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ol Joaquin\Documents\GitHub\Maven Marketing Analysis\Maven-Marketing-Analysis\"/>
    </mc:Choice>
  </mc:AlternateContent>
  <xr:revisionPtr revIDLastSave="0" documentId="13_ncr:1_{A5195F51-5797-4857-8CEC-951E19FA5C73}" xr6:coauthVersionLast="47" xr6:coauthVersionMax="47" xr10:uidLastSave="{00000000-0000-0000-0000-000000000000}"/>
  <bookViews>
    <workbookView xWindow="28680" yWindow="-120" windowWidth="24240" windowHeight="13020" xr2:uid="{EA71E1E7-1CB2-47BD-8BFF-54EEB1B8F7E4}"/>
  </bookViews>
  <sheets>
    <sheet name="Marketing Data" sheetId="6" r:id="rId1"/>
    <sheet name="Summary" sheetId="7" r:id="rId2"/>
    <sheet name="Marketing Data (missing income)" sheetId="1" r:id="rId3"/>
    <sheet name="Sheet4" sheetId="5" r:id="rId4"/>
    <sheet name="Year Distribution" sheetId="2" r:id="rId5"/>
    <sheet name="Sheet2" sheetId="3" r:id="rId6"/>
  </sheets>
  <definedNames>
    <definedName name="_xlchart.v1.0" hidden="1">'Marketing Data'!$E$2:$E$2214</definedName>
    <definedName name="Snapshot_Date">Sheet2!$A$1</definedName>
  </definedNames>
  <calcPr calcId="191029"/>
  <pivotCaches>
    <pivotCache cacheId="65" r:id="rId7"/>
    <pivotCache cacheId="6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6" l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U1548" i="6"/>
  <c r="U1549" i="6"/>
  <c r="U1550" i="6"/>
  <c r="U1551" i="6"/>
  <c r="U1552" i="6"/>
  <c r="U1553" i="6"/>
  <c r="U1554" i="6"/>
  <c r="U1555" i="6"/>
  <c r="U1556" i="6"/>
  <c r="U1557" i="6"/>
  <c r="U1558" i="6"/>
  <c r="U1559" i="6"/>
  <c r="U1560" i="6"/>
  <c r="U1561" i="6"/>
  <c r="U1562" i="6"/>
  <c r="U1563" i="6"/>
  <c r="U1564" i="6"/>
  <c r="U1565" i="6"/>
  <c r="U1566" i="6"/>
  <c r="U1567" i="6"/>
  <c r="U1568" i="6"/>
  <c r="U1569" i="6"/>
  <c r="U1570" i="6"/>
  <c r="U1571" i="6"/>
  <c r="U1572" i="6"/>
  <c r="U1573" i="6"/>
  <c r="U1574" i="6"/>
  <c r="U1575" i="6"/>
  <c r="U1576" i="6"/>
  <c r="U1577" i="6"/>
  <c r="U1578" i="6"/>
  <c r="U1579" i="6"/>
  <c r="U1580" i="6"/>
  <c r="U1581" i="6"/>
  <c r="U1582" i="6"/>
  <c r="U1583" i="6"/>
  <c r="U1584" i="6"/>
  <c r="U1585" i="6"/>
  <c r="U1586" i="6"/>
  <c r="U1587" i="6"/>
  <c r="U1588" i="6"/>
  <c r="U1589" i="6"/>
  <c r="U1590" i="6"/>
  <c r="U1591" i="6"/>
  <c r="U1592" i="6"/>
  <c r="U1593" i="6"/>
  <c r="U1594" i="6"/>
  <c r="U1595" i="6"/>
  <c r="U1596" i="6"/>
  <c r="U1597" i="6"/>
  <c r="U1598" i="6"/>
  <c r="U1599" i="6"/>
  <c r="U1600" i="6"/>
  <c r="U1601" i="6"/>
  <c r="U1602" i="6"/>
  <c r="U1603" i="6"/>
  <c r="U1604" i="6"/>
  <c r="U1605" i="6"/>
  <c r="U1606" i="6"/>
  <c r="U1607" i="6"/>
  <c r="U1608" i="6"/>
  <c r="U1609" i="6"/>
  <c r="U1610" i="6"/>
  <c r="U1611" i="6"/>
  <c r="U1612" i="6"/>
  <c r="U1613" i="6"/>
  <c r="U1614" i="6"/>
  <c r="U1615" i="6"/>
  <c r="U1616" i="6"/>
  <c r="U1617" i="6"/>
  <c r="U1618" i="6"/>
  <c r="U1619" i="6"/>
  <c r="U1620" i="6"/>
  <c r="U1621" i="6"/>
  <c r="U1622" i="6"/>
  <c r="U1623" i="6"/>
  <c r="U1624" i="6"/>
  <c r="U1625" i="6"/>
  <c r="U1626" i="6"/>
  <c r="U1627" i="6"/>
  <c r="U1628" i="6"/>
  <c r="U1629" i="6"/>
  <c r="U1630" i="6"/>
  <c r="U1631" i="6"/>
  <c r="U1632" i="6"/>
  <c r="U1633" i="6"/>
  <c r="U1634" i="6"/>
  <c r="U1635" i="6"/>
  <c r="U1636" i="6"/>
  <c r="U1637" i="6"/>
  <c r="U1638" i="6"/>
  <c r="U1639" i="6"/>
  <c r="U1640" i="6"/>
  <c r="U1641" i="6"/>
  <c r="U1642" i="6"/>
  <c r="U1643" i="6"/>
  <c r="U1644" i="6"/>
  <c r="U1645" i="6"/>
  <c r="U1646" i="6"/>
  <c r="U1647" i="6"/>
  <c r="U1648" i="6"/>
  <c r="U1649" i="6"/>
  <c r="U1650" i="6"/>
  <c r="U1651" i="6"/>
  <c r="U1652" i="6"/>
  <c r="U1653" i="6"/>
  <c r="U1654" i="6"/>
  <c r="U1655" i="6"/>
  <c r="U1656" i="6"/>
  <c r="U1657" i="6"/>
  <c r="U1658" i="6"/>
  <c r="U1659" i="6"/>
  <c r="U1660" i="6"/>
  <c r="U1661" i="6"/>
  <c r="U1662" i="6"/>
  <c r="U1663" i="6"/>
  <c r="U1664" i="6"/>
  <c r="U1665" i="6"/>
  <c r="U1666" i="6"/>
  <c r="U1667" i="6"/>
  <c r="U1668" i="6"/>
  <c r="U1669" i="6"/>
  <c r="U1670" i="6"/>
  <c r="U1671" i="6"/>
  <c r="U1672" i="6"/>
  <c r="U1673" i="6"/>
  <c r="U1674" i="6"/>
  <c r="U1675" i="6"/>
  <c r="U1676" i="6"/>
  <c r="U1677" i="6"/>
  <c r="U1678" i="6"/>
  <c r="U1679" i="6"/>
  <c r="U1680" i="6"/>
  <c r="U1681" i="6"/>
  <c r="U1682" i="6"/>
  <c r="U1683" i="6"/>
  <c r="U1684" i="6"/>
  <c r="U1685" i="6"/>
  <c r="U1686" i="6"/>
  <c r="U1687" i="6"/>
  <c r="U1688" i="6"/>
  <c r="U1689" i="6"/>
  <c r="U1690" i="6"/>
  <c r="U1691" i="6"/>
  <c r="U1692" i="6"/>
  <c r="U1693" i="6"/>
  <c r="U1694" i="6"/>
  <c r="U1695" i="6"/>
  <c r="U1696" i="6"/>
  <c r="U1697" i="6"/>
  <c r="U1698" i="6"/>
  <c r="U1699" i="6"/>
  <c r="U1700" i="6"/>
  <c r="U1701" i="6"/>
  <c r="U1702" i="6"/>
  <c r="U1703" i="6"/>
  <c r="U1704" i="6"/>
  <c r="U1705" i="6"/>
  <c r="U1706" i="6"/>
  <c r="U1707" i="6"/>
  <c r="U1708" i="6"/>
  <c r="U1709" i="6"/>
  <c r="U1710" i="6"/>
  <c r="U1711" i="6"/>
  <c r="U1712" i="6"/>
  <c r="U1713" i="6"/>
  <c r="U1714" i="6"/>
  <c r="U1715" i="6"/>
  <c r="U1716" i="6"/>
  <c r="U1717" i="6"/>
  <c r="U1718" i="6"/>
  <c r="U1719" i="6"/>
  <c r="U1720" i="6"/>
  <c r="U1721" i="6"/>
  <c r="U1722" i="6"/>
  <c r="U1723" i="6"/>
  <c r="U1724" i="6"/>
  <c r="U1725" i="6"/>
  <c r="U1726" i="6"/>
  <c r="U1727" i="6"/>
  <c r="U1728" i="6"/>
  <c r="U1729" i="6"/>
  <c r="U1730" i="6"/>
  <c r="U1731" i="6"/>
  <c r="U1732" i="6"/>
  <c r="U1733" i="6"/>
  <c r="U1734" i="6"/>
  <c r="U1735" i="6"/>
  <c r="U1736" i="6"/>
  <c r="U1737" i="6"/>
  <c r="U1738" i="6"/>
  <c r="U1739" i="6"/>
  <c r="U1740" i="6"/>
  <c r="U1741" i="6"/>
  <c r="U1742" i="6"/>
  <c r="U1743" i="6"/>
  <c r="U1744" i="6"/>
  <c r="U1745" i="6"/>
  <c r="U1746" i="6"/>
  <c r="U1747" i="6"/>
  <c r="U1748" i="6"/>
  <c r="U1749" i="6"/>
  <c r="U1750" i="6"/>
  <c r="U1751" i="6"/>
  <c r="U1752" i="6"/>
  <c r="U1753" i="6"/>
  <c r="U1754" i="6"/>
  <c r="U1755" i="6"/>
  <c r="U1756" i="6"/>
  <c r="U1757" i="6"/>
  <c r="U1758" i="6"/>
  <c r="U1759" i="6"/>
  <c r="U1760" i="6"/>
  <c r="U1761" i="6"/>
  <c r="U1762" i="6"/>
  <c r="U1763" i="6"/>
  <c r="U1764" i="6"/>
  <c r="U1765" i="6"/>
  <c r="U1766" i="6"/>
  <c r="U1767" i="6"/>
  <c r="U1768" i="6"/>
  <c r="U1769" i="6"/>
  <c r="U1770" i="6"/>
  <c r="U1771" i="6"/>
  <c r="U1772" i="6"/>
  <c r="U1773" i="6"/>
  <c r="U1774" i="6"/>
  <c r="U1775" i="6"/>
  <c r="U1776" i="6"/>
  <c r="U1777" i="6"/>
  <c r="U1778" i="6"/>
  <c r="U1779" i="6"/>
  <c r="U1780" i="6"/>
  <c r="U1781" i="6"/>
  <c r="U1782" i="6"/>
  <c r="U1783" i="6"/>
  <c r="U1784" i="6"/>
  <c r="U1785" i="6"/>
  <c r="U1786" i="6"/>
  <c r="U1787" i="6"/>
  <c r="U1788" i="6"/>
  <c r="U1789" i="6"/>
  <c r="U1790" i="6"/>
  <c r="U1791" i="6"/>
  <c r="U1792" i="6"/>
  <c r="U1793" i="6"/>
  <c r="U1794" i="6"/>
  <c r="U1795" i="6"/>
  <c r="U1796" i="6"/>
  <c r="U1797" i="6"/>
  <c r="U1798" i="6"/>
  <c r="U1799" i="6"/>
  <c r="U1800" i="6"/>
  <c r="U1801" i="6"/>
  <c r="U1802" i="6"/>
  <c r="U1803" i="6"/>
  <c r="U1804" i="6"/>
  <c r="U1805" i="6"/>
  <c r="U1806" i="6"/>
  <c r="U1807" i="6"/>
  <c r="U1808" i="6"/>
  <c r="U1809" i="6"/>
  <c r="U1810" i="6"/>
  <c r="U1811" i="6"/>
  <c r="U1812" i="6"/>
  <c r="U1813" i="6"/>
  <c r="U1814" i="6"/>
  <c r="U1815" i="6"/>
  <c r="U1816" i="6"/>
  <c r="U1817" i="6"/>
  <c r="U1818" i="6"/>
  <c r="U1819" i="6"/>
  <c r="U1820" i="6"/>
  <c r="U1821" i="6"/>
  <c r="U1822" i="6"/>
  <c r="U1823" i="6"/>
  <c r="U1824" i="6"/>
  <c r="U1825" i="6"/>
  <c r="U1826" i="6"/>
  <c r="U1827" i="6"/>
  <c r="U1828" i="6"/>
  <c r="U1829" i="6"/>
  <c r="U1830" i="6"/>
  <c r="U1831" i="6"/>
  <c r="U1832" i="6"/>
  <c r="U1833" i="6"/>
  <c r="U1834" i="6"/>
  <c r="U1835" i="6"/>
  <c r="U1836" i="6"/>
  <c r="U1837" i="6"/>
  <c r="U1838" i="6"/>
  <c r="U1839" i="6"/>
  <c r="U1840" i="6"/>
  <c r="U1841" i="6"/>
  <c r="U1842" i="6"/>
  <c r="U1843" i="6"/>
  <c r="U1844" i="6"/>
  <c r="U1845" i="6"/>
  <c r="U1846" i="6"/>
  <c r="U1847" i="6"/>
  <c r="U1848" i="6"/>
  <c r="U1849" i="6"/>
  <c r="U1850" i="6"/>
  <c r="U1851" i="6"/>
  <c r="U1852" i="6"/>
  <c r="U1853" i="6"/>
  <c r="U1854" i="6"/>
  <c r="U1855" i="6"/>
  <c r="U1856" i="6"/>
  <c r="U1857" i="6"/>
  <c r="U1858" i="6"/>
  <c r="U1859" i="6"/>
  <c r="U1860" i="6"/>
  <c r="U1861" i="6"/>
  <c r="U1862" i="6"/>
  <c r="U1863" i="6"/>
  <c r="U1864" i="6"/>
  <c r="U1865" i="6"/>
  <c r="U1866" i="6"/>
  <c r="U1867" i="6"/>
  <c r="U1868" i="6"/>
  <c r="U1869" i="6"/>
  <c r="U1870" i="6"/>
  <c r="U1871" i="6"/>
  <c r="U1872" i="6"/>
  <c r="U1873" i="6"/>
  <c r="U1874" i="6"/>
  <c r="U1875" i="6"/>
  <c r="U1876" i="6"/>
  <c r="U1877" i="6"/>
  <c r="U1878" i="6"/>
  <c r="U1879" i="6"/>
  <c r="U1880" i="6"/>
  <c r="U1881" i="6"/>
  <c r="U1882" i="6"/>
  <c r="U1883" i="6"/>
  <c r="U1884" i="6"/>
  <c r="U1885" i="6"/>
  <c r="U1886" i="6"/>
  <c r="U1887" i="6"/>
  <c r="U1888" i="6"/>
  <c r="U1889" i="6"/>
  <c r="U1890" i="6"/>
  <c r="U1891" i="6"/>
  <c r="U1892" i="6"/>
  <c r="U1893" i="6"/>
  <c r="U1894" i="6"/>
  <c r="U1895" i="6"/>
  <c r="U1896" i="6"/>
  <c r="U1897" i="6"/>
  <c r="U1898" i="6"/>
  <c r="U1899" i="6"/>
  <c r="U1900" i="6"/>
  <c r="U1901" i="6"/>
  <c r="U1902" i="6"/>
  <c r="U1903" i="6"/>
  <c r="U1904" i="6"/>
  <c r="U1905" i="6"/>
  <c r="U1906" i="6"/>
  <c r="U1907" i="6"/>
  <c r="U1908" i="6"/>
  <c r="U1909" i="6"/>
  <c r="U1910" i="6"/>
  <c r="U1911" i="6"/>
  <c r="U1912" i="6"/>
  <c r="U1913" i="6"/>
  <c r="U1914" i="6"/>
  <c r="U1915" i="6"/>
  <c r="U1916" i="6"/>
  <c r="U1917" i="6"/>
  <c r="U1918" i="6"/>
  <c r="U1919" i="6"/>
  <c r="U1920" i="6"/>
  <c r="U1921" i="6"/>
  <c r="U1922" i="6"/>
  <c r="U1923" i="6"/>
  <c r="U1924" i="6"/>
  <c r="U1925" i="6"/>
  <c r="U1926" i="6"/>
  <c r="U1927" i="6"/>
  <c r="U1928" i="6"/>
  <c r="U1929" i="6"/>
  <c r="U1930" i="6"/>
  <c r="U1931" i="6"/>
  <c r="U1932" i="6"/>
  <c r="U1933" i="6"/>
  <c r="U1934" i="6"/>
  <c r="U1935" i="6"/>
  <c r="U1936" i="6"/>
  <c r="U1937" i="6"/>
  <c r="U1938" i="6"/>
  <c r="U1939" i="6"/>
  <c r="U1940" i="6"/>
  <c r="U1941" i="6"/>
  <c r="U1942" i="6"/>
  <c r="U1943" i="6"/>
  <c r="U1944" i="6"/>
  <c r="U1945" i="6"/>
  <c r="U1946" i="6"/>
  <c r="U1947" i="6"/>
  <c r="U1948" i="6"/>
  <c r="U1949" i="6"/>
  <c r="U1950" i="6"/>
  <c r="U1951" i="6"/>
  <c r="U1952" i="6"/>
  <c r="U1953" i="6"/>
  <c r="U1954" i="6"/>
  <c r="U1955" i="6"/>
  <c r="U1956" i="6"/>
  <c r="U1957" i="6"/>
  <c r="U1958" i="6"/>
  <c r="U1959" i="6"/>
  <c r="U1960" i="6"/>
  <c r="U1961" i="6"/>
  <c r="U1962" i="6"/>
  <c r="U1963" i="6"/>
  <c r="U1964" i="6"/>
  <c r="U1965" i="6"/>
  <c r="U1966" i="6"/>
  <c r="U1967" i="6"/>
  <c r="U1968" i="6"/>
  <c r="U1969" i="6"/>
  <c r="U1970" i="6"/>
  <c r="U1971" i="6"/>
  <c r="U1972" i="6"/>
  <c r="U1973" i="6"/>
  <c r="U1974" i="6"/>
  <c r="U1975" i="6"/>
  <c r="U1976" i="6"/>
  <c r="U1977" i="6"/>
  <c r="U1978" i="6"/>
  <c r="U1979" i="6"/>
  <c r="U1980" i="6"/>
  <c r="U1981" i="6"/>
  <c r="U1982" i="6"/>
  <c r="U1983" i="6"/>
  <c r="U1984" i="6"/>
  <c r="U1985" i="6"/>
  <c r="U1986" i="6"/>
  <c r="U1987" i="6"/>
  <c r="U1988" i="6"/>
  <c r="U1989" i="6"/>
  <c r="U1990" i="6"/>
  <c r="U1991" i="6"/>
  <c r="U1992" i="6"/>
  <c r="U1993" i="6"/>
  <c r="U1994" i="6"/>
  <c r="U1995" i="6"/>
  <c r="U1996" i="6"/>
  <c r="U1997" i="6"/>
  <c r="U1998" i="6"/>
  <c r="U1999" i="6"/>
  <c r="U2000" i="6"/>
  <c r="U2001" i="6"/>
  <c r="U2002" i="6"/>
  <c r="U2003" i="6"/>
  <c r="U2004" i="6"/>
  <c r="U2005" i="6"/>
  <c r="U2006" i="6"/>
  <c r="U2007" i="6"/>
  <c r="U2008" i="6"/>
  <c r="U2009" i="6"/>
  <c r="U2010" i="6"/>
  <c r="U2011" i="6"/>
  <c r="U2012" i="6"/>
  <c r="U2013" i="6"/>
  <c r="U2014" i="6"/>
  <c r="U2015" i="6"/>
  <c r="U2016" i="6"/>
  <c r="U2017" i="6"/>
  <c r="U2018" i="6"/>
  <c r="U2019" i="6"/>
  <c r="U2020" i="6"/>
  <c r="U2021" i="6"/>
  <c r="U2022" i="6"/>
  <c r="U2023" i="6"/>
  <c r="U2024" i="6"/>
  <c r="U2025" i="6"/>
  <c r="U2026" i="6"/>
  <c r="U2027" i="6"/>
  <c r="U2028" i="6"/>
  <c r="U2029" i="6"/>
  <c r="U2030" i="6"/>
  <c r="U2031" i="6"/>
  <c r="U2032" i="6"/>
  <c r="U2033" i="6"/>
  <c r="U2034" i="6"/>
  <c r="U2035" i="6"/>
  <c r="U2036" i="6"/>
  <c r="U2037" i="6"/>
  <c r="U2038" i="6"/>
  <c r="U2039" i="6"/>
  <c r="U2040" i="6"/>
  <c r="U2041" i="6"/>
  <c r="U2042" i="6"/>
  <c r="U2043" i="6"/>
  <c r="U2044" i="6"/>
  <c r="U2045" i="6"/>
  <c r="U2046" i="6"/>
  <c r="U2047" i="6"/>
  <c r="U2048" i="6"/>
  <c r="U2049" i="6"/>
  <c r="U2050" i="6"/>
  <c r="U2051" i="6"/>
  <c r="U2052" i="6"/>
  <c r="U2053" i="6"/>
  <c r="U2054" i="6"/>
  <c r="U2055" i="6"/>
  <c r="U2056" i="6"/>
  <c r="U2057" i="6"/>
  <c r="U2058" i="6"/>
  <c r="U2059" i="6"/>
  <c r="U2060" i="6"/>
  <c r="U2061" i="6"/>
  <c r="U2062" i="6"/>
  <c r="U2063" i="6"/>
  <c r="U2064" i="6"/>
  <c r="U2065" i="6"/>
  <c r="U2066" i="6"/>
  <c r="U2067" i="6"/>
  <c r="U2068" i="6"/>
  <c r="U2069" i="6"/>
  <c r="U2070" i="6"/>
  <c r="U2071" i="6"/>
  <c r="U2072" i="6"/>
  <c r="U2073" i="6"/>
  <c r="U2074" i="6"/>
  <c r="U2075" i="6"/>
  <c r="U2076" i="6"/>
  <c r="U2077" i="6"/>
  <c r="U2078" i="6"/>
  <c r="U2079" i="6"/>
  <c r="U2080" i="6"/>
  <c r="U2081" i="6"/>
  <c r="U2082" i="6"/>
  <c r="U2083" i="6"/>
  <c r="U2084" i="6"/>
  <c r="U2085" i="6"/>
  <c r="U2086" i="6"/>
  <c r="U2087" i="6"/>
  <c r="U2088" i="6"/>
  <c r="U2089" i="6"/>
  <c r="U2090" i="6"/>
  <c r="U2091" i="6"/>
  <c r="U2092" i="6"/>
  <c r="U2093" i="6"/>
  <c r="U2094" i="6"/>
  <c r="U2095" i="6"/>
  <c r="U2096" i="6"/>
  <c r="U2097" i="6"/>
  <c r="U2098" i="6"/>
  <c r="U2099" i="6"/>
  <c r="U2100" i="6"/>
  <c r="U2101" i="6"/>
  <c r="U2102" i="6"/>
  <c r="U2103" i="6"/>
  <c r="U2104" i="6"/>
  <c r="U2105" i="6"/>
  <c r="U2106" i="6"/>
  <c r="U2107" i="6"/>
  <c r="U2108" i="6"/>
  <c r="U2109" i="6"/>
  <c r="U2110" i="6"/>
  <c r="U2111" i="6"/>
  <c r="U2112" i="6"/>
  <c r="U2113" i="6"/>
  <c r="U2114" i="6"/>
  <c r="U2115" i="6"/>
  <c r="U2116" i="6"/>
  <c r="U2117" i="6"/>
  <c r="U2118" i="6"/>
  <c r="U2119" i="6"/>
  <c r="U2120" i="6"/>
  <c r="U2121" i="6"/>
  <c r="U2122" i="6"/>
  <c r="U2123" i="6"/>
  <c r="U2124" i="6"/>
  <c r="U2125" i="6"/>
  <c r="U2126" i="6"/>
  <c r="U2127" i="6"/>
  <c r="U2128" i="6"/>
  <c r="U2129" i="6"/>
  <c r="U2130" i="6"/>
  <c r="U2131" i="6"/>
  <c r="U2132" i="6"/>
  <c r="U2133" i="6"/>
  <c r="U2134" i="6"/>
  <c r="U2135" i="6"/>
  <c r="U2136" i="6"/>
  <c r="U2137" i="6"/>
  <c r="U2138" i="6"/>
  <c r="U2139" i="6"/>
  <c r="U2140" i="6"/>
  <c r="U2141" i="6"/>
  <c r="U2142" i="6"/>
  <c r="U2143" i="6"/>
  <c r="U2144" i="6"/>
  <c r="U2145" i="6"/>
  <c r="U2146" i="6"/>
  <c r="U2147" i="6"/>
  <c r="U2148" i="6"/>
  <c r="U2149" i="6"/>
  <c r="U2150" i="6"/>
  <c r="U2151" i="6"/>
  <c r="U2152" i="6"/>
  <c r="U2153" i="6"/>
  <c r="U2154" i="6"/>
  <c r="U2155" i="6"/>
  <c r="U2156" i="6"/>
  <c r="U2157" i="6"/>
  <c r="U2158" i="6"/>
  <c r="U2159" i="6"/>
  <c r="U2160" i="6"/>
  <c r="U2161" i="6"/>
  <c r="U2162" i="6"/>
  <c r="U2163" i="6"/>
  <c r="U2164" i="6"/>
  <c r="U2165" i="6"/>
  <c r="U2166" i="6"/>
  <c r="U2167" i="6"/>
  <c r="U2168" i="6"/>
  <c r="U2169" i="6"/>
  <c r="U2170" i="6"/>
  <c r="U2171" i="6"/>
  <c r="U2172" i="6"/>
  <c r="U2173" i="6"/>
  <c r="U2174" i="6"/>
  <c r="U2175" i="6"/>
  <c r="U2176" i="6"/>
  <c r="U2177" i="6"/>
  <c r="U2178" i="6"/>
  <c r="U2179" i="6"/>
  <c r="U2180" i="6"/>
  <c r="U2181" i="6"/>
  <c r="U2182" i="6"/>
  <c r="U2183" i="6"/>
  <c r="U2184" i="6"/>
  <c r="U2185" i="6"/>
  <c r="U2186" i="6"/>
  <c r="U2187" i="6"/>
  <c r="U2188" i="6"/>
  <c r="U2189" i="6"/>
  <c r="U2190" i="6"/>
  <c r="U2191" i="6"/>
  <c r="U2192" i="6"/>
  <c r="U2193" i="6"/>
  <c r="U2194" i="6"/>
  <c r="U2195" i="6"/>
  <c r="U2196" i="6"/>
  <c r="U2197" i="6"/>
  <c r="U2198" i="6"/>
  <c r="U2199" i="6"/>
  <c r="U2200" i="6"/>
  <c r="U2201" i="6"/>
  <c r="U2202" i="6"/>
  <c r="U2203" i="6"/>
  <c r="U2204" i="6"/>
  <c r="U2205" i="6"/>
  <c r="U2206" i="6"/>
  <c r="U2207" i="6"/>
  <c r="U2208" i="6"/>
  <c r="U2209" i="6"/>
  <c r="U2210" i="6"/>
  <c r="U2211" i="6"/>
  <c r="U2212" i="6"/>
  <c r="U2213" i="6"/>
  <c r="U2214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2020" i="6"/>
  <c r="S2021" i="6"/>
  <c r="S2022" i="6"/>
  <c r="S2023" i="6"/>
  <c r="S2024" i="6"/>
  <c r="S2025" i="6"/>
  <c r="S2026" i="6"/>
  <c r="S2027" i="6"/>
  <c r="S2028" i="6"/>
  <c r="S2029" i="6"/>
  <c r="S2030" i="6"/>
  <c r="S2031" i="6"/>
  <c r="S2032" i="6"/>
  <c r="S2033" i="6"/>
  <c r="S2034" i="6"/>
  <c r="S2035" i="6"/>
  <c r="S2036" i="6"/>
  <c r="S2037" i="6"/>
  <c r="S2038" i="6"/>
  <c r="S2039" i="6"/>
  <c r="S2040" i="6"/>
  <c r="S2041" i="6"/>
  <c r="S2042" i="6"/>
  <c r="S2043" i="6"/>
  <c r="S2044" i="6"/>
  <c r="S2045" i="6"/>
  <c r="S2046" i="6"/>
  <c r="S2047" i="6"/>
  <c r="S2048" i="6"/>
  <c r="S2049" i="6"/>
  <c r="S2050" i="6"/>
  <c r="S2051" i="6"/>
  <c r="S2052" i="6"/>
  <c r="S2053" i="6"/>
  <c r="S2054" i="6"/>
  <c r="S2055" i="6"/>
  <c r="S2056" i="6"/>
  <c r="S2057" i="6"/>
  <c r="S2058" i="6"/>
  <c r="S2059" i="6"/>
  <c r="S2060" i="6"/>
  <c r="S2061" i="6"/>
  <c r="S2062" i="6"/>
  <c r="S2063" i="6"/>
  <c r="S2064" i="6"/>
  <c r="S2065" i="6"/>
  <c r="S2066" i="6"/>
  <c r="S2067" i="6"/>
  <c r="S2068" i="6"/>
  <c r="S2069" i="6"/>
  <c r="S2070" i="6"/>
  <c r="S2071" i="6"/>
  <c r="S2072" i="6"/>
  <c r="S2073" i="6"/>
  <c r="S2074" i="6"/>
  <c r="S2075" i="6"/>
  <c r="S2076" i="6"/>
  <c r="S2077" i="6"/>
  <c r="S2078" i="6"/>
  <c r="S2079" i="6"/>
  <c r="S2080" i="6"/>
  <c r="S2081" i="6"/>
  <c r="S2082" i="6"/>
  <c r="S2083" i="6"/>
  <c r="S2084" i="6"/>
  <c r="S2085" i="6"/>
  <c r="S2086" i="6"/>
  <c r="S2087" i="6"/>
  <c r="S2088" i="6"/>
  <c r="S2089" i="6"/>
  <c r="S2090" i="6"/>
  <c r="S2091" i="6"/>
  <c r="S2092" i="6"/>
  <c r="S2093" i="6"/>
  <c r="S2094" i="6"/>
  <c r="S2095" i="6"/>
  <c r="S2096" i="6"/>
  <c r="S2097" i="6"/>
  <c r="S2098" i="6"/>
  <c r="S2099" i="6"/>
  <c r="S2100" i="6"/>
  <c r="S2101" i="6"/>
  <c r="S2102" i="6"/>
  <c r="S2103" i="6"/>
  <c r="S2104" i="6"/>
  <c r="S2105" i="6"/>
  <c r="S2106" i="6"/>
  <c r="S2107" i="6"/>
  <c r="S2108" i="6"/>
  <c r="S2109" i="6"/>
  <c r="S2110" i="6"/>
  <c r="S2111" i="6"/>
  <c r="S2112" i="6"/>
  <c r="S2113" i="6"/>
  <c r="S2114" i="6"/>
  <c r="S2115" i="6"/>
  <c r="S2116" i="6"/>
  <c r="S2117" i="6"/>
  <c r="S2118" i="6"/>
  <c r="S2119" i="6"/>
  <c r="S2120" i="6"/>
  <c r="S2121" i="6"/>
  <c r="S2122" i="6"/>
  <c r="S2123" i="6"/>
  <c r="S2124" i="6"/>
  <c r="S2125" i="6"/>
  <c r="S2126" i="6"/>
  <c r="S2127" i="6"/>
  <c r="S2128" i="6"/>
  <c r="S2129" i="6"/>
  <c r="S2130" i="6"/>
  <c r="S2131" i="6"/>
  <c r="S2132" i="6"/>
  <c r="S2133" i="6"/>
  <c r="S2134" i="6"/>
  <c r="S2135" i="6"/>
  <c r="S2136" i="6"/>
  <c r="S2137" i="6"/>
  <c r="S2138" i="6"/>
  <c r="S2139" i="6"/>
  <c r="S2140" i="6"/>
  <c r="S2141" i="6"/>
  <c r="S2142" i="6"/>
  <c r="S2143" i="6"/>
  <c r="S2144" i="6"/>
  <c r="S2145" i="6"/>
  <c r="S2146" i="6"/>
  <c r="S2147" i="6"/>
  <c r="S2148" i="6"/>
  <c r="S2149" i="6"/>
  <c r="S2150" i="6"/>
  <c r="S2151" i="6"/>
  <c r="S2152" i="6"/>
  <c r="S2153" i="6"/>
  <c r="S2154" i="6"/>
  <c r="S2155" i="6"/>
  <c r="S2156" i="6"/>
  <c r="S2157" i="6"/>
  <c r="S2158" i="6"/>
  <c r="S2159" i="6"/>
  <c r="S2160" i="6"/>
  <c r="S2161" i="6"/>
  <c r="S2162" i="6"/>
  <c r="S2163" i="6"/>
  <c r="S2164" i="6"/>
  <c r="S2165" i="6"/>
  <c r="S2166" i="6"/>
  <c r="S2167" i="6"/>
  <c r="S2168" i="6"/>
  <c r="S2169" i="6"/>
  <c r="S2170" i="6"/>
  <c r="S2171" i="6"/>
  <c r="S2172" i="6"/>
  <c r="S2173" i="6"/>
  <c r="S2174" i="6"/>
  <c r="S2175" i="6"/>
  <c r="S2176" i="6"/>
  <c r="S2177" i="6"/>
  <c r="S2178" i="6"/>
  <c r="S2179" i="6"/>
  <c r="S2180" i="6"/>
  <c r="S2181" i="6"/>
  <c r="S2182" i="6"/>
  <c r="S2183" i="6"/>
  <c r="S2184" i="6"/>
  <c r="S2185" i="6"/>
  <c r="S2186" i="6"/>
  <c r="S2187" i="6"/>
  <c r="S2188" i="6"/>
  <c r="S2189" i="6"/>
  <c r="S2190" i="6"/>
  <c r="S2191" i="6"/>
  <c r="S2192" i="6"/>
  <c r="S2193" i="6"/>
  <c r="S2194" i="6"/>
  <c r="S2195" i="6"/>
  <c r="S2196" i="6"/>
  <c r="S2197" i="6"/>
  <c r="S2198" i="6"/>
  <c r="S2199" i="6"/>
  <c r="S2200" i="6"/>
  <c r="S2201" i="6"/>
  <c r="S2202" i="6"/>
  <c r="S2203" i="6"/>
  <c r="S2204" i="6"/>
  <c r="S2205" i="6"/>
  <c r="S2206" i="6"/>
  <c r="S2207" i="6"/>
  <c r="S2208" i="6"/>
  <c r="S2209" i="6"/>
  <c r="S2210" i="6"/>
  <c r="S2211" i="6"/>
  <c r="S2212" i="6"/>
  <c r="S2213" i="6"/>
  <c r="S2214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R1658" i="6"/>
  <c r="R1659" i="6"/>
  <c r="R1660" i="6"/>
  <c r="R1661" i="6"/>
  <c r="R1662" i="6"/>
  <c r="R1663" i="6"/>
  <c r="R1664" i="6"/>
  <c r="R1665" i="6"/>
  <c r="R1666" i="6"/>
  <c r="R1667" i="6"/>
  <c r="R1668" i="6"/>
  <c r="R1669" i="6"/>
  <c r="R1670" i="6"/>
  <c r="R1671" i="6"/>
  <c r="R1672" i="6"/>
  <c r="R1673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0" i="6"/>
  <c r="R1871" i="6"/>
  <c r="R1872" i="6"/>
  <c r="R1873" i="6"/>
  <c r="R1874" i="6"/>
  <c r="R1875" i="6"/>
  <c r="R1876" i="6"/>
  <c r="R1877" i="6"/>
  <c r="R1878" i="6"/>
  <c r="R1879" i="6"/>
  <c r="R1880" i="6"/>
  <c r="R1881" i="6"/>
  <c r="R1882" i="6"/>
  <c r="R1883" i="6"/>
  <c r="R1884" i="6"/>
  <c r="R1885" i="6"/>
  <c r="R1886" i="6"/>
  <c r="R1887" i="6"/>
  <c r="R1888" i="6"/>
  <c r="R1889" i="6"/>
  <c r="R1890" i="6"/>
  <c r="R1891" i="6"/>
  <c r="R1892" i="6"/>
  <c r="R1893" i="6"/>
  <c r="R1894" i="6"/>
  <c r="R1895" i="6"/>
  <c r="R1896" i="6"/>
  <c r="R1897" i="6"/>
  <c r="R1898" i="6"/>
  <c r="R1899" i="6"/>
  <c r="R1900" i="6"/>
  <c r="R1901" i="6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6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7" i="6"/>
  <c r="R1938" i="6"/>
  <c r="R1939" i="6"/>
  <c r="R1940" i="6"/>
  <c r="R1941" i="6"/>
  <c r="R1942" i="6"/>
  <c r="R1943" i="6"/>
  <c r="R1944" i="6"/>
  <c r="R1945" i="6"/>
  <c r="R1946" i="6"/>
  <c r="R1947" i="6"/>
  <c r="R1948" i="6"/>
  <c r="R1949" i="6"/>
  <c r="R1950" i="6"/>
  <c r="R1951" i="6"/>
  <c r="R1952" i="6"/>
  <c r="R1953" i="6"/>
  <c r="R1954" i="6"/>
  <c r="R1955" i="6"/>
  <c r="R1956" i="6"/>
  <c r="R1957" i="6"/>
  <c r="R1958" i="6"/>
  <c r="R1959" i="6"/>
  <c r="R1960" i="6"/>
  <c r="R1961" i="6"/>
  <c r="R1962" i="6"/>
  <c r="R1963" i="6"/>
  <c r="R1964" i="6"/>
  <c r="R1965" i="6"/>
  <c r="R1966" i="6"/>
  <c r="R1967" i="6"/>
  <c r="R1968" i="6"/>
  <c r="R1969" i="6"/>
  <c r="R1970" i="6"/>
  <c r="R1971" i="6"/>
  <c r="R1972" i="6"/>
  <c r="R1973" i="6"/>
  <c r="R1974" i="6"/>
  <c r="R1975" i="6"/>
  <c r="R1976" i="6"/>
  <c r="R1977" i="6"/>
  <c r="R1978" i="6"/>
  <c r="R1979" i="6"/>
  <c r="R1980" i="6"/>
  <c r="R1981" i="6"/>
  <c r="R1982" i="6"/>
  <c r="R1983" i="6"/>
  <c r="R1984" i="6"/>
  <c r="R1985" i="6"/>
  <c r="R1986" i="6"/>
  <c r="R1987" i="6"/>
  <c r="R1988" i="6"/>
  <c r="R1989" i="6"/>
  <c r="R1990" i="6"/>
  <c r="R1991" i="6"/>
  <c r="R1992" i="6"/>
  <c r="R1993" i="6"/>
  <c r="R1994" i="6"/>
  <c r="R1995" i="6"/>
  <c r="R1996" i="6"/>
  <c r="R1997" i="6"/>
  <c r="R1998" i="6"/>
  <c r="R1999" i="6"/>
  <c r="R2000" i="6"/>
  <c r="R2001" i="6"/>
  <c r="R2002" i="6"/>
  <c r="R2003" i="6"/>
  <c r="R2004" i="6"/>
  <c r="R2005" i="6"/>
  <c r="R2006" i="6"/>
  <c r="R2007" i="6"/>
  <c r="R2008" i="6"/>
  <c r="R2009" i="6"/>
  <c r="R2010" i="6"/>
  <c r="R2011" i="6"/>
  <c r="R2012" i="6"/>
  <c r="R2013" i="6"/>
  <c r="R2014" i="6"/>
  <c r="R2015" i="6"/>
  <c r="R2016" i="6"/>
  <c r="R2017" i="6"/>
  <c r="R2018" i="6"/>
  <c r="R2019" i="6"/>
  <c r="R2020" i="6"/>
  <c r="R2021" i="6"/>
  <c r="R2022" i="6"/>
  <c r="R2023" i="6"/>
  <c r="R2024" i="6"/>
  <c r="R2025" i="6"/>
  <c r="R2026" i="6"/>
  <c r="R2027" i="6"/>
  <c r="R2028" i="6"/>
  <c r="R2029" i="6"/>
  <c r="R2030" i="6"/>
  <c r="R2031" i="6"/>
  <c r="R2032" i="6"/>
  <c r="R2033" i="6"/>
  <c r="R2034" i="6"/>
  <c r="R2035" i="6"/>
  <c r="R2036" i="6"/>
  <c r="R2037" i="6"/>
  <c r="R2038" i="6"/>
  <c r="R2039" i="6"/>
  <c r="R2040" i="6"/>
  <c r="R2041" i="6"/>
  <c r="R2042" i="6"/>
  <c r="R2043" i="6"/>
  <c r="R2044" i="6"/>
  <c r="R2045" i="6"/>
  <c r="R2046" i="6"/>
  <c r="R2047" i="6"/>
  <c r="R2048" i="6"/>
  <c r="R2049" i="6"/>
  <c r="R2050" i="6"/>
  <c r="R2051" i="6"/>
  <c r="R2052" i="6"/>
  <c r="R2053" i="6"/>
  <c r="R2054" i="6"/>
  <c r="R2055" i="6"/>
  <c r="R2056" i="6"/>
  <c r="R2057" i="6"/>
  <c r="R2058" i="6"/>
  <c r="R2059" i="6"/>
  <c r="R2060" i="6"/>
  <c r="R2061" i="6"/>
  <c r="R2062" i="6"/>
  <c r="R2063" i="6"/>
  <c r="R2064" i="6"/>
  <c r="R2065" i="6"/>
  <c r="R2066" i="6"/>
  <c r="R2067" i="6"/>
  <c r="R2068" i="6"/>
  <c r="R2069" i="6"/>
  <c r="R2070" i="6"/>
  <c r="R2071" i="6"/>
  <c r="R2072" i="6"/>
  <c r="R2073" i="6"/>
  <c r="R2074" i="6"/>
  <c r="R2075" i="6"/>
  <c r="R2076" i="6"/>
  <c r="R2077" i="6"/>
  <c r="R2078" i="6"/>
  <c r="R2079" i="6"/>
  <c r="R2080" i="6"/>
  <c r="R2081" i="6"/>
  <c r="R2082" i="6"/>
  <c r="R2083" i="6"/>
  <c r="R2084" i="6"/>
  <c r="R2085" i="6"/>
  <c r="R2086" i="6"/>
  <c r="R2087" i="6"/>
  <c r="R2088" i="6"/>
  <c r="R2089" i="6"/>
  <c r="R2090" i="6"/>
  <c r="R2091" i="6"/>
  <c r="R2092" i="6"/>
  <c r="R2093" i="6"/>
  <c r="R2094" i="6"/>
  <c r="R2095" i="6"/>
  <c r="R2096" i="6"/>
  <c r="R2097" i="6"/>
  <c r="R2098" i="6"/>
  <c r="R2099" i="6"/>
  <c r="R2100" i="6"/>
  <c r="R2101" i="6"/>
  <c r="R2102" i="6"/>
  <c r="R2103" i="6"/>
  <c r="R2104" i="6"/>
  <c r="R2105" i="6"/>
  <c r="R2106" i="6"/>
  <c r="R2107" i="6"/>
  <c r="R2108" i="6"/>
  <c r="R2109" i="6"/>
  <c r="R2110" i="6"/>
  <c r="R2111" i="6"/>
  <c r="R2112" i="6"/>
  <c r="R2113" i="6"/>
  <c r="R2114" i="6"/>
  <c r="R2115" i="6"/>
  <c r="R2116" i="6"/>
  <c r="R2117" i="6"/>
  <c r="R2118" i="6"/>
  <c r="R2119" i="6"/>
  <c r="R2120" i="6"/>
  <c r="R2121" i="6"/>
  <c r="R2122" i="6"/>
  <c r="R2123" i="6"/>
  <c r="R2124" i="6"/>
  <c r="R2125" i="6"/>
  <c r="R2126" i="6"/>
  <c r="R2127" i="6"/>
  <c r="R2128" i="6"/>
  <c r="R2129" i="6"/>
  <c r="R2130" i="6"/>
  <c r="R2131" i="6"/>
  <c r="R2132" i="6"/>
  <c r="R2133" i="6"/>
  <c r="R2134" i="6"/>
  <c r="R2135" i="6"/>
  <c r="R2136" i="6"/>
  <c r="R2137" i="6"/>
  <c r="R2138" i="6"/>
  <c r="R2139" i="6"/>
  <c r="R2140" i="6"/>
  <c r="R2141" i="6"/>
  <c r="R2142" i="6"/>
  <c r="R2143" i="6"/>
  <c r="R2144" i="6"/>
  <c r="R2145" i="6"/>
  <c r="R2146" i="6"/>
  <c r="R2147" i="6"/>
  <c r="R2148" i="6"/>
  <c r="R2149" i="6"/>
  <c r="R2150" i="6"/>
  <c r="R2151" i="6"/>
  <c r="R2152" i="6"/>
  <c r="R2153" i="6"/>
  <c r="R2154" i="6"/>
  <c r="R2155" i="6"/>
  <c r="R2156" i="6"/>
  <c r="R2157" i="6"/>
  <c r="R2158" i="6"/>
  <c r="R2159" i="6"/>
  <c r="R2160" i="6"/>
  <c r="R2161" i="6"/>
  <c r="R2162" i="6"/>
  <c r="R2163" i="6"/>
  <c r="R2164" i="6"/>
  <c r="R2165" i="6"/>
  <c r="R2166" i="6"/>
  <c r="R2167" i="6"/>
  <c r="R2168" i="6"/>
  <c r="R2169" i="6"/>
  <c r="R2170" i="6"/>
  <c r="R2171" i="6"/>
  <c r="R2172" i="6"/>
  <c r="R2173" i="6"/>
  <c r="R2174" i="6"/>
  <c r="R2175" i="6"/>
  <c r="R2176" i="6"/>
  <c r="R2177" i="6"/>
  <c r="R2178" i="6"/>
  <c r="R2179" i="6"/>
  <c r="R2180" i="6"/>
  <c r="R2181" i="6"/>
  <c r="R2182" i="6"/>
  <c r="R2183" i="6"/>
  <c r="R2184" i="6"/>
  <c r="R2185" i="6"/>
  <c r="R2186" i="6"/>
  <c r="R2187" i="6"/>
  <c r="R2188" i="6"/>
  <c r="R2189" i="6"/>
  <c r="R2190" i="6"/>
  <c r="R2191" i="6"/>
  <c r="R2192" i="6"/>
  <c r="R2193" i="6"/>
  <c r="R2194" i="6"/>
  <c r="R2195" i="6"/>
  <c r="R2196" i="6"/>
  <c r="R2197" i="6"/>
  <c r="R2198" i="6"/>
  <c r="R2199" i="6"/>
  <c r="R2200" i="6"/>
  <c r="R2201" i="6"/>
  <c r="R2202" i="6"/>
  <c r="R2203" i="6"/>
  <c r="R2204" i="6"/>
  <c r="R2205" i="6"/>
  <c r="R2206" i="6"/>
  <c r="R2207" i="6"/>
  <c r="R2208" i="6"/>
  <c r="R2209" i="6"/>
  <c r="R2210" i="6"/>
  <c r="R2211" i="6"/>
  <c r="R2212" i="6"/>
  <c r="R2213" i="6"/>
  <c r="R2214" i="6"/>
  <c r="R2" i="6"/>
  <c r="S2" i="6"/>
  <c r="T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" i="6"/>
  <c r="BD2" i="6"/>
  <c r="BD3" i="6"/>
  <c r="BD4" i="6"/>
  <c r="BD5" i="6"/>
  <c r="BD6" i="6"/>
  <c r="BD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56" i="6"/>
  <c r="BD57" i="6"/>
  <c r="BD58" i="6"/>
  <c r="BD59" i="6"/>
  <c r="BD60" i="6"/>
  <c r="BD61" i="6"/>
  <c r="BD62" i="6"/>
  <c r="BD63" i="6"/>
  <c r="BD64" i="6"/>
  <c r="BD65" i="6"/>
  <c r="BD66" i="6"/>
  <c r="BD67" i="6"/>
  <c r="BD68" i="6"/>
  <c r="BD69" i="6"/>
  <c r="BD70" i="6"/>
  <c r="BD71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7" i="6"/>
  <c r="BD88" i="6"/>
  <c r="BD89" i="6"/>
  <c r="BD90" i="6"/>
  <c r="BD91" i="6"/>
  <c r="BD92" i="6"/>
  <c r="BD93" i="6"/>
  <c r="BD94" i="6"/>
  <c r="BD95" i="6"/>
  <c r="BD96" i="6"/>
  <c r="BD97" i="6"/>
  <c r="BD98" i="6"/>
  <c r="BD99" i="6"/>
  <c r="BD100" i="6"/>
  <c r="BD101" i="6"/>
  <c r="BD102" i="6"/>
  <c r="BD103" i="6"/>
  <c r="BD104" i="6"/>
  <c r="BD105" i="6"/>
  <c r="BD106" i="6"/>
  <c r="BD107" i="6"/>
  <c r="BD108" i="6"/>
  <c r="BD109" i="6"/>
  <c r="BD110" i="6"/>
  <c r="BD111" i="6"/>
  <c r="BD112" i="6"/>
  <c r="BD113" i="6"/>
  <c r="BD114" i="6"/>
  <c r="BD115" i="6"/>
  <c r="BD116" i="6"/>
  <c r="BD117" i="6"/>
  <c r="BD118" i="6"/>
  <c r="BD119" i="6"/>
  <c r="BD120" i="6"/>
  <c r="BD121" i="6"/>
  <c r="BD122" i="6"/>
  <c r="BD123" i="6"/>
  <c r="BD124" i="6"/>
  <c r="BD125" i="6"/>
  <c r="BD126" i="6"/>
  <c r="BD127" i="6"/>
  <c r="BD128" i="6"/>
  <c r="BD129" i="6"/>
  <c r="BD130" i="6"/>
  <c r="BD131" i="6"/>
  <c r="BD132" i="6"/>
  <c r="BD133" i="6"/>
  <c r="BD134" i="6"/>
  <c r="BD135" i="6"/>
  <c r="BD136" i="6"/>
  <c r="BD137" i="6"/>
  <c r="BD138" i="6"/>
  <c r="BD139" i="6"/>
  <c r="BD140" i="6"/>
  <c r="BD141" i="6"/>
  <c r="BD142" i="6"/>
  <c r="BD143" i="6"/>
  <c r="BD144" i="6"/>
  <c r="BD145" i="6"/>
  <c r="BD146" i="6"/>
  <c r="BD147" i="6"/>
  <c r="BD148" i="6"/>
  <c r="BD149" i="6"/>
  <c r="BD150" i="6"/>
  <c r="BD151" i="6"/>
  <c r="BD152" i="6"/>
  <c r="BD153" i="6"/>
  <c r="BD154" i="6"/>
  <c r="BD155" i="6"/>
  <c r="BD156" i="6"/>
  <c r="BD157" i="6"/>
  <c r="BD158" i="6"/>
  <c r="BD159" i="6"/>
  <c r="BD160" i="6"/>
  <c r="BD161" i="6"/>
  <c r="BD162" i="6"/>
  <c r="BD163" i="6"/>
  <c r="BD164" i="6"/>
  <c r="BD165" i="6"/>
  <c r="BD166" i="6"/>
  <c r="BD167" i="6"/>
  <c r="BD168" i="6"/>
  <c r="BD169" i="6"/>
  <c r="BD170" i="6"/>
  <c r="BD171" i="6"/>
  <c r="BD172" i="6"/>
  <c r="BD173" i="6"/>
  <c r="BD174" i="6"/>
  <c r="BD175" i="6"/>
  <c r="BD176" i="6"/>
  <c r="BD177" i="6"/>
  <c r="BD178" i="6"/>
  <c r="BD179" i="6"/>
  <c r="BD180" i="6"/>
  <c r="BD181" i="6"/>
  <c r="BD182" i="6"/>
  <c r="BD183" i="6"/>
  <c r="BD184" i="6"/>
  <c r="BD185" i="6"/>
  <c r="BD186" i="6"/>
  <c r="BD187" i="6"/>
  <c r="BD188" i="6"/>
  <c r="BD189" i="6"/>
  <c r="BD190" i="6"/>
  <c r="BD191" i="6"/>
  <c r="BD192" i="6"/>
  <c r="BD193" i="6"/>
  <c r="BD194" i="6"/>
  <c r="BD195" i="6"/>
  <c r="BD196" i="6"/>
  <c r="BD197" i="6"/>
  <c r="BD198" i="6"/>
  <c r="BD199" i="6"/>
  <c r="BD200" i="6"/>
  <c r="BD201" i="6"/>
  <c r="BD202" i="6"/>
  <c r="BD203" i="6"/>
  <c r="BD204" i="6"/>
  <c r="BD205" i="6"/>
  <c r="BD206" i="6"/>
  <c r="BD207" i="6"/>
  <c r="BD208" i="6"/>
  <c r="BD209" i="6"/>
  <c r="BD210" i="6"/>
  <c r="BD211" i="6"/>
  <c r="BD212" i="6"/>
  <c r="BD213" i="6"/>
  <c r="BD214" i="6"/>
  <c r="BD215" i="6"/>
  <c r="BD216" i="6"/>
  <c r="BD217" i="6"/>
  <c r="BD218" i="6"/>
  <c r="BD219" i="6"/>
  <c r="BD220" i="6"/>
  <c r="BD221" i="6"/>
  <c r="BD222" i="6"/>
  <c r="BD223" i="6"/>
  <c r="BD224" i="6"/>
  <c r="BD225" i="6"/>
  <c r="BD226" i="6"/>
  <c r="BD227" i="6"/>
  <c r="BD228" i="6"/>
  <c r="BD229" i="6"/>
  <c r="BD230" i="6"/>
  <c r="BD231" i="6"/>
  <c r="BD232" i="6"/>
  <c r="BD233" i="6"/>
  <c r="BD234" i="6"/>
  <c r="BD235" i="6"/>
  <c r="BD236" i="6"/>
  <c r="BD237" i="6"/>
  <c r="BD238" i="6"/>
  <c r="BD239" i="6"/>
  <c r="BD240" i="6"/>
  <c r="BD241" i="6"/>
  <c r="BD242" i="6"/>
  <c r="BD243" i="6"/>
  <c r="BD244" i="6"/>
  <c r="BD245" i="6"/>
  <c r="BD246" i="6"/>
  <c r="BD247" i="6"/>
  <c r="BD248" i="6"/>
  <c r="BD249" i="6"/>
  <c r="BD250" i="6"/>
  <c r="BD251" i="6"/>
  <c r="BD252" i="6"/>
  <c r="BD253" i="6"/>
  <c r="BD254" i="6"/>
  <c r="BD255" i="6"/>
  <c r="BD256" i="6"/>
  <c r="BD257" i="6"/>
  <c r="BD258" i="6"/>
  <c r="BD259" i="6"/>
  <c r="BD260" i="6"/>
  <c r="BD261" i="6"/>
  <c r="BD262" i="6"/>
  <c r="BD263" i="6"/>
  <c r="BD264" i="6"/>
  <c r="BD265" i="6"/>
  <c r="BD266" i="6"/>
  <c r="BD267" i="6"/>
  <c r="BD268" i="6"/>
  <c r="BD269" i="6"/>
  <c r="BD270" i="6"/>
  <c r="BD271" i="6"/>
  <c r="BD272" i="6"/>
  <c r="BD273" i="6"/>
  <c r="BD274" i="6"/>
  <c r="BD275" i="6"/>
  <c r="BD276" i="6"/>
  <c r="BD277" i="6"/>
  <c r="BD278" i="6"/>
  <c r="BD279" i="6"/>
  <c r="BD280" i="6"/>
  <c r="BD281" i="6"/>
  <c r="BD282" i="6"/>
  <c r="BD283" i="6"/>
  <c r="BD284" i="6"/>
  <c r="BD285" i="6"/>
  <c r="BD286" i="6"/>
  <c r="BD287" i="6"/>
  <c r="BD288" i="6"/>
  <c r="BD289" i="6"/>
  <c r="BD290" i="6"/>
  <c r="BD291" i="6"/>
  <c r="BD292" i="6"/>
  <c r="BD293" i="6"/>
  <c r="BD294" i="6"/>
  <c r="BD295" i="6"/>
  <c r="BD296" i="6"/>
  <c r="BD297" i="6"/>
  <c r="BD298" i="6"/>
  <c r="BD299" i="6"/>
  <c r="BD300" i="6"/>
  <c r="BD301" i="6"/>
  <c r="BD302" i="6"/>
  <c r="BD303" i="6"/>
  <c r="BD304" i="6"/>
  <c r="BD305" i="6"/>
  <c r="BD306" i="6"/>
  <c r="BD307" i="6"/>
  <c r="BD308" i="6"/>
  <c r="BD309" i="6"/>
  <c r="BD310" i="6"/>
  <c r="BD311" i="6"/>
  <c r="BD312" i="6"/>
  <c r="BD313" i="6"/>
  <c r="BD314" i="6"/>
  <c r="BD315" i="6"/>
  <c r="BD316" i="6"/>
  <c r="BD317" i="6"/>
  <c r="BD318" i="6"/>
  <c r="BD319" i="6"/>
  <c r="BD320" i="6"/>
  <c r="BD321" i="6"/>
  <c r="BD322" i="6"/>
  <c r="BD323" i="6"/>
  <c r="BD324" i="6"/>
  <c r="BD325" i="6"/>
  <c r="BD326" i="6"/>
  <c r="BD327" i="6"/>
  <c r="BD328" i="6"/>
  <c r="BD329" i="6"/>
  <c r="BD330" i="6"/>
  <c r="BD331" i="6"/>
  <c r="BD332" i="6"/>
  <c r="BD333" i="6"/>
  <c r="BD334" i="6"/>
  <c r="BD335" i="6"/>
  <c r="BD336" i="6"/>
  <c r="BD337" i="6"/>
  <c r="BD338" i="6"/>
  <c r="BD339" i="6"/>
  <c r="BD340" i="6"/>
  <c r="BD341" i="6"/>
  <c r="BD342" i="6"/>
  <c r="BD343" i="6"/>
  <c r="BD344" i="6"/>
  <c r="BD345" i="6"/>
  <c r="BD346" i="6"/>
  <c r="BD347" i="6"/>
  <c r="BD348" i="6"/>
  <c r="BD349" i="6"/>
  <c r="BD350" i="6"/>
  <c r="BD351" i="6"/>
  <c r="BD352" i="6"/>
  <c r="BD353" i="6"/>
  <c r="BD354" i="6"/>
  <c r="BD355" i="6"/>
  <c r="BD356" i="6"/>
  <c r="BD357" i="6"/>
  <c r="BD358" i="6"/>
  <c r="BD359" i="6"/>
  <c r="BD360" i="6"/>
  <c r="BD361" i="6"/>
  <c r="BD362" i="6"/>
  <c r="BD363" i="6"/>
  <c r="BD364" i="6"/>
  <c r="BD365" i="6"/>
  <c r="BD366" i="6"/>
  <c r="BD367" i="6"/>
  <c r="BD368" i="6"/>
  <c r="BD369" i="6"/>
  <c r="BD370" i="6"/>
  <c r="BD371" i="6"/>
  <c r="BD372" i="6"/>
  <c r="BD373" i="6"/>
  <c r="BD374" i="6"/>
  <c r="BD375" i="6"/>
  <c r="BD376" i="6"/>
  <c r="BD377" i="6"/>
  <c r="BD378" i="6"/>
  <c r="BD379" i="6"/>
  <c r="BD380" i="6"/>
  <c r="BD381" i="6"/>
  <c r="BD382" i="6"/>
  <c r="BD383" i="6"/>
  <c r="BD384" i="6"/>
  <c r="BD385" i="6"/>
  <c r="BD386" i="6"/>
  <c r="BD387" i="6"/>
  <c r="BD388" i="6"/>
  <c r="BD389" i="6"/>
  <c r="BD390" i="6"/>
  <c r="BD391" i="6"/>
  <c r="BD392" i="6"/>
  <c r="BD393" i="6"/>
  <c r="BD394" i="6"/>
  <c r="BD395" i="6"/>
  <c r="BD396" i="6"/>
  <c r="BD397" i="6"/>
  <c r="BD398" i="6"/>
  <c r="BD399" i="6"/>
  <c r="BD400" i="6"/>
  <c r="BD401" i="6"/>
  <c r="BD402" i="6"/>
  <c r="BD403" i="6"/>
  <c r="BD404" i="6"/>
  <c r="BD405" i="6"/>
  <c r="BD406" i="6"/>
  <c r="BD407" i="6"/>
  <c r="BD408" i="6"/>
  <c r="BD409" i="6"/>
  <c r="BD410" i="6"/>
  <c r="BD411" i="6"/>
  <c r="BD412" i="6"/>
  <c r="BD413" i="6"/>
  <c r="BD414" i="6"/>
  <c r="BD415" i="6"/>
  <c r="BD416" i="6"/>
  <c r="BD417" i="6"/>
  <c r="BD418" i="6"/>
  <c r="BD419" i="6"/>
  <c r="BD420" i="6"/>
  <c r="BD421" i="6"/>
  <c r="BD422" i="6"/>
  <c r="BD423" i="6"/>
  <c r="BD424" i="6"/>
  <c r="BD425" i="6"/>
  <c r="BD426" i="6"/>
  <c r="BD427" i="6"/>
  <c r="BD428" i="6"/>
  <c r="BD429" i="6"/>
  <c r="BD430" i="6"/>
  <c r="BD431" i="6"/>
  <c r="BD432" i="6"/>
  <c r="BD433" i="6"/>
  <c r="BD434" i="6"/>
  <c r="BD435" i="6"/>
  <c r="BD436" i="6"/>
  <c r="BD437" i="6"/>
  <c r="BD438" i="6"/>
  <c r="BD439" i="6"/>
  <c r="BD440" i="6"/>
  <c r="BD441" i="6"/>
  <c r="BD442" i="6"/>
  <c r="BD443" i="6"/>
  <c r="BD444" i="6"/>
  <c r="BD445" i="6"/>
  <c r="BD446" i="6"/>
  <c r="BD447" i="6"/>
  <c r="BD448" i="6"/>
  <c r="BD449" i="6"/>
  <c r="BD450" i="6"/>
  <c r="BD451" i="6"/>
  <c r="BD452" i="6"/>
  <c r="BD453" i="6"/>
  <c r="BD454" i="6"/>
  <c r="BD455" i="6"/>
  <c r="BD456" i="6"/>
  <c r="BD457" i="6"/>
  <c r="BD458" i="6"/>
  <c r="BD459" i="6"/>
  <c r="BD460" i="6"/>
  <c r="BD461" i="6"/>
  <c r="BD462" i="6"/>
  <c r="BD463" i="6"/>
  <c r="BD464" i="6"/>
  <c r="BD465" i="6"/>
  <c r="BD466" i="6"/>
  <c r="BD467" i="6"/>
  <c r="BD468" i="6"/>
  <c r="BD469" i="6"/>
  <c r="BD470" i="6"/>
  <c r="BD471" i="6"/>
  <c r="BD472" i="6"/>
  <c r="BD473" i="6"/>
  <c r="BD474" i="6"/>
  <c r="BD475" i="6"/>
  <c r="BD476" i="6"/>
  <c r="BD477" i="6"/>
  <c r="BD478" i="6"/>
  <c r="BD479" i="6"/>
  <c r="BD480" i="6"/>
  <c r="BD481" i="6"/>
  <c r="BD482" i="6"/>
  <c r="BD483" i="6"/>
  <c r="BD484" i="6"/>
  <c r="BD485" i="6"/>
  <c r="BD486" i="6"/>
  <c r="BD487" i="6"/>
  <c r="BD488" i="6"/>
  <c r="BD489" i="6"/>
  <c r="BD490" i="6"/>
  <c r="BD491" i="6"/>
  <c r="BD492" i="6"/>
  <c r="BD493" i="6"/>
  <c r="BD494" i="6"/>
  <c r="BD495" i="6"/>
  <c r="BD496" i="6"/>
  <c r="BD497" i="6"/>
  <c r="BD498" i="6"/>
  <c r="BD499" i="6"/>
  <c r="BD500" i="6"/>
  <c r="BD501" i="6"/>
  <c r="BD502" i="6"/>
  <c r="BD503" i="6"/>
  <c r="BD504" i="6"/>
  <c r="BD505" i="6"/>
  <c r="BD506" i="6"/>
  <c r="BD507" i="6"/>
  <c r="BD508" i="6"/>
  <c r="BD509" i="6"/>
  <c r="BD510" i="6"/>
  <c r="BD511" i="6"/>
  <c r="BD512" i="6"/>
  <c r="BD513" i="6"/>
  <c r="BD514" i="6"/>
  <c r="BD515" i="6"/>
  <c r="BD516" i="6"/>
  <c r="BD517" i="6"/>
  <c r="BD518" i="6"/>
  <c r="BD519" i="6"/>
  <c r="BD520" i="6"/>
  <c r="BD521" i="6"/>
  <c r="BD522" i="6"/>
  <c r="BD523" i="6"/>
  <c r="BD524" i="6"/>
  <c r="BD525" i="6"/>
  <c r="BD526" i="6"/>
  <c r="BD527" i="6"/>
  <c r="BD528" i="6"/>
  <c r="BD529" i="6"/>
  <c r="BD530" i="6"/>
  <c r="BD531" i="6"/>
  <c r="BD532" i="6"/>
  <c r="BD533" i="6"/>
  <c r="BD534" i="6"/>
  <c r="BD535" i="6"/>
  <c r="BD536" i="6"/>
  <c r="BD537" i="6"/>
  <c r="BD538" i="6"/>
  <c r="BD539" i="6"/>
  <c r="BD540" i="6"/>
  <c r="BD541" i="6"/>
  <c r="BD542" i="6"/>
  <c r="BD543" i="6"/>
  <c r="BD544" i="6"/>
  <c r="BD545" i="6"/>
  <c r="BD546" i="6"/>
  <c r="BD547" i="6"/>
  <c r="BD548" i="6"/>
  <c r="BD549" i="6"/>
  <c r="BD550" i="6"/>
  <c r="BD551" i="6"/>
  <c r="BD552" i="6"/>
  <c r="BD553" i="6"/>
  <c r="BD554" i="6"/>
  <c r="BD555" i="6"/>
  <c r="BD556" i="6"/>
  <c r="BD557" i="6"/>
  <c r="BD558" i="6"/>
  <c r="BD559" i="6"/>
  <c r="BD560" i="6"/>
  <c r="BD561" i="6"/>
  <c r="BD562" i="6"/>
  <c r="BD563" i="6"/>
  <c r="BD564" i="6"/>
  <c r="BD565" i="6"/>
  <c r="BD566" i="6"/>
  <c r="BD567" i="6"/>
  <c r="BD568" i="6"/>
  <c r="BD569" i="6"/>
  <c r="BD570" i="6"/>
  <c r="BD571" i="6"/>
  <c r="BD572" i="6"/>
  <c r="BD573" i="6"/>
  <c r="BD574" i="6"/>
  <c r="BD575" i="6"/>
  <c r="BD576" i="6"/>
  <c r="BD577" i="6"/>
  <c r="BD578" i="6"/>
  <c r="BD579" i="6"/>
  <c r="BD580" i="6"/>
  <c r="BD581" i="6"/>
  <c r="BD582" i="6"/>
  <c r="BD583" i="6"/>
  <c r="BD584" i="6"/>
  <c r="BD585" i="6"/>
  <c r="BD586" i="6"/>
  <c r="BD587" i="6"/>
  <c r="BD588" i="6"/>
  <c r="BD589" i="6"/>
  <c r="BD590" i="6"/>
  <c r="BD591" i="6"/>
  <c r="BD592" i="6"/>
  <c r="BD593" i="6"/>
  <c r="BD594" i="6"/>
  <c r="BD595" i="6"/>
  <c r="BD596" i="6"/>
  <c r="BD597" i="6"/>
  <c r="BD598" i="6"/>
  <c r="BD599" i="6"/>
  <c r="BD600" i="6"/>
  <c r="BD601" i="6"/>
  <c r="BD602" i="6"/>
  <c r="BD603" i="6"/>
  <c r="BD604" i="6"/>
  <c r="BD605" i="6"/>
  <c r="BD606" i="6"/>
  <c r="BD607" i="6"/>
  <c r="BD608" i="6"/>
  <c r="BD609" i="6"/>
  <c r="BD610" i="6"/>
  <c r="BD611" i="6"/>
  <c r="BD612" i="6"/>
  <c r="BD613" i="6"/>
  <c r="BD614" i="6"/>
  <c r="BD615" i="6"/>
  <c r="BD616" i="6"/>
  <c r="BD617" i="6"/>
  <c r="BD618" i="6"/>
  <c r="BD619" i="6"/>
  <c r="BD620" i="6"/>
  <c r="BD621" i="6"/>
  <c r="BD622" i="6"/>
  <c r="BD623" i="6"/>
  <c r="BD624" i="6"/>
  <c r="BD625" i="6"/>
  <c r="BD626" i="6"/>
  <c r="BD627" i="6"/>
  <c r="BD628" i="6"/>
  <c r="BD629" i="6"/>
  <c r="BD630" i="6"/>
  <c r="BD631" i="6"/>
  <c r="BD632" i="6"/>
  <c r="BD633" i="6"/>
  <c r="BD634" i="6"/>
  <c r="BD635" i="6"/>
  <c r="BD636" i="6"/>
  <c r="BD637" i="6"/>
  <c r="BD638" i="6"/>
  <c r="BD639" i="6"/>
  <c r="BD640" i="6"/>
  <c r="BD641" i="6"/>
  <c r="BD642" i="6"/>
  <c r="BD643" i="6"/>
  <c r="BD644" i="6"/>
  <c r="BD645" i="6"/>
  <c r="BD646" i="6"/>
  <c r="BD647" i="6"/>
  <c r="BD648" i="6"/>
  <c r="BD649" i="6"/>
  <c r="BD650" i="6"/>
  <c r="BD651" i="6"/>
  <c r="BD652" i="6"/>
  <c r="BD653" i="6"/>
  <c r="BD654" i="6"/>
  <c r="BD655" i="6"/>
  <c r="BD656" i="6"/>
  <c r="BD657" i="6"/>
  <c r="BD658" i="6"/>
  <c r="BD659" i="6"/>
  <c r="BD660" i="6"/>
  <c r="BD661" i="6"/>
  <c r="BD662" i="6"/>
  <c r="BD663" i="6"/>
  <c r="BD664" i="6"/>
  <c r="BD665" i="6"/>
  <c r="BD666" i="6"/>
  <c r="BD667" i="6"/>
  <c r="BD668" i="6"/>
  <c r="BD669" i="6"/>
  <c r="BD670" i="6"/>
  <c r="BD671" i="6"/>
  <c r="BD672" i="6"/>
  <c r="BD673" i="6"/>
  <c r="BD674" i="6"/>
  <c r="BD675" i="6"/>
  <c r="BD676" i="6"/>
  <c r="BD677" i="6"/>
  <c r="BD678" i="6"/>
  <c r="BD679" i="6"/>
  <c r="BD680" i="6"/>
  <c r="BD681" i="6"/>
  <c r="BD682" i="6"/>
  <c r="BD683" i="6"/>
  <c r="BD684" i="6"/>
  <c r="BD685" i="6"/>
  <c r="BD686" i="6"/>
  <c r="BD687" i="6"/>
  <c r="BD688" i="6"/>
  <c r="BD689" i="6"/>
  <c r="BD690" i="6"/>
  <c r="BD691" i="6"/>
  <c r="BD692" i="6"/>
  <c r="BD693" i="6"/>
  <c r="BD694" i="6"/>
  <c r="BD695" i="6"/>
  <c r="BD696" i="6"/>
  <c r="BD697" i="6"/>
  <c r="BD698" i="6"/>
  <c r="BD699" i="6"/>
  <c r="BD700" i="6"/>
  <c r="BD701" i="6"/>
  <c r="BD702" i="6"/>
  <c r="BD703" i="6"/>
  <c r="BD704" i="6"/>
  <c r="BD705" i="6"/>
  <c r="BD706" i="6"/>
  <c r="BD707" i="6"/>
  <c r="BD708" i="6"/>
  <c r="BD709" i="6"/>
  <c r="BD710" i="6"/>
  <c r="BD711" i="6"/>
  <c r="BD712" i="6"/>
  <c r="BD713" i="6"/>
  <c r="BD714" i="6"/>
  <c r="BD715" i="6"/>
  <c r="BD716" i="6"/>
  <c r="BD717" i="6"/>
  <c r="BD718" i="6"/>
  <c r="BD719" i="6"/>
  <c r="BD720" i="6"/>
  <c r="BD721" i="6"/>
  <c r="BD722" i="6"/>
  <c r="BD723" i="6"/>
  <c r="BD724" i="6"/>
  <c r="BD725" i="6"/>
  <c r="BD726" i="6"/>
  <c r="BD727" i="6"/>
  <c r="BD728" i="6"/>
  <c r="BD729" i="6"/>
  <c r="BD730" i="6"/>
  <c r="BD731" i="6"/>
  <c r="BD732" i="6"/>
  <c r="BD733" i="6"/>
  <c r="BD734" i="6"/>
  <c r="BD735" i="6"/>
  <c r="BD736" i="6"/>
  <c r="BD737" i="6"/>
  <c r="BD738" i="6"/>
  <c r="BD739" i="6"/>
  <c r="BD740" i="6"/>
  <c r="BD741" i="6"/>
  <c r="BD742" i="6"/>
  <c r="BD743" i="6"/>
  <c r="BD744" i="6"/>
  <c r="BD745" i="6"/>
  <c r="BD746" i="6"/>
  <c r="BD747" i="6"/>
  <c r="BD748" i="6"/>
  <c r="BD749" i="6"/>
  <c r="BD750" i="6"/>
  <c r="BD751" i="6"/>
  <c r="BD752" i="6"/>
  <c r="BD753" i="6"/>
  <c r="BD754" i="6"/>
  <c r="BD755" i="6"/>
  <c r="BD756" i="6"/>
  <c r="BD757" i="6"/>
  <c r="BD758" i="6"/>
  <c r="BD759" i="6"/>
  <c r="BD760" i="6"/>
  <c r="BD761" i="6"/>
  <c r="BD762" i="6"/>
  <c r="BD763" i="6"/>
  <c r="BD764" i="6"/>
  <c r="BD765" i="6"/>
  <c r="BD766" i="6"/>
  <c r="BD767" i="6"/>
  <c r="BD768" i="6"/>
  <c r="BD769" i="6"/>
  <c r="BD770" i="6"/>
  <c r="BD771" i="6"/>
  <c r="BD772" i="6"/>
  <c r="BD773" i="6"/>
  <c r="BD774" i="6"/>
  <c r="BD775" i="6"/>
  <c r="BD776" i="6"/>
  <c r="BD777" i="6"/>
  <c r="BD778" i="6"/>
  <c r="BD779" i="6"/>
  <c r="BD780" i="6"/>
  <c r="BD781" i="6"/>
  <c r="BD782" i="6"/>
  <c r="BD783" i="6"/>
  <c r="BD784" i="6"/>
  <c r="BD785" i="6"/>
  <c r="BD786" i="6"/>
  <c r="BD787" i="6"/>
  <c r="BD788" i="6"/>
  <c r="BD789" i="6"/>
  <c r="BD790" i="6"/>
  <c r="BD791" i="6"/>
  <c r="BD792" i="6"/>
  <c r="BD793" i="6"/>
  <c r="BD794" i="6"/>
  <c r="BD795" i="6"/>
  <c r="BD796" i="6"/>
  <c r="BD797" i="6"/>
  <c r="BD798" i="6"/>
  <c r="BD799" i="6"/>
  <c r="BD800" i="6"/>
  <c r="BD801" i="6"/>
  <c r="BD802" i="6"/>
  <c r="BD803" i="6"/>
  <c r="BD804" i="6"/>
  <c r="BD805" i="6"/>
  <c r="BD806" i="6"/>
  <c r="BD807" i="6"/>
  <c r="BD808" i="6"/>
  <c r="BD809" i="6"/>
  <c r="BD810" i="6"/>
  <c r="BD811" i="6"/>
  <c r="BD812" i="6"/>
  <c r="BD813" i="6"/>
  <c r="BD814" i="6"/>
  <c r="BD815" i="6"/>
  <c r="BD816" i="6"/>
  <c r="BD817" i="6"/>
  <c r="BD818" i="6"/>
  <c r="BD819" i="6"/>
  <c r="BD820" i="6"/>
  <c r="BD821" i="6"/>
  <c r="BD822" i="6"/>
  <c r="BD823" i="6"/>
  <c r="BD824" i="6"/>
  <c r="BD825" i="6"/>
  <c r="BD826" i="6"/>
  <c r="BD827" i="6"/>
  <c r="BD828" i="6"/>
  <c r="BD829" i="6"/>
  <c r="BD830" i="6"/>
  <c r="BD831" i="6"/>
  <c r="BD832" i="6"/>
  <c r="BD833" i="6"/>
  <c r="BD834" i="6"/>
  <c r="BD835" i="6"/>
  <c r="BD836" i="6"/>
  <c r="BD837" i="6"/>
  <c r="BD838" i="6"/>
  <c r="BD839" i="6"/>
  <c r="BD840" i="6"/>
  <c r="BD841" i="6"/>
  <c r="BD842" i="6"/>
  <c r="BD843" i="6"/>
  <c r="BD844" i="6"/>
  <c r="BD845" i="6"/>
  <c r="BD846" i="6"/>
  <c r="BD847" i="6"/>
  <c r="BD848" i="6"/>
  <c r="BD849" i="6"/>
  <c r="BD850" i="6"/>
  <c r="BD851" i="6"/>
  <c r="BD852" i="6"/>
  <c r="BD853" i="6"/>
  <c r="BD854" i="6"/>
  <c r="BD855" i="6"/>
  <c r="BD856" i="6"/>
  <c r="BD857" i="6"/>
  <c r="BD858" i="6"/>
  <c r="BD859" i="6"/>
  <c r="BD860" i="6"/>
  <c r="BD861" i="6"/>
  <c r="BD862" i="6"/>
  <c r="BD863" i="6"/>
  <c r="BD864" i="6"/>
  <c r="BD865" i="6"/>
  <c r="BD866" i="6"/>
  <c r="BD867" i="6"/>
  <c r="BD868" i="6"/>
  <c r="BD869" i="6"/>
  <c r="BD870" i="6"/>
  <c r="BD871" i="6"/>
  <c r="BD872" i="6"/>
  <c r="BD873" i="6"/>
  <c r="BD874" i="6"/>
  <c r="BD875" i="6"/>
  <c r="BD876" i="6"/>
  <c r="BD877" i="6"/>
  <c r="BD878" i="6"/>
  <c r="BD879" i="6"/>
  <c r="BD880" i="6"/>
  <c r="BD881" i="6"/>
  <c r="BD882" i="6"/>
  <c r="BD883" i="6"/>
  <c r="BD884" i="6"/>
  <c r="BD885" i="6"/>
  <c r="BD886" i="6"/>
  <c r="BD887" i="6"/>
  <c r="BD888" i="6"/>
  <c r="BD889" i="6"/>
  <c r="BD890" i="6"/>
  <c r="BD891" i="6"/>
  <c r="BD892" i="6"/>
  <c r="BD893" i="6"/>
  <c r="BD894" i="6"/>
  <c r="BD895" i="6"/>
  <c r="BD896" i="6"/>
  <c r="BD897" i="6"/>
  <c r="BD898" i="6"/>
  <c r="BD899" i="6"/>
  <c r="BD900" i="6"/>
  <c r="BD901" i="6"/>
  <c r="BD902" i="6"/>
  <c r="BD903" i="6"/>
  <c r="BD904" i="6"/>
  <c r="BD905" i="6"/>
  <c r="BD906" i="6"/>
  <c r="BD907" i="6"/>
  <c r="BD908" i="6"/>
  <c r="BD909" i="6"/>
  <c r="BD910" i="6"/>
  <c r="BD911" i="6"/>
  <c r="BD912" i="6"/>
  <c r="BD913" i="6"/>
  <c r="BD914" i="6"/>
  <c r="BD915" i="6"/>
  <c r="BD916" i="6"/>
  <c r="BD917" i="6"/>
  <c r="BD918" i="6"/>
  <c r="BD919" i="6"/>
  <c r="BD920" i="6"/>
  <c r="BD921" i="6"/>
  <c r="BD922" i="6"/>
  <c r="BD923" i="6"/>
  <c r="BD924" i="6"/>
  <c r="BD925" i="6"/>
  <c r="BD926" i="6"/>
  <c r="BD927" i="6"/>
  <c r="BD928" i="6"/>
  <c r="BD929" i="6"/>
  <c r="BD930" i="6"/>
  <c r="BD931" i="6"/>
  <c r="BD932" i="6"/>
  <c r="BD933" i="6"/>
  <c r="BD934" i="6"/>
  <c r="BD935" i="6"/>
  <c r="BD936" i="6"/>
  <c r="BD937" i="6"/>
  <c r="BD938" i="6"/>
  <c r="BD939" i="6"/>
  <c r="BD940" i="6"/>
  <c r="BD941" i="6"/>
  <c r="BD942" i="6"/>
  <c r="BD943" i="6"/>
  <c r="BD944" i="6"/>
  <c r="BD945" i="6"/>
  <c r="BD946" i="6"/>
  <c r="BD947" i="6"/>
  <c r="BD948" i="6"/>
  <c r="BD949" i="6"/>
  <c r="BD950" i="6"/>
  <c r="BD951" i="6"/>
  <c r="BD952" i="6"/>
  <c r="BD953" i="6"/>
  <c r="BD954" i="6"/>
  <c r="BD955" i="6"/>
  <c r="BD956" i="6"/>
  <c r="BD957" i="6"/>
  <c r="BD958" i="6"/>
  <c r="BD959" i="6"/>
  <c r="BD960" i="6"/>
  <c r="BD961" i="6"/>
  <c r="BD962" i="6"/>
  <c r="BD963" i="6"/>
  <c r="BD964" i="6"/>
  <c r="BD965" i="6"/>
  <c r="BD966" i="6"/>
  <c r="BD967" i="6"/>
  <c r="BD968" i="6"/>
  <c r="BD969" i="6"/>
  <c r="BD970" i="6"/>
  <c r="BD971" i="6"/>
  <c r="BD972" i="6"/>
  <c r="BD973" i="6"/>
  <c r="BD974" i="6"/>
  <c r="BD975" i="6"/>
  <c r="BD976" i="6"/>
  <c r="BD977" i="6"/>
  <c r="BD978" i="6"/>
  <c r="BD979" i="6"/>
  <c r="BD980" i="6"/>
  <c r="BD981" i="6"/>
  <c r="BD982" i="6"/>
  <c r="BD983" i="6"/>
  <c r="BD984" i="6"/>
  <c r="BD985" i="6"/>
  <c r="BD986" i="6"/>
  <c r="BD987" i="6"/>
  <c r="BD988" i="6"/>
  <c r="BD989" i="6"/>
  <c r="BD990" i="6"/>
  <c r="BD991" i="6"/>
  <c r="BD992" i="6"/>
  <c r="BD993" i="6"/>
  <c r="BD994" i="6"/>
  <c r="BD995" i="6"/>
  <c r="BD996" i="6"/>
  <c r="BD997" i="6"/>
  <c r="BD998" i="6"/>
  <c r="BD999" i="6"/>
  <c r="BD1000" i="6"/>
  <c r="BD1001" i="6"/>
  <c r="BD1002" i="6"/>
  <c r="BD1003" i="6"/>
  <c r="BD1004" i="6"/>
  <c r="BD1005" i="6"/>
  <c r="BD1006" i="6"/>
  <c r="BD1007" i="6"/>
  <c r="BD1008" i="6"/>
  <c r="BD1009" i="6"/>
  <c r="BD1010" i="6"/>
  <c r="BD1011" i="6"/>
  <c r="BD1012" i="6"/>
  <c r="BD1013" i="6"/>
  <c r="BD1014" i="6"/>
  <c r="BD1015" i="6"/>
  <c r="BD1016" i="6"/>
  <c r="BD1017" i="6"/>
  <c r="BD1018" i="6"/>
  <c r="BD1019" i="6"/>
  <c r="BD1020" i="6"/>
  <c r="BD1021" i="6"/>
  <c r="BD1022" i="6"/>
  <c r="BD1023" i="6"/>
  <c r="BD1024" i="6"/>
  <c r="BD1025" i="6"/>
  <c r="BD1026" i="6"/>
  <c r="BD1027" i="6"/>
  <c r="BD1028" i="6"/>
  <c r="BD1029" i="6"/>
  <c r="BD1030" i="6"/>
  <c r="BD1031" i="6"/>
  <c r="BD1032" i="6"/>
  <c r="BD1033" i="6"/>
  <c r="BD1034" i="6"/>
  <c r="BD1035" i="6"/>
  <c r="BD1036" i="6"/>
  <c r="BD1037" i="6"/>
  <c r="BD1038" i="6"/>
  <c r="BD1039" i="6"/>
  <c r="BD1040" i="6"/>
  <c r="BD1041" i="6"/>
  <c r="BD1042" i="6"/>
  <c r="BD1043" i="6"/>
  <c r="BD1044" i="6"/>
  <c r="BD1045" i="6"/>
  <c r="BD1046" i="6"/>
  <c r="BD1047" i="6"/>
  <c r="BD1048" i="6"/>
  <c r="BD1049" i="6"/>
  <c r="BD1050" i="6"/>
  <c r="BD1051" i="6"/>
  <c r="BD1052" i="6"/>
  <c r="BD1053" i="6"/>
  <c r="BD1054" i="6"/>
  <c r="BD1055" i="6"/>
  <c r="BD1056" i="6"/>
  <c r="BD1057" i="6"/>
  <c r="BD1058" i="6"/>
  <c r="BD1059" i="6"/>
  <c r="BD1060" i="6"/>
  <c r="BD1061" i="6"/>
  <c r="BD1062" i="6"/>
  <c r="BD1063" i="6"/>
  <c r="BD1064" i="6"/>
  <c r="BD1065" i="6"/>
  <c r="BD1066" i="6"/>
  <c r="BD1067" i="6"/>
  <c r="BD1068" i="6"/>
  <c r="BD1069" i="6"/>
  <c r="BD1070" i="6"/>
  <c r="BD1071" i="6"/>
  <c r="BD1072" i="6"/>
  <c r="BD1073" i="6"/>
  <c r="BD1074" i="6"/>
  <c r="BD1075" i="6"/>
  <c r="BD1076" i="6"/>
  <c r="BD1077" i="6"/>
  <c r="BD1078" i="6"/>
  <c r="BD1079" i="6"/>
  <c r="BD1080" i="6"/>
  <c r="BD1081" i="6"/>
  <c r="BD1082" i="6"/>
  <c r="BD1083" i="6"/>
  <c r="BD1084" i="6"/>
  <c r="BD1085" i="6"/>
  <c r="BD1086" i="6"/>
  <c r="BD1087" i="6"/>
  <c r="BD1088" i="6"/>
  <c r="BD1089" i="6"/>
  <c r="BD1090" i="6"/>
  <c r="BD1091" i="6"/>
  <c r="BD1092" i="6"/>
  <c r="BD1093" i="6"/>
  <c r="BD1094" i="6"/>
  <c r="BD1095" i="6"/>
  <c r="BD1096" i="6"/>
  <c r="BD1097" i="6"/>
  <c r="BD1098" i="6"/>
  <c r="BD1099" i="6"/>
  <c r="BD1100" i="6"/>
  <c r="BD1101" i="6"/>
  <c r="BD1102" i="6"/>
  <c r="BD1103" i="6"/>
  <c r="BD1104" i="6"/>
  <c r="BD1105" i="6"/>
  <c r="BD1106" i="6"/>
  <c r="BD1107" i="6"/>
  <c r="BD1108" i="6"/>
  <c r="BD1109" i="6"/>
  <c r="BD1110" i="6"/>
  <c r="BD1111" i="6"/>
  <c r="BD1112" i="6"/>
  <c r="BD1113" i="6"/>
  <c r="BD1114" i="6"/>
  <c r="BD1115" i="6"/>
  <c r="BD1116" i="6"/>
  <c r="BD1117" i="6"/>
  <c r="BD1118" i="6"/>
  <c r="BD1119" i="6"/>
  <c r="BD1120" i="6"/>
  <c r="BD1121" i="6"/>
  <c r="BD1122" i="6"/>
  <c r="BD1123" i="6"/>
  <c r="BD1124" i="6"/>
  <c r="BD1125" i="6"/>
  <c r="BD1126" i="6"/>
  <c r="BD1127" i="6"/>
  <c r="BD1128" i="6"/>
  <c r="BD1129" i="6"/>
  <c r="BD1130" i="6"/>
  <c r="BD1131" i="6"/>
  <c r="BD1132" i="6"/>
  <c r="BD1133" i="6"/>
  <c r="BD1134" i="6"/>
  <c r="BD1135" i="6"/>
  <c r="BD1136" i="6"/>
  <c r="BD1137" i="6"/>
  <c r="BD1138" i="6"/>
  <c r="BD1139" i="6"/>
  <c r="BD1140" i="6"/>
  <c r="BD1141" i="6"/>
  <c r="BD1142" i="6"/>
  <c r="BD1143" i="6"/>
  <c r="BD1144" i="6"/>
  <c r="BD1145" i="6"/>
  <c r="BD1146" i="6"/>
  <c r="BD1147" i="6"/>
  <c r="BD1148" i="6"/>
  <c r="BD1149" i="6"/>
  <c r="BD1150" i="6"/>
  <c r="BD1151" i="6"/>
  <c r="BD1152" i="6"/>
  <c r="BD1153" i="6"/>
  <c r="BD1154" i="6"/>
  <c r="BD1155" i="6"/>
  <c r="BD1156" i="6"/>
  <c r="BD1157" i="6"/>
  <c r="BD1158" i="6"/>
  <c r="BD1159" i="6"/>
  <c r="BD1160" i="6"/>
  <c r="BD1161" i="6"/>
  <c r="BD1162" i="6"/>
  <c r="BD1163" i="6"/>
  <c r="BD1164" i="6"/>
  <c r="BD1165" i="6"/>
  <c r="BD1166" i="6"/>
  <c r="BD1167" i="6"/>
  <c r="BD1168" i="6"/>
  <c r="BD1169" i="6"/>
  <c r="BD1170" i="6"/>
  <c r="BD1171" i="6"/>
  <c r="BD1172" i="6"/>
  <c r="BD1173" i="6"/>
  <c r="BD1174" i="6"/>
  <c r="BD1175" i="6"/>
  <c r="BD1176" i="6"/>
  <c r="BD1177" i="6"/>
  <c r="BD1178" i="6"/>
  <c r="BD1179" i="6"/>
  <c r="BD1180" i="6"/>
  <c r="BD1181" i="6"/>
  <c r="BD1182" i="6"/>
  <c r="BD1183" i="6"/>
  <c r="BD1184" i="6"/>
  <c r="BD1185" i="6"/>
  <c r="BD1186" i="6"/>
  <c r="BD1187" i="6"/>
  <c r="BD1188" i="6"/>
  <c r="BD1189" i="6"/>
  <c r="BD1190" i="6"/>
  <c r="BD1191" i="6"/>
  <c r="BD1192" i="6"/>
  <c r="BD1193" i="6"/>
  <c r="BD1194" i="6"/>
  <c r="BD1195" i="6"/>
  <c r="BD1196" i="6"/>
  <c r="BD1197" i="6"/>
  <c r="BD1198" i="6"/>
  <c r="BD1199" i="6"/>
  <c r="BD1200" i="6"/>
  <c r="BD1201" i="6"/>
  <c r="BD1202" i="6"/>
  <c r="BD1203" i="6"/>
  <c r="BD1204" i="6"/>
  <c r="BD1205" i="6"/>
  <c r="BD1206" i="6"/>
  <c r="BD1207" i="6"/>
  <c r="BD1208" i="6"/>
  <c r="BD1209" i="6"/>
  <c r="BD1210" i="6"/>
  <c r="BD1211" i="6"/>
  <c r="BD1212" i="6"/>
  <c r="BD1213" i="6"/>
  <c r="BD1214" i="6"/>
  <c r="BD1215" i="6"/>
  <c r="BD1216" i="6"/>
  <c r="BD1217" i="6"/>
  <c r="BD1218" i="6"/>
  <c r="BD1219" i="6"/>
  <c r="BD1220" i="6"/>
  <c r="BD1221" i="6"/>
  <c r="BD1222" i="6"/>
  <c r="BD1223" i="6"/>
  <c r="BD1224" i="6"/>
  <c r="BD1225" i="6"/>
  <c r="BD1226" i="6"/>
  <c r="BD1227" i="6"/>
  <c r="BD1228" i="6"/>
  <c r="BD1229" i="6"/>
  <c r="BD1230" i="6"/>
  <c r="BD1231" i="6"/>
  <c r="BD1232" i="6"/>
  <c r="BD1233" i="6"/>
  <c r="BD1234" i="6"/>
  <c r="BD1235" i="6"/>
  <c r="BD1236" i="6"/>
  <c r="BD1237" i="6"/>
  <c r="BD1238" i="6"/>
  <c r="BD1239" i="6"/>
  <c r="BD1240" i="6"/>
  <c r="BD1241" i="6"/>
  <c r="BD1242" i="6"/>
  <c r="BD1243" i="6"/>
  <c r="BD1244" i="6"/>
  <c r="BD1245" i="6"/>
  <c r="BD1246" i="6"/>
  <c r="BD1247" i="6"/>
  <c r="BD1248" i="6"/>
  <c r="BD1249" i="6"/>
  <c r="BD1250" i="6"/>
  <c r="BD1251" i="6"/>
  <c r="BD1252" i="6"/>
  <c r="BD1253" i="6"/>
  <c r="BD1254" i="6"/>
  <c r="BD1255" i="6"/>
  <c r="BD1256" i="6"/>
  <c r="BD1257" i="6"/>
  <c r="BD1258" i="6"/>
  <c r="BD1259" i="6"/>
  <c r="BD1260" i="6"/>
  <c r="BD1261" i="6"/>
  <c r="BD1262" i="6"/>
  <c r="BD1263" i="6"/>
  <c r="BD1264" i="6"/>
  <c r="BD1265" i="6"/>
  <c r="BD1266" i="6"/>
  <c r="BD1267" i="6"/>
  <c r="BD1268" i="6"/>
  <c r="BD1269" i="6"/>
  <c r="BD1270" i="6"/>
  <c r="BD1271" i="6"/>
  <c r="BD1272" i="6"/>
  <c r="BD1273" i="6"/>
  <c r="BD1274" i="6"/>
  <c r="BD1275" i="6"/>
  <c r="BD1276" i="6"/>
  <c r="BD1277" i="6"/>
  <c r="BD1278" i="6"/>
  <c r="BD1279" i="6"/>
  <c r="BD1280" i="6"/>
  <c r="BD1281" i="6"/>
  <c r="BD1282" i="6"/>
  <c r="BD1283" i="6"/>
  <c r="BD1284" i="6"/>
  <c r="BD1285" i="6"/>
  <c r="BD1286" i="6"/>
  <c r="BD1287" i="6"/>
  <c r="BD1288" i="6"/>
  <c r="BD1289" i="6"/>
  <c r="BD1290" i="6"/>
  <c r="BD1291" i="6"/>
  <c r="BD1292" i="6"/>
  <c r="BD1293" i="6"/>
  <c r="BD1294" i="6"/>
  <c r="BD1295" i="6"/>
  <c r="BD1296" i="6"/>
  <c r="BD1297" i="6"/>
  <c r="BD1298" i="6"/>
  <c r="BD1299" i="6"/>
  <c r="BD1300" i="6"/>
  <c r="BD1301" i="6"/>
  <c r="BD1302" i="6"/>
  <c r="BD1303" i="6"/>
  <c r="BD1304" i="6"/>
  <c r="BD1305" i="6"/>
  <c r="BD1306" i="6"/>
  <c r="BD1307" i="6"/>
  <c r="BD1308" i="6"/>
  <c r="BD1309" i="6"/>
  <c r="BD1310" i="6"/>
  <c r="BD1311" i="6"/>
  <c r="BD1312" i="6"/>
  <c r="BD1313" i="6"/>
  <c r="BD1314" i="6"/>
  <c r="BD1315" i="6"/>
  <c r="BD1316" i="6"/>
  <c r="BD1317" i="6"/>
  <c r="BD1318" i="6"/>
  <c r="BD1319" i="6"/>
  <c r="BD1320" i="6"/>
  <c r="BD1321" i="6"/>
  <c r="BD1322" i="6"/>
  <c r="BD1323" i="6"/>
  <c r="BD1324" i="6"/>
  <c r="BD1325" i="6"/>
  <c r="BD1326" i="6"/>
  <c r="BD1327" i="6"/>
  <c r="BD1328" i="6"/>
  <c r="BD1329" i="6"/>
  <c r="BD1330" i="6"/>
  <c r="BD1331" i="6"/>
  <c r="BD1332" i="6"/>
  <c r="BD1333" i="6"/>
  <c r="BD1334" i="6"/>
  <c r="BD1335" i="6"/>
  <c r="BD1336" i="6"/>
  <c r="BD1337" i="6"/>
  <c r="BD1338" i="6"/>
  <c r="BD1339" i="6"/>
  <c r="BD1340" i="6"/>
  <c r="BD1341" i="6"/>
  <c r="BD1342" i="6"/>
  <c r="BD1343" i="6"/>
  <c r="BD1344" i="6"/>
  <c r="BD1345" i="6"/>
  <c r="BD1346" i="6"/>
  <c r="BD1347" i="6"/>
  <c r="BD1348" i="6"/>
  <c r="BD1349" i="6"/>
  <c r="BD1350" i="6"/>
  <c r="BD1351" i="6"/>
  <c r="BD1352" i="6"/>
  <c r="BD1353" i="6"/>
  <c r="BD1354" i="6"/>
  <c r="BD1355" i="6"/>
  <c r="BD1356" i="6"/>
  <c r="BD1357" i="6"/>
  <c r="BD1358" i="6"/>
  <c r="BD1359" i="6"/>
  <c r="BD1360" i="6"/>
  <c r="BD1361" i="6"/>
  <c r="BD1362" i="6"/>
  <c r="BD1363" i="6"/>
  <c r="BD1364" i="6"/>
  <c r="BD1365" i="6"/>
  <c r="BD1366" i="6"/>
  <c r="BD1367" i="6"/>
  <c r="BD1368" i="6"/>
  <c r="BD1369" i="6"/>
  <c r="BD1370" i="6"/>
  <c r="BD1371" i="6"/>
  <c r="BD1372" i="6"/>
  <c r="BD1373" i="6"/>
  <c r="BD1374" i="6"/>
  <c r="BD1375" i="6"/>
  <c r="BD1376" i="6"/>
  <c r="BD1377" i="6"/>
  <c r="BD1378" i="6"/>
  <c r="BD1379" i="6"/>
  <c r="BD1380" i="6"/>
  <c r="BD1381" i="6"/>
  <c r="BD1382" i="6"/>
  <c r="BD1383" i="6"/>
  <c r="BD1384" i="6"/>
  <c r="BD1385" i="6"/>
  <c r="BD1386" i="6"/>
  <c r="BD1387" i="6"/>
  <c r="BD1388" i="6"/>
  <c r="BD1389" i="6"/>
  <c r="BD1390" i="6"/>
  <c r="BD1391" i="6"/>
  <c r="BD1392" i="6"/>
  <c r="BD1393" i="6"/>
  <c r="BD1394" i="6"/>
  <c r="BD1395" i="6"/>
  <c r="BD1396" i="6"/>
  <c r="BD1397" i="6"/>
  <c r="BD1398" i="6"/>
  <c r="BD1399" i="6"/>
  <c r="BD1400" i="6"/>
  <c r="BD1401" i="6"/>
  <c r="BD1402" i="6"/>
  <c r="BD1403" i="6"/>
  <c r="BD1404" i="6"/>
  <c r="BD1405" i="6"/>
  <c r="BD1406" i="6"/>
  <c r="BD1407" i="6"/>
  <c r="BD1408" i="6"/>
  <c r="BD1409" i="6"/>
  <c r="BD1410" i="6"/>
  <c r="BD1411" i="6"/>
  <c r="BD1412" i="6"/>
  <c r="BD1413" i="6"/>
  <c r="BD1414" i="6"/>
  <c r="BD1415" i="6"/>
  <c r="BD1416" i="6"/>
  <c r="BD1417" i="6"/>
  <c r="BD1418" i="6"/>
  <c r="BD1419" i="6"/>
  <c r="BD1420" i="6"/>
  <c r="BD1421" i="6"/>
  <c r="BD1422" i="6"/>
  <c r="BD1423" i="6"/>
  <c r="BD1424" i="6"/>
  <c r="BD1425" i="6"/>
  <c r="BD1426" i="6"/>
  <c r="BD1427" i="6"/>
  <c r="BD1428" i="6"/>
  <c r="BD1429" i="6"/>
  <c r="BD1430" i="6"/>
  <c r="BD1431" i="6"/>
  <c r="BD1432" i="6"/>
  <c r="BD1433" i="6"/>
  <c r="BD1434" i="6"/>
  <c r="BD1435" i="6"/>
  <c r="BD1436" i="6"/>
  <c r="BD1437" i="6"/>
  <c r="BD1438" i="6"/>
  <c r="BD1439" i="6"/>
  <c r="BD1440" i="6"/>
  <c r="BD1441" i="6"/>
  <c r="BD1442" i="6"/>
  <c r="BD1443" i="6"/>
  <c r="BD1444" i="6"/>
  <c r="BD1445" i="6"/>
  <c r="BD1446" i="6"/>
  <c r="BD1447" i="6"/>
  <c r="BD1448" i="6"/>
  <c r="BD1449" i="6"/>
  <c r="BD1450" i="6"/>
  <c r="BD1451" i="6"/>
  <c r="BD1452" i="6"/>
  <c r="BD1453" i="6"/>
  <c r="BD1454" i="6"/>
  <c r="BD1455" i="6"/>
  <c r="BD1456" i="6"/>
  <c r="BD1457" i="6"/>
  <c r="BD1458" i="6"/>
  <c r="BD1459" i="6"/>
  <c r="BD1460" i="6"/>
  <c r="BD1461" i="6"/>
  <c r="BD1462" i="6"/>
  <c r="BD1463" i="6"/>
  <c r="BD1464" i="6"/>
  <c r="BD1465" i="6"/>
  <c r="BD1466" i="6"/>
  <c r="BD1467" i="6"/>
  <c r="BD1468" i="6"/>
  <c r="BD1469" i="6"/>
  <c r="BD1470" i="6"/>
  <c r="BD1471" i="6"/>
  <c r="BD1472" i="6"/>
  <c r="BD1473" i="6"/>
  <c r="BD1474" i="6"/>
  <c r="BD1475" i="6"/>
  <c r="BD1476" i="6"/>
  <c r="BD1477" i="6"/>
  <c r="BD1478" i="6"/>
  <c r="BD1479" i="6"/>
  <c r="BD1480" i="6"/>
  <c r="BD1481" i="6"/>
  <c r="BD1482" i="6"/>
  <c r="BD1483" i="6"/>
  <c r="BD1484" i="6"/>
  <c r="BD1485" i="6"/>
  <c r="BD1486" i="6"/>
  <c r="BD1487" i="6"/>
  <c r="BD1488" i="6"/>
  <c r="BD1489" i="6"/>
  <c r="BD1490" i="6"/>
  <c r="BD1491" i="6"/>
  <c r="BD1492" i="6"/>
  <c r="BD1493" i="6"/>
  <c r="BD1494" i="6"/>
  <c r="BD1495" i="6"/>
  <c r="BD1496" i="6"/>
  <c r="BD1497" i="6"/>
  <c r="BD1498" i="6"/>
  <c r="BD1499" i="6"/>
  <c r="BD1500" i="6"/>
  <c r="BD1501" i="6"/>
  <c r="BD1502" i="6"/>
  <c r="BD1503" i="6"/>
  <c r="BD1504" i="6"/>
  <c r="BD1505" i="6"/>
  <c r="BD1506" i="6"/>
  <c r="BD1507" i="6"/>
  <c r="BD1508" i="6"/>
  <c r="BD1509" i="6"/>
  <c r="BD1510" i="6"/>
  <c r="BD1511" i="6"/>
  <c r="BD1512" i="6"/>
  <c r="BD1513" i="6"/>
  <c r="BD1514" i="6"/>
  <c r="BD1515" i="6"/>
  <c r="BD1516" i="6"/>
  <c r="BD1517" i="6"/>
  <c r="BD1518" i="6"/>
  <c r="BD1519" i="6"/>
  <c r="BD1520" i="6"/>
  <c r="BD1521" i="6"/>
  <c r="BD1522" i="6"/>
  <c r="BD1523" i="6"/>
  <c r="BD1524" i="6"/>
  <c r="BD1525" i="6"/>
  <c r="BD1526" i="6"/>
  <c r="BD1527" i="6"/>
  <c r="BD1528" i="6"/>
  <c r="BD1529" i="6"/>
  <c r="BD1530" i="6"/>
  <c r="BD1531" i="6"/>
  <c r="BD1532" i="6"/>
  <c r="BD1533" i="6"/>
  <c r="BD1534" i="6"/>
  <c r="BD1535" i="6"/>
  <c r="BD1536" i="6"/>
  <c r="BD1537" i="6"/>
  <c r="BD1538" i="6"/>
  <c r="BD1539" i="6"/>
  <c r="BD1540" i="6"/>
  <c r="BD1541" i="6"/>
  <c r="BD1542" i="6"/>
  <c r="BD1543" i="6"/>
  <c r="BD1544" i="6"/>
  <c r="BD1545" i="6"/>
  <c r="BD1546" i="6"/>
  <c r="BD1547" i="6"/>
  <c r="BD1548" i="6"/>
  <c r="BD1549" i="6"/>
  <c r="BD1550" i="6"/>
  <c r="BD1551" i="6"/>
  <c r="BD1552" i="6"/>
  <c r="BD1553" i="6"/>
  <c r="BD1554" i="6"/>
  <c r="BD1555" i="6"/>
  <c r="BD1556" i="6"/>
  <c r="BD1557" i="6"/>
  <c r="BD1558" i="6"/>
  <c r="BD1559" i="6"/>
  <c r="BD1560" i="6"/>
  <c r="BD1561" i="6"/>
  <c r="BD1562" i="6"/>
  <c r="BD1563" i="6"/>
  <c r="BD1564" i="6"/>
  <c r="BD1565" i="6"/>
  <c r="BD1566" i="6"/>
  <c r="BD1567" i="6"/>
  <c r="BD1568" i="6"/>
  <c r="BD1569" i="6"/>
  <c r="BD1570" i="6"/>
  <c r="BD1571" i="6"/>
  <c r="BD1572" i="6"/>
  <c r="BD1573" i="6"/>
  <c r="BD1574" i="6"/>
  <c r="BD1575" i="6"/>
  <c r="BD1576" i="6"/>
  <c r="BD1577" i="6"/>
  <c r="BD1578" i="6"/>
  <c r="BD1579" i="6"/>
  <c r="BD1580" i="6"/>
  <c r="BD1581" i="6"/>
  <c r="BD1582" i="6"/>
  <c r="BD1583" i="6"/>
  <c r="BD1584" i="6"/>
  <c r="BD1585" i="6"/>
  <c r="BD1586" i="6"/>
  <c r="BD1587" i="6"/>
  <c r="BD1588" i="6"/>
  <c r="BD1589" i="6"/>
  <c r="BD1590" i="6"/>
  <c r="BD1591" i="6"/>
  <c r="BD1592" i="6"/>
  <c r="BD1593" i="6"/>
  <c r="BD1594" i="6"/>
  <c r="BD1595" i="6"/>
  <c r="BD1596" i="6"/>
  <c r="BD1597" i="6"/>
  <c r="BD1598" i="6"/>
  <c r="BD1599" i="6"/>
  <c r="BD1600" i="6"/>
  <c r="BD1601" i="6"/>
  <c r="BD1602" i="6"/>
  <c r="BD1603" i="6"/>
  <c r="BD1604" i="6"/>
  <c r="BD1605" i="6"/>
  <c r="BD1606" i="6"/>
  <c r="BD1607" i="6"/>
  <c r="BD1608" i="6"/>
  <c r="BD1609" i="6"/>
  <c r="BD1610" i="6"/>
  <c r="BD1611" i="6"/>
  <c r="BD1612" i="6"/>
  <c r="BD1613" i="6"/>
  <c r="BD1614" i="6"/>
  <c r="BD1615" i="6"/>
  <c r="BD1616" i="6"/>
  <c r="BD1617" i="6"/>
  <c r="BD1618" i="6"/>
  <c r="BD1619" i="6"/>
  <c r="BD1620" i="6"/>
  <c r="BD1621" i="6"/>
  <c r="BD1622" i="6"/>
  <c r="BD1623" i="6"/>
  <c r="BD1624" i="6"/>
  <c r="BD1625" i="6"/>
  <c r="BD1626" i="6"/>
  <c r="BD1627" i="6"/>
  <c r="BD1628" i="6"/>
  <c r="BD1629" i="6"/>
  <c r="BD1630" i="6"/>
  <c r="BD1631" i="6"/>
  <c r="BD1632" i="6"/>
  <c r="BD1633" i="6"/>
  <c r="BD1634" i="6"/>
  <c r="BD1635" i="6"/>
  <c r="BD1636" i="6"/>
  <c r="BD1637" i="6"/>
  <c r="BD1638" i="6"/>
  <c r="BD1639" i="6"/>
  <c r="BD1640" i="6"/>
  <c r="BD1641" i="6"/>
  <c r="BD1642" i="6"/>
  <c r="BD1643" i="6"/>
  <c r="BD1644" i="6"/>
  <c r="BD1645" i="6"/>
  <c r="BD1646" i="6"/>
  <c r="BD1647" i="6"/>
  <c r="BD1648" i="6"/>
  <c r="BD1649" i="6"/>
  <c r="BD1650" i="6"/>
  <c r="BD1651" i="6"/>
  <c r="BD1652" i="6"/>
  <c r="BD1653" i="6"/>
  <c r="BD1654" i="6"/>
  <c r="BD1655" i="6"/>
  <c r="BD1656" i="6"/>
  <c r="BD1657" i="6"/>
  <c r="BD1658" i="6"/>
  <c r="BD1659" i="6"/>
  <c r="BD1660" i="6"/>
  <c r="BD1661" i="6"/>
  <c r="BD1662" i="6"/>
  <c r="BD1663" i="6"/>
  <c r="BD1664" i="6"/>
  <c r="BD1665" i="6"/>
  <c r="BD1666" i="6"/>
  <c r="BD1667" i="6"/>
  <c r="BD1668" i="6"/>
  <c r="BD1669" i="6"/>
  <c r="BD1670" i="6"/>
  <c r="BD1671" i="6"/>
  <c r="BD1672" i="6"/>
  <c r="BD1673" i="6"/>
  <c r="BD1674" i="6"/>
  <c r="BD1675" i="6"/>
  <c r="BD1676" i="6"/>
  <c r="BD1677" i="6"/>
  <c r="BD1678" i="6"/>
  <c r="BD1679" i="6"/>
  <c r="BD1680" i="6"/>
  <c r="BD1681" i="6"/>
  <c r="BD1682" i="6"/>
  <c r="BD1683" i="6"/>
  <c r="BD1684" i="6"/>
  <c r="BD1685" i="6"/>
  <c r="BD1686" i="6"/>
  <c r="BD1687" i="6"/>
  <c r="BD1688" i="6"/>
  <c r="BD1689" i="6"/>
  <c r="BD1690" i="6"/>
  <c r="BD1691" i="6"/>
  <c r="BD1692" i="6"/>
  <c r="BD1693" i="6"/>
  <c r="BD1694" i="6"/>
  <c r="BD1695" i="6"/>
  <c r="BD1696" i="6"/>
  <c r="BD1697" i="6"/>
  <c r="BD1698" i="6"/>
  <c r="BD1699" i="6"/>
  <c r="BD1700" i="6"/>
  <c r="BD1701" i="6"/>
  <c r="BD1702" i="6"/>
  <c r="BD1703" i="6"/>
  <c r="BD1704" i="6"/>
  <c r="BD1705" i="6"/>
  <c r="BD1706" i="6"/>
  <c r="BD1707" i="6"/>
  <c r="BD1708" i="6"/>
  <c r="BD1709" i="6"/>
  <c r="BD1710" i="6"/>
  <c r="BD1711" i="6"/>
  <c r="BD1712" i="6"/>
  <c r="BD1713" i="6"/>
  <c r="BD1714" i="6"/>
  <c r="BD1715" i="6"/>
  <c r="BD1716" i="6"/>
  <c r="BD1717" i="6"/>
  <c r="BD1718" i="6"/>
  <c r="BD1719" i="6"/>
  <c r="BD1720" i="6"/>
  <c r="BD1721" i="6"/>
  <c r="BD1722" i="6"/>
  <c r="BD1723" i="6"/>
  <c r="BD1724" i="6"/>
  <c r="BD1725" i="6"/>
  <c r="BD1726" i="6"/>
  <c r="BD1727" i="6"/>
  <c r="BD1728" i="6"/>
  <c r="BD1729" i="6"/>
  <c r="BD1730" i="6"/>
  <c r="BD1731" i="6"/>
  <c r="BD1732" i="6"/>
  <c r="BD1733" i="6"/>
  <c r="BD1734" i="6"/>
  <c r="BD1735" i="6"/>
  <c r="BD1736" i="6"/>
  <c r="BD1737" i="6"/>
  <c r="BD1738" i="6"/>
  <c r="BD1739" i="6"/>
  <c r="BD1740" i="6"/>
  <c r="BD1741" i="6"/>
  <c r="BD1742" i="6"/>
  <c r="BD1743" i="6"/>
  <c r="BD1744" i="6"/>
  <c r="BD1745" i="6"/>
  <c r="BD1746" i="6"/>
  <c r="BD1747" i="6"/>
  <c r="BD1748" i="6"/>
  <c r="BD1749" i="6"/>
  <c r="BD1750" i="6"/>
  <c r="BD1751" i="6"/>
  <c r="BD1752" i="6"/>
  <c r="BD1753" i="6"/>
  <c r="BD1754" i="6"/>
  <c r="BD1755" i="6"/>
  <c r="BD1756" i="6"/>
  <c r="BD1757" i="6"/>
  <c r="BD1758" i="6"/>
  <c r="BD1759" i="6"/>
  <c r="BD1760" i="6"/>
  <c r="BD1761" i="6"/>
  <c r="BD1762" i="6"/>
  <c r="BD1763" i="6"/>
  <c r="BD1764" i="6"/>
  <c r="BD1765" i="6"/>
  <c r="BD1766" i="6"/>
  <c r="BD1767" i="6"/>
  <c r="BD1768" i="6"/>
  <c r="BD1769" i="6"/>
  <c r="BD1770" i="6"/>
  <c r="BD1771" i="6"/>
  <c r="BD1772" i="6"/>
  <c r="BD1773" i="6"/>
  <c r="BD1774" i="6"/>
  <c r="BD1775" i="6"/>
  <c r="BD1776" i="6"/>
  <c r="BD1777" i="6"/>
  <c r="BD1778" i="6"/>
  <c r="BD1779" i="6"/>
  <c r="BD1780" i="6"/>
  <c r="BD1781" i="6"/>
  <c r="BD1782" i="6"/>
  <c r="BD1783" i="6"/>
  <c r="BD1784" i="6"/>
  <c r="BD1785" i="6"/>
  <c r="BD1786" i="6"/>
  <c r="BD1787" i="6"/>
  <c r="BD1788" i="6"/>
  <c r="BD1789" i="6"/>
  <c r="BD1790" i="6"/>
  <c r="BD1791" i="6"/>
  <c r="BD1792" i="6"/>
  <c r="BD1793" i="6"/>
  <c r="BD1794" i="6"/>
  <c r="BD1795" i="6"/>
  <c r="BD1796" i="6"/>
  <c r="BD1797" i="6"/>
  <c r="BD1798" i="6"/>
  <c r="BD1799" i="6"/>
  <c r="BD1800" i="6"/>
  <c r="BD1801" i="6"/>
  <c r="BD1802" i="6"/>
  <c r="BD1803" i="6"/>
  <c r="BD1804" i="6"/>
  <c r="BD1805" i="6"/>
  <c r="BD1806" i="6"/>
  <c r="BD1807" i="6"/>
  <c r="BD1808" i="6"/>
  <c r="BD1809" i="6"/>
  <c r="BD1810" i="6"/>
  <c r="BD1811" i="6"/>
  <c r="BD1812" i="6"/>
  <c r="BD1813" i="6"/>
  <c r="BD1814" i="6"/>
  <c r="BD1815" i="6"/>
  <c r="BD1816" i="6"/>
  <c r="BD1817" i="6"/>
  <c r="BD1818" i="6"/>
  <c r="BD1819" i="6"/>
  <c r="BD1820" i="6"/>
  <c r="BD1821" i="6"/>
  <c r="BD1822" i="6"/>
  <c r="BD1823" i="6"/>
  <c r="BD1824" i="6"/>
  <c r="BD1825" i="6"/>
  <c r="BD1826" i="6"/>
  <c r="BD1827" i="6"/>
  <c r="BD1828" i="6"/>
  <c r="BD1829" i="6"/>
  <c r="BD1830" i="6"/>
  <c r="BD1831" i="6"/>
  <c r="BD1832" i="6"/>
  <c r="BD1833" i="6"/>
  <c r="BD1834" i="6"/>
  <c r="BD1835" i="6"/>
  <c r="BD1836" i="6"/>
  <c r="BD1837" i="6"/>
  <c r="BD1838" i="6"/>
  <c r="BD1839" i="6"/>
  <c r="BD1840" i="6"/>
  <c r="BD1841" i="6"/>
  <c r="BD1842" i="6"/>
  <c r="BD1843" i="6"/>
  <c r="BD1844" i="6"/>
  <c r="BD1845" i="6"/>
  <c r="BD1846" i="6"/>
  <c r="BD1847" i="6"/>
  <c r="BD1848" i="6"/>
  <c r="BD1849" i="6"/>
  <c r="BD1850" i="6"/>
  <c r="BD1851" i="6"/>
  <c r="BD1852" i="6"/>
  <c r="BD1853" i="6"/>
  <c r="BD1854" i="6"/>
  <c r="BD1855" i="6"/>
  <c r="BD1856" i="6"/>
  <c r="BD1857" i="6"/>
  <c r="BD1858" i="6"/>
  <c r="BD1859" i="6"/>
  <c r="BD1860" i="6"/>
  <c r="BD1861" i="6"/>
  <c r="BD1862" i="6"/>
  <c r="BD1863" i="6"/>
  <c r="BD1864" i="6"/>
  <c r="BD1865" i="6"/>
  <c r="BD1866" i="6"/>
  <c r="BD1867" i="6"/>
  <c r="BD1868" i="6"/>
  <c r="BD1869" i="6"/>
  <c r="BD1870" i="6"/>
  <c r="BD1871" i="6"/>
  <c r="BD1872" i="6"/>
  <c r="BD1873" i="6"/>
  <c r="BD1874" i="6"/>
  <c r="BD1875" i="6"/>
  <c r="BD1876" i="6"/>
  <c r="BD1877" i="6"/>
  <c r="BD1878" i="6"/>
  <c r="BD1879" i="6"/>
  <c r="BD1880" i="6"/>
  <c r="BD1881" i="6"/>
  <c r="BD1882" i="6"/>
  <c r="BD1883" i="6"/>
  <c r="BD1884" i="6"/>
  <c r="BD1885" i="6"/>
  <c r="BD1886" i="6"/>
  <c r="BD1887" i="6"/>
  <c r="BD1888" i="6"/>
  <c r="BD1889" i="6"/>
  <c r="BD1890" i="6"/>
  <c r="BD1891" i="6"/>
  <c r="BD1892" i="6"/>
  <c r="BD1893" i="6"/>
  <c r="BD1894" i="6"/>
  <c r="BD1895" i="6"/>
  <c r="BD1896" i="6"/>
  <c r="BD1897" i="6"/>
  <c r="BD1898" i="6"/>
  <c r="BD1899" i="6"/>
  <c r="BD1900" i="6"/>
  <c r="BD1901" i="6"/>
  <c r="BD1902" i="6"/>
  <c r="BD1903" i="6"/>
  <c r="BD1904" i="6"/>
  <c r="BD1905" i="6"/>
  <c r="BD1906" i="6"/>
  <c r="BD1907" i="6"/>
  <c r="BD1908" i="6"/>
  <c r="BD1909" i="6"/>
  <c r="BD1910" i="6"/>
  <c r="BD1911" i="6"/>
  <c r="BD1912" i="6"/>
  <c r="BD1913" i="6"/>
  <c r="BD1914" i="6"/>
  <c r="BD1915" i="6"/>
  <c r="BD1916" i="6"/>
  <c r="BD1917" i="6"/>
  <c r="BD1918" i="6"/>
  <c r="BD1919" i="6"/>
  <c r="BD1920" i="6"/>
  <c r="BD1921" i="6"/>
  <c r="BD1922" i="6"/>
  <c r="BD1923" i="6"/>
  <c r="BD1924" i="6"/>
  <c r="BD1925" i="6"/>
  <c r="BD1926" i="6"/>
  <c r="BD1927" i="6"/>
  <c r="BD1928" i="6"/>
  <c r="BD1929" i="6"/>
  <c r="BD1930" i="6"/>
  <c r="BD1931" i="6"/>
  <c r="BD1932" i="6"/>
  <c r="BD1933" i="6"/>
  <c r="BD1934" i="6"/>
  <c r="BD1935" i="6"/>
  <c r="BD1936" i="6"/>
  <c r="BD1937" i="6"/>
  <c r="BD1938" i="6"/>
  <c r="BD1939" i="6"/>
  <c r="BD1940" i="6"/>
  <c r="BD1941" i="6"/>
  <c r="BD1942" i="6"/>
  <c r="BD1943" i="6"/>
  <c r="BD1944" i="6"/>
  <c r="BD1945" i="6"/>
  <c r="BD1946" i="6"/>
  <c r="BD1947" i="6"/>
  <c r="BD1948" i="6"/>
  <c r="BD1949" i="6"/>
  <c r="BD1950" i="6"/>
  <c r="BD1951" i="6"/>
  <c r="BD1952" i="6"/>
  <c r="BD1953" i="6"/>
  <c r="BD1954" i="6"/>
  <c r="BD1955" i="6"/>
  <c r="BD1956" i="6"/>
  <c r="BD1957" i="6"/>
  <c r="BD1958" i="6"/>
  <c r="BD1959" i="6"/>
  <c r="BD1960" i="6"/>
  <c r="BD1961" i="6"/>
  <c r="BD1962" i="6"/>
  <c r="BD1963" i="6"/>
  <c r="BD1964" i="6"/>
  <c r="BD1965" i="6"/>
  <c r="BD1966" i="6"/>
  <c r="BD1967" i="6"/>
  <c r="BD1968" i="6"/>
  <c r="BD1969" i="6"/>
  <c r="BD1970" i="6"/>
  <c r="BD1971" i="6"/>
  <c r="BD1972" i="6"/>
  <c r="BD1973" i="6"/>
  <c r="BD1974" i="6"/>
  <c r="BD1975" i="6"/>
  <c r="BD1976" i="6"/>
  <c r="BD1977" i="6"/>
  <c r="BD1978" i="6"/>
  <c r="BD1979" i="6"/>
  <c r="BD1980" i="6"/>
  <c r="BD1981" i="6"/>
  <c r="BD1982" i="6"/>
  <c r="BD1983" i="6"/>
  <c r="BD1984" i="6"/>
  <c r="BD1985" i="6"/>
  <c r="BD1986" i="6"/>
  <c r="BD1987" i="6"/>
  <c r="BD1988" i="6"/>
  <c r="BD1989" i="6"/>
  <c r="BD1990" i="6"/>
  <c r="BD1991" i="6"/>
  <c r="BD1992" i="6"/>
  <c r="BD1993" i="6"/>
  <c r="BD1994" i="6"/>
  <c r="BD1995" i="6"/>
  <c r="BD1996" i="6"/>
  <c r="BD1997" i="6"/>
  <c r="BD1998" i="6"/>
  <c r="BD1999" i="6"/>
  <c r="BD2000" i="6"/>
  <c r="BD2001" i="6"/>
  <c r="BD2002" i="6"/>
  <c r="BD2003" i="6"/>
  <c r="BD2004" i="6"/>
  <c r="BD2005" i="6"/>
  <c r="BD2006" i="6"/>
  <c r="BD2007" i="6"/>
  <c r="BD2008" i="6"/>
  <c r="BD2009" i="6"/>
  <c r="BD2010" i="6"/>
  <c r="BD2011" i="6"/>
  <c r="BD2012" i="6"/>
  <c r="BD2013" i="6"/>
  <c r="BD2014" i="6"/>
  <c r="BD2015" i="6"/>
  <c r="BD2016" i="6"/>
  <c r="BD2017" i="6"/>
  <c r="BD2018" i="6"/>
  <c r="BD2019" i="6"/>
  <c r="BD2020" i="6"/>
  <c r="BD2021" i="6"/>
  <c r="BD2022" i="6"/>
  <c r="BD2023" i="6"/>
  <c r="BD2024" i="6"/>
  <c r="BD2025" i="6"/>
  <c r="BD2026" i="6"/>
  <c r="BD2027" i="6"/>
  <c r="BD2028" i="6"/>
  <c r="BD2029" i="6"/>
  <c r="BD2030" i="6"/>
  <c r="BD2031" i="6"/>
  <c r="BD2032" i="6"/>
  <c r="BD2033" i="6"/>
  <c r="BD2034" i="6"/>
  <c r="BD2035" i="6"/>
  <c r="BD2036" i="6"/>
  <c r="BD2037" i="6"/>
  <c r="BD2038" i="6"/>
  <c r="BD2039" i="6"/>
  <c r="BD2040" i="6"/>
  <c r="BD2041" i="6"/>
  <c r="BD2042" i="6"/>
  <c r="BD2043" i="6"/>
  <c r="BD2044" i="6"/>
  <c r="BD2045" i="6"/>
  <c r="BD2046" i="6"/>
  <c r="BD2047" i="6"/>
  <c r="BD2048" i="6"/>
  <c r="BD2049" i="6"/>
  <c r="BD2050" i="6"/>
  <c r="BD2051" i="6"/>
  <c r="BD2052" i="6"/>
  <c r="BD2053" i="6"/>
  <c r="BD2054" i="6"/>
  <c r="BD2055" i="6"/>
  <c r="BD2056" i="6"/>
  <c r="BD2057" i="6"/>
  <c r="BD2058" i="6"/>
  <c r="BD2059" i="6"/>
  <c r="BD2060" i="6"/>
  <c r="BD2061" i="6"/>
  <c r="BD2062" i="6"/>
  <c r="BD2063" i="6"/>
  <c r="BD2064" i="6"/>
  <c r="BD2065" i="6"/>
  <c r="BD2066" i="6"/>
  <c r="BD2067" i="6"/>
  <c r="BD2068" i="6"/>
  <c r="BD2069" i="6"/>
  <c r="BD2070" i="6"/>
  <c r="BD2071" i="6"/>
  <c r="BD2072" i="6"/>
  <c r="BD2073" i="6"/>
  <c r="BD2074" i="6"/>
  <c r="BD2075" i="6"/>
  <c r="BD2076" i="6"/>
  <c r="BD2077" i="6"/>
  <c r="BD2078" i="6"/>
  <c r="BD2079" i="6"/>
  <c r="BD2080" i="6"/>
  <c r="BD2081" i="6"/>
  <c r="BD2082" i="6"/>
  <c r="BD2083" i="6"/>
  <c r="BD2084" i="6"/>
  <c r="BD2085" i="6"/>
  <c r="BD2086" i="6"/>
  <c r="BD2087" i="6"/>
  <c r="BD2088" i="6"/>
  <c r="BD2089" i="6"/>
  <c r="BD2090" i="6"/>
  <c r="BD2091" i="6"/>
  <c r="BD2092" i="6"/>
  <c r="BD2093" i="6"/>
  <c r="BD2094" i="6"/>
  <c r="BD2095" i="6"/>
  <c r="BD2096" i="6"/>
  <c r="BD2097" i="6"/>
  <c r="BD2098" i="6"/>
  <c r="BD2099" i="6"/>
  <c r="BD2100" i="6"/>
  <c r="BD2101" i="6"/>
  <c r="BD2102" i="6"/>
  <c r="BD2103" i="6"/>
  <c r="BD2104" i="6"/>
  <c r="BD2105" i="6"/>
  <c r="BD2106" i="6"/>
  <c r="BD2107" i="6"/>
  <c r="BD2108" i="6"/>
  <c r="BD2109" i="6"/>
  <c r="BD2110" i="6"/>
  <c r="BD2111" i="6"/>
  <c r="BD2112" i="6"/>
  <c r="BD2113" i="6"/>
  <c r="BD2114" i="6"/>
  <c r="BD2115" i="6"/>
  <c r="BD2116" i="6"/>
  <c r="BD2117" i="6"/>
  <c r="BD2118" i="6"/>
  <c r="BD2119" i="6"/>
  <c r="BD2120" i="6"/>
  <c r="BD2121" i="6"/>
  <c r="BD2122" i="6"/>
  <c r="BD2123" i="6"/>
  <c r="BD2124" i="6"/>
  <c r="BD2125" i="6"/>
  <c r="BD2126" i="6"/>
  <c r="BD2127" i="6"/>
  <c r="BD2128" i="6"/>
  <c r="BD2129" i="6"/>
  <c r="BD2130" i="6"/>
  <c r="BD2131" i="6"/>
  <c r="BD2132" i="6"/>
  <c r="BD2133" i="6"/>
  <c r="BD2134" i="6"/>
  <c r="BD2135" i="6"/>
  <c r="BD2136" i="6"/>
  <c r="BD2137" i="6"/>
  <c r="BD2138" i="6"/>
  <c r="BD2139" i="6"/>
  <c r="BD2140" i="6"/>
  <c r="BD2141" i="6"/>
  <c r="BD2142" i="6"/>
  <c r="BD2143" i="6"/>
  <c r="BD2144" i="6"/>
  <c r="BD2145" i="6"/>
  <c r="BD2146" i="6"/>
  <c r="BD2147" i="6"/>
  <c r="BD2148" i="6"/>
  <c r="BD2149" i="6"/>
  <c r="BD2150" i="6"/>
  <c r="BD2151" i="6"/>
  <c r="BD2152" i="6"/>
  <c r="BD2153" i="6"/>
  <c r="BD2154" i="6"/>
  <c r="BD2155" i="6"/>
  <c r="BD2156" i="6"/>
  <c r="BD2157" i="6"/>
  <c r="BD2158" i="6"/>
  <c r="BD2159" i="6"/>
  <c r="BD2160" i="6"/>
  <c r="BD2161" i="6"/>
  <c r="BD2162" i="6"/>
  <c r="BD2163" i="6"/>
  <c r="BD2164" i="6"/>
  <c r="BD2165" i="6"/>
  <c r="BD2166" i="6"/>
  <c r="BD2167" i="6"/>
  <c r="BD2168" i="6"/>
  <c r="BD2169" i="6"/>
  <c r="BD2170" i="6"/>
  <c r="BD2171" i="6"/>
  <c r="BD2172" i="6"/>
  <c r="BD2173" i="6"/>
  <c r="BD2174" i="6"/>
  <c r="BD2175" i="6"/>
  <c r="BD2176" i="6"/>
  <c r="BD2177" i="6"/>
  <c r="BD2178" i="6"/>
  <c r="BD2179" i="6"/>
  <c r="BD2180" i="6"/>
  <c r="BD2181" i="6"/>
  <c r="BD2182" i="6"/>
  <c r="BD2183" i="6"/>
  <c r="BD2184" i="6"/>
  <c r="BD2185" i="6"/>
  <c r="BD2186" i="6"/>
  <c r="BD2187" i="6"/>
  <c r="BD2188" i="6"/>
  <c r="BD2189" i="6"/>
  <c r="BD2190" i="6"/>
  <c r="BD2191" i="6"/>
  <c r="BD2192" i="6"/>
  <c r="BD2193" i="6"/>
  <c r="BD2194" i="6"/>
  <c r="BD2195" i="6"/>
  <c r="BD2196" i="6"/>
  <c r="BD2197" i="6"/>
  <c r="BD2198" i="6"/>
  <c r="BD2199" i="6"/>
  <c r="BD2200" i="6"/>
  <c r="BD2201" i="6"/>
  <c r="BD2202" i="6"/>
  <c r="BD2203" i="6"/>
  <c r="BD2204" i="6"/>
  <c r="BD2205" i="6"/>
  <c r="BD2206" i="6"/>
  <c r="BD2207" i="6"/>
  <c r="BD2208" i="6"/>
  <c r="BD2209" i="6"/>
  <c r="BD2210" i="6"/>
  <c r="BD2211" i="6"/>
  <c r="BD2212" i="6"/>
  <c r="BD2213" i="6"/>
  <c r="BD2214" i="6"/>
  <c r="BC2214" i="6"/>
  <c r="BC2213" i="6"/>
  <c r="BC2212" i="6"/>
  <c r="BC2211" i="6"/>
  <c r="BC2210" i="6"/>
  <c r="BC2208" i="6"/>
  <c r="BC2207" i="6"/>
  <c r="BC2209" i="6"/>
  <c r="BC2204" i="6"/>
  <c r="BC2205" i="6"/>
  <c r="BC2206" i="6"/>
  <c r="BC2203" i="6"/>
  <c r="BC2200" i="6"/>
  <c r="BC2201" i="6"/>
  <c r="BC2198" i="6"/>
  <c r="BC2199" i="6"/>
  <c r="BC2202" i="6"/>
  <c r="BC2197" i="6"/>
  <c r="BC2196" i="6"/>
  <c r="BC2194" i="6"/>
  <c r="BC2195" i="6"/>
  <c r="BC2193" i="6"/>
  <c r="BC2191" i="6"/>
  <c r="BC2190" i="6"/>
  <c r="BC2189" i="6"/>
  <c r="BC2192" i="6"/>
  <c r="BC2188" i="6"/>
  <c r="BC2187" i="6"/>
  <c r="BC2186" i="6"/>
  <c r="BC2185" i="6"/>
  <c r="BC2181" i="6"/>
  <c r="BC2182" i="6"/>
  <c r="BC2183" i="6"/>
  <c r="BC2184" i="6"/>
  <c r="BC2178" i="6"/>
  <c r="BC2180" i="6"/>
  <c r="BC2179" i="6"/>
  <c r="BC2176" i="6"/>
  <c r="BC2177" i="6"/>
  <c r="BC2175" i="6"/>
  <c r="BC2171" i="6"/>
  <c r="BC2172" i="6"/>
  <c r="BC2174" i="6"/>
  <c r="BC2173" i="6"/>
  <c r="BC2167" i="6"/>
  <c r="BC2168" i="6"/>
  <c r="BC2169" i="6"/>
  <c r="BC2170" i="6"/>
  <c r="BC2166" i="6"/>
  <c r="BC2165" i="6"/>
  <c r="BC2164" i="6"/>
  <c r="BC2163" i="6"/>
  <c r="BC2160" i="6"/>
  <c r="BC2161" i="6"/>
  <c r="BC2162" i="6"/>
  <c r="BC2158" i="6"/>
  <c r="BC2157" i="6"/>
  <c r="BC2159" i="6"/>
  <c r="BC2153" i="6"/>
  <c r="BC2156" i="6"/>
  <c r="BC2154" i="6"/>
  <c r="BC2155" i="6"/>
  <c r="BC2152" i="6"/>
  <c r="BC2150" i="6"/>
  <c r="BC2151" i="6"/>
  <c r="BC2149" i="6"/>
  <c r="BC2147" i="6"/>
  <c r="BC2146" i="6"/>
  <c r="BC2148" i="6"/>
  <c r="BC2145" i="6"/>
  <c r="BC2144" i="6"/>
  <c r="BC2143" i="6"/>
  <c r="BC2141" i="6"/>
  <c r="BC2142" i="6"/>
  <c r="BC2140" i="6"/>
  <c r="BC2139" i="6"/>
  <c r="BC2138" i="6"/>
  <c r="BC2132" i="6"/>
  <c r="BC2136" i="6"/>
  <c r="BC2137" i="6"/>
  <c r="BC2134" i="6"/>
  <c r="BC2135" i="6"/>
  <c r="BC2133" i="6"/>
  <c r="BC2130" i="6"/>
  <c r="BC2128" i="6"/>
  <c r="BC2129" i="6"/>
  <c r="BC2131" i="6"/>
  <c r="BC2125" i="6"/>
  <c r="BC2126" i="6"/>
  <c r="BC2127" i="6"/>
  <c r="BC2122" i="6"/>
  <c r="BC2123" i="6"/>
  <c r="BC2124" i="6"/>
  <c r="BC2117" i="6"/>
  <c r="BC2121" i="6"/>
  <c r="BC2118" i="6"/>
  <c r="BC2119" i="6"/>
  <c r="BC2120" i="6"/>
  <c r="BC2115" i="6"/>
  <c r="BC2113" i="6"/>
  <c r="BC2114" i="6"/>
  <c r="BC2111" i="6"/>
  <c r="BC2116" i="6"/>
  <c r="BC2109" i="6"/>
  <c r="BC2110" i="6"/>
  <c r="BC2112" i="6"/>
  <c r="BC2103" i="6"/>
  <c r="BC2105" i="6"/>
  <c r="BC2106" i="6"/>
  <c r="BC2107" i="6"/>
  <c r="BC2108" i="6"/>
  <c r="BC2099" i="6"/>
  <c r="BC2100" i="6"/>
  <c r="BC2104" i="6"/>
  <c r="BC2101" i="6"/>
  <c r="BC2102" i="6"/>
  <c r="BC2094" i="6"/>
  <c r="BC2095" i="6"/>
  <c r="BC2096" i="6"/>
  <c r="BC2097" i="6"/>
  <c r="BC2098" i="6"/>
  <c r="BC2092" i="6"/>
  <c r="BC2090" i="6"/>
  <c r="BC2093" i="6"/>
  <c r="BC2089" i="6"/>
  <c r="BC2091" i="6"/>
  <c r="BC2088" i="6"/>
  <c r="BC2087" i="6"/>
  <c r="BC2086" i="6"/>
  <c r="BC2085" i="6"/>
  <c r="BC2083" i="6"/>
  <c r="BC2082" i="6"/>
  <c r="BC2084" i="6"/>
  <c r="BC2078" i="6"/>
  <c r="BC2074" i="6"/>
  <c r="BC2080" i="6"/>
  <c r="BC2081" i="6"/>
  <c r="BC2079" i="6"/>
  <c r="BC2073" i="6"/>
  <c r="BC2072" i="6"/>
  <c r="BC2077" i="6"/>
  <c r="BC2071" i="6"/>
  <c r="BC2075" i="6"/>
  <c r="BC2076" i="6"/>
  <c r="BC2064" i="6"/>
  <c r="BC2065" i="6"/>
  <c r="BC2066" i="6"/>
  <c r="BC2070" i="6"/>
  <c r="BC2063" i="6"/>
  <c r="BC2069" i="6"/>
  <c r="BC2067" i="6"/>
  <c r="BC2068" i="6"/>
  <c r="BC2059" i="6"/>
  <c r="BC2060" i="6"/>
  <c r="BC2062" i="6"/>
  <c r="BC2061" i="6"/>
  <c r="BC2058" i="6"/>
  <c r="BC2055" i="6"/>
  <c r="BC2054" i="6"/>
  <c r="BC2056" i="6"/>
  <c r="BC2057" i="6"/>
  <c r="BC2053" i="6"/>
  <c r="BC2049" i="6"/>
  <c r="BC2050" i="6"/>
  <c r="BC2051" i="6"/>
  <c r="BC2052" i="6"/>
  <c r="BC2047" i="6"/>
  <c r="BC2048" i="6"/>
  <c r="BC2046" i="6"/>
  <c r="BC2043" i="6"/>
  <c r="BC2042" i="6"/>
  <c r="BC2044" i="6"/>
  <c r="BC2045" i="6"/>
  <c r="BC2040" i="6"/>
  <c r="BC2041" i="6"/>
  <c r="BC2037" i="6"/>
  <c r="BC2038" i="6"/>
  <c r="BC2033" i="6"/>
  <c r="BC2034" i="6"/>
  <c r="BC2035" i="6"/>
  <c r="BC2036" i="6"/>
  <c r="BC2039" i="6"/>
  <c r="BC2032" i="6"/>
  <c r="BC2031" i="6"/>
  <c r="BC2028" i="6"/>
  <c r="BC2029" i="6"/>
  <c r="BC2030" i="6"/>
  <c r="BC2027" i="6"/>
  <c r="BC2026" i="6"/>
  <c r="BC2023" i="6"/>
  <c r="BC2024" i="6"/>
  <c r="BC2025" i="6"/>
  <c r="BC2021" i="6"/>
  <c r="BC2022" i="6"/>
  <c r="BC2019" i="6"/>
  <c r="BC2020" i="6"/>
  <c r="BC2018" i="6"/>
  <c r="BC2017" i="6"/>
  <c r="BC2015" i="6"/>
  <c r="BC2016" i="6"/>
  <c r="BC2011" i="6"/>
  <c r="BC2012" i="6"/>
  <c r="BC2014" i="6"/>
  <c r="BC2009" i="6"/>
  <c r="BC2013" i="6"/>
  <c r="BC2010" i="6"/>
  <c r="BC2004" i="6"/>
  <c r="BC2007" i="6"/>
  <c r="BC2008" i="6"/>
  <c r="BC2005" i="6"/>
  <c r="BC2006" i="6"/>
  <c r="BC2003" i="6"/>
  <c r="BC1999" i="6"/>
  <c r="BC2001" i="6"/>
  <c r="BC2002" i="6"/>
  <c r="BC2000" i="6"/>
  <c r="BC1998" i="6"/>
  <c r="BC1996" i="6"/>
  <c r="BC1995" i="6"/>
  <c r="BC1997" i="6"/>
  <c r="BC1993" i="6"/>
  <c r="BC1994" i="6"/>
  <c r="BC1991" i="6"/>
  <c r="BC1989" i="6"/>
  <c r="BC1990" i="6"/>
  <c r="BC1988" i="6"/>
  <c r="BC1992" i="6"/>
  <c r="BC1987" i="6"/>
  <c r="BC1986" i="6"/>
  <c r="BC1982" i="6"/>
  <c r="BC1983" i="6"/>
  <c r="BC1985" i="6"/>
  <c r="BC1984" i="6"/>
  <c r="BC1981" i="6"/>
  <c r="BC1979" i="6"/>
  <c r="BC1980" i="6"/>
  <c r="BC1977" i="6"/>
  <c r="BC1974" i="6"/>
  <c r="BC1975" i="6"/>
  <c r="BC1976" i="6"/>
  <c r="BC1978" i="6"/>
  <c r="BC1973" i="6"/>
  <c r="BC1971" i="6"/>
  <c r="BC1972" i="6"/>
  <c r="BC1969" i="6"/>
  <c r="BC1967" i="6"/>
  <c r="BC1968" i="6"/>
  <c r="BC1970" i="6"/>
  <c r="BC1966" i="6"/>
  <c r="BC1964" i="6"/>
  <c r="BC1965" i="6"/>
  <c r="BC1963" i="6"/>
  <c r="BC1962" i="6"/>
  <c r="BC1958" i="6"/>
  <c r="BC1960" i="6"/>
  <c r="BC1961" i="6"/>
  <c r="BC1959" i="6"/>
  <c r="BC1957" i="6"/>
  <c r="BC1956" i="6"/>
  <c r="BC1955" i="6"/>
  <c r="BC1948" i="6"/>
  <c r="BC1952" i="6"/>
  <c r="BC1954" i="6"/>
  <c r="BC1946" i="6"/>
  <c r="BC1947" i="6"/>
  <c r="BC1949" i="6"/>
  <c r="BC1950" i="6"/>
  <c r="BC1951" i="6"/>
  <c r="BC1953" i="6"/>
  <c r="BC1945" i="6"/>
  <c r="BC1944" i="6"/>
  <c r="BC1942" i="6"/>
  <c r="BC1943" i="6"/>
  <c r="BC1941" i="6"/>
  <c r="BC1940" i="6"/>
  <c r="BC1937" i="6"/>
  <c r="BC1938" i="6"/>
  <c r="BC1939" i="6"/>
  <c r="BC1934" i="6"/>
  <c r="BC1932" i="6"/>
  <c r="BC1936" i="6"/>
  <c r="BC1935" i="6"/>
  <c r="BC1933" i="6"/>
  <c r="BC1930" i="6"/>
  <c r="BC1925" i="6"/>
  <c r="BC1931" i="6"/>
  <c r="BC1929" i="6"/>
  <c r="BC1928" i="6"/>
  <c r="BC1926" i="6"/>
  <c r="BC1927" i="6"/>
  <c r="BC1924" i="6"/>
  <c r="BC1920" i="6"/>
  <c r="BC1919" i="6"/>
  <c r="BC1923" i="6"/>
  <c r="BC1921" i="6"/>
  <c r="BC1922" i="6"/>
  <c r="BC1918" i="6"/>
  <c r="BC1917" i="6"/>
  <c r="BC1915" i="6"/>
  <c r="BC1916" i="6"/>
  <c r="BC1913" i="6"/>
  <c r="BC1914" i="6"/>
  <c r="BC1912" i="6"/>
  <c r="BC1910" i="6"/>
  <c r="BC1909" i="6"/>
  <c r="BC1908" i="6"/>
  <c r="BC1911" i="6"/>
  <c r="BC1907" i="6"/>
  <c r="BC1900" i="6"/>
  <c r="BC1901" i="6"/>
  <c r="BC1906" i="6"/>
  <c r="BC1903" i="6"/>
  <c r="BC1905" i="6"/>
  <c r="BC1902" i="6"/>
  <c r="BC1899" i="6"/>
  <c r="BC1904" i="6"/>
  <c r="BC1898" i="6"/>
  <c r="BC1895" i="6"/>
  <c r="BC1897" i="6"/>
  <c r="BC1896" i="6"/>
  <c r="BC1894" i="6"/>
  <c r="BC1891" i="6"/>
  <c r="BC1893" i="6"/>
  <c r="BC1892" i="6"/>
  <c r="BC1888" i="6"/>
  <c r="BC1890" i="6"/>
  <c r="BC1889" i="6"/>
  <c r="BC1886" i="6"/>
  <c r="BC1883" i="6"/>
  <c r="BC1884" i="6"/>
  <c r="BC1885" i="6"/>
  <c r="BC1887" i="6"/>
  <c r="BC1876" i="6"/>
  <c r="BC1880" i="6"/>
  <c r="BC1878" i="6"/>
  <c r="BC1879" i="6"/>
  <c r="BC1877" i="6"/>
  <c r="BC1881" i="6"/>
  <c r="BC1882" i="6"/>
  <c r="BC1874" i="6"/>
  <c r="BC1875" i="6"/>
  <c r="BC1873" i="6"/>
  <c r="BC1869" i="6"/>
  <c r="BC1872" i="6"/>
  <c r="BC1870" i="6"/>
  <c r="BC1868" i="6"/>
  <c r="BC1871" i="6"/>
  <c r="BC1867" i="6"/>
  <c r="BC1866" i="6"/>
  <c r="BC1863" i="6"/>
  <c r="BC1865" i="6"/>
  <c r="BC1862" i="6"/>
  <c r="BC1864" i="6"/>
  <c r="BC1861" i="6"/>
  <c r="BC1860" i="6"/>
  <c r="BC1859" i="6"/>
  <c r="BC1855" i="6"/>
  <c r="BC1854" i="6"/>
  <c r="BC1856" i="6"/>
  <c r="BC1857" i="6"/>
  <c r="BC1858" i="6"/>
  <c r="BC1853" i="6"/>
  <c r="BC1852" i="6"/>
  <c r="BC1851" i="6"/>
  <c r="BC1850" i="6"/>
  <c r="BC1849" i="6"/>
  <c r="BC1847" i="6"/>
  <c r="BC1848" i="6"/>
  <c r="BC1844" i="6"/>
  <c r="BC1846" i="6"/>
  <c r="BC1845" i="6"/>
  <c r="BC1841" i="6"/>
  <c r="BC1842" i="6"/>
  <c r="BC1843" i="6"/>
  <c r="BC1840" i="6"/>
  <c r="BC1838" i="6"/>
  <c r="BC1839" i="6"/>
  <c r="BC1829" i="6"/>
  <c r="BC1836" i="6"/>
  <c r="BC1831" i="6"/>
  <c r="BC1834" i="6"/>
  <c r="BC1830" i="6"/>
  <c r="BC1835" i="6"/>
  <c r="BC1837" i="6"/>
  <c r="BC1832" i="6"/>
  <c r="BC1833" i="6"/>
  <c r="BC1827" i="6"/>
  <c r="BC1828" i="6"/>
  <c r="BC1826" i="6"/>
  <c r="BC1825" i="6"/>
  <c r="BC1823" i="6"/>
  <c r="BC1824" i="6"/>
  <c r="BC1821" i="6"/>
  <c r="BC1822" i="6"/>
  <c r="BC1820" i="6"/>
  <c r="BC1818" i="6"/>
  <c r="BC1819" i="6"/>
  <c r="BC1817" i="6"/>
  <c r="BC1814" i="6"/>
  <c r="BC1815" i="6"/>
  <c r="BC1816" i="6"/>
  <c r="BC1813" i="6"/>
  <c r="BC1811" i="6"/>
  <c r="BC1812" i="6"/>
  <c r="BC1810" i="6"/>
  <c r="BC1808" i="6"/>
  <c r="BC1809" i="6"/>
  <c r="BC1807" i="6"/>
  <c r="BC1806" i="6"/>
  <c r="BC1805" i="6"/>
  <c r="BC1801" i="6"/>
  <c r="BC1802" i="6"/>
  <c r="BC1803" i="6"/>
  <c r="BC1804" i="6"/>
  <c r="BC1800" i="6"/>
  <c r="BC1796" i="6"/>
  <c r="BC1798" i="6"/>
  <c r="BC1799" i="6"/>
  <c r="BC1797" i="6"/>
  <c r="BC1794" i="6"/>
  <c r="BC1791" i="6"/>
  <c r="BC1795" i="6"/>
  <c r="BC1792" i="6"/>
  <c r="BC1793" i="6"/>
  <c r="BC1790" i="6"/>
  <c r="BC1788" i="6"/>
  <c r="BC1789" i="6"/>
  <c r="BC1786" i="6"/>
  <c r="BC1787" i="6"/>
  <c r="BC1784" i="6"/>
  <c r="BC1783" i="6"/>
  <c r="BC1785" i="6"/>
  <c r="BC1782" i="6"/>
  <c r="BC1780" i="6"/>
  <c r="BC1781" i="6"/>
  <c r="BC1775" i="6"/>
  <c r="BC1776" i="6"/>
  <c r="BC1778" i="6"/>
  <c r="BC1779" i="6"/>
  <c r="BC1777" i="6"/>
  <c r="BC1772" i="6"/>
  <c r="BC1774" i="6"/>
  <c r="BC1773" i="6"/>
  <c r="BC1771" i="6"/>
  <c r="BC1770" i="6"/>
  <c r="BC1764" i="6"/>
  <c r="BC1766" i="6"/>
  <c r="BC1765" i="6"/>
  <c r="BC1767" i="6"/>
  <c r="BC1768" i="6"/>
  <c r="BC1769" i="6"/>
  <c r="BC1762" i="6"/>
  <c r="BC1763" i="6"/>
  <c r="BC1759" i="6"/>
  <c r="BC1760" i="6"/>
  <c r="BC1761" i="6"/>
  <c r="BC1758" i="6"/>
  <c r="BC1757" i="6"/>
  <c r="BC1754" i="6"/>
  <c r="BC1755" i="6"/>
  <c r="BC1753" i="6"/>
  <c r="BC1752" i="6"/>
  <c r="BC1756" i="6"/>
  <c r="BC1751" i="6"/>
  <c r="BC1750" i="6"/>
  <c r="BC1749" i="6"/>
  <c r="BC1747" i="6"/>
  <c r="BC1746" i="6"/>
  <c r="BC1748" i="6"/>
  <c r="BC1745" i="6"/>
  <c r="BC1742" i="6"/>
  <c r="BC1744" i="6"/>
  <c r="BC1741" i="6"/>
  <c r="BC1743" i="6"/>
  <c r="BC1737" i="6"/>
  <c r="BC1738" i="6"/>
  <c r="BC1740" i="6"/>
  <c r="BC1739" i="6"/>
  <c r="BC1730" i="6"/>
  <c r="BC1735" i="6"/>
  <c r="BC1733" i="6"/>
  <c r="BC1734" i="6"/>
  <c r="BC1736" i="6"/>
  <c r="BC1732" i="6"/>
  <c r="BC1731" i="6"/>
  <c r="BC1727" i="6"/>
  <c r="BC1728" i="6"/>
  <c r="BC1726" i="6"/>
  <c r="BC1725" i="6"/>
  <c r="BC1729" i="6"/>
  <c r="BC1722" i="6"/>
  <c r="BC1724" i="6"/>
  <c r="BC1723" i="6"/>
  <c r="BC1721" i="6"/>
  <c r="BC1717" i="6"/>
  <c r="BC1719" i="6"/>
  <c r="BC1720" i="6"/>
  <c r="BC1718" i="6"/>
  <c r="BC1713" i="6"/>
  <c r="BC1715" i="6"/>
  <c r="BC1716" i="6"/>
  <c r="BC1712" i="6"/>
  <c r="BC1714" i="6"/>
  <c r="BC1707" i="6"/>
  <c r="BC1709" i="6"/>
  <c r="BC1708" i="6"/>
  <c r="BC1711" i="6"/>
  <c r="BC1710" i="6"/>
  <c r="BC1704" i="6"/>
  <c r="BC1705" i="6"/>
  <c r="BC1706" i="6"/>
  <c r="BC1701" i="6"/>
  <c r="BC1703" i="6"/>
  <c r="BC1702" i="6"/>
  <c r="BC1699" i="6"/>
  <c r="BC1698" i="6"/>
  <c r="BC1700" i="6"/>
  <c r="BC1697" i="6"/>
  <c r="BC1693" i="6"/>
  <c r="BC1694" i="6"/>
  <c r="BC1695" i="6"/>
  <c r="BC1696" i="6"/>
  <c r="BC1691" i="6"/>
  <c r="BC1692" i="6"/>
  <c r="BC1690" i="6"/>
  <c r="BC1689" i="6"/>
  <c r="BC1684" i="6"/>
  <c r="BC1685" i="6"/>
  <c r="BC1686" i="6"/>
  <c r="BC1687" i="6"/>
  <c r="BC1688" i="6"/>
  <c r="BC1683" i="6"/>
  <c r="BC1681" i="6"/>
  <c r="BC1682" i="6"/>
  <c r="BC1680" i="6"/>
  <c r="BC1679" i="6"/>
  <c r="BC1677" i="6"/>
  <c r="BC1678" i="6"/>
  <c r="BC1676" i="6"/>
  <c r="BC1675" i="6"/>
  <c r="BC1673" i="6"/>
  <c r="BC1674" i="6"/>
  <c r="BC1671" i="6"/>
  <c r="BC1672" i="6"/>
  <c r="BC1670" i="6"/>
  <c r="BC1668" i="6"/>
  <c r="BC1669" i="6"/>
  <c r="BC1667" i="6"/>
  <c r="BC1666" i="6"/>
  <c r="BC1665" i="6"/>
  <c r="BC1664" i="6"/>
  <c r="BC1663" i="6"/>
  <c r="BC1661" i="6"/>
  <c r="BC1660" i="6"/>
  <c r="BC1662" i="6"/>
  <c r="BC1658" i="6"/>
  <c r="BC1659" i="6"/>
  <c r="BC1657" i="6"/>
  <c r="BC1655" i="6"/>
  <c r="BC1656" i="6"/>
  <c r="BC1652" i="6"/>
  <c r="BC1653" i="6"/>
  <c r="BC1654" i="6"/>
  <c r="BC1651" i="6"/>
  <c r="BC1647" i="6"/>
  <c r="BC1650" i="6"/>
  <c r="BC1648" i="6"/>
  <c r="BC1649" i="6"/>
  <c r="BC1644" i="6"/>
  <c r="BC1645" i="6"/>
  <c r="BC1646" i="6"/>
  <c r="BC1643" i="6"/>
  <c r="BC1639" i="6"/>
  <c r="BC1641" i="6"/>
  <c r="BC1642" i="6"/>
  <c r="BC1640" i="6"/>
  <c r="BC1637" i="6"/>
  <c r="BC1638" i="6"/>
  <c r="BC1636" i="6"/>
  <c r="BC1633" i="6"/>
  <c r="BC1634" i="6"/>
  <c r="BC1632" i="6"/>
  <c r="BC1635" i="6"/>
  <c r="BC1631" i="6"/>
  <c r="BC1629" i="6"/>
  <c r="BC1630" i="6"/>
  <c r="BC1627" i="6"/>
  <c r="BC1626" i="6"/>
  <c r="BC1628" i="6"/>
  <c r="BC1625" i="6"/>
  <c r="BC1624" i="6"/>
  <c r="BC1623" i="6"/>
  <c r="BC1621" i="6"/>
  <c r="BC1619" i="6"/>
  <c r="BC1622" i="6"/>
  <c r="BC1620" i="6"/>
  <c r="BC1616" i="6"/>
  <c r="BC1617" i="6"/>
  <c r="BC1615" i="6"/>
  <c r="BC1618" i="6"/>
  <c r="BC1614" i="6"/>
  <c r="BC1613" i="6"/>
  <c r="BC1612" i="6"/>
  <c r="BC1611" i="6"/>
  <c r="BC1609" i="6"/>
  <c r="BC1610" i="6"/>
  <c r="BC1608" i="6"/>
  <c r="BC1607" i="6"/>
  <c r="BC1606" i="6"/>
  <c r="BC1604" i="6"/>
  <c r="BC1603" i="6"/>
  <c r="BC1602" i="6"/>
  <c r="BC1605" i="6"/>
  <c r="BC1600" i="6"/>
  <c r="BC1601" i="6"/>
  <c r="BC1598" i="6"/>
  <c r="BC1596" i="6"/>
  <c r="BC1597" i="6"/>
  <c r="BC1599" i="6"/>
  <c r="BC1595" i="6"/>
  <c r="BC1593" i="6"/>
  <c r="BC1594" i="6"/>
  <c r="BC1588" i="6"/>
  <c r="BC1592" i="6"/>
  <c r="BC1589" i="6"/>
  <c r="BC1591" i="6"/>
  <c r="BC1590" i="6"/>
  <c r="BC1586" i="6"/>
  <c r="BC1587" i="6"/>
  <c r="BC1584" i="6"/>
  <c r="BC1585" i="6"/>
  <c r="BC1580" i="6"/>
  <c r="BC1582" i="6"/>
  <c r="BC1583" i="6"/>
  <c r="BC1581" i="6"/>
  <c r="BC1579" i="6"/>
  <c r="BC1577" i="6"/>
  <c r="BC1578" i="6"/>
  <c r="BC1576" i="6"/>
  <c r="BC1573" i="6"/>
  <c r="BC1571" i="6"/>
  <c r="BC1572" i="6"/>
  <c r="BC1574" i="6"/>
  <c r="BC1575" i="6"/>
  <c r="BC1570" i="6"/>
  <c r="BC1569" i="6"/>
  <c r="BC1567" i="6"/>
  <c r="BC1568" i="6"/>
  <c r="BC1566" i="6"/>
  <c r="BC1565" i="6"/>
  <c r="BC1564" i="6"/>
  <c r="BC1563" i="6"/>
  <c r="BC1562" i="6"/>
  <c r="BC1559" i="6"/>
  <c r="BC1560" i="6"/>
  <c r="BC1561" i="6"/>
  <c r="BC1558" i="6"/>
  <c r="BC1556" i="6"/>
  <c r="BC1557" i="6"/>
  <c r="BC1555" i="6"/>
  <c r="BC1551" i="6"/>
  <c r="BC1552" i="6"/>
  <c r="BC1550" i="6"/>
  <c r="BC1553" i="6"/>
  <c r="BC1554" i="6"/>
  <c r="BC1549" i="6"/>
  <c r="BC1547" i="6"/>
  <c r="BC1548" i="6"/>
  <c r="BC1546" i="6"/>
  <c r="BC1545" i="6"/>
  <c r="BC1543" i="6"/>
  <c r="BC1544" i="6"/>
  <c r="BC1542" i="6"/>
  <c r="BC1541" i="6"/>
  <c r="BC1539" i="6"/>
  <c r="BC1540" i="6"/>
  <c r="BC1538" i="6"/>
  <c r="BC1534" i="6"/>
  <c r="BC1537" i="6"/>
  <c r="BC1536" i="6"/>
  <c r="BC1535" i="6"/>
  <c r="BC1533" i="6"/>
  <c r="BC1530" i="6"/>
  <c r="BC1532" i="6"/>
  <c r="BC1529" i="6"/>
  <c r="BC1531" i="6"/>
  <c r="BC1525" i="6"/>
  <c r="BC1526" i="6"/>
  <c r="BC1523" i="6"/>
  <c r="BC1524" i="6"/>
  <c r="BC1527" i="6"/>
  <c r="BC1528" i="6"/>
  <c r="BC1520" i="6"/>
  <c r="BC1522" i="6"/>
  <c r="BC1521" i="6"/>
  <c r="BC1519" i="6"/>
  <c r="BC1518" i="6"/>
  <c r="BC1515" i="6"/>
  <c r="BC1517" i="6"/>
  <c r="BC1516" i="6"/>
  <c r="BC1514" i="6"/>
  <c r="BC1513" i="6"/>
  <c r="BC1511" i="6"/>
  <c r="BC1512" i="6"/>
  <c r="BC1509" i="6"/>
  <c r="BC1508" i="6"/>
  <c r="BC1505" i="6"/>
  <c r="BC1506" i="6"/>
  <c r="BC1507" i="6"/>
  <c r="BC1510" i="6"/>
  <c r="BC1500" i="6"/>
  <c r="BC1501" i="6"/>
  <c r="BC1503" i="6"/>
  <c r="BC1504" i="6"/>
  <c r="BC1502" i="6"/>
  <c r="BC1497" i="6"/>
  <c r="BC1499" i="6"/>
  <c r="BC1498" i="6"/>
  <c r="BC1494" i="6"/>
  <c r="BC1495" i="6"/>
  <c r="BC1496" i="6"/>
  <c r="BC1490" i="6"/>
  <c r="BC1492" i="6"/>
  <c r="BC1493" i="6"/>
  <c r="BC1491" i="6"/>
  <c r="BC1486" i="6"/>
  <c r="BC1485" i="6"/>
  <c r="BC1489" i="6"/>
  <c r="BC1487" i="6"/>
  <c r="BC1488" i="6"/>
  <c r="BC1484" i="6"/>
  <c r="BC1482" i="6"/>
  <c r="BC1483" i="6"/>
  <c r="BC1481" i="6"/>
  <c r="BC1479" i="6"/>
  <c r="BC1480" i="6"/>
  <c r="BC1477" i="6"/>
  <c r="BC1478" i="6"/>
  <c r="BC1472" i="6"/>
  <c r="BC1473" i="6"/>
  <c r="BC1471" i="6"/>
  <c r="BC1475" i="6"/>
  <c r="BC1476" i="6"/>
  <c r="BC1474" i="6"/>
  <c r="BC1468" i="6"/>
  <c r="BC1469" i="6"/>
  <c r="BC1470" i="6"/>
  <c r="BC1467" i="6"/>
  <c r="BC1462" i="6"/>
  <c r="BC1461" i="6"/>
  <c r="BC1463" i="6"/>
  <c r="BC1465" i="6"/>
  <c r="BC1466" i="6"/>
  <c r="BC1460" i="6"/>
  <c r="BC1464" i="6"/>
  <c r="BC1458" i="6"/>
  <c r="BC1459" i="6"/>
  <c r="BC1456" i="6"/>
  <c r="BC1457" i="6"/>
  <c r="BC1455" i="6"/>
  <c r="BC1454" i="6"/>
  <c r="BC1451" i="6"/>
  <c r="BC1453" i="6"/>
  <c r="BC1452" i="6"/>
  <c r="BC1450" i="6"/>
  <c r="BC1445" i="6"/>
  <c r="BC1449" i="6"/>
  <c r="BC1447" i="6"/>
  <c r="BC1448" i="6"/>
  <c r="BC1446" i="6"/>
  <c r="BC1441" i="6"/>
  <c r="BC1444" i="6"/>
  <c r="BC1443" i="6"/>
  <c r="BC1442" i="6"/>
  <c r="BC1439" i="6"/>
  <c r="BC1440" i="6"/>
  <c r="BC1437" i="6"/>
  <c r="BC1438" i="6"/>
  <c r="BC1436" i="6"/>
  <c r="BC1435" i="6"/>
  <c r="BC1434" i="6"/>
  <c r="BC1433" i="6"/>
  <c r="BC1430" i="6"/>
  <c r="BC1432" i="6"/>
  <c r="BC1429" i="6"/>
  <c r="BC1428" i="6"/>
  <c r="BC1431" i="6"/>
  <c r="BC1427" i="6"/>
  <c r="BC1426" i="6"/>
  <c r="BC1425" i="6"/>
  <c r="BC1423" i="6"/>
  <c r="BC1424" i="6"/>
  <c r="BC1421" i="6"/>
  <c r="BC1422" i="6"/>
  <c r="BC1418" i="6"/>
  <c r="BC1419" i="6"/>
  <c r="BC1420" i="6"/>
  <c r="BC1417" i="6"/>
  <c r="BC1416" i="6"/>
  <c r="BC1414" i="6"/>
  <c r="BC1412" i="6"/>
  <c r="BC1413" i="6"/>
  <c r="BC1415" i="6"/>
  <c r="BC1411" i="6"/>
  <c r="BC1410" i="6"/>
  <c r="BC1408" i="6"/>
  <c r="BC1409" i="6"/>
  <c r="BC1407" i="6"/>
  <c r="BC1406" i="6"/>
  <c r="BC1405" i="6"/>
  <c r="BC1404" i="6"/>
  <c r="BC1403" i="6"/>
  <c r="BC1402" i="6"/>
  <c r="BC1401" i="6"/>
  <c r="BC1397" i="6"/>
  <c r="BC1398" i="6"/>
  <c r="BC1399" i="6"/>
  <c r="BC1400" i="6"/>
  <c r="BC1393" i="6"/>
  <c r="BC1394" i="6"/>
  <c r="BC1395" i="6"/>
  <c r="BC1396" i="6"/>
  <c r="BC1391" i="6"/>
  <c r="BC1392" i="6"/>
  <c r="BC1385" i="6"/>
  <c r="BC1390" i="6"/>
  <c r="BC1384" i="6"/>
  <c r="BC1386" i="6"/>
  <c r="BC1387" i="6"/>
  <c r="BC1388" i="6"/>
  <c r="BC1389" i="6"/>
  <c r="BC1383" i="6"/>
  <c r="BC1379" i="6"/>
  <c r="BC1382" i="6"/>
  <c r="BC1381" i="6"/>
  <c r="BC1380" i="6"/>
  <c r="BC1377" i="6"/>
  <c r="BC1373" i="6"/>
  <c r="BC1376" i="6"/>
  <c r="BC1372" i="6"/>
  <c r="BC1374" i="6"/>
  <c r="BC1375" i="6"/>
  <c r="BC1378" i="6"/>
  <c r="BC1371" i="6"/>
  <c r="BC1369" i="6"/>
  <c r="BC1370" i="6"/>
  <c r="BC1366" i="6"/>
  <c r="BC1364" i="6"/>
  <c r="BC1367" i="6"/>
  <c r="BC1365" i="6"/>
  <c r="BC1368" i="6"/>
  <c r="BC1361" i="6"/>
  <c r="BC1358" i="6"/>
  <c r="BC1359" i="6"/>
  <c r="BC1362" i="6"/>
  <c r="BC1363" i="6"/>
  <c r="BC1360" i="6"/>
  <c r="BC1357" i="6"/>
  <c r="BC1356" i="6"/>
  <c r="BC1355" i="6"/>
  <c r="BC1354" i="6"/>
  <c r="BC1353" i="6"/>
  <c r="BC1352" i="6"/>
  <c r="BC1351" i="6"/>
  <c r="BC1349" i="6"/>
  <c r="BC1350" i="6"/>
  <c r="BC1348" i="6"/>
  <c r="BC1347" i="6"/>
  <c r="BC1346" i="6"/>
  <c r="BC1345" i="6"/>
  <c r="BC1343" i="6"/>
  <c r="BC1344" i="6"/>
  <c r="BC1342" i="6"/>
  <c r="BC1339" i="6"/>
  <c r="BC1341" i="6"/>
  <c r="BC1340" i="6"/>
  <c r="BC1338" i="6"/>
  <c r="BC1337" i="6"/>
  <c r="BC1336" i="6"/>
  <c r="BC1331" i="6"/>
  <c r="BC1333" i="6"/>
  <c r="BC1334" i="6"/>
  <c r="BC1335" i="6"/>
  <c r="BC1332" i="6"/>
  <c r="BC1330" i="6"/>
  <c r="BC1328" i="6"/>
  <c r="BC1327" i="6"/>
  <c r="BC1326" i="6"/>
  <c r="BC1329" i="6"/>
  <c r="BC1321" i="6"/>
  <c r="BC1323" i="6"/>
  <c r="BC1325" i="6"/>
  <c r="BC1324" i="6"/>
  <c r="BC1322" i="6"/>
  <c r="BC1320" i="6"/>
  <c r="BC1318" i="6"/>
  <c r="BC1319" i="6"/>
  <c r="BC1317" i="6"/>
  <c r="BC1316" i="6"/>
  <c r="BC1315" i="6"/>
  <c r="BC1311" i="6"/>
  <c r="BC1313" i="6"/>
  <c r="BC1309" i="6"/>
  <c r="BC1310" i="6"/>
  <c r="BC1312" i="6"/>
  <c r="BC1314" i="6"/>
  <c r="BC1305" i="6"/>
  <c r="BC1306" i="6"/>
  <c r="BC1307" i="6"/>
  <c r="BC1308" i="6"/>
  <c r="BC1303" i="6"/>
  <c r="BC1304" i="6"/>
  <c r="BC1299" i="6"/>
  <c r="BC1302" i="6"/>
  <c r="BC1300" i="6"/>
  <c r="BC1301" i="6"/>
  <c r="BC1297" i="6"/>
  <c r="BC1298" i="6"/>
  <c r="BC1295" i="6"/>
  <c r="BC1294" i="6"/>
  <c r="BC1296" i="6"/>
  <c r="BC1291" i="6"/>
  <c r="BC1292" i="6"/>
  <c r="BC1293" i="6"/>
  <c r="BC1288" i="6"/>
  <c r="BC1289" i="6"/>
  <c r="BC1290" i="6"/>
  <c r="BC1287" i="6"/>
  <c r="BC1285" i="6"/>
  <c r="BC1284" i="6"/>
  <c r="BC1286" i="6"/>
  <c r="BC1282" i="6"/>
  <c r="BC1283" i="6"/>
  <c r="BC1281" i="6"/>
  <c r="BC1280" i="6"/>
  <c r="BC1279" i="6"/>
  <c r="BC1277" i="6"/>
  <c r="BC1278" i="6"/>
  <c r="BC1275" i="6"/>
  <c r="BC1276" i="6"/>
  <c r="BC1271" i="6"/>
  <c r="BC1269" i="6"/>
  <c r="BC1270" i="6"/>
  <c r="BC1274" i="6"/>
  <c r="BC1273" i="6"/>
  <c r="BC1272" i="6"/>
  <c r="BC1266" i="6"/>
  <c r="BC1267" i="6"/>
  <c r="BC1268" i="6"/>
  <c r="BC1265" i="6"/>
  <c r="BC1264" i="6"/>
  <c r="BC1263" i="6"/>
  <c r="BC1258" i="6"/>
  <c r="BC1261" i="6"/>
  <c r="BC1262" i="6"/>
  <c r="BC1259" i="6"/>
  <c r="BC1260" i="6"/>
  <c r="BC1257" i="6"/>
  <c r="BC1256" i="6"/>
  <c r="BC1254" i="6"/>
  <c r="BC1255" i="6"/>
  <c r="BC1251" i="6"/>
  <c r="BC1253" i="6"/>
  <c r="BC1252" i="6"/>
  <c r="BC1250" i="6"/>
  <c r="BC1247" i="6"/>
  <c r="BC1248" i="6"/>
  <c r="BC1249" i="6"/>
  <c r="BC1246" i="6"/>
  <c r="BC1244" i="6"/>
  <c r="BC1245" i="6"/>
  <c r="BC1240" i="6"/>
  <c r="BC1242" i="6"/>
  <c r="BC1243" i="6"/>
  <c r="BC1241" i="6"/>
  <c r="BC1239" i="6"/>
  <c r="BC1231" i="6"/>
  <c r="BC1236" i="6"/>
  <c r="BC1237" i="6"/>
  <c r="BC1238" i="6"/>
  <c r="BC1234" i="6"/>
  <c r="BC1235" i="6"/>
  <c r="BC1232" i="6"/>
  <c r="BC1230" i="6"/>
  <c r="BC1233" i="6"/>
  <c r="BC1227" i="6"/>
  <c r="BC1229" i="6"/>
  <c r="BC1228" i="6"/>
  <c r="BC1226" i="6"/>
  <c r="BC1225" i="6"/>
  <c r="BC1222" i="6"/>
  <c r="BC1223" i="6"/>
  <c r="BC1224" i="6"/>
  <c r="BC1220" i="6"/>
  <c r="BC1221" i="6"/>
  <c r="BC1219" i="6"/>
  <c r="BC1216" i="6"/>
  <c r="BC1214" i="6"/>
  <c r="BC1218" i="6"/>
  <c r="BC1217" i="6"/>
  <c r="BC1215" i="6"/>
  <c r="BC1213" i="6"/>
  <c r="BC1212" i="6"/>
  <c r="BC1211" i="6"/>
  <c r="BC1210" i="6"/>
  <c r="BC1209" i="6"/>
  <c r="BC1208" i="6"/>
  <c r="BC1207" i="6"/>
  <c r="BC1205" i="6"/>
  <c r="BC1203" i="6"/>
  <c r="BC1204" i="6"/>
  <c r="BC1206" i="6"/>
  <c r="BC1202" i="6"/>
  <c r="BC1201" i="6"/>
  <c r="BC1194" i="6"/>
  <c r="BC1198" i="6"/>
  <c r="BC1199" i="6"/>
  <c r="BC1195" i="6"/>
  <c r="BC1196" i="6"/>
  <c r="BC1200" i="6"/>
  <c r="BC1197" i="6"/>
  <c r="BC1191" i="6"/>
  <c r="BC1192" i="6"/>
  <c r="BC1193" i="6"/>
  <c r="BC1188" i="6"/>
  <c r="BC1189" i="6"/>
  <c r="BC1187" i="6"/>
  <c r="BC1190" i="6"/>
  <c r="BC1186" i="6"/>
  <c r="BC1184" i="6"/>
  <c r="BC1185" i="6"/>
  <c r="BC1180" i="6"/>
  <c r="BC1181" i="6"/>
  <c r="BC1182" i="6"/>
  <c r="BC1183" i="6"/>
  <c r="BC1176" i="6"/>
  <c r="BC1179" i="6"/>
  <c r="BC1175" i="6"/>
  <c r="BC1177" i="6"/>
  <c r="BC1178" i="6"/>
  <c r="BC1173" i="6"/>
  <c r="BC1174" i="6"/>
  <c r="BC1168" i="6"/>
  <c r="BC1172" i="6"/>
  <c r="BC1169" i="6"/>
  <c r="BC1170" i="6"/>
  <c r="BC1171" i="6"/>
  <c r="BC1164" i="6"/>
  <c r="BC1163" i="6"/>
  <c r="BC1166" i="6"/>
  <c r="BC1167" i="6"/>
  <c r="BC1165" i="6"/>
  <c r="BC1162" i="6"/>
  <c r="BC1159" i="6"/>
  <c r="BC1161" i="6"/>
  <c r="BC1160" i="6"/>
  <c r="BC1158" i="6"/>
  <c r="BC1157" i="6"/>
  <c r="BC1155" i="6"/>
  <c r="BC1156" i="6"/>
  <c r="BC1154" i="6"/>
  <c r="BC1153" i="6"/>
  <c r="BC1152" i="6"/>
  <c r="BC1149" i="6"/>
  <c r="BC1150" i="6"/>
  <c r="BC1151" i="6"/>
  <c r="BC1148" i="6"/>
  <c r="BC1147" i="6"/>
  <c r="BC1143" i="6"/>
  <c r="BC1144" i="6"/>
  <c r="BC1145" i="6"/>
  <c r="BC1142" i="6"/>
  <c r="BC1146" i="6"/>
  <c r="BC1141" i="6"/>
  <c r="BC1137" i="6"/>
  <c r="BC1136" i="6"/>
  <c r="BC1138" i="6"/>
  <c r="BC1139" i="6"/>
  <c r="BC1140" i="6"/>
  <c r="BC1135" i="6"/>
  <c r="BC1134" i="6"/>
  <c r="BC1133" i="6"/>
  <c r="BC1131" i="6"/>
  <c r="BC1132" i="6"/>
  <c r="BC1128" i="6"/>
  <c r="BC1130" i="6"/>
  <c r="BC1129" i="6"/>
  <c r="BC1126" i="6"/>
  <c r="BC1127" i="6"/>
  <c r="BC1125" i="6"/>
  <c r="BC1123" i="6"/>
  <c r="BC1122" i="6"/>
  <c r="BC1124" i="6"/>
  <c r="BC1119" i="6"/>
  <c r="BC1120" i="6"/>
  <c r="BC1121" i="6"/>
  <c r="BC1118" i="6"/>
  <c r="BC1116" i="6"/>
  <c r="BC1117" i="6"/>
  <c r="BC1115" i="6"/>
  <c r="BC1113" i="6"/>
  <c r="BC1114" i="6"/>
  <c r="BC1111" i="6"/>
  <c r="BC1112" i="6"/>
  <c r="BC1110" i="6"/>
  <c r="BC1107" i="6"/>
  <c r="BC1108" i="6"/>
  <c r="BC1109" i="6"/>
  <c r="BC1106" i="6"/>
  <c r="BC1103" i="6"/>
  <c r="BC1104" i="6"/>
  <c r="BC1105" i="6"/>
  <c r="BC1101" i="6"/>
  <c r="BC1100" i="6"/>
  <c r="BC1099" i="6"/>
  <c r="BC1102" i="6"/>
  <c r="BC1096" i="6"/>
  <c r="BC1097" i="6"/>
  <c r="BC1098" i="6"/>
  <c r="BC1094" i="6"/>
  <c r="BC1095" i="6"/>
  <c r="BC1091" i="6"/>
  <c r="BC1089" i="6"/>
  <c r="BC1090" i="6"/>
  <c r="BC1092" i="6"/>
  <c r="BC1093" i="6"/>
  <c r="BC1088" i="6"/>
  <c r="BC1087" i="6"/>
  <c r="BC1084" i="6"/>
  <c r="BC1085" i="6"/>
  <c r="BC1083" i="6"/>
  <c r="BC1086" i="6"/>
  <c r="BC1081" i="6"/>
  <c r="BC1082" i="6"/>
  <c r="BC1080" i="6"/>
  <c r="BC1077" i="6"/>
  <c r="BC1078" i="6"/>
  <c r="BC1079" i="6"/>
  <c r="BC1075" i="6"/>
  <c r="BC1074" i="6"/>
  <c r="BC1076" i="6"/>
  <c r="BC1072" i="6"/>
  <c r="BC1071" i="6"/>
  <c r="BC1073" i="6"/>
  <c r="BC1070" i="6"/>
  <c r="BC1068" i="6"/>
  <c r="BC1069" i="6"/>
  <c r="BC1065" i="6"/>
  <c r="BC1066" i="6"/>
  <c r="BC1067" i="6"/>
  <c r="BC1064" i="6"/>
  <c r="BC1063" i="6"/>
  <c r="BC1061" i="6"/>
  <c r="BC1062" i="6"/>
  <c r="BC1059" i="6"/>
  <c r="BC1058" i="6"/>
  <c r="BC1060" i="6"/>
  <c r="BC1056" i="6"/>
  <c r="BC1057" i="6"/>
  <c r="BC1055" i="6"/>
  <c r="BC1052" i="6"/>
  <c r="BC1053" i="6"/>
  <c r="BC1054" i="6"/>
  <c r="BC1048" i="6"/>
  <c r="BC1049" i="6"/>
  <c r="BC1050" i="6"/>
  <c r="BC1051" i="6"/>
  <c r="BC1045" i="6"/>
  <c r="BC1046" i="6"/>
  <c r="BC1047" i="6"/>
  <c r="BC1043" i="6"/>
  <c r="BC1044" i="6"/>
  <c r="BC1039" i="6"/>
  <c r="BC1040" i="6"/>
  <c r="BC1041" i="6"/>
  <c r="BC1042" i="6"/>
  <c r="BC1037" i="6"/>
  <c r="BC1038" i="6"/>
  <c r="BC1034" i="6"/>
  <c r="BC1035" i="6"/>
  <c r="BC1036" i="6"/>
  <c r="BC1033" i="6"/>
  <c r="BC1032" i="6"/>
  <c r="BC1029" i="6"/>
  <c r="BC1031" i="6"/>
  <c r="BC1030" i="6"/>
  <c r="BC1028" i="6"/>
  <c r="BC1027" i="6"/>
  <c r="BC1024" i="6"/>
  <c r="BC1025" i="6"/>
  <c r="BC1026" i="6"/>
  <c r="BC1022" i="6"/>
  <c r="BC1023" i="6"/>
  <c r="BC1021" i="6"/>
  <c r="BC1019" i="6"/>
  <c r="BC1020" i="6"/>
  <c r="BC1016" i="6"/>
  <c r="BC1017" i="6"/>
  <c r="BC1015" i="6"/>
  <c r="BC1018" i="6"/>
  <c r="BC1014" i="6"/>
  <c r="BC1011" i="6"/>
  <c r="BC1012" i="6"/>
  <c r="BC1009" i="6"/>
  <c r="BC1010" i="6"/>
  <c r="BC1013" i="6"/>
  <c r="BC1007" i="6"/>
  <c r="BC1008" i="6"/>
  <c r="BC1006" i="6"/>
  <c r="BC1003" i="6"/>
  <c r="BC1002" i="6"/>
  <c r="BC1005" i="6"/>
  <c r="BC1004" i="6"/>
  <c r="BC999" i="6"/>
  <c r="BC1000" i="6"/>
  <c r="BC1001" i="6"/>
  <c r="BC997" i="6"/>
  <c r="BC994" i="6"/>
  <c r="BC995" i="6"/>
  <c r="BC996" i="6"/>
  <c r="BC992" i="6"/>
  <c r="BC998" i="6"/>
  <c r="BC993" i="6"/>
  <c r="BC991" i="6"/>
  <c r="BC990" i="6"/>
  <c r="BC988" i="6"/>
  <c r="BC989" i="6"/>
  <c r="BC987" i="6"/>
  <c r="BC986" i="6"/>
  <c r="BC984" i="6"/>
  <c r="BC985" i="6"/>
  <c r="BC981" i="6"/>
  <c r="BC980" i="6"/>
  <c r="BC983" i="6"/>
  <c r="BC982" i="6"/>
  <c r="BC976" i="6"/>
  <c r="BC977" i="6"/>
  <c r="BC978" i="6"/>
  <c r="BC979" i="6"/>
  <c r="BC975" i="6"/>
  <c r="BC973" i="6"/>
  <c r="BC972" i="6"/>
  <c r="BC974" i="6"/>
  <c r="BC971" i="6"/>
  <c r="BC970" i="6"/>
  <c r="BC969" i="6"/>
  <c r="BC968" i="6"/>
  <c r="BC966" i="6"/>
  <c r="BC967" i="6"/>
  <c r="BC964" i="6"/>
  <c r="BC963" i="6"/>
  <c r="BC962" i="6"/>
  <c r="BC961" i="6"/>
  <c r="BC959" i="6"/>
  <c r="BC960" i="6"/>
  <c r="BC965" i="6"/>
  <c r="BC958" i="6"/>
  <c r="BC957" i="6"/>
  <c r="BC956" i="6"/>
  <c r="BC955" i="6"/>
  <c r="BC953" i="6"/>
  <c r="BC954" i="6"/>
  <c r="BC951" i="6"/>
  <c r="BC952" i="6"/>
  <c r="BC949" i="6"/>
  <c r="BC950" i="6"/>
  <c r="BC948" i="6"/>
  <c r="BC947" i="6"/>
  <c r="BC945" i="6"/>
  <c r="BC942" i="6"/>
  <c r="BC943" i="6"/>
  <c r="BC944" i="6"/>
  <c r="BC941" i="6"/>
  <c r="BC946" i="6"/>
  <c r="BC940" i="6"/>
  <c r="BC938" i="6"/>
  <c r="BC936" i="6"/>
  <c r="BC939" i="6"/>
  <c r="BC937" i="6"/>
  <c r="BC935" i="6"/>
  <c r="BC934" i="6"/>
  <c r="BC930" i="6"/>
  <c r="BC931" i="6"/>
  <c r="BC932" i="6"/>
  <c r="BC933" i="6"/>
  <c r="BC923" i="6"/>
  <c r="BC924" i="6"/>
  <c r="BC929" i="6"/>
  <c r="BC927" i="6"/>
  <c r="BC928" i="6"/>
  <c r="BC925" i="6"/>
  <c r="BC922" i="6"/>
  <c r="BC926" i="6"/>
  <c r="BC918" i="6"/>
  <c r="BC920" i="6"/>
  <c r="BC919" i="6"/>
  <c r="BC921" i="6"/>
  <c r="BC916" i="6"/>
  <c r="BC915" i="6"/>
  <c r="BC917" i="6"/>
  <c r="BC912" i="6"/>
  <c r="BC913" i="6"/>
  <c r="BC914" i="6"/>
  <c r="BC911" i="6"/>
  <c r="BC910" i="6"/>
  <c r="BC909" i="6"/>
  <c r="BC908" i="6"/>
  <c r="BC903" i="6"/>
  <c r="BC904" i="6"/>
  <c r="BC907" i="6"/>
  <c r="BC905" i="6"/>
  <c r="BC906" i="6"/>
  <c r="BC902" i="6"/>
  <c r="BC901" i="6"/>
  <c r="BC900" i="6"/>
  <c r="BC897" i="6"/>
  <c r="BC899" i="6"/>
  <c r="BC898" i="6"/>
  <c r="BC894" i="6"/>
  <c r="BC895" i="6"/>
  <c r="BC896" i="6"/>
  <c r="BC891" i="6"/>
  <c r="BC892" i="6"/>
  <c r="BC890" i="6"/>
  <c r="BC889" i="6"/>
  <c r="BC893" i="6"/>
  <c r="BC886" i="6"/>
  <c r="BC887" i="6"/>
  <c r="BC888" i="6"/>
  <c r="BC885" i="6"/>
  <c r="BC884" i="6"/>
  <c r="BC883" i="6"/>
  <c r="BC882" i="6"/>
  <c r="BC881" i="6"/>
  <c r="BC880" i="6"/>
  <c r="BC879" i="6"/>
  <c r="BC877" i="6"/>
  <c r="BC878" i="6"/>
  <c r="BC875" i="6"/>
  <c r="BC876" i="6"/>
  <c r="BC873" i="6"/>
  <c r="BC874" i="6"/>
  <c r="BC872" i="6"/>
  <c r="BC871" i="6"/>
  <c r="BC868" i="6"/>
  <c r="BC869" i="6"/>
  <c r="BC870" i="6"/>
  <c r="BC862" i="6"/>
  <c r="BC863" i="6"/>
  <c r="BC866" i="6"/>
  <c r="BC867" i="6"/>
  <c r="BC864" i="6"/>
  <c r="BC865" i="6"/>
  <c r="BC861" i="6"/>
  <c r="BC857" i="6"/>
  <c r="BC858" i="6"/>
  <c r="BC859" i="6"/>
  <c r="BC860" i="6"/>
  <c r="BC855" i="6"/>
  <c r="BC854" i="6"/>
  <c r="BC856" i="6"/>
  <c r="BC853" i="6"/>
  <c r="BC851" i="6"/>
  <c r="BC852" i="6"/>
  <c r="BC849" i="6"/>
  <c r="BC850" i="6"/>
  <c r="BC847" i="6"/>
  <c r="BC848" i="6"/>
  <c r="BC846" i="6"/>
  <c r="BC845" i="6"/>
  <c r="BC843" i="6"/>
  <c r="BC844" i="6"/>
  <c r="BC842" i="6"/>
  <c r="BC839" i="6"/>
  <c r="BC840" i="6"/>
  <c r="BC841" i="6"/>
  <c r="BC838" i="6"/>
  <c r="BC833" i="6"/>
  <c r="BC835" i="6"/>
  <c r="BC836" i="6"/>
  <c r="BC834" i="6"/>
  <c r="BC837" i="6"/>
  <c r="BC831" i="6"/>
  <c r="BC832" i="6"/>
  <c r="BC830" i="6"/>
  <c r="BC829" i="6"/>
  <c r="BC827" i="6"/>
  <c r="BC828" i="6"/>
  <c r="BC826" i="6"/>
  <c r="BC824" i="6"/>
  <c r="BC825" i="6"/>
  <c r="BC823" i="6"/>
  <c r="BC821" i="6"/>
  <c r="BC819" i="6"/>
  <c r="BC820" i="6"/>
  <c r="BC822" i="6"/>
  <c r="BC818" i="6"/>
  <c r="BC817" i="6"/>
  <c r="BC816" i="6"/>
  <c r="BC810" i="6"/>
  <c r="BC812" i="6"/>
  <c r="BC813" i="6"/>
  <c r="BC814" i="6"/>
  <c r="BC815" i="6"/>
  <c r="BC808" i="6"/>
  <c r="BC809" i="6"/>
  <c r="BC811" i="6"/>
  <c r="BC805" i="6"/>
  <c r="BC807" i="6"/>
  <c r="BC806" i="6"/>
  <c r="BC803" i="6"/>
  <c r="BC804" i="6"/>
  <c r="BC800" i="6"/>
  <c r="BC801" i="6"/>
  <c r="BC799" i="6"/>
  <c r="BC802" i="6"/>
  <c r="BC796" i="6"/>
  <c r="BC794" i="6"/>
  <c r="BC795" i="6"/>
  <c r="BC797" i="6"/>
  <c r="BC798" i="6"/>
  <c r="BC790" i="6"/>
  <c r="BC793" i="6"/>
  <c r="BC792" i="6"/>
  <c r="BC791" i="6"/>
  <c r="BC786" i="6"/>
  <c r="BC788" i="6"/>
  <c r="BC789" i="6"/>
  <c r="BC785" i="6"/>
  <c r="BC787" i="6"/>
  <c r="BC783" i="6"/>
  <c r="BC781" i="6"/>
  <c r="BC782" i="6"/>
  <c r="BC780" i="6"/>
  <c r="BC784" i="6"/>
  <c r="BC778" i="6"/>
  <c r="BC776" i="6"/>
  <c r="BC777" i="6"/>
  <c r="BC779" i="6"/>
  <c r="BC774" i="6"/>
  <c r="BC775" i="6"/>
  <c r="BC772" i="6"/>
  <c r="BC773" i="6"/>
  <c r="BC771" i="6"/>
  <c r="BC769" i="6"/>
  <c r="BC768" i="6"/>
  <c r="BC770" i="6"/>
  <c r="BC765" i="6"/>
  <c r="BC766" i="6"/>
  <c r="BC767" i="6"/>
  <c r="BC762" i="6"/>
  <c r="BC763" i="6"/>
  <c r="BC764" i="6"/>
  <c r="BC760" i="6"/>
  <c r="BC761" i="6"/>
  <c r="BC757" i="6"/>
  <c r="BC758" i="6"/>
  <c r="BC759" i="6"/>
  <c r="BC756" i="6"/>
  <c r="BC755" i="6"/>
  <c r="BC752" i="6"/>
  <c r="BC754" i="6"/>
  <c r="BC753" i="6"/>
  <c r="BC749" i="6"/>
  <c r="BC750" i="6"/>
  <c r="BC751" i="6"/>
  <c r="BC747" i="6"/>
  <c r="BC748" i="6"/>
  <c r="BC744" i="6"/>
  <c r="BC745" i="6"/>
  <c r="BC742" i="6"/>
  <c r="BC743" i="6"/>
  <c r="BC746" i="6"/>
  <c r="BC741" i="6"/>
  <c r="BC740" i="6"/>
  <c r="BC739" i="6"/>
  <c r="BC738" i="6"/>
  <c r="BC736" i="6"/>
  <c r="BC737" i="6"/>
  <c r="BC731" i="6"/>
  <c r="BC732" i="6"/>
  <c r="BC734" i="6"/>
  <c r="BC733" i="6"/>
  <c r="BC735" i="6"/>
  <c r="BC729" i="6"/>
  <c r="BC727" i="6"/>
  <c r="BC728" i="6"/>
  <c r="BC730" i="6"/>
  <c r="BC724" i="6"/>
  <c r="BC725" i="6"/>
  <c r="BC726" i="6"/>
  <c r="BC722" i="6"/>
  <c r="BC723" i="6"/>
  <c r="BC721" i="6"/>
  <c r="BC718" i="6"/>
  <c r="BC719" i="6"/>
  <c r="BC720" i="6"/>
  <c r="BC717" i="6"/>
  <c r="BC716" i="6"/>
  <c r="BC714" i="6"/>
  <c r="BC715" i="6"/>
  <c r="BC713" i="6"/>
  <c r="BC712" i="6"/>
  <c r="BC711" i="6"/>
  <c r="BC707" i="6"/>
  <c r="BC708" i="6"/>
  <c r="BC710" i="6"/>
  <c r="BC709" i="6"/>
  <c r="BC704" i="6"/>
  <c r="BC703" i="6"/>
  <c r="BC702" i="6"/>
  <c r="BC705" i="6"/>
  <c r="BC706" i="6"/>
  <c r="BC701" i="6"/>
  <c r="BC699" i="6"/>
  <c r="BC700" i="6"/>
  <c r="BC698" i="6"/>
  <c r="BC696" i="6"/>
  <c r="BC697" i="6"/>
  <c r="BC693" i="6"/>
  <c r="BC694" i="6"/>
  <c r="BC695" i="6"/>
  <c r="BC691" i="6"/>
  <c r="BC692" i="6"/>
  <c r="BC690" i="6"/>
  <c r="BC689" i="6"/>
  <c r="BC688" i="6"/>
  <c r="BC686" i="6"/>
  <c r="BC687" i="6"/>
  <c r="BC685" i="6"/>
  <c r="BC682" i="6"/>
  <c r="BC683" i="6"/>
  <c r="BC684" i="6"/>
  <c r="BC680" i="6"/>
  <c r="BC681" i="6"/>
  <c r="BC674" i="6"/>
  <c r="BC676" i="6"/>
  <c r="BC677" i="6"/>
  <c r="BC678" i="6"/>
  <c r="BC679" i="6"/>
  <c r="BC675" i="6"/>
  <c r="BC670" i="6"/>
  <c r="BC669" i="6"/>
  <c r="BC672" i="6"/>
  <c r="BC673" i="6"/>
  <c r="BC671" i="6"/>
  <c r="BC664" i="6"/>
  <c r="BC668" i="6"/>
  <c r="BC666" i="6"/>
  <c r="BC665" i="6"/>
  <c r="BC667" i="6"/>
  <c r="BC663" i="6"/>
  <c r="BC661" i="6"/>
  <c r="BC662" i="6"/>
  <c r="BC658" i="6"/>
  <c r="BC659" i="6"/>
  <c r="BC660" i="6"/>
  <c r="BC656" i="6"/>
  <c r="BC657" i="6"/>
  <c r="BC655" i="6"/>
  <c r="BC654" i="6"/>
  <c r="BC653" i="6"/>
  <c r="BC651" i="6"/>
  <c r="BC652" i="6"/>
  <c r="BC650" i="6"/>
  <c r="BC646" i="6"/>
  <c r="BC640" i="6"/>
  <c r="BC641" i="6"/>
  <c r="BC643" i="6"/>
  <c r="BC644" i="6"/>
  <c r="BC647" i="6"/>
  <c r="BC648" i="6"/>
  <c r="BC649" i="6"/>
  <c r="BC642" i="6"/>
  <c r="BC645" i="6"/>
  <c r="BC637" i="6"/>
  <c r="BC638" i="6"/>
  <c r="BC634" i="6"/>
  <c r="BC633" i="6"/>
  <c r="BC639" i="6"/>
  <c r="BC635" i="6"/>
  <c r="BC636" i="6"/>
  <c r="BC632" i="6"/>
  <c r="BC629" i="6"/>
  <c r="BC630" i="6"/>
  <c r="BC628" i="6"/>
  <c r="BC631" i="6"/>
  <c r="BC625" i="6"/>
  <c r="BC626" i="6"/>
  <c r="BC627" i="6"/>
  <c r="BC624" i="6"/>
  <c r="BC621" i="6"/>
  <c r="BC623" i="6"/>
  <c r="BC622" i="6"/>
  <c r="BC620" i="6"/>
  <c r="BC619" i="6"/>
  <c r="BC618" i="6"/>
  <c r="BC617" i="6"/>
  <c r="BC615" i="6"/>
  <c r="BC616" i="6"/>
  <c r="BC612" i="6"/>
  <c r="BC613" i="6"/>
  <c r="BC614" i="6"/>
  <c r="BC611" i="6"/>
  <c r="BC610" i="6"/>
  <c r="BC609" i="6"/>
  <c r="BC608" i="6"/>
  <c r="BC606" i="6"/>
  <c r="BC607" i="6"/>
  <c r="BC605" i="6"/>
  <c r="BC602" i="6"/>
  <c r="BC604" i="6"/>
  <c r="BC603" i="6"/>
  <c r="BC599" i="6"/>
  <c r="BC600" i="6"/>
  <c r="BC601" i="6"/>
  <c r="BC597" i="6"/>
  <c r="BC598" i="6"/>
  <c r="BC594" i="6"/>
  <c r="BC595" i="6"/>
  <c r="BC596" i="6"/>
  <c r="BC593" i="6"/>
  <c r="BC592" i="6"/>
  <c r="BC591" i="6"/>
  <c r="BC590" i="6"/>
  <c r="BC589" i="6"/>
  <c r="BC588" i="6"/>
  <c r="BC586" i="6"/>
  <c r="BC587" i="6"/>
  <c r="BC585" i="6"/>
  <c r="BC584" i="6"/>
  <c r="BC581" i="6"/>
  <c r="BC579" i="6"/>
  <c r="BC582" i="6"/>
  <c r="BC583" i="6"/>
  <c r="BC580" i="6"/>
  <c r="BC577" i="6"/>
  <c r="BC578" i="6"/>
  <c r="BC574" i="6"/>
  <c r="BC576" i="6"/>
  <c r="BC575" i="6"/>
  <c r="BC570" i="6"/>
  <c r="BC573" i="6"/>
  <c r="BC569" i="6"/>
  <c r="BC571" i="6"/>
  <c r="BC572" i="6"/>
  <c r="BC566" i="6"/>
  <c r="BC567" i="6"/>
  <c r="BC568" i="6"/>
  <c r="BC565" i="6"/>
  <c r="BC559" i="6"/>
  <c r="BC562" i="6"/>
  <c r="BC561" i="6"/>
  <c r="BC560" i="6"/>
  <c r="BC563" i="6"/>
  <c r="BC564" i="6"/>
  <c r="BC552" i="6"/>
  <c r="BC556" i="6"/>
  <c r="BC557" i="6"/>
  <c r="BC554" i="6"/>
  <c r="BC555" i="6"/>
  <c r="BC558" i="6"/>
  <c r="BC553" i="6"/>
  <c r="BC550" i="6"/>
  <c r="BC551" i="6"/>
  <c r="BC549" i="6"/>
  <c r="BC543" i="6"/>
  <c r="BC545" i="6"/>
  <c r="BC546" i="6"/>
  <c r="BC547" i="6"/>
  <c r="BC548" i="6"/>
  <c r="BC544" i="6"/>
  <c r="BC537" i="6"/>
  <c r="BC538" i="6"/>
  <c r="BC541" i="6"/>
  <c r="BC539" i="6"/>
  <c r="BC542" i="6"/>
  <c r="BC535" i="6"/>
  <c r="BC536" i="6"/>
  <c r="BC540" i="6"/>
  <c r="BC532" i="6"/>
  <c r="BC533" i="6"/>
  <c r="BC534" i="6"/>
  <c r="BC530" i="6"/>
  <c r="BC531" i="6"/>
  <c r="BC523" i="6"/>
  <c r="BC524" i="6"/>
  <c r="BC525" i="6"/>
  <c r="BC528" i="6"/>
  <c r="BC529" i="6"/>
  <c r="BC526" i="6"/>
  <c r="BC527" i="6"/>
  <c r="BC521" i="6"/>
  <c r="BC522" i="6"/>
  <c r="BC518" i="6"/>
  <c r="BC519" i="6"/>
  <c r="BC517" i="6"/>
  <c r="BC520" i="6"/>
  <c r="BC516" i="6"/>
  <c r="BC515" i="6"/>
  <c r="BC514" i="6"/>
  <c r="BC513" i="6"/>
  <c r="BC512" i="6"/>
  <c r="BC510" i="6"/>
  <c r="BC508" i="6"/>
  <c r="BC511" i="6"/>
  <c r="BC509" i="6"/>
  <c r="BC507" i="6"/>
  <c r="BC506" i="6"/>
  <c r="BC505" i="6"/>
  <c r="BC496" i="6"/>
  <c r="BC497" i="6"/>
  <c r="BC498" i="6"/>
  <c r="BC500" i="6"/>
  <c r="BC503" i="6"/>
  <c r="BC501" i="6"/>
  <c r="BC499" i="6"/>
  <c r="BC502" i="6"/>
  <c r="BC504" i="6"/>
  <c r="BC494" i="6"/>
  <c r="BC495" i="6"/>
  <c r="BC493" i="6"/>
  <c r="BC492" i="6"/>
  <c r="BC491" i="6"/>
  <c r="BC487" i="6"/>
  <c r="BC489" i="6"/>
  <c r="BC490" i="6"/>
  <c r="BC486" i="6"/>
  <c r="BC488" i="6"/>
  <c r="BC485" i="6"/>
  <c r="BC484" i="6"/>
  <c r="BC483" i="6"/>
  <c r="BC480" i="6"/>
  <c r="BC481" i="6"/>
  <c r="BC482" i="6"/>
  <c r="BC479" i="6"/>
  <c r="BC478" i="6"/>
  <c r="BC475" i="6"/>
  <c r="BC476" i="6"/>
  <c r="BC477" i="6"/>
  <c r="BC471" i="6"/>
  <c r="BC472" i="6"/>
  <c r="BC473" i="6"/>
  <c r="BC470" i="6"/>
  <c r="BC474" i="6"/>
  <c r="BC468" i="6"/>
  <c r="BC469" i="6"/>
  <c r="BC464" i="6"/>
  <c r="BC463" i="6"/>
  <c r="BC465" i="6"/>
  <c r="BC467" i="6"/>
  <c r="BC466" i="6"/>
  <c r="BC462" i="6"/>
  <c r="BC461" i="6"/>
  <c r="BC457" i="6"/>
  <c r="BC459" i="6"/>
  <c r="BC460" i="6"/>
  <c r="BC458" i="6"/>
  <c r="BC455" i="6"/>
  <c r="BC456" i="6"/>
  <c r="BC454" i="6"/>
  <c r="BC453" i="6"/>
  <c r="BC451" i="6"/>
  <c r="BC450" i="6"/>
  <c r="BC452" i="6"/>
  <c r="BC448" i="6"/>
  <c r="BC449" i="6"/>
  <c r="BC447" i="6"/>
  <c r="BC442" i="6"/>
  <c r="BC443" i="6"/>
  <c r="BC441" i="6"/>
  <c r="BC446" i="6"/>
  <c r="BC445" i="6"/>
  <c r="BC444" i="6"/>
  <c r="BC440" i="6"/>
  <c r="BC439" i="6"/>
  <c r="BC438" i="6"/>
  <c r="BC436" i="6"/>
  <c r="BC437" i="6"/>
  <c r="BC435" i="6"/>
  <c r="BC434" i="6"/>
  <c r="BC433" i="6"/>
  <c r="BC428" i="6"/>
  <c r="BC431" i="6"/>
  <c r="BC429" i="6"/>
  <c r="BC432" i="6"/>
  <c r="BC430" i="6"/>
  <c r="BC427" i="6"/>
  <c r="BC425" i="6"/>
  <c r="BC426" i="6"/>
  <c r="BC423" i="6"/>
  <c r="BC422" i="6"/>
  <c r="BC424" i="6"/>
  <c r="BC421" i="6"/>
  <c r="BC419" i="6"/>
  <c r="BC420" i="6"/>
  <c r="BC415" i="6"/>
  <c r="BC418" i="6"/>
  <c r="BC417" i="6"/>
  <c r="BC416" i="6"/>
  <c r="BC413" i="6"/>
  <c r="BC414" i="6"/>
  <c r="BC411" i="6"/>
  <c r="BC412" i="6"/>
  <c r="BC409" i="6"/>
  <c r="BC410" i="6"/>
  <c r="BC408" i="6"/>
  <c r="BC404" i="6"/>
  <c r="BC405" i="6"/>
  <c r="BC406" i="6"/>
  <c r="BC407" i="6"/>
  <c r="BC403" i="6"/>
  <c r="BC402" i="6"/>
  <c r="BC401" i="6"/>
  <c r="BC400" i="6"/>
  <c r="BC399" i="6"/>
  <c r="BC398" i="6"/>
  <c r="BC397" i="6"/>
  <c r="BC396" i="6"/>
  <c r="BC393" i="6"/>
  <c r="BC394" i="6"/>
  <c r="BC395" i="6"/>
  <c r="BC387" i="6"/>
  <c r="BC391" i="6"/>
  <c r="BC392" i="6"/>
  <c r="BC388" i="6"/>
  <c r="BC389" i="6"/>
  <c r="BC385" i="6"/>
  <c r="BC386" i="6"/>
  <c r="BC390" i="6"/>
  <c r="BC384" i="6"/>
  <c r="BC383" i="6"/>
  <c r="BC382" i="6"/>
  <c r="BC381" i="6"/>
  <c r="BC380" i="6"/>
  <c r="BC379" i="6"/>
  <c r="BC378" i="6"/>
  <c r="BC377" i="6"/>
  <c r="BC376" i="6"/>
  <c r="BC375" i="6"/>
  <c r="BC373" i="6"/>
  <c r="BC371" i="6"/>
  <c r="BC374" i="6"/>
  <c r="BC372" i="6"/>
  <c r="BC370" i="6"/>
  <c r="BC368" i="6"/>
  <c r="BC369" i="6"/>
  <c r="BC367" i="6"/>
  <c r="BC362" i="6"/>
  <c r="BC363" i="6"/>
  <c r="BC361" i="6"/>
  <c r="BC364" i="6"/>
  <c r="BC365" i="6"/>
  <c r="BC366" i="6"/>
  <c r="BC360" i="6"/>
  <c r="BC358" i="6"/>
  <c r="BC359" i="6"/>
  <c r="BC357" i="6"/>
  <c r="BC355" i="6"/>
  <c r="BC356" i="6"/>
  <c r="BC353" i="6"/>
  <c r="BC350" i="6"/>
  <c r="BC354" i="6"/>
  <c r="BC351" i="6"/>
  <c r="BC352" i="6"/>
  <c r="BC349" i="6"/>
  <c r="BC346" i="6"/>
  <c r="BC347" i="6"/>
  <c r="BC348" i="6"/>
  <c r="BC343" i="6"/>
  <c r="BC344" i="6"/>
  <c r="BC341" i="6"/>
  <c r="BC345" i="6"/>
  <c r="BC342" i="6"/>
  <c r="BC340" i="6"/>
  <c r="BC338" i="6"/>
  <c r="BC339" i="6"/>
  <c r="BC336" i="6"/>
  <c r="BC333" i="6"/>
  <c r="BC335" i="6"/>
  <c r="BC334" i="6"/>
  <c r="BC337" i="6"/>
  <c r="BC331" i="6"/>
  <c r="BC332" i="6"/>
  <c r="BC326" i="6"/>
  <c r="BC330" i="6"/>
  <c r="BC329" i="6"/>
  <c r="BC327" i="6"/>
  <c r="BC328" i="6"/>
  <c r="BC325" i="6"/>
  <c r="BC321" i="6"/>
  <c r="BC317" i="6"/>
  <c r="BC320" i="6"/>
  <c r="BC323" i="6"/>
  <c r="BC322" i="6"/>
  <c r="BC324" i="6"/>
  <c r="BC318" i="6"/>
  <c r="BC319" i="6"/>
  <c r="BC316" i="6"/>
  <c r="BC315" i="6"/>
  <c r="BC314" i="6"/>
  <c r="BC313" i="6"/>
  <c r="BC308" i="6"/>
  <c r="BC311" i="6"/>
  <c r="BC310" i="6"/>
  <c r="BC309" i="6"/>
  <c r="BC312" i="6"/>
  <c r="BC307" i="6"/>
  <c r="BC304" i="6"/>
  <c r="BC305" i="6"/>
  <c r="BC300" i="6"/>
  <c r="BC301" i="6"/>
  <c r="BC298" i="6"/>
  <c r="BC306" i="6"/>
  <c r="BC302" i="6"/>
  <c r="BC303" i="6"/>
  <c r="BC299" i="6"/>
  <c r="BC296" i="6"/>
  <c r="BC297" i="6"/>
  <c r="BC295" i="6"/>
  <c r="BC294" i="6"/>
  <c r="BC292" i="6"/>
  <c r="BC293" i="6"/>
  <c r="BC291" i="6"/>
  <c r="BC289" i="6"/>
  <c r="BC290" i="6"/>
  <c r="BC287" i="6"/>
  <c r="BC288" i="6"/>
  <c r="BC286" i="6"/>
  <c r="BC284" i="6"/>
  <c r="BC285" i="6"/>
  <c r="BC283" i="6"/>
  <c r="BC281" i="6"/>
  <c r="BC282" i="6"/>
  <c r="BC280" i="6"/>
  <c r="BC279" i="6"/>
  <c r="BC278" i="6"/>
  <c r="BC277" i="6"/>
  <c r="BC273" i="6"/>
  <c r="BC274" i="6"/>
  <c r="BC275" i="6"/>
  <c r="BC276" i="6"/>
  <c r="BC272" i="6"/>
  <c r="BC270" i="6"/>
  <c r="BC271" i="6"/>
  <c r="BC269" i="6"/>
  <c r="BC266" i="6"/>
  <c r="BC267" i="6"/>
  <c r="BC268" i="6"/>
  <c r="BC262" i="6"/>
  <c r="BC265" i="6"/>
  <c r="BC264" i="6"/>
  <c r="BC263" i="6"/>
  <c r="BC261" i="6"/>
  <c r="BC258" i="6"/>
  <c r="BC259" i="6"/>
  <c r="BC260" i="6"/>
  <c r="BC257" i="6"/>
  <c r="BC251" i="6"/>
  <c r="BC253" i="6"/>
  <c r="BC256" i="6"/>
  <c r="BC255" i="6"/>
  <c r="BC254" i="6"/>
  <c r="BC252" i="6"/>
  <c r="BC246" i="6"/>
  <c r="BC248" i="6"/>
  <c r="BC249" i="6"/>
  <c r="BC250" i="6"/>
  <c r="BC247" i="6"/>
  <c r="BC245" i="6"/>
  <c r="BC241" i="6"/>
  <c r="BC244" i="6"/>
  <c r="BC242" i="6"/>
  <c r="BC243" i="6"/>
  <c r="BC240" i="6"/>
  <c r="BC239" i="6"/>
  <c r="BC238" i="6"/>
  <c r="BC236" i="6"/>
  <c r="BC237" i="6"/>
  <c r="BC233" i="6"/>
  <c r="BC234" i="6"/>
  <c r="BC232" i="6"/>
  <c r="BC230" i="6"/>
  <c r="BC231" i="6"/>
  <c r="BC235" i="6"/>
  <c r="BC226" i="6"/>
  <c r="BC227" i="6"/>
  <c r="BC229" i="6"/>
  <c r="BC228" i="6"/>
  <c r="BC224" i="6"/>
  <c r="BC225" i="6"/>
  <c r="BC223" i="6"/>
  <c r="BC218" i="6"/>
  <c r="BC219" i="6"/>
  <c r="BC220" i="6"/>
  <c r="BC221" i="6"/>
  <c r="BC222" i="6"/>
  <c r="BC217" i="6"/>
  <c r="BC216" i="6"/>
  <c r="BC215" i="6"/>
  <c r="BC213" i="6"/>
  <c r="BC214" i="6"/>
  <c r="BC211" i="6"/>
  <c r="BC212" i="6"/>
  <c r="BC210" i="6"/>
  <c r="BC209" i="6"/>
  <c r="BC206" i="6"/>
  <c r="BC207" i="6"/>
  <c r="BC208" i="6"/>
  <c r="BC203" i="6"/>
  <c r="BC204" i="6"/>
  <c r="BC205" i="6"/>
  <c r="BC202" i="6"/>
  <c r="BC200" i="6"/>
  <c r="BC201" i="6"/>
  <c r="BC198" i="6"/>
  <c r="BC197" i="6"/>
  <c r="BC199" i="6"/>
  <c r="BC193" i="6"/>
  <c r="BC196" i="6"/>
  <c r="BC191" i="6"/>
  <c r="BC192" i="6"/>
  <c r="BC194" i="6"/>
  <c r="BC195" i="6"/>
  <c r="BC189" i="6"/>
  <c r="BC187" i="6"/>
  <c r="BC188" i="6"/>
  <c r="BC190" i="6"/>
  <c r="BC185" i="6"/>
  <c r="BC186" i="6"/>
  <c r="BC184" i="6"/>
  <c r="BC179" i="6"/>
  <c r="BC180" i="6"/>
  <c r="BC181" i="6"/>
  <c r="BC183" i="6"/>
  <c r="BC182" i="6"/>
  <c r="BC178" i="6"/>
  <c r="BC177" i="6"/>
  <c r="BC176" i="6"/>
  <c r="BC175" i="6"/>
  <c r="BC174" i="6"/>
  <c r="BC173" i="6"/>
  <c r="BC168" i="6"/>
  <c r="BC169" i="6"/>
  <c r="BC170" i="6"/>
  <c r="BC171" i="6"/>
  <c r="BC172" i="6"/>
  <c r="BC165" i="6"/>
  <c r="BC159" i="6"/>
  <c r="BC167" i="6"/>
  <c r="BC163" i="6"/>
  <c r="BC164" i="6"/>
  <c r="BC160" i="6"/>
  <c r="BC158" i="6"/>
  <c r="BC157" i="6"/>
  <c r="BC166" i="6"/>
  <c r="BC161" i="6"/>
  <c r="BC162" i="6"/>
  <c r="BC154" i="6"/>
  <c r="BC156" i="6"/>
  <c r="BC155" i="6"/>
  <c r="BC152" i="6"/>
  <c r="BC150" i="6"/>
  <c r="BC151" i="6"/>
  <c r="BC153" i="6"/>
  <c r="BC147" i="6"/>
  <c r="BC148" i="6"/>
  <c r="BC149" i="6"/>
  <c r="BC145" i="6"/>
  <c r="BC144" i="6"/>
  <c r="BC146" i="6"/>
  <c r="BC142" i="6"/>
  <c r="BC141" i="6"/>
  <c r="BC143" i="6"/>
  <c r="BC137" i="6"/>
  <c r="BC135" i="6"/>
  <c r="BC136" i="6"/>
  <c r="BC138" i="6"/>
  <c r="BC139" i="6"/>
  <c r="BC140" i="6"/>
  <c r="BC132" i="6"/>
  <c r="BC133" i="6"/>
  <c r="BC131" i="6"/>
  <c r="BC134" i="6"/>
  <c r="BC130" i="6"/>
  <c r="BC126" i="6"/>
  <c r="BC127" i="6"/>
  <c r="BC128" i="6"/>
  <c r="BC129" i="6"/>
  <c r="BC123" i="6"/>
  <c r="BC124" i="6"/>
  <c r="BC125" i="6"/>
  <c r="BC122" i="6"/>
  <c r="BC121" i="6"/>
  <c r="BC109" i="6"/>
  <c r="BC110" i="6"/>
  <c r="BC116" i="6"/>
  <c r="BC118" i="6"/>
  <c r="BC117" i="6"/>
  <c r="BC114" i="6"/>
  <c r="BC111" i="6"/>
  <c r="BC112" i="6"/>
  <c r="BC119" i="6"/>
  <c r="BC120" i="6"/>
  <c r="BC113" i="6"/>
  <c r="BC115" i="6"/>
  <c r="BC107" i="6"/>
  <c r="BC108" i="6"/>
  <c r="BC105" i="6"/>
  <c r="BC106" i="6"/>
  <c r="BC101" i="6"/>
  <c r="BC102" i="6"/>
  <c r="BC100" i="6"/>
  <c r="BC98" i="6"/>
  <c r="BC103" i="6"/>
  <c r="BC104" i="6"/>
  <c r="BC97" i="6"/>
  <c r="BC99" i="6"/>
  <c r="BC95" i="6"/>
  <c r="BC96" i="6"/>
  <c r="BC92" i="6"/>
  <c r="BC94" i="6"/>
  <c r="BC93" i="6"/>
  <c r="BC91" i="6"/>
  <c r="BC89" i="6"/>
  <c r="BC90" i="6"/>
  <c r="BC88" i="6"/>
  <c r="BC86" i="6"/>
  <c r="BC87" i="6"/>
  <c r="BC84" i="6"/>
  <c r="BC85" i="6"/>
  <c r="BC83" i="6"/>
  <c r="BC75" i="6"/>
  <c r="BC80" i="6"/>
  <c r="BC77" i="6"/>
  <c r="BC82" i="6"/>
  <c r="BC81" i="6"/>
  <c r="BC76" i="6"/>
  <c r="BC78" i="6"/>
  <c r="BC79" i="6"/>
  <c r="BC73" i="6"/>
  <c r="BC74" i="6"/>
  <c r="BC70" i="6"/>
  <c r="BC71" i="6"/>
  <c r="BC72" i="6"/>
  <c r="BC69" i="6"/>
  <c r="BC68" i="6"/>
  <c r="BC67" i="6"/>
  <c r="BC64" i="6"/>
  <c r="BC65" i="6"/>
  <c r="BC66" i="6"/>
  <c r="BC63" i="6"/>
  <c r="BC57" i="6"/>
  <c r="BC56" i="6"/>
  <c r="BC58" i="6"/>
  <c r="BC62" i="6"/>
  <c r="BC59" i="6"/>
  <c r="BC60" i="6"/>
  <c r="BC61" i="6"/>
  <c r="BC55" i="6"/>
  <c r="BC52" i="6"/>
  <c r="BC54" i="6"/>
  <c r="BC53" i="6"/>
  <c r="BC51" i="6"/>
  <c r="BC50" i="6"/>
  <c r="BC49" i="6"/>
  <c r="BC48" i="6"/>
  <c r="BC47" i="6"/>
  <c r="BC43" i="6"/>
  <c r="BC42" i="6"/>
  <c r="BC44" i="6"/>
  <c r="BC45" i="6"/>
  <c r="BC46" i="6"/>
  <c r="BC39" i="6"/>
  <c r="BC41" i="6"/>
  <c r="BC40" i="6"/>
  <c r="BC37" i="6"/>
  <c r="BC38" i="6"/>
  <c r="BC36" i="6"/>
  <c r="BC35" i="6"/>
  <c r="BC32" i="6"/>
  <c r="BC31" i="6"/>
  <c r="BC33" i="6"/>
  <c r="BC34" i="6"/>
  <c r="BC28" i="6"/>
  <c r="BC30" i="6"/>
  <c r="BC29" i="6"/>
  <c r="BC25" i="6"/>
  <c r="BC26" i="6"/>
  <c r="BC24" i="6"/>
  <c r="BC27" i="6"/>
  <c r="BC22" i="6"/>
  <c r="BC23" i="6"/>
  <c r="BC21" i="6"/>
  <c r="BC20" i="6"/>
  <c r="BC19" i="6"/>
  <c r="BC18" i="6"/>
  <c r="BC17" i="6"/>
  <c r="BC16" i="6"/>
  <c r="BC11" i="6"/>
  <c r="BC12" i="6"/>
  <c r="BC13" i="6"/>
  <c r="BC15" i="6"/>
  <c r="BC14" i="6"/>
  <c r="BC8" i="6"/>
  <c r="BC9" i="6"/>
  <c r="BC10" i="6"/>
  <c r="BC6" i="6"/>
  <c r="BC4" i="6"/>
  <c r="BC5" i="6"/>
  <c r="BC7" i="6"/>
  <c r="BC3" i="6"/>
  <c r="BC2" i="6"/>
  <c r="AN2214" i="6"/>
  <c r="AN2213" i="6"/>
  <c r="AN2212" i="6"/>
  <c r="AN2211" i="6"/>
  <c r="AN2210" i="6"/>
  <c r="AN2208" i="6"/>
  <c r="AN2207" i="6"/>
  <c r="AN2209" i="6"/>
  <c r="AN2204" i="6"/>
  <c r="AN2205" i="6"/>
  <c r="AN2206" i="6"/>
  <c r="AN2203" i="6"/>
  <c r="AN2200" i="6"/>
  <c r="AN2201" i="6"/>
  <c r="AN2198" i="6"/>
  <c r="AN2199" i="6"/>
  <c r="AN2202" i="6"/>
  <c r="AN2197" i="6"/>
  <c r="AN2196" i="6"/>
  <c r="AN2194" i="6"/>
  <c r="AN2195" i="6"/>
  <c r="AN2193" i="6"/>
  <c r="AN2191" i="6"/>
  <c r="AN2190" i="6"/>
  <c r="AN2189" i="6"/>
  <c r="AN2192" i="6"/>
  <c r="AN2188" i="6"/>
  <c r="AN2187" i="6"/>
  <c r="AN2186" i="6"/>
  <c r="AN2185" i="6"/>
  <c r="AN2181" i="6"/>
  <c r="AN2182" i="6"/>
  <c r="AN2183" i="6"/>
  <c r="AN2184" i="6"/>
  <c r="AN2178" i="6"/>
  <c r="AN2180" i="6"/>
  <c r="AN2179" i="6"/>
  <c r="AN2176" i="6"/>
  <c r="AN2177" i="6"/>
  <c r="AN2175" i="6"/>
  <c r="AN2171" i="6"/>
  <c r="AN2172" i="6"/>
  <c r="AN2174" i="6"/>
  <c r="AN2173" i="6"/>
  <c r="AN2167" i="6"/>
  <c r="AN2168" i="6"/>
  <c r="AN2169" i="6"/>
  <c r="AN2170" i="6"/>
  <c r="AN2166" i="6"/>
  <c r="AN2165" i="6"/>
  <c r="AN2164" i="6"/>
  <c r="AN2163" i="6"/>
  <c r="AN2160" i="6"/>
  <c r="AN2161" i="6"/>
  <c r="AN2162" i="6"/>
  <c r="AN2158" i="6"/>
  <c r="AN2157" i="6"/>
  <c r="AN2159" i="6"/>
  <c r="AN2153" i="6"/>
  <c r="AN2156" i="6"/>
  <c r="AN2154" i="6"/>
  <c r="AN2155" i="6"/>
  <c r="AN2152" i="6"/>
  <c r="AN2150" i="6"/>
  <c r="AN2151" i="6"/>
  <c r="AN2149" i="6"/>
  <c r="AN2147" i="6"/>
  <c r="AN2146" i="6"/>
  <c r="AN2148" i="6"/>
  <c r="AN2145" i="6"/>
  <c r="AN2144" i="6"/>
  <c r="AN2143" i="6"/>
  <c r="AN2141" i="6"/>
  <c r="AN2142" i="6"/>
  <c r="AN2140" i="6"/>
  <c r="AN2139" i="6"/>
  <c r="AN2138" i="6"/>
  <c r="AN2132" i="6"/>
  <c r="AN2136" i="6"/>
  <c r="AN2137" i="6"/>
  <c r="AN2134" i="6"/>
  <c r="AN2135" i="6"/>
  <c r="AN2133" i="6"/>
  <c r="AN2130" i="6"/>
  <c r="AN2128" i="6"/>
  <c r="AN2129" i="6"/>
  <c r="AN2131" i="6"/>
  <c r="AN2125" i="6"/>
  <c r="AN2126" i="6"/>
  <c r="AN2127" i="6"/>
  <c r="AN2122" i="6"/>
  <c r="AN2123" i="6"/>
  <c r="AN2124" i="6"/>
  <c r="AN2117" i="6"/>
  <c r="AN2121" i="6"/>
  <c r="AN2118" i="6"/>
  <c r="AN2119" i="6"/>
  <c r="AN2120" i="6"/>
  <c r="AN2115" i="6"/>
  <c r="AN2113" i="6"/>
  <c r="AN2114" i="6"/>
  <c r="AN2111" i="6"/>
  <c r="AN2116" i="6"/>
  <c r="AN2109" i="6"/>
  <c r="AN2110" i="6"/>
  <c r="AN2112" i="6"/>
  <c r="AN2103" i="6"/>
  <c r="AN2105" i="6"/>
  <c r="AN2106" i="6"/>
  <c r="AN2107" i="6"/>
  <c r="AN2108" i="6"/>
  <c r="AN2099" i="6"/>
  <c r="AN2100" i="6"/>
  <c r="AN2104" i="6"/>
  <c r="AN2101" i="6"/>
  <c r="AN2102" i="6"/>
  <c r="AN2094" i="6"/>
  <c r="AN2095" i="6"/>
  <c r="AN2096" i="6"/>
  <c r="AN2097" i="6"/>
  <c r="AN2098" i="6"/>
  <c r="AN2092" i="6"/>
  <c r="AN2090" i="6"/>
  <c r="AN2093" i="6"/>
  <c r="AN2089" i="6"/>
  <c r="AN2091" i="6"/>
  <c r="AN2088" i="6"/>
  <c r="AN2087" i="6"/>
  <c r="AN2086" i="6"/>
  <c r="AN2085" i="6"/>
  <c r="AN2083" i="6"/>
  <c r="AN2082" i="6"/>
  <c r="AN2084" i="6"/>
  <c r="AN2078" i="6"/>
  <c r="AN2074" i="6"/>
  <c r="AN2080" i="6"/>
  <c r="AN2081" i="6"/>
  <c r="AN2079" i="6"/>
  <c r="AN2073" i="6"/>
  <c r="AN2072" i="6"/>
  <c r="AN2077" i="6"/>
  <c r="AN2071" i="6"/>
  <c r="AN2075" i="6"/>
  <c r="AN2076" i="6"/>
  <c r="AN2064" i="6"/>
  <c r="AN2065" i="6"/>
  <c r="AN2066" i="6"/>
  <c r="AN2070" i="6"/>
  <c r="AN2063" i="6"/>
  <c r="AN2069" i="6"/>
  <c r="AN2067" i="6"/>
  <c r="AN2068" i="6"/>
  <c r="AN2059" i="6"/>
  <c r="AN2060" i="6"/>
  <c r="AN2062" i="6"/>
  <c r="AN2061" i="6"/>
  <c r="AN2058" i="6"/>
  <c r="AN2055" i="6"/>
  <c r="AN2054" i="6"/>
  <c r="AN2056" i="6"/>
  <c r="AN2057" i="6"/>
  <c r="AN2053" i="6"/>
  <c r="AN2049" i="6"/>
  <c r="AN2050" i="6"/>
  <c r="AN2051" i="6"/>
  <c r="AN2052" i="6"/>
  <c r="AN2047" i="6"/>
  <c r="AN2048" i="6"/>
  <c r="AN2046" i="6"/>
  <c r="AN2043" i="6"/>
  <c r="AN2042" i="6"/>
  <c r="AN2044" i="6"/>
  <c r="AN2045" i="6"/>
  <c r="AN2040" i="6"/>
  <c r="AN2041" i="6"/>
  <c r="AN2037" i="6"/>
  <c r="AN2038" i="6"/>
  <c r="AN2033" i="6"/>
  <c r="AN2034" i="6"/>
  <c r="AN2035" i="6"/>
  <c r="AN2036" i="6"/>
  <c r="AN2039" i="6"/>
  <c r="AN2032" i="6"/>
  <c r="AN2031" i="6"/>
  <c r="AN2028" i="6"/>
  <c r="AN2029" i="6"/>
  <c r="AN2030" i="6"/>
  <c r="AN2027" i="6"/>
  <c r="AN2026" i="6"/>
  <c r="AN2023" i="6"/>
  <c r="AN2024" i="6"/>
  <c r="AN2025" i="6"/>
  <c r="AN2021" i="6"/>
  <c r="AN2022" i="6"/>
  <c r="AN2019" i="6"/>
  <c r="AN2020" i="6"/>
  <c r="AN2018" i="6"/>
  <c r="AN2017" i="6"/>
  <c r="AN2015" i="6"/>
  <c r="AN2016" i="6"/>
  <c r="AN2011" i="6"/>
  <c r="AN2012" i="6"/>
  <c r="AN2014" i="6"/>
  <c r="AN2009" i="6"/>
  <c r="AN2013" i="6"/>
  <c r="AN2010" i="6"/>
  <c r="AN2004" i="6"/>
  <c r="AN2007" i="6"/>
  <c r="AN2008" i="6"/>
  <c r="AN2005" i="6"/>
  <c r="AN2006" i="6"/>
  <c r="AN2003" i="6"/>
  <c r="AN1999" i="6"/>
  <c r="AN2001" i="6"/>
  <c r="AN2002" i="6"/>
  <c r="AN2000" i="6"/>
  <c r="AN1998" i="6"/>
  <c r="AN1996" i="6"/>
  <c r="AN1995" i="6"/>
  <c r="AN1997" i="6"/>
  <c r="AN1993" i="6"/>
  <c r="AN1994" i="6"/>
  <c r="AN1991" i="6"/>
  <c r="AN1989" i="6"/>
  <c r="AN1990" i="6"/>
  <c r="AN1988" i="6"/>
  <c r="AN1992" i="6"/>
  <c r="AN1987" i="6"/>
  <c r="AN1986" i="6"/>
  <c r="AN1982" i="6"/>
  <c r="AN1983" i="6"/>
  <c r="AN1985" i="6"/>
  <c r="AN1984" i="6"/>
  <c r="AN1981" i="6"/>
  <c r="AN1979" i="6"/>
  <c r="AN1980" i="6"/>
  <c r="AN1977" i="6"/>
  <c r="AN1974" i="6"/>
  <c r="AN1975" i="6"/>
  <c r="AN1976" i="6"/>
  <c r="AN1978" i="6"/>
  <c r="AN1973" i="6"/>
  <c r="AN1971" i="6"/>
  <c r="AN1972" i="6"/>
  <c r="AN1969" i="6"/>
  <c r="AN1967" i="6"/>
  <c r="AN1968" i="6"/>
  <c r="AN1970" i="6"/>
  <c r="AN1966" i="6"/>
  <c r="AN1964" i="6"/>
  <c r="AN1965" i="6"/>
  <c r="AN1963" i="6"/>
  <c r="AN1962" i="6"/>
  <c r="AN1958" i="6"/>
  <c r="AN1960" i="6"/>
  <c r="AN1961" i="6"/>
  <c r="AN1959" i="6"/>
  <c r="AN1957" i="6"/>
  <c r="AN1956" i="6"/>
  <c r="AN1955" i="6"/>
  <c r="AN1948" i="6"/>
  <c r="AN1952" i="6"/>
  <c r="AN1954" i="6"/>
  <c r="AN1946" i="6"/>
  <c r="AN1947" i="6"/>
  <c r="AN1949" i="6"/>
  <c r="AN1950" i="6"/>
  <c r="AN1951" i="6"/>
  <c r="AN1953" i="6"/>
  <c r="AN1945" i="6"/>
  <c r="AN1944" i="6"/>
  <c r="AN1942" i="6"/>
  <c r="AN1943" i="6"/>
  <c r="AN1941" i="6"/>
  <c r="AN1940" i="6"/>
  <c r="AN1937" i="6"/>
  <c r="AN1938" i="6"/>
  <c r="AN1939" i="6"/>
  <c r="AN1934" i="6"/>
  <c r="AN1932" i="6"/>
  <c r="AN1936" i="6"/>
  <c r="AN1935" i="6"/>
  <c r="AN1933" i="6"/>
  <c r="AN1930" i="6"/>
  <c r="AN1925" i="6"/>
  <c r="AN1931" i="6"/>
  <c r="AN1929" i="6"/>
  <c r="AN1928" i="6"/>
  <c r="AN1926" i="6"/>
  <c r="AN1927" i="6"/>
  <c r="AN1924" i="6"/>
  <c r="AN1920" i="6"/>
  <c r="AN1919" i="6"/>
  <c r="AN1923" i="6"/>
  <c r="AN1921" i="6"/>
  <c r="AN1922" i="6"/>
  <c r="AN1918" i="6"/>
  <c r="AN1917" i="6"/>
  <c r="AN1915" i="6"/>
  <c r="AN1916" i="6"/>
  <c r="AN1913" i="6"/>
  <c r="AN1914" i="6"/>
  <c r="AN1912" i="6"/>
  <c r="AN1910" i="6"/>
  <c r="AN1909" i="6"/>
  <c r="AN1908" i="6"/>
  <c r="AN1911" i="6"/>
  <c r="AN1907" i="6"/>
  <c r="AN1900" i="6"/>
  <c r="AN1901" i="6"/>
  <c r="AN1906" i="6"/>
  <c r="AN1903" i="6"/>
  <c r="AN1905" i="6"/>
  <c r="AN1902" i="6"/>
  <c r="AN1899" i="6"/>
  <c r="AN1904" i="6"/>
  <c r="AN1898" i="6"/>
  <c r="AN1895" i="6"/>
  <c r="AN1897" i="6"/>
  <c r="AN1896" i="6"/>
  <c r="AN1894" i="6"/>
  <c r="AN1891" i="6"/>
  <c r="AN1893" i="6"/>
  <c r="AN1892" i="6"/>
  <c r="AN1888" i="6"/>
  <c r="AN1890" i="6"/>
  <c r="AN1889" i="6"/>
  <c r="AN1886" i="6"/>
  <c r="AN1883" i="6"/>
  <c r="AN1884" i="6"/>
  <c r="AN1885" i="6"/>
  <c r="AN1887" i="6"/>
  <c r="AN1876" i="6"/>
  <c r="AN1880" i="6"/>
  <c r="AN1878" i="6"/>
  <c r="AN1879" i="6"/>
  <c r="AN1877" i="6"/>
  <c r="AN1881" i="6"/>
  <c r="AN1882" i="6"/>
  <c r="AN1874" i="6"/>
  <c r="AN1875" i="6"/>
  <c r="AN1873" i="6"/>
  <c r="AN1869" i="6"/>
  <c r="AN1872" i="6"/>
  <c r="AN1870" i="6"/>
  <c r="AN1868" i="6"/>
  <c r="AN1871" i="6"/>
  <c r="AN1867" i="6"/>
  <c r="AN1866" i="6"/>
  <c r="AN1863" i="6"/>
  <c r="AN1865" i="6"/>
  <c r="AN1862" i="6"/>
  <c r="AN1864" i="6"/>
  <c r="AN1861" i="6"/>
  <c r="AN1860" i="6"/>
  <c r="AN1859" i="6"/>
  <c r="AN1855" i="6"/>
  <c r="AN1854" i="6"/>
  <c r="AN1856" i="6"/>
  <c r="AN1857" i="6"/>
  <c r="AN1858" i="6"/>
  <c r="AN1853" i="6"/>
  <c r="AN1852" i="6"/>
  <c r="AN1851" i="6"/>
  <c r="AN1850" i="6"/>
  <c r="AN1849" i="6"/>
  <c r="AN1847" i="6"/>
  <c r="AN1848" i="6"/>
  <c r="AN1844" i="6"/>
  <c r="AN1846" i="6"/>
  <c r="AN1845" i="6"/>
  <c r="AN1841" i="6"/>
  <c r="AN1842" i="6"/>
  <c r="AN1843" i="6"/>
  <c r="AN1840" i="6"/>
  <c r="AN1838" i="6"/>
  <c r="AN1839" i="6"/>
  <c r="AN1829" i="6"/>
  <c r="AN1836" i="6"/>
  <c r="AN1831" i="6"/>
  <c r="AN1834" i="6"/>
  <c r="AN1830" i="6"/>
  <c r="AN1835" i="6"/>
  <c r="AN1837" i="6"/>
  <c r="AN1832" i="6"/>
  <c r="AN1833" i="6"/>
  <c r="AN1827" i="6"/>
  <c r="AN1828" i="6"/>
  <c r="AN1826" i="6"/>
  <c r="AN1825" i="6"/>
  <c r="AN1823" i="6"/>
  <c r="AN1824" i="6"/>
  <c r="AN1821" i="6"/>
  <c r="AN1822" i="6"/>
  <c r="AN1820" i="6"/>
  <c r="AN1818" i="6"/>
  <c r="AN1819" i="6"/>
  <c r="AN1817" i="6"/>
  <c r="AN1814" i="6"/>
  <c r="AN1815" i="6"/>
  <c r="AN1816" i="6"/>
  <c r="AN1813" i="6"/>
  <c r="AN1811" i="6"/>
  <c r="AN1812" i="6"/>
  <c r="AN1810" i="6"/>
  <c r="AN1808" i="6"/>
  <c r="AN1809" i="6"/>
  <c r="AN1807" i="6"/>
  <c r="AN1806" i="6"/>
  <c r="AN1805" i="6"/>
  <c r="AN1801" i="6"/>
  <c r="AN1802" i="6"/>
  <c r="AN1803" i="6"/>
  <c r="AN1804" i="6"/>
  <c r="AN1800" i="6"/>
  <c r="AN1796" i="6"/>
  <c r="AN1798" i="6"/>
  <c r="AN1799" i="6"/>
  <c r="AN1797" i="6"/>
  <c r="AN1794" i="6"/>
  <c r="AN1791" i="6"/>
  <c r="AN1795" i="6"/>
  <c r="AN1792" i="6"/>
  <c r="AN1793" i="6"/>
  <c r="AN1790" i="6"/>
  <c r="AN1788" i="6"/>
  <c r="AN1789" i="6"/>
  <c r="AN1786" i="6"/>
  <c r="AN1787" i="6"/>
  <c r="AN1784" i="6"/>
  <c r="AN1783" i="6"/>
  <c r="AN1785" i="6"/>
  <c r="AN1782" i="6"/>
  <c r="AN1780" i="6"/>
  <c r="AN1781" i="6"/>
  <c r="AN1775" i="6"/>
  <c r="AN1776" i="6"/>
  <c r="AN1778" i="6"/>
  <c r="AN1779" i="6"/>
  <c r="AN1777" i="6"/>
  <c r="AN1772" i="6"/>
  <c r="AN1774" i="6"/>
  <c r="AN1773" i="6"/>
  <c r="AN1771" i="6"/>
  <c r="AN1770" i="6"/>
  <c r="AN1764" i="6"/>
  <c r="AN1766" i="6"/>
  <c r="AN1765" i="6"/>
  <c r="AN1767" i="6"/>
  <c r="AN1768" i="6"/>
  <c r="AN1769" i="6"/>
  <c r="AN1762" i="6"/>
  <c r="AN1763" i="6"/>
  <c r="AN1759" i="6"/>
  <c r="AN1760" i="6"/>
  <c r="AN1761" i="6"/>
  <c r="AN1758" i="6"/>
  <c r="AN1757" i="6"/>
  <c r="AN1754" i="6"/>
  <c r="AN1755" i="6"/>
  <c r="AN1753" i="6"/>
  <c r="AN1752" i="6"/>
  <c r="AN1756" i="6"/>
  <c r="AN1751" i="6"/>
  <c r="AN1750" i="6"/>
  <c r="AN1749" i="6"/>
  <c r="AN1747" i="6"/>
  <c r="AN1746" i="6"/>
  <c r="AN1748" i="6"/>
  <c r="AN1745" i="6"/>
  <c r="AN1742" i="6"/>
  <c r="AN1744" i="6"/>
  <c r="AN1741" i="6"/>
  <c r="AN1743" i="6"/>
  <c r="AN1737" i="6"/>
  <c r="AN1738" i="6"/>
  <c r="AN1740" i="6"/>
  <c r="AN1739" i="6"/>
  <c r="AN1730" i="6"/>
  <c r="AN1735" i="6"/>
  <c r="AN1733" i="6"/>
  <c r="AN1734" i="6"/>
  <c r="AN1736" i="6"/>
  <c r="AN1732" i="6"/>
  <c r="AN1731" i="6"/>
  <c r="AN1727" i="6"/>
  <c r="AN1728" i="6"/>
  <c r="AN1726" i="6"/>
  <c r="AN1725" i="6"/>
  <c r="AN1729" i="6"/>
  <c r="AN1722" i="6"/>
  <c r="AN1724" i="6"/>
  <c r="AN1723" i="6"/>
  <c r="AN1721" i="6"/>
  <c r="AN1717" i="6"/>
  <c r="AN1719" i="6"/>
  <c r="AN1720" i="6"/>
  <c r="AN1718" i="6"/>
  <c r="AN1713" i="6"/>
  <c r="AN1715" i="6"/>
  <c r="AN1716" i="6"/>
  <c r="AN1712" i="6"/>
  <c r="AN1714" i="6"/>
  <c r="AN1707" i="6"/>
  <c r="AN1709" i="6"/>
  <c r="AN1708" i="6"/>
  <c r="AN1711" i="6"/>
  <c r="AN1710" i="6"/>
  <c r="AN1704" i="6"/>
  <c r="AN1705" i="6"/>
  <c r="AN1706" i="6"/>
  <c r="AN1701" i="6"/>
  <c r="AN1703" i="6"/>
  <c r="AN1702" i="6"/>
  <c r="AN1699" i="6"/>
  <c r="AN1698" i="6"/>
  <c r="AN1700" i="6"/>
  <c r="AN1697" i="6"/>
  <c r="AN1693" i="6"/>
  <c r="AN1694" i="6"/>
  <c r="AN1695" i="6"/>
  <c r="AN1696" i="6"/>
  <c r="AN1691" i="6"/>
  <c r="AN1692" i="6"/>
  <c r="AN1690" i="6"/>
  <c r="AN1689" i="6"/>
  <c r="AN1684" i="6"/>
  <c r="AN1685" i="6"/>
  <c r="AN1686" i="6"/>
  <c r="AN1687" i="6"/>
  <c r="AN1688" i="6"/>
  <c r="AN1683" i="6"/>
  <c r="AN1681" i="6"/>
  <c r="AN1682" i="6"/>
  <c r="AN1680" i="6"/>
  <c r="AN1679" i="6"/>
  <c r="AN1677" i="6"/>
  <c r="AN1678" i="6"/>
  <c r="AN1676" i="6"/>
  <c r="AN1675" i="6"/>
  <c r="AN1673" i="6"/>
  <c r="AN1674" i="6"/>
  <c r="AN1671" i="6"/>
  <c r="AN1672" i="6"/>
  <c r="AN1670" i="6"/>
  <c r="AN1668" i="6"/>
  <c r="AN1669" i="6"/>
  <c r="AN1667" i="6"/>
  <c r="AN1666" i="6"/>
  <c r="AN1665" i="6"/>
  <c r="AN1664" i="6"/>
  <c r="AN1663" i="6"/>
  <c r="AN1661" i="6"/>
  <c r="AN1660" i="6"/>
  <c r="AN1662" i="6"/>
  <c r="AN1658" i="6"/>
  <c r="AN1659" i="6"/>
  <c r="AN1657" i="6"/>
  <c r="AN1655" i="6"/>
  <c r="AN1656" i="6"/>
  <c r="AN1652" i="6"/>
  <c r="AN1653" i="6"/>
  <c r="AN1654" i="6"/>
  <c r="AN1651" i="6"/>
  <c r="AN1647" i="6"/>
  <c r="AN1650" i="6"/>
  <c r="AN1648" i="6"/>
  <c r="AN1649" i="6"/>
  <c r="AN1644" i="6"/>
  <c r="AN1645" i="6"/>
  <c r="AN1646" i="6"/>
  <c r="AN1643" i="6"/>
  <c r="AN1639" i="6"/>
  <c r="AN1641" i="6"/>
  <c r="AN1642" i="6"/>
  <c r="AN1640" i="6"/>
  <c r="AN1637" i="6"/>
  <c r="AN1638" i="6"/>
  <c r="AN1636" i="6"/>
  <c r="AN1633" i="6"/>
  <c r="AN1634" i="6"/>
  <c r="AN1632" i="6"/>
  <c r="AN1635" i="6"/>
  <c r="AN1631" i="6"/>
  <c r="AN1629" i="6"/>
  <c r="AN1630" i="6"/>
  <c r="AN1627" i="6"/>
  <c r="AN1626" i="6"/>
  <c r="AN1628" i="6"/>
  <c r="AN1625" i="6"/>
  <c r="AN1624" i="6"/>
  <c r="AN1623" i="6"/>
  <c r="AN1621" i="6"/>
  <c r="AN1619" i="6"/>
  <c r="AN1622" i="6"/>
  <c r="AN1620" i="6"/>
  <c r="AN1616" i="6"/>
  <c r="AN1617" i="6"/>
  <c r="AN1615" i="6"/>
  <c r="AN1618" i="6"/>
  <c r="AN1614" i="6"/>
  <c r="AN1613" i="6"/>
  <c r="AN1612" i="6"/>
  <c r="AN1611" i="6"/>
  <c r="AN1609" i="6"/>
  <c r="AN1610" i="6"/>
  <c r="AN1608" i="6"/>
  <c r="AN1607" i="6"/>
  <c r="AN1606" i="6"/>
  <c r="AN1604" i="6"/>
  <c r="AN1603" i="6"/>
  <c r="AN1602" i="6"/>
  <c r="AN1605" i="6"/>
  <c r="AN1600" i="6"/>
  <c r="AN1601" i="6"/>
  <c r="AN1598" i="6"/>
  <c r="AN1596" i="6"/>
  <c r="AN1597" i="6"/>
  <c r="AN1599" i="6"/>
  <c r="AN1595" i="6"/>
  <c r="AN1593" i="6"/>
  <c r="AN1594" i="6"/>
  <c r="AN1588" i="6"/>
  <c r="AN1592" i="6"/>
  <c r="AN1589" i="6"/>
  <c r="AN1591" i="6"/>
  <c r="AN1590" i="6"/>
  <c r="AN1586" i="6"/>
  <c r="AN1587" i="6"/>
  <c r="AN1584" i="6"/>
  <c r="AN1585" i="6"/>
  <c r="AN1580" i="6"/>
  <c r="AN1582" i="6"/>
  <c r="AN1583" i="6"/>
  <c r="AN1581" i="6"/>
  <c r="AN1579" i="6"/>
  <c r="AN1577" i="6"/>
  <c r="AN1578" i="6"/>
  <c r="AN1576" i="6"/>
  <c r="AN1573" i="6"/>
  <c r="AN1571" i="6"/>
  <c r="AN1572" i="6"/>
  <c r="AN1574" i="6"/>
  <c r="AN1575" i="6"/>
  <c r="AN1570" i="6"/>
  <c r="AN1569" i="6"/>
  <c r="AN1567" i="6"/>
  <c r="AN1568" i="6"/>
  <c r="AN1566" i="6"/>
  <c r="AN1565" i="6"/>
  <c r="AN1564" i="6"/>
  <c r="AN1563" i="6"/>
  <c r="AN1562" i="6"/>
  <c r="AN1559" i="6"/>
  <c r="AN1560" i="6"/>
  <c r="AN1561" i="6"/>
  <c r="AN1558" i="6"/>
  <c r="AN1556" i="6"/>
  <c r="AN1557" i="6"/>
  <c r="AN1555" i="6"/>
  <c r="AN1551" i="6"/>
  <c r="AN1552" i="6"/>
  <c r="AN1550" i="6"/>
  <c r="AN1553" i="6"/>
  <c r="AN1554" i="6"/>
  <c r="AN1549" i="6"/>
  <c r="AN1547" i="6"/>
  <c r="AN1548" i="6"/>
  <c r="AN1546" i="6"/>
  <c r="AN1545" i="6"/>
  <c r="AN1543" i="6"/>
  <c r="AN1544" i="6"/>
  <c r="AN1542" i="6"/>
  <c r="AN1541" i="6"/>
  <c r="AN1539" i="6"/>
  <c r="AN1540" i="6"/>
  <c r="AN1538" i="6"/>
  <c r="AN1534" i="6"/>
  <c r="AN1537" i="6"/>
  <c r="AN1536" i="6"/>
  <c r="AN1535" i="6"/>
  <c r="AN1533" i="6"/>
  <c r="AN1530" i="6"/>
  <c r="AN1532" i="6"/>
  <c r="AN1529" i="6"/>
  <c r="AN1531" i="6"/>
  <c r="AN1525" i="6"/>
  <c r="AN1526" i="6"/>
  <c r="AN1523" i="6"/>
  <c r="AN1524" i="6"/>
  <c r="AN1527" i="6"/>
  <c r="AN1528" i="6"/>
  <c r="AN1520" i="6"/>
  <c r="AN1522" i="6"/>
  <c r="AN1521" i="6"/>
  <c r="AN1519" i="6"/>
  <c r="AN1518" i="6"/>
  <c r="AN1515" i="6"/>
  <c r="AN1517" i="6"/>
  <c r="AN1516" i="6"/>
  <c r="AN1514" i="6"/>
  <c r="AN1513" i="6"/>
  <c r="AN1511" i="6"/>
  <c r="AN1512" i="6"/>
  <c r="AN1509" i="6"/>
  <c r="AN1508" i="6"/>
  <c r="AN1505" i="6"/>
  <c r="AN1506" i="6"/>
  <c r="AN1507" i="6"/>
  <c r="AN1510" i="6"/>
  <c r="AN1500" i="6"/>
  <c r="AN1501" i="6"/>
  <c r="AN1503" i="6"/>
  <c r="AN1504" i="6"/>
  <c r="AN1502" i="6"/>
  <c r="AN1497" i="6"/>
  <c r="AN1499" i="6"/>
  <c r="AN1498" i="6"/>
  <c r="AN1494" i="6"/>
  <c r="AN1495" i="6"/>
  <c r="AN1496" i="6"/>
  <c r="AN1490" i="6"/>
  <c r="AN1492" i="6"/>
  <c r="AN1493" i="6"/>
  <c r="AN1491" i="6"/>
  <c r="AN1486" i="6"/>
  <c r="AN1485" i="6"/>
  <c r="AN1489" i="6"/>
  <c r="AN1487" i="6"/>
  <c r="AN1488" i="6"/>
  <c r="AN1484" i="6"/>
  <c r="AN1482" i="6"/>
  <c r="AN1483" i="6"/>
  <c r="AN1481" i="6"/>
  <c r="AN1479" i="6"/>
  <c r="AN1480" i="6"/>
  <c r="AN1477" i="6"/>
  <c r="AN1478" i="6"/>
  <c r="AN1472" i="6"/>
  <c r="AN1473" i="6"/>
  <c r="AN1471" i="6"/>
  <c r="AN1475" i="6"/>
  <c r="AN1476" i="6"/>
  <c r="AN1474" i="6"/>
  <c r="AN1468" i="6"/>
  <c r="AN1469" i="6"/>
  <c r="AN1470" i="6"/>
  <c r="AN1467" i="6"/>
  <c r="AN1462" i="6"/>
  <c r="AN1461" i="6"/>
  <c r="AN1463" i="6"/>
  <c r="AN1465" i="6"/>
  <c r="AN1466" i="6"/>
  <c r="AN1460" i="6"/>
  <c r="AN1464" i="6"/>
  <c r="AN1458" i="6"/>
  <c r="AN1459" i="6"/>
  <c r="AN1456" i="6"/>
  <c r="AN1457" i="6"/>
  <c r="AN1455" i="6"/>
  <c r="AN1454" i="6"/>
  <c r="AN1451" i="6"/>
  <c r="AN1453" i="6"/>
  <c r="AN1452" i="6"/>
  <c r="AN1450" i="6"/>
  <c r="AN1445" i="6"/>
  <c r="AN1449" i="6"/>
  <c r="AN1447" i="6"/>
  <c r="AN1448" i="6"/>
  <c r="AN1446" i="6"/>
  <c r="AN1441" i="6"/>
  <c r="AN1444" i="6"/>
  <c r="AN1443" i="6"/>
  <c r="AN1442" i="6"/>
  <c r="AN1439" i="6"/>
  <c r="AN1440" i="6"/>
  <c r="AN1437" i="6"/>
  <c r="AN1438" i="6"/>
  <c r="AN1436" i="6"/>
  <c r="AN1435" i="6"/>
  <c r="AN1434" i="6"/>
  <c r="AN1433" i="6"/>
  <c r="AN1430" i="6"/>
  <c r="AN1432" i="6"/>
  <c r="AN1429" i="6"/>
  <c r="AN1428" i="6"/>
  <c r="AN1431" i="6"/>
  <c r="AN1427" i="6"/>
  <c r="AN1426" i="6"/>
  <c r="AN1425" i="6"/>
  <c r="AN1423" i="6"/>
  <c r="AN1424" i="6"/>
  <c r="AN1421" i="6"/>
  <c r="AN1422" i="6"/>
  <c r="AN1418" i="6"/>
  <c r="AN1419" i="6"/>
  <c r="AN1420" i="6"/>
  <c r="AN1417" i="6"/>
  <c r="AN1416" i="6"/>
  <c r="AN1414" i="6"/>
  <c r="AN1412" i="6"/>
  <c r="AN1413" i="6"/>
  <c r="AN1415" i="6"/>
  <c r="AN1411" i="6"/>
  <c r="AN1410" i="6"/>
  <c r="AN1408" i="6"/>
  <c r="AN1409" i="6"/>
  <c r="AN1407" i="6"/>
  <c r="AN1406" i="6"/>
  <c r="AN1405" i="6"/>
  <c r="AN1404" i="6"/>
  <c r="AN1403" i="6"/>
  <c r="AN1402" i="6"/>
  <c r="AN1401" i="6"/>
  <c r="AN1397" i="6"/>
  <c r="AN1398" i="6"/>
  <c r="AN1399" i="6"/>
  <c r="AN1400" i="6"/>
  <c r="AN1393" i="6"/>
  <c r="AN1394" i="6"/>
  <c r="AN1395" i="6"/>
  <c r="AN1396" i="6"/>
  <c r="AN1391" i="6"/>
  <c r="AN1392" i="6"/>
  <c r="AN1385" i="6"/>
  <c r="AN1390" i="6"/>
  <c r="AN1384" i="6"/>
  <c r="AN1386" i="6"/>
  <c r="AN1387" i="6"/>
  <c r="AN1388" i="6"/>
  <c r="AN1389" i="6"/>
  <c r="AN1383" i="6"/>
  <c r="AN1379" i="6"/>
  <c r="AN1382" i="6"/>
  <c r="AN1381" i="6"/>
  <c r="AN1380" i="6"/>
  <c r="AN1377" i="6"/>
  <c r="AN1373" i="6"/>
  <c r="AN1376" i="6"/>
  <c r="AN1372" i="6"/>
  <c r="AN1374" i="6"/>
  <c r="AN1375" i="6"/>
  <c r="AN1378" i="6"/>
  <c r="AN1371" i="6"/>
  <c r="AN1369" i="6"/>
  <c r="AN1370" i="6"/>
  <c r="AN1366" i="6"/>
  <c r="AN1364" i="6"/>
  <c r="AN1367" i="6"/>
  <c r="AN1365" i="6"/>
  <c r="AN1368" i="6"/>
  <c r="AN1361" i="6"/>
  <c r="AN1358" i="6"/>
  <c r="AN1359" i="6"/>
  <c r="AN1362" i="6"/>
  <c r="AN1363" i="6"/>
  <c r="AN1360" i="6"/>
  <c r="AN1357" i="6"/>
  <c r="AN1356" i="6"/>
  <c r="AN1355" i="6"/>
  <c r="AN1354" i="6"/>
  <c r="AN1353" i="6"/>
  <c r="AN1352" i="6"/>
  <c r="AN1351" i="6"/>
  <c r="AN1349" i="6"/>
  <c r="AN1350" i="6"/>
  <c r="AN1348" i="6"/>
  <c r="AN1347" i="6"/>
  <c r="AN1346" i="6"/>
  <c r="AN1345" i="6"/>
  <c r="AN1343" i="6"/>
  <c r="AN1344" i="6"/>
  <c r="AN1342" i="6"/>
  <c r="AN1339" i="6"/>
  <c r="AN1341" i="6"/>
  <c r="AN1340" i="6"/>
  <c r="AN1338" i="6"/>
  <c r="AN1337" i="6"/>
  <c r="AN1336" i="6"/>
  <c r="AN1331" i="6"/>
  <c r="AN1333" i="6"/>
  <c r="AN1334" i="6"/>
  <c r="AN1335" i="6"/>
  <c r="AN1332" i="6"/>
  <c r="AN1330" i="6"/>
  <c r="AN1328" i="6"/>
  <c r="AN1327" i="6"/>
  <c r="AN1326" i="6"/>
  <c r="AN1329" i="6"/>
  <c r="AN1321" i="6"/>
  <c r="AN1323" i="6"/>
  <c r="AN1325" i="6"/>
  <c r="AN1324" i="6"/>
  <c r="AN1322" i="6"/>
  <c r="AN1320" i="6"/>
  <c r="AN1318" i="6"/>
  <c r="AN1319" i="6"/>
  <c r="AN1317" i="6"/>
  <c r="AN1316" i="6"/>
  <c r="AN1315" i="6"/>
  <c r="AN1311" i="6"/>
  <c r="AN1313" i="6"/>
  <c r="AN1309" i="6"/>
  <c r="AN1310" i="6"/>
  <c r="AN1312" i="6"/>
  <c r="AN1314" i="6"/>
  <c r="AN1305" i="6"/>
  <c r="AN1306" i="6"/>
  <c r="AN1307" i="6"/>
  <c r="AN1308" i="6"/>
  <c r="AN1303" i="6"/>
  <c r="AN1304" i="6"/>
  <c r="AN1299" i="6"/>
  <c r="AN1302" i="6"/>
  <c r="AN1300" i="6"/>
  <c r="AN1301" i="6"/>
  <c r="AN1297" i="6"/>
  <c r="AN1298" i="6"/>
  <c r="AN1295" i="6"/>
  <c r="AN1294" i="6"/>
  <c r="AN1296" i="6"/>
  <c r="AN1291" i="6"/>
  <c r="AN1292" i="6"/>
  <c r="AN1293" i="6"/>
  <c r="AN1288" i="6"/>
  <c r="AN1289" i="6"/>
  <c r="AN1290" i="6"/>
  <c r="AN1287" i="6"/>
  <c r="AN1285" i="6"/>
  <c r="AN1284" i="6"/>
  <c r="AN1286" i="6"/>
  <c r="AN1282" i="6"/>
  <c r="AN1283" i="6"/>
  <c r="AN1281" i="6"/>
  <c r="AN1280" i="6"/>
  <c r="AN1279" i="6"/>
  <c r="AN1277" i="6"/>
  <c r="AN1278" i="6"/>
  <c r="AN1275" i="6"/>
  <c r="AN1276" i="6"/>
  <c r="AN1271" i="6"/>
  <c r="AN1269" i="6"/>
  <c r="AN1270" i="6"/>
  <c r="AN1274" i="6"/>
  <c r="AN1273" i="6"/>
  <c r="AN1272" i="6"/>
  <c r="AN1266" i="6"/>
  <c r="AN1267" i="6"/>
  <c r="AN1268" i="6"/>
  <c r="AN1265" i="6"/>
  <c r="AN1264" i="6"/>
  <c r="AN1263" i="6"/>
  <c r="AN1258" i="6"/>
  <c r="AN1261" i="6"/>
  <c r="AN1262" i="6"/>
  <c r="AN1259" i="6"/>
  <c r="AN1260" i="6"/>
  <c r="AN1257" i="6"/>
  <c r="AN1256" i="6"/>
  <c r="AN1254" i="6"/>
  <c r="AN1255" i="6"/>
  <c r="AN1251" i="6"/>
  <c r="AN1253" i="6"/>
  <c r="AN1252" i="6"/>
  <c r="AN1250" i="6"/>
  <c r="AN1247" i="6"/>
  <c r="AN1248" i="6"/>
  <c r="AN1249" i="6"/>
  <c r="AN1246" i="6"/>
  <c r="AN1244" i="6"/>
  <c r="AN1245" i="6"/>
  <c r="AN1240" i="6"/>
  <c r="AN1242" i="6"/>
  <c r="AN1243" i="6"/>
  <c r="AN1241" i="6"/>
  <c r="AN1239" i="6"/>
  <c r="AN1231" i="6"/>
  <c r="AN1236" i="6"/>
  <c r="AN1237" i="6"/>
  <c r="AN1238" i="6"/>
  <c r="AN1234" i="6"/>
  <c r="AN1235" i="6"/>
  <c r="AN1232" i="6"/>
  <c r="AN1230" i="6"/>
  <c r="AN1233" i="6"/>
  <c r="AN1227" i="6"/>
  <c r="AN1229" i="6"/>
  <c r="AN1228" i="6"/>
  <c r="AN1226" i="6"/>
  <c r="AN1225" i="6"/>
  <c r="AN1222" i="6"/>
  <c r="AN1223" i="6"/>
  <c r="AN1224" i="6"/>
  <c r="AN1220" i="6"/>
  <c r="AN1221" i="6"/>
  <c r="AN1219" i="6"/>
  <c r="AN1216" i="6"/>
  <c r="AN1214" i="6"/>
  <c r="AN1218" i="6"/>
  <c r="AN1217" i="6"/>
  <c r="AN1215" i="6"/>
  <c r="AN1213" i="6"/>
  <c r="AN1212" i="6"/>
  <c r="AN1211" i="6"/>
  <c r="AN1210" i="6"/>
  <c r="AN1209" i="6"/>
  <c r="AN1208" i="6"/>
  <c r="AN1207" i="6"/>
  <c r="AN1205" i="6"/>
  <c r="AN1203" i="6"/>
  <c r="AN1204" i="6"/>
  <c r="AN1206" i="6"/>
  <c r="AN1202" i="6"/>
  <c r="AN1201" i="6"/>
  <c r="AN1194" i="6"/>
  <c r="AN1198" i="6"/>
  <c r="AN1199" i="6"/>
  <c r="AN1195" i="6"/>
  <c r="AN1196" i="6"/>
  <c r="AN1200" i="6"/>
  <c r="AN1197" i="6"/>
  <c r="AN1191" i="6"/>
  <c r="AN1192" i="6"/>
  <c r="AN1193" i="6"/>
  <c r="AN1188" i="6"/>
  <c r="AN1189" i="6"/>
  <c r="AN1187" i="6"/>
  <c r="AN1190" i="6"/>
  <c r="AN1186" i="6"/>
  <c r="AN1184" i="6"/>
  <c r="AN1185" i="6"/>
  <c r="AN1180" i="6"/>
  <c r="AN1181" i="6"/>
  <c r="AN1182" i="6"/>
  <c r="AN1183" i="6"/>
  <c r="AN1176" i="6"/>
  <c r="AN1179" i="6"/>
  <c r="AN1175" i="6"/>
  <c r="AN1177" i="6"/>
  <c r="AN1178" i="6"/>
  <c r="AN1173" i="6"/>
  <c r="AN1174" i="6"/>
  <c r="AN1168" i="6"/>
  <c r="AN1172" i="6"/>
  <c r="AN1169" i="6"/>
  <c r="AN1170" i="6"/>
  <c r="AN1171" i="6"/>
  <c r="AN1164" i="6"/>
  <c r="AN1163" i="6"/>
  <c r="AN1166" i="6"/>
  <c r="AN1167" i="6"/>
  <c r="AN1165" i="6"/>
  <c r="AN1162" i="6"/>
  <c r="AN1159" i="6"/>
  <c r="AN1161" i="6"/>
  <c r="AN1160" i="6"/>
  <c r="AN1158" i="6"/>
  <c r="AN1157" i="6"/>
  <c r="AN1155" i="6"/>
  <c r="AN1156" i="6"/>
  <c r="AN1154" i="6"/>
  <c r="AN1153" i="6"/>
  <c r="AN1152" i="6"/>
  <c r="AN1149" i="6"/>
  <c r="AN1150" i="6"/>
  <c r="AN1151" i="6"/>
  <c r="AN1148" i="6"/>
  <c r="AN1147" i="6"/>
  <c r="AN1143" i="6"/>
  <c r="AN1144" i="6"/>
  <c r="AN1145" i="6"/>
  <c r="AN1142" i="6"/>
  <c r="AN1146" i="6"/>
  <c r="AN1141" i="6"/>
  <c r="AN1137" i="6"/>
  <c r="AN1136" i="6"/>
  <c r="AN1138" i="6"/>
  <c r="AN1139" i="6"/>
  <c r="AN1140" i="6"/>
  <c r="AN1135" i="6"/>
  <c r="AN1134" i="6"/>
  <c r="AN1133" i="6"/>
  <c r="AN1131" i="6"/>
  <c r="AN1132" i="6"/>
  <c r="AN1128" i="6"/>
  <c r="AN1130" i="6"/>
  <c r="AN1129" i="6"/>
  <c r="AN1126" i="6"/>
  <c r="AN1127" i="6"/>
  <c r="AN1125" i="6"/>
  <c r="AN1123" i="6"/>
  <c r="AN1122" i="6"/>
  <c r="AN1124" i="6"/>
  <c r="AN1119" i="6"/>
  <c r="AN1120" i="6"/>
  <c r="AN1121" i="6"/>
  <c r="AN1118" i="6"/>
  <c r="AN1116" i="6"/>
  <c r="AN1117" i="6"/>
  <c r="AN1115" i="6"/>
  <c r="AN1113" i="6"/>
  <c r="AN1114" i="6"/>
  <c r="AN1111" i="6"/>
  <c r="AN1112" i="6"/>
  <c r="AN1110" i="6"/>
  <c r="AN1107" i="6"/>
  <c r="AN1108" i="6"/>
  <c r="AN1109" i="6"/>
  <c r="AN1106" i="6"/>
  <c r="AN1103" i="6"/>
  <c r="AN1104" i="6"/>
  <c r="AN1105" i="6"/>
  <c r="AN1101" i="6"/>
  <c r="AN1100" i="6"/>
  <c r="AN1099" i="6"/>
  <c r="AN1102" i="6"/>
  <c r="AN1096" i="6"/>
  <c r="AN1097" i="6"/>
  <c r="AN1098" i="6"/>
  <c r="AN1094" i="6"/>
  <c r="AN1095" i="6"/>
  <c r="AN1091" i="6"/>
  <c r="AN1089" i="6"/>
  <c r="AN1090" i="6"/>
  <c r="AN1092" i="6"/>
  <c r="AN1093" i="6"/>
  <c r="AN1088" i="6"/>
  <c r="AN1087" i="6"/>
  <c r="AN1084" i="6"/>
  <c r="AN1085" i="6"/>
  <c r="AN1083" i="6"/>
  <c r="AN1086" i="6"/>
  <c r="AN1081" i="6"/>
  <c r="AN1082" i="6"/>
  <c r="AN1080" i="6"/>
  <c r="AN1077" i="6"/>
  <c r="AN1078" i="6"/>
  <c r="AN1079" i="6"/>
  <c r="AN1075" i="6"/>
  <c r="AN1074" i="6"/>
  <c r="AN1076" i="6"/>
  <c r="AN1072" i="6"/>
  <c r="AN1071" i="6"/>
  <c r="AN1073" i="6"/>
  <c r="AN1070" i="6"/>
  <c r="AN1068" i="6"/>
  <c r="AN1069" i="6"/>
  <c r="AN1065" i="6"/>
  <c r="AN1066" i="6"/>
  <c r="AN1067" i="6"/>
  <c r="AN1064" i="6"/>
  <c r="AN1063" i="6"/>
  <c r="AN1061" i="6"/>
  <c r="AN1062" i="6"/>
  <c r="AN1059" i="6"/>
  <c r="AN1058" i="6"/>
  <c r="AN1060" i="6"/>
  <c r="AN1056" i="6"/>
  <c r="AN1057" i="6"/>
  <c r="AN1055" i="6"/>
  <c r="AN1052" i="6"/>
  <c r="AN1053" i="6"/>
  <c r="AN1054" i="6"/>
  <c r="AN1048" i="6"/>
  <c r="AN1049" i="6"/>
  <c r="AN1050" i="6"/>
  <c r="AN1051" i="6"/>
  <c r="AN1045" i="6"/>
  <c r="AN1046" i="6"/>
  <c r="AN1047" i="6"/>
  <c r="AN1043" i="6"/>
  <c r="AN1044" i="6"/>
  <c r="AN1039" i="6"/>
  <c r="AN1040" i="6"/>
  <c r="AN1041" i="6"/>
  <c r="AN1042" i="6"/>
  <c r="AN1037" i="6"/>
  <c r="AN1038" i="6"/>
  <c r="AN1034" i="6"/>
  <c r="AN1035" i="6"/>
  <c r="AN1036" i="6"/>
  <c r="AN1033" i="6"/>
  <c r="AN1032" i="6"/>
  <c r="AN1029" i="6"/>
  <c r="AN1031" i="6"/>
  <c r="AN1030" i="6"/>
  <c r="AN1028" i="6"/>
  <c r="AN1027" i="6"/>
  <c r="AN1024" i="6"/>
  <c r="AN1025" i="6"/>
  <c r="AN1026" i="6"/>
  <c r="AN1022" i="6"/>
  <c r="AN1023" i="6"/>
  <c r="AN1021" i="6"/>
  <c r="AN1019" i="6"/>
  <c r="AN1020" i="6"/>
  <c r="AN1016" i="6"/>
  <c r="AN1017" i="6"/>
  <c r="AN1015" i="6"/>
  <c r="AN1018" i="6"/>
  <c r="AN1014" i="6"/>
  <c r="AN1011" i="6"/>
  <c r="AN1012" i="6"/>
  <c r="AN1009" i="6"/>
  <c r="AN1010" i="6"/>
  <c r="AN1013" i="6"/>
  <c r="AN1007" i="6"/>
  <c r="AN1008" i="6"/>
  <c r="AN1006" i="6"/>
  <c r="AN1003" i="6"/>
  <c r="AN1002" i="6"/>
  <c r="AN1005" i="6"/>
  <c r="AN1004" i="6"/>
  <c r="AN999" i="6"/>
  <c r="AN1000" i="6"/>
  <c r="AN1001" i="6"/>
  <c r="AN997" i="6"/>
  <c r="AN994" i="6"/>
  <c r="AN995" i="6"/>
  <c r="AN996" i="6"/>
  <c r="AN992" i="6"/>
  <c r="AN998" i="6"/>
  <c r="AN993" i="6"/>
  <c r="AN991" i="6"/>
  <c r="AN990" i="6"/>
  <c r="AN988" i="6"/>
  <c r="AN989" i="6"/>
  <c r="AN987" i="6"/>
  <c r="AN986" i="6"/>
  <c r="AN984" i="6"/>
  <c r="AN985" i="6"/>
  <c r="AN981" i="6"/>
  <c r="AN980" i="6"/>
  <c r="AN983" i="6"/>
  <c r="AN982" i="6"/>
  <c r="AN976" i="6"/>
  <c r="AN977" i="6"/>
  <c r="AN978" i="6"/>
  <c r="AN979" i="6"/>
  <c r="AN975" i="6"/>
  <c r="AN973" i="6"/>
  <c r="AN972" i="6"/>
  <c r="AN974" i="6"/>
  <c r="AN971" i="6"/>
  <c r="AN970" i="6"/>
  <c r="AN969" i="6"/>
  <c r="AN968" i="6"/>
  <c r="AN966" i="6"/>
  <c r="AN967" i="6"/>
  <c r="AN964" i="6"/>
  <c r="AN963" i="6"/>
  <c r="AN962" i="6"/>
  <c r="AN961" i="6"/>
  <c r="AN959" i="6"/>
  <c r="AN960" i="6"/>
  <c r="AN965" i="6"/>
  <c r="AN958" i="6"/>
  <c r="AN957" i="6"/>
  <c r="AN956" i="6"/>
  <c r="AN955" i="6"/>
  <c r="AN953" i="6"/>
  <c r="AN954" i="6"/>
  <c r="AN951" i="6"/>
  <c r="AN952" i="6"/>
  <c r="AN949" i="6"/>
  <c r="AN950" i="6"/>
  <c r="AN948" i="6"/>
  <c r="AN947" i="6"/>
  <c r="AN945" i="6"/>
  <c r="AN942" i="6"/>
  <c r="AN943" i="6"/>
  <c r="AN944" i="6"/>
  <c r="AN941" i="6"/>
  <c r="AN946" i="6"/>
  <c r="AN940" i="6"/>
  <c r="AN938" i="6"/>
  <c r="AN936" i="6"/>
  <c r="AN939" i="6"/>
  <c r="AN937" i="6"/>
  <c r="AN935" i="6"/>
  <c r="AN934" i="6"/>
  <c r="AN930" i="6"/>
  <c r="AN931" i="6"/>
  <c r="AN932" i="6"/>
  <c r="AN933" i="6"/>
  <c r="AN923" i="6"/>
  <c r="AN924" i="6"/>
  <c r="AN929" i="6"/>
  <c r="AN927" i="6"/>
  <c r="AN928" i="6"/>
  <c r="AN925" i="6"/>
  <c r="AN922" i="6"/>
  <c r="AN926" i="6"/>
  <c r="AN918" i="6"/>
  <c r="AN920" i="6"/>
  <c r="AN919" i="6"/>
  <c r="AN921" i="6"/>
  <c r="AN916" i="6"/>
  <c r="AN915" i="6"/>
  <c r="AN917" i="6"/>
  <c r="AN912" i="6"/>
  <c r="AN913" i="6"/>
  <c r="AN914" i="6"/>
  <c r="AN911" i="6"/>
  <c r="AN910" i="6"/>
  <c r="AN909" i="6"/>
  <c r="AN908" i="6"/>
  <c r="AN903" i="6"/>
  <c r="AN904" i="6"/>
  <c r="AN907" i="6"/>
  <c r="AN905" i="6"/>
  <c r="AN906" i="6"/>
  <c r="AN902" i="6"/>
  <c r="AN901" i="6"/>
  <c r="AN900" i="6"/>
  <c r="AN897" i="6"/>
  <c r="AN899" i="6"/>
  <c r="AN898" i="6"/>
  <c r="AN894" i="6"/>
  <c r="AN895" i="6"/>
  <c r="AN896" i="6"/>
  <c r="AN891" i="6"/>
  <c r="AN892" i="6"/>
  <c r="AN890" i="6"/>
  <c r="AN889" i="6"/>
  <c r="AN893" i="6"/>
  <c r="AN886" i="6"/>
  <c r="AN887" i="6"/>
  <c r="AN888" i="6"/>
  <c r="AN885" i="6"/>
  <c r="AN884" i="6"/>
  <c r="AN883" i="6"/>
  <c r="AN882" i="6"/>
  <c r="AN881" i="6"/>
  <c r="AN880" i="6"/>
  <c r="AN879" i="6"/>
  <c r="AN877" i="6"/>
  <c r="AN878" i="6"/>
  <c r="AN875" i="6"/>
  <c r="AN876" i="6"/>
  <c r="AN873" i="6"/>
  <c r="AN874" i="6"/>
  <c r="AN872" i="6"/>
  <c r="AN871" i="6"/>
  <c r="AN868" i="6"/>
  <c r="AN869" i="6"/>
  <c r="AN870" i="6"/>
  <c r="AN862" i="6"/>
  <c r="AN863" i="6"/>
  <c r="AN866" i="6"/>
  <c r="AN867" i="6"/>
  <c r="AN864" i="6"/>
  <c r="AN865" i="6"/>
  <c r="AN861" i="6"/>
  <c r="AN857" i="6"/>
  <c r="AN858" i="6"/>
  <c r="AN859" i="6"/>
  <c r="AN860" i="6"/>
  <c r="AN855" i="6"/>
  <c r="AN854" i="6"/>
  <c r="AN856" i="6"/>
  <c r="AN853" i="6"/>
  <c r="AN851" i="6"/>
  <c r="AN852" i="6"/>
  <c r="AN849" i="6"/>
  <c r="AN850" i="6"/>
  <c r="AN847" i="6"/>
  <c r="AN848" i="6"/>
  <c r="AN846" i="6"/>
  <c r="AN845" i="6"/>
  <c r="AN843" i="6"/>
  <c r="AN844" i="6"/>
  <c r="AN842" i="6"/>
  <c r="AN839" i="6"/>
  <c r="AN840" i="6"/>
  <c r="AN841" i="6"/>
  <c r="AN838" i="6"/>
  <c r="AN833" i="6"/>
  <c r="AN835" i="6"/>
  <c r="AN836" i="6"/>
  <c r="AN834" i="6"/>
  <c r="AN837" i="6"/>
  <c r="AN831" i="6"/>
  <c r="AN832" i="6"/>
  <c r="AN830" i="6"/>
  <c r="AN829" i="6"/>
  <c r="AN827" i="6"/>
  <c r="AN828" i="6"/>
  <c r="AN826" i="6"/>
  <c r="AN824" i="6"/>
  <c r="AN825" i="6"/>
  <c r="AN823" i="6"/>
  <c r="AN821" i="6"/>
  <c r="AN819" i="6"/>
  <c r="AN820" i="6"/>
  <c r="AN822" i="6"/>
  <c r="AN818" i="6"/>
  <c r="AN817" i="6"/>
  <c r="AN816" i="6"/>
  <c r="AN810" i="6"/>
  <c r="AN812" i="6"/>
  <c r="AN813" i="6"/>
  <c r="AN814" i="6"/>
  <c r="AN815" i="6"/>
  <c r="AN808" i="6"/>
  <c r="AN809" i="6"/>
  <c r="AN811" i="6"/>
  <c r="AN805" i="6"/>
  <c r="AN807" i="6"/>
  <c r="AN806" i="6"/>
  <c r="AN803" i="6"/>
  <c r="AN804" i="6"/>
  <c r="AN800" i="6"/>
  <c r="AN801" i="6"/>
  <c r="AN799" i="6"/>
  <c r="AN802" i="6"/>
  <c r="AN796" i="6"/>
  <c r="AN794" i="6"/>
  <c r="AN795" i="6"/>
  <c r="AN797" i="6"/>
  <c r="AN798" i="6"/>
  <c r="AN790" i="6"/>
  <c r="AN793" i="6"/>
  <c r="AN792" i="6"/>
  <c r="AN791" i="6"/>
  <c r="AN786" i="6"/>
  <c r="AN788" i="6"/>
  <c r="AN789" i="6"/>
  <c r="AN785" i="6"/>
  <c r="AN787" i="6"/>
  <c r="AN783" i="6"/>
  <c r="AN781" i="6"/>
  <c r="AN782" i="6"/>
  <c r="AN780" i="6"/>
  <c r="AN784" i="6"/>
  <c r="AN778" i="6"/>
  <c r="AN776" i="6"/>
  <c r="AN777" i="6"/>
  <c r="AN779" i="6"/>
  <c r="AN774" i="6"/>
  <c r="AN775" i="6"/>
  <c r="AN772" i="6"/>
  <c r="AN773" i="6"/>
  <c r="AN771" i="6"/>
  <c r="AN769" i="6"/>
  <c r="AN768" i="6"/>
  <c r="AN770" i="6"/>
  <c r="AN765" i="6"/>
  <c r="AN766" i="6"/>
  <c r="AN767" i="6"/>
  <c r="AN762" i="6"/>
  <c r="AN763" i="6"/>
  <c r="AN764" i="6"/>
  <c r="AN760" i="6"/>
  <c r="AN761" i="6"/>
  <c r="AN757" i="6"/>
  <c r="AN758" i="6"/>
  <c r="AN759" i="6"/>
  <c r="AN756" i="6"/>
  <c r="AN755" i="6"/>
  <c r="AN752" i="6"/>
  <c r="AN754" i="6"/>
  <c r="AN753" i="6"/>
  <c r="AN749" i="6"/>
  <c r="AN750" i="6"/>
  <c r="AN751" i="6"/>
  <c r="AN747" i="6"/>
  <c r="AN748" i="6"/>
  <c r="AN744" i="6"/>
  <c r="AN745" i="6"/>
  <c r="AN742" i="6"/>
  <c r="AN743" i="6"/>
  <c r="AN746" i="6"/>
  <c r="AN741" i="6"/>
  <c r="AN740" i="6"/>
  <c r="AN739" i="6"/>
  <c r="AN738" i="6"/>
  <c r="AN736" i="6"/>
  <c r="AN737" i="6"/>
  <c r="AN731" i="6"/>
  <c r="AN732" i="6"/>
  <c r="AN734" i="6"/>
  <c r="AN733" i="6"/>
  <c r="AN735" i="6"/>
  <c r="AN729" i="6"/>
  <c r="AN727" i="6"/>
  <c r="AN728" i="6"/>
  <c r="AN730" i="6"/>
  <c r="AN724" i="6"/>
  <c r="AN725" i="6"/>
  <c r="AN726" i="6"/>
  <c r="AN722" i="6"/>
  <c r="AN723" i="6"/>
  <c r="AN721" i="6"/>
  <c r="AN718" i="6"/>
  <c r="AN719" i="6"/>
  <c r="AN720" i="6"/>
  <c r="AN717" i="6"/>
  <c r="AN716" i="6"/>
  <c r="AN714" i="6"/>
  <c r="AN715" i="6"/>
  <c r="AN713" i="6"/>
  <c r="AN712" i="6"/>
  <c r="AN711" i="6"/>
  <c r="AN707" i="6"/>
  <c r="AN708" i="6"/>
  <c r="AN710" i="6"/>
  <c r="AN709" i="6"/>
  <c r="AN704" i="6"/>
  <c r="AN703" i="6"/>
  <c r="AN702" i="6"/>
  <c r="AN705" i="6"/>
  <c r="AN706" i="6"/>
  <c r="AN701" i="6"/>
  <c r="AN699" i="6"/>
  <c r="AN700" i="6"/>
  <c r="AN698" i="6"/>
  <c r="AN696" i="6"/>
  <c r="AN697" i="6"/>
  <c r="AN693" i="6"/>
  <c r="AN694" i="6"/>
  <c r="AN695" i="6"/>
  <c r="AN691" i="6"/>
  <c r="AN692" i="6"/>
  <c r="AN690" i="6"/>
  <c r="AN689" i="6"/>
  <c r="AN688" i="6"/>
  <c r="AN686" i="6"/>
  <c r="AN687" i="6"/>
  <c r="AN685" i="6"/>
  <c r="AN682" i="6"/>
  <c r="AN683" i="6"/>
  <c r="AN684" i="6"/>
  <c r="AN680" i="6"/>
  <c r="AN681" i="6"/>
  <c r="AN674" i="6"/>
  <c r="AN676" i="6"/>
  <c r="AN677" i="6"/>
  <c r="AN678" i="6"/>
  <c r="AN679" i="6"/>
  <c r="AN675" i="6"/>
  <c r="AN670" i="6"/>
  <c r="AN669" i="6"/>
  <c r="AN672" i="6"/>
  <c r="AN673" i="6"/>
  <c r="AN671" i="6"/>
  <c r="AN664" i="6"/>
  <c r="AN668" i="6"/>
  <c r="AN666" i="6"/>
  <c r="AN665" i="6"/>
  <c r="AN667" i="6"/>
  <c r="AN663" i="6"/>
  <c r="AN661" i="6"/>
  <c r="AN662" i="6"/>
  <c r="AN658" i="6"/>
  <c r="AN659" i="6"/>
  <c r="AN660" i="6"/>
  <c r="AN656" i="6"/>
  <c r="AN657" i="6"/>
  <c r="AN655" i="6"/>
  <c r="AN654" i="6"/>
  <c r="AN653" i="6"/>
  <c r="AN651" i="6"/>
  <c r="AN652" i="6"/>
  <c r="AN650" i="6"/>
  <c r="AN646" i="6"/>
  <c r="AN640" i="6"/>
  <c r="AN641" i="6"/>
  <c r="AN643" i="6"/>
  <c r="AN644" i="6"/>
  <c r="AN647" i="6"/>
  <c r="AN648" i="6"/>
  <c r="AN649" i="6"/>
  <c r="AN642" i="6"/>
  <c r="AN645" i="6"/>
  <c r="AN637" i="6"/>
  <c r="AN638" i="6"/>
  <c r="AN634" i="6"/>
  <c r="AN633" i="6"/>
  <c r="AN639" i="6"/>
  <c r="AN635" i="6"/>
  <c r="AN636" i="6"/>
  <c r="AN632" i="6"/>
  <c r="AN629" i="6"/>
  <c r="AN630" i="6"/>
  <c r="AN628" i="6"/>
  <c r="AN631" i="6"/>
  <c r="AN625" i="6"/>
  <c r="AN626" i="6"/>
  <c r="AN627" i="6"/>
  <c r="AN624" i="6"/>
  <c r="AN621" i="6"/>
  <c r="AN623" i="6"/>
  <c r="AN622" i="6"/>
  <c r="AN620" i="6"/>
  <c r="AN619" i="6"/>
  <c r="AN618" i="6"/>
  <c r="AN617" i="6"/>
  <c r="AN615" i="6"/>
  <c r="AN616" i="6"/>
  <c r="AN612" i="6"/>
  <c r="AN613" i="6"/>
  <c r="AN614" i="6"/>
  <c r="AN611" i="6"/>
  <c r="AN610" i="6"/>
  <c r="AN609" i="6"/>
  <c r="AN608" i="6"/>
  <c r="AN606" i="6"/>
  <c r="AN607" i="6"/>
  <c r="AN605" i="6"/>
  <c r="AN602" i="6"/>
  <c r="AN604" i="6"/>
  <c r="AN603" i="6"/>
  <c r="AN599" i="6"/>
  <c r="AN600" i="6"/>
  <c r="AN601" i="6"/>
  <c r="AN597" i="6"/>
  <c r="AN598" i="6"/>
  <c r="AN594" i="6"/>
  <c r="AN595" i="6"/>
  <c r="AN596" i="6"/>
  <c r="AN593" i="6"/>
  <c r="AN592" i="6"/>
  <c r="AN591" i="6"/>
  <c r="AN590" i="6"/>
  <c r="AN589" i="6"/>
  <c r="AN588" i="6"/>
  <c r="AN586" i="6"/>
  <c r="AN587" i="6"/>
  <c r="AN585" i="6"/>
  <c r="AN584" i="6"/>
  <c r="AN581" i="6"/>
  <c r="AN579" i="6"/>
  <c r="AN582" i="6"/>
  <c r="AN583" i="6"/>
  <c r="AN580" i="6"/>
  <c r="AN577" i="6"/>
  <c r="AN578" i="6"/>
  <c r="AN574" i="6"/>
  <c r="AN576" i="6"/>
  <c r="AN575" i="6"/>
  <c r="AN570" i="6"/>
  <c r="AN573" i="6"/>
  <c r="AN569" i="6"/>
  <c r="AN571" i="6"/>
  <c r="AN572" i="6"/>
  <c r="AN566" i="6"/>
  <c r="AN567" i="6"/>
  <c r="AN568" i="6"/>
  <c r="AN565" i="6"/>
  <c r="AN559" i="6"/>
  <c r="AN562" i="6"/>
  <c r="AN561" i="6"/>
  <c r="AN560" i="6"/>
  <c r="AN563" i="6"/>
  <c r="AN564" i="6"/>
  <c r="AN552" i="6"/>
  <c r="AN556" i="6"/>
  <c r="AN557" i="6"/>
  <c r="AN554" i="6"/>
  <c r="AN555" i="6"/>
  <c r="AN558" i="6"/>
  <c r="AN553" i="6"/>
  <c r="AN550" i="6"/>
  <c r="AN551" i="6"/>
  <c r="AN549" i="6"/>
  <c r="AN543" i="6"/>
  <c r="AN545" i="6"/>
  <c r="AN546" i="6"/>
  <c r="AN547" i="6"/>
  <c r="AN548" i="6"/>
  <c r="AN544" i="6"/>
  <c r="AN537" i="6"/>
  <c r="AN538" i="6"/>
  <c r="AN541" i="6"/>
  <c r="AN539" i="6"/>
  <c r="AN542" i="6"/>
  <c r="AN535" i="6"/>
  <c r="AN536" i="6"/>
  <c r="AN540" i="6"/>
  <c r="AN532" i="6"/>
  <c r="AN533" i="6"/>
  <c r="AN534" i="6"/>
  <c r="AN530" i="6"/>
  <c r="AN531" i="6"/>
  <c r="AN523" i="6"/>
  <c r="AN524" i="6"/>
  <c r="AN525" i="6"/>
  <c r="AN528" i="6"/>
  <c r="AN529" i="6"/>
  <c r="AN526" i="6"/>
  <c r="AN527" i="6"/>
  <c r="AN521" i="6"/>
  <c r="AN522" i="6"/>
  <c r="AN518" i="6"/>
  <c r="AN519" i="6"/>
  <c r="AN517" i="6"/>
  <c r="AN520" i="6"/>
  <c r="AN516" i="6"/>
  <c r="AN515" i="6"/>
  <c r="AN514" i="6"/>
  <c r="AN513" i="6"/>
  <c r="AN512" i="6"/>
  <c r="AN510" i="6"/>
  <c r="AN508" i="6"/>
  <c r="AN511" i="6"/>
  <c r="AN509" i="6"/>
  <c r="AN507" i="6"/>
  <c r="AN506" i="6"/>
  <c r="AN505" i="6"/>
  <c r="AN496" i="6"/>
  <c r="AN497" i="6"/>
  <c r="AN498" i="6"/>
  <c r="AN500" i="6"/>
  <c r="AN503" i="6"/>
  <c r="AN501" i="6"/>
  <c r="AN499" i="6"/>
  <c r="AN502" i="6"/>
  <c r="AN504" i="6"/>
  <c r="AN494" i="6"/>
  <c r="AN495" i="6"/>
  <c r="AN493" i="6"/>
  <c r="AN492" i="6"/>
  <c r="AN491" i="6"/>
  <c r="AN487" i="6"/>
  <c r="AN489" i="6"/>
  <c r="AN490" i="6"/>
  <c r="AN486" i="6"/>
  <c r="AN488" i="6"/>
  <c r="AN485" i="6"/>
  <c r="AN484" i="6"/>
  <c r="AN483" i="6"/>
  <c r="AN480" i="6"/>
  <c r="AN481" i="6"/>
  <c r="AN482" i="6"/>
  <c r="AN479" i="6"/>
  <c r="AN478" i="6"/>
  <c r="AN475" i="6"/>
  <c r="AN476" i="6"/>
  <c r="AN477" i="6"/>
  <c r="AN471" i="6"/>
  <c r="AN472" i="6"/>
  <c r="AN473" i="6"/>
  <c r="AN470" i="6"/>
  <c r="AN474" i="6"/>
  <c r="AN468" i="6"/>
  <c r="AN469" i="6"/>
  <c r="AN464" i="6"/>
  <c r="AN463" i="6"/>
  <c r="AN465" i="6"/>
  <c r="AN467" i="6"/>
  <c r="AN466" i="6"/>
  <c r="AN462" i="6"/>
  <c r="AN461" i="6"/>
  <c r="AN457" i="6"/>
  <c r="AN459" i="6"/>
  <c r="AN460" i="6"/>
  <c r="AN458" i="6"/>
  <c r="AN455" i="6"/>
  <c r="AN456" i="6"/>
  <c r="AN454" i="6"/>
  <c r="AN453" i="6"/>
  <c r="AN451" i="6"/>
  <c r="AN450" i="6"/>
  <c r="AN452" i="6"/>
  <c r="AN448" i="6"/>
  <c r="AN449" i="6"/>
  <c r="AN447" i="6"/>
  <c r="AN442" i="6"/>
  <c r="AN443" i="6"/>
  <c r="AN441" i="6"/>
  <c r="AN446" i="6"/>
  <c r="AN445" i="6"/>
  <c r="AN444" i="6"/>
  <c r="AN440" i="6"/>
  <c r="AN439" i="6"/>
  <c r="AN438" i="6"/>
  <c r="AN436" i="6"/>
  <c r="AN437" i="6"/>
  <c r="AN435" i="6"/>
  <c r="AN434" i="6"/>
  <c r="AN433" i="6"/>
  <c r="AN428" i="6"/>
  <c r="AN431" i="6"/>
  <c r="AN429" i="6"/>
  <c r="AN432" i="6"/>
  <c r="AN430" i="6"/>
  <c r="AN427" i="6"/>
  <c r="AN425" i="6"/>
  <c r="AN426" i="6"/>
  <c r="AN423" i="6"/>
  <c r="AN422" i="6"/>
  <c r="AN424" i="6"/>
  <c r="AN421" i="6"/>
  <c r="AN419" i="6"/>
  <c r="AN420" i="6"/>
  <c r="AN415" i="6"/>
  <c r="AN418" i="6"/>
  <c r="AN417" i="6"/>
  <c r="AN416" i="6"/>
  <c r="AN413" i="6"/>
  <c r="AN414" i="6"/>
  <c r="AN411" i="6"/>
  <c r="AN412" i="6"/>
  <c r="AN409" i="6"/>
  <c r="AN410" i="6"/>
  <c r="AN408" i="6"/>
  <c r="AN404" i="6"/>
  <c r="AN405" i="6"/>
  <c r="AN406" i="6"/>
  <c r="AN407" i="6"/>
  <c r="AN403" i="6"/>
  <c r="AN402" i="6"/>
  <c r="AN401" i="6"/>
  <c r="AN400" i="6"/>
  <c r="AN399" i="6"/>
  <c r="AN398" i="6"/>
  <c r="AN397" i="6"/>
  <c r="AN396" i="6"/>
  <c r="AN393" i="6"/>
  <c r="AN394" i="6"/>
  <c r="AN395" i="6"/>
  <c r="AN387" i="6"/>
  <c r="AN391" i="6"/>
  <c r="AN392" i="6"/>
  <c r="AN388" i="6"/>
  <c r="AN389" i="6"/>
  <c r="AN385" i="6"/>
  <c r="AN386" i="6"/>
  <c r="AN390" i="6"/>
  <c r="AN384" i="6"/>
  <c r="AN383" i="6"/>
  <c r="AN382" i="6"/>
  <c r="AN381" i="6"/>
  <c r="AN380" i="6"/>
  <c r="AN379" i="6"/>
  <c r="AN378" i="6"/>
  <c r="AN377" i="6"/>
  <c r="AN376" i="6"/>
  <c r="AN375" i="6"/>
  <c r="AN373" i="6"/>
  <c r="AN371" i="6"/>
  <c r="AN374" i="6"/>
  <c r="AN372" i="6"/>
  <c r="AN370" i="6"/>
  <c r="AN368" i="6"/>
  <c r="AN369" i="6"/>
  <c r="AN367" i="6"/>
  <c r="AN362" i="6"/>
  <c r="AN363" i="6"/>
  <c r="AN361" i="6"/>
  <c r="AN364" i="6"/>
  <c r="AN365" i="6"/>
  <c r="AN366" i="6"/>
  <c r="AN360" i="6"/>
  <c r="AN358" i="6"/>
  <c r="AN359" i="6"/>
  <c r="AN357" i="6"/>
  <c r="AN355" i="6"/>
  <c r="AN356" i="6"/>
  <c r="AN353" i="6"/>
  <c r="AN350" i="6"/>
  <c r="AN354" i="6"/>
  <c r="AN351" i="6"/>
  <c r="AN352" i="6"/>
  <c r="AN349" i="6"/>
  <c r="AN346" i="6"/>
  <c r="AN347" i="6"/>
  <c r="AN348" i="6"/>
  <c r="AN343" i="6"/>
  <c r="AN344" i="6"/>
  <c r="AN341" i="6"/>
  <c r="AN345" i="6"/>
  <c r="AN342" i="6"/>
  <c r="AN340" i="6"/>
  <c r="AN338" i="6"/>
  <c r="AN339" i="6"/>
  <c r="AN336" i="6"/>
  <c r="AN333" i="6"/>
  <c r="AN335" i="6"/>
  <c r="AN334" i="6"/>
  <c r="AN337" i="6"/>
  <c r="AN331" i="6"/>
  <c r="AN332" i="6"/>
  <c r="AN326" i="6"/>
  <c r="AN330" i="6"/>
  <c r="AN329" i="6"/>
  <c r="AN327" i="6"/>
  <c r="AN328" i="6"/>
  <c r="AN325" i="6"/>
  <c r="AN321" i="6"/>
  <c r="AN317" i="6"/>
  <c r="AN320" i="6"/>
  <c r="AN323" i="6"/>
  <c r="AN322" i="6"/>
  <c r="AN324" i="6"/>
  <c r="AN318" i="6"/>
  <c r="AN319" i="6"/>
  <c r="AN316" i="6"/>
  <c r="AN315" i="6"/>
  <c r="AN314" i="6"/>
  <c r="AN313" i="6"/>
  <c r="AN308" i="6"/>
  <c r="AN311" i="6"/>
  <c r="AN310" i="6"/>
  <c r="AN309" i="6"/>
  <c r="AN312" i="6"/>
  <c r="AN307" i="6"/>
  <c r="AN304" i="6"/>
  <c r="AN305" i="6"/>
  <c r="AN300" i="6"/>
  <c r="AN301" i="6"/>
  <c r="AN298" i="6"/>
  <c r="AN306" i="6"/>
  <c r="AN302" i="6"/>
  <c r="AN303" i="6"/>
  <c r="AN299" i="6"/>
  <c r="AN296" i="6"/>
  <c r="AN297" i="6"/>
  <c r="AN295" i="6"/>
  <c r="AN294" i="6"/>
  <c r="AN292" i="6"/>
  <c r="AN293" i="6"/>
  <c r="AN291" i="6"/>
  <c r="AN289" i="6"/>
  <c r="AN290" i="6"/>
  <c r="AN287" i="6"/>
  <c r="AN288" i="6"/>
  <c r="AN286" i="6"/>
  <c r="AN284" i="6"/>
  <c r="AN285" i="6"/>
  <c r="AN283" i="6"/>
  <c r="AN281" i="6"/>
  <c r="AN282" i="6"/>
  <c r="AN280" i="6"/>
  <c r="AN279" i="6"/>
  <c r="AN278" i="6"/>
  <c r="AN277" i="6"/>
  <c r="AN273" i="6"/>
  <c r="AN274" i="6"/>
  <c r="AN275" i="6"/>
  <c r="AN276" i="6"/>
  <c r="AN272" i="6"/>
  <c r="AN270" i="6"/>
  <c r="AN271" i="6"/>
  <c r="AN269" i="6"/>
  <c r="AN266" i="6"/>
  <c r="AN267" i="6"/>
  <c r="AN268" i="6"/>
  <c r="AN262" i="6"/>
  <c r="AN265" i="6"/>
  <c r="AN264" i="6"/>
  <c r="AN263" i="6"/>
  <c r="AN261" i="6"/>
  <c r="AN258" i="6"/>
  <c r="AN259" i="6"/>
  <c r="AN260" i="6"/>
  <c r="AN257" i="6"/>
  <c r="AN251" i="6"/>
  <c r="AN253" i="6"/>
  <c r="AN256" i="6"/>
  <c r="AN255" i="6"/>
  <c r="AN254" i="6"/>
  <c r="AN252" i="6"/>
  <c r="AN246" i="6"/>
  <c r="AN248" i="6"/>
  <c r="AN249" i="6"/>
  <c r="AN250" i="6"/>
  <c r="AN247" i="6"/>
  <c r="AN245" i="6"/>
  <c r="AN241" i="6"/>
  <c r="AN244" i="6"/>
  <c r="AN242" i="6"/>
  <c r="AN243" i="6"/>
  <c r="AN240" i="6"/>
  <c r="AN239" i="6"/>
  <c r="AN238" i="6"/>
  <c r="AN236" i="6"/>
  <c r="AN237" i="6"/>
  <c r="AN233" i="6"/>
  <c r="AN234" i="6"/>
  <c r="AN232" i="6"/>
  <c r="AN230" i="6"/>
  <c r="AN231" i="6"/>
  <c r="AN235" i="6"/>
  <c r="AN226" i="6"/>
  <c r="AN227" i="6"/>
  <c r="AN229" i="6"/>
  <c r="AN228" i="6"/>
  <c r="AN224" i="6"/>
  <c r="AN225" i="6"/>
  <c r="AN223" i="6"/>
  <c r="AN218" i="6"/>
  <c r="AN219" i="6"/>
  <c r="AN220" i="6"/>
  <c r="AN221" i="6"/>
  <c r="AN222" i="6"/>
  <c r="AN217" i="6"/>
  <c r="AN216" i="6"/>
  <c r="AN215" i="6"/>
  <c r="AN213" i="6"/>
  <c r="AN214" i="6"/>
  <c r="AN211" i="6"/>
  <c r="AN212" i="6"/>
  <c r="AN210" i="6"/>
  <c r="AN209" i="6"/>
  <c r="AN206" i="6"/>
  <c r="AN207" i="6"/>
  <c r="AN208" i="6"/>
  <c r="AN203" i="6"/>
  <c r="AN204" i="6"/>
  <c r="AN205" i="6"/>
  <c r="AN202" i="6"/>
  <c r="AN200" i="6"/>
  <c r="AN201" i="6"/>
  <c r="AN198" i="6"/>
  <c r="AN197" i="6"/>
  <c r="AN199" i="6"/>
  <c r="AN193" i="6"/>
  <c r="AN196" i="6"/>
  <c r="AN191" i="6"/>
  <c r="AN192" i="6"/>
  <c r="AN194" i="6"/>
  <c r="AN195" i="6"/>
  <c r="AN189" i="6"/>
  <c r="AN187" i="6"/>
  <c r="AN188" i="6"/>
  <c r="AN190" i="6"/>
  <c r="AN185" i="6"/>
  <c r="AN186" i="6"/>
  <c r="AN184" i="6"/>
  <c r="AN179" i="6"/>
  <c r="AN180" i="6"/>
  <c r="AN181" i="6"/>
  <c r="AN183" i="6"/>
  <c r="AN182" i="6"/>
  <c r="AN178" i="6"/>
  <c r="AN177" i="6"/>
  <c r="AN176" i="6"/>
  <c r="AN175" i="6"/>
  <c r="AN174" i="6"/>
  <c r="AN173" i="6"/>
  <c r="AN168" i="6"/>
  <c r="AN169" i="6"/>
  <c r="AN170" i="6"/>
  <c r="AN171" i="6"/>
  <c r="AN172" i="6"/>
  <c r="AN165" i="6"/>
  <c r="AN159" i="6"/>
  <c r="AN167" i="6"/>
  <c r="AN163" i="6"/>
  <c r="AN164" i="6"/>
  <c r="AN160" i="6"/>
  <c r="AN158" i="6"/>
  <c r="AN157" i="6"/>
  <c r="AN166" i="6"/>
  <c r="AN161" i="6"/>
  <c r="AN162" i="6"/>
  <c r="AN154" i="6"/>
  <c r="AN156" i="6"/>
  <c r="AN155" i="6"/>
  <c r="AN152" i="6"/>
  <c r="AN150" i="6"/>
  <c r="AN151" i="6"/>
  <c r="AN153" i="6"/>
  <c r="AN147" i="6"/>
  <c r="AN148" i="6"/>
  <c r="AN149" i="6"/>
  <c r="AN145" i="6"/>
  <c r="AN144" i="6"/>
  <c r="AN146" i="6"/>
  <c r="AN142" i="6"/>
  <c r="AN141" i="6"/>
  <c r="AN143" i="6"/>
  <c r="AN137" i="6"/>
  <c r="AN135" i="6"/>
  <c r="AN136" i="6"/>
  <c r="AN138" i="6"/>
  <c r="AN139" i="6"/>
  <c r="AN140" i="6"/>
  <c r="AN132" i="6"/>
  <c r="AN133" i="6"/>
  <c r="AN131" i="6"/>
  <c r="AN134" i="6"/>
  <c r="AN130" i="6"/>
  <c r="AN126" i="6"/>
  <c r="AN127" i="6"/>
  <c r="AN128" i="6"/>
  <c r="AN129" i="6"/>
  <c r="AN123" i="6"/>
  <c r="AN124" i="6"/>
  <c r="AN125" i="6"/>
  <c r="AN122" i="6"/>
  <c r="AN121" i="6"/>
  <c r="AN109" i="6"/>
  <c r="AN110" i="6"/>
  <c r="AN116" i="6"/>
  <c r="AN118" i="6"/>
  <c r="AN117" i="6"/>
  <c r="AN114" i="6"/>
  <c r="AN111" i="6"/>
  <c r="AN112" i="6"/>
  <c r="AN119" i="6"/>
  <c r="AN120" i="6"/>
  <c r="AN113" i="6"/>
  <c r="AN115" i="6"/>
  <c r="AN107" i="6"/>
  <c r="AN108" i="6"/>
  <c r="AN105" i="6"/>
  <c r="AN106" i="6"/>
  <c r="AN101" i="6"/>
  <c r="AN102" i="6"/>
  <c r="AN100" i="6"/>
  <c r="AN98" i="6"/>
  <c r="AN103" i="6"/>
  <c r="AN104" i="6"/>
  <c r="AN97" i="6"/>
  <c r="AN99" i="6"/>
  <c r="AN95" i="6"/>
  <c r="AN96" i="6"/>
  <c r="AN92" i="6"/>
  <c r="AN94" i="6"/>
  <c r="AN93" i="6"/>
  <c r="AN91" i="6"/>
  <c r="AN89" i="6"/>
  <c r="AN90" i="6"/>
  <c r="AN88" i="6"/>
  <c r="AN86" i="6"/>
  <c r="AN87" i="6"/>
  <c r="AN84" i="6"/>
  <c r="AN85" i="6"/>
  <c r="AN83" i="6"/>
  <c r="AN75" i="6"/>
  <c r="AN80" i="6"/>
  <c r="AN77" i="6"/>
  <c r="AN82" i="6"/>
  <c r="AN81" i="6"/>
  <c r="AN76" i="6"/>
  <c r="AN78" i="6"/>
  <c r="AN79" i="6"/>
  <c r="AN73" i="6"/>
  <c r="AN74" i="6"/>
  <c r="AN70" i="6"/>
  <c r="AN71" i="6"/>
  <c r="AN72" i="6"/>
  <c r="AN69" i="6"/>
  <c r="AN68" i="6"/>
  <c r="AN67" i="6"/>
  <c r="AN64" i="6"/>
  <c r="AN65" i="6"/>
  <c r="AN66" i="6"/>
  <c r="AN63" i="6"/>
  <c r="AN57" i="6"/>
  <c r="AN56" i="6"/>
  <c r="AN58" i="6"/>
  <c r="AN62" i="6"/>
  <c r="AN59" i="6"/>
  <c r="AN60" i="6"/>
  <c r="AN61" i="6"/>
  <c r="AN55" i="6"/>
  <c r="AN52" i="6"/>
  <c r="AN54" i="6"/>
  <c r="AN53" i="6"/>
  <c r="AN51" i="6"/>
  <c r="AN50" i="6"/>
  <c r="AN49" i="6"/>
  <c r="AN48" i="6"/>
  <c r="AN47" i="6"/>
  <c r="AN43" i="6"/>
  <c r="AN42" i="6"/>
  <c r="AN44" i="6"/>
  <c r="AN45" i="6"/>
  <c r="AN46" i="6"/>
  <c r="AN39" i="6"/>
  <c r="AN41" i="6"/>
  <c r="AN40" i="6"/>
  <c r="AN37" i="6"/>
  <c r="AN38" i="6"/>
  <c r="AN36" i="6"/>
  <c r="AN35" i="6"/>
  <c r="AN32" i="6"/>
  <c r="AN31" i="6"/>
  <c r="AN33" i="6"/>
  <c r="AN34" i="6"/>
  <c r="AN28" i="6"/>
  <c r="AN30" i="6"/>
  <c r="AN29" i="6"/>
  <c r="AN25" i="6"/>
  <c r="AN26" i="6"/>
  <c r="AN24" i="6"/>
  <c r="AN27" i="6"/>
  <c r="AN22" i="6"/>
  <c r="AN23" i="6"/>
  <c r="AN21" i="6"/>
  <c r="AN20" i="6"/>
  <c r="AN19" i="6"/>
  <c r="AN18" i="6"/>
  <c r="AN17" i="6"/>
  <c r="AN16" i="6"/>
  <c r="AN11" i="6"/>
  <c r="AN12" i="6"/>
  <c r="AN13" i="6"/>
  <c r="AN15" i="6"/>
  <c r="AN14" i="6"/>
  <c r="AN8" i="6"/>
  <c r="AN9" i="6"/>
  <c r="AN10" i="6"/>
  <c r="AN6" i="6"/>
  <c r="AN4" i="6"/>
  <c r="AN5" i="6"/>
  <c r="AN7" i="6"/>
  <c r="AN3" i="6"/>
  <c r="AN2" i="6"/>
  <c r="AW2213" i="6"/>
  <c r="AX2213" i="6" s="1"/>
  <c r="AW2214" i="6"/>
  <c r="AX2214" i="6" s="1"/>
  <c r="AW2212" i="6"/>
  <c r="AX2212" i="6" s="1"/>
  <c r="AW2211" i="6"/>
  <c r="AX2211" i="6" s="1"/>
  <c r="AW2210" i="6"/>
  <c r="AX2210" i="6" s="1"/>
  <c r="AW2209" i="6"/>
  <c r="AX2209" i="6" s="1"/>
  <c r="AW2207" i="6"/>
  <c r="AX2207" i="6" s="1"/>
  <c r="AW2208" i="6"/>
  <c r="AX2208" i="6" s="1"/>
  <c r="AW2204" i="6"/>
  <c r="AX2204" i="6" s="1"/>
  <c r="AW2205" i="6"/>
  <c r="AX2205" i="6" s="1"/>
  <c r="AW2206" i="6"/>
  <c r="AX2206" i="6" s="1"/>
  <c r="AW2203" i="6"/>
  <c r="AX2203" i="6" s="1"/>
  <c r="AW2200" i="6"/>
  <c r="AX2200" i="6" s="1"/>
  <c r="AW2201" i="6"/>
  <c r="AX2201" i="6" s="1"/>
  <c r="AW2198" i="6"/>
  <c r="AX2198" i="6" s="1"/>
  <c r="AW2202" i="6"/>
  <c r="AX2202" i="6" s="1"/>
  <c r="AW2199" i="6"/>
  <c r="AX2199" i="6" s="1"/>
  <c r="AW2197" i="6"/>
  <c r="AX2197" i="6" s="1"/>
  <c r="AW2196" i="6"/>
  <c r="AX2196" i="6" s="1"/>
  <c r="AW2195" i="6"/>
  <c r="AX2195" i="6" s="1"/>
  <c r="AW2194" i="6"/>
  <c r="AX2194" i="6" s="1"/>
  <c r="AW2192" i="6"/>
  <c r="AX2192" i="6" s="1"/>
  <c r="AW2190" i="6"/>
  <c r="AX2190" i="6" s="1"/>
  <c r="AW2189" i="6"/>
  <c r="AX2189" i="6" s="1"/>
  <c r="AW2193" i="6"/>
  <c r="AX2193" i="6" s="1"/>
  <c r="AW2191" i="6"/>
  <c r="AX2191" i="6" s="1"/>
  <c r="AW2187" i="6"/>
  <c r="AX2187" i="6" s="1"/>
  <c r="AW2188" i="6"/>
  <c r="AX2188" i="6" s="1"/>
  <c r="AW2186" i="6"/>
  <c r="AX2186" i="6" s="1"/>
  <c r="AW2185" i="6"/>
  <c r="AX2185" i="6" s="1"/>
  <c r="AW2183" i="6"/>
  <c r="AX2183" i="6" s="1"/>
  <c r="AW2181" i="6"/>
  <c r="AX2181" i="6" s="1"/>
  <c r="AW2184" i="6"/>
  <c r="AX2184" i="6" s="1"/>
  <c r="AW2182" i="6"/>
  <c r="AX2182" i="6" s="1"/>
  <c r="AW2178" i="6"/>
  <c r="AX2178" i="6" s="1"/>
  <c r="AW2179" i="6"/>
  <c r="AX2179" i="6" s="1"/>
  <c r="AW2180" i="6"/>
  <c r="AX2180" i="6" s="1"/>
  <c r="AW2177" i="6"/>
  <c r="AX2177" i="6" s="1"/>
  <c r="AW2175" i="6"/>
  <c r="AX2175" i="6" s="1"/>
  <c r="AW2176" i="6"/>
  <c r="AX2176" i="6" s="1"/>
  <c r="AW2171" i="6"/>
  <c r="AX2171" i="6" s="1"/>
  <c r="AW2173" i="6"/>
  <c r="AX2173" i="6" s="1"/>
  <c r="AW2174" i="6"/>
  <c r="AX2174" i="6" s="1"/>
  <c r="AW2172" i="6"/>
  <c r="AX2172" i="6" s="1"/>
  <c r="AW2167" i="6"/>
  <c r="AX2167" i="6" s="1"/>
  <c r="AW2169" i="6"/>
  <c r="AX2169" i="6" s="1"/>
  <c r="AW2170" i="6"/>
  <c r="AX2170" i="6" s="1"/>
  <c r="AW2168" i="6"/>
  <c r="AX2168" i="6" s="1"/>
  <c r="AW2166" i="6"/>
  <c r="AX2166" i="6" s="1"/>
  <c r="AW2165" i="6"/>
  <c r="AX2165" i="6" s="1"/>
  <c r="AW2164" i="6"/>
  <c r="AX2164" i="6" s="1"/>
  <c r="AW2163" i="6"/>
  <c r="AX2163" i="6" s="1"/>
  <c r="AW2160" i="6"/>
  <c r="AX2160" i="6" s="1"/>
  <c r="AW2161" i="6"/>
  <c r="AX2161" i="6" s="1"/>
  <c r="AW2162" i="6"/>
  <c r="AX2162" i="6" s="1"/>
  <c r="AW2158" i="6"/>
  <c r="AX2158" i="6" s="1"/>
  <c r="AW2157" i="6"/>
  <c r="AX2157" i="6" s="1"/>
  <c r="AW2159" i="6"/>
  <c r="AX2159" i="6" s="1"/>
  <c r="AW2156" i="6"/>
  <c r="AX2156" i="6" s="1"/>
  <c r="AW2153" i="6"/>
  <c r="AX2153" i="6" s="1"/>
  <c r="AW2154" i="6"/>
  <c r="AX2154" i="6" s="1"/>
  <c r="AW2155" i="6"/>
  <c r="AX2155" i="6" s="1"/>
  <c r="AW2151" i="6"/>
  <c r="AX2151" i="6" s="1"/>
  <c r="AW2150" i="6"/>
  <c r="AX2150" i="6" s="1"/>
  <c r="AW2152" i="6"/>
  <c r="AX2152" i="6" s="1"/>
  <c r="AW2149" i="6"/>
  <c r="AX2149" i="6" s="1"/>
  <c r="AW2146" i="6"/>
  <c r="AX2146" i="6" s="1"/>
  <c r="AW2147" i="6"/>
  <c r="AX2147" i="6" s="1"/>
  <c r="AW2148" i="6"/>
  <c r="AX2148" i="6" s="1"/>
  <c r="AW2145" i="6"/>
  <c r="AX2145" i="6" s="1"/>
  <c r="AW2144" i="6"/>
  <c r="AX2144" i="6" s="1"/>
  <c r="AW2143" i="6"/>
  <c r="AX2143" i="6" s="1"/>
  <c r="AW2142" i="6"/>
  <c r="AX2142" i="6" s="1"/>
  <c r="AW2141" i="6"/>
  <c r="AX2141" i="6" s="1"/>
  <c r="AW2140" i="6"/>
  <c r="AX2140" i="6" s="1"/>
  <c r="AW2139" i="6"/>
  <c r="AX2139" i="6" s="1"/>
  <c r="AW2138" i="6"/>
  <c r="AX2138" i="6" s="1"/>
  <c r="AW2134" i="6"/>
  <c r="AX2134" i="6" s="1"/>
  <c r="AW2132" i="6"/>
  <c r="AX2132" i="6" s="1"/>
  <c r="AW2135" i="6"/>
  <c r="AX2135" i="6" s="1"/>
  <c r="AW2136" i="6"/>
  <c r="AX2136" i="6" s="1"/>
  <c r="AW2133" i="6"/>
  <c r="AX2133" i="6" s="1"/>
  <c r="AW2137" i="6"/>
  <c r="AX2137" i="6" s="1"/>
  <c r="AW2130" i="6"/>
  <c r="AX2130" i="6" s="1"/>
  <c r="AW2128" i="6"/>
  <c r="AX2128" i="6" s="1"/>
  <c r="AW2129" i="6"/>
  <c r="AX2129" i="6" s="1"/>
  <c r="AW2131" i="6"/>
  <c r="AX2131" i="6" s="1"/>
  <c r="AW2126" i="6"/>
  <c r="AX2126" i="6" s="1"/>
  <c r="AW2127" i="6"/>
  <c r="AX2127" i="6" s="1"/>
  <c r="AW2125" i="6"/>
  <c r="AX2125" i="6" s="1"/>
  <c r="AW2122" i="6"/>
  <c r="AX2122" i="6" s="1"/>
  <c r="AW2123" i="6"/>
  <c r="AX2123" i="6" s="1"/>
  <c r="AW2124" i="6"/>
  <c r="AX2124" i="6" s="1"/>
  <c r="AW2121" i="6"/>
  <c r="AX2121" i="6" s="1"/>
  <c r="AW2118" i="6"/>
  <c r="AX2118" i="6" s="1"/>
  <c r="AW2117" i="6"/>
  <c r="AX2117" i="6" s="1"/>
  <c r="AW2120" i="6"/>
  <c r="AX2120" i="6" s="1"/>
  <c r="AW2119" i="6"/>
  <c r="AX2119" i="6" s="1"/>
  <c r="AW2111" i="6"/>
  <c r="AX2111" i="6" s="1"/>
  <c r="AW2114" i="6"/>
  <c r="AX2114" i="6" s="1"/>
  <c r="AW2109" i="6"/>
  <c r="AX2109" i="6" s="1"/>
  <c r="AW2110" i="6"/>
  <c r="AX2110" i="6" s="1"/>
  <c r="AW2115" i="6"/>
  <c r="AX2115" i="6" s="1"/>
  <c r="AW2113" i="6"/>
  <c r="AX2113" i="6" s="1"/>
  <c r="AW2112" i="6"/>
  <c r="AX2112" i="6" s="1"/>
  <c r="AW2116" i="6"/>
  <c r="AX2116" i="6" s="1"/>
  <c r="AW2099" i="6"/>
  <c r="AX2099" i="6" s="1"/>
  <c r="AW2100" i="6"/>
  <c r="AX2100" i="6" s="1"/>
  <c r="AW2101" i="6"/>
  <c r="AX2101" i="6" s="1"/>
  <c r="AW2102" i="6"/>
  <c r="AX2102" i="6" s="1"/>
  <c r="AW2105" i="6"/>
  <c r="AX2105" i="6" s="1"/>
  <c r="AW2106" i="6"/>
  <c r="AX2106" i="6" s="1"/>
  <c r="AW2107" i="6"/>
  <c r="AX2107" i="6" s="1"/>
  <c r="AW2108" i="6"/>
  <c r="AX2108" i="6" s="1"/>
  <c r="AW2104" i="6"/>
  <c r="AX2104" i="6" s="1"/>
  <c r="AW2103" i="6"/>
  <c r="AX2103" i="6" s="1"/>
  <c r="AW2094" i="6"/>
  <c r="AX2094" i="6" s="1"/>
  <c r="AW2095" i="6"/>
  <c r="AX2095" i="6" s="1"/>
  <c r="AW2096" i="6"/>
  <c r="AX2096" i="6" s="1"/>
  <c r="AW2097" i="6"/>
  <c r="AX2097" i="6" s="1"/>
  <c r="AW2098" i="6"/>
  <c r="AX2098" i="6" s="1"/>
  <c r="AW2091" i="6"/>
  <c r="AX2091" i="6" s="1"/>
  <c r="AW2092" i="6"/>
  <c r="AX2092" i="6" s="1"/>
  <c r="AW2090" i="6"/>
  <c r="AX2090" i="6" s="1"/>
  <c r="AW2093" i="6"/>
  <c r="AX2093" i="6" s="1"/>
  <c r="AW2089" i="6"/>
  <c r="AX2089" i="6" s="1"/>
  <c r="AW2088" i="6"/>
  <c r="AX2088" i="6" s="1"/>
  <c r="AW2087" i="6"/>
  <c r="AX2087" i="6" s="1"/>
  <c r="AW2086" i="6"/>
  <c r="AX2086" i="6" s="1"/>
  <c r="AW2085" i="6"/>
  <c r="AX2085" i="6" s="1"/>
  <c r="AW2082" i="6"/>
  <c r="AX2082" i="6" s="1"/>
  <c r="AW2084" i="6"/>
  <c r="AX2084" i="6" s="1"/>
  <c r="AW2083" i="6"/>
  <c r="AX2083" i="6" s="1"/>
  <c r="AW2073" i="6"/>
  <c r="AX2073" i="6" s="1"/>
  <c r="AW2075" i="6"/>
  <c r="AX2075" i="6" s="1"/>
  <c r="AW2076" i="6"/>
  <c r="AX2076" i="6" s="1"/>
  <c r="AW2071" i="6"/>
  <c r="AX2071" i="6" s="1"/>
  <c r="AW2077" i="6"/>
  <c r="AX2077" i="6" s="1"/>
  <c r="AW2072" i="6"/>
  <c r="AX2072" i="6" s="1"/>
  <c r="AW2074" i="6"/>
  <c r="AX2074" i="6" s="1"/>
  <c r="AW2080" i="6"/>
  <c r="AX2080" i="6" s="1"/>
  <c r="AW2081" i="6"/>
  <c r="AX2081" i="6" s="1"/>
  <c r="AW2079" i="6"/>
  <c r="AX2079" i="6" s="1"/>
  <c r="AW2078" i="6"/>
  <c r="AX2078" i="6" s="1"/>
  <c r="AW2063" i="6"/>
  <c r="AX2063" i="6" s="1"/>
  <c r="AW2067" i="6"/>
  <c r="AX2067" i="6" s="1"/>
  <c r="AW2068" i="6"/>
  <c r="AX2068" i="6" s="1"/>
  <c r="AW2069" i="6"/>
  <c r="AX2069" i="6" s="1"/>
  <c r="AW2065" i="6"/>
  <c r="AX2065" i="6" s="1"/>
  <c r="AW2066" i="6"/>
  <c r="AX2066" i="6" s="1"/>
  <c r="AW2070" i="6"/>
  <c r="AX2070" i="6" s="1"/>
  <c r="AW2064" i="6"/>
  <c r="AX2064" i="6" s="1"/>
  <c r="AW2060" i="6"/>
  <c r="AX2060" i="6" s="1"/>
  <c r="AW2062" i="6"/>
  <c r="AX2062" i="6" s="1"/>
  <c r="AW2059" i="6"/>
  <c r="AX2059" i="6" s="1"/>
  <c r="AW2061" i="6"/>
  <c r="AX2061" i="6" s="1"/>
  <c r="AW2058" i="6"/>
  <c r="AX2058" i="6" s="1"/>
  <c r="AW2054" i="6"/>
  <c r="AX2054" i="6" s="1"/>
  <c r="AW2056" i="6"/>
  <c r="AX2056" i="6" s="1"/>
  <c r="AW2057" i="6"/>
  <c r="AX2057" i="6" s="1"/>
  <c r="AW2055" i="6"/>
  <c r="AX2055" i="6" s="1"/>
  <c r="AW2052" i="6"/>
  <c r="AX2052" i="6" s="1"/>
  <c r="AW2051" i="6"/>
  <c r="AX2051" i="6" s="1"/>
  <c r="AW2049" i="6"/>
  <c r="AX2049" i="6" s="1"/>
  <c r="AW2050" i="6"/>
  <c r="AX2050" i="6" s="1"/>
  <c r="AW2053" i="6"/>
  <c r="AX2053" i="6" s="1"/>
  <c r="AW2047" i="6"/>
  <c r="AX2047" i="6" s="1"/>
  <c r="AW2048" i="6"/>
  <c r="AX2048" i="6" s="1"/>
  <c r="AW2046" i="6"/>
  <c r="AX2046" i="6" s="1"/>
  <c r="AW2044" i="6"/>
  <c r="AX2044" i="6" s="1"/>
  <c r="AW2045" i="6"/>
  <c r="AX2045" i="6" s="1"/>
  <c r="AW2042" i="6"/>
  <c r="AX2042" i="6" s="1"/>
  <c r="AW2043" i="6"/>
  <c r="AX2043" i="6" s="1"/>
  <c r="AW2040" i="6"/>
  <c r="AX2040" i="6" s="1"/>
  <c r="AW2041" i="6"/>
  <c r="AX2041" i="6" s="1"/>
  <c r="AW2039" i="6"/>
  <c r="AX2039" i="6" s="1"/>
  <c r="AW2035" i="6"/>
  <c r="AX2035" i="6" s="1"/>
  <c r="AW2036" i="6"/>
  <c r="AX2036" i="6" s="1"/>
  <c r="AW2037" i="6"/>
  <c r="AX2037" i="6" s="1"/>
  <c r="AW2038" i="6"/>
  <c r="AX2038" i="6" s="1"/>
  <c r="AW2033" i="6"/>
  <c r="AX2033" i="6" s="1"/>
  <c r="AW2034" i="6"/>
  <c r="AX2034" i="6" s="1"/>
  <c r="AW2032" i="6"/>
  <c r="AX2032" i="6" s="1"/>
  <c r="AW2031" i="6"/>
  <c r="AX2031" i="6" s="1"/>
  <c r="AW2029" i="6"/>
  <c r="AX2029" i="6" s="1"/>
  <c r="AW2027" i="6"/>
  <c r="AX2027" i="6" s="1"/>
  <c r="AW2028" i="6"/>
  <c r="AX2028" i="6" s="1"/>
  <c r="AW2030" i="6"/>
  <c r="AX2030" i="6" s="1"/>
  <c r="AW2023" i="6"/>
  <c r="AX2023" i="6" s="1"/>
  <c r="AW2026" i="6"/>
  <c r="AX2026" i="6" s="1"/>
  <c r="AW2025" i="6"/>
  <c r="AX2025" i="6" s="1"/>
  <c r="AW2024" i="6"/>
  <c r="AX2024" i="6" s="1"/>
  <c r="AW2020" i="6"/>
  <c r="AX2020" i="6" s="1"/>
  <c r="AW2021" i="6"/>
  <c r="AX2021" i="6" s="1"/>
  <c r="AW2019" i="6"/>
  <c r="AX2019" i="6" s="1"/>
  <c r="AW2022" i="6"/>
  <c r="AX2022" i="6" s="1"/>
  <c r="AW2018" i="6"/>
  <c r="AX2018" i="6" s="1"/>
  <c r="AW2017" i="6"/>
  <c r="AX2017" i="6" s="1"/>
  <c r="AW2016" i="6"/>
  <c r="AX2016" i="6" s="1"/>
  <c r="AW2015" i="6"/>
  <c r="AX2015" i="6" s="1"/>
  <c r="AW2014" i="6"/>
  <c r="AX2014" i="6" s="1"/>
  <c r="AW2011" i="6"/>
  <c r="AX2011" i="6" s="1"/>
  <c r="AW2012" i="6"/>
  <c r="AX2012" i="6" s="1"/>
  <c r="AW2009" i="6"/>
  <c r="AX2009" i="6" s="1"/>
  <c r="AW2010" i="6"/>
  <c r="AX2010" i="6" s="1"/>
  <c r="AW2013" i="6"/>
  <c r="AX2013" i="6" s="1"/>
  <c r="AW2004" i="6"/>
  <c r="AX2004" i="6" s="1"/>
  <c r="AW2005" i="6"/>
  <c r="AX2005" i="6" s="1"/>
  <c r="AW2006" i="6"/>
  <c r="AX2006" i="6" s="1"/>
  <c r="AW2007" i="6"/>
  <c r="AX2007" i="6" s="1"/>
  <c r="AW2008" i="6"/>
  <c r="AX2008" i="6" s="1"/>
  <c r="AW2003" i="6"/>
  <c r="AX2003" i="6" s="1"/>
  <c r="AW1999" i="6"/>
  <c r="AX1999" i="6" s="1"/>
  <c r="AW2001" i="6"/>
  <c r="AX2001" i="6" s="1"/>
  <c r="AW2002" i="6"/>
  <c r="AX2002" i="6" s="1"/>
  <c r="AW2000" i="6"/>
  <c r="AX2000" i="6" s="1"/>
  <c r="AW1996" i="6"/>
  <c r="AX1996" i="6" s="1"/>
  <c r="AW1995" i="6"/>
  <c r="AX1995" i="6" s="1"/>
  <c r="AW1998" i="6"/>
  <c r="AX1998" i="6" s="1"/>
  <c r="AW1997" i="6"/>
  <c r="AX1997" i="6" s="1"/>
  <c r="AW1993" i="6"/>
  <c r="AX1993" i="6" s="1"/>
  <c r="AW1994" i="6"/>
  <c r="AX1994" i="6" s="1"/>
  <c r="AW1988" i="6"/>
  <c r="AX1988" i="6" s="1"/>
  <c r="AW1991" i="6"/>
  <c r="AX1991" i="6" s="1"/>
  <c r="AW1989" i="6"/>
  <c r="AX1989" i="6" s="1"/>
  <c r="AW1992" i="6"/>
  <c r="AX1992" i="6" s="1"/>
  <c r="AW1990" i="6"/>
  <c r="AX1990" i="6" s="1"/>
  <c r="AW1986" i="6"/>
  <c r="AX1986" i="6" s="1"/>
  <c r="AW1987" i="6"/>
  <c r="AX1987" i="6" s="1"/>
  <c r="AW1985" i="6"/>
  <c r="AX1985" i="6" s="1"/>
  <c r="AW1983" i="6"/>
  <c r="AX1983" i="6" s="1"/>
  <c r="AW1984" i="6"/>
  <c r="AX1984" i="6" s="1"/>
  <c r="AW1982" i="6"/>
  <c r="AX1982" i="6" s="1"/>
  <c r="AW1981" i="6"/>
  <c r="AX1981" i="6" s="1"/>
  <c r="AW1979" i="6"/>
  <c r="AX1979" i="6" s="1"/>
  <c r="AW1980" i="6"/>
  <c r="AX1980" i="6" s="1"/>
  <c r="AW1976" i="6"/>
  <c r="AX1976" i="6" s="1"/>
  <c r="AW1978" i="6"/>
  <c r="AX1978" i="6" s="1"/>
  <c r="AW1973" i="6"/>
  <c r="AX1973" i="6" s="1"/>
  <c r="AW1977" i="6"/>
  <c r="AX1977" i="6" s="1"/>
  <c r="AW1974" i="6"/>
  <c r="AX1974" i="6" s="1"/>
  <c r="AW1975" i="6"/>
  <c r="AX1975" i="6" s="1"/>
  <c r="AW1971" i="6"/>
  <c r="AX1971" i="6" s="1"/>
  <c r="AW1972" i="6"/>
  <c r="AX1972" i="6" s="1"/>
  <c r="AW1967" i="6"/>
  <c r="AX1967" i="6" s="1"/>
  <c r="AW1968" i="6"/>
  <c r="AX1968" i="6" s="1"/>
  <c r="AW1970" i="6"/>
  <c r="AX1970" i="6" s="1"/>
  <c r="AW1969" i="6"/>
  <c r="AX1969" i="6" s="1"/>
  <c r="AW1966" i="6"/>
  <c r="AX1966" i="6" s="1"/>
  <c r="AW1965" i="6"/>
  <c r="AX1965" i="6" s="1"/>
  <c r="AW1964" i="6"/>
  <c r="AX1964" i="6" s="1"/>
  <c r="AW1962" i="6"/>
  <c r="AX1962" i="6" s="1"/>
  <c r="AW1963" i="6"/>
  <c r="AX1963" i="6" s="1"/>
  <c r="AW1960" i="6"/>
  <c r="AX1960" i="6" s="1"/>
  <c r="AW1961" i="6"/>
  <c r="AX1961" i="6" s="1"/>
  <c r="AW1958" i="6"/>
  <c r="AX1958" i="6" s="1"/>
  <c r="AW1959" i="6"/>
  <c r="AX1959" i="6" s="1"/>
  <c r="AW1957" i="6"/>
  <c r="AX1957" i="6" s="1"/>
  <c r="AW1955" i="6"/>
  <c r="AX1955" i="6" s="1"/>
  <c r="AW1956" i="6"/>
  <c r="AX1956" i="6" s="1"/>
  <c r="AW1946" i="6"/>
  <c r="AX1946" i="6" s="1"/>
  <c r="AW1947" i="6"/>
  <c r="AX1947" i="6" s="1"/>
  <c r="AW1951" i="6"/>
  <c r="AX1951" i="6" s="1"/>
  <c r="AW1948" i="6"/>
  <c r="AX1948" i="6" s="1"/>
  <c r="AW1954" i="6"/>
  <c r="AX1954" i="6" s="1"/>
  <c r="AW1950" i="6"/>
  <c r="AX1950" i="6" s="1"/>
  <c r="AW1953" i="6"/>
  <c r="AX1953" i="6" s="1"/>
  <c r="AW1949" i="6"/>
  <c r="AX1949" i="6" s="1"/>
  <c r="AW1952" i="6"/>
  <c r="AX1952" i="6" s="1"/>
  <c r="AW1945" i="6"/>
  <c r="AX1945" i="6" s="1"/>
  <c r="AW1944" i="6"/>
  <c r="AX1944" i="6" s="1"/>
  <c r="AW1941" i="6"/>
  <c r="AX1941" i="6" s="1"/>
  <c r="AW1942" i="6"/>
  <c r="AX1942" i="6" s="1"/>
  <c r="AW1943" i="6"/>
  <c r="AX1943" i="6" s="1"/>
  <c r="AW1940" i="6"/>
  <c r="AX1940" i="6" s="1"/>
  <c r="AW1939" i="6"/>
  <c r="AX1939" i="6" s="1"/>
  <c r="AW1937" i="6"/>
  <c r="AX1937" i="6" s="1"/>
  <c r="AW1938" i="6"/>
  <c r="AX1938" i="6" s="1"/>
  <c r="AW1933" i="6"/>
  <c r="AX1933" i="6" s="1"/>
  <c r="AW1934" i="6"/>
  <c r="AX1934" i="6" s="1"/>
  <c r="AW1932" i="6"/>
  <c r="AX1932" i="6" s="1"/>
  <c r="AW1936" i="6"/>
  <c r="AX1936" i="6" s="1"/>
  <c r="AW1935" i="6"/>
  <c r="AX1935" i="6" s="1"/>
  <c r="AW1930" i="6"/>
  <c r="AX1930" i="6" s="1"/>
  <c r="AW1926" i="6"/>
  <c r="AX1926" i="6" s="1"/>
  <c r="AW1927" i="6"/>
  <c r="AX1927" i="6" s="1"/>
  <c r="AW1928" i="6"/>
  <c r="AX1928" i="6" s="1"/>
  <c r="AW1929" i="6"/>
  <c r="AX1929" i="6" s="1"/>
  <c r="AW1925" i="6"/>
  <c r="AX1925" i="6" s="1"/>
  <c r="AW1931" i="6"/>
  <c r="AX1931" i="6" s="1"/>
  <c r="AW1921" i="6"/>
  <c r="AX1921" i="6" s="1"/>
  <c r="AW1922" i="6"/>
  <c r="AX1922" i="6" s="1"/>
  <c r="AW1919" i="6"/>
  <c r="AX1919" i="6" s="1"/>
  <c r="AW1924" i="6"/>
  <c r="AX1924" i="6" s="1"/>
  <c r="AW1923" i="6"/>
  <c r="AX1923" i="6" s="1"/>
  <c r="AW1920" i="6"/>
  <c r="AX1920" i="6" s="1"/>
  <c r="AW1918" i="6"/>
  <c r="AX1918" i="6" s="1"/>
  <c r="AW1917" i="6"/>
  <c r="AX1917" i="6" s="1"/>
  <c r="AW1915" i="6"/>
  <c r="AX1915" i="6" s="1"/>
  <c r="AW1916" i="6"/>
  <c r="AX1916" i="6" s="1"/>
  <c r="AW1914" i="6"/>
  <c r="AX1914" i="6" s="1"/>
  <c r="AW1913" i="6"/>
  <c r="AX1913" i="6" s="1"/>
  <c r="AW1912" i="6"/>
  <c r="AX1912" i="6" s="1"/>
  <c r="AW1908" i="6"/>
  <c r="AX1908" i="6" s="1"/>
  <c r="AW1909" i="6"/>
  <c r="AX1909" i="6" s="1"/>
  <c r="AW1910" i="6"/>
  <c r="AX1910" i="6" s="1"/>
  <c r="AW1911" i="6"/>
  <c r="AX1911" i="6" s="1"/>
  <c r="AW1906" i="6"/>
  <c r="AX1906" i="6" s="1"/>
  <c r="AW1902" i="6"/>
  <c r="AX1902" i="6" s="1"/>
  <c r="AW1907" i="6"/>
  <c r="AX1907" i="6" s="1"/>
  <c r="AW1901" i="6"/>
  <c r="AX1901" i="6" s="1"/>
  <c r="AW1904" i="6"/>
  <c r="AX1904" i="6" s="1"/>
  <c r="AW1899" i="6"/>
  <c r="AX1899" i="6" s="1"/>
  <c r="AW1903" i="6"/>
  <c r="AX1903" i="6" s="1"/>
  <c r="AW1905" i="6"/>
  <c r="AX1905" i="6" s="1"/>
  <c r="AW1900" i="6"/>
  <c r="AX1900" i="6" s="1"/>
  <c r="AW1898" i="6"/>
  <c r="AX1898" i="6" s="1"/>
  <c r="AW1895" i="6"/>
  <c r="AX1895" i="6" s="1"/>
  <c r="AW1897" i="6"/>
  <c r="AX1897" i="6" s="1"/>
  <c r="AW1896" i="6"/>
  <c r="AX1896" i="6" s="1"/>
  <c r="AW1892" i="6"/>
  <c r="AX1892" i="6" s="1"/>
  <c r="AW1891" i="6"/>
  <c r="AX1891" i="6" s="1"/>
  <c r="AW1894" i="6"/>
  <c r="AX1894" i="6" s="1"/>
  <c r="AW1893" i="6"/>
  <c r="AX1893" i="6" s="1"/>
  <c r="AW1890" i="6"/>
  <c r="AX1890" i="6" s="1"/>
  <c r="AW1888" i="6"/>
  <c r="AX1888" i="6" s="1"/>
  <c r="AW1889" i="6"/>
  <c r="AX1889" i="6" s="1"/>
  <c r="AW1883" i="6"/>
  <c r="AX1883" i="6" s="1"/>
  <c r="AW1887" i="6"/>
  <c r="AX1887" i="6" s="1"/>
  <c r="AW1886" i="6"/>
  <c r="AX1886" i="6" s="1"/>
  <c r="AW1884" i="6"/>
  <c r="AX1884" i="6" s="1"/>
  <c r="AW1885" i="6"/>
  <c r="AX1885" i="6" s="1"/>
  <c r="AW1877" i="6"/>
  <c r="AX1877" i="6" s="1"/>
  <c r="AW1876" i="6"/>
  <c r="AX1876" i="6" s="1"/>
  <c r="AW1879" i="6"/>
  <c r="AX1879" i="6" s="1"/>
  <c r="AW1878" i="6"/>
  <c r="AX1878" i="6" s="1"/>
  <c r="AW1880" i="6"/>
  <c r="AX1880" i="6" s="1"/>
  <c r="AW1881" i="6"/>
  <c r="AX1881" i="6" s="1"/>
  <c r="AW1882" i="6"/>
  <c r="AX1882" i="6" s="1"/>
  <c r="AW1874" i="6"/>
  <c r="AX1874" i="6" s="1"/>
  <c r="AW1875" i="6"/>
  <c r="AX1875" i="6" s="1"/>
  <c r="AW1873" i="6"/>
  <c r="AX1873" i="6" s="1"/>
  <c r="AW1870" i="6"/>
  <c r="AX1870" i="6" s="1"/>
  <c r="AW1868" i="6"/>
  <c r="AX1868" i="6" s="1"/>
  <c r="AW1872" i="6"/>
  <c r="AX1872" i="6" s="1"/>
  <c r="AW1869" i="6"/>
  <c r="AX1869" i="6" s="1"/>
  <c r="AW1871" i="6"/>
  <c r="AX1871" i="6" s="1"/>
  <c r="AW1867" i="6"/>
  <c r="AX1867" i="6" s="1"/>
  <c r="AW1866" i="6"/>
  <c r="AX1866" i="6" s="1"/>
  <c r="AW1864" i="6"/>
  <c r="AX1864" i="6" s="1"/>
  <c r="AW1861" i="6"/>
  <c r="AX1861" i="6" s="1"/>
  <c r="AW1862" i="6"/>
  <c r="AX1862" i="6" s="1"/>
  <c r="AW1865" i="6"/>
  <c r="AX1865" i="6" s="1"/>
  <c r="AW1863" i="6"/>
  <c r="AX1863" i="6" s="1"/>
  <c r="AW1860" i="6"/>
  <c r="AX1860" i="6" s="1"/>
  <c r="AW1859" i="6"/>
  <c r="AX1859" i="6" s="1"/>
  <c r="AW1855" i="6"/>
  <c r="AX1855" i="6" s="1"/>
  <c r="AW1857" i="6"/>
  <c r="AX1857" i="6" s="1"/>
  <c r="AW1858" i="6"/>
  <c r="AX1858" i="6" s="1"/>
  <c r="AW1856" i="6"/>
  <c r="AX1856" i="6" s="1"/>
  <c r="AW1854" i="6"/>
  <c r="AX1854" i="6" s="1"/>
  <c r="AW1852" i="6"/>
  <c r="AX1852" i="6" s="1"/>
  <c r="AW1853" i="6"/>
  <c r="AX1853" i="6" s="1"/>
  <c r="AW1850" i="6"/>
  <c r="AX1850" i="6" s="1"/>
  <c r="AW1851" i="6"/>
  <c r="AX1851" i="6" s="1"/>
  <c r="AW1848" i="6"/>
  <c r="AX1848" i="6" s="1"/>
  <c r="AW1847" i="6"/>
  <c r="AX1847" i="6" s="1"/>
  <c r="AW1849" i="6"/>
  <c r="AX1849" i="6" s="1"/>
  <c r="AW1845" i="6"/>
  <c r="AX1845" i="6" s="1"/>
  <c r="AW1846" i="6"/>
  <c r="AX1846" i="6" s="1"/>
  <c r="AW1844" i="6"/>
  <c r="AX1844" i="6" s="1"/>
  <c r="AW1843" i="6"/>
  <c r="AX1843" i="6" s="1"/>
  <c r="AW1842" i="6"/>
  <c r="AX1842" i="6" s="1"/>
  <c r="AW1841" i="6"/>
  <c r="AX1841" i="6" s="1"/>
  <c r="AW1839" i="6"/>
  <c r="AX1839" i="6" s="1"/>
  <c r="AW1840" i="6"/>
  <c r="AX1840" i="6" s="1"/>
  <c r="AW1838" i="6"/>
  <c r="AX1838" i="6" s="1"/>
  <c r="AW1829" i="6"/>
  <c r="AX1829" i="6" s="1"/>
  <c r="AW1837" i="6"/>
  <c r="AX1837" i="6" s="1"/>
  <c r="AW1832" i="6"/>
  <c r="AX1832" i="6" s="1"/>
  <c r="AW1834" i="6"/>
  <c r="AX1834" i="6" s="1"/>
  <c r="AW1833" i="6"/>
  <c r="AX1833" i="6" s="1"/>
  <c r="AW1830" i="6"/>
  <c r="AX1830" i="6" s="1"/>
  <c r="AW1835" i="6"/>
  <c r="AX1835" i="6" s="1"/>
  <c r="AW1831" i="6"/>
  <c r="AX1831" i="6" s="1"/>
  <c r="AW1836" i="6"/>
  <c r="AX1836" i="6" s="1"/>
  <c r="AW1828" i="6"/>
  <c r="AX1828" i="6" s="1"/>
  <c r="AW1827" i="6"/>
  <c r="AX1827" i="6" s="1"/>
  <c r="AW1825" i="6"/>
  <c r="AX1825" i="6" s="1"/>
  <c r="AW1826" i="6"/>
  <c r="AX1826" i="6" s="1"/>
  <c r="AW1823" i="6"/>
  <c r="AX1823" i="6" s="1"/>
  <c r="AW1824" i="6"/>
  <c r="AX1824" i="6" s="1"/>
  <c r="AW1820" i="6"/>
  <c r="AX1820" i="6" s="1"/>
  <c r="AW1821" i="6"/>
  <c r="AX1821" i="6" s="1"/>
  <c r="AW1822" i="6"/>
  <c r="AX1822" i="6" s="1"/>
  <c r="AW1818" i="6"/>
  <c r="AX1818" i="6" s="1"/>
  <c r="AW1819" i="6"/>
  <c r="AX1819" i="6" s="1"/>
  <c r="AW1817" i="6"/>
  <c r="AX1817" i="6" s="1"/>
  <c r="AW1815" i="6"/>
  <c r="AX1815" i="6" s="1"/>
  <c r="AW1814" i="6"/>
  <c r="AX1814" i="6" s="1"/>
  <c r="AW1816" i="6"/>
  <c r="AX1816" i="6" s="1"/>
  <c r="AW1813" i="6"/>
  <c r="AX1813" i="6" s="1"/>
  <c r="AW1811" i="6"/>
  <c r="AX1811" i="6" s="1"/>
  <c r="AW1812" i="6"/>
  <c r="AX1812" i="6" s="1"/>
  <c r="AW1810" i="6"/>
  <c r="AX1810" i="6" s="1"/>
  <c r="AW1808" i="6"/>
  <c r="AX1808" i="6" s="1"/>
  <c r="AW1809" i="6"/>
  <c r="AX1809" i="6" s="1"/>
  <c r="AW1807" i="6"/>
  <c r="AX1807" i="6" s="1"/>
  <c r="AW1806" i="6"/>
  <c r="AX1806" i="6" s="1"/>
  <c r="AW1805" i="6"/>
  <c r="AX1805" i="6" s="1"/>
  <c r="AW1801" i="6"/>
  <c r="AX1801" i="6" s="1"/>
  <c r="AW1802" i="6"/>
  <c r="AX1802" i="6" s="1"/>
  <c r="AW1800" i="6"/>
  <c r="AX1800" i="6" s="1"/>
  <c r="AW1803" i="6"/>
  <c r="AX1803" i="6" s="1"/>
  <c r="AW1804" i="6"/>
  <c r="AX1804" i="6" s="1"/>
  <c r="AW1798" i="6"/>
  <c r="AX1798" i="6" s="1"/>
  <c r="AW1796" i="6"/>
  <c r="AX1796" i="6" s="1"/>
  <c r="AW1797" i="6"/>
  <c r="AX1797" i="6" s="1"/>
  <c r="AW1799" i="6"/>
  <c r="AX1799" i="6" s="1"/>
  <c r="AW1794" i="6"/>
  <c r="AX1794" i="6" s="1"/>
  <c r="AW1795" i="6"/>
  <c r="AX1795" i="6" s="1"/>
  <c r="AW1791" i="6"/>
  <c r="AX1791" i="6" s="1"/>
  <c r="AW1792" i="6"/>
  <c r="AX1792" i="6" s="1"/>
  <c r="AW1793" i="6"/>
  <c r="AX1793" i="6" s="1"/>
  <c r="AW1790" i="6"/>
  <c r="AX1790" i="6" s="1"/>
  <c r="AW1788" i="6"/>
  <c r="AX1788" i="6" s="1"/>
  <c r="AW1789" i="6"/>
  <c r="AX1789" i="6" s="1"/>
  <c r="AW1786" i="6"/>
  <c r="AX1786" i="6" s="1"/>
  <c r="AW1787" i="6"/>
  <c r="AX1787" i="6" s="1"/>
  <c r="AW1784" i="6"/>
  <c r="AX1784" i="6" s="1"/>
  <c r="AW1783" i="6"/>
  <c r="AX1783" i="6" s="1"/>
  <c r="AW1785" i="6"/>
  <c r="AX1785" i="6" s="1"/>
  <c r="AW1782" i="6"/>
  <c r="AX1782" i="6" s="1"/>
  <c r="AW1780" i="6"/>
  <c r="AX1780" i="6" s="1"/>
  <c r="AW1781" i="6"/>
  <c r="AX1781" i="6" s="1"/>
  <c r="AW1777" i="6"/>
  <c r="AX1777" i="6" s="1"/>
  <c r="AW1775" i="6"/>
  <c r="AX1775" i="6" s="1"/>
  <c r="AW1779" i="6"/>
  <c r="AX1779" i="6" s="1"/>
  <c r="AW1776" i="6"/>
  <c r="AX1776" i="6" s="1"/>
  <c r="AW1778" i="6"/>
  <c r="AX1778" i="6" s="1"/>
  <c r="AW1774" i="6"/>
  <c r="AX1774" i="6" s="1"/>
  <c r="AW1772" i="6"/>
  <c r="AX1772" i="6" s="1"/>
  <c r="AW1773" i="6"/>
  <c r="AX1773" i="6" s="1"/>
  <c r="AW1771" i="6"/>
  <c r="AX1771" i="6" s="1"/>
  <c r="AW1764" i="6"/>
  <c r="AX1764" i="6" s="1"/>
  <c r="AW1765" i="6"/>
  <c r="AX1765" i="6" s="1"/>
  <c r="AW1768" i="6"/>
  <c r="AX1768" i="6" s="1"/>
  <c r="AW1769" i="6"/>
  <c r="AX1769" i="6" s="1"/>
  <c r="AW1766" i="6"/>
  <c r="AX1766" i="6" s="1"/>
  <c r="AW1770" i="6"/>
  <c r="AX1770" i="6" s="1"/>
  <c r="AW1767" i="6"/>
  <c r="AX1767" i="6" s="1"/>
  <c r="AW1763" i="6"/>
  <c r="AX1763" i="6" s="1"/>
  <c r="AW1762" i="6"/>
  <c r="AX1762" i="6" s="1"/>
  <c r="AW1760" i="6"/>
  <c r="AX1760" i="6" s="1"/>
  <c r="AW1759" i="6"/>
  <c r="AX1759" i="6" s="1"/>
  <c r="AW1761" i="6"/>
  <c r="AX1761" i="6" s="1"/>
  <c r="AW1758" i="6"/>
  <c r="AX1758" i="6" s="1"/>
  <c r="AW1757" i="6"/>
  <c r="AX1757" i="6" s="1"/>
  <c r="AW1754" i="6"/>
  <c r="AX1754" i="6" s="1"/>
  <c r="AW1755" i="6"/>
  <c r="AX1755" i="6" s="1"/>
  <c r="AW1752" i="6"/>
  <c r="AX1752" i="6" s="1"/>
  <c r="AW1753" i="6"/>
  <c r="AX1753" i="6" s="1"/>
  <c r="AW1756" i="6"/>
  <c r="AX1756" i="6" s="1"/>
  <c r="AW1751" i="6"/>
  <c r="AX1751" i="6" s="1"/>
  <c r="AW1750" i="6"/>
  <c r="AX1750" i="6" s="1"/>
  <c r="AW1747" i="6"/>
  <c r="AX1747" i="6" s="1"/>
  <c r="AW1746" i="6"/>
  <c r="AX1746" i="6" s="1"/>
  <c r="AW1749" i="6"/>
  <c r="AX1749" i="6" s="1"/>
  <c r="AW1748" i="6"/>
  <c r="AX1748" i="6" s="1"/>
  <c r="AW1745" i="6"/>
  <c r="AX1745" i="6" s="1"/>
  <c r="AW1744" i="6"/>
  <c r="AX1744" i="6" s="1"/>
  <c r="AW1741" i="6"/>
  <c r="AX1741" i="6" s="1"/>
  <c r="AW1743" i="6"/>
  <c r="AX1743" i="6" s="1"/>
  <c r="AW1742" i="6"/>
  <c r="AX1742" i="6" s="1"/>
  <c r="AW1737" i="6"/>
  <c r="AX1737" i="6" s="1"/>
  <c r="AW1738" i="6"/>
  <c r="AX1738" i="6" s="1"/>
  <c r="AW1739" i="6"/>
  <c r="AX1739" i="6" s="1"/>
  <c r="AW1740" i="6"/>
  <c r="AX1740" i="6" s="1"/>
  <c r="AW1731" i="6"/>
  <c r="AX1731" i="6" s="1"/>
  <c r="AW1732" i="6"/>
  <c r="AX1732" i="6" s="1"/>
  <c r="AW1730" i="6"/>
  <c r="AX1730" i="6" s="1"/>
  <c r="AW1733" i="6"/>
  <c r="AX1733" i="6" s="1"/>
  <c r="AW1734" i="6"/>
  <c r="AX1734" i="6" s="1"/>
  <c r="AW1736" i="6"/>
  <c r="AX1736" i="6" s="1"/>
  <c r="AW1735" i="6"/>
  <c r="AX1735" i="6" s="1"/>
  <c r="AW1729" i="6"/>
  <c r="AX1729" i="6" s="1"/>
  <c r="AW1728" i="6"/>
  <c r="AX1728" i="6" s="1"/>
  <c r="AW1725" i="6"/>
  <c r="AX1725" i="6" s="1"/>
  <c r="AW1727" i="6"/>
  <c r="AX1727" i="6" s="1"/>
  <c r="AW1726" i="6"/>
  <c r="AX1726" i="6" s="1"/>
  <c r="AW1724" i="6"/>
  <c r="AX1724" i="6" s="1"/>
  <c r="AW1723" i="6"/>
  <c r="AX1723" i="6" s="1"/>
  <c r="AW1722" i="6"/>
  <c r="AX1722" i="6" s="1"/>
  <c r="AW1718" i="6"/>
  <c r="AX1718" i="6" s="1"/>
  <c r="AW1720" i="6"/>
  <c r="AX1720" i="6" s="1"/>
  <c r="AW1721" i="6"/>
  <c r="AX1721" i="6" s="1"/>
  <c r="AW1719" i="6"/>
  <c r="AX1719" i="6" s="1"/>
  <c r="AW1717" i="6"/>
  <c r="AX1717" i="6" s="1"/>
  <c r="AW1712" i="6"/>
  <c r="AX1712" i="6" s="1"/>
  <c r="AW1714" i="6"/>
  <c r="AX1714" i="6" s="1"/>
  <c r="AW1713" i="6"/>
  <c r="AX1713" i="6" s="1"/>
  <c r="AW1716" i="6"/>
  <c r="AX1716" i="6" s="1"/>
  <c r="AW1715" i="6"/>
  <c r="AX1715" i="6" s="1"/>
  <c r="AW1709" i="6"/>
  <c r="AX1709" i="6" s="1"/>
  <c r="AW1707" i="6"/>
  <c r="AX1707" i="6" s="1"/>
  <c r="AW1708" i="6"/>
  <c r="AX1708" i="6" s="1"/>
  <c r="AW1710" i="6"/>
  <c r="AX1710" i="6" s="1"/>
  <c r="AW1711" i="6"/>
  <c r="AX1711" i="6" s="1"/>
  <c r="AW1705" i="6"/>
  <c r="AX1705" i="6" s="1"/>
  <c r="AW1706" i="6"/>
  <c r="AX1706" i="6" s="1"/>
  <c r="AW1704" i="6"/>
  <c r="AX1704" i="6" s="1"/>
  <c r="AW1701" i="6"/>
  <c r="AX1701" i="6" s="1"/>
  <c r="AW1702" i="6"/>
  <c r="AX1702" i="6" s="1"/>
  <c r="AW1703" i="6"/>
  <c r="AX1703" i="6" s="1"/>
  <c r="AW1699" i="6"/>
  <c r="AX1699" i="6" s="1"/>
  <c r="AW1698" i="6"/>
  <c r="AX1698" i="6" s="1"/>
  <c r="AW1697" i="6"/>
  <c r="AX1697" i="6" s="1"/>
  <c r="AW1700" i="6"/>
  <c r="AX1700" i="6" s="1"/>
  <c r="AW1693" i="6"/>
  <c r="AX1693" i="6" s="1"/>
  <c r="AW1694" i="6"/>
  <c r="AX1694" i="6" s="1"/>
  <c r="AW1695" i="6"/>
  <c r="AX1695" i="6" s="1"/>
  <c r="AW1696" i="6"/>
  <c r="AX1696" i="6" s="1"/>
  <c r="AW1691" i="6"/>
  <c r="AX1691" i="6" s="1"/>
  <c r="AW1692" i="6"/>
  <c r="AX1692" i="6" s="1"/>
  <c r="AW1690" i="6"/>
  <c r="AX1690" i="6" s="1"/>
  <c r="AW1689" i="6"/>
  <c r="AX1689" i="6" s="1"/>
  <c r="AW1684" i="6"/>
  <c r="AX1684" i="6" s="1"/>
  <c r="AW1685" i="6"/>
  <c r="AX1685" i="6" s="1"/>
  <c r="AW1686" i="6"/>
  <c r="AX1686" i="6" s="1"/>
  <c r="AW1688" i="6"/>
  <c r="AX1688" i="6" s="1"/>
  <c r="AW1687" i="6"/>
  <c r="AX1687" i="6" s="1"/>
  <c r="AW1681" i="6"/>
  <c r="AX1681" i="6" s="1"/>
  <c r="AW1682" i="6"/>
  <c r="AX1682" i="6" s="1"/>
  <c r="AW1683" i="6"/>
  <c r="AX1683" i="6" s="1"/>
  <c r="AW1680" i="6"/>
  <c r="AX1680" i="6" s="1"/>
  <c r="AW1679" i="6"/>
  <c r="AX1679" i="6" s="1"/>
  <c r="AW1676" i="6"/>
  <c r="AX1676" i="6" s="1"/>
  <c r="AW1677" i="6"/>
  <c r="AX1677" i="6" s="1"/>
  <c r="AW1678" i="6"/>
  <c r="AX1678" i="6" s="1"/>
  <c r="AW1675" i="6"/>
  <c r="AX1675" i="6" s="1"/>
  <c r="AW1673" i="6"/>
  <c r="AX1673" i="6" s="1"/>
  <c r="AW1674" i="6"/>
  <c r="AX1674" i="6" s="1"/>
  <c r="AW1671" i="6"/>
  <c r="AX1671" i="6" s="1"/>
  <c r="AW1672" i="6"/>
  <c r="AX1672" i="6" s="1"/>
  <c r="AW1670" i="6"/>
  <c r="AX1670" i="6" s="1"/>
  <c r="AW1668" i="6"/>
  <c r="AX1668" i="6" s="1"/>
  <c r="AW1669" i="6"/>
  <c r="AX1669" i="6" s="1"/>
  <c r="AW1665" i="6"/>
  <c r="AX1665" i="6" s="1"/>
  <c r="AW1666" i="6"/>
  <c r="AX1666" i="6" s="1"/>
  <c r="AW1667" i="6"/>
  <c r="AX1667" i="6" s="1"/>
  <c r="AW1664" i="6"/>
  <c r="AX1664" i="6" s="1"/>
  <c r="AW1663" i="6"/>
  <c r="AX1663" i="6" s="1"/>
  <c r="AW1662" i="6"/>
  <c r="AX1662" i="6" s="1"/>
  <c r="AW1661" i="6"/>
  <c r="AX1661" i="6" s="1"/>
  <c r="AW1660" i="6"/>
  <c r="AX1660" i="6" s="1"/>
  <c r="AW1659" i="6"/>
  <c r="AX1659" i="6" s="1"/>
  <c r="AW1658" i="6"/>
  <c r="AX1658" i="6" s="1"/>
  <c r="AW1657" i="6"/>
  <c r="AX1657" i="6" s="1"/>
  <c r="AW1653" i="6"/>
  <c r="AX1653" i="6" s="1"/>
  <c r="AW1654" i="6"/>
  <c r="AX1654" i="6" s="1"/>
  <c r="AW1652" i="6"/>
  <c r="AX1652" i="6" s="1"/>
  <c r="AW1655" i="6"/>
  <c r="AX1655" i="6" s="1"/>
  <c r="AW1656" i="6"/>
  <c r="AX1656" i="6" s="1"/>
  <c r="AW1651" i="6"/>
  <c r="AX1651" i="6" s="1"/>
  <c r="AW1647" i="6"/>
  <c r="AX1647" i="6" s="1"/>
  <c r="AW1648" i="6"/>
  <c r="AX1648" i="6" s="1"/>
  <c r="AW1649" i="6"/>
  <c r="AX1649" i="6" s="1"/>
  <c r="AW1650" i="6"/>
  <c r="AX1650" i="6" s="1"/>
  <c r="AW1643" i="6"/>
  <c r="AX1643" i="6" s="1"/>
  <c r="AW1644" i="6"/>
  <c r="AX1644" i="6" s="1"/>
  <c r="AW1645" i="6"/>
  <c r="AX1645" i="6" s="1"/>
  <c r="AW1646" i="6"/>
  <c r="AX1646" i="6" s="1"/>
  <c r="AW1641" i="6"/>
  <c r="AX1641" i="6" s="1"/>
  <c r="AW1642" i="6"/>
  <c r="AX1642" i="6" s="1"/>
  <c r="AW1639" i="6"/>
  <c r="AX1639" i="6" s="1"/>
  <c r="AW1640" i="6"/>
  <c r="AX1640" i="6" s="1"/>
  <c r="AW1638" i="6"/>
  <c r="AX1638" i="6" s="1"/>
  <c r="AW1637" i="6"/>
  <c r="AX1637" i="6" s="1"/>
  <c r="AW1636" i="6"/>
  <c r="AX1636" i="6" s="1"/>
  <c r="AW1635" i="6"/>
  <c r="AX1635" i="6" s="1"/>
  <c r="AW1633" i="6"/>
  <c r="AX1633" i="6" s="1"/>
  <c r="AW1634" i="6"/>
  <c r="AX1634" i="6" s="1"/>
  <c r="AW1632" i="6"/>
  <c r="AX1632" i="6" s="1"/>
  <c r="AW1631" i="6"/>
  <c r="AX1631" i="6" s="1"/>
  <c r="AW1629" i="6"/>
  <c r="AX1629" i="6" s="1"/>
  <c r="AW1630" i="6"/>
  <c r="AX1630" i="6" s="1"/>
  <c r="AW1627" i="6"/>
  <c r="AX1627" i="6" s="1"/>
  <c r="AW1626" i="6"/>
  <c r="AX1626" i="6" s="1"/>
  <c r="AW1628" i="6"/>
  <c r="AX1628" i="6" s="1"/>
  <c r="AW1624" i="6"/>
  <c r="AX1624" i="6" s="1"/>
  <c r="AW1625" i="6"/>
  <c r="AX1625" i="6" s="1"/>
  <c r="AW1623" i="6"/>
  <c r="AX1623" i="6" s="1"/>
  <c r="AW1620" i="6"/>
  <c r="AX1620" i="6" s="1"/>
  <c r="AW1619" i="6"/>
  <c r="AX1619" i="6" s="1"/>
  <c r="AW1622" i="6"/>
  <c r="AX1622" i="6" s="1"/>
  <c r="AW1621" i="6"/>
  <c r="AX1621" i="6" s="1"/>
  <c r="AW1615" i="6"/>
  <c r="AX1615" i="6" s="1"/>
  <c r="AW1617" i="6"/>
  <c r="AX1617" i="6" s="1"/>
  <c r="AW1618" i="6"/>
  <c r="AX1618" i="6" s="1"/>
  <c r="AW1616" i="6"/>
  <c r="AX1616" i="6" s="1"/>
  <c r="AW1613" i="6"/>
  <c r="AX1613" i="6" s="1"/>
  <c r="AW1614" i="6"/>
  <c r="AX1614" i="6" s="1"/>
  <c r="AW1612" i="6"/>
  <c r="AX1612" i="6" s="1"/>
  <c r="AW1611" i="6"/>
  <c r="AX1611" i="6" s="1"/>
  <c r="AW1610" i="6"/>
  <c r="AX1610" i="6" s="1"/>
  <c r="AW1609" i="6"/>
  <c r="AX1609" i="6" s="1"/>
  <c r="AW1606" i="6"/>
  <c r="AX1606" i="6" s="1"/>
  <c r="AW1607" i="6"/>
  <c r="AX1607" i="6" s="1"/>
  <c r="AW1608" i="6"/>
  <c r="AX1608" i="6" s="1"/>
  <c r="AW1602" i="6"/>
  <c r="AX1602" i="6" s="1"/>
  <c r="AW1605" i="6"/>
  <c r="AX1605" i="6" s="1"/>
  <c r="AW1603" i="6"/>
  <c r="AX1603" i="6" s="1"/>
  <c r="AW1604" i="6"/>
  <c r="AX1604" i="6" s="1"/>
  <c r="AW1600" i="6"/>
  <c r="AX1600" i="6" s="1"/>
  <c r="AW1601" i="6"/>
  <c r="AX1601" i="6" s="1"/>
  <c r="AW1595" i="6"/>
  <c r="AX1595" i="6" s="1"/>
  <c r="AW1598" i="6"/>
  <c r="AX1598" i="6" s="1"/>
  <c r="AW1599" i="6"/>
  <c r="AX1599" i="6" s="1"/>
  <c r="AW1597" i="6"/>
  <c r="AX1597" i="6" s="1"/>
  <c r="AW1596" i="6"/>
  <c r="AX1596" i="6" s="1"/>
  <c r="AW1594" i="6"/>
  <c r="AX1594" i="6" s="1"/>
  <c r="AW1593" i="6"/>
  <c r="AX1593" i="6" s="1"/>
  <c r="AW1588" i="6"/>
  <c r="AX1588" i="6" s="1"/>
  <c r="AW1590" i="6"/>
  <c r="AX1590" i="6" s="1"/>
  <c r="AW1589" i="6"/>
  <c r="AX1589" i="6" s="1"/>
  <c r="AW1592" i="6"/>
  <c r="AX1592" i="6" s="1"/>
  <c r="AW1591" i="6"/>
  <c r="AX1591" i="6" s="1"/>
  <c r="AW1586" i="6"/>
  <c r="AX1586" i="6" s="1"/>
  <c r="AW1587" i="6"/>
  <c r="AX1587" i="6" s="1"/>
  <c r="AW1585" i="6"/>
  <c r="AX1585" i="6" s="1"/>
  <c r="AW1584" i="6"/>
  <c r="AX1584" i="6" s="1"/>
  <c r="AW1581" i="6"/>
  <c r="AX1581" i="6" s="1"/>
  <c r="AW1582" i="6"/>
  <c r="AX1582" i="6" s="1"/>
  <c r="AW1583" i="6"/>
  <c r="AX1583" i="6" s="1"/>
  <c r="AW1580" i="6"/>
  <c r="AX1580" i="6" s="1"/>
  <c r="AW1579" i="6"/>
  <c r="AX1579" i="6" s="1"/>
  <c r="AW1576" i="6"/>
  <c r="AX1576" i="6" s="1"/>
  <c r="AW1578" i="6"/>
  <c r="AX1578" i="6" s="1"/>
  <c r="AW1577" i="6"/>
  <c r="AX1577" i="6" s="1"/>
  <c r="AW1571" i="6"/>
  <c r="AX1571" i="6" s="1"/>
  <c r="AW1572" i="6"/>
  <c r="AX1572" i="6" s="1"/>
  <c r="AW1575" i="6"/>
  <c r="AX1575" i="6" s="1"/>
  <c r="AW1573" i="6"/>
  <c r="AX1573" i="6" s="1"/>
  <c r="AW1574" i="6"/>
  <c r="AX1574" i="6" s="1"/>
  <c r="AW1570" i="6"/>
  <c r="AX1570" i="6" s="1"/>
  <c r="AW1567" i="6"/>
  <c r="AX1567" i="6" s="1"/>
  <c r="AW1566" i="6"/>
  <c r="AX1566" i="6" s="1"/>
  <c r="AW1568" i="6"/>
  <c r="AX1568" i="6" s="1"/>
  <c r="AW1569" i="6"/>
  <c r="AX1569" i="6" s="1"/>
  <c r="AW1565" i="6"/>
  <c r="AX1565" i="6" s="1"/>
  <c r="AW1564" i="6"/>
  <c r="AX1564" i="6" s="1"/>
  <c r="AW1563" i="6"/>
  <c r="AX1563" i="6" s="1"/>
  <c r="AW1562" i="6"/>
  <c r="AX1562" i="6" s="1"/>
  <c r="AW1560" i="6"/>
  <c r="AX1560" i="6" s="1"/>
  <c r="AW1559" i="6"/>
  <c r="AX1559" i="6" s="1"/>
  <c r="AW1561" i="6"/>
  <c r="AX1561" i="6" s="1"/>
  <c r="AW1558" i="6"/>
  <c r="AX1558" i="6" s="1"/>
  <c r="AW1556" i="6"/>
  <c r="AX1556" i="6" s="1"/>
  <c r="AW1557" i="6"/>
  <c r="AX1557" i="6" s="1"/>
  <c r="AW1554" i="6"/>
  <c r="AX1554" i="6" s="1"/>
  <c r="AW1550" i="6"/>
  <c r="AX1550" i="6" s="1"/>
  <c r="AW1551" i="6"/>
  <c r="AX1551" i="6" s="1"/>
  <c r="AW1552" i="6"/>
  <c r="AX1552" i="6" s="1"/>
  <c r="AW1555" i="6"/>
  <c r="AX1555" i="6" s="1"/>
  <c r="AW1553" i="6"/>
  <c r="AX1553" i="6" s="1"/>
  <c r="AW1547" i="6"/>
  <c r="AX1547" i="6" s="1"/>
  <c r="AW1548" i="6"/>
  <c r="AX1548" i="6" s="1"/>
  <c r="AW1549" i="6"/>
  <c r="AX1549" i="6" s="1"/>
  <c r="AW1546" i="6"/>
  <c r="AX1546" i="6" s="1"/>
  <c r="AW1545" i="6"/>
  <c r="AX1545" i="6" s="1"/>
  <c r="AW1542" i="6"/>
  <c r="AX1542" i="6" s="1"/>
  <c r="AW1543" i="6"/>
  <c r="AX1543" i="6" s="1"/>
  <c r="AW1544" i="6"/>
  <c r="AX1544" i="6" s="1"/>
  <c r="AW1539" i="6"/>
  <c r="AX1539" i="6" s="1"/>
  <c r="AW1540" i="6"/>
  <c r="AX1540" i="6" s="1"/>
  <c r="AW1541" i="6"/>
  <c r="AX1541" i="6" s="1"/>
  <c r="AW1538" i="6"/>
  <c r="AX1538" i="6" s="1"/>
  <c r="AW1537" i="6"/>
  <c r="AX1537" i="6" s="1"/>
  <c r="AW1534" i="6"/>
  <c r="AX1534" i="6" s="1"/>
  <c r="AW1536" i="6"/>
  <c r="AX1536" i="6" s="1"/>
  <c r="AW1535" i="6"/>
  <c r="AX1535" i="6" s="1"/>
  <c r="AW1529" i="6"/>
  <c r="AX1529" i="6" s="1"/>
  <c r="AW1532" i="6"/>
  <c r="AX1532" i="6" s="1"/>
  <c r="AW1531" i="6"/>
  <c r="AX1531" i="6" s="1"/>
  <c r="AW1530" i="6"/>
  <c r="AX1530" i="6" s="1"/>
  <c r="AW1533" i="6"/>
  <c r="AX1533" i="6" s="1"/>
  <c r="AW1525" i="6"/>
  <c r="AX1525" i="6" s="1"/>
  <c r="AW1526" i="6"/>
  <c r="AX1526" i="6" s="1"/>
  <c r="AW1524" i="6"/>
  <c r="AX1524" i="6" s="1"/>
  <c r="AW1523" i="6"/>
  <c r="AX1523" i="6" s="1"/>
  <c r="AW1527" i="6"/>
  <c r="AX1527" i="6" s="1"/>
  <c r="AW1528" i="6"/>
  <c r="AX1528" i="6" s="1"/>
  <c r="AW1520" i="6"/>
  <c r="AX1520" i="6" s="1"/>
  <c r="AW1521" i="6"/>
  <c r="AX1521" i="6" s="1"/>
  <c r="AW1522" i="6"/>
  <c r="AX1522" i="6" s="1"/>
  <c r="AW1518" i="6"/>
  <c r="AX1518" i="6" s="1"/>
  <c r="AW1519" i="6"/>
  <c r="AX1519" i="6" s="1"/>
  <c r="AW1516" i="6"/>
  <c r="AX1516" i="6" s="1"/>
  <c r="AW1515" i="6"/>
  <c r="AX1515" i="6" s="1"/>
  <c r="AW1517" i="6"/>
  <c r="AX1517" i="6" s="1"/>
  <c r="AW1514" i="6"/>
  <c r="AX1514" i="6" s="1"/>
  <c r="AW1513" i="6"/>
  <c r="AX1513" i="6" s="1"/>
  <c r="AW1505" i="6"/>
  <c r="AX1505" i="6" s="1"/>
  <c r="AW1512" i="6"/>
  <c r="AX1512" i="6" s="1"/>
  <c r="AW1508" i="6"/>
  <c r="AX1508" i="6" s="1"/>
  <c r="AW1506" i="6"/>
  <c r="AX1506" i="6" s="1"/>
  <c r="AW1507" i="6"/>
  <c r="AX1507" i="6" s="1"/>
  <c r="AW1509" i="6"/>
  <c r="AX1509" i="6" s="1"/>
  <c r="AW1510" i="6"/>
  <c r="AX1510" i="6" s="1"/>
  <c r="AW1511" i="6"/>
  <c r="AX1511" i="6" s="1"/>
  <c r="AW1504" i="6"/>
  <c r="AX1504" i="6" s="1"/>
  <c r="AW1500" i="6"/>
  <c r="AX1500" i="6" s="1"/>
  <c r="AW1501" i="6"/>
  <c r="AX1501" i="6" s="1"/>
  <c r="AW1502" i="6"/>
  <c r="AX1502" i="6" s="1"/>
  <c r="AW1503" i="6"/>
  <c r="AX1503" i="6" s="1"/>
  <c r="AW1497" i="6"/>
  <c r="AX1497" i="6" s="1"/>
  <c r="AW1498" i="6"/>
  <c r="AX1498" i="6" s="1"/>
  <c r="AW1499" i="6"/>
  <c r="AX1499" i="6" s="1"/>
  <c r="AW1495" i="6"/>
  <c r="AX1495" i="6" s="1"/>
  <c r="AW1496" i="6"/>
  <c r="AX1496" i="6" s="1"/>
  <c r="AW1494" i="6"/>
  <c r="AX1494" i="6" s="1"/>
  <c r="AW1492" i="6"/>
  <c r="AX1492" i="6" s="1"/>
  <c r="AW1491" i="6"/>
  <c r="AX1491" i="6" s="1"/>
  <c r="AW1490" i="6"/>
  <c r="AX1490" i="6" s="1"/>
  <c r="AW1493" i="6"/>
  <c r="AX1493" i="6" s="1"/>
  <c r="AW1489" i="6"/>
  <c r="AX1489" i="6" s="1"/>
  <c r="AW1487" i="6"/>
  <c r="AX1487" i="6" s="1"/>
  <c r="AW1488" i="6"/>
  <c r="AX1488" i="6" s="1"/>
  <c r="AW1486" i="6"/>
  <c r="AX1486" i="6" s="1"/>
  <c r="AW1485" i="6"/>
  <c r="AX1485" i="6" s="1"/>
  <c r="AW1484" i="6"/>
  <c r="AX1484" i="6" s="1"/>
  <c r="AW1482" i="6"/>
  <c r="AX1482" i="6" s="1"/>
  <c r="AW1483" i="6"/>
  <c r="AX1483" i="6" s="1"/>
  <c r="AW1480" i="6"/>
  <c r="AX1480" i="6" s="1"/>
  <c r="AW1479" i="6"/>
  <c r="AX1479" i="6" s="1"/>
  <c r="AW1481" i="6"/>
  <c r="AX1481" i="6" s="1"/>
  <c r="AW1474" i="6"/>
  <c r="AX1474" i="6" s="1"/>
  <c r="AW1477" i="6"/>
  <c r="AX1477" i="6" s="1"/>
  <c r="AW1471" i="6"/>
  <c r="AX1471" i="6" s="1"/>
  <c r="AW1476" i="6"/>
  <c r="AX1476" i="6" s="1"/>
  <c r="AW1475" i="6"/>
  <c r="AX1475" i="6" s="1"/>
  <c r="AW1472" i="6"/>
  <c r="AX1472" i="6" s="1"/>
  <c r="AW1473" i="6"/>
  <c r="AX1473" i="6" s="1"/>
  <c r="AW1478" i="6"/>
  <c r="AX1478" i="6" s="1"/>
  <c r="AW1468" i="6"/>
  <c r="AX1468" i="6" s="1"/>
  <c r="AW1470" i="6"/>
  <c r="AX1470" i="6" s="1"/>
  <c r="AW1469" i="6"/>
  <c r="AX1469" i="6" s="1"/>
  <c r="AW1467" i="6"/>
  <c r="AX1467" i="6" s="1"/>
  <c r="AW1461" i="6"/>
  <c r="AX1461" i="6" s="1"/>
  <c r="AW1465" i="6"/>
  <c r="AX1465" i="6" s="1"/>
  <c r="AW1466" i="6"/>
  <c r="AX1466" i="6" s="1"/>
  <c r="AW1462" i="6"/>
  <c r="AX1462" i="6" s="1"/>
  <c r="AW1460" i="6"/>
  <c r="AX1460" i="6" s="1"/>
  <c r="AW1463" i="6"/>
  <c r="AX1463" i="6" s="1"/>
  <c r="AW1464" i="6"/>
  <c r="AX1464" i="6" s="1"/>
  <c r="AW1458" i="6"/>
  <c r="AX1458" i="6" s="1"/>
  <c r="AW1456" i="6"/>
  <c r="AX1456" i="6" s="1"/>
  <c r="AW1457" i="6"/>
  <c r="AX1457" i="6" s="1"/>
  <c r="AW1459" i="6"/>
  <c r="AX1459" i="6" s="1"/>
  <c r="AW1455" i="6"/>
  <c r="AX1455" i="6" s="1"/>
  <c r="AW1454" i="6"/>
  <c r="AX1454" i="6" s="1"/>
  <c r="AW1452" i="6"/>
  <c r="AX1452" i="6" s="1"/>
  <c r="AW1451" i="6"/>
  <c r="AX1451" i="6" s="1"/>
  <c r="AW1453" i="6"/>
  <c r="AX1453" i="6" s="1"/>
  <c r="AW1450" i="6"/>
  <c r="AX1450" i="6" s="1"/>
  <c r="AW1445" i="6"/>
  <c r="AX1445" i="6" s="1"/>
  <c r="AW1448" i="6"/>
  <c r="AX1448" i="6" s="1"/>
  <c r="AW1446" i="6"/>
  <c r="AX1446" i="6" s="1"/>
  <c r="AW1449" i="6"/>
  <c r="AX1449" i="6" s="1"/>
  <c r="AW1447" i="6"/>
  <c r="AX1447" i="6" s="1"/>
  <c r="AW1442" i="6"/>
  <c r="AX1442" i="6" s="1"/>
  <c r="AW1441" i="6"/>
  <c r="AX1441" i="6" s="1"/>
  <c r="AW1444" i="6"/>
  <c r="AX1444" i="6" s="1"/>
  <c r="AW1443" i="6"/>
  <c r="AX1443" i="6" s="1"/>
  <c r="AW1440" i="6"/>
  <c r="AX1440" i="6" s="1"/>
  <c r="AW1439" i="6"/>
  <c r="AX1439" i="6" s="1"/>
  <c r="AW1437" i="6"/>
  <c r="AX1437" i="6" s="1"/>
  <c r="AW1438" i="6"/>
  <c r="AX1438" i="6" s="1"/>
  <c r="AW1433" i="6"/>
  <c r="AX1433" i="6" s="1"/>
  <c r="AW1436" i="6"/>
  <c r="AX1436" i="6" s="1"/>
  <c r="AW1435" i="6"/>
  <c r="AX1435" i="6" s="1"/>
  <c r="AW1434" i="6"/>
  <c r="AX1434" i="6" s="1"/>
  <c r="AW1429" i="6"/>
  <c r="AX1429" i="6" s="1"/>
  <c r="AW1427" i="6"/>
  <c r="AX1427" i="6" s="1"/>
  <c r="AW1430" i="6"/>
  <c r="AX1430" i="6" s="1"/>
  <c r="AW1432" i="6"/>
  <c r="AX1432" i="6" s="1"/>
  <c r="AW1431" i="6"/>
  <c r="AX1431" i="6" s="1"/>
  <c r="AW1428" i="6"/>
  <c r="AX1428" i="6" s="1"/>
  <c r="AW1426" i="6"/>
  <c r="AX1426" i="6" s="1"/>
  <c r="AW1425" i="6"/>
  <c r="AX1425" i="6" s="1"/>
  <c r="AW1423" i="6"/>
  <c r="AX1423" i="6" s="1"/>
  <c r="AW1424" i="6"/>
  <c r="AX1424" i="6" s="1"/>
  <c r="AW1421" i="6"/>
  <c r="AX1421" i="6" s="1"/>
  <c r="AW1422" i="6"/>
  <c r="AX1422" i="6" s="1"/>
  <c r="AW1418" i="6"/>
  <c r="AX1418" i="6" s="1"/>
  <c r="AW1419" i="6"/>
  <c r="AX1419" i="6" s="1"/>
  <c r="AW1420" i="6"/>
  <c r="AX1420" i="6" s="1"/>
  <c r="AW1413" i="6"/>
  <c r="AX1413" i="6" s="1"/>
  <c r="AW1414" i="6"/>
  <c r="AX1414" i="6" s="1"/>
  <c r="AW1415" i="6"/>
  <c r="AX1415" i="6" s="1"/>
  <c r="AW1412" i="6"/>
  <c r="AX1412" i="6" s="1"/>
  <c r="AW1416" i="6"/>
  <c r="AX1416" i="6" s="1"/>
  <c r="AW1417" i="6"/>
  <c r="AX1417" i="6" s="1"/>
  <c r="AW1408" i="6"/>
  <c r="AX1408" i="6" s="1"/>
  <c r="AW1409" i="6"/>
  <c r="AX1409" i="6" s="1"/>
  <c r="AW1411" i="6"/>
  <c r="AX1411" i="6" s="1"/>
  <c r="AW1410" i="6"/>
  <c r="AX1410" i="6" s="1"/>
  <c r="AW1407" i="6"/>
  <c r="AX1407" i="6" s="1"/>
  <c r="AW1406" i="6"/>
  <c r="AX1406" i="6" s="1"/>
  <c r="AW1405" i="6"/>
  <c r="AX1405" i="6" s="1"/>
  <c r="AW1404" i="6"/>
  <c r="AX1404" i="6" s="1"/>
  <c r="AW1403" i="6"/>
  <c r="AX1403" i="6" s="1"/>
  <c r="AW1399" i="6"/>
  <c r="AX1399" i="6" s="1"/>
  <c r="AW1400" i="6"/>
  <c r="AX1400" i="6" s="1"/>
  <c r="AW1401" i="6"/>
  <c r="AX1401" i="6" s="1"/>
  <c r="AW1397" i="6"/>
  <c r="AX1397" i="6" s="1"/>
  <c r="AW1398" i="6"/>
  <c r="AX1398" i="6" s="1"/>
  <c r="AW1402" i="6"/>
  <c r="AX1402" i="6" s="1"/>
  <c r="AW1395" i="6"/>
  <c r="AX1395" i="6" s="1"/>
  <c r="AW1396" i="6"/>
  <c r="AX1396" i="6" s="1"/>
  <c r="AW1394" i="6"/>
  <c r="AX1394" i="6" s="1"/>
  <c r="AW1393" i="6"/>
  <c r="AX1393" i="6" s="1"/>
  <c r="AW1392" i="6"/>
  <c r="AX1392" i="6" s="1"/>
  <c r="AW1391" i="6"/>
  <c r="AX1391" i="6" s="1"/>
  <c r="AW1388" i="6"/>
  <c r="AX1388" i="6" s="1"/>
  <c r="AW1389" i="6"/>
  <c r="AX1389" i="6" s="1"/>
  <c r="AW1384" i="6"/>
  <c r="AX1384" i="6" s="1"/>
  <c r="AW1386" i="6"/>
  <c r="AX1386" i="6" s="1"/>
  <c r="AW1387" i="6"/>
  <c r="AX1387" i="6" s="1"/>
  <c r="AW1385" i="6"/>
  <c r="AX1385" i="6" s="1"/>
  <c r="AW1390" i="6"/>
  <c r="AX1390" i="6" s="1"/>
  <c r="AW1380" i="6"/>
  <c r="AX1380" i="6" s="1"/>
  <c r="AW1379" i="6"/>
  <c r="AX1379" i="6" s="1"/>
  <c r="AW1382" i="6"/>
  <c r="AX1382" i="6" s="1"/>
  <c r="AW1381" i="6"/>
  <c r="AX1381" i="6" s="1"/>
  <c r="AW1383" i="6"/>
  <c r="AX1383" i="6" s="1"/>
  <c r="AW1373" i="6"/>
  <c r="AX1373" i="6" s="1"/>
  <c r="AW1372" i="6"/>
  <c r="AX1372" i="6" s="1"/>
  <c r="AW1374" i="6"/>
  <c r="AX1374" i="6" s="1"/>
  <c r="AW1375" i="6"/>
  <c r="AX1375" i="6" s="1"/>
  <c r="AW1378" i="6"/>
  <c r="AX1378" i="6" s="1"/>
  <c r="AW1377" i="6"/>
  <c r="AX1377" i="6" s="1"/>
  <c r="AW1376" i="6"/>
  <c r="AX1376" i="6" s="1"/>
  <c r="AW1369" i="6"/>
  <c r="AX1369" i="6" s="1"/>
  <c r="AW1371" i="6"/>
  <c r="AX1371" i="6" s="1"/>
  <c r="AW1370" i="6"/>
  <c r="AX1370" i="6" s="1"/>
  <c r="AW1367" i="6"/>
  <c r="AX1367" i="6" s="1"/>
  <c r="AW1366" i="6"/>
  <c r="AX1366" i="6" s="1"/>
  <c r="AW1364" i="6"/>
  <c r="AX1364" i="6" s="1"/>
  <c r="AW1368" i="6"/>
  <c r="AX1368" i="6" s="1"/>
  <c r="AW1365" i="6"/>
  <c r="AX1365" i="6" s="1"/>
  <c r="AW1362" i="6"/>
  <c r="AX1362" i="6" s="1"/>
  <c r="AW1358" i="6"/>
  <c r="AX1358" i="6" s="1"/>
  <c r="AW1359" i="6"/>
  <c r="AX1359" i="6" s="1"/>
  <c r="AW1361" i="6"/>
  <c r="AX1361" i="6" s="1"/>
  <c r="AW1360" i="6"/>
  <c r="AX1360" i="6" s="1"/>
  <c r="AW1363" i="6"/>
  <c r="AX1363" i="6" s="1"/>
  <c r="AW1355" i="6"/>
  <c r="AX1355" i="6" s="1"/>
  <c r="AW1357" i="6"/>
  <c r="AX1357" i="6" s="1"/>
  <c r="AW1356" i="6"/>
  <c r="AX1356" i="6" s="1"/>
  <c r="AW1354" i="6"/>
  <c r="AX1354" i="6" s="1"/>
  <c r="AW1352" i="6"/>
  <c r="AX1352" i="6" s="1"/>
  <c r="AW1351" i="6"/>
  <c r="AX1351" i="6" s="1"/>
  <c r="AW1353" i="6"/>
  <c r="AX1353" i="6" s="1"/>
  <c r="AW1349" i="6"/>
  <c r="AX1349" i="6" s="1"/>
  <c r="AW1350" i="6"/>
  <c r="AX1350" i="6" s="1"/>
  <c r="AW1347" i="6"/>
  <c r="AX1347" i="6" s="1"/>
  <c r="AW1348" i="6"/>
  <c r="AX1348" i="6" s="1"/>
  <c r="AW1343" i="6"/>
  <c r="AX1343" i="6" s="1"/>
  <c r="AW1346" i="6"/>
  <c r="AX1346" i="6" s="1"/>
  <c r="AW1344" i="6"/>
  <c r="AX1344" i="6" s="1"/>
  <c r="AW1345" i="6"/>
  <c r="AX1345" i="6" s="1"/>
  <c r="AW1342" i="6"/>
  <c r="AX1342" i="6" s="1"/>
  <c r="AW1341" i="6"/>
  <c r="AX1341" i="6" s="1"/>
  <c r="AW1340" i="6"/>
  <c r="AX1340" i="6" s="1"/>
  <c r="AW1339" i="6"/>
  <c r="AX1339" i="6" s="1"/>
  <c r="AW1336" i="6"/>
  <c r="AX1336" i="6" s="1"/>
  <c r="AW1337" i="6"/>
  <c r="AX1337" i="6" s="1"/>
  <c r="AW1338" i="6"/>
  <c r="AX1338" i="6" s="1"/>
  <c r="AW1331" i="6"/>
  <c r="AX1331" i="6" s="1"/>
  <c r="AW1332" i="6"/>
  <c r="AX1332" i="6" s="1"/>
  <c r="AW1335" i="6"/>
  <c r="AX1335" i="6" s="1"/>
  <c r="AW1333" i="6"/>
  <c r="AX1333" i="6" s="1"/>
  <c r="AW1334" i="6"/>
  <c r="AX1334" i="6" s="1"/>
  <c r="AW1326" i="6"/>
  <c r="AX1326" i="6" s="1"/>
  <c r="AW1327" i="6"/>
  <c r="AX1327" i="6" s="1"/>
  <c r="AW1329" i="6"/>
  <c r="AX1329" i="6" s="1"/>
  <c r="AW1330" i="6"/>
  <c r="AX1330" i="6" s="1"/>
  <c r="AW1328" i="6"/>
  <c r="AX1328" i="6" s="1"/>
  <c r="AW1322" i="6"/>
  <c r="AX1322" i="6" s="1"/>
  <c r="AW1321" i="6"/>
  <c r="AX1321" i="6" s="1"/>
  <c r="AW1323" i="6"/>
  <c r="AX1323" i="6" s="1"/>
  <c r="AW1325" i="6"/>
  <c r="AX1325" i="6" s="1"/>
  <c r="AW1324" i="6"/>
  <c r="AX1324" i="6" s="1"/>
  <c r="AW1318" i="6"/>
  <c r="AX1318" i="6" s="1"/>
  <c r="AW1319" i="6"/>
  <c r="AX1319" i="6" s="1"/>
  <c r="AW1320" i="6"/>
  <c r="AX1320" i="6" s="1"/>
  <c r="AW1317" i="6"/>
  <c r="AX1317" i="6" s="1"/>
  <c r="AW1316" i="6"/>
  <c r="AX1316" i="6" s="1"/>
  <c r="AW1315" i="6"/>
  <c r="AX1315" i="6" s="1"/>
  <c r="AW1311" i="6"/>
  <c r="AX1311" i="6" s="1"/>
  <c r="AW1309" i="6"/>
  <c r="AX1309" i="6" s="1"/>
  <c r="AW1312" i="6"/>
  <c r="AX1312" i="6" s="1"/>
  <c r="AW1310" i="6"/>
  <c r="AX1310" i="6" s="1"/>
  <c r="AW1314" i="6"/>
  <c r="AX1314" i="6" s="1"/>
  <c r="AW1313" i="6"/>
  <c r="AX1313" i="6" s="1"/>
  <c r="AW1304" i="6"/>
  <c r="AX1304" i="6" s="1"/>
  <c r="AW1303" i="6"/>
  <c r="AX1303" i="6" s="1"/>
  <c r="AW1305" i="6"/>
  <c r="AX1305" i="6" s="1"/>
  <c r="AW1306" i="6"/>
  <c r="AX1306" i="6" s="1"/>
  <c r="AW1307" i="6"/>
  <c r="AX1307" i="6" s="1"/>
  <c r="AW1308" i="6"/>
  <c r="AX1308" i="6" s="1"/>
  <c r="AW1302" i="6"/>
  <c r="AX1302" i="6" s="1"/>
  <c r="AW1300" i="6"/>
  <c r="AX1300" i="6" s="1"/>
  <c r="AW1301" i="6"/>
  <c r="AX1301" i="6" s="1"/>
  <c r="AW1299" i="6"/>
  <c r="AX1299" i="6" s="1"/>
  <c r="AW1295" i="6"/>
  <c r="AX1295" i="6" s="1"/>
  <c r="AW1296" i="6"/>
  <c r="AX1296" i="6" s="1"/>
  <c r="AW1294" i="6"/>
  <c r="AX1294" i="6" s="1"/>
  <c r="AW1297" i="6"/>
  <c r="AX1297" i="6" s="1"/>
  <c r="AW1298" i="6"/>
  <c r="AX1298" i="6" s="1"/>
  <c r="AW1291" i="6"/>
  <c r="AX1291" i="6" s="1"/>
  <c r="AW1293" i="6"/>
  <c r="AX1293" i="6" s="1"/>
  <c r="AW1292" i="6"/>
  <c r="AX1292" i="6" s="1"/>
  <c r="AW1290" i="6"/>
  <c r="AX1290" i="6" s="1"/>
  <c r="AW1288" i="6"/>
  <c r="AX1288" i="6" s="1"/>
  <c r="AW1289" i="6"/>
  <c r="AX1289" i="6" s="1"/>
  <c r="AW1284" i="6"/>
  <c r="AX1284" i="6" s="1"/>
  <c r="AW1286" i="6"/>
  <c r="AX1286" i="6" s="1"/>
  <c r="AW1287" i="6"/>
  <c r="AX1287" i="6" s="1"/>
  <c r="AW1285" i="6"/>
  <c r="AX1285" i="6" s="1"/>
  <c r="AW1283" i="6"/>
  <c r="AX1283" i="6" s="1"/>
  <c r="AW1282" i="6"/>
  <c r="AX1282" i="6" s="1"/>
  <c r="AW1280" i="6"/>
  <c r="AX1280" i="6" s="1"/>
  <c r="AW1281" i="6"/>
  <c r="AX1281" i="6" s="1"/>
  <c r="AW1277" i="6"/>
  <c r="AX1277" i="6" s="1"/>
  <c r="AW1278" i="6"/>
  <c r="AX1278" i="6" s="1"/>
  <c r="AW1279" i="6"/>
  <c r="AX1279" i="6" s="1"/>
  <c r="AW1269" i="6"/>
  <c r="AX1269" i="6" s="1"/>
  <c r="AW1270" i="6"/>
  <c r="AX1270" i="6" s="1"/>
  <c r="AW1273" i="6"/>
  <c r="AX1273" i="6" s="1"/>
  <c r="AW1276" i="6"/>
  <c r="AX1276" i="6" s="1"/>
  <c r="AW1272" i="6"/>
  <c r="AX1272" i="6" s="1"/>
  <c r="AW1275" i="6"/>
  <c r="AX1275" i="6" s="1"/>
  <c r="AW1271" i="6"/>
  <c r="AX1271" i="6" s="1"/>
  <c r="AW1274" i="6"/>
  <c r="AX1274" i="6" s="1"/>
  <c r="AW1267" i="6"/>
  <c r="AX1267" i="6" s="1"/>
  <c r="AW1268" i="6"/>
  <c r="AX1268" i="6" s="1"/>
  <c r="AW1266" i="6"/>
  <c r="AX1266" i="6" s="1"/>
  <c r="AW1264" i="6"/>
  <c r="AX1264" i="6" s="1"/>
  <c r="AW1265" i="6"/>
  <c r="AX1265" i="6" s="1"/>
  <c r="AW1263" i="6"/>
  <c r="AX1263" i="6" s="1"/>
  <c r="AW1260" i="6"/>
  <c r="AX1260" i="6" s="1"/>
  <c r="AW1258" i="6"/>
  <c r="AX1258" i="6" s="1"/>
  <c r="AW1261" i="6"/>
  <c r="AX1261" i="6" s="1"/>
  <c r="AW1259" i="6"/>
  <c r="AX1259" i="6" s="1"/>
  <c r="AW1262" i="6"/>
  <c r="AX1262" i="6" s="1"/>
  <c r="AW1257" i="6"/>
  <c r="AX1257" i="6" s="1"/>
  <c r="AW1254" i="6"/>
  <c r="AX1254" i="6" s="1"/>
  <c r="AW1255" i="6"/>
  <c r="AX1255" i="6" s="1"/>
  <c r="AW1256" i="6"/>
  <c r="AX1256" i="6" s="1"/>
  <c r="AW1251" i="6"/>
  <c r="AX1251" i="6" s="1"/>
  <c r="AW1253" i="6"/>
  <c r="AX1253" i="6" s="1"/>
  <c r="AW1252" i="6"/>
  <c r="AX1252" i="6" s="1"/>
  <c r="AW1250" i="6"/>
  <c r="AX1250" i="6" s="1"/>
  <c r="AW1247" i="6"/>
  <c r="AX1247" i="6" s="1"/>
  <c r="AW1248" i="6"/>
  <c r="AX1248" i="6" s="1"/>
  <c r="AW1249" i="6"/>
  <c r="AX1249" i="6" s="1"/>
  <c r="AW1245" i="6"/>
  <c r="AX1245" i="6" s="1"/>
  <c r="AW1244" i="6"/>
  <c r="AX1244" i="6" s="1"/>
  <c r="AW1246" i="6"/>
  <c r="AX1246" i="6" s="1"/>
  <c r="AW1240" i="6"/>
  <c r="AX1240" i="6" s="1"/>
  <c r="AW1241" i="6"/>
  <c r="AX1241" i="6" s="1"/>
  <c r="AW1242" i="6"/>
  <c r="AX1242" i="6" s="1"/>
  <c r="AW1243" i="6"/>
  <c r="AX1243" i="6" s="1"/>
  <c r="AW1232" i="6"/>
  <c r="AX1232" i="6" s="1"/>
  <c r="AW1238" i="6"/>
  <c r="AX1238" i="6" s="1"/>
  <c r="AW1230" i="6"/>
  <c r="AX1230" i="6" s="1"/>
  <c r="AW1235" i="6"/>
  <c r="AX1235" i="6" s="1"/>
  <c r="AW1231" i="6"/>
  <c r="AX1231" i="6" s="1"/>
  <c r="AW1234" i="6"/>
  <c r="AX1234" i="6" s="1"/>
  <c r="AW1239" i="6"/>
  <c r="AX1239" i="6" s="1"/>
  <c r="AW1233" i="6"/>
  <c r="AX1233" i="6" s="1"/>
  <c r="AW1236" i="6"/>
  <c r="AX1236" i="6" s="1"/>
  <c r="AW1237" i="6"/>
  <c r="AX1237" i="6" s="1"/>
  <c r="AW1229" i="6"/>
  <c r="AX1229" i="6" s="1"/>
  <c r="AW1227" i="6"/>
  <c r="AX1227" i="6" s="1"/>
  <c r="AW1228" i="6"/>
  <c r="AX1228" i="6" s="1"/>
  <c r="AW1226" i="6"/>
  <c r="AX1226" i="6" s="1"/>
  <c r="AW1225" i="6"/>
  <c r="AX1225" i="6" s="1"/>
  <c r="AW1222" i="6"/>
  <c r="AX1222" i="6" s="1"/>
  <c r="AW1223" i="6"/>
  <c r="AX1223" i="6" s="1"/>
  <c r="AW1224" i="6"/>
  <c r="AX1224" i="6" s="1"/>
  <c r="AW1219" i="6"/>
  <c r="AX1219" i="6" s="1"/>
  <c r="AW1221" i="6"/>
  <c r="AX1221" i="6" s="1"/>
  <c r="AW1220" i="6"/>
  <c r="AX1220" i="6" s="1"/>
  <c r="AW1214" i="6"/>
  <c r="AX1214" i="6" s="1"/>
  <c r="AW1215" i="6"/>
  <c r="AX1215" i="6" s="1"/>
  <c r="AW1218" i="6"/>
  <c r="AX1218" i="6" s="1"/>
  <c r="AW1217" i="6"/>
  <c r="AX1217" i="6" s="1"/>
  <c r="AW1216" i="6"/>
  <c r="AX1216" i="6" s="1"/>
  <c r="AW1213" i="6"/>
  <c r="AX1213" i="6" s="1"/>
  <c r="AW1212" i="6"/>
  <c r="AX1212" i="6" s="1"/>
  <c r="AW1211" i="6"/>
  <c r="AX1211" i="6" s="1"/>
  <c r="AW1210" i="6"/>
  <c r="AX1210" i="6" s="1"/>
  <c r="AW1208" i="6"/>
  <c r="AX1208" i="6" s="1"/>
  <c r="AW1209" i="6"/>
  <c r="AX1209" i="6" s="1"/>
  <c r="AW1207" i="6"/>
  <c r="AX1207" i="6" s="1"/>
  <c r="AW1204" i="6"/>
  <c r="AX1204" i="6" s="1"/>
  <c r="AW1205" i="6"/>
  <c r="AX1205" i="6" s="1"/>
  <c r="AW1203" i="6"/>
  <c r="AX1203" i="6" s="1"/>
  <c r="AW1206" i="6"/>
  <c r="AX1206" i="6" s="1"/>
  <c r="AW1201" i="6"/>
  <c r="AX1201" i="6" s="1"/>
  <c r="AW1202" i="6"/>
  <c r="AX1202" i="6" s="1"/>
  <c r="AW1198" i="6"/>
  <c r="AX1198" i="6" s="1"/>
  <c r="AW1199" i="6"/>
  <c r="AX1199" i="6" s="1"/>
  <c r="AW1194" i="6"/>
  <c r="AX1194" i="6" s="1"/>
  <c r="AW1195" i="6"/>
  <c r="AX1195" i="6" s="1"/>
  <c r="AW1196" i="6"/>
  <c r="AX1196" i="6" s="1"/>
  <c r="AW1200" i="6"/>
  <c r="AX1200" i="6" s="1"/>
  <c r="AW1197" i="6"/>
  <c r="AX1197" i="6" s="1"/>
  <c r="AW1193" i="6"/>
  <c r="AX1193" i="6" s="1"/>
  <c r="AW1192" i="6"/>
  <c r="AX1192" i="6" s="1"/>
  <c r="AW1191" i="6"/>
  <c r="AX1191" i="6" s="1"/>
  <c r="AW1187" i="6"/>
  <c r="AX1187" i="6" s="1"/>
  <c r="AW1190" i="6"/>
  <c r="AX1190" i="6" s="1"/>
  <c r="AW1188" i="6"/>
  <c r="AX1188" i="6" s="1"/>
  <c r="AW1189" i="6"/>
  <c r="AX1189" i="6" s="1"/>
  <c r="AW1186" i="6"/>
  <c r="AX1186" i="6" s="1"/>
  <c r="AW1184" i="6"/>
  <c r="AX1184" i="6" s="1"/>
  <c r="AW1185" i="6"/>
  <c r="AX1185" i="6" s="1"/>
  <c r="AW1180" i="6"/>
  <c r="AX1180" i="6" s="1"/>
  <c r="AW1181" i="6"/>
  <c r="AX1181" i="6" s="1"/>
  <c r="AW1183" i="6"/>
  <c r="AX1183" i="6" s="1"/>
  <c r="AW1182" i="6"/>
  <c r="AX1182" i="6" s="1"/>
  <c r="AW1179" i="6"/>
  <c r="AX1179" i="6" s="1"/>
  <c r="AW1175" i="6"/>
  <c r="AX1175" i="6" s="1"/>
  <c r="AW1177" i="6"/>
  <c r="AX1177" i="6" s="1"/>
  <c r="AW1178" i="6"/>
  <c r="AX1178" i="6" s="1"/>
  <c r="AW1176" i="6"/>
  <c r="AX1176" i="6" s="1"/>
  <c r="AW1173" i="6"/>
  <c r="AX1173" i="6" s="1"/>
  <c r="AW1174" i="6"/>
  <c r="AX1174" i="6" s="1"/>
  <c r="AW1168" i="6"/>
  <c r="AX1168" i="6" s="1"/>
  <c r="AW1171" i="6"/>
  <c r="AX1171" i="6" s="1"/>
  <c r="AW1170" i="6"/>
  <c r="AX1170" i="6" s="1"/>
  <c r="AW1172" i="6"/>
  <c r="AX1172" i="6" s="1"/>
  <c r="AW1169" i="6"/>
  <c r="AX1169" i="6" s="1"/>
  <c r="AW1163" i="6"/>
  <c r="AX1163" i="6" s="1"/>
  <c r="AW1164" i="6"/>
  <c r="AX1164" i="6" s="1"/>
  <c r="AW1165" i="6"/>
  <c r="AX1165" i="6" s="1"/>
  <c r="AW1166" i="6"/>
  <c r="AX1166" i="6" s="1"/>
  <c r="AW1167" i="6"/>
  <c r="AX1167" i="6" s="1"/>
  <c r="AW1162" i="6"/>
  <c r="AX1162" i="6" s="1"/>
  <c r="AW1161" i="6"/>
  <c r="AX1161" i="6" s="1"/>
  <c r="AW1159" i="6"/>
  <c r="AX1159" i="6" s="1"/>
  <c r="AW1160" i="6"/>
  <c r="AX1160" i="6" s="1"/>
  <c r="AW1158" i="6"/>
  <c r="AX1158" i="6" s="1"/>
  <c r="AW1157" i="6"/>
  <c r="AX1157" i="6" s="1"/>
  <c r="AW1154" i="6"/>
  <c r="AX1154" i="6" s="1"/>
  <c r="AW1155" i="6"/>
  <c r="AX1155" i="6" s="1"/>
  <c r="AW1156" i="6"/>
  <c r="AX1156" i="6" s="1"/>
  <c r="AW1153" i="6"/>
  <c r="AX1153" i="6" s="1"/>
  <c r="AW1152" i="6"/>
  <c r="AX1152" i="6" s="1"/>
  <c r="AW1150" i="6"/>
  <c r="AX1150" i="6" s="1"/>
  <c r="AW1149" i="6"/>
  <c r="AX1149" i="6" s="1"/>
  <c r="AW1151" i="6"/>
  <c r="AX1151" i="6" s="1"/>
  <c r="AW1148" i="6"/>
  <c r="AX1148" i="6" s="1"/>
  <c r="AW1147" i="6"/>
  <c r="AX1147" i="6" s="1"/>
  <c r="AW1143" i="6"/>
  <c r="AX1143" i="6" s="1"/>
  <c r="AW1144" i="6"/>
  <c r="AX1144" i="6" s="1"/>
  <c r="AW1145" i="6"/>
  <c r="AX1145" i="6" s="1"/>
  <c r="AW1142" i="6"/>
  <c r="AX1142" i="6" s="1"/>
  <c r="AW1146" i="6"/>
  <c r="AX1146" i="6" s="1"/>
  <c r="AW1141" i="6"/>
  <c r="AX1141" i="6" s="1"/>
  <c r="AW1138" i="6"/>
  <c r="AX1138" i="6" s="1"/>
  <c r="AW1139" i="6"/>
  <c r="AX1139" i="6" s="1"/>
  <c r="AW1140" i="6"/>
  <c r="AX1140" i="6" s="1"/>
  <c r="AW1137" i="6"/>
  <c r="AX1137" i="6" s="1"/>
  <c r="AW1136" i="6"/>
  <c r="AX1136" i="6" s="1"/>
  <c r="AW1135" i="6"/>
  <c r="AX1135" i="6" s="1"/>
  <c r="AW1133" i="6"/>
  <c r="AX1133" i="6" s="1"/>
  <c r="AW1134" i="6"/>
  <c r="AX1134" i="6" s="1"/>
  <c r="AW1131" i="6"/>
  <c r="AX1131" i="6" s="1"/>
  <c r="AW1132" i="6"/>
  <c r="AX1132" i="6" s="1"/>
  <c r="AW1129" i="6"/>
  <c r="AX1129" i="6" s="1"/>
  <c r="AW1130" i="6"/>
  <c r="AX1130" i="6" s="1"/>
  <c r="AW1128" i="6"/>
  <c r="AX1128" i="6" s="1"/>
  <c r="AW1127" i="6"/>
  <c r="AX1127" i="6" s="1"/>
  <c r="AW1126" i="6"/>
  <c r="AX1126" i="6" s="1"/>
  <c r="AW1122" i="6"/>
  <c r="AX1122" i="6" s="1"/>
  <c r="AW1123" i="6"/>
  <c r="AX1123" i="6" s="1"/>
  <c r="AW1125" i="6"/>
  <c r="AX1125" i="6" s="1"/>
  <c r="AW1124" i="6"/>
  <c r="AX1124" i="6" s="1"/>
  <c r="AW1119" i="6"/>
  <c r="AX1119" i="6" s="1"/>
  <c r="AW1121" i="6"/>
  <c r="AX1121" i="6" s="1"/>
  <c r="AW1120" i="6"/>
  <c r="AX1120" i="6" s="1"/>
  <c r="AW1115" i="6"/>
  <c r="AX1115" i="6" s="1"/>
  <c r="AW1117" i="6"/>
  <c r="AX1117" i="6" s="1"/>
  <c r="AW1116" i="6"/>
  <c r="AX1116" i="6" s="1"/>
  <c r="AW1118" i="6"/>
  <c r="AX1118" i="6" s="1"/>
  <c r="AW1113" i="6"/>
  <c r="AX1113" i="6" s="1"/>
  <c r="AW1114" i="6"/>
  <c r="AX1114" i="6" s="1"/>
  <c r="AW1111" i="6"/>
  <c r="AX1111" i="6" s="1"/>
  <c r="AW1112" i="6"/>
  <c r="AX1112" i="6" s="1"/>
  <c r="AW1110" i="6"/>
  <c r="AX1110" i="6" s="1"/>
  <c r="AW1107" i="6"/>
  <c r="AX1107" i="6" s="1"/>
  <c r="AW1106" i="6"/>
  <c r="AX1106" i="6" s="1"/>
  <c r="AW1109" i="6"/>
  <c r="AX1109" i="6" s="1"/>
  <c r="AW1108" i="6"/>
  <c r="AX1108" i="6" s="1"/>
  <c r="AW1105" i="6"/>
  <c r="AX1105" i="6" s="1"/>
  <c r="AW1103" i="6"/>
  <c r="AX1103" i="6" s="1"/>
  <c r="AW1104" i="6"/>
  <c r="AX1104" i="6" s="1"/>
  <c r="AW1102" i="6"/>
  <c r="AX1102" i="6" s="1"/>
  <c r="AW1099" i="6"/>
  <c r="AX1099" i="6" s="1"/>
  <c r="AW1101" i="6"/>
  <c r="AX1101" i="6" s="1"/>
  <c r="AW1100" i="6"/>
  <c r="AX1100" i="6" s="1"/>
  <c r="AW1094" i="6"/>
  <c r="AX1094" i="6" s="1"/>
  <c r="AW1095" i="6"/>
  <c r="AX1095" i="6" s="1"/>
  <c r="AW1096" i="6"/>
  <c r="AX1096" i="6" s="1"/>
  <c r="AW1097" i="6"/>
  <c r="AX1097" i="6" s="1"/>
  <c r="AW1098" i="6"/>
  <c r="AX1098" i="6" s="1"/>
  <c r="AW1089" i="6"/>
  <c r="AX1089" i="6" s="1"/>
  <c r="AW1090" i="6"/>
  <c r="AX1090" i="6" s="1"/>
  <c r="AW1088" i="6"/>
  <c r="AX1088" i="6" s="1"/>
  <c r="AW1091" i="6"/>
  <c r="AX1091" i="6" s="1"/>
  <c r="AW1092" i="6"/>
  <c r="AX1092" i="6" s="1"/>
  <c r="AW1093" i="6"/>
  <c r="AX1093" i="6" s="1"/>
  <c r="AW1084" i="6"/>
  <c r="AX1084" i="6" s="1"/>
  <c r="AW1085" i="6"/>
  <c r="AX1085" i="6" s="1"/>
  <c r="AW1087" i="6"/>
  <c r="AX1087" i="6" s="1"/>
  <c r="AW1083" i="6"/>
  <c r="AX1083" i="6" s="1"/>
  <c r="AW1086" i="6"/>
  <c r="AX1086" i="6" s="1"/>
  <c r="AW1080" i="6"/>
  <c r="AX1080" i="6" s="1"/>
  <c r="AW1081" i="6"/>
  <c r="AX1081" i="6" s="1"/>
  <c r="AW1082" i="6"/>
  <c r="AX1082" i="6" s="1"/>
  <c r="AW1078" i="6"/>
  <c r="AX1078" i="6" s="1"/>
  <c r="AW1079" i="6"/>
  <c r="AX1079" i="6" s="1"/>
  <c r="AW1077" i="6"/>
  <c r="AX1077" i="6" s="1"/>
  <c r="AW1074" i="6"/>
  <c r="AX1074" i="6" s="1"/>
  <c r="AW1076" i="6"/>
  <c r="AX1076" i="6" s="1"/>
  <c r="AW1075" i="6"/>
  <c r="AX1075" i="6" s="1"/>
  <c r="AW1072" i="6"/>
  <c r="AX1072" i="6" s="1"/>
  <c r="AW1071" i="6"/>
  <c r="AX1071" i="6" s="1"/>
  <c r="AW1073" i="6"/>
  <c r="AX1073" i="6" s="1"/>
  <c r="AW1069" i="6"/>
  <c r="AX1069" i="6" s="1"/>
  <c r="AW1068" i="6"/>
  <c r="AX1068" i="6" s="1"/>
  <c r="AW1070" i="6"/>
  <c r="AX1070" i="6" s="1"/>
  <c r="AW1064" i="6"/>
  <c r="AX1064" i="6" s="1"/>
  <c r="AW1067" i="6"/>
  <c r="AX1067" i="6" s="1"/>
  <c r="AW1065" i="6"/>
  <c r="AX1065" i="6" s="1"/>
  <c r="AW1066" i="6"/>
  <c r="AX1066" i="6" s="1"/>
  <c r="AW1063" i="6"/>
  <c r="AX1063" i="6" s="1"/>
  <c r="AW1061" i="6"/>
  <c r="AX1061" i="6" s="1"/>
  <c r="AW1062" i="6"/>
  <c r="AX1062" i="6" s="1"/>
  <c r="AW1058" i="6"/>
  <c r="AX1058" i="6" s="1"/>
  <c r="AW1059" i="6"/>
  <c r="AX1059" i="6" s="1"/>
  <c r="AW1060" i="6"/>
  <c r="AX1060" i="6" s="1"/>
  <c r="AW1057" i="6"/>
  <c r="AX1057" i="6" s="1"/>
  <c r="AW1055" i="6"/>
  <c r="AX1055" i="6" s="1"/>
  <c r="AW1056" i="6"/>
  <c r="AX1056" i="6" s="1"/>
  <c r="AW1054" i="6"/>
  <c r="AX1054" i="6" s="1"/>
  <c r="AW1052" i="6"/>
  <c r="AX1052" i="6" s="1"/>
  <c r="AW1053" i="6"/>
  <c r="AX1053" i="6" s="1"/>
  <c r="AW1050" i="6"/>
  <c r="AX1050" i="6" s="1"/>
  <c r="AW1051" i="6"/>
  <c r="AX1051" i="6" s="1"/>
  <c r="AW1048" i="6"/>
  <c r="AX1048" i="6" s="1"/>
  <c r="AW1049" i="6"/>
  <c r="AX1049" i="6" s="1"/>
  <c r="AW1045" i="6"/>
  <c r="AX1045" i="6" s="1"/>
  <c r="AW1043" i="6"/>
  <c r="AX1043" i="6" s="1"/>
  <c r="AW1044" i="6"/>
  <c r="AX1044" i="6" s="1"/>
  <c r="AW1046" i="6"/>
  <c r="AX1046" i="6" s="1"/>
  <c r="AW1047" i="6"/>
  <c r="AX1047" i="6" s="1"/>
  <c r="AW1039" i="6"/>
  <c r="AX1039" i="6" s="1"/>
  <c r="AW1042" i="6"/>
  <c r="AX1042" i="6" s="1"/>
  <c r="AW1040" i="6"/>
  <c r="AX1040" i="6" s="1"/>
  <c r="AW1041" i="6"/>
  <c r="AX1041" i="6" s="1"/>
  <c r="AW1037" i="6"/>
  <c r="AX1037" i="6" s="1"/>
  <c r="AW1038" i="6"/>
  <c r="AX1038" i="6" s="1"/>
  <c r="AW1035" i="6"/>
  <c r="AX1035" i="6" s="1"/>
  <c r="AW1034" i="6"/>
  <c r="AX1034" i="6" s="1"/>
  <c r="AW1036" i="6"/>
  <c r="AX1036" i="6" s="1"/>
  <c r="AW1032" i="6"/>
  <c r="AX1032" i="6" s="1"/>
  <c r="AW1033" i="6"/>
  <c r="AX1033" i="6" s="1"/>
  <c r="AW1030" i="6"/>
  <c r="AX1030" i="6" s="1"/>
  <c r="AW1029" i="6"/>
  <c r="AX1029" i="6" s="1"/>
  <c r="AW1031" i="6"/>
  <c r="AX1031" i="6" s="1"/>
  <c r="AW1027" i="6"/>
  <c r="AX1027" i="6" s="1"/>
  <c r="AW1025" i="6"/>
  <c r="AX1025" i="6" s="1"/>
  <c r="AW1026" i="6"/>
  <c r="AX1026" i="6" s="1"/>
  <c r="AW1024" i="6"/>
  <c r="AX1024" i="6" s="1"/>
  <c r="AW1028" i="6"/>
  <c r="AX1028" i="6" s="1"/>
  <c r="AW1021" i="6"/>
  <c r="AX1021" i="6" s="1"/>
  <c r="AW1022" i="6"/>
  <c r="AX1022" i="6" s="1"/>
  <c r="AW1023" i="6"/>
  <c r="AX1023" i="6" s="1"/>
  <c r="AW1019" i="6"/>
  <c r="AX1019" i="6" s="1"/>
  <c r="AW1020" i="6"/>
  <c r="AX1020" i="6" s="1"/>
  <c r="AW1015" i="6"/>
  <c r="AX1015" i="6" s="1"/>
  <c r="AW1018" i="6"/>
  <c r="AX1018" i="6" s="1"/>
  <c r="AW1016" i="6"/>
  <c r="AX1016" i="6" s="1"/>
  <c r="AW1017" i="6"/>
  <c r="AX1017" i="6" s="1"/>
  <c r="AW1014" i="6"/>
  <c r="AX1014" i="6" s="1"/>
  <c r="AW1010" i="6"/>
  <c r="AX1010" i="6" s="1"/>
  <c r="AW1011" i="6"/>
  <c r="AX1011" i="6" s="1"/>
  <c r="AW1012" i="6"/>
  <c r="AX1012" i="6" s="1"/>
  <c r="AW1009" i="6"/>
  <c r="AX1009" i="6" s="1"/>
  <c r="AW1013" i="6"/>
  <c r="AX1013" i="6" s="1"/>
  <c r="AW1006" i="6"/>
  <c r="AX1006" i="6" s="1"/>
  <c r="AW1007" i="6"/>
  <c r="AX1007" i="6" s="1"/>
  <c r="AW1008" i="6"/>
  <c r="AX1008" i="6" s="1"/>
  <c r="AW1003" i="6"/>
  <c r="AX1003" i="6" s="1"/>
  <c r="AW999" i="6"/>
  <c r="AX999" i="6" s="1"/>
  <c r="AW1004" i="6"/>
  <c r="AX1004" i="6" s="1"/>
  <c r="AW1005" i="6"/>
  <c r="AX1005" i="6" s="1"/>
  <c r="AW1002" i="6"/>
  <c r="AX1002" i="6" s="1"/>
  <c r="AW1000" i="6"/>
  <c r="AX1000" i="6" s="1"/>
  <c r="AW1001" i="6"/>
  <c r="AX1001" i="6" s="1"/>
  <c r="AW998" i="6"/>
  <c r="AX998" i="6" s="1"/>
  <c r="AW992" i="6"/>
  <c r="AX992" i="6" s="1"/>
  <c r="AW996" i="6"/>
  <c r="AX996" i="6" s="1"/>
  <c r="AW993" i="6"/>
  <c r="AX993" i="6" s="1"/>
  <c r="AW994" i="6"/>
  <c r="AX994" i="6" s="1"/>
  <c r="AW995" i="6"/>
  <c r="AX995" i="6" s="1"/>
  <c r="AW997" i="6"/>
  <c r="AX997" i="6" s="1"/>
  <c r="AW990" i="6"/>
  <c r="AX990" i="6" s="1"/>
  <c r="AW991" i="6"/>
  <c r="AX991" i="6" s="1"/>
  <c r="AW989" i="6"/>
  <c r="AX989" i="6" s="1"/>
  <c r="AW988" i="6"/>
  <c r="AX988" i="6" s="1"/>
  <c r="AW987" i="6"/>
  <c r="AX987" i="6" s="1"/>
  <c r="AW986" i="6"/>
  <c r="AX986" i="6" s="1"/>
  <c r="AW984" i="6"/>
  <c r="AX984" i="6" s="1"/>
  <c r="AW985" i="6"/>
  <c r="AX985" i="6" s="1"/>
  <c r="AW980" i="6"/>
  <c r="AX980" i="6" s="1"/>
  <c r="AW983" i="6"/>
  <c r="AX983" i="6" s="1"/>
  <c r="AW982" i="6"/>
  <c r="AX982" i="6" s="1"/>
  <c r="AW981" i="6"/>
  <c r="AX981" i="6" s="1"/>
  <c r="AW979" i="6"/>
  <c r="AX979" i="6" s="1"/>
  <c r="AW976" i="6"/>
  <c r="AX976" i="6" s="1"/>
  <c r="AW977" i="6"/>
  <c r="AX977" i="6" s="1"/>
  <c r="AW978" i="6"/>
  <c r="AX978" i="6" s="1"/>
  <c r="AW975" i="6"/>
  <c r="AX975" i="6" s="1"/>
  <c r="AW973" i="6"/>
  <c r="AX973" i="6" s="1"/>
  <c r="AW974" i="6"/>
  <c r="AX974" i="6" s="1"/>
  <c r="AW972" i="6"/>
  <c r="AX972" i="6" s="1"/>
  <c r="AW971" i="6"/>
  <c r="AX971" i="6" s="1"/>
  <c r="AW970" i="6"/>
  <c r="AX970" i="6" s="1"/>
  <c r="AW969" i="6"/>
  <c r="AX969" i="6" s="1"/>
  <c r="AW967" i="6"/>
  <c r="AX967" i="6" s="1"/>
  <c r="AW966" i="6"/>
  <c r="AX966" i="6" s="1"/>
  <c r="AW968" i="6"/>
  <c r="AX968" i="6" s="1"/>
  <c r="AW959" i="6"/>
  <c r="AX959" i="6" s="1"/>
  <c r="AW960" i="6"/>
  <c r="AX960" i="6" s="1"/>
  <c r="AW963" i="6"/>
  <c r="AX963" i="6" s="1"/>
  <c r="AW965" i="6"/>
  <c r="AX965" i="6" s="1"/>
  <c r="AW962" i="6"/>
  <c r="AX962" i="6" s="1"/>
  <c r="AW964" i="6"/>
  <c r="AX964" i="6" s="1"/>
  <c r="AW961" i="6"/>
  <c r="AX961" i="6" s="1"/>
  <c r="AW957" i="6"/>
  <c r="AX957" i="6" s="1"/>
  <c r="AW958" i="6"/>
  <c r="AX958" i="6" s="1"/>
  <c r="AW952" i="6"/>
  <c r="AX952" i="6" s="1"/>
  <c r="AW953" i="6"/>
  <c r="AX953" i="6" s="1"/>
  <c r="AW954" i="6"/>
  <c r="AX954" i="6" s="1"/>
  <c r="AW951" i="6"/>
  <c r="AX951" i="6" s="1"/>
  <c r="AW956" i="6"/>
  <c r="AX956" i="6" s="1"/>
  <c r="AW955" i="6"/>
  <c r="AX955" i="6" s="1"/>
  <c r="AW949" i="6"/>
  <c r="AX949" i="6" s="1"/>
  <c r="AW950" i="6"/>
  <c r="AX950" i="6" s="1"/>
  <c r="AW947" i="6"/>
  <c r="AX947" i="6" s="1"/>
  <c r="AW948" i="6"/>
  <c r="AX948" i="6" s="1"/>
  <c r="AW943" i="6"/>
  <c r="AX943" i="6" s="1"/>
  <c r="AW946" i="6"/>
  <c r="AX946" i="6" s="1"/>
  <c r="AW941" i="6"/>
  <c r="AX941" i="6" s="1"/>
  <c r="AW945" i="6"/>
  <c r="AX945" i="6" s="1"/>
  <c r="AW944" i="6"/>
  <c r="AX944" i="6" s="1"/>
  <c r="AW942" i="6"/>
  <c r="AX942" i="6" s="1"/>
  <c r="AW940" i="6"/>
  <c r="AX940" i="6" s="1"/>
  <c r="AW936" i="6"/>
  <c r="AX936" i="6" s="1"/>
  <c r="AW937" i="6"/>
  <c r="AX937" i="6" s="1"/>
  <c r="AW938" i="6"/>
  <c r="AX938" i="6" s="1"/>
  <c r="AW939" i="6"/>
  <c r="AX939" i="6" s="1"/>
  <c r="AW935" i="6"/>
  <c r="AX935" i="6" s="1"/>
  <c r="AW934" i="6"/>
  <c r="AX934" i="6" s="1"/>
  <c r="AW930" i="6"/>
  <c r="AX930" i="6" s="1"/>
  <c r="AW931" i="6"/>
  <c r="AX931" i="6" s="1"/>
  <c r="AW932" i="6"/>
  <c r="AX932" i="6" s="1"/>
  <c r="AW933" i="6"/>
  <c r="AX933" i="6" s="1"/>
  <c r="AW926" i="6"/>
  <c r="AX926" i="6" s="1"/>
  <c r="AW923" i="6"/>
  <c r="AX923" i="6" s="1"/>
  <c r="AW924" i="6"/>
  <c r="AX924" i="6" s="1"/>
  <c r="AW922" i="6"/>
  <c r="AX922" i="6" s="1"/>
  <c r="AW927" i="6"/>
  <c r="AX927" i="6" s="1"/>
  <c r="AW928" i="6"/>
  <c r="AX928" i="6" s="1"/>
  <c r="AW929" i="6"/>
  <c r="AX929" i="6" s="1"/>
  <c r="AW925" i="6"/>
  <c r="AX925" i="6" s="1"/>
  <c r="AW920" i="6"/>
  <c r="AX920" i="6" s="1"/>
  <c r="AW921" i="6"/>
  <c r="AX921" i="6" s="1"/>
  <c r="AW918" i="6"/>
  <c r="AX918" i="6" s="1"/>
  <c r="AW919" i="6"/>
  <c r="AX919" i="6" s="1"/>
  <c r="AW916" i="6"/>
  <c r="AX916" i="6" s="1"/>
  <c r="AW915" i="6"/>
  <c r="AX915" i="6" s="1"/>
  <c r="AW917" i="6"/>
  <c r="AX917" i="6" s="1"/>
  <c r="AW911" i="6"/>
  <c r="AX911" i="6" s="1"/>
  <c r="AW912" i="6"/>
  <c r="AX912" i="6" s="1"/>
  <c r="AW913" i="6"/>
  <c r="AX913" i="6" s="1"/>
  <c r="AW914" i="6"/>
  <c r="AX914" i="6" s="1"/>
  <c r="AW908" i="6"/>
  <c r="AX908" i="6" s="1"/>
  <c r="AW909" i="6"/>
  <c r="AX909" i="6" s="1"/>
  <c r="AW910" i="6"/>
  <c r="AX910" i="6" s="1"/>
  <c r="AW904" i="6"/>
  <c r="AX904" i="6" s="1"/>
  <c r="AW907" i="6"/>
  <c r="AX907" i="6" s="1"/>
  <c r="AW903" i="6"/>
  <c r="AX903" i="6" s="1"/>
  <c r="AW905" i="6"/>
  <c r="AX905" i="6" s="1"/>
  <c r="AW906" i="6"/>
  <c r="AX906" i="6" s="1"/>
  <c r="AW901" i="6"/>
  <c r="AX901" i="6" s="1"/>
  <c r="AW902" i="6"/>
  <c r="AX902" i="6" s="1"/>
  <c r="AW900" i="6"/>
  <c r="AX900" i="6" s="1"/>
  <c r="AW899" i="6"/>
  <c r="AX899" i="6" s="1"/>
  <c r="AW897" i="6"/>
  <c r="AX897" i="6" s="1"/>
  <c r="AW898" i="6"/>
  <c r="AX898" i="6" s="1"/>
  <c r="AW895" i="6"/>
  <c r="AX895" i="6" s="1"/>
  <c r="AW896" i="6"/>
  <c r="AX896" i="6" s="1"/>
  <c r="AW894" i="6"/>
  <c r="AX894" i="6" s="1"/>
  <c r="AW889" i="6"/>
  <c r="AX889" i="6" s="1"/>
  <c r="AW890" i="6"/>
  <c r="AX890" i="6" s="1"/>
  <c r="AW893" i="6"/>
  <c r="AX893" i="6" s="1"/>
  <c r="AW891" i="6"/>
  <c r="AX891" i="6" s="1"/>
  <c r="AW892" i="6"/>
  <c r="AX892" i="6" s="1"/>
  <c r="AW888" i="6"/>
  <c r="AX888" i="6" s="1"/>
  <c r="AW887" i="6"/>
  <c r="AX887" i="6" s="1"/>
  <c r="AW886" i="6"/>
  <c r="AX886" i="6" s="1"/>
  <c r="AW885" i="6"/>
  <c r="AX885" i="6" s="1"/>
  <c r="AW883" i="6"/>
  <c r="AX883" i="6" s="1"/>
  <c r="AW884" i="6"/>
  <c r="AX884" i="6" s="1"/>
  <c r="AW882" i="6"/>
  <c r="AX882" i="6" s="1"/>
  <c r="AW881" i="6"/>
  <c r="AX881" i="6" s="1"/>
  <c r="AW880" i="6"/>
  <c r="AX880" i="6" s="1"/>
  <c r="AW877" i="6"/>
  <c r="AX877" i="6" s="1"/>
  <c r="AW875" i="6"/>
  <c r="AX875" i="6" s="1"/>
  <c r="AW879" i="6"/>
  <c r="AX879" i="6" s="1"/>
  <c r="AW876" i="6"/>
  <c r="AX876" i="6" s="1"/>
  <c r="AW878" i="6"/>
  <c r="AX878" i="6" s="1"/>
  <c r="AW873" i="6"/>
  <c r="AX873" i="6" s="1"/>
  <c r="AW874" i="6"/>
  <c r="AX874" i="6" s="1"/>
  <c r="AW872" i="6"/>
  <c r="AX872" i="6" s="1"/>
  <c r="AW871" i="6"/>
  <c r="AX871" i="6" s="1"/>
  <c r="AW868" i="6"/>
  <c r="AX868" i="6" s="1"/>
  <c r="AW870" i="6"/>
  <c r="AX870" i="6" s="1"/>
  <c r="AW869" i="6"/>
  <c r="AX869" i="6" s="1"/>
  <c r="AW862" i="6"/>
  <c r="AX862" i="6" s="1"/>
  <c r="AW863" i="6"/>
  <c r="AX863" i="6" s="1"/>
  <c r="AW867" i="6"/>
  <c r="AX867" i="6" s="1"/>
  <c r="AW864" i="6"/>
  <c r="AX864" i="6" s="1"/>
  <c r="AW865" i="6"/>
  <c r="AX865" i="6" s="1"/>
  <c r="AW866" i="6"/>
  <c r="AX866" i="6" s="1"/>
  <c r="AW861" i="6"/>
  <c r="AX861" i="6" s="1"/>
  <c r="AW860" i="6"/>
  <c r="AX860" i="6" s="1"/>
  <c r="AW857" i="6"/>
  <c r="AX857" i="6" s="1"/>
  <c r="AW858" i="6"/>
  <c r="AX858" i="6" s="1"/>
  <c r="AW859" i="6"/>
  <c r="AX859" i="6" s="1"/>
  <c r="AW856" i="6"/>
  <c r="AX856" i="6" s="1"/>
  <c r="AW854" i="6"/>
  <c r="AX854" i="6" s="1"/>
  <c r="AW855" i="6"/>
  <c r="AX855" i="6" s="1"/>
  <c r="AW853" i="6"/>
  <c r="AX853" i="6" s="1"/>
  <c r="AW851" i="6"/>
  <c r="AX851" i="6" s="1"/>
  <c r="AW852" i="6"/>
  <c r="AX852" i="6" s="1"/>
  <c r="AW847" i="6"/>
  <c r="AX847" i="6" s="1"/>
  <c r="AW848" i="6"/>
  <c r="AX848" i="6" s="1"/>
  <c r="AW849" i="6"/>
  <c r="AX849" i="6" s="1"/>
  <c r="AW850" i="6"/>
  <c r="AX850" i="6" s="1"/>
  <c r="AW846" i="6"/>
  <c r="AX846" i="6" s="1"/>
  <c r="AW845" i="6"/>
  <c r="AX845" i="6" s="1"/>
  <c r="AW843" i="6"/>
  <c r="AX843" i="6" s="1"/>
  <c r="AW844" i="6"/>
  <c r="AX844" i="6" s="1"/>
  <c r="AW842" i="6"/>
  <c r="AX842" i="6" s="1"/>
  <c r="AW840" i="6"/>
  <c r="AX840" i="6" s="1"/>
  <c r="AW839" i="6"/>
  <c r="AX839" i="6" s="1"/>
  <c r="AW841" i="6"/>
  <c r="AX841" i="6" s="1"/>
  <c r="AW838" i="6"/>
  <c r="AX838" i="6" s="1"/>
  <c r="AW831" i="6"/>
  <c r="AX831" i="6" s="1"/>
  <c r="AW832" i="6"/>
  <c r="AX832" i="6" s="1"/>
  <c r="AW837" i="6"/>
  <c r="AX837" i="6" s="1"/>
  <c r="AW833" i="6"/>
  <c r="AX833" i="6" s="1"/>
  <c r="AW835" i="6"/>
  <c r="AX835" i="6" s="1"/>
  <c r="AW836" i="6"/>
  <c r="AX836" i="6" s="1"/>
  <c r="AW834" i="6"/>
  <c r="AX834" i="6" s="1"/>
  <c r="AW830" i="6"/>
  <c r="AX830" i="6" s="1"/>
  <c r="AW827" i="6"/>
  <c r="AX827" i="6" s="1"/>
  <c r="AW828" i="6"/>
  <c r="AX828" i="6" s="1"/>
  <c r="AW829" i="6"/>
  <c r="AX829" i="6" s="1"/>
  <c r="AW825" i="6"/>
  <c r="AX825" i="6" s="1"/>
  <c r="AW824" i="6"/>
  <c r="AX824" i="6" s="1"/>
  <c r="AW826" i="6"/>
  <c r="AX826" i="6" s="1"/>
  <c r="AW823" i="6"/>
  <c r="AX823" i="6" s="1"/>
  <c r="AW822" i="6"/>
  <c r="AX822" i="6" s="1"/>
  <c r="AW820" i="6"/>
  <c r="AX820" i="6" s="1"/>
  <c r="AW821" i="6"/>
  <c r="AX821" i="6" s="1"/>
  <c r="AW819" i="6"/>
  <c r="AX819" i="6" s="1"/>
  <c r="AW818" i="6"/>
  <c r="AX818" i="6" s="1"/>
  <c r="AW816" i="6"/>
  <c r="AX816" i="6" s="1"/>
  <c r="AW817" i="6"/>
  <c r="AX817" i="6" s="1"/>
  <c r="AW812" i="6"/>
  <c r="AX812" i="6" s="1"/>
  <c r="AW810" i="6"/>
  <c r="AX810" i="6" s="1"/>
  <c r="AW811" i="6"/>
  <c r="AX811" i="6" s="1"/>
  <c r="AW808" i="6"/>
  <c r="AX808" i="6" s="1"/>
  <c r="AW813" i="6"/>
  <c r="AX813" i="6" s="1"/>
  <c r="AW814" i="6"/>
  <c r="AX814" i="6" s="1"/>
  <c r="AW815" i="6"/>
  <c r="AX815" i="6" s="1"/>
  <c r="AW809" i="6"/>
  <c r="AX809" i="6" s="1"/>
  <c r="AW806" i="6"/>
  <c r="AX806" i="6" s="1"/>
  <c r="AW805" i="6"/>
  <c r="AX805" i="6" s="1"/>
  <c r="AW807" i="6"/>
  <c r="AX807" i="6" s="1"/>
  <c r="AW803" i="6"/>
  <c r="AX803" i="6" s="1"/>
  <c r="AW804" i="6"/>
  <c r="AX804" i="6" s="1"/>
  <c r="AW800" i="6"/>
  <c r="AX800" i="6" s="1"/>
  <c r="AW801" i="6"/>
  <c r="AX801" i="6" s="1"/>
  <c r="AW799" i="6"/>
  <c r="AX799" i="6" s="1"/>
  <c r="AW802" i="6"/>
  <c r="AX802" i="6" s="1"/>
  <c r="AW797" i="6"/>
  <c r="AX797" i="6" s="1"/>
  <c r="AW796" i="6"/>
  <c r="AX796" i="6" s="1"/>
  <c r="AW798" i="6"/>
  <c r="AX798" i="6" s="1"/>
  <c r="AW794" i="6"/>
  <c r="AX794" i="6" s="1"/>
  <c r="AW795" i="6"/>
  <c r="AX795" i="6" s="1"/>
  <c r="AW792" i="6"/>
  <c r="AX792" i="6" s="1"/>
  <c r="AW790" i="6"/>
  <c r="AX790" i="6" s="1"/>
  <c r="AW791" i="6"/>
  <c r="AX791" i="6" s="1"/>
  <c r="AW793" i="6"/>
  <c r="AX793" i="6" s="1"/>
  <c r="AW787" i="6"/>
  <c r="AX787" i="6" s="1"/>
  <c r="AW785" i="6"/>
  <c r="AX785" i="6" s="1"/>
  <c r="AW786" i="6"/>
  <c r="AX786" i="6" s="1"/>
  <c r="AW788" i="6"/>
  <c r="AX788" i="6" s="1"/>
  <c r="AW789" i="6"/>
  <c r="AX789" i="6" s="1"/>
  <c r="AW780" i="6"/>
  <c r="AX780" i="6" s="1"/>
  <c r="AW781" i="6"/>
  <c r="AX781" i="6" s="1"/>
  <c r="AW783" i="6"/>
  <c r="AX783" i="6" s="1"/>
  <c r="AW782" i="6"/>
  <c r="AX782" i="6" s="1"/>
  <c r="AW784" i="6"/>
  <c r="AX784" i="6" s="1"/>
  <c r="AW777" i="6"/>
  <c r="AX777" i="6" s="1"/>
  <c r="AW779" i="6"/>
  <c r="AX779" i="6" s="1"/>
  <c r="AW776" i="6"/>
  <c r="AX776" i="6" s="1"/>
  <c r="AW778" i="6"/>
  <c r="AX778" i="6" s="1"/>
  <c r="AW773" i="6"/>
  <c r="AX773" i="6" s="1"/>
  <c r="AW774" i="6"/>
  <c r="AX774" i="6" s="1"/>
  <c r="AW775" i="6"/>
  <c r="AX775" i="6" s="1"/>
  <c r="AW772" i="6"/>
  <c r="AX772" i="6" s="1"/>
  <c r="AW771" i="6"/>
  <c r="AX771" i="6" s="1"/>
  <c r="AW770" i="6"/>
  <c r="AX770" i="6" s="1"/>
  <c r="AW769" i="6"/>
  <c r="AX769" i="6" s="1"/>
  <c r="AW768" i="6"/>
  <c r="AX768" i="6" s="1"/>
  <c r="AW767" i="6"/>
  <c r="AX767" i="6" s="1"/>
  <c r="AW765" i="6"/>
  <c r="AX765" i="6" s="1"/>
  <c r="AW766" i="6"/>
  <c r="AX766" i="6" s="1"/>
  <c r="AW764" i="6"/>
  <c r="AX764" i="6" s="1"/>
  <c r="AW763" i="6"/>
  <c r="AX763" i="6" s="1"/>
  <c r="AW762" i="6"/>
  <c r="AX762" i="6" s="1"/>
  <c r="AW760" i="6"/>
  <c r="AX760" i="6" s="1"/>
  <c r="AW761" i="6"/>
  <c r="AX761" i="6" s="1"/>
  <c r="AW757" i="6"/>
  <c r="AX757" i="6" s="1"/>
  <c r="AW758" i="6"/>
  <c r="AX758" i="6" s="1"/>
  <c r="AW759" i="6"/>
  <c r="AX759" i="6" s="1"/>
  <c r="AW755" i="6"/>
  <c r="AX755" i="6" s="1"/>
  <c r="AW754" i="6"/>
  <c r="AX754" i="6" s="1"/>
  <c r="AW756" i="6"/>
  <c r="AX756" i="6" s="1"/>
  <c r="AW753" i="6"/>
  <c r="AX753" i="6" s="1"/>
  <c r="AW752" i="6"/>
  <c r="AX752" i="6" s="1"/>
  <c r="AW747" i="6"/>
  <c r="AX747" i="6" s="1"/>
  <c r="AW748" i="6"/>
  <c r="AX748" i="6" s="1"/>
  <c r="AW749" i="6"/>
  <c r="AX749" i="6" s="1"/>
  <c r="AW750" i="6"/>
  <c r="AX750" i="6" s="1"/>
  <c r="AW751" i="6"/>
  <c r="AX751" i="6" s="1"/>
  <c r="AW745" i="6"/>
  <c r="AX745" i="6" s="1"/>
  <c r="AW742" i="6"/>
  <c r="AX742" i="6" s="1"/>
  <c r="AW743" i="6"/>
  <c r="AX743" i="6" s="1"/>
  <c r="AW744" i="6"/>
  <c r="AX744" i="6" s="1"/>
  <c r="AW746" i="6"/>
  <c r="AX746" i="6" s="1"/>
  <c r="AW741" i="6"/>
  <c r="AX741" i="6" s="1"/>
  <c r="AW740" i="6"/>
  <c r="AX740" i="6" s="1"/>
  <c r="AW738" i="6"/>
  <c r="AX738" i="6" s="1"/>
  <c r="AW739" i="6"/>
  <c r="AX739" i="6" s="1"/>
  <c r="AW736" i="6"/>
  <c r="AX736" i="6" s="1"/>
  <c r="AW737" i="6"/>
  <c r="AX737" i="6" s="1"/>
  <c r="AW733" i="6"/>
  <c r="AX733" i="6" s="1"/>
  <c r="AW734" i="6"/>
  <c r="AX734" i="6" s="1"/>
  <c r="AW735" i="6"/>
  <c r="AX735" i="6" s="1"/>
  <c r="AW731" i="6"/>
  <c r="AX731" i="6" s="1"/>
  <c r="AW732" i="6"/>
  <c r="AX732" i="6" s="1"/>
  <c r="AW730" i="6"/>
  <c r="AX730" i="6" s="1"/>
  <c r="AW727" i="6"/>
  <c r="AX727" i="6" s="1"/>
  <c r="AW729" i="6"/>
  <c r="AX729" i="6" s="1"/>
  <c r="AW728" i="6"/>
  <c r="AX728" i="6" s="1"/>
  <c r="AW722" i="6"/>
  <c r="AX722" i="6" s="1"/>
  <c r="AW723" i="6"/>
  <c r="AX723" i="6" s="1"/>
  <c r="AW725" i="6"/>
  <c r="AX725" i="6" s="1"/>
  <c r="AW724" i="6"/>
  <c r="AX724" i="6" s="1"/>
  <c r="AW726" i="6"/>
  <c r="AX726" i="6" s="1"/>
  <c r="AW721" i="6"/>
  <c r="AX721" i="6" s="1"/>
  <c r="AW718" i="6"/>
  <c r="AX718" i="6" s="1"/>
  <c r="AW719" i="6"/>
  <c r="AX719" i="6" s="1"/>
  <c r="AW720" i="6"/>
  <c r="AX720" i="6" s="1"/>
  <c r="AW715" i="6"/>
  <c r="AX715" i="6" s="1"/>
  <c r="AW714" i="6"/>
  <c r="AX714" i="6" s="1"/>
  <c r="AW716" i="6"/>
  <c r="AX716" i="6" s="1"/>
  <c r="AW717" i="6"/>
  <c r="AX717" i="6" s="1"/>
  <c r="AW713" i="6"/>
  <c r="AX713" i="6" s="1"/>
  <c r="AW712" i="6"/>
  <c r="AX712" i="6" s="1"/>
  <c r="AW711" i="6"/>
  <c r="AX711" i="6" s="1"/>
  <c r="AW707" i="6"/>
  <c r="AX707" i="6" s="1"/>
  <c r="AW708" i="6"/>
  <c r="AX708" i="6" s="1"/>
  <c r="AW709" i="6"/>
  <c r="AX709" i="6" s="1"/>
  <c r="AW710" i="6"/>
  <c r="AX710" i="6" s="1"/>
  <c r="AW702" i="6"/>
  <c r="AX702" i="6" s="1"/>
  <c r="AW704" i="6"/>
  <c r="AX704" i="6" s="1"/>
  <c r="AW705" i="6"/>
  <c r="AX705" i="6" s="1"/>
  <c r="AW706" i="6"/>
  <c r="AX706" i="6" s="1"/>
  <c r="AW703" i="6"/>
  <c r="AX703" i="6" s="1"/>
  <c r="AW701" i="6"/>
  <c r="AX701" i="6" s="1"/>
  <c r="AW699" i="6"/>
  <c r="AX699" i="6" s="1"/>
  <c r="AW698" i="6"/>
  <c r="AX698" i="6" s="1"/>
  <c r="AW700" i="6"/>
  <c r="AX700" i="6" s="1"/>
  <c r="AW696" i="6"/>
  <c r="AX696" i="6" s="1"/>
  <c r="AW697" i="6"/>
  <c r="AX697" i="6" s="1"/>
  <c r="AW693" i="6"/>
  <c r="AX693" i="6" s="1"/>
  <c r="AW694" i="6"/>
  <c r="AX694" i="6" s="1"/>
  <c r="AW695" i="6"/>
  <c r="AX695" i="6" s="1"/>
  <c r="AW691" i="6"/>
  <c r="AX691" i="6" s="1"/>
  <c r="AW692" i="6"/>
  <c r="AX692" i="6" s="1"/>
  <c r="AW690" i="6"/>
  <c r="AX690" i="6" s="1"/>
  <c r="AW688" i="6"/>
  <c r="AX688" i="6" s="1"/>
  <c r="AW689" i="6"/>
  <c r="AX689" i="6" s="1"/>
  <c r="AW686" i="6"/>
  <c r="AX686" i="6" s="1"/>
  <c r="AW687" i="6"/>
  <c r="AX687" i="6" s="1"/>
  <c r="AW682" i="6"/>
  <c r="AX682" i="6" s="1"/>
  <c r="AW683" i="6"/>
  <c r="AX683" i="6" s="1"/>
  <c r="AW684" i="6"/>
  <c r="AX684" i="6" s="1"/>
  <c r="AW685" i="6"/>
  <c r="AX685" i="6" s="1"/>
  <c r="AW681" i="6"/>
  <c r="AX681" i="6" s="1"/>
  <c r="AW680" i="6"/>
  <c r="AX680" i="6" s="1"/>
  <c r="AW674" i="6"/>
  <c r="AX674" i="6" s="1"/>
  <c r="AW675" i="6"/>
  <c r="AX675" i="6" s="1"/>
  <c r="AW678" i="6"/>
  <c r="AX678" i="6" s="1"/>
  <c r="AW679" i="6"/>
  <c r="AX679" i="6" s="1"/>
  <c r="AW676" i="6"/>
  <c r="AX676" i="6" s="1"/>
  <c r="AW677" i="6"/>
  <c r="AX677" i="6" s="1"/>
  <c r="AW669" i="6"/>
  <c r="AX669" i="6" s="1"/>
  <c r="AW670" i="6"/>
  <c r="AX670" i="6" s="1"/>
  <c r="AW673" i="6"/>
  <c r="AX673" i="6" s="1"/>
  <c r="AW671" i="6"/>
  <c r="AX671" i="6" s="1"/>
  <c r="AW672" i="6"/>
  <c r="AX672" i="6" s="1"/>
  <c r="AW665" i="6"/>
  <c r="AX665" i="6" s="1"/>
  <c r="AW666" i="6"/>
  <c r="AX666" i="6" s="1"/>
  <c r="AW664" i="6"/>
  <c r="AX664" i="6" s="1"/>
  <c r="AW667" i="6"/>
  <c r="AX667" i="6" s="1"/>
  <c r="AW668" i="6"/>
  <c r="AX668" i="6" s="1"/>
  <c r="AW661" i="6"/>
  <c r="AX661" i="6" s="1"/>
  <c r="AW662" i="6"/>
  <c r="AX662" i="6" s="1"/>
  <c r="AW663" i="6"/>
  <c r="AX663" i="6" s="1"/>
  <c r="AW654" i="6"/>
  <c r="AX654" i="6" s="1"/>
  <c r="AW655" i="6"/>
  <c r="AX655" i="6" s="1"/>
  <c r="AW656" i="6"/>
  <c r="AX656" i="6" s="1"/>
  <c r="AW657" i="6"/>
  <c r="AX657" i="6" s="1"/>
  <c r="AW658" i="6"/>
  <c r="AX658" i="6" s="1"/>
  <c r="AW659" i="6"/>
  <c r="AX659" i="6" s="1"/>
  <c r="AW660" i="6"/>
  <c r="AX660" i="6" s="1"/>
  <c r="AW653" i="6"/>
  <c r="AX653" i="6" s="1"/>
  <c r="AW652" i="6"/>
  <c r="AX652" i="6" s="1"/>
  <c r="AW651" i="6"/>
  <c r="AX651" i="6" s="1"/>
  <c r="AW643" i="6"/>
  <c r="AX643" i="6" s="1"/>
  <c r="AW640" i="6"/>
  <c r="AX640" i="6" s="1"/>
  <c r="AW641" i="6"/>
  <c r="AX641" i="6" s="1"/>
  <c r="AW644" i="6"/>
  <c r="AX644" i="6" s="1"/>
  <c r="AW642" i="6"/>
  <c r="AX642" i="6" s="1"/>
  <c r="AW650" i="6"/>
  <c r="AX650" i="6" s="1"/>
  <c r="AW647" i="6"/>
  <c r="AX647" i="6" s="1"/>
  <c r="AW648" i="6"/>
  <c r="AX648" i="6" s="1"/>
  <c r="AW649" i="6"/>
  <c r="AX649" i="6" s="1"/>
  <c r="AW646" i="6"/>
  <c r="AX646" i="6" s="1"/>
  <c r="AW645" i="6"/>
  <c r="AX645" i="6" s="1"/>
  <c r="AW636" i="6"/>
  <c r="AX636" i="6" s="1"/>
  <c r="AW633" i="6"/>
  <c r="AX633" i="6" s="1"/>
  <c r="AW634" i="6"/>
  <c r="AX634" i="6" s="1"/>
  <c r="AW635" i="6"/>
  <c r="AX635" i="6" s="1"/>
  <c r="AW639" i="6"/>
  <c r="AX639" i="6" s="1"/>
  <c r="AW637" i="6"/>
  <c r="AX637" i="6" s="1"/>
  <c r="AW638" i="6"/>
  <c r="AX638" i="6" s="1"/>
  <c r="AW628" i="6"/>
  <c r="AX628" i="6" s="1"/>
  <c r="AW631" i="6"/>
  <c r="AX631" i="6" s="1"/>
  <c r="AW632" i="6"/>
  <c r="AX632" i="6" s="1"/>
  <c r="AW629" i="6"/>
  <c r="AX629" i="6" s="1"/>
  <c r="AW630" i="6"/>
  <c r="AX630" i="6" s="1"/>
  <c r="AW624" i="6"/>
  <c r="AX624" i="6" s="1"/>
  <c r="AW627" i="6"/>
  <c r="AX627" i="6" s="1"/>
  <c r="AW626" i="6"/>
  <c r="AX626" i="6" s="1"/>
  <c r="AW625" i="6"/>
  <c r="AX625" i="6" s="1"/>
  <c r="AW622" i="6"/>
  <c r="AX622" i="6" s="1"/>
  <c r="AW623" i="6"/>
  <c r="AX623" i="6" s="1"/>
  <c r="AW621" i="6"/>
  <c r="AX621" i="6" s="1"/>
  <c r="AW620" i="6"/>
  <c r="AX620" i="6" s="1"/>
  <c r="AW619" i="6"/>
  <c r="AX619" i="6" s="1"/>
  <c r="AW618" i="6"/>
  <c r="AX618" i="6" s="1"/>
  <c r="AW617" i="6"/>
  <c r="AX617" i="6" s="1"/>
  <c r="AW615" i="6"/>
  <c r="AX615" i="6" s="1"/>
  <c r="AW616" i="6"/>
  <c r="AX616" i="6" s="1"/>
  <c r="AW613" i="6"/>
  <c r="AX613" i="6" s="1"/>
  <c r="AW610" i="6"/>
  <c r="AX610" i="6" s="1"/>
  <c r="AW611" i="6"/>
  <c r="AX611" i="6" s="1"/>
  <c r="AW614" i="6"/>
  <c r="AX614" i="6" s="1"/>
  <c r="AW612" i="6"/>
  <c r="AX612" i="6" s="1"/>
  <c r="AW609" i="6"/>
  <c r="AX609" i="6" s="1"/>
  <c r="AW608" i="6"/>
  <c r="AX608" i="6" s="1"/>
  <c r="AW606" i="6"/>
  <c r="AX606" i="6" s="1"/>
  <c r="AW607" i="6"/>
  <c r="AX607" i="6" s="1"/>
  <c r="AW605" i="6"/>
  <c r="AX605" i="6" s="1"/>
  <c r="AW604" i="6"/>
  <c r="AX604" i="6" s="1"/>
  <c r="AW602" i="6"/>
  <c r="AX602" i="6" s="1"/>
  <c r="AW603" i="6"/>
  <c r="AX603" i="6" s="1"/>
  <c r="AW599" i="6"/>
  <c r="AX599" i="6" s="1"/>
  <c r="AW600" i="6"/>
  <c r="AX600" i="6" s="1"/>
  <c r="AW601" i="6"/>
  <c r="AX601" i="6" s="1"/>
  <c r="AW597" i="6"/>
  <c r="AX597" i="6" s="1"/>
  <c r="AW598" i="6"/>
  <c r="AX598" i="6" s="1"/>
  <c r="AW594" i="6"/>
  <c r="AX594" i="6" s="1"/>
  <c r="AW595" i="6"/>
  <c r="AX595" i="6" s="1"/>
  <c r="AW596" i="6"/>
  <c r="AX596" i="6" s="1"/>
  <c r="AW592" i="6"/>
  <c r="AX592" i="6" s="1"/>
  <c r="AW593" i="6"/>
  <c r="AX593" i="6" s="1"/>
  <c r="AW591" i="6"/>
  <c r="AX591" i="6" s="1"/>
  <c r="AW589" i="6"/>
  <c r="AX589" i="6" s="1"/>
  <c r="AW590" i="6"/>
  <c r="AX590" i="6" s="1"/>
  <c r="AW586" i="6"/>
  <c r="AX586" i="6" s="1"/>
  <c r="AW587" i="6"/>
  <c r="AX587" i="6" s="1"/>
  <c r="AW585" i="6"/>
  <c r="AX585" i="6" s="1"/>
  <c r="AW588" i="6"/>
  <c r="AX588" i="6" s="1"/>
  <c r="AW584" i="6"/>
  <c r="AX584" i="6" s="1"/>
  <c r="AW582" i="6"/>
  <c r="AX582" i="6" s="1"/>
  <c r="AW580" i="6"/>
  <c r="AX580" i="6" s="1"/>
  <c r="AW583" i="6"/>
  <c r="AX583" i="6" s="1"/>
  <c r="AW581" i="6"/>
  <c r="AX581" i="6" s="1"/>
  <c r="AW579" i="6"/>
  <c r="AX579" i="6" s="1"/>
  <c r="AW577" i="6"/>
  <c r="AX577" i="6" s="1"/>
  <c r="AW578" i="6"/>
  <c r="AX578" i="6" s="1"/>
  <c r="AW575" i="6"/>
  <c r="AX575" i="6" s="1"/>
  <c r="AW576" i="6"/>
  <c r="AX576" i="6" s="1"/>
  <c r="AW574" i="6"/>
  <c r="AX574" i="6" s="1"/>
  <c r="AW573" i="6"/>
  <c r="AX573" i="6" s="1"/>
  <c r="AW571" i="6"/>
  <c r="AX571" i="6" s="1"/>
  <c r="AW569" i="6"/>
  <c r="AX569" i="6" s="1"/>
  <c r="AW570" i="6"/>
  <c r="AX570" i="6" s="1"/>
  <c r="AW572" i="6"/>
  <c r="AX572" i="6" s="1"/>
  <c r="AW567" i="6"/>
  <c r="AX567" i="6" s="1"/>
  <c r="AW566" i="6"/>
  <c r="AX566" i="6" s="1"/>
  <c r="AW565" i="6"/>
  <c r="AX565" i="6" s="1"/>
  <c r="AW568" i="6"/>
  <c r="AX568" i="6" s="1"/>
  <c r="AW563" i="6"/>
  <c r="AX563" i="6" s="1"/>
  <c r="AW559" i="6"/>
  <c r="AX559" i="6" s="1"/>
  <c r="AW560" i="6"/>
  <c r="AX560" i="6" s="1"/>
  <c r="AW562" i="6"/>
  <c r="AX562" i="6" s="1"/>
  <c r="AW564" i="6"/>
  <c r="AX564" i="6" s="1"/>
  <c r="AW561" i="6"/>
  <c r="AX561" i="6" s="1"/>
  <c r="AW556" i="6"/>
  <c r="AX556" i="6" s="1"/>
  <c r="AW552" i="6"/>
  <c r="AX552" i="6" s="1"/>
  <c r="AW558" i="6"/>
  <c r="AX558" i="6" s="1"/>
  <c r="AW553" i="6"/>
  <c r="AX553" i="6" s="1"/>
  <c r="AW557" i="6"/>
  <c r="AX557" i="6" s="1"/>
  <c r="AW554" i="6"/>
  <c r="AX554" i="6" s="1"/>
  <c r="AW555" i="6"/>
  <c r="AX555" i="6" s="1"/>
  <c r="AW550" i="6"/>
  <c r="AX550" i="6" s="1"/>
  <c r="AW551" i="6"/>
  <c r="AX551" i="6" s="1"/>
  <c r="AW549" i="6"/>
  <c r="AX549" i="6" s="1"/>
  <c r="AW547" i="6"/>
  <c r="AX547" i="6" s="1"/>
  <c r="AW548" i="6"/>
  <c r="AX548" i="6" s="1"/>
  <c r="AW543" i="6"/>
  <c r="AX543" i="6" s="1"/>
  <c r="AW545" i="6"/>
  <c r="AX545" i="6" s="1"/>
  <c r="AW546" i="6"/>
  <c r="AX546" i="6" s="1"/>
  <c r="AW544" i="6"/>
  <c r="AX544" i="6" s="1"/>
  <c r="AW537" i="6"/>
  <c r="AX537" i="6" s="1"/>
  <c r="AW536" i="6"/>
  <c r="AX536" i="6" s="1"/>
  <c r="AW541" i="6"/>
  <c r="AX541" i="6" s="1"/>
  <c r="AW539" i="6"/>
  <c r="AX539" i="6" s="1"/>
  <c r="AW538" i="6"/>
  <c r="AX538" i="6" s="1"/>
  <c r="AW540" i="6"/>
  <c r="AX540" i="6" s="1"/>
  <c r="AW535" i="6"/>
  <c r="AX535" i="6" s="1"/>
  <c r="AW542" i="6"/>
  <c r="AX542" i="6" s="1"/>
  <c r="AW534" i="6"/>
  <c r="AX534" i="6" s="1"/>
  <c r="AW533" i="6"/>
  <c r="AX533" i="6" s="1"/>
  <c r="AW531" i="6"/>
  <c r="AX531" i="6" s="1"/>
  <c r="AW532" i="6"/>
  <c r="AX532" i="6" s="1"/>
  <c r="AW530" i="6"/>
  <c r="AX530" i="6" s="1"/>
  <c r="AW526" i="6"/>
  <c r="AX526" i="6" s="1"/>
  <c r="AW527" i="6"/>
  <c r="AX527" i="6" s="1"/>
  <c r="AW523" i="6"/>
  <c r="AX523" i="6" s="1"/>
  <c r="AW528" i="6"/>
  <c r="AX528" i="6" s="1"/>
  <c r="AW529" i="6"/>
  <c r="AX529" i="6" s="1"/>
  <c r="AW524" i="6"/>
  <c r="AX524" i="6" s="1"/>
  <c r="AW525" i="6"/>
  <c r="AX525" i="6" s="1"/>
  <c r="AW521" i="6"/>
  <c r="AX521" i="6" s="1"/>
  <c r="AW522" i="6"/>
  <c r="AX522" i="6" s="1"/>
  <c r="AW517" i="6"/>
  <c r="AX517" i="6" s="1"/>
  <c r="AW516" i="6"/>
  <c r="AX516" i="6" s="1"/>
  <c r="AW518" i="6"/>
  <c r="AX518" i="6" s="1"/>
  <c r="AW520" i="6"/>
  <c r="AX520" i="6" s="1"/>
  <c r="AW519" i="6"/>
  <c r="AX519" i="6" s="1"/>
  <c r="AW515" i="6"/>
  <c r="AX515" i="6" s="1"/>
  <c r="AW514" i="6"/>
  <c r="AX514" i="6" s="1"/>
  <c r="AW513" i="6"/>
  <c r="AX513" i="6" s="1"/>
  <c r="AW512" i="6"/>
  <c r="AX512" i="6" s="1"/>
  <c r="AW510" i="6"/>
  <c r="AX510" i="6" s="1"/>
  <c r="AW508" i="6"/>
  <c r="AX508" i="6" s="1"/>
  <c r="AW509" i="6"/>
  <c r="AX509" i="6" s="1"/>
  <c r="AW511" i="6"/>
  <c r="AX511" i="6" s="1"/>
  <c r="AW507" i="6"/>
  <c r="AX507" i="6" s="1"/>
  <c r="AW506" i="6"/>
  <c r="AX506" i="6" s="1"/>
  <c r="AW505" i="6"/>
  <c r="AX505" i="6" s="1"/>
  <c r="AW503" i="6"/>
  <c r="AX503" i="6" s="1"/>
  <c r="AW501" i="6"/>
  <c r="AX501" i="6" s="1"/>
  <c r="AW498" i="6"/>
  <c r="AX498" i="6" s="1"/>
  <c r="AW504" i="6"/>
  <c r="AX504" i="6" s="1"/>
  <c r="AW497" i="6"/>
  <c r="AX497" i="6" s="1"/>
  <c r="AW496" i="6"/>
  <c r="AX496" i="6" s="1"/>
  <c r="AW499" i="6"/>
  <c r="AX499" i="6" s="1"/>
  <c r="AW500" i="6"/>
  <c r="AX500" i="6" s="1"/>
  <c r="AW502" i="6"/>
  <c r="AX502" i="6" s="1"/>
  <c r="AW494" i="6"/>
  <c r="AX494" i="6" s="1"/>
  <c r="AW495" i="6"/>
  <c r="AX495" i="6" s="1"/>
  <c r="AW493" i="6"/>
  <c r="AX493" i="6" s="1"/>
  <c r="AW492" i="6"/>
  <c r="AX492" i="6" s="1"/>
  <c r="AW491" i="6"/>
  <c r="AX491" i="6" s="1"/>
  <c r="AW486" i="6"/>
  <c r="AX486" i="6" s="1"/>
  <c r="AW488" i="6"/>
  <c r="AX488" i="6" s="1"/>
  <c r="AW487" i="6"/>
  <c r="AX487" i="6" s="1"/>
  <c r="AW489" i="6"/>
  <c r="AX489" i="6" s="1"/>
  <c r="AW490" i="6"/>
  <c r="AX490" i="6" s="1"/>
  <c r="AW485" i="6"/>
  <c r="AX485" i="6" s="1"/>
  <c r="AW484" i="6"/>
  <c r="AX484" i="6" s="1"/>
  <c r="AW483" i="6"/>
  <c r="AX483" i="6" s="1"/>
  <c r="AW480" i="6"/>
  <c r="AX480" i="6" s="1"/>
  <c r="AW481" i="6"/>
  <c r="AX481" i="6" s="1"/>
  <c r="AW482" i="6"/>
  <c r="AX482" i="6" s="1"/>
  <c r="AW479" i="6"/>
  <c r="AX479" i="6" s="1"/>
  <c r="AW478" i="6"/>
  <c r="AX478" i="6" s="1"/>
  <c r="AW477" i="6"/>
  <c r="AX477" i="6" s="1"/>
  <c r="AW475" i="6"/>
  <c r="AX475" i="6" s="1"/>
  <c r="AW476" i="6"/>
  <c r="AX476" i="6" s="1"/>
  <c r="AW470" i="6"/>
  <c r="AX470" i="6" s="1"/>
  <c r="AW473" i="6"/>
  <c r="AX473" i="6" s="1"/>
  <c r="AW474" i="6"/>
  <c r="AX474" i="6" s="1"/>
  <c r="AW471" i="6"/>
  <c r="AX471" i="6" s="1"/>
  <c r="AW472" i="6"/>
  <c r="AX472" i="6" s="1"/>
  <c r="AW469" i="6"/>
  <c r="AX469" i="6" s="1"/>
  <c r="AW468" i="6"/>
  <c r="AX468" i="6" s="1"/>
  <c r="AW463" i="6"/>
  <c r="AX463" i="6" s="1"/>
  <c r="AW464" i="6"/>
  <c r="AX464" i="6" s="1"/>
  <c r="AW465" i="6"/>
  <c r="AX465" i="6" s="1"/>
  <c r="AW466" i="6"/>
  <c r="AX466" i="6" s="1"/>
  <c r="AW467" i="6"/>
  <c r="AX467" i="6" s="1"/>
  <c r="AW462" i="6"/>
  <c r="AX462" i="6" s="1"/>
  <c r="AW461" i="6"/>
  <c r="AX461" i="6" s="1"/>
  <c r="AW460" i="6"/>
  <c r="AX460" i="6" s="1"/>
  <c r="AW457" i="6"/>
  <c r="AX457" i="6" s="1"/>
  <c r="AW459" i="6"/>
  <c r="AX459" i="6" s="1"/>
  <c r="AW458" i="6"/>
  <c r="AX458" i="6" s="1"/>
  <c r="AW455" i="6"/>
  <c r="AX455" i="6" s="1"/>
  <c r="AW456" i="6"/>
  <c r="AX456" i="6" s="1"/>
  <c r="AW454" i="6"/>
  <c r="AX454" i="6" s="1"/>
  <c r="AW452" i="6"/>
  <c r="AX452" i="6" s="1"/>
  <c r="AW450" i="6"/>
  <c r="AX450" i="6" s="1"/>
  <c r="AW451" i="6"/>
  <c r="AX451" i="6" s="1"/>
  <c r="AW453" i="6"/>
  <c r="AX453" i="6" s="1"/>
  <c r="AW449" i="6"/>
  <c r="AX449" i="6" s="1"/>
  <c r="AW448" i="6"/>
  <c r="AX448" i="6" s="1"/>
  <c r="AW447" i="6"/>
  <c r="AX447" i="6" s="1"/>
  <c r="AW445" i="6"/>
  <c r="AX445" i="6" s="1"/>
  <c r="AW442" i="6"/>
  <c r="AX442" i="6" s="1"/>
  <c r="AW444" i="6"/>
  <c r="AX444" i="6" s="1"/>
  <c r="AW446" i="6"/>
  <c r="AX446" i="6" s="1"/>
  <c r="AW441" i="6"/>
  <c r="AX441" i="6" s="1"/>
  <c r="AW443" i="6"/>
  <c r="AX443" i="6" s="1"/>
  <c r="AW440" i="6"/>
  <c r="AX440" i="6" s="1"/>
  <c r="AW438" i="6"/>
  <c r="AX438" i="6" s="1"/>
  <c r="AW439" i="6"/>
  <c r="AX439" i="6" s="1"/>
  <c r="AW436" i="6"/>
  <c r="AX436" i="6" s="1"/>
  <c r="AW437" i="6"/>
  <c r="AX437" i="6" s="1"/>
  <c r="AW435" i="6"/>
  <c r="AX435" i="6" s="1"/>
  <c r="AW434" i="6"/>
  <c r="AX434" i="6" s="1"/>
  <c r="AW433" i="6"/>
  <c r="AX433" i="6" s="1"/>
  <c r="AW432" i="6"/>
  <c r="AX432" i="6" s="1"/>
  <c r="AW428" i="6"/>
  <c r="AX428" i="6" s="1"/>
  <c r="AW430" i="6"/>
  <c r="AX430" i="6" s="1"/>
  <c r="AW429" i="6"/>
  <c r="AX429" i="6" s="1"/>
  <c r="AW431" i="6"/>
  <c r="AX431" i="6" s="1"/>
  <c r="AW427" i="6"/>
  <c r="AX427" i="6" s="1"/>
  <c r="AW425" i="6"/>
  <c r="AX425" i="6" s="1"/>
  <c r="AW426" i="6"/>
  <c r="AX426" i="6" s="1"/>
  <c r="AW421" i="6"/>
  <c r="AX421" i="6" s="1"/>
  <c r="AW422" i="6"/>
  <c r="AX422" i="6" s="1"/>
  <c r="AW423" i="6"/>
  <c r="AX423" i="6" s="1"/>
  <c r="AW424" i="6"/>
  <c r="AX424" i="6" s="1"/>
  <c r="AW419" i="6"/>
  <c r="AX419" i="6" s="1"/>
  <c r="AW420" i="6"/>
  <c r="AX420" i="6" s="1"/>
  <c r="AW418" i="6"/>
  <c r="AX418" i="6" s="1"/>
  <c r="AW415" i="6"/>
  <c r="AX415" i="6" s="1"/>
  <c r="AW416" i="6"/>
  <c r="AX416" i="6" s="1"/>
  <c r="AW417" i="6"/>
  <c r="AX417" i="6" s="1"/>
  <c r="AW414" i="6"/>
  <c r="AX414" i="6" s="1"/>
  <c r="AW413" i="6"/>
  <c r="AX413" i="6" s="1"/>
  <c r="AW411" i="6"/>
  <c r="AX411" i="6" s="1"/>
  <c r="AW412" i="6"/>
  <c r="AX412" i="6" s="1"/>
  <c r="AW409" i="6"/>
  <c r="AX409" i="6" s="1"/>
  <c r="AW410" i="6"/>
  <c r="AX410" i="6" s="1"/>
  <c r="AW408" i="6"/>
  <c r="AX408" i="6" s="1"/>
  <c r="AW407" i="6"/>
  <c r="AX407" i="6" s="1"/>
  <c r="AW406" i="6"/>
  <c r="AX406" i="6" s="1"/>
  <c r="AW405" i="6"/>
  <c r="AX405" i="6" s="1"/>
  <c r="AW404" i="6"/>
  <c r="AX404" i="6" s="1"/>
  <c r="AW401" i="6"/>
  <c r="AX401" i="6" s="1"/>
  <c r="AW402" i="6"/>
  <c r="AX402" i="6" s="1"/>
  <c r="AW403" i="6"/>
  <c r="AX403" i="6" s="1"/>
  <c r="AW400" i="6"/>
  <c r="AX400" i="6" s="1"/>
  <c r="AW399" i="6"/>
  <c r="AX399" i="6" s="1"/>
  <c r="AW398" i="6"/>
  <c r="AX398" i="6" s="1"/>
  <c r="AW396" i="6"/>
  <c r="AX396" i="6" s="1"/>
  <c r="AW397" i="6"/>
  <c r="AX397" i="6" s="1"/>
  <c r="AW393" i="6"/>
  <c r="AX393" i="6" s="1"/>
  <c r="AW394" i="6"/>
  <c r="AX394" i="6" s="1"/>
  <c r="AW395" i="6"/>
  <c r="AX395" i="6" s="1"/>
  <c r="AW385" i="6"/>
  <c r="AX385" i="6" s="1"/>
  <c r="AW386" i="6"/>
  <c r="AX386" i="6" s="1"/>
  <c r="AW388" i="6"/>
  <c r="AX388" i="6" s="1"/>
  <c r="AW389" i="6"/>
  <c r="AX389" i="6" s="1"/>
  <c r="AW387" i="6"/>
  <c r="AX387" i="6" s="1"/>
  <c r="AW390" i="6"/>
  <c r="AX390" i="6" s="1"/>
  <c r="AW391" i="6"/>
  <c r="AX391" i="6" s="1"/>
  <c r="AW392" i="6"/>
  <c r="AX392" i="6" s="1"/>
  <c r="AW383" i="6"/>
  <c r="AX383" i="6" s="1"/>
  <c r="AW382" i="6"/>
  <c r="AX382" i="6" s="1"/>
  <c r="AW384" i="6"/>
  <c r="AX384" i="6" s="1"/>
  <c r="AW381" i="6"/>
  <c r="AX381" i="6" s="1"/>
  <c r="AW380" i="6"/>
  <c r="AX380" i="6" s="1"/>
  <c r="AW379" i="6"/>
  <c r="AX379" i="6" s="1"/>
  <c r="AW378" i="6"/>
  <c r="AX378" i="6" s="1"/>
  <c r="AW377" i="6"/>
  <c r="AX377" i="6" s="1"/>
  <c r="AW376" i="6"/>
  <c r="AX376" i="6" s="1"/>
  <c r="AW375" i="6"/>
  <c r="AX375" i="6" s="1"/>
  <c r="AW371" i="6"/>
  <c r="AX371" i="6" s="1"/>
  <c r="AW372" i="6"/>
  <c r="AX372" i="6" s="1"/>
  <c r="AW373" i="6"/>
  <c r="AX373" i="6" s="1"/>
  <c r="AW370" i="6"/>
  <c r="AX370" i="6" s="1"/>
  <c r="AW374" i="6"/>
  <c r="AX374" i="6" s="1"/>
  <c r="AW369" i="6"/>
  <c r="AX369" i="6" s="1"/>
  <c r="AW368" i="6"/>
  <c r="AX368" i="6" s="1"/>
  <c r="AW367" i="6"/>
  <c r="AX367" i="6" s="1"/>
  <c r="AW362" i="6"/>
  <c r="AX362" i="6" s="1"/>
  <c r="AW361" i="6"/>
  <c r="AX361" i="6" s="1"/>
  <c r="AW363" i="6"/>
  <c r="AX363" i="6" s="1"/>
  <c r="AW365" i="6"/>
  <c r="AX365" i="6" s="1"/>
  <c r="AW366" i="6"/>
  <c r="AX366" i="6" s="1"/>
  <c r="AW364" i="6"/>
  <c r="AX364" i="6" s="1"/>
  <c r="AW359" i="6"/>
  <c r="AX359" i="6" s="1"/>
  <c r="AW360" i="6"/>
  <c r="AX360" i="6" s="1"/>
  <c r="AW358" i="6"/>
  <c r="AX358" i="6" s="1"/>
  <c r="AW355" i="6"/>
  <c r="AX355" i="6" s="1"/>
  <c r="AW356" i="6"/>
  <c r="AX356" i="6" s="1"/>
  <c r="AW357" i="6"/>
  <c r="AX357" i="6" s="1"/>
  <c r="AW354" i="6"/>
  <c r="AX354" i="6" s="1"/>
  <c r="AW349" i="6"/>
  <c r="AX349" i="6" s="1"/>
  <c r="AW350" i="6"/>
  <c r="AX350" i="6" s="1"/>
  <c r="AW351" i="6"/>
  <c r="AX351" i="6" s="1"/>
  <c r="AW352" i="6"/>
  <c r="AX352" i="6" s="1"/>
  <c r="AW353" i="6"/>
  <c r="AX353" i="6" s="1"/>
  <c r="AW346" i="6"/>
  <c r="AX346" i="6" s="1"/>
  <c r="AW347" i="6"/>
  <c r="AX347" i="6" s="1"/>
  <c r="AW344" i="6"/>
  <c r="AX344" i="6" s="1"/>
  <c r="AW342" i="6"/>
  <c r="AX342" i="6" s="1"/>
  <c r="AW341" i="6"/>
  <c r="AX341" i="6" s="1"/>
  <c r="AW348" i="6"/>
  <c r="AX348" i="6" s="1"/>
  <c r="AW345" i="6"/>
  <c r="AX345" i="6" s="1"/>
  <c r="AW343" i="6"/>
  <c r="AX343" i="6" s="1"/>
  <c r="AW338" i="6"/>
  <c r="AX338" i="6" s="1"/>
  <c r="AW339" i="6"/>
  <c r="AX339" i="6" s="1"/>
  <c r="AW340" i="6"/>
  <c r="AX340" i="6" s="1"/>
  <c r="AW333" i="6"/>
  <c r="AX333" i="6" s="1"/>
  <c r="AW337" i="6"/>
  <c r="AX337" i="6" s="1"/>
  <c r="AW336" i="6"/>
  <c r="AX336" i="6" s="1"/>
  <c r="AW334" i="6"/>
  <c r="AX334" i="6" s="1"/>
  <c r="AW335" i="6"/>
  <c r="AX335" i="6" s="1"/>
  <c r="AW331" i="6"/>
  <c r="AX331" i="6" s="1"/>
  <c r="AW332" i="6"/>
  <c r="AX332" i="6" s="1"/>
  <c r="AW330" i="6"/>
  <c r="AX330" i="6" s="1"/>
  <c r="AW326" i="6"/>
  <c r="AX326" i="6" s="1"/>
  <c r="AW328" i="6"/>
  <c r="AX328" i="6" s="1"/>
  <c r="AW329" i="6"/>
  <c r="AX329" i="6" s="1"/>
  <c r="AW327" i="6"/>
  <c r="AX327" i="6" s="1"/>
  <c r="AW325" i="6"/>
  <c r="AX325" i="6" s="1"/>
  <c r="AW323" i="6"/>
  <c r="AX323" i="6" s="1"/>
  <c r="AW321" i="6"/>
  <c r="AX321" i="6" s="1"/>
  <c r="AW324" i="6"/>
  <c r="AX324" i="6" s="1"/>
  <c r="AW322" i="6"/>
  <c r="AX322" i="6" s="1"/>
  <c r="AW318" i="6"/>
  <c r="AX318" i="6" s="1"/>
  <c r="AW319" i="6"/>
  <c r="AX319" i="6" s="1"/>
  <c r="AW320" i="6"/>
  <c r="AX320" i="6" s="1"/>
  <c r="AW317" i="6"/>
  <c r="AX317" i="6" s="1"/>
  <c r="AW315" i="6"/>
  <c r="AX315" i="6" s="1"/>
  <c r="AW316" i="6"/>
  <c r="AX316" i="6" s="1"/>
  <c r="AW313" i="6"/>
  <c r="AX313" i="6" s="1"/>
  <c r="AW314" i="6"/>
  <c r="AX314" i="6" s="1"/>
  <c r="AW311" i="6"/>
  <c r="AX311" i="6" s="1"/>
  <c r="AW312" i="6"/>
  <c r="AX312" i="6" s="1"/>
  <c r="AW310" i="6"/>
  <c r="AX310" i="6" s="1"/>
  <c r="AW309" i="6"/>
  <c r="AX309" i="6" s="1"/>
  <c r="AW308" i="6"/>
  <c r="AX308" i="6" s="1"/>
  <c r="AW307" i="6"/>
  <c r="AX307" i="6" s="1"/>
  <c r="AW299" i="6"/>
  <c r="AX299" i="6" s="1"/>
  <c r="AW302" i="6"/>
  <c r="AX302" i="6" s="1"/>
  <c r="AW303" i="6"/>
  <c r="AX303" i="6" s="1"/>
  <c r="AW306" i="6"/>
  <c r="AX306" i="6" s="1"/>
  <c r="AW298" i="6"/>
  <c r="AX298" i="6" s="1"/>
  <c r="AW300" i="6"/>
  <c r="AX300" i="6" s="1"/>
  <c r="AW301" i="6"/>
  <c r="AX301" i="6" s="1"/>
  <c r="AW304" i="6"/>
  <c r="AX304" i="6" s="1"/>
  <c r="AW305" i="6"/>
  <c r="AX305" i="6" s="1"/>
  <c r="AW297" i="6"/>
  <c r="AX297" i="6" s="1"/>
  <c r="AW295" i="6"/>
  <c r="AX295" i="6" s="1"/>
  <c r="AW294" i="6"/>
  <c r="AX294" i="6" s="1"/>
  <c r="AW296" i="6"/>
  <c r="AX296" i="6" s="1"/>
  <c r="AW292" i="6"/>
  <c r="AX292" i="6" s="1"/>
  <c r="AW293" i="6"/>
  <c r="AX293" i="6" s="1"/>
  <c r="AW289" i="6"/>
  <c r="AX289" i="6" s="1"/>
  <c r="AW290" i="6"/>
  <c r="AX290" i="6" s="1"/>
  <c r="AW291" i="6"/>
  <c r="AX291" i="6" s="1"/>
  <c r="AW287" i="6"/>
  <c r="AX287" i="6" s="1"/>
  <c r="AW288" i="6"/>
  <c r="AX288" i="6" s="1"/>
  <c r="AW286" i="6"/>
  <c r="AX286" i="6" s="1"/>
  <c r="AW284" i="6"/>
  <c r="AX284" i="6" s="1"/>
  <c r="AW285" i="6"/>
  <c r="AX285" i="6" s="1"/>
  <c r="AW281" i="6"/>
  <c r="AX281" i="6" s="1"/>
  <c r="AW282" i="6"/>
  <c r="AX282" i="6" s="1"/>
  <c r="AW283" i="6"/>
  <c r="AX283" i="6" s="1"/>
  <c r="AW280" i="6"/>
  <c r="AX280" i="6" s="1"/>
  <c r="AW278" i="6"/>
  <c r="AX278" i="6" s="1"/>
  <c r="AW279" i="6"/>
  <c r="AX279" i="6" s="1"/>
  <c r="AW277" i="6"/>
  <c r="AX277" i="6" s="1"/>
  <c r="AW276" i="6"/>
  <c r="AX276" i="6" s="1"/>
  <c r="AW273" i="6"/>
  <c r="AX273" i="6" s="1"/>
  <c r="AW274" i="6"/>
  <c r="AX274" i="6" s="1"/>
  <c r="AW275" i="6"/>
  <c r="AX275" i="6" s="1"/>
  <c r="AW272" i="6"/>
  <c r="AX272" i="6" s="1"/>
  <c r="AW270" i="6"/>
  <c r="AX270" i="6" s="1"/>
  <c r="AW271" i="6"/>
  <c r="AX271" i="6" s="1"/>
  <c r="AW266" i="6"/>
  <c r="AX266" i="6" s="1"/>
  <c r="AW267" i="6"/>
  <c r="AX267" i="6" s="1"/>
  <c r="AW268" i="6"/>
  <c r="AX268" i="6" s="1"/>
  <c r="AW269" i="6"/>
  <c r="AX269" i="6" s="1"/>
  <c r="AW265" i="6"/>
  <c r="AX265" i="6" s="1"/>
  <c r="AW263" i="6"/>
  <c r="AX263" i="6" s="1"/>
  <c r="AW264" i="6"/>
  <c r="AX264" i="6" s="1"/>
  <c r="AW262" i="6"/>
  <c r="AX262" i="6" s="1"/>
  <c r="AW260" i="6"/>
  <c r="AX260" i="6" s="1"/>
  <c r="AW258" i="6"/>
  <c r="AX258" i="6" s="1"/>
  <c r="AW259" i="6"/>
  <c r="AX259" i="6" s="1"/>
  <c r="AW257" i="6"/>
  <c r="AX257" i="6" s="1"/>
  <c r="AW261" i="6"/>
  <c r="AX261" i="6" s="1"/>
  <c r="AW255" i="6"/>
  <c r="AX255" i="6" s="1"/>
  <c r="AW254" i="6"/>
  <c r="AX254" i="6" s="1"/>
  <c r="AW252" i="6"/>
  <c r="AX252" i="6" s="1"/>
  <c r="AW251" i="6"/>
  <c r="AX251" i="6" s="1"/>
  <c r="AW253" i="6"/>
  <c r="AX253" i="6" s="1"/>
  <c r="AW256" i="6"/>
  <c r="AX256" i="6" s="1"/>
  <c r="AW248" i="6"/>
  <c r="AX248" i="6" s="1"/>
  <c r="AW250" i="6"/>
  <c r="AX250" i="6" s="1"/>
  <c r="AW246" i="6"/>
  <c r="AX246" i="6" s="1"/>
  <c r="AW247" i="6"/>
  <c r="AX247" i="6" s="1"/>
  <c r="AW249" i="6"/>
  <c r="AX249" i="6" s="1"/>
  <c r="AW245" i="6"/>
  <c r="AX245" i="6" s="1"/>
  <c r="AW240" i="6"/>
  <c r="AX240" i="6" s="1"/>
  <c r="AW241" i="6"/>
  <c r="AX241" i="6" s="1"/>
  <c r="AW244" i="6"/>
  <c r="AX244" i="6" s="1"/>
  <c r="AW242" i="6"/>
  <c r="AX242" i="6" s="1"/>
  <c r="AW243" i="6"/>
  <c r="AX243" i="6" s="1"/>
  <c r="AW239" i="6"/>
  <c r="AX239" i="6" s="1"/>
  <c r="AW238" i="6"/>
  <c r="AX238" i="6" s="1"/>
  <c r="AW237" i="6"/>
  <c r="AX237" i="6" s="1"/>
  <c r="AW236" i="6"/>
  <c r="AX236" i="6" s="1"/>
  <c r="AW230" i="6"/>
  <c r="AX230" i="6" s="1"/>
  <c r="AW231" i="6"/>
  <c r="AX231" i="6" s="1"/>
  <c r="AW233" i="6"/>
  <c r="AX233" i="6" s="1"/>
  <c r="AW234" i="6"/>
  <c r="AX234" i="6" s="1"/>
  <c r="AW235" i="6"/>
  <c r="AX235" i="6" s="1"/>
  <c r="AW232" i="6"/>
  <c r="AX232" i="6" s="1"/>
  <c r="AW228" i="6"/>
  <c r="AX228" i="6" s="1"/>
  <c r="AW224" i="6"/>
  <c r="AX224" i="6" s="1"/>
  <c r="AW225" i="6"/>
  <c r="AX225" i="6" s="1"/>
  <c r="AW229" i="6"/>
  <c r="AX229" i="6" s="1"/>
  <c r="AW226" i="6"/>
  <c r="AX226" i="6" s="1"/>
  <c r="AW227" i="6"/>
  <c r="AX227" i="6" s="1"/>
  <c r="AW223" i="6"/>
  <c r="AX223" i="6" s="1"/>
  <c r="AW222" i="6"/>
  <c r="AX222" i="6" s="1"/>
  <c r="AW218" i="6"/>
  <c r="AX218" i="6" s="1"/>
  <c r="AW219" i="6"/>
  <c r="AX219" i="6" s="1"/>
  <c r="AW221" i="6"/>
  <c r="AX221" i="6" s="1"/>
  <c r="AW220" i="6"/>
  <c r="AX220" i="6" s="1"/>
  <c r="AW217" i="6"/>
  <c r="AX217" i="6" s="1"/>
  <c r="AW215" i="6"/>
  <c r="AX215" i="6" s="1"/>
  <c r="AW216" i="6"/>
  <c r="AX216" i="6" s="1"/>
  <c r="AW212" i="6"/>
  <c r="AX212" i="6" s="1"/>
  <c r="AW211" i="6"/>
  <c r="AX211" i="6" s="1"/>
  <c r="AW213" i="6"/>
  <c r="AX213" i="6" s="1"/>
  <c r="AW214" i="6"/>
  <c r="AX214" i="6" s="1"/>
  <c r="AW210" i="6"/>
  <c r="AX210" i="6" s="1"/>
  <c r="AW209" i="6"/>
  <c r="AX209" i="6" s="1"/>
  <c r="AW206" i="6"/>
  <c r="AX206" i="6" s="1"/>
  <c r="AW207" i="6"/>
  <c r="AX207" i="6" s="1"/>
  <c r="AW208" i="6"/>
  <c r="AX208" i="6" s="1"/>
  <c r="AW202" i="6"/>
  <c r="AX202" i="6" s="1"/>
  <c r="AW204" i="6"/>
  <c r="AX204" i="6" s="1"/>
  <c r="AW205" i="6"/>
  <c r="AX205" i="6" s="1"/>
  <c r="AW203" i="6"/>
  <c r="AX203" i="6" s="1"/>
  <c r="AW200" i="6"/>
  <c r="AX200" i="6" s="1"/>
  <c r="AW201" i="6"/>
  <c r="AX201" i="6" s="1"/>
  <c r="AW197" i="6"/>
  <c r="AX197" i="6" s="1"/>
  <c r="AW199" i="6"/>
  <c r="AX199" i="6" s="1"/>
  <c r="AW198" i="6"/>
  <c r="AX198" i="6" s="1"/>
  <c r="AW196" i="6"/>
  <c r="AX196" i="6" s="1"/>
  <c r="AW192" i="6"/>
  <c r="AX192" i="6" s="1"/>
  <c r="AW191" i="6"/>
  <c r="AX191" i="6" s="1"/>
  <c r="AW194" i="6"/>
  <c r="AX194" i="6" s="1"/>
  <c r="AW195" i="6"/>
  <c r="AX195" i="6" s="1"/>
  <c r="AW193" i="6"/>
  <c r="AX193" i="6" s="1"/>
  <c r="AW187" i="6"/>
  <c r="AX187" i="6" s="1"/>
  <c r="AW190" i="6"/>
  <c r="AX190" i="6" s="1"/>
  <c r="AW188" i="6"/>
  <c r="AX188" i="6" s="1"/>
  <c r="AW189" i="6"/>
  <c r="AX189" i="6" s="1"/>
  <c r="AW185" i="6"/>
  <c r="AX185" i="6" s="1"/>
  <c r="AW186" i="6"/>
  <c r="AX186" i="6" s="1"/>
  <c r="AW184" i="6"/>
  <c r="AX184" i="6" s="1"/>
  <c r="AW183" i="6"/>
  <c r="AX183" i="6" s="1"/>
  <c r="AW181" i="6"/>
  <c r="AX181" i="6" s="1"/>
  <c r="AW182" i="6"/>
  <c r="AX182" i="6" s="1"/>
  <c r="AW178" i="6"/>
  <c r="AX178" i="6" s="1"/>
  <c r="AW179" i="6"/>
  <c r="AX179" i="6" s="1"/>
  <c r="AW180" i="6"/>
  <c r="AX180" i="6" s="1"/>
  <c r="AW175" i="6"/>
  <c r="AX175" i="6" s="1"/>
  <c r="AW176" i="6"/>
  <c r="AX176" i="6" s="1"/>
  <c r="AW177" i="6"/>
  <c r="AX177" i="6" s="1"/>
  <c r="AW173" i="6"/>
  <c r="AX173" i="6" s="1"/>
  <c r="AW174" i="6"/>
  <c r="AX174" i="6" s="1"/>
  <c r="AW170" i="6"/>
  <c r="AX170" i="6" s="1"/>
  <c r="AW168" i="6"/>
  <c r="AX168" i="6" s="1"/>
  <c r="AW169" i="6"/>
  <c r="AX169" i="6" s="1"/>
  <c r="AW171" i="6"/>
  <c r="AX171" i="6" s="1"/>
  <c r="AW172" i="6"/>
  <c r="AX172" i="6" s="1"/>
  <c r="AW161" i="6"/>
  <c r="AX161" i="6" s="1"/>
  <c r="AW162" i="6"/>
  <c r="AX162" i="6" s="1"/>
  <c r="AW166" i="6"/>
  <c r="AX166" i="6" s="1"/>
  <c r="AW160" i="6"/>
  <c r="AX160" i="6" s="1"/>
  <c r="AW158" i="6"/>
  <c r="AX158" i="6" s="1"/>
  <c r="AW165" i="6"/>
  <c r="AX165" i="6" s="1"/>
  <c r="AW163" i="6"/>
  <c r="AX163" i="6" s="1"/>
  <c r="AW164" i="6"/>
  <c r="AX164" i="6" s="1"/>
  <c r="AW157" i="6"/>
  <c r="AX157" i="6" s="1"/>
  <c r="AW167" i="6"/>
  <c r="AX167" i="6" s="1"/>
  <c r="AW159" i="6"/>
  <c r="AX159" i="6" s="1"/>
  <c r="AW156" i="6"/>
  <c r="AX156" i="6" s="1"/>
  <c r="AW154" i="6"/>
  <c r="AX154" i="6" s="1"/>
  <c r="AW155" i="6"/>
  <c r="AX155" i="6" s="1"/>
  <c r="AW150" i="6"/>
  <c r="AX150" i="6" s="1"/>
  <c r="AW153" i="6"/>
  <c r="AX153" i="6" s="1"/>
  <c r="AW151" i="6"/>
  <c r="AX151" i="6" s="1"/>
  <c r="AW152" i="6"/>
  <c r="AX152" i="6" s="1"/>
  <c r="AW147" i="6"/>
  <c r="AX147" i="6" s="1"/>
  <c r="AW148" i="6"/>
  <c r="AX148" i="6" s="1"/>
  <c r="AW149" i="6"/>
  <c r="AX149" i="6" s="1"/>
  <c r="AW142" i="6"/>
  <c r="AX142" i="6" s="1"/>
  <c r="AW144" i="6"/>
  <c r="AX144" i="6" s="1"/>
  <c r="AW141" i="6"/>
  <c r="AX141" i="6" s="1"/>
  <c r="AW145" i="6"/>
  <c r="AX145" i="6" s="1"/>
  <c r="AW143" i="6"/>
  <c r="AX143" i="6" s="1"/>
  <c r="AW146" i="6"/>
  <c r="AX146" i="6" s="1"/>
  <c r="AW139" i="6"/>
  <c r="AX139" i="6" s="1"/>
  <c r="AW135" i="6"/>
  <c r="AX135" i="6" s="1"/>
  <c r="AW136" i="6"/>
  <c r="AX136" i="6" s="1"/>
  <c r="AW138" i="6"/>
  <c r="AX138" i="6" s="1"/>
  <c r="AW137" i="6"/>
  <c r="AX137" i="6" s="1"/>
  <c r="AW140" i="6"/>
  <c r="AX140" i="6" s="1"/>
  <c r="AW131" i="6"/>
  <c r="AX131" i="6" s="1"/>
  <c r="AW132" i="6"/>
  <c r="AX132" i="6" s="1"/>
  <c r="AW134" i="6"/>
  <c r="AX134" i="6" s="1"/>
  <c r="AW133" i="6"/>
  <c r="AX133" i="6" s="1"/>
  <c r="AW130" i="6"/>
  <c r="AX130" i="6" s="1"/>
  <c r="AW126" i="6"/>
  <c r="AX126" i="6" s="1"/>
  <c r="AW128" i="6"/>
  <c r="AX128" i="6" s="1"/>
  <c r="AW127" i="6"/>
  <c r="AX127" i="6" s="1"/>
  <c r="AW129" i="6"/>
  <c r="AX129" i="6" s="1"/>
  <c r="AW123" i="6"/>
  <c r="AX123" i="6" s="1"/>
  <c r="AW124" i="6"/>
  <c r="AX124" i="6" s="1"/>
  <c r="AW125" i="6"/>
  <c r="AX125" i="6" s="1"/>
  <c r="AW122" i="6"/>
  <c r="AX122" i="6" s="1"/>
  <c r="AW121" i="6"/>
  <c r="AX121" i="6" s="1"/>
  <c r="AW119" i="6"/>
  <c r="AX119" i="6" s="1"/>
  <c r="AW120" i="6"/>
  <c r="AX120" i="6" s="1"/>
  <c r="AW114" i="6"/>
  <c r="AX114" i="6" s="1"/>
  <c r="AW111" i="6"/>
  <c r="AX111" i="6" s="1"/>
  <c r="AW112" i="6"/>
  <c r="AX112" i="6" s="1"/>
  <c r="AW113" i="6"/>
  <c r="AX113" i="6" s="1"/>
  <c r="AW116" i="6"/>
  <c r="AX116" i="6" s="1"/>
  <c r="AW115" i="6"/>
  <c r="AX115" i="6" s="1"/>
  <c r="AW109" i="6"/>
  <c r="AX109" i="6" s="1"/>
  <c r="AW110" i="6"/>
  <c r="AX110" i="6" s="1"/>
  <c r="AW118" i="6"/>
  <c r="AX118" i="6" s="1"/>
  <c r="AW117" i="6"/>
  <c r="AX117" i="6" s="1"/>
  <c r="AW106" i="6"/>
  <c r="AX106" i="6" s="1"/>
  <c r="AW108" i="6"/>
  <c r="AX108" i="6" s="1"/>
  <c r="AW105" i="6"/>
  <c r="AX105" i="6" s="1"/>
  <c r="AW107" i="6"/>
  <c r="AX107" i="6" s="1"/>
  <c r="AW97" i="6"/>
  <c r="AX97" i="6" s="1"/>
  <c r="AW98" i="6"/>
  <c r="AX98" i="6" s="1"/>
  <c r="AW100" i="6"/>
  <c r="AX100" i="6" s="1"/>
  <c r="AW102" i="6"/>
  <c r="AX102" i="6" s="1"/>
  <c r="AW99" i="6"/>
  <c r="AX99" i="6" s="1"/>
  <c r="AW103" i="6"/>
  <c r="AX103" i="6" s="1"/>
  <c r="AW104" i="6"/>
  <c r="AX104" i="6" s="1"/>
  <c r="AW101" i="6"/>
  <c r="AX101" i="6" s="1"/>
  <c r="AW96" i="6"/>
  <c r="AX96" i="6" s="1"/>
  <c r="AW95" i="6"/>
  <c r="AX95" i="6" s="1"/>
  <c r="AW92" i="6"/>
  <c r="AX92" i="6" s="1"/>
  <c r="AW94" i="6"/>
  <c r="AX94" i="6" s="1"/>
  <c r="AW93" i="6"/>
  <c r="AX93" i="6" s="1"/>
  <c r="AW91" i="6"/>
  <c r="AX91" i="6" s="1"/>
  <c r="AW89" i="6"/>
  <c r="AX89" i="6" s="1"/>
  <c r="AW90" i="6"/>
  <c r="AX90" i="6" s="1"/>
  <c r="AW88" i="6"/>
  <c r="AX88" i="6" s="1"/>
  <c r="AW86" i="6"/>
  <c r="AX86" i="6" s="1"/>
  <c r="AW87" i="6"/>
  <c r="AX87" i="6" s="1"/>
  <c r="AW85" i="6"/>
  <c r="AX85" i="6" s="1"/>
  <c r="AW84" i="6"/>
  <c r="AX84" i="6" s="1"/>
  <c r="AW83" i="6"/>
  <c r="AX83" i="6" s="1"/>
  <c r="AW76" i="6"/>
  <c r="AX76" i="6" s="1"/>
  <c r="AW75" i="6"/>
  <c r="AX75" i="6" s="1"/>
  <c r="AW82" i="6"/>
  <c r="AX82" i="6" s="1"/>
  <c r="AW81" i="6"/>
  <c r="AX81" i="6" s="1"/>
  <c r="AW78" i="6"/>
  <c r="AX78" i="6" s="1"/>
  <c r="AW79" i="6"/>
  <c r="AX79" i="6" s="1"/>
  <c r="AW77" i="6"/>
  <c r="AX77" i="6" s="1"/>
  <c r="AW80" i="6"/>
  <c r="AX80" i="6" s="1"/>
  <c r="AW74" i="6"/>
  <c r="AX74" i="6" s="1"/>
  <c r="AW73" i="6"/>
  <c r="AX73" i="6" s="1"/>
  <c r="AW71" i="6"/>
  <c r="AX71" i="6" s="1"/>
  <c r="AW70" i="6"/>
  <c r="AX70" i="6" s="1"/>
  <c r="AW72" i="6"/>
  <c r="AX72" i="6" s="1"/>
  <c r="AW69" i="6"/>
  <c r="AX69" i="6" s="1"/>
  <c r="AW68" i="6"/>
  <c r="AX68" i="6" s="1"/>
  <c r="AW63" i="6"/>
  <c r="AX63" i="6" s="1"/>
  <c r="AW67" i="6"/>
  <c r="AX67" i="6" s="1"/>
  <c r="AW64" i="6"/>
  <c r="AX64" i="6" s="1"/>
  <c r="AW65" i="6"/>
  <c r="AX65" i="6" s="1"/>
  <c r="AW66" i="6"/>
  <c r="AX66" i="6" s="1"/>
  <c r="AW58" i="6"/>
  <c r="AX58" i="6" s="1"/>
  <c r="AW56" i="6"/>
  <c r="AX56" i="6" s="1"/>
  <c r="AW55" i="6"/>
  <c r="AX55" i="6" s="1"/>
  <c r="AW59" i="6"/>
  <c r="AX59" i="6" s="1"/>
  <c r="AW60" i="6"/>
  <c r="AX60" i="6" s="1"/>
  <c r="AW57" i="6"/>
  <c r="AX57" i="6" s="1"/>
  <c r="AW61" i="6"/>
  <c r="AX61" i="6" s="1"/>
  <c r="AW62" i="6"/>
  <c r="AX62" i="6" s="1"/>
  <c r="AW54" i="6"/>
  <c r="AX54" i="6" s="1"/>
  <c r="AW52" i="6"/>
  <c r="AX52" i="6" s="1"/>
  <c r="AW53" i="6"/>
  <c r="AX53" i="6" s="1"/>
  <c r="AW51" i="6"/>
  <c r="AX51" i="6" s="1"/>
  <c r="AW50" i="6"/>
  <c r="AX50" i="6" s="1"/>
  <c r="AW49" i="6"/>
  <c r="AX49" i="6" s="1"/>
  <c r="AW48" i="6"/>
  <c r="AX48" i="6" s="1"/>
  <c r="AW47" i="6"/>
  <c r="AX47" i="6" s="1"/>
  <c r="AW43" i="6"/>
  <c r="AX43" i="6" s="1"/>
  <c r="AW44" i="6"/>
  <c r="AX44" i="6" s="1"/>
  <c r="AW45" i="6"/>
  <c r="AX45" i="6" s="1"/>
  <c r="AW46" i="6"/>
  <c r="AX46" i="6" s="1"/>
  <c r="AW42" i="6"/>
  <c r="AX42" i="6" s="1"/>
  <c r="AW39" i="6"/>
  <c r="AX39" i="6" s="1"/>
  <c r="AW40" i="6"/>
  <c r="AX40" i="6" s="1"/>
  <c r="AW41" i="6"/>
  <c r="AX41" i="6" s="1"/>
  <c r="AW37" i="6"/>
  <c r="AX37" i="6" s="1"/>
  <c r="AW38" i="6"/>
  <c r="AX38" i="6" s="1"/>
  <c r="AW36" i="6"/>
  <c r="AX36" i="6" s="1"/>
  <c r="AW35" i="6"/>
  <c r="AX35" i="6" s="1"/>
  <c r="AW32" i="6"/>
  <c r="AX32" i="6" s="1"/>
  <c r="AW30" i="6"/>
  <c r="AX30" i="6" s="1"/>
  <c r="AW29" i="6"/>
  <c r="AX29" i="6" s="1"/>
  <c r="AW34" i="6"/>
  <c r="AX34" i="6" s="1"/>
  <c r="AW33" i="6"/>
  <c r="AX33" i="6" s="1"/>
  <c r="AW28" i="6"/>
  <c r="AX28" i="6" s="1"/>
  <c r="AW31" i="6"/>
  <c r="AX31" i="6" s="1"/>
  <c r="AW25" i="6"/>
  <c r="AX25" i="6" s="1"/>
  <c r="AW24" i="6"/>
  <c r="AX24" i="6" s="1"/>
  <c r="AW26" i="6"/>
  <c r="AX26" i="6" s="1"/>
  <c r="AW27" i="6"/>
  <c r="AX27" i="6" s="1"/>
  <c r="AW23" i="6"/>
  <c r="AX23" i="6" s="1"/>
  <c r="AW22" i="6"/>
  <c r="AX22" i="6" s="1"/>
  <c r="AW21" i="6"/>
  <c r="AX21" i="6" s="1"/>
  <c r="AW20" i="6"/>
  <c r="AX20" i="6" s="1"/>
  <c r="AW19" i="6"/>
  <c r="AX19" i="6" s="1"/>
  <c r="AW18" i="6"/>
  <c r="AX18" i="6" s="1"/>
  <c r="AW17" i="6"/>
  <c r="AX17" i="6" s="1"/>
  <c r="AW16" i="6"/>
  <c r="AX16" i="6" s="1"/>
  <c r="AW15" i="6"/>
  <c r="AX15" i="6" s="1"/>
  <c r="AW14" i="6"/>
  <c r="AX14" i="6" s="1"/>
  <c r="AW12" i="6"/>
  <c r="AX12" i="6" s="1"/>
  <c r="AW13" i="6"/>
  <c r="AX13" i="6" s="1"/>
  <c r="AW11" i="6"/>
  <c r="AX11" i="6" s="1"/>
  <c r="AW10" i="6"/>
  <c r="AX10" i="6" s="1"/>
  <c r="AW9" i="6"/>
  <c r="AX9" i="6" s="1"/>
  <c r="AW8" i="6"/>
  <c r="AX8" i="6" s="1"/>
  <c r="AW5" i="6"/>
  <c r="AX5" i="6" s="1"/>
  <c r="AW4" i="6"/>
  <c r="AX4" i="6" s="1"/>
  <c r="AW7" i="6"/>
  <c r="AX7" i="6" s="1"/>
  <c r="AW6" i="6"/>
  <c r="AX6" i="6" s="1"/>
  <c r="AW3" i="6"/>
  <c r="AX3" i="6" s="1"/>
  <c r="AW2" i="6"/>
  <c r="AX2" i="6" s="1"/>
  <c r="AQ2214" i="6"/>
  <c r="AQ2213" i="6"/>
  <c r="AQ2212" i="6"/>
  <c r="AQ2211" i="6"/>
  <c r="AQ2210" i="6"/>
  <c r="AQ2208" i="6"/>
  <c r="AQ2207" i="6"/>
  <c r="AQ2209" i="6"/>
  <c r="AQ2204" i="6"/>
  <c r="AQ2205" i="6"/>
  <c r="AQ2206" i="6"/>
  <c r="AQ2203" i="6"/>
  <c r="AQ2200" i="6"/>
  <c r="AQ2201" i="6"/>
  <c r="AQ2198" i="6"/>
  <c r="AQ2199" i="6"/>
  <c r="AQ2202" i="6"/>
  <c r="AQ2197" i="6"/>
  <c r="AQ2196" i="6"/>
  <c r="AQ2195" i="6"/>
  <c r="AQ2194" i="6"/>
  <c r="AQ2193" i="6"/>
  <c r="AQ2191" i="6"/>
  <c r="AQ2190" i="6"/>
  <c r="AQ2189" i="6"/>
  <c r="AQ2192" i="6"/>
  <c r="AQ2188" i="6"/>
  <c r="AQ2187" i="6"/>
  <c r="AQ2186" i="6"/>
  <c r="AQ2185" i="6"/>
  <c r="AQ2181" i="6"/>
  <c r="AQ2182" i="6"/>
  <c r="AQ2183" i="6"/>
  <c r="AQ2184" i="6"/>
  <c r="AQ2178" i="6"/>
  <c r="AQ2180" i="6"/>
  <c r="AQ2179" i="6"/>
  <c r="AQ2177" i="6"/>
  <c r="AQ2176" i="6"/>
  <c r="AQ2175" i="6"/>
  <c r="AQ2171" i="6"/>
  <c r="AQ2172" i="6"/>
  <c r="AQ2174" i="6"/>
  <c r="AQ2173" i="6"/>
  <c r="AQ2167" i="6"/>
  <c r="AQ2168" i="6"/>
  <c r="AQ2169" i="6"/>
  <c r="AQ2170" i="6"/>
  <c r="AQ2166" i="6"/>
  <c r="AQ2165" i="6"/>
  <c r="AQ2164" i="6"/>
  <c r="AQ2163" i="6"/>
  <c r="AQ2160" i="6"/>
  <c r="AQ2161" i="6"/>
  <c r="AQ2162" i="6"/>
  <c r="AQ2158" i="6"/>
  <c r="AQ2157" i="6"/>
  <c r="AQ2159" i="6"/>
  <c r="AQ2153" i="6"/>
  <c r="AQ2156" i="6"/>
  <c r="AQ2154" i="6"/>
  <c r="AQ2155" i="6"/>
  <c r="AQ2151" i="6"/>
  <c r="AQ2152" i="6"/>
  <c r="AQ2150" i="6"/>
  <c r="AQ2149" i="6"/>
  <c r="AQ2147" i="6"/>
  <c r="AQ2146" i="6"/>
  <c r="AQ2148" i="6"/>
  <c r="AQ2145" i="6"/>
  <c r="AQ2144" i="6"/>
  <c r="AQ2143" i="6"/>
  <c r="AQ2141" i="6"/>
  <c r="AQ2142" i="6"/>
  <c r="AQ2140" i="6"/>
  <c r="AQ2139" i="6"/>
  <c r="AQ2138" i="6"/>
  <c r="AQ2132" i="6"/>
  <c r="AQ2136" i="6"/>
  <c r="AQ2137" i="6"/>
  <c r="AQ2134" i="6"/>
  <c r="AQ2135" i="6"/>
  <c r="AQ2133" i="6"/>
  <c r="AQ2130" i="6"/>
  <c r="AQ2129" i="6"/>
  <c r="AQ2128" i="6"/>
  <c r="AQ2131" i="6"/>
  <c r="AQ2125" i="6"/>
  <c r="AQ2126" i="6"/>
  <c r="AQ2127" i="6"/>
  <c r="AQ2122" i="6"/>
  <c r="AQ2123" i="6"/>
  <c r="AQ2124" i="6"/>
  <c r="AQ2117" i="6"/>
  <c r="AQ2121" i="6"/>
  <c r="AQ2118" i="6"/>
  <c r="AQ2119" i="6"/>
  <c r="AQ2120" i="6"/>
  <c r="AQ2115" i="6"/>
  <c r="AQ2113" i="6"/>
  <c r="AQ2114" i="6"/>
  <c r="AQ2111" i="6"/>
  <c r="AQ2116" i="6"/>
  <c r="AQ2109" i="6"/>
  <c r="AQ2110" i="6"/>
  <c r="AQ2112" i="6"/>
  <c r="AQ2103" i="6"/>
  <c r="AQ2105" i="6"/>
  <c r="AQ2106" i="6"/>
  <c r="AQ2107" i="6"/>
  <c r="AQ2108" i="6"/>
  <c r="AQ2099" i="6"/>
  <c r="AQ2100" i="6"/>
  <c r="AQ2104" i="6"/>
  <c r="AQ2101" i="6"/>
  <c r="AQ2102" i="6"/>
  <c r="AQ2094" i="6"/>
  <c r="AQ2095" i="6"/>
  <c r="AQ2096" i="6"/>
  <c r="AQ2097" i="6"/>
  <c r="AQ2098" i="6"/>
  <c r="AQ2092" i="6"/>
  <c r="AQ2090" i="6"/>
  <c r="AQ2093" i="6"/>
  <c r="AQ2089" i="6"/>
  <c r="AQ2091" i="6"/>
  <c r="AQ2088" i="6"/>
  <c r="AQ2087" i="6"/>
  <c r="AQ2086" i="6"/>
  <c r="AQ2085" i="6"/>
  <c r="AQ2083" i="6"/>
  <c r="AQ2082" i="6"/>
  <c r="AQ2084" i="6"/>
  <c r="AQ2078" i="6"/>
  <c r="AQ2074" i="6"/>
  <c r="AQ2080" i="6"/>
  <c r="AQ2081" i="6"/>
  <c r="AQ2079" i="6"/>
  <c r="AQ2073" i="6"/>
  <c r="AQ2072" i="6"/>
  <c r="AQ2077" i="6"/>
  <c r="AQ2071" i="6"/>
  <c r="AQ2075" i="6"/>
  <c r="AQ2076" i="6"/>
  <c r="AQ2064" i="6"/>
  <c r="AQ2065" i="6"/>
  <c r="AQ2066" i="6"/>
  <c r="AQ2070" i="6"/>
  <c r="AQ2063" i="6"/>
  <c r="AQ2069" i="6"/>
  <c r="AQ2067" i="6"/>
  <c r="AQ2068" i="6"/>
  <c r="AQ2059" i="6"/>
  <c r="AQ2060" i="6"/>
  <c r="AQ2062" i="6"/>
  <c r="AQ2061" i="6"/>
  <c r="AQ2058" i="6"/>
  <c r="AQ2054" i="6"/>
  <c r="AQ2055" i="6"/>
  <c r="AQ2056" i="6"/>
  <c r="AQ2057" i="6"/>
  <c r="AQ2053" i="6"/>
  <c r="AQ2049" i="6"/>
  <c r="AQ2050" i="6"/>
  <c r="AQ2051" i="6"/>
  <c r="AQ2052" i="6"/>
  <c r="AQ2047" i="6"/>
  <c r="AQ2048" i="6"/>
  <c r="AQ2046" i="6"/>
  <c r="AQ2043" i="6"/>
  <c r="AQ2042" i="6"/>
  <c r="AQ2044" i="6"/>
  <c r="AQ2045" i="6"/>
  <c r="AQ2040" i="6"/>
  <c r="AQ2041" i="6"/>
  <c r="AQ2037" i="6"/>
  <c r="AQ2038" i="6"/>
  <c r="AQ2033" i="6"/>
  <c r="AQ2034" i="6"/>
  <c r="AQ2035" i="6"/>
  <c r="AQ2036" i="6"/>
  <c r="AQ2039" i="6"/>
  <c r="AQ2032" i="6"/>
  <c r="AQ2031" i="6"/>
  <c r="AQ2028" i="6"/>
  <c r="AQ2029" i="6"/>
  <c r="AQ2030" i="6"/>
  <c r="AQ2027" i="6"/>
  <c r="AQ2026" i="6"/>
  <c r="AQ2023" i="6"/>
  <c r="AQ2024" i="6"/>
  <c r="AQ2025" i="6"/>
  <c r="AQ2021" i="6"/>
  <c r="AQ2022" i="6"/>
  <c r="AQ2019" i="6"/>
  <c r="AQ2020" i="6"/>
  <c r="AQ2018" i="6"/>
  <c r="AQ2017" i="6"/>
  <c r="AQ2015" i="6"/>
  <c r="AQ2016" i="6"/>
  <c r="AQ2011" i="6"/>
  <c r="AQ2012" i="6"/>
  <c r="AQ2014" i="6"/>
  <c r="AQ2009" i="6"/>
  <c r="AQ2013" i="6"/>
  <c r="AQ2010" i="6"/>
  <c r="AQ2004" i="6"/>
  <c r="AQ2007" i="6"/>
  <c r="AQ2008" i="6"/>
  <c r="AQ2005" i="6"/>
  <c r="AQ2006" i="6"/>
  <c r="AQ2003" i="6"/>
  <c r="AQ1999" i="6"/>
  <c r="AQ2001" i="6"/>
  <c r="AQ2002" i="6"/>
  <c r="AQ2000" i="6"/>
  <c r="AQ1998" i="6"/>
  <c r="AQ1996" i="6"/>
  <c r="AQ1995" i="6"/>
  <c r="AQ1997" i="6"/>
  <c r="AQ1993" i="6"/>
  <c r="AQ1994" i="6"/>
  <c r="AQ1991" i="6"/>
  <c r="AQ1989" i="6"/>
  <c r="AQ1990" i="6"/>
  <c r="AQ1988" i="6"/>
  <c r="AQ1992" i="6"/>
  <c r="AQ1987" i="6"/>
  <c r="AQ1986" i="6"/>
  <c r="AQ1982" i="6"/>
  <c r="AQ1983" i="6"/>
  <c r="AQ1985" i="6"/>
  <c r="AQ1984" i="6"/>
  <c r="AQ1981" i="6"/>
  <c r="AQ1979" i="6"/>
  <c r="AQ1980" i="6"/>
  <c r="AQ1977" i="6"/>
  <c r="AQ1974" i="6"/>
  <c r="AQ1975" i="6"/>
  <c r="AQ1976" i="6"/>
  <c r="AQ1978" i="6"/>
  <c r="AQ1973" i="6"/>
  <c r="AQ1971" i="6"/>
  <c r="AQ1972" i="6"/>
  <c r="AQ1969" i="6"/>
  <c r="AQ1967" i="6"/>
  <c r="AQ1968" i="6"/>
  <c r="AQ1970" i="6"/>
  <c r="AQ1966" i="6"/>
  <c r="AQ1964" i="6"/>
  <c r="AQ1965" i="6"/>
  <c r="AQ1963" i="6"/>
  <c r="AQ1962" i="6"/>
  <c r="AQ1958" i="6"/>
  <c r="AQ1960" i="6"/>
  <c r="AQ1961" i="6"/>
  <c r="AQ1959" i="6"/>
  <c r="AQ1957" i="6"/>
  <c r="AQ1956" i="6"/>
  <c r="AQ1955" i="6"/>
  <c r="AQ1948" i="6"/>
  <c r="AQ1952" i="6"/>
  <c r="AQ1954" i="6"/>
  <c r="AQ1949" i="6"/>
  <c r="AQ1946" i="6"/>
  <c r="AQ1947" i="6"/>
  <c r="AQ1950" i="6"/>
  <c r="AQ1951" i="6"/>
  <c r="AQ1953" i="6"/>
  <c r="AQ1945" i="6"/>
  <c r="AQ1944" i="6"/>
  <c r="AQ1942" i="6"/>
  <c r="AQ1943" i="6"/>
  <c r="AQ1941" i="6"/>
  <c r="AQ1940" i="6"/>
  <c r="AQ1937" i="6"/>
  <c r="AQ1938" i="6"/>
  <c r="AQ1939" i="6"/>
  <c r="AQ1936" i="6"/>
  <c r="AQ1934" i="6"/>
  <c r="AQ1932" i="6"/>
  <c r="AQ1935" i="6"/>
  <c r="AQ1933" i="6"/>
  <c r="AQ1930" i="6"/>
  <c r="AQ1925" i="6"/>
  <c r="AQ1931" i="6"/>
  <c r="AQ1929" i="6"/>
  <c r="AQ1928" i="6"/>
  <c r="AQ1926" i="6"/>
  <c r="AQ1927" i="6"/>
  <c r="AQ1924" i="6"/>
  <c r="AQ1920" i="6"/>
  <c r="AQ1919" i="6"/>
  <c r="AQ1923" i="6"/>
  <c r="AQ1921" i="6"/>
  <c r="AQ1922" i="6"/>
  <c r="AQ1918" i="6"/>
  <c r="AQ1917" i="6"/>
  <c r="AQ1915" i="6"/>
  <c r="AQ1916" i="6"/>
  <c r="AQ1913" i="6"/>
  <c r="AQ1914" i="6"/>
  <c r="AQ1912" i="6"/>
  <c r="AQ1910" i="6"/>
  <c r="AQ1909" i="6"/>
  <c r="AQ1908" i="6"/>
  <c r="AQ1911" i="6"/>
  <c r="AQ1907" i="6"/>
  <c r="AQ1900" i="6"/>
  <c r="AQ1901" i="6"/>
  <c r="AQ1906" i="6"/>
  <c r="AQ1903" i="6"/>
  <c r="AQ1905" i="6"/>
  <c r="AQ1902" i="6"/>
  <c r="AQ1899" i="6"/>
  <c r="AQ1904" i="6"/>
  <c r="AQ1898" i="6"/>
  <c r="AQ1895" i="6"/>
  <c r="AQ1897" i="6"/>
  <c r="AQ1896" i="6"/>
  <c r="AQ1894" i="6"/>
  <c r="AQ1891" i="6"/>
  <c r="AQ1893" i="6"/>
  <c r="AQ1892" i="6"/>
  <c r="AQ1890" i="6"/>
  <c r="AQ1888" i="6"/>
  <c r="AQ1889" i="6"/>
  <c r="AQ1886" i="6"/>
  <c r="AQ1884" i="6"/>
  <c r="AQ1883" i="6"/>
  <c r="AQ1885" i="6"/>
  <c r="AQ1887" i="6"/>
  <c r="AQ1876" i="6"/>
  <c r="AQ1880" i="6"/>
  <c r="AQ1878" i="6"/>
  <c r="AQ1879" i="6"/>
  <c r="AQ1877" i="6"/>
  <c r="AQ1881" i="6"/>
  <c r="AQ1882" i="6"/>
  <c r="AQ1874" i="6"/>
  <c r="AQ1875" i="6"/>
  <c r="AQ1873" i="6"/>
  <c r="AQ1869" i="6"/>
  <c r="AQ1872" i="6"/>
  <c r="AQ1870" i="6"/>
  <c r="AQ1868" i="6"/>
  <c r="AQ1871" i="6"/>
  <c r="AQ1867" i="6"/>
  <c r="AQ1866" i="6"/>
  <c r="AQ1864" i="6"/>
  <c r="AQ1863" i="6"/>
  <c r="AQ1865" i="6"/>
  <c r="AQ1862" i="6"/>
  <c r="AQ1861" i="6"/>
  <c r="AQ1860" i="6"/>
  <c r="AQ1859" i="6"/>
  <c r="AQ1855" i="6"/>
  <c r="AQ1854" i="6"/>
  <c r="AQ1856" i="6"/>
  <c r="AQ1857" i="6"/>
  <c r="AQ1858" i="6"/>
  <c r="AQ1853" i="6"/>
  <c r="AQ1852" i="6"/>
  <c r="AQ1851" i="6"/>
  <c r="AQ1850" i="6"/>
  <c r="AQ1849" i="6"/>
  <c r="AQ1847" i="6"/>
  <c r="AQ1848" i="6"/>
  <c r="AQ1844" i="6"/>
  <c r="AQ1846" i="6"/>
  <c r="AQ1845" i="6"/>
  <c r="AQ1841" i="6"/>
  <c r="AQ1842" i="6"/>
  <c r="AQ1843" i="6"/>
  <c r="AQ1840" i="6"/>
  <c r="AQ1838" i="6"/>
  <c r="AQ1839" i="6"/>
  <c r="AQ1829" i="6"/>
  <c r="AQ1836" i="6"/>
  <c r="AQ1831" i="6"/>
  <c r="AQ1834" i="6"/>
  <c r="AQ1830" i="6"/>
  <c r="AQ1835" i="6"/>
  <c r="AQ1837" i="6"/>
  <c r="AQ1832" i="6"/>
  <c r="AQ1833" i="6"/>
  <c r="AQ1827" i="6"/>
  <c r="AQ1828" i="6"/>
  <c r="AQ1826" i="6"/>
  <c r="AQ1825" i="6"/>
  <c r="AQ1823" i="6"/>
  <c r="AQ1824" i="6"/>
  <c r="AQ1821" i="6"/>
  <c r="AQ1822" i="6"/>
  <c r="AQ1820" i="6"/>
  <c r="AQ1818" i="6"/>
  <c r="AQ1819" i="6"/>
  <c r="AQ1817" i="6"/>
  <c r="AQ1814" i="6"/>
  <c r="AQ1815" i="6"/>
  <c r="AQ1816" i="6"/>
  <c r="AQ1813" i="6"/>
  <c r="AQ1811" i="6"/>
  <c r="AQ1812" i="6"/>
  <c r="AQ1810" i="6"/>
  <c r="AQ1808" i="6"/>
  <c r="AQ1809" i="6"/>
  <c r="AQ1807" i="6"/>
  <c r="AQ1806" i="6"/>
  <c r="AQ1805" i="6"/>
  <c r="AQ1801" i="6"/>
  <c r="AQ1802" i="6"/>
  <c r="AQ1803" i="6"/>
  <c r="AQ1804" i="6"/>
  <c r="AQ1800" i="6"/>
  <c r="AQ1796" i="6"/>
  <c r="AQ1798" i="6"/>
  <c r="AQ1799" i="6"/>
  <c r="AQ1797" i="6"/>
  <c r="AQ1794" i="6"/>
  <c r="AQ1791" i="6"/>
  <c r="AQ1795" i="6"/>
  <c r="AQ1792" i="6"/>
  <c r="AQ1793" i="6"/>
  <c r="AQ1790" i="6"/>
  <c r="AQ1788" i="6"/>
  <c r="AQ1789" i="6"/>
  <c r="AQ1786" i="6"/>
  <c r="AQ1787" i="6"/>
  <c r="AQ1784" i="6"/>
  <c r="AQ1783" i="6"/>
  <c r="AQ1785" i="6"/>
  <c r="AQ1782" i="6"/>
  <c r="AQ1780" i="6"/>
  <c r="AQ1781" i="6"/>
  <c r="AQ1776" i="6"/>
  <c r="AQ1775" i="6"/>
  <c r="AQ1778" i="6"/>
  <c r="AQ1779" i="6"/>
  <c r="AQ1777" i="6"/>
  <c r="AQ1772" i="6"/>
  <c r="AQ1774" i="6"/>
  <c r="AQ1773" i="6"/>
  <c r="AQ1771" i="6"/>
  <c r="AQ1770" i="6"/>
  <c r="AQ1764" i="6"/>
  <c r="AQ1766" i="6"/>
  <c r="AQ1765" i="6"/>
  <c r="AQ1767" i="6"/>
  <c r="AQ1768" i="6"/>
  <c r="AQ1769" i="6"/>
  <c r="AQ1763" i="6"/>
  <c r="AQ1762" i="6"/>
  <c r="AQ1759" i="6"/>
  <c r="AQ1760" i="6"/>
  <c r="AQ1761" i="6"/>
  <c r="AQ1758" i="6"/>
  <c r="AQ1757" i="6"/>
  <c r="AQ1754" i="6"/>
  <c r="AQ1755" i="6"/>
  <c r="AQ1753" i="6"/>
  <c r="AQ1752" i="6"/>
  <c r="AQ1756" i="6"/>
  <c r="AQ1751" i="6"/>
  <c r="AQ1750" i="6"/>
  <c r="AQ1749" i="6"/>
  <c r="AQ1747" i="6"/>
  <c r="AQ1746" i="6"/>
  <c r="AQ1748" i="6"/>
  <c r="AQ1745" i="6"/>
  <c r="AQ1742" i="6"/>
  <c r="AQ1744" i="6"/>
  <c r="AQ1741" i="6"/>
  <c r="AQ1743" i="6"/>
  <c r="AQ1737" i="6"/>
  <c r="AQ1738" i="6"/>
  <c r="AQ1740" i="6"/>
  <c r="AQ1739" i="6"/>
  <c r="AQ1733" i="6"/>
  <c r="AQ1730" i="6"/>
  <c r="AQ1735" i="6"/>
  <c r="AQ1734" i="6"/>
  <c r="AQ1736" i="6"/>
  <c r="AQ1732" i="6"/>
  <c r="AQ1731" i="6"/>
  <c r="AQ1727" i="6"/>
  <c r="AQ1728" i="6"/>
  <c r="AQ1726" i="6"/>
  <c r="AQ1725" i="6"/>
  <c r="AQ1729" i="6"/>
  <c r="AQ1722" i="6"/>
  <c r="AQ1724" i="6"/>
  <c r="AQ1723" i="6"/>
  <c r="AQ1721" i="6"/>
  <c r="AQ1717" i="6"/>
  <c r="AQ1719" i="6"/>
  <c r="AQ1720" i="6"/>
  <c r="AQ1718" i="6"/>
  <c r="AQ1712" i="6"/>
  <c r="AQ1715" i="6"/>
  <c r="AQ1713" i="6"/>
  <c r="AQ1716" i="6"/>
  <c r="AQ1714" i="6"/>
  <c r="AQ1707" i="6"/>
  <c r="AQ1709" i="6"/>
  <c r="AQ1708" i="6"/>
  <c r="AQ1711" i="6"/>
  <c r="AQ1710" i="6"/>
  <c r="AQ1704" i="6"/>
  <c r="AQ1705" i="6"/>
  <c r="AQ1706" i="6"/>
  <c r="AQ1701" i="6"/>
  <c r="AQ1703" i="6"/>
  <c r="AQ1702" i="6"/>
  <c r="AQ1699" i="6"/>
  <c r="AQ1698" i="6"/>
  <c r="AQ1700" i="6"/>
  <c r="AQ1697" i="6"/>
  <c r="AQ1693" i="6"/>
  <c r="AQ1694" i="6"/>
  <c r="AQ1695" i="6"/>
  <c r="AQ1696" i="6"/>
  <c r="AQ1691" i="6"/>
  <c r="AQ1692" i="6"/>
  <c r="AQ1690" i="6"/>
  <c r="AQ1689" i="6"/>
  <c r="AQ1684" i="6"/>
  <c r="AQ1685" i="6"/>
  <c r="AQ1686" i="6"/>
  <c r="AQ1687" i="6"/>
  <c r="AQ1688" i="6"/>
  <c r="AQ1683" i="6"/>
  <c r="AQ1681" i="6"/>
  <c r="AQ1682" i="6"/>
  <c r="AQ1680" i="6"/>
  <c r="AQ1679" i="6"/>
  <c r="AQ1676" i="6"/>
  <c r="AQ1677" i="6"/>
  <c r="AQ1678" i="6"/>
  <c r="AQ1675" i="6"/>
  <c r="AQ1673" i="6"/>
  <c r="AQ1674" i="6"/>
  <c r="AQ1671" i="6"/>
  <c r="AQ1672" i="6"/>
  <c r="AQ1670" i="6"/>
  <c r="AQ1668" i="6"/>
  <c r="AQ1669" i="6"/>
  <c r="AQ1667" i="6"/>
  <c r="AQ1666" i="6"/>
  <c r="AQ1665" i="6"/>
  <c r="AQ1664" i="6"/>
  <c r="AQ1663" i="6"/>
  <c r="AQ1661" i="6"/>
  <c r="AQ1660" i="6"/>
  <c r="AQ1662" i="6"/>
  <c r="AQ1658" i="6"/>
  <c r="AQ1659" i="6"/>
  <c r="AQ1657" i="6"/>
  <c r="AQ1655" i="6"/>
  <c r="AQ1656" i="6"/>
  <c r="AQ1652" i="6"/>
  <c r="AQ1653" i="6"/>
  <c r="AQ1654" i="6"/>
  <c r="AQ1651" i="6"/>
  <c r="AQ1647" i="6"/>
  <c r="AQ1650" i="6"/>
  <c r="AQ1648" i="6"/>
  <c r="AQ1649" i="6"/>
  <c r="AQ1644" i="6"/>
  <c r="AQ1645" i="6"/>
  <c r="AQ1646" i="6"/>
  <c r="AQ1643" i="6"/>
  <c r="AQ1639" i="6"/>
  <c r="AQ1641" i="6"/>
  <c r="AQ1642" i="6"/>
  <c r="AQ1640" i="6"/>
  <c r="AQ1637" i="6"/>
  <c r="AQ1638" i="6"/>
  <c r="AQ1636" i="6"/>
  <c r="AQ1633" i="6"/>
  <c r="AQ1634" i="6"/>
  <c r="AQ1632" i="6"/>
  <c r="AQ1635" i="6"/>
  <c r="AQ1631" i="6"/>
  <c r="AQ1629" i="6"/>
  <c r="AQ1630" i="6"/>
  <c r="AQ1627" i="6"/>
  <c r="AQ1626" i="6"/>
  <c r="AQ1628" i="6"/>
  <c r="AQ1625" i="6"/>
  <c r="AQ1624" i="6"/>
  <c r="AQ1623" i="6"/>
  <c r="AQ1621" i="6"/>
  <c r="AQ1619" i="6"/>
  <c r="AQ1622" i="6"/>
  <c r="AQ1620" i="6"/>
  <c r="AQ1616" i="6"/>
  <c r="AQ1617" i="6"/>
  <c r="AQ1615" i="6"/>
  <c r="AQ1618" i="6"/>
  <c r="AQ1614" i="6"/>
  <c r="AQ1613" i="6"/>
  <c r="AQ1612" i="6"/>
  <c r="AQ1611" i="6"/>
  <c r="AQ1609" i="6"/>
  <c r="AQ1610" i="6"/>
  <c r="AQ1608" i="6"/>
  <c r="AQ1607" i="6"/>
  <c r="AQ1606" i="6"/>
  <c r="AQ1604" i="6"/>
  <c r="AQ1603" i="6"/>
  <c r="AQ1602" i="6"/>
  <c r="AQ1605" i="6"/>
  <c r="AQ1600" i="6"/>
  <c r="AQ1601" i="6"/>
  <c r="AQ1598" i="6"/>
  <c r="AQ1596" i="6"/>
  <c r="AQ1597" i="6"/>
  <c r="AQ1599" i="6"/>
  <c r="AQ1595" i="6"/>
  <c r="AQ1593" i="6"/>
  <c r="AQ1594" i="6"/>
  <c r="AQ1588" i="6"/>
  <c r="AQ1592" i="6"/>
  <c r="AQ1589" i="6"/>
  <c r="AQ1591" i="6"/>
  <c r="AQ1590" i="6"/>
  <c r="AQ1586" i="6"/>
  <c r="AQ1587" i="6"/>
  <c r="AQ1584" i="6"/>
  <c r="AQ1585" i="6"/>
  <c r="AQ1580" i="6"/>
  <c r="AQ1582" i="6"/>
  <c r="AQ1583" i="6"/>
  <c r="AQ1581" i="6"/>
  <c r="AQ1579" i="6"/>
  <c r="AQ1577" i="6"/>
  <c r="AQ1578" i="6"/>
  <c r="AQ1576" i="6"/>
  <c r="AQ1573" i="6"/>
  <c r="AQ1571" i="6"/>
  <c r="AQ1572" i="6"/>
  <c r="AQ1574" i="6"/>
  <c r="AQ1575" i="6"/>
  <c r="AQ1570" i="6"/>
  <c r="AQ1569" i="6"/>
  <c r="AQ1567" i="6"/>
  <c r="AQ1568" i="6"/>
  <c r="AQ1566" i="6"/>
  <c r="AQ1565" i="6"/>
  <c r="AQ1564" i="6"/>
  <c r="AQ1563" i="6"/>
  <c r="AQ1562" i="6"/>
  <c r="AQ1559" i="6"/>
  <c r="AQ1560" i="6"/>
  <c r="AQ1561" i="6"/>
  <c r="AQ1558" i="6"/>
  <c r="AQ1556" i="6"/>
  <c r="AQ1557" i="6"/>
  <c r="AQ1551" i="6"/>
  <c r="AQ1555" i="6"/>
  <c r="AQ1552" i="6"/>
  <c r="AQ1550" i="6"/>
  <c r="AQ1553" i="6"/>
  <c r="AQ1554" i="6"/>
  <c r="AQ1549" i="6"/>
  <c r="AQ1547" i="6"/>
  <c r="AQ1548" i="6"/>
  <c r="AQ1546" i="6"/>
  <c r="AQ1545" i="6"/>
  <c r="AQ1543" i="6"/>
  <c r="AQ1544" i="6"/>
  <c r="AQ1542" i="6"/>
  <c r="AQ1541" i="6"/>
  <c r="AQ1539" i="6"/>
  <c r="AQ1540" i="6"/>
  <c r="AQ1538" i="6"/>
  <c r="AQ1537" i="6"/>
  <c r="AQ1534" i="6"/>
  <c r="AQ1536" i="6"/>
  <c r="AQ1535" i="6"/>
  <c r="AQ1533" i="6"/>
  <c r="AQ1530" i="6"/>
  <c r="AQ1532" i="6"/>
  <c r="AQ1529" i="6"/>
  <c r="AQ1531" i="6"/>
  <c r="AQ1525" i="6"/>
  <c r="AQ1526" i="6"/>
  <c r="AQ1523" i="6"/>
  <c r="AQ1524" i="6"/>
  <c r="AQ1527" i="6"/>
  <c r="AQ1528" i="6"/>
  <c r="AQ1520" i="6"/>
  <c r="AQ1522" i="6"/>
  <c r="AQ1521" i="6"/>
  <c r="AQ1519" i="6"/>
  <c r="AQ1518" i="6"/>
  <c r="AQ1515" i="6"/>
  <c r="AQ1517" i="6"/>
  <c r="AQ1516" i="6"/>
  <c r="AQ1514" i="6"/>
  <c r="AQ1513" i="6"/>
  <c r="AQ1511" i="6"/>
  <c r="AQ1505" i="6"/>
  <c r="AQ1512" i="6"/>
  <c r="AQ1509" i="6"/>
  <c r="AQ1508" i="6"/>
  <c r="AQ1506" i="6"/>
  <c r="AQ1507" i="6"/>
  <c r="AQ1510" i="6"/>
  <c r="AQ1500" i="6"/>
  <c r="AQ1501" i="6"/>
  <c r="AQ1503" i="6"/>
  <c r="AQ1504" i="6"/>
  <c r="AQ1502" i="6"/>
  <c r="AQ1497" i="6"/>
  <c r="AQ1499" i="6"/>
  <c r="AQ1498" i="6"/>
  <c r="AQ1494" i="6"/>
  <c r="AQ1495" i="6"/>
  <c r="AQ1496" i="6"/>
  <c r="AQ1490" i="6"/>
  <c r="AQ1492" i="6"/>
  <c r="AQ1493" i="6"/>
  <c r="AQ1491" i="6"/>
  <c r="AQ1486" i="6"/>
  <c r="AQ1485" i="6"/>
  <c r="AQ1489" i="6"/>
  <c r="AQ1487" i="6"/>
  <c r="AQ1488" i="6"/>
  <c r="AQ1484" i="6"/>
  <c r="AQ1482" i="6"/>
  <c r="AQ1483" i="6"/>
  <c r="AQ1481" i="6"/>
  <c r="AQ1480" i="6"/>
  <c r="AQ1479" i="6"/>
  <c r="AQ1471" i="6"/>
  <c r="AQ1477" i="6"/>
  <c r="AQ1478" i="6"/>
  <c r="AQ1472" i="6"/>
  <c r="AQ1473" i="6"/>
  <c r="AQ1475" i="6"/>
  <c r="AQ1476" i="6"/>
  <c r="AQ1474" i="6"/>
  <c r="AQ1468" i="6"/>
  <c r="AQ1469" i="6"/>
  <c r="AQ1470" i="6"/>
  <c r="AQ1467" i="6"/>
  <c r="AQ1461" i="6"/>
  <c r="AQ1462" i="6"/>
  <c r="AQ1463" i="6"/>
  <c r="AQ1465" i="6"/>
  <c r="AQ1466" i="6"/>
  <c r="AQ1460" i="6"/>
  <c r="AQ1464" i="6"/>
  <c r="AQ1458" i="6"/>
  <c r="AQ1459" i="6"/>
  <c r="AQ1456" i="6"/>
  <c r="AQ1457" i="6"/>
  <c r="AQ1455" i="6"/>
  <c r="AQ1454" i="6"/>
  <c r="AQ1451" i="6"/>
  <c r="AQ1453" i="6"/>
  <c r="AQ1452" i="6"/>
  <c r="AQ1450" i="6"/>
  <c r="AQ1445" i="6"/>
  <c r="AQ1449" i="6"/>
  <c r="AQ1447" i="6"/>
  <c r="AQ1448" i="6"/>
  <c r="AQ1446" i="6"/>
  <c r="AQ1441" i="6"/>
  <c r="AQ1444" i="6"/>
  <c r="AQ1443" i="6"/>
  <c r="AQ1442" i="6"/>
  <c r="AQ1439" i="6"/>
  <c r="AQ1440" i="6"/>
  <c r="AQ1437" i="6"/>
  <c r="AQ1438" i="6"/>
  <c r="AQ1436" i="6"/>
  <c r="AQ1433" i="6"/>
  <c r="AQ1435" i="6"/>
  <c r="AQ1434" i="6"/>
  <c r="AQ1430" i="6"/>
  <c r="AQ1432" i="6"/>
  <c r="AQ1429" i="6"/>
  <c r="AQ1428" i="6"/>
  <c r="AQ1431" i="6"/>
  <c r="AQ1427" i="6"/>
  <c r="AQ1426" i="6"/>
  <c r="AQ1425" i="6"/>
  <c r="AQ1423" i="6"/>
  <c r="AQ1424" i="6"/>
  <c r="AQ1421" i="6"/>
  <c r="AQ1422" i="6"/>
  <c r="AQ1418" i="6"/>
  <c r="AQ1419" i="6"/>
  <c r="AQ1420" i="6"/>
  <c r="AQ1417" i="6"/>
  <c r="AQ1416" i="6"/>
  <c r="AQ1414" i="6"/>
  <c r="AQ1412" i="6"/>
  <c r="AQ1413" i="6"/>
  <c r="AQ1415" i="6"/>
  <c r="AQ1411" i="6"/>
  <c r="AQ1410" i="6"/>
  <c r="AQ1408" i="6"/>
  <c r="AQ1409" i="6"/>
  <c r="AQ1407" i="6"/>
  <c r="AQ1406" i="6"/>
  <c r="AQ1405" i="6"/>
  <c r="AQ1404" i="6"/>
  <c r="AQ1403" i="6"/>
  <c r="AQ1399" i="6"/>
  <c r="AQ1400" i="6"/>
  <c r="AQ1402" i="6"/>
  <c r="AQ1401" i="6"/>
  <c r="AQ1397" i="6"/>
  <c r="AQ1398" i="6"/>
  <c r="AQ1393" i="6"/>
  <c r="AQ1394" i="6"/>
  <c r="AQ1395" i="6"/>
  <c r="AQ1396" i="6"/>
  <c r="AQ1391" i="6"/>
  <c r="AQ1392" i="6"/>
  <c r="AQ1385" i="6"/>
  <c r="AQ1390" i="6"/>
  <c r="AQ1384" i="6"/>
  <c r="AQ1386" i="6"/>
  <c r="AQ1387" i="6"/>
  <c r="AQ1388" i="6"/>
  <c r="AQ1389" i="6"/>
  <c r="AQ1383" i="6"/>
  <c r="AQ1379" i="6"/>
  <c r="AQ1382" i="6"/>
  <c r="AQ1381" i="6"/>
  <c r="AQ1380" i="6"/>
  <c r="AQ1377" i="6"/>
  <c r="AQ1373" i="6"/>
  <c r="AQ1376" i="6"/>
  <c r="AQ1372" i="6"/>
  <c r="AQ1374" i="6"/>
  <c r="AQ1375" i="6"/>
  <c r="AQ1378" i="6"/>
  <c r="AQ1371" i="6"/>
  <c r="AQ1369" i="6"/>
  <c r="AQ1370" i="6"/>
  <c r="AQ1366" i="6"/>
  <c r="AQ1364" i="6"/>
  <c r="AQ1367" i="6"/>
  <c r="AQ1365" i="6"/>
  <c r="AQ1368" i="6"/>
  <c r="AQ1361" i="6"/>
  <c r="AQ1358" i="6"/>
  <c r="AQ1359" i="6"/>
  <c r="AQ1362" i="6"/>
  <c r="AQ1363" i="6"/>
  <c r="AQ1360" i="6"/>
  <c r="AQ1357" i="6"/>
  <c r="AQ1356" i="6"/>
  <c r="AQ1355" i="6"/>
  <c r="AQ1354" i="6"/>
  <c r="AQ1353" i="6"/>
  <c r="AQ1352" i="6"/>
  <c r="AQ1351" i="6"/>
  <c r="AQ1349" i="6"/>
  <c r="AQ1350" i="6"/>
  <c r="AQ1348" i="6"/>
  <c r="AQ1347" i="6"/>
  <c r="AQ1346" i="6"/>
  <c r="AQ1345" i="6"/>
  <c r="AQ1343" i="6"/>
  <c r="AQ1344" i="6"/>
  <c r="AQ1342" i="6"/>
  <c r="AQ1339" i="6"/>
  <c r="AQ1341" i="6"/>
  <c r="AQ1340" i="6"/>
  <c r="AQ1338" i="6"/>
  <c r="AQ1337" i="6"/>
  <c r="AQ1336" i="6"/>
  <c r="AQ1331" i="6"/>
  <c r="AQ1333" i="6"/>
  <c r="AQ1334" i="6"/>
  <c r="AQ1335" i="6"/>
  <c r="AQ1332" i="6"/>
  <c r="AQ1330" i="6"/>
  <c r="AQ1328" i="6"/>
  <c r="AQ1327" i="6"/>
  <c r="AQ1326" i="6"/>
  <c r="AQ1329" i="6"/>
  <c r="AQ1321" i="6"/>
  <c r="AQ1323" i="6"/>
  <c r="AQ1325" i="6"/>
  <c r="AQ1324" i="6"/>
  <c r="AQ1322" i="6"/>
  <c r="AQ1320" i="6"/>
  <c r="AQ1318" i="6"/>
  <c r="AQ1319" i="6"/>
  <c r="AQ1317" i="6"/>
  <c r="AQ1316" i="6"/>
  <c r="AQ1315" i="6"/>
  <c r="AQ1311" i="6"/>
  <c r="AQ1313" i="6"/>
  <c r="AQ1309" i="6"/>
  <c r="AQ1310" i="6"/>
  <c r="AQ1312" i="6"/>
  <c r="AQ1314" i="6"/>
  <c r="AQ1305" i="6"/>
  <c r="AQ1306" i="6"/>
  <c r="AQ1307" i="6"/>
  <c r="AQ1308" i="6"/>
  <c r="AQ1303" i="6"/>
  <c r="AQ1304" i="6"/>
  <c r="AQ1302" i="6"/>
  <c r="AQ1299" i="6"/>
  <c r="AQ1300" i="6"/>
  <c r="AQ1301" i="6"/>
  <c r="AQ1297" i="6"/>
  <c r="AQ1298" i="6"/>
  <c r="AQ1295" i="6"/>
  <c r="AQ1294" i="6"/>
  <c r="AQ1296" i="6"/>
  <c r="AQ1291" i="6"/>
  <c r="AQ1292" i="6"/>
  <c r="AQ1293" i="6"/>
  <c r="AQ1288" i="6"/>
  <c r="AQ1289" i="6"/>
  <c r="AQ1290" i="6"/>
  <c r="AQ1287" i="6"/>
  <c r="AQ1285" i="6"/>
  <c r="AQ1284" i="6"/>
  <c r="AQ1286" i="6"/>
  <c r="AQ1282" i="6"/>
  <c r="AQ1283" i="6"/>
  <c r="AQ1281" i="6"/>
  <c r="AQ1280" i="6"/>
  <c r="AQ1279" i="6"/>
  <c r="AQ1277" i="6"/>
  <c r="AQ1278" i="6"/>
  <c r="AQ1275" i="6"/>
  <c r="AQ1276" i="6"/>
  <c r="AQ1271" i="6"/>
  <c r="AQ1269" i="6"/>
  <c r="AQ1270" i="6"/>
  <c r="AQ1274" i="6"/>
  <c r="AQ1273" i="6"/>
  <c r="AQ1272" i="6"/>
  <c r="AQ1266" i="6"/>
  <c r="AQ1267" i="6"/>
  <c r="AQ1268" i="6"/>
  <c r="AQ1265" i="6"/>
  <c r="AQ1264" i="6"/>
  <c r="AQ1263" i="6"/>
  <c r="AQ1258" i="6"/>
  <c r="AQ1261" i="6"/>
  <c r="AQ1262" i="6"/>
  <c r="AQ1259" i="6"/>
  <c r="AQ1260" i="6"/>
  <c r="AQ1257" i="6"/>
  <c r="AQ1256" i="6"/>
  <c r="AQ1254" i="6"/>
  <c r="AQ1255" i="6"/>
  <c r="AQ1251" i="6"/>
  <c r="AQ1253" i="6"/>
  <c r="AQ1252" i="6"/>
  <c r="AQ1250" i="6"/>
  <c r="AQ1247" i="6"/>
  <c r="AQ1248" i="6"/>
  <c r="AQ1249" i="6"/>
  <c r="AQ1246" i="6"/>
  <c r="AQ1244" i="6"/>
  <c r="AQ1245" i="6"/>
  <c r="AQ1243" i="6"/>
  <c r="AQ1240" i="6"/>
  <c r="AQ1242" i="6"/>
  <c r="AQ1241" i="6"/>
  <c r="AQ1231" i="6"/>
  <c r="AQ1236" i="6"/>
  <c r="AQ1237" i="6"/>
  <c r="AQ1239" i="6"/>
  <c r="AQ1238" i="6"/>
  <c r="AQ1234" i="6"/>
  <c r="AQ1235" i="6"/>
  <c r="AQ1232" i="6"/>
  <c r="AQ1230" i="6"/>
  <c r="AQ1233" i="6"/>
  <c r="AQ1229" i="6"/>
  <c r="AQ1227" i="6"/>
  <c r="AQ1228" i="6"/>
  <c r="AQ1226" i="6"/>
  <c r="AQ1225" i="6"/>
  <c r="AQ1222" i="6"/>
  <c r="AQ1223" i="6"/>
  <c r="AQ1224" i="6"/>
  <c r="AQ1220" i="6"/>
  <c r="AQ1221" i="6"/>
  <c r="AQ1219" i="6"/>
  <c r="AQ1216" i="6"/>
  <c r="AQ1214" i="6"/>
  <c r="AQ1218" i="6"/>
  <c r="AQ1217" i="6"/>
  <c r="AQ1215" i="6"/>
  <c r="AQ1213" i="6"/>
  <c r="AQ1212" i="6"/>
  <c r="AQ1211" i="6"/>
  <c r="AQ1210" i="6"/>
  <c r="AQ1209" i="6"/>
  <c r="AQ1208" i="6"/>
  <c r="AQ1207" i="6"/>
  <c r="AQ1205" i="6"/>
  <c r="AQ1203" i="6"/>
  <c r="AQ1204" i="6"/>
  <c r="AQ1206" i="6"/>
  <c r="AQ1202" i="6"/>
  <c r="AQ1201" i="6"/>
  <c r="AQ1194" i="6"/>
  <c r="AQ1198" i="6"/>
  <c r="AQ1199" i="6"/>
  <c r="AQ1195" i="6"/>
  <c r="AQ1196" i="6"/>
  <c r="AQ1200" i="6"/>
  <c r="AQ1197" i="6"/>
  <c r="AQ1193" i="6"/>
  <c r="AQ1191" i="6"/>
  <c r="AQ1192" i="6"/>
  <c r="AQ1188" i="6"/>
  <c r="AQ1189" i="6"/>
  <c r="AQ1187" i="6"/>
  <c r="AQ1190" i="6"/>
  <c r="AQ1186" i="6"/>
  <c r="AQ1184" i="6"/>
  <c r="AQ1185" i="6"/>
  <c r="AQ1180" i="6"/>
  <c r="AQ1181" i="6"/>
  <c r="AQ1182" i="6"/>
  <c r="AQ1183" i="6"/>
  <c r="AQ1176" i="6"/>
  <c r="AQ1179" i="6"/>
  <c r="AQ1175" i="6"/>
  <c r="AQ1177" i="6"/>
  <c r="AQ1178" i="6"/>
  <c r="AQ1173" i="6"/>
  <c r="AQ1174" i="6"/>
  <c r="AQ1168" i="6"/>
  <c r="AQ1169" i="6"/>
  <c r="AQ1172" i="6"/>
  <c r="AQ1171" i="6"/>
  <c r="AQ1170" i="6"/>
  <c r="AQ1164" i="6"/>
  <c r="AQ1163" i="6"/>
  <c r="AQ1166" i="6"/>
  <c r="AQ1167" i="6"/>
  <c r="AQ1165" i="6"/>
  <c r="AQ1162" i="6"/>
  <c r="AQ1159" i="6"/>
  <c r="AQ1161" i="6"/>
  <c r="AQ1160" i="6"/>
  <c r="AQ1158" i="6"/>
  <c r="AQ1157" i="6"/>
  <c r="AQ1155" i="6"/>
  <c r="AQ1156" i="6"/>
  <c r="AQ1154" i="6"/>
  <c r="AQ1153" i="6"/>
  <c r="AQ1152" i="6"/>
  <c r="AQ1149" i="6"/>
  <c r="AQ1150" i="6"/>
  <c r="AQ1151" i="6"/>
  <c r="AQ1148" i="6"/>
  <c r="AQ1147" i="6"/>
  <c r="AQ1143" i="6"/>
  <c r="AQ1144" i="6"/>
  <c r="AQ1145" i="6"/>
  <c r="AQ1142" i="6"/>
  <c r="AQ1146" i="6"/>
  <c r="AQ1141" i="6"/>
  <c r="AQ1138" i="6"/>
  <c r="AQ1137" i="6"/>
  <c r="AQ1136" i="6"/>
  <c r="AQ1139" i="6"/>
  <c r="AQ1140" i="6"/>
  <c r="AQ1135" i="6"/>
  <c r="AQ1134" i="6"/>
  <c r="AQ1133" i="6"/>
  <c r="AQ1131" i="6"/>
  <c r="AQ1132" i="6"/>
  <c r="AQ1128" i="6"/>
  <c r="AQ1130" i="6"/>
  <c r="AQ1129" i="6"/>
  <c r="AQ1126" i="6"/>
  <c r="AQ1127" i="6"/>
  <c r="AQ1125" i="6"/>
  <c r="AQ1123" i="6"/>
  <c r="AQ1122" i="6"/>
  <c r="AQ1124" i="6"/>
  <c r="AQ1119" i="6"/>
  <c r="AQ1120" i="6"/>
  <c r="AQ1121" i="6"/>
  <c r="AQ1118" i="6"/>
  <c r="AQ1116" i="6"/>
  <c r="AQ1117" i="6"/>
  <c r="AQ1115" i="6"/>
  <c r="AQ1113" i="6"/>
  <c r="AQ1114" i="6"/>
  <c r="AQ1111" i="6"/>
  <c r="AQ1112" i="6"/>
  <c r="AQ1110" i="6"/>
  <c r="AQ1107" i="6"/>
  <c r="AQ1108" i="6"/>
  <c r="AQ1109" i="6"/>
  <c r="AQ1106" i="6"/>
  <c r="AQ1103" i="6"/>
  <c r="AQ1104" i="6"/>
  <c r="AQ1105" i="6"/>
  <c r="AQ1101" i="6"/>
  <c r="AQ1100" i="6"/>
  <c r="AQ1099" i="6"/>
  <c r="AQ1102" i="6"/>
  <c r="AQ1096" i="6"/>
  <c r="AQ1097" i="6"/>
  <c r="AQ1098" i="6"/>
  <c r="AQ1094" i="6"/>
  <c r="AQ1095" i="6"/>
  <c r="AQ1091" i="6"/>
  <c r="AQ1089" i="6"/>
  <c r="AQ1090" i="6"/>
  <c r="AQ1092" i="6"/>
  <c r="AQ1093" i="6"/>
  <c r="AQ1088" i="6"/>
  <c r="AQ1087" i="6"/>
  <c r="AQ1084" i="6"/>
  <c r="AQ1085" i="6"/>
  <c r="AQ1083" i="6"/>
  <c r="AQ1086" i="6"/>
  <c r="AQ1081" i="6"/>
  <c r="AQ1082" i="6"/>
  <c r="AQ1080" i="6"/>
  <c r="AQ1077" i="6"/>
  <c r="AQ1078" i="6"/>
  <c r="AQ1079" i="6"/>
  <c r="AQ1075" i="6"/>
  <c r="AQ1074" i="6"/>
  <c r="AQ1076" i="6"/>
  <c r="AQ1072" i="6"/>
  <c r="AQ1071" i="6"/>
  <c r="AQ1073" i="6"/>
  <c r="AQ1070" i="6"/>
  <c r="AQ1069" i="6"/>
  <c r="AQ1068" i="6"/>
  <c r="AQ1065" i="6"/>
  <c r="AQ1066" i="6"/>
  <c r="AQ1067" i="6"/>
  <c r="AQ1064" i="6"/>
  <c r="AQ1063" i="6"/>
  <c r="AQ1061" i="6"/>
  <c r="AQ1062" i="6"/>
  <c r="AQ1059" i="6"/>
  <c r="AQ1058" i="6"/>
  <c r="AQ1060" i="6"/>
  <c r="AQ1056" i="6"/>
  <c r="AQ1057" i="6"/>
  <c r="AQ1055" i="6"/>
  <c r="AQ1052" i="6"/>
  <c r="AQ1053" i="6"/>
  <c r="AQ1054" i="6"/>
  <c r="AQ1048" i="6"/>
  <c r="AQ1049" i="6"/>
  <c r="AQ1050" i="6"/>
  <c r="AQ1051" i="6"/>
  <c r="AQ1045" i="6"/>
  <c r="AQ1046" i="6"/>
  <c r="AQ1047" i="6"/>
  <c r="AQ1043" i="6"/>
  <c r="AQ1044" i="6"/>
  <c r="AQ1039" i="6"/>
  <c r="AQ1040" i="6"/>
  <c r="AQ1041" i="6"/>
  <c r="AQ1042" i="6"/>
  <c r="AQ1037" i="6"/>
  <c r="AQ1038" i="6"/>
  <c r="AQ1034" i="6"/>
  <c r="AQ1035" i="6"/>
  <c r="AQ1036" i="6"/>
  <c r="AQ1033" i="6"/>
  <c r="AQ1032" i="6"/>
  <c r="AQ1029" i="6"/>
  <c r="AQ1031" i="6"/>
  <c r="AQ1030" i="6"/>
  <c r="AQ1028" i="6"/>
  <c r="AQ1027" i="6"/>
  <c r="AQ1024" i="6"/>
  <c r="AQ1025" i="6"/>
  <c r="AQ1026" i="6"/>
  <c r="AQ1022" i="6"/>
  <c r="AQ1023" i="6"/>
  <c r="AQ1021" i="6"/>
  <c r="AQ1019" i="6"/>
  <c r="AQ1020" i="6"/>
  <c r="AQ1016" i="6"/>
  <c r="AQ1017" i="6"/>
  <c r="AQ1015" i="6"/>
  <c r="AQ1018" i="6"/>
  <c r="AQ1014" i="6"/>
  <c r="AQ1011" i="6"/>
  <c r="AQ1012" i="6"/>
  <c r="AQ1009" i="6"/>
  <c r="AQ1010" i="6"/>
  <c r="AQ1013" i="6"/>
  <c r="AQ1007" i="6"/>
  <c r="AQ1008" i="6"/>
  <c r="AQ1006" i="6"/>
  <c r="AQ1003" i="6"/>
  <c r="AQ1002" i="6"/>
  <c r="AQ1005" i="6"/>
  <c r="AQ1004" i="6"/>
  <c r="AQ999" i="6"/>
  <c r="AQ1000" i="6"/>
  <c r="AQ1001" i="6"/>
  <c r="AQ998" i="6"/>
  <c r="AQ993" i="6"/>
  <c r="AQ997" i="6"/>
  <c r="AQ994" i="6"/>
  <c r="AQ995" i="6"/>
  <c r="AQ996" i="6"/>
  <c r="AQ992" i="6"/>
  <c r="AQ991" i="6"/>
  <c r="AQ990" i="6"/>
  <c r="AQ988" i="6"/>
  <c r="AQ989" i="6"/>
  <c r="AQ987" i="6"/>
  <c r="AQ986" i="6"/>
  <c r="AQ984" i="6"/>
  <c r="AQ985" i="6"/>
  <c r="AQ981" i="6"/>
  <c r="AQ980" i="6"/>
  <c r="AQ983" i="6"/>
  <c r="AQ982" i="6"/>
  <c r="AQ976" i="6"/>
  <c r="AQ979" i="6"/>
  <c r="AQ977" i="6"/>
  <c r="AQ978" i="6"/>
  <c r="AQ975" i="6"/>
  <c r="AQ973" i="6"/>
  <c r="AQ972" i="6"/>
  <c r="AQ974" i="6"/>
  <c r="AQ971" i="6"/>
  <c r="AQ970" i="6"/>
  <c r="AQ969" i="6"/>
  <c r="AQ968" i="6"/>
  <c r="AQ966" i="6"/>
  <c r="AQ967" i="6"/>
  <c r="AQ964" i="6"/>
  <c r="AQ959" i="6"/>
  <c r="AQ960" i="6"/>
  <c r="AQ965" i="6"/>
  <c r="AQ963" i="6"/>
  <c r="AQ962" i="6"/>
  <c r="AQ961" i="6"/>
  <c r="AQ958" i="6"/>
  <c r="AQ957" i="6"/>
  <c r="AQ953" i="6"/>
  <c r="AQ956" i="6"/>
  <c r="AQ954" i="6"/>
  <c r="AQ955" i="6"/>
  <c r="AQ951" i="6"/>
  <c r="AQ952" i="6"/>
  <c r="AQ949" i="6"/>
  <c r="AQ950" i="6"/>
  <c r="AQ948" i="6"/>
  <c r="AQ947" i="6"/>
  <c r="AQ945" i="6"/>
  <c r="AQ942" i="6"/>
  <c r="AQ943" i="6"/>
  <c r="AQ944" i="6"/>
  <c r="AQ941" i="6"/>
  <c r="AQ946" i="6"/>
  <c r="AQ940" i="6"/>
  <c r="AQ938" i="6"/>
  <c r="AQ939" i="6"/>
  <c r="AQ936" i="6"/>
  <c r="AQ937" i="6"/>
  <c r="AQ935" i="6"/>
  <c r="AQ934" i="6"/>
  <c r="AQ930" i="6"/>
  <c r="AQ931" i="6"/>
  <c r="AQ932" i="6"/>
  <c r="AQ933" i="6"/>
  <c r="AQ923" i="6"/>
  <c r="AQ924" i="6"/>
  <c r="AQ929" i="6"/>
  <c r="AQ927" i="6"/>
  <c r="AQ928" i="6"/>
  <c r="AQ925" i="6"/>
  <c r="AQ922" i="6"/>
  <c r="AQ926" i="6"/>
  <c r="AQ918" i="6"/>
  <c r="AQ920" i="6"/>
  <c r="AQ919" i="6"/>
  <c r="AQ921" i="6"/>
  <c r="AQ916" i="6"/>
  <c r="AQ915" i="6"/>
  <c r="AQ917" i="6"/>
  <c r="AQ912" i="6"/>
  <c r="AQ913" i="6"/>
  <c r="AQ914" i="6"/>
  <c r="AQ911" i="6"/>
  <c r="AQ910" i="6"/>
  <c r="AQ909" i="6"/>
  <c r="AQ908" i="6"/>
  <c r="AQ903" i="6"/>
  <c r="AQ904" i="6"/>
  <c r="AQ907" i="6"/>
  <c r="AQ905" i="6"/>
  <c r="AQ906" i="6"/>
  <c r="AQ902" i="6"/>
  <c r="AQ901" i="6"/>
  <c r="AQ900" i="6"/>
  <c r="AQ897" i="6"/>
  <c r="AQ899" i="6"/>
  <c r="AQ898" i="6"/>
  <c r="AQ895" i="6"/>
  <c r="AQ896" i="6"/>
  <c r="AQ894" i="6"/>
  <c r="AQ891" i="6"/>
  <c r="AQ892" i="6"/>
  <c r="AQ890" i="6"/>
  <c r="AQ889" i="6"/>
  <c r="AQ893" i="6"/>
  <c r="AQ886" i="6"/>
  <c r="AQ888" i="6"/>
  <c r="AQ887" i="6"/>
  <c r="AQ885" i="6"/>
  <c r="AQ884" i="6"/>
  <c r="AQ883" i="6"/>
  <c r="AQ882" i="6"/>
  <c r="AQ881" i="6"/>
  <c r="AQ880" i="6"/>
  <c r="AQ879" i="6"/>
  <c r="AQ877" i="6"/>
  <c r="AQ878" i="6"/>
  <c r="AQ875" i="6"/>
  <c r="AQ876" i="6"/>
  <c r="AQ873" i="6"/>
  <c r="AQ874" i="6"/>
  <c r="AQ872" i="6"/>
  <c r="AQ871" i="6"/>
  <c r="AQ868" i="6"/>
  <c r="AQ870" i="6"/>
  <c r="AQ869" i="6"/>
  <c r="AQ862" i="6"/>
  <c r="AQ863" i="6"/>
  <c r="AQ866" i="6"/>
  <c r="AQ867" i="6"/>
  <c r="AQ864" i="6"/>
  <c r="AQ865" i="6"/>
  <c r="AQ861" i="6"/>
  <c r="AQ857" i="6"/>
  <c r="AQ858" i="6"/>
  <c r="AQ859" i="6"/>
  <c r="AQ860" i="6"/>
  <c r="AQ855" i="6"/>
  <c r="AQ854" i="6"/>
  <c r="AQ856" i="6"/>
  <c r="AQ853" i="6"/>
  <c r="AQ851" i="6"/>
  <c r="AQ852" i="6"/>
  <c r="AQ849" i="6"/>
  <c r="AQ850" i="6"/>
  <c r="AQ847" i="6"/>
  <c r="AQ848" i="6"/>
  <c r="AQ846" i="6"/>
  <c r="AQ845" i="6"/>
  <c r="AQ843" i="6"/>
  <c r="AQ844" i="6"/>
  <c r="AQ842" i="6"/>
  <c r="AQ839" i="6"/>
  <c r="AQ840" i="6"/>
  <c r="AQ841" i="6"/>
  <c r="AQ838" i="6"/>
  <c r="AQ835" i="6"/>
  <c r="AQ833" i="6"/>
  <c r="AQ836" i="6"/>
  <c r="AQ834" i="6"/>
  <c r="AQ837" i="6"/>
  <c r="AQ831" i="6"/>
  <c r="AQ832" i="6"/>
  <c r="AQ830" i="6"/>
  <c r="AQ829" i="6"/>
  <c r="AQ827" i="6"/>
  <c r="AQ828" i="6"/>
  <c r="AQ826" i="6"/>
  <c r="AQ824" i="6"/>
  <c r="AQ825" i="6"/>
  <c r="AQ823" i="6"/>
  <c r="AQ821" i="6"/>
  <c r="AQ819" i="6"/>
  <c r="AQ820" i="6"/>
  <c r="AQ822" i="6"/>
  <c r="AQ818" i="6"/>
  <c r="AQ816" i="6"/>
  <c r="AQ817" i="6"/>
  <c r="AQ810" i="6"/>
  <c r="AQ812" i="6"/>
  <c r="AQ813" i="6"/>
  <c r="AQ814" i="6"/>
  <c r="AQ815" i="6"/>
  <c r="AQ808" i="6"/>
  <c r="AQ809" i="6"/>
  <c r="AQ811" i="6"/>
  <c r="AQ805" i="6"/>
  <c r="AQ806" i="6"/>
  <c r="AQ807" i="6"/>
  <c r="AQ804" i="6"/>
  <c r="AQ803" i="6"/>
  <c r="AQ802" i="6"/>
  <c r="AQ800" i="6"/>
  <c r="AQ801" i="6"/>
  <c r="AQ799" i="6"/>
  <c r="AQ794" i="6"/>
  <c r="AQ796" i="6"/>
  <c r="AQ795" i="6"/>
  <c r="AQ797" i="6"/>
  <c r="AQ798" i="6"/>
  <c r="AQ790" i="6"/>
  <c r="AQ792" i="6"/>
  <c r="AQ793" i="6"/>
  <c r="AQ791" i="6"/>
  <c r="AQ786" i="6"/>
  <c r="AQ788" i="6"/>
  <c r="AQ789" i="6"/>
  <c r="AQ785" i="6"/>
  <c r="AQ787" i="6"/>
  <c r="AQ783" i="6"/>
  <c r="AQ781" i="6"/>
  <c r="AQ782" i="6"/>
  <c r="AQ780" i="6"/>
  <c r="AQ784" i="6"/>
  <c r="AQ778" i="6"/>
  <c r="AQ779" i="6"/>
  <c r="AQ776" i="6"/>
  <c r="AQ777" i="6"/>
  <c r="AQ774" i="6"/>
  <c r="AQ775" i="6"/>
  <c r="AQ772" i="6"/>
  <c r="AQ773" i="6"/>
  <c r="AQ771" i="6"/>
  <c r="AQ769" i="6"/>
  <c r="AQ768" i="6"/>
  <c r="AQ770" i="6"/>
  <c r="AQ765" i="6"/>
  <c r="AQ766" i="6"/>
  <c r="AQ767" i="6"/>
  <c r="AQ762" i="6"/>
  <c r="AQ763" i="6"/>
  <c r="AQ764" i="6"/>
  <c r="AQ760" i="6"/>
  <c r="AQ761" i="6"/>
  <c r="AQ757" i="6"/>
  <c r="AQ758" i="6"/>
  <c r="AQ759" i="6"/>
  <c r="AQ756" i="6"/>
  <c r="AQ755" i="6"/>
  <c r="AQ752" i="6"/>
  <c r="AQ753" i="6"/>
  <c r="AQ754" i="6"/>
  <c r="AQ749" i="6"/>
  <c r="AQ750" i="6"/>
  <c r="AQ751" i="6"/>
  <c r="AQ747" i="6"/>
  <c r="AQ748" i="6"/>
  <c r="AQ744" i="6"/>
  <c r="AQ745" i="6"/>
  <c r="AQ742" i="6"/>
  <c r="AQ743" i="6"/>
  <c r="AQ746" i="6"/>
  <c r="AQ741" i="6"/>
  <c r="AQ740" i="6"/>
  <c r="AQ739" i="6"/>
  <c r="AQ738" i="6"/>
  <c r="AQ736" i="6"/>
  <c r="AQ737" i="6"/>
  <c r="AQ731" i="6"/>
  <c r="AQ732" i="6"/>
  <c r="AQ734" i="6"/>
  <c r="AQ733" i="6"/>
  <c r="AQ735" i="6"/>
  <c r="AQ730" i="6"/>
  <c r="AQ729" i="6"/>
  <c r="AQ727" i="6"/>
  <c r="AQ728" i="6"/>
  <c r="AQ724" i="6"/>
  <c r="AQ722" i="6"/>
  <c r="AQ723" i="6"/>
  <c r="AQ725" i="6"/>
  <c r="AQ726" i="6"/>
  <c r="AQ721" i="6"/>
  <c r="AQ718" i="6"/>
  <c r="AQ719" i="6"/>
  <c r="AQ720" i="6"/>
  <c r="AQ717" i="6"/>
  <c r="AQ716" i="6"/>
  <c r="AQ714" i="6"/>
  <c r="AQ715" i="6"/>
  <c r="AQ713" i="6"/>
  <c r="AQ712" i="6"/>
  <c r="AQ711" i="6"/>
  <c r="AQ707" i="6"/>
  <c r="AQ708" i="6"/>
  <c r="AQ709" i="6"/>
  <c r="AQ710" i="6"/>
  <c r="AQ704" i="6"/>
  <c r="AQ703" i="6"/>
  <c r="AQ702" i="6"/>
  <c r="AQ705" i="6"/>
  <c r="AQ706" i="6"/>
  <c r="AQ701" i="6"/>
  <c r="AQ699" i="6"/>
  <c r="AQ700" i="6"/>
  <c r="AQ698" i="6"/>
  <c r="AQ696" i="6"/>
  <c r="AQ697" i="6"/>
  <c r="AQ693" i="6"/>
  <c r="AQ694" i="6"/>
  <c r="AQ695" i="6"/>
  <c r="AQ691" i="6"/>
  <c r="AQ692" i="6"/>
  <c r="AQ690" i="6"/>
  <c r="AQ689" i="6"/>
  <c r="AQ688" i="6"/>
  <c r="AQ686" i="6"/>
  <c r="AQ687" i="6"/>
  <c r="AQ685" i="6"/>
  <c r="AQ683" i="6"/>
  <c r="AQ684" i="6"/>
  <c r="AQ682" i="6"/>
  <c r="AQ680" i="6"/>
  <c r="AQ681" i="6"/>
  <c r="AQ674" i="6"/>
  <c r="AQ676" i="6"/>
  <c r="AQ677" i="6"/>
  <c r="AQ678" i="6"/>
  <c r="AQ679" i="6"/>
  <c r="AQ675" i="6"/>
  <c r="AQ670" i="6"/>
  <c r="AQ669" i="6"/>
  <c r="AQ672" i="6"/>
  <c r="AQ673" i="6"/>
  <c r="AQ671" i="6"/>
  <c r="AQ664" i="6"/>
  <c r="AQ668" i="6"/>
  <c r="AQ666" i="6"/>
  <c r="AQ665" i="6"/>
  <c r="AQ667" i="6"/>
  <c r="AQ663" i="6"/>
  <c r="AQ661" i="6"/>
  <c r="AQ662" i="6"/>
  <c r="AQ658" i="6"/>
  <c r="AQ659" i="6"/>
  <c r="AQ660" i="6"/>
  <c r="AQ656" i="6"/>
  <c r="AQ657" i="6"/>
  <c r="AQ655" i="6"/>
  <c r="AQ654" i="6"/>
  <c r="AQ653" i="6"/>
  <c r="AQ651" i="6"/>
  <c r="AQ652" i="6"/>
  <c r="AQ650" i="6"/>
  <c r="AQ640" i="6"/>
  <c r="AQ641" i="6"/>
  <c r="AQ643" i="6"/>
  <c r="AQ644" i="6"/>
  <c r="AQ646" i="6"/>
  <c r="AQ647" i="6"/>
  <c r="AQ648" i="6"/>
  <c r="AQ649" i="6"/>
  <c r="AQ642" i="6"/>
  <c r="AQ645" i="6"/>
  <c r="AQ637" i="6"/>
  <c r="AQ638" i="6"/>
  <c r="AQ634" i="6"/>
  <c r="AQ633" i="6"/>
  <c r="AQ639" i="6"/>
  <c r="AQ635" i="6"/>
  <c r="AQ636" i="6"/>
  <c r="AQ632" i="6"/>
  <c r="AQ629" i="6"/>
  <c r="AQ630" i="6"/>
  <c r="AQ628" i="6"/>
  <c r="AQ631" i="6"/>
  <c r="AQ625" i="6"/>
  <c r="AQ626" i="6"/>
  <c r="AQ627" i="6"/>
  <c r="AQ624" i="6"/>
  <c r="AQ621" i="6"/>
  <c r="AQ622" i="6"/>
  <c r="AQ623" i="6"/>
  <c r="AQ620" i="6"/>
  <c r="AQ619" i="6"/>
  <c r="AQ618" i="6"/>
  <c r="AQ617" i="6"/>
  <c r="AQ615" i="6"/>
  <c r="AQ616" i="6"/>
  <c r="AQ612" i="6"/>
  <c r="AQ613" i="6"/>
  <c r="AQ614" i="6"/>
  <c r="AQ611" i="6"/>
  <c r="AQ610" i="6"/>
  <c r="AQ609" i="6"/>
  <c r="AQ608" i="6"/>
  <c r="AQ607" i="6"/>
  <c r="AQ606" i="6"/>
  <c r="AQ605" i="6"/>
  <c r="AQ602" i="6"/>
  <c r="AQ604" i="6"/>
  <c r="AQ603" i="6"/>
  <c r="AQ599" i="6"/>
  <c r="AQ600" i="6"/>
  <c r="AQ601" i="6"/>
  <c r="AQ597" i="6"/>
  <c r="AQ598" i="6"/>
  <c r="AQ594" i="6"/>
  <c r="AQ595" i="6"/>
  <c r="AQ596" i="6"/>
  <c r="AQ593" i="6"/>
  <c r="AQ592" i="6"/>
  <c r="AQ591" i="6"/>
  <c r="AQ590" i="6"/>
  <c r="AQ589" i="6"/>
  <c r="AQ588" i="6"/>
  <c r="AQ586" i="6"/>
  <c r="AQ587" i="6"/>
  <c r="AQ585" i="6"/>
  <c r="AQ584" i="6"/>
  <c r="AQ581" i="6"/>
  <c r="AQ579" i="6"/>
  <c r="AQ582" i="6"/>
  <c r="AQ583" i="6"/>
  <c r="AQ580" i="6"/>
  <c r="AQ577" i="6"/>
  <c r="AQ578" i="6"/>
  <c r="AQ574" i="6"/>
  <c r="AQ576" i="6"/>
  <c r="AQ575" i="6"/>
  <c r="AQ570" i="6"/>
  <c r="AQ573" i="6"/>
  <c r="AQ569" i="6"/>
  <c r="AQ571" i="6"/>
  <c r="AQ572" i="6"/>
  <c r="AQ566" i="6"/>
  <c r="AQ567" i="6"/>
  <c r="AQ568" i="6"/>
  <c r="AQ565" i="6"/>
  <c r="AQ559" i="6"/>
  <c r="AQ562" i="6"/>
  <c r="AQ560" i="6"/>
  <c r="AQ563" i="6"/>
  <c r="AQ561" i="6"/>
  <c r="AQ564" i="6"/>
  <c r="AQ556" i="6"/>
  <c r="AQ552" i="6"/>
  <c r="AQ557" i="6"/>
  <c r="AQ554" i="6"/>
  <c r="AQ555" i="6"/>
  <c r="AQ558" i="6"/>
  <c r="AQ553" i="6"/>
  <c r="AQ550" i="6"/>
  <c r="AQ551" i="6"/>
  <c r="AQ549" i="6"/>
  <c r="AQ543" i="6"/>
  <c r="AQ545" i="6"/>
  <c r="AQ546" i="6"/>
  <c r="AQ547" i="6"/>
  <c r="AQ548" i="6"/>
  <c r="AQ544" i="6"/>
  <c r="AQ537" i="6"/>
  <c r="AQ538" i="6"/>
  <c r="AQ541" i="6"/>
  <c r="AQ539" i="6"/>
  <c r="AQ542" i="6"/>
  <c r="AQ535" i="6"/>
  <c r="AQ536" i="6"/>
  <c r="AQ540" i="6"/>
  <c r="AQ532" i="6"/>
  <c r="AQ533" i="6"/>
  <c r="AQ534" i="6"/>
  <c r="AQ530" i="6"/>
  <c r="AQ531" i="6"/>
  <c r="AQ523" i="6"/>
  <c r="AQ524" i="6"/>
  <c r="AQ525" i="6"/>
  <c r="AQ528" i="6"/>
  <c r="AQ529" i="6"/>
  <c r="AQ526" i="6"/>
  <c r="AQ527" i="6"/>
  <c r="AQ521" i="6"/>
  <c r="AQ522" i="6"/>
  <c r="AQ518" i="6"/>
  <c r="AQ519" i="6"/>
  <c r="AQ517" i="6"/>
  <c r="AQ520" i="6"/>
  <c r="AQ516" i="6"/>
  <c r="AQ515" i="6"/>
  <c r="AQ514" i="6"/>
  <c r="AQ513" i="6"/>
  <c r="AQ512" i="6"/>
  <c r="AQ510" i="6"/>
  <c r="AQ508" i="6"/>
  <c r="AQ511" i="6"/>
  <c r="AQ509" i="6"/>
  <c r="AQ507" i="6"/>
  <c r="AQ506" i="6"/>
  <c r="AQ505" i="6"/>
  <c r="AQ496" i="6"/>
  <c r="AQ497" i="6"/>
  <c r="AQ498" i="6"/>
  <c r="AQ504" i="6"/>
  <c r="AQ500" i="6"/>
  <c r="AQ503" i="6"/>
  <c r="AQ501" i="6"/>
  <c r="AQ499" i="6"/>
  <c r="AQ502" i="6"/>
  <c r="AQ494" i="6"/>
  <c r="AQ495" i="6"/>
  <c r="AQ493" i="6"/>
  <c r="AQ492" i="6"/>
  <c r="AQ491" i="6"/>
  <c r="AQ489" i="6"/>
  <c r="AQ490" i="6"/>
  <c r="AQ486" i="6"/>
  <c r="AQ487" i="6"/>
  <c r="AQ488" i="6"/>
  <c r="AQ485" i="6"/>
  <c r="AQ484" i="6"/>
  <c r="AQ483" i="6"/>
  <c r="AQ480" i="6"/>
  <c r="AQ481" i="6"/>
  <c r="AQ482" i="6"/>
  <c r="AQ479" i="6"/>
  <c r="AQ478" i="6"/>
  <c r="AQ475" i="6"/>
  <c r="AQ476" i="6"/>
  <c r="AQ477" i="6"/>
  <c r="AQ471" i="6"/>
  <c r="AQ472" i="6"/>
  <c r="AQ473" i="6"/>
  <c r="AQ470" i="6"/>
  <c r="AQ474" i="6"/>
  <c r="AQ468" i="6"/>
  <c r="AQ469" i="6"/>
  <c r="AQ464" i="6"/>
  <c r="AQ463" i="6"/>
  <c r="AQ465" i="6"/>
  <c r="AQ467" i="6"/>
  <c r="AQ466" i="6"/>
  <c r="AQ462" i="6"/>
  <c r="AQ461" i="6"/>
  <c r="AQ457" i="6"/>
  <c r="AQ459" i="6"/>
  <c r="AQ460" i="6"/>
  <c r="AQ458" i="6"/>
  <c r="AQ455" i="6"/>
  <c r="AQ456" i="6"/>
  <c r="AQ454" i="6"/>
  <c r="AQ453" i="6"/>
  <c r="AQ450" i="6"/>
  <c r="AQ451" i="6"/>
  <c r="AQ452" i="6"/>
  <c r="AQ448" i="6"/>
  <c r="AQ449" i="6"/>
  <c r="AQ447" i="6"/>
  <c r="AQ442" i="6"/>
  <c r="AQ441" i="6"/>
  <c r="AQ446" i="6"/>
  <c r="AQ443" i="6"/>
  <c r="AQ445" i="6"/>
  <c r="AQ444" i="6"/>
  <c r="AQ440" i="6"/>
  <c r="AQ439" i="6"/>
  <c r="AQ438" i="6"/>
  <c r="AQ436" i="6"/>
  <c r="AQ437" i="6"/>
  <c r="AQ435" i="6"/>
  <c r="AQ434" i="6"/>
  <c r="AQ433" i="6"/>
  <c r="AQ428" i="6"/>
  <c r="AQ431" i="6"/>
  <c r="AQ429" i="6"/>
  <c r="AQ432" i="6"/>
  <c r="AQ430" i="6"/>
  <c r="AQ425" i="6"/>
  <c r="AQ426" i="6"/>
  <c r="AQ427" i="6"/>
  <c r="AQ424" i="6"/>
  <c r="AQ423" i="6"/>
  <c r="AQ422" i="6"/>
  <c r="AQ421" i="6"/>
  <c r="AQ419" i="6"/>
  <c r="AQ420" i="6"/>
  <c r="AQ415" i="6"/>
  <c r="AQ418" i="6"/>
  <c r="AQ417" i="6"/>
  <c r="AQ416" i="6"/>
  <c r="AQ413" i="6"/>
  <c r="AQ414" i="6"/>
  <c r="AQ410" i="6"/>
  <c r="AQ411" i="6"/>
  <c r="AQ412" i="6"/>
  <c r="AQ409" i="6"/>
  <c r="AQ408" i="6"/>
  <c r="AQ404" i="6"/>
  <c r="AQ405" i="6"/>
  <c r="AQ406" i="6"/>
  <c r="AQ407" i="6"/>
  <c r="AQ403" i="6"/>
  <c r="AQ402" i="6"/>
  <c r="AQ401" i="6"/>
  <c r="AQ400" i="6"/>
  <c r="AQ399" i="6"/>
  <c r="AQ398" i="6"/>
  <c r="AQ397" i="6"/>
  <c r="AQ396" i="6"/>
  <c r="AQ393" i="6"/>
  <c r="AQ394" i="6"/>
  <c r="AQ395" i="6"/>
  <c r="AQ387" i="6"/>
  <c r="AQ391" i="6"/>
  <c r="AQ392" i="6"/>
  <c r="AQ390" i="6"/>
  <c r="AQ388" i="6"/>
  <c r="AQ389" i="6"/>
  <c r="AQ385" i="6"/>
  <c r="AQ386" i="6"/>
  <c r="AQ384" i="6"/>
  <c r="AQ383" i="6"/>
  <c r="AQ382" i="6"/>
  <c r="AQ381" i="6"/>
  <c r="AQ380" i="6"/>
  <c r="AQ379" i="6"/>
  <c r="AQ378" i="6"/>
  <c r="AQ377" i="6"/>
  <c r="AQ376" i="6"/>
  <c r="AQ375" i="6"/>
  <c r="AQ371" i="6"/>
  <c r="AQ373" i="6"/>
  <c r="AQ374" i="6"/>
  <c r="AQ372" i="6"/>
  <c r="AQ370" i="6"/>
  <c r="AQ368" i="6"/>
  <c r="AQ369" i="6"/>
  <c r="AQ367" i="6"/>
  <c r="AQ362" i="6"/>
  <c r="AQ363" i="6"/>
  <c r="AQ361" i="6"/>
  <c r="AQ365" i="6"/>
  <c r="AQ364" i="6"/>
  <c r="AQ366" i="6"/>
  <c r="AQ360" i="6"/>
  <c r="AQ358" i="6"/>
  <c r="AQ359" i="6"/>
  <c r="AQ355" i="6"/>
  <c r="AQ356" i="6"/>
  <c r="AQ357" i="6"/>
  <c r="AQ350" i="6"/>
  <c r="AQ353" i="6"/>
  <c r="AQ354" i="6"/>
  <c r="AQ351" i="6"/>
  <c r="AQ352" i="6"/>
  <c r="AQ349" i="6"/>
  <c r="AQ343" i="6"/>
  <c r="AQ346" i="6"/>
  <c r="AQ344" i="6"/>
  <c r="AQ347" i="6"/>
  <c r="AQ348" i="6"/>
  <c r="AQ341" i="6"/>
  <c r="AQ345" i="6"/>
  <c r="AQ342" i="6"/>
  <c r="AQ340" i="6"/>
  <c r="AQ338" i="6"/>
  <c r="AQ339" i="6"/>
  <c r="AQ336" i="6"/>
  <c r="AQ333" i="6"/>
  <c r="AQ335" i="6"/>
  <c r="AQ334" i="6"/>
  <c r="AQ337" i="6"/>
  <c r="AQ331" i="6"/>
  <c r="AQ332" i="6"/>
  <c r="AQ326" i="6"/>
  <c r="AQ330" i="6"/>
  <c r="AQ329" i="6"/>
  <c r="AQ327" i="6"/>
  <c r="AQ328" i="6"/>
  <c r="AQ325" i="6"/>
  <c r="AQ321" i="6"/>
  <c r="AQ317" i="6"/>
  <c r="AQ320" i="6"/>
  <c r="AQ323" i="6"/>
  <c r="AQ322" i="6"/>
  <c r="AQ324" i="6"/>
  <c r="AQ318" i="6"/>
  <c r="AQ319" i="6"/>
  <c r="AQ316" i="6"/>
  <c r="AQ315" i="6"/>
  <c r="AQ314" i="6"/>
  <c r="AQ313" i="6"/>
  <c r="AQ308" i="6"/>
  <c r="AQ311" i="6"/>
  <c r="AQ310" i="6"/>
  <c r="AQ309" i="6"/>
  <c r="AQ312" i="6"/>
  <c r="AQ307" i="6"/>
  <c r="AQ304" i="6"/>
  <c r="AQ305" i="6"/>
  <c r="AQ306" i="6"/>
  <c r="AQ300" i="6"/>
  <c r="AQ301" i="6"/>
  <c r="AQ298" i="6"/>
  <c r="AQ302" i="6"/>
  <c r="AQ303" i="6"/>
  <c r="AQ299" i="6"/>
  <c r="AQ296" i="6"/>
  <c r="AQ295" i="6"/>
  <c r="AQ297" i="6"/>
  <c r="AQ294" i="6"/>
  <c r="AQ292" i="6"/>
  <c r="AQ293" i="6"/>
  <c r="AQ291" i="6"/>
  <c r="AQ289" i="6"/>
  <c r="AQ290" i="6"/>
  <c r="AQ287" i="6"/>
  <c r="AQ288" i="6"/>
  <c r="AQ286" i="6"/>
  <c r="AQ284" i="6"/>
  <c r="AQ285" i="6"/>
  <c r="AQ281" i="6"/>
  <c r="AQ283" i="6"/>
  <c r="AQ282" i="6"/>
  <c r="AQ280" i="6"/>
  <c r="AQ278" i="6"/>
  <c r="AQ279" i="6"/>
  <c r="AQ277" i="6"/>
  <c r="AQ273" i="6"/>
  <c r="AQ276" i="6"/>
  <c r="AQ272" i="6"/>
  <c r="AQ274" i="6"/>
  <c r="AQ275" i="6"/>
  <c r="AQ270" i="6"/>
  <c r="AQ271" i="6"/>
  <c r="AQ269" i="6"/>
  <c r="AQ266" i="6"/>
  <c r="AQ267" i="6"/>
  <c r="AQ268" i="6"/>
  <c r="AQ262" i="6"/>
  <c r="AQ265" i="6"/>
  <c r="AQ264" i="6"/>
  <c r="AQ263" i="6"/>
  <c r="AQ261" i="6"/>
  <c r="AQ258" i="6"/>
  <c r="AQ259" i="6"/>
  <c r="AQ260" i="6"/>
  <c r="AQ257" i="6"/>
  <c r="AQ251" i="6"/>
  <c r="AQ253" i="6"/>
  <c r="AQ255" i="6"/>
  <c r="AQ256" i="6"/>
  <c r="AQ252" i="6"/>
  <c r="AQ254" i="6"/>
  <c r="AQ246" i="6"/>
  <c r="AQ250" i="6"/>
  <c r="AQ247" i="6"/>
  <c r="AQ248" i="6"/>
  <c r="AQ249" i="6"/>
  <c r="AQ245" i="6"/>
  <c r="AQ241" i="6"/>
  <c r="AQ244" i="6"/>
  <c r="AQ242" i="6"/>
  <c r="AQ243" i="6"/>
  <c r="AQ240" i="6"/>
  <c r="AQ239" i="6"/>
  <c r="AQ238" i="6"/>
  <c r="AQ236" i="6"/>
  <c r="AQ237" i="6"/>
  <c r="AQ233" i="6"/>
  <c r="AQ234" i="6"/>
  <c r="AQ232" i="6"/>
  <c r="AQ230" i="6"/>
  <c r="AQ231" i="6"/>
  <c r="AQ235" i="6"/>
  <c r="AQ226" i="6"/>
  <c r="AQ227" i="6"/>
  <c r="AQ224" i="6"/>
  <c r="AQ229" i="6"/>
  <c r="AQ228" i="6"/>
  <c r="AQ225" i="6"/>
  <c r="AQ223" i="6"/>
  <c r="AQ218" i="6"/>
  <c r="AQ220" i="6"/>
  <c r="AQ221" i="6"/>
  <c r="AQ222" i="6"/>
  <c r="AQ219" i="6"/>
  <c r="AQ217" i="6"/>
  <c r="AQ216" i="6"/>
  <c r="AQ215" i="6"/>
  <c r="AQ213" i="6"/>
  <c r="AQ214" i="6"/>
  <c r="AQ211" i="6"/>
  <c r="AQ212" i="6"/>
  <c r="AQ210" i="6"/>
  <c r="AQ209" i="6"/>
  <c r="AQ206" i="6"/>
  <c r="AQ207" i="6"/>
  <c r="AQ208" i="6"/>
  <c r="AQ203" i="6"/>
  <c r="AQ204" i="6"/>
  <c r="AQ205" i="6"/>
  <c r="AQ202" i="6"/>
  <c r="AQ200" i="6"/>
  <c r="AQ201" i="6"/>
  <c r="AQ198" i="6"/>
  <c r="AQ197" i="6"/>
  <c r="AQ199" i="6"/>
  <c r="AQ193" i="6"/>
  <c r="AQ196" i="6"/>
  <c r="AQ191" i="6"/>
  <c r="AQ192" i="6"/>
  <c r="AQ194" i="6"/>
  <c r="AQ195" i="6"/>
  <c r="AQ189" i="6"/>
  <c r="AQ188" i="6"/>
  <c r="AQ187" i="6"/>
  <c r="AQ190" i="6"/>
  <c r="AQ185" i="6"/>
  <c r="AQ186" i="6"/>
  <c r="AQ184" i="6"/>
  <c r="AQ181" i="6"/>
  <c r="AQ182" i="6"/>
  <c r="AQ179" i="6"/>
  <c r="AQ180" i="6"/>
  <c r="AQ183" i="6"/>
  <c r="AQ178" i="6"/>
  <c r="AQ176" i="6"/>
  <c r="AQ177" i="6"/>
  <c r="AQ175" i="6"/>
  <c r="AQ174" i="6"/>
  <c r="AQ173" i="6"/>
  <c r="AQ168" i="6"/>
  <c r="AQ169" i="6"/>
  <c r="AQ170" i="6"/>
  <c r="AQ171" i="6"/>
  <c r="AQ172" i="6"/>
  <c r="AQ159" i="6"/>
  <c r="AQ167" i="6"/>
  <c r="AQ163" i="6"/>
  <c r="AQ164" i="6"/>
  <c r="AQ160" i="6"/>
  <c r="AQ158" i="6"/>
  <c r="AQ157" i="6"/>
  <c r="AQ166" i="6"/>
  <c r="AQ165" i="6"/>
  <c r="AQ161" i="6"/>
  <c r="AQ162" i="6"/>
  <c r="AQ154" i="6"/>
  <c r="AQ156" i="6"/>
  <c r="AQ155" i="6"/>
  <c r="AQ152" i="6"/>
  <c r="AQ150" i="6"/>
  <c r="AQ151" i="6"/>
  <c r="AQ153" i="6"/>
  <c r="AQ147" i="6"/>
  <c r="AQ148" i="6"/>
  <c r="AQ149" i="6"/>
  <c r="AQ145" i="6"/>
  <c r="AQ144" i="6"/>
  <c r="AQ142" i="6"/>
  <c r="AQ141" i="6"/>
  <c r="AQ143" i="6"/>
  <c r="AQ146" i="6"/>
  <c r="AQ138" i="6"/>
  <c r="AQ139" i="6"/>
  <c r="AQ140" i="6"/>
  <c r="AQ137" i="6"/>
  <c r="AQ135" i="6"/>
  <c r="AQ136" i="6"/>
  <c r="AQ133" i="6"/>
  <c r="AQ132" i="6"/>
  <c r="AQ131" i="6"/>
  <c r="AQ134" i="6"/>
  <c r="AQ130" i="6"/>
  <c r="AQ126" i="6"/>
  <c r="AQ127" i="6"/>
  <c r="AQ128" i="6"/>
  <c r="AQ129" i="6"/>
  <c r="AQ123" i="6"/>
  <c r="AQ124" i="6"/>
  <c r="AQ125" i="6"/>
  <c r="AQ122" i="6"/>
  <c r="AQ121" i="6"/>
  <c r="AQ109" i="6"/>
  <c r="AQ110" i="6"/>
  <c r="AQ116" i="6"/>
  <c r="AQ118" i="6"/>
  <c r="AQ117" i="6"/>
  <c r="AQ114" i="6"/>
  <c r="AQ111" i="6"/>
  <c r="AQ112" i="6"/>
  <c r="AQ119" i="6"/>
  <c r="AQ120" i="6"/>
  <c r="AQ113" i="6"/>
  <c r="AQ115" i="6"/>
  <c r="AQ108" i="6"/>
  <c r="AQ105" i="6"/>
  <c r="AQ107" i="6"/>
  <c r="AQ106" i="6"/>
  <c r="AQ101" i="6"/>
  <c r="AQ102" i="6"/>
  <c r="AQ98" i="6"/>
  <c r="AQ100" i="6"/>
  <c r="AQ103" i="6"/>
  <c r="AQ104" i="6"/>
  <c r="AQ97" i="6"/>
  <c r="AQ99" i="6"/>
  <c r="AQ95" i="6"/>
  <c r="AQ96" i="6"/>
  <c r="AQ94" i="6"/>
  <c r="AQ92" i="6"/>
  <c r="AQ93" i="6"/>
  <c r="AQ91" i="6"/>
  <c r="AQ90" i="6"/>
  <c r="AQ89" i="6"/>
  <c r="AQ88" i="6"/>
  <c r="AQ86" i="6"/>
  <c r="AQ87" i="6"/>
  <c r="AQ85" i="6"/>
  <c r="AQ84" i="6"/>
  <c r="AQ83" i="6"/>
  <c r="AQ80" i="6"/>
  <c r="AQ77" i="6"/>
  <c r="AQ82" i="6"/>
  <c r="AQ75" i="6"/>
  <c r="AQ76" i="6"/>
  <c r="AQ81" i="6"/>
  <c r="AQ78" i="6"/>
  <c r="AQ79" i="6"/>
  <c r="AQ73" i="6"/>
  <c r="AQ74" i="6"/>
  <c r="AQ70" i="6"/>
  <c r="AQ71" i="6"/>
  <c r="AQ72" i="6"/>
  <c r="AQ69" i="6"/>
  <c r="AQ68" i="6"/>
  <c r="AQ67" i="6"/>
  <c r="AQ64" i="6"/>
  <c r="AQ63" i="6"/>
  <c r="AQ65" i="6"/>
  <c r="AQ66" i="6"/>
  <c r="AQ57" i="6"/>
  <c r="AQ56" i="6"/>
  <c r="AQ62" i="6"/>
  <c r="AQ61" i="6"/>
  <c r="AQ58" i="6"/>
  <c r="AQ59" i="6"/>
  <c r="AQ60" i="6"/>
  <c r="AQ55" i="6"/>
  <c r="AQ53" i="6"/>
  <c r="AQ52" i="6"/>
  <c r="AQ54" i="6"/>
  <c r="AQ51" i="6"/>
  <c r="AQ50" i="6"/>
  <c r="AQ49" i="6"/>
  <c r="AQ48" i="6"/>
  <c r="AQ47" i="6"/>
  <c r="AQ43" i="6"/>
  <c r="AQ42" i="6"/>
  <c r="AQ44" i="6"/>
  <c r="AQ45" i="6"/>
  <c r="AQ46" i="6"/>
  <c r="AQ39" i="6"/>
  <c r="AQ41" i="6"/>
  <c r="AQ40" i="6"/>
  <c r="AQ37" i="6"/>
  <c r="AQ38" i="6"/>
  <c r="AQ35" i="6"/>
  <c r="AQ36" i="6"/>
  <c r="AQ31" i="6"/>
  <c r="AQ34" i="6"/>
  <c r="AQ28" i="6"/>
  <c r="AQ30" i="6"/>
  <c r="AQ29" i="6"/>
  <c r="AQ32" i="6"/>
  <c r="AQ33" i="6"/>
  <c r="AQ26" i="6"/>
  <c r="AQ24" i="6"/>
  <c r="AQ27" i="6"/>
  <c r="AQ25" i="6"/>
  <c r="AQ23" i="6"/>
  <c r="AQ21" i="6"/>
  <c r="AQ22" i="6"/>
  <c r="AQ20" i="6"/>
  <c r="AQ19" i="6"/>
  <c r="AQ17" i="6"/>
  <c r="AQ16" i="6"/>
  <c r="AQ18" i="6"/>
  <c r="AQ11" i="6"/>
  <c r="AQ12" i="6"/>
  <c r="AQ15" i="6"/>
  <c r="AQ14" i="6"/>
  <c r="AQ13" i="6"/>
  <c r="AQ8" i="6"/>
  <c r="AQ9" i="6"/>
  <c r="AQ10" i="6"/>
  <c r="AQ5" i="6"/>
  <c r="AQ6" i="6"/>
  <c r="AQ4" i="6"/>
  <c r="AQ7" i="6"/>
  <c r="AQ3" i="6"/>
  <c r="AQ2" i="6"/>
  <c r="AM2214" i="6"/>
  <c r="AM2213" i="6"/>
  <c r="AM2212" i="6"/>
  <c r="AM2211" i="6"/>
  <c r="AM2210" i="6"/>
  <c r="AM2208" i="6"/>
  <c r="AM2207" i="6"/>
  <c r="AM2209" i="6"/>
  <c r="AM2204" i="6"/>
  <c r="AM2205" i="6"/>
  <c r="AM2206" i="6"/>
  <c r="AM2203" i="6"/>
  <c r="AM2200" i="6"/>
  <c r="AM2201" i="6"/>
  <c r="AM2198" i="6"/>
  <c r="AM2199" i="6"/>
  <c r="AM2202" i="6"/>
  <c r="AM2197" i="6"/>
  <c r="AM2196" i="6"/>
  <c r="AM2195" i="6"/>
  <c r="AM2194" i="6"/>
  <c r="AM2193" i="6"/>
  <c r="AY2193" i="6" s="1"/>
  <c r="AM2191" i="6"/>
  <c r="AM2190" i="6"/>
  <c r="AM2189" i="6"/>
  <c r="AM2192" i="6"/>
  <c r="AM2188" i="6"/>
  <c r="AM2187" i="6"/>
  <c r="AM2186" i="6"/>
  <c r="AM2185" i="6"/>
  <c r="AM2181" i="6"/>
  <c r="AM2182" i="6"/>
  <c r="AM2183" i="6"/>
  <c r="AM2184" i="6"/>
  <c r="AM2178" i="6"/>
  <c r="AM2180" i="6"/>
  <c r="AY2180" i="6" s="1"/>
  <c r="AM2179" i="6"/>
  <c r="AM2177" i="6"/>
  <c r="AM2176" i="6"/>
  <c r="AM2175" i="6"/>
  <c r="AM2171" i="6"/>
  <c r="AM2172" i="6"/>
  <c r="AM2174" i="6"/>
  <c r="AM2173" i="6"/>
  <c r="AM2167" i="6"/>
  <c r="AM2168" i="6"/>
  <c r="AM2169" i="6"/>
  <c r="AY2169" i="6" s="1"/>
  <c r="AM2170" i="6"/>
  <c r="AM2166" i="6"/>
  <c r="AM2165" i="6"/>
  <c r="AM2164" i="6"/>
  <c r="AM2163" i="6"/>
  <c r="AM2160" i="6"/>
  <c r="AM2161" i="6"/>
  <c r="AM2162" i="6"/>
  <c r="AM2158" i="6"/>
  <c r="AM2157" i="6"/>
  <c r="AM2159" i="6"/>
  <c r="AM2153" i="6"/>
  <c r="AM2156" i="6"/>
  <c r="AM2154" i="6"/>
  <c r="AM2155" i="6"/>
  <c r="AM2151" i="6"/>
  <c r="AM2152" i="6"/>
  <c r="AM2150" i="6"/>
  <c r="AM2149" i="6"/>
  <c r="AM2147" i="6"/>
  <c r="AM2146" i="6"/>
  <c r="AM2148" i="6"/>
  <c r="AM2145" i="6"/>
  <c r="AM2144" i="6"/>
  <c r="AM2143" i="6"/>
  <c r="AM2141" i="6"/>
  <c r="AM2142" i="6"/>
  <c r="AY2142" i="6" s="1"/>
  <c r="AM2140" i="6"/>
  <c r="AM2139" i="6"/>
  <c r="AM2138" i="6"/>
  <c r="AM2132" i="6"/>
  <c r="AM2136" i="6"/>
  <c r="AM2137" i="6"/>
  <c r="AM2134" i="6"/>
  <c r="AM2135" i="6"/>
  <c r="AM2133" i="6"/>
  <c r="AM2130" i="6"/>
  <c r="AM2129" i="6"/>
  <c r="AM2128" i="6"/>
  <c r="AM2131" i="6"/>
  <c r="AM2125" i="6"/>
  <c r="AM2126" i="6"/>
  <c r="AM2127" i="6"/>
  <c r="AM2122" i="6"/>
  <c r="AM2123" i="6"/>
  <c r="AM2124" i="6"/>
  <c r="AM2117" i="6"/>
  <c r="AM2121" i="6"/>
  <c r="AY2121" i="6" s="1"/>
  <c r="AM2118" i="6"/>
  <c r="AM2119" i="6"/>
  <c r="AM2120" i="6"/>
  <c r="AY2120" i="6" s="1"/>
  <c r="AM2115" i="6"/>
  <c r="AM2113" i="6"/>
  <c r="AM2114" i="6"/>
  <c r="AM2111" i="6"/>
  <c r="AM2116" i="6"/>
  <c r="AM2109" i="6"/>
  <c r="AM2110" i="6"/>
  <c r="AM2112" i="6"/>
  <c r="AM2103" i="6"/>
  <c r="AM2105" i="6"/>
  <c r="AM2106" i="6"/>
  <c r="AM2107" i="6"/>
  <c r="AM2108" i="6"/>
  <c r="AM2099" i="6"/>
  <c r="AM2100" i="6"/>
  <c r="AM2104" i="6"/>
  <c r="AM2101" i="6"/>
  <c r="AM2102" i="6"/>
  <c r="AM2094" i="6"/>
  <c r="AM2095" i="6"/>
  <c r="AM2096" i="6"/>
  <c r="AM2097" i="6"/>
  <c r="AM2098" i="6"/>
  <c r="AM2092" i="6"/>
  <c r="AM2090" i="6"/>
  <c r="AM2093" i="6"/>
  <c r="AM2089" i="6"/>
  <c r="AM2091" i="6"/>
  <c r="AM2088" i="6"/>
  <c r="AM2087" i="6"/>
  <c r="AM2086" i="6"/>
  <c r="AM2085" i="6"/>
  <c r="AY2085" i="6" s="1"/>
  <c r="AM2083" i="6"/>
  <c r="AM2082" i="6"/>
  <c r="AM2084" i="6"/>
  <c r="AM2078" i="6"/>
  <c r="AM2074" i="6"/>
  <c r="AM2080" i="6"/>
  <c r="AM2081" i="6"/>
  <c r="AM2079" i="6"/>
  <c r="AM2073" i="6"/>
  <c r="AM2072" i="6"/>
  <c r="AM2077" i="6"/>
  <c r="AM2071" i="6"/>
  <c r="AM2075" i="6"/>
  <c r="AM2076" i="6"/>
  <c r="AM2064" i="6"/>
  <c r="AM2065" i="6"/>
  <c r="AM2066" i="6"/>
  <c r="AY2066" i="6" s="1"/>
  <c r="AM2070" i="6"/>
  <c r="AM2063" i="6"/>
  <c r="AM2069" i="6"/>
  <c r="AY2069" i="6" s="1"/>
  <c r="AM2067" i="6"/>
  <c r="AM2068" i="6"/>
  <c r="AM2059" i="6"/>
  <c r="AM2060" i="6"/>
  <c r="AM2062" i="6"/>
  <c r="AY2062" i="6" s="1"/>
  <c r="AM2061" i="6"/>
  <c r="AY2061" i="6" s="1"/>
  <c r="AM2058" i="6"/>
  <c r="AM2054" i="6"/>
  <c r="AM2055" i="6"/>
  <c r="AM2056" i="6"/>
  <c r="AM2057" i="6"/>
  <c r="AY2057" i="6" s="1"/>
  <c r="AM2053" i="6"/>
  <c r="AM2049" i="6"/>
  <c r="AM2050" i="6"/>
  <c r="AM2051" i="6"/>
  <c r="AM2052" i="6"/>
  <c r="AM2047" i="6"/>
  <c r="AM2048" i="6"/>
  <c r="AM2046" i="6"/>
  <c r="AM2043" i="6"/>
  <c r="AM2042" i="6"/>
  <c r="AY2042" i="6" s="1"/>
  <c r="AM2044" i="6"/>
  <c r="AY2044" i="6" s="1"/>
  <c r="AM2045" i="6"/>
  <c r="AM2040" i="6"/>
  <c r="AM2041" i="6"/>
  <c r="AM2037" i="6"/>
  <c r="AM2038" i="6"/>
  <c r="AM2033" i="6"/>
  <c r="AM2034" i="6"/>
  <c r="AM2035" i="6"/>
  <c r="AM2036" i="6"/>
  <c r="AM2039" i="6"/>
  <c r="AM2032" i="6"/>
  <c r="AM2031" i="6"/>
  <c r="AM2028" i="6"/>
  <c r="AM2029" i="6"/>
  <c r="AM2030" i="6"/>
  <c r="AM2027" i="6"/>
  <c r="AM2026" i="6"/>
  <c r="AM2023" i="6"/>
  <c r="AM2024" i="6"/>
  <c r="AM2025" i="6"/>
  <c r="AM2021" i="6"/>
  <c r="AM2022" i="6"/>
  <c r="AM2019" i="6"/>
  <c r="AM2020" i="6"/>
  <c r="AM2018" i="6"/>
  <c r="AM2017" i="6"/>
  <c r="AM2015" i="6"/>
  <c r="AM2016" i="6"/>
  <c r="AM2011" i="6"/>
  <c r="AM2012" i="6"/>
  <c r="AM2014" i="6"/>
  <c r="AM2009" i="6"/>
  <c r="AM2013" i="6"/>
  <c r="AM2010" i="6"/>
  <c r="AM2004" i="6"/>
  <c r="AM2007" i="6"/>
  <c r="AM2008" i="6"/>
  <c r="AM2005" i="6"/>
  <c r="AM2006" i="6"/>
  <c r="AM2003" i="6"/>
  <c r="AM1999" i="6"/>
  <c r="AM2001" i="6"/>
  <c r="AM2002" i="6"/>
  <c r="AM2000" i="6"/>
  <c r="AM1998" i="6"/>
  <c r="AM1996" i="6"/>
  <c r="AM1995" i="6"/>
  <c r="AM1997" i="6"/>
  <c r="AM1993" i="6"/>
  <c r="AM1994" i="6"/>
  <c r="AM1991" i="6"/>
  <c r="AM1989" i="6"/>
  <c r="AM1990" i="6"/>
  <c r="AM1988" i="6"/>
  <c r="AM1992" i="6"/>
  <c r="AY1992" i="6" s="1"/>
  <c r="AM1987" i="6"/>
  <c r="AM1986" i="6"/>
  <c r="AM1982" i="6"/>
  <c r="AM1983" i="6"/>
  <c r="AM1985" i="6"/>
  <c r="AM1984" i="6"/>
  <c r="AY1984" i="6" s="1"/>
  <c r="AM1981" i="6"/>
  <c r="AM1979" i="6"/>
  <c r="AM1980" i="6"/>
  <c r="AM1977" i="6"/>
  <c r="AM1974" i="6"/>
  <c r="AM1975" i="6"/>
  <c r="AM1976" i="6"/>
  <c r="AM1978" i="6"/>
  <c r="AM1973" i="6"/>
  <c r="AM1971" i="6"/>
  <c r="AM1972" i="6"/>
  <c r="AM1969" i="6"/>
  <c r="AM1967" i="6"/>
  <c r="AM1968" i="6"/>
  <c r="AM1970" i="6"/>
  <c r="AM1966" i="6"/>
  <c r="AM1964" i="6"/>
  <c r="AM1965" i="6"/>
  <c r="AY1965" i="6" s="1"/>
  <c r="AM1963" i="6"/>
  <c r="AM1962" i="6"/>
  <c r="AY1962" i="6" s="1"/>
  <c r="AM1958" i="6"/>
  <c r="AM1960" i="6"/>
  <c r="AM1961" i="6"/>
  <c r="AM1959" i="6"/>
  <c r="AM1957" i="6"/>
  <c r="AM1956" i="6"/>
  <c r="AM1955" i="6"/>
  <c r="AM1948" i="6"/>
  <c r="AM1952" i="6"/>
  <c r="AM1954" i="6"/>
  <c r="AM1949" i="6"/>
  <c r="AM1946" i="6"/>
  <c r="AM1947" i="6"/>
  <c r="AM1950" i="6"/>
  <c r="AM1951" i="6"/>
  <c r="AM1953" i="6"/>
  <c r="AM1945" i="6"/>
  <c r="AM1944" i="6"/>
  <c r="AM1942" i="6"/>
  <c r="AM1943" i="6"/>
  <c r="AM1941" i="6"/>
  <c r="AY1941" i="6" s="1"/>
  <c r="AM1940" i="6"/>
  <c r="AM1937" i="6"/>
  <c r="AY1937" i="6" s="1"/>
  <c r="AM1938" i="6"/>
  <c r="AM1939" i="6"/>
  <c r="AM1936" i="6"/>
  <c r="AM1934" i="6"/>
  <c r="AM1932" i="6"/>
  <c r="AM1935" i="6"/>
  <c r="AM1933" i="6"/>
  <c r="AM1930" i="6"/>
  <c r="AM1925" i="6"/>
  <c r="AY1925" i="6" s="1"/>
  <c r="AM1931" i="6"/>
  <c r="AM1929" i="6"/>
  <c r="AM1928" i="6"/>
  <c r="AM1926" i="6"/>
  <c r="AM1927" i="6"/>
  <c r="AM1924" i="6"/>
  <c r="AM1920" i="6"/>
  <c r="AM1919" i="6"/>
  <c r="AM1923" i="6"/>
  <c r="AM1921" i="6"/>
  <c r="AM1922" i="6"/>
  <c r="AM1918" i="6"/>
  <c r="AM1917" i="6"/>
  <c r="AM1915" i="6"/>
  <c r="AM1916" i="6"/>
  <c r="AM1913" i="6"/>
  <c r="AM1914" i="6"/>
  <c r="AY1914" i="6" s="1"/>
  <c r="AM1912" i="6"/>
  <c r="AM1910" i="6"/>
  <c r="AM1909" i="6"/>
  <c r="AM1908" i="6"/>
  <c r="AM1911" i="6"/>
  <c r="AM1907" i="6"/>
  <c r="AM1900" i="6"/>
  <c r="AM1901" i="6"/>
  <c r="AM1906" i="6"/>
  <c r="AM1903" i="6"/>
  <c r="AM1905" i="6"/>
  <c r="AM1902" i="6"/>
  <c r="AM1899" i="6"/>
  <c r="AY1899" i="6" s="1"/>
  <c r="AM1904" i="6"/>
  <c r="AM1898" i="6"/>
  <c r="AM1895" i="6"/>
  <c r="AM1897" i="6"/>
  <c r="AM1896" i="6"/>
  <c r="AM1894" i="6"/>
  <c r="AM1891" i="6"/>
  <c r="AM1893" i="6"/>
  <c r="AM1892" i="6"/>
  <c r="AM1890" i="6"/>
  <c r="AY1890" i="6" s="1"/>
  <c r="AM1888" i="6"/>
  <c r="AM1889" i="6"/>
  <c r="AM1886" i="6"/>
  <c r="AM1884" i="6"/>
  <c r="AM1883" i="6"/>
  <c r="AM1885" i="6"/>
  <c r="AM1887" i="6"/>
  <c r="AM1876" i="6"/>
  <c r="AM1880" i="6"/>
  <c r="AY1880" i="6" s="1"/>
  <c r="AM1878" i="6"/>
  <c r="AM1879" i="6"/>
  <c r="AM1877" i="6"/>
  <c r="AM1881" i="6"/>
  <c r="AM1882" i="6"/>
  <c r="AM1874" i="6"/>
  <c r="AM1875" i="6"/>
  <c r="AM1873" i="6"/>
  <c r="AM1869" i="6"/>
  <c r="AM1872" i="6"/>
  <c r="AM1870" i="6"/>
  <c r="AY1870" i="6" s="1"/>
  <c r="AM1868" i="6"/>
  <c r="AY1868" i="6" s="1"/>
  <c r="AM1871" i="6"/>
  <c r="AM1867" i="6"/>
  <c r="AM1866" i="6"/>
  <c r="AY1866" i="6" s="1"/>
  <c r="AM1864" i="6"/>
  <c r="AM1863" i="6"/>
  <c r="AM1865" i="6"/>
  <c r="AM1862" i="6"/>
  <c r="AM1861" i="6"/>
  <c r="AM1860" i="6"/>
  <c r="AM1859" i="6"/>
  <c r="AM1855" i="6"/>
  <c r="AM1854" i="6"/>
  <c r="AM1856" i="6"/>
  <c r="AM1857" i="6"/>
  <c r="AM1858" i="6"/>
  <c r="AY1858" i="6" s="1"/>
  <c r="AM1853" i="6"/>
  <c r="AM1852" i="6"/>
  <c r="AM1851" i="6"/>
  <c r="AM1850" i="6"/>
  <c r="AM1849" i="6"/>
  <c r="AM1847" i="6"/>
  <c r="AM1848" i="6"/>
  <c r="AM1844" i="6"/>
  <c r="AM1846" i="6"/>
  <c r="AM1845" i="6"/>
  <c r="AM1841" i="6"/>
  <c r="AM1842" i="6"/>
  <c r="AY1842" i="6" s="1"/>
  <c r="AM1843" i="6"/>
  <c r="AM1840" i="6"/>
  <c r="AM1838" i="6"/>
  <c r="AM1839" i="6"/>
  <c r="AY1839" i="6" s="1"/>
  <c r="AM1829" i="6"/>
  <c r="AM1836" i="6"/>
  <c r="AM1831" i="6"/>
  <c r="AY1831" i="6" s="1"/>
  <c r="AM1834" i="6"/>
  <c r="AM1830" i="6"/>
  <c r="AM1835" i="6"/>
  <c r="AM1837" i="6"/>
  <c r="AM1832" i="6"/>
  <c r="AM1833" i="6"/>
  <c r="AM1827" i="6"/>
  <c r="AM1828" i="6"/>
  <c r="AM1826" i="6"/>
  <c r="AM1825" i="6"/>
  <c r="AM1823" i="6"/>
  <c r="AM1824" i="6"/>
  <c r="AM1821" i="6"/>
  <c r="AM1822" i="6"/>
  <c r="AM1820" i="6"/>
  <c r="AM1818" i="6"/>
  <c r="AM1819" i="6"/>
  <c r="AM1817" i="6"/>
  <c r="AM1814" i="6"/>
  <c r="AM1815" i="6"/>
  <c r="AM1816" i="6"/>
  <c r="AM1813" i="6"/>
  <c r="AM1811" i="6"/>
  <c r="AM1812" i="6"/>
  <c r="AM1810" i="6"/>
  <c r="AM1808" i="6"/>
  <c r="AM1809" i="6"/>
  <c r="AM1807" i="6"/>
  <c r="AY1807" i="6" s="1"/>
  <c r="AM1806" i="6"/>
  <c r="AM1805" i="6"/>
  <c r="AM1801" i="6"/>
  <c r="AM1802" i="6"/>
  <c r="AM1803" i="6"/>
  <c r="AM1804" i="6"/>
  <c r="AM1800" i="6"/>
  <c r="AM1796" i="6"/>
  <c r="AM1798" i="6"/>
  <c r="AM1799" i="6"/>
  <c r="AM1797" i="6"/>
  <c r="AY1797" i="6" s="1"/>
  <c r="AM1794" i="6"/>
  <c r="AY1794" i="6" s="1"/>
  <c r="AM1791" i="6"/>
  <c r="AM1795" i="6"/>
  <c r="AM1792" i="6"/>
  <c r="AM1793" i="6"/>
  <c r="AM1790" i="6"/>
  <c r="AM1788" i="6"/>
  <c r="AM1789" i="6"/>
  <c r="AM1786" i="6"/>
  <c r="AM1787" i="6"/>
  <c r="AM1784" i="6"/>
  <c r="AM1783" i="6"/>
  <c r="AM1785" i="6"/>
  <c r="AM1782" i="6"/>
  <c r="AM1780" i="6"/>
  <c r="AM1781" i="6"/>
  <c r="AM1776" i="6"/>
  <c r="AM1775" i="6"/>
  <c r="AM1778" i="6"/>
  <c r="AM1779" i="6"/>
  <c r="AY1779" i="6" s="1"/>
  <c r="AM1777" i="6"/>
  <c r="AM1772" i="6"/>
  <c r="AY1772" i="6" s="1"/>
  <c r="AM1774" i="6"/>
  <c r="AM1773" i="6"/>
  <c r="AM1771" i="6"/>
  <c r="AM1770" i="6"/>
  <c r="AM1764" i="6"/>
  <c r="AM1766" i="6"/>
  <c r="AM1765" i="6"/>
  <c r="AY1765" i="6" s="1"/>
  <c r="AM1767" i="6"/>
  <c r="AM1768" i="6"/>
  <c r="AM1769" i="6"/>
  <c r="AM1763" i="6"/>
  <c r="AM1762" i="6"/>
  <c r="AM1759" i="6"/>
  <c r="AM1760" i="6"/>
  <c r="AM1761" i="6"/>
  <c r="AM1758" i="6"/>
  <c r="AM1757" i="6"/>
  <c r="AM1754" i="6"/>
  <c r="AM1755" i="6"/>
  <c r="AM1753" i="6"/>
  <c r="AY1753" i="6" s="1"/>
  <c r="AM1752" i="6"/>
  <c r="AM1756" i="6"/>
  <c r="AM1751" i="6"/>
  <c r="AM1750" i="6"/>
  <c r="AM1749" i="6"/>
  <c r="AM1747" i="6"/>
  <c r="AM1746" i="6"/>
  <c r="AM1748" i="6"/>
  <c r="AY1748" i="6" s="1"/>
  <c r="AM1745" i="6"/>
  <c r="AM1742" i="6"/>
  <c r="AY1742" i="6" s="1"/>
  <c r="AM1744" i="6"/>
  <c r="AM1741" i="6"/>
  <c r="AM1743" i="6"/>
  <c r="AM1737" i="6"/>
  <c r="AM1738" i="6"/>
  <c r="AM1740" i="6"/>
  <c r="AM1739" i="6"/>
  <c r="AM1733" i="6"/>
  <c r="AM1730" i="6"/>
  <c r="AY1730" i="6" s="1"/>
  <c r="AM1735" i="6"/>
  <c r="AM1734" i="6"/>
  <c r="AM1736" i="6"/>
  <c r="AM1732" i="6"/>
  <c r="AM1731" i="6"/>
  <c r="AM1727" i="6"/>
  <c r="AM1728" i="6"/>
  <c r="AM1726" i="6"/>
  <c r="AM1725" i="6"/>
  <c r="AM1729" i="6"/>
  <c r="AM1722" i="6"/>
  <c r="AM1724" i="6"/>
  <c r="AM1723" i="6"/>
  <c r="AM1721" i="6"/>
  <c r="AM1717" i="6"/>
  <c r="AM1719" i="6"/>
  <c r="AM1720" i="6"/>
  <c r="AM1718" i="6"/>
  <c r="AM1712" i="6"/>
  <c r="AM1715" i="6"/>
  <c r="AM1713" i="6"/>
  <c r="AM1716" i="6"/>
  <c r="AM1714" i="6"/>
  <c r="AM1707" i="6"/>
  <c r="AM1709" i="6"/>
  <c r="AM1708" i="6"/>
  <c r="AM1711" i="6"/>
  <c r="AM1710" i="6"/>
  <c r="AM1704" i="6"/>
  <c r="AM1705" i="6"/>
  <c r="AM1706" i="6"/>
  <c r="AM1701" i="6"/>
  <c r="AM1703" i="6"/>
  <c r="AY1703" i="6" s="1"/>
  <c r="AM1702" i="6"/>
  <c r="AM1699" i="6"/>
  <c r="AM1698" i="6"/>
  <c r="AM1700" i="6"/>
  <c r="AM1697" i="6"/>
  <c r="AM1693" i="6"/>
  <c r="AM1694" i="6"/>
  <c r="AY1694" i="6" s="1"/>
  <c r="AM1695" i="6"/>
  <c r="AM1696" i="6"/>
  <c r="AM1691" i="6"/>
  <c r="AM1692" i="6"/>
  <c r="AM1690" i="6"/>
  <c r="AM1689" i="6"/>
  <c r="AM1684" i="6"/>
  <c r="AM1685" i="6"/>
  <c r="AM1686" i="6"/>
  <c r="AM1687" i="6"/>
  <c r="AM1688" i="6"/>
  <c r="AM1683" i="6"/>
  <c r="AM1681" i="6"/>
  <c r="AY1681" i="6" s="1"/>
  <c r="AM1682" i="6"/>
  <c r="AM1680" i="6"/>
  <c r="AM1679" i="6"/>
  <c r="AM1676" i="6"/>
  <c r="AM1677" i="6"/>
  <c r="AM1678" i="6"/>
  <c r="AM1675" i="6"/>
  <c r="AM1673" i="6"/>
  <c r="AM1674" i="6"/>
  <c r="AM1671" i="6"/>
  <c r="AM1672" i="6"/>
  <c r="AY1672" i="6" s="1"/>
  <c r="AM1670" i="6"/>
  <c r="AM1668" i="6"/>
  <c r="AM1669" i="6"/>
  <c r="AM1667" i="6"/>
  <c r="AM1666" i="6"/>
  <c r="AM1665" i="6"/>
  <c r="AM1664" i="6"/>
  <c r="AM1663" i="6"/>
  <c r="AM1661" i="6"/>
  <c r="AM1660" i="6"/>
  <c r="AM1662" i="6"/>
  <c r="AM1658" i="6"/>
  <c r="AM1659" i="6"/>
  <c r="AY1659" i="6" s="1"/>
  <c r="AM1657" i="6"/>
  <c r="AM1655" i="6"/>
  <c r="AM1656" i="6"/>
  <c r="AM1652" i="6"/>
  <c r="AM1653" i="6"/>
  <c r="AM1654" i="6"/>
  <c r="AM1651" i="6"/>
  <c r="AM1647" i="6"/>
  <c r="AM1650" i="6"/>
  <c r="AM1648" i="6"/>
  <c r="AM1649" i="6"/>
  <c r="AM1644" i="6"/>
  <c r="AM1645" i="6"/>
  <c r="AM1646" i="6"/>
  <c r="AM1643" i="6"/>
  <c r="AM1639" i="6"/>
  <c r="AM1641" i="6"/>
  <c r="AM1642" i="6"/>
  <c r="AM1640" i="6"/>
  <c r="AM1637" i="6"/>
  <c r="AM1638" i="6"/>
  <c r="AM1636" i="6"/>
  <c r="AM1633" i="6"/>
  <c r="AM1634" i="6"/>
  <c r="AM1632" i="6"/>
  <c r="AM1635" i="6"/>
  <c r="AY1635" i="6" s="1"/>
  <c r="AM1631" i="6"/>
  <c r="AM1629" i="6"/>
  <c r="AM1630" i="6"/>
  <c r="AM1627" i="6"/>
  <c r="AM1626" i="6"/>
  <c r="AM1628" i="6"/>
  <c r="AM1625" i="6"/>
  <c r="AM1624" i="6"/>
  <c r="AM1623" i="6"/>
  <c r="AY1623" i="6" s="1"/>
  <c r="AM1621" i="6"/>
  <c r="AM1619" i="6"/>
  <c r="AM1622" i="6"/>
  <c r="AM1620" i="6"/>
  <c r="AM1616" i="6"/>
  <c r="AY1616" i="6" s="1"/>
  <c r="AM1617" i="6"/>
  <c r="AY1617" i="6" s="1"/>
  <c r="AM1615" i="6"/>
  <c r="AM1618" i="6"/>
  <c r="AM1614" i="6"/>
  <c r="AM1613" i="6"/>
  <c r="AM1612" i="6"/>
  <c r="AM1611" i="6"/>
  <c r="AM1609" i="6"/>
  <c r="AM1610" i="6"/>
  <c r="AM1608" i="6"/>
  <c r="AM1607" i="6"/>
  <c r="AM1606" i="6"/>
  <c r="AM1604" i="6"/>
  <c r="AM1603" i="6"/>
  <c r="AM1602" i="6"/>
  <c r="AM1605" i="6"/>
  <c r="AM1600" i="6"/>
  <c r="AM1601" i="6"/>
  <c r="AM1598" i="6"/>
  <c r="AM1596" i="6"/>
  <c r="AM1597" i="6"/>
  <c r="AM1599" i="6"/>
  <c r="AM1595" i="6"/>
  <c r="AM1593" i="6"/>
  <c r="AM1594" i="6"/>
  <c r="AM1588" i="6"/>
  <c r="AM1592" i="6"/>
  <c r="AM1589" i="6"/>
  <c r="AM1591" i="6"/>
  <c r="AM1590" i="6"/>
  <c r="AM1586" i="6"/>
  <c r="AM1587" i="6"/>
  <c r="AM1584" i="6"/>
  <c r="AM1585" i="6"/>
  <c r="AM1580" i="6"/>
  <c r="AM1582" i="6"/>
  <c r="AM1583" i="6"/>
  <c r="AM1581" i="6"/>
  <c r="AM1579" i="6"/>
  <c r="AM1577" i="6"/>
  <c r="AM1578" i="6"/>
  <c r="AM1576" i="6"/>
  <c r="AM1573" i="6"/>
  <c r="AM1571" i="6"/>
  <c r="AY1571" i="6" s="1"/>
  <c r="AM1572" i="6"/>
  <c r="AM1574" i="6"/>
  <c r="AM1575" i="6"/>
  <c r="AY1575" i="6" s="1"/>
  <c r="AM1570" i="6"/>
  <c r="AM1569" i="6"/>
  <c r="AM1567" i="6"/>
  <c r="AY1567" i="6" s="1"/>
  <c r="AM1568" i="6"/>
  <c r="AM1566" i="6"/>
  <c r="AM1565" i="6"/>
  <c r="AM1564" i="6"/>
  <c r="AM1563" i="6"/>
  <c r="AM1562" i="6"/>
  <c r="AM1559" i="6"/>
  <c r="AM1560" i="6"/>
  <c r="AM1561" i="6"/>
  <c r="AM1558" i="6"/>
  <c r="AM1556" i="6"/>
  <c r="AM1557" i="6"/>
  <c r="AM1551" i="6"/>
  <c r="AM1555" i="6"/>
  <c r="AM1552" i="6"/>
  <c r="AM1550" i="6"/>
  <c r="AM1553" i="6"/>
  <c r="AM1554" i="6"/>
  <c r="AM1549" i="6"/>
  <c r="AM1547" i="6"/>
  <c r="AM1548" i="6"/>
  <c r="AM1546" i="6"/>
  <c r="AM1545" i="6"/>
  <c r="AM1543" i="6"/>
  <c r="AM1544" i="6"/>
  <c r="AM1542" i="6"/>
  <c r="AM1541" i="6"/>
  <c r="AM1539" i="6"/>
  <c r="AM1540" i="6"/>
  <c r="AM1538" i="6"/>
  <c r="AM1537" i="6"/>
  <c r="AM1534" i="6"/>
  <c r="AM1536" i="6"/>
  <c r="AM1535" i="6"/>
  <c r="AM1533" i="6"/>
  <c r="AM1530" i="6"/>
  <c r="AM1532" i="6"/>
  <c r="AM1529" i="6"/>
  <c r="AM1531" i="6"/>
  <c r="AM1525" i="6"/>
  <c r="AM1526" i="6"/>
  <c r="AM1523" i="6"/>
  <c r="AM1524" i="6"/>
  <c r="AM1527" i="6"/>
  <c r="AM1528" i="6"/>
  <c r="AM1520" i="6"/>
  <c r="AM1522" i="6"/>
  <c r="AM1521" i="6"/>
  <c r="AY1521" i="6" s="1"/>
  <c r="AM1519" i="6"/>
  <c r="AM1518" i="6"/>
  <c r="AM1515" i="6"/>
  <c r="AM1517" i="6"/>
  <c r="AM1516" i="6"/>
  <c r="AM1514" i="6"/>
  <c r="AM1513" i="6"/>
  <c r="AM1511" i="6"/>
  <c r="AM1505" i="6"/>
  <c r="AM1512" i="6"/>
  <c r="AM1509" i="6"/>
  <c r="AM1508" i="6"/>
  <c r="AM1506" i="6"/>
  <c r="AY1506" i="6" s="1"/>
  <c r="AM1507" i="6"/>
  <c r="AM1510" i="6"/>
  <c r="AM1500" i="6"/>
  <c r="AM1501" i="6"/>
  <c r="AM1503" i="6"/>
  <c r="AM1504" i="6"/>
  <c r="AM1502" i="6"/>
  <c r="AM1497" i="6"/>
  <c r="AM1499" i="6"/>
  <c r="AM1498" i="6"/>
  <c r="AM1494" i="6"/>
  <c r="AM1495" i="6"/>
  <c r="AM1496" i="6"/>
  <c r="AM1490" i="6"/>
  <c r="AM1492" i="6"/>
  <c r="AM1493" i="6"/>
  <c r="AM1491" i="6"/>
  <c r="AM1486" i="6"/>
  <c r="AM1485" i="6"/>
  <c r="AY1485" i="6" s="1"/>
  <c r="AM1489" i="6"/>
  <c r="AM1487" i="6"/>
  <c r="AM1488" i="6"/>
  <c r="AY1488" i="6" s="1"/>
  <c r="AM1484" i="6"/>
  <c r="AM1482" i="6"/>
  <c r="AM1483" i="6"/>
  <c r="AM1481" i="6"/>
  <c r="AM1480" i="6"/>
  <c r="AM1479" i="6"/>
  <c r="AM1471" i="6"/>
  <c r="AM1477" i="6"/>
  <c r="AM1478" i="6"/>
  <c r="AM1472" i="6"/>
  <c r="AM1473" i="6"/>
  <c r="AM1475" i="6"/>
  <c r="AM1476" i="6"/>
  <c r="AM1474" i="6"/>
  <c r="AM1468" i="6"/>
  <c r="AM1469" i="6"/>
  <c r="AM1470" i="6"/>
  <c r="AM1467" i="6"/>
  <c r="AM1461" i="6"/>
  <c r="AM1462" i="6"/>
  <c r="AM1463" i="6"/>
  <c r="AM1465" i="6"/>
  <c r="AY1465" i="6" s="1"/>
  <c r="AM1466" i="6"/>
  <c r="AM1460" i="6"/>
  <c r="AM1464" i="6"/>
  <c r="AM1458" i="6"/>
  <c r="AM1459" i="6"/>
  <c r="AM1456" i="6"/>
  <c r="AM1457" i="6"/>
  <c r="AM1455" i="6"/>
  <c r="AY1455" i="6" s="1"/>
  <c r="AM1454" i="6"/>
  <c r="AM1451" i="6"/>
  <c r="AM1453" i="6"/>
  <c r="AM1452" i="6"/>
  <c r="AY1452" i="6" s="1"/>
  <c r="AM1450" i="6"/>
  <c r="AM1445" i="6"/>
  <c r="AM1449" i="6"/>
  <c r="AM1447" i="6"/>
  <c r="AM1448" i="6"/>
  <c r="AM1446" i="6"/>
  <c r="AM1441" i="6"/>
  <c r="AM1444" i="6"/>
  <c r="AM1443" i="6"/>
  <c r="AM1442" i="6"/>
  <c r="AM1439" i="6"/>
  <c r="AM1440" i="6"/>
  <c r="AM1437" i="6"/>
  <c r="AM1438" i="6"/>
  <c r="AM1436" i="6"/>
  <c r="AM1433" i="6"/>
  <c r="AM1435" i="6"/>
  <c r="AM1434" i="6"/>
  <c r="AM1430" i="6"/>
  <c r="AM1432" i="6"/>
  <c r="AM1429" i="6"/>
  <c r="AM1428" i="6"/>
  <c r="AM1431" i="6"/>
  <c r="AM1427" i="6"/>
  <c r="AM1426" i="6"/>
  <c r="AM1425" i="6"/>
  <c r="AM1423" i="6"/>
  <c r="AM1424" i="6"/>
  <c r="AM1421" i="6"/>
  <c r="AM1422" i="6"/>
  <c r="AM1418" i="6"/>
  <c r="AM1419" i="6"/>
  <c r="AM1420" i="6"/>
  <c r="AM1417" i="6"/>
  <c r="AM1416" i="6"/>
  <c r="AM1414" i="6"/>
  <c r="AM1412" i="6"/>
  <c r="AM1413" i="6"/>
  <c r="AM1415" i="6"/>
  <c r="AM1411" i="6"/>
  <c r="AM1410" i="6"/>
  <c r="AM1408" i="6"/>
  <c r="AM1409" i="6"/>
  <c r="AM1407" i="6"/>
  <c r="AM1406" i="6"/>
  <c r="AM1405" i="6"/>
  <c r="AM1404" i="6"/>
  <c r="AM1403" i="6"/>
  <c r="AM1399" i="6"/>
  <c r="AM1400" i="6"/>
  <c r="AY1400" i="6" s="1"/>
  <c r="AM1402" i="6"/>
  <c r="AM1401" i="6"/>
  <c r="AM1397" i="6"/>
  <c r="AM1398" i="6"/>
  <c r="AM1393" i="6"/>
  <c r="AM1394" i="6"/>
  <c r="AM1395" i="6"/>
  <c r="AM1396" i="6"/>
  <c r="AM1391" i="6"/>
  <c r="AM1392" i="6"/>
  <c r="AM1385" i="6"/>
  <c r="AM1390" i="6"/>
  <c r="AM1384" i="6"/>
  <c r="AM1386" i="6"/>
  <c r="AM1387" i="6"/>
  <c r="AM1388" i="6"/>
  <c r="AM1389" i="6"/>
  <c r="AM1383" i="6"/>
  <c r="AM1379" i="6"/>
  <c r="AM1382" i="6"/>
  <c r="AM1381" i="6"/>
  <c r="AM1380" i="6"/>
  <c r="AM1377" i="6"/>
  <c r="AM1373" i="6"/>
  <c r="AM1376" i="6"/>
  <c r="AM1372" i="6"/>
  <c r="AM1374" i="6"/>
  <c r="AM1375" i="6"/>
  <c r="AM1378" i="6"/>
  <c r="AM1371" i="6"/>
  <c r="AM1369" i="6"/>
  <c r="AM1370" i="6"/>
  <c r="AM1366" i="6"/>
  <c r="AM1364" i="6"/>
  <c r="AM1367" i="6"/>
  <c r="AY1367" i="6" s="1"/>
  <c r="AM1365" i="6"/>
  <c r="AM1368" i="6"/>
  <c r="AM1361" i="6"/>
  <c r="AM1358" i="6"/>
  <c r="AM1359" i="6"/>
  <c r="AM1362" i="6"/>
  <c r="AM1363" i="6"/>
  <c r="AM1360" i="6"/>
  <c r="AM1357" i="6"/>
  <c r="AM1356" i="6"/>
  <c r="AM1355" i="6"/>
  <c r="AM1354" i="6"/>
  <c r="AM1353" i="6"/>
  <c r="AM1352" i="6"/>
  <c r="AM1351" i="6"/>
  <c r="AM1349" i="6"/>
  <c r="AM1350" i="6"/>
  <c r="AM1348" i="6"/>
  <c r="AM1347" i="6"/>
  <c r="AM1346" i="6"/>
  <c r="AM1345" i="6"/>
  <c r="AM1343" i="6"/>
  <c r="AY1343" i="6" s="1"/>
  <c r="AM1344" i="6"/>
  <c r="AM1342" i="6"/>
  <c r="AM1339" i="6"/>
  <c r="AM1341" i="6"/>
  <c r="AM1340" i="6"/>
  <c r="AM1338" i="6"/>
  <c r="AM1337" i="6"/>
  <c r="AM1336" i="6"/>
  <c r="AY1336" i="6" s="1"/>
  <c r="AM1331" i="6"/>
  <c r="AM1333" i="6"/>
  <c r="AM1334" i="6"/>
  <c r="AM1335" i="6"/>
  <c r="AM1332" i="6"/>
  <c r="AM1330" i="6"/>
  <c r="AM1328" i="6"/>
  <c r="AM1327" i="6"/>
  <c r="AM1326" i="6"/>
  <c r="AM1329" i="6"/>
  <c r="AM1321" i="6"/>
  <c r="AM1323" i="6"/>
  <c r="AY1323" i="6" s="1"/>
  <c r="AM1325" i="6"/>
  <c r="AM1324" i="6"/>
  <c r="AY1324" i="6" s="1"/>
  <c r="AM1322" i="6"/>
  <c r="AM1320" i="6"/>
  <c r="AM1318" i="6"/>
  <c r="AM1319" i="6"/>
  <c r="AM1317" i="6"/>
  <c r="AM1316" i="6"/>
  <c r="AM1315" i="6"/>
  <c r="AM1311" i="6"/>
  <c r="AY1311" i="6" s="1"/>
  <c r="AM1313" i="6"/>
  <c r="AY1313" i="6" s="1"/>
  <c r="AM1309" i="6"/>
  <c r="AM1310" i="6"/>
  <c r="AM1312" i="6"/>
  <c r="AM1314" i="6"/>
  <c r="AM1305" i="6"/>
  <c r="AM1306" i="6"/>
  <c r="AM1307" i="6"/>
  <c r="AM1308" i="6"/>
  <c r="AM1303" i="6"/>
  <c r="AM1304" i="6"/>
  <c r="AM1302" i="6"/>
  <c r="AM1299" i="6"/>
  <c r="AY1299" i="6" s="1"/>
  <c r="AM1300" i="6"/>
  <c r="AM1301" i="6"/>
  <c r="AM1297" i="6"/>
  <c r="AM1298" i="6"/>
  <c r="AM1295" i="6"/>
  <c r="AM1294" i="6"/>
  <c r="AM1296" i="6"/>
  <c r="AM1291" i="6"/>
  <c r="AM1292" i="6"/>
  <c r="AM1293" i="6"/>
  <c r="AM1288" i="6"/>
  <c r="AM1289" i="6"/>
  <c r="AM1290" i="6"/>
  <c r="AY1290" i="6" s="1"/>
  <c r="AM1287" i="6"/>
  <c r="AM1285" i="6"/>
  <c r="AM1284" i="6"/>
  <c r="AY1284" i="6" s="1"/>
  <c r="AM1286" i="6"/>
  <c r="AM1282" i="6"/>
  <c r="AM1283" i="6"/>
  <c r="AM1281" i="6"/>
  <c r="AM1280" i="6"/>
  <c r="AM1279" i="6"/>
  <c r="AM1277" i="6"/>
  <c r="AM1278" i="6"/>
  <c r="AY1278" i="6" s="1"/>
  <c r="AM1275" i="6"/>
  <c r="AM1276" i="6"/>
  <c r="AY1276" i="6" s="1"/>
  <c r="AM1271" i="6"/>
  <c r="AM1269" i="6"/>
  <c r="AM1270" i="6"/>
  <c r="AM1274" i="6"/>
  <c r="AM1273" i="6"/>
  <c r="AM1272" i="6"/>
  <c r="AM1266" i="6"/>
  <c r="AM1267" i="6"/>
  <c r="AM1268" i="6"/>
  <c r="AY1268" i="6" s="1"/>
  <c r="AM1265" i="6"/>
  <c r="AM1264" i="6"/>
  <c r="AM1263" i="6"/>
  <c r="AM1258" i="6"/>
  <c r="AY1258" i="6" s="1"/>
  <c r="AM1261" i="6"/>
  <c r="AM1262" i="6"/>
  <c r="AM1259" i="6"/>
  <c r="AM1260" i="6"/>
  <c r="AM1257" i="6"/>
  <c r="AM1256" i="6"/>
  <c r="AM1254" i="6"/>
  <c r="AM1255" i="6"/>
  <c r="AY1255" i="6" s="1"/>
  <c r="AM1251" i="6"/>
  <c r="AM1253" i="6"/>
  <c r="AM1252" i="6"/>
  <c r="AM1250" i="6"/>
  <c r="AM1247" i="6"/>
  <c r="AM1248" i="6"/>
  <c r="AM1249" i="6"/>
  <c r="AM1246" i="6"/>
  <c r="AM1244" i="6"/>
  <c r="AM1245" i="6"/>
  <c r="AM1243" i="6"/>
  <c r="AM1240" i="6"/>
  <c r="AM1242" i="6"/>
  <c r="AM1241" i="6"/>
  <c r="AY1241" i="6" s="1"/>
  <c r="AM1231" i="6"/>
  <c r="AM1236" i="6"/>
  <c r="AM1237" i="6"/>
  <c r="AM1239" i="6"/>
  <c r="AM1238" i="6"/>
  <c r="AM1234" i="6"/>
  <c r="AM1235" i="6"/>
  <c r="AM1232" i="6"/>
  <c r="AM1230" i="6"/>
  <c r="AY1230" i="6" s="1"/>
  <c r="AM1233" i="6"/>
  <c r="AM1229" i="6"/>
  <c r="AM1227" i="6"/>
  <c r="AM1228" i="6"/>
  <c r="AM1226" i="6"/>
  <c r="AM1225" i="6"/>
  <c r="AM1222" i="6"/>
  <c r="AM1223" i="6"/>
  <c r="AM1224" i="6"/>
  <c r="AM1220" i="6"/>
  <c r="AY1220" i="6" s="1"/>
  <c r="AM1221" i="6"/>
  <c r="AM1219" i="6"/>
  <c r="AM1216" i="6"/>
  <c r="AM1214" i="6"/>
  <c r="AY1214" i="6" s="1"/>
  <c r="AM1218" i="6"/>
  <c r="AM1217" i="6"/>
  <c r="AM1215" i="6"/>
  <c r="AM1213" i="6"/>
  <c r="AM1212" i="6"/>
  <c r="AM1211" i="6"/>
  <c r="AM1210" i="6"/>
  <c r="AM1209" i="6"/>
  <c r="AM1208" i="6"/>
  <c r="AM1207" i="6"/>
  <c r="AY1207" i="6" s="1"/>
  <c r="AM1205" i="6"/>
  <c r="AM1203" i="6"/>
  <c r="AM1204" i="6"/>
  <c r="AM1206" i="6"/>
  <c r="AM1202" i="6"/>
  <c r="AM1201" i="6"/>
  <c r="AM1194" i="6"/>
  <c r="AM1198" i="6"/>
  <c r="AM1199" i="6"/>
  <c r="AM1195" i="6"/>
  <c r="AM1196" i="6"/>
  <c r="AM1200" i="6"/>
  <c r="AM1197" i="6"/>
  <c r="AY1197" i="6" s="1"/>
  <c r="AM1193" i="6"/>
  <c r="AM1191" i="6"/>
  <c r="AM1192" i="6"/>
  <c r="AM1188" i="6"/>
  <c r="AM1189" i="6"/>
  <c r="AM1187" i="6"/>
  <c r="AM1190" i="6"/>
  <c r="AM1186" i="6"/>
  <c r="AM1184" i="6"/>
  <c r="AM1185" i="6"/>
  <c r="AM1180" i="6"/>
  <c r="AM1181" i="6"/>
  <c r="AM1182" i="6"/>
  <c r="AM1183" i="6"/>
  <c r="AM1176" i="6"/>
  <c r="AM1179" i="6"/>
  <c r="AM1175" i="6"/>
  <c r="AM1177" i="6"/>
  <c r="AM1178" i="6"/>
  <c r="AM1173" i="6"/>
  <c r="AM1174" i="6"/>
  <c r="AM1168" i="6"/>
  <c r="AM1169" i="6"/>
  <c r="AM1172" i="6"/>
  <c r="AM1171" i="6"/>
  <c r="AM1170" i="6"/>
  <c r="AM1164" i="6"/>
  <c r="AM1163" i="6"/>
  <c r="AM1166" i="6"/>
  <c r="AM1167" i="6"/>
  <c r="AM1165" i="6"/>
  <c r="AM1162" i="6"/>
  <c r="AM1159" i="6"/>
  <c r="AM1161" i="6"/>
  <c r="AM1160" i="6"/>
  <c r="AM1158" i="6"/>
  <c r="AM1157" i="6"/>
  <c r="AM1155" i="6"/>
  <c r="AM1156" i="6"/>
  <c r="AM1154" i="6"/>
  <c r="AM1153" i="6"/>
  <c r="AM1152" i="6"/>
  <c r="AM1149" i="6"/>
  <c r="AM1150" i="6"/>
  <c r="AM1151" i="6"/>
  <c r="AM1148" i="6"/>
  <c r="AM1147" i="6"/>
  <c r="AM1143" i="6"/>
  <c r="AY1143" i="6" s="1"/>
  <c r="AM1144" i="6"/>
  <c r="AM1145" i="6"/>
  <c r="AM1142" i="6"/>
  <c r="AM1146" i="6"/>
  <c r="AM1141" i="6"/>
  <c r="AM1138" i="6"/>
  <c r="AM1137" i="6"/>
  <c r="AM1136" i="6"/>
  <c r="AM1139" i="6"/>
  <c r="AM1140" i="6"/>
  <c r="AM1135" i="6"/>
  <c r="AM1134" i="6"/>
  <c r="AM1133" i="6"/>
  <c r="AM1131" i="6"/>
  <c r="AM1132" i="6"/>
  <c r="AM1128" i="6"/>
  <c r="AM1130" i="6"/>
  <c r="AM1129" i="6"/>
  <c r="AM1126" i="6"/>
  <c r="AM1127" i="6"/>
  <c r="AM1125" i="6"/>
  <c r="AM1123" i="6"/>
  <c r="AM1122" i="6"/>
  <c r="AM1124" i="6"/>
  <c r="AY1124" i="6" s="1"/>
  <c r="AM1119" i="6"/>
  <c r="AM1120" i="6"/>
  <c r="AM1121" i="6"/>
  <c r="AM1118" i="6"/>
  <c r="AM1116" i="6"/>
  <c r="AM1117" i="6"/>
  <c r="AM1115" i="6"/>
  <c r="AM1113" i="6"/>
  <c r="AM1114" i="6"/>
  <c r="AM1111" i="6"/>
  <c r="AM1112" i="6"/>
  <c r="AM1110" i="6"/>
  <c r="AM1107" i="6"/>
  <c r="AM1108" i="6"/>
  <c r="AM1109" i="6"/>
  <c r="AM1106" i="6"/>
  <c r="AM1103" i="6"/>
  <c r="AM1104" i="6"/>
  <c r="AM1105" i="6"/>
  <c r="AM1101" i="6"/>
  <c r="AM1100" i="6"/>
  <c r="AM1099" i="6"/>
  <c r="AM1102" i="6"/>
  <c r="AM1096" i="6"/>
  <c r="AM1097" i="6"/>
  <c r="AM1098" i="6"/>
  <c r="AM1094" i="6"/>
  <c r="AM1095" i="6"/>
  <c r="AM1091" i="6"/>
  <c r="AM1089" i="6"/>
  <c r="AM1090" i="6"/>
  <c r="AM1092" i="6"/>
  <c r="AM1093" i="6"/>
  <c r="AM1088" i="6"/>
  <c r="AM1087" i="6"/>
  <c r="AM1084" i="6"/>
  <c r="AM1085" i="6"/>
  <c r="AM1083" i="6"/>
  <c r="AM1086" i="6"/>
  <c r="AM1081" i="6"/>
  <c r="AM1082" i="6"/>
  <c r="AM1080" i="6"/>
  <c r="AM1077" i="6"/>
  <c r="AM1078" i="6"/>
  <c r="AM1079" i="6"/>
  <c r="AM1075" i="6"/>
  <c r="AM1074" i="6"/>
  <c r="AM1076" i="6"/>
  <c r="AM1072" i="6"/>
  <c r="AM1071" i="6"/>
  <c r="AM1073" i="6"/>
  <c r="AM1070" i="6"/>
  <c r="AM1069" i="6"/>
  <c r="AM1068" i="6"/>
  <c r="AM1065" i="6"/>
  <c r="AM1066" i="6"/>
  <c r="AM1067" i="6"/>
  <c r="AM1064" i="6"/>
  <c r="AM1063" i="6"/>
  <c r="AY1063" i="6" s="1"/>
  <c r="AM1061" i="6"/>
  <c r="AM1062" i="6"/>
  <c r="AM1059" i="6"/>
  <c r="AM1058" i="6"/>
  <c r="AM1060" i="6"/>
  <c r="AM1056" i="6"/>
  <c r="AM1057" i="6"/>
  <c r="AM1055" i="6"/>
  <c r="AM1052" i="6"/>
  <c r="AM1053" i="6"/>
  <c r="AM1054" i="6"/>
  <c r="AM1048" i="6"/>
  <c r="AM1049" i="6"/>
  <c r="AM1050" i="6"/>
  <c r="AM1051" i="6"/>
  <c r="AM1045" i="6"/>
  <c r="AM1046" i="6"/>
  <c r="AM1047" i="6"/>
  <c r="AM1043" i="6"/>
  <c r="AM1044" i="6"/>
  <c r="AM1039" i="6"/>
  <c r="AM1040" i="6"/>
  <c r="AM1041" i="6"/>
  <c r="AM1042" i="6"/>
  <c r="AY1042" i="6" s="1"/>
  <c r="AM1037" i="6"/>
  <c r="AM1038" i="6"/>
  <c r="AM1034" i="6"/>
  <c r="AM1035" i="6"/>
  <c r="AM1036" i="6"/>
  <c r="AM1033" i="6"/>
  <c r="AM1032" i="6"/>
  <c r="AM1029" i="6"/>
  <c r="AM1031" i="6"/>
  <c r="AM1030" i="6"/>
  <c r="AM1028" i="6"/>
  <c r="AM1027" i="6"/>
  <c r="AM1024" i="6"/>
  <c r="AM1025" i="6"/>
  <c r="AM1026" i="6"/>
  <c r="AM1022" i="6"/>
  <c r="AM1023" i="6"/>
  <c r="AM1021" i="6"/>
  <c r="AM1019" i="6"/>
  <c r="AM1020" i="6"/>
  <c r="AM1016" i="6"/>
  <c r="AM1017" i="6"/>
  <c r="AY1017" i="6" s="1"/>
  <c r="AM1015" i="6"/>
  <c r="AM1018" i="6"/>
  <c r="AM1014" i="6"/>
  <c r="AM1011" i="6"/>
  <c r="AM1012" i="6"/>
  <c r="AM1009" i="6"/>
  <c r="AM1010" i="6"/>
  <c r="AM1013" i="6"/>
  <c r="AM1007" i="6"/>
  <c r="AM1008" i="6"/>
  <c r="AM1006" i="6"/>
  <c r="AM1003" i="6"/>
  <c r="AY1003" i="6" s="1"/>
  <c r="AM1002" i="6"/>
  <c r="AM1005" i="6"/>
  <c r="AM1004" i="6"/>
  <c r="AM999" i="6"/>
  <c r="AM1000" i="6"/>
  <c r="AM1001" i="6"/>
  <c r="AM998" i="6"/>
  <c r="AM993" i="6"/>
  <c r="AM997" i="6"/>
  <c r="AM994" i="6"/>
  <c r="AM995" i="6"/>
  <c r="AM996" i="6"/>
  <c r="AM992" i="6"/>
  <c r="AM991" i="6"/>
  <c r="AM990" i="6"/>
  <c r="AM988" i="6"/>
  <c r="AM989" i="6"/>
  <c r="AM987" i="6"/>
  <c r="AM986" i="6"/>
  <c r="AM984" i="6"/>
  <c r="AM985" i="6"/>
  <c r="AM981" i="6"/>
  <c r="AM980" i="6"/>
  <c r="AM983" i="6"/>
  <c r="AM982" i="6"/>
  <c r="AM976" i="6"/>
  <c r="AM979" i="6"/>
  <c r="AM977" i="6"/>
  <c r="AM978" i="6"/>
  <c r="AM975" i="6"/>
  <c r="AM973" i="6"/>
  <c r="AM972" i="6"/>
  <c r="AM974" i="6"/>
  <c r="AM971" i="6"/>
  <c r="AM970" i="6"/>
  <c r="AM969" i="6"/>
  <c r="AY969" i="6" s="1"/>
  <c r="AM968" i="6"/>
  <c r="AM966" i="6"/>
  <c r="AM967" i="6"/>
  <c r="AM964" i="6"/>
  <c r="AM959" i="6"/>
  <c r="AM960" i="6"/>
  <c r="AM965" i="6"/>
  <c r="AM963" i="6"/>
  <c r="AM962" i="6"/>
  <c r="AM961" i="6"/>
  <c r="AM958" i="6"/>
  <c r="AM957" i="6"/>
  <c r="AM953" i="6"/>
  <c r="AM956" i="6"/>
  <c r="AM954" i="6"/>
  <c r="AM955" i="6"/>
  <c r="AM951" i="6"/>
  <c r="AM952" i="6"/>
  <c r="AM949" i="6"/>
  <c r="AM950" i="6"/>
  <c r="AM948" i="6"/>
  <c r="AM947" i="6"/>
  <c r="AM945" i="6"/>
  <c r="AM942" i="6"/>
  <c r="AM943" i="6"/>
  <c r="AM944" i="6"/>
  <c r="AM941" i="6"/>
  <c r="AM946" i="6"/>
  <c r="AM940" i="6"/>
  <c r="AM938" i="6"/>
  <c r="AM939" i="6"/>
  <c r="AM936" i="6"/>
  <c r="AM937" i="6"/>
  <c r="AM935" i="6"/>
  <c r="AM934" i="6"/>
  <c r="AM930" i="6"/>
  <c r="AM931" i="6"/>
  <c r="AM932" i="6"/>
  <c r="AM933" i="6"/>
  <c r="AM923" i="6"/>
  <c r="AM924" i="6"/>
  <c r="AM929" i="6"/>
  <c r="AM927" i="6"/>
  <c r="AM928" i="6"/>
  <c r="AM925" i="6"/>
  <c r="AM922" i="6"/>
  <c r="AM926" i="6"/>
  <c r="AM918" i="6"/>
  <c r="AY918" i="6" s="1"/>
  <c r="AM920" i="6"/>
  <c r="AM919" i="6"/>
  <c r="AM921" i="6"/>
  <c r="AM916" i="6"/>
  <c r="AM915" i="6"/>
  <c r="AM917" i="6"/>
  <c r="AM912" i="6"/>
  <c r="AM913" i="6"/>
  <c r="AM914" i="6"/>
  <c r="AM911" i="6"/>
  <c r="AM910" i="6"/>
  <c r="AM909" i="6"/>
  <c r="AY909" i="6" s="1"/>
  <c r="AM908" i="6"/>
  <c r="AM903" i="6"/>
  <c r="AM904" i="6"/>
  <c r="AM907" i="6"/>
  <c r="AM905" i="6"/>
  <c r="AM906" i="6"/>
  <c r="AM902" i="6"/>
  <c r="AM901" i="6"/>
  <c r="AM900" i="6"/>
  <c r="AM897" i="6"/>
  <c r="AM899" i="6"/>
  <c r="AM898" i="6"/>
  <c r="AM895" i="6"/>
  <c r="AM896" i="6"/>
  <c r="AM894" i="6"/>
  <c r="AM891" i="6"/>
  <c r="AM892" i="6"/>
  <c r="AM890" i="6"/>
  <c r="AM889" i="6"/>
  <c r="AM893" i="6"/>
  <c r="AM886" i="6"/>
  <c r="AM888" i="6"/>
  <c r="AM887" i="6"/>
  <c r="AM885" i="6"/>
  <c r="AM884" i="6"/>
  <c r="AM883" i="6"/>
  <c r="AM882" i="6"/>
  <c r="AM881" i="6"/>
  <c r="AM880" i="6"/>
  <c r="AM879" i="6"/>
  <c r="AM877" i="6"/>
  <c r="AM878" i="6"/>
  <c r="AM875" i="6"/>
  <c r="AM876" i="6"/>
  <c r="AM873" i="6"/>
  <c r="AM874" i="6"/>
  <c r="AM872" i="6"/>
  <c r="AM871" i="6"/>
  <c r="AM868" i="6"/>
  <c r="AM870" i="6"/>
  <c r="AM869" i="6"/>
  <c r="AM862" i="6"/>
  <c r="AM863" i="6"/>
  <c r="AM866" i="6"/>
  <c r="AM867" i="6"/>
  <c r="AM864" i="6"/>
  <c r="AM865" i="6"/>
  <c r="AM861" i="6"/>
  <c r="AM857" i="6"/>
  <c r="AM858" i="6"/>
  <c r="AM859" i="6"/>
  <c r="AM860" i="6"/>
  <c r="AM855" i="6"/>
  <c r="AM854" i="6"/>
  <c r="AM856" i="6"/>
  <c r="AM853" i="6"/>
  <c r="AM851" i="6"/>
  <c r="AM852" i="6"/>
  <c r="AM849" i="6"/>
  <c r="AM850" i="6"/>
  <c r="AM847" i="6"/>
  <c r="AM848" i="6"/>
  <c r="AM846" i="6"/>
  <c r="AM845" i="6"/>
  <c r="AM843" i="6"/>
  <c r="AM844" i="6"/>
  <c r="AM842" i="6"/>
  <c r="AM839" i="6"/>
  <c r="AM840" i="6"/>
  <c r="AM841" i="6"/>
  <c r="AM838" i="6"/>
  <c r="AM835" i="6"/>
  <c r="AM833" i="6"/>
  <c r="AY833" i="6" s="1"/>
  <c r="AM836" i="6"/>
  <c r="AM834" i="6"/>
  <c r="AM837" i="6"/>
  <c r="AM831" i="6"/>
  <c r="AM832" i="6"/>
  <c r="AM830" i="6"/>
  <c r="AM829" i="6"/>
  <c r="AM827" i="6"/>
  <c r="AM828" i="6"/>
  <c r="AM826" i="6"/>
  <c r="AM824" i="6"/>
  <c r="AM825" i="6"/>
  <c r="AM823" i="6"/>
  <c r="AM821" i="6"/>
  <c r="AM819" i="6"/>
  <c r="AM820" i="6"/>
  <c r="AM822" i="6"/>
  <c r="AM818" i="6"/>
  <c r="AM816" i="6"/>
  <c r="AM817" i="6"/>
  <c r="AM810" i="6"/>
  <c r="AM812" i="6"/>
  <c r="AM813" i="6"/>
  <c r="AM814" i="6"/>
  <c r="AM815" i="6"/>
  <c r="AM808" i="6"/>
  <c r="AM809" i="6"/>
  <c r="AM811" i="6"/>
  <c r="AM805" i="6"/>
  <c r="AM806" i="6"/>
  <c r="AM807" i="6"/>
  <c r="AM804" i="6"/>
  <c r="AM803" i="6"/>
  <c r="AM802" i="6"/>
  <c r="AM800" i="6"/>
  <c r="AM801" i="6"/>
  <c r="AM799" i="6"/>
  <c r="AM794" i="6"/>
  <c r="AM796" i="6"/>
  <c r="AM795" i="6"/>
  <c r="AM797" i="6"/>
  <c r="AM798" i="6"/>
  <c r="AM790" i="6"/>
  <c r="AM792" i="6"/>
  <c r="AM793" i="6"/>
  <c r="AM791" i="6"/>
  <c r="AM786" i="6"/>
  <c r="AM788" i="6"/>
  <c r="AM789" i="6"/>
  <c r="AM785" i="6"/>
  <c r="AM787" i="6"/>
  <c r="AM783" i="6"/>
  <c r="AM781" i="6"/>
  <c r="AM782" i="6"/>
  <c r="AM780" i="6"/>
  <c r="AM784" i="6"/>
  <c r="AM778" i="6"/>
  <c r="AM779" i="6"/>
  <c r="AM776" i="6"/>
  <c r="AM777" i="6"/>
  <c r="AM774" i="6"/>
  <c r="AM775" i="6"/>
  <c r="AM772" i="6"/>
  <c r="AM773" i="6"/>
  <c r="AM771" i="6"/>
  <c r="AM769" i="6"/>
  <c r="AM768" i="6"/>
  <c r="AM770" i="6"/>
  <c r="AM765" i="6"/>
  <c r="AM766" i="6"/>
  <c r="AM767" i="6"/>
  <c r="AM762" i="6"/>
  <c r="AM763" i="6"/>
  <c r="AM764" i="6"/>
  <c r="AM760" i="6"/>
  <c r="AM761" i="6"/>
  <c r="AM757" i="6"/>
  <c r="AM758" i="6"/>
  <c r="AM759" i="6"/>
  <c r="AM756" i="6"/>
  <c r="AM755" i="6"/>
  <c r="AM752" i="6"/>
  <c r="AM753" i="6"/>
  <c r="AM754" i="6"/>
  <c r="AM749" i="6"/>
  <c r="AM750" i="6"/>
  <c r="AM751" i="6"/>
  <c r="AM747" i="6"/>
  <c r="AM748" i="6"/>
  <c r="AM744" i="6"/>
  <c r="AM745" i="6"/>
  <c r="AM742" i="6"/>
  <c r="AM743" i="6"/>
  <c r="AM746" i="6"/>
  <c r="AM741" i="6"/>
  <c r="AM740" i="6"/>
  <c r="AM739" i="6"/>
  <c r="AM738" i="6"/>
  <c r="AM736" i="6"/>
  <c r="AM737" i="6"/>
  <c r="AM731" i="6"/>
  <c r="AM732" i="6"/>
  <c r="AM734" i="6"/>
  <c r="AM733" i="6"/>
  <c r="AM735" i="6"/>
  <c r="AM730" i="6"/>
  <c r="AM729" i="6"/>
  <c r="AM727" i="6"/>
  <c r="AM728" i="6"/>
  <c r="AM724" i="6"/>
  <c r="AM722" i="6"/>
  <c r="AM723" i="6"/>
  <c r="AM725" i="6"/>
  <c r="AM726" i="6"/>
  <c r="AM721" i="6"/>
  <c r="AM718" i="6"/>
  <c r="AM719" i="6"/>
  <c r="AM720" i="6"/>
  <c r="AM717" i="6"/>
  <c r="AM716" i="6"/>
  <c r="AM714" i="6"/>
  <c r="AM715" i="6"/>
  <c r="AM713" i="6"/>
  <c r="AM712" i="6"/>
  <c r="AM711" i="6"/>
  <c r="AM707" i="6"/>
  <c r="AM708" i="6"/>
  <c r="AM709" i="6"/>
  <c r="AM710" i="6"/>
  <c r="AM704" i="6"/>
  <c r="AM703" i="6"/>
  <c r="AM702" i="6"/>
  <c r="AM705" i="6"/>
  <c r="AM706" i="6"/>
  <c r="AM701" i="6"/>
  <c r="AM699" i="6"/>
  <c r="AM700" i="6"/>
  <c r="AM698" i="6"/>
  <c r="AM696" i="6"/>
  <c r="AM697" i="6"/>
  <c r="AM693" i="6"/>
  <c r="AM694" i="6"/>
  <c r="AM695" i="6"/>
  <c r="AM691" i="6"/>
  <c r="AM692" i="6"/>
  <c r="AM690" i="6"/>
  <c r="AM689" i="6"/>
  <c r="AM688" i="6"/>
  <c r="AM686" i="6"/>
  <c r="AM687" i="6"/>
  <c r="AM685" i="6"/>
  <c r="AM683" i="6"/>
  <c r="AM684" i="6"/>
  <c r="AM682" i="6"/>
  <c r="AM680" i="6"/>
  <c r="AM681" i="6"/>
  <c r="AM674" i="6"/>
  <c r="AM676" i="6"/>
  <c r="AM677" i="6"/>
  <c r="AM678" i="6"/>
  <c r="AM679" i="6"/>
  <c r="AM675" i="6"/>
  <c r="AM670" i="6"/>
  <c r="AM669" i="6"/>
  <c r="AY669" i="6" s="1"/>
  <c r="AM672" i="6"/>
  <c r="AM673" i="6"/>
  <c r="AM671" i="6"/>
  <c r="AM664" i="6"/>
  <c r="AM668" i="6"/>
  <c r="AM666" i="6"/>
  <c r="AM665" i="6"/>
  <c r="AM667" i="6"/>
  <c r="AM663" i="6"/>
  <c r="AM661" i="6"/>
  <c r="AM662" i="6"/>
  <c r="AM658" i="6"/>
  <c r="AM659" i="6"/>
  <c r="AM660" i="6"/>
  <c r="AM656" i="6"/>
  <c r="AM657" i="6"/>
  <c r="AM655" i="6"/>
  <c r="AM654" i="6"/>
  <c r="AM653" i="6"/>
  <c r="AM651" i="6"/>
  <c r="AM652" i="6"/>
  <c r="AM650" i="6"/>
  <c r="AM640" i="6"/>
  <c r="AM641" i="6"/>
  <c r="AM643" i="6"/>
  <c r="AM644" i="6"/>
  <c r="AM646" i="6"/>
  <c r="AM647" i="6"/>
  <c r="AM648" i="6"/>
  <c r="AM649" i="6"/>
  <c r="AM642" i="6"/>
  <c r="AM645" i="6"/>
  <c r="AM637" i="6"/>
  <c r="AM638" i="6"/>
  <c r="AM634" i="6"/>
  <c r="AM633" i="6"/>
  <c r="AY633" i="6" s="1"/>
  <c r="AM639" i="6"/>
  <c r="AM635" i="6"/>
  <c r="AM636" i="6"/>
  <c r="AM632" i="6"/>
  <c r="AM629" i="6"/>
  <c r="AM630" i="6"/>
  <c r="AM628" i="6"/>
  <c r="AM631" i="6"/>
  <c r="AM625" i="6"/>
  <c r="AM626" i="6"/>
  <c r="AM627" i="6"/>
  <c r="AM624" i="6"/>
  <c r="AM621" i="6"/>
  <c r="AM622" i="6"/>
  <c r="AM623" i="6"/>
  <c r="AM620" i="6"/>
  <c r="AM619" i="6"/>
  <c r="AM618" i="6"/>
  <c r="AM617" i="6"/>
  <c r="AM615" i="6"/>
  <c r="AM616" i="6"/>
  <c r="AM612" i="6"/>
  <c r="AM613" i="6"/>
  <c r="AM614" i="6"/>
  <c r="AM611" i="6"/>
  <c r="AM610" i="6"/>
  <c r="AM609" i="6"/>
  <c r="AM608" i="6"/>
  <c r="AM607" i="6"/>
  <c r="AM606" i="6"/>
  <c r="AM605" i="6"/>
  <c r="AM602" i="6"/>
  <c r="AM604" i="6"/>
  <c r="AM603" i="6"/>
  <c r="AM599" i="6"/>
  <c r="AM600" i="6"/>
  <c r="AM601" i="6"/>
  <c r="AM597" i="6"/>
  <c r="AM598" i="6"/>
  <c r="AM594" i="6"/>
  <c r="AM595" i="6"/>
  <c r="AM596" i="6"/>
  <c r="AM593" i="6"/>
  <c r="AM592" i="6"/>
  <c r="AM591" i="6"/>
  <c r="AM590" i="6"/>
  <c r="AM589" i="6"/>
  <c r="AM588" i="6"/>
  <c r="AM586" i="6"/>
  <c r="AM587" i="6"/>
  <c r="AM585" i="6"/>
  <c r="AM584" i="6"/>
  <c r="AM581" i="6"/>
  <c r="AM579" i="6"/>
  <c r="AM582" i="6"/>
  <c r="AM583" i="6"/>
  <c r="AM580" i="6"/>
  <c r="AM577" i="6"/>
  <c r="AM578" i="6"/>
  <c r="AM574" i="6"/>
  <c r="AM576" i="6"/>
  <c r="AM575" i="6"/>
  <c r="AM570" i="6"/>
  <c r="AM573" i="6"/>
  <c r="AM569" i="6"/>
  <c r="AM571" i="6"/>
  <c r="AM572" i="6"/>
  <c r="AM566" i="6"/>
  <c r="AM567" i="6"/>
  <c r="AM568" i="6"/>
  <c r="AM565" i="6"/>
  <c r="AM559" i="6"/>
  <c r="AM562" i="6"/>
  <c r="AM560" i="6"/>
  <c r="AM563" i="6"/>
  <c r="AM561" i="6"/>
  <c r="AM564" i="6"/>
  <c r="AM556" i="6"/>
  <c r="AM552" i="6"/>
  <c r="AM557" i="6"/>
  <c r="AM554" i="6"/>
  <c r="AM555" i="6"/>
  <c r="AM558" i="6"/>
  <c r="AM553" i="6"/>
  <c r="AM550" i="6"/>
  <c r="AM551" i="6"/>
  <c r="AM549" i="6"/>
  <c r="AM543" i="6"/>
  <c r="AM545" i="6"/>
  <c r="AM546" i="6"/>
  <c r="AM547" i="6"/>
  <c r="AM548" i="6"/>
  <c r="AM544" i="6"/>
  <c r="AM537" i="6"/>
  <c r="AM538" i="6"/>
  <c r="AM541" i="6"/>
  <c r="AM539" i="6"/>
  <c r="AM542" i="6"/>
  <c r="AM535" i="6"/>
  <c r="AM536" i="6"/>
  <c r="AM540" i="6"/>
  <c r="AM532" i="6"/>
  <c r="AM533" i="6"/>
  <c r="AM534" i="6"/>
  <c r="AM530" i="6"/>
  <c r="AM531" i="6"/>
  <c r="AM523" i="6"/>
  <c r="AM524" i="6"/>
  <c r="AM525" i="6"/>
  <c r="AY525" i="6" s="1"/>
  <c r="AM528" i="6"/>
  <c r="AM529" i="6"/>
  <c r="AM526" i="6"/>
  <c r="AM527" i="6"/>
  <c r="AM521" i="6"/>
  <c r="AM522" i="6"/>
  <c r="AM518" i="6"/>
  <c r="AM519" i="6"/>
  <c r="AM517" i="6"/>
  <c r="AM520" i="6"/>
  <c r="AY520" i="6" s="1"/>
  <c r="AM516" i="6"/>
  <c r="AM515" i="6"/>
  <c r="AM514" i="6"/>
  <c r="AM513" i="6"/>
  <c r="AM512" i="6"/>
  <c r="AM510" i="6"/>
  <c r="AM508" i="6"/>
  <c r="AM511" i="6"/>
  <c r="AM509" i="6"/>
  <c r="AM507" i="6"/>
  <c r="AM506" i="6"/>
  <c r="AM505" i="6"/>
  <c r="AM496" i="6"/>
  <c r="AM497" i="6"/>
  <c r="AM498" i="6"/>
  <c r="AM504" i="6"/>
  <c r="AM500" i="6"/>
  <c r="AM503" i="6"/>
  <c r="AM501" i="6"/>
  <c r="AM499" i="6"/>
  <c r="AM502" i="6"/>
  <c r="AM494" i="6"/>
  <c r="AM495" i="6"/>
  <c r="AM493" i="6"/>
  <c r="AM492" i="6"/>
  <c r="AM491" i="6"/>
  <c r="AM489" i="6"/>
  <c r="AM490" i="6"/>
  <c r="AM486" i="6"/>
  <c r="AM487" i="6"/>
  <c r="AM488" i="6"/>
  <c r="AM485" i="6"/>
  <c r="AM484" i="6"/>
  <c r="AM483" i="6"/>
  <c r="AM480" i="6"/>
  <c r="AM481" i="6"/>
  <c r="AY481" i="6" s="1"/>
  <c r="AM482" i="6"/>
  <c r="AM479" i="6"/>
  <c r="AM478" i="6"/>
  <c r="AM475" i="6"/>
  <c r="AM476" i="6"/>
  <c r="AM477" i="6"/>
  <c r="AM471" i="6"/>
  <c r="AM472" i="6"/>
  <c r="AM473" i="6"/>
  <c r="AM470" i="6"/>
  <c r="AM474" i="6"/>
  <c r="AM468" i="6"/>
  <c r="AM469" i="6"/>
  <c r="AM464" i="6"/>
  <c r="AM463" i="6"/>
  <c r="AM465" i="6"/>
  <c r="AM467" i="6"/>
  <c r="AM466" i="6"/>
  <c r="AM462" i="6"/>
  <c r="AM461" i="6"/>
  <c r="AM457" i="6"/>
  <c r="AM459" i="6"/>
  <c r="AM460" i="6"/>
  <c r="AM458" i="6"/>
  <c r="AY458" i="6" s="1"/>
  <c r="AM455" i="6"/>
  <c r="AM456" i="6"/>
  <c r="AM454" i="6"/>
  <c r="AM453" i="6"/>
  <c r="AM450" i="6"/>
  <c r="AM451" i="6"/>
  <c r="AM452" i="6"/>
  <c r="AM448" i="6"/>
  <c r="AM449" i="6"/>
  <c r="AM447" i="6"/>
  <c r="AM442" i="6"/>
  <c r="AM441" i="6"/>
  <c r="AM446" i="6"/>
  <c r="AM443" i="6"/>
  <c r="AM445" i="6"/>
  <c r="AM444" i="6"/>
  <c r="AM440" i="6"/>
  <c r="AM439" i="6"/>
  <c r="AM438" i="6"/>
  <c r="AM436" i="6"/>
  <c r="AM437" i="6"/>
  <c r="AM435" i="6"/>
  <c r="AM434" i="6"/>
  <c r="AM433" i="6"/>
  <c r="AM428" i="6"/>
  <c r="AM431" i="6"/>
  <c r="AM429" i="6"/>
  <c r="AM432" i="6"/>
  <c r="AM430" i="6"/>
  <c r="AM425" i="6"/>
  <c r="AM426" i="6"/>
  <c r="AM427" i="6"/>
  <c r="AM424" i="6"/>
  <c r="AM423" i="6"/>
  <c r="AM422" i="6"/>
  <c r="AY422" i="6" s="1"/>
  <c r="AM421" i="6"/>
  <c r="AM419" i="6"/>
  <c r="AM420" i="6"/>
  <c r="AM415" i="6"/>
  <c r="AM418" i="6"/>
  <c r="AM417" i="6"/>
  <c r="AM416" i="6"/>
  <c r="AM413" i="6"/>
  <c r="AM414" i="6"/>
  <c r="AM410" i="6"/>
  <c r="AM411" i="6"/>
  <c r="AM412" i="6"/>
  <c r="AM409" i="6"/>
  <c r="AM408" i="6"/>
  <c r="AM404" i="6"/>
  <c r="AM405" i="6"/>
  <c r="AM406" i="6"/>
  <c r="AM407" i="6"/>
  <c r="AM403" i="6"/>
  <c r="AM402" i="6"/>
  <c r="AM401" i="6"/>
  <c r="AM400" i="6"/>
  <c r="AM399" i="6"/>
  <c r="AM398" i="6"/>
  <c r="AM397" i="6"/>
  <c r="AM396" i="6"/>
  <c r="AM393" i="6"/>
  <c r="AM394" i="6"/>
  <c r="AM395" i="6"/>
  <c r="AM387" i="6"/>
  <c r="AM391" i="6"/>
  <c r="AM392" i="6"/>
  <c r="AM390" i="6"/>
  <c r="AM388" i="6"/>
  <c r="AM389" i="6"/>
  <c r="AM385" i="6"/>
  <c r="AM386" i="6"/>
  <c r="AM384" i="6"/>
  <c r="AM383" i="6"/>
  <c r="AM382" i="6"/>
  <c r="AM381" i="6"/>
  <c r="AM380" i="6"/>
  <c r="AM379" i="6"/>
  <c r="AM378" i="6"/>
  <c r="AM377" i="6"/>
  <c r="AM376" i="6"/>
  <c r="AM375" i="6"/>
  <c r="AM371" i="6"/>
  <c r="AM373" i="6"/>
  <c r="AM374" i="6"/>
  <c r="AM372" i="6"/>
  <c r="AM370" i="6"/>
  <c r="AM368" i="6"/>
  <c r="AM369" i="6"/>
  <c r="AM367" i="6"/>
  <c r="AM362" i="6"/>
  <c r="AM363" i="6"/>
  <c r="AM361" i="6"/>
  <c r="AM365" i="6"/>
  <c r="AM364" i="6"/>
  <c r="AM366" i="6"/>
  <c r="AM360" i="6"/>
  <c r="AM358" i="6"/>
  <c r="AM359" i="6"/>
  <c r="AM355" i="6"/>
  <c r="AM356" i="6"/>
  <c r="AM357" i="6"/>
  <c r="AM350" i="6"/>
  <c r="AM353" i="6"/>
  <c r="AM354" i="6"/>
  <c r="AM351" i="6"/>
  <c r="AM352" i="6"/>
  <c r="AM349" i="6"/>
  <c r="AM343" i="6"/>
  <c r="AM346" i="6"/>
  <c r="AM344" i="6"/>
  <c r="AM347" i="6"/>
  <c r="AM348" i="6"/>
  <c r="AM341" i="6"/>
  <c r="AM345" i="6"/>
  <c r="AM342" i="6"/>
  <c r="AM340" i="6"/>
  <c r="AM338" i="6"/>
  <c r="AM339" i="6"/>
  <c r="AM336" i="6"/>
  <c r="AM333" i="6"/>
  <c r="AM335" i="6"/>
  <c r="AM334" i="6"/>
  <c r="AM337" i="6"/>
  <c r="AM331" i="6"/>
  <c r="AM332" i="6"/>
  <c r="AM326" i="6"/>
  <c r="AM330" i="6"/>
  <c r="AY330" i="6" s="1"/>
  <c r="AM329" i="6"/>
  <c r="AM327" i="6"/>
  <c r="AM328" i="6"/>
  <c r="AM325" i="6"/>
  <c r="AM321" i="6"/>
  <c r="AM317" i="6"/>
  <c r="AM320" i="6"/>
  <c r="AM323" i="6"/>
  <c r="AM322" i="6"/>
  <c r="AM324" i="6"/>
  <c r="AM318" i="6"/>
  <c r="AM319" i="6"/>
  <c r="AY319" i="6" s="1"/>
  <c r="AM316" i="6"/>
  <c r="AM315" i="6"/>
  <c r="AM314" i="6"/>
  <c r="AM313" i="6"/>
  <c r="AM308" i="6"/>
  <c r="AM311" i="6"/>
  <c r="AM310" i="6"/>
  <c r="AM309" i="6"/>
  <c r="AM312" i="6"/>
  <c r="AM307" i="6"/>
  <c r="AM304" i="6"/>
  <c r="AM305" i="6"/>
  <c r="AM306" i="6"/>
  <c r="AM300" i="6"/>
  <c r="AM301" i="6"/>
  <c r="AM298" i="6"/>
  <c r="AM302" i="6"/>
  <c r="AM303" i="6"/>
  <c r="AM299" i="6"/>
  <c r="AM296" i="6"/>
  <c r="AM295" i="6"/>
  <c r="AM297" i="6"/>
  <c r="AM294" i="6"/>
  <c r="AM292" i="6"/>
  <c r="AM293" i="6"/>
  <c r="AM291" i="6"/>
  <c r="AY291" i="6" s="1"/>
  <c r="AM289" i="6"/>
  <c r="AM290" i="6"/>
  <c r="AM287" i="6"/>
  <c r="AM288" i="6"/>
  <c r="AM286" i="6"/>
  <c r="AM284" i="6"/>
  <c r="AM285" i="6"/>
  <c r="AM281" i="6"/>
  <c r="AM283" i="6"/>
  <c r="AM282" i="6"/>
  <c r="AY282" i="6" s="1"/>
  <c r="AM280" i="6"/>
  <c r="AM278" i="6"/>
  <c r="AY278" i="6" s="1"/>
  <c r="AM279" i="6"/>
  <c r="AM277" i="6"/>
  <c r="AM273" i="6"/>
  <c r="AM276" i="6"/>
  <c r="AM272" i="6"/>
  <c r="AM274" i="6"/>
  <c r="AM275" i="6"/>
  <c r="AM270" i="6"/>
  <c r="AM271" i="6"/>
  <c r="AM269" i="6"/>
  <c r="AM266" i="6"/>
  <c r="AM267" i="6"/>
  <c r="AM268" i="6"/>
  <c r="AM262" i="6"/>
  <c r="AM265" i="6"/>
  <c r="AM264" i="6"/>
  <c r="AM263" i="6"/>
  <c r="AM261" i="6"/>
  <c r="AM258" i="6"/>
  <c r="AM259" i="6"/>
  <c r="AM260" i="6"/>
  <c r="AM257" i="6"/>
  <c r="AM251" i="6"/>
  <c r="AY251" i="6" s="1"/>
  <c r="AM253" i="6"/>
  <c r="AM255" i="6"/>
  <c r="AM256" i="6"/>
  <c r="AM252" i="6"/>
  <c r="AM254" i="6"/>
  <c r="AM246" i="6"/>
  <c r="AM250" i="6"/>
  <c r="AM247" i="6"/>
  <c r="AM248" i="6"/>
  <c r="AM249" i="6"/>
  <c r="AM245" i="6"/>
  <c r="AM241" i="6"/>
  <c r="AM244" i="6"/>
  <c r="AM242" i="6"/>
  <c r="AM243" i="6"/>
  <c r="AM240" i="6"/>
  <c r="AM239" i="6"/>
  <c r="AM238" i="6"/>
  <c r="AM236" i="6"/>
  <c r="AM237" i="6"/>
  <c r="AM233" i="6"/>
  <c r="AM234" i="6"/>
  <c r="AM232" i="6"/>
  <c r="AM230" i="6"/>
  <c r="AM231" i="6"/>
  <c r="AM235" i="6"/>
  <c r="AM226" i="6"/>
  <c r="AM227" i="6"/>
  <c r="AM224" i="6"/>
  <c r="AM229" i="6"/>
  <c r="AM228" i="6"/>
  <c r="AM225" i="6"/>
  <c r="AM223" i="6"/>
  <c r="AM218" i="6"/>
  <c r="AM220" i="6"/>
  <c r="AM221" i="6"/>
  <c r="AM222" i="6"/>
  <c r="AM219" i="6"/>
  <c r="AM217" i="6"/>
  <c r="AM216" i="6"/>
  <c r="AM215" i="6"/>
  <c r="AM213" i="6"/>
  <c r="AM214" i="6"/>
  <c r="AM211" i="6"/>
  <c r="AM212" i="6"/>
  <c r="AM210" i="6"/>
  <c r="AM209" i="6"/>
  <c r="AM206" i="6"/>
  <c r="AM207" i="6"/>
  <c r="AM208" i="6"/>
  <c r="AM203" i="6"/>
  <c r="AM204" i="6"/>
  <c r="AM205" i="6"/>
  <c r="AM202" i="6"/>
  <c r="AM200" i="6"/>
  <c r="AM201" i="6"/>
  <c r="AM198" i="6"/>
  <c r="AM197" i="6"/>
  <c r="AM199" i="6"/>
  <c r="AM193" i="6"/>
  <c r="AM196" i="6"/>
  <c r="AM191" i="6"/>
  <c r="AM192" i="6"/>
  <c r="AM194" i="6"/>
  <c r="AM195" i="6"/>
  <c r="AM189" i="6"/>
  <c r="AM188" i="6"/>
  <c r="AM187" i="6"/>
  <c r="AM190" i="6"/>
  <c r="AM185" i="6"/>
  <c r="AM186" i="6"/>
  <c r="AM184" i="6"/>
  <c r="AM181" i="6"/>
  <c r="AM182" i="6"/>
  <c r="AM179" i="6"/>
  <c r="AM180" i="6"/>
  <c r="AM183" i="6"/>
  <c r="AM178" i="6"/>
  <c r="AM176" i="6"/>
  <c r="AM177" i="6"/>
  <c r="AM175" i="6"/>
  <c r="AY175" i="6" s="1"/>
  <c r="AM174" i="6"/>
  <c r="AM173" i="6"/>
  <c r="AM168" i="6"/>
  <c r="AM169" i="6"/>
  <c r="AM170" i="6"/>
  <c r="AM171" i="6"/>
  <c r="AM172" i="6"/>
  <c r="AM159" i="6"/>
  <c r="AM167" i="6"/>
  <c r="AM163" i="6"/>
  <c r="AM164" i="6"/>
  <c r="AM160" i="6"/>
  <c r="AM158" i="6"/>
  <c r="AM157" i="6"/>
  <c r="AY157" i="6" s="1"/>
  <c r="AM166" i="6"/>
  <c r="AM165" i="6"/>
  <c r="AM161" i="6"/>
  <c r="AM162" i="6"/>
  <c r="AM154" i="6"/>
  <c r="AM156" i="6"/>
  <c r="AM155" i="6"/>
  <c r="AM152" i="6"/>
  <c r="AM150" i="6"/>
  <c r="AM151" i="6"/>
  <c r="AY151" i="6" s="1"/>
  <c r="AM153" i="6"/>
  <c r="AM147" i="6"/>
  <c r="AM148" i="6"/>
  <c r="AM149" i="6"/>
  <c r="AM145" i="6"/>
  <c r="AM144" i="6"/>
  <c r="AM142" i="6"/>
  <c r="AM141" i="6"/>
  <c r="AM143" i="6"/>
  <c r="AM146" i="6"/>
  <c r="AM138" i="6"/>
  <c r="AM139" i="6"/>
  <c r="AM140" i="6"/>
  <c r="AM137" i="6"/>
  <c r="AM135" i="6"/>
  <c r="AM136" i="6"/>
  <c r="AM133" i="6"/>
  <c r="AM132" i="6"/>
  <c r="AM131" i="6"/>
  <c r="AM134" i="6"/>
  <c r="AM130" i="6"/>
  <c r="AM126" i="6"/>
  <c r="AM127" i="6"/>
  <c r="AM128" i="6"/>
  <c r="AM129" i="6"/>
  <c r="AM123" i="6"/>
  <c r="AM124" i="6"/>
  <c r="AM125" i="6"/>
  <c r="AM122" i="6"/>
  <c r="AM121" i="6"/>
  <c r="AM109" i="6"/>
  <c r="AM110" i="6"/>
  <c r="AM116" i="6"/>
  <c r="AM118" i="6"/>
  <c r="AM117" i="6"/>
  <c r="AM114" i="6"/>
  <c r="AM111" i="6"/>
  <c r="AM112" i="6"/>
  <c r="AM119" i="6"/>
  <c r="AM120" i="6"/>
  <c r="AM113" i="6"/>
  <c r="AM115" i="6"/>
  <c r="AM108" i="6"/>
  <c r="AM105" i="6"/>
  <c r="AM107" i="6"/>
  <c r="AM106" i="6"/>
  <c r="AM101" i="6"/>
  <c r="AM102" i="6"/>
  <c r="AM98" i="6"/>
  <c r="AM100" i="6"/>
  <c r="AM103" i="6"/>
  <c r="AM104" i="6"/>
  <c r="AM97" i="6"/>
  <c r="AM99" i="6"/>
  <c r="AM95" i="6"/>
  <c r="AM96" i="6"/>
  <c r="AM94" i="6"/>
  <c r="AM92" i="6"/>
  <c r="AM93" i="6"/>
  <c r="AM91" i="6"/>
  <c r="AM90" i="6"/>
  <c r="AM89" i="6"/>
  <c r="AM88" i="6"/>
  <c r="AM86" i="6"/>
  <c r="AM87" i="6"/>
  <c r="AM85" i="6"/>
  <c r="AM84" i="6"/>
  <c r="AM83" i="6"/>
  <c r="AM80" i="6"/>
  <c r="AM77" i="6"/>
  <c r="AM82" i="6"/>
  <c r="AM75" i="6"/>
  <c r="AM76" i="6"/>
  <c r="AM81" i="6"/>
  <c r="AM78" i="6"/>
  <c r="AM79" i="6"/>
  <c r="AM73" i="6"/>
  <c r="AM74" i="6"/>
  <c r="AM70" i="6"/>
  <c r="AM71" i="6"/>
  <c r="AM72" i="6"/>
  <c r="AM69" i="6"/>
  <c r="AM68" i="6"/>
  <c r="AM67" i="6"/>
  <c r="AM64" i="6"/>
  <c r="AM63" i="6"/>
  <c r="AM65" i="6"/>
  <c r="AM66" i="6"/>
  <c r="AM57" i="6"/>
  <c r="AM56" i="6"/>
  <c r="AM62" i="6"/>
  <c r="AM61" i="6"/>
  <c r="AM58" i="6"/>
  <c r="AM59" i="6"/>
  <c r="AM60" i="6"/>
  <c r="AM55" i="6"/>
  <c r="AM53" i="6"/>
  <c r="AM52" i="6"/>
  <c r="AM54" i="6"/>
  <c r="AM51" i="6"/>
  <c r="AM50" i="6"/>
  <c r="AM49" i="6"/>
  <c r="AM48" i="6"/>
  <c r="AM47" i="6"/>
  <c r="AM43" i="6"/>
  <c r="AM42" i="6"/>
  <c r="AM44" i="6"/>
  <c r="AM45" i="6"/>
  <c r="AM46" i="6"/>
  <c r="AM39" i="6"/>
  <c r="AM41" i="6"/>
  <c r="AM40" i="6"/>
  <c r="AM37" i="6"/>
  <c r="AM38" i="6"/>
  <c r="AM35" i="6"/>
  <c r="AM36" i="6"/>
  <c r="AM31" i="6"/>
  <c r="AM34" i="6"/>
  <c r="AM28" i="6"/>
  <c r="AM30" i="6"/>
  <c r="AM29" i="6"/>
  <c r="AM32" i="6"/>
  <c r="AM33" i="6"/>
  <c r="AM26" i="6"/>
  <c r="AM24" i="6"/>
  <c r="AM27" i="6"/>
  <c r="AM25" i="6"/>
  <c r="AM23" i="6"/>
  <c r="AM21" i="6"/>
  <c r="AM22" i="6"/>
  <c r="AM20" i="6"/>
  <c r="AM19" i="6"/>
  <c r="AM17" i="6"/>
  <c r="AM16" i="6"/>
  <c r="AM18" i="6"/>
  <c r="AM11" i="6"/>
  <c r="AM12" i="6"/>
  <c r="AM15" i="6"/>
  <c r="AM14" i="6"/>
  <c r="AM13" i="6"/>
  <c r="AM8" i="6"/>
  <c r="AM9" i="6"/>
  <c r="AM10" i="6"/>
  <c r="AM5" i="6"/>
  <c r="AM6" i="6"/>
  <c r="AM4" i="6"/>
  <c r="AR4" i="6" s="1"/>
  <c r="AM7" i="6"/>
  <c r="AM3" i="6"/>
  <c r="AM2" i="6"/>
  <c r="AJ2214" i="6"/>
  <c r="AJ2213" i="6"/>
  <c r="AJ2212" i="6"/>
  <c r="AJ2211" i="6"/>
  <c r="AJ2210" i="6"/>
  <c r="AJ2208" i="6"/>
  <c r="AJ2207" i="6"/>
  <c r="AJ2209" i="6"/>
  <c r="AJ2204" i="6"/>
  <c r="AJ2205" i="6"/>
  <c r="AJ2206" i="6"/>
  <c r="AJ2203" i="6"/>
  <c r="AJ2200" i="6"/>
  <c r="AJ2201" i="6"/>
  <c r="AJ2198" i="6"/>
  <c r="AJ2199" i="6"/>
  <c r="AJ2202" i="6"/>
  <c r="AJ2197" i="6"/>
  <c r="AJ2196" i="6"/>
  <c r="AJ2195" i="6"/>
  <c r="AJ2194" i="6"/>
  <c r="AJ2193" i="6"/>
  <c r="AJ2191" i="6"/>
  <c r="AJ2190" i="6"/>
  <c r="AJ2189" i="6"/>
  <c r="AJ2192" i="6"/>
  <c r="AJ2188" i="6"/>
  <c r="AJ2187" i="6"/>
  <c r="AJ2186" i="6"/>
  <c r="AJ2185" i="6"/>
  <c r="AJ2181" i="6"/>
  <c r="AJ2182" i="6"/>
  <c r="AJ2183" i="6"/>
  <c r="AJ2184" i="6"/>
  <c r="AJ2178" i="6"/>
  <c r="AJ2180" i="6"/>
  <c r="AJ2179" i="6"/>
  <c r="AJ2177" i="6"/>
  <c r="AJ2176" i="6"/>
  <c r="AJ2175" i="6"/>
  <c r="AJ2171" i="6"/>
  <c r="AJ2172" i="6"/>
  <c r="AJ2174" i="6"/>
  <c r="AJ2173" i="6"/>
  <c r="AJ2167" i="6"/>
  <c r="AJ2168" i="6"/>
  <c r="AJ2169" i="6"/>
  <c r="AJ2170" i="6"/>
  <c r="AJ2166" i="6"/>
  <c r="AJ2165" i="6"/>
  <c r="AJ2164" i="6"/>
  <c r="AJ2163" i="6"/>
  <c r="AJ2160" i="6"/>
  <c r="AJ2161" i="6"/>
  <c r="AJ2162" i="6"/>
  <c r="AJ2158" i="6"/>
  <c r="AJ2157" i="6"/>
  <c r="AJ2159" i="6"/>
  <c r="AJ2153" i="6"/>
  <c r="AJ2156" i="6"/>
  <c r="AJ2154" i="6"/>
  <c r="AJ2155" i="6"/>
  <c r="AJ2151" i="6"/>
  <c r="AJ2152" i="6"/>
  <c r="AJ2150" i="6"/>
  <c r="AJ2149" i="6"/>
  <c r="AJ2147" i="6"/>
  <c r="AJ2146" i="6"/>
  <c r="AJ2148" i="6"/>
  <c r="AJ2145" i="6"/>
  <c r="AJ2144" i="6"/>
  <c r="AJ2143" i="6"/>
  <c r="AJ2141" i="6"/>
  <c r="AJ2142" i="6"/>
  <c r="AJ2140" i="6"/>
  <c r="AJ2139" i="6"/>
  <c r="AJ2138" i="6"/>
  <c r="AJ2132" i="6"/>
  <c r="AJ2136" i="6"/>
  <c r="AJ2137" i="6"/>
  <c r="AJ2134" i="6"/>
  <c r="AJ2135" i="6"/>
  <c r="AJ2133" i="6"/>
  <c r="AJ2130" i="6"/>
  <c r="AJ2129" i="6"/>
  <c r="AJ2128" i="6"/>
  <c r="AJ2131" i="6"/>
  <c r="AJ2125" i="6"/>
  <c r="AJ2126" i="6"/>
  <c r="AJ2127" i="6"/>
  <c r="AJ2122" i="6"/>
  <c r="AJ2123" i="6"/>
  <c r="AJ2124" i="6"/>
  <c r="AJ2117" i="6"/>
  <c r="AJ2121" i="6"/>
  <c r="AJ2118" i="6"/>
  <c r="AJ2119" i="6"/>
  <c r="AJ2120" i="6"/>
  <c r="AJ2115" i="6"/>
  <c r="AJ2113" i="6"/>
  <c r="AJ2114" i="6"/>
  <c r="AJ2111" i="6"/>
  <c r="AJ2116" i="6"/>
  <c r="AJ2109" i="6"/>
  <c r="AJ2110" i="6"/>
  <c r="AJ2112" i="6"/>
  <c r="AJ2103" i="6"/>
  <c r="AJ2105" i="6"/>
  <c r="AJ2106" i="6"/>
  <c r="AJ2107" i="6"/>
  <c r="AJ2108" i="6"/>
  <c r="AJ2099" i="6"/>
  <c r="AJ2100" i="6"/>
  <c r="AJ2104" i="6"/>
  <c r="AJ2101" i="6"/>
  <c r="AJ2102" i="6"/>
  <c r="AJ2094" i="6"/>
  <c r="AJ2095" i="6"/>
  <c r="AJ2096" i="6"/>
  <c r="AJ2097" i="6"/>
  <c r="AJ2098" i="6"/>
  <c r="AJ2092" i="6"/>
  <c r="AJ2090" i="6"/>
  <c r="AJ2093" i="6"/>
  <c r="AJ2089" i="6"/>
  <c r="AJ2091" i="6"/>
  <c r="AJ2088" i="6"/>
  <c r="AJ2087" i="6"/>
  <c r="AJ2086" i="6"/>
  <c r="AJ2085" i="6"/>
  <c r="AJ2083" i="6"/>
  <c r="AJ2082" i="6"/>
  <c r="AJ2084" i="6"/>
  <c r="AJ2078" i="6"/>
  <c r="AJ2074" i="6"/>
  <c r="AJ2080" i="6"/>
  <c r="AJ2081" i="6"/>
  <c r="AJ2079" i="6"/>
  <c r="AJ2073" i="6"/>
  <c r="AJ2072" i="6"/>
  <c r="AJ2077" i="6"/>
  <c r="AJ2071" i="6"/>
  <c r="AJ2075" i="6"/>
  <c r="AJ2076" i="6"/>
  <c r="AJ2064" i="6"/>
  <c r="AJ2065" i="6"/>
  <c r="AJ2066" i="6"/>
  <c r="AJ2070" i="6"/>
  <c r="AJ2063" i="6"/>
  <c r="AJ2069" i="6"/>
  <c r="AJ2067" i="6"/>
  <c r="AJ2068" i="6"/>
  <c r="AJ2059" i="6"/>
  <c r="AJ2060" i="6"/>
  <c r="AJ2062" i="6"/>
  <c r="AJ2061" i="6"/>
  <c r="AJ2058" i="6"/>
  <c r="AJ2054" i="6"/>
  <c r="AJ2055" i="6"/>
  <c r="AJ2056" i="6"/>
  <c r="AJ2057" i="6"/>
  <c r="AJ2053" i="6"/>
  <c r="AJ2049" i="6"/>
  <c r="AJ2050" i="6"/>
  <c r="AJ2051" i="6"/>
  <c r="AJ2052" i="6"/>
  <c r="AJ2047" i="6"/>
  <c r="AJ2048" i="6"/>
  <c r="AJ2046" i="6"/>
  <c r="AJ2043" i="6"/>
  <c r="AJ2042" i="6"/>
  <c r="AJ2044" i="6"/>
  <c r="AJ2045" i="6"/>
  <c r="AJ2040" i="6"/>
  <c r="AJ2041" i="6"/>
  <c r="AJ2037" i="6"/>
  <c r="AJ2038" i="6"/>
  <c r="AJ2033" i="6"/>
  <c r="AJ2034" i="6"/>
  <c r="AJ2035" i="6"/>
  <c r="AJ2036" i="6"/>
  <c r="AJ2039" i="6"/>
  <c r="AJ2032" i="6"/>
  <c r="AJ2031" i="6"/>
  <c r="AJ2028" i="6"/>
  <c r="AJ2029" i="6"/>
  <c r="AJ2030" i="6"/>
  <c r="AJ2027" i="6"/>
  <c r="AJ2026" i="6"/>
  <c r="AJ2023" i="6"/>
  <c r="AJ2024" i="6"/>
  <c r="AJ2025" i="6"/>
  <c r="AJ2021" i="6"/>
  <c r="AJ2022" i="6"/>
  <c r="AJ2019" i="6"/>
  <c r="AJ2020" i="6"/>
  <c r="AJ2018" i="6"/>
  <c r="AJ2017" i="6"/>
  <c r="AJ2015" i="6"/>
  <c r="AJ2016" i="6"/>
  <c r="AJ2011" i="6"/>
  <c r="AJ2012" i="6"/>
  <c r="AJ2014" i="6"/>
  <c r="AJ2009" i="6"/>
  <c r="AJ2013" i="6"/>
  <c r="AJ2010" i="6"/>
  <c r="AJ2004" i="6"/>
  <c r="AJ2007" i="6"/>
  <c r="AJ2008" i="6"/>
  <c r="AJ2005" i="6"/>
  <c r="AJ2006" i="6"/>
  <c r="AJ2003" i="6"/>
  <c r="AJ1999" i="6"/>
  <c r="AJ2001" i="6"/>
  <c r="AJ2002" i="6"/>
  <c r="AJ2000" i="6"/>
  <c r="AJ1998" i="6"/>
  <c r="AJ1996" i="6"/>
  <c r="AJ1995" i="6"/>
  <c r="AJ1997" i="6"/>
  <c r="AJ1993" i="6"/>
  <c r="AJ1994" i="6"/>
  <c r="AJ1991" i="6"/>
  <c r="AJ1989" i="6"/>
  <c r="AJ1990" i="6"/>
  <c r="AJ1988" i="6"/>
  <c r="AJ1992" i="6"/>
  <c r="AJ1987" i="6"/>
  <c r="AJ1986" i="6"/>
  <c r="AJ1982" i="6"/>
  <c r="AJ1983" i="6"/>
  <c r="AJ1985" i="6"/>
  <c r="AJ1984" i="6"/>
  <c r="AJ1981" i="6"/>
  <c r="AJ1979" i="6"/>
  <c r="AJ1980" i="6"/>
  <c r="AJ1977" i="6"/>
  <c r="AJ1974" i="6"/>
  <c r="AJ1975" i="6"/>
  <c r="AJ1976" i="6"/>
  <c r="AJ1978" i="6"/>
  <c r="AJ1973" i="6"/>
  <c r="AJ1971" i="6"/>
  <c r="AJ1972" i="6"/>
  <c r="AJ1969" i="6"/>
  <c r="AJ1967" i="6"/>
  <c r="AJ1968" i="6"/>
  <c r="AJ1970" i="6"/>
  <c r="AJ1966" i="6"/>
  <c r="AJ1964" i="6"/>
  <c r="AJ1965" i="6"/>
  <c r="AJ1963" i="6"/>
  <c r="AJ1962" i="6"/>
  <c r="AJ1958" i="6"/>
  <c r="AJ1960" i="6"/>
  <c r="AJ1961" i="6"/>
  <c r="AJ1959" i="6"/>
  <c r="AJ1957" i="6"/>
  <c r="AJ1956" i="6"/>
  <c r="AJ1955" i="6"/>
  <c r="AJ1948" i="6"/>
  <c r="AJ1952" i="6"/>
  <c r="AJ1954" i="6"/>
  <c r="AJ1949" i="6"/>
  <c r="AJ1946" i="6"/>
  <c r="AJ1947" i="6"/>
  <c r="AJ1950" i="6"/>
  <c r="AJ1951" i="6"/>
  <c r="AJ1953" i="6"/>
  <c r="AJ1945" i="6"/>
  <c r="AJ1944" i="6"/>
  <c r="AJ1942" i="6"/>
  <c r="AJ1943" i="6"/>
  <c r="AJ1941" i="6"/>
  <c r="AJ1940" i="6"/>
  <c r="AJ1937" i="6"/>
  <c r="AJ1938" i="6"/>
  <c r="AJ1939" i="6"/>
  <c r="AJ1936" i="6"/>
  <c r="AJ1934" i="6"/>
  <c r="AJ1932" i="6"/>
  <c r="AJ1935" i="6"/>
  <c r="AJ1933" i="6"/>
  <c r="AJ1930" i="6"/>
  <c r="AJ1925" i="6"/>
  <c r="AJ1931" i="6"/>
  <c r="AJ1929" i="6"/>
  <c r="AJ1928" i="6"/>
  <c r="AJ1926" i="6"/>
  <c r="AJ1927" i="6"/>
  <c r="AJ1924" i="6"/>
  <c r="AJ1920" i="6"/>
  <c r="AJ1919" i="6"/>
  <c r="AJ1923" i="6"/>
  <c r="AJ1921" i="6"/>
  <c r="AJ1922" i="6"/>
  <c r="AJ1918" i="6"/>
  <c r="AJ1917" i="6"/>
  <c r="AJ1915" i="6"/>
  <c r="AJ1916" i="6"/>
  <c r="AJ1913" i="6"/>
  <c r="AJ1914" i="6"/>
  <c r="AJ1912" i="6"/>
  <c r="AJ1910" i="6"/>
  <c r="AJ1909" i="6"/>
  <c r="AJ1908" i="6"/>
  <c r="AJ1911" i="6"/>
  <c r="AJ1907" i="6"/>
  <c r="AJ1900" i="6"/>
  <c r="AJ1901" i="6"/>
  <c r="AJ1906" i="6"/>
  <c r="AJ1903" i="6"/>
  <c r="AJ1905" i="6"/>
  <c r="AJ1902" i="6"/>
  <c r="AJ1899" i="6"/>
  <c r="AJ1904" i="6"/>
  <c r="AJ1898" i="6"/>
  <c r="AJ1895" i="6"/>
  <c r="AJ1897" i="6"/>
  <c r="AJ1896" i="6"/>
  <c r="AJ1894" i="6"/>
  <c r="AJ1891" i="6"/>
  <c r="AJ1893" i="6"/>
  <c r="AJ1892" i="6"/>
  <c r="AJ1890" i="6"/>
  <c r="AJ1888" i="6"/>
  <c r="AJ1889" i="6"/>
  <c r="AJ1886" i="6"/>
  <c r="AJ1884" i="6"/>
  <c r="AJ1883" i="6"/>
  <c r="AJ1885" i="6"/>
  <c r="AJ1887" i="6"/>
  <c r="AJ1876" i="6"/>
  <c r="AJ1880" i="6"/>
  <c r="AJ1878" i="6"/>
  <c r="AJ1879" i="6"/>
  <c r="AJ1877" i="6"/>
  <c r="AJ1881" i="6"/>
  <c r="AJ1882" i="6"/>
  <c r="AJ1874" i="6"/>
  <c r="AJ1875" i="6"/>
  <c r="AJ1873" i="6"/>
  <c r="AJ1869" i="6"/>
  <c r="AJ1872" i="6"/>
  <c r="AJ1870" i="6"/>
  <c r="AJ1868" i="6"/>
  <c r="AJ1871" i="6"/>
  <c r="AJ1867" i="6"/>
  <c r="AJ1866" i="6"/>
  <c r="AJ1864" i="6"/>
  <c r="AJ1863" i="6"/>
  <c r="AJ1865" i="6"/>
  <c r="AJ1862" i="6"/>
  <c r="AJ1861" i="6"/>
  <c r="AJ1860" i="6"/>
  <c r="AJ1859" i="6"/>
  <c r="AJ1855" i="6"/>
  <c r="AJ1854" i="6"/>
  <c r="AJ1856" i="6"/>
  <c r="AJ1857" i="6"/>
  <c r="AJ1858" i="6"/>
  <c r="AJ1853" i="6"/>
  <c r="AJ1852" i="6"/>
  <c r="AJ1851" i="6"/>
  <c r="AJ1850" i="6"/>
  <c r="AJ1849" i="6"/>
  <c r="AJ1847" i="6"/>
  <c r="AJ1848" i="6"/>
  <c r="AJ1844" i="6"/>
  <c r="AJ1846" i="6"/>
  <c r="AJ1845" i="6"/>
  <c r="AJ1841" i="6"/>
  <c r="AJ1842" i="6"/>
  <c r="AJ1843" i="6"/>
  <c r="AJ1840" i="6"/>
  <c r="AJ1838" i="6"/>
  <c r="AJ1839" i="6"/>
  <c r="AJ1829" i="6"/>
  <c r="AJ1836" i="6"/>
  <c r="AJ1831" i="6"/>
  <c r="AJ1834" i="6"/>
  <c r="AJ1830" i="6"/>
  <c r="AJ1835" i="6"/>
  <c r="AJ1837" i="6"/>
  <c r="AJ1832" i="6"/>
  <c r="AJ1833" i="6"/>
  <c r="AJ1827" i="6"/>
  <c r="AJ1828" i="6"/>
  <c r="AJ1826" i="6"/>
  <c r="AJ1825" i="6"/>
  <c r="AJ1823" i="6"/>
  <c r="AJ1824" i="6"/>
  <c r="AJ1821" i="6"/>
  <c r="AJ1822" i="6"/>
  <c r="AJ1820" i="6"/>
  <c r="AJ1818" i="6"/>
  <c r="AJ1819" i="6"/>
  <c r="AJ1817" i="6"/>
  <c r="AJ1814" i="6"/>
  <c r="AJ1815" i="6"/>
  <c r="AJ1816" i="6"/>
  <c r="AJ1813" i="6"/>
  <c r="AJ1811" i="6"/>
  <c r="AJ1812" i="6"/>
  <c r="AJ1810" i="6"/>
  <c r="AJ1808" i="6"/>
  <c r="AJ1809" i="6"/>
  <c r="AJ1807" i="6"/>
  <c r="AJ1806" i="6"/>
  <c r="AJ1805" i="6"/>
  <c r="AJ1801" i="6"/>
  <c r="AJ1802" i="6"/>
  <c r="AJ1803" i="6"/>
  <c r="AJ1804" i="6"/>
  <c r="AJ1800" i="6"/>
  <c r="AJ1796" i="6"/>
  <c r="AJ1798" i="6"/>
  <c r="AJ1799" i="6"/>
  <c r="AJ1797" i="6"/>
  <c r="AJ1794" i="6"/>
  <c r="AJ1791" i="6"/>
  <c r="AJ1795" i="6"/>
  <c r="AJ1792" i="6"/>
  <c r="AJ1793" i="6"/>
  <c r="AJ1790" i="6"/>
  <c r="AJ1788" i="6"/>
  <c r="AJ1789" i="6"/>
  <c r="AJ1786" i="6"/>
  <c r="AJ1787" i="6"/>
  <c r="AJ1784" i="6"/>
  <c r="AJ1783" i="6"/>
  <c r="AJ1785" i="6"/>
  <c r="AJ1782" i="6"/>
  <c r="AJ1780" i="6"/>
  <c r="AJ1781" i="6"/>
  <c r="AJ1776" i="6"/>
  <c r="AJ1775" i="6"/>
  <c r="AJ1778" i="6"/>
  <c r="AJ1779" i="6"/>
  <c r="AJ1777" i="6"/>
  <c r="AJ1772" i="6"/>
  <c r="AJ1774" i="6"/>
  <c r="AJ1773" i="6"/>
  <c r="AJ1771" i="6"/>
  <c r="AJ1770" i="6"/>
  <c r="AJ1764" i="6"/>
  <c r="AJ1766" i="6"/>
  <c r="AJ1765" i="6"/>
  <c r="AJ1767" i="6"/>
  <c r="AJ1768" i="6"/>
  <c r="AJ1769" i="6"/>
  <c r="AJ1763" i="6"/>
  <c r="AJ1762" i="6"/>
  <c r="AJ1759" i="6"/>
  <c r="AJ1760" i="6"/>
  <c r="AJ1761" i="6"/>
  <c r="AJ1758" i="6"/>
  <c r="AJ1757" i="6"/>
  <c r="AJ1754" i="6"/>
  <c r="AJ1755" i="6"/>
  <c r="AJ1753" i="6"/>
  <c r="AJ1752" i="6"/>
  <c r="AJ1756" i="6"/>
  <c r="AJ1751" i="6"/>
  <c r="AJ1750" i="6"/>
  <c r="AJ1749" i="6"/>
  <c r="AJ1747" i="6"/>
  <c r="AJ1746" i="6"/>
  <c r="AJ1748" i="6"/>
  <c r="AJ1745" i="6"/>
  <c r="AJ1742" i="6"/>
  <c r="AJ1744" i="6"/>
  <c r="AJ1741" i="6"/>
  <c r="AJ1743" i="6"/>
  <c r="AJ1737" i="6"/>
  <c r="AJ1738" i="6"/>
  <c r="AJ1740" i="6"/>
  <c r="AJ1739" i="6"/>
  <c r="AJ1733" i="6"/>
  <c r="AJ1730" i="6"/>
  <c r="AJ1735" i="6"/>
  <c r="AJ1734" i="6"/>
  <c r="AJ1736" i="6"/>
  <c r="AJ1732" i="6"/>
  <c r="AJ1731" i="6"/>
  <c r="AJ1727" i="6"/>
  <c r="AJ1728" i="6"/>
  <c r="AJ1726" i="6"/>
  <c r="AJ1725" i="6"/>
  <c r="AJ1729" i="6"/>
  <c r="AJ1722" i="6"/>
  <c r="AJ1724" i="6"/>
  <c r="AJ1723" i="6"/>
  <c r="AJ1721" i="6"/>
  <c r="AJ1717" i="6"/>
  <c r="AJ1719" i="6"/>
  <c r="AJ1720" i="6"/>
  <c r="AJ1718" i="6"/>
  <c r="AJ1712" i="6"/>
  <c r="AJ1715" i="6"/>
  <c r="AJ1713" i="6"/>
  <c r="AJ1716" i="6"/>
  <c r="AJ1714" i="6"/>
  <c r="AJ1707" i="6"/>
  <c r="AJ1709" i="6"/>
  <c r="AJ1708" i="6"/>
  <c r="AJ1711" i="6"/>
  <c r="AJ1710" i="6"/>
  <c r="AJ1704" i="6"/>
  <c r="AJ1705" i="6"/>
  <c r="AJ1706" i="6"/>
  <c r="AJ1701" i="6"/>
  <c r="AJ1703" i="6"/>
  <c r="AJ1702" i="6"/>
  <c r="AJ1699" i="6"/>
  <c r="AJ1698" i="6"/>
  <c r="AJ1700" i="6"/>
  <c r="AJ1697" i="6"/>
  <c r="AJ1693" i="6"/>
  <c r="AJ1694" i="6"/>
  <c r="AJ1695" i="6"/>
  <c r="AJ1696" i="6"/>
  <c r="AJ1691" i="6"/>
  <c r="AJ1692" i="6"/>
  <c r="AJ1690" i="6"/>
  <c r="AJ1689" i="6"/>
  <c r="AJ1684" i="6"/>
  <c r="AJ1685" i="6"/>
  <c r="AJ1686" i="6"/>
  <c r="AJ1687" i="6"/>
  <c r="AJ1688" i="6"/>
  <c r="AJ1683" i="6"/>
  <c r="AJ1681" i="6"/>
  <c r="AJ1682" i="6"/>
  <c r="AJ1680" i="6"/>
  <c r="AJ1679" i="6"/>
  <c r="AJ1676" i="6"/>
  <c r="AJ1677" i="6"/>
  <c r="AJ1678" i="6"/>
  <c r="AJ1675" i="6"/>
  <c r="AJ1673" i="6"/>
  <c r="AJ1674" i="6"/>
  <c r="AJ1671" i="6"/>
  <c r="AJ1672" i="6"/>
  <c r="AJ1670" i="6"/>
  <c r="AJ1668" i="6"/>
  <c r="AJ1669" i="6"/>
  <c r="AJ1667" i="6"/>
  <c r="AJ1666" i="6"/>
  <c r="AJ1665" i="6"/>
  <c r="AJ1664" i="6"/>
  <c r="AJ1663" i="6"/>
  <c r="AJ1661" i="6"/>
  <c r="AJ1660" i="6"/>
  <c r="AJ1662" i="6"/>
  <c r="AJ1658" i="6"/>
  <c r="AJ1659" i="6"/>
  <c r="AJ1657" i="6"/>
  <c r="AJ1655" i="6"/>
  <c r="AJ1656" i="6"/>
  <c r="AJ1652" i="6"/>
  <c r="AJ1653" i="6"/>
  <c r="AJ1654" i="6"/>
  <c r="AJ1651" i="6"/>
  <c r="AJ1647" i="6"/>
  <c r="AJ1650" i="6"/>
  <c r="AJ1648" i="6"/>
  <c r="AJ1649" i="6"/>
  <c r="AJ1644" i="6"/>
  <c r="AJ1645" i="6"/>
  <c r="AJ1646" i="6"/>
  <c r="AJ1643" i="6"/>
  <c r="AJ1639" i="6"/>
  <c r="AJ1641" i="6"/>
  <c r="AJ1642" i="6"/>
  <c r="AJ1640" i="6"/>
  <c r="AJ1637" i="6"/>
  <c r="AJ1638" i="6"/>
  <c r="AJ1636" i="6"/>
  <c r="AJ1633" i="6"/>
  <c r="AJ1634" i="6"/>
  <c r="AJ1632" i="6"/>
  <c r="AJ1635" i="6"/>
  <c r="AJ1631" i="6"/>
  <c r="AJ1629" i="6"/>
  <c r="AJ1630" i="6"/>
  <c r="AJ1627" i="6"/>
  <c r="AJ1626" i="6"/>
  <c r="AJ1628" i="6"/>
  <c r="AJ1625" i="6"/>
  <c r="AJ1624" i="6"/>
  <c r="AJ1623" i="6"/>
  <c r="AJ1621" i="6"/>
  <c r="AJ1619" i="6"/>
  <c r="AJ1622" i="6"/>
  <c r="AJ1620" i="6"/>
  <c r="AJ1616" i="6"/>
  <c r="AJ1617" i="6"/>
  <c r="AJ1615" i="6"/>
  <c r="AJ1618" i="6"/>
  <c r="AJ1614" i="6"/>
  <c r="AJ1613" i="6"/>
  <c r="AJ1612" i="6"/>
  <c r="AJ1611" i="6"/>
  <c r="AJ1609" i="6"/>
  <c r="AJ1610" i="6"/>
  <c r="AJ1608" i="6"/>
  <c r="AJ1607" i="6"/>
  <c r="AJ1606" i="6"/>
  <c r="AJ1604" i="6"/>
  <c r="AJ1603" i="6"/>
  <c r="AJ1602" i="6"/>
  <c r="AJ1605" i="6"/>
  <c r="AJ1600" i="6"/>
  <c r="AJ1601" i="6"/>
  <c r="AJ1598" i="6"/>
  <c r="AJ1596" i="6"/>
  <c r="AJ1597" i="6"/>
  <c r="AJ1599" i="6"/>
  <c r="AJ1595" i="6"/>
  <c r="AJ1593" i="6"/>
  <c r="AJ1594" i="6"/>
  <c r="AJ1588" i="6"/>
  <c r="AJ1592" i="6"/>
  <c r="AJ1589" i="6"/>
  <c r="AJ1591" i="6"/>
  <c r="AJ1590" i="6"/>
  <c r="AJ1586" i="6"/>
  <c r="AJ1587" i="6"/>
  <c r="AJ1584" i="6"/>
  <c r="AJ1585" i="6"/>
  <c r="AJ1580" i="6"/>
  <c r="AJ1582" i="6"/>
  <c r="AJ1583" i="6"/>
  <c r="AJ1581" i="6"/>
  <c r="AJ1579" i="6"/>
  <c r="AJ1577" i="6"/>
  <c r="AJ1578" i="6"/>
  <c r="AJ1576" i="6"/>
  <c r="AJ1573" i="6"/>
  <c r="AJ1571" i="6"/>
  <c r="AJ1572" i="6"/>
  <c r="AJ1574" i="6"/>
  <c r="AJ1575" i="6"/>
  <c r="AJ1570" i="6"/>
  <c r="AJ1569" i="6"/>
  <c r="AJ1567" i="6"/>
  <c r="AJ1568" i="6"/>
  <c r="AJ1566" i="6"/>
  <c r="AJ1565" i="6"/>
  <c r="AJ1564" i="6"/>
  <c r="AJ1563" i="6"/>
  <c r="AJ1562" i="6"/>
  <c r="AJ1559" i="6"/>
  <c r="AJ1560" i="6"/>
  <c r="AJ1561" i="6"/>
  <c r="AJ1558" i="6"/>
  <c r="AJ1556" i="6"/>
  <c r="AJ1557" i="6"/>
  <c r="AJ1551" i="6"/>
  <c r="AJ1555" i="6"/>
  <c r="AJ1552" i="6"/>
  <c r="AJ1550" i="6"/>
  <c r="AJ1553" i="6"/>
  <c r="AJ1554" i="6"/>
  <c r="AJ1549" i="6"/>
  <c r="AJ1547" i="6"/>
  <c r="AJ1548" i="6"/>
  <c r="AJ1546" i="6"/>
  <c r="AJ1545" i="6"/>
  <c r="AJ1543" i="6"/>
  <c r="AJ1544" i="6"/>
  <c r="AJ1542" i="6"/>
  <c r="AJ1541" i="6"/>
  <c r="AJ1539" i="6"/>
  <c r="AJ1540" i="6"/>
  <c r="AJ1538" i="6"/>
  <c r="AJ1537" i="6"/>
  <c r="AJ1534" i="6"/>
  <c r="AJ1536" i="6"/>
  <c r="AJ1535" i="6"/>
  <c r="AJ1533" i="6"/>
  <c r="AJ1530" i="6"/>
  <c r="AJ1532" i="6"/>
  <c r="AJ1529" i="6"/>
  <c r="AJ1531" i="6"/>
  <c r="AJ1525" i="6"/>
  <c r="AJ1526" i="6"/>
  <c r="AJ1523" i="6"/>
  <c r="AJ1524" i="6"/>
  <c r="AJ1527" i="6"/>
  <c r="AJ1528" i="6"/>
  <c r="AJ1520" i="6"/>
  <c r="AJ1522" i="6"/>
  <c r="AJ1521" i="6"/>
  <c r="AJ1519" i="6"/>
  <c r="AJ1518" i="6"/>
  <c r="AJ1515" i="6"/>
  <c r="AJ1517" i="6"/>
  <c r="AJ1516" i="6"/>
  <c r="AJ1514" i="6"/>
  <c r="AJ1513" i="6"/>
  <c r="AJ1511" i="6"/>
  <c r="AJ1505" i="6"/>
  <c r="AJ1512" i="6"/>
  <c r="AJ1509" i="6"/>
  <c r="AJ1508" i="6"/>
  <c r="AJ1506" i="6"/>
  <c r="AJ1507" i="6"/>
  <c r="AJ1510" i="6"/>
  <c r="AJ1500" i="6"/>
  <c r="AJ1501" i="6"/>
  <c r="AJ1503" i="6"/>
  <c r="AJ1504" i="6"/>
  <c r="AJ1502" i="6"/>
  <c r="AJ1497" i="6"/>
  <c r="AJ1499" i="6"/>
  <c r="AJ1498" i="6"/>
  <c r="AJ1494" i="6"/>
  <c r="AJ1495" i="6"/>
  <c r="AJ1496" i="6"/>
  <c r="AJ1490" i="6"/>
  <c r="AJ1492" i="6"/>
  <c r="AJ1493" i="6"/>
  <c r="AJ1491" i="6"/>
  <c r="AJ1486" i="6"/>
  <c r="AJ1485" i="6"/>
  <c r="AJ1489" i="6"/>
  <c r="AJ1487" i="6"/>
  <c r="AJ1488" i="6"/>
  <c r="AJ1484" i="6"/>
  <c r="AJ1482" i="6"/>
  <c r="AJ1483" i="6"/>
  <c r="AJ1481" i="6"/>
  <c r="AJ1480" i="6"/>
  <c r="AJ1479" i="6"/>
  <c r="AJ1471" i="6"/>
  <c r="AJ1477" i="6"/>
  <c r="AJ1478" i="6"/>
  <c r="AJ1472" i="6"/>
  <c r="AJ1473" i="6"/>
  <c r="AJ1475" i="6"/>
  <c r="AJ1476" i="6"/>
  <c r="AJ1474" i="6"/>
  <c r="AJ1468" i="6"/>
  <c r="AJ1469" i="6"/>
  <c r="AJ1470" i="6"/>
  <c r="AJ1467" i="6"/>
  <c r="AJ1461" i="6"/>
  <c r="AJ1462" i="6"/>
  <c r="AJ1463" i="6"/>
  <c r="AJ1465" i="6"/>
  <c r="AJ1466" i="6"/>
  <c r="AJ1460" i="6"/>
  <c r="AJ1464" i="6"/>
  <c r="AJ1458" i="6"/>
  <c r="AJ1459" i="6"/>
  <c r="AJ1456" i="6"/>
  <c r="AJ1457" i="6"/>
  <c r="AJ1455" i="6"/>
  <c r="AJ1454" i="6"/>
  <c r="AJ1451" i="6"/>
  <c r="AJ1453" i="6"/>
  <c r="AJ1452" i="6"/>
  <c r="AJ1450" i="6"/>
  <c r="AJ1445" i="6"/>
  <c r="AJ1449" i="6"/>
  <c r="AJ1447" i="6"/>
  <c r="AJ1448" i="6"/>
  <c r="AJ1446" i="6"/>
  <c r="AJ1441" i="6"/>
  <c r="AJ1444" i="6"/>
  <c r="AJ1443" i="6"/>
  <c r="AJ1442" i="6"/>
  <c r="AJ1439" i="6"/>
  <c r="AJ1440" i="6"/>
  <c r="AJ1437" i="6"/>
  <c r="AJ1438" i="6"/>
  <c r="AJ1436" i="6"/>
  <c r="AJ1433" i="6"/>
  <c r="AJ1435" i="6"/>
  <c r="AJ1434" i="6"/>
  <c r="AJ1430" i="6"/>
  <c r="AJ1432" i="6"/>
  <c r="AJ1429" i="6"/>
  <c r="AJ1428" i="6"/>
  <c r="AJ1431" i="6"/>
  <c r="AJ1427" i="6"/>
  <c r="AJ1426" i="6"/>
  <c r="AJ1425" i="6"/>
  <c r="AJ1423" i="6"/>
  <c r="AJ1424" i="6"/>
  <c r="AJ1421" i="6"/>
  <c r="AJ1422" i="6"/>
  <c r="AJ1418" i="6"/>
  <c r="AJ1419" i="6"/>
  <c r="AJ1420" i="6"/>
  <c r="AJ1417" i="6"/>
  <c r="AJ1416" i="6"/>
  <c r="AJ1414" i="6"/>
  <c r="AJ1412" i="6"/>
  <c r="AJ1413" i="6"/>
  <c r="AJ1415" i="6"/>
  <c r="AJ1411" i="6"/>
  <c r="AJ1410" i="6"/>
  <c r="AJ1408" i="6"/>
  <c r="AJ1409" i="6"/>
  <c r="AJ1407" i="6"/>
  <c r="AJ1406" i="6"/>
  <c r="AJ1405" i="6"/>
  <c r="AJ1404" i="6"/>
  <c r="AJ1403" i="6"/>
  <c r="AJ1399" i="6"/>
  <c r="AJ1400" i="6"/>
  <c r="AJ1402" i="6"/>
  <c r="AJ1401" i="6"/>
  <c r="AJ1397" i="6"/>
  <c r="AJ1398" i="6"/>
  <c r="AJ1393" i="6"/>
  <c r="AJ1394" i="6"/>
  <c r="AJ1395" i="6"/>
  <c r="AJ1396" i="6"/>
  <c r="AJ1391" i="6"/>
  <c r="AJ1392" i="6"/>
  <c r="AJ1385" i="6"/>
  <c r="AJ1390" i="6"/>
  <c r="AJ1384" i="6"/>
  <c r="AJ1386" i="6"/>
  <c r="AJ1387" i="6"/>
  <c r="AJ1388" i="6"/>
  <c r="AJ1389" i="6"/>
  <c r="AJ1383" i="6"/>
  <c r="AJ1379" i="6"/>
  <c r="AJ1382" i="6"/>
  <c r="AJ1381" i="6"/>
  <c r="AJ1380" i="6"/>
  <c r="AJ1377" i="6"/>
  <c r="AJ1373" i="6"/>
  <c r="AJ1376" i="6"/>
  <c r="AJ1372" i="6"/>
  <c r="AJ1374" i="6"/>
  <c r="AJ1375" i="6"/>
  <c r="AJ1378" i="6"/>
  <c r="AJ1371" i="6"/>
  <c r="AJ1369" i="6"/>
  <c r="AJ1370" i="6"/>
  <c r="AJ1366" i="6"/>
  <c r="AJ1364" i="6"/>
  <c r="AJ1367" i="6"/>
  <c r="AJ1365" i="6"/>
  <c r="AJ1368" i="6"/>
  <c r="AJ1361" i="6"/>
  <c r="AJ1358" i="6"/>
  <c r="AJ1359" i="6"/>
  <c r="AJ1362" i="6"/>
  <c r="AJ1363" i="6"/>
  <c r="AJ1360" i="6"/>
  <c r="AJ1357" i="6"/>
  <c r="AJ1356" i="6"/>
  <c r="AJ1355" i="6"/>
  <c r="AJ1354" i="6"/>
  <c r="AJ1353" i="6"/>
  <c r="AJ1352" i="6"/>
  <c r="AJ1351" i="6"/>
  <c r="AJ1349" i="6"/>
  <c r="AJ1350" i="6"/>
  <c r="AJ1348" i="6"/>
  <c r="AJ1347" i="6"/>
  <c r="AJ1346" i="6"/>
  <c r="AJ1345" i="6"/>
  <c r="AJ1343" i="6"/>
  <c r="AJ1344" i="6"/>
  <c r="AJ1342" i="6"/>
  <c r="AJ1339" i="6"/>
  <c r="AJ1341" i="6"/>
  <c r="AJ1340" i="6"/>
  <c r="AJ1338" i="6"/>
  <c r="AJ1337" i="6"/>
  <c r="AJ1336" i="6"/>
  <c r="AJ1331" i="6"/>
  <c r="AJ1333" i="6"/>
  <c r="AJ1334" i="6"/>
  <c r="AJ1335" i="6"/>
  <c r="AJ1332" i="6"/>
  <c r="AJ1330" i="6"/>
  <c r="AJ1328" i="6"/>
  <c r="AJ1327" i="6"/>
  <c r="AJ1326" i="6"/>
  <c r="AJ1329" i="6"/>
  <c r="AJ1321" i="6"/>
  <c r="AJ1323" i="6"/>
  <c r="AJ1325" i="6"/>
  <c r="AJ1324" i="6"/>
  <c r="AJ1322" i="6"/>
  <c r="AJ1320" i="6"/>
  <c r="AJ1318" i="6"/>
  <c r="AJ1319" i="6"/>
  <c r="AJ1317" i="6"/>
  <c r="AJ1316" i="6"/>
  <c r="AJ1315" i="6"/>
  <c r="AJ1311" i="6"/>
  <c r="AJ1313" i="6"/>
  <c r="AJ1309" i="6"/>
  <c r="AJ1310" i="6"/>
  <c r="AJ1312" i="6"/>
  <c r="AJ1314" i="6"/>
  <c r="AJ1305" i="6"/>
  <c r="AJ1306" i="6"/>
  <c r="AJ1307" i="6"/>
  <c r="AJ1308" i="6"/>
  <c r="AJ1303" i="6"/>
  <c r="AJ1304" i="6"/>
  <c r="AJ1302" i="6"/>
  <c r="AJ1299" i="6"/>
  <c r="AJ1300" i="6"/>
  <c r="AJ1301" i="6"/>
  <c r="AJ1297" i="6"/>
  <c r="AJ1298" i="6"/>
  <c r="AJ1295" i="6"/>
  <c r="AJ1294" i="6"/>
  <c r="AJ1296" i="6"/>
  <c r="AJ1291" i="6"/>
  <c r="AJ1292" i="6"/>
  <c r="AJ1293" i="6"/>
  <c r="AJ1288" i="6"/>
  <c r="AJ1289" i="6"/>
  <c r="AJ1290" i="6"/>
  <c r="AJ1287" i="6"/>
  <c r="AJ1285" i="6"/>
  <c r="AJ1284" i="6"/>
  <c r="AJ1286" i="6"/>
  <c r="AJ1282" i="6"/>
  <c r="AJ1283" i="6"/>
  <c r="AJ1281" i="6"/>
  <c r="AJ1280" i="6"/>
  <c r="AJ1279" i="6"/>
  <c r="AJ1277" i="6"/>
  <c r="AJ1278" i="6"/>
  <c r="AJ1275" i="6"/>
  <c r="AJ1276" i="6"/>
  <c r="AJ1271" i="6"/>
  <c r="AJ1269" i="6"/>
  <c r="AJ1270" i="6"/>
  <c r="AJ1274" i="6"/>
  <c r="AJ1273" i="6"/>
  <c r="AJ1272" i="6"/>
  <c r="AJ1266" i="6"/>
  <c r="AJ1267" i="6"/>
  <c r="AJ1268" i="6"/>
  <c r="AJ1265" i="6"/>
  <c r="AJ1264" i="6"/>
  <c r="AJ1263" i="6"/>
  <c r="AJ1258" i="6"/>
  <c r="AJ1261" i="6"/>
  <c r="AJ1262" i="6"/>
  <c r="AJ1259" i="6"/>
  <c r="AJ1260" i="6"/>
  <c r="AJ1257" i="6"/>
  <c r="AJ1256" i="6"/>
  <c r="AJ1254" i="6"/>
  <c r="AJ1255" i="6"/>
  <c r="AJ1251" i="6"/>
  <c r="AJ1253" i="6"/>
  <c r="AJ1252" i="6"/>
  <c r="AJ1250" i="6"/>
  <c r="AJ1247" i="6"/>
  <c r="AJ1248" i="6"/>
  <c r="AJ1249" i="6"/>
  <c r="AJ1246" i="6"/>
  <c r="AJ1244" i="6"/>
  <c r="AJ1245" i="6"/>
  <c r="AJ1243" i="6"/>
  <c r="AJ1240" i="6"/>
  <c r="AJ1242" i="6"/>
  <c r="AJ1241" i="6"/>
  <c r="AJ1231" i="6"/>
  <c r="AJ1236" i="6"/>
  <c r="AJ1237" i="6"/>
  <c r="AJ1239" i="6"/>
  <c r="AJ1238" i="6"/>
  <c r="AJ1234" i="6"/>
  <c r="AJ1235" i="6"/>
  <c r="AJ1232" i="6"/>
  <c r="AJ1230" i="6"/>
  <c r="AJ1233" i="6"/>
  <c r="AJ1229" i="6"/>
  <c r="AJ1227" i="6"/>
  <c r="AJ1228" i="6"/>
  <c r="AJ1226" i="6"/>
  <c r="AJ1225" i="6"/>
  <c r="AJ1222" i="6"/>
  <c r="AJ1223" i="6"/>
  <c r="AJ1224" i="6"/>
  <c r="AJ1220" i="6"/>
  <c r="AJ1221" i="6"/>
  <c r="AJ1219" i="6"/>
  <c r="AJ1216" i="6"/>
  <c r="AJ1214" i="6"/>
  <c r="AJ1218" i="6"/>
  <c r="AJ1217" i="6"/>
  <c r="AJ1215" i="6"/>
  <c r="AJ1213" i="6"/>
  <c r="AJ1212" i="6"/>
  <c r="AJ1211" i="6"/>
  <c r="AJ1210" i="6"/>
  <c r="AJ1209" i="6"/>
  <c r="AJ1208" i="6"/>
  <c r="AJ1207" i="6"/>
  <c r="AJ1205" i="6"/>
  <c r="AJ1203" i="6"/>
  <c r="AJ1204" i="6"/>
  <c r="AJ1206" i="6"/>
  <c r="AJ1202" i="6"/>
  <c r="AJ1201" i="6"/>
  <c r="AJ1194" i="6"/>
  <c r="AJ1198" i="6"/>
  <c r="AJ1199" i="6"/>
  <c r="AJ1195" i="6"/>
  <c r="AJ1196" i="6"/>
  <c r="AJ1200" i="6"/>
  <c r="AJ1197" i="6"/>
  <c r="AJ1193" i="6"/>
  <c r="AJ1191" i="6"/>
  <c r="AJ1192" i="6"/>
  <c r="AJ1188" i="6"/>
  <c r="AJ1189" i="6"/>
  <c r="AJ1187" i="6"/>
  <c r="AJ1190" i="6"/>
  <c r="AJ1186" i="6"/>
  <c r="AJ1184" i="6"/>
  <c r="AJ1185" i="6"/>
  <c r="AJ1180" i="6"/>
  <c r="AJ1181" i="6"/>
  <c r="AJ1182" i="6"/>
  <c r="AJ1183" i="6"/>
  <c r="AJ1176" i="6"/>
  <c r="AJ1179" i="6"/>
  <c r="AJ1175" i="6"/>
  <c r="AJ1177" i="6"/>
  <c r="AJ1178" i="6"/>
  <c r="AJ1173" i="6"/>
  <c r="AJ1174" i="6"/>
  <c r="AJ1168" i="6"/>
  <c r="AJ1169" i="6"/>
  <c r="AJ1172" i="6"/>
  <c r="AJ1171" i="6"/>
  <c r="AJ1170" i="6"/>
  <c r="AJ1164" i="6"/>
  <c r="AJ1163" i="6"/>
  <c r="AJ1166" i="6"/>
  <c r="AJ1167" i="6"/>
  <c r="AJ1165" i="6"/>
  <c r="AJ1162" i="6"/>
  <c r="AJ1159" i="6"/>
  <c r="AJ1161" i="6"/>
  <c r="AJ1160" i="6"/>
  <c r="AJ1158" i="6"/>
  <c r="AJ1157" i="6"/>
  <c r="AJ1155" i="6"/>
  <c r="AJ1156" i="6"/>
  <c r="AJ1154" i="6"/>
  <c r="AJ1153" i="6"/>
  <c r="AJ1152" i="6"/>
  <c r="AJ1149" i="6"/>
  <c r="AJ1150" i="6"/>
  <c r="AJ1151" i="6"/>
  <c r="AJ1148" i="6"/>
  <c r="AJ1147" i="6"/>
  <c r="AJ1143" i="6"/>
  <c r="AJ1144" i="6"/>
  <c r="AJ1145" i="6"/>
  <c r="AJ1142" i="6"/>
  <c r="AJ1146" i="6"/>
  <c r="AJ1141" i="6"/>
  <c r="AJ1138" i="6"/>
  <c r="AJ1137" i="6"/>
  <c r="AJ1136" i="6"/>
  <c r="AJ1139" i="6"/>
  <c r="AJ1140" i="6"/>
  <c r="AJ1135" i="6"/>
  <c r="AJ1134" i="6"/>
  <c r="AJ1133" i="6"/>
  <c r="AJ1131" i="6"/>
  <c r="AJ1132" i="6"/>
  <c r="AJ1128" i="6"/>
  <c r="AJ1130" i="6"/>
  <c r="AJ1129" i="6"/>
  <c r="AJ1126" i="6"/>
  <c r="AJ1127" i="6"/>
  <c r="AJ1125" i="6"/>
  <c r="AJ1123" i="6"/>
  <c r="AJ1122" i="6"/>
  <c r="AJ1124" i="6"/>
  <c r="AJ1119" i="6"/>
  <c r="AJ1120" i="6"/>
  <c r="AJ1121" i="6"/>
  <c r="AJ1118" i="6"/>
  <c r="AJ1116" i="6"/>
  <c r="AJ1117" i="6"/>
  <c r="AJ1115" i="6"/>
  <c r="AJ1113" i="6"/>
  <c r="AJ1114" i="6"/>
  <c r="AJ1111" i="6"/>
  <c r="AJ1112" i="6"/>
  <c r="AJ1110" i="6"/>
  <c r="AJ1107" i="6"/>
  <c r="AJ1108" i="6"/>
  <c r="AJ1109" i="6"/>
  <c r="AJ1106" i="6"/>
  <c r="AJ1103" i="6"/>
  <c r="AJ1104" i="6"/>
  <c r="AJ1105" i="6"/>
  <c r="AJ1101" i="6"/>
  <c r="AJ1100" i="6"/>
  <c r="AJ1099" i="6"/>
  <c r="AJ1102" i="6"/>
  <c r="AJ1096" i="6"/>
  <c r="AJ1097" i="6"/>
  <c r="AJ1098" i="6"/>
  <c r="AJ1094" i="6"/>
  <c r="AJ1095" i="6"/>
  <c r="AJ1091" i="6"/>
  <c r="AJ1089" i="6"/>
  <c r="AJ1090" i="6"/>
  <c r="AJ1092" i="6"/>
  <c r="AJ1093" i="6"/>
  <c r="AJ1088" i="6"/>
  <c r="AJ1087" i="6"/>
  <c r="AJ1084" i="6"/>
  <c r="AJ1085" i="6"/>
  <c r="AJ1083" i="6"/>
  <c r="AJ1086" i="6"/>
  <c r="AJ1081" i="6"/>
  <c r="AJ1082" i="6"/>
  <c r="AJ1080" i="6"/>
  <c r="AJ1077" i="6"/>
  <c r="AJ1078" i="6"/>
  <c r="AJ1079" i="6"/>
  <c r="AJ1075" i="6"/>
  <c r="AJ1074" i="6"/>
  <c r="AJ1076" i="6"/>
  <c r="AJ1072" i="6"/>
  <c r="AJ1071" i="6"/>
  <c r="AJ1073" i="6"/>
  <c r="AJ1070" i="6"/>
  <c r="AJ1069" i="6"/>
  <c r="AJ1068" i="6"/>
  <c r="AJ1065" i="6"/>
  <c r="AJ1066" i="6"/>
  <c r="AJ1067" i="6"/>
  <c r="AJ1064" i="6"/>
  <c r="AJ1063" i="6"/>
  <c r="AJ1061" i="6"/>
  <c r="AJ1062" i="6"/>
  <c r="AJ1059" i="6"/>
  <c r="AJ1058" i="6"/>
  <c r="AJ1060" i="6"/>
  <c r="AJ1056" i="6"/>
  <c r="AJ1057" i="6"/>
  <c r="AJ1055" i="6"/>
  <c r="AJ1052" i="6"/>
  <c r="AJ1053" i="6"/>
  <c r="AJ1054" i="6"/>
  <c r="AJ1048" i="6"/>
  <c r="AJ1049" i="6"/>
  <c r="AJ1050" i="6"/>
  <c r="AJ1051" i="6"/>
  <c r="AJ1045" i="6"/>
  <c r="AJ1046" i="6"/>
  <c r="AJ1047" i="6"/>
  <c r="AJ1043" i="6"/>
  <c r="AJ1044" i="6"/>
  <c r="AJ1039" i="6"/>
  <c r="AJ1040" i="6"/>
  <c r="AJ1041" i="6"/>
  <c r="AJ1042" i="6"/>
  <c r="AJ1037" i="6"/>
  <c r="AJ1038" i="6"/>
  <c r="AJ1034" i="6"/>
  <c r="AJ1035" i="6"/>
  <c r="AJ1036" i="6"/>
  <c r="AJ1033" i="6"/>
  <c r="AJ1032" i="6"/>
  <c r="AJ1029" i="6"/>
  <c r="AJ1031" i="6"/>
  <c r="AJ1030" i="6"/>
  <c r="AJ1028" i="6"/>
  <c r="AJ1027" i="6"/>
  <c r="AJ1024" i="6"/>
  <c r="AJ1025" i="6"/>
  <c r="AJ1026" i="6"/>
  <c r="AJ1022" i="6"/>
  <c r="AJ1023" i="6"/>
  <c r="AJ1021" i="6"/>
  <c r="AJ1019" i="6"/>
  <c r="AJ1020" i="6"/>
  <c r="AJ1016" i="6"/>
  <c r="AJ1017" i="6"/>
  <c r="AJ1015" i="6"/>
  <c r="AJ1018" i="6"/>
  <c r="AJ1014" i="6"/>
  <c r="AJ1011" i="6"/>
  <c r="AJ1012" i="6"/>
  <c r="AJ1009" i="6"/>
  <c r="AJ1010" i="6"/>
  <c r="AJ1013" i="6"/>
  <c r="AJ1007" i="6"/>
  <c r="AJ1008" i="6"/>
  <c r="AJ1006" i="6"/>
  <c r="AJ1003" i="6"/>
  <c r="AJ1002" i="6"/>
  <c r="AJ1005" i="6"/>
  <c r="AJ1004" i="6"/>
  <c r="AJ999" i="6"/>
  <c r="AJ1000" i="6"/>
  <c r="AJ1001" i="6"/>
  <c r="AJ998" i="6"/>
  <c r="AJ993" i="6"/>
  <c r="AJ997" i="6"/>
  <c r="AJ994" i="6"/>
  <c r="AJ995" i="6"/>
  <c r="AJ996" i="6"/>
  <c r="AJ992" i="6"/>
  <c r="AJ991" i="6"/>
  <c r="AJ990" i="6"/>
  <c r="AJ988" i="6"/>
  <c r="AJ989" i="6"/>
  <c r="AJ987" i="6"/>
  <c r="AJ986" i="6"/>
  <c r="AJ984" i="6"/>
  <c r="AJ985" i="6"/>
  <c r="AJ981" i="6"/>
  <c r="AJ980" i="6"/>
  <c r="AJ983" i="6"/>
  <c r="AJ982" i="6"/>
  <c r="AJ976" i="6"/>
  <c r="AJ979" i="6"/>
  <c r="AJ977" i="6"/>
  <c r="AJ978" i="6"/>
  <c r="AJ975" i="6"/>
  <c r="AJ973" i="6"/>
  <c r="AJ972" i="6"/>
  <c r="AJ974" i="6"/>
  <c r="AJ971" i="6"/>
  <c r="AJ970" i="6"/>
  <c r="AJ969" i="6"/>
  <c r="AJ968" i="6"/>
  <c r="AJ966" i="6"/>
  <c r="AJ967" i="6"/>
  <c r="AJ964" i="6"/>
  <c r="AJ959" i="6"/>
  <c r="AJ960" i="6"/>
  <c r="AJ965" i="6"/>
  <c r="AJ963" i="6"/>
  <c r="AJ962" i="6"/>
  <c r="AJ961" i="6"/>
  <c r="AJ958" i="6"/>
  <c r="AJ957" i="6"/>
  <c r="AJ953" i="6"/>
  <c r="AJ956" i="6"/>
  <c r="AJ954" i="6"/>
  <c r="AJ955" i="6"/>
  <c r="AJ951" i="6"/>
  <c r="AJ952" i="6"/>
  <c r="AJ949" i="6"/>
  <c r="AJ950" i="6"/>
  <c r="AJ948" i="6"/>
  <c r="AJ947" i="6"/>
  <c r="AJ945" i="6"/>
  <c r="AJ942" i="6"/>
  <c r="AJ943" i="6"/>
  <c r="AJ944" i="6"/>
  <c r="AJ941" i="6"/>
  <c r="AJ946" i="6"/>
  <c r="AJ940" i="6"/>
  <c r="AJ938" i="6"/>
  <c r="AJ939" i="6"/>
  <c r="AJ936" i="6"/>
  <c r="AJ937" i="6"/>
  <c r="AJ935" i="6"/>
  <c r="AJ934" i="6"/>
  <c r="AJ930" i="6"/>
  <c r="AJ931" i="6"/>
  <c r="AJ932" i="6"/>
  <c r="AJ933" i="6"/>
  <c r="AJ923" i="6"/>
  <c r="AJ924" i="6"/>
  <c r="AJ929" i="6"/>
  <c r="AJ927" i="6"/>
  <c r="AJ928" i="6"/>
  <c r="AJ925" i="6"/>
  <c r="AJ922" i="6"/>
  <c r="AJ926" i="6"/>
  <c r="AJ918" i="6"/>
  <c r="AJ920" i="6"/>
  <c r="AJ919" i="6"/>
  <c r="AJ921" i="6"/>
  <c r="AJ916" i="6"/>
  <c r="AJ915" i="6"/>
  <c r="AJ917" i="6"/>
  <c r="AJ912" i="6"/>
  <c r="AJ913" i="6"/>
  <c r="AJ914" i="6"/>
  <c r="AJ911" i="6"/>
  <c r="AJ910" i="6"/>
  <c r="AJ909" i="6"/>
  <c r="AJ908" i="6"/>
  <c r="AJ903" i="6"/>
  <c r="AJ904" i="6"/>
  <c r="AJ907" i="6"/>
  <c r="AJ905" i="6"/>
  <c r="AJ906" i="6"/>
  <c r="AJ902" i="6"/>
  <c r="AJ901" i="6"/>
  <c r="AJ900" i="6"/>
  <c r="AJ897" i="6"/>
  <c r="AJ899" i="6"/>
  <c r="AJ898" i="6"/>
  <c r="AJ895" i="6"/>
  <c r="AJ896" i="6"/>
  <c r="AJ894" i="6"/>
  <c r="AJ891" i="6"/>
  <c r="AJ892" i="6"/>
  <c r="AJ890" i="6"/>
  <c r="AJ889" i="6"/>
  <c r="AJ893" i="6"/>
  <c r="AJ886" i="6"/>
  <c r="AJ888" i="6"/>
  <c r="AJ887" i="6"/>
  <c r="AJ885" i="6"/>
  <c r="AJ884" i="6"/>
  <c r="AJ883" i="6"/>
  <c r="AJ882" i="6"/>
  <c r="AJ881" i="6"/>
  <c r="AJ880" i="6"/>
  <c r="AJ879" i="6"/>
  <c r="AJ877" i="6"/>
  <c r="AJ878" i="6"/>
  <c r="AJ875" i="6"/>
  <c r="AJ876" i="6"/>
  <c r="AJ873" i="6"/>
  <c r="AJ874" i="6"/>
  <c r="AJ872" i="6"/>
  <c r="AJ871" i="6"/>
  <c r="AJ868" i="6"/>
  <c r="AJ870" i="6"/>
  <c r="AJ869" i="6"/>
  <c r="AJ862" i="6"/>
  <c r="AJ863" i="6"/>
  <c r="AJ866" i="6"/>
  <c r="AJ867" i="6"/>
  <c r="AJ864" i="6"/>
  <c r="AJ865" i="6"/>
  <c r="AJ861" i="6"/>
  <c r="AJ857" i="6"/>
  <c r="AJ858" i="6"/>
  <c r="AJ859" i="6"/>
  <c r="AJ860" i="6"/>
  <c r="AJ855" i="6"/>
  <c r="AJ854" i="6"/>
  <c r="AJ856" i="6"/>
  <c r="AJ853" i="6"/>
  <c r="AJ851" i="6"/>
  <c r="AJ852" i="6"/>
  <c r="AJ849" i="6"/>
  <c r="AJ850" i="6"/>
  <c r="AJ847" i="6"/>
  <c r="AJ848" i="6"/>
  <c r="AJ846" i="6"/>
  <c r="AJ845" i="6"/>
  <c r="AJ843" i="6"/>
  <c r="AJ844" i="6"/>
  <c r="AJ842" i="6"/>
  <c r="AJ839" i="6"/>
  <c r="AJ840" i="6"/>
  <c r="AJ841" i="6"/>
  <c r="AJ838" i="6"/>
  <c r="AJ835" i="6"/>
  <c r="AJ833" i="6"/>
  <c r="AJ836" i="6"/>
  <c r="AJ834" i="6"/>
  <c r="AJ837" i="6"/>
  <c r="AJ831" i="6"/>
  <c r="AJ832" i="6"/>
  <c r="AJ830" i="6"/>
  <c r="AJ829" i="6"/>
  <c r="AJ827" i="6"/>
  <c r="AJ828" i="6"/>
  <c r="AJ826" i="6"/>
  <c r="AJ824" i="6"/>
  <c r="AJ825" i="6"/>
  <c r="AJ823" i="6"/>
  <c r="AJ821" i="6"/>
  <c r="AJ819" i="6"/>
  <c r="AJ820" i="6"/>
  <c r="AJ822" i="6"/>
  <c r="AJ818" i="6"/>
  <c r="AJ816" i="6"/>
  <c r="AJ817" i="6"/>
  <c r="AJ810" i="6"/>
  <c r="AJ812" i="6"/>
  <c r="AJ813" i="6"/>
  <c r="AJ814" i="6"/>
  <c r="AJ815" i="6"/>
  <c r="AJ808" i="6"/>
  <c r="AJ809" i="6"/>
  <c r="AJ811" i="6"/>
  <c r="AJ805" i="6"/>
  <c r="AJ806" i="6"/>
  <c r="AJ807" i="6"/>
  <c r="AJ804" i="6"/>
  <c r="AJ803" i="6"/>
  <c r="AJ802" i="6"/>
  <c r="AJ800" i="6"/>
  <c r="AJ801" i="6"/>
  <c r="AJ799" i="6"/>
  <c r="AJ794" i="6"/>
  <c r="AJ796" i="6"/>
  <c r="AJ795" i="6"/>
  <c r="AJ797" i="6"/>
  <c r="AJ798" i="6"/>
  <c r="AJ790" i="6"/>
  <c r="AJ792" i="6"/>
  <c r="AJ793" i="6"/>
  <c r="AJ791" i="6"/>
  <c r="AJ786" i="6"/>
  <c r="AJ788" i="6"/>
  <c r="AJ789" i="6"/>
  <c r="AJ785" i="6"/>
  <c r="AJ787" i="6"/>
  <c r="AJ783" i="6"/>
  <c r="AJ781" i="6"/>
  <c r="AJ782" i="6"/>
  <c r="AJ780" i="6"/>
  <c r="AJ784" i="6"/>
  <c r="AJ778" i="6"/>
  <c r="AJ779" i="6"/>
  <c r="AJ776" i="6"/>
  <c r="AJ777" i="6"/>
  <c r="AJ774" i="6"/>
  <c r="AJ775" i="6"/>
  <c r="AJ772" i="6"/>
  <c r="AJ773" i="6"/>
  <c r="AJ771" i="6"/>
  <c r="AJ769" i="6"/>
  <c r="AJ768" i="6"/>
  <c r="AJ770" i="6"/>
  <c r="AJ765" i="6"/>
  <c r="AJ766" i="6"/>
  <c r="AJ767" i="6"/>
  <c r="AJ762" i="6"/>
  <c r="AJ763" i="6"/>
  <c r="AJ764" i="6"/>
  <c r="AJ760" i="6"/>
  <c r="AJ761" i="6"/>
  <c r="AJ757" i="6"/>
  <c r="AJ758" i="6"/>
  <c r="AJ759" i="6"/>
  <c r="AJ756" i="6"/>
  <c r="AJ755" i="6"/>
  <c r="AJ752" i="6"/>
  <c r="AJ753" i="6"/>
  <c r="AJ754" i="6"/>
  <c r="AJ749" i="6"/>
  <c r="AJ750" i="6"/>
  <c r="AJ751" i="6"/>
  <c r="AJ747" i="6"/>
  <c r="AJ748" i="6"/>
  <c r="AJ744" i="6"/>
  <c r="AJ745" i="6"/>
  <c r="AJ742" i="6"/>
  <c r="AJ743" i="6"/>
  <c r="AJ746" i="6"/>
  <c r="AJ741" i="6"/>
  <c r="AJ740" i="6"/>
  <c r="AJ739" i="6"/>
  <c r="AJ738" i="6"/>
  <c r="AJ736" i="6"/>
  <c r="AJ737" i="6"/>
  <c r="AJ731" i="6"/>
  <c r="AJ732" i="6"/>
  <c r="AJ734" i="6"/>
  <c r="AJ733" i="6"/>
  <c r="AJ735" i="6"/>
  <c r="AJ730" i="6"/>
  <c r="AJ729" i="6"/>
  <c r="AJ727" i="6"/>
  <c r="AJ728" i="6"/>
  <c r="AJ724" i="6"/>
  <c r="AJ722" i="6"/>
  <c r="AJ723" i="6"/>
  <c r="AJ725" i="6"/>
  <c r="AJ726" i="6"/>
  <c r="AJ721" i="6"/>
  <c r="AJ718" i="6"/>
  <c r="AJ719" i="6"/>
  <c r="AJ720" i="6"/>
  <c r="AJ717" i="6"/>
  <c r="AJ716" i="6"/>
  <c r="AJ714" i="6"/>
  <c r="AJ715" i="6"/>
  <c r="AJ713" i="6"/>
  <c r="AJ712" i="6"/>
  <c r="AJ711" i="6"/>
  <c r="AJ707" i="6"/>
  <c r="AJ708" i="6"/>
  <c r="AJ709" i="6"/>
  <c r="AJ710" i="6"/>
  <c r="AJ704" i="6"/>
  <c r="AJ703" i="6"/>
  <c r="AJ702" i="6"/>
  <c r="AJ705" i="6"/>
  <c r="AJ706" i="6"/>
  <c r="AJ701" i="6"/>
  <c r="AJ699" i="6"/>
  <c r="AJ700" i="6"/>
  <c r="AJ698" i="6"/>
  <c r="AJ696" i="6"/>
  <c r="AJ697" i="6"/>
  <c r="AJ693" i="6"/>
  <c r="AJ694" i="6"/>
  <c r="AJ695" i="6"/>
  <c r="AJ691" i="6"/>
  <c r="AJ692" i="6"/>
  <c r="AJ690" i="6"/>
  <c r="AJ689" i="6"/>
  <c r="AJ688" i="6"/>
  <c r="AJ686" i="6"/>
  <c r="AJ687" i="6"/>
  <c r="AJ685" i="6"/>
  <c r="AJ683" i="6"/>
  <c r="AJ684" i="6"/>
  <c r="AJ682" i="6"/>
  <c r="AJ680" i="6"/>
  <c r="AJ681" i="6"/>
  <c r="AJ674" i="6"/>
  <c r="AJ676" i="6"/>
  <c r="AJ677" i="6"/>
  <c r="AJ678" i="6"/>
  <c r="AJ679" i="6"/>
  <c r="AJ675" i="6"/>
  <c r="AJ670" i="6"/>
  <c r="AJ669" i="6"/>
  <c r="AJ672" i="6"/>
  <c r="AJ673" i="6"/>
  <c r="AJ671" i="6"/>
  <c r="AJ664" i="6"/>
  <c r="AJ668" i="6"/>
  <c r="AJ666" i="6"/>
  <c r="AJ665" i="6"/>
  <c r="AJ667" i="6"/>
  <c r="AJ663" i="6"/>
  <c r="AJ661" i="6"/>
  <c r="AJ662" i="6"/>
  <c r="AJ658" i="6"/>
  <c r="AJ659" i="6"/>
  <c r="AJ660" i="6"/>
  <c r="AJ656" i="6"/>
  <c r="AJ657" i="6"/>
  <c r="AJ655" i="6"/>
  <c r="AJ654" i="6"/>
  <c r="AJ653" i="6"/>
  <c r="AJ651" i="6"/>
  <c r="AJ652" i="6"/>
  <c r="AJ650" i="6"/>
  <c r="AJ640" i="6"/>
  <c r="AJ641" i="6"/>
  <c r="AJ643" i="6"/>
  <c r="AJ644" i="6"/>
  <c r="AJ646" i="6"/>
  <c r="AJ647" i="6"/>
  <c r="AJ648" i="6"/>
  <c r="AJ649" i="6"/>
  <c r="AJ642" i="6"/>
  <c r="AJ645" i="6"/>
  <c r="AJ637" i="6"/>
  <c r="AJ638" i="6"/>
  <c r="AJ634" i="6"/>
  <c r="AJ633" i="6"/>
  <c r="AJ639" i="6"/>
  <c r="AJ635" i="6"/>
  <c r="AJ636" i="6"/>
  <c r="AJ632" i="6"/>
  <c r="AJ629" i="6"/>
  <c r="AJ630" i="6"/>
  <c r="AJ628" i="6"/>
  <c r="AJ631" i="6"/>
  <c r="AJ625" i="6"/>
  <c r="AJ626" i="6"/>
  <c r="AJ627" i="6"/>
  <c r="AJ624" i="6"/>
  <c r="AJ621" i="6"/>
  <c r="AJ622" i="6"/>
  <c r="AJ623" i="6"/>
  <c r="AJ620" i="6"/>
  <c r="AJ619" i="6"/>
  <c r="AJ618" i="6"/>
  <c r="AJ617" i="6"/>
  <c r="AJ615" i="6"/>
  <c r="AJ616" i="6"/>
  <c r="AJ612" i="6"/>
  <c r="AJ613" i="6"/>
  <c r="AJ614" i="6"/>
  <c r="AJ611" i="6"/>
  <c r="AJ610" i="6"/>
  <c r="AJ609" i="6"/>
  <c r="AJ608" i="6"/>
  <c r="AJ607" i="6"/>
  <c r="AJ606" i="6"/>
  <c r="AJ605" i="6"/>
  <c r="AJ602" i="6"/>
  <c r="AJ604" i="6"/>
  <c r="AJ603" i="6"/>
  <c r="AJ599" i="6"/>
  <c r="AJ600" i="6"/>
  <c r="AJ601" i="6"/>
  <c r="AJ597" i="6"/>
  <c r="AJ598" i="6"/>
  <c r="AJ594" i="6"/>
  <c r="AJ595" i="6"/>
  <c r="AJ596" i="6"/>
  <c r="AJ593" i="6"/>
  <c r="AJ592" i="6"/>
  <c r="AJ591" i="6"/>
  <c r="AJ590" i="6"/>
  <c r="AJ589" i="6"/>
  <c r="AJ588" i="6"/>
  <c r="AJ586" i="6"/>
  <c r="AJ587" i="6"/>
  <c r="AJ585" i="6"/>
  <c r="AJ584" i="6"/>
  <c r="AJ581" i="6"/>
  <c r="AJ579" i="6"/>
  <c r="AJ582" i="6"/>
  <c r="AJ583" i="6"/>
  <c r="AJ580" i="6"/>
  <c r="AJ577" i="6"/>
  <c r="AJ578" i="6"/>
  <c r="AJ574" i="6"/>
  <c r="AJ576" i="6"/>
  <c r="AJ575" i="6"/>
  <c r="AJ570" i="6"/>
  <c r="AJ573" i="6"/>
  <c r="AJ569" i="6"/>
  <c r="AJ571" i="6"/>
  <c r="AJ572" i="6"/>
  <c r="AJ566" i="6"/>
  <c r="AJ567" i="6"/>
  <c r="AJ568" i="6"/>
  <c r="AJ565" i="6"/>
  <c r="AJ559" i="6"/>
  <c r="AJ562" i="6"/>
  <c r="AJ560" i="6"/>
  <c r="AJ563" i="6"/>
  <c r="AJ561" i="6"/>
  <c r="AJ564" i="6"/>
  <c r="AJ556" i="6"/>
  <c r="AJ552" i="6"/>
  <c r="AJ557" i="6"/>
  <c r="AJ554" i="6"/>
  <c r="AJ555" i="6"/>
  <c r="AJ558" i="6"/>
  <c r="AJ553" i="6"/>
  <c r="AJ550" i="6"/>
  <c r="AJ551" i="6"/>
  <c r="AJ549" i="6"/>
  <c r="AJ543" i="6"/>
  <c r="AJ545" i="6"/>
  <c r="AJ546" i="6"/>
  <c r="AJ547" i="6"/>
  <c r="AJ548" i="6"/>
  <c r="AJ544" i="6"/>
  <c r="AJ537" i="6"/>
  <c r="AJ538" i="6"/>
  <c r="AJ541" i="6"/>
  <c r="AJ539" i="6"/>
  <c r="AJ542" i="6"/>
  <c r="AJ535" i="6"/>
  <c r="AJ536" i="6"/>
  <c r="AJ540" i="6"/>
  <c r="AJ532" i="6"/>
  <c r="AJ533" i="6"/>
  <c r="AJ534" i="6"/>
  <c r="AJ530" i="6"/>
  <c r="AJ531" i="6"/>
  <c r="AJ523" i="6"/>
  <c r="AJ524" i="6"/>
  <c r="AJ525" i="6"/>
  <c r="AJ528" i="6"/>
  <c r="AJ529" i="6"/>
  <c r="AJ526" i="6"/>
  <c r="AJ527" i="6"/>
  <c r="AJ521" i="6"/>
  <c r="AJ522" i="6"/>
  <c r="AJ518" i="6"/>
  <c r="AJ519" i="6"/>
  <c r="AJ517" i="6"/>
  <c r="AJ520" i="6"/>
  <c r="AJ516" i="6"/>
  <c r="AJ515" i="6"/>
  <c r="AJ514" i="6"/>
  <c r="AJ513" i="6"/>
  <c r="AJ512" i="6"/>
  <c r="AJ510" i="6"/>
  <c r="AJ508" i="6"/>
  <c r="AJ511" i="6"/>
  <c r="AJ509" i="6"/>
  <c r="AJ507" i="6"/>
  <c r="AJ506" i="6"/>
  <c r="AJ505" i="6"/>
  <c r="AJ496" i="6"/>
  <c r="AJ497" i="6"/>
  <c r="AJ498" i="6"/>
  <c r="AJ504" i="6"/>
  <c r="AJ500" i="6"/>
  <c r="AJ503" i="6"/>
  <c r="AJ501" i="6"/>
  <c r="AJ499" i="6"/>
  <c r="AJ502" i="6"/>
  <c r="AJ494" i="6"/>
  <c r="AJ495" i="6"/>
  <c r="AJ493" i="6"/>
  <c r="AJ492" i="6"/>
  <c r="AJ491" i="6"/>
  <c r="AJ489" i="6"/>
  <c r="AJ490" i="6"/>
  <c r="AJ486" i="6"/>
  <c r="AJ487" i="6"/>
  <c r="AJ488" i="6"/>
  <c r="AJ485" i="6"/>
  <c r="AJ484" i="6"/>
  <c r="AJ483" i="6"/>
  <c r="AJ480" i="6"/>
  <c r="AJ481" i="6"/>
  <c r="AJ482" i="6"/>
  <c r="AJ479" i="6"/>
  <c r="AJ478" i="6"/>
  <c r="AJ475" i="6"/>
  <c r="AJ476" i="6"/>
  <c r="AJ477" i="6"/>
  <c r="AJ471" i="6"/>
  <c r="AJ472" i="6"/>
  <c r="AJ473" i="6"/>
  <c r="AJ470" i="6"/>
  <c r="AJ474" i="6"/>
  <c r="AJ468" i="6"/>
  <c r="AJ469" i="6"/>
  <c r="AJ464" i="6"/>
  <c r="AJ463" i="6"/>
  <c r="AJ465" i="6"/>
  <c r="AJ467" i="6"/>
  <c r="AJ466" i="6"/>
  <c r="AJ462" i="6"/>
  <c r="AJ461" i="6"/>
  <c r="AJ457" i="6"/>
  <c r="AJ459" i="6"/>
  <c r="AJ460" i="6"/>
  <c r="AJ458" i="6"/>
  <c r="AJ455" i="6"/>
  <c r="AJ456" i="6"/>
  <c r="AJ454" i="6"/>
  <c r="AJ453" i="6"/>
  <c r="AJ450" i="6"/>
  <c r="AJ451" i="6"/>
  <c r="AJ452" i="6"/>
  <c r="AJ448" i="6"/>
  <c r="AJ449" i="6"/>
  <c r="AJ447" i="6"/>
  <c r="AJ442" i="6"/>
  <c r="AJ441" i="6"/>
  <c r="AJ446" i="6"/>
  <c r="AJ443" i="6"/>
  <c r="AJ445" i="6"/>
  <c r="AJ444" i="6"/>
  <c r="AJ440" i="6"/>
  <c r="AJ439" i="6"/>
  <c r="AJ438" i="6"/>
  <c r="AJ436" i="6"/>
  <c r="AJ437" i="6"/>
  <c r="AJ435" i="6"/>
  <c r="AJ434" i="6"/>
  <c r="AJ433" i="6"/>
  <c r="AJ428" i="6"/>
  <c r="AJ431" i="6"/>
  <c r="AJ429" i="6"/>
  <c r="AJ432" i="6"/>
  <c r="AJ430" i="6"/>
  <c r="AJ425" i="6"/>
  <c r="AJ426" i="6"/>
  <c r="AJ427" i="6"/>
  <c r="AJ424" i="6"/>
  <c r="AJ423" i="6"/>
  <c r="AJ422" i="6"/>
  <c r="AJ421" i="6"/>
  <c r="AJ419" i="6"/>
  <c r="AJ420" i="6"/>
  <c r="AJ415" i="6"/>
  <c r="AJ418" i="6"/>
  <c r="AJ417" i="6"/>
  <c r="AJ416" i="6"/>
  <c r="AJ413" i="6"/>
  <c r="AJ414" i="6"/>
  <c r="AJ410" i="6"/>
  <c r="AJ411" i="6"/>
  <c r="AJ412" i="6"/>
  <c r="AJ409" i="6"/>
  <c r="AJ408" i="6"/>
  <c r="AJ404" i="6"/>
  <c r="AJ405" i="6"/>
  <c r="AJ406" i="6"/>
  <c r="AJ407" i="6"/>
  <c r="AJ403" i="6"/>
  <c r="AJ402" i="6"/>
  <c r="AJ401" i="6"/>
  <c r="AJ400" i="6"/>
  <c r="AJ399" i="6"/>
  <c r="AJ398" i="6"/>
  <c r="AJ397" i="6"/>
  <c r="AJ396" i="6"/>
  <c r="AJ393" i="6"/>
  <c r="AJ394" i="6"/>
  <c r="AJ395" i="6"/>
  <c r="AJ387" i="6"/>
  <c r="AJ391" i="6"/>
  <c r="AJ392" i="6"/>
  <c r="AJ390" i="6"/>
  <c r="AJ388" i="6"/>
  <c r="AJ389" i="6"/>
  <c r="AJ385" i="6"/>
  <c r="AJ386" i="6"/>
  <c r="AJ384" i="6"/>
  <c r="AJ383" i="6"/>
  <c r="AJ382" i="6"/>
  <c r="AJ381" i="6"/>
  <c r="AJ380" i="6"/>
  <c r="AJ379" i="6"/>
  <c r="AJ378" i="6"/>
  <c r="AJ377" i="6"/>
  <c r="AJ376" i="6"/>
  <c r="AJ375" i="6"/>
  <c r="AJ371" i="6"/>
  <c r="AJ373" i="6"/>
  <c r="AJ374" i="6"/>
  <c r="AJ372" i="6"/>
  <c r="AJ370" i="6"/>
  <c r="AJ368" i="6"/>
  <c r="AJ369" i="6"/>
  <c r="AJ367" i="6"/>
  <c r="AJ362" i="6"/>
  <c r="AJ363" i="6"/>
  <c r="AJ361" i="6"/>
  <c r="AJ365" i="6"/>
  <c r="AJ364" i="6"/>
  <c r="AJ366" i="6"/>
  <c r="AJ360" i="6"/>
  <c r="AJ358" i="6"/>
  <c r="AJ359" i="6"/>
  <c r="AJ355" i="6"/>
  <c r="AJ356" i="6"/>
  <c r="AJ357" i="6"/>
  <c r="AJ350" i="6"/>
  <c r="AJ353" i="6"/>
  <c r="AJ354" i="6"/>
  <c r="AJ351" i="6"/>
  <c r="AJ352" i="6"/>
  <c r="AJ349" i="6"/>
  <c r="AJ343" i="6"/>
  <c r="AJ346" i="6"/>
  <c r="AJ344" i="6"/>
  <c r="AJ347" i="6"/>
  <c r="AJ348" i="6"/>
  <c r="AJ341" i="6"/>
  <c r="AJ345" i="6"/>
  <c r="AJ342" i="6"/>
  <c r="AJ340" i="6"/>
  <c r="AJ338" i="6"/>
  <c r="AJ339" i="6"/>
  <c r="AJ336" i="6"/>
  <c r="AJ333" i="6"/>
  <c r="AJ335" i="6"/>
  <c r="AJ334" i="6"/>
  <c r="AJ337" i="6"/>
  <c r="AJ331" i="6"/>
  <c r="AJ332" i="6"/>
  <c r="AJ326" i="6"/>
  <c r="AJ330" i="6"/>
  <c r="AJ329" i="6"/>
  <c r="AJ327" i="6"/>
  <c r="AJ328" i="6"/>
  <c r="AJ325" i="6"/>
  <c r="AJ321" i="6"/>
  <c r="AJ317" i="6"/>
  <c r="AJ320" i="6"/>
  <c r="AJ323" i="6"/>
  <c r="AJ322" i="6"/>
  <c r="AJ324" i="6"/>
  <c r="AJ318" i="6"/>
  <c r="AJ319" i="6"/>
  <c r="AJ316" i="6"/>
  <c r="AJ315" i="6"/>
  <c r="AJ314" i="6"/>
  <c r="AJ313" i="6"/>
  <c r="AJ308" i="6"/>
  <c r="AJ311" i="6"/>
  <c r="AJ310" i="6"/>
  <c r="AJ309" i="6"/>
  <c r="AJ312" i="6"/>
  <c r="AJ307" i="6"/>
  <c r="AJ304" i="6"/>
  <c r="AJ305" i="6"/>
  <c r="AJ306" i="6"/>
  <c r="AJ300" i="6"/>
  <c r="AJ301" i="6"/>
  <c r="AJ298" i="6"/>
  <c r="AJ302" i="6"/>
  <c r="AJ303" i="6"/>
  <c r="AJ299" i="6"/>
  <c r="AJ296" i="6"/>
  <c r="AJ295" i="6"/>
  <c r="AJ297" i="6"/>
  <c r="AJ294" i="6"/>
  <c r="AJ292" i="6"/>
  <c r="AJ293" i="6"/>
  <c r="AJ291" i="6"/>
  <c r="AJ289" i="6"/>
  <c r="AJ290" i="6"/>
  <c r="AJ287" i="6"/>
  <c r="AJ288" i="6"/>
  <c r="AJ286" i="6"/>
  <c r="AJ284" i="6"/>
  <c r="AJ285" i="6"/>
  <c r="AJ281" i="6"/>
  <c r="AJ283" i="6"/>
  <c r="AJ282" i="6"/>
  <c r="AJ280" i="6"/>
  <c r="AJ278" i="6"/>
  <c r="AJ279" i="6"/>
  <c r="AJ277" i="6"/>
  <c r="AJ273" i="6"/>
  <c r="AJ276" i="6"/>
  <c r="AJ272" i="6"/>
  <c r="AJ274" i="6"/>
  <c r="AJ275" i="6"/>
  <c r="AJ270" i="6"/>
  <c r="AJ271" i="6"/>
  <c r="AJ269" i="6"/>
  <c r="AJ266" i="6"/>
  <c r="AJ267" i="6"/>
  <c r="AJ268" i="6"/>
  <c r="AJ262" i="6"/>
  <c r="AJ265" i="6"/>
  <c r="AJ264" i="6"/>
  <c r="AJ263" i="6"/>
  <c r="AJ261" i="6"/>
  <c r="AJ258" i="6"/>
  <c r="AJ259" i="6"/>
  <c r="AJ260" i="6"/>
  <c r="AJ257" i="6"/>
  <c r="AJ251" i="6"/>
  <c r="AJ253" i="6"/>
  <c r="AJ255" i="6"/>
  <c r="AJ256" i="6"/>
  <c r="AJ252" i="6"/>
  <c r="AJ254" i="6"/>
  <c r="AJ246" i="6"/>
  <c r="AJ250" i="6"/>
  <c r="AJ247" i="6"/>
  <c r="AJ248" i="6"/>
  <c r="AJ249" i="6"/>
  <c r="AJ245" i="6"/>
  <c r="AJ241" i="6"/>
  <c r="AJ244" i="6"/>
  <c r="AJ242" i="6"/>
  <c r="AJ243" i="6"/>
  <c r="AJ240" i="6"/>
  <c r="AJ239" i="6"/>
  <c r="AJ238" i="6"/>
  <c r="AJ236" i="6"/>
  <c r="AJ237" i="6"/>
  <c r="AJ233" i="6"/>
  <c r="AJ234" i="6"/>
  <c r="AJ232" i="6"/>
  <c r="AJ230" i="6"/>
  <c r="AJ231" i="6"/>
  <c r="AJ235" i="6"/>
  <c r="AJ226" i="6"/>
  <c r="AJ227" i="6"/>
  <c r="AJ224" i="6"/>
  <c r="AJ229" i="6"/>
  <c r="AJ228" i="6"/>
  <c r="AJ225" i="6"/>
  <c r="AJ223" i="6"/>
  <c r="AJ218" i="6"/>
  <c r="AJ220" i="6"/>
  <c r="AJ221" i="6"/>
  <c r="AJ222" i="6"/>
  <c r="AJ219" i="6"/>
  <c r="AJ217" i="6"/>
  <c r="AJ216" i="6"/>
  <c r="AJ215" i="6"/>
  <c r="AJ213" i="6"/>
  <c r="AJ214" i="6"/>
  <c r="AJ211" i="6"/>
  <c r="AJ212" i="6"/>
  <c r="AJ210" i="6"/>
  <c r="AJ209" i="6"/>
  <c r="AJ206" i="6"/>
  <c r="AJ207" i="6"/>
  <c r="AJ208" i="6"/>
  <c r="AJ203" i="6"/>
  <c r="AJ204" i="6"/>
  <c r="AJ205" i="6"/>
  <c r="AJ202" i="6"/>
  <c r="AJ200" i="6"/>
  <c r="AJ201" i="6"/>
  <c r="AJ198" i="6"/>
  <c r="AJ197" i="6"/>
  <c r="AJ199" i="6"/>
  <c r="AJ193" i="6"/>
  <c r="AJ196" i="6"/>
  <c r="AJ191" i="6"/>
  <c r="AJ192" i="6"/>
  <c r="AJ194" i="6"/>
  <c r="AJ195" i="6"/>
  <c r="AJ189" i="6"/>
  <c r="AJ188" i="6"/>
  <c r="AJ187" i="6"/>
  <c r="AJ190" i="6"/>
  <c r="AJ185" i="6"/>
  <c r="AJ186" i="6"/>
  <c r="AJ184" i="6"/>
  <c r="AJ181" i="6"/>
  <c r="AJ182" i="6"/>
  <c r="AJ179" i="6"/>
  <c r="AJ180" i="6"/>
  <c r="AJ183" i="6"/>
  <c r="AJ178" i="6"/>
  <c r="AJ176" i="6"/>
  <c r="AJ177" i="6"/>
  <c r="AJ175" i="6"/>
  <c r="AJ174" i="6"/>
  <c r="AJ173" i="6"/>
  <c r="AJ168" i="6"/>
  <c r="AJ169" i="6"/>
  <c r="AJ170" i="6"/>
  <c r="AJ171" i="6"/>
  <c r="AJ172" i="6"/>
  <c r="AJ159" i="6"/>
  <c r="AJ167" i="6"/>
  <c r="AJ163" i="6"/>
  <c r="AJ164" i="6"/>
  <c r="AJ160" i="6"/>
  <c r="AJ158" i="6"/>
  <c r="AJ157" i="6"/>
  <c r="AJ166" i="6"/>
  <c r="AJ165" i="6"/>
  <c r="AJ161" i="6"/>
  <c r="AJ162" i="6"/>
  <c r="AJ154" i="6"/>
  <c r="AJ156" i="6"/>
  <c r="AJ155" i="6"/>
  <c r="AJ152" i="6"/>
  <c r="AJ150" i="6"/>
  <c r="AJ151" i="6"/>
  <c r="AJ153" i="6"/>
  <c r="AJ147" i="6"/>
  <c r="AJ148" i="6"/>
  <c r="AJ149" i="6"/>
  <c r="AJ145" i="6"/>
  <c r="AJ144" i="6"/>
  <c r="AJ142" i="6"/>
  <c r="AJ141" i="6"/>
  <c r="AJ143" i="6"/>
  <c r="AJ146" i="6"/>
  <c r="AJ138" i="6"/>
  <c r="AJ139" i="6"/>
  <c r="AJ140" i="6"/>
  <c r="AJ137" i="6"/>
  <c r="AJ135" i="6"/>
  <c r="AJ136" i="6"/>
  <c r="AJ133" i="6"/>
  <c r="AJ132" i="6"/>
  <c r="AJ131" i="6"/>
  <c r="AJ134" i="6"/>
  <c r="AJ130" i="6"/>
  <c r="AJ126" i="6"/>
  <c r="AJ127" i="6"/>
  <c r="AJ128" i="6"/>
  <c r="AJ129" i="6"/>
  <c r="AJ123" i="6"/>
  <c r="AJ124" i="6"/>
  <c r="AJ125" i="6"/>
  <c r="AJ122" i="6"/>
  <c r="AJ121" i="6"/>
  <c r="AJ109" i="6"/>
  <c r="AJ110" i="6"/>
  <c r="AJ116" i="6"/>
  <c r="AJ118" i="6"/>
  <c r="AJ117" i="6"/>
  <c r="AJ114" i="6"/>
  <c r="AJ111" i="6"/>
  <c r="AJ112" i="6"/>
  <c r="AJ119" i="6"/>
  <c r="AJ120" i="6"/>
  <c r="AJ113" i="6"/>
  <c r="AJ115" i="6"/>
  <c r="AJ108" i="6"/>
  <c r="AJ105" i="6"/>
  <c r="AJ107" i="6"/>
  <c r="AJ106" i="6"/>
  <c r="AJ101" i="6"/>
  <c r="AJ102" i="6"/>
  <c r="AJ98" i="6"/>
  <c r="AJ100" i="6"/>
  <c r="AJ103" i="6"/>
  <c r="AJ104" i="6"/>
  <c r="AJ97" i="6"/>
  <c r="AJ99" i="6"/>
  <c r="AJ95" i="6"/>
  <c r="AJ96" i="6"/>
  <c r="AJ94" i="6"/>
  <c r="AJ92" i="6"/>
  <c r="AJ93" i="6"/>
  <c r="AJ91" i="6"/>
  <c r="AJ90" i="6"/>
  <c r="AJ89" i="6"/>
  <c r="AJ88" i="6"/>
  <c r="AJ86" i="6"/>
  <c r="AJ87" i="6"/>
  <c r="AJ85" i="6"/>
  <c r="AJ84" i="6"/>
  <c r="AJ83" i="6"/>
  <c r="AJ80" i="6"/>
  <c r="AJ77" i="6"/>
  <c r="AJ82" i="6"/>
  <c r="AJ75" i="6"/>
  <c r="AJ76" i="6"/>
  <c r="AJ81" i="6"/>
  <c r="AJ78" i="6"/>
  <c r="AJ79" i="6"/>
  <c r="AJ73" i="6"/>
  <c r="AJ74" i="6"/>
  <c r="AJ70" i="6"/>
  <c r="AJ71" i="6"/>
  <c r="AJ72" i="6"/>
  <c r="AJ69" i="6"/>
  <c r="AJ68" i="6"/>
  <c r="AJ67" i="6"/>
  <c r="AJ64" i="6"/>
  <c r="AJ63" i="6"/>
  <c r="AJ65" i="6"/>
  <c r="AJ66" i="6"/>
  <c r="AJ57" i="6"/>
  <c r="AJ56" i="6"/>
  <c r="AJ62" i="6"/>
  <c r="AJ61" i="6"/>
  <c r="AJ58" i="6"/>
  <c r="AJ59" i="6"/>
  <c r="AJ60" i="6"/>
  <c r="AJ55" i="6"/>
  <c r="AJ53" i="6"/>
  <c r="AJ52" i="6"/>
  <c r="AJ54" i="6"/>
  <c r="AJ51" i="6"/>
  <c r="AJ50" i="6"/>
  <c r="AJ49" i="6"/>
  <c r="AJ48" i="6"/>
  <c r="AJ47" i="6"/>
  <c r="AJ43" i="6"/>
  <c r="AJ42" i="6"/>
  <c r="AJ44" i="6"/>
  <c r="AJ45" i="6"/>
  <c r="AJ46" i="6"/>
  <c r="AJ39" i="6"/>
  <c r="AJ41" i="6"/>
  <c r="AJ40" i="6"/>
  <c r="AJ37" i="6"/>
  <c r="AJ38" i="6"/>
  <c r="AJ35" i="6"/>
  <c r="AJ36" i="6"/>
  <c r="AJ31" i="6"/>
  <c r="AJ34" i="6"/>
  <c r="AJ28" i="6"/>
  <c r="AJ30" i="6"/>
  <c r="AJ29" i="6"/>
  <c r="AJ32" i="6"/>
  <c r="AJ33" i="6"/>
  <c r="AJ26" i="6"/>
  <c r="AJ24" i="6"/>
  <c r="AJ27" i="6"/>
  <c r="AJ25" i="6"/>
  <c r="AJ23" i="6"/>
  <c r="AJ21" i="6"/>
  <c r="AJ22" i="6"/>
  <c r="AJ20" i="6"/>
  <c r="AJ19" i="6"/>
  <c r="AJ17" i="6"/>
  <c r="AJ16" i="6"/>
  <c r="AJ18" i="6"/>
  <c r="AJ11" i="6"/>
  <c r="AJ12" i="6"/>
  <c r="AJ15" i="6"/>
  <c r="AJ14" i="6"/>
  <c r="AJ13" i="6"/>
  <c r="AJ8" i="6"/>
  <c r="AJ9" i="6"/>
  <c r="AJ10" i="6"/>
  <c r="AJ5" i="6"/>
  <c r="AJ6" i="6"/>
  <c r="AJ4" i="6"/>
  <c r="AJ7" i="6"/>
  <c r="AJ3" i="6"/>
  <c r="AJ2" i="6"/>
  <c r="AI2214" i="6"/>
  <c r="AI2213" i="6"/>
  <c r="BA2213" i="6" s="1"/>
  <c r="AI2212" i="6"/>
  <c r="AI2211" i="6"/>
  <c r="AI2210" i="6"/>
  <c r="AI2208" i="6"/>
  <c r="AI2207" i="6"/>
  <c r="AI2209" i="6"/>
  <c r="AI2204" i="6"/>
  <c r="AI2205" i="6"/>
  <c r="BA2205" i="6" s="1"/>
  <c r="AI2206" i="6"/>
  <c r="AI2203" i="6"/>
  <c r="AI2200" i="6"/>
  <c r="BA2200" i="6" s="1"/>
  <c r="AI2201" i="6"/>
  <c r="AI2198" i="6"/>
  <c r="AI2199" i="6"/>
  <c r="AI2202" i="6"/>
  <c r="AI2197" i="6"/>
  <c r="AI2196" i="6"/>
  <c r="AI2195" i="6"/>
  <c r="AI2194" i="6"/>
  <c r="AI2193" i="6"/>
  <c r="BA2193" i="6" s="1"/>
  <c r="AI2191" i="6"/>
  <c r="AI2190" i="6"/>
  <c r="AI2189" i="6"/>
  <c r="AI2192" i="6"/>
  <c r="BA2192" i="6" s="1"/>
  <c r="AI2188" i="6"/>
  <c r="AI2187" i="6"/>
  <c r="AI2186" i="6"/>
  <c r="AI2185" i="6"/>
  <c r="AI2181" i="6"/>
  <c r="AI2182" i="6"/>
  <c r="BA2182" i="6" s="1"/>
  <c r="AI2183" i="6"/>
  <c r="AI2184" i="6"/>
  <c r="AI2178" i="6"/>
  <c r="AI2180" i="6"/>
  <c r="BA2180" i="6" s="1"/>
  <c r="AI2179" i="6"/>
  <c r="AI2177" i="6"/>
  <c r="AI2176" i="6"/>
  <c r="AI2175" i="6"/>
  <c r="AI2171" i="6"/>
  <c r="AI2172" i="6"/>
  <c r="AI2174" i="6"/>
  <c r="AI2173" i="6"/>
  <c r="AI2167" i="6"/>
  <c r="AI2168" i="6"/>
  <c r="AI2169" i="6"/>
  <c r="BA2169" i="6" s="1"/>
  <c r="AI2170" i="6"/>
  <c r="AI2166" i="6"/>
  <c r="BA2166" i="6" s="1"/>
  <c r="AI2165" i="6"/>
  <c r="AI2164" i="6"/>
  <c r="AI2163" i="6"/>
  <c r="AI2160" i="6"/>
  <c r="AI2161" i="6"/>
  <c r="AI2162" i="6"/>
  <c r="AI2158" i="6"/>
  <c r="AI2157" i="6"/>
  <c r="AI2159" i="6"/>
  <c r="BA2159" i="6" s="1"/>
  <c r="AI2153" i="6"/>
  <c r="AI2156" i="6"/>
  <c r="AI2154" i="6"/>
  <c r="BA2154" i="6" s="1"/>
  <c r="AI2155" i="6"/>
  <c r="AI2151" i="6"/>
  <c r="AI2152" i="6"/>
  <c r="AI2150" i="6"/>
  <c r="AI2149" i="6"/>
  <c r="AI2147" i="6"/>
  <c r="AI2146" i="6"/>
  <c r="AI2148" i="6"/>
  <c r="AI2145" i="6"/>
  <c r="BA2145" i="6" s="1"/>
  <c r="AI2144" i="6"/>
  <c r="AI2143" i="6"/>
  <c r="AI2141" i="6"/>
  <c r="AI2142" i="6"/>
  <c r="BA2142" i="6" s="1"/>
  <c r="AI2140" i="6"/>
  <c r="AI2139" i="6"/>
  <c r="AI2138" i="6"/>
  <c r="AI2132" i="6"/>
  <c r="AI2136" i="6"/>
  <c r="AI2137" i="6"/>
  <c r="AI2134" i="6"/>
  <c r="AI2135" i="6"/>
  <c r="AI2133" i="6"/>
  <c r="BA2133" i="6" s="1"/>
  <c r="AI2130" i="6"/>
  <c r="AI2129" i="6"/>
  <c r="AI2128" i="6"/>
  <c r="BA2128" i="6" s="1"/>
  <c r="AI2131" i="6"/>
  <c r="AI2125" i="6"/>
  <c r="AI2126" i="6"/>
  <c r="AI2127" i="6"/>
  <c r="AI2122" i="6"/>
  <c r="AI2123" i="6"/>
  <c r="AI2124" i="6"/>
  <c r="AI2117" i="6"/>
  <c r="AI2121" i="6"/>
  <c r="BA2121" i="6" s="1"/>
  <c r="AI2118" i="6"/>
  <c r="AI2119" i="6"/>
  <c r="AI2120" i="6"/>
  <c r="BA2120" i="6" s="1"/>
  <c r="AI2115" i="6"/>
  <c r="AI2113" i="6"/>
  <c r="AI2114" i="6"/>
  <c r="AI2111" i="6"/>
  <c r="AI2116" i="6"/>
  <c r="BA2116" i="6" s="1"/>
  <c r="AI2109" i="6"/>
  <c r="AI2110" i="6"/>
  <c r="AI2112" i="6"/>
  <c r="AI2103" i="6"/>
  <c r="AI2105" i="6"/>
  <c r="AI2106" i="6"/>
  <c r="AI2107" i="6"/>
  <c r="AI2108" i="6"/>
  <c r="AI2099" i="6"/>
  <c r="AI2100" i="6"/>
  <c r="AI2104" i="6"/>
  <c r="AI2101" i="6"/>
  <c r="BA2101" i="6" s="1"/>
  <c r="AI2102" i="6"/>
  <c r="AI2094" i="6"/>
  <c r="AI2095" i="6"/>
  <c r="BA2095" i="6" s="1"/>
  <c r="AI2096" i="6"/>
  <c r="AI2097" i="6"/>
  <c r="AI2098" i="6"/>
  <c r="BA2098" i="6" s="1"/>
  <c r="AI2092" i="6"/>
  <c r="AI2090" i="6"/>
  <c r="AI2093" i="6"/>
  <c r="AI2089" i="6"/>
  <c r="AI2091" i="6"/>
  <c r="BA2091" i="6" s="1"/>
  <c r="AI2088" i="6"/>
  <c r="AI2087" i="6"/>
  <c r="AI2086" i="6"/>
  <c r="AI2085" i="6"/>
  <c r="BA2085" i="6" s="1"/>
  <c r="AI2083" i="6"/>
  <c r="BA2083" i="6" s="1"/>
  <c r="AI2082" i="6"/>
  <c r="AI2084" i="6"/>
  <c r="AI2078" i="6"/>
  <c r="BA2078" i="6" s="1"/>
  <c r="AI2074" i="6"/>
  <c r="AI2080" i="6"/>
  <c r="AI2081" i="6"/>
  <c r="BA2081" i="6" s="1"/>
  <c r="AI2079" i="6"/>
  <c r="AI2073" i="6"/>
  <c r="AI2072" i="6"/>
  <c r="AI2077" i="6"/>
  <c r="AI2071" i="6"/>
  <c r="AI2075" i="6"/>
  <c r="AI2076" i="6"/>
  <c r="BA2076" i="6" s="1"/>
  <c r="AI2064" i="6"/>
  <c r="AI2065" i="6"/>
  <c r="AI2066" i="6"/>
  <c r="AI2070" i="6"/>
  <c r="AI2063" i="6"/>
  <c r="BA2063" i="6" s="1"/>
  <c r="AI2069" i="6"/>
  <c r="BA2069" i="6" s="1"/>
  <c r="AI2067" i="6"/>
  <c r="AI2068" i="6"/>
  <c r="AI2059" i="6"/>
  <c r="AI2060" i="6"/>
  <c r="AI2062" i="6"/>
  <c r="BA2062" i="6" s="1"/>
  <c r="AI2061" i="6"/>
  <c r="BA2061" i="6" s="1"/>
  <c r="AI2058" i="6"/>
  <c r="AI2054" i="6"/>
  <c r="AI2055" i="6"/>
  <c r="AI2056" i="6"/>
  <c r="AI2057" i="6"/>
  <c r="BA2057" i="6" s="1"/>
  <c r="AI2053" i="6"/>
  <c r="BA2053" i="6" s="1"/>
  <c r="AI2049" i="6"/>
  <c r="AI2050" i="6"/>
  <c r="AI2051" i="6"/>
  <c r="AI2052" i="6"/>
  <c r="BA2052" i="6" s="1"/>
  <c r="AI2047" i="6"/>
  <c r="AI2048" i="6"/>
  <c r="BA2048" i="6" s="1"/>
  <c r="AI2046" i="6"/>
  <c r="AI2043" i="6"/>
  <c r="AI2042" i="6"/>
  <c r="BA2042" i="6" s="1"/>
  <c r="AI2044" i="6"/>
  <c r="AI2045" i="6"/>
  <c r="AI2040" i="6"/>
  <c r="AI2041" i="6"/>
  <c r="AI2037" i="6"/>
  <c r="AI2038" i="6"/>
  <c r="BA2038" i="6" s="1"/>
  <c r="AI2033" i="6"/>
  <c r="AI2034" i="6"/>
  <c r="AI2035" i="6"/>
  <c r="AI2036" i="6"/>
  <c r="BA2036" i="6" s="1"/>
  <c r="AI2039" i="6"/>
  <c r="AI2032" i="6"/>
  <c r="AI2031" i="6"/>
  <c r="BA2031" i="6" s="1"/>
  <c r="AI2028" i="6"/>
  <c r="AI2029" i="6"/>
  <c r="AI2030" i="6"/>
  <c r="AI2027" i="6"/>
  <c r="AI2026" i="6"/>
  <c r="BA2026" i="6" s="1"/>
  <c r="AI2023" i="6"/>
  <c r="AI2024" i="6"/>
  <c r="BA2024" i="6" s="1"/>
  <c r="AI2025" i="6"/>
  <c r="AI2021" i="6"/>
  <c r="AI2022" i="6"/>
  <c r="BA2022" i="6" s="1"/>
  <c r="AI2019" i="6"/>
  <c r="AI2020" i="6"/>
  <c r="AI2018" i="6"/>
  <c r="AI2017" i="6"/>
  <c r="AI2015" i="6"/>
  <c r="AI2016" i="6"/>
  <c r="AI2011" i="6"/>
  <c r="BA2011" i="6" s="1"/>
  <c r="AI2012" i="6"/>
  <c r="AI2014" i="6"/>
  <c r="AI2009" i="6"/>
  <c r="BA2009" i="6" s="1"/>
  <c r="AI2013" i="6"/>
  <c r="AI2010" i="6"/>
  <c r="AI2004" i="6"/>
  <c r="AI2007" i="6"/>
  <c r="AI2008" i="6"/>
  <c r="AI2005" i="6"/>
  <c r="BA2005" i="6" s="1"/>
  <c r="AI2006" i="6"/>
  <c r="AI2003" i="6"/>
  <c r="AI1999" i="6"/>
  <c r="AI2001" i="6"/>
  <c r="BA2001" i="6" s="1"/>
  <c r="AI2002" i="6"/>
  <c r="AI2000" i="6"/>
  <c r="BA2000" i="6" s="1"/>
  <c r="AI1998" i="6"/>
  <c r="AI1996" i="6"/>
  <c r="AI1995" i="6"/>
  <c r="AI1997" i="6"/>
  <c r="BA1997" i="6" s="1"/>
  <c r="AI1993" i="6"/>
  <c r="AI1994" i="6"/>
  <c r="AI1991" i="6"/>
  <c r="AI1989" i="6"/>
  <c r="AI1990" i="6"/>
  <c r="AI1988" i="6"/>
  <c r="AI1992" i="6"/>
  <c r="BA1992" i="6" s="1"/>
  <c r="AI1987" i="6"/>
  <c r="AI1986" i="6"/>
  <c r="BA1986" i="6" s="1"/>
  <c r="AI1982" i="6"/>
  <c r="AI1983" i="6"/>
  <c r="AI1985" i="6"/>
  <c r="AI1984" i="6"/>
  <c r="BA1984" i="6" s="1"/>
  <c r="AI1981" i="6"/>
  <c r="AI1979" i="6"/>
  <c r="AI1980" i="6"/>
  <c r="AI1977" i="6"/>
  <c r="BA1977" i="6" s="1"/>
  <c r="AI1974" i="6"/>
  <c r="AI1975" i="6"/>
  <c r="AI1976" i="6"/>
  <c r="AI1978" i="6"/>
  <c r="BA1978" i="6" s="1"/>
  <c r="AI1973" i="6"/>
  <c r="AI1971" i="6"/>
  <c r="AI1972" i="6"/>
  <c r="BA1972" i="6" s="1"/>
  <c r="AI1969" i="6"/>
  <c r="AI1967" i="6"/>
  <c r="AI1968" i="6"/>
  <c r="AI1970" i="6"/>
  <c r="AI1966" i="6"/>
  <c r="AI1964" i="6"/>
  <c r="AI1965" i="6"/>
  <c r="BA1965" i="6" s="1"/>
  <c r="AI1963" i="6"/>
  <c r="AI1962" i="6"/>
  <c r="BA1962" i="6" s="1"/>
  <c r="AI1958" i="6"/>
  <c r="BA1958" i="6" s="1"/>
  <c r="AI1960" i="6"/>
  <c r="AI1961" i="6"/>
  <c r="AI1959" i="6"/>
  <c r="AI1957" i="6"/>
  <c r="AI1956" i="6"/>
  <c r="AI1955" i="6"/>
  <c r="AI1948" i="6"/>
  <c r="BA1948" i="6" s="1"/>
  <c r="AI1952" i="6"/>
  <c r="AI1954" i="6"/>
  <c r="AI1949" i="6"/>
  <c r="BA1949" i="6" s="1"/>
  <c r="AI1946" i="6"/>
  <c r="BA1946" i="6" s="1"/>
  <c r="AI1947" i="6"/>
  <c r="BA1947" i="6" s="1"/>
  <c r="AI1950" i="6"/>
  <c r="AI1951" i="6"/>
  <c r="AI1953" i="6"/>
  <c r="AI1945" i="6"/>
  <c r="AI1944" i="6"/>
  <c r="AI1942" i="6"/>
  <c r="AI1943" i="6"/>
  <c r="AI1941" i="6"/>
  <c r="AI1940" i="6"/>
  <c r="AI1937" i="6"/>
  <c r="BA1937" i="6" s="1"/>
  <c r="AI1938" i="6"/>
  <c r="AI1939" i="6"/>
  <c r="AI1936" i="6"/>
  <c r="AI1934" i="6"/>
  <c r="AI1932" i="6"/>
  <c r="AI1935" i="6"/>
  <c r="AI1933" i="6"/>
  <c r="BA1933" i="6" s="1"/>
  <c r="AI1930" i="6"/>
  <c r="AI1925" i="6"/>
  <c r="BA1925" i="6" s="1"/>
  <c r="AI1931" i="6"/>
  <c r="AI1929" i="6"/>
  <c r="AI1928" i="6"/>
  <c r="AI1926" i="6"/>
  <c r="BA1926" i="6" s="1"/>
  <c r="AI1927" i="6"/>
  <c r="BA1927" i="6" s="1"/>
  <c r="AI1924" i="6"/>
  <c r="AI1920" i="6"/>
  <c r="AI1919" i="6"/>
  <c r="AI1923" i="6"/>
  <c r="AI1921" i="6"/>
  <c r="BA1921" i="6" s="1"/>
  <c r="AI1922" i="6"/>
  <c r="BA1922" i="6" s="1"/>
  <c r="AI1918" i="6"/>
  <c r="AI1917" i="6"/>
  <c r="AI1915" i="6"/>
  <c r="AI1916" i="6"/>
  <c r="AI1913" i="6"/>
  <c r="AI1914" i="6"/>
  <c r="BA1914" i="6" s="1"/>
  <c r="AI1912" i="6"/>
  <c r="AI1910" i="6"/>
  <c r="AI1909" i="6"/>
  <c r="AI1908" i="6"/>
  <c r="AI1911" i="6"/>
  <c r="AI1907" i="6"/>
  <c r="AI1900" i="6"/>
  <c r="AI1901" i="6"/>
  <c r="AI1906" i="6"/>
  <c r="AI1903" i="6"/>
  <c r="AI1905" i="6"/>
  <c r="AI1902" i="6"/>
  <c r="AI1899" i="6"/>
  <c r="BA1899" i="6" s="1"/>
  <c r="AI1904" i="6"/>
  <c r="BA1904" i="6" s="1"/>
  <c r="AI1898" i="6"/>
  <c r="AI1895" i="6"/>
  <c r="AI1897" i="6"/>
  <c r="AI1896" i="6"/>
  <c r="AI1894" i="6"/>
  <c r="AI1891" i="6"/>
  <c r="AI1893" i="6"/>
  <c r="AI1892" i="6"/>
  <c r="AI1890" i="6"/>
  <c r="BA1890" i="6" s="1"/>
  <c r="AI1888" i="6"/>
  <c r="AI1889" i="6"/>
  <c r="AI1886" i="6"/>
  <c r="AI1884" i="6"/>
  <c r="AI1883" i="6"/>
  <c r="AI1885" i="6"/>
  <c r="AI1887" i="6"/>
  <c r="AI1876" i="6"/>
  <c r="AI1880" i="6"/>
  <c r="BA1880" i="6" s="1"/>
  <c r="AI1878" i="6"/>
  <c r="AI1879" i="6"/>
  <c r="AI1877" i="6"/>
  <c r="BA1877" i="6" s="1"/>
  <c r="AI1881" i="6"/>
  <c r="AI1882" i="6"/>
  <c r="AI1874" i="6"/>
  <c r="AI1875" i="6"/>
  <c r="AI1873" i="6"/>
  <c r="AI1869" i="6"/>
  <c r="AI1872" i="6"/>
  <c r="AI1870" i="6"/>
  <c r="AI1868" i="6"/>
  <c r="AI1871" i="6"/>
  <c r="AI1867" i="6"/>
  <c r="AI1866" i="6"/>
  <c r="BA1866" i="6" s="1"/>
  <c r="AI1864" i="6"/>
  <c r="AI1863" i="6"/>
  <c r="AI1865" i="6"/>
  <c r="AI1862" i="6"/>
  <c r="BA1862" i="6" s="1"/>
  <c r="AI1861" i="6"/>
  <c r="AI1860" i="6"/>
  <c r="AI1859" i="6"/>
  <c r="AI1855" i="6"/>
  <c r="AI1854" i="6"/>
  <c r="BA1854" i="6" s="1"/>
  <c r="AI1856" i="6"/>
  <c r="AI1857" i="6"/>
  <c r="AI1858" i="6"/>
  <c r="AI1853" i="6"/>
  <c r="AI1852" i="6"/>
  <c r="AI1851" i="6"/>
  <c r="AI1850" i="6"/>
  <c r="BA1850" i="6" s="1"/>
  <c r="AI1849" i="6"/>
  <c r="AI1847" i="6"/>
  <c r="AI1848" i="6"/>
  <c r="AI1844" i="6"/>
  <c r="AI1846" i="6"/>
  <c r="AI1845" i="6"/>
  <c r="AI1841" i="6"/>
  <c r="AI1842" i="6"/>
  <c r="BA1842" i="6" s="1"/>
  <c r="AI1843" i="6"/>
  <c r="AI1840" i="6"/>
  <c r="AI1838" i="6"/>
  <c r="AI1839" i="6"/>
  <c r="AI1829" i="6"/>
  <c r="AI1836" i="6"/>
  <c r="AI1831" i="6"/>
  <c r="BA1831" i="6" s="1"/>
  <c r="AI1834" i="6"/>
  <c r="AI1830" i="6"/>
  <c r="AI1835" i="6"/>
  <c r="AI1837" i="6"/>
  <c r="AI1832" i="6"/>
  <c r="AI1833" i="6"/>
  <c r="BA1833" i="6" s="1"/>
  <c r="AI1827" i="6"/>
  <c r="AI1828" i="6"/>
  <c r="AI1826" i="6"/>
  <c r="AI1825" i="6"/>
  <c r="AI1823" i="6"/>
  <c r="AI1824" i="6"/>
  <c r="AI1821" i="6"/>
  <c r="AI1822" i="6"/>
  <c r="AI1820" i="6"/>
  <c r="AI1818" i="6"/>
  <c r="AI1819" i="6"/>
  <c r="BA1819" i="6" s="1"/>
  <c r="AI1817" i="6"/>
  <c r="AI1814" i="6"/>
  <c r="AI1815" i="6"/>
  <c r="AI1816" i="6"/>
  <c r="AI1813" i="6"/>
  <c r="AI1811" i="6"/>
  <c r="AI1812" i="6"/>
  <c r="AI1810" i="6"/>
  <c r="AI1808" i="6"/>
  <c r="BA1808" i="6" s="1"/>
  <c r="AI1809" i="6"/>
  <c r="AI1807" i="6"/>
  <c r="BA1807" i="6" s="1"/>
  <c r="AI1806" i="6"/>
  <c r="AI1805" i="6"/>
  <c r="AI1801" i="6"/>
  <c r="AI1802" i="6"/>
  <c r="AI1803" i="6"/>
  <c r="BA1803" i="6" s="1"/>
  <c r="AI1804" i="6"/>
  <c r="AI1800" i="6"/>
  <c r="AI1796" i="6"/>
  <c r="AI1798" i="6"/>
  <c r="AI1799" i="6"/>
  <c r="AI1797" i="6"/>
  <c r="BA1797" i="6" s="1"/>
  <c r="AI1794" i="6"/>
  <c r="BA1794" i="6" s="1"/>
  <c r="AI1791" i="6"/>
  <c r="AI1795" i="6"/>
  <c r="AI1792" i="6"/>
  <c r="AI1793" i="6"/>
  <c r="AI1790" i="6"/>
  <c r="AI1788" i="6"/>
  <c r="BA1788" i="6" s="1"/>
  <c r="AI1789" i="6"/>
  <c r="AI1786" i="6"/>
  <c r="AI1787" i="6"/>
  <c r="AI1784" i="6"/>
  <c r="BA1784" i="6" s="1"/>
  <c r="AI1783" i="6"/>
  <c r="AI1785" i="6"/>
  <c r="BA1785" i="6" s="1"/>
  <c r="AI1782" i="6"/>
  <c r="AI1780" i="6"/>
  <c r="AI1781" i="6"/>
  <c r="AI1776" i="6"/>
  <c r="AI1775" i="6"/>
  <c r="AI1778" i="6"/>
  <c r="AI1779" i="6"/>
  <c r="BA1779" i="6" s="1"/>
  <c r="AI1777" i="6"/>
  <c r="BA1777" i="6" s="1"/>
  <c r="AI1772" i="6"/>
  <c r="BA1772" i="6" s="1"/>
  <c r="AI1774" i="6"/>
  <c r="AI1773" i="6"/>
  <c r="AI1771" i="6"/>
  <c r="BA1771" i="6" s="1"/>
  <c r="AI1770" i="6"/>
  <c r="BA1770" i="6" s="1"/>
  <c r="AI1764" i="6"/>
  <c r="AI1766" i="6"/>
  <c r="AI1765" i="6"/>
  <c r="AI1767" i="6"/>
  <c r="AI1768" i="6"/>
  <c r="AI1769" i="6"/>
  <c r="AI1763" i="6"/>
  <c r="AI1762" i="6"/>
  <c r="AI1759" i="6"/>
  <c r="AI1760" i="6"/>
  <c r="AI1761" i="6"/>
  <c r="AI1758" i="6"/>
  <c r="BA1758" i="6" s="1"/>
  <c r="AI1757" i="6"/>
  <c r="AI1754" i="6"/>
  <c r="AI1755" i="6"/>
  <c r="AI1753" i="6"/>
  <c r="BA1753" i="6" s="1"/>
  <c r="AI1752" i="6"/>
  <c r="AI1756" i="6"/>
  <c r="AI1751" i="6"/>
  <c r="AI1750" i="6"/>
  <c r="AI1749" i="6"/>
  <c r="AI1747" i="6"/>
  <c r="AI1746" i="6"/>
  <c r="AI1748" i="6"/>
  <c r="BA1748" i="6" s="1"/>
  <c r="AI1745" i="6"/>
  <c r="AI1742" i="6"/>
  <c r="BA1742" i="6" s="1"/>
  <c r="AI1744" i="6"/>
  <c r="AI1741" i="6"/>
  <c r="AI1743" i="6"/>
  <c r="AI1737" i="6"/>
  <c r="AI1738" i="6"/>
  <c r="AI1740" i="6"/>
  <c r="AI1739" i="6"/>
  <c r="AI1733" i="6"/>
  <c r="AI1730" i="6"/>
  <c r="BA1730" i="6" s="1"/>
  <c r="AI1735" i="6"/>
  <c r="AI1734" i="6"/>
  <c r="AI1736" i="6"/>
  <c r="AI1732" i="6"/>
  <c r="BA1732" i="6" s="1"/>
  <c r="AI1731" i="6"/>
  <c r="AI1727" i="6"/>
  <c r="AI1728" i="6"/>
  <c r="AI1726" i="6"/>
  <c r="AI1725" i="6"/>
  <c r="AI1729" i="6"/>
  <c r="BA1729" i="6" s="1"/>
  <c r="AI1722" i="6"/>
  <c r="BA1722" i="6" s="1"/>
  <c r="AI1724" i="6"/>
  <c r="AI1723" i="6"/>
  <c r="AI1721" i="6"/>
  <c r="AI1717" i="6"/>
  <c r="BA1717" i="6" s="1"/>
  <c r="AI1719" i="6"/>
  <c r="AI1720" i="6"/>
  <c r="AI1718" i="6"/>
  <c r="BA1718" i="6" s="1"/>
  <c r="AI1712" i="6"/>
  <c r="AI1715" i="6"/>
  <c r="AI1713" i="6"/>
  <c r="AI1716" i="6"/>
  <c r="AI1714" i="6"/>
  <c r="AI1707" i="6"/>
  <c r="BA1707" i="6" s="1"/>
  <c r="AI1709" i="6"/>
  <c r="AI1708" i="6"/>
  <c r="AI1711" i="6"/>
  <c r="AI1710" i="6"/>
  <c r="AI1704" i="6"/>
  <c r="AI1705" i="6"/>
  <c r="AI1706" i="6"/>
  <c r="BA1706" i="6" s="1"/>
  <c r="AI1701" i="6"/>
  <c r="AI1703" i="6"/>
  <c r="BA1703" i="6" s="1"/>
  <c r="AI1702" i="6"/>
  <c r="AI1699" i="6"/>
  <c r="AI1698" i="6"/>
  <c r="BA1698" i="6" s="1"/>
  <c r="AI1700" i="6"/>
  <c r="AI1697" i="6"/>
  <c r="AI1693" i="6"/>
  <c r="AI1694" i="6"/>
  <c r="BA1694" i="6" s="1"/>
  <c r="AI1695" i="6"/>
  <c r="AI1696" i="6"/>
  <c r="BA1696" i="6" s="1"/>
  <c r="AI1691" i="6"/>
  <c r="AI1692" i="6"/>
  <c r="AI1690" i="6"/>
  <c r="AI1689" i="6"/>
  <c r="AI1684" i="6"/>
  <c r="AI1685" i="6"/>
  <c r="AI1686" i="6"/>
  <c r="AI1687" i="6"/>
  <c r="AI1688" i="6"/>
  <c r="AI1683" i="6"/>
  <c r="BA1683" i="6" s="1"/>
  <c r="AI1681" i="6"/>
  <c r="BA1681" i="6" s="1"/>
  <c r="AI1682" i="6"/>
  <c r="AI1680" i="6"/>
  <c r="AI1679" i="6"/>
  <c r="AI1676" i="6"/>
  <c r="AI1677" i="6"/>
  <c r="AI1678" i="6"/>
  <c r="AI1675" i="6"/>
  <c r="AI1673" i="6"/>
  <c r="AI1674" i="6"/>
  <c r="AI1671" i="6"/>
  <c r="AI1672" i="6"/>
  <c r="BA1672" i="6" s="1"/>
  <c r="AI1670" i="6"/>
  <c r="AI1668" i="6"/>
  <c r="BA1668" i="6" s="1"/>
  <c r="AI1669" i="6"/>
  <c r="AI1667" i="6"/>
  <c r="AI1666" i="6"/>
  <c r="AI1665" i="6"/>
  <c r="AI1664" i="6"/>
  <c r="AI1663" i="6"/>
  <c r="AI1661" i="6"/>
  <c r="AI1660" i="6"/>
  <c r="AI1662" i="6"/>
  <c r="AI1658" i="6"/>
  <c r="AI1659" i="6"/>
  <c r="BA1659" i="6" s="1"/>
  <c r="AI1657" i="6"/>
  <c r="BA1657" i="6" s="1"/>
  <c r="AI1655" i="6"/>
  <c r="AI1656" i="6"/>
  <c r="AI1652" i="6"/>
  <c r="AI1653" i="6"/>
  <c r="AI1654" i="6"/>
  <c r="AI1651" i="6"/>
  <c r="AI1647" i="6"/>
  <c r="AI1650" i="6"/>
  <c r="BA1650" i="6" s="1"/>
  <c r="AI1648" i="6"/>
  <c r="AI1649" i="6"/>
  <c r="AI1644" i="6"/>
  <c r="BA1644" i="6" s="1"/>
  <c r="AI1645" i="6"/>
  <c r="AI1646" i="6"/>
  <c r="AI1643" i="6"/>
  <c r="AI1639" i="6"/>
  <c r="AI1641" i="6"/>
  <c r="AI1642" i="6"/>
  <c r="AI1640" i="6"/>
  <c r="AI1637" i="6"/>
  <c r="AI1638" i="6"/>
  <c r="AI1636" i="6"/>
  <c r="AI1633" i="6"/>
  <c r="AI1634" i="6"/>
  <c r="BA1634" i="6" s="1"/>
  <c r="AI1632" i="6"/>
  <c r="AI1635" i="6"/>
  <c r="BA1635" i="6" s="1"/>
  <c r="AI1631" i="6"/>
  <c r="AI1629" i="6"/>
  <c r="AI1630" i="6"/>
  <c r="BA1630" i="6" s="1"/>
  <c r="AI1627" i="6"/>
  <c r="AI1626" i="6"/>
  <c r="AI1628" i="6"/>
  <c r="AI1625" i="6"/>
  <c r="AI1624" i="6"/>
  <c r="AI1623" i="6"/>
  <c r="BA1623" i="6" s="1"/>
  <c r="AI1621" i="6"/>
  <c r="AI1619" i="6"/>
  <c r="AI1622" i="6"/>
  <c r="AI1620" i="6"/>
  <c r="AI1616" i="6"/>
  <c r="AI1617" i="6"/>
  <c r="BA1617" i="6" s="1"/>
  <c r="AI1615" i="6"/>
  <c r="AI1618" i="6"/>
  <c r="AI1614" i="6"/>
  <c r="AI1613" i="6"/>
  <c r="AI1612" i="6"/>
  <c r="AI1611" i="6"/>
  <c r="BA1611" i="6" s="1"/>
  <c r="AI1609" i="6"/>
  <c r="AI1610" i="6"/>
  <c r="AI1608" i="6"/>
  <c r="AI1607" i="6"/>
  <c r="AI1606" i="6"/>
  <c r="AI1604" i="6"/>
  <c r="AI1603" i="6"/>
  <c r="AI1602" i="6"/>
  <c r="BA1602" i="6" s="1"/>
  <c r="AI1605" i="6"/>
  <c r="AI1600" i="6"/>
  <c r="AI1601" i="6"/>
  <c r="AI1598" i="6"/>
  <c r="AI1596" i="6"/>
  <c r="AI1597" i="6"/>
  <c r="AI1599" i="6"/>
  <c r="AI1595" i="6"/>
  <c r="BA1595" i="6" s="1"/>
  <c r="AI1593" i="6"/>
  <c r="BA1593" i="6" s="1"/>
  <c r="AI1594" i="6"/>
  <c r="AI1588" i="6"/>
  <c r="AI1592" i="6"/>
  <c r="AI1589" i="6"/>
  <c r="AI1591" i="6"/>
  <c r="AI1590" i="6"/>
  <c r="AI1586" i="6"/>
  <c r="BA1586" i="6" s="1"/>
  <c r="AI1587" i="6"/>
  <c r="AI1584" i="6"/>
  <c r="AI1585" i="6"/>
  <c r="AI1580" i="6"/>
  <c r="AI1582" i="6"/>
  <c r="AI1583" i="6"/>
  <c r="BA1583" i="6" s="1"/>
  <c r="AI1581" i="6"/>
  <c r="AI1579" i="6"/>
  <c r="AI1577" i="6"/>
  <c r="AI1578" i="6"/>
  <c r="AI1576" i="6"/>
  <c r="AI1573" i="6"/>
  <c r="AI1571" i="6"/>
  <c r="BA1571" i="6" s="1"/>
  <c r="AI1572" i="6"/>
  <c r="AI1574" i="6"/>
  <c r="AI1575" i="6"/>
  <c r="AI1570" i="6"/>
  <c r="AI1569" i="6"/>
  <c r="AI1567" i="6"/>
  <c r="BA1567" i="6" s="1"/>
  <c r="AI1568" i="6"/>
  <c r="AI1566" i="6"/>
  <c r="AI1565" i="6"/>
  <c r="AI1564" i="6"/>
  <c r="AI1563" i="6"/>
  <c r="BA1563" i="6" s="1"/>
  <c r="AI1562" i="6"/>
  <c r="AI1559" i="6"/>
  <c r="AI1560" i="6"/>
  <c r="AI1561" i="6"/>
  <c r="AI1558" i="6"/>
  <c r="AI1556" i="6"/>
  <c r="BA1556" i="6" s="1"/>
  <c r="AI1557" i="6"/>
  <c r="AI1551" i="6"/>
  <c r="AI1555" i="6"/>
  <c r="BA1555" i="6" s="1"/>
  <c r="AI1552" i="6"/>
  <c r="AI1550" i="6"/>
  <c r="AI1553" i="6"/>
  <c r="AI1554" i="6"/>
  <c r="BA1554" i="6" s="1"/>
  <c r="AI1549" i="6"/>
  <c r="AI1547" i="6"/>
  <c r="AI1548" i="6"/>
  <c r="AI1546" i="6"/>
  <c r="AI1545" i="6"/>
  <c r="BA1545" i="6" s="1"/>
  <c r="AI1543" i="6"/>
  <c r="AI1544" i="6"/>
  <c r="AI1542" i="6"/>
  <c r="AI1541" i="6"/>
  <c r="BA1541" i="6" s="1"/>
  <c r="AI1539" i="6"/>
  <c r="AI1540" i="6"/>
  <c r="AI1538" i="6"/>
  <c r="AI1537" i="6"/>
  <c r="AI1534" i="6"/>
  <c r="AI1536" i="6"/>
  <c r="AI1535" i="6"/>
  <c r="AI1533" i="6"/>
  <c r="AI1530" i="6"/>
  <c r="AI1532" i="6"/>
  <c r="AI1529" i="6"/>
  <c r="BA1529" i="6" s="1"/>
  <c r="AI1531" i="6"/>
  <c r="AI1525" i="6"/>
  <c r="AI1526" i="6"/>
  <c r="BA1526" i="6" s="1"/>
  <c r="AI1523" i="6"/>
  <c r="AI1524" i="6"/>
  <c r="AI1527" i="6"/>
  <c r="AI1528" i="6"/>
  <c r="AI1520" i="6"/>
  <c r="AI1522" i="6"/>
  <c r="AI1521" i="6"/>
  <c r="BA1521" i="6" s="1"/>
  <c r="AI1519" i="6"/>
  <c r="AI1518" i="6"/>
  <c r="AI1515" i="6"/>
  <c r="AI1517" i="6"/>
  <c r="BA1517" i="6" s="1"/>
  <c r="AI1516" i="6"/>
  <c r="AI1514" i="6"/>
  <c r="AI1513" i="6"/>
  <c r="AI1511" i="6"/>
  <c r="AI1505" i="6"/>
  <c r="AI1512" i="6"/>
  <c r="AI1509" i="6"/>
  <c r="AI1508" i="6"/>
  <c r="AI1506" i="6"/>
  <c r="BA1506" i="6" s="1"/>
  <c r="AI1507" i="6"/>
  <c r="AI1510" i="6"/>
  <c r="AI1500" i="6"/>
  <c r="BA1500" i="6" s="1"/>
  <c r="AI1501" i="6"/>
  <c r="AI1503" i="6"/>
  <c r="AI1504" i="6"/>
  <c r="AI1502" i="6"/>
  <c r="AI1497" i="6"/>
  <c r="AI1499" i="6"/>
  <c r="BA1499" i="6" s="1"/>
  <c r="AI1498" i="6"/>
  <c r="AI1494" i="6"/>
  <c r="AI1495" i="6"/>
  <c r="AI1496" i="6"/>
  <c r="AI1490" i="6"/>
  <c r="BA1490" i="6" s="1"/>
  <c r="AI1492" i="6"/>
  <c r="AI1493" i="6"/>
  <c r="AI1491" i="6"/>
  <c r="AI1486" i="6"/>
  <c r="AI1485" i="6"/>
  <c r="BA1485" i="6" s="1"/>
  <c r="AI1489" i="6"/>
  <c r="AI1487" i="6"/>
  <c r="AI1488" i="6"/>
  <c r="AI1484" i="6"/>
  <c r="AI1482" i="6"/>
  <c r="AI1483" i="6"/>
  <c r="AI1481" i="6"/>
  <c r="BA1481" i="6" s="1"/>
  <c r="AI1480" i="6"/>
  <c r="AI1479" i="6"/>
  <c r="AI1471" i="6"/>
  <c r="AI1477" i="6"/>
  <c r="AI1478" i="6"/>
  <c r="AI1472" i="6"/>
  <c r="BA1472" i="6" s="1"/>
  <c r="AI1473" i="6"/>
  <c r="AI1475" i="6"/>
  <c r="AI1476" i="6"/>
  <c r="AI1474" i="6"/>
  <c r="AI1468" i="6"/>
  <c r="AI1469" i="6"/>
  <c r="AI1470" i="6"/>
  <c r="AI1467" i="6"/>
  <c r="BA1467" i="6" s="1"/>
  <c r="AI1461" i="6"/>
  <c r="AI1462" i="6"/>
  <c r="AI1463" i="6"/>
  <c r="BA1463" i="6" s="1"/>
  <c r="AI1465" i="6"/>
  <c r="AI1466" i="6"/>
  <c r="AI1460" i="6"/>
  <c r="AI1464" i="6"/>
  <c r="AI1458" i="6"/>
  <c r="AI1459" i="6"/>
  <c r="AI1456" i="6"/>
  <c r="AI1457" i="6"/>
  <c r="AI1455" i="6"/>
  <c r="BA1455" i="6" s="1"/>
  <c r="AI1454" i="6"/>
  <c r="AI1451" i="6"/>
  <c r="AI1453" i="6"/>
  <c r="AI1452" i="6"/>
  <c r="AI1450" i="6"/>
  <c r="AI1445" i="6"/>
  <c r="BA1445" i="6" s="1"/>
  <c r="AI1449" i="6"/>
  <c r="AI1447" i="6"/>
  <c r="AI1448" i="6"/>
  <c r="AI1446" i="6"/>
  <c r="AI1441" i="6"/>
  <c r="BA1441" i="6" s="1"/>
  <c r="AI1444" i="6"/>
  <c r="AI1443" i="6"/>
  <c r="AI1442" i="6"/>
  <c r="AI1439" i="6"/>
  <c r="AI1440" i="6"/>
  <c r="AI1437" i="6"/>
  <c r="AI1438" i="6"/>
  <c r="BA1438" i="6" s="1"/>
  <c r="AI1436" i="6"/>
  <c r="AI1433" i="6"/>
  <c r="AI1435" i="6"/>
  <c r="AI1434" i="6"/>
  <c r="AI1430" i="6"/>
  <c r="AI1432" i="6"/>
  <c r="AI1429" i="6"/>
  <c r="AI1428" i="6"/>
  <c r="AI1431" i="6"/>
  <c r="AI1427" i="6"/>
  <c r="BA1427" i="6" s="1"/>
  <c r="AI1426" i="6"/>
  <c r="AI1425" i="6"/>
  <c r="BA1425" i="6" s="1"/>
  <c r="AI1423" i="6"/>
  <c r="AI1424" i="6"/>
  <c r="AI1421" i="6"/>
  <c r="AI1422" i="6"/>
  <c r="AI1418" i="6"/>
  <c r="AI1419" i="6"/>
  <c r="BA1419" i="6" s="1"/>
  <c r="AI1420" i="6"/>
  <c r="AI1417" i="6"/>
  <c r="AI1416" i="6"/>
  <c r="BA1416" i="6" s="1"/>
  <c r="AI1414" i="6"/>
  <c r="AI1412" i="6"/>
  <c r="AI1413" i="6"/>
  <c r="BA1413" i="6" s="1"/>
  <c r="AI1415" i="6"/>
  <c r="AI1411" i="6"/>
  <c r="AI1410" i="6"/>
  <c r="AI1408" i="6"/>
  <c r="AI1409" i="6"/>
  <c r="AI1407" i="6"/>
  <c r="BA1407" i="6" s="1"/>
  <c r="AI1406" i="6"/>
  <c r="AI1405" i="6"/>
  <c r="AI1404" i="6"/>
  <c r="AI1403" i="6"/>
  <c r="AI1399" i="6"/>
  <c r="AI1400" i="6"/>
  <c r="BA1400" i="6" s="1"/>
  <c r="AI1402" i="6"/>
  <c r="AI1401" i="6"/>
  <c r="AI1397" i="6"/>
  <c r="AI1398" i="6"/>
  <c r="BA1398" i="6" s="1"/>
  <c r="AI1393" i="6"/>
  <c r="AI1394" i="6"/>
  <c r="AI1395" i="6"/>
  <c r="AI1396" i="6"/>
  <c r="BA1396" i="6" s="1"/>
  <c r="AI1391" i="6"/>
  <c r="AI1392" i="6"/>
  <c r="AI1385" i="6"/>
  <c r="AI1390" i="6"/>
  <c r="AI1384" i="6"/>
  <c r="AI1386" i="6"/>
  <c r="AI1387" i="6"/>
  <c r="BA1387" i="6" s="1"/>
  <c r="AI1388" i="6"/>
  <c r="AI1389" i="6"/>
  <c r="AI1383" i="6"/>
  <c r="AI1379" i="6"/>
  <c r="AI1382" i="6"/>
  <c r="AI1381" i="6"/>
  <c r="AI1380" i="6"/>
  <c r="BA1380" i="6" s="1"/>
  <c r="AI1377" i="6"/>
  <c r="AI1373" i="6"/>
  <c r="AI1376" i="6"/>
  <c r="AI1372" i="6"/>
  <c r="AI1374" i="6"/>
  <c r="AI1375" i="6"/>
  <c r="AI1378" i="6"/>
  <c r="BA1378" i="6" s="1"/>
  <c r="AI1371" i="6"/>
  <c r="AI1369" i="6"/>
  <c r="BA1369" i="6" s="1"/>
  <c r="AI1370" i="6"/>
  <c r="AI1366" i="6"/>
  <c r="AI1364" i="6"/>
  <c r="AI1367" i="6"/>
  <c r="AI1365" i="6"/>
  <c r="AI1368" i="6"/>
  <c r="BA1368" i="6" s="1"/>
  <c r="AI1361" i="6"/>
  <c r="AI1358" i="6"/>
  <c r="BA1358" i="6" s="1"/>
  <c r="AI1359" i="6"/>
  <c r="AI1362" i="6"/>
  <c r="AI1363" i="6"/>
  <c r="AI1360" i="6"/>
  <c r="BA1360" i="6" s="1"/>
  <c r="AI1357" i="6"/>
  <c r="AI1356" i="6"/>
  <c r="AI1355" i="6"/>
  <c r="AI1354" i="6"/>
  <c r="AI1353" i="6"/>
  <c r="AI1352" i="6"/>
  <c r="BA1352" i="6" s="1"/>
  <c r="AI1351" i="6"/>
  <c r="AI1349" i="6"/>
  <c r="BA1349" i="6" s="1"/>
  <c r="AI1350" i="6"/>
  <c r="AI1348" i="6"/>
  <c r="BA1348" i="6" s="1"/>
  <c r="AI1347" i="6"/>
  <c r="AI1346" i="6"/>
  <c r="AI1345" i="6"/>
  <c r="AI1343" i="6"/>
  <c r="AI1344" i="6"/>
  <c r="AI1342" i="6"/>
  <c r="AI1339" i="6"/>
  <c r="AI1341" i="6"/>
  <c r="BA1341" i="6" s="1"/>
  <c r="AI1340" i="6"/>
  <c r="AI1338" i="6"/>
  <c r="AI1337" i="6"/>
  <c r="AI1336" i="6"/>
  <c r="BA1336" i="6" s="1"/>
  <c r="AI1331" i="6"/>
  <c r="BA1331" i="6" s="1"/>
  <c r="AI1333" i="6"/>
  <c r="AI1334" i="6"/>
  <c r="AI1335" i="6"/>
  <c r="BA1335" i="6" s="1"/>
  <c r="AI1332" i="6"/>
  <c r="AI1330" i="6"/>
  <c r="BA1330" i="6" s="1"/>
  <c r="AI1328" i="6"/>
  <c r="BA1328" i="6" s="1"/>
  <c r="AI1327" i="6"/>
  <c r="AI1326" i="6"/>
  <c r="AI1329" i="6"/>
  <c r="AI1321" i="6"/>
  <c r="AI1323" i="6"/>
  <c r="BA1323" i="6" s="1"/>
  <c r="AI1325" i="6"/>
  <c r="AI1324" i="6"/>
  <c r="BA1324" i="6" s="1"/>
  <c r="AI1322" i="6"/>
  <c r="BA1322" i="6" s="1"/>
  <c r="AI1320" i="6"/>
  <c r="AI1318" i="6"/>
  <c r="AI1319" i="6"/>
  <c r="AI1317" i="6"/>
  <c r="AI1316" i="6"/>
  <c r="AI1315" i="6"/>
  <c r="BA1315" i="6" s="1"/>
  <c r="AI1311" i="6"/>
  <c r="BA1311" i="6" s="1"/>
  <c r="AI1313" i="6"/>
  <c r="BA1313" i="6" s="1"/>
  <c r="AI1309" i="6"/>
  <c r="AI1310" i="6"/>
  <c r="BA1310" i="6" s="1"/>
  <c r="AI1312" i="6"/>
  <c r="AI1314" i="6"/>
  <c r="AI1305" i="6"/>
  <c r="AI1306" i="6"/>
  <c r="AI1307" i="6"/>
  <c r="AI1308" i="6"/>
  <c r="BA1308" i="6" s="1"/>
  <c r="AI1303" i="6"/>
  <c r="AI1304" i="6"/>
  <c r="AI1302" i="6"/>
  <c r="BA1302" i="6" s="1"/>
  <c r="AI1299" i="6"/>
  <c r="BA1299" i="6" s="1"/>
  <c r="AI1300" i="6"/>
  <c r="AI1301" i="6"/>
  <c r="AI1297" i="6"/>
  <c r="AI1298" i="6"/>
  <c r="AI1295" i="6"/>
  <c r="AI1294" i="6"/>
  <c r="AI1296" i="6"/>
  <c r="BA1296" i="6" s="1"/>
  <c r="AI1291" i="6"/>
  <c r="AI1292" i="6"/>
  <c r="BA1292" i="6" s="1"/>
  <c r="AI1293" i="6"/>
  <c r="AI1288" i="6"/>
  <c r="AI1289" i="6"/>
  <c r="AI1290" i="6"/>
  <c r="BA1290" i="6" s="1"/>
  <c r="AI1287" i="6"/>
  <c r="BA1287" i="6" s="1"/>
  <c r="AI1285" i="6"/>
  <c r="AI1284" i="6"/>
  <c r="BA1284" i="6" s="1"/>
  <c r="AI1286" i="6"/>
  <c r="AI1282" i="6"/>
  <c r="AI1283" i="6"/>
  <c r="AI1281" i="6"/>
  <c r="AI1280" i="6"/>
  <c r="AI1279" i="6"/>
  <c r="AI1277" i="6"/>
  <c r="BA1277" i="6" s="1"/>
  <c r="AI1278" i="6"/>
  <c r="BA1278" i="6" s="1"/>
  <c r="AI1275" i="6"/>
  <c r="AI1276" i="6"/>
  <c r="BA1276" i="6" s="1"/>
  <c r="AI1271" i="6"/>
  <c r="AI1269" i="6"/>
  <c r="AI1270" i="6"/>
  <c r="BA1270" i="6" s="1"/>
  <c r="AI1274" i="6"/>
  <c r="AI1273" i="6"/>
  <c r="BA1273" i="6" s="1"/>
  <c r="AI1272" i="6"/>
  <c r="AI1266" i="6"/>
  <c r="BA1266" i="6" s="1"/>
  <c r="AI1267" i="6"/>
  <c r="AI1268" i="6"/>
  <c r="BA1268" i="6" s="1"/>
  <c r="AI1265" i="6"/>
  <c r="AI1264" i="6"/>
  <c r="AI1263" i="6"/>
  <c r="BA1263" i="6" s="1"/>
  <c r="AI1258" i="6"/>
  <c r="BA1258" i="6" s="1"/>
  <c r="AI1261" i="6"/>
  <c r="AI1262" i="6"/>
  <c r="AI1259" i="6"/>
  <c r="AI1260" i="6"/>
  <c r="BA1260" i="6" s="1"/>
  <c r="AI1257" i="6"/>
  <c r="AI1256" i="6"/>
  <c r="BA1256" i="6" s="1"/>
  <c r="AI1254" i="6"/>
  <c r="AI1255" i="6"/>
  <c r="BA1255" i="6" s="1"/>
  <c r="AI1251" i="6"/>
  <c r="AI1253" i="6"/>
  <c r="AI1252" i="6"/>
  <c r="BA1252" i="6" s="1"/>
  <c r="AI1250" i="6"/>
  <c r="AI1247" i="6"/>
  <c r="BA1247" i="6" s="1"/>
  <c r="AI1248" i="6"/>
  <c r="AI1249" i="6"/>
  <c r="AI1246" i="6"/>
  <c r="AI1244" i="6"/>
  <c r="AI1245" i="6"/>
  <c r="AI1243" i="6"/>
  <c r="AI1240" i="6"/>
  <c r="BA1240" i="6" s="1"/>
  <c r="AI1242" i="6"/>
  <c r="AI1241" i="6"/>
  <c r="BA1241" i="6" s="1"/>
  <c r="AI1231" i="6"/>
  <c r="AI1236" i="6"/>
  <c r="BA1236" i="6" s="1"/>
  <c r="AI1237" i="6"/>
  <c r="BA1237" i="6" s="1"/>
  <c r="AI1239" i="6"/>
  <c r="AI1238" i="6"/>
  <c r="AI1234" i="6"/>
  <c r="AI1235" i="6"/>
  <c r="AI1232" i="6"/>
  <c r="BA1232" i="6" s="1"/>
  <c r="AI1230" i="6"/>
  <c r="BA1230" i="6" s="1"/>
  <c r="AI1233" i="6"/>
  <c r="AI1229" i="6"/>
  <c r="AI1227" i="6"/>
  <c r="AI1228" i="6"/>
  <c r="BA1228" i="6" s="1"/>
  <c r="AI1226" i="6"/>
  <c r="AI1225" i="6"/>
  <c r="BA1225" i="6" s="1"/>
  <c r="AI1222" i="6"/>
  <c r="AI1223" i="6"/>
  <c r="AI1224" i="6"/>
  <c r="AI1220" i="6"/>
  <c r="BA1220" i="6" s="1"/>
  <c r="AI1221" i="6"/>
  <c r="AI1219" i="6"/>
  <c r="AI1216" i="6"/>
  <c r="AI1214" i="6"/>
  <c r="BA1214" i="6" s="1"/>
  <c r="AI1218" i="6"/>
  <c r="AI1217" i="6"/>
  <c r="AI1215" i="6"/>
  <c r="AI1213" i="6"/>
  <c r="AI1212" i="6"/>
  <c r="AI1211" i="6"/>
  <c r="AI1210" i="6"/>
  <c r="AI1209" i="6"/>
  <c r="AI1208" i="6"/>
  <c r="AI1207" i="6"/>
  <c r="BA1207" i="6" s="1"/>
  <c r="AI1205" i="6"/>
  <c r="AI1203" i="6"/>
  <c r="AI1204" i="6"/>
  <c r="BA1204" i="6" s="1"/>
  <c r="AI1206" i="6"/>
  <c r="AI1202" i="6"/>
  <c r="AI1201" i="6"/>
  <c r="AI1194" i="6"/>
  <c r="AI1198" i="6"/>
  <c r="AI1199" i="6"/>
  <c r="AI1195" i="6"/>
  <c r="AI1196" i="6"/>
  <c r="AI1200" i="6"/>
  <c r="BA1200" i="6" s="1"/>
  <c r="AI1197" i="6"/>
  <c r="BA1197" i="6" s="1"/>
  <c r="AI1193" i="6"/>
  <c r="AI1191" i="6"/>
  <c r="AI1192" i="6"/>
  <c r="AI1188" i="6"/>
  <c r="AI1189" i="6"/>
  <c r="AI1187" i="6"/>
  <c r="AI1190" i="6"/>
  <c r="AI1186" i="6"/>
  <c r="AI1184" i="6"/>
  <c r="AI1185" i="6"/>
  <c r="AI1180" i="6"/>
  <c r="BA1180" i="6" s="1"/>
  <c r="AI1181" i="6"/>
  <c r="BA1181" i="6" s="1"/>
  <c r="AI1182" i="6"/>
  <c r="AI1183" i="6"/>
  <c r="AI1176" i="6"/>
  <c r="AI1179" i="6"/>
  <c r="AI1175" i="6"/>
  <c r="AI1177" i="6"/>
  <c r="AI1178" i="6"/>
  <c r="AI1173" i="6"/>
  <c r="AI1174" i="6"/>
  <c r="AI1168" i="6"/>
  <c r="AI1169" i="6"/>
  <c r="AI1172" i="6"/>
  <c r="AI1171" i="6"/>
  <c r="BA1171" i="6" s="1"/>
  <c r="AI1170" i="6"/>
  <c r="BA1170" i="6" s="1"/>
  <c r="AI1164" i="6"/>
  <c r="AI1163" i="6"/>
  <c r="AI1166" i="6"/>
  <c r="AI1167" i="6"/>
  <c r="AI1165" i="6"/>
  <c r="AI1162" i="6"/>
  <c r="AI1159" i="6"/>
  <c r="AI1161" i="6"/>
  <c r="AI1160" i="6"/>
  <c r="BA1160" i="6" s="1"/>
  <c r="AI1158" i="6"/>
  <c r="BA1158" i="6" s="1"/>
  <c r="AI1157" i="6"/>
  <c r="AI1155" i="6"/>
  <c r="AI1156" i="6"/>
  <c r="AI1154" i="6"/>
  <c r="AI1153" i="6"/>
  <c r="AI1152" i="6"/>
  <c r="AI1149" i="6"/>
  <c r="AI1150" i="6"/>
  <c r="AI1151" i="6"/>
  <c r="AI1148" i="6"/>
  <c r="AI1147" i="6"/>
  <c r="BA1147" i="6" s="1"/>
  <c r="AI1143" i="6"/>
  <c r="BA1143" i="6" s="1"/>
  <c r="AI1144" i="6"/>
  <c r="AI1145" i="6"/>
  <c r="AI1142" i="6"/>
  <c r="AI1146" i="6"/>
  <c r="AI1141" i="6"/>
  <c r="AI1138" i="6"/>
  <c r="AI1137" i="6"/>
  <c r="AI1136" i="6"/>
  <c r="AI1139" i="6"/>
  <c r="AI1140" i="6"/>
  <c r="AI1135" i="6"/>
  <c r="BA1135" i="6" s="1"/>
  <c r="AI1134" i="6"/>
  <c r="AI1133" i="6"/>
  <c r="BA1133" i="6" s="1"/>
  <c r="AI1131" i="6"/>
  <c r="AI1132" i="6"/>
  <c r="AI1128" i="6"/>
  <c r="AI1130" i="6"/>
  <c r="AI1129" i="6"/>
  <c r="AI1126" i="6"/>
  <c r="AI1127" i="6"/>
  <c r="AI1125" i="6"/>
  <c r="BA1125" i="6" s="1"/>
  <c r="AI1123" i="6"/>
  <c r="AI1122" i="6"/>
  <c r="AI1124" i="6"/>
  <c r="BA1124" i="6" s="1"/>
  <c r="AI1119" i="6"/>
  <c r="AI1120" i="6"/>
  <c r="AI1121" i="6"/>
  <c r="AI1118" i="6"/>
  <c r="AI1116" i="6"/>
  <c r="AI1117" i="6"/>
  <c r="BA1117" i="6" s="1"/>
  <c r="AI1115" i="6"/>
  <c r="AI1113" i="6"/>
  <c r="AI1114" i="6"/>
  <c r="BA1114" i="6" s="1"/>
  <c r="AI1111" i="6"/>
  <c r="AI1112" i="6"/>
  <c r="BA1112" i="6" s="1"/>
  <c r="AI1110" i="6"/>
  <c r="BA1110" i="6" s="1"/>
  <c r="AI1107" i="6"/>
  <c r="AI1108" i="6"/>
  <c r="AI1109" i="6"/>
  <c r="BA1109" i="6" s="1"/>
  <c r="AI1106" i="6"/>
  <c r="AI1103" i="6"/>
  <c r="AI1104" i="6"/>
  <c r="AI1105" i="6"/>
  <c r="BA1105" i="6" s="1"/>
  <c r="AI1101" i="6"/>
  <c r="AI1100" i="6"/>
  <c r="BA1100" i="6" s="1"/>
  <c r="AI1099" i="6"/>
  <c r="BA1099" i="6" s="1"/>
  <c r="AI1102" i="6"/>
  <c r="AI1096" i="6"/>
  <c r="AI1097" i="6"/>
  <c r="BA1097" i="6" s="1"/>
  <c r="AI1098" i="6"/>
  <c r="AI1094" i="6"/>
  <c r="BA1094" i="6" s="1"/>
  <c r="AI1095" i="6"/>
  <c r="AI1091" i="6"/>
  <c r="AI1089" i="6"/>
  <c r="BA1089" i="6" s="1"/>
  <c r="AI1090" i="6"/>
  <c r="AI1092" i="6"/>
  <c r="BA1092" i="6" s="1"/>
  <c r="AI1093" i="6"/>
  <c r="AI1088" i="6"/>
  <c r="AI1087" i="6"/>
  <c r="AI1084" i="6"/>
  <c r="BA1084" i="6" s="1"/>
  <c r="AI1085" i="6"/>
  <c r="BA1085" i="6" s="1"/>
  <c r="AI1083" i="6"/>
  <c r="AI1086" i="6"/>
  <c r="BA1086" i="6" s="1"/>
  <c r="AI1081" i="6"/>
  <c r="BA1081" i="6" s="1"/>
  <c r="AI1082" i="6"/>
  <c r="AI1080" i="6"/>
  <c r="AI1077" i="6"/>
  <c r="BA1077" i="6" s="1"/>
  <c r="AI1078" i="6"/>
  <c r="AI1079" i="6"/>
  <c r="AI1075" i="6"/>
  <c r="BA1075" i="6" s="1"/>
  <c r="AI1074" i="6"/>
  <c r="AI1076" i="6"/>
  <c r="BA1076" i="6" s="1"/>
  <c r="AI1072" i="6"/>
  <c r="AI1071" i="6"/>
  <c r="AI1073" i="6"/>
  <c r="BA1073" i="6" s="1"/>
  <c r="AI1070" i="6"/>
  <c r="AI1069" i="6"/>
  <c r="AI1068" i="6"/>
  <c r="BA1068" i="6" s="1"/>
  <c r="AI1065" i="6"/>
  <c r="BA1065" i="6" s="1"/>
  <c r="AI1066" i="6"/>
  <c r="AI1067" i="6"/>
  <c r="AI1064" i="6"/>
  <c r="AI1063" i="6"/>
  <c r="BA1063" i="6" s="1"/>
  <c r="AI1061" i="6"/>
  <c r="BA1061" i="6" s="1"/>
  <c r="AI1062" i="6"/>
  <c r="AI1059" i="6"/>
  <c r="BA1059" i="6" s="1"/>
  <c r="AI1058" i="6"/>
  <c r="AI1060" i="6"/>
  <c r="AI1056" i="6"/>
  <c r="AI1057" i="6"/>
  <c r="BA1057" i="6" s="1"/>
  <c r="AI1055" i="6"/>
  <c r="AI1052" i="6"/>
  <c r="BA1052" i="6" s="1"/>
  <c r="AI1053" i="6"/>
  <c r="AI1054" i="6"/>
  <c r="AI1048" i="6"/>
  <c r="AI1049" i="6"/>
  <c r="AI1050" i="6"/>
  <c r="BA1050" i="6" s="1"/>
  <c r="AI1051" i="6"/>
  <c r="BA1051" i="6" s="1"/>
  <c r="AI1045" i="6"/>
  <c r="BA1045" i="6" s="1"/>
  <c r="AI1046" i="6"/>
  <c r="AI1047" i="6"/>
  <c r="AI1043" i="6"/>
  <c r="AI1044" i="6"/>
  <c r="BA1044" i="6" s="1"/>
  <c r="AI1039" i="6"/>
  <c r="AI1040" i="6"/>
  <c r="AI1041" i="6"/>
  <c r="BA1041" i="6" s="1"/>
  <c r="AI1042" i="6"/>
  <c r="BA1042" i="6" s="1"/>
  <c r="AI1037" i="6"/>
  <c r="BA1037" i="6" s="1"/>
  <c r="AI1038" i="6"/>
  <c r="AI1034" i="6"/>
  <c r="AI1035" i="6"/>
  <c r="AI1036" i="6"/>
  <c r="AI1033" i="6"/>
  <c r="AI1032" i="6"/>
  <c r="BA1032" i="6" s="1"/>
  <c r="AI1029" i="6"/>
  <c r="AI1031" i="6"/>
  <c r="BA1031" i="6" s="1"/>
  <c r="AI1030" i="6"/>
  <c r="AI1028" i="6"/>
  <c r="AI1027" i="6"/>
  <c r="AI1024" i="6"/>
  <c r="AI1025" i="6"/>
  <c r="BA1025" i="6" s="1"/>
  <c r="AI1026" i="6"/>
  <c r="BA1026" i="6" s="1"/>
  <c r="AI1022" i="6"/>
  <c r="AI1023" i="6"/>
  <c r="AI1021" i="6"/>
  <c r="BA1021" i="6" s="1"/>
  <c r="AI1019" i="6"/>
  <c r="AI1020" i="6"/>
  <c r="AI1016" i="6"/>
  <c r="AI1017" i="6"/>
  <c r="BA1017" i="6" s="1"/>
  <c r="AI1015" i="6"/>
  <c r="AI1018" i="6"/>
  <c r="BA1018" i="6" s="1"/>
  <c r="AI1014" i="6"/>
  <c r="AI1011" i="6"/>
  <c r="AI1012" i="6"/>
  <c r="BA1012" i="6" s="1"/>
  <c r="AI1009" i="6"/>
  <c r="AI1010" i="6"/>
  <c r="AI1013" i="6"/>
  <c r="AI1007" i="6"/>
  <c r="AI1008" i="6"/>
  <c r="AI1006" i="6"/>
  <c r="AI1003" i="6"/>
  <c r="BA1003" i="6" s="1"/>
  <c r="AI1002" i="6"/>
  <c r="AI1005" i="6"/>
  <c r="AI1004" i="6"/>
  <c r="BA1004" i="6" s="1"/>
  <c r="AI999" i="6"/>
  <c r="AI1000" i="6"/>
  <c r="AI1001" i="6"/>
  <c r="BA1001" i="6" s="1"/>
  <c r="AI998" i="6"/>
  <c r="AI993" i="6"/>
  <c r="AI997" i="6"/>
  <c r="AI994" i="6"/>
  <c r="AI995" i="6"/>
  <c r="BA995" i="6" s="1"/>
  <c r="AI996" i="6"/>
  <c r="AI992" i="6"/>
  <c r="BA992" i="6" s="1"/>
  <c r="AI991" i="6"/>
  <c r="AI990" i="6"/>
  <c r="BA990" i="6" s="1"/>
  <c r="AI988" i="6"/>
  <c r="AI989" i="6"/>
  <c r="AI987" i="6"/>
  <c r="BA987" i="6" s="1"/>
  <c r="AI986" i="6"/>
  <c r="AI984" i="6"/>
  <c r="AI985" i="6"/>
  <c r="AI981" i="6"/>
  <c r="AI980" i="6"/>
  <c r="AI983" i="6"/>
  <c r="AI982" i="6"/>
  <c r="BA982" i="6" s="1"/>
  <c r="AI976" i="6"/>
  <c r="AI979" i="6"/>
  <c r="BA979" i="6" s="1"/>
  <c r="AI977" i="6"/>
  <c r="AI978" i="6"/>
  <c r="AI975" i="6"/>
  <c r="BA975" i="6" s="1"/>
  <c r="AI973" i="6"/>
  <c r="AI972" i="6"/>
  <c r="AI974" i="6"/>
  <c r="AI971" i="6"/>
  <c r="AI970" i="6"/>
  <c r="AI969" i="6"/>
  <c r="BA969" i="6" s="1"/>
  <c r="AI968" i="6"/>
  <c r="AI966" i="6"/>
  <c r="BA966" i="6" s="1"/>
  <c r="AI967" i="6"/>
  <c r="AI964" i="6"/>
  <c r="AI959" i="6"/>
  <c r="AI960" i="6"/>
  <c r="AI965" i="6"/>
  <c r="AI963" i="6"/>
  <c r="BA963" i="6" s="1"/>
  <c r="AI962" i="6"/>
  <c r="AI961" i="6"/>
  <c r="AI958" i="6"/>
  <c r="BA958" i="6" s="1"/>
  <c r="AI957" i="6"/>
  <c r="AI953" i="6"/>
  <c r="BA953" i="6" s="1"/>
  <c r="AI956" i="6"/>
  <c r="AI954" i="6"/>
  <c r="AI955" i="6"/>
  <c r="BA955" i="6" s="1"/>
  <c r="AI951" i="6"/>
  <c r="AI952" i="6"/>
  <c r="AI949" i="6"/>
  <c r="AI950" i="6"/>
  <c r="AI948" i="6"/>
  <c r="AI947" i="6"/>
  <c r="AI945" i="6"/>
  <c r="BA945" i="6" s="1"/>
  <c r="AI942" i="6"/>
  <c r="AI943" i="6"/>
  <c r="AI944" i="6"/>
  <c r="AI941" i="6"/>
  <c r="AI946" i="6"/>
  <c r="BA946" i="6" s="1"/>
  <c r="AI940" i="6"/>
  <c r="AI938" i="6"/>
  <c r="AI939" i="6"/>
  <c r="AI936" i="6"/>
  <c r="BA936" i="6" s="1"/>
  <c r="AI937" i="6"/>
  <c r="AI935" i="6"/>
  <c r="AI934" i="6"/>
  <c r="AI930" i="6"/>
  <c r="BA930" i="6" s="1"/>
  <c r="AI931" i="6"/>
  <c r="AI932" i="6"/>
  <c r="BA932" i="6" s="1"/>
  <c r="AI933" i="6"/>
  <c r="AI923" i="6"/>
  <c r="AI924" i="6"/>
  <c r="BA924" i="6" s="1"/>
  <c r="AI929" i="6"/>
  <c r="AI927" i="6"/>
  <c r="AI928" i="6"/>
  <c r="AI925" i="6"/>
  <c r="AI922" i="6"/>
  <c r="AI926" i="6"/>
  <c r="AI918" i="6"/>
  <c r="BA918" i="6" s="1"/>
  <c r="AI920" i="6"/>
  <c r="BA920" i="6" s="1"/>
  <c r="AI919" i="6"/>
  <c r="AI921" i="6"/>
  <c r="AI916" i="6"/>
  <c r="AI915" i="6"/>
  <c r="AI917" i="6"/>
  <c r="BA917" i="6" s="1"/>
  <c r="AI912" i="6"/>
  <c r="AI913" i="6"/>
  <c r="AI914" i="6"/>
  <c r="AI911" i="6"/>
  <c r="AI910" i="6"/>
  <c r="AI909" i="6"/>
  <c r="BA909" i="6" s="1"/>
  <c r="AI908" i="6"/>
  <c r="AI903" i="6"/>
  <c r="AI904" i="6"/>
  <c r="AI907" i="6"/>
  <c r="BA907" i="6" s="1"/>
  <c r="AI905" i="6"/>
  <c r="AI906" i="6"/>
  <c r="AI902" i="6"/>
  <c r="AI901" i="6"/>
  <c r="AI900" i="6"/>
  <c r="AI897" i="6"/>
  <c r="AI899" i="6"/>
  <c r="AI898" i="6"/>
  <c r="BA898" i="6" s="1"/>
  <c r="AI895" i="6"/>
  <c r="AI896" i="6"/>
  <c r="AI894" i="6"/>
  <c r="BA894" i="6" s="1"/>
  <c r="AI891" i="6"/>
  <c r="AI892" i="6"/>
  <c r="AI890" i="6"/>
  <c r="AI889" i="6"/>
  <c r="AI893" i="6"/>
  <c r="AI886" i="6"/>
  <c r="AI888" i="6"/>
  <c r="AI887" i="6"/>
  <c r="AI885" i="6"/>
  <c r="BA885" i="6" s="1"/>
  <c r="AI884" i="6"/>
  <c r="AI883" i="6"/>
  <c r="AI882" i="6"/>
  <c r="BA882" i="6" s="1"/>
  <c r="AI881" i="6"/>
  <c r="AI880" i="6"/>
  <c r="AI879" i="6"/>
  <c r="AI877" i="6"/>
  <c r="BA877" i="6" s="1"/>
  <c r="AI878" i="6"/>
  <c r="AI875" i="6"/>
  <c r="AI876" i="6"/>
  <c r="AI873" i="6"/>
  <c r="AI874" i="6"/>
  <c r="BA874" i="6" s="1"/>
  <c r="AI872" i="6"/>
  <c r="AI871" i="6"/>
  <c r="AI868" i="6"/>
  <c r="BA868" i="6" s="1"/>
  <c r="AI870" i="6"/>
  <c r="AI869" i="6"/>
  <c r="AI862" i="6"/>
  <c r="AI863" i="6"/>
  <c r="AI866" i="6"/>
  <c r="AI867" i="6"/>
  <c r="AI864" i="6"/>
  <c r="AI865" i="6"/>
  <c r="AI861" i="6"/>
  <c r="BA861" i="6" s="1"/>
  <c r="AI857" i="6"/>
  <c r="AI858" i="6"/>
  <c r="BA858" i="6" s="1"/>
  <c r="AI859" i="6"/>
  <c r="AI860" i="6"/>
  <c r="AI855" i="6"/>
  <c r="AI854" i="6"/>
  <c r="AI856" i="6"/>
  <c r="AI853" i="6"/>
  <c r="AI851" i="6"/>
  <c r="AI852" i="6"/>
  <c r="AI849" i="6"/>
  <c r="AI850" i="6"/>
  <c r="AI847" i="6"/>
  <c r="AI848" i="6"/>
  <c r="BA848" i="6" s="1"/>
  <c r="AI846" i="6"/>
  <c r="BA846" i="6" s="1"/>
  <c r="AI845" i="6"/>
  <c r="AI843" i="6"/>
  <c r="AI844" i="6"/>
  <c r="AI842" i="6"/>
  <c r="AI839" i="6"/>
  <c r="AI840" i="6"/>
  <c r="AI841" i="6"/>
  <c r="AI838" i="6"/>
  <c r="AI835" i="6"/>
  <c r="AI833" i="6"/>
  <c r="BA833" i="6" s="1"/>
  <c r="AI836" i="6"/>
  <c r="AI834" i="6"/>
  <c r="AI837" i="6"/>
  <c r="AI831" i="6"/>
  <c r="BA831" i="6" s="1"/>
  <c r="AI832" i="6"/>
  <c r="AI830" i="6"/>
  <c r="AI829" i="6"/>
  <c r="AI827" i="6"/>
  <c r="AI828" i="6"/>
  <c r="AI826" i="6"/>
  <c r="AI824" i="6"/>
  <c r="BA824" i="6" s="1"/>
  <c r="AI825" i="6"/>
  <c r="AI823" i="6"/>
  <c r="AI821" i="6"/>
  <c r="AI819" i="6"/>
  <c r="AI820" i="6"/>
  <c r="AI822" i="6"/>
  <c r="BA822" i="6" s="1"/>
  <c r="AI818" i="6"/>
  <c r="AI816" i="6"/>
  <c r="AI817" i="6"/>
  <c r="AI810" i="6"/>
  <c r="AI812" i="6"/>
  <c r="AI813" i="6"/>
  <c r="AI814" i="6"/>
  <c r="BA814" i="6" s="1"/>
  <c r="AI815" i="6"/>
  <c r="AI808" i="6"/>
  <c r="AI809" i="6"/>
  <c r="AI811" i="6"/>
  <c r="BA811" i="6" s="1"/>
  <c r="AI805" i="6"/>
  <c r="AI806" i="6"/>
  <c r="BA806" i="6" s="1"/>
  <c r="AI807" i="6"/>
  <c r="AI804" i="6"/>
  <c r="AI803" i="6"/>
  <c r="AI802" i="6"/>
  <c r="AI800" i="6"/>
  <c r="AI801" i="6"/>
  <c r="BA801" i="6" s="1"/>
  <c r="AI799" i="6"/>
  <c r="AI794" i="6"/>
  <c r="AI796" i="6"/>
  <c r="AI795" i="6"/>
  <c r="AI797" i="6"/>
  <c r="BA797" i="6" s="1"/>
  <c r="AI798" i="6"/>
  <c r="AI790" i="6"/>
  <c r="AI792" i="6"/>
  <c r="AI793" i="6"/>
  <c r="AI791" i="6"/>
  <c r="AI786" i="6"/>
  <c r="AI788" i="6"/>
  <c r="BA788" i="6" s="1"/>
  <c r="AI789" i="6"/>
  <c r="AI785" i="6"/>
  <c r="AI787" i="6"/>
  <c r="BA787" i="6" s="1"/>
  <c r="AI783" i="6"/>
  <c r="AI781" i="6"/>
  <c r="AI782" i="6"/>
  <c r="AI780" i="6"/>
  <c r="AI784" i="6"/>
  <c r="AI778" i="6"/>
  <c r="AI779" i="6"/>
  <c r="AI776" i="6"/>
  <c r="BA776" i="6" s="1"/>
  <c r="AI777" i="6"/>
  <c r="AI774" i="6"/>
  <c r="BA774" i="6" s="1"/>
  <c r="AI775" i="6"/>
  <c r="AI772" i="6"/>
  <c r="AI773" i="6"/>
  <c r="AI771" i="6"/>
  <c r="AI769" i="6"/>
  <c r="AI768" i="6"/>
  <c r="AI770" i="6"/>
  <c r="AI765" i="6"/>
  <c r="AI766" i="6"/>
  <c r="BA766" i="6" s="1"/>
  <c r="AI767" i="6"/>
  <c r="AI762" i="6"/>
  <c r="BA762" i="6" s="1"/>
  <c r="AI763" i="6"/>
  <c r="AI764" i="6"/>
  <c r="AI760" i="6"/>
  <c r="AI761" i="6"/>
  <c r="AI757" i="6"/>
  <c r="AI758" i="6"/>
  <c r="AI759" i="6"/>
  <c r="AI756" i="6"/>
  <c r="AI755" i="6"/>
  <c r="AI752" i="6"/>
  <c r="AI753" i="6"/>
  <c r="BA753" i="6" s="1"/>
  <c r="AI754" i="6"/>
  <c r="AI749" i="6"/>
  <c r="AI750" i="6"/>
  <c r="AI751" i="6"/>
  <c r="AI747" i="6"/>
  <c r="AI748" i="6"/>
  <c r="BA748" i="6" s="1"/>
  <c r="AI744" i="6"/>
  <c r="AI745" i="6"/>
  <c r="AI742" i="6"/>
  <c r="AI743" i="6"/>
  <c r="AI746" i="6"/>
  <c r="AI741" i="6"/>
  <c r="BA741" i="6" s="1"/>
  <c r="AI740" i="6"/>
  <c r="AI739" i="6"/>
  <c r="BA739" i="6" s="1"/>
  <c r="AI738" i="6"/>
  <c r="AI736" i="6"/>
  <c r="AI737" i="6"/>
  <c r="AI731" i="6"/>
  <c r="AI732" i="6"/>
  <c r="AI734" i="6"/>
  <c r="AI733" i="6"/>
  <c r="AI735" i="6"/>
  <c r="AI730" i="6"/>
  <c r="AI729" i="6"/>
  <c r="AI727" i="6"/>
  <c r="BA727" i="6" s="1"/>
  <c r="AI728" i="6"/>
  <c r="AI724" i="6"/>
  <c r="AI722" i="6"/>
  <c r="BA722" i="6" s="1"/>
  <c r="AI723" i="6"/>
  <c r="AI725" i="6"/>
  <c r="AI726" i="6"/>
  <c r="AI721" i="6"/>
  <c r="AI718" i="6"/>
  <c r="AI719" i="6"/>
  <c r="AI720" i="6"/>
  <c r="AI717" i="6"/>
  <c r="BA717" i="6" s="1"/>
  <c r="AI716" i="6"/>
  <c r="AI714" i="6"/>
  <c r="AI715" i="6"/>
  <c r="BA715" i="6" s="1"/>
  <c r="AI713" i="6"/>
  <c r="AI712" i="6"/>
  <c r="AI711" i="6"/>
  <c r="AI707" i="6"/>
  <c r="AI708" i="6"/>
  <c r="AI709" i="6"/>
  <c r="AI710" i="6"/>
  <c r="AI704" i="6"/>
  <c r="BA704" i="6" s="1"/>
  <c r="AI703" i="6"/>
  <c r="AI702" i="6"/>
  <c r="AI705" i="6"/>
  <c r="AI706" i="6"/>
  <c r="BA706" i="6" s="1"/>
  <c r="AI701" i="6"/>
  <c r="AI699" i="6"/>
  <c r="AI700" i="6"/>
  <c r="AI698" i="6"/>
  <c r="AI696" i="6"/>
  <c r="BA696" i="6" s="1"/>
  <c r="AI697" i="6"/>
  <c r="AI693" i="6"/>
  <c r="AI694" i="6"/>
  <c r="AI695" i="6"/>
  <c r="BA695" i="6" s="1"/>
  <c r="AI691" i="6"/>
  <c r="AI692" i="6"/>
  <c r="BA692" i="6" s="1"/>
  <c r="AI690" i="6"/>
  <c r="AI689" i="6"/>
  <c r="AI688" i="6"/>
  <c r="AI686" i="6"/>
  <c r="AI687" i="6"/>
  <c r="AI685" i="6"/>
  <c r="AI683" i="6"/>
  <c r="AI684" i="6"/>
  <c r="AI682" i="6"/>
  <c r="BA682" i="6" s="1"/>
  <c r="AI680" i="6"/>
  <c r="AI681" i="6"/>
  <c r="BA681" i="6" s="1"/>
  <c r="AI674" i="6"/>
  <c r="BA674" i="6" s="1"/>
  <c r="AI676" i="6"/>
  <c r="AI677" i="6"/>
  <c r="AI678" i="6"/>
  <c r="AI679" i="6"/>
  <c r="AI675" i="6"/>
  <c r="AI670" i="6"/>
  <c r="AI669" i="6"/>
  <c r="BA669" i="6" s="1"/>
  <c r="AI672" i="6"/>
  <c r="AI673" i="6"/>
  <c r="AI671" i="6"/>
  <c r="AI664" i="6"/>
  <c r="BA664" i="6" s="1"/>
  <c r="AI668" i="6"/>
  <c r="AI666" i="6"/>
  <c r="AI665" i="6"/>
  <c r="AI667" i="6"/>
  <c r="AI663" i="6"/>
  <c r="BA663" i="6" s="1"/>
  <c r="AI661" i="6"/>
  <c r="AI662" i="6"/>
  <c r="AI658" i="6"/>
  <c r="AI659" i="6"/>
  <c r="AI660" i="6"/>
  <c r="BA660" i="6" s="1"/>
  <c r="AI656" i="6"/>
  <c r="AI657" i="6"/>
  <c r="AI655" i="6"/>
  <c r="BA655" i="6" s="1"/>
  <c r="AI654" i="6"/>
  <c r="AI653" i="6"/>
  <c r="AI651" i="6"/>
  <c r="AI652" i="6"/>
  <c r="AI650" i="6"/>
  <c r="AI640" i="6"/>
  <c r="BA640" i="6" s="1"/>
  <c r="AI641" i="6"/>
  <c r="AI643" i="6"/>
  <c r="AI644" i="6"/>
  <c r="AI646" i="6"/>
  <c r="AI647" i="6"/>
  <c r="AI648" i="6"/>
  <c r="AI649" i="6"/>
  <c r="BA649" i="6" s="1"/>
  <c r="AI642" i="6"/>
  <c r="AI645" i="6"/>
  <c r="AI637" i="6"/>
  <c r="AI638" i="6"/>
  <c r="AI634" i="6"/>
  <c r="BA634" i="6" s="1"/>
  <c r="AI633" i="6"/>
  <c r="AI639" i="6"/>
  <c r="AI635" i="6"/>
  <c r="AI636" i="6"/>
  <c r="AI632" i="6"/>
  <c r="BA632" i="6" s="1"/>
  <c r="AI629" i="6"/>
  <c r="AI630" i="6"/>
  <c r="AI628" i="6"/>
  <c r="AI631" i="6"/>
  <c r="AI625" i="6"/>
  <c r="AI626" i="6"/>
  <c r="BA626" i="6" s="1"/>
  <c r="AI627" i="6"/>
  <c r="AI624" i="6"/>
  <c r="AI621" i="6"/>
  <c r="AI622" i="6"/>
  <c r="AI623" i="6"/>
  <c r="AI620" i="6"/>
  <c r="AI619" i="6"/>
  <c r="AI618" i="6"/>
  <c r="BA618" i="6" s="1"/>
  <c r="AI617" i="6"/>
  <c r="AI615" i="6"/>
  <c r="AI616" i="6"/>
  <c r="AI612" i="6"/>
  <c r="AI613" i="6"/>
  <c r="AI614" i="6"/>
  <c r="AI611" i="6"/>
  <c r="AI610" i="6"/>
  <c r="BA610" i="6" s="1"/>
  <c r="AI609" i="6"/>
  <c r="AI608" i="6"/>
  <c r="AI607" i="6"/>
  <c r="BA607" i="6" s="1"/>
  <c r="AI606" i="6"/>
  <c r="AI605" i="6"/>
  <c r="AI602" i="6"/>
  <c r="AI604" i="6"/>
  <c r="AI603" i="6"/>
  <c r="AI599" i="6"/>
  <c r="BA599" i="6" s="1"/>
  <c r="AI600" i="6"/>
  <c r="AI601" i="6"/>
  <c r="AI597" i="6"/>
  <c r="AI598" i="6"/>
  <c r="AI594" i="6"/>
  <c r="AI595" i="6"/>
  <c r="AI596" i="6"/>
  <c r="BA596" i="6" s="1"/>
  <c r="AI593" i="6"/>
  <c r="AI592" i="6"/>
  <c r="AI591" i="6"/>
  <c r="AI590" i="6"/>
  <c r="BA590" i="6" s="1"/>
  <c r="AI589" i="6"/>
  <c r="AI588" i="6"/>
  <c r="AI586" i="6"/>
  <c r="AI587" i="6"/>
  <c r="AI585" i="6"/>
  <c r="AI584" i="6"/>
  <c r="AI581" i="6"/>
  <c r="AI579" i="6"/>
  <c r="AI582" i="6"/>
  <c r="AI583" i="6"/>
  <c r="AI580" i="6"/>
  <c r="BA580" i="6" s="1"/>
  <c r="AI577" i="6"/>
  <c r="AI578" i="6"/>
  <c r="BA578" i="6" s="1"/>
  <c r="AI574" i="6"/>
  <c r="AI576" i="6"/>
  <c r="AI575" i="6"/>
  <c r="AI570" i="6"/>
  <c r="BA570" i="6" s="1"/>
  <c r="AI573" i="6"/>
  <c r="AI569" i="6"/>
  <c r="AI571" i="6"/>
  <c r="AI572" i="6"/>
  <c r="AI566" i="6"/>
  <c r="AI567" i="6"/>
  <c r="AI568" i="6"/>
  <c r="BA568" i="6" s="1"/>
  <c r="AI565" i="6"/>
  <c r="AI559" i="6"/>
  <c r="AI562" i="6"/>
  <c r="AI560" i="6"/>
  <c r="AI563" i="6"/>
  <c r="AI561" i="6"/>
  <c r="AI564" i="6"/>
  <c r="AI556" i="6"/>
  <c r="BA556" i="6" s="1"/>
  <c r="AI552" i="6"/>
  <c r="AI557" i="6"/>
  <c r="AI554" i="6"/>
  <c r="BA554" i="6" s="1"/>
  <c r="AI555" i="6"/>
  <c r="AI558" i="6"/>
  <c r="AI553" i="6"/>
  <c r="AI550" i="6"/>
  <c r="AI551" i="6"/>
  <c r="AI549" i="6"/>
  <c r="AI543" i="6"/>
  <c r="BA543" i="6" s="1"/>
  <c r="AI545" i="6"/>
  <c r="AI546" i="6"/>
  <c r="AI547" i="6"/>
  <c r="AI548" i="6"/>
  <c r="AI544" i="6"/>
  <c r="AI537" i="6"/>
  <c r="AI538" i="6"/>
  <c r="AI541" i="6"/>
  <c r="AI539" i="6"/>
  <c r="AI542" i="6"/>
  <c r="BA542" i="6" s="1"/>
  <c r="AI535" i="6"/>
  <c r="AI536" i="6"/>
  <c r="BA536" i="6" s="1"/>
  <c r="AI540" i="6"/>
  <c r="BA540" i="6" s="1"/>
  <c r="AI532" i="6"/>
  <c r="BA532" i="6" s="1"/>
  <c r="AI533" i="6"/>
  <c r="AI534" i="6"/>
  <c r="AI530" i="6"/>
  <c r="AI531" i="6"/>
  <c r="AI523" i="6"/>
  <c r="AI524" i="6"/>
  <c r="AI525" i="6"/>
  <c r="BA525" i="6" s="1"/>
  <c r="AI528" i="6"/>
  <c r="AI529" i="6"/>
  <c r="BA529" i="6" s="1"/>
  <c r="AI526" i="6"/>
  <c r="BA526" i="6" s="1"/>
  <c r="AI527" i="6"/>
  <c r="AI521" i="6"/>
  <c r="AI522" i="6"/>
  <c r="AI518" i="6"/>
  <c r="AI519" i="6"/>
  <c r="AI517" i="6"/>
  <c r="AI520" i="6"/>
  <c r="BA520" i="6" s="1"/>
  <c r="AI516" i="6"/>
  <c r="BA516" i="6" s="1"/>
  <c r="AI515" i="6"/>
  <c r="AI514" i="6"/>
  <c r="AI513" i="6"/>
  <c r="BA513" i="6" s="1"/>
  <c r="AI512" i="6"/>
  <c r="AI510" i="6"/>
  <c r="BA510" i="6" s="1"/>
  <c r="AI508" i="6"/>
  <c r="AI511" i="6"/>
  <c r="AI509" i="6"/>
  <c r="AI507" i="6"/>
  <c r="BA507" i="6" s="1"/>
  <c r="AI506" i="6"/>
  <c r="AI505" i="6"/>
  <c r="BA505" i="6" s="1"/>
  <c r="AI496" i="6"/>
  <c r="BA496" i="6" s="1"/>
  <c r="AI497" i="6"/>
  <c r="AI498" i="6"/>
  <c r="AI504" i="6"/>
  <c r="BA504" i="6" s="1"/>
  <c r="AI500" i="6"/>
  <c r="AI503" i="6"/>
  <c r="AI501" i="6"/>
  <c r="AI499" i="6"/>
  <c r="BA499" i="6" s="1"/>
  <c r="AI502" i="6"/>
  <c r="AI494" i="6"/>
  <c r="BA494" i="6" s="1"/>
  <c r="AI495" i="6"/>
  <c r="AI493" i="6"/>
  <c r="BA493" i="6" s="1"/>
  <c r="AI492" i="6"/>
  <c r="AI491" i="6"/>
  <c r="AI489" i="6"/>
  <c r="BA489" i="6" s="1"/>
  <c r="AI490" i="6"/>
  <c r="AI486" i="6"/>
  <c r="AI487" i="6"/>
  <c r="AI488" i="6"/>
  <c r="BA488" i="6" s="1"/>
  <c r="AI485" i="6"/>
  <c r="AI484" i="6"/>
  <c r="AI483" i="6"/>
  <c r="BA483" i="6" s="1"/>
  <c r="AI480" i="6"/>
  <c r="AI481" i="6"/>
  <c r="BA481" i="6" s="1"/>
  <c r="AI482" i="6"/>
  <c r="AI479" i="6"/>
  <c r="AI478" i="6"/>
  <c r="AI475" i="6"/>
  <c r="AI476" i="6"/>
  <c r="BA476" i="6" s="1"/>
  <c r="AI477" i="6"/>
  <c r="BA477" i="6" s="1"/>
  <c r="AI471" i="6"/>
  <c r="BA471" i="6" s="1"/>
  <c r="AI472" i="6"/>
  <c r="AI473" i="6"/>
  <c r="AI470" i="6"/>
  <c r="AI474" i="6"/>
  <c r="AI468" i="6"/>
  <c r="AI469" i="6"/>
  <c r="BA469" i="6" s="1"/>
  <c r="AI464" i="6"/>
  <c r="AI463" i="6"/>
  <c r="AI465" i="6"/>
  <c r="BA465" i="6" s="1"/>
  <c r="AI467" i="6"/>
  <c r="BA467" i="6" s="1"/>
  <c r="AI466" i="6"/>
  <c r="AI462" i="6"/>
  <c r="AI461" i="6"/>
  <c r="AI457" i="6"/>
  <c r="BA457" i="6" s="1"/>
  <c r="AI459" i="6"/>
  <c r="AI460" i="6"/>
  <c r="AI458" i="6"/>
  <c r="BA458" i="6" s="1"/>
  <c r="AI455" i="6"/>
  <c r="AI456" i="6"/>
  <c r="AI454" i="6"/>
  <c r="AI453" i="6"/>
  <c r="AI450" i="6"/>
  <c r="AI451" i="6"/>
  <c r="BA451" i="6" s="1"/>
  <c r="AI452" i="6"/>
  <c r="BA452" i="6" s="1"/>
  <c r="AI448" i="6"/>
  <c r="AI449" i="6"/>
  <c r="AI447" i="6"/>
  <c r="BA447" i="6" s="1"/>
  <c r="AI442" i="6"/>
  <c r="BA442" i="6" s="1"/>
  <c r="AI441" i="6"/>
  <c r="AI446" i="6"/>
  <c r="AI443" i="6"/>
  <c r="BA443" i="6" s="1"/>
  <c r="AI445" i="6"/>
  <c r="BA445" i="6" s="1"/>
  <c r="AI444" i="6"/>
  <c r="AI440" i="6"/>
  <c r="AI439" i="6"/>
  <c r="AI438" i="6"/>
  <c r="BA438" i="6" s="1"/>
  <c r="AI436" i="6"/>
  <c r="AI437" i="6"/>
  <c r="AI435" i="6"/>
  <c r="BA435" i="6" s="1"/>
  <c r="AI434" i="6"/>
  <c r="AI433" i="6"/>
  <c r="BA433" i="6" s="1"/>
  <c r="AI428" i="6"/>
  <c r="AI431" i="6"/>
  <c r="AI429" i="6"/>
  <c r="AI432" i="6"/>
  <c r="AI430" i="6"/>
  <c r="AI425" i="6"/>
  <c r="AI426" i="6"/>
  <c r="AI427" i="6"/>
  <c r="AI424" i="6"/>
  <c r="BA424" i="6" s="1"/>
  <c r="AI423" i="6"/>
  <c r="AI422" i="6"/>
  <c r="BA422" i="6" s="1"/>
  <c r="AI421" i="6"/>
  <c r="AI419" i="6"/>
  <c r="AI420" i="6"/>
  <c r="AI415" i="6"/>
  <c r="AI418" i="6"/>
  <c r="AI417" i="6"/>
  <c r="AI416" i="6"/>
  <c r="AI413" i="6"/>
  <c r="AI414" i="6"/>
  <c r="AI410" i="6"/>
  <c r="BA410" i="6" s="1"/>
  <c r="AI411" i="6"/>
  <c r="AI412" i="6"/>
  <c r="BA412" i="6" s="1"/>
  <c r="AI409" i="6"/>
  <c r="AI408" i="6"/>
  <c r="AI404" i="6"/>
  <c r="AI405" i="6"/>
  <c r="AI406" i="6"/>
  <c r="AI407" i="6"/>
  <c r="AI403" i="6"/>
  <c r="AI402" i="6"/>
  <c r="AI401" i="6"/>
  <c r="AI400" i="6"/>
  <c r="AI399" i="6"/>
  <c r="BA399" i="6" s="1"/>
  <c r="AI398" i="6"/>
  <c r="AI397" i="6"/>
  <c r="AI396" i="6"/>
  <c r="BA396" i="6" s="1"/>
  <c r="AI393" i="6"/>
  <c r="AI394" i="6"/>
  <c r="AI395" i="6"/>
  <c r="AI387" i="6"/>
  <c r="AI391" i="6"/>
  <c r="AI392" i="6"/>
  <c r="BA392" i="6" s="1"/>
  <c r="AI390" i="6"/>
  <c r="BA390" i="6" s="1"/>
  <c r="AI388" i="6"/>
  <c r="AI389" i="6"/>
  <c r="AI385" i="6"/>
  <c r="AI386" i="6"/>
  <c r="BA386" i="6" s="1"/>
  <c r="AI384" i="6"/>
  <c r="AI383" i="6"/>
  <c r="AI382" i="6"/>
  <c r="AI381" i="6"/>
  <c r="AI380" i="6"/>
  <c r="AI379" i="6"/>
  <c r="AI378" i="6"/>
  <c r="AI377" i="6"/>
  <c r="AI376" i="6"/>
  <c r="AI375" i="6"/>
  <c r="BA375" i="6" s="1"/>
  <c r="AI371" i="6"/>
  <c r="AI373" i="6"/>
  <c r="AI374" i="6"/>
  <c r="AI372" i="6"/>
  <c r="BA372" i="6" s="1"/>
  <c r="AI370" i="6"/>
  <c r="AI368" i="6"/>
  <c r="AI369" i="6"/>
  <c r="BA369" i="6" s="1"/>
  <c r="AI367" i="6"/>
  <c r="AI362" i="6"/>
  <c r="BA362" i="6" s="1"/>
  <c r="AI363" i="6"/>
  <c r="AI361" i="6"/>
  <c r="AI365" i="6"/>
  <c r="BA365" i="6" s="1"/>
  <c r="AI364" i="6"/>
  <c r="AI366" i="6"/>
  <c r="AI360" i="6"/>
  <c r="AI358" i="6"/>
  <c r="AI359" i="6"/>
  <c r="AI355" i="6"/>
  <c r="AI356" i="6"/>
  <c r="AI357" i="6"/>
  <c r="BA357" i="6" s="1"/>
  <c r="AI350" i="6"/>
  <c r="AI353" i="6"/>
  <c r="BA353" i="6" s="1"/>
  <c r="AI354" i="6"/>
  <c r="BA354" i="6" s="1"/>
  <c r="AI351" i="6"/>
  <c r="BA351" i="6" s="1"/>
  <c r="AI352" i="6"/>
  <c r="AI349" i="6"/>
  <c r="BA349" i="6" s="1"/>
  <c r="AI343" i="6"/>
  <c r="AI346" i="6"/>
  <c r="AI344" i="6"/>
  <c r="AI347" i="6"/>
  <c r="AI348" i="6"/>
  <c r="BA348" i="6" s="1"/>
  <c r="AI341" i="6"/>
  <c r="AI345" i="6"/>
  <c r="BA345" i="6" s="1"/>
  <c r="AI342" i="6"/>
  <c r="BA342" i="6" s="1"/>
  <c r="AI340" i="6"/>
  <c r="AI338" i="6"/>
  <c r="AI339" i="6"/>
  <c r="BA339" i="6" s="1"/>
  <c r="AI336" i="6"/>
  <c r="AI333" i="6"/>
  <c r="BA333" i="6" s="1"/>
  <c r="AI335" i="6"/>
  <c r="AI334" i="6"/>
  <c r="AI337" i="6"/>
  <c r="AI331" i="6"/>
  <c r="AI332" i="6"/>
  <c r="BA332" i="6" s="1"/>
  <c r="AI326" i="6"/>
  <c r="AI330" i="6"/>
  <c r="BA330" i="6" s="1"/>
  <c r="AI329" i="6"/>
  <c r="BA329" i="6" s="1"/>
  <c r="AI327" i="6"/>
  <c r="AI328" i="6"/>
  <c r="AI325" i="6"/>
  <c r="BA325" i="6" s="1"/>
  <c r="AI321" i="6"/>
  <c r="AI317" i="6"/>
  <c r="AI320" i="6"/>
  <c r="BA320" i="6" s="1"/>
  <c r="AI323" i="6"/>
  <c r="AI322" i="6"/>
  <c r="AI324" i="6"/>
  <c r="AI318" i="6"/>
  <c r="AI319" i="6"/>
  <c r="BA319" i="6" s="1"/>
  <c r="AI316" i="6"/>
  <c r="BA316" i="6" s="1"/>
  <c r="AI315" i="6"/>
  <c r="AI314" i="6"/>
  <c r="BA314" i="6" s="1"/>
  <c r="AI313" i="6"/>
  <c r="AI308" i="6"/>
  <c r="AI311" i="6"/>
  <c r="AI310" i="6"/>
  <c r="AI309" i="6"/>
  <c r="AI312" i="6"/>
  <c r="AI307" i="6"/>
  <c r="BA307" i="6" s="1"/>
  <c r="AI304" i="6"/>
  <c r="AI305" i="6"/>
  <c r="AI306" i="6"/>
  <c r="BA306" i="6" s="1"/>
  <c r="AI300" i="6"/>
  <c r="BA300" i="6" s="1"/>
  <c r="AI301" i="6"/>
  <c r="AI298" i="6"/>
  <c r="AI302" i="6"/>
  <c r="AI303" i="6"/>
  <c r="AI299" i="6"/>
  <c r="BA299" i="6" s="1"/>
  <c r="AI296" i="6"/>
  <c r="BA296" i="6" s="1"/>
  <c r="AI295" i="6"/>
  <c r="AI297" i="6"/>
  <c r="AI294" i="6"/>
  <c r="BA294" i="6" s="1"/>
  <c r="AI292" i="6"/>
  <c r="AI293" i="6"/>
  <c r="AI291" i="6"/>
  <c r="BA291" i="6" s="1"/>
  <c r="AI289" i="6"/>
  <c r="BA289" i="6" s="1"/>
  <c r="AI290" i="6"/>
  <c r="AI287" i="6"/>
  <c r="AI288" i="6"/>
  <c r="AI286" i="6"/>
  <c r="AI284" i="6"/>
  <c r="AI285" i="6"/>
  <c r="AI281" i="6"/>
  <c r="BA281" i="6" s="1"/>
  <c r="AI283" i="6"/>
  <c r="AI282" i="6"/>
  <c r="BA282" i="6" s="1"/>
  <c r="AI280" i="6"/>
  <c r="AI278" i="6"/>
  <c r="BA278" i="6" s="1"/>
  <c r="AI279" i="6"/>
  <c r="AI277" i="6"/>
  <c r="BA277" i="6" s="1"/>
  <c r="AI273" i="6"/>
  <c r="AI276" i="6"/>
  <c r="AI272" i="6"/>
  <c r="AI274" i="6"/>
  <c r="AI275" i="6"/>
  <c r="AI270" i="6"/>
  <c r="BA270" i="6" s="1"/>
  <c r="AI271" i="6"/>
  <c r="BA271" i="6" s="1"/>
  <c r="AI269" i="6"/>
  <c r="AI266" i="6"/>
  <c r="AI267" i="6"/>
  <c r="AI268" i="6"/>
  <c r="AI262" i="6"/>
  <c r="AI265" i="6"/>
  <c r="AI264" i="6"/>
  <c r="AI263" i="6"/>
  <c r="AI261" i="6"/>
  <c r="AI258" i="6"/>
  <c r="AI259" i="6"/>
  <c r="BA259" i="6" s="1"/>
  <c r="AI260" i="6"/>
  <c r="AI257" i="6"/>
  <c r="BA257" i="6" s="1"/>
  <c r="AI251" i="6"/>
  <c r="BA251" i="6" s="1"/>
  <c r="AI253" i="6"/>
  <c r="AI255" i="6"/>
  <c r="AI256" i="6"/>
  <c r="AI252" i="6"/>
  <c r="AI254" i="6"/>
  <c r="AI246" i="6"/>
  <c r="AI250" i="6"/>
  <c r="BA250" i="6" s="1"/>
  <c r="AI247" i="6"/>
  <c r="BA247" i="6" s="1"/>
  <c r="AI248" i="6"/>
  <c r="AI249" i="6"/>
  <c r="BA249" i="6" s="1"/>
  <c r="AI245" i="6"/>
  <c r="AI241" i="6"/>
  <c r="BA241" i="6" s="1"/>
  <c r="AI244" i="6"/>
  <c r="AI242" i="6"/>
  <c r="BA242" i="6" s="1"/>
  <c r="AI243" i="6"/>
  <c r="AI240" i="6"/>
  <c r="BA240" i="6" s="1"/>
  <c r="AI239" i="6"/>
  <c r="AI238" i="6"/>
  <c r="AI236" i="6"/>
  <c r="AI237" i="6"/>
  <c r="BA237" i="6" s="1"/>
  <c r="AI233" i="6"/>
  <c r="AI234" i="6"/>
  <c r="AI232" i="6"/>
  <c r="AI230" i="6"/>
  <c r="BA230" i="6" s="1"/>
  <c r="AI231" i="6"/>
  <c r="BA231" i="6" s="1"/>
  <c r="AI235" i="6"/>
  <c r="BA235" i="6" s="1"/>
  <c r="AI226" i="6"/>
  <c r="BA226" i="6" s="1"/>
  <c r="AI227" i="6"/>
  <c r="AI224" i="6"/>
  <c r="AI229" i="6"/>
  <c r="AI228" i="6"/>
  <c r="BA228" i="6" s="1"/>
  <c r="AI225" i="6"/>
  <c r="AI223" i="6"/>
  <c r="BA223" i="6" s="1"/>
  <c r="AI218" i="6"/>
  <c r="AI220" i="6"/>
  <c r="AI221" i="6"/>
  <c r="BA221" i="6" s="1"/>
  <c r="AI222" i="6"/>
  <c r="BA222" i="6" s="1"/>
  <c r="AI219" i="6"/>
  <c r="AI217" i="6"/>
  <c r="BA217" i="6" s="1"/>
  <c r="AI216" i="6"/>
  <c r="AI215" i="6"/>
  <c r="AI213" i="6"/>
  <c r="AI214" i="6"/>
  <c r="BA214" i="6" s="1"/>
  <c r="AI211" i="6"/>
  <c r="BA211" i="6" s="1"/>
  <c r="AI212" i="6"/>
  <c r="AI210" i="6"/>
  <c r="BA210" i="6" s="1"/>
  <c r="AI209" i="6"/>
  <c r="AI206" i="6"/>
  <c r="AI207" i="6"/>
  <c r="BA207" i="6" s="1"/>
  <c r="AI208" i="6"/>
  <c r="AI203" i="6"/>
  <c r="AI204" i="6"/>
  <c r="AI205" i="6"/>
  <c r="AI202" i="6"/>
  <c r="BA202" i="6" s="1"/>
  <c r="AI200" i="6"/>
  <c r="BA200" i="6" s="1"/>
  <c r="AI201" i="6"/>
  <c r="AI198" i="6"/>
  <c r="AI197" i="6"/>
  <c r="BA197" i="6" s="1"/>
  <c r="AI199" i="6"/>
  <c r="BA199" i="6" s="1"/>
  <c r="AI193" i="6"/>
  <c r="AI196" i="6"/>
  <c r="AI191" i="6"/>
  <c r="AI192" i="6"/>
  <c r="BA192" i="6" s="1"/>
  <c r="AI194" i="6"/>
  <c r="BA194" i="6" s="1"/>
  <c r="AI195" i="6"/>
  <c r="AI189" i="6"/>
  <c r="BA189" i="6" s="1"/>
  <c r="AI188" i="6"/>
  <c r="AI187" i="6"/>
  <c r="AI190" i="6"/>
  <c r="BA190" i="6" s="1"/>
  <c r="AI185" i="6"/>
  <c r="BA185" i="6" s="1"/>
  <c r="AI186" i="6"/>
  <c r="AI184" i="6"/>
  <c r="AI181" i="6"/>
  <c r="AI182" i="6"/>
  <c r="BA182" i="6" s="1"/>
  <c r="AI179" i="6"/>
  <c r="AI180" i="6"/>
  <c r="AI183" i="6"/>
  <c r="BA183" i="6" s="1"/>
  <c r="AI178" i="6"/>
  <c r="AI176" i="6"/>
  <c r="AI177" i="6"/>
  <c r="BA177" i="6" s="1"/>
  <c r="AI175" i="6"/>
  <c r="BA175" i="6" s="1"/>
  <c r="AI174" i="6"/>
  <c r="AI173" i="6"/>
  <c r="BA173" i="6" s="1"/>
  <c r="AI168" i="6"/>
  <c r="BA168" i="6" s="1"/>
  <c r="AI169" i="6"/>
  <c r="AI170" i="6"/>
  <c r="AI171" i="6"/>
  <c r="BA171" i="6" s="1"/>
  <c r="AI172" i="6"/>
  <c r="AI159" i="6"/>
  <c r="BA159" i="6" s="1"/>
  <c r="AI167" i="6"/>
  <c r="BA167" i="6" s="1"/>
  <c r="AI163" i="6"/>
  <c r="AI164" i="6"/>
  <c r="AI160" i="6"/>
  <c r="AI158" i="6"/>
  <c r="BA158" i="6" s="1"/>
  <c r="AI157" i="6"/>
  <c r="BA157" i="6" s="1"/>
  <c r="AI166" i="6"/>
  <c r="BA166" i="6" s="1"/>
  <c r="AI165" i="6"/>
  <c r="BA165" i="6" s="1"/>
  <c r="AI161" i="6"/>
  <c r="AI162" i="6"/>
  <c r="AI154" i="6"/>
  <c r="AI156" i="6"/>
  <c r="AI155" i="6"/>
  <c r="AI152" i="6"/>
  <c r="BA152" i="6" s="1"/>
  <c r="AI150" i="6"/>
  <c r="BA150" i="6" s="1"/>
  <c r="AI151" i="6"/>
  <c r="BA151" i="6" s="1"/>
  <c r="AI153" i="6"/>
  <c r="AI147" i="6"/>
  <c r="AI148" i="6"/>
  <c r="AI149" i="6"/>
  <c r="BA149" i="6" s="1"/>
  <c r="AI145" i="6"/>
  <c r="AI144" i="6"/>
  <c r="BA144" i="6" s="1"/>
  <c r="AI142" i="6"/>
  <c r="AI141" i="6"/>
  <c r="AI143" i="6"/>
  <c r="AI146" i="6"/>
  <c r="BA146" i="6" s="1"/>
  <c r="AI138" i="6"/>
  <c r="AI139" i="6"/>
  <c r="AI140" i="6"/>
  <c r="BA140" i="6" s="1"/>
  <c r="AI137" i="6"/>
  <c r="AI135" i="6"/>
  <c r="BA135" i="6" s="1"/>
  <c r="AI136" i="6"/>
  <c r="BA136" i="6" s="1"/>
  <c r="AI133" i="6"/>
  <c r="AI132" i="6"/>
  <c r="BA132" i="6" s="1"/>
  <c r="AI131" i="6"/>
  <c r="AI134" i="6"/>
  <c r="AI130" i="6"/>
  <c r="AI126" i="6"/>
  <c r="BA126" i="6" s="1"/>
  <c r="AI127" i="6"/>
  <c r="BA127" i="6" s="1"/>
  <c r="AI128" i="6"/>
  <c r="AI129" i="6"/>
  <c r="BA129" i="6" s="1"/>
  <c r="AI123" i="6"/>
  <c r="AI124" i="6"/>
  <c r="AI125" i="6"/>
  <c r="BA125" i="6" s="1"/>
  <c r="AI122" i="6"/>
  <c r="AI121" i="6"/>
  <c r="BA121" i="6" s="1"/>
  <c r="AI109" i="6"/>
  <c r="BA109" i="6" s="1"/>
  <c r="AI110" i="6"/>
  <c r="BA110" i="6" s="1"/>
  <c r="AI116" i="6"/>
  <c r="BA116" i="6" s="1"/>
  <c r="AI118" i="6"/>
  <c r="AI117" i="6"/>
  <c r="BA117" i="6" s="1"/>
  <c r="AI114" i="6"/>
  <c r="AI111" i="6"/>
  <c r="BA111" i="6" s="1"/>
  <c r="AI112" i="6"/>
  <c r="AI119" i="6"/>
  <c r="AI120" i="6"/>
  <c r="AI113" i="6"/>
  <c r="BA113" i="6" s="1"/>
  <c r="AI115" i="6"/>
  <c r="BA115" i="6" s="1"/>
  <c r="AI108" i="6"/>
  <c r="AI105" i="6"/>
  <c r="AI107" i="6"/>
  <c r="BA107" i="6" s="1"/>
  <c r="AI106" i="6"/>
  <c r="AI101" i="6"/>
  <c r="BA101" i="6" s="1"/>
  <c r="AI102" i="6"/>
  <c r="AI98" i="6"/>
  <c r="BA98" i="6" s="1"/>
  <c r="AI100" i="6"/>
  <c r="BA100" i="6" s="1"/>
  <c r="AI103" i="6"/>
  <c r="BA103" i="6" s="1"/>
  <c r="AI104" i="6"/>
  <c r="AI97" i="6"/>
  <c r="AI99" i="6"/>
  <c r="AI95" i="6"/>
  <c r="AI96" i="6"/>
  <c r="AI94" i="6"/>
  <c r="BA94" i="6" s="1"/>
  <c r="AI92" i="6"/>
  <c r="AI93" i="6"/>
  <c r="AI91" i="6"/>
  <c r="BA91" i="6" s="1"/>
  <c r="AI90" i="6"/>
  <c r="AI89" i="6"/>
  <c r="BA89" i="6" s="1"/>
  <c r="AI88" i="6"/>
  <c r="AI86" i="6"/>
  <c r="AI87" i="6"/>
  <c r="AI85" i="6"/>
  <c r="AI84" i="6"/>
  <c r="AI83" i="6"/>
  <c r="AI80" i="6"/>
  <c r="AI77" i="6"/>
  <c r="AI82" i="6"/>
  <c r="AI75" i="6"/>
  <c r="BA75" i="6" s="1"/>
  <c r="AI76" i="6"/>
  <c r="BA76" i="6" s="1"/>
  <c r="AI81" i="6"/>
  <c r="BA81" i="6" s="1"/>
  <c r="AI78" i="6"/>
  <c r="BA78" i="6" s="1"/>
  <c r="AI79" i="6"/>
  <c r="AI73" i="6"/>
  <c r="AI74" i="6"/>
  <c r="AI70" i="6"/>
  <c r="AI71" i="6"/>
  <c r="AI72" i="6"/>
  <c r="AI69" i="6"/>
  <c r="BA69" i="6" s="1"/>
  <c r="AI68" i="6"/>
  <c r="AI67" i="6"/>
  <c r="AI64" i="6"/>
  <c r="AI63" i="6"/>
  <c r="BA63" i="6" s="1"/>
  <c r="AI65" i="6"/>
  <c r="AI66" i="6"/>
  <c r="BA66" i="6" s="1"/>
  <c r="AI57" i="6"/>
  <c r="BA57" i="6" s="1"/>
  <c r="AI56" i="6"/>
  <c r="AI62" i="6"/>
  <c r="AI61" i="6"/>
  <c r="AI58" i="6"/>
  <c r="AI59" i="6"/>
  <c r="AI60" i="6"/>
  <c r="AI55" i="6"/>
  <c r="AI53" i="6"/>
  <c r="AI52" i="6"/>
  <c r="AI54" i="6"/>
  <c r="BA54" i="6" s="1"/>
  <c r="AI51" i="6"/>
  <c r="AI50" i="6"/>
  <c r="AI49" i="6"/>
  <c r="AI48" i="6"/>
  <c r="AI47" i="6"/>
  <c r="AI43" i="6"/>
  <c r="AI42" i="6"/>
  <c r="BA42" i="6" s="1"/>
  <c r="AI44" i="6"/>
  <c r="BA44" i="6" s="1"/>
  <c r="AI45" i="6"/>
  <c r="AI46" i="6"/>
  <c r="AI39" i="6"/>
  <c r="AI41" i="6"/>
  <c r="AI40" i="6"/>
  <c r="AI37" i="6"/>
  <c r="AI38" i="6"/>
  <c r="AI35" i="6"/>
  <c r="AI36" i="6"/>
  <c r="AI31" i="6"/>
  <c r="AI34" i="6"/>
  <c r="AI28" i="6"/>
  <c r="AI30" i="6"/>
  <c r="BA30" i="6" s="1"/>
  <c r="AI29" i="6"/>
  <c r="AI32" i="6"/>
  <c r="AI33" i="6"/>
  <c r="BA33" i="6" s="1"/>
  <c r="AI26" i="6"/>
  <c r="AI24" i="6"/>
  <c r="AI27" i="6"/>
  <c r="AI25" i="6"/>
  <c r="AI23" i="6"/>
  <c r="AI21" i="6"/>
  <c r="BA21" i="6" s="1"/>
  <c r="AI22" i="6"/>
  <c r="AI20" i="6"/>
  <c r="AI19" i="6"/>
  <c r="AI17" i="6"/>
  <c r="AI16" i="6"/>
  <c r="AI18" i="6"/>
  <c r="BA18" i="6" s="1"/>
  <c r="AI11" i="6"/>
  <c r="AI12" i="6"/>
  <c r="AI15" i="6"/>
  <c r="AI14" i="6"/>
  <c r="AI13" i="6"/>
  <c r="AI8" i="6"/>
  <c r="AI9" i="6"/>
  <c r="BA9" i="6" s="1"/>
  <c r="AI10" i="6"/>
  <c r="AI5" i="6"/>
  <c r="AI6" i="6"/>
  <c r="AI4" i="6"/>
  <c r="BA4" i="6" s="1"/>
  <c r="AI7" i="6"/>
  <c r="AI3" i="6"/>
  <c r="AI2" i="6"/>
  <c r="U2217" i="6" l="1"/>
  <c r="T2217" i="6"/>
  <c r="BA423" i="6"/>
  <c r="BA1444" i="6"/>
  <c r="BA1553" i="6"/>
  <c r="BA1633" i="6"/>
  <c r="BA269" i="6"/>
  <c r="BA472" i="6"/>
  <c r="BA677" i="6"/>
  <c r="BA2107" i="6"/>
  <c r="P2217" i="6"/>
  <c r="BA104" i="6"/>
  <c r="BA1164" i="6"/>
  <c r="BA1719" i="6"/>
  <c r="BA2199" i="6"/>
  <c r="BA1216" i="6"/>
  <c r="BA1735" i="6"/>
  <c r="BA459" i="6"/>
  <c r="BA1394" i="6"/>
  <c r="BA1493" i="6"/>
  <c r="BA391" i="6"/>
  <c r="BA1474" i="6"/>
  <c r="AY1952" i="6"/>
  <c r="AY2071" i="6"/>
  <c r="Q2217" i="6"/>
  <c r="BA530" i="6"/>
  <c r="BA1363" i="6"/>
  <c r="BA1658" i="6"/>
  <c r="BA2152" i="6"/>
  <c r="AY58" i="6"/>
  <c r="S2217" i="6"/>
  <c r="BA1371" i="6"/>
  <c r="BA2093" i="6"/>
  <c r="AY1332" i="6"/>
  <c r="R2217" i="6"/>
  <c r="BA643" i="6"/>
  <c r="BA1115" i="6"/>
  <c r="BA1332" i="6"/>
  <c r="BA1620" i="6"/>
  <c r="BA1643" i="6"/>
  <c r="BA2109" i="6"/>
  <c r="AY1705" i="6"/>
  <c r="AY1743" i="6"/>
  <c r="BA633" i="6"/>
  <c r="BA1129" i="6"/>
  <c r="BA1187" i="6"/>
  <c r="BA1343" i="6"/>
  <c r="AY371" i="6"/>
  <c r="AY2160" i="6"/>
  <c r="AY2186" i="6"/>
  <c r="BA409" i="6"/>
  <c r="BA565" i="6"/>
  <c r="BA589" i="6"/>
  <c r="BA613" i="6"/>
  <c r="BA662" i="6"/>
  <c r="BA1572" i="6"/>
  <c r="BA1743" i="6"/>
  <c r="BA1967" i="6"/>
  <c r="BA2029" i="6"/>
  <c r="AY1363" i="6"/>
  <c r="AY2093" i="6"/>
  <c r="BA74" i="6"/>
  <c r="BA366" i="6"/>
  <c r="BA627" i="6"/>
  <c r="BA1175" i="6"/>
  <c r="BA1201" i="6"/>
  <c r="BA1524" i="6"/>
  <c r="BA1610" i="6"/>
  <c r="BA1682" i="6"/>
  <c r="BA1705" i="6"/>
  <c r="BA1752" i="6"/>
  <c r="BA2127" i="6"/>
  <c r="BA87" i="6"/>
  <c r="BA371" i="6"/>
  <c r="BA398" i="6"/>
  <c r="BA434" i="6"/>
  <c r="BA480" i="6"/>
  <c r="BA495" i="6"/>
  <c r="BA506" i="6"/>
  <c r="BA537" i="6"/>
  <c r="BA577" i="6"/>
  <c r="BA603" i="6"/>
  <c r="BA1036" i="6"/>
  <c r="BA1146" i="6"/>
  <c r="BA1379" i="6"/>
  <c r="BA1406" i="6"/>
  <c r="BA1420" i="6"/>
  <c r="BA1454" i="6"/>
  <c r="BA1461" i="6"/>
  <c r="BA1514" i="6"/>
  <c r="BA1538" i="6"/>
  <c r="BA1562" i="6"/>
  <c r="BA1587" i="6"/>
  <c r="BA1670" i="6"/>
  <c r="BA1695" i="6"/>
  <c r="BA2138" i="6"/>
  <c r="BA2160" i="6"/>
  <c r="BA2171" i="6"/>
  <c r="BA2186" i="6"/>
  <c r="BA2210" i="6"/>
  <c r="BA1156" i="6"/>
  <c r="BA1501" i="6"/>
  <c r="BA1598" i="6"/>
  <c r="AY2107" i="6"/>
  <c r="BA518" i="6"/>
  <c r="BA557" i="6"/>
  <c r="BA1430" i="6"/>
  <c r="BA1766" i="6"/>
  <c r="AY1216" i="6"/>
  <c r="BA312" i="6"/>
  <c r="BA754" i="6"/>
  <c r="BA777" i="6"/>
  <c r="BA1303" i="6"/>
  <c r="BA1415" i="6"/>
  <c r="BA1476" i="6"/>
  <c r="BA1581" i="6"/>
  <c r="BA1906" i="6"/>
  <c r="AY812" i="6"/>
  <c r="AY887" i="6"/>
  <c r="AY899" i="6"/>
  <c r="AY1798" i="6"/>
  <c r="AY539" i="6"/>
  <c r="BA767" i="6"/>
  <c r="BA1488" i="6"/>
  <c r="BA1941" i="6"/>
  <c r="BA463" i="6"/>
  <c r="BA587" i="6"/>
  <c r="BA622" i="6"/>
  <c r="BA644" i="6"/>
  <c r="BA673" i="6"/>
  <c r="BA791" i="6"/>
  <c r="BA812" i="6"/>
  <c r="BA865" i="6"/>
  <c r="BA887" i="6"/>
  <c r="BA899" i="6"/>
  <c r="BA980" i="6"/>
  <c r="BA1127" i="6"/>
  <c r="BA1150" i="6"/>
  <c r="BA1199" i="6"/>
  <c r="BA1283" i="6"/>
  <c r="BA1319" i="6"/>
  <c r="BA1512" i="6"/>
  <c r="BA1798" i="6"/>
  <c r="BA479" i="6"/>
  <c r="BA491" i="6"/>
  <c r="BA515" i="6"/>
  <c r="BA539" i="6"/>
  <c r="BA550" i="6"/>
  <c r="BA576" i="6"/>
  <c r="BA601" i="6"/>
  <c r="BA639" i="6"/>
  <c r="BA684" i="6"/>
  <c r="BA693" i="6"/>
  <c r="BA710" i="6"/>
  <c r="BA719" i="6"/>
  <c r="BA841" i="6"/>
  <c r="BA852" i="6"/>
  <c r="BA935" i="6"/>
  <c r="BA961" i="6"/>
  <c r="BA971" i="6"/>
  <c r="BA1020" i="6"/>
  <c r="BA1223" i="6"/>
  <c r="BA1249" i="6"/>
  <c r="BA1259" i="6"/>
  <c r="BA1403" i="6"/>
  <c r="BA1497" i="6"/>
  <c r="BA1528" i="6"/>
  <c r="BA1536" i="6"/>
  <c r="BA1561" i="6"/>
  <c r="BA1607" i="6"/>
  <c r="BA1786" i="6"/>
  <c r="BA1812" i="6"/>
  <c r="BA1824" i="6"/>
  <c r="BA1859" i="6"/>
  <c r="BA1896" i="6"/>
  <c r="BA1930" i="6"/>
  <c r="BA1980" i="6"/>
  <c r="BA2003" i="6"/>
  <c r="AY523" i="6"/>
  <c r="AY1428" i="6"/>
  <c r="AY1462" i="6"/>
  <c r="AY1849" i="6"/>
  <c r="BA347" i="6"/>
  <c r="BA1868" i="6"/>
  <c r="BA23" i="6"/>
  <c r="BA273" i="6"/>
  <c r="BA360" i="6"/>
  <c r="BA446" i="6"/>
  <c r="BA1453" i="6"/>
  <c r="BA1956" i="6"/>
  <c r="AY1596" i="6"/>
  <c r="BA70" i="6"/>
  <c r="BA948" i="6"/>
  <c r="BA1007" i="6"/>
  <c r="BA1439" i="6"/>
  <c r="BA2030" i="6"/>
  <c r="BA336" i="6"/>
  <c r="BA829" i="6"/>
  <c r="BA878" i="6"/>
  <c r="BA993" i="6"/>
  <c r="BA1334" i="6"/>
  <c r="BA1428" i="6"/>
  <c r="BA1462" i="6"/>
  <c r="BA1549" i="6"/>
  <c r="BA1778" i="6"/>
  <c r="BA1849" i="6"/>
  <c r="AY1383" i="6"/>
  <c r="AY2113" i="6"/>
  <c r="AY684" i="6"/>
  <c r="AY1528" i="6"/>
  <c r="AY1812" i="6"/>
  <c r="BA288" i="6"/>
  <c r="BA456" i="6"/>
  <c r="BA321" i="6"/>
  <c r="BA614" i="6"/>
  <c r="BA1574" i="6"/>
  <c r="BA1885" i="6"/>
  <c r="BA1991" i="6"/>
  <c r="BA2049" i="6"/>
  <c r="BA732" i="6"/>
  <c r="BA1297" i="6"/>
  <c r="BA1596" i="6"/>
  <c r="BA1969" i="6"/>
  <c r="BA59" i="6"/>
  <c r="AY479" i="6"/>
  <c r="AY710" i="6"/>
  <c r="AY1249" i="6"/>
  <c r="AY1403" i="6"/>
  <c r="AY1536" i="6"/>
  <c r="AY1786" i="6"/>
  <c r="AY1859" i="6"/>
  <c r="AY2003" i="6"/>
  <c r="BA47" i="6"/>
  <c r="BA35" i="6"/>
  <c r="BA559" i="6"/>
  <c r="BA804" i="6"/>
  <c r="BA914" i="6"/>
  <c r="BA2015" i="6"/>
  <c r="BA523" i="6"/>
  <c r="BA744" i="6"/>
  <c r="BA1621" i="6"/>
  <c r="BA11" i="6"/>
  <c r="BA929" i="6"/>
  <c r="BA1231" i="6"/>
  <c r="BA1920" i="6"/>
  <c r="BA1275" i="6"/>
  <c r="BA2074" i="6"/>
  <c r="AY1832" i="6"/>
  <c r="AY2064" i="6"/>
  <c r="BA2039" i="6"/>
  <c r="BA304" i="6"/>
  <c r="BA501" i="6"/>
  <c r="BA1832" i="6"/>
  <c r="BA2064" i="6"/>
  <c r="BA1504" i="6"/>
  <c r="AY1347" i="6"/>
  <c r="AY1479" i="6"/>
  <c r="AY1815" i="6"/>
  <c r="AY2187" i="6"/>
  <c r="BA255" i="6"/>
  <c r="BA328" i="6"/>
  <c r="BA798" i="6"/>
  <c r="BA856" i="6"/>
  <c r="BA1154" i="6"/>
  <c r="BA1312" i="6"/>
  <c r="BA1395" i="6"/>
  <c r="BA1429" i="6"/>
  <c r="BA1491" i="6"/>
  <c r="BA1839" i="6"/>
  <c r="AY1218" i="6"/>
  <c r="AY1525" i="6"/>
  <c r="AY1564" i="6"/>
  <c r="AY1889" i="6"/>
  <c r="AY2131" i="6"/>
  <c r="AY2140" i="6"/>
  <c r="AY2151" i="6"/>
  <c r="AY2164" i="6"/>
  <c r="AY2198" i="6"/>
  <c r="AY2212" i="6"/>
  <c r="BA99" i="6"/>
  <c r="BA1861" i="6"/>
  <c r="BA2111" i="6"/>
  <c r="BA40" i="6"/>
  <c r="BA267" i="6"/>
  <c r="BA315" i="6"/>
  <c r="BA338" i="6"/>
  <c r="BA411" i="6"/>
  <c r="BA679" i="6"/>
  <c r="BA725" i="6"/>
  <c r="BA890" i="6"/>
  <c r="BA1035" i="6"/>
  <c r="BA1121" i="6"/>
  <c r="BA1192" i="6"/>
  <c r="BA1301" i="6"/>
  <c r="BA1347" i="6"/>
  <c r="BA1479" i="6"/>
  <c r="BA1540" i="6"/>
  <c r="BA1649" i="6"/>
  <c r="BA1815" i="6"/>
  <c r="BA1828" i="6"/>
  <c r="BA2175" i="6"/>
  <c r="BA2187" i="6"/>
  <c r="AY1515" i="6"/>
  <c r="AY1552" i="6"/>
  <c r="AY1625" i="6"/>
  <c r="AY1853" i="6"/>
  <c r="BA712" i="6"/>
  <c r="BA737" i="6"/>
  <c r="BA761" i="6"/>
  <c r="BA869" i="6"/>
  <c r="BA880" i="6"/>
  <c r="BA905" i="6"/>
  <c r="BA1131" i="6"/>
  <c r="BA1145" i="6"/>
  <c r="BA1218" i="6"/>
  <c r="BA1227" i="6"/>
  <c r="BA1253" i="6"/>
  <c r="BA1418" i="6"/>
  <c r="BA1525" i="6"/>
  <c r="BA1564" i="6"/>
  <c r="BA1601" i="6"/>
  <c r="BA1612" i="6"/>
  <c r="BA1636" i="6"/>
  <c r="BA1671" i="6"/>
  <c r="BA1693" i="6"/>
  <c r="BA1882" i="6"/>
  <c r="BA1889" i="6"/>
  <c r="BA1912" i="6"/>
  <c r="BA2131" i="6"/>
  <c r="BA2140" i="6"/>
  <c r="BA2151" i="6"/>
  <c r="BA2164" i="6"/>
  <c r="BA2198" i="6"/>
  <c r="BA2212" i="6"/>
  <c r="AY1905" i="6"/>
  <c r="BA400" i="6"/>
  <c r="BA843" i="6"/>
  <c r="BA16" i="6"/>
  <c r="BA363" i="6"/>
  <c r="BA772" i="6"/>
  <c r="BA809" i="6"/>
  <c r="BA1182" i="6"/>
  <c r="BA1203" i="6"/>
  <c r="BA1265" i="6"/>
  <c r="BA1289" i="6"/>
  <c r="BA1321" i="6"/>
  <c r="BA1469" i="6"/>
  <c r="BA1515" i="6"/>
  <c r="BA1552" i="6"/>
  <c r="BA1591" i="6"/>
  <c r="BA1625" i="6"/>
  <c r="BA1660" i="6"/>
  <c r="BA1687" i="6"/>
  <c r="BA1853" i="6"/>
  <c r="BA2092" i="6"/>
  <c r="BA421" i="6"/>
  <c r="BA1269" i="6"/>
  <c r="BA1442" i="6"/>
  <c r="BA293" i="6"/>
  <c r="BA53" i="6"/>
  <c r="BA350" i="6"/>
  <c r="BA750" i="6"/>
  <c r="BA821" i="6"/>
  <c r="BA1338" i="6"/>
  <c r="BA1410" i="6"/>
  <c r="BA1459" i="6"/>
  <c r="BA1577" i="6"/>
  <c r="BA1905" i="6"/>
  <c r="AY1028" i="6"/>
  <c r="AY2075" i="6"/>
  <c r="BA88" i="6"/>
  <c r="BA376" i="6"/>
  <c r="BA836" i="6"/>
  <c r="BA1169" i="6"/>
  <c r="BA1243" i="6"/>
  <c r="BA1361" i="6"/>
  <c r="BA2105" i="6"/>
  <c r="BA1768" i="6"/>
  <c r="BA280" i="6"/>
  <c r="BA6" i="6"/>
  <c r="BA387" i="6"/>
  <c r="BA1028" i="6"/>
  <c r="BA1376" i="6"/>
  <c r="BA2075" i="6"/>
  <c r="AY31" i="6"/>
  <c r="BA77" i="6"/>
  <c r="BA31" i="6"/>
  <c r="AY1933" i="6"/>
  <c r="BA780" i="6"/>
  <c r="BA1390" i="6"/>
  <c r="BA303" i="6"/>
  <c r="AY2111" i="6"/>
  <c r="BA547" i="6"/>
  <c r="BA665" i="6"/>
  <c r="BA860" i="6"/>
  <c r="AY139" i="6"/>
  <c r="AY1724" i="6"/>
  <c r="AY82" i="6"/>
  <c r="AY93" i="6"/>
  <c r="AY740" i="6"/>
  <c r="AY895" i="6"/>
  <c r="AY1664" i="6"/>
  <c r="AY1871" i="6"/>
  <c r="AY2206" i="6"/>
  <c r="BA112" i="6"/>
  <c r="BA628" i="6"/>
  <c r="AY160" i="6"/>
  <c r="BA29" i="6"/>
  <c r="BA571" i="6"/>
  <c r="BA45" i="6"/>
  <c r="BA128" i="6"/>
  <c r="BA139" i="6"/>
  <c r="BA160" i="6"/>
  <c r="BA416" i="6"/>
  <c r="BA564" i="6"/>
  <c r="BA714" i="6"/>
  <c r="BA799" i="6"/>
  <c r="BA883" i="6"/>
  <c r="BA1027" i="6"/>
  <c r="BA1074" i="6"/>
  <c r="BA1401" i="6"/>
  <c r="BA1433" i="6"/>
  <c r="BA1495" i="6"/>
  <c r="BA1532" i="6"/>
  <c r="BA1618" i="6"/>
  <c r="BA1724" i="6"/>
  <c r="BA1746" i="6"/>
  <c r="BA1879" i="6"/>
  <c r="BA1928" i="6"/>
  <c r="BA2082" i="6"/>
  <c r="BA2118" i="6"/>
  <c r="BA2156" i="6"/>
  <c r="BA2170" i="6"/>
  <c r="BA2190" i="6"/>
  <c r="AY1759" i="6"/>
  <c r="BA153" i="6"/>
  <c r="BA785" i="6"/>
  <c r="BA1858" i="6"/>
  <c r="BA20" i="6"/>
  <c r="BA68" i="6"/>
  <c r="BA82" i="6"/>
  <c r="BA93" i="6"/>
  <c r="BA201" i="6"/>
  <c r="BA258" i="6"/>
  <c r="BA380" i="6"/>
  <c r="BA584" i="6"/>
  <c r="BA594" i="6"/>
  <c r="BA608" i="6"/>
  <c r="BA620" i="6"/>
  <c r="BA647" i="6"/>
  <c r="BA740" i="6"/>
  <c r="BA872" i="6"/>
  <c r="BA895" i="6"/>
  <c r="BA931" i="6"/>
  <c r="BA1111" i="6"/>
  <c r="BA1123" i="6"/>
  <c r="BA1148" i="6"/>
  <c r="BA1168" i="6"/>
  <c r="BA1185" i="6"/>
  <c r="BA1196" i="6"/>
  <c r="BA1664" i="6"/>
  <c r="BA1678" i="6"/>
  <c r="BA1684" i="6"/>
  <c r="BA1871" i="6"/>
  <c r="BA1915" i="6"/>
  <c r="BA1940" i="6"/>
  <c r="BA2096" i="6"/>
  <c r="BA2144" i="6"/>
  <c r="BA2178" i="6"/>
  <c r="BA2206" i="6"/>
  <c r="AY8" i="6"/>
  <c r="AY752" i="6"/>
  <c r="AY826" i="6"/>
  <c r="AY849" i="6"/>
  <c r="AY1844" i="6"/>
  <c r="BA176" i="6"/>
  <c r="BA1040" i="6"/>
  <c r="BA1759" i="6"/>
  <c r="BA1822" i="6"/>
  <c r="BA1830" i="6"/>
  <c r="BA1901" i="6"/>
  <c r="AY1656" i="6"/>
  <c r="AY1715" i="6"/>
  <c r="BA999" i="6"/>
  <c r="BA808" i="6"/>
  <c r="BA967" i="6"/>
  <c r="BA188" i="6"/>
  <c r="BA236" i="6"/>
  <c r="BA729" i="6"/>
  <c r="BA8" i="6"/>
  <c r="BA213" i="6"/>
  <c r="BA246" i="6"/>
  <c r="BA752" i="6"/>
  <c r="BA826" i="6"/>
  <c r="BA849" i="6"/>
  <c r="BA910" i="6"/>
  <c r="BA1016" i="6"/>
  <c r="BA1066" i="6"/>
  <c r="BA1101" i="6"/>
  <c r="BA1136" i="6"/>
  <c r="BA1639" i="6"/>
  <c r="BA1844" i="6"/>
  <c r="BA1894" i="6"/>
  <c r="AY2170" i="6"/>
  <c r="BA764" i="6"/>
  <c r="BA941" i="6"/>
  <c r="BA1093" i="6"/>
  <c r="BA1159" i="6"/>
  <c r="BA61" i="6"/>
  <c r="BA404" i="6"/>
  <c r="BA431" i="6"/>
  <c r="BA778" i="6"/>
  <c r="BA981" i="6"/>
  <c r="BA1656" i="6"/>
  <c r="BA1715" i="6"/>
  <c r="BA2137" i="6"/>
  <c r="BA921" i="6"/>
  <c r="BA1053" i="6"/>
  <c r="BA1209" i="6"/>
  <c r="BA227" i="6"/>
  <c r="BA658" i="6"/>
  <c r="BA997" i="6"/>
  <c r="AY1731" i="6"/>
  <c r="BA97" i="6"/>
  <c r="BA385" i="6"/>
  <c r="BA1731" i="6"/>
  <c r="BA832" i="6"/>
  <c r="BA952" i="6"/>
  <c r="BA2099" i="6"/>
  <c r="AY112" i="6"/>
  <c r="BA224" i="6"/>
  <c r="BA611" i="6"/>
  <c r="BA1055" i="6"/>
  <c r="BA654" i="6"/>
  <c r="BA55" i="6"/>
  <c r="BA503" i="6"/>
  <c r="BA527" i="6"/>
  <c r="BA1837" i="6"/>
  <c r="BA432" i="6"/>
  <c r="BA444" i="6"/>
  <c r="BA563" i="6"/>
  <c r="AY1344" i="6"/>
  <c r="BA263" i="6"/>
  <c r="BA575" i="6"/>
  <c r="BA635" i="6"/>
  <c r="BA1367" i="6"/>
  <c r="BA1870" i="6"/>
  <c r="AY419" i="6"/>
  <c r="AY600" i="6"/>
  <c r="AY1212" i="6"/>
  <c r="AY1712" i="6"/>
  <c r="AY1737" i="6"/>
  <c r="AY1847" i="6"/>
  <c r="AY1944" i="6"/>
  <c r="BA156" i="6"/>
  <c r="BA586" i="6"/>
  <c r="BA1178" i="6"/>
  <c r="BA1344" i="6"/>
  <c r="AY1804" i="6"/>
  <c r="BA48" i="6"/>
  <c r="BA408" i="6"/>
  <c r="BA419" i="6"/>
  <c r="BA455" i="6"/>
  <c r="BA482" i="6"/>
  <c r="BA492" i="6"/>
  <c r="BA541" i="6"/>
  <c r="BA600" i="6"/>
  <c r="BA641" i="6"/>
  <c r="BA683" i="6"/>
  <c r="BA697" i="6"/>
  <c r="BA709" i="6"/>
  <c r="BA718" i="6"/>
  <c r="BA784" i="6"/>
  <c r="BA817" i="6"/>
  <c r="BA851" i="6"/>
  <c r="BA900" i="6"/>
  <c r="BA1138" i="6"/>
  <c r="BA1152" i="6"/>
  <c r="BA1212" i="6"/>
  <c r="BA1381" i="6"/>
  <c r="BA1712" i="6"/>
  <c r="BA1728" i="6"/>
  <c r="BA1737" i="6"/>
  <c r="BA1756" i="6"/>
  <c r="BA1789" i="6"/>
  <c r="BA1811" i="6"/>
  <c r="BA1823" i="6"/>
  <c r="BA1847" i="6"/>
  <c r="BA1860" i="6"/>
  <c r="BA1897" i="6"/>
  <c r="BA1911" i="6"/>
  <c r="BA1944" i="6"/>
  <c r="BA141" i="6"/>
  <c r="BA876" i="6"/>
  <c r="BA27" i="6"/>
  <c r="BA373" i="6"/>
  <c r="BA397" i="6"/>
  <c r="BA468" i="6"/>
  <c r="BA670" i="6"/>
  <c r="BA768" i="6"/>
  <c r="BA790" i="6"/>
  <c r="BA839" i="6"/>
  <c r="BA1166" i="6"/>
  <c r="BA1357" i="6"/>
  <c r="BA1804" i="6"/>
  <c r="BA1923" i="6"/>
  <c r="BA1935" i="6"/>
  <c r="BA36" i="6"/>
  <c r="BA743" i="6"/>
  <c r="BA803" i="6"/>
  <c r="BA888" i="6"/>
  <c r="BA1392" i="6"/>
  <c r="AY1357" i="6"/>
  <c r="AY1935" i="6"/>
  <c r="BA555" i="6"/>
  <c r="BA1128" i="6"/>
  <c r="BA1188" i="6"/>
  <c r="BA1704" i="6"/>
  <c r="BA1767" i="6"/>
  <c r="BA1884" i="6"/>
  <c r="BA519" i="6"/>
  <c r="BA625" i="6"/>
  <c r="BA731" i="6"/>
  <c r="BA1776" i="6"/>
  <c r="BA13" i="6"/>
  <c r="BA134" i="6"/>
  <c r="BA195" i="6"/>
  <c r="BA755" i="6"/>
  <c r="BA864" i="6"/>
  <c r="BA1090" i="6"/>
  <c r="BA1198" i="6"/>
  <c r="BA215" i="6"/>
  <c r="BA383" i="6"/>
  <c r="BA828" i="6"/>
  <c r="BA1892" i="6"/>
  <c r="BA1976" i="6"/>
  <c r="BA2035" i="6"/>
  <c r="AY983" i="6"/>
  <c r="AY1373" i="6"/>
  <c r="AY2060" i="6"/>
  <c r="AY2184" i="6"/>
  <c r="BA10" i="6"/>
  <c r="BA60" i="6"/>
  <c r="BA430" i="6"/>
  <c r="BA702" i="6"/>
  <c r="BA825" i="6"/>
  <c r="BA847" i="6"/>
  <c r="BA908" i="6"/>
  <c r="BA943" i="6"/>
  <c r="BA1015" i="6"/>
  <c r="BA1820" i="6"/>
  <c r="BA1845" i="6"/>
  <c r="BA2014" i="6"/>
  <c r="AY43" i="6"/>
  <c r="AY720" i="6"/>
  <c r="AY730" i="6"/>
  <c r="AY779" i="6"/>
  <c r="AY873" i="6"/>
  <c r="AY1666" i="6"/>
  <c r="AY1676" i="6"/>
  <c r="AY1690" i="6"/>
  <c r="AY1750" i="6"/>
  <c r="AY1834" i="6"/>
  <c r="AY1855" i="6"/>
  <c r="AY1966" i="6"/>
  <c r="AY2086" i="6"/>
  <c r="AY2194" i="6"/>
  <c r="AY2204" i="6"/>
  <c r="BA585" i="6"/>
  <c r="BA623" i="6"/>
  <c r="BA656" i="6"/>
  <c r="BA671" i="6"/>
  <c r="BA800" i="6"/>
  <c r="BA957" i="6"/>
  <c r="BA983" i="6"/>
  <c r="BA1373" i="6"/>
  <c r="BA1641" i="6"/>
  <c r="BA1739" i="6"/>
  <c r="BA2023" i="6"/>
  <c r="BA2060" i="6"/>
  <c r="BA2112" i="6"/>
  <c r="BA2184" i="6"/>
  <c r="AY1364" i="6"/>
  <c r="AY2050" i="6"/>
  <c r="BA418" i="6"/>
  <c r="BA551" i="6"/>
  <c r="BA746" i="6"/>
  <c r="BA838" i="6"/>
  <c r="BA1676" i="6"/>
  <c r="BA1690" i="6"/>
  <c r="BA1713" i="6"/>
  <c r="BA1750" i="6"/>
  <c r="BA1762" i="6"/>
  <c r="BA1918" i="6"/>
  <c r="BA1966" i="6"/>
  <c r="BA1999" i="6"/>
  <c r="BA2086" i="6"/>
  <c r="BA2094" i="6"/>
  <c r="BA2124" i="6"/>
  <c r="BA2148" i="6"/>
  <c r="BA2157" i="6"/>
  <c r="BA2167" i="6"/>
  <c r="BA2194" i="6"/>
  <c r="BA2204" i="6"/>
  <c r="AY384" i="6"/>
  <c r="AY574" i="6"/>
  <c r="AY1262" i="6"/>
  <c r="AY1305" i="6"/>
  <c r="BA406" i="6"/>
  <c r="BA560" i="6"/>
  <c r="BA694" i="6"/>
  <c r="BA779" i="6"/>
  <c r="BA1834" i="6"/>
  <c r="BA765" i="6"/>
  <c r="BA793" i="6"/>
  <c r="BA810" i="6"/>
  <c r="BA897" i="6"/>
  <c r="BA994" i="6"/>
  <c r="BA1008" i="6"/>
  <c r="BA1029" i="6"/>
  <c r="BA1364" i="6"/>
  <c r="BA1872" i="6"/>
  <c r="BA1942" i="6"/>
  <c r="BA1989" i="6"/>
  <c r="BA2050" i="6"/>
  <c r="BA597" i="6"/>
  <c r="BA730" i="6"/>
  <c r="BA1354" i="6"/>
  <c r="BA1855" i="6"/>
  <c r="BA384" i="6"/>
  <c r="BA574" i="6"/>
  <c r="BA756" i="6"/>
  <c r="BA886" i="6"/>
  <c r="BA925" i="6"/>
  <c r="BA2136" i="6"/>
  <c r="BA274" i="6"/>
  <c r="BA43" i="6"/>
  <c r="BA720" i="6"/>
  <c r="BA873" i="6"/>
  <c r="BA934" i="6"/>
  <c r="BA970" i="6"/>
  <c r="BA1342" i="6"/>
  <c r="BA1652" i="6"/>
  <c r="BA685" i="6"/>
  <c r="BA866" i="6"/>
  <c r="BA1727" i="6"/>
  <c r="AY2080" i="6"/>
  <c r="BA22" i="6"/>
  <c r="BA92" i="6"/>
  <c r="BA72" i="6"/>
  <c r="BA394" i="6"/>
  <c r="BA1666" i="6"/>
  <c r="BA612" i="6"/>
  <c r="BA637" i="6"/>
  <c r="AY1946" i="6"/>
  <c r="BA2080" i="6"/>
  <c r="BA32" i="6"/>
  <c r="BA642" i="6"/>
  <c r="BA1388" i="6"/>
  <c r="BA1902" i="6"/>
  <c r="AY1976" i="6"/>
  <c r="AY361" i="6"/>
  <c r="AY1264" i="6"/>
  <c r="AY1457" i="6"/>
  <c r="AY1470" i="6"/>
  <c r="AY1480" i="6"/>
  <c r="AY1624" i="6"/>
  <c r="AY1960" i="6"/>
  <c r="AY1995" i="6"/>
  <c r="BA1985" i="6"/>
  <c r="AY1578" i="6"/>
  <c r="BA266" i="6"/>
  <c r="BA361" i="6"/>
  <c r="BA583" i="6"/>
  <c r="BA592" i="6"/>
  <c r="BA667" i="6"/>
  <c r="BA678" i="6"/>
  <c r="BA688" i="6"/>
  <c r="BA951" i="6"/>
  <c r="BA959" i="6"/>
  <c r="BA989" i="6"/>
  <c r="BA1183" i="6"/>
  <c r="BA1264" i="6"/>
  <c r="BA1300" i="6"/>
  <c r="BA1309" i="6"/>
  <c r="BA1457" i="6"/>
  <c r="BA1470" i="6"/>
  <c r="BA1480" i="6"/>
  <c r="BA1492" i="6"/>
  <c r="BA1539" i="6"/>
  <c r="BA1624" i="6"/>
  <c r="BA1950" i="6"/>
  <c r="BA1960" i="6"/>
  <c r="BA1995" i="6"/>
  <c r="AY1791" i="6"/>
  <c r="BA1095" i="6"/>
  <c r="BA123" i="6"/>
  <c r="BA147" i="6"/>
  <c r="BA186" i="6"/>
  <c r="BA209" i="6"/>
  <c r="BA245" i="6"/>
  <c r="BA292" i="6"/>
  <c r="BA701" i="6"/>
  <c r="BA916" i="6"/>
  <c r="BA977" i="6"/>
  <c r="BA1062" i="6"/>
  <c r="BA1072" i="6"/>
  <c r="BA1107" i="6"/>
  <c r="BA1119" i="6"/>
  <c r="BA1144" i="6"/>
  <c r="BA1157" i="6"/>
  <c r="BA1193" i="6"/>
  <c r="BA1229" i="6"/>
  <c r="BA1242" i="6"/>
  <c r="BA1251" i="6"/>
  <c r="BA1337" i="6"/>
  <c r="BA1350" i="6"/>
  <c r="BA1359" i="6"/>
  <c r="BA1422" i="6"/>
  <c r="BA1434" i="6"/>
  <c r="BA1565" i="6"/>
  <c r="BA1578" i="6"/>
  <c r="BA1600" i="6"/>
  <c r="BA1780" i="6"/>
  <c r="BA1805" i="6"/>
  <c r="BA2054" i="6"/>
  <c r="AY102" i="6"/>
  <c r="AY1048" i="6"/>
  <c r="AY1447" i="6"/>
  <c r="BA1791" i="6"/>
  <c r="BA1134" i="6"/>
  <c r="BA1205" i="6"/>
  <c r="BA1288" i="6"/>
  <c r="BA233" i="6"/>
  <c r="BA1048" i="6"/>
  <c r="BA1087" i="6"/>
  <c r="BA1279" i="6"/>
  <c r="BA1411" i="6"/>
  <c r="BA1447" i="6"/>
  <c r="BA1551" i="6"/>
  <c r="BA1592" i="6"/>
  <c r="BA2044" i="6"/>
  <c r="AY245" i="6"/>
  <c r="AY1251" i="6"/>
  <c r="BA64" i="6"/>
  <c r="BA174" i="6"/>
  <c r="BA1172" i="6"/>
  <c r="BA1614" i="6"/>
  <c r="BA2013" i="6"/>
  <c r="AY1402" i="6"/>
  <c r="AY1975" i="6"/>
  <c r="BA102" i="6"/>
  <c r="BA138" i="6"/>
  <c r="BA1975" i="6"/>
  <c r="AY1385" i="6"/>
  <c r="BA1010" i="6"/>
  <c r="BA1215" i="6"/>
  <c r="BA1765" i="6"/>
  <c r="AY1350" i="6"/>
  <c r="BA218" i="6"/>
  <c r="BA283" i="6"/>
  <c r="BA326" i="6"/>
  <c r="BA2021" i="6"/>
  <c r="BA198" i="6"/>
  <c r="BA1002" i="6"/>
  <c r="BA1402" i="6"/>
  <c r="BA2034" i="6"/>
  <c r="BA163" i="6"/>
  <c r="BA261" i="6"/>
  <c r="BA942" i="6"/>
  <c r="BA1533" i="6"/>
  <c r="BA1516" i="6"/>
  <c r="BA1377" i="6"/>
  <c r="AY1229" i="6"/>
  <c r="AY1337" i="6"/>
  <c r="AY1359" i="6"/>
  <c r="AY1780" i="6"/>
  <c r="BA926" i="6"/>
  <c r="AY1511" i="6"/>
  <c r="BA317" i="6"/>
  <c r="BA1385" i="6"/>
  <c r="BA302" i="6"/>
  <c r="BA343" i="6"/>
  <c r="BA1511" i="6"/>
  <c r="BA2067" i="6"/>
  <c r="AY1413" i="6"/>
  <c r="BA1653" i="6"/>
  <c r="BA1465" i="6"/>
  <c r="BA1857" i="6"/>
  <c r="BA1432" i="6"/>
  <c r="BA1951" i="6"/>
  <c r="BA2100" i="6"/>
  <c r="BA1452" i="6"/>
  <c r="AY1619" i="6"/>
  <c r="AY1669" i="6"/>
  <c r="AY1680" i="6"/>
  <c r="BA1502" i="6"/>
  <c r="BA1547" i="6"/>
  <c r="BA1560" i="6"/>
  <c r="BA1585" i="6"/>
  <c r="BA1599" i="6"/>
  <c r="BA1725" i="6"/>
  <c r="BA1774" i="6"/>
  <c r="BA2025" i="6"/>
  <c r="BA2084" i="6"/>
  <c r="BA2179" i="6"/>
  <c r="BA2189" i="6"/>
  <c r="AY1523" i="6"/>
  <c r="AY1632" i="6"/>
  <c r="AY1645" i="6"/>
  <c r="BA1575" i="6"/>
  <c r="AY1537" i="6"/>
  <c r="BA1405" i="6"/>
  <c r="BA1477" i="6"/>
  <c r="BA1513" i="6"/>
  <c r="BA1537" i="6"/>
  <c r="BA1619" i="6"/>
  <c r="BA1669" i="6"/>
  <c r="BA1680" i="6"/>
  <c r="BA1691" i="6"/>
  <c r="BA1701" i="6"/>
  <c r="BA1738" i="6"/>
  <c r="BA1751" i="6"/>
  <c r="BA1763" i="6"/>
  <c r="BA1787" i="6"/>
  <c r="BA1810" i="6"/>
  <c r="BA1846" i="6"/>
  <c r="BA1891" i="6"/>
  <c r="BA1917" i="6"/>
  <c r="BA2002" i="6"/>
  <c r="BA2047" i="6"/>
  <c r="BA2097" i="6"/>
  <c r="BA2130" i="6"/>
  <c r="BA2143" i="6"/>
  <c r="BA2203" i="6"/>
  <c r="AY1599" i="6"/>
  <c r="BA1443" i="6"/>
  <c r="BA1523" i="6"/>
  <c r="BA1609" i="6"/>
  <c r="BA1632" i="6"/>
  <c r="BA1645" i="6"/>
  <c r="BA1796" i="6"/>
  <c r="BA1821" i="6"/>
  <c r="BA1876" i="6"/>
  <c r="BA1943" i="6"/>
  <c r="BA1964" i="6"/>
  <c r="BA2012" i="6"/>
  <c r="BA2153" i="6"/>
  <c r="BA1714" i="6"/>
  <c r="BA2059" i="6"/>
  <c r="BA2168" i="6"/>
  <c r="BA1489" i="6"/>
  <c r="BA1907" i="6"/>
  <c r="BA1990" i="6"/>
  <c r="BA2117" i="6"/>
  <c r="BA1869" i="6"/>
  <c r="BA2037" i="6"/>
  <c r="BA1973" i="6"/>
  <c r="AY1560" i="6"/>
  <c r="BA2079" i="6"/>
  <c r="BA58" i="6"/>
  <c r="BA305" i="6"/>
  <c r="BA1389" i="6"/>
  <c r="BA1900" i="6"/>
  <c r="BA1952" i="6"/>
  <c r="BA2071" i="6"/>
  <c r="AY1733" i="6"/>
  <c r="AY2043" i="6"/>
  <c r="BA25" i="6"/>
  <c r="BA733" i="6"/>
  <c r="BA911" i="6"/>
  <c r="BA922" i="6"/>
  <c r="BA1326" i="6"/>
  <c r="BA2110" i="6"/>
  <c r="BA2134" i="6"/>
  <c r="AY1417" i="6"/>
  <c r="BA106" i="6"/>
  <c r="BA324" i="6"/>
  <c r="BA470" i="6"/>
  <c r="BA15" i="6"/>
  <c r="BA178" i="6"/>
  <c r="BA401" i="6"/>
  <c r="BA427" i="6"/>
  <c r="BA534" i="6"/>
  <c r="BA893" i="6"/>
  <c r="BA937" i="6"/>
  <c r="BA1139" i="6"/>
  <c r="BA1245" i="6"/>
  <c r="BA1372" i="6"/>
  <c r="BA1448" i="6"/>
  <c r="BA1507" i="6"/>
  <c r="BA1542" i="6"/>
  <c r="BA1566" i="6"/>
  <c r="BA1605" i="6"/>
  <c r="BA1697" i="6"/>
  <c r="BA1883" i="6"/>
  <c r="BA1908" i="6"/>
  <c r="BA2006" i="6"/>
  <c r="BA2173" i="6"/>
  <c r="BA2209" i="6"/>
  <c r="BA51" i="6"/>
  <c r="BA85" i="6"/>
  <c r="BA172" i="6"/>
  <c r="BA204" i="6"/>
  <c r="BA264" i="6"/>
  <c r="BA286" i="6"/>
  <c r="BA310" i="6"/>
  <c r="BA334" i="6"/>
  <c r="BA344" i="6"/>
  <c r="BA379" i="6"/>
  <c r="BA462" i="6"/>
  <c r="BA508" i="6"/>
  <c r="BA521" i="6"/>
  <c r="BA552" i="6"/>
  <c r="BA572" i="6"/>
  <c r="BA605" i="6"/>
  <c r="BA617" i="6"/>
  <c r="BA653" i="6"/>
  <c r="BA699" i="6"/>
  <c r="BA711" i="6"/>
  <c r="BA757" i="6"/>
  <c r="BA771" i="6"/>
  <c r="BA781" i="6"/>
  <c r="BA844" i="6"/>
  <c r="BA854" i="6"/>
  <c r="BA862" i="6"/>
  <c r="BA906" i="6"/>
  <c r="BA949" i="6"/>
  <c r="BA965" i="6"/>
  <c r="BA973" i="6"/>
  <c r="BA986" i="6"/>
  <c r="BA998" i="6"/>
  <c r="BA1211" i="6"/>
  <c r="BA1224" i="6"/>
  <c r="BA1234" i="6"/>
  <c r="BA1423" i="6"/>
  <c r="BA1464" i="6"/>
  <c r="BA1484" i="6"/>
  <c r="BA1557" i="6"/>
  <c r="BA1588" i="6"/>
  <c r="BA1627" i="6"/>
  <c r="BA1640" i="6"/>
  <c r="BA1651" i="6"/>
  <c r="BA1663" i="6"/>
  <c r="BA1675" i="6"/>
  <c r="BA1685" i="6"/>
  <c r="BA1708" i="6"/>
  <c r="BA1745" i="6"/>
  <c r="BA1757" i="6"/>
  <c r="BA1781" i="6"/>
  <c r="BA1792" i="6"/>
  <c r="BA1801" i="6"/>
  <c r="BA1874" i="6"/>
  <c r="BA1934" i="6"/>
  <c r="BA1959" i="6"/>
  <c r="BA1993" i="6"/>
  <c r="BA2018" i="6"/>
  <c r="BA2149" i="6"/>
  <c r="BA2161" i="6"/>
  <c r="BA2185" i="6"/>
  <c r="BA2197" i="6"/>
  <c r="AY1718" i="6"/>
  <c r="AY1768" i="6"/>
  <c r="BA41" i="6"/>
  <c r="BA243" i="6"/>
  <c r="BA358" i="6"/>
  <c r="BA368" i="6"/>
  <c r="BA417" i="6"/>
  <c r="BA439" i="6"/>
  <c r="BA689" i="6"/>
  <c r="BA1009" i="6"/>
  <c r="BA1022" i="6"/>
  <c r="BA1082" i="6"/>
  <c r="BA1103" i="6"/>
  <c r="BA1116" i="6"/>
  <c r="BA1167" i="6"/>
  <c r="BA1282" i="6"/>
  <c r="BA1522" i="6"/>
  <c r="BA1814" i="6"/>
  <c r="BA1827" i="6"/>
  <c r="BA1840" i="6"/>
  <c r="BA2089" i="6"/>
  <c r="AY1326" i="6"/>
  <c r="AY2110" i="6"/>
  <c r="BA1070" i="6"/>
  <c r="BA1473" i="6"/>
  <c r="BA2125" i="6"/>
  <c r="AY2173" i="6"/>
  <c r="BA453" i="6"/>
  <c r="BA490" i="6"/>
  <c r="BA724" i="6"/>
  <c r="BA794" i="6"/>
  <c r="BA834" i="6"/>
  <c r="BA1298" i="6"/>
  <c r="BA1580" i="6"/>
  <c r="BA1733" i="6"/>
  <c r="BA1982" i="6"/>
  <c r="BA2043" i="6"/>
  <c r="BA2065" i="6"/>
  <c r="BA2108" i="6"/>
  <c r="AY1341" i="6"/>
  <c r="AY1368" i="6"/>
  <c r="AY1401" i="6"/>
  <c r="AY1532" i="6"/>
  <c r="AY1850" i="6"/>
  <c r="AY2029" i="6"/>
  <c r="BA545" i="6"/>
  <c r="BA629" i="6"/>
  <c r="BA1046" i="6"/>
  <c r="BA1305" i="6"/>
  <c r="BA119" i="6"/>
  <c r="BA253" i="6"/>
  <c r="BA646" i="6"/>
  <c r="BA1176" i="6"/>
  <c r="BA1271" i="6"/>
  <c r="AY1211" i="6"/>
  <c r="AY1224" i="6"/>
  <c r="AY1234" i="6"/>
  <c r="AY1423" i="6"/>
  <c r="AY1464" i="6"/>
  <c r="AY1627" i="6"/>
  <c r="AY1640" i="6"/>
  <c r="AY1663" i="6"/>
  <c r="AY1708" i="6"/>
  <c r="AY1745" i="6"/>
  <c r="AY1781" i="6"/>
  <c r="AY1792" i="6"/>
  <c r="AY1959" i="6"/>
  <c r="AY2018" i="6"/>
  <c r="AY2161" i="6"/>
  <c r="AY2197" i="6"/>
  <c r="BA751" i="6"/>
  <c r="BA819" i="6"/>
  <c r="BA1189" i="6"/>
  <c r="BA1262" i="6"/>
  <c r="BA1320" i="6"/>
  <c r="BA2055" i="6"/>
  <c r="BA1417" i="6"/>
  <c r="AY1827" i="6"/>
  <c r="AY1840" i="6"/>
  <c r="BA558" i="6"/>
  <c r="BA1064" i="6"/>
  <c r="BA1088" i="6"/>
  <c r="BA1590" i="6"/>
  <c r="BA1887" i="6"/>
  <c r="BA2077" i="6"/>
  <c r="BA225" i="6"/>
  <c r="BA14" i="6"/>
  <c r="BA297" i="6"/>
  <c r="BA388" i="6"/>
  <c r="BA770" i="6"/>
  <c r="BA875" i="6"/>
  <c r="BA1140" i="6"/>
  <c r="BA1219" i="6"/>
  <c r="BA1374" i="6"/>
  <c r="BA1397" i="6"/>
  <c r="BA1408" i="6"/>
  <c r="BA1446" i="6"/>
  <c r="BA1531" i="6"/>
  <c r="BA1662" i="6"/>
  <c r="BA1720" i="6"/>
  <c r="BA2027" i="6"/>
  <c r="BA2183" i="6"/>
  <c r="BA414" i="6"/>
  <c r="BA509" i="6"/>
  <c r="BA604" i="6"/>
  <c r="BA734" i="6"/>
  <c r="BA901" i="6"/>
  <c r="BA962" i="6"/>
  <c r="BA1340" i="6"/>
  <c r="BA1496" i="6"/>
  <c r="BA1518" i="6"/>
  <c r="BA1638" i="6"/>
  <c r="BA1710" i="6"/>
  <c r="BA1744" i="6"/>
  <c r="BA1825" i="6"/>
  <c r="BA1968" i="6"/>
  <c r="BA2146" i="6"/>
  <c r="AY1554" i="6"/>
  <c r="BA275" i="6"/>
  <c r="BA449" i="6"/>
  <c r="BA652" i="6"/>
  <c r="BA698" i="6"/>
  <c r="BA745" i="6"/>
  <c r="BA1078" i="6"/>
  <c r="BA1280" i="6"/>
  <c r="BA3" i="6"/>
  <c r="BA24" i="6"/>
  <c r="BA37" i="6"/>
  <c r="BA50" i="6"/>
  <c r="BA56" i="6"/>
  <c r="BA84" i="6"/>
  <c r="BA205" i="6"/>
  <c r="BA239" i="6"/>
  <c r="BA284" i="6"/>
  <c r="BA309" i="6"/>
  <c r="BA355" i="6"/>
  <c r="BA378" i="6"/>
  <c r="BA402" i="6"/>
  <c r="BA436" i="6"/>
  <c r="BA461" i="6"/>
  <c r="BA485" i="6"/>
  <c r="BA522" i="6"/>
  <c r="BA533" i="6"/>
  <c r="BA615" i="6"/>
  <c r="BA645" i="6"/>
  <c r="BA686" i="6"/>
  <c r="BA707" i="6"/>
  <c r="BA726" i="6"/>
  <c r="BA758" i="6"/>
  <c r="BA818" i="6"/>
  <c r="BA830" i="6"/>
  <c r="BA842" i="6"/>
  <c r="BA863" i="6"/>
  <c r="BA950" i="6"/>
  <c r="BA984" i="6"/>
  <c r="BA1013" i="6"/>
  <c r="BA1162" i="6"/>
  <c r="BA1173" i="6"/>
  <c r="BA1186" i="6"/>
  <c r="BA1210" i="6"/>
  <c r="BA1244" i="6"/>
  <c r="BA1257" i="6"/>
  <c r="BA1291" i="6"/>
  <c r="BA1317" i="6"/>
  <c r="BA1384" i="6"/>
  <c r="BA1424" i="6"/>
  <c r="BA1458" i="6"/>
  <c r="BA1482" i="6"/>
  <c r="BA1568" i="6"/>
  <c r="BA1579" i="6"/>
  <c r="BA1626" i="6"/>
  <c r="BA1647" i="6"/>
  <c r="BA1673" i="6"/>
  <c r="BA1686" i="6"/>
  <c r="BA1754" i="6"/>
  <c r="BA1793" i="6"/>
  <c r="BA1802" i="6"/>
  <c r="BA1816" i="6"/>
  <c r="BA1875" i="6"/>
  <c r="BA1898" i="6"/>
  <c r="BA1909" i="6"/>
  <c r="BA1919" i="6"/>
  <c r="BA1932" i="6"/>
  <c r="BA1957" i="6"/>
  <c r="BA1981" i="6"/>
  <c r="BA1994" i="6"/>
  <c r="BA2017" i="6"/>
  <c r="BA2040" i="6"/>
  <c r="BA2088" i="6"/>
  <c r="BA2122" i="6"/>
  <c r="BA2162" i="6"/>
  <c r="BA2174" i="6"/>
  <c r="BA2196" i="6"/>
  <c r="BA2207" i="6"/>
  <c r="AY342" i="6"/>
  <c r="BA96" i="6"/>
  <c r="BA322" i="6"/>
  <c r="BA473" i="6"/>
  <c r="BA567" i="6"/>
  <c r="BA974" i="6"/>
  <c r="BA1327" i="6"/>
  <c r="BA1351" i="6"/>
  <c r="BA108" i="6"/>
  <c r="BA154" i="6"/>
  <c r="BA216" i="6"/>
  <c r="BA425" i="6"/>
  <c r="BA593" i="6"/>
  <c r="BA805" i="6"/>
  <c r="BA912" i="6"/>
  <c r="BA927" i="6"/>
  <c r="BA1023" i="6"/>
  <c r="BA1033" i="6"/>
  <c r="BA1104" i="6"/>
  <c r="BA1126" i="6"/>
  <c r="BA1149" i="6"/>
  <c r="BA1365" i="6"/>
  <c r="BA1436" i="6"/>
  <c r="BA1543" i="6"/>
  <c r="BA1603" i="6"/>
  <c r="BA1734" i="6"/>
  <c r="BA1838" i="6"/>
  <c r="BA1851" i="6"/>
  <c r="BA1865" i="6"/>
  <c r="BA2104" i="6"/>
  <c r="BA2132" i="6"/>
  <c r="AY1590" i="6"/>
  <c r="AY1887" i="6"/>
  <c r="BA179" i="6"/>
  <c r="BA938" i="6"/>
  <c r="BA1056" i="6"/>
  <c r="BA1194" i="6"/>
  <c r="BA1274" i="6"/>
  <c r="AY1397" i="6"/>
  <c r="AY2027" i="6"/>
  <c r="AY2183" i="6"/>
  <c r="BA133" i="6"/>
  <c r="BA145" i="6"/>
  <c r="BA161" i="6"/>
  <c r="BA262" i="6"/>
  <c r="BA500" i="6"/>
  <c r="BA581" i="6"/>
  <c r="BA668" i="6"/>
  <c r="BA676" i="6"/>
  <c r="BA891" i="6"/>
  <c r="BA1239" i="6"/>
  <c r="BA1616" i="6"/>
  <c r="BA2066" i="6"/>
  <c r="AY1744" i="6"/>
  <c r="BA546" i="6"/>
  <c r="BA630" i="6"/>
  <c r="BA2007" i="6"/>
  <c r="BA120" i="6"/>
  <c r="BA1118" i="6"/>
  <c r="BA2115" i="6"/>
  <c r="AY1210" i="6"/>
  <c r="AY1257" i="6"/>
  <c r="AY1317" i="6"/>
  <c r="AY1458" i="6"/>
  <c r="AY1568" i="6"/>
  <c r="AY1626" i="6"/>
  <c r="AY1793" i="6"/>
  <c r="AY1816" i="6"/>
  <c r="AY1994" i="6"/>
  <c r="AY2122" i="6"/>
  <c r="AY2162" i="6"/>
  <c r="AY2174" i="6"/>
  <c r="AY2196" i="6"/>
  <c r="AY2207" i="6"/>
  <c r="BA256" i="6"/>
  <c r="BA335" i="6"/>
  <c r="BA783" i="6"/>
  <c r="BA1047" i="6"/>
  <c r="BA1509" i="6"/>
  <c r="BA193" i="6"/>
  <c r="BA1478" i="6"/>
  <c r="AY1365" i="6"/>
  <c r="AY1603" i="6"/>
  <c r="AY1838" i="6"/>
  <c r="AY1865" i="6"/>
  <c r="AY2104" i="6"/>
  <c r="BA73" i="6"/>
  <c r="BA795" i="6"/>
  <c r="BA855" i="6"/>
  <c r="BA1306" i="6"/>
  <c r="AY1509" i="6"/>
  <c r="BA162" i="6"/>
  <c r="BA203" i="6"/>
  <c r="BA579" i="6"/>
  <c r="BA892" i="6"/>
  <c r="BA1091" i="6"/>
  <c r="BA1569" i="6"/>
  <c r="BA1604" i="6"/>
  <c r="BA1863" i="6"/>
  <c r="BA1924" i="6"/>
  <c r="BA1936" i="6"/>
  <c r="BA2070" i="6"/>
  <c r="BA248" i="6"/>
  <c r="BA624" i="6"/>
  <c r="BA1102" i="6"/>
  <c r="BA1362" i="6"/>
  <c r="BA1769" i="6"/>
  <c r="BA1988" i="6"/>
  <c r="BA2103" i="6"/>
  <c r="BA114" i="6"/>
  <c r="BA212" i="6"/>
  <c r="BA260" i="6"/>
  <c r="BA553" i="6"/>
  <c r="BA996" i="6"/>
  <c r="BA187" i="6"/>
  <c r="BA318" i="6"/>
  <c r="BA389" i="6"/>
  <c r="BA460" i="6"/>
  <c r="BA474" i="6"/>
  <c r="BA517" i="6"/>
  <c r="BA531" i="6"/>
  <c r="BA735" i="6"/>
  <c r="BA1006" i="6"/>
  <c r="BA1030" i="6"/>
  <c r="BA1054" i="6"/>
  <c r="BA1122" i="6"/>
  <c r="BA1233" i="6"/>
  <c r="BA1329" i="6"/>
  <c r="BA1375" i="6"/>
  <c r="BA1409" i="6"/>
  <c r="BA1550" i="6"/>
  <c r="BA1576" i="6"/>
  <c r="BA1800" i="6"/>
  <c r="BA1848" i="6"/>
  <c r="BA2051" i="6"/>
  <c r="BA2135" i="6"/>
  <c r="BA71" i="6"/>
  <c r="BA341" i="6"/>
  <c r="BA661" i="6"/>
  <c r="BA742" i="6"/>
  <c r="BA792" i="6"/>
  <c r="BA827" i="6"/>
  <c r="BA840" i="6"/>
  <c r="BA867" i="6"/>
  <c r="BA947" i="6"/>
  <c r="BA1067" i="6"/>
  <c r="BA1079" i="6"/>
  <c r="BA1161" i="6"/>
  <c r="BA1208" i="6"/>
  <c r="BA1254" i="6"/>
  <c r="BA1267" i="6"/>
  <c r="BA1293" i="6"/>
  <c r="BA1456" i="6"/>
  <c r="BA1510" i="6"/>
  <c r="BA1613" i="6"/>
  <c r="BA1648" i="6"/>
  <c r="BA1688" i="6"/>
  <c r="BA1741" i="6"/>
  <c r="BA1955" i="6"/>
  <c r="BA1970" i="6"/>
  <c r="BA2016" i="6"/>
  <c r="BA2072" i="6"/>
  <c r="BA2" i="6"/>
  <c r="BA38" i="6"/>
  <c r="BA49" i="6"/>
  <c r="BA83" i="6"/>
  <c r="BA130" i="6"/>
  <c r="BA143" i="6"/>
  <c r="BA155" i="6"/>
  <c r="BA229" i="6"/>
  <c r="BA238" i="6"/>
  <c r="BA285" i="6"/>
  <c r="BA295" i="6"/>
  <c r="BA331" i="6"/>
  <c r="BA356" i="6"/>
  <c r="BA367" i="6"/>
  <c r="BA377" i="6"/>
  <c r="BA437" i="6"/>
  <c r="BA484" i="6"/>
  <c r="BA502" i="6"/>
  <c r="BA544" i="6"/>
  <c r="BA591" i="6"/>
  <c r="BA616" i="6"/>
  <c r="BA687" i="6"/>
  <c r="BA708" i="6"/>
  <c r="BA721" i="6"/>
  <c r="BA759" i="6"/>
  <c r="BA807" i="6"/>
  <c r="BA816" i="6"/>
  <c r="BA853" i="6"/>
  <c r="BA985" i="6"/>
  <c r="BA1019" i="6"/>
  <c r="BA1039" i="6"/>
  <c r="BA1113" i="6"/>
  <c r="BA1151" i="6"/>
  <c r="BA1174" i="6"/>
  <c r="BA1184" i="6"/>
  <c r="BA1195" i="6"/>
  <c r="BA1221" i="6"/>
  <c r="BA1316" i="6"/>
  <c r="BA1386" i="6"/>
  <c r="BA1421" i="6"/>
  <c r="BA1435" i="6"/>
  <c r="BA1468" i="6"/>
  <c r="BA1483" i="6"/>
  <c r="BA1589" i="6"/>
  <c r="BA1628" i="6"/>
  <c r="BA1674" i="6"/>
  <c r="BA1755" i="6"/>
  <c r="BA1775" i="6"/>
  <c r="BA1790" i="6"/>
  <c r="BA1813" i="6"/>
  <c r="BA1829" i="6"/>
  <c r="BA1873" i="6"/>
  <c r="BA1895" i="6"/>
  <c r="BA1945" i="6"/>
  <c r="BA1979" i="6"/>
  <c r="BA2041" i="6"/>
  <c r="BA2087" i="6"/>
  <c r="BA2123" i="6"/>
  <c r="BA2158" i="6"/>
  <c r="BA2195" i="6"/>
  <c r="BA12" i="6"/>
  <c r="BA105" i="6"/>
  <c r="BA413" i="6"/>
  <c r="BA566" i="6"/>
  <c r="BA769" i="6"/>
  <c r="BA913" i="6"/>
  <c r="BA972" i="6"/>
  <c r="BA1826" i="6"/>
  <c r="AY248" i="6"/>
  <c r="AY260" i="6"/>
  <c r="AY553" i="6"/>
  <c r="AY996" i="6"/>
  <c r="AY1988" i="6"/>
  <c r="BA95" i="6"/>
  <c r="BA426" i="6"/>
  <c r="BA448" i="6"/>
  <c r="BA511" i="6"/>
  <c r="BA602" i="6"/>
  <c r="BA651" i="6"/>
  <c r="BA700" i="6"/>
  <c r="BA782" i="6"/>
  <c r="BA902" i="6"/>
  <c r="BA928" i="6"/>
  <c r="BA1281" i="6"/>
  <c r="BA1519" i="6"/>
  <c r="BA1544" i="6"/>
  <c r="BA1637" i="6"/>
  <c r="BA1661" i="6"/>
  <c r="BA1711" i="6"/>
  <c r="BA1736" i="6"/>
  <c r="BA2147" i="6"/>
  <c r="BA2181" i="6"/>
  <c r="BA26" i="6"/>
  <c r="BA180" i="6"/>
  <c r="BA272" i="6"/>
  <c r="BA403" i="6"/>
  <c r="BA879" i="6"/>
  <c r="BA939" i="6"/>
  <c r="BA1137" i="6"/>
  <c r="BA1246" i="6"/>
  <c r="BA1307" i="6"/>
  <c r="BA1339" i="6"/>
  <c r="BA1353" i="6"/>
  <c r="BA1449" i="6"/>
  <c r="BA1494" i="6"/>
  <c r="BA1530" i="6"/>
  <c r="BA1700" i="6"/>
  <c r="BA1721" i="6"/>
  <c r="BA1886" i="6"/>
  <c r="BA1910" i="6"/>
  <c r="BA2008" i="6"/>
  <c r="BA2028" i="6"/>
  <c r="BA2172" i="6"/>
  <c r="BA2208" i="6"/>
  <c r="AY1233" i="6"/>
  <c r="AY1329" i="6"/>
  <c r="AY1550" i="6"/>
  <c r="AY1800" i="6"/>
  <c r="AY1848" i="6"/>
  <c r="AY2135" i="6"/>
  <c r="AY1254" i="6"/>
  <c r="AY1510" i="6"/>
  <c r="AY1741" i="6"/>
  <c r="AY1970" i="6"/>
  <c r="AY2016" i="6"/>
  <c r="AY1267" i="6"/>
  <c r="AY1456" i="6"/>
  <c r="BA308" i="6"/>
  <c r="BA2113" i="6"/>
  <c r="AY1316" i="6"/>
  <c r="AY1813" i="6"/>
  <c r="BA964" i="6"/>
  <c r="AY1281" i="6"/>
  <c r="AY1519" i="6"/>
  <c r="AY1637" i="6"/>
  <c r="AY1711" i="6"/>
  <c r="AY1826" i="6"/>
  <c r="AY1246" i="6"/>
  <c r="AY1307" i="6"/>
  <c r="AY1339" i="6"/>
  <c r="AY1449" i="6"/>
  <c r="AY1530" i="6"/>
  <c r="AY1700" i="6"/>
  <c r="AY1721" i="6"/>
  <c r="AY1910" i="6"/>
  <c r="AY2008" i="6"/>
  <c r="AY2028" i="6"/>
  <c r="AY2172" i="6"/>
  <c r="BA636" i="6"/>
  <c r="BA2073" i="6"/>
  <c r="BA2102" i="6"/>
  <c r="AY1471" i="6"/>
  <c r="AY1503" i="6"/>
  <c r="AY1726" i="6"/>
  <c r="AY1954" i="6"/>
  <c r="BA1190" i="6"/>
  <c r="BA142" i="6"/>
  <c r="BA1043" i="6"/>
  <c r="BA2056" i="6"/>
  <c r="BA2114" i="6"/>
  <c r="BA2126" i="6"/>
  <c r="BA2150" i="6"/>
  <c r="BA2202" i="6"/>
  <c r="BA1508" i="6"/>
  <c r="BA1080" i="6"/>
  <c r="BA1165" i="6"/>
  <c r="BA2045" i="6"/>
  <c r="BA359" i="6"/>
  <c r="BA582" i="6"/>
  <c r="BA252" i="6"/>
  <c r="BA131" i="6"/>
  <c r="BA1953" i="6"/>
  <c r="BA1615" i="6"/>
  <c r="BA666" i="6"/>
  <c r="BA747" i="6"/>
  <c r="BA1069" i="6"/>
  <c r="BA1709" i="6"/>
  <c r="BA1795" i="6"/>
  <c r="BA39" i="6"/>
  <c r="BA407" i="6"/>
  <c r="BA466" i="6"/>
  <c r="BA606" i="6"/>
  <c r="BA773" i="6"/>
  <c r="BA169" i="6"/>
  <c r="BA268" i="6"/>
  <c r="BA290" i="6"/>
  <c r="BA429" i="6"/>
  <c r="BA475" i="6"/>
  <c r="BA535" i="6"/>
  <c r="BA573" i="6"/>
  <c r="BA738" i="6"/>
  <c r="BA859" i="6"/>
  <c r="BA1058" i="6"/>
  <c r="BA1163" i="6"/>
  <c r="BA1261" i="6"/>
  <c r="BA1356" i="6"/>
  <c r="BA1702" i="6"/>
  <c r="BA1747" i="6"/>
  <c r="BA1913" i="6"/>
  <c r="BA1938" i="6"/>
  <c r="BA2010" i="6"/>
  <c r="BA2090" i="6"/>
  <c r="BA2188" i="6"/>
  <c r="BA1294" i="6"/>
  <c r="BA1475" i="6"/>
  <c r="BA46" i="6"/>
  <c r="BA181" i="6"/>
  <c r="BA298" i="6"/>
  <c r="BA415" i="6"/>
  <c r="BA657" i="6"/>
  <c r="BA7" i="6"/>
  <c r="BA1460" i="6"/>
  <c r="BA1642" i="6"/>
  <c r="BA1852" i="6"/>
  <c r="BA17" i="6"/>
  <c r="BA196" i="6"/>
  <c r="BA244" i="6"/>
  <c r="BA313" i="6"/>
  <c r="BA405" i="6"/>
  <c r="BA561" i="6"/>
  <c r="BA923" i="6"/>
  <c r="BA1011" i="6"/>
  <c r="BA1179" i="6"/>
  <c r="BA1202" i="6"/>
  <c r="BA1314" i="6"/>
  <c r="BA1366" i="6"/>
  <c r="BA1391" i="6"/>
  <c r="BA1414" i="6"/>
  <c r="BA1440" i="6"/>
  <c r="BA1505" i="6"/>
  <c r="BA1548" i="6"/>
  <c r="BA1760" i="6"/>
  <c r="BA1996" i="6"/>
  <c r="BA2176" i="6"/>
  <c r="BA5" i="6"/>
  <c r="BA19" i="6"/>
  <c r="BA124" i="6"/>
  <c r="BA148" i="6"/>
  <c r="BA184" i="6"/>
  <c r="BA206" i="6"/>
  <c r="BA279" i="6"/>
  <c r="BA301" i="6"/>
  <c r="BA352" i="6"/>
  <c r="BA393" i="6"/>
  <c r="BA420" i="6"/>
  <c r="BA454" i="6"/>
  <c r="BA478" i="6"/>
  <c r="BA498" i="6"/>
  <c r="BA514" i="6"/>
  <c r="BA528" i="6"/>
  <c r="BA549" i="6"/>
  <c r="BA598" i="6"/>
  <c r="BA609" i="6"/>
  <c r="BA691" i="6"/>
  <c r="BA728" i="6"/>
  <c r="BA749" i="6"/>
  <c r="BA763" i="6"/>
  <c r="BA789" i="6"/>
  <c r="BA815" i="6"/>
  <c r="BA823" i="6"/>
  <c r="BA871" i="6"/>
  <c r="BA896" i="6"/>
  <c r="BA903" i="6"/>
  <c r="BA933" i="6"/>
  <c r="BA954" i="6"/>
  <c r="BA1014" i="6"/>
  <c r="BA1038" i="6"/>
  <c r="BA1071" i="6"/>
  <c r="BA1083" i="6"/>
  <c r="BA1098" i="6"/>
  <c r="BA1108" i="6"/>
  <c r="BA1132" i="6"/>
  <c r="BA1142" i="6"/>
  <c r="BA1206" i="6"/>
  <c r="BA1217" i="6"/>
  <c r="BA1226" i="6"/>
  <c r="BA1250" i="6"/>
  <c r="BA1285" i="6"/>
  <c r="BA1345" i="6"/>
  <c r="BA1370" i="6"/>
  <c r="BA1382" i="6"/>
  <c r="BA1404" i="6"/>
  <c r="BA1431" i="6"/>
  <c r="BA1527" i="6"/>
  <c r="BA1534" i="6"/>
  <c r="BA1608" i="6"/>
  <c r="BA1622" i="6"/>
  <c r="BA1631" i="6"/>
  <c r="BA1667" i="6"/>
  <c r="BA1679" i="6"/>
  <c r="BA1692" i="6"/>
  <c r="BA1716" i="6"/>
  <c r="BA265" i="6"/>
  <c r="BA346" i="6"/>
  <c r="BA487" i="6"/>
  <c r="BA723" i="6"/>
  <c r="BA1594" i="6"/>
  <c r="BA1764" i="6"/>
  <c r="BA382" i="6"/>
  <c r="BA705" i="6"/>
  <c r="BA775" i="6"/>
  <c r="BA904" i="6"/>
  <c r="BA988" i="6"/>
  <c r="BA1034" i="6"/>
  <c r="BA441" i="6"/>
  <c r="BA588" i="6"/>
  <c r="BA802" i="6"/>
  <c r="BA1393" i="6"/>
  <c r="BA1573" i="6"/>
  <c r="BA1974" i="6"/>
  <c r="BA2033" i="6"/>
  <c r="BA2191" i="6"/>
  <c r="BA311" i="6"/>
  <c r="BA1177" i="6"/>
  <c r="BA1318" i="6"/>
  <c r="BA1498" i="6"/>
  <c r="BA1723" i="6"/>
  <c r="BA1961" i="6"/>
  <c r="BA2020" i="6"/>
  <c r="BA164" i="6"/>
  <c r="BA538" i="6"/>
  <c r="AY1217" i="6"/>
  <c r="AY1226" i="6"/>
  <c r="AY1285" i="6"/>
  <c r="AY1370" i="6"/>
  <c r="AY1382" i="6"/>
  <c r="AY1608" i="6"/>
  <c r="AY1679" i="6"/>
  <c r="AY1692" i="6"/>
  <c r="AY1716" i="6"/>
  <c r="AY1749" i="6"/>
  <c r="AY1867" i="6"/>
  <c r="AY1916" i="6"/>
  <c r="AY1998" i="6"/>
  <c r="AY2177" i="6"/>
  <c r="AY2201" i="6"/>
  <c r="BA276" i="6"/>
  <c r="BA820" i="6"/>
  <c r="BA960" i="6"/>
  <c r="BA1238" i="6"/>
  <c r="BA1654" i="6"/>
  <c r="BA62" i="6"/>
  <c r="BA80" i="6"/>
  <c r="BA118" i="6"/>
  <c r="BA254" i="6"/>
  <c r="BA323" i="6"/>
  <c r="BA337" i="6"/>
  <c r="BA548" i="6"/>
  <c r="BA631" i="6"/>
  <c r="BA889" i="6"/>
  <c r="BA1235" i="6"/>
  <c r="BA1272" i="6"/>
  <c r="AY441" i="6"/>
  <c r="AY588" i="6"/>
  <c r="AY802" i="6"/>
  <c r="AY1974" i="6"/>
  <c r="BA52" i="6"/>
  <c r="BA65" i="6"/>
  <c r="BA79" i="6"/>
  <c r="BA86" i="6"/>
  <c r="BA122" i="6"/>
  <c r="BA170" i="6"/>
  <c r="BA191" i="6"/>
  <c r="BA208" i="6"/>
  <c r="BA219" i="6"/>
  <c r="BA287" i="6"/>
  <c r="BA370" i="6"/>
  <c r="BA381" i="6"/>
  <c r="BA395" i="6"/>
  <c r="BA440" i="6"/>
  <c r="BA450" i="6"/>
  <c r="BA486" i="6"/>
  <c r="BA512" i="6"/>
  <c r="BA569" i="6"/>
  <c r="BA595" i="6"/>
  <c r="BA619" i="6"/>
  <c r="BA648" i="6"/>
  <c r="BA690" i="6"/>
  <c r="BA713" i="6"/>
  <c r="BA736" i="6"/>
  <c r="BA760" i="6"/>
  <c r="BA796" i="6"/>
  <c r="BA837" i="6"/>
  <c r="BA845" i="6"/>
  <c r="BA870" i="6"/>
  <c r="BA881" i="6"/>
  <c r="BA915" i="6"/>
  <c r="BA940" i="6"/>
  <c r="BA978" i="6"/>
  <c r="BA1000" i="6"/>
  <c r="BA1060" i="6"/>
  <c r="BA1106" i="6"/>
  <c r="BA1130" i="6"/>
  <c r="BA1141" i="6"/>
  <c r="BA1153" i="6"/>
  <c r="BA1213" i="6"/>
  <c r="BA1222" i="6"/>
  <c r="BA1248" i="6"/>
  <c r="BA1286" i="6"/>
  <c r="BA1295" i="6"/>
  <c r="BA1355" i="6"/>
  <c r="BA1399" i="6"/>
  <c r="BA1412" i="6"/>
  <c r="BA1426" i="6"/>
  <c r="BA1437" i="6"/>
  <c r="BA1450" i="6"/>
  <c r="BA1466" i="6"/>
  <c r="BA1487" i="6"/>
  <c r="BA1520" i="6"/>
  <c r="BA1535" i="6"/>
  <c r="BA1546" i="6"/>
  <c r="BA1558" i="6"/>
  <c r="BA1570" i="6"/>
  <c r="BA1582" i="6"/>
  <c r="BA1606" i="6"/>
  <c r="BA1629" i="6"/>
  <c r="BA1665" i="6"/>
  <c r="BA1677" i="6"/>
  <c r="BA1689" i="6"/>
  <c r="BA1699" i="6"/>
  <c r="BA1761" i="6"/>
  <c r="BA1782" i="6"/>
  <c r="BA1806" i="6"/>
  <c r="BA1817" i="6"/>
  <c r="BA1843" i="6"/>
  <c r="BA1864" i="6"/>
  <c r="BA1881" i="6"/>
  <c r="BA1888" i="6"/>
  <c r="BA1939" i="6"/>
  <c r="BA1971" i="6"/>
  <c r="BA1983" i="6"/>
  <c r="BA2004" i="6"/>
  <c r="BA2019" i="6"/>
  <c r="BA2032" i="6"/>
  <c r="BA2139" i="6"/>
  <c r="BA2163" i="6"/>
  <c r="BA2211" i="6"/>
  <c r="BA1773" i="6"/>
  <c r="BA1809" i="6"/>
  <c r="BA1818" i="6"/>
  <c r="BA1841" i="6"/>
  <c r="BA1867" i="6"/>
  <c r="BA1903" i="6"/>
  <c r="BA1916" i="6"/>
  <c r="BA1998" i="6"/>
  <c r="BA2058" i="6"/>
  <c r="BA2155" i="6"/>
  <c r="BA2165" i="6"/>
  <c r="BA2177" i="6"/>
  <c r="BA2201" i="6"/>
  <c r="AY1260" i="6"/>
  <c r="AY1273" i="6"/>
  <c r="AY1508" i="6"/>
  <c r="AY1615" i="6"/>
  <c r="AY2045" i="6"/>
  <c r="AY2063" i="6"/>
  <c r="AY2091" i="6"/>
  <c r="BA28" i="6"/>
  <c r="BA67" i="6"/>
  <c r="BA90" i="6"/>
  <c r="BA137" i="6"/>
  <c r="BA220" i="6"/>
  <c r="BA232" i="6"/>
  <c r="BA327" i="6"/>
  <c r="BA364" i="6"/>
  <c r="BA374" i="6"/>
  <c r="BA428" i="6"/>
  <c r="BA464" i="6"/>
  <c r="BA497" i="6"/>
  <c r="BA680" i="6"/>
  <c r="BA703" i="6"/>
  <c r="BA716" i="6"/>
  <c r="BA857" i="6"/>
  <c r="BA884" i="6"/>
  <c r="BA919" i="6"/>
  <c r="BA944" i="6"/>
  <c r="BA956" i="6"/>
  <c r="BA976" i="6"/>
  <c r="BA991" i="6"/>
  <c r="BA1005" i="6"/>
  <c r="BA1024" i="6"/>
  <c r="BA1120" i="6"/>
  <c r="BA1155" i="6"/>
  <c r="BA1191" i="6"/>
  <c r="BA1325" i="6"/>
  <c r="BA1333" i="6"/>
  <c r="BA1346" i="6"/>
  <c r="BA1451" i="6"/>
  <c r="BA1486" i="6"/>
  <c r="BA1559" i="6"/>
  <c r="BA1584" i="6"/>
  <c r="BA1597" i="6"/>
  <c r="BA1646" i="6"/>
  <c r="BA1655" i="6"/>
  <c r="BA1740" i="6"/>
  <c r="BA1799" i="6"/>
  <c r="BA1835" i="6"/>
  <c r="BA1856" i="6"/>
  <c r="BA1878" i="6"/>
  <c r="BA1893" i="6"/>
  <c r="BA1929" i="6"/>
  <c r="BA1963" i="6"/>
  <c r="BA1987" i="6"/>
  <c r="BA2106" i="6"/>
  <c r="BA2119" i="6"/>
  <c r="BA2129" i="6"/>
  <c r="BA2141" i="6"/>
  <c r="BA2214" i="6"/>
  <c r="AY1294" i="6"/>
  <c r="AY1498" i="6"/>
  <c r="AY1594" i="6"/>
  <c r="AY1642" i="6"/>
  <c r="AY1764" i="6"/>
  <c r="AY1852" i="6"/>
  <c r="AY1961" i="6"/>
  <c r="AY2202" i="6"/>
  <c r="BA1749" i="6"/>
  <c r="BA1783" i="6"/>
  <c r="BA2046" i="6"/>
  <c r="BA34" i="6"/>
  <c r="BA234" i="6"/>
  <c r="BA340" i="6"/>
  <c r="BA524" i="6"/>
  <c r="BA562" i="6"/>
  <c r="BA621" i="6"/>
  <c r="BA659" i="6"/>
  <c r="BA672" i="6"/>
  <c r="BA786" i="6"/>
  <c r="BA813" i="6"/>
  <c r="BA835" i="6"/>
  <c r="BA850" i="6"/>
  <c r="BA968" i="6"/>
  <c r="BA1049" i="6"/>
  <c r="BA1096" i="6"/>
  <c r="BA1383" i="6"/>
  <c r="BA1471" i="6"/>
  <c r="BA1503" i="6"/>
  <c r="BA1726" i="6"/>
  <c r="BA1931" i="6"/>
  <c r="BA1954" i="6"/>
  <c r="AY1213" i="6"/>
  <c r="AY1222" i="6"/>
  <c r="AY1286" i="6"/>
  <c r="AY1295" i="6"/>
  <c r="AY1355" i="6"/>
  <c r="AY1426" i="6"/>
  <c r="AY1466" i="6"/>
  <c r="AY1535" i="6"/>
  <c r="AY1546" i="6"/>
  <c r="AY1665" i="6"/>
  <c r="AY1677" i="6"/>
  <c r="AY1699" i="6"/>
  <c r="AY1782" i="6"/>
  <c r="AY1806" i="6"/>
  <c r="AY1881" i="6"/>
  <c r="AY1939" i="6"/>
  <c r="AY2211" i="6"/>
  <c r="AY1261" i="6"/>
  <c r="AY1314" i="6"/>
  <c r="AY1414" i="6"/>
  <c r="AY1548" i="6"/>
  <c r="AY1702" i="6"/>
  <c r="AY2010" i="6"/>
  <c r="BA638" i="6"/>
  <c r="BA650" i="6"/>
  <c r="BA675" i="6"/>
  <c r="BA1304" i="6"/>
  <c r="BA1836" i="6"/>
  <c r="BA2068" i="6"/>
  <c r="AY28" i="6"/>
  <c r="AY67" i="6"/>
  <c r="AY232" i="6"/>
  <c r="AY327" i="6"/>
  <c r="AY374" i="6"/>
  <c r="AY428" i="6"/>
  <c r="AY464" i="6"/>
  <c r="AY680" i="6"/>
  <c r="AY857" i="6"/>
  <c r="AY1333" i="6"/>
  <c r="AY1346" i="6"/>
  <c r="AY1486" i="6"/>
  <c r="AY1584" i="6"/>
  <c r="AY1646" i="6"/>
  <c r="AY1856" i="6"/>
  <c r="AY1878" i="6"/>
  <c r="AY1929" i="6"/>
  <c r="AY2106" i="6"/>
  <c r="AY1227" i="6"/>
  <c r="AY1253" i="6"/>
  <c r="AY1331" i="6"/>
  <c r="AY1406" i="6"/>
  <c r="AY1454" i="6"/>
  <c r="AY1461" i="6"/>
  <c r="AY1562" i="6"/>
  <c r="AY1657" i="6"/>
  <c r="AY1668" i="6"/>
  <c r="AY1738" i="6"/>
  <c r="AY1751" i="6"/>
  <c r="AY1763" i="6"/>
  <c r="AY1787" i="6"/>
  <c r="AY1810" i="6"/>
  <c r="AY1891" i="6"/>
  <c r="AY2002" i="6"/>
  <c r="AY2203" i="6"/>
  <c r="AY610" i="6"/>
  <c r="AY777" i="6"/>
  <c r="AY944" i="6"/>
  <c r="AY1072" i="6"/>
  <c r="AY1191" i="6"/>
  <c r="AY9" i="6"/>
  <c r="AY22" i="6"/>
  <c r="AY42" i="6"/>
  <c r="AY68" i="6"/>
  <c r="AY75" i="6"/>
  <c r="AY91" i="6"/>
  <c r="AY98" i="6"/>
  <c r="AY111" i="6"/>
  <c r="AY129" i="6"/>
  <c r="AY153" i="6"/>
  <c r="AY158" i="6"/>
  <c r="AY174" i="6"/>
  <c r="AY218" i="6"/>
  <c r="AY249" i="6"/>
  <c r="AY269" i="6"/>
  <c r="AY280" i="6"/>
  <c r="AY306" i="6"/>
  <c r="AY316" i="6"/>
  <c r="AY329" i="6"/>
  <c r="AY340" i="6"/>
  <c r="AY354" i="6"/>
  <c r="AY397" i="6"/>
  <c r="AY421" i="6"/>
  <c r="AY446" i="6"/>
  <c r="AY469" i="6"/>
  <c r="AY482" i="6"/>
  <c r="AY492" i="6"/>
  <c r="AY496" i="6"/>
  <c r="AY516" i="6"/>
  <c r="AY562" i="6"/>
  <c r="AY576" i="6"/>
  <c r="AY601" i="6"/>
  <c r="AY639" i="6"/>
  <c r="AY659" i="6"/>
  <c r="AY704" i="6"/>
  <c r="AY717" i="6"/>
  <c r="AY729" i="6"/>
  <c r="AY741" i="6"/>
  <c r="AY753" i="6"/>
  <c r="AY767" i="6"/>
  <c r="AY776" i="6"/>
  <c r="AY800" i="6"/>
  <c r="AY813" i="6"/>
  <c r="AY824" i="6"/>
  <c r="AY835" i="6"/>
  <c r="AY850" i="6"/>
  <c r="AY885" i="6"/>
  <c r="AY908" i="6"/>
  <c r="AY920" i="6"/>
  <c r="AY953" i="6"/>
  <c r="AY992" i="6"/>
  <c r="AY1002" i="6"/>
  <c r="AY1015" i="6"/>
  <c r="AY1037" i="6"/>
  <c r="AY1049" i="6"/>
  <c r="AY1061" i="6"/>
  <c r="AY1076" i="6"/>
  <c r="AY1084" i="6"/>
  <c r="AY1096" i="6"/>
  <c r="AY1110" i="6"/>
  <c r="AY1144" i="6"/>
  <c r="AY1157" i="6"/>
  <c r="AY1182" i="6"/>
  <c r="AY1193" i="6"/>
  <c r="AY1203" i="6"/>
  <c r="AY23" i="6"/>
  <c r="AY36" i="6"/>
  <c r="AY47" i="6"/>
  <c r="AY72" i="6"/>
  <c r="AY77" i="6"/>
  <c r="AY164" i="6"/>
  <c r="AY201" i="6"/>
  <c r="AY211" i="6"/>
  <c r="AY225" i="6"/>
  <c r="AY237" i="6"/>
  <c r="AY259" i="6"/>
  <c r="AY294" i="6"/>
  <c r="AY304" i="6"/>
  <c r="AY318" i="6"/>
  <c r="AY389" i="6"/>
  <c r="AY399" i="6"/>
  <c r="AY411" i="6"/>
  <c r="AY460" i="6"/>
  <c r="AY480" i="6"/>
  <c r="AY495" i="6"/>
  <c r="AY506" i="6"/>
  <c r="AY517" i="6"/>
  <c r="AY531" i="6"/>
  <c r="AY578" i="6"/>
  <c r="AY589" i="6"/>
  <c r="AY599" i="6"/>
  <c r="AY627" i="6"/>
  <c r="AY634" i="6"/>
  <c r="AY662" i="6"/>
  <c r="AY683" i="6"/>
  <c r="AY735" i="6"/>
  <c r="AY778" i="6"/>
  <c r="AY828" i="6"/>
  <c r="AY841" i="6"/>
  <c r="AY864" i="6"/>
  <c r="AY888" i="6"/>
  <c r="AY934" i="6"/>
  <c r="AY970" i="6"/>
  <c r="AY980" i="6"/>
  <c r="AY1054" i="6"/>
  <c r="AY1111" i="6"/>
  <c r="AY1122" i="6"/>
  <c r="AY1147" i="6"/>
  <c r="AY1180" i="6"/>
  <c r="AY48" i="6"/>
  <c r="AY62" i="6"/>
  <c r="AY71" i="6"/>
  <c r="AY94" i="6"/>
  <c r="AY118" i="6"/>
  <c r="AY126" i="6"/>
  <c r="AY163" i="6"/>
  <c r="AY200" i="6"/>
  <c r="AY258" i="6"/>
  <c r="AY297" i="6"/>
  <c r="AY307" i="6"/>
  <c r="AY341" i="6"/>
  <c r="AY357" i="6"/>
  <c r="AY376" i="6"/>
  <c r="AY388" i="6"/>
  <c r="AY400" i="6"/>
  <c r="AY447" i="6"/>
  <c r="AY483" i="6"/>
  <c r="AY494" i="6"/>
  <c r="AY530" i="6"/>
  <c r="AY568" i="6"/>
  <c r="AY626" i="6"/>
  <c r="AY638" i="6"/>
  <c r="AY650" i="6"/>
  <c r="AY661" i="6"/>
  <c r="AY709" i="6"/>
  <c r="AY718" i="6"/>
  <c r="AY733" i="6"/>
  <c r="AY742" i="6"/>
  <c r="AY792" i="6"/>
  <c r="AY804" i="6"/>
  <c r="AY900" i="6"/>
  <c r="AY911" i="6"/>
  <c r="AY922" i="6"/>
  <c r="AY935" i="6"/>
  <c r="AY947" i="6"/>
  <c r="AY961" i="6"/>
  <c r="AY971" i="6"/>
  <c r="AY1008" i="6"/>
  <c r="AY1031" i="6"/>
  <c r="AY1067" i="6"/>
  <c r="AY1079" i="6"/>
  <c r="AY1093" i="6"/>
  <c r="AY1161" i="6"/>
  <c r="AY1168" i="6"/>
  <c r="AY178" i="6"/>
  <c r="AY687" i="6"/>
  <c r="AY768" i="6"/>
  <c r="AY790" i="6"/>
  <c r="AY816" i="6"/>
  <c r="AY914" i="6"/>
  <c r="AY937" i="6"/>
  <c r="AY962" i="6"/>
  <c r="AY156" i="6"/>
  <c r="AY183" i="6"/>
  <c r="AY413" i="6"/>
  <c r="AY732" i="6"/>
  <c r="AY1136" i="6"/>
  <c r="AY1150" i="6"/>
  <c r="AY1162" i="6"/>
  <c r="AY1173" i="6"/>
  <c r="AY11" i="6"/>
  <c r="AY26" i="6"/>
  <c r="AY40" i="6"/>
  <c r="AY85" i="6"/>
  <c r="AY99" i="6"/>
  <c r="AY108" i="6"/>
  <c r="AY109" i="6"/>
  <c r="AY172" i="6"/>
  <c r="AY204" i="6"/>
  <c r="AY240" i="6"/>
  <c r="AY252" i="6"/>
  <c r="AY264" i="6"/>
  <c r="AY272" i="6"/>
  <c r="AY286" i="6"/>
  <c r="AY299" i="6"/>
  <c r="AY310" i="6"/>
  <c r="AY359" i="6"/>
  <c r="AY369" i="6"/>
  <c r="AY379" i="6"/>
  <c r="AY403" i="6"/>
  <c r="AY425" i="6"/>
  <c r="AY452" i="6"/>
  <c r="AY471" i="6"/>
  <c r="AY488" i="6"/>
  <c r="AY532" i="6"/>
  <c r="AY547" i="6"/>
  <c r="AY572" i="6"/>
  <c r="AY628" i="6"/>
  <c r="AY642" i="6"/>
  <c r="AY678" i="6"/>
  <c r="AY688" i="6"/>
  <c r="AY699" i="6"/>
  <c r="AY731" i="6"/>
  <c r="AY748" i="6"/>
  <c r="AY757" i="6"/>
  <c r="AY771" i="6"/>
  <c r="AY781" i="6"/>
  <c r="AY797" i="6"/>
  <c r="AY805" i="6"/>
  <c r="AY844" i="6"/>
  <c r="AY854" i="6"/>
  <c r="AY862" i="6"/>
  <c r="AY906" i="6"/>
  <c r="AY939" i="6"/>
  <c r="AY998" i="6"/>
  <c r="AY1023" i="6"/>
  <c r="AY1043" i="6"/>
  <c r="AY1080" i="6"/>
  <c r="AY1149" i="6"/>
  <c r="AY1178" i="6"/>
  <c r="AY18" i="6"/>
  <c r="AY33" i="6"/>
  <c r="AY41" i="6"/>
  <c r="AY87" i="6"/>
  <c r="AY97" i="6"/>
  <c r="AY144" i="6"/>
  <c r="AY179" i="6"/>
  <c r="AY203" i="6"/>
  <c r="AY265" i="6"/>
  <c r="AY288" i="6"/>
  <c r="AY417" i="6"/>
  <c r="AY451" i="6"/>
  <c r="AY487" i="6"/>
  <c r="AY540" i="6"/>
  <c r="AY546" i="6"/>
  <c r="AY556" i="6"/>
  <c r="AY596" i="6"/>
  <c r="AY606" i="6"/>
  <c r="AY618" i="6"/>
  <c r="AY630" i="6"/>
  <c r="AY677" i="6"/>
  <c r="AY701" i="6"/>
  <c r="AY723" i="6"/>
  <c r="AY737" i="6"/>
  <c r="AY761" i="6"/>
  <c r="AY773" i="6"/>
  <c r="AY880" i="6"/>
  <c r="AY892" i="6"/>
  <c r="AY960" i="6"/>
  <c r="AY975" i="6"/>
  <c r="AY1001" i="6"/>
  <c r="AY1009" i="6"/>
  <c r="AY1036" i="6"/>
  <c r="AY1047" i="6"/>
  <c r="AY1069" i="6"/>
  <c r="AY1091" i="6"/>
  <c r="AY1116" i="6"/>
  <c r="AY1129" i="6"/>
  <c r="AY1152" i="6"/>
  <c r="AY4" i="6"/>
  <c r="AY52" i="6"/>
  <c r="AY65" i="6"/>
  <c r="AY86" i="6"/>
  <c r="AY122" i="6"/>
  <c r="AY133" i="6"/>
  <c r="AY145" i="6"/>
  <c r="AY161" i="6"/>
  <c r="AY182" i="6"/>
  <c r="AY191" i="6"/>
  <c r="AY208" i="6"/>
  <c r="AY219" i="6"/>
  <c r="AY262" i="6"/>
  <c r="AY287" i="6"/>
  <c r="AY308" i="6"/>
  <c r="AY381" i="6"/>
  <c r="AY418" i="6"/>
  <c r="AY432" i="6"/>
  <c r="AY440" i="6"/>
  <c r="AY476" i="6"/>
  <c r="AY512" i="6"/>
  <c r="AY545" i="6"/>
  <c r="AY569" i="6"/>
  <c r="AY581" i="6"/>
  <c r="AY595" i="6"/>
  <c r="AY607" i="6"/>
  <c r="AY648" i="6"/>
  <c r="AY706" i="6"/>
  <c r="AY713" i="6"/>
  <c r="AY751" i="6"/>
  <c r="AY760" i="6"/>
  <c r="AY772" i="6"/>
  <c r="AY796" i="6"/>
  <c r="AY837" i="6"/>
  <c r="AY845" i="6"/>
  <c r="AY870" i="6"/>
  <c r="AY907" i="6"/>
  <c r="AY951" i="6"/>
  <c r="AY978" i="6"/>
  <c r="AY989" i="6"/>
  <c r="AY1000" i="6"/>
  <c r="AY1035" i="6"/>
  <c r="AY1081" i="6"/>
  <c r="AY1141" i="6"/>
  <c r="AY1153" i="6"/>
  <c r="AY1166" i="6"/>
  <c r="AY1175" i="6"/>
  <c r="AY1201" i="6"/>
  <c r="AY88" i="6"/>
  <c r="AY104" i="6"/>
  <c r="AY120" i="6"/>
  <c r="AY125" i="6"/>
  <c r="AY181" i="6"/>
  <c r="AY268" i="6"/>
  <c r="AY277" i="6"/>
  <c r="AY382" i="6"/>
  <c r="AY394" i="6"/>
  <c r="AY405" i="6"/>
  <c r="AY429" i="6"/>
  <c r="AY465" i="6"/>
  <c r="AY513" i="6"/>
  <c r="AY620" i="6"/>
  <c r="AY657" i="6"/>
  <c r="AY664" i="6"/>
  <c r="AY674" i="6"/>
  <c r="AY692" i="6"/>
  <c r="AY750" i="6"/>
  <c r="AY846" i="6"/>
  <c r="AY882" i="6"/>
  <c r="AY894" i="6"/>
  <c r="AY904" i="6"/>
  <c r="AY964" i="6"/>
  <c r="AY988" i="6"/>
  <c r="AY1011" i="6"/>
  <c r="AY1058" i="6"/>
  <c r="AY1109" i="6"/>
  <c r="AY1146" i="6"/>
  <c r="AY1154" i="6"/>
  <c r="AY1163" i="6"/>
  <c r="AY1202" i="6"/>
  <c r="AY19" i="6"/>
  <c r="AY55" i="6"/>
  <c r="AY119" i="6"/>
  <c r="AY166" i="6"/>
  <c r="AY168" i="6"/>
  <c r="AY206" i="6"/>
  <c r="AY221" i="6"/>
  <c r="AY241" i="6"/>
  <c r="AY267" i="6"/>
  <c r="AY289" i="6"/>
  <c r="AY314" i="6"/>
  <c r="AY366" i="6"/>
  <c r="AY393" i="6"/>
  <c r="AY463" i="6"/>
  <c r="AY542" i="6"/>
  <c r="AY585" i="6"/>
  <c r="AY609" i="6"/>
  <c r="AY623" i="6"/>
  <c r="AY691" i="6"/>
  <c r="AY714" i="6"/>
  <c r="AY774" i="6"/>
  <c r="AY789" i="6"/>
  <c r="AY815" i="6"/>
  <c r="AY823" i="6"/>
  <c r="AY883" i="6"/>
  <c r="AY990" i="6"/>
  <c r="AY1004" i="6"/>
  <c r="AY1059" i="6"/>
  <c r="AY1121" i="6"/>
  <c r="AY1142" i="6"/>
  <c r="AY1164" i="6"/>
  <c r="AY1176" i="6"/>
  <c r="AY1192" i="6"/>
  <c r="AY966" i="6"/>
  <c r="AY1005" i="6"/>
  <c r="AY1024" i="6"/>
  <c r="AY1097" i="6"/>
  <c r="AY1120" i="6"/>
  <c r="AY1145" i="6"/>
  <c r="AY1289" i="6"/>
  <c r="AY127" i="6"/>
  <c r="AY177" i="6"/>
  <c r="AY247" i="6"/>
  <c r="AY283" i="6"/>
  <c r="AY350" i="6"/>
  <c r="AY442" i="6"/>
  <c r="AY670" i="6"/>
  <c r="AY793" i="6"/>
  <c r="AY810" i="6"/>
  <c r="AY910" i="6"/>
  <c r="AY958" i="6"/>
  <c r="AY995" i="6"/>
  <c r="AY1041" i="6"/>
  <c r="AY1265" i="6"/>
  <c r="AY1796" i="6"/>
  <c r="AY685" i="6"/>
  <c r="AY886" i="6"/>
  <c r="AY1100" i="6"/>
  <c r="AY1243" i="6"/>
  <c r="AY1279" i="6"/>
  <c r="AY1338" i="6"/>
  <c r="AY1321" i="6"/>
  <c r="AY1876" i="6"/>
  <c r="AY2053" i="6"/>
  <c r="AY468" i="6"/>
  <c r="AY1493" i="6"/>
  <c r="AY1598" i="6"/>
  <c r="AY57" i="6"/>
  <c r="AY2081" i="6"/>
  <c r="AY2097" i="6"/>
  <c r="AY21" i="6"/>
  <c r="AY559" i="6"/>
  <c r="AY1964" i="6"/>
  <c r="AY303" i="6"/>
  <c r="AY527" i="6"/>
  <c r="AY811" i="6"/>
  <c r="AY32" i="6"/>
  <c r="AY302" i="6"/>
  <c r="AY526" i="6"/>
  <c r="AY1833" i="6"/>
  <c r="AY136" i="6"/>
  <c r="AY165" i="6"/>
  <c r="AY222" i="6"/>
  <c r="AY231" i="6"/>
  <c r="AY444" i="6"/>
  <c r="AY946" i="6"/>
  <c r="AY999" i="6"/>
  <c r="AY1215" i="6"/>
  <c r="AY1269" i="6"/>
  <c r="AY1322" i="6"/>
  <c r="AY1877" i="6"/>
  <c r="AY614" i="6"/>
  <c r="AY30" i="6"/>
  <c r="AY328" i="6"/>
  <c r="AY563" i="6"/>
  <c r="AY848" i="6"/>
  <c r="AY921" i="6"/>
  <c r="AY967" i="6"/>
  <c r="AY1051" i="6"/>
  <c r="AY1978" i="6"/>
  <c r="AY2036" i="6"/>
  <c r="AY1134" i="6"/>
  <c r="AY1553" i="6"/>
  <c r="AY1634" i="6"/>
  <c r="AY1943" i="6"/>
  <c r="AY10" i="6"/>
  <c r="AY44" i="6"/>
  <c r="AY100" i="6"/>
  <c r="AY315" i="6"/>
  <c r="AY338" i="6"/>
  <c r="AY575" i="6"/>
  <c r="AY644" i="6"/>
  <c r="AY727" i="6"/>
  <c r="AY801" i="6"/>
  <c r="AY847" i="6"/>
  <c r="AY1018" i="6"/>
  <c r="AY1301" i="6"/>
  <c r="AY1524" i="6"/>
  <c r="AY1610" i="6"/>
  <c r="AY1845" i="6"/>
  <c r="AY2025" i="6"/>
  <c r="AY140" i="6"/>
  <c r="AY185" i="6"/>
  <c r="AY210" i="6"/>
  <c r="AY234" i="6"/>
  <c r="AY257" i="6"/>
  <c r="AY386" i="6"/>
  <c r="AY455" i="6"/>
  <c r="AY611" i="6"/>
  <c r="AY694" i="6"/>
  <c r="AY861" i="6"/>
  <c r="AY931" i="6"/>
  <c r="AY1275" i="6"/>
  <c r="AY1300" i="6"/>
  <c r="AY1371" i="6"/>
  <c r="AY1491" i="6"/>
  <c r="AY1514" i="6"/>
  <c r="AY1538" i="6"/>
  <c r="AY1621" i="6"/>
  <c r="AY2014" i="6"/>
  <c r="AY2024" i="6"/>
  <c r="AY2034" i="6"/>
  <c r="AY2143" i="6"/>
  <c r="AY69" i="6"/>
  <c r="AY190" i="6"/>
  <c r="AY198" i="6"/>
  <c r="AY212" i="6"/>
  <c r="AY433" i="6"/>
  <c r="AY541" i="6"/>
  <c r="AY641" i="6"/>
  <c r="AY1102" i="6"/>
  <c r="AY1419" i="6"/>
  <c r="AY1540" i="6"/>
  <c r="AY1563" i="6"/>
  <c r="AY1573" i="6"/>
  <c r="AY1728" i="6"/>
  <c r="AY1918" i="6"/>
  <c r="AY187" i="6"/>
  <c r="AY697" i="6"/>
  <c r="AY897" i="6"/>
  <c r="AY1064" i="6"/>
  <c r="AY1088" i="6"/>
  <c r="AY1388" i="6"/>
  <c r="AY1500" i="6"/>
  <c r="AY1601" i="6"/>
  <c r="AY1649" i="6"/>
  <c r="AY188" i="6"/>
  <c r="AY228" i="6"/>
  <c r="AY281" i="6"/>
  <c r="AY324" i="6"/>
  <c r="AY362" i="6"/>
  <c r="AY555" i="6"/>
  <c r="AY603" i="6"/>
  <c r="AY756" i="6"/>
  <c r="AY1123" i="6"/>
  <c r="AY1219" i="6"/>
  <c r="AY1374" i="6"/>
  <c r="AY1408" i="6"/>
  <c r="AY1434" i="6"/>
  <c r="AY1490" i="6"/>
  <c r="AY1531" i="6"/>
  <c r="AY1541" i="6"/>
  <c r="AY1693" i="6"/>
  <c r="AY1811" i="6"/>
  <c r="AY1921" i="6"/>
  <c r="AY2068" i="6"/>
  <c r="AY1605" i="6"/>
  <c r="AY227" i="6"/>
  <c r="AY320" i="6"/>
  <c r="AY416" i="6"/>
  <c r="AY725" i="6"/>
  <c r="AY949" i="6"/>
  <c r="AY973" i="6"/>
  <c r="AY1089" i="6"/>
  <c r="AY1104" i="6"/>
  <c r="AY1117" i="6"/>
  <c r="AY1283" i="6"/>
  <c r="AY1296" i="6"/>
  <c r="AY1415" i="6"/>
  <c r="AY1543" i="6"/>
  <c r="AY1675" i="6"/>
  <c r="AY1801" i="6"/>
  <c r="AY1904" i="6"/>
  <c r="AY2185" i="6"/>
  <c r="AY346" i="6"/>
  <c r="AY368" i="6"/>
  <c r="AY689" i="6"/>
  <c r="AY783" i="6"/>
  <c r="AY820" i="6"/>
  <c r="AY1138" i="6"/>
  <c r="AY1194" i="6"/>
  <c r="AY1425" i="6"/>
  <c r="AY1912" i="6"/>
  <c r="AY1972" i="6"/>
  <c r="AY1985" i="6"/>
  <c r="AY2089" i="6"/>
  <c r="AY2210" i="6"/>
  <c r="AY113" i="6"/>
  <c r="AY242" i="6"/>
  <c r="AY321" i="6"/>
  <c r="AY360" i="6"/>
  <c r="AY467" i="6"/>
  <c r="AY536" i="6"/>
  <c r="AY619" i="6"/>
  <c r="AY736" i="6"/>
  <c r="AY860" i="6"/>
  <c r="AY924" i="6"/>
  <c r="AY1437" i="6"/>
  <c r="AY1473" i="6"/>
  <c r="AY1582" i="6"/>
  <c r="AY1902" i="6"/>
  <c r="AY2163" i="6"/>
  <c r="AY17" i="6"/>
  <c r="AY46" i="6"/>
  <c r="AY349" i="6"/>
  <c r="AY594" i="6"/>
  <c r="AY821" i="6"/>
  <c r="AY1118" i="6"/>
  <c r="AY1128" i="6"/>
  <c r="AY1489" i="6"/>
  <c r="AY1620" i="6"/>
  <c r="AY1639" i="6"/>
  <c r="AY1982" i="6"/>
  <c r="AY2054" i="6"/>
  <c r="AY2074" i="6"/>
  <c r="AY193" i="6"/>
  <c r="AY253" i="6"/>
  <c r="AY301" i="6"/>
  <c r="AY636" i="6"/>
  <c r="AY763" i="6"/>
  <c r="AY799" i="6"/>
  <c r="AY1236" i="6"/>
  <c r="AY1312" i="6"/>
  <c r="AY1396" i="6"/>
  <c r="AY1431" i="6"/>
  <c r="AY1729" i="6"/>
  <c r="AY1857" i="6"/>
  <c r="AY2021" i="6"/>
  <c r="AY2046" i="6"/>
  <c r="AY2213" i="6"/>
  <c r="AY60" i="6"/>
  <c r="AY173" i="6"/>
  <c r="AY199" i="6"/>
  <c r="AY515" i="6"/>
  <c r="AY551" i="6"/>
  <c r="AY587" i="6"/>
  <c r="AY597" i="6"/>
  <c r="AY622" i="6"/>
  <c r="AY703" i="6"/>
  <c r="AY884" i="6"/>
  <c r="AY919" i="6"/>
  <c r="AY1252" i="6"/>
  <c r="AY1369" i="6"/>
  <c r="AY1405" i="6"/>
  <c r="AY1442" i="6"/>
  <c r="AY1451" i="6"/>
  <c r="AY1701" i="6"/>
  <c r="AY1740" i="6"/>
  <c r="AY1784" i="6"/>
  <c r="AY1893" i="6"/>
  <c r="AY2048" i="6"/>
  <c r="AY2189" i="6"/>
  <c r="AY652" i="6"/>
  <c r="AY461" i="6"/>
  <c r="AY1127" i="6"/>
  <c r="AY1272" i="6"/>
  <c r="AY1474" i="6"/>
  <c r="AY1495" i="6"/>
  <c r="AY1932" i="6"/>
  <c r="AY2017" i="6"/>
  <c r="AY466" i="6"/>
  <c r="AY1460" i="6"/>
  <c r="AY1545" i="6"/>
  <c r="AY1630" i="6"/>
  <c r="AY1723" i="6"/>
  <c r="AY2007" i="6"/>
  <c r="AY235" i="6"/>
  <c r="AY722" i="6"/>
  <c r="AY1380" i="6"/>
  <c r="AY1412" i="6"/>
  <c r="AY1653" i="6"/>
  <c r="AY1950" i="6"/>
  <c r="AY2139" i="6"/>
  <c r="AY63" i="6"/>
  <c r="AY313" i="6"/>
  <c r="AY504" i="6"/>
  <c r="AY584" i="6"/>
  <c r="AY705" i="6"/>
  <c r="AY1561" i="6"/>
  <c r="AY1714" i="6"/>
  <c r="AY2188" i="6"/>
  <c r="AY45" i="6"/>
  <c r="AY954" i="6"/>
  <c r="AY1083" i="6"/>
  <c r="AY1643" i="6"/>
  <c r="AY1837" i="6"/>
  <c r="AY396" i="6"/>
  <c r="AY456" i="6"/>
  <c r="AY1310" i="6"/>
  <c r="AY2119" i="6"/>
  <c r="AY197" i="6"/>
  <c r="AY550" i="6"/>
  <c r="AY874" i="6"/>
  <c r="AY1133" i="6"/>
  <c r="AY1171" i="6"/>
  <c r="AY1420" i="6"/>
  <c r="AY1443" i="6"/>
  <c r="AY1696" i="6"/>
  <c r="AY1917" i="6"/>
  <c r="AY2082" i="6"/>
  <c r="AY2190" i="6"/>
  <c r="AY233" i="6"/>
  <c r="AY385" i="6"/>
  <c r="AY624" i="6"/>
  <c r="AY746" i="6"/>
  <c r="AY865" i="6"/>
  <c r="AY930" i="6"/>
  <c r="AY1074" i="6"/>
  <c r="AY117" i="6"/>
  <c r="AY345" i="6"/>
  <c r="AY719" i="6"/>
  <c r="AY1160" i="6"/>
  <c r="AY1492" i="6"/>
  <c r="AY1539" i="6"/>
  <c r="AY1576" i="6"/>
  <c r="AY590" i="6"/>
  <c r="AY1422" i="6"/>
  <c r="AY1600" i="6"/>
  <c r="AY1648" i="6"/>
  <c r="AY1685" i="6"/>
  <c r="AY1851" i="6"/>
  <c r="AY1920" i="6"/>
  <c r="AY1499" i="6"/>
  <c r="AY1629" i="6"/>
  <c r="AY1888" i="6"/>
  <c r="AY2129" i="6"/>
  <c r="AY84" i="6"/>
  <c r="AY1352" i="6"/>
  <c r="AY1384" i="6"/>
  <c r="AY1661" i="6"/>
  <c r="AY1776" i="6"/>
  <c r="AY1802" i="6"/>
  <c r="AY1957" i="6"/>
  <c r="AY1981" i="6"/>
  <c r="AY115" i="6"/>
  <c r="AY132" i="6"/>
  <c r="AY171" i="6"/>
  <c r="AY243" i="6"/>
  <c r="AY571" i="6"/>
  <c r="AY843" i="6"/>
  <c r="AY1259" i="6"/>
  <c r="AY1274" i="6"/>
  <c r="AY1354" i="6"/>
  <c r="AY1438" i="6"/>
  <c r="AY1445" i="6"/>
  <c r="AY1569" i="6"/>
  <c r="AY1678" i="6"/>
  <c r="AY1684" i="6"/>
  <c r="AY1698" i="6"/>
  <c r="AY1924" i="6"/>
  <c r="AY2020" i="6"/>
  <c r="AY170" i="6"/>
  <c r="AY450" i="6"/>
  <c r="AY819" i="6"/>
  <c r="AY881" i="6"/>
  <c r="AY1070" i="6"/>
  <c r="AY1106" i="6"/>
  <c r="AY1399" i="6"/>
  <c r="AY1487" i="6"/>
  <c r="AY1558" i="6"/>
  <c r="AY1817" i="6"/>
  <c r="AY1843" i="6"/>
  <c r="AY2055" i="6"/>
  <c r="AY207" i="6"/>
  <c r="AY244" i="6"/>
  <c r="AY298" i="6"/>
  <c r="AY325" i="6"/>
  <c r="AY336" i="6"/>
  <c r="AY647" i="6"/>
  <c r="AY715" i="6"/>
  <c r="AY724" i="6"/>
  <c r="AY785" i="6"/>
  <c r="AY794" i="6"/>
  <c r="AY1045" i="6"/>
  <c r="AY1086" i="6"/>
  <c r="AY1094" i="6"/>
  <c r="AY1179" i="6"/>
  <c r="AY1237" i="6"/>
  <c r="AY1356" i="6"/>
  <c r="AY1440" i="6"/>
  <c r="AY1938" i="6"/>
  <c r="AY1958" i="6"/>
  <c r="AY1973" i="6"/>
  <c r="AY2039" i="6"/>
  <c r="AY2065" i="6"/>
  <c r="AY64" i="6"/>
  <c r="AY103" i="6"/>
  <c r="AY124" i="6"/>
  <c r="AY135" i="6"/>
  <c r="AY184" i="6"/>
  <c r="AY230" i="6"/>
  <c r="AY339" i="6"/>
  <c r="AY404" i="6"/>
  <c r="AY420" i="6"/>
  <c r="AY514" i="6"/>
  <c r="AY702" i="6"/>
  <c r="AY749" i="6"/>
  <c r="AY941" i="6"/>
  <c r="AY1071" i="6"/>
  <c r="AY1206" i="6"/>
  <c r="AY1439" i="6"/>
  <c r="AY1527" i="6"/>
  <c r="AY1534" i="6"/>
  <c r="AY1585" i="6"/>
  <c r="AY1622" i="6"/>
  <c r="AY2058" i="6"/>
  <c r="AY2192" i="6"/>
  <c r="AY137" i="6"/>
  <c r="AY186" i="6"/>
  <c r="AY762" i="6"/>
  <c r="AY788" i="6"/>
  <c r="AY932" i="6"/>
  <c r="AY976" i="6"/>
  <c r="AY1820" i="6"/>
  <c r="AY1915" i="6"/>
  <c r="AY2035" i="6"/>
  <c r="AY20" i="6"/>
  <c r="AY1050" i="6"/>
  <c r="AY1085" i="6"/>
  <c r="AY1131" i="6"/>
  <c r="AY1360" i="6"/>
  <c r="AY409" i="6"/>
  <c r="AY672" i="6"/>
  <c r="AY682" i="6"/>
  <c r="AY943" i="6"/>
  <c r="AY968" i="6"/>
  <c r="AY1119" i="6"/>
  <c r="AY1394" i="6"/>
  <c r="AY1429" i="6"/>
  <c r="AY1609" i="6"/>
  <c r="AY2105" i="6"/>
  <c r="AY2118" i="6"/>
  <c r="AY223" i="6"/>
  <c r="AY271" i="6"/>
  <c r="AY493" i="6"/>
  <c r="AY658" i="6"/>
  <c r="AY791" i="6"/>
  <c r="AY957" i="6"/>
  <c r="AY1158" i="6"/>
  <c r="AY1172" i="6"/>
  <c r="AY1242" i="6"/>
  <c r="AY1362" i="6"/>
  <c r="AY1378" i="6"/>
  <c r="AY1389" i="6"/>
  <c r="AY1393" i="6"/>
  <c r="AY1407" i="6"/>
  <c r="AY1467" i="6"/>
  <c r="AY1516" i="6"/>
  <c r="AY1756" i="6"/>
  <c r="AY2052" i="6"/>
  <c r="AY92" i="6"/>
  <c r="AY423" i="6"/>
  <c r="AY538" i="6"/>
  <c r="AY613" i="6"/>
  <c r="AY1099" i="6"/>
  <c r="AY1375" i="6"/>
  <c r="AY1409" i="6"/>
  <c r="AY1683" i="6"/>
  <c r="AY1752" i="6"/>
  <c r="AY1922" i="6"/>
  <c r="AY1948" i="6"/>
  <c r="AY2059" i="6"/>
  <c r="AY2077" i="6"/>
  <c r="AY2159" i="6"/>
  <c r="AY35" i="6"/>
  <c r="AY80" i="6"/>
  <c r="AY435" i="6"/>
  <c r="AY459" i="6"/>
  <c r="AY537" i="6"/>
  <c r="AY827" i="6"/>
  <c r="AY1446" i="6"/>
  <c r="AY1688" i="6"/>
  <c r="AY1720" i="6"/>
  <c r="AY1980" i="6"/>
  <c r="AY1989" i="6"/>
  <c r="AY2072" i="6"/>
  <c r="AY2157" i="6"/>
  <c r="AY625" i="6"/>
  <c r="AY224" i="6"/>
  <c r="AY1602" i="6"/>
  <c r="AY1618" i="6"/>
  <c r="AY1673" i="6"/>
  <c r="AY1875" i="6"/>
  <c r="AY1909" i="6"/>
  <c r="AY2136" i="6"/>
  <c r="AY131" i="6"/>
  <c r="AY180" i="6"/>
  <c r="AY334" i="6"/>
  <c r="AY508" i="6"/>
  <c r="AY617" i="6"/>
  <c r="AY711" i="6"/>
  <c r="AY1033" i="6"/>
  <c r="AY1190" i="6"/>
  <c r="AY1476" i="6"/>
  <c r="AY1874" i="6"/>
  <c r="AY51" i="6"/>
  <c r="AY501" i="6"/>
  <c r="AY582" i="6"/>
  <c r="AY605" i="6"/>
  <c r="AY927" i="6"/>
  <c r="AY1557" i="6"/>
  <c r="AY1969" i="6"/>
  <c r="AY162" i="6"/>
  <c r="AY276" i="6"/>
  <c r="AY380" i="6"/>
  <c r="AY477" i="6"/>
  <c r="AY654" i="6"/>
  <c r="AY712" i="6"/>
  <c r="AY795" i="6"/>
  <c r="AY831" i="6"/>
  <c r="AY952" i="6"/>
  <c r="AY1022" i="6"/>
  <c r="AY1082" i="6"/>
  <c r="AY1282" i="6"/>
  <c r="AY1583" i="6"/>
  <c r="AY1814" i="6"/>
  <c r="AY1882" i="6"/>
  <c r="AY1607" i="6"/>
  <c r="AY1771" i="6"/>
  <c r="AY1913" i="6"/>
  <c r="AY1996" i="6"/>
  <c r="AY2022" i="6"/>
  <c r="AY169" i="6"/>
  <c r="AY868" i="6"/>
  <c r="AY1497" i="6"/>
  <c r="AY5" i="6"/>
  <c r="AY81" i="6"/>
  <c r="AY279" i="6"/>
  <c r="AY454" i="6"/>
  <c r="AY498" i="6"/>
  <c r="AY646" i="6"/>
  <c r="AY656" i="6"/>
  <c r="AY728" i="6"/>
  <c r="AY836" i="6"/>
  <c r="AY903" i="6"/>
  <c r="AY1014" i="6"/>
  <c r="AY1038" i="6"/>
  <c r="AY1416" i="6"/>
  <c r="AY1547" i="6"/>
  <c r="AY1773" i="6"/>
  <c r="AY1928" i="6"/>
  <c r="AY1034" i="6"/>
  <c r="AY1334" i="6"/>
  <c r="AY123" i="6"/>
  <c r="AY147" i="6"/>
  <c r="AY209" i="6"/>
  <c r="AY991" i="6"/>
  <c r="AY1155" i="6"/>
  <c r="AY1228" i="6"/>
  <c r="AY1325" i="6"/>
  <c r="AY1513" i="6"/>
  <c r="AY1799" i="6"/>
  <c r="AY1949" i="6"/>
  <c r="AY2084" i="6"/>
  <c r="AY34" i="6"/>
  <c r="AY59" i="6"/>
  <c r="AY293" i="6"/>
  <c r="AY365" i="6"/>
  <c r="AY524" i="6"/>
  <c r="AY786" i="6"/>
  <c r="AY898" i="6"/>
  <c r="AY982" i="6"/>
  <c r="AY1027" i="6"/>
  <c r="AY1309" i="6"/>
  <c r="AY1587" i="6"/>
  <c r="AY1682" i="6"/>
  <c r="AY1706" i="6"/>
  <c r="AY1822" i="6"/>
  <c r="AY1830" i="6"/>
  <c r="AY1846" i="6"/>
  <c r="AY2156" i="6"/>
  <c r="AY114" i="6"/>
  <c r="AY128" i="6"/>
  <c r="AY292" i="6"/>
  <c r="AY353" i="6"/>
  <c r="AY398" i="6"/>
  <c r="AY412" i="6"/>
  <c r="AY693" i="6"/>
  <c r="AY766" i="6"/>
  <c r="AY838" i="6"/>
  <c r="AY942" i="6"/>
  <c r="AY1181" i="6"/>
  <c r="AY1444" i="6"/>
  <c r="AY1644" i="6"/>
  <c r="AY1769" i="6"/>
  <c r="AY1777" i="6"/>
  <c r="AY2096" i="6"/>
  <c r="AY2133" i="6"/>
  <c r="AY2153" i="6"/>
  <c r="AY2178" i="6"/>
  <c r="AY61" i="6"/>
  <c r="AY434" i="6"/>
  <c r="AY474" i="6"/>
  <c r="AY743" i="6"/>
  <c r="AY803" i="6"/>
  <c r="AY926" i="6"/>
  <c r="AY1006" i="6"/>
  <c r="AY1016" i="6"/>
  <c r="AY1075" i="6"/>
  <c r="AY1200" i="6"/>
  <c r="AY1277" i="6"/>
  <c r="AY1398" i="6"/>
  <c r="AY1517" i="6"/>
  <c r="AY1658" i="6"/>
  <c r="AY1824" i="6"/>
  <c r="AY1896" i="6"/>
  <c r="AY2051" i="6"/>
  <c r="AY2205" i="6"/>
  <c r="AY2165" i="6"/>
  <c r="AY876" i="6"/>
  <c r="AY1302" i="6"/>
  <c r="AY1418" i="6"/>
  <c r="AY565" i="6"/>
  <c r="AY945" i="6"/>
  <c r="AY2145" i="6"/>
  <c r="AY558" i="6"/>
  <c r="AY2038" i="6"/>
  <c r="AY375" i="6"/>
  <c r="AY472" i="6"/>
  <c r="AY1686" i="6"/>
  <c r="AY142" i="6"/>
  <c r="AY194" i="6"/>
  <c r="AY216" i="6"/>
  <c r="AY344" i="6"/>
  <c r="AY462" i="6"/>
  <c r="AY552" i="6"/>
  <c r="AY593" i="6"/>
  <c r="AY653" i="6"/>
  <c r="AY665" i="6"/>
  <c r="AY832" i="6"/>
  <c r="AY879" i="6"/>
  <c r="AY912" i="6"/>
  <c r="AY986" i="6"/>
  <c r="AY1010" i="6"/>
  <c r="AY1057" i="6"/>
  <c r="AY1068" i="6"/>
  <c r="AY1137" i="6"/>
  <c r="AY1198" i="6"/>
  <c r="AY1330" i="6"/>
  <c r="AY1353" i="6"/>
  <c r="AY1436" i="6"/>
  <c r="AY1484" i="6"/>
  <c r="AY1581" i="6"/>
  <c r="AY1651" i="6"/>
  <c r="AY1734" i="6"/>
  <c r="AY1766" i="6"/>
  <c r="AY1828" i="6"/>
  <c r="AY1886" i="6"/>
  <c r="AY1934" i="6"/>
  <c r="AY1993" i="6"/>
  <c r="AY154" i="6"/>
  <c r="AY14" i="6"/>
  <c r="AY146" i="6"/>
  <c r="AY176" i="6"/>
  <c r="AY214" i="6"/>
  <c r="AY236" i="6"/>
  <c r="AY332" i="6"/>
  <c r="AY470" i="6"/>
  <c r="AY507" i="6"/>
  <c r="AY519" i="6"/>
  <c r="AY577" i="6"/>
  <c r="AY696" i="6"/>
  <c r="AY770" i="6"/>
  <c r="AY784" i="6"/>
  <c r="AY867" i="6"/>
  <c r="AY875" i="6"/>
  <c r="AY1020" i="6"/>
  <c r="AY1040" i="6"/>
  <c r="AY1114" i="6"/>
  <c r="AY1148" i="6"/>
  <c r="AY1185" i="6"/>
  <c r="AY1196" i="6"/>
  <c r="AY1208" i="6"/>
  <c r="AY1293" i="6"/>
  <c r="AY1304" i="6"/>
  <c r="AY1315" i="6"/>
  <c r="AY1387" i="6"/>
  <c r="AY1636" i="6"/>
  <c r="AY1671" i="6"/>
  <c r="AY1778" i="6"/>
  <c r="AY1869" i="6"/>
  <c r="AY1885" i="6"/>
  <c r="AY1897" i="6"/>
  <c r="AY1955" i="6"/>
  <c r="AY2037" i="6"/>
  <c r="AY2094" i="6"/>
  <c r="AY2134" i="6"/>
  <c r="AY2148" i="6"/>
  <c r="AY70" i="6"/>
  <c r="AY107" i="6"/>
  <c r="AY143" i="6"/>
  <c r="AY356" i="6"/>
  <c r="AY367" i="6"/>
  <c r="AY518" i="6"/>
  <c r="AY948" i="6"/>
  <c r="AY1052" i="6"/>
  <c r="AY1101" i="6"/>
  <c r="AY1159" i="6"/>
  <c r="AY1184" i="6"/>
  <c r="AY1221" i="6"/>
  <c r="AY1459" i="6"/>
  <c r="AY1468" i="6"/>
  <c r="AY1577" i="6"/>
  <c r="AY1589" i="6"/>
  <c r="AY1861" i="6"/>
  <c r="AY1895" i="6"/>
  <c r="AY2030" i="6"/>
  <c r="AY2123" i="6"/>
  <c r="AY2158" i="6"/>
  <c r="AY12" i="6"/>
  <c r="AY37" i="6"/>
  <c r="AY134" i="6"/>
  <c r="AY284" i="6"/>
  <c r="AY511" i="6"/>
  <c r="AY615" i="6"/>
  <c r="AY744" i="6"/>
  <c r="AY1199" i="6"/>
  <c r="AY1244" i="6"/>
  <c r="AY1308" i="6"/>
  <c r="AY1328" i="6"/>
  <c r="AY1376" i="6"/>
  <c r="AY1424" i="6"/>
  <c r="AY1482" i="6"/>
  <c r="AY1544" i="6"/>
  <c r="AY1551" i="6"/>
  <c r="AY1579" i="6"/>
  <c r="AY1647" i="6"/>
  <c r="AY1736" i="6"/>
  <c r="AY2005" i="6"/>
  <c r="AY2040" i="6"/>
  <c r="AY2088" i="6"/>
  <c r="AY7" i="6"/>
  <c r="AY54" i="6"/>
  <c r="AY66" i="6"/>
  <c r="AY73" i="6"/>
  <c r="AY192" i="6"/>
  <c r="AY226" i="6"/>
  <c r="AY256" i="6"/>
  <c r="AY311" i="6"/>
  <c r="AY317" i="6"/>
  <c r="AY335" i="6"/>
  <c r="AY358" i="6"/>
  <c r="AY407" i="6"/>
  <c r="AY430" i="6"/>
  <c r="AY510" i="6"/>
  <c r="AY579" i="6"/>
  <c r="AY649" i="6"/>
  <c r="AY666" i="6"/>
  <c r="AY869" i="6"/>
  <c r="AY917" i="6"/>
  <c r="AY929" i="6"/>
  <c r="AY938" i="6"/>
  <c r="AY987" i="6"/>
  <c r="AY1056" i="6"/>
  <c r="AY1103" i="6"/>
  <c r="AY1167" i="6"/>
  <c r="AY1187" i="6"/>
  <c r="AY1223" i="6"/>
  <c r="AY1238" i="6"/>
  <c r="AY1306" i="6"/>
  <c r="AY1318" i="6"/>
  <c r="AY1342" i="6"/>
  <c r="AY1377" i="6"/>
  <c r="AY1475" i="6"/>
  <c r="AY1533" i="6"/>
  <c r="AY1654" i="6"/>
  <c r="AY1735" i="6"/>
  <c r="AY1758" i="6"/>
  <c r="AY1795" i="6"/>
  <c r="AY1863" i="6"/>
  <c r="AY1997" i="6"/>
  <c r="AY2031" i="6"/>
  <c r="AY2056" i="6"/>
  <c r="AY2070" i="6"/>
  <c r="AY2100" i="6"/>
  <c r="AY2114" i="6"/>
  <c r="AY2126" i="6"/>
  <c r="AY2138" i="6"/>
  <c r="AY2150" i="6"/>
  <c r="AY16" i="6"/>
  <c r="AY39" i="6"/>
  <c r="AY255" i="6"/>
  <c r="AY273" i="6"/>
  <c r="AY395" i="6"/>
  <c r="AY406" i="6"/>
  <c r="AY486" i="6"/>
  <c r="AY500" i="6"/>
  <c r="AY564" i="6"/>
  <c r="AY668" i="6"/>
  <c r="AY787" i="6"/>
  <c r="AY891" i="6"/>
  <c r="AY915" i="6"/>
  <c r="AY1060" i="6"/>
  <c r="AY1095" i="6"/>
  <c r="AY1130" i="6"/>
  <c r="AY1239" i="6"/>
  <c r="AY1270" i="6"/>
  <c r="AY1335" i="6"/>
  <c r="AY1392" i="6"/>
  <c r="AY1512" i="6"/>
  <c r="AY1520" i="6"/>
  <c r="AY1570" i="6"/>
  <c r="AY1606" i="6"/>
  <c r="AY1689" i="6"/>
  <c r="AY1707" i="6"/>
  <c r="AY1746" i="6"/>
  <c r="AY1761" i="6"/>
  <c r="AY1864" i="6"/>
  <c r="AY2019" i="6"/>
  <c r="AY2032" i="6"/>
  <c r="AY2099" i="6"/>
  <c r="AY2125" i="6"/>
  <c r="AY2199" i="6"/>
  <c r="AY6" i="6"/>
  <c r="AY78" i="6"/>
  <c r="AY196" i="6"/>
  <c r="AY290" i="6"/>
  <c r="AY453" i="6"/>
  <c r="AY529" i="6"/>
  <c r="AY543" i="6"/>
  <c r="AY561" i="6"/>
  <c r="AY573" i="6"/>
  <c r="AY608" i="6"/>
  <c r="AY632" i="6"/>
  <c r="AY738" i="6"/>
  <c r="AY764" i="6"/>
  <c r="AY775" i="6"/>
  <c r="AY808" i="6"/>
  <c r="AY859" i="6"/>
  <c r="AY916" i="6"/>
  <c r="AY923" i="6"/>
  <c r="AY977" i="6"/>
  <c r="AY1026" i="6"/>
  <c r="AY1188" i="6"/>
  <c r="AY1247" i="6"/>
  <c r="AY1366" i="6"/>
  <c r="AY1391" i="6"/>
  <c r="AY1427" i="6"/>
  <c r="AY1580" i="6"/>
  <c r="AY1595" i="6"/>
  <c r="AY1747" i="6"/>
  <c r="AY1760" i="6"/>
  <c r="AY1785" i="6"/>
  <c r="AY1819" i="6"/>
  <c r="AY1926" i="6"/>
  <c r="AY1947" i="6"/>
  <c r="AY2090" i="6"/>
  <c r="AY2108" i="6"/>
  <c r="AY2115" i="6"/>
  <c r="AY2176" i="6"/>
  <c r="AY352" i="6"/>
  <c r="AY383" i="6"/>
  <c r="AY489" i="6"/>
  <c r="AY528" i="6"/>
  <c r="AY570" i="6"/>
  <c r="AY671" i="6"/>
  <c r="AY739" i="6"/>
  <c r="AY858" i="6"/>
  <c r="AY896" i="6"/>
  <c r="AY933" i="6"/>
  <c r="AY1025" i="6"/>
  <c r="AY1098" i="6"/>
  <c r="AY1156" i="6"/>
  <c r="AY1250" i="6"/>
  <c r="AY1271" i="6"/>
  <c r="AY1297" i="6"/>
  <c r="AY1404" i="6"/>
  <c r="AY1453" i="6"/>
  <c r="AY1463" i="6"/>
  <c r="AY1478" i="6"/>
  <c r="AY1574" i="6"/>
  <c r="AY1631" i="6"/>
  <c r="AY1667" i="6"/>
  <c r="AY1739" i="6"/>
  <c r="AY1783" i="6"/>
  <c r="AY1809" i="6"/>
  <c r="AY1818" i="6"/>
  <c r="AY1841" i="6"/>
  <c r="AY1879" i="6"/>
  <c r="AY1892" i="6"/>
  <c r="AY1986" i="6"/>
  <c r="AY2128" i="6"/>
  <c r="AY2155" i="6"/>
  <c r="AY148" i="6"/>
  <c r="AY372" i="6"/>
  <c r="AY76" i="6"/>
  <c r="AY90" i="6"/>
  <c r="AY220" i="6"/>
  <c r="AY351" i="6"/>
  <c r="AY408" i="6"/>
  <c r="AY560" i="6"/>
  <c r="AY635" i="6"/>
  <c r="AY660" i="6"/>
  <c r="AY716" i="6"/>
  <c r="AY754" i="6"/>
  <c r="AY825" i="6"/>
  <c r="AY872" i="6"/>
  <c r="AY956" i="6"/>
  <c r="AY1107" i="6"/>
  <c r="AY1170" i="6"/>
  <c r="AY1395" i="6"/>
  <c r="AY1477" i="6"/>
  <c r="AY1504" i="6"/>
  <c r="AY1559" i="6"/>
  <c r="AY1572" i="6"/>
  <c r="AY1597" i="6"/>
  <c r="AY1655" i="6"/>
  <c r="AY1725" i="6"/>
  <c r="AY1762" i="6"/>
  <c r="AY1774" i="6"/>
  <c r="AY1808" i="6"/>
  <c r="AY1835" i="6"/>
  <c r="AY1906" i="6"/>
  <c r="AY1963" i="6"/>
  <c r="AY2000" i="6"/>
  <c r="AY2076" i="6"/>
  <c r="AY2154" i="6"/>
  <c r="AY2166" i="6"/>
  <c r="AY2179" i="6"/>
  <c r="AY1112" i="6"/>
  <c r="AY1501" i="6"/>
  <c r="AY1611" i="6"/>
  <c r="AY1670" i="6"/>
  <c r="AY1894" i="6"/>
  <c r="AY2103" i="6"/>
  <c r="AY13" i="6"/>
  <c r="AY101" i="6"/>
  <c r="AY150" i="6"/>
  <c r="AY765" i="6"/>
  <c r="AY1030" i="6"/>
  <c r="AY1288" i="6"/>
  <c r="AY1704" i="6"/>
  <c r="AY1999" i="6"/>
  <c r="AY2011" i="6"/>
  <c r="AY2026" i="6"/>
  <c r="AY2112" i="6"/>
  <c r="AY106" i="6"/>
  <c r="AY152" i="6"/>
  <c r="AY250" i="6"/>
  <c r="AY410" i="6"/>
  <c r="AY424" i="6"/>
  <c r="AY612" i="6"/>
  <c r="AY675" i="6"/>
  <c r="AY817" i="6"/>
  <c r="AY840" i="6"/>
  <c r="AY851" i="6"/>
  <c r="AY994" i="6"/>
  <c r="AY1053" i="6"/>
  <c r="AY1140" i="6"/>
  <c r="AY1358" i="6"/>
  <c r="AY1469" i="6"/>
  <c r="AY1591" i="6"/>
  <c r="AY1662" i="6"/>
  <c r="AY1788" i="6"/>
  <c r="AY1823" i="6"/>
  <c r="AY1860" i="6"/>
  <c r="AY1911" i="6"/>
  <c r="AY2124" i="6"/>
  <c r="AY274" i="6"/>
  <c r="AY323" i="6"/>
  <c r="AY1186" i="6"/>
  <c r="AY1235" i="6"/>
  <c r="AY1433" i="6"/>
  <c r="AY2101" i="6"/>
  <c r="AY2116" i="6"/>
  <c r="AY391" i="6"/>
  <c r="AY438" i="6"/>
  <c r="AY521" i="6"/>
  <c r="AY822" i="6"/>
  <c r="AY890" i="6"/>
  <c r="AY965" i="6"/>
  <c r="AY1126" i="6"/>
  <c r="AY1165" i="6"/>
  <c r="AY1319" i="6"/>
  <c r="AY1390" i="6"/>
  <c r="AY1494" i="6"/>
  <c r="AY1588" i="6"/>
  <c r="AY1757" i="6"/>
  <c r="AY1953" i="6"/>
  <c r="AY2127" i="6"/>
  <c r="AY2132" i="6"/>
  <c r="AY2149" i="6"/>
  <c r="AY2208" i="6"/>
  <c r="AY121" i="6"/>
  <c r="AY217" i="6"/>
  <c r="AY387" i="6"/>
  <c r="AY439" i="6"/>
  <c r="AY503" i="6"/>
  <c r="AY747" i="6"/>
  <c r="AY855" i="6"/>
  <c r="AY905" i="6"/>
  <c r="AY1177" i="6"/>
  <c r="AY1522" i="6"/>
  <c r="AY1709" i="6"/>
  <c r="AY1805" i="6"/>
  <c r="AY1936" i="6"/>
  <c r="AY1951" i="6"/>
  <c r="AY2171" i="6"/>
  <c r="AY79" i="6"/>
  <c r="AY655" i="6"/>
  <c r="AY690" i="6"/>
  <c r="AY809" i="6"/>
  <c r="AY1046" i="6"/>
  <c r="AY1189" i="6"/>
  <c r="AY1320" i="6"/>
  <c r="AY1450" i="6"/>
  <c r="AY1641" i="6"/>
  <c r="AY1927" i="6"/>
  <c r="AY1983" i="6"/>
  <c r="AY2004" i="6"/>
  <c r="AY2175" i="6"/>
  <c r="AY29" i="6"/>
  <c r="AY53" i="6"/>
  <c r="AY149" i="6"/>
  <c r="AY415" i="6"/>
  <c r="AY475" i="6"/>
  <c r="AY490" i="6"/>
  <c r="AY535" i="6"/>
  <c r="AY1073" i="6"/>
  <c r="AY1225" i="6"/>
  <c r="AY1298" i="6"/>
  <c r="AY1381" i="6"/>
  <c r="AY1505" i="6"/>
  <c r="AY1652" i="6"/>
  <c r="AY1722" i="6"/>
  <c r="AY343" i="6"/>
  <c r="AY940" i="6"/>
  <c r="AY1248" i="6"/>
  <c r="AY89" i="6"/>
  <c r="AY478" i="6"/>
  <c r="AY549" i="6"/>
  <c r="AY598" i="6"/>
  <c r="AY681" i="6"/>
  <c r="AY871" i="6"/>
  <c r="AY979" i="6"/>
  <c r="AY1108" i="6"/>
  <c r="AY1132" i="6"/>
  <c r="AY1345" i="6"/>
  <c r="AY1502" i="6"/>
  <c r="AY1903" i="6"/>
  <c r="AY2013" i="6"/>
  <c r="AY2092" i="6"/>
  <c r="AY370" i="6"/>
  <c r="AY629" i="6"/>
  <c r="AY676" i="6"/>
  <c r="AY959" i="6"/>
  <c r="AY266" i="6"/>
  <c r="AY364" i="6"/>
  <c r="AY491" i="6"/>
  <c r="AY673" i="6"/>
  <c r="AY695" i="6"/>
  <c r="AY814" i="6"/>
  <c r="AY1062" i="6"/>
  <c r="AY1183" i="6"/>
  <c r="AY1204" i="6"/>
  <c r="AY1379" i="6"/>
  <c r="AY1549" i="6"/>
  <c r="AY1691" i="6"/>
  <c r="AY1940" i="6"/>
  <c r="AY1987" i="6"/>
  <c r="AY2009" i="6"/>
  <c r="AY2098" i="6"/>
  <c r="AY2141" i="6"/>
  <c r="AY2200" i="6"/>
  <c r="AY2214" i="6"/>
  <c r="AY1593" i="6"/>
  <c r="AK834" i="6"/>
  <c r="AY834" i="6"/>
  <c r="AY955" i="6"/>
  <c r="AY1472" i="6"/>
  <c r="AY1604" i="6"/>
  <c r="AY431" i="6"/>
  <c r="AY445" i="6"/>
  <c r="AY2078" i="6"/>
  <c r="AY1556" i="6"/>
  <c r="AY333" i="6"/>
  <c r="AY1012" i="6"/>
  <c r="AY2152" i="6"/>
  <c r="AY300" i="6"/>
  <c r="AY443" i="6"/>
  <c r="AY497" i="6"/>
  <c r="AY1231" i="6"/>
  <c r="AK1263" i="6"/>
  <c r="AY1263" i="6"/>
  <c r="AY1287" i="6"/>
  <c r="AY1713" i="6"/>
  <c r="AY1770" i="6"/>
  <c r="AY373" i="6"/>
  <c r="AY586" i="6"/>
  <c r="AY621" i="6"/>
  <c r="AY643" i="6"/>
  <c r="AY1854" i="6"/>
  <c r="AY1901" i="6"/>
  <c r="AY1931" i="6"/>
  <c r="AY2047" i="6"/>
  <c r="AY2130" i="6"/>
  <c r="AY305" i="6"/>
  <c r="AY505" i="6"/>
  <c r="AY1087" i="6"/>
  <c r="AY1205" i="6"/>
  <c r="AY1348" i="6"/>
  <c r="AY1432" i="6"/>
  <c r="AY1526" i="6"/>
  <c r="AY1586" i="6"/>
  <c r="AY1695" i="6"/>
  <c r="AY1821" i="6"/>
  <c r="AY1900" i="6"/>
  <c r="AY2001" i="6"/>
  <c r="AY2012" i="6"/>
  <c r="AY2023" i="6"/>
  <c r="AY2033" i="6"/>
  <c r="AY2083" i="6"/>
  <c r="AY2144" i="6"/>
  <c r="AK2191" i="6"/>
  <c r="AY2191" i="6"/>
  <c r="AY1971" i="6"/>
  <c r="AY138" i="6"/>
  <c r="AY326" i="6"/>
  <c r="AY363" i="6"/>
  <c r="AY640" i="6"/>
  <c r="AY755" i="6"/>
  <c r="AY852" i="6"/>
  <c r="AY1135" i="6"/>
  <c r="AY1169" i="6"/>
  <c r="AY1240" i="6"/>
  <c r="AY1430" i="6"/>
  <c r="AY1441" i="6"/>
  <c r="AY1612" i="6"/>
  <c r="AY1633" i="6"/>
  <c r="AY1727" i="6"/>
  <c r="AY1789" i="6"/>
  <c r="AY1872" i="6"/>
  <c r="AY1907" i="6"/>
  <c r="AP1930" i="6"/>
  <c r="AY1930" i="6"/>
  <c r="AY1942" i="6"/>
  <c r="AP1977" i="6"/>
  <c r="AY1977" i="6"/>
  <c r="AY1990" i="6"/>
  <c r="AY2095" i="6"/>
  <c r="AP2117" i="6"/>
  <c r="AY2117" i="6"/>
  <c r="AP2168" i="6"/>
  <c r="AY2168" i="6"/>
  <c r="AY25" i="6"/>
  <c r="AY270" i="6"/>
  <c r="AY981" i="6"/>
  <c r="AY1349" i="6"/>
  <c r="AY1481" i="6"/>
  <c r="AY1565" i="6"/>
  <c r="AY1613" i="6"/>
  <c r="AK1767" i="6"/>
  <c r="AY1767" i="6"/>
  <c r="AY1836" i="6"/>
  <c r="AY2167" i="6"/>
  <c r="AK2" i="6"/>
  <c r="AY2" i="6"/>
  <c r="AK15" i="6"/>
  <c r="AY15" i="6"/>
  <c r="AK27" i="6"/>
  <c r="AY27" i="6"/>
  <c r="AK38" i="6"/>
  <c r="AY38" i="6"/>
  <c r="AK49" i="6"/>
  <c r="AY49" i="6"/>
  <c r="AK70" i="6"/>
  <c r="AK83" i="6"/>
  <c r="AY83" i="6"/>
  <c r="AK96" i="6"/>
  <c r="AY96" i="6"/>
  <c r="AK107" i="6"/>
  <c r="AK116" i="6"/>
  <c r="AY116" i="6"/>
  <c r="AK130" i="6"/>
  <c r="AY130" i="6"/>
  <c r="AK143" i="6"/>
  <c r="AK155" i="6"/>
  <c r="AY155" i="6"/>
  <c r="AK167" i="6"/>
  <c r="AY167" i="6"/>
  <c r="AK178" i="6"/>
  <c r="AK189" i="6"/>
  <c r="AY189" i="6"/>
  <c r="AK202" i="6"/>
  <c r="AY202" i="6"/>
  <c r="AK213" i="6"/>
  <c r="AY213" i="6"/>
  <c r="AK229" i="6"/>
  <c r="AY229" i="6"/>
  <c r="AK238" i="6"/>
  <c r="AY238" i="6"/>
  <c r="AK246" i="6"/>
  <c r="AK261" i="6"/>
  <c r="AY261" i="6"/>
  <c r="AK275" i="6"/>
  <c r="AY275" i="6"/>
  <c r="AK285" i="6"/>
  <c r="AY285" i="6"/>
  <c r="AK295" i="6"/>
  <c r="AY295" i="6"/>
  <c r="AK312" i="6"/>
  <c r="AY312" i="6"/>
  <c r="AK322" i="6"/>
  <c r="AY322" i="6"/>
  <c r="AK331" i="6"/>
  <c r="AY331" i="6"/>
  <c r="AK348" i="6"/>
  <c r="AY348" i="6"/>
  <c r="AK356" i="6"/>
  <c r="AK367" i="6"/>
  <c r="AK377" i="6"/>
  <c r="AY377" i="6"/>
  <c r="AK390" i="6"/>
  <c r="AY390" i="6"/>
  <c r="AK401" i="6"/>
  <c r="AY401" i="6"/>
  <c r="AK414" i="6"/>
  <c r="AY414" i="6"/>
  <c r="AK427" i="6"/>
  <c r="AY427" i="6"/>
  <c r="AK437" i="6"/>
  <c r="AY437" i="6"/>
  <c r="AK449" i="6"/>
  <c r="AY449" i="6"/>
  <c r="AK457" i="6"/>
  <c r="AY457" i="6"/>
  <c r="AK473" i="6"/>
  <c r="AY473" i="6"/>
  <c r="AK484" i="6"/>
  <c r="AY484" i="6"/>
  <c r="AK502" i="6"/>
  <c r="AY502" i="6"/>
  <c r="AK509" i="6"/>
  <c r="AY509" i="6"/>
  <c r="AK518" i="6"/>
  <c r="AK534" i="6"/>
  <c r="AY534" i="6"/>
  <c r="AK544" i="6"/>
  <c r="AY544" i="6"/>
  <c r="AK554" i="6"/>
  <c r="AY554" i="6"/>
  <c r="AK567" i="6"/>
  <c r="AY567" i="6"/>
  <c r="AK580" i="6"/>
  <c r="AY580" i="6"/>
  <c r="AK591" i="6"/>
  <c r="AY591" i="6"/>
  <c r="AK604" i="6"/>
  <c r="AY604" i="6"/>
  <c r="AK616" i="6"/>
  <c r="AY616" i="6"/>
  <c r="AK637" i="6"/>
  <c r="AY637" i="6"/>
  <c r="AK663" i="6"/>
  <c r="AY663" i="6"/>
  <c r="AK687" i="6"/>
  <c r="AK698" i="6"/>
  <c r="AY698" i="6"/>
  <c r="AK708" i="6"/>
  <c r="AY708" i="6"/>
  <c r="AK721" i="6"/>
  <c r="AY721" i="6"/>
  <c r="AK734" i="6"/>
  <c r="AY734" i="6"/>
  <c r="AK745" i="6"/>
  <c r="AY745" i="6"/>
  <c r="AK759" i="6"/>
  <c r="AY759" i="6"/>
  <c r="AK780" i="6"/>
  <c r="AY780" i="6"/>
  <c r="AK807" i="6"/>
  <c r="AY807" i="6"/>
  <c r="AK829" i="6"/>
  <c r="AY829" i="6"/>
  <c r="AK839" i="6"/>
  <c r="AY839" i="6"/>
  <c r="AK853" i="6"/>
  <c r="AY853" i="6"/>
  <c r="AK866" i="6"/>
  <c r="AY866" i="6"/>
  <c r="AK878" i="6"/>
  <c r="AY878" i="6"/>
  <c r="AK893" i="6"/>
  <c r="AY893" i="6"/>
  <c r="AK901" i="6"/>
  <c r="AY901" i="6"/>
  <c r="AK925" i="6"/>
  <c r="AY925" i="6"/>
  <c r="AK948" i="6"/>
  <c r="AK974" i="6"/>
  <c r="AY974" i="6"/>
  <c r="AK985" i="6"/>
  <c r="AY985" i="6"/>
  <c r="AK997" i="6"/>
  <c r="AY997" i="6"/>
  <c r="AK1007" i="6"/>
  <c r="AY1007" i="6"/>
  <c r="AK1019" i="6"/>
  <c r="AK1029" i="6"/>
  <c r="AY1029" i="6"/>
  <c r="AK1039" i="6"/>
  <c r="AY1039" i="6"/>
  <c r="AK1052" i="6"/>
  <c r="AK1066" i="6"/>
  <c r="AY1066" i="6"/>
  <c r="AK1078" i="6"/>
  <c r="AY1078" i="6"/>
  <c r="AK1092" i="6"/>
  <c r="AY1092" i="6"/>
  <c r="AK1101" i="6"/>
  <c r="AK1113" i="6"/>
  <c r="AY1113" i="6"/>
  <c r="AK1125" i="6"/>
  <c r="AY1125" i="6"/>
  <c r="AK1139" i="6"/>
  <c r="AY1139" i="6"/>
  <c r="AK1151" i="6"/>
  <c r="AY1151" i="6"/>
  <c r="AK1159" i="6"/>
  <c r="AK1174" i="6"/>
  <c r="AY1174" i="6"/>
  <c r="AK1184" i="6"/>
  <c r="AK1195" i="6"/>
  <c r="AY1195" i="6"/>
  <c r="AK1209" i="6"/>
  <c r="AY1209" i="6"/>
  <c r="AK1221" i="6"/>
  <c r="AK1232" i="6"/>
  <c r="AY1232" i="6"/>
  <c r="AK1245" i="6"/>
  <c r="AY1245" i="6"/>
  <c r="AK1256" i="6"/>
  <c r="AY1256" i="6"/>
  <c r="AK1266" i="6"/>
  <c r="AY1266" i="6"/>
  <c r="AK1280" i="6"/>
  <c r="AY1280" i="6"/>
  <c r="AK1292" i="6"/>
  <c r="AY1292" i="6"/>
  <c r="AK1303" i="6"/>
  <c r="AY1303" i="6"/>
  <c r="AK1327" i="6"/>
  <c r="AY1327" i="6"/>
  <c r="AK1340" i="6"/>
  <c r="AY1340" i="6"/>
  <c r="AK1351" i="6"/>
  <c r="AY1351" i="6"/>
  <c r="AK1361" i="6"/>
  <c r="AY1361" i="6"/>
  <c r="AK1372" i="6"/>
  <c r="AY1372" i="6"/>
  <c r="AK1386" i="6"/>
  <c r="AY1386" i="6"/>
  <c r="AK1410" i="6"/>
  <c r="AY1410" i="6"/>
  <c r="AK1421" i="6"/>
  <c r="AY1421" i="6"/>
  <c r="AK1435" i="6"/>
  <c r="AY1435" i="6"/>
  <c r="AK1448" i="6"/>
  <c r="AY1448" i="6"/>
  <c r="AK1468" i="6"/>
  <c r="AK1483" i="6"/>
  <c r="AY1483" i="6"/>
  <c r="AK1496" i="6"/>
  <c r="AY1496" i="6"/>
  <c r="AK1507" i="6"/>
  <c r="AY1507" i="6"/>
  <c r="AK1518" i="6"/>
  <c r="AY1518" i="6"/>
  <c r="AK1529" i="6"/>
  <c r="AY1529" i="6"/>
  <c r="AK1542" i="6"/>
  <c r="AY1542" i="6"/>
  <c r="AK1555" i="6"/>
  <c r="AY1555" i="6"/>
  <c r="AK1566" i="6"/>
  <c r="AY1566" i="6"/>
  <c r="AK1577" i="6"/>
  <c r="AK1589" i="6"/>
  <c r="AK1614" i="6"/>
  <c r="AK1628" i="6"/>
  <c r="AY1628" i="6"/>
  <c r="AK1638" i="6"/>
  <c r="AY1638" i="6"/>
  <c r="AK1650" i="6"/>
  <c r="AY1650" i="6"/>
  <c r="AK1660" i="6"/>
  <c r="AY1660" i="6"/>
  <c r="AK1674" i="6"/>
  <c r="AY1674" i="6"/>
  <c r="AK1687" i="6"/>
  <c r="AY1687" i="6"/>
  <c r="AK1697" i="6"/>
  <c r="AY1697" i="6"/>
  <c r="AK1710" i="6"/>
  <c r="AY1710" i="6"/>
  <c r="AK1719" i="6"/>
  <c r="AY1719" i="6"/>
  <c r="AK1732" i="6"/>
  <c r="AY1732" i="6"/>
  <c r="AK1755" i="6"/>
  <c r="AY1755" i="6"/>
  <c r="AK1765" i="6"/>
  <c r="AZ1765" i="6" s="1"/>
  <c r="AK1775" i="6"/>
  <c r="AY1775" i="6"/>
  <c r="AK1790" i="6"/>
  <c r="AY1790" i="6"/>
  <c r="AK1803" i="6"/>
  <c r="AY1803" i="6"/>
  <c r="AK1825" i="6"/>
  <c r="AY1825" i="6"/>
  <c r="AK1829" i="6"/>
  <c r="AY1829" i="6"/>
  <c r="AK1861" i="6"/>
  <c r="AK1873" i="6"/>
  <c r="AY1873" i="6"/>
  <c r="AY1883" i="6"/>
  <c r="AK1895" i="6"/>
  <c r="AK1908" i="6"/>
  <c r="AY1908" i="6"/>
  <c r="AK1923" i="6"/>
  <c r="AY1923" i="6"/>
  <c r="AK1945" i="6"/>
  <c r="AY1945" i="6"/>
  <c r="AK1956" i="6"/>
  <c r="AY1956" i="6"/>
  <c r="AK1968" i="6"/>
  <c r="AY1968" i="6"/>
  <c r="AY1979" i="6"/>
  <c r="AK1991" i="6"/>
  <c r="AY1991" i="6"/>
  <c r="AK2006" i="6"/>
  <c r="AY2006" i="6"/>
  <c r="AK2015" i="6"/>
  <c r="AY2015" i="6"/>
  <c r="AK2041" i="6"/>
  <c r="AY2041" i="6"/>
  <c r="AK2049" i="6"/>
  <c r="AY2049" i="6"/>
  <c r="AK2067" i="6"/>
  <c r="AY2067" i="6"/>
  <c r="AY2073" i="6"/>
  <c r="AK2087" i="6"/>
  <c r="AY2087" i="6"/>
  <c r="AK2102" i="6"/>
  <c r="AY2102" i="6"/>
  <c r="AK2109" i="6"/>
  <c r="AY2109" i="6"/>
  <c r="AK2137" i="6"/>
  <c r="AY2137" i="6"/>
  <c r="AK2146" i="6"/>
  <c r="AY2146" i="6"/>
  <c r="AK2158" i="6"/>
  <c r="AK2182" i="6"/>
  <c r="AY2182" i="6"/>
  <c r="AK2195" i="6"/>
  <c r="AY2195" i="6"/>
  <c r="AK2209" i="6"/>
  <c r="AY2209" i="6"/>
  <c r="AK3" i="6"/>
  <c r="AY3" i="6"/>
  <c r="AK12" i="6"/>
  <c r="AK24" i="6"/>
  <c r="AY24" i="6"/>
  <c r="AK50" i="6"/>
  <c r="AY50" i="6"/>
  <c r="AK56" i="6"/>
  <c r="AY56" i="6"/>
  <c r="AK74" i="6"/>
  <c r="AY74" i="6"/>
  <c r="AK95" i="6"/>
  <c r="AY95" i="6"/>
  <c r="AK105" i="6"/>
  <c r="AY105" i="6"/>
  <c r="AK110" i="6"/>
  <c r="AY110" i="6"/>
  <c r="AK141" i="6"/>
  <c r="AY141" i="6"/>
  <c r="AK156" i="6"/>
  <c r="AK159" i="6"/>
  <c r="AY159" i="6"/>
  <c r="AK195" i="6"/>
  <c r="AY195" i="6"/>
  <c r="AK205" i="6"/>
  <c r="AY205" i="6"/>
  <c r="AK215" i="6"/>
  <c r="AY215" i="6"/>
  <c r="AK239" i="6"/>
  <c r="AY239" i="6"/>
  <c r="AK254" i="6"/>
  <c r="AY254" i="6"/>
  <c r="AK263" i="6"/>
  <c r="AY263" i="6"/>
  <c r="AK284" i="6"/>
  <c r="AK296" i="6"/>
  <c r="AY296" i="6"/>
  <c r="AK309" i="6"/>
  <c r="AY309" i="6"/>
  <c r="AK337" i="6"/>
  <c r="AY337" i="6"/>
  <c r="AK347" i="6"/>
  <c r="AY347" i="6"/>
  <c r="AK355" i="6"/>
  <c r="AY355" i="6"/>
  <c r="AK378" i="6"/>
  <c r="AY378" i="6"/>
  <c r="AK392" i="6"/>
  <c r="AY392" i="6"/>
  <c r="AK402" i="6"/>
  <c r="AY402" i="6"/>
  <c r="AK426" i="6"/>
  <c r="AY426" i="6"/>
  <c r="AK436" i="6"/>
  <c r="AY436" i="6"/>
  <c r="AK448" i="6"/>
  <c r="AY448" i="6"/>
  <c r="AK472" i="6"/>
  <c r="AK485" i="6"/>
  <c r="AY485" i="6"/>
  <c r="AK499" i="6"/>
  <c r="AY499" i="6"/>
  <c r="AK522" i="6"/>
  <c r="AY522" i="6"/>
  <c r="AK533" i="6"/>
  <c r="AY533" i="6"/>
  <c r="AK548" i="6"/>
  <c r="AY548" i="6"/>
  <c r="AK557" i="6"/>
  <c r="AY557" i="6"/>
  <c r="AK566" i="6"/>
  <c r="AY566" i="6"/>
  <c r="AK583" i="6"/>
  <c r="AY583" i="6"/>
  <c r="AK592" i="6"/>
  <c r="AY592" i="6"/>
  <c r="AK602" i="6"/>
  <c r="AY602" i="6"/>
  <c r="AK631" i="6"/>
  <c r="AY631" i="6"/>
  <c r="AK645" i="6"/>
  <c r="AY645" i="6"/>
  <c r="AK651" i="6"/>
  <c r="AY651" i="6"/>
  <c r="AK667" i="6"/>
  <c r="AY667" i="6"/>
  <c r="AK679" i="6"/>
  <c r="AY679" i="6"/>
  <c r="AK686" i="6"/>
  <c r="AY686" i="6"/>
  <c r="AK700" i="6"/>
  <c r="AY700" i="6"/>
  <c r="AK707" i="6"/>
  <c r="AY707" i="6"/>
  <c r="AK726" i="6"/>
  <c r="AY726" i="6"/>
  <c r="AK744" i="6"/>
  <c r="AK758" i="6"/>
  <c r="AY758" i="6"/>
  <c r="AK769" i="6"/>
  <c r="AY769" i="6"/>
  <c r="AK782" i="6"/>
  <c r="AY782" i="6"/>
  <c r="AK798" i="6"/>
  <c r="AY798" i="6"/>
  <c r="AK806" i="6"/>
  <c r="AY806" i="6"/>
  <c r="AK818" i="6"/>
  <c r="AY818" i="6"/>
  <c r="AK830" i="6"/>
  <c r="AY830" i="6"/>
  <c r="AK842" i="6"/>
  <c r="AY842" i="6"/>
  <c r="AK856" i="6"/>
  <c r="AY856" i="6"/>
  <c r="AK863" i="6"/>
  <c r="AY863" i="6"/>
  <c r="AK877" i="6"/>
  <c r="AY877" i="6"/>
  <c r="AK889" i="6"/>
  <c r="AY889" i="6"/>
  <c r="AK902" i="6"/>
  <c r="AY902" i="6"/>
  <c r="AK913" i="6"/>
  <c r="AY913" i="6"/>
  <c r="AK928" i="6"/>
  <c r="AY928" i="6"/>
  <c r="AK936" i="6"/>
  <c r="AY936" i="6"/>
  <c r="AK950" i="6"/>
  <c r="AY950" i="6"/>
  <c r="AK963" i="6"/>
  <c r="AY963" i="6"/>
  <c r="AK972" i="6"/>
  <c r="AY972" i="6"/>
  <c r="AK984" i="6"/>
  <c r="AY984" i="6"/>
  <c r="AK993" i="6"/>
  <c r="AY993" i="6"/>
  <c r="AK1013" i="6"/>
  <c r="AY1013" i="6"/>
  <c r="AK1021" i="6"/>
  <c r="AY1021" i="6"/>
  <c r="AK1032" i="6"/>
  <c r="AY1032" i="6"/>
  <c r="AK1044" i="6"/>
  <c r="AY1044" i="6"/>
  <c r="AK1055" i="6"/>
  <c r="AY1055" i="6"/>
  <c r="AK1065" i="6"/>
  <c r="AY1065" i="6"/>
  <c r="AK1077" i="6"/>
  <c r="AY1077" i="6"/>
  <c r="AK1090" i="6"/>
  <c r="AY1090" i="6"/>
  <c r="AK1105" i="6"/>
  <c r="AY1105" i="6"/>
  <c r="AK1115" i="6"/>
  <c r="AY1115" i="6"/>
  <c r="AY1291" i="6"/>
  <c r="AY1411" i="6"/>
  <c r="AY1592" i="6"/>
  <c r="AY1717" i="6"/>
  <c r="AY1754" i="6"/>
  <c r="AY1862" i="6"/>
  <c r="AY1884" i="6"/>
  <c r="AY1898" i="6"/>
  <c r="AY1919" i="6"/>
  <c r="AY1967" i="6"/>
  <c r="AY2079" i="6"/>
  <c r="AY2147" i="6"/>
  <c r="AY2181" i="6"/>
  <c r="AY1019" i="6"/>
  <c r="AY1614" i="6"/>
  <c r="AY246" i="6"/>
  <c r="AP816" i="6"/>
  <c r="AK816" i="6"/>
  <c r="AP914" i="6"/>
  <c r="AK914" i="6"/>
  <c r="AP1744" i="6"/>
  <c r="AK1744" i="6"/>
  <c r="AP37" i="6"/>
  <c r="AK37" i="6"/>
  <c r="AP84" i="6"/>
  <c r="AK84" i="6"/>
  <c r="AP134" i="6"/>
  <c r="AK134" i="6"/>
  <c r="AP183" i="6"/>
  <c r="AK183" i="6"/>
  <c r="AP224" i="6"/>
  <c r="AK224" i="6"/>
  <c r="AP274" i="6"/>
  <c r="AK274" i="6"/>
  <c r="AP323" i="6"/>
  <c r="AK323" i="6"/>
  <c r="AP413" i="6"/>
  <c r="AK413" i="6"/>
  <c r="AP461" i="6"/>
  <c r="AK461" i="6"/>
  <c r="AZ461" i="6" s="1"/>
  <c r="AP511" i="6"/>
  <c r="AK511" i="6"/>
  <c r="AP615" i="6"/>
  <c r="AK615" i="6"/>
  <c r="AP732" i="6"/>
  <c r="AK732" i="6"/>
  <c r="AK1127" i="6"/>
  <c r="AK1136" i="6"/>
  <c r="AK1150" i="6"/>
  <c r="AK1162" i="6"/>
  <c r="AK1173" i="6"/>
  <c r="AK1186" i="6"/>
  <c r="AK1199" i="6"/>
  <c r="AK1210" i="6"/>
  <c r="AK1220" i="6"/>
  <c r="AZ1220" i="6" s="1"/>
  <c r="AK1235" i="6"/>
  <c r="AK1244" i="6"/>
  <c r="AK1257" i="6"/>
  <c r="AK1272" i="6"/>
  <c r="AK1281" i="6"/>
  <c r="AK1291" i="6"/>
  <c r="AK1308" i="6"/>
  <c r="AK1317" i="6"/>
  <c r="AK1328" i="6"/>
  <c r="AK1341" i="6"/>
  <c r="AK1352" i="6"/>
  <c r="AK1368" i="6"/>
  <c r="AK1376" i="6"/>
  <c r="AK1384" i="6"/>
  <c r="AK1401" i="6"/>
  <c r="AK1411" i="6"/>
  <c r="AK1424" i="6"/>
  <c r="AK1433" i="6"/>
  <c r="AK1447" i="6"/>
  <c r="AK1458" i="6"/>
  <c r="AK1474" i="6"/>
  <c r="AK1482" i="6"/>
  <c r="AK1495" i="6"/>
  <c r="AK1506" i="6"/>
  <c r="AZ1506" i="6" s="1"/>
  <c r="AK1519" i="6"/>
  <c r="AK1532" i="6"/>
  <c r="AK1544" i="6"/>
  <c r="AK1551" i="6"/>
  <c r="AK1568" i="6"/>
  <c r="AK1579" i="6"/>
  <c r="AK1592" i="6"/>
  <c r="AK1602" i="6"/>
  <c r="AK1618" i="6"/>
  <c r="AK1626" i="6"/>
  <c r="AK1637" i="6"/>
  <c r="AK1647" i="6"/>
  <c r="AK1661" i="6"/>
  <c r="AK1673" i="6"/>
  <c r="AK1686" i="6"/>
  <c r="AK1711" i="6"/>
  <c r="AK1717" i="6"/>
  <c r="AK1736" i="6"/>
  <c r="AK1742" i="6"/>
  <c r="AZ1742" i="6" s="1"/>
  <c r="AK1754" i="6"/>
  <c r="AK1776" i="6"/>
  <c r="AK1793" i="6"/>
  <c r="AK1802" i="6"/>
  <c r="AK1816" i="6"/>
  <c r="AK1826" i="6"/>
  <c r="AK1839" i="6"/>
  <c r="AZ1839" i="6" s="1"/>
  <c r="AK1850" i="6"/>
  <c r="AK1862" i="6"/>
  <c r="AK1875" i="6"/>
  <c r="AK1884" i="6"/>
  <c r="AK1898" i="6"/>
  <c r="AK1909" i="6"/>
  <c r="AK1919" i="6"/>
  <c r="AK1932" i="6"/>
  <c r="AK1967" i="6"/>
  <c r="AK1981" i="6"/>
  <c r="AK2040" i="6"/>
  <c r="AK2079" i="6"/>
  <c r="AK2088" i="6"/>
  <c r="AK2136" i="6"/>
  <c r="AK2147" i="6"/>
  <c r="AK2181" i="6"/>
  <c r="AP790" i="6"/>
  <c r="AK790" i="6"/>
  <c r="AP962" i="6"/>
  <c r="AK962" i="6"/>
  <c r="AP1316" i="6"/>
  <c r="AK1316" i="6"/>
  <c r="AP1849" i="6"/>
  <c r="AK1849" i="6"/>
  <c r="AZ1849" i="6" s="1"/>
  <c r="AP1883" i="6"/>
  <c r="AK1883" i="6"/>
  <c r="AP1979" i="6"/>
  <c r="AK1979" i="6"/>
  <c r="AP2123" i="6"/>
  <c r="AK2123" i="6"/>
  <c r="AP2173" i="6"/>
  <c r="AK2173" i="6"/>
  <c r="AK7" i="6"/>
  <c r="AK18" i="6"/>
  <c r="AK33" i="6"/>
  <c r="AP41" i="6"/>
  <c r="AK41" i="6"/>
  <c r="AK4" i="6"/>
  <c r="AK16" i="6"/>
  <c r="AK32" i="6"/>
  <c r="AK39" i="6"/>
  <c r="AK52" i="6"/>
  <c r="AK65" i="6"/>
  <c r="AK79" i="6"/>
  <c r="AK86" i="6"/>
  <c r="AK113" i="6"/>
  <c r="AK122" i="6"/>
  <c r="AK133" i="6"/>
  <c r="AK145" i="6"/>
  <c r="AK161" i="6"/>
  <c r="AK170" i="6"/>
  <c r="AK182" i="6"/>
  <c r="AK191" i="6"/>
  <c r="AK208" i="6"/>
  <c r="AK219" i="6"/>
  <c r="AK235" i="6"/>
  <c r="AK242" i="6"/>
  <c r="AK255" i="6"/>
  <c r="AK262" i="6"/>
  <c r="AK273" i="6"/>
  <c r="AK287" i="6"/>
  <c r="AK302" i="6"/>
  <c r="AK308" i="6"/>
  <c r="AK321" i="6"/>
  <c r="AK333" i="6"/>
  <c r="AK343" i="6"/>
  <c r="AK360" i="6"/>
  <c r="AK370" i="6"/>
  <c r="AK381" i="6"/>
  <c r="AK395" i="6"/>
  <c r="AK406" i="6"/>
  <c r="AK418" i="6"/>
  <c r="AK432" i="6"/>
  <c r="AK440" i="6"/>
  <c r="AK450" i="6"/>
  <c r="AK467" i="6"/>
  <c r="AK476" i="6"/>
  <c r="AK486" i="6"/>
  <c r="AK500" i="6"/>
  <c r="AK512" i="6"/>
  <c r="AK526" i="6"/>
  <c r="AK536" i="6"/>
  <c r="AK545" i="6"/>
  <c r="AK564" i="6"/>
  <c r="AK569" i="6"/>
  <c r="AK581" i="6"/>
  <c r="AK595" i="6"/>
  <c r="AK607" i="6"/>
  <c r="AK619" i="6"/>
  <c r="AK629" i="6"/>
  <c r="AK648" i="6"/>
  <c r="AK655" i="6"/>
  <c r="AK668" i="6"/>
  <c r="AK676" i="6"/>
  <c r="AK690" i="6"/>
  <c r="AK706" i="6"/>
  <c r="AK713" i="6"/>
  <c r="AK722" i="6"/>
  <c r="AK736" i="6"/>
  <c r="AK751" i="6"/>
  <c r="AK760" i="6"/>
  <c r="AK772" i="6"/>
  <c r="AK787" i="6"/>
  <c r="AK796" i="6"/>
  <c r="AK809" i="6"/>
  <c r="AK819" i="6"/>
  <c r="AK837" i="6"/>
  <c r="AK845" i="6"/>
  <c r="AK860" i="6"/>
  <c r="AK870" i="6"/>
  <c r="AK881" i="6"/>
  <c r="AK891" i="6"/>
  <c r="AK907" i="6"/>
  <c r="AK915" i="6"/>
  <c r="AK924" i="6"/>
  <c r="AK940" i="6"/>
  <c r="AK951" i="6"/>
  <c r="AK959" i="6"/>
  <c r="AK978" i="6"/>
  <c r="AK989" i="6"/>
  <c r="AK1000" i="6"/>
  <c r="AK1012" i="6"/>
  <c r="AK1035" i="6"/>
  <c r="AK1046" i="6"/>
  <c r="AK1060" i="6"/>
  <c r="AK1070" i="6"/>
  <c r="AK1081" i="6"/>
  <c r="AK1095" i="6"/>
  <c r="AK1106" i="6"/>
  <c r="AK1130" i="6"/>
  <c r="AK1141" i="6"/>
  <c r="AK1153" i="6"/>
  <c r="AK1166" i="6"/>
  <c r="AK1175" i="6"/>
  <c r="AK1189" i="6"/>
  <c r="AK1201" i="6"/>
  <c r="AP625" i="6"/>
  <c r="AK625" i="6"/>
  <c r="AP652" i="6"/>
  <c r="AK652" i="6"/>
  <c r="AP768" i="6"/>
  <c r="AK768" i="6"/>
  <c r="AP1459" i="6"/>
  <c r="AK1459" i="6"/>
  <c r="AP1605" i="6"/>
  <c r="AK1605" i="6"/>
  <c r="AP1813" i="6"/>
  <c r="AK1813" i="6"/>
  <c r="AP1935" i="6"/>
  <c r="AK1935" i="6"/>
  <c r="AP2030" i="6"/>
  <c r="AK2030" i="6"/>
  <c r="AP2073" i="6"/>
  <c r="AK2073" i="6"/>
  <c r="AP937" i="6"/>
  <c r="AK937" i="6"/>
  <c r="AK11" i="6"/>
  <c r="AK26" i="6"/>
  <c r="AK40" i="6"/>
  <c r="AK51" i="6"/>
  <c r="AK57" i="6"/>
  <c r="AK85" i="6"/>
  <c r="AK99" i="6"/>
  <c r="AK108" i="6"/>
  <c r="AK109" i="6"/>
  <c r="AK131" i="6"/>
  <c r="AK142" i="6"/>
  <c r="AK154" i="6"/>
  <c r="AK172" i="6"/>
  <c r="AK180" i="6"/>
  <c r="AK194" i="6"/>
  <c r="AK204" i="6"/>
  <c r="AK216" i="6"/>
  <c r="AK227" i="6"/>
  <c r="AK240" i="6"/>
  <c r="AK252" i="6"/>
  <c r="AK264" i="6"/>
  <c r="AK272" i="6"/>
  <c r="AK286" i="6"/>
  <c r="AK299" i="6"/>
  <c r="AK310" i="6"/>
  <c r="AK320" i="6"/>
  <c r="AK334" i="6"/>
  <c r="AK344" i="6"/>
  <c r="AK359" i="6"/>
  <c r="AK369" i="6"/>
  <c r="AK379" i="6"/>
  <c r="AK391" i="6"/>
  <c r="AK403" i="6"/>
  <c r="AK416" i="6"/>
  <c r="AK425" i="6"/>
  <c r="AK438" i="6"/>
  <c r="AK452" i="6"/>
  <c r="AK462" i="6"/>
  <c r="AK471" i="6"/>
  <c r="AK488" i="6"/>
  <c r="AK501" i="6"/>
  <c r="AK508" i="6"/>
  <c r="AK521" i="6"/>
  <c r="AK532" i="6"/>
  <c r="AK547" i="6"/>
  <c r="AK552" i="6"/>
  <c r="AK572" i="6"/>
  <c r="AK582" i="6"/>
  <c r="AK593" i="6"/>
  <c r="AK605" i="6"/>
  <c r="AK617" i="6"/>
  <c r="AK628" i="6"/>
  <c r="AK642" i="6"/>
  <c r="AK653" i="6"/>
  <c r="AK665" i="6"/>
  <c r="AK678" i="6"/>
  <c r="AK688" i="6"/>
  <c r="AK699" i="6"/>
  <c r="AK711" i="6"/>
  <c r="AK725" i="6"/>
  <c r="AK731" i="6"/>
  <c r="AK748" i="6"/>
  <c r="AK757" i="6"/>
  <c r="AK771" i="6"/>
  <c r="AK781" i="6"/>
  <c r="AK797" i="6"/>
  <c r="AK805" i="6"/>
  <c r="AK822" i="6"/>
  <c r="AK832" i="6"/>
  <c r="AK844" i="6"/>
  <c r="AK854" i="6"/>
  <c r="AK862" i="6"/>
  <c r="AK879" i="6"/>
  <c r="AK890" i="6"/>
  <c r="AK906" i="6"/>
  <c r="AK912" i="6"/>
  <c r="AK927" i="6"/>
  <c r="AK939" i="6"/>
  <c r="AK949" i="6"/>
  <c r="AK965" i="6"/>
  <c r="AK973" i="6"/>
  <c r="AK986" i="6"/>
  <c r="AK998" i="6"/>
  <c r="AK1010" i="6"/>
  <c r="AK1023" i="6"/>
  <c r="AK1033" i="6"/>
  <c r="AK1043" i="6"/>
  <c r="AK1057" i="6"/>
  <c r="AK1068" i="6"/>
  <c r="AK1080" i="6"/>
  <c r="AK1089" i="6"/>
  <c r="AK1104" i="6"/>
  <c r="AK1117" i="6"/>
  <c r="AK54" i="6"/>
  <c r="AK66" i="6"/>
  <c r="AK73" i="6"/>
  <c r="AP87" i="6"/>
  <c r="AK87" i="6"/>
  <c r="AK97" i="6"/>
  <c r="AK115" i="6"/>
  <c r="AK121" i="6"/>
  <c r="AP132" i="6"/>
  <c r="AK132" i="6"/>
  <c r="AK144" i="6"/>
  <c r="AK162" i="6"/>
  <c r="AK171" i="6"/>
  <c r="AP179" i="6"/>
  <c r="AK179" i="6"/>
  <c r="AK192" i="6"/>
  <c r="AK203" i="6"/>
  <c r="AK217" i="6"/>
  <c r="AP226" i="6"/>
  <c r="AK226" i="6"/>
  <c r="AK243" i="6"/>
  <c r="AK256" i="6"/>
  <c r="AK265" i="6"/>
  <c r="AP276" i="6"/>
  <c r="AK276" i="6"/>
  <c r="AK288" i="6"/>
  <c r="AK303" i="6"/>
  <c r="AK311" i="6"/>
  <c r="AP317" i="6"/>
  <c r="AK317" i="6"/>
  <c r="AK335" i="6"/>
  <c r="AK346" i="6"/>
  <c r="AK358" i="6"/>
  <c r="AP368" i="6"/>
  <c r="AK368" i="6"/>
  <c r="AK380" i="6"/>
  <c r="AK387" i="6"/>
  <c r="AK407" i="6"/>
  <c r="AP417" i="6"/>
  <c r="AK417" i="6"/>
  <c r="AK430" i="6"/>
  <c r="AK439" i="6"/>
  <c r="AK451" i="6"/>
  <c r="AP466" i="6"/>
  <c r="AK466" i="6"/>
  <c r="AK477" i="6"/>
  <c r="AK487" i="6"/>
  <c r="AK503" i="6"/>
  <c r="AP510" i="6"/>
  <c r="AK510" i="6"/>
  <c r="AK527" i="6"/>
  <c r="AK540" i="6"/>
  <c r="AK546" i="6"/>
  <c r="AK556" i="6"/>
  <c r="AK571" i="6"/>
  <c r="AK579" i="6"/>
  <c r="AK596" i="6"/>
  <c r="AK606" i="6"/>
  <c r="AK618" i="6"/>
  <c r="AK630" i="6"/>
  <c r="AK649" i="6"/>
  <c r="AK654" i="6"/>
  <c r="AK666" i="6"/>
  <c r="AK677" i="6"/>
  <c r="AK689" i="6"/>
  <c r="AK701" i="6"/>
  <c r="AK712" i="6"/>
  <c r="AK723" i="6"/>
  <c r="AK737" i="6"/>
  <c r="AK747" i="6"/>
  <c r="AK761" i="6"/>
  <c r="AK773" i="6"/>
  <c r="AK783" i="6"/>
  <c r="AK795" i="6"/>
  <c r="AK811" i="6"/>
  <c r="AK820" i="6"/>
  <c r="AK831" i="6"/>
  <c r="AP843" i="6"/>
  <c r="AK843" i="6"/>
  <c r="AK855" i="6"/>
  <c r="AK869" i="6"/>
  <c r="AK880" i="6"/>
  <c r="AK892" i="6"/>
  <c r="AK905" i="6"/>
  <c r="AK917" i="6"/>
  <c r="AK929" i="6"/>
  <c r="AK938" i="6"/>
  <c r="AK952" i="6"/>
  <c r="AP960" i="6"/>
  <c r="AK960" i="6"/>
  <c r="AK975" i="6"/>
  <c r="AK987" i="6"/>
  <c r="AK1001" i="6"/>
  <c r="AK1009" i="6"/>
  <c r="AK1022" i="6"/>
  <c r="AK1036" i="6"/>
  <c r="AK1047" i="6"/>
  <c r="AK1056" i="6"/>
  <c r="AK1069" i="6"/>
  <c r="AK1082" i="6"/>
  <c r="AP1091" i="6"/>
  <c r="AK1091" i="6"/>
  <c r="AK1103" i="6"/>
  <c r="AK1116" i="6"/>
  <c r="AK1129" i="6"/>
  <c r="AK1138" i="6"/>
  <c r="AK1152" i="6"/>
  <c r="AK1167" i="6"/>
  <c r="AK1177" i="6"/>
  <c r="AK1187" i="6"/>
  <c r="AK1194" i="6"/>
  <c r="AK1212" i="6"/>
  <c r="AK1223" i="6"/>
  <c r="AK1238" i="6"/>
  <c r="AK1249" i="6"/>
  <c r="AK1259" i="6"/>
  <c r="AK1274" i="6"/>
  <c r="AK1282" i="6"/>
  <c r="AK1294" i="6"/>
  <c r="AK1306" i="6"/>
  <c r="AK1318" i="6"/>
  <c r="AK1332" i="6"/>
  <c r="AK1342" i="6"/>
  <c r="AK1354" i="6"/>
  <c r="AK1367" i="6"/>
  <c r="AZ1367" i="6" s="1"/>
  <c r="AK1377" i="6"/>
  <c r="AK1385" i="6"/>
  <c r="AK1400" i="6"/>
  <c r="AZ1400" i="6" s="1"/>
  <c r="AK1413" i="6"/>
  <c r="AK1425" i="6"/>
  <c r="AK1438" i="6"/>
  <c r="AK1445" i="6"/>
  <c r="AK1460" i="6"/>
  <c r="AK1475" i="6"/>
  <c r="AK1488" i="6"/>
  <c r="AZ1488" i="6" s="1"/>
  <c r="AK1498" i="6"/>
  <c r="AK1509" i="6"/>
  <c r="AK1522" i="6"/>
  <c r="AK1533" i="6"/>
  <c r="AK1545" i="6"/>
  <c r="AK1556" i="6"/>
  <c r="AK1569" i="6"/>
  <c r="AK1583" i="6"/>
  <c r="AK1594" i="6"/>
  <c r="AK1604" i="6"/>
  <c r="AK1617" i="6"/>
  <c r="AZ1617" i="6" s="1"/>
  <c r="AK1213" i="6"/>
  <c r="AK1222" i="6"/>
  <c r="AK1239" i="6"/>
  <c r="AK1248" i="6"/>
  <c r="AK1262" i="6"/>
  <c r="AK1270" i="6"/>
  <c r="AK1286" i="6"/>
  <c r="AK1295" i="6"/>
  <c r="AK1305" i="6"/>
  <c r="AK1320" i="6"/>
  <c r="AK1335" i="6"/>
  <c r="AK1344" i="6"/>
  <c r="AZ1344" i="6" s="1"/>
  <c r="AK1355" i="6"/>
  <c r="AK1364" i="6"/>
  <c r="AK1380" i="6"/>
  <c r="AK1392" i="6"/>
  <c r="AK1399" i="6"/>
  <c r="AK1412" i="6"/>
  <c r="AK1426" i="6"/>
  <c r="AK1437" i="6"/>
  <c r="AK1450" i="6"/>
  <c r="AK1466" i="6"/>
  <c r="AK1473" i="6"/>
  <c r="AK1487" i="6"/>
  <c r="AK1499" i="6"/>
  <c r="AK1512" i="6"/>
  <c r="AK1520" i="6"/>
  <c r="AK1535" i="6"/>
  <c r="AK1546" i="6"/>
  <c r="AK1558" i="6"/>
  <c r="AK1570" i="6"/>
  <c r="AK1582" i="6"/>
  <c r="AK1593" i="6"/>
  <c r="AK1606" i="6"/>
  <c r="AK1616" i="6"/>
  <c r="AZ1616" i="6" s="1"/>
  <c r="AK1629" i="6"/>
  <c r="AK1641" i="6"/>
  <c r="AK1653" i="6"/>
  <c r="AK1665" i="6"/>
  <c r="AK1677" i="6"/>
  <c r="AK1689" i="6"/>
  <c r="AK1699" i="6"/>
  <c r="AK1707" i="6"/>
  <c r="AK1724" i="6"/>
  <c r="AK1730" i="6"/>
  <c r="AZ1730" i="6" s="1"/>
  <c r="AK1746" i="6"/>
  <c r="AK1761" i="6"/>
  <c r="AK1770" i="6"/>
  <c r="AK1782" i="6"/>
  <c r="AK1791" i="6"/>
  <c r="AK1806" i="6"/>
  <c r="AK1817" i="6"/>
  <c r="AK1833" i="6"/>
  <c r="AK1843" i="6"/>
  <c r="AK1853" i="6"/>
  <c r="AZ1853" i="6" s="1"/>
  <c r="AK1864" i="6"/>
  <c r="AK1881" i="6"/>
  <c r="AK1888" i="6"/>
  <c r="AK1902" i="6"/>
  <c r="AK1914" i="6"/>
  <c r="AZ1914" i="6" s="1"/>
  <c r="AK1927" i="6"/>
  <c r="AK1939" i="6"/>
  <c r="AK1950" i="6"/>
  <c r="AK1960" i="6"/>
  <c r="AK1971" i="6"/>
  <c r="AK1983" i="6"/>
  <c r="AK1995" i="6"/>
  <c r="AK2004" i="6"/>
  <c r="AK2019" i="6"/>
  <c r="AK2032" i="6"/>
  <c r="AK2042" i="6"/>
  <c r="AZ2042" i="6" s="1"/>
  <c r="AK2055" i="6"/>
  <c r="AK2066" i="6"/>
  <c r="AZ2066" i="6" s="1"/>
  <c r="AK2093" i="6"/>
  <c r="AZ2093" i="6" s="1"/>
  <c r="AK2099" i="6"/>
  <c r="AK2113" i="6"/>
  <c r="AZ2113" i="6" s="1"/>
  <c r="AK2125" i="6"/>
  <c r="AK2139" i="6"/>
  <c r="AK2152" i="6"/>
  <c r="AK2163" i="6"/>
  <c r="AK2175" i="6"/>
  <c r="AK2187" i="6"/>
  <c r="AK2199" i="6"/>
  <c r="AK2211" i="6"/>
  <c r="AP6" i="6"/>
  <c r="AK6" i="6"/>
  <c r="AP17" i="6"/>
  <c r="AK17" i="6"/>
  <c r="AP29" i="6"/>
  <c r="AK29" i="6"/>
  <c r="AP46" i="6"/>
  <c r="AK46" i="6"/>
  <c r="AP53" i="6"/>
  <c r="AK53" i="6"/>
  <c r="AP63" i="6"/>
  <c r="AK63" i="6"/>
  <c r="AP78" i="6"/>
  <c r="AK78" i="6"/>
  <c r="AP88" i="6"/>
  <c r="AK88" i="6"/>
  <c r="AP104" i="6"/>
  <c r="AK104" i="6"/>
  <c r="AP120" i="6"/>
  <c r="AK120" i="6"/>
  <c r="AP125" i="6"/>
  <c r="AK125" i="6"/>
  <c r="AP136" i="6"/>
  <c r="AK136" i="6"/>
  <c r="AP149" i="6"/>
  <c r="AK149" i="6"/>
  <c r="AP165" i="6"/>
  <c r="AK165" i="6"/>
  <c r="AP169" i="6"/>
  <c r="AK169" i="6"/>
  <c r="AP181" i="6"/>
  <c r="AK181" i="6"/>
  <c r="AP196" i="6"/>
  <c r="AK196" i="6"/>
  <c r="AP207" i="6"/>
  <c r="AK207" i="6"/>
  <c r="AP222" i="6"/>
  <c r="AK222" i="6"/>
  <c r="AP231" i="6"/>
  <c r="AK231" i="6"/>
  <c r="AP244" i="6"/>
  <c r="AK244" i="6"/>
  <c r="AP268" i="6"/>
  <c r="AK268" i="6"/>
  <c r="AP277" i="6"/>
  <c r="AK277" i="6"/>
  <c r="AP290" i="6"/>
  <c r="AK290" i="6"/>
  <c r="AP298" i="6"/>
  <c r="AK298" i="6"/>
  <c r="AP313" i="6"/>
  <c r="AK313" i="6"/>
  <c r="AP325" i="6"/>
  <c r="AK325" i="6"/>
  <c r="AP336" i="6"/>
  <c r="AK336" i="6"/>
  <c r="AP349" i="6"/>
  <c r="AK349" i="6"/>
  <c r="AP382" i="6"/>
  <c r="AK382" i="6"/>
  <c r="AP394" i="6"/>
  <c r="AK394" i="6"/>
  <c r="AP405" i="6"/>
  <c r="AK405" i="6"/>
  <c r="AP415" i="6"/>
  <c r="AK415" i="6"/>
  <c r="AP429" i="6"/>
  <c r="AK429" i="6"/>
  <c r="AP444" i="6"/>
  <c r="AK444" i="6"/>
  <c r="AP453" i="6"/>
  <c r="AK453" i="6"/>
  <c r="AP465" i="6"/>
  <c r="AK465" i="6"/>
  <c r="AP475" i="6"/>
  <c r="AK475" i="6"/>
  <c r="AP490" i="6"/>
  <c r="AK490" i="6"/>
  <c r="AP504" i="6"/>
  <c r="AK504" i="6"/>
  <c r="AK513" i="6"/>
  <c r="AK529" i="6"/>
  <c r="AK535" i="6"/>
  <c r="AK543" i="6"/>
  <c r="AK561" i="6"/>
  <c r="AK573" i="6"/>
  <c r="AK584" i="6"/>
  <c r="AK594" i="6"/>
  <c r="AK608" i="6"/>
  <c r="AK620" i="6"/>
  <c r="AK632" i="6"/>
  <c r="AK647" i="6"/>
  <c r="AK657" i="6"/>
  <c r="AK664" i="6"/>
  <c r="AK674" i="6"/>
  <c r="AK692" i="6"/>
  <c r="AK705" i="6"/>
  <c r="AK715" i="6"/>
  <c r="AK724" i="6"/>
  <c r="AK738" i="6"/>
  <c r="AK750" i="6"/>
  <c r="AK764" i="6"/>
  <c r="AK775" i="6"/>
  <c r="AK785" i="6"/>
  <c r="AK794" i="6"/>
  <c r="AK808" i="6"/>
  <c r="AK821" i="6"/>
  <c r="AK846" i="6"/>
  <c r="AK859" i="6"/>
  <c r="AK868" i="6"/>
  <c r="AK882" i="6"/>
  <c r="AK894" i="6"/>
  <c r="AK904" i="6"/>
  <c r="AK916" i="6"/>
  <c r="AK923" i="6"/>
  <c r="AK946" i="6"/>
  <c r="AK955" i="6"/>
  <c r="AK964" i="6"/>
  <c r="AK977" i="6"/>
  <c r="AK988" i="6"/>
  <c r="AK999" i="6"/>
  <c r="AK1011" i="6"/>
  <c r="AK1026" i="6"/>
  <c r="AK1034" i="6"/>
  <c r="AK1045" i="6"/>
  <c r="AK1058" i="6"/>
  <c r="AK1073" i="6"/>
  <c r="AK1086" i="6"/>
  <c r="AZ1086" i="6" s="1"/>
  <c r="AK1094" i="6"/>
  <c r="AK1109" i="6"/>
  <c r="AK1118" i="6"/>
  <c r="AK5" i="6"/>
  <c r="AK19" i="6"/>
  <c r="AK30" i="6"/>
  <c r="AK45" i="6"/>
  <c r="AK55" i="6"/>
  <c r="AK64" i="6"/>
  <c r="AK81" i="6"/>
  <c r="AK89" i="6"/>
  <c r="AK103" i="6"/>
  <c r="AZ103" i="6" s="1"/>
  <c r="AK119" i="6"/>
  <c r="AK124" i="6"/>
  <c r="AK135" i="6"/>
  <c r="AK148" i="6"/>
  <c r="AK166" i="6"/>
  <c r="AK168" i="6"/>
  <c r="AK184" i="6"/>
  <c r="AK193" i="6"/>
  <c r="AK206" i="6"/>
  <c r="AK221" i="6"/>
  <c r="AK230" i="6"/>
  <c r="AK241" i="6"/>
  <c r="AK253" i="6"/>
  <c r="AK267" i="6"/>
  <c r="AK279" i="6"/>
  <c r="AK289" i="6"/>
  <c r="AK301" i="6"/>
  <c r="AK314" i="6"/>
  <c r="AK328" i="6"/>
  <c r="AK339" i="6"/>
  <c r="AK352" i="6"/>
  <c r="AK366" i="6"/>
  <c r="AK372" i="6"/>
  <c r="AK383" i="6"/>
  <c r="AK393" i="6"/>
  <c r="AK404" i="6"/>
  <c r="AK420" i="6"/>
  <c r="AK431" i="6"/>
  <c r="AK445" i="6"/>
  <c r="AK454" i="6"/>
  <c r="AK463" i="6"/>
  <c r="AK478" i="6"/>
  <c r="AK489" i="6"/>
  <c r="AK498" i="6"/>
  <c r="AK514" i="6"/>
  <c r="AK528" i="6"/>
  <c r="AK542" i="6"/>
  <c r="AK549" i="6"/>
  <c r="AK563" i="6"/>
  <c r="AK570" i="6"/>
  <c r="AK585" i="6"/>
  <c r="AK598" i="6"/>
  <c r="AK609" i="6"/>
  <c r="AK623" i="6"/>
  <c r="AK636" i="6"/>
  <c r="AK646" i="6"/>
  <c r="AK656" i="6"/>
  <c r="AK671" i="6"/>
  <c r="AK681" i="6"/>
  <c r="AK691" i="6"/>
  <c r="AK702" i="6"/>
  <c r="AK714" i="6"/>
  <c r="AK728" i="6"/>
  <c r="AK739" i="6"/>
  <c r="AK749" i="6"/>
  <c r="AK763" i="6"/>
  <c r="AK774" i="6"/>
  <c r="AK789" i="6"/>
  <c r="AK799" i="6"/>
  <c r="AK815" i="6"/>
  <c r="AK823" i="6"/>
  <c r="AK836" i="6"/>
  <c r="AK848" i="6"/>
  <c r="AK858" i="6"/>
  <c r="AK871" i="6"/>
  <c r="AK883" i="6"/>
  <c r="AK896" i="6"/>
  <c r="AK903" i="6"/>
  <c r="AK921" i="6"/>
  <c r="AK933" i="6"/>
  <c r="AK941" i="6"/>
  <c r="AZ941" i="6" s="1"/>
  <c r="AK954" i="6"/>
  <c r="AK967" i="6"/>
  <c r="AK979" i="6"/>
  <c r="AK990" i="6"/>
  <c r="AK1004" i="6"/>
  <c r="AK1014" i="6"/>
  <c r="AK1025" i="6"/>
  <c r="AK1038" i="6"/>
  <c r="AK1051" i="6"/>
  <c r="AK1059" i="6"/>
  <c r="AK1071" i="6"/>
  <c r="AK1083" i="6"/>
  <c r="AK1098" i="6"/>
  <c r="AK1108" i="6"/>
  <c r="AK1121" i="6"/>
  <c r="AK1132" i="6"/>
  <c r="AK1142" i="6"/>
  <c r="AK1156" i="6"/>
  <c r="AK1164" i="6"/>
  <c r="AK1176" i="6"/>
  <c r="AK1192" i="6"/>
  <c r="AK1206" i="6"/>
  <c r="AK1217" i="6"/>
  <c r="AK1226" i="6"/>
  <c r="AK1236" i="6"/>
  <c r="AK1250" i="6"/>
  <c r="AK1258" i="6"/>
  <c r="AZ1258" i="6" s="1"/>
  <c r="AK1271" i="6"/>
  <c r="AK1285" i="6"/>
  <c r="AK1297" i="6"/>
  <c r="AK1312" i="6"/>
  <c r="AK1324" i="6"/>
  <c r="AZ1324" i="6" s="1"/>
  <c r="AK1345" i="6"/>
  <c r="AK1357" i="6"/>
  <c r="AK1370" i="6"/>
  <c r="AK1382" i="6"/>
  <c r="AK10" i="6"/>
  <c r="AK20" i="6"/>
  <c r="AK28" i="6"/>
  <c r="AK44" i="6"/>
  <c r="AK60" i="6"/>
  <c r="AK67" i="6"/>
  <c r="AK76" i="6"/>
  <c r="AK90" i="6"/>
  <c r="AK100" i="6"/>
  <c r="AK112" i="6"/>
  <c r="AZ112" i="6" s="1"/>
  <c r="AK123" i="6"/>
  <c r="AK137" i="6"/>
  <c r="AK147" i="6"/>
  <c r="AK157" i="6"/>
  <c r="AZ157" i="6" s="1"/>
  <c r="AK173" i="6"/>
  <c r="AK186" i="6"/>
  <c r="AK199" i="6"/>
  <c r="AK209" i="6"/>
  <c r="AK220" i="6"/>
  <c r="AK232" i="6"/>
  <c r="AK245" i="6"/>
  <c r="AK251" i="6"/>
  <c r="AZ251" i="6" s="1"/>
  <c r="AK266" i="6"/>
  <c r="AK278" i="6"/>
  <c r="AZ278" i="6" s="1"/>
  <c r="AK291" i="6"/>
  <c r="AZ291" i="6" s="1"/>
  <c r="AK300" i="6"/>
  <c r="AK315" i="6"/>
  <c r="AK327" i="6"/>
  <c r="AK338" i="6"/>
  <c r="AK351" i="6"/>
  <c r="AK364" i="6"/>
  <c r="AK374" i="6"/>
  <c r="AK384" i="6"/>
  <c r="AZ384" i="6" s="1"/>
  <c r="AK396" i="6"/>
  <c r="AK408" i="6"/>
  <c r="AK419" i="6"/>
  <c r="AK428" i="6"/>
  <c r="AK443" i="6"/>
  <c r="AK456" i="6"/>
  <c r="AK464" i="6"/>
  <c r="AK479" i="6"/>
  <c r="AZ479" i="6" s="1"/>
  <c r="AK491" i="6"/>
  <c r="AK497" i="6"/>
  <c r="AK515" i="6"/>
  <c r="AK525" i="6"/>
  <c r="AZ525" i="6" s="1"/>
  <c r="AK539" i="6"/>
  <c r="AZ539" i="6" s="1"/>
  <c r="AK551" i="6"/>
  <c r="AK560" i="6"/>
  <c r="AK575" i="6"/>
  <c r="AK587" i="6"/>
  <c r="AK597" i="6"/>
  <c r="AK610" i="6"/>
  <c r="AK622" i="6"/>
  <c r="AK635" i="6"/>
  <c r="AK644" i="6"/>
  <c r="AK660" i="6"/>
  <c r="AK673" i="6"/>
  <c r="AK680" i="6"/>
  <c r="AK695" i="6"/>
  <c r="AK703" i="6"/>
  <c r="AK716" i="6"/>
  <c r="AK727" i="6"/>
  <c r="AK740" i="6"/>
  <c r="AZ740" i="6" s="1"/>
  <c r="AK754" i="6"/>
  <c r="AK762" i="6"/>
  <c r="AK777" i="6"/>
  <c r="AK788" i="6"/>
  <c r="AK801" i="6"/>
  <c r="AK814" i="6"/>
  <c r="AK825" i="6"/>
  <c r="AK833" i="6"/>
  <c r="AZ833" i="6" s="1"/>
  <c r="AK847" i="6"/>
  <c r="AK857" i="6"/>
  <c r="AK872" i="6"/>
  <c r="AK884" i="6"/>
  <c r="AK895" i="6"/>
  <c r="AK919" i="6"/>
  <c r="AK932" i="6"/>
  <c r="AK944" i="6"/>
  <c r="AK956" i="6"/>
  <c r="AK966" i="6"/>
  <c r="AK976" i="6"/>
  <c r="AK991" i="6"/>
  <c r="AK1005" i="6"/>
  <c r="AK1018" i="6"/>
  <c r="AK1024" i="6"/>
  <c r="AK1050" i="6"/>
  <c r="AK1062" i="6"/>
  <c r="AK1072" i="6"/>
  <c r="AK1085" i="6"/>
  <c r="AK1097" i="6"/>
  <c r="AK1107" i="6"/>
  <c r="AK9" i="6"/>
  <c r="AK22" i="6"/>
  <c r="AK34" i="6"/>
  <c r="AK42" i="6"/>
  <c r="AK59" i="6"/>
  <c r="AK68" i="6"/>
  <c r="AK75" i="6"/>
  <c r="AK91" i="6"/>
  <c r="AK98" i="6"/>
  <c r="AK111" i="6"/>
  <c r="AK129" i="6"/>
  <c r="AK140" i="6"/>
  <c r="AK153" i="6"/>
  <c r="AK158" i="6"/>
  <c r="AK174" i="6"/>
  <c r="AK185" i="6"/>
  <c r="AK197" i="6"/>
  <c r="AK210" i="6"/>
  <c r="AK218" i="6"/>
  <c r="AK234" i="6"/>
  <c r="AK249" i="6"/>
  <c r="AK257" i="6"/>
  <c r="AK269" i="6"/>
  <c r="AK280" i="6"/>
  <c r="AK293" i="6"/>
  <c r="AK306" i="6"/>
  <c r="AK316" i="6"/>
  <c r="AK329" i="6"/>
  <c r="AK340" i="6"/>
  <c r="AK354" i="6"/>
  <c r="AK365" i="6"/>
  <c r="AK373" i="6"/>
  <c r="AK386" i="6"/>
  <c r="AK397" i="6"/>
  <c r="AK409" i="6"/>
  <c r="AK421" i="6"/>
  <c r="AK446" i="6"/>
  <c r="AK455" i="6"/>
  <c r="AK469" i="6"/>
  <c r="AK482" i="6"/>
  <c r="AK492" i="6"/>
  <c r="AK496" i="6"/>
  <c r="AK516" i="6"/>
  <c r="AK524" i="6"/>
  <c r="AK550" i="6"/>
  <c r="AK562" i="6"/>
  <c r="AK576" i="6"/>
  <c r="AK586" i="6"/>
  <c r="AP601" i="6"/>
  <c r="AK601" i="6"/>
  <c r="AK611" i="6"/>
  <c r="AP621" i="6"/>
  <c r="AK621" i="6"/>
  <c r="AK639" i="6"/>
  <c r="AP643" i="6"/>
  <c r="AK643" i="6"/>
  <c r="AK659" i="6"/>
  <c r="AK672" i="6"/>
  <c r="AK682" i="6"/>
  <c r="AK694" i="6"/>
  <c r="AK704" i="6"/>
  <c r="AK717" i="6"/>
  <c r="AK729" i="6"/>
  <c r="AP741" i="6"/>
  <c r="AK741" i="6"/>
  <c r="AK753" i="6"/>
  <c r="AP767" i="6"/>
  <c r="AK767" i="6"/>
  <c r="AK776" i="6"/>
  <c r="AP786" i="6"/>
  <c r="AK786" i="6"/>
  <c r="AK800" i="6"/>
  <c r="AK813" i="6"/>
  <c r="AK824" i="6"/>
  <c r="AK835" i="6"/>
  <c r="AK850" i="6"/>
  <c r="AK861" i="6"/>
  <c r="AK874" i="6"/>
  <c r="AP885" i="6"/>
  <c r="AK885" i="6"/>
  <c r="AK898" i="6"/>
  <c r="AP908" i="6"/>
  <c r="AK908" i="6"/>
  <c r="AK920" i="6"/>
  <c r="AP931" i="6"/>
  <c r="AK931" i="6"/>
  <c r="AK943" i="6"/>
  <c r="AK953" i="6"/>
  <c r="AK968" i="6"/>
  <c r="AK982" i="6"/>
  <c r="AK992" i="6"/>
  <c r="AK1002" i="6"/>
  <c r="AK1015" i="6"/>
  <c r="AP1027" i="6"/>
  <c r="AK1027" i="6"/>
  <c r="AK1037" i="6"/>
  <c r="AK1049" i="6"/>
  <c r="AK1061" i="6"/>
  <c r="AK1076" i="6"/>
  <c r="AK1084" i="6"/>
  <c r="AK1096" i="6"/>
  <c r="AK1110" i="6"/>
  <c r="AK1119" i="6"/>
  <c r="AK1133" i="6"/>
  <c r="AK1144" i="6"/>
  <c r="AK1157" i="6"/>
  <c r="AK1171" i="6"/>
  <c r="AK1182" i="6"/>
  <c r="AK1193" i="6"/>
  <c r="AK8" i="6"/>
  <c r="AZ8" i="6" s="1"/>
  <c r="AK21" i="6"/>
  <c r="AK31" i="6"/>
  <c r="AK43" i="6"/>
  <c r="AK58" i="6"/>
  <c r="AZ58" i="6" s="1"/>
  <c r="AK69" i="6"/>
  <c r="AK82" i="6"/>
  <c r="AZ82" i="6" s="1"/>
  <c r="AK93" i="6"/>
  <c r="AZ93" i="6" s="1"/>
  <c r="AK102" i="6"/>
  <c r="AK114" i="6"/>
  <c r="AK128" i="6"/>
  <c r="AK139" i="6"/>
  <c r="AK151" i="6"/>
  <c r="AZ151" i="6" s="1"/>
  <c r="AK160" i="6"/>
  <c r="AK175" i="6"/>
  <c r="AZ175" i="6" s="1"/>
  <c r="AK190" i="6"/>
  <c r="AK198" i="6"/>
  <c r="AK212" i="6"/>
  <c r="AK223" i="6"/>
  <c r="AK233" i="6"/>
  <c r="AK248" i="6"/>
  <c r="AK260" i="6"/>
  <c r="AK271" i="6"/>
  <c r="AK282" i="6"/>
  <c r="AZ282" i="6" s="1"/>
  <c r="AK292" i="6"/>
  <c r="AK305" i="6"/>
  <c r="AK319" i="6"/>
  <c r="AZ319" i="6" s="1"/>
  <c r="AK330" i="6"/>
  <c r="AZ330" i="6" s="1"/>
  <c r="AK342" i="6"/>
  <c r="AK353" i="6"/>
  <c r="AK361" i="6"/>
  <c r="AK371" i="6"/>
  <c r="AK385" i="6"/>
  <c r="AK398" i="6"/>
  <c r="AK412" i="6"/>
  <c r="AK422" i="6"/>
  <c r="AZ422" i="6" s="1"/>
  <c r="AK433" i="6"/>
  <c r="AK441" i="6"/>
  <c r="AK458" i="6"/>
  <c r="AZ458" i="6" s="1"/>
  <c r="AK468" i="6"/>
  <c r="AK481" i="6"/>
  <c r="AZ481" i="6" s="1"/>
  <c r="AK493" i="6"/>
  <c r="AK505" i="6"/>
  <c r="AK520" i="6"/>
  <c r="AZ520" i="6" s="1"/>
  <c r="AK523" i="6"/>
  <c r="AK541" i="6"/>
  <c r="AK553" i="6"/>
  <c r="AK559" i="6"/>
  <c r="AK574" i="6"/>
  <c r="AK588" i="6"/>
  <c r="AK600" i="6"/>
  <c r="AZ600" i="6" s="1"/>
  <c r="AK614" i="6"/>
  <c r="AK624" i="6"/>
  <c r="AK633" i="6"/>
  <c r="AZ633" i="6" s="1"/>
  <c r="AK641" i="6"/>
  <c r="AK658" i="6"/>
  <c r="AK669" i="6"/>
  <c r="AZ669" i="6" s="1"/>
  <c r="AK684" i="6"/>
  <c r="AZ684" i="6" s="1"/>
  <c r="AK693" i="6"/>
  <c r="AK710" i="6"/>
  <c r="AK720" i="6"/>
  <c r="AZ720" i="6" s="1"/>
  <c r="AK730" i="6"/>
  <c r="AZ730" i="6" s="1"/>
  <c r="AK746" i="6"/>
  <c r="AK752" i="6"/>
  <c r="AZ752" i="6" s="1"/>
  <c r="AK766" i="6"/>
  <c r="AK779" i="6"/>
  <c r="AZ779" i="6" s="1"/>
  <c r="AK791" i="6"/>
  <c r="AK802" i="6"/>
  <c r="AK812" i="6"/>
  <c r="AK826" i="6"/>
  <c r="AK838" i="6"/>
  <c r="AK849" i="6"/>
  <c r="AZ849" i="6" s="1"/>
  <c r="AK865" i="6"/>
  <c r="AK873" i="6"/>
  <c r="AK887" i="6"/>
  <c r="AK899" i="6"/>
  <c r="AK909" i="6"/>
  <c r="AZ909" i="6" s="1"/>
  <c r="AK918" i="6"/>
  <c r="AZ918" i="6" s="1"/>
  <c r="AK930" i="6"/>
  <c r="AK942" i="6"/>
  <c r="AK957" i="6"/>
  <c r="AK969" i="6"/>
  <c r="AZ969" i="6" s="1"/>
  <c r="AK983" i="6"/>
  <c r="AK996" i="6"/>
  <c r="AK1003" i="6"/>
  <c r="AZ1003" i="6" s="1"/>
  <c r="AK1017" i="6"/>
  <c r="AZ1017" i="6" s="1"/>
  <c r="AK1028" i="6"/>
  <c r="AZ1028" i="6" s="1"/>
  <c r="AK1042" i="6"/>
  <c r="AZ1042" i="6" s="1"/>
  <c r="AK1048" i="6"/>
  <c r="AK1063" i="6"/>
  <c r="AZ1063" i="6" s="1"/>
  <c r="AK1074" i="6"/>
  <c r="AK1087" i="6"/>
  <c r="AK1102" i="6"/>
  <c r="AK1112" i="6"/>
  <c r="AK1124" i="6"/>
  <c r="AZ1124" i="6" s="1"/>
  <c r="AK13" i="6"/>
  <c r="AK23" i="6"/>
  <c r="AK36" i="6"/>
  <c r="AK47" i="6"/>
  <c r="AK61" i="6"/>
  <c r="AK72" i="6"/>
  <c r="AK77" i="6"/>
  <c r="AK92" i="6"/>
  <c r="AK101" i="6"/>
  <c r="AK117" i="6"/>
  <c r="AK127" i="6"/>
  <c r="AK138" i="6"/>
  <c r="AK150" i="6"/>
  <c r="AK164" i="6"/>
  <c r="AK177" i="6"/>
  <c r="AK187" i="6"/>
  <c r="AK201" i="6"/>
  <c r="AK211" i="6"/>
  <c r="AK225" i="6"/>
  <c r="AK237" i="6"/>
  <c r="AK247" i="6"/>
  <c r="AK259" i="6"/>
  <c r="AK283" i="6"/>
  <c r="AK294" i="6"/>
  <c r="AK304" i="6"/>
  <c r="AK318" i="6"/>
  <c r="AK326" i="6"/>
  <c r="AK345" i="6"/>
  <c r="AK350" i="6"/>
  <c r="AK363" i="6"/>
  <c r="AK375" i="6"/>
  <c r="AK389" i="6"/>
  <c r="AK399" i="6"/>
  <c r="AK411" i="6"/>
  <c r="AK423" i="6"/>
  <c r="AK434" i="6"/>
  <c r="AK442" i="6"/>
  <c r="AK460" i="6"/>
  <c r="AK474" i="6"/>
  <c r="AK480" i="6"/>
  <c r="AK495" i="6"/>
  <c r="AK506" i="6"/>
  <c r="AK517" i="6"/>
  <c r="AK531" i="6"/>
  <c r="AK538" i="6"/>
  <c r="AK558" i="6"/>
  <c r="AK565" i="6"/>
  <c r="AK578" i="6"/>
  <c r="AK589" i="6"/>
  <c r="AK599" i="6"/>
  <c r="AK613" i="6"/>
  <c r="AK627" i="6"/>
  <c r="AK634" i="6"/>
  <c r="AK640" i="6"/>
  <c r="AK662" i="6"/>
  <c r="AK670" i="6"/>
  <c r="AK683" i="6"/>
  <c r="AK697" i="6"/>
  <c r="AK719" i="6"/>
  <c r="AK735" i="6"/>
  <c r="AK743" i="6"/>
  <c r="AK755" i="6"/>
  <c r="AK765" i="6"/>
  <c r="AK778" i="6"/>
  <c r="AK793" i="6"/>
  <c r="AK803" i="6"/>
  <c r="AK810" i="6"/>
  <c r="AK828" i="6"/>
  <c r="AK841" i="6"/>
  <c r="AK852" i="6"/>
  <c r="AK864" i="6"/>
  <c r="AK876" i="6"/>
  <c r="AK888" i="6"/>
  <c r="AK897" i="6"/>
  <c r="AK910" i="6"/>
  <c r="AK926" i="6"/>
  <c r="AK934" i="6"/>
  <c r="AK945" i="6"/>
  <c r="AK958" i="6"/>
  <c r="AK970" i="6"/>
  <c r="AK980" i="6"/>
  <c r="AK995" i="6"/>
  <c r="AK1006" i="6"/>
  <c r="AK1016" i="6"/>
  <c r="AK1030" i="6"/>
  <c r="AK1041" i="6"/>
  <c r="AK1054" i="6"/>
  <c r="AZ1054" i="6" s="1"/>
  <c r="AK1064" i="6"/>
  <c r="AK1075" i="6"/>
  <c r="AK1088" i="6"/>
  <c r="AK1099" i="6"/>
  <c r="AK1111" i="6"/>
  <c r="AK14" i="6"/>
  <c r="AK25" i="6"/>
  <c r="AK35" i="6"/>
  <c r="AK48" i="6"/>
  <c r="AK62" i="6"/>
  <c r="AK71" i="6"/>
  <c r="AK80" i="6"/>
  <c r="AK94" i="6"/>
  <c r="AK106" i="6"/>
  <c r="AK118" i="6"/>
  <c r="AK126" i="6"/>
  <c r="AK146" i="6"/>
  <c r="AK152" i="6"/>
  <c r="AK163" i="6"/>
  <c r="AK176" i="6"/>
  <c r="AK188" i="6"/>
  <c r="AK200" i="6"/>
  <c r="AK214" i="6"/>
  <c r="AK228" i="6"/>
  <c r="AK236" i="6"/>
  <c r="AK250" i="6"/>
  <c r="AK258" i="6"/>
  <c r="AK270" i="6"/>
  <c r="AK281" i="6"/>
  <c r="AK297" i="6"/>
  <c r="AK307" i="6"/>
  <c r="AK324" i="6"/>
  <c r="AK332" i="6"/>
  <c r="AK341" i="6"/>
  <c r="AK357" i="6"/>
  <c r="AK362" i="6"/>
  <c r="AK376" i="6"/>
  <c r="AK388" i="6"/>
  <c r="AK400" i="6"/>
  <c r="AK410" i="6"/>
  <c r="AK424" i="6"/>
  <c r="AK435" i="6"/>
  <c r="AK447" i="6"/>
  <c r="AK459" i="6"/>
  <c r="AK470" i="6"/>
  <c r="AK483" i="6"/>
  <c r="AK494" i="6"/>
  <c r="AK507" i="6"/>
  <c r="AP519" i="6"/>
  <c r="AK519" i="6"/>
  <c r="AK530" i="6"/>
  <c r="AP537" i="6"/>
  <c r="AK537" i="6"/>
  <c r="AK555" i="6"/>
  <c r="AP568" i="6"/>
  <c r="AK568" i="6"/>
  <c r="AK577" i="6"/>
  <c r="AP590" i="6"/>
  <c r="AK590" i="6"/>
  <c r="AK603" i="6"/>
  <c r="AK612" i="6"/>
  <c r="AK626" i="6"/>
  <c r="AK638" i="6"/>
  <c r="AK650" i="6"/>
  <c r="AK661" i="6"/>
  <c r="AK675" i="6"/>
  <c r="AP685" i="6"/>
  <c r="AK685" i="6"/>
  <c r="AK696" i="6"/>
  <c r="AP709" i="6"/>
  <c r="AK709" i="6"/>
  <c r="AK718" i="6"/>
  <c r="AP733" i="6"/>
  <c r="AK733" i="6"/>
  <c r="AK742" i="6"/>
  <c r="AK756" i="6"/>
  <c r="AK770" i="6"/>
  <c r="AK784" i="6"/>
  <c r="AK792" i="6"/>
  <c r="AK804" i="6"/>
  <c r="AK817" i="6"/>
  <c r="AP827" i="6"/>
  <c r="AK827" i="6"/>
  <c r="AK840" i="6"/>
  <c r="AP851" i="6"/>
  <c r="AK851" i="6"/>
  <c r="AK867" i="6"/>
  <c r="AP875" i="6"/>
  <c r="AK875" i="6"/>
  <c r="AK886" i="6"/>
  <c r="AK900" i="6"/>
  <c r="AK911" i="6"/>
  <c r="AK922" i="6"/>
  <c r="AK935" i="6"/>
  <c r="AK947" i="6"/>
  <c r="AK961" i="6"/>
  <c r="AP971" i="6"/>
  <c r="AK971" i="6"/>
  <c r="AK981" i="6"/>
  <c r="AP994" i="6"/>
  <c r="AK994" i="6"/>
  <c r="AK1008" i="6"/>
  <c r="AZ1008" i="6" s="1"/>
  <c r="AP1020" i="6"/>
  <c r="AK1020" i="6"/>
  <c r="AK1031" i="6"/>
  <c r="AK1040" i="6"/>
  <c r="AP1053" i="6"/>
  <c r="AK1053" i="6"/>
  <c r="AK1067" i="6"/>
  <c r="AK1079" i="6"/>
  <c r="AP1093" i="6"/>
  <c r="AK1093" i="6"/>
  <c r="AK1100" i="6"/>
  <c r="AK1114" i="6"/>
  <c r="AK1123" i="6"/>
  <c r="AP1140" i="6"/>
  <c r="AK1140" i="6"/>
  <c r="AK1148" i="6"/>
  <c r="AK1161" i="6"/>
  <c r="AZ1161" i="6" s="1"/>
  <c r="AK1168" i="6"/>
  <c r="AZ1168" i="6" s="1"/>
  <c r="AP1185" i="6"/>
  <c r="AK1185" i="6"/>
  <c r="AK1196" i="6"/>
  <c r="AK1208" i="6"/>
  <c r="AK1219" i="6"/>
  <c r="AK1230" i="6"/>
  <c r="AZ1230" i="6" s="1"/>
  <c r="AK1243" i="6"/>
  <c r="AK1254" i="6"/>
  <c r="AK1267" i="6"/>
  <c r="AK1126" i="6"/>
  <c r="AK1137" i="6"/>
  <c r="AK1149" i="6"/>
  <c r="AK1165" i="6"/>
  <c r="AK1178" i="6"/>
  <c r="AK1190" i="6"/>
  <c r="AK1198" i="6"/>
  <c r="AK1211" i="6"/>
  <c r="AK1224" i="6"/>
  <c r="AK1234" i="6"/>
  <c r="AK1246" i="6"/>
  <c r="AK1260" i="6"/>
  <c r="AK1273" i="6"/>
  <c r="AK1283" i="6"/>
  <c r="AK1296" i="6"/>
  <c r="AK1307" i="6"/>
  <c r="AK1319" i="6"/>
  <c r="AZ1319" i="6" s="1"/>
  <c r="AK1330" i="6"/>
  <c r="AK1339" i="6"/>
  <c r="AK1353" i="6"/>
  <c r="AK1365" i="6"/>
  <c r="AK1373" i="6"/>
  <c r="AZ1373" i="6" s="1"/>
  <c r="AK1390" i="6"/>
  <c r="AK1402" i="6"/>
  <c r="AK1415" i="6"/>
  <c r="AK1423" i="6"/>
  <c r="AK1436" i="6"/>
  <c r="AK1449" i="6"/>
  <c r="AK1464" i="6"/>
  <c r="AK1476" i="6"/>
  <c r="AK1484" i="6"/>
  <c r="AK1494" i="6"/>
  <c r="AK1508" i="6"/>
  <c r="AK1521" i="6"/>
  <c r="AZ1521" i="6" s="1"/>
  <c r="AK1530" i="6"/>
  <c r="AK1543" i="6"/>
  <c r="AK1557" i="6"/>
  <c r="AK1567" i="6"/>
  <c r="AZ1567" i="6" s="1"/>
  <c r="AK1581" i="6"/>
  <c r="AK1588" i="6"/>
  <c r="AK1603" i="6"/>
  <c r="AK1615" i="6"/>
  <c r="AK1627" i="6"/>
  <c r="AK1640" i="6"/>
  <c r="AK1651" i="6"/>
  <c r="AK1663" i="6"/>
  <c r="AK1675" i="6"/>
  <c r="AK1685" i="6"/>
  <c r="AK1700" i="6"/>
  <c r="AK1708" i="6"/>
  <c r="AK1721" i="6"/>
  <c r="AK1734" i="6"/>
  <c r="AK1745" i="6"/>
  <c r="AK1757" i="6"/>
  <c r="AK1766" i="6"/>
  <c r="AK1781" i="6"/>
  <c r="AK1792" i="6"/>
  <c r="AK1801" i="6"/>
  <c r="AK1815" i="6"/>
  <c r="AZ1815" i="6" s="1"/>
  <c r="AK1828" i="6"/>
  <c r="AK1838" i="6"/>
  <c r="AK1851" i="6"/>
  <c r="AK1865" i="6"/>
  <c r="AZ1865" i="6" s="1"/>
  <c r="AK1874" i="6"/>
  <c r="AK1886" i="6"/>
  <c r="AK1904" i="6"/>
  <c r="AK1910" i="6"/>
  <c r="AK1920" i="6"/>
  <c r="AK1934" i="6"/>
  <c r="AK1953" i="6"/>
  <c r="AK1969" i="6"/>
  <c r="AK2018" i="6"/>
  <c r="AK2028" i="6"/>
  <c r="AK2081" i="6"/>
  <c r="AK2172" i="6"/>
  <c r="AK1630" i="6"/>
  <c r="AK1642" i="6"/>
  <c r="AK1654" i="6"/>
  <c r="AK1664" i="6"/>
  <c r="AK1678" i="6"/>
  <c r="AK1684" i="6"/>
  <c r="AK1698" i="6"/>
  <c r="AK1709" i="6"/>
  <c r="AK1723" i="6"/>
  <c r="AK1735" i="6"/>
  <c r="AK1748" i="6"/>
  <c r="AZ1748" i="6" s="1"/>
  <c r="AK1758" i="6"/>
  <c r="AK1764" i="6"/>
  <c r="AK1780" i="6"/>
  <c r="AK1795" i="6"/>
  <c r="AK1805" i="6"/>
  <c r="AK1814" i="6"/>
  <c r="AK1827" i="6"/>
  <c r="AK1840" i="6"/>
  <c r="AK1852" i="6"/>
  <c r="AK1863" i="6"/>
  <c r="AK1882" i="6"/>
  <c r="AK1889" i="6"/>
  <c r="AZ1889" i="6" s="1"/>
  <c r="AK1899" i="6"/>
  <c r="AZ1899" i="6" s="1"/>
  <c r="AK1912" i="6"/>
  <c r="AK1924" i="6"/>
  <c r="AK1936" i="6"/>
  <c r="AK1961" i="6"/>
  <c r="AK1997" i="6"/>
  <c r="AK2031" i="6"/>
  <c r="AK2070" i="6"/>
  <c r="AK2080" i="6"/>
  <c r="AZ2080" i="6" s="1"/>
  <c r="AK2114" i="6"/>
  <c r="AK2126" i="6"/>
  <c r="AK2138" i="6"/>
  <c r="AK2171" i="6"/>
  <c r="AK2202" i="6"/>
  <c r="AK1128" i="6"/>
  <c r="AK1146" i="6"/>
  <c r="AK1154" i="6"/>
  <c r="AK1163" i="6"/>
  <c r="AK1179" i="6"/>
  <c r="AK1188" i="6"/>
  <c r="AK1202" i="6"/>
  <c r="AK1215" i="6"/>
  <c r="AK1225" i="6"/>
  <c r="AK1237" i="6"/>
  <c r="AK1247" i="6"/>
  <c r="AK1261" i="6"/>
  <c r="AK1269" i="6"/>
  <c r="AK1284" i="6"/>
  <c r="AZ1284" i="6" s="1"/>
  <c r="AK1298" i="6"/>
  <c r="AK1314" i="6"/>
  <c r="AK1322" i="6"/>
  <c r="AK1334" i="6"/>
  <c r="AK1343" i="6"/>
  <c r="AZ1343" i="6" s="1"/>
  <c r="AK1356" i="6"/>
  <c r="AK1366" i="6"/>
  <c r="AK1381" i="6"/>
  <c r="AK1391" i="6"/>
  <c r="AK1403" i="6"/>
  <c r="AK1414" i="6"/>
  <c r="AK1427" i="6"/>
  <c r="AK1440" i="6"/>
  <c r="AK1452" i="6"/>
  <c r="AZ1452" i="6" s="1"/>
  <c r="AK1465" i="6"/>
  <c r="AZ1465" i="6" s="1"/>
  <c r="AK1472" i="6"/>
  <c r="AK1489" i="6"/>
  <c r="AK1497" i="6"/>
  <c r="AK1505" i="6"/>
  <c r="AK1528" i="6"/>
  <c r="AZ1528" i="6" s="1"/>
  <c r="AK1536" i="6"/>
  <c r="AK1548" i="6"/>
  <c r="AK1561" i="6"/>
  <c r="AK1575" i="6"/>
  <c r="AZ1575" i="6" s="1"/>
  <c r="AK1580" i="6"/>
  <c r="AK1595" i="6"/>
  <c r="AK1607" i="6"/>
  <c r="AK1620" i="6"/>
  <c r="AK1639" i="6"/>
  <c r="AK1652" i="6"/>
  <c r="AK1666" i="6"/>
  <c r="AK1676" i="6"/>
  <c r="AK1690" i="6"/>
  <c r="AK1702" i="6"/>
  <c r="AK1714" i="6"/>
  <c r="AK1722" i="6"/>
  <c r="AK1733" i="6"/>
  <c r="AK1747" i="6"/>
  <c r="AK1760" i="6"/>
  <c r="AK1771" i="6"/>
  <c r="AK1785" i="6"/>
  <c r="AK1794" i="6"/>
  <c r="AZ1794" i="6" s="1"/>
  <c r="AK1807" i="6"/>
  <c r="AZ1807" i="6" s="1"/>
  <c r="AK1819" i="6"/>
  <c r="AK1832" i="6"/>
  <c r="AZ1832" i="6" s="1"/>
  <c r="AK1842" i="6"/>
  <c r="AZ1842" i="6" s="1"/>
  <c r="AK1858" i="6"/>
  <c r="AZ1858" i="6" s="1"/>
  <c r="AK1866" i="6"/>
  <c r="AZ1866" i="6" s="1"/>
  <c r="AK1877" i="6"/>
  <c r="AK1890" i="6"/>
  <c r="AZ1890" i="6" s="1"/>
  <c r="AK1905" i="6"/>
  <c r="AK1913" i="6"/>
  <c r="AK1926" i="6"/>
  <c r="AK1996" i="6"/>
  <c r="AK2022" i="6"/>
  <c r="AK2074" i="6"/>
  <c r="AK2090" i="6"/>
  <c r="AK2108" i="6"/>
  <c r="AK2115" i="6"/>
  <c r="AK2140" i="6"/>
  <c r="AZ2140" i="6" s="1"/>
  <c r="AK2164" i="6"/>
  <c r="AK2176" i="6"/>
  <c r="AK1396" i="6"/>
  <c r="AK1404" i="6"/>
  <c r="AK1416" i="6"/>
  <c r="AK1431" i="6"/>
  <c r="AK1439" i="6"/>
  <c r="AK1453" i="6"/>
  <c r="AK1463" i="6"/>
  <c r="AK1478" i="6"/>
  <c r="AK1485" i="6"/>
  <c r="AZ1485" i="6" s="1"/>
  <c r="AK1502" i="6"/>
  <c r="AK1511" i="6"/>
  <c r="AK1527" i="6"/>
  <c r="AK1534" i="6"/>
  <c r="AK1547" i="6"/>
  <c r="AK1560" i="6"/>
  <c r="AK1574" i="6"/>
  <c r="AK1585" i="6"/>
  <c r="AK1599" i="6"/>
  <c r="AK1608" i="6"/>
  <c r="AK1622" i="6"/>
  <c r="AK1631" i="6"/>
  <c r="AK1643" i="6"/>
  <c r="AK1656" i="6"/>
  <c r="AZ1656" i="6" s="1"/>
  <c r="AK1667" i="6"/>
  <c r="AK1679" i="6"/>
  <c r="AK1692" i="6"/>
  <c r="AK1703" i="6"/>
  <c r="AZ1703" i="6" s="1"/>
  <c r="AK1716" i="6"/>
  <c r="AK1729" i="6"/>
  <c r="AK1739" i="6"/>
  <c r="AK1749" i="6"/>
  <c r="AK1759" i="6"/>
  <c r="AZ1759" i="6" s="1"/>
  <c r="AK1773" i="6"/>
  <c r="AK1783" i="6"/>
  <c r="AK1797" i="6"/>
  <c r="AZ1797" i="6" s="1"/>
  <c r="AK1809" i="6"/>
  <c r="AK1818" i="6"/>
  <c r="AK1837" i="6"/>
  <c r="AK1841" i="6"/>
  <c r="AK1857" i="6"/>
  <c r="AK1867" i="6"/>
  <c r="AK1879" i="6"/>
  <c r="AK1892" i="6"/>
  <c r="AK1903" i="6"/>
  <c r="AK1916" i="6"/>
  <c r="AK1928" i="6"/>
  <c r="AK1937" i="6"/>
  <c r="AZ1937" i="6" s="1"/>
  <c r="AK1946" i="6"/>
  <c r="AK1962" i="6"/>
  <c r="AZ1962" i="6" s="1"/>
  <c r="AK1978" i="6"/>
  <c r="AK1986" i="6"/>
  <c r="AK1998" i="6"/>
  <c r="AK2013" i="6"/>
  <c r="AK2021" i="6"/>
  <c r="AK2036" i="6"/>
  <c r="AK2046" i="6"/>
  <c r="AK2058" i="6"/>
  <c r="AK2064" i="6"/>
  <c r="AZ2064" i="6" s="1"/>
  <c r="AK2078" i="6"/>
  <c r="AK2092" i="6"/>
  <c r="AK2107" i="6"/>
  <c r="AK2120" i="6"/>
  <c r="AZ2120" i="6" s="1"/>
  <c r="AK2128" i="6"/>
  <c r="AK2142" i="6"/>
  <c r="AZ2142" i="6" s="1"/>
  <c r="AK2155" i="6"/>
  <c r="AK2165" i="6"/>
  <c r="AK2177" i="6"/>
  <c r="AK2192" i="6"/>
  <c r="AK2201" i="6"/>
  <c r="AK2213" i="6"/>
  <c r="AK1120" i="6"/>
  <c r="AK1131" i="6"/>
  <c r="AK1145" i="6"/>
  <c r="AK1155" i="6"/>
  <c r="AK1170" i="6"/>
  <c r="AK1183" i="6"/>
  <c r="AK1191" i="6"/>
  <c r="AK1204" i="6"/>
  <c r="AK1218" i="6"/>
  <c r="AZ1218" i="6" s="1"/>
  <c r="AK1228" i="6"/>
  <c r="AK1231" i="6"/>
  <c r="AK1252" i="6"/>
  <c r="AK1276" i="6"/>
  <c r="AZ1276" i="6" s="1"/>
  <c r="AK1287" i="6"/>
  <c r="AK1301" i="6"/>
  <c r="AK1310" i="6"/>
  <c r="AK1325" i="6"/>
  <c r="AK1333" i="6"/>
  <c r="AK1346" i="6"/>
  <c r="AK1360" i="6"/>
  <c r="AK1369" i="6"/>
  <c r="AK1379" i="6"/>
  <c r="AK1395" i="6"/>
  <c r="AK1405" i="6"/>
  <c r="AK1417" i="6"/>
  <c r="AK1428" i="6"/>
  <c r="AK1442" i="6"/>
  <c r="AK1451" i="6"/>
  <c r="AK1462" i="6"/>
  <c r="AK1477" i="6"/>
  <c r="AK1486" i="6"/>
  <c r="AK1504" i="6"/>
  <c r="AK1513" i="6"/>
  <c r="AK1524" i="6"/>
  <c r="AK1537" i="6"/>
  <c r="AK1549" i="6"/>
  <c r="AK1559" i="6"/>
  <c r="AK1572" i="6"/>
  <c r="AK1584" i="6"/>
  <c r="AK1597" i="6"/>
  <c r="AK1610" i="6"/>
  <c r="AK1619" i="6"/>
  <c r="AK1635" i="6"/>
  <c r="AZ1635" i="6" s="1"/>
  <c r="AK1646" i="6"/>
  <c r="AK1655" i="6"/>
  <c r="AK1669" i="6"/>
  <c r="AK1680" i="6"/>
  <c r="AK1691" i="6"/>
  <c r="AK1701" i="6"/>
  <c r="AK1713" i="6"/>
  <c r="AK1725" i="6"/>
  <c r="AK1740" i="6"/>
  <c r="AK1750" i="6"/>
  <c r="AK1762" i="6"/>
  <c r="AK1774" i="6"/>
  <c r="AK1784" i="6"/>
  <c r="AK1799" i="6"/>
  <c r="AK1808" i="6"/>
  <c r="AK1820" i="6"/>
  <c r="AK1835" i="6"/>
  <c r="AK1845" i="6"/>
  <c r="AK1856" i="6"/>
  <c r="AK1871" i="6"/>
  <c r="AK1878" i="6"/>
  <c r="AK1893" i="6"/>
  <c r="AK1906" i="6"/>
  <c r="AK1915" i="6"/>
  <c r="AK1929" i="6"/>
  <c r="AK1949" i="6"/>
  <c r="AK1963" i="6"/>
  <c r="AZ1963" i="6" s="1"/>
  <c r="AK2048" i="6"/>
  <c r="AK2129" i="6"/>
  <c r="AK2166" i="6"/>
  <c r="AK2179" i="6"/>
  <c r="AK2200" i="6"/>
  <c r="AK2214" i="6"/>
  <c r="AK1203" i="6"/>
  <c r="AK1214" i="6"/>
  <c r="AZ1214" i="6" s="1"/>
  <c r="AK1227" i="6"/>
  <c r="AK1241" i="6"/>
  <c r="AZ1241" i="6" s="1"/>
  <c r="AK1253" i="6"/>
  <c r="AK1264" i="6"/>
  <c r="AK1275" i="6"/>
  <c r="AK1290" i="6"/>
  <c r="AZ1290" i="6" s="1"/>
  <c r="AK1300" i="6"/>
  <c r="AK1309" i="6"/>
  <c r="AK1323" i="6"/>
  <c r="AZ1323" i="6" s="1"/>
  <c r="AK1331" i="6"/>
  <c r="AK1347" i="6"/>
  <c r="AZ1347" i="6" s="1"/>
  <c r="AK1363" i="6"/>
  <c r="AK1371" i="6"/>
  <c r="AK1383" i="6"/>
  <c r="AZ1383" i="6" s="1"/>
  <c r="AK1394" i="6"/>
  <c r="AK1406" i="6"/>
  <c r="AK1420" i="6"/>
  <c r="AK1429" i="6"/>
  <c r="AK1443" i="6"/>
  <c r="AK1454" i="6"/>
  <c r="AK1461" i="6"/>
  <c r="AK1471" i="6"/>
  <c r="AK1491" i="6"/>
  <c r="AK1503" i="6"/>
  <c r="AK1514" i="6"/>
  <c r="AK1523" i="6"/>
  <c r="AK1538" i="6"/>
  <c r="AK1554" i="6"/>
  <c r="AK1562" i="6"/>
  <c r="AK1571" i="6"/>
  <c r="AZ1571" i="6" s="1"/>
  <c r="AK1587" i="6"/>
  <c r="AK1596" i="6"/>
  <c r="AK1609" i="6"/>
  <c r="AK1621" i="6"/>
  <c r="AK1632" i="6"/>
  <c r="AK1645" i="6"/>
  <c r="AK1657" i="6"/>
  <c r="AK1668" i="6"/>
  <c r="AK1682" i="6"/>
  <c r="AK1696" i="6"/>
  <c r="AK1706" i="6"/>
  <c r="AK1715" i="6"/>
  <c r="AZ1715" i="6" s="1"/>
  <c r="AK1726" i="6"/>
  <c r="AK1738" i="6"/>
  <c r="AK1751" i="6"/>
  <c r="AK1763" i="6"/>
  <c r="AK1772" i="6"/>
  <c r="AZ1772" i="6" s="1"/>
  <c r="AK1787" i="6"/>
  <c r="AK1798" i="6"/>
  <c r="AK1810" i="6"/>
  <c r="AK1822" i="6"/>
  <c r="AK1830" i="6"/>
  <c r="AK1846" i="6"/>
  <c r="AK1854" i="6"/>
  <c r="AK1868" i="6"/>
  <c r="AZ1868" i="6" s="1"/>
  <c r="AK1880" i="6"/>
  <c r="AZ1880" i="6" s="1"/>
  <c r="AK1891" i="6"/>
  <c r="AK1901" i="6"/>
  <c r="AK1917" i="6"/>
  <c r="AK1931" i="6"/>
  <c r="AK1941" i="6"/>
  <c r="AZ1941" i="6" s="1"/>
  <c r="AK1954" i="6"/>
  <c r="AK1965" i="6"/>
  <c r="AZ1965" i="6" s="1"/>
  <c r="AK1975" i="6"/>
  <c r="AK1992" i="6"/>
  <c r="AZ1992" i="6" s="1"/>
  <c r="AK2002" i="6"/>
  <c r="AK2014" i="6"/>
  <c r="AK2024" i="6"/>
  <c r="AK2034" i="6"/>
  <c r="AK2047" i="6"/>
  <c r="AK2062" i="6"/>
  <c r="AZ2062" i="6" s="1"/>
  <c r="AK2075" i="6"/>
  <c r="AK2082" i="6"/>
  <c r="AK2097" i="6"/>
  <c r="AK2105" i="6"/>
  <c r="AK2118" i="6"/>
  <c r="AK2130" i="6"/>
  <c r="AK2143" i="6"/>
  <c r="AK2156" i="6"/>
  <c r="AK2170" i="6"/>
  <c r="AK2180" i="6"/>
  <c r="AZ2180" i="6" s="1"/>
  <c r="AK2190" i="6"/>
  <c r="AK2203" i="6"/>
  <c r="AK1134" i="6"/>
  <c r="AK1143" i="6"/>
  <c r="AZ1143" i="6" s="1"/>
  <c r="AK1158" i="6"/>
  <c r="AK1172" i="6"/>
  <c r="AK1181" i="6"/>
  <c r="AK1197" i="6"/>
  <c r="AZ1197" i="6" s="1"/>
  <c r="AK1205" i="6"/>
  <c r="AK1229" i="6"/>
  <c r="AK1242" i="6"/>
  <c r="AK1251" i="6"/>
  <c r="AK1265" i="6"/>
  <c r="AK1278" i="6"/>
  <c r="AZ1278" i="6" s="1"/>
  <c r="AK1289" i="6"/>
  <c r="AK1299" i="6"/>
  <c r="AZ1299" i="6" s="1"/>
  <c r="AK1313" i="6"/>
  <c r="AZ1313" i="6" s="1"/>
  <c r="AK1321" i="6"/>
  <c r="AK1336" i="6"/>
  <c r="AZ1336" i="6" s="1"/>
  <c r="AK1348" i="6"/>
  <c r="AK1362" i="6"/>
  <c r="AK1378" i="6"/>
  <c r="AK1389" i="6"/>
  <c r="AK1393" i="6"/>
  <c r="AK1407" i="6"/>
  <c r="AK1419" i="6"/>
  <c r="AK1432" i="6"/>
  <c r="AK1444" i="6"/>
  <c r="AK1455" i="6"/>
  <c r="AZ1455" i="6" s="1"/>
  <c r="AK1467" i="6"/>
  <c r="AK1479" i="6"/>
  <c r="AZ1479" i="6" s="1"/>
  <c r="AK1493" i="6"/>
  <c r="AK1501" i="6"/>
  <c r="AK1516" i="6"/>
  <c r="AK1526" i="6"/>
  <c r="AK1540" i="6"/>
  <c r="AK1553" i="6"/>
  <c r="AK1563" i="6"/>
  <c r="AK1573" i="6"/>
  <c r="AK1586" i="6"/>
  <c r="AK1598" i="6"/>
  <c r="AK1611" i="6"/>
  <c r="AK1623" i="6"/>
  <c r="AZ1623" i="6" s="1"/>
  <c r="AK1634" i="6"/>
  <c r="AZ1634" i="6" s="1"/>
  <c r="AK1644" i="6"/>
  <c r="AK1659" i="6"/>
  <c r="AZ1659" i="6" s="1"/>
  <c r="AK1670" i="6"/>
  <c r="AK1681" i="6"/>
  <c r="AZ1681" i="6" s="1"/>
  <c r="AK1695" i="6"/>
  <c r="AK1705" i="6"/>
  <c r="AZ1705" i="6" s="1"/>
  <c r="AK1712" i="6"/>
  <c r="AK1728" i="6"/>
  <c r="AK1737" i="6"/>
  <c r="AK1756" i="6"/>
  <c r="AK1769" i="6"/>
  <c r="AK1777" i="6"/>
  <c r="AK1786" i="6"/>
  <c r="AZ1786" i="6" s="1"/>
  <c r="AK1796" i="6"/>
  <c r="AK1812" i="6"/>
  <c r="AK1821" i="6"/>
  <c r="AK1834" i="6"/>
  <c r="AZ1834" i="6" s="1"/>
  <c r="AK1844" i="6"/>
  <c r="AK1855" i="6"/>
  <c r="AZ1855" i="6" s="1"/>
  <c r="AK1870" i="6"/>
  <c r="AZ1870" i="6" s="1"/>
  <c r="AK1876" i="6"/>
  <c r="AK1894" i="6"/>
  <c r="AK1900" i="6"/>
  <c r="AK1918" i="6"/>
  <c r="AK1925" i="6"/>
  <c r="AZ1925" i="6" s="1"/>
  <c r="AK1964" i="6"/>
  <c r="AK1974" i="6"/>
  <c r="AK2001" i="6"/>
  <c r="AK2083" i="6"/>
  <c r="AK2096" i="6"/>
  <c r="AK2153" i="6"/>
  <c r="AK2178" i="6"/>
  <c r="AK1122" i="6"/>
  <c r="AK1135" i="6"/>
  <c r="AK1147" i="6"/>
  <c r="AK1160" i="6"/>
  <c r="AK1169" i="6"/>
  <c r="AK1180" i="6"/>
  <c r="AK1200" i="6"/>
  <c r="AK1207" i="6"/>
  <c r="AZ1207" i="6" s="1"/>
  <c r="AK1216" i="6"/>
  <c r="AZ1216" i="6" s="1"/>
  <c r="AK1233" i="6"/>
  <c r="AK1240" i="6"/>
  <c r="AK1255" i="6"/>
  <c r="AZ1255" i="6" s="1"/>
  <c r="AK1268" i="6"/>
  <c r="AZ1268" i="6" s="1"/>
  <c r="AP1277" i="6"/>
  <c r="AK1277" i="6"/>
  <c r="AP1288" i="6"/>
  <c r="AK1288" i="6"/>
  <c r="AK1302" i="6"/>
  <c r="AK1311" i="6"/>
  <c r="AZ1311" i="6" s="1"/>
  <c r="AK1329" i="6"/>
  <c r="AK1337" i="6"/>
  <c r="AK1350" i="6"/>
  <c r="AK1359" i="6"/>
  <c r="AK1375" i="6"/>
  <c r="AK1388" i="6"/>
  <c r="AK1398" i="6"/>
  <c r="AK1409" i="6"/>
  <c r="AP1418" i="6"/>
  <c r="AK1418" i="6"/>
  <c r="AP1430" i="6"/>
  <c r="AK1430" i="6"/>
  <c r="AK1441" i="6"/>
  <c r="AK1457" i="6"/>
  <c r="AK1470" i="6"/>
  <c r="AZ1470" i="6" s="1"/>
  <c r="AK1480" i="6"/>
  <c r="AK1492" i="6"/>
  <c r="AK1500" i="6"/>
  <c r="AK1517" i="6"/>
  <c r="AK1525" i="6"/>
  <c r="AK1539" i="6"/>
  <c r="AK1550" i="6"/>
  <c r="AP1564" i="6"/>
  <c r="AK1564" i="6"/>
  <c r="AP1576" i="6"/>
  <c r="AK1576" i="6"/>
  <c r="AK1590" i="6"/>
  <c r="AK1601" i="6"/>
  <c r="AK1612" i="6"/>
  <c r="AK1624" i="6"/>
  <c r="AK1633" i="6"/>
  <c r="AK1649" i="6"/>
  <c r="AK1658" i="6"/>
  <c r="AK1672" i="6"/>
  <c r="AZ1672" i="6" s="1"/>
  <c r="AK1683" i="6"/>
  <c r="AK1694" i="6"/>
  <c r="AZ1694" i="6" s="1"/>
  <c r="AP1704" i="6"/>
  <c r="AK1704" i="6"/>
  <c r="AP1718" i="6"/>
  <c r="AK1718" i="6"/>
  <c r="AK1727" i="6"/>
  <c r="AK1743" i="6"/>
  <c r="AZ1743" i="6" s="1"/>
  <c r="AK1752" i="6"/>
  <c r="AK1768" i="6"/>
  <c r="AK1779" i="6"/>
  <c r="AZ1779" i="6" s="1"/>
  <c r="AK1789" i="6"/>
  <c r="AK1800" i="6"/>
  <c r="AK1824" i="6"/>
  <c r="AK1831" i="6"/>
  <c r="AZ1831" i="6" s="1"/>
  <c r="AP1848" i="6"/>
  <c r="AK1848" i="6"/>
  <c r="AP1859" i="6"/>
  <c r="AK1859" i="6"/>
  <c r="AZ1859" i="6" s="1"/>
  <c r="AK1872" i="6"/>
  <c r="AK1887" i="6"/>
  <c r="AK1896" i="6"/>
  <c r="AK1907" i="6"/>
  <c r="AK1922" i="6"/>
  <c r="AK1942" i="6"/>
  <c r="AK1948" i="6"/>
  <c r="AK1966" i="6"/>
  <c r="AK1999" i="6"/>
  <c r="AK2038" i="6"/>
  <c r="AK2085" i="6"/>
  <c r="AZ2085" i="6" s="1"/>
  <c r="AK2193" i="6"/>
  <c r="AZ2193" i="6" s="1"/>
  <c r="AK2205" i="6"/>
  <c r="AK1279" i="6"/>
  <c r="AK1293" i="6"/>
  <c r="AK1304" i="6"/>
  <c r="AK1315" i="6"/>
  <c r="AK1326" i="6"/>
  <c r="AK1338" i="6"/>
  <c r="AK1349" i="6"/>
  <c r="AK1358" i="6"/>
  <c r="AK1374" i="6"/>
  <c r="AK1387" i="6"/>
  <c r="AK1397" i="6"/>
  <c r="AK1408" i="6"/>
  <c r="AK1422" i="6"/>
  <c r="AK1434" i="6"/>
  <c r="AK1446" i="6"/>
  <c r="AK1456" i="6"/>
  <c r="AK1469" i="6"/>
  <c r="AK1481" i="6"/>
  <c r="AK1490" i="6"/>
  <c r="AK1510" i="6"/>
  <c r="AZ1510" i="6" s="1"/>
  <c r="AK1515" i="6"/>
  <c r="AZ1515" i="6" s="1"/>
  <c r="AK1531" i="6"/>
  <c r="AK1541" i="6"/>
  <c r="AK1552" i="6"/>
  <c r="AZ1552" i="6" s="1"/>
  <c r="AK1565" i="6"/>
  <c r="AK1578" i="6"/>
  <c r="AK1591" i="6"/>
  <c r="AK1600" i="6"/>
  <c r="AK1613" i="6"/>
  <c r="AK1625" i="6"/>
  <c r="AZ1625" i="6" s="1"/>
  <c r="AK1636" i="6"/>
  <c r="AK1648" i="6"/>
  <c r="AK1662" i="6"/>
  <c r="AK1671" i="6"/>
  <c r="AK1688" i="6"/>
  <c r="AK1693" i="6"/>
  <c r="AK1720" i="6"/>
  <c r="AK1731" i="6"/>
  <c r="AK1741" i="6"/>
  <c r="AK1753" i="6"/>
  <c r="AZ1753" i="6" s="1"/>
  <c r="AK1778" i="6"/>
  <c r="AK1788" i="6"/>
  <c r="AK1804" i="6"/>
  <c r="AK1811" i="6"/>
  <c r="AK1823" i="6"/>
  <c r="AK1836" i="6"/>
  <c r="AK1847" i="6"/>
  <c r="AK1860" i="6"/>
  <c r="AK1869" i="6"/>
  <c r="AK1885" i="6"/>
  <c r="AP1897" i="6"/>
  <c r="AK1897" i="6"/>
  <c r="AK1911" i="6"/>
  <c r="AK1921" i="6"/>
  <c r="AK1933" i="6"/>
  <c r="AZ1933" i="6" s="1"/>
  <c r="AP1944" i="6"/>
  <c r="AK1944" i="6"/>
  <c r="AK1955" i="6"/>
  <c r="AK1970" i="6"/>
  <c r="AK1980" i="6"/>
  <c r="AP1989" i="6"/>
  <c r="AK1989" i="6"/>
  <c r="AK2003" i="6"/>
  <c r="AZ2003" i="6" s="1"/>
  <c r="AK2016" i="6"/>
  <c r="AK2027" i="6"/>
  <c r="AP2037" i="6"/>
  <c r="AK2037" i="6"/>
  <c r="AK2050" i="6"/>
  <c r="AK2068" i="6"/>
  <c r="AK2072" i="6"/>
  <c r="AP2086" i="6"/>
  <c r="AK2086" i="6"/>
  <c r="AK2094" i="6"/>
  <c r="AK2110" i="6"/>
  <c r="AK2124" i="6"/>
  <c r="AP2134" i="6"/>
  <c r="AK2134" i="6"/>
  <c r="AK2148" i="6"/>
  <c r="AK2157" i="6"/>
  <c r="AK2167" i="6"/>
  <c r="AP2183" i="6"/>
  <c r="AK2183" i="6"/>
  <c r="AK2194" i="6"/>
  <c r="AK2204" i="6"/>
  <c r="AK1957" i="6"/>
  <c r="AK1994" i="6"/>
  <c r="AK2005" i="6"/>
  <c r="AK2017" i="6"/>
  <c r="AK2029" i="6"/>
  <c r="AK2053" i="6"/>
  <c r="AK2069" i="6"/>
  <c r="AZ2069" i="6" s="1"/>
  <c r="AK2101" i="6"/>
  <c r="AK2116" i="6"/>
  <c r="AK2122" i="6"/>
  <c r="AK2162" i="6"/>
  <c r="AZ2162" i="6" s="1"/>
  <c r="AK2174" i="6"/>
  <c r="AZ2174" i="6" s="1"/>
  <c r="AK2196" i="6"/>
  <c r="AZ2196" i="6" s="1"/>
  <c r="AK2207" i="6"/>
  <c r="AZ2207" i="6" s="1"/>
  <c r="AK1930" i="6"/>
  <c r="AK1959" i="6"/>
  <c r="AK1984" i="6"/>
  <c r="AZ1984" i="6" s="1"/>
  <c r="AK1993" i="6"/>
  <c r="AK2008" i="6"/>
  <c r="AK2045" i="6"/>
  <c r="AK2057" i="6"/>
  <c r="AZ2057" i="6" s="1"/>
  <c r="AK2063" i="6"/>
  <c r="AK2091" i="6"/>
  <c r="AK2104" i="6"/>
  <c r="AK2111" i="6"/>
  <c r="AZ2111" i="6" s="1"/>
  <c r="AK2127" i="6"/>
  <c r="AK2132" i="6"/>
  <c r="AK2149" i="6"/>
  <c r="AK2161" i="6"/>
  <c r="AK2185" i="6"/>
  <c r="AK2197" i="6"/>
  <c r="AK2208" i="6"/>
  <c r="AK1951" i="6"/>
  <c r="AK1972" i="6"/>
  <c r="AK1985" i="6"/>
  <c r="AK2007" i="6"/>
  <c r="AK2020" i="6"/>
  <c r="AK2044" i="6"/>
  <c r="AZ2044" i="6" s="1"/>
  <c r="AK2056" i="6"/>
  <c r="AK2089" i="6"/>
  <c r="AK2100" i="6"/>
  <c r="AK2150" i="6"/>
  <c r="AK2160" i="6"/>
  <c r="AZ2160" i="6" s="1"/>
  <c r="AK2186" i="6"/>
  <c r="AZ2186" i="6" s="1"/>
  <c r="AK2210" i="6"/>
  <c r="AK1938" i="6"/>
  <c r="AK1947" i="6"/>
  <c r="AK1958" i="6"/>
  <c r="AK1973" i="6"/>
  <c r="AK1982" i="6"/>
  <c r="AK2010" i="6"/>
  <c r="AK2039" i="6"/>
  <c r="AK2043" i="6"/>
  <c r="AK2054" i="6"/>
  <c r="AK2065" i="6"/>
  <c r="AK2131" i="6"/>
  <c r="AK2151" i="6"/>
  <c r="AK2188" i="6"/>
  <c r="AK2198" i="6"/>
  <c r="AZ2198" i="6" s="1"/>
  <c r="AK2212" i="6"/>
  <c r="AZ2212" i="6" s="1"/>
  <c r="AK1940" i="6"/>
  <c r="AK1976" i="6"/>
  <c r="AK1987" i="6"/>
  <c r="AK2000" i="6"/>
  <c r="AK2009" i="6"/>
  <c r="AK2025" i="6"/>
  <c r="AK2035" i="6"/>
  <c r="AK2061" i="6"/>
  <c r="AZ2061" i="6" s="1"/>
  <c r="AK2076" i="6"/>
  <c r="AK2084" i="6"/>
  <c r="AK2098" i="6"/>
  <c r="AK2106" i="6"/>
  <c r="AK2119" i="6"/>
  <c r="AZ2119" i="6" s="1"/>
  <c r="AK2141" i="6"/>
  <c r="AK2154" i="6"/>
  <c r="AK2189" i="6"/>
  <c r="AK2117" i="6"/>
  <c r="AK2168" i="6"/>
  <c r="AK1943" i="6"/>
  <c r="AK1952" i="6"/>
  <c r="AZ1952" i="6" s="1"/>
  <c r="AK1988" i="6"/>
  <c r="AK2012" i="6"/>
  <c r="AK2023" i="6"/>
  <c r="AK2033" i="6"/>
  <c r="AK2052" i="6"/>
  <c r="AK2060" i="6"/>
  <c r="AZ2060" i="6" s="1"/>
  <c r="AK2071" i="6"/>
  <c r="AK2103" i="6"/>
  <c r="AK2121" i="6"/>
  <c r="AZ2121" i="6" s="1"/>
  <c r="AK2133" i="6"/>
  <c r="AK2144" i="6"/>
  <c r="AK2169" i="6"/>
  <c r="AZ2169" i="6" s="1"/>
  <c r="AK2206" i="6"/>
  <c r="AK1990" i="6"/>
  <c r="AK2011" i="6"/>
  <c r="AP2026" i="6"/>
  <c r="AK2026" i="6"/>
  <c r="AK2051" i="6"/>
  <c r="AK2059" i="6"/>
  <c r="AP2077" i="6"/>
  <c r="AK2077" i="6"/>
  <c r="AK2095" i="6"/>
  <c r="AK2112" i="6"/>
  <c r="AK2135" i="6"/>
  <c r="AK2145" i="6"/>
  <c r="AK2159" i="6"/>
  <c r="AK2184" i="6"/>
  <c r="AZ2184" i="6" s="1"/>
  <c r="AK1977" i="6"/>
  <c r="AS4" i="6"/>
  <c r="AS16" i="6"/>
  <c r="AS32" i="6"/>
  <c r="AS39" i="6"/>
  <c r="AS52" i="6"/>
  <c r="AS65" i="6"/>
  <c r="AS79" i="6"/>
  <c r="AS86" i="6"/>
  <c r="AS113" i="6"/>
  <c r="AS149" i="6"/>
  <c r="AS182" i="6"/>
  <c r="AS273" i="6"/>
  <c r="AS395" i="6"/>
  <c r="AS500" i="6"/>
  <c r="AS607" i="6"/>
  <c r="AS713" i="6"/>
  <c r="AS819" i="6"/>
  <c r="AS915" i="6"/>
  <c r="AS78" i="6"/>
  <c r="AS277" i="6"/>
  <c r="AS465" i="6"/>
  <c r="AS573" i="6"/>
  <c r="AS692" i="6"/>
  <c r="AS785" i="6"/>
  <c r="AS894" i="6"/>
  <c r="AS1011" i="6"/>
  <c r="AS1118" i="6"/>
  <c r="AS1225" i="6"/>
  <c r="AS1334" i="6"/>
  <c r="AS1440" i="6"/>
  <c r="AS1561" i="6"/>
  <c r="AS1666" i="6"/>
  <c r="AS1785" i="6"/>
  <c r="AS1890" i="6"/>
  <c r="AS1973" i="6"/>
  <c r="AS2010" i="6"/>
  <c r="AS2022" i="6"/>
  <c r="AS2039" i="6"/>
  <c r="AS2043" i="6"/>
  <c r="AS2054" i="6"/>
  <c r="AS2074" i="6"/>
  <c r="AS2108" i="6"/>
  <c r="AS2140" i="6"/>
  <c r="AS2151" i="6"/>
  <c r="AS2198" i="6"/>
  <c r="AS2212" i="6"/>
  <c r="AS1668" i="6"/>
  <c r="AS54" i="6"/>
  <c r="AS1383" i="6"/>
  <c r="AS1371" i="6"/>
  <c r="AS1006" i="6"/>
  <c r="AS793" i="6"/>
  <c r="AS41" i="6"/>
  <c r="AS1363" i="6"/>
  <c r="AS121" i="6"/>
  <c r="AS192" i="6"/>
  <c r="AS97" i="6"/>
  <c r="AS1147" i="6"/>
  <c r="AS934" i="6"/>
  <c r="AS179" i="6"/>
  <c r="AS1075" i="6"/>
  <c r="AS640" i="6"/>
  <c r="AS434" i="6"/>
  <c r="AS243" i="6"/>
  <c r="AS133" i="6"/>
  <c r="AS255" i="6"/>
  <c r="AS360" i="6"/>
  <c r="AS450" i="6"/>
  <c r="AS545" i="6"/>
  <c r="AS668" i="6"/>
  <c r="AS760" i="6"/>
  <c r="AS881" i="6"/>
  <c r="AS989" i="6"/>
  <c r="AS88" i="6"/>
  <c r="AS196" i="6"/>
  <c r="AS298" i="6"/>
  <c r="AS394" i="6"/>
  <c r="AS504" i="6"/>
  <c r="AS608" i="6"/>
  <c r="AS738" i="6"/>
  <c r="AS859" i="6"/>
  <c r="AS955" i="6"/>
  <c r="AS1058" i="6"/>
  <c r="AS1154" i="6"/>
  <c r="AS1261" i="6"/>
  <c r="AS1391" i="6"/>
  <c r="AS1497" i="6"/>
  <c r="AS1620" i="6"/>
  <c r="AS1747" i="6"/>
  <c r="AS1832" i="6"/>
  <c r="AS1858" i="6"/>
  <c r="AS1938" i="6"/>
  <c r="AS2164" i="6"/>
  <c r="AS122" i="6"/>
  <c r="AS219" i="6"/>
  <c r="AS321" i="6"/>
  <c r="AS432" i="6"/>
  <c r="AS536" i="6"/>
  <c r="AS648" i="6"/>
  <c r="AS751" i="6"/>
  <c r="AS860" i="6"/>
  <c r="AS959" i="6"/>
  <c r="AS63" i="6"/>
  <c r="AS169" i="6"/>
  <c r="AS268" i="6"/>
  <c r="AS349" i="6"/>
  <c r="AS453" i="6"/>
  <c r="AS535" i="6"/>
  <c r="AS647" i="6"/>
  <c r="AS724" i="6"/>
  <c r="AS821" i="6"/>
  <c r="AS923" i="6"/>
  <c r="AS999" i="6"/>
  <c r="AS1109" i="6"/>
  <c r="AS1215" i="6"/>
  <c r="AS1284" i="6"/>
  <c r="AS1366" i="6"/>
  <c r="AS1465" i="6"/>
  <c r="AS1548" i="6"/>
  <c r="AS1652" i="6"/>
  <c r="AS1926" i="6"/>
  <c r="AS191" i="6"/>
  <c r="AS308" i="6"/>
  <c r="AS418" i="6"/>
  <c r="AS526" i="6"/>
  <c r="AS629" i="6"/>
  <c r="AS722" i="6"/>
  <c r="AS837" i="6"/>
  <c r="AS924" i="6"/>
  <c r="AS29" i="6"/>
  <c r="AS120" i="6"/>
  <c r="AS222" i="6"/>
  <c r="AS325" i="6"/>
  <c r="AS429" i="6"/>
  <c r="AS543" i="6"/>
  <c r="AS657" i="6"/>
  <c r="AS775" i="6"/>
  <c r="AS882" i="6"/>
  <c r="AS988" i="6"/>
  <c r="AS1094" i="6"/>
  <c r="AS1202" i="6"/>
  <c r="AS1322" i="6"/>
  <c r="AS1427" i="6"/>
  <c r="AS1528" i="6"/>
  <c r="AS1595" i="6"/>
  <c r="AS1714" i="6"/>
  <c r="AS1819" i="6"/>
  <c r="AS1905" i="6"/>
  <c r="AS1958" i="6"/>
  <c r="AS1982" i="6"/>
  <c r="AS2188" i="6"/>
  <c r="AS8" i="6"/>
  <c r="AS21" i="6"/>
  <c r="AS31" i="6"/>
  <c r="AS43" i="6"/>
  <c r="AS58" i="6"/>
  <c r="AS69" i="6"/>
  <c r="AS82" i="6"/>
  <c r="AS93" i="6"/>
  <c r="AS102" i="6"/>
  <c r="AS114" i="6"/>
  <c r="AS128" i="6"/>
  <c r="AS139" i="6"/>
  <c r="AS151" i="6"/>
  <c r="AS160" i="6"/>
  <c r="AS175" i="6"/>
  <c r="AS212" i="6"/>
  <c r="AS292" i="6"/>
  <c r="AS361" i="6"/>
  <c r="AS505" i="6"/>
  <c r="AS574" i="6"/>
  <c r="AS720" i="6"/>
  <c r="AS791" i="6"/>
  <c r="AS930" i="6"/>
  <c r="AS1003" i="6"/>
  <c r="AS1143" i="6"/>
  <c r="AS145" i="6"/>
  <c r="AS262" i="6"/>
  <c r="AS370" i="6"/>
  <c r="AS476" i="6"/>
  <c r="AS581" i="6"/>
  <c r="AS706" i="6"/>
  <c r="AS809" i="6"/>
  <c r="AS907" i="6"/>
  <c r="AS53" i="6"/>
  <c r="AS181" i="6"/>
  <c r="AS290" i="6"/>
  <c r="AS405" i="6"/>
  <c r="AS529" i="6"/>
  <c r="AS620" i="6"/>
  <c r="AS715" i="6"/>
  <c r="AS834" i="6"/>
  <c r="AS946" i="6"/>
  <c r="AS1045" i="6"/>
  <c r="AS1188" i="6"/>
  <c r="AS1314" i="6"/>
  <c r="AS1414" i="6"/>
  <c r="AS1505" i="6"/>
  <c r="AS1639" i="6"/>
  <c r="AS1676" i="6"/>
  <c r="AS1760" i="6"/>
  <c r="AS2090" i="6"/>
  <c r="AS13" i="6"/>
  <c r="AS36" i="6"/>
  <c r="AS92" i="6"/>
  <c r="AS101" i="6"/>
  <c r="AS150" i="6"/>
  <c r="AS177" i="6"/>
  <c r="AS294" i="6"/>
  <c r="AS363" i="6"/>
  <c r="AS506" i="6"/>
  <c r="AS578" i="6"/>
  <c r="AS719" i="6"/>
  <c r="AS240" i="6"/>
  <c r="AS161" i="6"/>
  <c r="AS242" i="6"/>
  <c r="AS343" i="6"/>
  <c r="AS440" i="6"/>
  <c r="AS564" i="6"/>
  <c r="AS655" i="6"/>
  <c r="AS772" i="6"/>
  <c r="AS870" i="6"/>
  <c r="AS978" i="6"/>
  <c r="AS104" i="6"/>
  <c r="AS207" i="6"/>
  <c r="AS313" i="6"/>
  <c r="AS415" i="6"/>
  <c r="AS513" i="6"/>
  <c r="AS632" i="6"/>
  <c r="AS750" i="6"/>
  <c r="AS846" i="6"/>
  <c r="AS964" i="6"/>
  <c r="AS1086" i="6"/>
  <c r="AS1163" i="6"/>
  <c r="AS1269" i="6"/>
  <c r="AS1381" i="6"/>
  <c r="AS1489" i="6"/>
  <c r="AS1607" i="6"/>
  <c r="AS1722" i="6"/>
  <c r="AS1842" i="6"/>
  <c r="AS1877" i="6"/>
  <c r="AS2115" i="6"/>
  <c r="AS14" i="6"/>
  <c r="AS62" i="6"/>
  <c r="AS106" i="6"/>
  <c r="AS152" i="6"/>
  <c r="AS200" i="6"/>
  <c r="AS250" i="6"/>
  <c r="AS281" i="6"/>
  <c r="AS332" i="6"/>
  <c r="AS376" i="6"/>
  <c r="AS424" i="6"/>
  <c r="AS470" i="6"/>
  <c r="AS519" i="6"/>
  <c r="AS568" i="6"/>
  <c r="AS603" i="6"/>
  <c r="AS650" i="6"/>
  <c r="AS661" i="6"/>
  <c r="AS696" i="6"/>
  <c r="AS709" i="6"/>
  <c r="AS718" i="6"/>
  <c r="AS733" i="6"/>
  <c r="AS742" i="6"/>
  <c r="AS756" i="6"/>
  <c r="AS770" i="6"/>
  <c r="AS784" i="6"/>
  <c r="AS792" i="6"/>
  <c r="AS804" i="6"/>
  <c r="AS817" i="6"/>
  <c r="AS827" i="6"/>
  <c r="AS840" i="6"/>
  <c r="AS851" i="6"/>
  <c r="AS875" i="6"/>
  <c r="AS900" i="6"/>
  <c r="AS911" i="6"/>
  <c r="AS935" i="6"/>
  <c r="AS947" i="6"/>
  <c r="AS961" i="6"/>
  <c r="AS971" i="6"/>
  <c r="AS981" i="6"/>
  <c r="AS994" i="6"/>
  <c r="AS1008" i="6"/>
  <c r="AS1020" i="6"/>
  <c r="AS1031" i="6"/>
  <c r="AS1040" i="6"/>
  <c r="AS1053" i="6"/>
  <c r="AS1067" i="6"/>
  <c r="AS1079" i="6"/>
  <c r="AS1093" i="6"/>
  <c r="AS1100" i="6"/>
  <c r="AS1114" i="6"/>
  <c r="AS1123" i="6"/>
  <c r="AS1140" i="6"/>
  <c r="AS1148" i="6"/>
  <c r="AS1161" i="6"/>
  <c r="AS1168" i="6"/>
  <c r="AS1185" i="6"/>
  <c r="AS433" i="6"/>
  <c r="AS235" i="6"/>
  <c r="AS333" i="6"/>
  <c r="AS467" i="6"/>
  <c r="AS569" i="6"/>
  <c r="AS676" i="6"/>
  <c r="AS787" i="6"/>
  <c r="AS891" i="6"/>
  <c r="AS46" i="6"/>
  <c r="AS165" i="6"/>
  <c r="AS382" i="6"/>
  <c r="AS490" i="6"/>
  <c r="AS594" i="6"/>
  <c r="AS705" i="6"/>
  <c r="AS808" i="6"/>
  <c r="AS916" i="6"/>
  <c r="AS1034" i="6"/>
  <c r="AS1128" i="6"/>
  <c r="AS1247" i="6"/>
  <c r="AS1356" i="6"/>
  <c r="AS1472" i="6"/>
  <c r="AS1690" i="6"/>
  <c r="AS1771" i="6"/>
  <c r="AS2065" i="6"/>
  <c r="AS48" i="6"/>
  <c r="AS94" i="6"/>
  <c r="AS146" i="6"/>
  <c r="AS188" i="6"/>
  <c r="AS236" i="6"/>
  <c r="AS297" i="6"/>
  <c r="AS341" i="6"/>
  <c r="AS388" i="6"/>
  <c r="AS435" i="6"/>
  <c r="AS483" i="6"/>
  <c r="AS530" i="6"/>
  <c r="AS577" i="6"/>
  <c r="AS626" i="6"/>
  <c r="AS685" i="6"/>
  <c r="AS922" i="6"/>
  <c r="AS246" i="6"/>
  <c r="AS261" i="6"/>
  <c r="AS641" i="6"/>
  <c r="AS865" i="6"/>
  <c r="AS208" i="6"/>
  <c r="AS302" i="6"/>
  <c r="AS406" i="6"/>
  <c r="AS512" i="6"/>
  <c r="AS619" i="6"/>
  <c r="AS736" i="6"/>
  <c r="AS845" i="6"/>
  <c r="AS940" i="6"/>
  <c r="AS17" i="6"/>
  <c r="AS136" i="6"/>
  <c r="AS244" i="6"/>
  <c r="AS475" i="6"/>
  <c r="AS584" i="6"/>
  <c r="AS674" i="6"/>
  <c r="AS794" i="6"/>
  <c r="AS904" i="6"/>
  <c r="AS1026" i="6"/>
  <c r="AS1146" i="6"/>
  <c r="AS1237" i="6"/>
  <c r="AS1343" i="6"/>
  <c r="AS1452" i="6"/>
  <c r="AS1575" i="6"/>
  <c r="AS1733" i="6"/>
  <c r="AS1794" i="6"/>
  <c r="AS1913" i="6"/>
  <c r="AS1947" i="6"/>
  <c r="AS1996" i="6"/>
  <c r="AS2176" i="6"/>
  <c r="AS25" i="6"/>
  <c r="AS71" i="6"/>
  <c r="AS118" i="6"/>
  <c r="AS163" i="6"/>
  <c r="AS214" i="6"/>
  <c r="AS258" i="6"/>
  <c r="AS307" i="6"/>
  <c r="AS357" i="6"/>
  <c r="AS400" i="6"/>
  <c r="AS447" i="6"/>
  <c r="AS494" i="6"/>
  <c r="AS537" i="6"/>
  <c r="AS590" i="6"/>
  <c r="AS638" i="6"/>
  <c r="AS675" i="6"/>
  <c r="AS886" i="6"/>
  <c r="AS864" i="6"/>
  <c r="AS170" i="6"/>
  <c r="AS287" i="6"/>
  <c r="AS381" i="6"/>
  <c r="AS486" i="6"/>
  <c r="AS595" i="6"/>
  <c r="AS690" i="6"/>
  <c r="AS796" i="6"/>
  <c r="AS951" i="6"/>
  <c r="AS6" i="6"/>
  <c r="AS125" i="6"/>
  <c r="AS231" i="6"/>
  <c r="AS336" i="6"/>
  <c r="AS444" i="6"/>
  <c r="AS561" i="6"/>
  <c r="AS664" i="6"/>
  <c r="AS764" i="6"/>
  <c r="AS868" i="6"/>
  <c r="AS977" i="6"/>
  <c r="AS1073" i="6"/>
  <c r="AS1179" i="6"/>
  <c r="AS1298" i="6"/>
  <c r="AS1403" i="6"/>
  <c r="AS1536" i="6"/>
  <c r="AS1580" i="6"/>
  <c r="AS1702" i="6"/>
  <c r="AS1807" i="6"/>
  <c r="AS1866" i="6"/>
  <c r="AS2131" i="6"/>
  <c r="AS35" i="6"/>
  <c r="AS80" i="6"/>
  <c r="AS126" i="6"/>
  <c r="AS176" i="6"/>
  <c r="AS228" i="6"/>
  <c r="AS270" i="6"/>
  <c r="AS324" i="6"/>
  <c r="AS362" i="6"/>
  <c r="AS410" i="6"/>
  <c r="AS459" i="6"/>
  <c r="AS507" i="6"/>
  <c r="AS555" i="6"/>
  <c r="AS612" i="6"/>
  <c r="AS867" i="6"/>
  <c r="AS1074" i="6"/>
  <c r="AS30" i="6"/>
  <c r="AS55" i="6"/>
  <c r="AS81" i="6"/>
  <c r="AS103" i="6"/>
  <c r="AS124" i="6"/>
  <c r="AS148" i="6"/>
  <c r="AS168" i="6"/>
  <c r="AS193" i="6"/>
  <c r="AS221" i="6"/>
  <c r="AS241" i="6"/>
  <c r="AS267" i="6"/>
  <c r="AS289" i="6"/>
  <c r="AS301" i="6"/>
  <c r="AS314" i="6"/>
  <c r="AS328" i="6"/>
  <c r="AS339" i="6"/>
  <c r="AS366" i="6"/>
  <c r="AS383" i="6"/>
  <c r="AS404" i="6"/>
  <c r="AS431" i="6"/>
  <c r="AS463" i="6"/>
  <c r="AS489" i="6"/>
  <c r="AS514" i="6"/>
  <c r="AS542" i="6"/>
  <c r="AS563" i="6"/>
  <c r="AS585" i="6"/>
  <c r="AS609" i="6"/>
  <c r="AS636" i="6"/>
  <c r="AS656" i="6"/>
  <c r="AS681" i="6"/>
  <c r="AS702" i="6"/>
  <c r="AS728" i="6"/>
  <c r="AS749" i="6"/>
  <c r="AS789" i="6"/>
  <c r="AS815" i="6"/>
  <c r="AS836" i="6"/>
  <c r="AS858" i="6"/>
  <c r="AS883" i="6"/>
  <c r="AS903" i="6"/>
  <c r="AS933" i="6"/>
  <c r="AS954" i="6"/>
  <c r="AS979" i="6"/>
  <c r="AS1004" i="6"/>
  <c r="AS1025" i="6"/>
  <c r="AS1051" i="6"/>
  <c r="AS1071" i="6"/>
  <c r="AS1108" i="6"/>
  <c r="AS1132" i="6"/>
  <c r="AS1156" i="6"/>
  <c r="AS1176" i="6"/>
  <c r="AS1217" i="6"/>
  <c r="AS1236" i="6"/>
  <c r="AS1258" i="6"/>
  <c r="AS1285" i="6"/>
  <c r="AS1312" i="6"/>
  <c r="AS1357" i="6"/>
  <c r="AS1382" i="6"/>
  <c r="AS1404" i="6"/>
  <c r="AS1431" i="6"/>
  <c r="AS1453" i="6"/>
  <c r="AS1478" i="6"/>
  <c r="AS1502" i="6"/>
  <c r="AS1527" i="6"/>
  <c r="AS1547" i="6"/>
  <c r="AS1574" i="6"/>
  <c r="AS1169" i="6"/>
  <c r="AS10" i="6"/>
  <c r="AS28" i="6"/>
  <c r="AS60" i="6"/>
  <c r="AS76" i="6"/>
  <c r="AS112" i="6"/>
  <c r="AS137" i="6"/>
  <c r="AS157" i="6"/>
  <c r="AS173" i="6"/>
  <c r="AS199" i="6"/>
  <c r="AS209" i="6"/>
  <c r="AS220" i="6"/>
  <c r="AS232" i="6"/>
  <c r="AS245" i="6"/>
  <c r="AS251" i="6"/>
  <c r="AS266" i="6"/>
  <c r="AS278" i="6"/>
  <c r="AS291" i="6"/>
  <c r="AS300" i="6"/>
  <c r="AS315" i="6"/>
  <c r="AS327" i="6"/>
  <c r="AS351" i="6"/>
  <c r="AS364" i="6"/>
  <c r="AS374" i="6"/>
  <c r="AS384" i="6"/>
  <c r="AS396" i="6"/>
  <c r="AS408" i="6"/>
  <c r="AS419" i="6"/>
  <c r="AS428" i="6"/>
  <c r="AS443" i="6"/>
  <c r="AS456" i="6"/>
  <c r="AS464" i="6"/>
  <c r="AS479" i="6"/>
  <c r="AS491" i="6"/>
  <c r="AS497" i="6"/>
  <c r="AS515" i="6"/>
  <c r="AS525" i="6"/>
  <c r="AS539" i="6"/>
  <c r="AS551" i="6"/>
  <c r="AS560" i="6"/>
  <c r="AS575" i="6"/>
  <c r="AS587" i="6"/>
  <c r="AS597" i="6"/>
  <c r="AS610" i="6"/>
  <c r="AS622" i="6"/>
  <c r="AS635" i="6"/>
  <c r="AS644" i="6"/>
  <c r="AS660" i="6"/>
  <c r="AS673" i="6"/>
  <c r="AS680" i="6"/>
  <c r="AS695" i="6"/>
  <c r="AS703" i="6"/>
  <c r="AS716" i="6"/>
  <c r="AS727" i="6"/>
  <c r="AS740" i="6"/>
  <c r="AS754" i="6"/>
  <c r="AS762" i="6"/>
  <c r="AS777" i="6"/>
  <c r="AS788" i="6"/>
  <c r="AS801" i="6"/>
  <c r="AS814" i="6"/>
  <c r="AS825" i="6"/>
  <c r="AS833" i="6"/>
  <c r="AS847" i="6"/>
  <c r="AS857" i="6"/>
  <c r="AS872" i="6"/>
  <c r="AS884" i="6"/>
  <c r="AS895" i="6"/>
  <c r="AS919" i="6"/>
  <c r="AS932" i="6"/>
  <c r="AS944" i="6"/>
  <c r="AS956" i="6"/>
  <c r="AS5" i="6"/>
  <c r="AS19" i="6"/>
  <c r="AS45" i="6"/>
  <c r="AS64" i="6"/>
  <c r="AS89" i="6"/>
  <c r="AS119" i="6"/>
  <c r="AS135" i="6"/>
  <c r="AS166" i="6"/>
  <c r="AS184" i="6"/>
  <c r="AS206" i="6"/>
  <c r="AS230" i="6"/>
  <c r="AS253" i="6"/>
  <c r="AS279" i="6"/>
  <c r="AS352" i="6"/>
  <c r="AS372" i="6"/>
  <c r="AS393" i="6"/>
  <c r="AS420" i="6"/>
  <c r="AS445" i="6"/>
  <c r="AS454" i="6"/>
  <c r="AS478" i="6"/>
  <c r="AS498" i="6"/>
  <c r="AS528" i="6"/>
  <c r="AS549" i="6"/>
  <c r="AS570" i="6"/>
  <c r="AS598" i="6"/>
  <c r="AS623" i="6"/>
  <c r="AS646" i="6"/>
  <c r="AS671" i="6"/>
  <c r="AS691" i="6"/>
  <c r="AS714" i="6"/>
  <c r="AS739" i="6"/>
  <c r="AS763" i="6"/>
  <c r="AS774" i="6"/>
  <c r="AS799" i="6"/>
  <c r="AS823" i="6"/>
  <c r="AS848" i="6"/>
  <c r="AS871" i="6"/>
  <c r="AS896" i="6"/>
  <c r="AS921" i="6"/>
  <c r="AS941" i="6"/>
  <c r="AS967" i="6"/>
  <c r="AS990" i="6"/>
  <c r="AS1014" i="6"/>
  <c r="AS1038" i="6"/>
  <c r="AS1059" i="6"/>
  <c r="AS1083" i="6"/>
  <c r="AS1098" i="6"/>
  <c r="AS1121" i="6"/>
  <c r="AS1142" i="6"/>
  <c r="AS1164" i="6"/>
  <c r="AS1192" i="6"/>
  <c r="AS1206" i="6"/>
  <c r="AS1226" i="6"/>
  <c r="AS1250" i="6"/>
  <c r="AS1271" i="6"/>
  <c r="AS1297" i="6"/>
  <c r="AS1324" i="6"/>
  <c r="AS1345" i="6"/>
  <c r="AS1370" i="6"/>
  <c r="AS1396" i="6"/>
  <c r="AS1416" i="6"/>
  <c r="AS1439" i="6"/>
  <c r="AS1463" i="6"/>
  <c r="AS1485" i="6"/>
  <c r="AS1511" i="6"/>
  <c r="AS1534" i="6"/>
  <c r="AS1560" i="6"/>
  <c r="AS1585" i="6"/>
  <c r="AS20" i="6"/>
  <c r="AS44" i="6"/>
  <c r="AS67" i="6"/>
  <c r="AS90" i="6"/>
  <c r="AS100" i="6"/>
  <c r="AS123" i="6"/>
  <c r="AS147" i="6"/>
  <c r="AS186" i="6"/>
  <c r="AS338" i="6"/>
  <c r="AS9" i="6"/>
  <c r="AS22" i="6"/>
  <c r="AS34" i="6"/>
  <c r="AS42" i="6"/>
  <c r="AS59" i="6"/>
  <c r="AS68" i="6"/>
  <c r="AS75" i="6"/>
  <c r="AS91" i="6"/>
  <c r="AS98" i="6"/>
  <c r="AS111" i="6"/>
  <c r="AS129" i="6"/>
  <c r="AS140" i="6"/>
  <c r="AS153" i="6"/>
  <c r="AS158" i="6"/>
  <c r="AS174" i="6"/>
  <c r="AS185" i="6"/>
  <c r="AS197" i="6"/>
  <c r="AS210" i="6"/>
  <c r="AS218" i="6"/>
  <c r="AS234" i="6"/>
  <c r="AS249" i="6"/>
  <c r="AS257" i="6"/>
  <c r="AS269" i="6"/>
  <c r="AS280" i="6"/>
  <c r="AS293" i="6"/>
  <c r="AS306" i="6"/>
  <c r="AS316" i="6"/>
  <c r="AS1214" i="6"/>
  <c r="AS1503" i="6"/>
  <c r="AS1645" i="6"/>
  <c r="AS1657" i="6"/>
  <c r="AS1787" i="6"/>
  <c r="AS1931" i="6"/>
  <c r="AS1941" i="6"/>
  <c r="AS1954" i="6"/>
  <c r="AS2075" i="6"/>
  <c r="AS190" i="6"/>
  <c r="AS233" i="6"/>
  <c r="AS260" i="6"/>
  <c r="AS282" i="6"/>
  <c r="AS305" i="6"/>
  <c r="AS330" i="6"/>
  <c r="AS353" i="6"/>
  <c r="AS398" i="6"/>
  <c r="AS422" i="6"/>
  <c r="AS441" i="6"/>
  <c r="AS468" i="6"/>
  <c r="AS493" i="6"/>
  <c r="AS523" i="6"/>
  <c r="AS553" i="6"/>
  <c r="AS588" i="6"/>
  <c r="AS624" i="6"/>
  <c r="AS812" i="6"/>
  <c r="AS838" i="6"/>
  <c r="AS873" i="6"/>
  <c r="AS899" i="6"/>
  <c r="AS918" i="6"/>
  <c r="AS957" i="6"/>
  <c r="AS996" i="6"/>
  <c r="AS1102" i="6"/>
  <c r="AS1112" i="6"/>
  <c r="AS1134" i="6"/>
  <c r="AS1158" i="6"/>
  <c r="AS1172" i="6"/>
  <c r="AS1181" i="6"/>
  <c r="AS1197" i="6"/>
  <c r="AS1205" i="6"/>
  <c r="AS1229" i="6"/>
  <c r="AS1242" i="6"/>
  <c r="AS1251" i="6"/>
  <c r="AS1265" i="6"/>
  <c r="AS1278" i="6"/>
  <c r="AS1289" i="6"/>
  <c r="AS1299" i="6"/>
  <c r="AS1313" i="6"/>
  <c r="AS1321" i="6"/>
  <c r="AS1336" i="6"/>
  <c r="AS1348" i="6"/>
  <c r="AS1362" i="6"/>
  <c r="AS1378" i="6"/>
  <c r="AS1389" i="6"/>
  <c r="AS1393" i="6"/>
  <c r="AS1407" i="6"/>
  <c r="AS1419" i="6"/>
  <c r="AS1432" i="6"/>
  <c r="AS1444" i="6"/>
  <c r="AS1455" i="6"/>
  <c r="AS1467" i="6"/>
  <c r="AS198" i="6"/>
  <c r="AS223" i="6"/>
  <c r="AS248" i="6"/>
  <c r="AS271" i="6"/>
  <c r="AS319" i="6"/>
  <c r="AS342" i="6"/>
  <c r="AS371" i="6"/>
  <c r="AS385" i="6"/>
  <c r="AS412" i="6"/>
  <c r="AS458" i="6"/>
  <c r="AS481" i="6"/>
  <c r="AS520" i="6"/>
  <c r="AS541" i="6"/>
  <c r="AS559" i="6"/>
  <c r="AS600" i="6"/>
  <c r="AS614" i="6"/>
  <c r="AS633" i="6"/>
  <c r="AS658" i="6"/>
  <c r="AS669" i="6"/>
  <c r="AS684" i="6"/>
  <c r="AS693" i="6"/>
  <c r="AS710" i="6"/>
  <c r="AS730" i="6"/>
  <c r="AS746" i="6"/>
  <c r="AS752" i="6"/>
  <c r="AS766" i="6"/>
  <c r="AS779" i="6"/>
  <c r="AS802" i="6"/>
  <c r="AS826" i="6"/>
  <c r="AS849" i="6"/>
  <c r="AS887" i="6"/>
  <c r="AS909" i="6"/>
  <c r="AS942" i="6"/>
  <c r="AS969" i="6"/>
  <c r="AS983" i="6"/>
  <c r="AS1017" i="6"/>
  <c r="AS1028" i="6"/>
  <c r="AS1042" i="6"/>
  <c r="AS1048" i="6"/>
  <c r="AS1063" i="6"/>
  <c r="AS1087" i="6"/>
  <c r="AS1124" i="6"/>
  <c r="AS23" i="6"/>
  <c r="AS47" i="6"/>
  <c r="AS61" i="6"/>
  <c r="AS72" i="6"/>
  <c r="AS77" i="6"/>
  <c r="AS117" i="6"/>
  <c r="AS127" i="6"/>
  <c r="AS138" i="6"/>
  <c r="AS164" i="6"/>
  <c r="AS187" i="6"/>
  <c r="AS201" i="6"/>
  <c r="AS211" i="6"/>
  <c r="AS225" i="6"/>
  <c r="AS237" i="6"/>
  <c r="AS247" i="6"/>
  <c r="AS259" i="6"/>
  <c r="AS283" i="6"/>
  <c r="AS304" i="6"/>
  <c r="AS318" i="6"/>
  <c r="AS326" i="6"/>
  <c r="AS345" i="6"/>
  <c r="AS350" i="6"/>
  <c r="AS375" i="6"/>
  <c r="AS389" i="6"/>
  <c r="AS399" i="6"/>
  <c r="AS411" i="6"/>
  <c r="AS423" i="6"/>
  <c r="AS442" i="6"/>
  <c r="AS460" i="6"/>
  <c r="AS474" i="6"/>
  <c r="AS480" i="6"/>
  <c r="AS495" i="6"/>
  <c r="AS517" i="6"/>
  <c r="AS531" i="6"/>
  <c r="AS538" i="6"/>
  <c r="AS558" i="6"/>
  <c r="AS565" i="6"/>
  <c r="AS589" i="6"/>
  <c r="AS599" i="6"/>
  <c r="AS613" i="6"/>
  <c r="AS627" i="6"/>
  <c r="AS634" i="6"/>
  <c r="AS662" i="6"/>
  <c r="AS670" i="6"/>
  <c r="AS683" i="6"/>
  <c r="AS697" i="6"/>
  <c r="AS735" i="6"/>
  <c r="AS755" i="6"/>
  <c r="AS778" i="6"/>
  <c r="AS803" i="6"/>
  <c r="AS828" i="6"/>
  <c r="AS852" i="6"/>
  <c r="AS876" i="6"/>
  <c r="AS897" i="6"/>
  <c r="AS926" i="6"/>
  <c r="AS945" i="6"/>
  <c r="AS970" i="6"/>
  <c r="AS995" i="6"/>
  <c r="AS1016" i="6"/>
  <c r="AS1041" i="6"/>
  <c r="AS1064" i="6"/>
  <c r="AS1088" i="6"/>
  <c r="AS1111" i="6"/>
  <c r="AS1135" i="6"/>
  <c r="AS1160" i="6"/>
  <c r="AS1180" i="6"/>
  <c r="AS1219" i="6"/>
  <c r="AS1279" i="6"/>
  <c r="AS1326" i="6"/>
  <c r="AS1387" i="6"/>
  <c r="AS1446" i="6"/>
  <c r="AS1490" i="6"/>
  <c r="AS1541" i="6"/>
  <c r="AS1600" i="6"/>
  <c r="AS1671" i="6"/>
  <c r="AS1741" i="6"/>
  <c r="AS1811" i="6"/>
  <c r="AS1885" i="6"/>
  <c r="AS1980" i="6"/>
  <c r="AS2148" i="6"/>
  <c r="AS1196" i="6"/>
  <c r="AS1254" i="6"/>
  <c r="AS1315" i="6"/>
  <c r="AS1374" i="6"/>
  <c r="AS1434" i="6"/>
  <c r="AS1481" i="6"/>
  <c r="AS1531" i="6"/>
  <c r="AS1578" i="6"/>
  <c r="AS1648" i="6"/>
  <c r="AS1767" i="6"/>
  <c r="AS1823" i="6"/>
  <c r="AS1869" i="6"/>
  <c r="AS1921" i="6"/>
  <c r="AS1970" i="6"/>
  <c r="AS2027" i="6"/>
  <c r="AS2072" i="6"/>
  <c r="AS2110" i="6"/>
  <c r="AS2167" i="6"/>
  <c r="AS2" i="6"/>
  <c r="AS38" i="6"/>
  <c r="AS70" i="6"/>
  <c r="AS107" i="6"/>
  <c r="AS143" i="6"/>
  <c r="AS189" i="6"/>
  <c r="AS238" i="6"/>
  <c r="AS285" i="6"/>
  <c r="AS322" i="6"/>
  <c r="AS356" i="6"/>
  <c r="AS390" i="6"/>
  <c r="AS427" i="6"/>
  <c r="AS473" i="6"/>
  <c r="AS509" i="6"/>
  <c r="AS544" i="6"/>
  <c r="AS580" i="6"/>
  <c r="AS616" i="6"/>
  <c r="AS652" i="6"/>
  <c r="AS687" i="6"/>
  <c r="AS721" i="6"/>
  <c r="AS759" i="6"/>
  <c r="AS790" i="6"/>
  <c r="AS839" i="6"/>
  <c r="AS878" i="6"/>
  <c r="AS925" i="6"/>
  <c r="AS962" i="6"/>
  <c r="AS997" i="6"/>
  <c r="AS1029" i="6"/>
  <c r="AS1066" i="6"/>
  <c r="AS1101" i="6"/>
  <c r="AS1139" i="6"/>
  <c r="AS1174" i="6"/>
  <c r="AS1209" i="6"/>
  <c r="AS1256" i="6"/>
  <c r="AS1292" i="6"/>
  <c r="AS1316" i="6"/>
  <c r="AS1351" i="6"/>
  <c r="AS1386" i="6"/>
  <c r="AS1421" i="6"/>
  <c r="AS1459" i="6"/>
  <c r="AS1468" i="6"/>
  <c r="AS1483" i="6"/>
  <c r="AS1496" i="6"/>
  <c r="AS1518" i="6"/>
  <c r="AS1529" i="6"/>
  <c r="AS1542" i="6"/>
  <c r="AS1555" i="6"/>
  <c r="AS1566" i="6"/>
  <c r="AS1577" i="6"/>
  <c r="AS1589" i="6"/>
  <c r="AS1605" i="6"/>
  <c r="AS1614" i="6"/>
  <c r="AS1628" i="6"/>
  <c r="AS1660" i="6"/>
  <c r="AS1674" i="6"/>
  <c r="AS1687" i="6"/>
  <c r="AS1697" i="6"/>
  <c r="AS1710" i="6"/>
  <c r="AS1719" i="6"/>
  <c r="AS1732" i="6"/>
  <c r="AS1744" i="6"/>
  <c r="AS1755" i="6"/>
  <c r="AS1765" i="6"/>
  <c r="AS1775" i="6"/>
  <c r="AS1790" i="6"/>
  <c r="AS1803" i="6"/>
  <c r="AS1813" i="6"/>
  <c r="AS1825" i="6"/>
  <c r="AS1829" i="6"/>
  <c r="AS1849" i="6"/>
  <c r="AS1861" i="6"/>
  <c r="AS1873" i="6"/>
  <c r="AS1883" i="6"/>
  <c r="AS1895" i="6"/>
  <c r="AS1908" i="6"/>
  <c r="AS1923" i="6"/>
  <c r="AS1935" i="6"/>
  <c r="AS1945" i="6"/>
  <c r="AS1956" i="6"/>
  <c r="AS1968" i="6"/>
  <c r="AS1979" i="6"/>
  <c r="AS1991" i="6"/>
  <c r="AS2006" i="6"/>
  <c r="AS2015" i="6"/>
  <c r="AS2030" i="6"/>
  <c r="AS2041" i="6"/>
  <c r="AS2049" i="6"/>
  <c r="AS2067" i="6"/>
  <c r="AS2073" i="6"/>
  <c r="AS2087" i="6"/>
  <c r="AS2102" i="6"/>
  <c r="AS2109" i="6"/>
  <c r="AS2123" i="6"/>
  <c r="AS2137" i="6"/>
  <c r="AS2146" i="6"/>
  <c r="AS2158" i="6"/>
  <c r="AS2173" i="6"/>
  <c r="AS2182" i="6"/>
  <c r="AS2195" i="6"/>
  <c r="AS2209" i="6"/>
  <c r="AS1208" i="6"/>
  <c r="AS1267" i="6"/>
  <c r="AS1338" i="6"/>
  <c r="AS1397" i="6"/>
  <c r="AS1456" i="6"/>
  <c r="AS1510" i="6"/>
  <c r="AS1552" i="6"/>
  <c r="AS1613" i="6"/>
  <c r="AS1662" i="6"/>
  <c r="AS1720" i="6"/>
  <c r="AS1788" i="6"/>
  <c r="AS1847" i="6"/>
  <c r="AS1911" i="6"/>
  <c r="AS1955" i="6"/>
  <c r="AS2016" i="6"/>
  <c r="AS2068" i="6"/>
  <c r="AS2124" i="6"/>
  <c r="AS2194" i="6"/>
  <c r="AS457" i="6"/>
  <c r="AS1507" i="6"/>
  <c r="AS183" i="6"/>
  <c r="AS436" i="6"/>
  <c r="AS472" i="6"/>
  <c r="AS557" i="6"/>
  <c r="AS830" i="6"/>
  <c r="AS1981" i="6"/>
  <c r="AS2017" i="6"/>
  <c r="AS2053" i="6"/>
  <c r="AS2088" i="6"/>
  <c r="AS2122" i="6"/>
  <c r="AS2196" i="6"/>
  <c r="AS1243" i="6"/>
  <c r="AS1304" i="6"/>
  <c r="AS1358" i="6"/>
  <c r="AS1408" i="6"/>
  <c r="AS1469" i="6"/>
  <c r="AS1515" i="6"/>
  <c r="AS1565" i="6"/>
  <c r="AS1625" i="6"/>
  <c r="AS1688" i="6"/>
  <c r="AS1731" i="6"/>
  <c r="AS1778" i="6"/>
  <c r="AS1836" i="6"/>
  <c r="AS1897" i="6"/>
  <c r="AS1944" i="6"/>
  <c r="AS2003" i="6"/>
  <c r="AS2050" i="6"/>
  <c r="AS2094" i="6"/>
  <c r="AS2157" i="6"/>
  <c r="AS2204" i="6"/>
  <c r="AS27" i="6"/>
  <c r="AS96" i="6"/>
  <c r="AS130" i="6"/>
  <c r="AS167" i="6"/>
  <c r="AS178" i="6"/>
  <c r="AS213" i="6"/>
  <c r="AS275" i="6"/>
  <c r="AS312" i="6"/>
  <c r="AS331" i="6"/>
  <c r="AS367" i="6"/>
  <c r="AS401" i="6"/>
  <c r="AS437" i="6"/>
  <c r="AS484" i="6"/>
  <c r="AS518" i="6"/>
  <c r="AS567" i="6"/>
  <c r="AS604" i="6"/>
  <c r="AS625" i="6"/>
  <c r="AS663" i="6"/>
  <c r="AS698" i="6"/>
  <c r="AS734" i="6"/>
  <c r="AS768" i="6"/>
  <c r="AS807" i="6"/>
  <c r="AS829" i="6"/>
  <c r="AS866" i="6"/>
  <c r="AS901" i="6"/>
  <c r="AS948" i="6"/>
  <c r="AS974" i="6"/>
  <c r="AS1007" i="6"/>
  <c r="AS1039" i="6"/>
  <c r="AS1078" i="6"/>
  <c r="AS1113" i="6"/>
  <c r="AS1151" i="6"/>
  <c r="AS1184" i="6"/>
  <c r="AS1221" i="6"/>
  <c r="AS1245" i="6"/>
  <c r="AS1280" i="6"/>
  <c r="AS1340" i="6"/>
  <c r="AS1361" i="6"/>
  <c r="AS1448" i="6"/>
  <c r="AS1650" i="6"/>
  <c r="AS12" i="6"/>
  <c r="AS37" i="6"/>
  <c r="AS56" i="6"/>
  <c r="AS110" i="6"/>
  <c r="AS141" i="6"/>
  <c r="AS159" i="6"/>
  <c r="AS205" i="6"/>
  <c r="AS224" i="6"/>
  <c r="AS254" i="6"/>
  <c r="AS274" i="6"/>
  <c r="AS296" i="6"/>
  <c r="AS323" i="6"/>
  <c r="AS347" i="6"/>
  <c r="AS392" i="6"/>
  <c r="AS413" i="6"/>
  <c r="AS448" i="6"/>
  <c r="AS485" i="6"/>
  <c r="AS511" i="6"/>
  <c r="AS533" i="6"/>
  <c r="AS566" i="6"/>
  <c r="AS592" i="6"/>
  <c r="AS615" i="6"/>
  <c r="AS645" i="6"/>
  <c r="AS667" i="6"/>
  <c r="AS686" i="6"/>
  <c r="AS707" i="6"/>
  <c r="AS732" i="6"/>
  <c r="AS758" i="6"/>
  <c r="AS782" i="6"/>
  <c r="AS806" i="6"/>
  <c r="AS842" i="6"/>
  <c r="AS863" i="6"/>
  <c r="AS889" i="6"/>
  <c r="AS913" i="6"/>
  <c r="AS950" i="6"/>
  <c r="AS972" i="6"/>
  <c r="AS993" i="6"/>
  <c r="AS1021" i="6"/>
  <c r="AS1044" i="6"/>
  <c r="AS1065" i="6"/>
  <c r="AS1090" i="6"/>
  <c r="AS1115" i="6"/>
  <c r="AS1136" i="6"/>
  <c r="AS1162" i="6"/>
  <c r="AS1186" i="6"/>
  <c r="AS1210" i="6"/>
  <c r="AS1235" i="6"/>
  <c r="AS1257" i="6"/>
  <c r="AS1281" i="6"/>
  <c r="AS1308" i="6"/>
  <c r="AS1328" i="6"/>
  <c r="AS1352" i="6"/>
  <c r="AS1376" i="6"/>
  <c r="AS1401" i="6"/>
  <c r="AS1424" i="6"/>
  <c r="AS1447" i="6"/>
  <c r="AS1474" i="6"/>
  <c r="AS1495" i="6"/>
  <c r="AS1519" i="6"/>
  <c r="AS1544" i="6"/>
  <c r="AS1568" i="6"/>
  <c r="AS1592" i="6"/>
  <c r="AS1618" i="6"/>
  <c r="AS1637" i="6"/>
  <c r="AS1661" i="6"/>
  <c r="AS1686" i="6"/>
  <c r="AS1711" i="6"/>
  <c r="AS1736" i="6"/>
  <c r="AS1754" i="6"/>
  <c r="AS1776" i="6"/>
  <c r="AS1802" i="6"/>
  <c r="AS1826" i="6"/>
  <c r="AS1850" i="6"/>
  <c r="AS1875" i="6"/>
  <c r="AS1898" i="6"/>
  <c r="AS1919" i="6"/>
  <c r="AS1957" i="6"/>
  <c r="AS1994" i="6"/>
  <c r="AS2029" i="6"/>
  <c r="AS2069" i="6"/>
  <c r="AS2101" i="6"/>
  <c r="AS2136" i="6"/>
  <c r="AS2174" i="6"/>
  <c r="AS2207" i="6"/>
  <c r="AS1230" i="6"/>
  <c r="AS1293" i="6"/>
  <c r="AS1349" i="6"/>
  <c r="AS1422" i="6"/>
  <c r="AS1591" i="6"/>
  <c r="AS1636" i="6"/>
  <c r="AS1693" i="6"/>
  <c r="AS1753" i="6"/>
  <c r="AS1804" i="6"/>
  <c r="AS1860" i="6"/>
  <c r="AS1933" i="6"/>
  <c r="AS1989" i="6"/>
  <c r="AS2037" i="6"/>
  <c r="AS2086" i="6"/>
  <c r="AS2134" i="6"/>
  <c r="AS2183" i="6"/>
  <c r="AS15" i="6"/>
  <c r="AS49" i="6"/>
  <c r="AS83" i="6"/>
  <c r="AS116" i="6"/>
  <c r="AS155" i="6"/>
  <c r="AS202" i="6"/>
  <c r="AS229" i="6"/>
  <c r="AS295" i="6"/>
  <c r="AS348" i="6"/>
  <c r="AS377" i="6"/>
  <c r="AS414" i="6"/>
  <c r="AS449" i="6"/>
  <c r="AS502" i="6"/>
  <c r="AS534" i="6"/>
  <c r="AS554" i="6"/>
  <c r="AS591" i="6"/>
  <c r="AS637" i="6"/>
  <c r="AS708" i="6"/>
  <c r="AS745" i="6"/>
  <c r="AS780" i="6"/>
  <c r="AS816" i="6"/>
  <c r="AS853" i="6"/>
  <c r="AS893" i="6"/>
  <c r="AS914" i="6"/>
  <c r="AS937" i="6"/>
  <c r="AS985" i="6"/>
  <c r="AS1019" i="6"/>
  <c r="AS1052" i="6"/>
  <c r="AS1092" i="6"/>
  <c r="AS1125" i="6"/>
  <c r="AS1159" i="6"/>
  <c r="AS1195" i="6"/>
  <c r="AS1232" i="6"/>
  <c r="AS1266" i="6"/>
  <c r="AS1303" i="6"/>
  <c r="AS1327" i="6"/>
  <c r="AS1372" i="6"/>
  <c r="AS1410" i="6"/>
  <c r="AS1435" i="6"/>
  <c r="AS1638" i="6"/>
  <c r="AS3" i="6"/>
  <c r="AS24" i="6"/>
  <c r="AS50" i="6"/>
  <c r="AS74" i="6"/>
  <c r="AS84" i="6"/>
  <c r="AS95" i="6"/>
  <c r="AS105" i="6"/>
  <c r="AS134" i="6"/>
  <c r="AS156" i="6"/>
  <c r="AS195" i="6"/>
  <c r="AS215" i="6"/>
  <c r="AS239" i="6"/>
  <c r="AS263" i="6"/>
  <c r="AS284" i="6"/>
  <c r="AS309" i="6"/>
  <c r="AS337" i="6"/>
  <c r="AS355" i="6"/>
  <c r="AS378" i="6"/>
  <c r="AS402" i="6"/>
  <c r="AS426" i="6"/>
  <c r="AS461" i="6"/>
  <c r="AS499" i="6"/>
  <c r="AS522" i="6"/>
  <c r="AS548" i="6"/>
  <c r="AS583" i="6"/>
  <c r="AS602" i="6"/>
  <c r="AS631" i="6"/>
  <c r="AS651" i="6"/>
  <c r="AS679" i="6"/>
  <c r="AS700" i="6"/>
  <c r="AS726" i="6"/>
  <c r="AS744" i="6"/>
  <c r="AS769" i="6"/>
  <c r="AS798" i="6"/>
  <c r="AS818" i="6"/>
  <c r="AS856" i="6"/>
  <c r="AS877" i="6"/>
  <c r="AS902" i="6"/>
  <c r="AS928" i="6"/>
  <c r="AS936" i="6"/>
  <c r="AS963" i="6"/>
  <c r="AS984" i="6"/>
  <c r="AS1013" i="6"/>
  <c r="AS1032" i="6"/>
  <c r="AS1055" i="6"/>
  <c r="AS1077" i="6"/>
  <c r="AS1105" i="6"/>
  <c r="AS1127" i="6"/>
  <c r="AS1150" i="6"/>
  <c r="AS1173" i="6"/>
  <c r="AS1199" i="6"/>
  <c r="AS1220" i="6"/>
  <c r="AS1244" i="6"/>
  <c r="AS1272" i="6"/>
  <c r="AS1291" i="6"/>
  <c r="AS1317" i="6"/>
  <c r="AS1341" i="6"/>
  <c r="AS1368" i="6"/>
  <c r="AS1384" i="6"/>
  <c r="AS1411" i="6"/>
  <c r="AS1433" i="6"/>
  <c r="AS1458" i="6"/>
  <c r="AS1482" i="6"/>
  <c r="AS1506" i="6"/>
  <c r="AS1532" i="6"/>
  <c r="AS1551" i="6"/>
  <c r="AS1579" i="6"/>
  <c r="AS1602" i="6"/>
  <c r="AS1626" i="6"/>
  <c r="AS1647" i="6"/>
  <c r="AS1673" i="6"/>
  <c r="AS1717" i="6"/>
  <c r="AS1742" i="6"/>
  <c r="AS1793" i="6"/>
  <c r="AS1816" i="6"/>
  <c r="AS1839" i="6"/>
  <c r="AS1862" i="6"/>
  <c r="AS1884" i="6"/>
  <c r="AS1909" i="6"/>
  <c r="AS1932" i="6"/>
  <c r="AS1967" i="6"/>
  <c r="AS2005" i="6"/>
  <c r="AS2040" i="6"/>
  <c r="AS2079" i="6"/>
  <c r="AS2116" i="6"/>
  <c r="AS2147" i="6"/>
  <c r="AS2162" i="6"/>
  <c r="AS2181" i="6"/>
  <c r="AS7" i="6"/>
  <c r="AS18" i="6"/>
  <c r="AS33" i="6"/>
  <c r="AS66" i="6"/>
  <c r="AS73" i="6"/>
  <c r="AS87" i="6"/>
  <c r="AS115" i="6"/>
  <c r="AS132" i="6"/>
  <c r="AS144" i="6"/>
  <c r="AS162" i="6"/>
  <c r="AS171" i="6"/>
  <c r="AS203" i="6"/>
  <c r="AS217" i="6"/>
  <c r="AS226" i="6"/>
  <c r="AS256" i="6"/>
  <c r="AS252" i="6"/>
  <c r="AS11" i="6"/>
  <c r="AS26" i="6"/>
  <c r="AS40" i="6"/>
  <c r="AS51" i="6"/>
  <c r="AS57" i="6"/>
  <c r="AS85" i="6"/>
  <c r="AS99" i="6"/>
  <c r="AS108" i="6"/>
  <c r="AS109" i="6"/>
  <c r="AS131" i="6"/>
  <c r="AS142" i="6"/>
  <c r="AS154" i="6"/>
  <c r="AS172" i="6"/>
  <c r="AS180" i="6"/>
  <c r="AS194" i="6"/>
  <c r="AS204" i="6"/>
  <c r="AS216" i="6"/>
  <c r="AS227" i="6"/>
  <c r="AS264" i="6"/>
  <c r="AS272" i="6"/>
  <c r="AS286" i="6"/>
  <c r="AS299" i="6"/>
  <c r="AS310" i="6"/>
  <c r="AS320" i="6"/>
  <c r="AS334" i="6"/>
  <c r="AS344" i="6"/>
  <c r="AS359" i="6"/>
  <c r="AS369" i="6"/>
  <c r="AS379" i="6"/>
  <c r="AS391" i="6"/>
  <c r="AS403" i="6"/>
  <c r="AS416" i="6"/>
  <c r="AS425" i="6"/>
  <c r="AS438" i="6"/>
  <c r="AS452" i="6"/>
  <c r="AS462" i="6"/>
  <c r="AS471" i="6"/>
  <c r="AS488" i="6"/>
  <c r="AS501" i="6"/>
  <c r="AS508" i="6"/>
  <c r="AS521" i="6"/>
  <c r="AS532" i="6"/>
  <c r="AS547" i="6"/>
  <c r="AS552" i="6"/>
  <c r="AS572" i="6"/>
  <c r="AS582" i="6"/>
  <c r="AS593" i="6"/>
  <c r="AS605" i="6"/>
  <c r="AS617" i="6"/>
  <c r="AS628" i="6"/>
  <c r="AS642" i="6"/>
  <c r="AS653" i="6"/>
  <c r="AS665" i="6"/>
  <c r="AS678" i="6"/>
  <c r="AS688" i="6"/>
  <c r="AS699" i="6"/>
  <c r="AS711" i="6"/>
  <c r="AS725" i="6"/>
  <c r="AS731" i="6"/>
  <c r="AS748" i="6"/>
  <c r="AS757" i="6"/>
  <c r="AS771" i="6"/>
  <c r="AS781" i="6"/>
  <c r="AS797" i="6"/>
  <c r="AS805" i="6"/>
  <c r="AS822" i="6"/>
  <c r="AS832" i="6"/>
  <c r="AS844" i="6"/>
  <c r="AS854" i="6"/>
  <c r="AS862" i="6"/>
  <c r="AS879" i="6"/>
  <c r="AS890" i="6"/>
  <c r="AS906" i="6"/>
  <c r="AS912" i="6"/>
  <c r="AS927" i="6"/>
  <c r="AS939" i="6"/>
  <c r="AS949" i="6"/>
  <c r="AS265" i="6"/>
  <c r="AS276" i="6"/>
  <c r="AS288" i="6"/>
  <c r="AS303" i="6"/>
  <c r="AS311" i="6"/>
  <c r="AS317" i="6"/>
  <c r="AS335" i="6"/>
  <c r="AS346" i="6"/>
  <c r="AS358" i="6"/>
  <c r="AS368" i="6"/>
  <c r="AS380" i="6"/>
  <c r="AS387" i="6"/>
  <c r="AS407" i="6"/>
  <c r="AS417" i="6"/>
  <c r="AS430" i="6"/>
  <c r="AS439" i="6"/>
  <c r="AS451" i="6"/>
  <c r="AS466" i="6"/>
  <c r="AS477" i="6"/>
  <c r="AS487" i="6"/>
  <c r="AS503" i="6"/>
  <c r="AS510" i="6"/>
  <c r="AS527" i="6"/>
  <c r="AS540" i="6"/>
  <c r="AS546" i="6"/>
  <c r="AS556" i="6"/>
  <c r="AS571" i="6"/>
  <c r="AS579" i="6"/>
  <c r="AS596" i="6"/>
  <c r="AS606" i="6"/>
  <c r="AS618" i="6"/>
  <c r="AS630" i="6"/>
  <c r="AS649" i="6"/>
  <c r="AS654" i="6"/>
  <c r="AS666" i="6"/>
  <c r="AS677" i="6"/>
  <c r="AS689" i="6"/>
  <c r="AS701" i="6"/>
  <c r="AS712" i="6"/>
  <c r="AS723" i="6"/>
  <c r="AS737" i="6"/>
  <c r="AS747" i="6"/>
  <c r="AS761" i="6"/>
  <c r="AS773" i="6"/>
  <c r="AS783" i="6"/>
  <c r="AS795" i="6"/>
  <c r="AS811" i="6"/>
  <c r="AS820" i="6"/>
  <c r="AS831" i="6"/>
  <c r="AS843" i="6"/>
  <c r="AS855" i="6"/>
  <c r="AS869" i="6"/>
  <c r="AS880" i="6"/>
  <c r="AS892" i="6"/>
  <c r="AS905" i="6"/>
  <c r="AS917" i="6"/>
  <c r="AS929" i="6"/>
  <c r="AS938" i="6"/>
  <c r="AS952" i="6"/>
  <c r="AS960" i="6"/>
  <c r="AS975" i="6"/>
  <c r="AS987" i="6"/>
  <c r="AS1001" i="6"/>
  <c r="AS1009" i="6"/>
  <c r="AS1022" i="6"/>
  <c r="AS1036" i="6"/>
  <c r="AS1047" i="6"/>
  <c r="AS1056" i="6"/>
  <c r="AS1069" i="6"/>
  <c r="AS1082" i="6"/>
  <c r="AS1091" i="6"/>
  <c r="AS1103" i="6"/>
  <c r="AS1116" i="6"/>
  <c r="AS1129" i="6"/>
  <c r="AS1138" i="6"/>
  <c r="AS1152" i="6"/>
  <c r="AS1167" i="6"/>
  <c r="AS1177" i="6"/>
  <c r="AS1187" i="6"/>
  <c r="AS1194" i="6"/>
  <c r="AS1212" i="6"/>
  <c r="AS1223" i="6"/>
  <c r="AS1238" i="6"/>
  <c r="AS1249" i="6"/>
  <c r="AS1259" i="6"/>
  <c r="AS1274" i="6"/>
  <c r="AS1282" i="6"/>
  <c r="AS1294" i="6"/>
  <c r="AS1306" i="6"/>
  <c r="AS1318" i="6"/>
  <c r="AS1332" i="6"/>
  <c r="AS743" i="6"/>
  <c r="AS810" i="6"/>
  <c r="AS888" i="6"/>
  <c r="AS958" i="6"/>
  <c r="AS1030" i="6"/>
  <c r="AS1099" i="6"/>
  <c r="AS1599" i="6"/>
  <c r="AS1608" i="6"/>
  <c r="AS1622" i="6"/>
  <c r="AS1631" i="6"/>
  <c r="AS1643" i="6"/>
  <c r="AS1656" i="6"/>
  <c r="AS1667" i="6"/>
  <c r="AS1679" i="6"/>
  <c r="AS1692" i="6"/>
  <c r="AS1703" i="6"/>
  <c r="AS1716" i="6"/>
  <c r="AS1729" i="6"/>
  <c r="AS1739" i="6"/>
  <c r="AS1749" i="6"/>
  <c r="AS1759" i="6"/>
  <c r="AS1773" i="6"/>
  <c r="AS1783" i="6"/>
  <c r="AS1797" i="6"/>
  <c r="AS1809" i="6"/>
  <c r="AS1818" i="6"/>
  <c r="AS1837" i="6"/>
  <c r="AS1841" i="6"/>
  <c r="AS1857" i="6"/>
  <c r="AS1867" i="6"/>
  <c r="AS1879" i="6"/>
  <c r="AS1892" i="6"/>
  <c r="AS1903" i="6"/>
  <c r="AS1916" i="6"/>
  <c r="AS1928" i="6"/>
  <c r="AS1937" i="6"/>
  <c r="AS1946" i="6"/>
  <c r="AS1962" i="6"/>
  <c r="AS1978" i="6"/>
  <c r="AS1986" i="6"/>
  <c r="AS1998" i="6"/>
  <c r="AS2013" i="6"/>
  <c r="AS2021" i="6"/>
  <c r="AS2036" i="6"/>
  <c r="AS2046" i="6"/>
  <c r="AS2058" i="6"/>
  <c r="AS2064" i="6"/>
  <c r="AS2078" i="6"/>
  <c r="AS2092" i="6"/>
  <c r="AS2107" i="6"/>
  <c r="AS2120" i="6"/>
  <c r="AS2128" i="6"/>
  <c r="AS2142" i="6"/>
  <c r="AS2155" i="6"/>
  <c r="AS2165" i="6"/>
  <c r="AS2177" i="6"/>
  <c r="AS2192" i="6"/>
  <c r="AS2201" i="6"/>
  <c r="AS2213" i="6"/>
  <c r="AS966" i="6"/>
  <c r="AS976" i="6"/>
  <c r="AS991" i="6"/>
  <c r="AS1005" i="6"/>
  <c r="AS1018" i="6"/>
  <c r="AS1024" i="6"/>
  <c r="AS1050" i="6"/>
  <c r="AS1062" i="6"/>
  <c r="AS1072" i="6"/>
  <c r="AS1085" i="6"/>
  <c r="AS1097" i="6"/>
  <c r="AS1107" i="6"/>
  <c r="AS1120" i="6"/>
  <c r="AS1131" i="6"/>
  <c r="AS1145" i="6"/>
  <c r="AS1155" i="6"/>
  <c r="AS1170" i="6"/>
  <c r="AS1183" i="6"/>
  <c r="AS1191" i="6"/>
  <c r="AS1204" i="6"/>
  <c r="AS1218" i="6"/>
  <c r="AS1228" i="6"/>
  <c r="AS1231" i="6"/>
  <c r="AS1252" i="6"/>
  <c r="AS1263" i="6"/>
  <c r="AS1276" i="6"/>
  <c r="AS1287" i="6"/>
  <c r="AS1301" i="6"/>
  <c r="AS1310" i="6"/>
  <c r="AS1325" i="6"/>
  <c r="AS765" i="6"/>
  <c r="AS841" i="6"/>
  <c r="AS910" i="6"/>
  <c r="AS980" i="6"/>
  <c r="AS1054" i="6"/>
  <c r="AS1122" i="6"/>
  <c r="AS1200" i="6"/>
  <c r="AS329" i="6"/>
  <c r="AS340" i="6"/>
  <c r="AS354" i="6"/>
  <c r="AS365" i="6"/>
  <c r="AS373" i="6"/>
  <c r="AS386" i="6"/>
  <c r="AS397" i="6"/>
  <c r="AS409" i="6"/>
  <c r="AS421" i="6"/>
  <c r="AS446" i="6"/>
  <c r="AS455" i="6"/>
  <c r="AS469" i="6"/>
  <c r="AS482" i="6"/>
  <c r="AS492" i="6"/>
  <c r="AS496" i="6"/>
  <c r="AS516" i="6"/>
  <c r="AS524" i="6"/>
  <c r="AS550" i="6"/>
  <c r="AS562" i="6"/>
  <c r="AS576" i="6"/>
  <c r="AS586" i="6"/>
  <c r="AS601" i="6"/>
  <c r="AS611" i="6"/>
  <c r="AS621" i="6"/>
  <c r="AS639" i="6"/>
  <c r="AS643" i="6"/>
  <c r="AS659" i="6"/>
  <c r="AS672" i="6"/>
  <c r="AS682" i="6"/>
  <c r="AS694" i="6"/>
  <c r="AS704" i="6"/>
  <c r="AS717" i="6"/>
  <c r="AS729" i="6"/>
  <c r="AS741" i="6"/>
  <c r="AS753" i="6"/>
  <c r="AS767" i="6"/>
  <c r="AS776" i="6"/>
  <c r="AS786" i="6"/>
  <c r="AS800" i="6"/>
  <c r="AS813" i="6"/>
  <c r="AS824" i="6"/>
  <c r="AS835" i="6"/>
  <c r="AS850" i="6"/>
  <c r="AS861" i="6"/>
  <c r="AS874" i="6"/>
  <c r="AS885" i="6"/>
  <c r="AS898" i="6"/>
  <c r="AS908" i="6"/>
  <c r="AS920" i="6"/>
  <c r="AS931" i="6"/>
  <c r="AS943" i="6"/>
  <c r="AS953" i="6"/>
  <c r="AS968" i="6"/>
  <c r="AS982" i="6"/>
  <c r="AS992" i="6"/>
  <c r="AS1002" i="6"/>
  <c r="AS1015" i="6"/>
  <c r="AS1027" i="6"/>
  <c r="AS1037" i="6"/>
  <c r="AS1049" i="6"/>
  <c r="AS1061" i="6"/>
  <c r="AS1076" i="6"/>
  <c r="AS1084" i="6"/>
  <c r="AS1096" i="6"/>
  <c r="AS1110" i="6"/>
  <c r="AS1119" i="6"/>
  <c r="AS1133" i="6"/>
  <c r="AS1144" i="6"/>
  <c r="AS1157" i="6"/>
  <c r="AS1171" i="6"/>
  <c r="AS1182" i="6"/>
  <c r="AS1193" i="6"/>
  <c r="AS1203" i="6"/>
  <c r="AS1227" i="6"/>
  <c r="AS1241" i="6"/>
  <c r="AS1253" i="6"/>
  <c r="AS1264" i="6"/>
  <c r="AS1275" i="6"/>
  <c r="AS1290" i="6"/>
  <c r="AS1300" i="6"/>
  <c r="AS1309" i="6"/>
  <c r="AS1323" i="6"/>
  <c r="AS1331" i="6"/>
  <c r="AS1347" i="6"/>
  <c r="AS1394" i="6"/>
  <c r="AS1406" i="6"/>
  <c r="AS1420" i="6"/>
  <c r="AS1429" i="6"/>
  <c r="AS1443" i="6"/>
  <c r="AS1454" i="6"/>
  <c r="AS1461" i="6"/>
  <c r="AS1471" i="6"/>
  <c r="AS1491" i="6"/>
  <c r="AS1514" i="6"/>
  <c r="AS1523" i="6"/>
  <c r="AS1538" i="6"/>
  <c r="AS1554" i="6"/>
  <c r="AS1562" i="6"/>
  <c r="AS1571" i="6"/>
  <c r="AS1587" i="6"/>
  <c r="AS1596" i="6"/>
  <c r="AS1609" i="6"/>
  <c r="AS1621" i="6"/>
  <c r="AS1632" i="6"/>
  <c r="AS1682" i="6"/>
  <c r="AS1696" i="6"/>
  <c r="AS1706" i="6"/>
  <c r="AS1715" i="6"/>
  <c r="AS1726" i="6"/>
  <c r="AS1738" i="6"/>
  <c r="AS1751" i="6"/>
  <c r="AS1763" i="6"/>
  <c r="AS1772" i="6"/>
  <c r="AS1798" i="6"/>
  <c r="AS1810" i="6"/>
  <c r="AS1822" i="6"/>
  <c r="AS1830" i="6"/>
  <c r="AS1846" i="6"/>
  <c r="AS1854" i="6"/>
  <c r="AS1868" i="6"/>
  <c r="AS1880" i="6"/>
  <c r="AS1891" i="6"/>
  <c r="AS1901" i="6"/>
  <c r="AS1917" i="6"/>
  <c r="AS1965" i="6"/>
  <c r="AS1975" i="6"/>
  <c r="AS1992" i="6"/>
  <c r="AS2002" i="6"/>
  <c r="AS2014" i="6"/>
  <c r="AS2024" i="6"/>
  <c r="AS2034" i="6"/>
  <c r="AS2047" i="6"/>
  <c r="AS2062" i="6"/>
  <c r="AS2082" i="6"/>
  <c r="AS2097" i="6"/>
  <c r="AS2105" i="6"/>
  <c r="AS2118" i="6"/>
  <c r="AS2130" i="6"/>
  <c r="AS2143" i="6"/>
  <c r="AS2156" i="6"/>
  <c r="AS2170" i="6"/>
  <c r="AS2180" i="6"/>
  <c r="AS2190" i="6"/>
  <c r="AS2203" i="6"/>
  <c r="AS1479" i="6"/>
  <c r="AS1493" i="6"/>
  <c r="AS1501" i="6"/>
  <c r="AS1516" i="6"/>
  <c r="AS1526" i="6"/>
  <c r="AS1540" i="6"/>
  <c r="AS1553" i="6"/>
  <c r="AS1563" i="6"/>
  <c r="AS1573" i="6"/>
  <c r="AS1586" i="6"/>
  <c r="AS1598" i="6"/>
  <c r="AS1611" i="6"/>
  <c r="AS1623" i="6"/>
  <c r="AS1634" i="6"/>
  <c r="AS1644" i="6"/>
  <c r="AS1659" i="6"/>
  <c r="AS1670" i="6"/>
  <c r="AS1681" i="6"/>
  <c r="AS1695" i="6"/>
  <c r="AS1705" i="6"/>
  <c r="AS1712" i="6"/>
  <c r="AS1728" i="6"/>
  <c r="AS1737" i="6"/>
  <c r="AS1756" i="6"/>
  <c r="AS1769" i="6"/>
  <c r="AS1777" i="6"/>
  <c r="AS1786" i="6"/>
  <c r="AS1796" i="6"/>
  <c r="AS1812" i="6"/>
  <c r="AS1821" i="6"/>
  <c r="AS1834" i="6"/>
  <c r="AS1844" i="6"/>
  <c r="AS1855" i="6"/>
  <c r="AS1870" i="6"/>
  <c r="AS1876" i="6"/>
  <c r="AS1894" i="6"/>
  <c r="AS1900" i="6"/>
  <c r="AS1918" i="6"/>
  <c r="AS1925" i="6"/>
  <c r="AS1943" i="6"/>
  <c r="AS1952" i="6"/>
  <c r="AS1964" i="6"/>
  <c r="AS1974" i="6"/>
  <c r="AS1988" i="6"/>
  <c r="AS2001" i="6"/>
  <c r="AS2012" i="6"/>
  <c r="AS2023" i="6"/>
  <c r="AS2033" i="6"/>
  <c r="AS2052" i="6"/>
  <c r="AS2060" i="6"/>
  <c r="AS2071" i="6"/>
  <c r="AS2083" i="6"/>
  <c r="AS2096" i="6"/>
  <c r="AS2103" i="6"/>
  <c r="AS2121" i="6"/>
  <c r="AS2133" i="6"/>
  <c r="AS2144" i="6"/>
  <c r="AS2153" i="6"/>
  <c r="AS2169" i="6"/>
  <c r="AS2178" i="6"/>
  <c r="AS2191" i="6"/>
  <c r="AS2206" i="6"/>
  <c r="AS965" i="6"/>
  <c r="AS973" i="6"/>
  <c r="AS986" i="6"/>
  <c r="AS998" i="6"/>
  <c r="AS1010" i="6"/>
  <c r="AS1023" i="6"/>
  <c r="AS1033" i="6"/>
  <c r="AS1043" i="6"/>
  <c r="AS1057" i="6"/>
  <c r="AS1068" i="6"/>
  <c r="AS1080" i="6"/>
  <c r="AS1089" i="6"/>
  <c r="AS1104" i="6"/>
  <c r="AS1117" i="6"/>
  <c r="AS1126" i="6"/>
  <c r="AS1137" i="6"/>
  <c r="AS1149" i="6"/>
  <c r="AS1165" i="6"/>
  <c r="AS1178" i="6"/>
  <c r="AS1190" i="6"/>
  <c r="AS1198" i="6"/>
  <c r="AS1211" i="6"/>
  <c r="AS1224" i="6"/>
  <c r="AS1234" i="6"/>
  <c r="AS1246" i="6"/>
  <c r="AS1260" i="6"/>
  <c r="AS1273" i="6"/>
  <c r="AS1283" i="6"/>
  <c r="AS1296" i="6"/>
  <c r="AS1307" i="6"/>
  <c r="AS1319" i="6"/>
  <c r="AS1330" i="6"/>
  <c r="AS1339" i="6"/>
  <c r="AS1353" i="6"/>
  <c r="AS1365" i="6"/>
  <c r="AS1373" i="6"/>
  <c r="AS1390" i="6"/>
  <c r="AS1402" i="6"/>
  <c r="AS1415" i="6"/>
  <c r="AS1423" i="6"/>
  <c r="AS1436" i="6"/>
  <c r="AS1449" i="6"/>
  <c r="AS1464" i="6"/>
  <c r="AS1476" i="6"/>
  <c r="AS1484" i="6"/>
  <c r="AS1494" i="6"/>
  <c r="AS1508" i="6"/>
  <c r="AS1521" i="6"/>
  <c r="AS1530" i="6"/>
  <c r="AS1543" i="6"/>
  <c r="AS1557" i="6"/>
  <c r="AS1567" i="6"/>
  <c r="AS1581" i="6"/>
  <c r="AS1588" i="6"/>
  <c r="AS1603" i="6"/>
  <c r="AS1615" i="6"/>
  <c r="AS1627" i="6"/>
  <c r="AS1640" i="6"/>
  <c r="AS1651" i="6"/>
  <c r="AS1663" i="6"/>
  <c r="AS1675" i="6"/>
  <c r="AS1685" i="6"/>
  <c r="AS1700" i="6"/>
  <c r="AS1708" i="6"/>
  <c r="AS1721" i="6"/>
  <c r="AS1734" i="6"/>
  <c r="AS1745" i="6"/>
  <c r="AS1757" i="6"/>
  <c r="AS1766" i="6"/>
  <c r="AS1781" i="6"/>
  <c r="AS1792" i="6"/>
  <c r="AS1801" i="6"/>
  <c r="AS1815" i="6"/>
  <c r="AS1828" i="6"/>
  <c r="AS1838" i="6"/>
  <c r="AS1851" i="6"/>
  <c r="AS1865" i="6"/>
  <c r="AS1874" i="6"/>
  <c r="AS1886" i="6"/>
  <c r="AS1904" i="6"/>
  <c r="AS1910" i="6"/>
  <c r="AS1920" i="6"/>
  <c r="AS1934" i="6"/>
  <c r="AS1953" i="6"/>
  <c r="AS1959" i="6"/>
  <c r="AS1969" i="6"/>
  <c r="AS1984" i="6"/>
  <c r="AS1993" i="6"/>
  <c r="AS2008" i="6"/>
  <c r="AS2018" i="6"/>
  <c r="AS2028" i="6"/>
  <c r="AS2045" i="6"/>
  <c r="AS2057" i="6"/>
  <c r="AS2063" i="6"/>
  <c r="AS2081" i="6"/>
  <c r="AS2091" i="6"/>
  <c r="AS2104" i="6"/>
  <c r="AS2111" i="6"/>
  <c r="AS2127" i="6"/>
  <c r="AS2132" i="6"/>
  <c r="AS2149" i="6"/>
  <c r="AS2161" i="6"/>
  <c r="AS2172" i="6"/>
  <c r="AS2185" i="6"/>
  <c r="AS2197" i="6"/>
  <c r="AS2208" i="6"/>
  <c r="AS1342" i="6"/>
  <c r="AS1354" i="6"/>
  <c r="AS1367" i="6"/>
  <c r="AS1377" i="6"/>
  <c r="AS1385" i="6"/>
  <c r="AS1400" i="6"/>
  <c r="AS1413" i="6"/>
  <c r="AS1425" i="6"/>
  <c r="AS1438" i="6"/>
  <c r="AS1445" i="6"/>
  <c r="AS1460" i="6"/>
  <c r="AS1475" i="6"/>
  <c r="AS1488" i="6"/>
  <c r="AS1498" i="6"/>
  <c r="AS1509" i="6"/>
  <c r="AS1522" i="6"/>
  <c r="AS1533" i="6"/>
  <c r="AS1545" i="6"/>
  <c r="AS1556" i="6"/>
  <c r="AS1569" i="6"/>
  <c r="AS1583" i="6"/>
  <c r="AS1594" i="6"/>
  <c r="AS1604" i="6"/>
  <c r="AS1617" i="6"/>
  <c r="AS1630" i="6"/>
  <c r="AS1642" i="6"/>
  <c r="AS1654" i="6"/>
  <c r="AS1664" i="6"/>
  <c r="AS1678" i="6"/>
  <c r="AS1684" i="6"/>
  <c r="AS1698" i="6"/>
  <c r="AS1709" i="6"/>
  <c r="AS1723" i="6"/>
  <c r="AS1735" i="6"/>
  <c r="AS1748" i="6"/>
  <c r="AS1758" i="6"/>
  <c r="AS1764" i="6"/>
  <c r="AS1780" i="6"/>
  <c r="AS1795" i="6"/>
  <c r="AS1805" i="6"/>
  <c r="AS1814" i="6"/>
  <c r="AS1827" i="6"/>
  <c r="AS1840" i="6"/>
  <c r="AS1852" i="6"/>
  <c r="AS1863" i="6"/>
  <c r="AS1882" i="6"/>
  <c r="AS1889" i="6"/>
  <c r="AS1899" i="6"/>
  <c r="AS1912" i="6"/>
  <c r="AS1924" i="6"/>
  <c r="AS1936" i="6"/>
  <c r="AS1951" i="6"/>
  <c r="AS1961" i="6"/>
  <c r="AS1972" i="6"/>
  <c r="AS1985" i="6"/>
  <c r="AS1997" i="6"/>
  <c r="AS2007" i="6"/>
  <c r="AS2020" i="6"/>
  <c r="AS2031" i="6"/>
  <c r="AS2044" i="6"/>
  <c r="AS2056" i="6"/>
  <c r="AS2070" i="6"/>
  <c r="AS2080" i="6"/>
  <c r="AS2089" i="6"/>
  <c r="AS2100" i="6"/>
  <c r="AS2114" i="6"/>
  <c r="AS2126" i="6"/>
  <c r="AS2138" i="6"/>
  <c r="AS2150" i="6"/>
  <c r="AS2160" i="6"/>
  <c r="AS2171" i="6"/>
  <c r="AS2186" i="6"/>
  <c r="AS2202" i="6"/>
  <c r="AS2210" i="6"/>
  <c r="AS1000" i="6"/>
  <c r="AS1012" i="6"/>
  <c r="AS1035" i="6"/>
  <c r="AS1046" i="6"/>
  <c r="AS1060" i="6"/>
  <c r="AS1070" i="6"/>
  <c r="AS1081" i="6"/>
  <c r="AS1095" i="6"/>
  <c r="AS1106" i="6"/>
  <c r="AS1130" i="6"/>
  <c r="AS1141" i="6"/>
  <c r="AS1153" i="6"/>
  <c r="AS1166" i="6"/>
  <c r="AS1175" i="6"/>
  <c r="AS1189" i="6"/>
  <c r="AS1201" i="6"/>
  <c r="AS1213" i="6"/>
  <c r="AS1222" i="6"/>
  <c r="AS1239" i="6"/>
  <c r="AS1248" i="6"/>
  <c r="AS1262" i="6"/>
  <c r="AS1270" i="6"/>
  <c r="AS1286" i="6"/>
  <c r="AS1295" i="6"/>
  <c r="AS1305" i="6"/>
  <c r="AS1320" i="6"/>
  <c r="AS1335" i="6"/>
  <c r="AS1344" i="6"/>
  <c r="AS1355" i="6"/>
  <c r="AS1364" i="6"/>
  <c r="AS1380" i="6"/>
  <c r="AS1392" i="6"/>
  <c r="AS1399" i="6"/>
  <c r="AS1412" i="6"/>
  <c r="AS1426" i="6"/>
  <c r="AS1437" i="6"/>
  <c r="AS1450" i="6"/>
  <c r="AS1466" i="6"/>
  <c r="AS1473" i="6"/>
  <c r="AS1487" i="6"/>
  <c r="AS1499" i="6"/>
  <c r="AS1512" i="6"/>
  <c r="AS1520" i="6"/>
  <c r="AS1535" i="6"/>
  <c r="AS1546" i="6"/>
  <c r="AS1558" i="6"/>
  <c r="AS1570" i="6"/>
  <c r="AS1582" i="6"/>
  <c r="AS1593" i="6"/>
  <c r="AS1606" i="6"/>
  <c r="AS1616" i="6"/>
  <c r="AS1629" i="6"/>
  <c r="AS1641" i="6"/>
  <c r="AS1653" i="6"/>
  <c r="AS1665" i="6"/>
  <c r="AS1677" i="6"/>
  <c r="AS1689" i="6"/>
  <c r="AS1699" i="6"/>
  <c r="AS1707" i="6"/>
  <c r="AS1724" i="6"/>
  <c r="AS1730" i="6"/>
  <c r="AS1746" i="6"/>
  <c r="AS1761" i="6"/>
  <c r="AS1770" i="6"/>
  <c r="AS1782" i="6"/>
  <c r="AS1791" i="6"/>
  <c r="AS1806" i="6"/>
  <c r="AS1817" i="6"/>
  <c r="AS1833" i="6"/>
  <c r="AS1843" i="6"/>
  <c r="AS1853" i="6"/>
  <c r="AS1864" i="6"/>
  <c r="AS1881" i="6"/>
  <c r="AS1888" i="6"/>
  <c r="AS1902" i="6"/>
  <c r="AS1914" i="6"/>
  <c r="AS1927" i="6"/>
  <c r="AS1939" i="6"/>
  <c r="AS1950" i="6"/>
  <c r="AS1960" i="6"/>
  <c r="AS1971" i="6"/>
  <c r="AS1983" i="6"/>
  <c r="AS1995" i="6"/>
  <c r="AS2004" i="6"/>
  <c r="AS2019" i="6"/>
  <c r="AS2032" i="6"/>
  <c r="AS2042" i="6"/>
  <c r="AS2055" i="6"/>
  <c r="AS2066" i="6"/>
  <c r="AS2093" i="6"/>
  <c r="AS2099" i="6"/>
  <c r="AS2113" i="6"/>
  <c r="AS2125" i="6"/>
  <c r="AS2139" i="6"/>
  <c r="AS2152" i="6"/>
  <c r="AS2163" i="6"/>
  <c r="AS2175" i="6"/>
  <c r="AS2187" i="6"/>
  <c r="AS2199" i="6"/>
  <c r="AS2211" i="6"/>
  <c r="AR1140" i="6"/>
  <c r="AT1140" i="6" s="1"/>
  <c r="AU1140" i="6" s="1"/>
  <c r="AS1333" i="6"/>
  <c r="AS1346" i="6"/>
  <c r="AS1360" i="6"/>
  <c r="AS1369" i="6"/>
  <c r="AS1379" i="6"/>
  <c r="AS1395" i="6"/>
  <c r="AS1405" i="6"/>
  <c r="AS1417" i="6"/>
  <c r="AS1428" i="6"/>
  <c r="AS1442" i="6"/>
  <c r="AS1451" i="6"/>
  <c r="AS1462" i="6"/>
  <c r="AS1477" i="6"/>
  <c r="AS1486" i="6"/>
  <c r="AS1504" i="6"/>
  <c r="AS1513" i="6"/>
  <c r="AS1524" i="6"/>
  <c r="AS1537" i="6"/>
  <c r="AS1549" i="6"/>
  <c r="AS1559" i="6"/>
  <c r="AS1572" i="6"/>
  <c r="AS1584" i="6"/>
  <c r="AS1597" i="6"/>
  <c r="AS1610" i="6"/>
  <c r="AS1619" i="6"/>
  <c r="AS1635" i="6"/>
  <c r="AS1646" i="6"/>
  <c r="AS1655" i="6"/>
  <c r="AS1669" i="6"/>
  <c r="AS1680" i="6"/>
  <c r="AS1691" i="6"/>
  <c r="AS1701" i="6"/>
  <c r="AS1713" i="6"/>
  <c r="AS1725" i="6"/>
  <c r="AS1740" i="6"/>
  <c r="AS1750" i="6"/>
  <c r="AS1762" i="6"/>
  <c r="AS1774" i="6"/>
  <c r="AS1784" i="6"/>
  <c r="AS1799" i="6"/>
  <c r="AS1808" i="6"/>
  <c r="AS1820" i="6"/>
  <c r="AS1835" i="6"/>
  <c r="AS1845" i="6"/>
  <c r="AS1856" i="6"/>
  <c r="AS1871" i="6"/>
  <c r="AS1878" i="6"/>
  <c r="AS1893" i="6"/>
  <c r="AS1906" i="6"/>
  <c r="AS1915" i="6"/>
  <c r="AS1929" i="6"/>
  <c r="AS1940" i="6"/>
  <c r="AS1949" i="6"/>
  <c r="AS1963" i="6"/>
  <c r="AS1976" i="6"/>
  <c r="AS1987" i="6"/>
  <c r="AS2000" i="6"/>
  <c r="AS2009" i="6"/>
  <c r="AS2025" i="6"/>
  <c r="AS2035" i="6"/>
  <c r="AS2048" i="6"/>
  <c r="AS2061" i="6"/>
  <c r="AS2076" i="6"/>
  <c r="AS2084" i="6"/>
  <c r="AS2098" i="6"/>
  <c r="AS2106" i="6"/>
  <c r="AS2119" i="6"/>
  <c r="AS2129" i="6"/>
  <c r="AS2141" i="6"/>
  <c r="AS2154" i="6"/>
  <c r="AS2166" i="6"/>
  <c r="AS2179" i="6"/>
  <c r="AS2189" i="6"/>
  <c r="AS2200" i="6"/>
  <c r="AS2214" i="6"/>
  <c r="AS1207" i="6"/>
  <c r="AS1216" i="6"/>
  <c r="AS1233" i="6"/>
  <c r="AS1240" i="6"/>
  <c r="AS1255" i="6"/>
  <c r="AS1268" i="6"/>
  <c r="AS1277" i="6"/>
  <c r="AS1288" i="6"/>
  <c r="AS1302" i="6"/>
  <c r="AS1311" i="6"/>
  <c r="AS1329" i="6"/>
  <c r="AS1337" i="6"/>
  <c r="AS1350" i="6"/>
  <c r="AS1359" i="6"/>
  <c r="AS1375" i="6"/>
  <c r="AS1388" i="6"/>
  <c r="AS1398" i="6"/>
  <c r="AS1409" i="6"/>
  <c r="AS1418" i="6"/>
  <c r="AS1430" i="6"/>
  <c r="AS1441" i="6"/>
  <c r="AS1457" i="6"/>
  <c r="AS1470" i="6"/>
  <c r="AS1480" i="6"/>
  <c r="AS1492" i="6"/>
  <c r="AS1500" i="6"/>
  <c r="AS1517" i="6"/>
  <c r="AS1525" i="6"/>
  <c r="AS1539" i="6"/>
  <c r="AS1550" i="6"/>
  <c r="AS1564" i="6"/>
  <c r="AS1576" i="6"/>
  <c r="AS1590" i="6"/>
  <c r="AS1601" i="6"/>
  <c r="AS1612" i="6"/>
  <c r="AS1624" i="6"/>
  <c r="AS1633" i="6"/>
  <c r="AS1649" i="6"/>
  <c r="AS1658" i="6"/>
  <c r="AS1672" i="6"/>
  <c r="AS1683" i="6"/>
  <c r="AS1694" i="6"/>
  <c r="AS1704" i="6"/>
  <c r="AS1718" i="6"/>
  <c r="AS1727" i="6"/>
  <c r="AS1743" i="6"/>
  <c r="AS1752" i="6"/>
  <c r="AS1768" i="6"/>
  <c r="AS1779" i="6"/>
  <c r="AS1789" i="6"/>
  <c r="AS1800" i="6"/>
  <c r="AS1824" i="6"/>
  <c r="AS1831" i="6"/>
  <c r="AS1848" i="6"/>
  <c r="AS1859" i="6"/>
  <c r="AS1872" i="6"/>
  <c r="AS1887" i="6"/>
  <c r="AS1896" i="6"/>
  <c r="AS1907" i="6"/>
  <c r="AS1922" i="6"/>
  <c r="AS1930" i="6"/>
  <c r="AS1942" i="6"/>
  <c r="AS1948" i="6"/>
  <c r="AS1966" i="6"/>
  <c r="AS1977" i="6"/>
  <c r="AS1990" i="6"/>
  <c r="AS1999" i="6"/>
  <c r="AS2011" i="6"/>
  <c r="AS2026" i="6"/>
  <c r="AS2038" i="6"/>
  <c r="AS2051" i="6"/>
  <c r="AS2059" i="6"/>
  <c r="AS2077" i="6"/>
  <c r="AS2085" i="6"/>
  <c r="AS2095" i="6"/>
  <c r="AS2112" i="6"/>
  <c r="AS2117" i="6"/>
  <c r="AS2135" i="6"/>
  <c r="AS2145" i="6"/>
  <c r="AS2159" i="6"/>
  <c r="AS2168" i="6"/>
  <c r="AS2184" i="6"/>
  <c r="AS2193" i="6"/>
  <c r="AS2205" i="6"/>
  <c r="AR741" i="6"/>
  <c r="AR132" i="6"/>
  <c r="AR136" i="6"/>
  <c r="AR226" i="6"/>
  <c r="AR317" i="6"/>
  <c r="AR325" i="6"/>
  <c r="AR621" i="6"/>
  <c r="AR733" i="6"/>
  <c r="AR962" i="6"/>
  <c r="AP3" i="6"/>
  <c r="AR3" i="6"/>
  <c r="AP12" i="6"/>
  <c r="AR12" i="6"/>
  <c r="AP24" i="6"/>
  <c r="AR24" i="6"/>
  <c r="AP50" i="6"/>
  <c r="AR50" i="6"/>
  <c r="AP56" i="6"/>
  <c r="AR56" i="6"/>
  <c r="AP74" i="6"/>
  <c r="AR74" i="6"/>
  <c r="AP95" i="6"/>
  <c r="AR95" i="6"/>
  <c r="AP105" i="6"/>
  <c r="AR105" i="6"/>
  <c r="AP110" i="6"/>
  <c r="AR110" i="6"/>
  <c r="AP141" i="6"/>
  <c r="AR141" i="6"/>
  <c r="AP156" i="6"/>
  <c r="AR156" i="6"/>
  <c r="AT156" i="6" s="1"/>
  <c r="AU156" i="6" s="1"/>
  <c r="AP159" i="6"/>
  <c r="AR159" i="6"/>
  <c r="AP195" i="6"/>
  <c r="AR195" i="6"/>
  <c r="AP205" i="6"/>
  <c r="AR205" i="6"/>
  <c r="AP215" i="6"/>
  <c r="AR215" i="6"/>
  <c r="AP239" i="6"/>
  <c r="AR239" i="6"/>
  <c r="AP254" i="6"/>
  <c r="AR254" i="6"/>
  <c r="AP263" i="6"/>
  <c r="AR263" i="6"/>
  <c r="AP284" i="6"/>
  <c r="AR284" i="6"/>
  <c r="AP296" i="6"/>
  <c r="AR296" i="6"/>
  <c r="AP309" i="6"/>
  <c r="AR309" i="6"/>
  <c r="AP337" i="6"/>
  <c r="AR337" i="6"/>
  <c r="AP347" i="6"/>
  <c r="AR347" i="6"/>
  <c r="AP355" i="6"/>
  <c r="AR355" i="6"/>
  <c r="AP378" i="6"/>
  <c r="AR378" i="6"/>
  <c r="AP392" i="6"/>
  <c r="AR392" i="6"/>
  <c r="AP402" i="6"/>
  <c r="AR402" i="6"/>
  <c r="AP426" i="6"/>
  <c r="AR426" i="6"/>
  <c r="AP436" i="6"/>
  <c r="AR436" i="6"/>
  <c r="AP448" i="6"/>
  <c r="AR448" i="6"/>
  <c r="AP472" i="6"/>
  <c r="AR472" i="6"/>
  <c r="AT472" i="6" s="1"/>
  <c r="AU472" i="6" s="1"/>
  <c r="AP485" i="6"/>
  <c r="AR485" i="6"/>
  <c r="AP499" i="6"/>
  <c r="AR499" i="6"/>
  <c r="AP522" i="6"/>
  <c r="AR522" i="6"/>
  <c r="AP533" i="6"/>
  <c r="AR533" i="6"/>
  <c r="AP548" i="6"/>
  <c r="AR548" i="6"/>
  <c r="AP557" i="6"/>
  <c r="AR557" i="6"/>
  <c r="AP566" i="6"/>
  <c r="AR566" i="6"/>
  <c r="AP583" i="6"/>
  <c r="AR583" i="6"/>
  <c r="AP592" i="6"/>
  <c r="AR592" i="6"/>
  <c r="AP602" i="6"/>
  <c r="AR602" i="6"/>
  <c r="AP631" i="6"/>
  <c r="AR631" i="6"/>
  <c r="AP645" i="6"/>
  <c r="AR645" i="6"/>
  <c r="AP651" i="6"/>
  <c r="AR651" i="6"/>
  <c r="AP667" i="6"/>
  <c r="AR667" i="6"/>
  <c r="AP679" i="6"/>
  <c r="AR679" i="6"/>
  <c r="AP686" i="6"/>
  <c r="AR686" i="6"/>
  <c r="AP700" i="6"/>
  <c r="AR700" i="6"/>
  <c r="AP707" i="6"/>
  <c r="AR707" i="6"/>
  <c r="AP726" i="6"/>
  <c r="AR726" i="6"/>
  <c r="AP744" i="6"/>
  <c r="AR744" i="6"/>
  <c r="AP758" i="6"/>
  <c r="AR758" i="6"/>
  <c r="AP769" i="6"/>
  <c r="AR769" i="6"/>
  <c r="AT769" i="6" s="1"/>
  <c r="AU769" i="6" s="1"/>
  <c r="AP782" i="6"/>
  <c r="AR782" i="6"/>
  <c r="AP798" i="6"/>
  <c r="AR798" i="6"/>
  <c r="AP806" i="6"/>
  <c r="AR806" i="6"/>
  <c r="AP818" i="6"/>
  <c r="AR818" i="6"/>
  <c r="AP830" i="6"/>
  <c r="AR830" i="6"/>
  <c r="AP842" i="6"/>
  <c r="AR842" i="6"/>
  <c r="AP856" i="6"/>
  <c r="AR856" i="6"/>
  <c r="AP863" i="6"/>
  <c r="AR863" i="6"/>
  <c r="AP877" i="6"/>
  <c r="AR877" i="6"/>
  <c r="AP889" i="6"/>
  <c r="AR889" i="6"/>
  <c r="AP902" i="6"/>
  <c r="AR902" i="6"/>
  <c r="AP913" i="6"/>
  <c r="AR913" i="6"/>
  <c r="AT913" i="6" s="1"/>
  <c r="AU913" i="6" s="1"/>
  <c r="AP928" i="6"/>
  <c r="AR928" i="6"/>
  <c r="AP936" i="6"/>
  <c r="AR936" i="6"/>
  <c r="AP950" i="6"/>
  <c r="AR950" i="6"/>
  <c r="AP963" i="6"/>
  <c r="AR963" i="6"/>
  <c r="AP972" i="6"/>
  <c r="AR972" i="6"/>
  <c r="AP984" i="6"/>
  <c r="AR984" i="6"/>
  <c r="AP993" i="6"/>
  <c r="AR993" i="6"/>
  <c r="AP1013" i="6"/>
  <c r="AR1013" i="6"/>
  <c r="AP1021" i="6"/>
  <c r="AR1021" i="6"/>
  <c r="AP1032" i="6"/>
  <c r="AR1032" i="6"/>
  <c r="AP1044" i="6"/>
  <c r="AR1044" i="6"/>
  <c r="AP1055" i="6"/>
  <c r="AR1055" i="6"/>
  <c r="AT1055" i="6" s="1"/>
  <c r="AU1055" i="6" s="1"/>
  <c r="AP1065" i="6"/>
  <c r="AR1065" i="6"/>
  <c r="AP1077" i="6"/>
  <c r="AR1077" i="6"/>
  <c r="AP1090" i="6"/>
  <c r="AR1090" i="6"/>
  <c r="AP1105" i="6"/>
  <c r="AR1105" i="6"/>
  <c r="AP1115" i="6"/>
  <c r="AR1115" i="6"/>
  <c r="AP1127" i="6"/>
  <c r="AR1127" i="6"/>
  <c r="AT1127" i="6" s="1"/>
  <c r="AU1127" i="6" s="1"/>
  <c r="AP1136" i="6"/>
  <c r="AR1136" i="6"/>
  <c r="AP1150" i="6"/>
  <c r="AR1150" i="6"/>
  <c r="AP1162" i="6"/>
  <c r="AR1162" i="6"/>
  <c r="AP1173" i="6"/>
  <c r="AR1173" i="6"/>
  <c r="AP1186" i="6"/>
  <c r="AR1186" i="6"/>
  <c r="AP1199" i="6"/>
  <c r="AR1199" i="6"/>
  <c r="AP1210" i="6"/>
  <c r="AR1210" i="6"/>
  <c r="AP1220" i="6"/>
  <c r="AR1220" i="6"/>
  <c r="AP1235" i="6"/>
  <c r="AR1235" i="6"/>
  <c r="AP1244" i="6"/>
  <c r="AR1244" i="6"/>
  <c r="AP1257" i="6"/>
  <c r="AR1257" i="6"/>
  <c r="AP1272" i="6"/>
  <c r="AR1272" i="6"/>
  <c r="AP1281" i="6"/>
  <c r="AR1281" i="6"/>
  <c r="AP1291" i="6"/>
  <c r="AR1291" i="6"/>
  <c r="AP1308" i="6"/>
  <c r="AR1308" i="6"/>
  <c r="AP1317" i="6"/>
  <c r="AR1317" i="6"/>
  <c r="AP1328" i="6"/>
  <c r="AR1328" i="6"/>
  <c r="AP1341" i="6"/>
  <c r="AR1341" i="6"/>
  <c r="AT1341" i="6" s="1"/>
  <c r="AU1341" i="6" s="1"/>
  <c r="AP1352" i="6"/>
  <c r="AR1352" i="6"/>
  <c r="AP1368" i="6"/>
  <c r="AR1368" i="6"/>
  <c r="AP1376" i="6"/>
  <c r="AR1376" i="6"/>
  <c r="AP1384" i="6"/>
  <c r="AR1384" i="6"/>
  <c r="AP1401" i="6"/>
  <c r="AR1401" i="6"/>
  <c r="AP1411" i="6"/>
  <c r="AR1411" i="6"/>
  <c r="AT1411" i="6" s="1"/>
  <c r="AU1411" i="6" s="1"/>
  <c r="AP1424" i="6"/>
  <c r="AR1424" i="6"/>
  <c r="AP1433" i="6"/>
  <c r="AR1433" i="6"/>
  <c r="AP1447" i="6"/>
  <c r="AR1447" i="6"/>
  <c r="AP1458" i="6"/>
  <c r="AR1458" i="6"/>
  <c r="AP1474" i="6"/>
  <c r="AR1474" i="6"/>
  <c r="AP1482" i="6"/>
  <c r="AR1482" i="6"/>
  <c r="AP1495" i="6"/>
  <c r="AR1495" i="6"/>
  <c r="AP1506" i="6"/>
  <c r="AR1506" i="6"/>
  <c r="AP1519" i="6"/>
  <c r="AR1519" i="6"/>
  <c r="AP1532" i="6"/>
  <c r="AR1532" i="6"/>
  <c r="AP1544" i="6"/>
  <c r="AR1544" i="6"/>
  <c r="AP1551" i="6"/>
  <c r="AR1551" i="6"/>
  <c r="AP1568" i="6"/>
  <c r="AR1568" i="6"/>
  <c r="AP1579" i="6"/>
  <c r="AR1579" i="6"/>
  <c r="AP1592" i="6"/>
  <c r="AR1592" i="6"/>
  <c r="AP1602" i="6"/>
  <c r="AR1602" i="6"/>
  <c r="AP1618" i="6"/>
  <c r="AR1618" i="6"/>
  <c r="AP1626" i="6"/>
  <c r="AR1626" i="6"/>
  <c r="AT1626" i="6" s="1"/>
  <c r="AU1626" i="6" s="1"/>
  <c r="AP1637" i="6"/>
  <c r="AR1637" i="6"/>
  <c r="AP1647" i="6"/>
  <c r="AR1647" i="6"/>
  <c r="AP1661" i="6"/>
  <c r="AR1661" i="6"/>
  <c r="AP1673" i="6"/>
  <c r="AR1673" i="6"/>
  <c r="AP1686" i="6"/>
  <c r="AR1686" i="6"/>
  <c r="AP1711" i="6"/>
  <c r="AR1711" i="6"/>
  <c r="AP1717" i="6"/>
  <c r="AR1717" i="6"/>
  <c r="AP1736" i="6"/>
  <c r="AR1736" i="6"/>
  <c r="AR183" i="6"/>
  <c r="AR732" i="6"/>
  <c r="AP11" i="6"/>
  <c r="AR11" i="6"/>
  <c r="AP26" i="6"/>
  <c r="AR26" i="6"/>
  <c r="AP40" i="6"/>
  <c r="AR40" i="6"/>
  <c r="AP51" i="6"/>
  <c r="AR51" i="6"/>
  <c r="AP57" i="6"/>
  <c r="AR57" i="6"/>
  <c r="AP85" i="6"/>
  <c r="AR85" i="6"/>
  <c r="AP99" i="6"/>
  <c r="AR99" i="6"/>
  <c r="AP108" i="6"/>
  <c r="AR108" i="6"/>
  <c r="AP109" i="6"/>
  <c r="AR109" i="6"/>
  <c r="AP131" i="6"/>
  <c r="AR131" i="6"/>
  <c r="AP142" i="6"/>
  <c r="AR142" i="6"/>
  <c r="AP154" i="6"/>
  <c r="AR154" i="6"/>
  <c r="AP172" i="6"/>
  <c r="AR172" i="6"/>
  <c r="AP180" i="6"/>
  <c r="AR180" i="6"/>
  <c r="AP194" i="6"/>
  <c r="AR194" i="6"/>
  <c r="AP204" i="6"/>
  <c r="AR204" i="6"/>
  <c r="AP216" i="6"/>
  <c r="AR216" i="6"/>
  <c r="AP227" i="6"/>
  <c r="AR227" i="6"/>
  <c r="AP240" i="6"/>
  <c r="AR240" i="6"/>
  <c r="AP252" i="6"/>
  <c r="AR252" i="6"/>
  <c r="AP264" i="6"/>
  <c r="AR264" i="6"/>
  <c r="AP272" i="6"/>
  <c r="AR272" i="6"/>
  <c r="AP286" i="6"/>
  <c r="AR286" i="6"/>
  <c r="AT286" i="6" s="1"/>
  <c r="AU286" i="6" s="1"/>
  <c r="AP299" i="6"/>
  <c r="AR299" i="6"/>
  <c r="AP310" i="6"/>
  <c r="AR310" i="6"/>
  <c r="AP320" i="6"/>
  <c r="AR320" i="6"/>
  <c r="AP334" i="6"/>
  <c r="AR334" i="6"/>
  <c r="AP344" i="6"/>
  <c r="AR344" i="6"/>
  <c r="AP359" i="6"/>
  <c r="AR359" i="6"/>
  <c r="AP369" i="6"/>
  <c r="AR369" i="6"/>
  <c r="AP379" i="6"/>
  <c r="AR379" i="6"/>
  <c r="AP391" i="6"/>
  <c r="AR391" i="6"/>
  <c r="AP403" i="6"/>
  <c r="AR403" i="6"/>
  <c r="AP416" i="6"/>
  <c r="AR416" i="6"/>
  <c r="AP425" i="6"/>
  <c r="AR425" i="6"/>
  <c r="AT425" i="6" s="1"/>
  <c r="AU425" i="6" s="1"/>
  <c r="AP438" i="6"/>
  <c r="AR438" i="6"/>
  <c r="AP452" i="6"/>
  <c r="AR452" i="6"/>
  <c r="AP462" i="6"/>
  <c r="AR462" i="6"/>
  <c r="AP471" i="6"/>
  <c r="AR471" i="6"/>
  <c r="AP488" i="6"/>
  <c r="AR488" i="6"/>
  <c r="AP501" i="6"/>
  <c r="AR501" i="6"/>
  <c r="AP508" i="6"/>
  <c r="AR508" i="6"/>
  <c r="AP521" i="6"/>
  <c r="AR521" i="6"/>
  <c r="AP532" i="6"/>
  <c r="AR532" i="6"/>
  <c r="AP547" i="6"/>
  <c r="AR547" i="6"/>
  <c r="AP552" i="6"/>
  <c r="AR552" i="6"/>
  <c r="AP572" i="6"/>
  <c r="AR572" i="6"/>
  <c r="AT572" i="6" s="1"/>
  <c r="AU572" i="6" s="1"/>
  <c r="AP582" i="6"/>
  <c r="AR582" i="6"/>
  <c r="AP593" i="6"/>
  <c r="AR593" i="6"/>
  <c r="AP605" i="6"/>
  <c r="AR605" i="6"/>
  <c r="AP617" i="6"/>
  <c r="AR617" i="6"/>
  <c r="AP628" i="6"/>
  <c r="AR628" i="6"/>
  <c r="AP642" i="6"/>
  <c r="AR642" i="6"/>
  <c r="AP653" i="6"/>
  <c r="AR653" i="6"/>
  <c r="AP665" i="6"/>
  <c r="AR665" i="6"/>
  <c r="AP678" i="6"/>
  <c r="AR678" i="6"/>
  <c r="AP688" i="6"/>
  <c r="AR688" i="6"/>
  <c r="AP699" i="6"/>
  <c r="AR699" i="6"/>
  <c r="AP711" i="6"/>
  <c r="AR711" i="6"/>
  <c r="AT711" i="6" s="1"/>
  <c r="AU711" i="6" s="1"/>
  <c r="AP725" i="6"/>
  <c r="AR725" i="6"/>
  <c r="AP731" i="6"/>
  <c r="AR731" i="6"/>
  <c r="AP748" i="6"/>
  <c r="AR748" i="6"/>
  <c r="AP757" i="6"/>
  <c r="AR757" i="6"/>
  <c r="AP771" i="6"/>
  <c r="AR771" i="6"/>
  <c r="AP781" i="6"/>
  <c r="AR781" i="6"/>
  <c r="AP797" i="6"/>
  <c r="AR797" i="6"/>
  <c r="AP805" i="6"/>
  <c r="AR805" i="6"/>
  <c r="AP822" i="6"/>
  <c r="AR822" i="6"/>
  <c r="AP832" i="6"/>
  <c r="AR832" i="6"/>
  <c r="AP844" i="6"/>
  <c r="AR844" i="6"/>
  <c r="AP854" i="6"/>
  <c r="AR854" i="6"/>
  <c r="AT854" i="6" s="1"/>
  <c r="AU854" i="6" s="1"/>
  <c r="AP862" i="6"/>
  <c r="AR862" i="6"/>
  <c r="AP879" i="6"/>
  <c r="AR879" i="6"/>
  <c r="AP890" i="6"/>
  <c r="AR890" i="6"/>
  <c r="AP906" i="6"/>
  <c r="AR906" i="6"/>
  <c r="AP912" i="6"/>
  <c r="AR912" i="6"/>
  <c r="AP927" i="6"/>
  <c r="AR927" i="6"/>
  <c r="AP939" i="6"/>
  <c r="AR939" i="6"/>
  <c r="AP949" i="6"/>
  <c r="AR949" i="6"/>
  <c r="AP965" i="6"/>
  <c r="AR965" i="6"/>
  <c r="AP973" i="6"/>
  <c r="AR973" i="6"/>
  <c r="AP986" i="6"/>
  <c r="AR986" i="6"/>
  <c r="AP998" i="6"/>
  <c r="AR998" i="6"/>
  <c r="AP1010" i="6"/>
  <c r="AR1010" i="6"/>
  <c r="AP1023" i="6"/>
  <c r="AR1023" i="6"/>
  <c r="AP1033" i="6"/>
  <c r="AR1033" i="6"/>
  <c r="AP1043" i="6"/>
  <c r="AR1043" i="6"/>
  <c r="AP1057" i="6"/>
  <c r="AR1057" i="6"/>
  <c r="AP1068" i="6"/>
  <c r="AR1068" i="6"/>
  <c r="AP1080" i="6"/>
  <c r="AR1080" i="6"/>
  <c r="AP1089" i="6"/>
  <c r="AR1089" i="6"/>
  <c r="AP1104" i="6"/>
  <c r="AR1104" i="6"/>
  <c r="AP1117" i="6"/>
  <c r="AR1117" i="6"/>
  <c r="AP1126" i="6"/>
  <c r="AR1126" i="6"/>
  <c r="AP1137" i="6"/>
  <c r="AR1137" i="6"/>
  <c r="AP1149" i="6"/>
  <c r="AR1149" i="6"/>
  <c r="AP1165" i="6"/>
  <c r="AR1165" i="6"/>
  <c r="AP1178" i="6"/>
  <c r="AR1178" i="6"/>
  <c r="AP1190" i="6"/>
  <c r="AR1190" i="6"/>
  <c r="AP1198" i="6"/>
  <c r="AR1198" i="6"/>
  <c r="AP1211" i="6"/>
  <c r="AR1211" i="6"/>
  <c r="AP1224" i="6"/>
  <c r="AR1224" i="6"/>
  <c r="AP1234" i="6"/>
  <c r="AR1234" i="6"/>
  <c r="AP1246" i="6"/>
  <c r="AR1246" i="6"/>
  <c r="AP1260" i="6"/>
  <c r="AR1260" i="6"/>
  <c r="AP1273" i="6"/>
  <c r="AR1273" i="6"/>
  <c r="AP1283" i="6"/>
  <c r="AR1283" i="6"/>
  <c r="AT1283" i="6" s="1"/>
  <c r="AU1283" i="6" s="1"/>
  <c r="AP1296" i="6"/>
  <c r="AR1296" i="6"/>
  <c r="AP1307" i="6"/>
  <c r="AR1307" i="6"/>
  <c r="AP1319" i="6"/>
  <c r="AR1319" i="6"/>
  <c r="AP1330" i="6"/>
  <c r="AR1330" i="6"/>
  <c r="AP1339" i="6"/>
  <c r="AR1339" i="6"/>
  <c r="AP1353" i="6"/>
  <c r="AR1353" i="6"/>
  <c r="AP1365" i="6"/>
  <c r="AR1365" i="6"/>
  <c r="AP1373" i="6"/>
  <c r="AR1373" i="6"/>
  <c r="AP1390" i="6"/>
  <c r="AR1390" i="6"/>
  <c r="AP1402" i="6"/>
  <c r="AR1402" i="6"/>
  <c r="AP1415" i="6"/>
  <c r="AR1415" i="6"/>
  <c r="AP1423" i="6"/>
  <c r="AR1423" i="6"/>
  <c r="AT1423" i="6" s="1"/>
  <c r="AU1423" i="6" s="1"/>
  <c r="AP1436" i="6"/>
  <c r="AR1436" i="6"/>
  <c r="AP1449" i="6"/>
  <c r="AR1449" i="6"/>
  <c r="AP1464" i="6"/>
  <c r="AR1464" i="6"/>
  <c r="AP1476" i="6"/>
  <c r="AR1476" i="6"/>
  <c r="AP1484" i="6"/>
  <c r="AR1484" i="6"/>
  <c r="AP1494" i="6"/>
  <c r="AR1494" i="6"/>
  <c r="AP1508" i="6"/>
  <c r="AR1508" i="6"/>
  <c r="AP1521" i="6"/>
  <c r="AR1521" i="6"/>
  <c r="AP1530" i="6"/>
  <c r="AR1530" i="6"/>
  <c r="AP1543" i="6"/>
  <c r="AR1543" i="6"/>
  <c r="AP1557" i="6"/>
  <c r="AR1557" i="6"/>
  <c r="AP1567" i="6"/>
  <c r="AR1567" i="6"/>
  <c r="AT1567" i="6" s="1"/>
  <c r="AU1567" i="6" s="1"/>
  <c r="AP1581" i="6"/>
  <c r="AR1581" i="6"/>
  <c r="AP1588" i="6"/>
  <c r="AR1588" i="6"/>
  <c r="AP1603" i="6"/>
  <c r="AR1603" i="6"/>
  <c r="AP1615" i="6"/>
  <c r="AR1615" i="6"/>
  <c r="AP1627" i="6"/>
  <c r="AR1627" i="6"/>
  <c r="AP1640" i="6"/>
  <c r="AR1640" i="6"/>
  <c r="AP1651" i="6"/>
  <c r="AR1651" i="6"/>
  <c r="AP1663" i="6"/>
  <c r="AR1663" i="6"/>
  <c r="AP1675" i="6"/>
  <c r="AR1675" i="6"/>
  <c r="AP1685" i="6"/>
  <c r="AR1685" i="6"/>
  <c r="AP1700" i="6"/>
  <c r="AR1700" i="6"/>
  <c r="AP1708" i="6"/>
  <c r="AR1708" i="6"/>
  <c r="AT1708" i="6" s="1"/>
  <c r="AU1708" i="6" s="1"/>
  <c r="AP1721" i="6"/>
  <c r="AR1721" i="6"/>
  <c r="AP1734" i="6"/>
  <c r="AR1734" i="6"/>
  <c r="AP1745" i="6"/>
  <c r="AR1745" i="6"/>
  <c r="AR179" i="6"/>
  <c r="AR368" i="6"/>
  <c r="AP311" i="6"/>
  <c r="AR311" i="6"/>
  <c r="AP1047" i="6"/>
  <c r="AR1047" i="6"/>
  <c r="AR181" i="6"/>
  <c r="AR843" i="6"/>
  <c r="AP7" i="6"/>
  <c r="AR7" i="6"/>
  <c r="AP18" i="6"/>
  <c r="AR18" i="6"/>
  <c r="AP33" i="6"/>
  <c r="AR33" i="6"/>
  <c r="AP54" i="6"/>
  <c r="AR54" i="6"/>
  <c r="AP66" i="6"/>
  <c r="AR66" i="6"/>
  <c r="AP73" i="6"/>
  <c r="AR73" i="6"/>
  <c r="AP97" i="6"/>
  <c r="AR97" i="6"/>
  <c r="AP115" i="6"/>
  <c r="AR115" i="6"/>
  <c r="AP121" i="6"/>
  <c r="AR121" i="6"/>
  <c r="AP144" i="6"/>
  <c r="AR144" i="6"/>
  <c r="AP162" i="6"/>
  <c r="AR162" i="6"/>
  <c r="AP171" i="6"/>
  <c r="AR171" i="6"/>
  <c r="AP192" i="6"/>
  <c r="AR192" i="6"/>
  <c r="AP203" i="6"/>
  <c r="AR203" i="6"/>
  <c r="AP217" i="6"/>
  <c r="AR217" i="6"/>
  <c r="AP243" i="6"/>
  <c r="AR243" i="6"/>
  <c r="AP256" i="6"/>
  <c r="AR256" i="6"/>
  <c r="AP265" i="6"/>
  <c r="AR265" i="6"/>
  <c r="AP288" i="6"/>
  <c r="AR288" i="6"/>
  <c r="AP303" i="6"/>
  <c r="AR303" i="6"/>
  <c r="AP335" i="6"/>
  <c r="AR335" i="6"/>
  <c r="AP346" i="6"/>
  <c r="AR346" i="6"/>
  <c r="AT346" i="6" s="1"/>
  <c r="AU346" i="6" s="1"/>
  <c r="AP358" i="6"/>
  <c r="AR358" i="6"/>
  <c r="AP380" i="6"/>
  <c r="AR380" i="6"/>
  <c r="AP387" i="6"/>
  <c r="AR387" i="6"/>
  <c r="AP407" i="6"/>
  <c r="AR407" i="6"/>
  <c r="AP430" i="6"/>
  <c r="AR430" i="6"/>
  <c r="AP439" i="6"/>
  <c r="AR439" i="6"/>
  <c r="AP451" i="6"/>
  <c r="AR451" i="6"/>
  <c r="AP477" i="6"/>
  <c r="AR477" i="6"/>
  <c r="AP487" i="6"/>
  <c r="AR487" i="6"/>
  <c r="AP503" i="6"/>
  <c r="AR503" i="6"/>
  <c r="AP527" i="6"/>
  <c r="AR527" i="6"/>
  <c r="AP540" i="6"/>
  <c r="AR540" i="6"/>
  <c r="AP546" i="6"/>
  <c r="AR546" i="6"/>
  <c r="AP556" i="6"/>
  <c r="AR556" i="6"/>
  <c r="AP571" i="6"/>
  <c r="AR571" i="6"/>
  <c r="AP579" i="6"/>
  <c r="AR579" i="6"/>
  <c r="AP596" i="6"/>
  <c r="AR596" i="6"/>
  <c r="AP606" i="6"/>
  <c r="AR606" i="6"/>
  <c r="AP618" i="6"/>
  <c r="AR618" i="6"/>
  <c r="AP630" i="6"/>
  <c r="AR630" i="6"/>
  <c r="AT630" i="6" s="1"/>
  <c r="AU630" i="6" s="1"/>
  <c r="AP649" i="6"/>
  <c r="AR649" i="6"/>
  <c r="AP654" i="6"/>
  <c r="AR654" i="6"/>
  <c r="AP666" i="6"/>
  <c r="AR666" i="6"/>
  <c r="AP677" i="6"/>
  <c r="AR677" i="6"/>
  <c r="AP689" i="6"/>
  <c r="AR689" i="6"/>
  <c r="AP701" i="6"/>
  <c r="AR701" i="6"/>
  <c r="AP712" i="6"/>
  <c r="AR712" i="6"/>
  <c r="AP723" i="6"/>
  <c r="AR723" i="6"/>
  <c r="AP737" i="6"/>
  <c r="AR737" i="6"/>
  <c r="AP747" i="6"/>
  <c r="AR747" i="6"/>
  <c r="AP761" i="6"/>
  <c r="AR761" i="6"/>
  <c r="AP773" i="6"/>
  <c r="AR773" i="6"/>
  <c r="AT773" i="6" s="1"/>
  <c r="AU773" i="6" s="1"/>
  <c r="AP783" i="6"/>
  <c r="AR783" i="6"/>
  <c r="AP795" i="6"/>
  <c r="AR795" i="6"/>
  <c r="AP811" i="6"/>
  <c r="AR811" i="6"/>
  <c r="AP820" i="6"/>
  <c r="AR820" i="6"/>
  <c r="AP831" i="6"/>
  <c r="AR831" i="6"/>
  <c r="AP855" i="6"/>
  <c r="AR855" i="6"/>
  <c r="AP869" i="6"/>
  <c r="AR869" i="6"/>
  <c r="AP880" i="6"/>
  <c r="AR880" i="6"/>
  <c r="AP892" i="6"/>
  <c r="AR892" i="6"/>
  <c r="AP905" i="6"/>
  <c r="AR905" i="6"/>
  <c r="AP917" i="6"/>
  <c r="AR917" i="6"/>
  <c r="AT917" i="6" s="1"/>
  <c r="AU917" i="6" s="1"/>
  <c r="AP929" i="6"/>
  <c r="AR929" i="6"/>
  <c r="AP938" i="6"/>
  <c r="AR938" i="6"/>
  <c r="AP952" i="6"/>
  <c r="AR952" i="6"/>
  <c r="AP975" i="6"/>
  <c r="AR975" i="6"/>
  <c r="AP987" i="6"/>
  <c r="AR987" i="6"/>
  <c r="AP1001" i="6"/>
  <c r="AR1001" i="6"/>
  <c r="AP1009" i="6"/>
  <c r="AR1009" i="6"/>
  <c r="AP1022" i="6"/>
  <c r="AR1022" i="6"/>
  <c r="AP1036" i="6"/>
  <c r="AR1036" i="6"/>
  <c r="AP1056" i="6"/>
  <c r="AR1056" i="6"/>
  <c r="AT1056" i="6" s="1"/>
  <c r="AU1056" i="6" s="1"/>
  <c r="AP1069" i="6"/>
  <c r="AR1069" i="6"/>
  <c r="AP1082" i="6"/>
  <c r="AR1082" i="6"/>
  <c r="AP1103" i="6"/>
  <c r="AR1103" i="6"/>
  <c r="AP1116" i="6"/>
  <c r="AR1116" i="6"/>
  <c r="AP1129" i="6"/>
  <c r="AR1129" i="6"/>
  <c r="AP1138" i="6"/>
  <c r="AR1138" i="6"/>
  <c r="AP1152" i="6"/>
  <c r="AR1152" i="6"/>
  <c r="AP1167" i="6"/>
  <c r="AR1167" i="6"/>
  <c r="AP1177" i="6"/>
  <c r="AR1177" i="6"/>
  <c r="AP1187" i="6"/>
  <c r="AR1187" i="6"/>
  <c r="AP1194" i="6"/>
  <c r="AR1194" i="6"/>
  <c r="AP1212" i="6"/>
  <c r="AR1212" i="6"/>
  <c r="AP1223" i="6"/>
  <c r="AR1223" i="6"/>
  <c r="AP1238" i="6"/>
  <c r="AR1238" i="6"/>
  <c r="AP1249" i="6"/>
  <c r="AR1249" i="6"/>
  <c r="AP1259" i="6"/>
  <c r="AR1259" i="6"/>
  <c r="AP1274" i="6"/>
  <c r="AR1274" i="6"/>
  <c r="AP1282" i="6"/>
  <c r="AR1282" i="6"/>
  <c r="AP1294" i="6"/>
  <c r="AR1294" i="6"/>
  <c r="AP1306" i="6"/>
  <c r="AR1306" i="6"/>
  <c r="AP1318" i="6"/>
  <c r="AR1318" i="6"/>
  <c r="AP1332" i="6"/>
  <c r="AR1332" i="6"/>
  <c r="AP1342" i="6"/>
  <c r="AR1342" i="6"/>
  <c r="AP1354" i="6"/>
  <c r="AR1354" i="6"/>
  <c r="AP1367" i="6"/>
  <c r="AR1367" i="6"/>
  <c r="AP1377" i="6"/>
  <c r="AR1377" i="6"/>
  <c r="AP1385" i="6"/>
  <c r="AR1385" i="6"/>
  <c r="AP1400" i="6"/>
  <c r="AR1400" i="6"/>
  <c r="AP1413" i="6"/>
  <c r="AR1413" i="6"/>
  <c r="AP1425" i="6"/>
  <c r="AR1425" i="6"/>
  <c r="AP1438" i="6"/>
  <c r="AR1438" i="6"/>
  <c r="AP1445" i="6"/>
  <c r="AR1445" i="6"/>
  <c r="AP1460" i="6"/>
  <c r="AR1460" i="6"/>
  <c r="AP1475" i="6"/>
  <c r="AR1475" i="6"/>
  <c r="AP1488" i="6"/>
  <c r="AR1488" i="6"/>
  <c r="AP1498" i="6"/>
  <c r="AR1498" i="6"/>
  <c r="AP1509" i="6"/>
  <c r="AR1509" i="6"/>
  <c r="AP1522" i="6"/>
  <c r="AR1522" i="6"/>
  <c r="AP1533" i="6"/>
  <c r="AR1533" i="6"/>
  <c r="AP1545" i="6"/>
  <c r="AR1545" i="6"/>
  <c r="AP1556" i="6"/>
  <c r="AR1556" i="6"/>
  <c r="AP1569" i="6"/>
  <c r="AR1569" i="6"/>
  <c r="AP1583" i="6"/>
  <c r="AR1583" i="6"/>
  <c r="AP1594" i="6"/>
  <c r="AR1594" i="6"/>
  <c r="AP1604" i="6"/>
  <c r="AR1604" i="6"/>
  <c r="AP1617" i="6"/>
  <c r="AR1617" i="6"/>
  <c r="AP1630" i="6"/>
  <c r="AR1630" i="6"/>
  <c r="AP1642" i="6"/>
  <c r="AR1642" i="6"/>
  <c r="AP1654" i="6"/>
  <c r="AR1654" i="6"/>
  <c r="AP1664" i="6"/>
  <c r="AR1664" i="6"/>
  <c r="AP1678" i="6"/>
  <c r="AR1678" i="6"/>
  <c r="AP1684" i="6"/>
  <c r="AR1684" i="6"/>
  <c r="AP1698" i="6"/>
  <c r="AR1698" i="6"/>
  <c r="AP1709" i="6"/>
  <c r="AR1709" i="6"/>
  <c r="AP1723" i="6"/>
  <c r="AR1723" i="6"/>
  <c r="AP1735" i="6"/>
  <c r="AR1735" i="6"/>
  <c r="AP1748" i="6"/>
  <c r="AR1748" i="6"/>
  <c r="AR971" i="6"/>
  <c r="AR519" i="6"/>
  <c r="AR415" i="6"/>
  <c r="AR1459" i="6"/>
  <c r="AR465" i="6"/>
  <c r="AR625" i="6"/>
  <c r="AR37" i="6"/>
  <c r="AR224" i="6"/>
  <c r="AT224" i="6" s="1"/>
  <c r="AU224" i="6" s="1"/>
  <c r="AR413" i="6"/>
  <c r="AR851" i="6"/>
  <c r="AR46" i="6"/>
  <c r="AR231" i="6"/>
  <c r="AT231" i="6" s="1"/>
  <c r="AU231" i="6" s="1"/>
  <c r="AR461" i="6"/>
  <c r="AT461" i="6" s="1"/>
  <c r="AU461" i="6" s="1"/>
  <c r="AR960" i="6"/>
  <c r="AR1093" i="6"/>
  <c r="AR417" i="6"/>
  <c r="AR466" i="6"/>
  <c r="AR87" i="6"/>
  <c r="AR276" i="6"/>
  <c r="AR511" i="6"/>
  <c r="AR1091" i="6"/>
  <c r="AR41" i="6"/>
  <c r="AT41" i="6" s="1"/>
  <c r="AU41" i="6" s="1"/>
  <c r="AR274" i="6"/>
  <c r="AR88" i="6"/>
  <c r="AR277" i="6"/>
  <c r="AR510" i="6"/>
  <c r="AR1418" i="6"/>
  <c r="AR84" i="6"/>
  <c r="AR134" i="6"/>
  <c r="AR323" i="6"/>
  <c r="AR615" i="6"/>
  <c r="AT615" i="6" s="1"/>
  <c r="AU615" i="6" s="1"/>
  <c r="AR1430" i="6"/>
  <c r="AR1564" i="6"/>
  <c r="AP52" i="6"/>
  <c r="AR52" i="6"/>
  <c r="AT52" i="6" s="1"/>
  <c r="AU52" i="6" s="1"/>
  <c r="AP113" i="6"/>
  <c r="AR113" i="6"/>
  <c r="AP170" i="6"/>
  <c r="AR170" i="6"/>
  <c r="AT170" i="6" s="1"/>
  <c r="AU170" i="6" s="1"/>
  <c r="AP273" i="6"/>
  <c r="AR273" i="6"/>
  <c r="AT273" i="6" s="1"/>
  <c r="AU273" i="6" s="1"/>
  <c r="AP321" i="6"/>
  <c r="AR321" i="6"/>
  <c r="AP381" i="6"/>
  <c r="AR381" i="6"/>
  <c r="AP440" i="6"/>
  <c r="AR440" i="6"/>
  <c r="AP450" i="6"/>
  <c r="AR450" i="6"/>
  <c r="AP467" i="6"/>
  <c r="AR467" i="6"/>
  <c r="AP526" i="6"/>
  <c r="AR526" i="6"/>
  <c r="AT526" i="6" s="1"/>
  <c r="AU526" i="6" s="1"/>
  <c r="AP536" i="6"/>
  <c r="AR536" i="6"/>
  <c r="AP545" i="6"/>
  <c r="AR545" i="6"/>
  <c r="AP564" i="6"/>
  <c r="AR564" i="6"/>
  <c r="AP569" i="6"/>
  <c r="AR569" i="6"/>
  <c r="AP581" i="6"/>
  <c r="AR581" i="6"/>
  <c r="AP595" i="6"/>
  <c r="AR595" i="6"/>
  <c r="AP607" i="6"/>
  <c r="AR607" i="6"/>
  <c r="AP619" i="6"/>
  <c r="AR619" i="6"/>
  <c r="AT619" i="6" s="1"/>
  <c r="AU619" i="6" s="1"/>
  <c r="AP629" i="6"/>
  <c r="AR629" i="6"/>
  <c r="AP648" i="6"/>
  <c r="AR648" i="6"/>
  <c r="AT648" i="6" s="1"/>
  <c r="AU648" i="6" s="1"/>
  <c r="AP655" i="6"/>
  <c r="AR655" i="6"/>
  <c r="AP676" i="6"/>
  <c r="AR676" i="6"/>
  <c r="AP690" i="6"/>
  <c r="AR690" i="6"/>
  <c r="AP706" i="6"/>
  <c r="AR706" i="6"/>
  <c r="AP713" i="6"/>
  <c r="AR713" i="6"/>
  <c r="AP722" i="6"/>
  <c r="AR722" i="6"/>
  <c r="AP736" i="6"/>
  <c r="AR736" i="6"/>
  <c r="AP751" i="6"/>
  <c r="AR751" i="6"/>
  <c r="AP772" i="6"/>
  <c r="AR772" i="6"/>
  <c r="AT772" i="6" s="1"/>
  <c r="AU772" i="6" s="1"/>
  <c r="AP787" i="6"/>
  <c r="AR787" i="6"/>
  <c r="AP796" i="6"/>
  <c r="AR796" i="6"/>
  <c r="AP809" i="6"/>
  <c r="AR809" i="6"/>
  <c r="AT809" i="6" s="1"/>
  <c r="AU809" i="6" s="1"/>
  <c r="AP845" i="6"/>
  <c r="AR845" i="6"/>
  <c r="AP881" i="6"/>
  <c r="AR881" i="6"/>
  <c r="AP891" i="6"/>
  <c r="AR891" i="6"/>
  <c r="AT891" i="6" s="1"/>
  <c r="AU891" i="6" s="1"/>
  <c r="AP907" i="6"/>
  <c r="AR907" i="6"/>
  <c r="AP915" i="6"/>
  <c r="AR915" i="6"/>
  <c r="AT915" i="6" s="1"/>
  <c r="AU915" i="6" s="1"/>
  <c r="AP924" i="6"/>
  <c r="AR924" i="6"/>
  <c r="AP940" i="6"/>
  <c r="AR940" i="6"/>
  <c r="AP951" i="6"/>
  <c r="AR951" i="6"/>
  <c r="AP959" i="6"/>
  <c r="AR959" i="6"/>
  <c r="AP978" i="6"/>
  <c r="AR978" i="6"/>
  <c r="AP989" i="6"/>
  <c r="AR989" i="6"/>
  <c r="AP1000" i="6"/>
  <c r="AR1000" i="6"/>
  <c r="AP1012" i="6"/>
  <c r="AR1012" i="6"/>
  <c r="AP1035" i="6"/>
  <c r="AR1035" i="6"/>
  <c r="AP1046" i="6"/>
  <c r="AR1046" i="6"/>
  <c r="AP1060" i="6"/>
  <c r="AR1060" i="6"/>
  <c r="AP1070" i="6"/>
  <c r="AR1070" i="6"/>
  <c r="AP1081" i="6"/>
  <c r="AR1081" i="6"/>
  <c r="AP1095" i="6"/>
  <c r="AR1095" i="6"/>
  <c r="AP1106" i="6"/>
  <c r="AR1106" i="6"/>
  <c r="AP1130" i="6"/>
  <c r="AR1130" i="6"/>
  <c r="AP1141" i="6"/>
  <c r="AR1141" i="6"/>
  <c r="AP1153" i="6"/>
  <c r="AR1153" i="6"/>
  <c r="AP1166" i="6"/>
  <c r="AR1166" i="6"/>
  <c r="AP1175" i="6"/>
  <c r="AR1175" i="6"/>
  <c r="AP1189" i="6"/>
  <c r="AR1189" i="6"/>
  <c r="AP1201" i="6"/>
  <c r="AR1201" i="6"/>
  <c r="AP1213" i="6"/>
  <c r="AR1213" i="6"/>
  <c r="AP1222" i="6"/>
  <c r="AR1222" i="6"/>
  <c r="AP1239" i="6"/>
  <c r="AR1239" i="6"/>
  <c r="AP1248" i="6"/>
  <c r="AR1248" i="6"/>
  <c r="AP1262" i="6"/>
  <c r="AR1262" i="6"/>
  <c r="AP1270" i="6"/>
  <c r="AR1270" i="6"/>
  <c r="AP1286" i="6"/>
  <c r="AR1286" i="6"/>
  <c r="AP1295" i="6"/>
  <c r="AR1295" i="6"/>
  <c r="AP1305" i="6"/>
  <c r="AR1305" i="6"/>
  <c r="AP1320" i="6"/>
  <c r="AR1320" i="6"/>
  <c r="AP1335" i="6"/>
  <c r="AR1335" i="6"/>
  <c r="AP1344" i="6"/>
  <c r="AR1344" i="6"/>
  <c r="AP1355" i="6"/>
  <c r="AR1355" i="6"/>
  <c r="AP1364" i="6"/>
  <c r="AR1364" i="6"/>
  <c r="AP1380" i="6"/>
  <c r="AR1380" i="6"/>
  <c r="AP1392" i="6"/>
  <c r="AR1392" i="6"/>
  <c r="AP1399" i="6"/>
  <c r="AR1399" i="6"/>
  <c r="AP1412" i="6"/>
  <c r="AR1412" i="6"/>
  <c r="AP1426" i="6"/>
  <c r="AR1426" i="6"/>
  <c r="AP1437" i="6"/>
  <c r="AR1437" i="6"/>
  <c r="AP1450" i="6"/>
  <c r="AR1450" i="6"/>
  <c r="AP1466" i="6"/>
  <c r="AR1466" i="6"/>
  <c r="AP1473" i="6"/>
  <c r="AR1473" i="6"/>
  <c r="AP1487" i="6"/>
  <c r="AR1487" i="6"/>
  <c r="AP1499" i="6"/>
  <c r="AR1499" i="6"/>
  <c r="AP1512" i="6"/>
  <c r="AR1512" i="6"/>
  <c r="AP1520" i="6"/>
  <c r="AR1520" i="6"/>
  <c r="AP1535" i="6"/>
  <c r="AR1535" i="6"/>
  <c r="AP1546" i="6"/>
  <c r="AR1546" i="6"/>
  <c r="AP1558" i="6"/>
  <c r="AR1558" i="6"/>
  <c r="AP1570" i="6"/>
  <c r="AR1570" i="6"/>
  <c r="AP1582" i="6"/>
  <c r="AR1582" i="6"/>
  <c r="AP1593" i="6"/>
  <c r="AR1593" i="6"/>
  <c r="AP1606" i="6"/>
  <c r="AR1606" i="6"/>
  <c r="AP1616" i="6"/>
  <c r="AR1616" i="6"/>
  <c r="AP1629" i="6"/>
  <c r="AR1629" i="6"/>
  <c r="AP1641" i="6"/>
  <c r="AR1641" i="6"/>
  <c r="AP1653" i="6"/>
  <c r="AR1653" i="6"/>
  <c r="AP1665" i="6"/>
  <c r="AR1665" i="6"/>
  <c r="AP1677" i="6"/>
  <c r="AR1677" i="6"/>
  <c r="AP1689" i="6"/>
  <c r="AR1689" i="6"/>
  <c r="AP1699" i="6"/>
  <c r="AR1699" i="6"/>
  <c r="AP1707" i="6"/>
  <c r="AR1707" i="6"/>
  <c r="AP1724" i="6"/>
  <c r="AR1724" i="6"/>
  <c r="AP1730" i="6"/>
  <c r="AR1730" i="6"/>
  <c r="AP1746" i="6"/>
  <c r="AR1746" i="6"/>
  <c r="AR643" i="6"/>
  <c r="AR875" i="6"/>
  <c r="AP513" i="6"/>
  <c r="AR513" i="6"/>
  <c r="AP529" i="6"/>
  <c r="AR529" i="6"/>
  <c r="AP535" i="6"/>
  <c r="AR535" i="6"/>
  <c r="AP543" i="6"/>
  <c r="AR543" i="6"/>
  <c r="AT543" i="6" s="1"/>
  <c r="AU543" i="6" s="1"/>
  <c r="AP561" i="6"/>
  <c r="AR561" i="6"/>
  <c r="AP573" i="6"/>
  <c r="AR573" i="6"/>
  <c r="AP584" i="6"/>
  <c r="AR584" i="6"/>
  <c r="AP594" i="6"/>
  <c r="AR594" i="6"/>
  <c r="AT594" i="6" s="1"/>
  <c r="AU594" i="6" s="1"/>
  <c r="AP608" i="6"/>
  <c r="AR608" i="6"/>
  <c r="AP620" i="6"/>
  <c r="AR620" i="6"/>
  <c r="AP632" i="6"/>
  <c r="AR632" i="6"/>
  <c r="AP647" i="6"/>
  <c r="AR647" i="6"/>
  <c r="AP657" i="6"/>
  <c r="AR657" i="6"/>
  <c r="AP664" i="6"/>
  <c r="AR664" i="6"/>
  <c r="AP674" i="6"/>
  <c r="AR674" i="6"/>
  <c r="AP692" i="6"/>
  <c r="AR692" i="6"/>
  <c r="AP705" i="6"/>
  <c r="AR705" i="6"/>
  <c r="AP715" i="6"/>
  <c r="AR715" i="6"/>
  <c r="AP724" i="6"/>
  <c r="AR724" i="6"/>
  <c r="AP738" i="6"/>
  <c r="AR738" i="6"/>
  <c r="AP750" i="6"/>
  <c r="AR750" i="6"/>
  <c r="AP764" i="6"/>
  <c r="AR764" i="6"/>
  <c r="AP775" i="6"/>
  <c r="AR775" i="6"/>
  <c r="AT775" i="6" s="1"/>
  <c r="AU775" i="6" s="1"/>
  <c r="AP785" i="6"/>
  <c r="AR785" i="6"/>
  <c r="AP794" i="6"/>
  <c r="AR794" i="6"/>
  <c r="AP808" i="6"/>
  <c r="AR808" i="6"/>
  <c r="AP821" i="6"/>
  <c r="AR821" i="6"/>
  <c r="AT821" i="6" s="1"/>
  <c r="AU821" i="6" s="1"/>
  <c r="AP834" i="6"/>
  <c r="AR834" i="6"/>
  <c r="AT834" i="6" s="1"/>
  <c r="AU834" i="6" s="1"/>
  <c r="AP846" i="6"/>
  <c r="AR846" i="6"/>
  <c r="AT846" i="6" s="1"/>
  <c r="AU846" i="6" s="1"/>
  <c r="AP859" i="6"/>
  <c r="AR859" i="6"/>
  <c r="AT859" i="6" s="1"/>
  <c r="AU859" i="6" s="1"/>
  <c r="AP868" i="6"/>
  <c r="AR868" i="6"/>
  <c r="AP882" i="6"/>
  <c r="AR882" i="6"/>
  <c r="AP894" i="6"/>
  <c r="AR894" i="6"/>
  <c r="AP904" i="6"/>
  <c r="AR904" i="6"/>
  <c r="AT904" i="6" s="1"/>
  <c r="AU904" i="6" s="1"/>
  <c r="AP916" i="6"/>
  <c r="AR916" i="6"/>
  <c r="AP923" i="6"/>
  <c r="AR923" i="6"/>
  <c r="AP946" i="6"/>
  <c r="AR946" i="6"/>
  <c r="AP955" i="6"/>
  <c r="AR955" i="6"/>
  <c r="AP964" i="6"/>
  <c r="AR964" i="6"/>
  <c r="AP977" i="6"/>
  <c r="AR977" i="6"/>
  <c r="AP988" i="6"/>
  <c r="AR988" i="6"/>
  <c r="AP999" i="6"/>
  <c r="AR999" i="6"/>
  <c r="AT999" i="6" s="1"/>
  <c r="AU999" i="6" s="1"/>
  <c r="AP1011" i="6"/>
  <c r="AR1011" i="6"/>
  <c r="AT1011" i="6" s="1"/>
  <c r="AU1011" i="6" s="1"/>
  <c r="AP1026" i="6"/>
  <c r="AR1026" i="6"/>
  <c r="AP1034" i="6"/>
  <c r="AR1034" i="6"/>
  <c r="AT1034" i="6" s="1"/>
  <c r="AU1034" i="6" s="1"/>
  <c r="AP1045" i="6"/>
  <c r="AR1045" i="6"/>
  <c r="AT1045" i="6" s="1"/>
  <c r="AU1045" i="6" s="1"/>
  <c r="AP1058" i="6"/>
  <c r="AR1058" i="6"/>
  <c r="AP1073" i="6"/>
  <c r="AR1073" i="6"/>
  <c r="AT1073" i="6" s="1"/>
  <c r="AU1073" i="6" s="1"/>
  <c r="AP1086" i="6"/>
  <c r="AR1086" i="6"/>
  <c r="AT1086" i="6" s="1"/>
  <c r="AU1086" i="6" s="1"/>
  <c r="AP1094" i="6"/>
  <c r="AR1094" i="6"/>
  <c r="AP1109" i="6"/>
  <c r="AR1109" i="6"/>
  <c r="AP1118" i="6"/>
  <c r="AR1118" i="6"/>
  <c r="AT1118" i="6" s="1"/>
  <c r="AU1118" i="6" s="1"/>
  <c r="AP1128" i="6"/>
  <c r="AR1128" i="6"/>
  <c r="AP1146" i="6"/>
  <c r="AR1146" i="6"/>
  <c r="AT1146" i="6" s="1"/>
  <c r="AU1146" i="6" s="1"/>
  <c r="AP1154" i="6"/>
  <c r="AR1154" i="6"/>
  <c r="AT1154" i="6" s="1"/>
  <c r="AU1154" i="6" s="1"/>
  <c r="AP1163" i="6"/>
  <c r="AR1163" i="6"/>
  <c r="AP1179" i="6"/>
  <c r="AR1179" i="6"/>
  <c r="AP1188" i="6"/>
  <c r="AR1188" i="6"/>
  <c r="AT1188" i="6" s="1"/>
  <c r="AU1188" i="6" s="1"/>
  <c r="AP1202" i="6"/>
  <c r="AR1202" i="6"/>
  <c r="AT1202" i="6" s="1"/>
  <c r="AU1202" i="6" s="1"/>
  <c r="AP1215" i="6"/>
  <c r="AR1215" i="6"/>
  <c r="AP1225" i="6"/>
  <c r="AR1225" i="6"/>
  <c r="AP1237" i="6"/>
  <c r="AR1237" i="6"/>
  <c r="AP1247" i="6"/>
  <c r="AR1247" i="6"/>
  <c r="AP1261" i="6"/>
  <c r="AR1261" i="6"/>
  <c r="AP1269" i="6"/>
  <c r="AR1269" i="6"/>
  <c r="AP1284" i="6"/>
  <c r="AR1284" i="6"/>
  <c r="AP1298" i="6"/>
  <c r="AR1298" i="6"/>
  <c r="AP1314" i="6"/>
  <c r="AR1314" i="6"/>
  <c r="AP1322" i="6"/>
  <c r="AR1322" i="6"/>
  <c r="AP1334" i="6"/>
  <c r="AR1334" i="6"/>
  <c r="AT1334" i="6" s="1"/>
  <c r="AU1334" i="6" s="1"/>
  <c r="AP1343" i="6"/>
  <c r="AR1343" i="6"/>
  <c r="AT1343" i="6" s="1"/>
  <c r="AU1343" i="6" s="1"/>
  <c r="AP1356" i="6"/>
  <c r="AR1356" i="6"/>
  <c r="AP1366" i="6"/>
  <c r="AR1366" i="6"/>
  <c r="AT1366" i="6" s="1"/>
  <c r="AU1366" i="6" s="1"/>
  <c r="AP1381" i="6"/>
  <c r="AR1381" i="6"/>
  <c r="AP1391" i="6"/>
  <c r="AR1391" i="6"/>
  <c r="AT1391" i="6" s="1"/>
  <c r="AU1391" i="6" s="1"/>
  <c r="AP1403" i="6"/>
  <c r="AR1403" i="6"/>
  <c r="AP1414" i="6"/>
  <c r="AR1414" i="6"/>
  <c r="AT1414" i="6" s="1"/>
  <c r="AU1414" i="6" s="1"/>
  <c r="AP1427" i="6"/>
  <c r="AR1427" i="6"/>
  <c r="AP1440" i="6"/>
  <c r="AR1440" i="6"/>
  <c r="AP1452" i="6"/>
  <c r="AR1452" i="6"/>
  <c r="AP1465" i="6"/>
  <c r="AR1465" i="6"/>
  <c r="AP1472" i="6"/>
  <c r="AR1472" i="6"/>
  <c r="AP1489" i="6"/>
  <c r="AR1489" i="6"/>
  <c r="AP1497" i="6"/>
  <c r="AR1497" i="6"/>
  <c r="AT1497" i="6" s="1"/>
  <c r="AU1497" i="6" s="1"/>
  <c r="AP1505" i="6"/>
  <c r="AR1505" i="6"/>
  <c r="AP1528" i="6"/>
  <c r="AR1528" i="6"/>
  <c r="AP1536" i="6"/>
  <c r="AR1536" i="6"/>
  <c r="AT1536" i="6" s="1"/>
  <c r="AU1536" i="6" s="1"/>
  <c r="AP1548" i="6"/>
  <c r="AR1548" i="6"/>
  <c r="AP1561" i="6"/>
  <c r="AR1561" i="6"/>
  <c r="AP1575" i="6"/>
  <c r="AR1575" i="6"/>
  <c r="AT1575" i="6" s="1"/>
  <c r="AU1575" i="6" s="1"/>
  <c r="AP1580" i="6"/>
  <c r="AR1580" i="6"/>
  <c r="AP1595" i="6"/>
  <c r="AR1595" i="6"/>
  <c r="AP1607" i="6"/>
  <c r="AR1607" i="6"/>
  <c r="AP1620" i="6"/>
  <c r="AR1620" i="6"/>
  <c r="AP1639" i="6"/>
  <c r="AR1639" i="6"/>
  <c r="AP1652" i="6"/>
  <c r="AR1652" i="6"/>
  <c r="AT1652" i="6" s="1"/>
  <c r="AU1652" i="6" s="1"/>
  <c r="AP1666" i="6"/>
  <c r="AR1666" i="6"/>
  <c r="AP1676" i="6"/>
  <c r="AR1676" i="6"/>
  <c r="AP1690" i="6"/>
  <c r="AR1690" i="6"/>
  <c r="AP1702" i="6"/>
  <c r="AR1702" i="6"/>
  <c r="AT1702" i="6" s="1"/>
  <c r="AU1702" i="6" s="1"/>
  <c r="AP1714" i="6"/>
  <c r="AR1714" i="6"/>
  <c r="AT1714" i="6" s="1"/>
  <c r="AU1714" i="6" s="1"/>
  <c r="AP1722" i="6"/>
  <c r="AR1722" i="6"/>
  <c r="AP1733" i="6"/>
  <c r="AR1733" i="6"/>
  <c r="AP1747" i="6"/>
  <c r="AR1747" i="6"/>
  <c r="AT1747" i="6" s="1"/>
  <c r="AU1747" i="6" s="1"/>
  <c r="AP1760" i="6"/>
  <c r="AR1760" i="6"/>
  <c r="AT1760" i="6" s="1"/>
  <c r="AU1760" i="6" s="1"/>
  <c r="AP1771" i="6"/>
  <c r="AR1771" i="6"/>
  <c r="AP1785" i="6"/>
  <c r="AR1785" i="6"/>
  <c r="AT1785" i="6" s="1"/>
  <c r="AU1785" i="6" s="1"/>
  <c r="AP1794" i="6"/>
  <c r="AR1794" i="6"/>
  <c r="AP1807" i="6"/>
  <c r="AR1807" i="6"/>
  <c r="AP1819" i="6"/>
  <c r="AR1819" i="6"/>
  <c r="AT1819" i="6" s="1"/>
  <c r="AU1819" i="6" s="1"/>
  <c r="AP1832" i="6"/>
  <c r="AR1832" i="6"/>
  <c r="AP1842" i="6"/>
  <c r="AR1842" i="6"/>
  <c r="AT1842" i="6" s="1"/>
  <c r="AU1842" i="6" s="1"/>
  <c r="AP1858" i="6"/>
  <c r="AR1858" i="6"/>
  <c r="AP1866" i="6"/>
  <c r="AR1866" i="6"/>
  <c r="AP1877" i="6"/>
  <c r="AR1877" i="6"/>
  <c r="AP1890" i="6"/>
  <c r="AR1890" i="6"/>
  <c r="AP1905" i="6"/>
  <c r="AR1905" i="6"/>
  <c r="AP1913" i="6"/>
  <c r="AR1913" i="6"/>
  <c r="AP1926" i="6"/>
  <c r="AR1926" i="6"/>
  <c r="AP1938" i="6"/>
  <c r="AR1938" i="6"/>
  <c r="AP1947" i="6"/>
  <c r="AR1947" i="6"/>
  <c r="AP1958" i="6"/>
  <c r="AR1958" i="6"/>
  <c r="AT1958" i="6" s="1"/>
  <c r="AU1958" i="6" s="1"/>
  <c r="AP1973" i="6"/>
  <c r="AR1973" i="6"/>
  <c r="AP1982" i="6"/>
  <c r="AR1982" i="6"/>
  <c r="AP1996" i="6"/>
  <c r="AR1996" i="6"/>
  <c r="AP2010" i="6"/>
  <c r="AR2010" i="6"/>
  <c r="AT2010" i="6" s="1"/>
  <c r="AU2010" i="6" s="1"/>
  <c r="AP2022" i="6"/>
  <c r="AR2022" i="6"/>
  <c r="AP2039" i="6"/>
  <c r="AR2039" i="6"/>
  <c r="AT2039" i="6" s="1"/>
  <c r="AU2039" i="6" s="1"/>
  <c r="AP2043" i="6"/>
  <c r="AR2043" i="6"/>
  <c r="AT2043" i="6" s="1"/>
  <c r="AU2043" i="6" s="1"/>
  <c r="AP2054" i="6"/>
  <c r="AR2054" i="6"/>
  <c r="AP2065" i="6"/>
  <c r="AR2065" i="6"/>
  <c r="AT2065" i="6" s="1"/>
  <c r="AU2065" i="6" s="1"/>
  <c r="AP2074" i="6"/>
  <c r="AR2074" i="6"/>
  <c r="AT2074" i="6" s="1"/>
  <c r="AU2074" i="6" s="1"/>
  <c r="AP2090" i="6"/>
  <c r="AR2090" i="6"/>
  <c r="AP2108" i="6"/>
  <c r="AR2108" i="6"/>
  <c r="AP2115" i="6"/>
  <c r="AR2115" i="6"/>
  <c r="AT2115" i="6" s="1"/>
  <c r="AU2115" i="6" s="1"/>
  <c r="AP2131" i="6"/>
  <c r="AR2131" i="6"/>
  <c r="AP2140" i="6"/>
  <c r="AR2140" i="6"/>
  <c r="AP2151" i="6"/>
  <c r="AR2151" i="6"/>
  <c r="AP2164" i="6"/>
  <c r="AR2164" i="6"/>
  <c r="AT2164" i="6" s="1"/>
  <c r="AU2164" i="6" s="1"/>
  <c r="AP2176" i="6"/>
  <c r="AR2176" i="6"/>
  <c r="AT2176" i="6" s="1"/>
  <c r="AU2176" i="6" s="1"/>
  <c r="AP2188" i="6"/>
  <c r="AR2188" i="6"/>
  <c r="AP2198" i="6"/>
  <c r="AR2198" i="6"/>
  <c r="AT2198" i="6" s="1"/>
  <c r="AU2198" i="6" s="1"/>
  <c r="AP2212" i="6"/>
  <c r="AR2212" i="6"/>
  <c r="AR652" i="6"/>
  <c r="AR767" i="6"/>
  <c r="AR994" i="6"/>
  <c r="AR1576" i="6"/>
  <c r="AP668" i="6"/>
  <c r="AR668" i="6"/>
  <c r="AP5" i="6"/>
  <c r="AR5" i="6"/>
  <c r="AP19" i="6"/>
  <c r="AR19" i="6"/>
  <c r="AP30" i="6"/>
  <c r="AR30" i="6"/>
  <c r="AP45" i="6"/>
  <c r="AR45" i="6"/>
  <c r="AP55" i="6"/>
  <c r="AR55" i="6"/>
  <c r="AT55" i="6" s="1"/>
  <c r="AU55" i="6" s="1"/>
  <c r="AP89" i="6"/>
  <c r="AR89" i="6"/>
  <c r="AP103" i="6"/>
  <c r="AR103" i="6"/>
  <c r="AT103" i="6" s="1"/>
  <c r="AU103" i="6" s="1"/>
  <c r="AP119" i="6"/>
  <c r="AR119" i="6"/>
  <c r="AP124" i="6"/>
  <c r="AR124" i="6"/>
  <c r="AP135" i="6"/>
  <c r="AR135" i="6"/>
  <c r="AP148" i="6"/>
  <c r="AR148" i="6"/>
  <c r="AT148" i="6" s="1"/>
  <c r="AU148" i="6" s="1"/>
  <c r="AP166" i="6"/>
  <c r="AR166" i="6"/>
  <c r="AP168" i="6"/>
  <c r="AR168" i="6"/>
  <c r="AP184" i="6"/>
  <c r="AR184" i="6"/>
  <c r="AT184" i="6" s="1"/>
  <c r="AU184" i="6" s="1"/>
  <c r="AP193" i="6"/>
  <c r="AR193" i="6"/>
  <c r="AP206" i="6"/>
  <c r="AR206" i="6"/>
  <c r="AP221" i="6"/>
  <c r="AR221" i="6"/>
  <c r="AP230" i="6"/>
  <c r="AR230" i="6"/>
  <c r="AT230" i="6" s="1"/>
  <c r="AU230" i="6" s="1"/>
  <c r="AP241" i="6"/>
  <c r="AR241" i="6"/>
  <c r="AT241" i="6" s="1"/>
  <c r="AU241" i="6" s="1"/>
  <c r="AP253" i="6"/>
  <c r="AR253" i="6"/>
  <c r="AP267" i="6"/>
  <c r="AR267" i="6"/>
  <c r="AP279" i="6"/>
  <c r="AR279" i="6"/>
  <c r="AP289" i="6"/>
  <c r="AR289" i="6"/>
  <c r="AT289" i="6" s="1"/>
  <c r="AU289" i="6" s="1"/>
  <c r="AP301" i="6"/>
  <c r="AR301" i="6"/>
  <c r="AP314" i="6"/>
  <c r="AR314" i="6"/>
  <c r="AP328" i="6"/>
  <c r="AR328" i="6"/>
  <c r="AP339" i="6"/>
  <c r="AR339" i="6"/>
  <c r="AT339" i="6" s="1"/>
  <c r="AU339" i="6" s="1"/>
  <c r="AP352" i="6"/>
  <c r="AR352" i="6"/>
  <c r="AP366" i="6"/>
  <c r="AR366" i="6"/>
  <c r="AP372" i="6"/>
  <c r="AR372" i="6"/>
  <c r="AP383" i="6"/>
  <c r="AR383" i="6"/>
  <c r="AT383" i="6" s="1"/>
  <c r="AU383" i="6" s="1"/>
  <c r="AP393" i="6"/>
  <c r="AR393" i="6"/>
  <c r="AP404" i="6"/>
  <c r="AR404" i="6"/>
  <c r="AP420" i="6"/>
  <c r="AR420" i="6"/>
  <c r="AP431" i="6"/>
  <c r="AR431" i="6"/>
  <c r="AP445" i="6"/>
  <c r="AR445" i="6"/>
  <c r="AP454" i="6"/>
  <c r="AR454" i="6"/>
  <c r="AP463" i="6"/>
  <c r="AR463" i="6"/>
  <c r="AP478" i="6"/>
  <c r="AR478" i="6"/>
  <c r="AP489" i="6"/>
  <c r="AR489" i="6"/>
  <c r="AP498" i="6"/>
  <c r="AR498" i="6"/>
  <c r="AT498" i="6" s="1"/>
  <c r="AU498" i="6" s="1"/>
  <c r="AP514" i="6"/>
  <c r="AR514" i="6"/>
  <c r="AP528" i="6"/>
  <c r="AR528" i="6"/>
  <c r="AP542" i="6"/>
  <c r="AR542" i="6"/>
  <c r="AT542" i="6" s="1"/>
  <c r="AU542" i="6" s="1"/>
  <c r="AP549" i="6"/>
  <c r="AR549" i="6"/>
  <c r="AT549" i="6" s="1"/>
  <c r="AU549" i="6" s="1"/>
  <c r="AP563" i="6"/>
  <c r="AR563" i="6"/>
  <c r="AP570" i="6"/>
  <c r="AR570" i="6"/>
  <c r="AP585" i="6"/>
  <c r="AR585" i="6"/>
  <c r="AT585" i="6" s="1"/>
  <c r="AU585" i="6" s="1"/>
  <c r="AP598" i="6"/>
  <c r="AR598" i="6"/>
  <c r="AP609" i="6"/>
  <c r="AR609" i="6"/>
  <c r="AP623" i="6"/>
  <c r="AR623" i="6"/>
  <c r="AP636" i="6"/>
  <c r="AR636" i="6"/>
  <c r="AT636" i="6" s="1"/>
  <c r="AU636" i="6" s="1"/>
  <c r="AP646" i="6"/>
  <c r="AR646" i="6"/>
  <c r="AP656" i="6"/>
  <c r="AR656" i="6"/>
  <c r="AP671" i="6"/>
  <c r="AR671" i="6"/>
  <c r="AP681" i="6"/>
  <c r="AR681" i="6"/>
  <c r="AT681" i="6" s="1"/>
  <c r="AU681" i="6" s="1"/>
  <c r="AP691" i="6"/>
  <c r="AR691" i="6"/>
  <c r="AP702" i="6"/>
  <c r="AR702" i="6"/>
  <c r="AP714" i="6"/>
  <c r="AR714" i="6"/>
  <c r="AP728" i="6"/>
  <c r="AR728" i="6"/>
  <c r="AT728" i="6" s="1"/>
  <c r="AU728" i="6" s="1"/>
  <c r="AP739" i="6"/>
  <c r="AR739" i="6"/>
  <c r="AP749" i="6"/>
  <c r="AR749" i="6"/>
  <c r="AP763" i="6"/>
  <c r="AR763" i="6"/>
  <c r="AP774" i="6"/>
  <c r="AR774" i="6"/>
  <c r="AT774" i="6" s="1"/>
  <c r="AU774" i="6" s="1"/>
  <c r="AP789" i="6"/>
  <c r="AR789" i="6"/>
  <c r="AP799" i="6"/>
  <c r="AR799" i="6"/>
  <c r="AP815" i="6"/>
  <c r="AR815" i="6"/>
  <c r="AP823" i="6"/>
  <c r="AR823" i="6"/>
  <c r="AT823" i="6" s="1"/>
  <c r="AU823" i="6" s="1"/>
  <c r="AP836" i="6"/>
  <c r="AR836" i="6"/>
  <c r="AT836" i="6" s="1"/>
  <c r="AU836" i="6" s="1"/>
  <c r="AP848" i="6"/>
  <c r="AR848" i="6"/>
  <c r="AP858" i="6"/>
  <c r="AR858" i="6"/>
  <c r="AP871" i="6"/>
  <c r="AR871" i="6"/>
  <c r="AT871" i="6" s="1"/>
  <c r="AU871" i="6" s="1"/>
  <c r="AP883" i="6"/>
  <c r="AR883" i="6"/>
  <c r="AT883" i="6" s="1"/>
  <c r="AU883" i="6" s="1"/>
  <c r="AP896" i="6"/>
  <c r="AR896" i="6"/>
  <c r="AP903" i="6"/>
  <c r="AR903" i="6"/>
  <c r="AP921" i="6"/>
  <c r="AR921" i="6"/>
  <c r="AP933" i="6"/>
  <c r="AR933" i="6"/>
  <c r="AT933" i="6" s="1"/>
  <c r="AU933" i="6" s="1"/>
  <c r="AP941" i="6"/>
  <c r="AR941" i="6"/>
  <c r="AP954" i="6"/>
  <c r="AR954" i="6"/>
  <c r="AP967" i="6"/>
  <c r="AR967" i="6"/>
  <c r="AP979" i="6"/>
  <c r="AR979" i="6"/>
  <c r="AT979" i="6" s="1"/>
  <c r="AU979" i="6" s="1"/>
  <c r="AP990" i="6"/>
  <c r="AR990" i="6"/>
  <c r="AP1004" i="6"/>
  <c r="AR1004" i="6"/>
  <c r="AP1014" i="6"/>
  <c r="AR1014" i="6"/>
  <c r="AP1025" i="6"/>
  <c r="AR1025" i="6"/>
  <c r="AP1038" i="6"/>
  <c r="AR1038" i="6"/>
  <c r="AP1051" i="6"/>
  <c r="AR1051" i="6"/>
  <c r="AP1059" i="6"/>
  <c r="AR1059" i="6"/>
  <c r="AT1059" i="6" s="1"/>
  <c r="AU1059" i="6" s="1"/>
  <c r="AP1071" i="6"/>
  <c r="AR1071" i="6"/>
  <c r="AP1083" i="6"/>
  <c r="AR1083" i="6"/>
  <c r="AP1098" i="6"/>
  <c r="AR1098" i="6"/>
  <c r="AT1098" i="6" s="1"/>
  <c r="AU1098" i="6" s="1"/>
  <c r="AP1108" i="6"/>
  <c r="AR1108" i="6"/>
  <c r="AP1121" i="6"/>
  <c r="AR1121" i="6"/>
  <c r="AP1132" i="6"/>
  <c r="AR1132" i="6"/>
  <c r="AT1132" i="6" s="1"/>
  <c r="AU1132" i="6" s="1"/>
  <c r="AP1142" i="6"/>
  <c r="AR1142" i="6"/>
  <c r="AP1156" i="6"/>
  <c r="AR1156" i="6"/>
  <c r="AP1164" i="6"/>
  <c r="AR1164" i="6"/>
  <c r="AP1176" i="6"/>
  <c r="AR1176" i="6"/>
  <c r="AT1176" i="6" s="1"/>
  <c r="AU1176" i="6" s="1"/>
  <c r="AP1192" i="6"/>
  <c r="AR1192" i="6"/>
  <c r="AP1206" i="6"/>
  <c r="AR1206" i="6"/>
  <c r="AP1217" i="6"/>
  <c r="AR1217" i="6"/>
  <c r="AP1226" i="6"/>
  <c r="AR1226" i="6"/>
  <c r="AP1236" i="6"/>
  <c r="AR1236" i="6"/>
  <c r="AT1236" i="6" s="1"/>
  <c r="AU1236" i="6" s="1"/>
  <c r="AP1250" i="6"/>
  <c r="AR1250" i="6"/>
  <c r="AP1258" i="6"/>
  <c r="AR1258" i="6"/>
  <c r="AP1271" i="6"/>
  <c r="AR1271" i="6"/>
  <c r="AT1271" i="6" s="1"/>
  <c r="AU1271" i="6" s="1"/>
  <c r="AP1285" i="6"/>
  <c r="AR1285" i="6"/>
  <c r="AT1285" i="6" s="1"/>
  <c r="AU1285" i="6" s="1"/>
  <c r="AP1297" i="6"/>
  <c r="AR1297" i="6"/>
  <c r="AP1312" i="6"/>
  <c r="AR1312" i="6"/>
  <c r="AP1324" i="6"/>
  <c r="AR1324" i="6"/>
  <c r="AT1324" i="6" s="1"/>
  <c r="AU1324" i="6" s="1"/>
  <c r="AP1345" i="6"/>
  <c r="AR1345" i="6"/>
  <c r="AP1357" i="6"/>
  <c r="AR1357" i="6"/>
  <c r="AP1370" i="6"/>
  <c r="AR1370" i="6"/>
  <c r="AT1370" i="6" s="1"/>
  <c r="AU1370" i="6" s="1"/>
  <c r="AP1382" i="6"/>
  <c r="AR1382" i="6"/>
  <c r="AT1382" i="6" s="1"/>
  <c r="AU1382" i="6" s="1"/>
  <c r="AP1396" i="6"/>
  <c r="AR1396" i="6"/>
  <c r="AP1404" i="6"/>
  <c r="AR1404" i="6"/>
  <c r="AP1416" i="6"/>
  <c r="AR1416" i="6"/>
  <c r="AP1431" i="6"/>
  <c r="AR1431" i="6"/>
  <c r="AP1439" i="6"/>
  <c r="AR1439" i="6"/>
  <c r="AP1453" i="6"/>
  <c r="AR1453" i="6"/>
  <c r="AT1453" i="6" s="1"/>
  <c r="AU1453" i="6" s="1"/>
  <c r="AP1463" i="6"/>
  <c r="AR1463" i="6"/>
  <c r="AP1478" i="6"/>
  <c r="AR1478" i="6"/>
  <c r="AT1478" i="6" s="1"/>
  <c r="AU1478" i="6" s="1"/>
  <c r="AP1485" i="6"/>
  <c r="AR1485" i="6"/>
  <c r="AP1502" i="6"/>
  <c r="AR1502" i="6"/>
  <c r="AT1502" i="6" s="1"/>
  <c r="AU1502" i="6" s="1"/>
  <c r="AP1511" i="6"/>
  <c r="AR1511" i="6"/>
  <c r="AP1527" i="6"/>
  <c r="AR1527" i="6"/>
  <c r="AP1534" i="6"/>
  <c r="AR1534" i="6"/>
  <c r="AP1547" i="6"/>
  <c r="AR1547" i="6"/>
  <c r="AT1547" i="6" s="1"/>
  <c r="AU1547" i="6" s="1"/>
  <c r="AP1560" i="6"/>
  <c r="AR1560" i="6"/>
  <c r="AT1560" i="6" s="1"/>
  <c r="AU1560" i="6" s="1"/>
  <c r="AP1574" i="6"/>
  <c r="AR1574" i="6"/>
  <c r="AP1585" i="6"/>
  <c r="AR1585" i="6"/>
  <c r="AT1585" i="6" s="1"/>
  <c r="AU1585" i="6" s="1"/>
  <c r="AP1599" i="6"/>
  <c r="AR1599" i="6"/>
  <c r="AP1608" i="6"/>
  <c r="AR1608" i="6"/>
  <c r="AP1622" i="6"/>
  <c r="AR1622" i="6"/>
  <c r="AP1631" i="6"/>
  <c r="AR1631" i="6"/>
  <c r="AP1643" i="6"/>
  <c r="AR1643" i="6"/>
  <c r="AP1656" i="6"/>
  <c r="AR1656" i="6"/>
  <c r="AP1667" i="6"/>
  <c r="AR1667" i="6"/>
  <c r="AT1667" i="6" s="1"/>
  <c r="AU1667" i="6" s="1"/>
  <c r="AP1679" i="6"/>
  <c r="AR1679" i="6"/>
  <c r="AP1692" i="6"/>
  <c r="AR1692" i="6"/>
  <c r="AP1703" i="6"/>
  <c r="AR1703" i="6"/>
  <c r="AP1716" i="6"/>
  <c r="AR1716" i="6"/>
  <c r="AP1729" i="6"/>
  <c r="AR1729" i="6"/>
  <c r="AP1739" i="6"/>
  <c r="AR1739" i="6"/>
  <c r="AP1749" i="6"/>
  <c r="AR1749" i="6"/>
  <c r="AP1759" i="6"/>
  <c r="AR1759" i="6"/>
  <c r="AR6" i="6"/>
  <c r="AR53" i="6"/>
  <c r="AT53" i="6" s="1"/>
  <c r="AU53" i="6" s="1"/>
  <c r="AR104" i="6"/>
  <c r="AR149" i="6"/>
  <c r="AT149" i="6" s="1"/>
  <c r="AU149" i="6" s="1"/>
  <c r="AR196" i="6"/>
  <c r="AT196" i="6" s="1"/>
  <c r="AU196" i="6" s="1"/>
  <c r="AR244" i="6"/>
  <c r="AT244" i="6" s="1"/>
  <c r="AU244" i="6" s="1"/>
  <c r="AR290" i="6"/>
  <c r="AR336" i="6"/>
  <c r="AR382" i="6"/>
  <c r="AR429" i="6"/>
  <c r="AT429" i="6" s="1"/>
  <c r="AU429" i="6" s="1"/>
  <c r="AR475" i="6"/>
  <c r="AR537" i="6"/>
  <c r="AT537" i="6" s="1"/>
  <c r="AU537" i="6" s="1"/>
  <c r="AR768" i="6"/>
  <c r="AR885" i="6"/>
  <c r="AR1605" i="6"/>
  <c r="AP39" i="6"/>
  <c r="AR39" i="6"/>
  <c r="AP86" i="6"/>
  <c r="AR86" i="6"/>
  <c r="AP133" i="6"/>
  <c r="AR133" i="6"/>
  <c r="AT133" i="6" s="1"/>
  <c r="AU133" i="6" s="1"/>
  <c r="AP191" i="6"/>
  <c r="AR191" i="6"/>
  <c r="AP255" i="6"/>
  <c r="AR255" i="6"/>
  <c r="AP308" i="6"/>
  <c r="AR308" i="6"/>
  <c r="AT308" i="6" s="1"/>
  <c r="AU308" i="6" s="1"/>
  <c r="AP370" i="6"/>
  <c r="AR370" i="6"/>
  <c r="AP418" i="6"/>
  <c r="AR418" i="6"/>
  <c r="AP486" i="6"/>
  <c r="AR486" i="6"/>
  <c r="AP819" i="6"/>
  <c r="AR819" i="6"/>
  <c r="AP64" i="6"/>
  <c r="AR64" i="6"/>
  <c r="AP10" i="6"/>
  <c r="AR10" i="6"/>
  <c r="AP20" i="6"/>
  <c r="AR20" i="6"/>
  <c r="AT20" i="6" s="1"/>
  <c r="AU20" i="6" s="1"/>
  <c r="AP28" i="6"/>
  <c r="AR28" i="6"/>
  <c r="AP44" i="6"/>
  <c r="AR44" i="6"/>
  <c r="AP60" i="6"/>
  <c r="AR60" i="6"/>
  <c r="AP67" i="6"/>
  <c r="AR67" i="6"/>
  <c r="AP76" i="6"/>
  <c r="AR76" i="6"/>
  <c r="AP90" i="6"/>
  <c r="AR90" i="6"/>
  <c r="AP100" i="6"/>
  <c r="AR100" i="6"/>
  <c r="AP112" i="6"/>
  <c r="AR112" i="6"/>
  <c r="AP123" i="6"/>
  <c r="AR123" i="6"/>
  <c r="AP137" i="6"/>
  <c r="AR137" i="6"/>
  <c r="AP147" i="6"/>
  <c r="AR147" i="6"/>
  <c r="AP157" i="6"/>
  <c r="AR157" i="6"/>
  <c r="AP173" i="6"/>
  <c r="AR173" i="6"/>
  <c r="AP186" i="6"/>
  <c r="AR186" i="6"/>
  <c r="AT186" i="6" s="1"/>
  <c r="AU186" i="6" s="1"/>
  <c r="AP199" i="6"/>
  <c r="AR199" i="6"/>
  <c r="AP209" i="6"/>
  <c r="AR209" i="6"/>
  <c r="AP220" i="6"/>
  <c r="AR220" i="6"/>
  <c r="AP232" i="6"/>
  <c r="AR232" i="6"/>
  <c r="AP245" i="6"/>
  <c r="AR245" i="6"/>
  <c r="AP251" i="6"/>
  <c r="AR251" i="6"/>
  <c r="AP266" i="6"/>
  <c r="AR266" i="6"/>
  <c r="AP278" i="6"/>
  <c r="AR278" i="6"/>
  <c r="AP291" i="6"/>
  <c r="AR291" i="6"/>
  <c r="AP300" i="6"/>
  <c r="AR300" i="6"/>
  <c r="AP315" i="6"/>
  <c r="AR315" i="6"/>
  <c r="AP327" i="6"/>
  <c r="AR327" i="6"/>
  <c r="AP338" i="6"/>
  <c r="AR338" i="6"/>
  <c r="AP351" i="6"/>
  <c r="AR351" i="6"/>
  <c r="AP364" i="6"/>
  <c r="AR364" i="6"/>
  <c r="AT364" i="6" s="1"/>
  <c r="AU364" i="6" s="1"/>
  <c r="AP374" i="6"/>
  <c r="AR374" i="6"/>
  <c r="AP384" i="6"/>
  <c r="AR384" i="6"/>
  <c r="AP396" i="6"/>
  <c r="AR396" i="6"/>
  <c r="AP408" i="6"/>
  <c r="AR408" i="6"/>
  <c r="AP419" i="6"/>
  <c r="AR419" i="6"/>
  <c r="AP428" i="6"/>
  <c r="AR428" i="6"/>
  <c r="AP443" i="6"/>
  <c r="AR443" i="6"/>
  <c r="AP456" i="6"/>
  <c r="AR456" i="6"/>
  <c r="AP464" i="6"/>
  <c r="AR464" i="6"/>
  <c r="AP479" i="6"/>
  <c r="AR479" i="6"/>
  <c r="AP491" i="6"/>
  <c r="AR491" i="6"/>
  <c r="AP497" i="6"/>
  <c r="AR497" i="6"/>
  <c r="AT497" i="6" s="1"/>
  <c r="AU497" i="6" s="1"/>
  <c r="AP515" i="6"/>
  <c r="AR515" i="6"/>
  <c r="AP525" i="6"/>
  <c r="AR525" i="6"/>
  <c r="AP539" i="6"/>
  <c r="AR539" i="6"/>
  <c r="AP551" i="6"/>
  <c r="AR551" i="6"/>
  <c r="AP560" i="6"/>
  <c r="AR560" i="6"/>
  <c r="AP575" i="6"/>
  <c r="AR575" i="6"/>
  <c r="AP587" i="6"/>
  <c r="AR587" i="6"/>
  <c r="AP597" i="6"/>
  <c r="AR597" i="6"/>
  <c r="AP610" i="6"/>
  <c r="AR610" i="6"/>
  <c r="AP622" i="6"/>
  <c r="AR622" i="6"/>
  <c r="AP635" i="6"/>
  <c r="AR635" i="6"/>
  <c r="AP644" i="6"/>
  <c r="AR644" i="6"/>
  <c r="AT644" i="6" s="1"/>
  <c r="AU644" i="6" s="1"/>
  <c r="AP660" i="6"/>
  <c r="AR660" i="6"/>
  <c r="AP673" i="6"/>
  <c r="AR673" i="6"/>
  <c r="AP680" i="6"/>
  <c r="AR680" i="6"/>
  <c r="AP695" i="6"/>
  <c r="AR695" i="6"/>
  <c r="AP703" i="6"/>
  <c r="AR703" i="6"/>
  <c r="AP716" i="6"/>
  <c r="AR716" i="6"/>
  <c r="AP727" i="6"/>
  <c r="AR727" i="6"/>
  <c r="AP740" i="6"/>
  <c r="AR740" i="6"/>
  <c r="AP754" i="6"/>
  <c r="AR754" i="6"/>
  <c r="AP762" i="6"/>
  <c r="AR762" i="6"/>
  <c r="AP777" i="6"/>
  <c r="AR777" i="6"/>
  <c r="AP788" i="6"/>
  <c r="AR788" i="6"/>
  <c r="AT788" i="6" s="1"/>
  <c r="AU788" i="6" s="1"/>
  <c r="AP801" i="6"/>
  <c r="AR801" i="6"/>
  <c r="AP814" i="6"/>
  <c r="AR814" i="6"/>
  <c r="AP825" i="6"/>
  <c r="AR825" i="6"/>
  <c r="AP833" i="6"/>
  <c r="AR833" i="6"/>
  <c r="AP847" i="6"/>
  <c r="AR847" i="6"/>
  <c r="AP857" i="6"/>
  <c r="AR857" i="6"/>
  <c r="AP872" i="6"/>
  <c r="AR872" i="6"/>
  <c r="AP884" i="6"/>
  <c r="AR884" i="6"/>
  <c r="AP895" i="6"/>
  <c r="AR895" i="6"/>
  <c r="AP919" i="6"/>
  <c r="AR919" i="6"/>
  <c r="AT919" i="6" s="1"/>
  <c r="AU919" i="6" s="1"/>
  <c r="AP932" i="6"/>
  <c r="AR932" i="6"/>
  <c r="AP944" i="6"/>
  <c r="AR944" i="6"/>
  <c r="AP956" i="6"/>
  <c r="AR956" i="6"/>
  <c r="AP966" i="6"/>
  <c r="AR966" i="6"/>
  <c r="AP976" i="6"/>
  <c r="AR976" i="6"/>
  <c r="AP991" i="6"/>
  <c r="AR991" i="6"/>
  <c r="AP1005" i="6"/>
  <c r="AR1005" i="6"/>
  <c r="AP1018" i="6"/>
  <c r="AR1018" i="6"/>
  <c r="AT1018" i="6" s="1"/>
  <c r="AU1018" i="6" s="1"/>
  <c r="AP1024" i="6"/>
  <c r="AR1024" i="6"/>
  <c r="AP1050" i="6"/>
  <c r="AR1050" i="6"/>
  <c r="AP1062" i="6"/>
  <c r="AR1062" i="6"/>
  <c r="AP1072" i="6"/>
  <c r="AR1072" i="6"/>
  <c r="AP1085" i="6"/>
  <c r="AR1085" i="6"/>
  <c r="AP1097" i="6"/>
  <c r="AR1097" i="6"/>
  <c r="AP1107" i="6"/>
  <c r="AR1107" i="6"/>
  <c r="AP1120" i="6"/>
  <c r="AR1120" i="6"/>
  <c r="AP1131" i="6"/>
  <c r="AR1131" i="6"/>
  <c r="AP1145" i="6"/>
  <c r="AR1145" i="6"/>
  <c r="AP1155" i="6"/>
  <c r="AR1155" i="6"/>
  <c r="AP1170" i="6"/>
  <c r="AR1170" i="6"/>
  <c r="AP1183" i="6"/>
  <c r="AR1183" i="6"/>
  <c r="AP1191" i="6"/>
  <c r="AR1191" i="6"/>
  <c r="AP1204" i="6"/>
  <c r="AR1204" i="6"/>
  <c r="AP1218" i="6"/>
  <c r="AR1218" i="6"/>
  <c r="AP1228" i="6"/>
  <c r="AR1228" i="6"/>
  <c r="AP1231" i="6"/>
  <c r="AR1231" i="6"/>
  <c r="AP1252" i="6"/>
  <c r="AR1252" i="6"/>
  <c r="AP1263" i="6"/>
  <c r="AR1263" i="6"/>
  <c r="AP1276" i="6"/>
  <c r="AR1276" i="6"/>
  <c r="AP1287" i="6"/>
  <c r="AR1287" i="6"/>
  <c r="AP1301" i="6"/>
  <c r="AR1301" i="6"/>
  <c r="AP1310" i="6"/>
  <c r="AR1310" i="6"/>
  <c r="AP1325" i="6"/>
  <c r="AR1325" i="6"/>
  <c r="AP1333" i="6"/>
  <c r="AR1333" i="6"/>
  <c r="AP1346" i="6"/>
  <c r="AR1346" i="6"/>
  <c r="AP1360" i="6"/>
  <c r="AR1360" i="6"/>
  <c r="AP1369" i="6"/>
  <c r="AR1369" i="6"/>
  <c r="AP1379" i="6"/>
  <c r="AR1379" i="6"/>
  <c r="AP1395" i="6"/>
  <c r="AR1395" i="6"/>
  <c r="AP1405" i="6"/>
  <c r="AR1405" i="6"/>
  <c r="AP1417" i="6"/>
  <c r="AR1417" i="6"/>
  <c r="AP1428" i="6"/>
  <c r="AR1428" i="6"/>
  <c r="AP1442" i="6"/>
  <c r="AR1442" i="6"/>
  <c r="AP1451" i="6"/>
  <c r="AR1451" i="6"/>
  <c r="AP1462" i="6"/>
  <c r="AR1462" i="6"/>
  <c r="AP1477" i="6"/>
  <c r="AR1477" i="6"/>
  <c r="AP1486" i="6"/>
  <c r="AR1486" i="6"/>
  <c r="AP1504" i="6"/>
  <c r="AR1504" i="6"/>
  <c r="AP1513" i="6"/>
  <c r="AR1513" i="6"/>
  <c r="AP1524" i="6"/>
  <c r="AR1524" i="6"/>
  <c r="AP1537" i="6"/>
  <c r="AR1537" i="6"/>
  <c r="AP1549" i="6"/>
  <c r="AR1549" i="6"/>
  <c r="AP1559" i="6"/>
  <c r="AR1559" i="6"/>
  <c r="AP1572" i="6"/>
  <c r="AR1572" i="6"/>
  <c r="AP1584" i="6"/>
  <c r="AR1584" i="6"/>
  <c r="AP1597" i="6"/>
  <c r="AR1597" i="6"/>
  <c r="AP1610" i="6"/>
  <c r="AR1610" i="6"/>
  <c r="AP1619" i="6"/>
  <c r="AR1619" i="6"/>
  <c r="AP1635" i="6"/>
  <c r="AR1635" i="6"/>
  <c r="AP1646" i="6"/>
  <c r="AR1646" i="6"/>
  <c r="AP1655" i="6"/>
  <c r="AR1655" i="6"/>
  <c r="AP1669" i="6"/>
  <c r="AR1669" i="6"/>
  <c r="AP1680" i="6"/>
  <c r="AR1680" i="6"/>
  <c r="AP1691" i="6"/>
  <c r="AR1691" i="6"/>
  <c r="AP1701" i="6"/>
  <c r="AR1701" i="6"/>
  <c r="AP1713" i="6"/>
  <c r="AR1713" i="6"/>
  <c r="AP1725" i="6"/>
  <c r="AR1725" i="6"/>
  <c r="AP1740" i="6"/>
  <c r="AR1740" i="6"/>
  <c r="AP1750" i="6"/>
  <c r="AR1750" i="6"/>
  <c r="AP1762" i="6"/>
  <c r="AR1762" i="6"/>
  <c r="AP1774" i="6"/>
  <c r="AR1774" i="6"/>
  <c r="AP1784" i="6"/>
  <c r="AR1784" i="6"/>
  <c r="AP1799" i="6"/>
  <c r="AR1799" i="6"/>
  <c r="AP1808" i="6"/>
  <c r="AR1808" i="6"/>
  <c r="AP1820" i="6"/>
  <c r="AR1820" i="6"/>
  <c r="AP1835" i="6"/>
  <c r="AR1835" i="6"/>
  <c r="AP1845" i="6"/>
  <c r="AR1845" i="6"/>
  <c r="AP1856" i="6"/>
  <c r="AR1856" i="6"/>
  <c r="AP1871" i="6"/>
  <c r="AR1871" i="6"/>
  <c r="AP1878" i="6"/>
  <c r="AR1878" i="6"/>
  <c r="AP1893" i="6"/>
  <c r="AR1893" i="6"/>
  <c r="AP1906" i="6"/>
  <c r="AR1906" i="6"/>
  <c r="AP1915" i="6"/>
  <c r="AR1915" i="6"/>
  <c r="AP1929" i="6"/>
  <c r="AR1929" i="6"/>
  <c r="AP1940" i="6"/>
  <c r="AR1940" i="6"/>
  <c r="AP1949" i="6"/>
  <c r="AR1949" i="6"/>
  <c r="AP1963" i="6"/>
  <c r="AR1963" i="6"/>
  <c r="AP1976" i="6"/>
  <c r="AR1976" i="6"/>
  <c r="AP1987" i="6"/>
  <c r="AR1987" i="6"/>
  <c r="AP2000" i="6"/>
  <c r="AR2000" i="6"/>
  <c r="AP2009" i="6"/>
  <c r="AR2009" i="6"/>
  <c r="AP2025" i="6"/>
  <c r="AR2025" i="6"/>
  <c r="AP2035" i="6"/>
  <c r="AR2035" i="6"/>
  <c r="AP2048" i="6"/>
  <c r="AR2048" i="6"/>
  <c r="AP2061" i="6"/>
  <c r="AR2061" i="6"/>
  <c r="AP2076" i="6"/>
  <c r="AR2076" i="6"/>
  <c r="AP2084" i="6"/>
  <c r="AR2084" i="6"/>
  <c r="AP2098" i="6"/>
  <c r="AR2098" i="6"/>
  <c r="AP2106" i="6"/>
  <c r="AR2106" i="6"/>
  <c r="AP2119" i="6"/>
  <c r="AR2119" i="6"/>
  <c r="AP2129" i="6"/>
  <c r="AR2129" i="6"/>
  <c r="AP2141" i="6"/>
  <c r="AR2141" i="6"/>
  <c r="AP2154" i="6"/>
  <c r="AR2154" i="6"/>
  <c r="AP2166" i="6"/>
  <c r="AR2166" i="6"/>
  <c r="AP2179" i="6"/>
  <c r="AR2179" i="6"/>
  <c r="AP2189" i="6"/>
  <c r="AR2189" i="6"/>
  <c r="AP2200" i="6"/>
  <c r="AR2200" i="6"/>
  <c r="AP2214" i="6"/>
  <c r="AR2214" i="6"/>
  <c r="AR786" i="6"/>
  <c r="AR1020" i="6"/>
  <c r="AR1185" i="6"/>
  <c r="AR1704" i="6"/>
  <c r="AP4" i="6"/>
  <c r="AT4" i="6"/>
  <c r="AU4" i="6" s="1"/>
  <c r="AP79" i="6"/>
  <c r="AR79" i="6"/>
  <c r="AT79" i="6" s="1"/>
  <c r="AU79" i="6" s="1"/>
  <c r="AP145" i="6"/>
  <c r="AR145" i="6"/>
  <c r="AT145" i="6" s="1"/>
  <c r="AU145" i="6" s="1"/>
  <c r="AP208" i="6"/>
  <c r="AR208" i="6"/>
  <c r="AP262" i="6"/>
  <c r="AR262" i="6"/>
  <c r="AP333" i="6"/>
  <c r="AR333" i="6"/>
  <c r="AT333" i="6" s="1"/>
  <c r="AU333" i="6" s="1"/>
  <c r="AP406" i="6"/>
  <c r="AR406" i="6"/>
  <c r="AT406" i="6" s="1"/>
  <c r="AU406" i="6" s="1"/>
  <c r="AP512" i="6"/>
  <c r="AR512" i="6"/>
  <c r="AP870" i="6"/>
  <c r="AR870" i="6"/>
  <c r="AP81" i="6"/>
  <c r="AR81" i="6"/>
  <c r="AP9" i="6"/>
  <c r="AR9" i="6"/>
  <c r="AP22" i="6"/>
  <c r="AR22" i="6"/>
  <c r="AT22" i="6" s="1"/>
  <c r="AU22" i="6" s="1"/>
  <c r="AP34" i="6"/>
  <c r="AR34" i="6"/>
  <c r="AP42" i="6"/>
  <c r="AR42" i="6"/>
  <c r="AT42" i="6" s="1"/>
  <c r="AU42" i="6" s="1"/>
  <c r="AP59" i="6"/>
  <c r="AR59" i="6"/>
  <c r="AP68" i="6"/>
  <c r="AR68" i="6"/>
  <c r="AT68" i="6" s="1"/>
  <c r="AU68" i="6" s="1"/>
  <c r="AP75" i="6"/>
  <c r="AR75" i="6"/>
  <c r="AP91" i="6"/>
  <c r="AR91" i="6"/>
  <c r="AP98" i="6"/>
  <c r="AR98" i="6"/>
  <c r="AP111" i="6"/>
  <c r="AR111" i="6"/>
  <c r="AP129" i="6"/>
  <c r="AR129" i="6"/>
  <c r="AP140" i="6"/>
  <c r="AR140" i="6"/>
  <c r="AP153" i="6"/>
  <c r="AR153" i="6"/>
  <c r="AP158" i="6"/>
  <c r="AR158" i="6"/>
  <c r="AT158" i="6" s="1"/>
  <c r="AU158" i="6" s="1"/>
  <c r="AP174" i="6"/>
  <c r="AR174" i="6"/>
  <c r="AP185" i="6"/>
  <c r="AR185" i="6"/>
  <c r="AT185" i="6" s="1"/>
  <c r="AU185" i="6" s="1"/>
  <c r="AP197" i="6"/>
  <c r="AR197" i="6"/>
  <c r="AP210" i="6"/>
  <c r="AR210" i="6"/>
  <c r="AT210" i="6" s="1"/>
  <c r="AU210" i="6" s="1"/>
  <c r="AP218" i="6"/>
  <c r="AR218" i="6"/>
  <c r="AP234" i="6"/>
  <c r="AR234" i="6"/>
  <c r="AP249" i="6"/>
  <c r="AR249" i="6"/>
  <c r="AP257" i="6"/>
  <c r="AR257" i="6"/>
  <c r="AP269" i="6"/>
  <c r="AR269" i="6"/>
  <c r="AP280" i="6"/>
  <c r="AR280" i="6"/>
  <c r="AP293" i="6"/>
  <c r="AR293" i="6"/>
  <c r="AP306" i="6"/>
  <c r="AR306" i="6"/>
  <c r="AT306" i="6" s="1"/>
  <c r="AU306" i="6" s="1"/>
  <c r="AP316" i="6"/>
  <c r="AR316" i="6"/>
  <c r="AP329" i="6"/>
  <c r="AR329" i="6"/>
  <c r="AP340" i="6"/>
  <c r="AR340" i="6"/>
  <c r="AT340" i="6" s="1"/>
  <c r="AU340" i="6" s="1"/>
  <c r="AP354" i="6"/>
  <c r="AR354" i="6"/>
  <c r="AP365" i="6"/>
  <c r="AR365" i="6"/>
  <c r="AT365" i="6" s="1"/>
  <c r="AU365" i="6" s="1"/>
  <c r="AP373" i="6"/>
  <c r="AR373" i="6"/>
  <c r="AP386" i="6"/>
  <c r="AR386" i="6"/>
  <c r="AP397" i="6"/>
  <c r="AR397" i="6"/>
  <c r="AP409" i="6"/>
  <c r="AR409" i="6"/>
  <c r="AP421" i="6"/>
  <c r="AR421" i="6"/>
  <c r="AP446" i="6"/>
  <c r="AR446" i="6"/>
  <c r="AP455" i="6"/>
  <c r="AR455" i="6"/>
  <c r="AP469" i="6"/>
  <c r="AR469" i="6"/>
  <c r="AP482" i="6"/>
  <c r="AR482" i="6"/>
  <c r="AT482" i="6" s="1"/>
  <c r="AU482" i="6" s="1"/>
  <c r="AP492" i="6"/>
  <c r="AR492" i="6"/>
  <c r="AP496" i="6"/>
  <c r="AR496" i="6"/>
  <c r="AP516" i="6"/>
  <c r="AR516" i="6"/>
  <c r="AP524" i="6"/>
  <c r="AR524" i="6"/>
  <c r="AP550" i="6"/>
  <c r="AR550" i="6"/>
  <c r="AT550" i="6" s="1"/>
  <c r="AU550" i="6" s="1"/>
  <c r="AP562" i="6"/>
  <c r="AR562" i="6"/>
  <c r="AP576" i="6"/>
  <c r="AR576" i="6"/>
  <c r="AP586" i="6"/>
  <c r="AR586" i="6"/>
  <c r="AP611" i="6"/>
  <c r="AR611" i="6"/>
  <c r="AP639" i="6"/>
  <c r="AR639" i="6"/>
  <c r="AP659" i="6"/>
  <c r="AR659" i="6"/>
  <c r="AP672" i="6"/>
  <c r="AR672" i="6"/>
  <c r="AP682" i="6"/>
  <c r="AR682" i="6"/>
  <c r="AP694" i="6"/>
  <c r="AR694" i="6"/>
  <c r="AT694" i="6" s="1"/>
  <c r="AU694" i="6" s="1"/>
  <c r="AP704" i="6"/>
  <c r="AR704" i="6"/>
  <c r="AP717" i="6"/>
  <c r="AR717" i="6"/>
  <c r="AP729" i="6"/>
  <c r="AR729" i="6"/>
  <c r="AP753" i="6"/>
  <c r="AR753" i="6"/>
  <c r="AP776" i="6"/>
  <c r="AR776" i="6"/>
  <c r="AP800" i="6"/>
  <c r="AR800" i="6"/>
  <c r="AP813" i="6"/>
  <c r="AR813" i="6"/>
  <c r="AP824" i="6"/>
  <c r="AR824" i="6"/>
  <c r="AP835" i="6"/>
  <c r="AR835" i="6"/>
  <c r="AT835" i="6" s="1"/>
  <c r="AU835" i="6" s="1"/>
  <c r="AP850" i="6"/>
  <c r="AR850" i="6"/>
  <c r="AP861" i="6"/>
  <c r="AR861" i="6"/>
  <c r="AP874" i="6"/>
  <c r="AR874" i="6"/>
  <c r="AP898" i="6"/>
  <c r="AR898" i="6"/>
  <c r="AP920" i="6"/>
  <c r="AR920" i="6"/>
  <c r="AP943" i="6"/>
  <c r="AR943" i="6"/>
  <c r="AP953" i="6"/>
  <c r="AR953" i="6"/>
  <c r="AP968" i="6"/>
  <c r="AR968" i="6"/>
  <c r="AP982" i="6"/>
  <c r="AR982" i="6"/>
  <c r="AT982" i="6" s="1"/>
  <c r="AU982" i="6" s="1"/>
  <c r="AP992" i="6"/>
  <c r="AR992" i="6"/>
  <c r="AP1002" i="6"/>
  <c r="AR1002" i="6"/>
  <c r="AP1015" i="6"/>
  <c r="AR1015" i="6"/>
  <c r="AP1037" i="6"/>
  <c r="AR1037" i="6"/>
  <c r="AP1049" i="6"/>
  <c r="AR1049" i="6"/>
  <c r="AP1061" i="6"/>
  <c r="AR1061" i="6"/>
  <c r="AP1076" i="6"/>
  <c r="AR1076" i="6"/>
  <c r="AP1084" i="6"/>
  <c r="AR1084" i="6"/>
  <c r="AP1096" i="6"/>
  <c r="AR1096" i="6"/>
  <c r="AP1110" i="6"/>
  <c r="AR1110" i="6"/>
  <c r="AP1119" i="6"/>
  <c r="AR1119" i="6"/>
  <c r="AT1119" i="6" s="1"/>
  <c r="AU1119" i="6" s="1"/>
  <c r="AP1133" i="6"/>
  <c r="AR1133" i="6"/>
  <c r="AP1144" i="6"/>
  <c r="AR1144" i="6"/>
  <c r="AP1157" i="6"/>
  <c r="AR1157" i="6"/>
  <c r="AP1171" i="6"/>
  <c r="AR1171" i="6"/>
  <c r="AP1182" i="6"/>
  <c r="AR1182" i="6"/>
  <c r="AP1193" i="6"/>
  <c r="AR1193" i="6"/>
  <c r="AP1203" i="6"/>
  <c r="AR1203" i="6"/>
  <c r="AP1214" i="6"/>
  <c r="AR1214" i="6"/>
  <c r="AT1214" i="6" s="1"/>
  <c r="AU1214" i="6" s="1"/>
  <c r="AP1227" i="6"/>
  <c r="AR1227" i="6"/>
  <c r="AP1241" i="6"/>
  <c r="AR1241" i="6"/>
  <c r="AP1253" i="6"/>
  <c r="AR1253" i="6"/>
  <c r="AP1264" i="6"/>
  <c r="AR1264" i="6"/>
  <c r="AP1275" i="6"/>
  <c r="AR1275" i="6"/>
  <c r="AT1275" i="6" s="1"/>
  <c r="AU1275" i="6" s="1"/>
  <c r="AP1290" i="6"/>
  <c r="AR1290" i="6"/>
  <c r="AP1300" i="6"/>
  <c r="AR1300" i="6"/>
  <c r="AP1309" i="6"/>
  <c r="AR1309" i="6"/>
  <c r="AP1323" i="6"/>
  <c r="AR1323" i="6"/>
  <c r="AP1331" i="6"/>
  <c r="AR1331" i="6"/>
  <c r="AP1347" i="6"/>
  <c r="AR1347" i="6"/>
  <c r="AT1347" i="6" s="1"/>
  <c r="AU1347" i="6" s="1"/>
  <c r="AP1363" i="6"/>
  <c r="AR1363" i="6"/>
  <c r="AP1371" i="6"/>
  <c r="AR1371" i="6"/>
  <c r="AT1371" i="6" s="1"/>
  <c r="AU1371" i="6" s="1"/>
  <c r="AP1383" i="6"/>
  <c r="AR1383" i="6"/>
  <c r="AT1383" i="6" s="1"/>
  <c r="AU1383" i="6" s="1"/>
  <c r="AP1394" i="6"/>
  <c r="AR1394" i="6"/>
  <c r="AP1406" i="6"/>
  <c r="AR1406" i="6"/>
  <c r="AT1406" i="6" s="1"/>
  <c r="AU1406" i="6" s="1"/>
  <c r="AP1420" i="6"/>
  <c r="AR1420" i="6"/>
  <c r="AP1429" i="6"/>
  <c r="AR1429" i="6"/>
  <c r="AP1443" i="6"/>
  <c r="AR1443" i="6"/>
  <c r="AP1454" i="6"/>
  <c r="AR1454" i="6"/>
  <c r="AT1454" i="6" s="1"/>
  <c r="AU1454" i="6" s="1"/>
  <c r="AP1461" i="6"/>
  <c r="AR1461" i="6"/>
  <c r="AP1471" i="6"/>
  <c r="AR1471" i="6"/>
  <c r="AP1491" i="6"/>
  <c r="AR1491" i="6"/>
  <c r="AP1503" i="6"/>
  <c r="AR1503" i="6"/>
  <c r="AP1514" i="6"/>
  <c r="AR1514" i="6"/>
  <c r="AP1523" i="6"/>
  <c r="AR1523" i="6"/>
  <c r="AP1538" i="6"/>
  <c r="AR1538" i="6"/>
  <c r="AP1554" i="6"/>
  <c r="AR1554" i="6"/>
  <c r="AP1562" i="6"/>
  <c r="AR1562" i="6"/>
  <c r="AP1571" i="6"/>
  <c r="AR1571" i="6"/>
  <c r="AP1587" i="6"/>
  <c r="AR1587" i="6"/>
  <c r="AP1596" i="6"/>
  <c r="AR1596" i="6"/>
  <c r="AP1609" i="6"/>
  <c r="AR1609" i="6"/>
  <c r="AT1609" i="6" s="1"/>
  <c r="AU1609" i="6" s="1"/>
  <c r="AP1621" i="6"/>
  <c r="AR1621" i="6"/>
  <c r="AP1632" i="6"/>
  <c r="AR1632" i="6"/>
  <c r="AP1645" i="6"/>
  <c r="AR1645" i="6"/>
  <c r="AT1645" i="6" s="1"/>
  <c r="AU1645" i="6" s="1"/>
  <c r="AP1657" i="6"/>
  <c r="AR1657" i="6"/>
  <c r="AP1668" i="6"/>
  <c r="AR1668" i="6"/>
  <c r="AT1668" i="6" s="1"/>
  <c r="AU1668" i="6" s="1"/>
  <c r="AP1682" i="6"/>
  <c r="AR1682" i="6"/>
  <c r="AP1696" i="6"/>
  <c r="AR1696" i="6"/>
  <c r="AP1706" i="6"/>
  <c r="AR1706" i="6"/>
  <c r="AP1715" i="6"/>
  <c r="AR1715" i="6"/>
  <c r="AT1715" i="6" s="1"/>
  <c r="AU1715" i="6" s="1"/>
  <c r="AP1726" i="6"/>
  <c r="AR1726" i="6"/>
  <c r="AP1738" i="6"/>
  <c r="AR1738" i="6"/>
  <c r="AP1751" i="6"/>
  <c r="AR1751" i="6"/>
  <c r="AP1763" i="6"/>
  <c r="AR1763" i="6"/>
  <c r="AP1772" i="6"/>
  <c r="AR1772" i="6"/>
  <c r="AP1787" i="6"/>
  <c r="AR1787" i="6"/>
  <c r="AP1798" i="6"/>
  <c r="AR1798" i="6"/>
  <c r="AT1798" i="6" s="1"/>
  <c r="AU1798" i="6" s="1"/>
  <c r="AP1810" i="6"/>
  <c r="AR1810" i="6"/>
  <c r="AP1822" i="6"/>
  <c r="AR1822" i="6"/>
  <c r="AP1830" i="6"/>
  <c r="AR1830" i="6"/>
  <c r="AP1846" i="6"/>
  <c r="AR1846" i="6"/>
  <c r="AP1854" i="6"/>
  <c r="AR1854" i="6"/>
  <c r="AP1868" i="6"/>
  <c r="AR1868" i="6"/>
  <c r="AT1868" i="6" s="1"/>
  <c r="AU1868" i="6" s="1"/>
  <c r="AR568" i="6"/>
  <c r="AT568" i="6" s="1"/>
  <c r="AU568" i="6" s="1"/>
  <c r="AR790" i="6"/>
  <c r="AR908" i="6"/>
  <c r="AR1718" i="6"/>
  <c r="AP32" i="6"/>
  <c r="AR32" i="6"/>
  <c r="AT32" i="6" s="1"/>
  <c r="AU32" i="6" s="1"/>
  <c r="AP65" i="6"/>
  <c r="AR65" i="6"/>
  <c r="AP122" i="6"/>
  <c r="AR122" i="6"/>
  <c r="AP182" i="6"/>
  <c r="AR182" i="6"/>
  <c r="AP242" i="6"/>
  <c r="AR242" i="6"/>
  <c r="AT242" i="6" s="1"/>
  <c r="AU242" i="6" s="1"/>
  <c r="AP302" i="6"/>
  <c r="AR302" i="6"/>
  <c r="AP343" i="6"/>
  <c r="AR343" i="6"/>
  <c r="AP395" i="6"/>
  <c r="AR395" i="6"/>
  <c r="AT395" i="6" s="1"/>
  <c r="AU395" i="6" s="1"/>
  <c r="AP476" i="6"/>
  <c r="AR476" i="6"/>
  <c r="AT476" i="6" s="1"/>
  <c r="AU476" i="6" s="1"/>
  <c r="AP837" i="6"/>
  <c r="AR837" i="6"/>
  <c r="AP8" i="6"/>
  <c r="AR8" i="6"/>
  <c r="AP21" i="6"/>
  <c r="AR21" i="6"/>
  <c r="AT21" i="6" s="1"/>
  <c r="AU21" i="6" s="1"/>
  <c r="AP31" i="6"/>
  <c r="AR31" i="6"/>
  <c r="AP43" i="6"/>
  <c r="AR43" i="6"/>
  <c r="AT43" i="6" s="1"/>
  <c r="AU43" i="6" s="1"/>
  <c r="AP58" i="6"/>
  <c r="AR58" i="6"/>
  <c r="AT58" i="6" s="1"/>
  <c r="AU58" i="6" s="1"/>
  <c r="AP69" i="6"/>
  <c r="AR69" i="6"/>
  <c r="AP82" i="6"/>
  <c r="AR82" i="6"/>
  <c r="AT82" i="6" s="1"/>
  <c r="AU82" i="6" s="1"/>
  <c r="AP93" i="6"/>
  <c r="AR93" i="6"/>
  <c r="AT93" i="6" s="1"/>
  <c r="AU93" i="6" s="1"/>
  <c r="AP102" i="6"/>
  <c r="AR102" i="6"/>
  <c r="AT102" i="6" s="1"/>
  <c r="AU102" i="6" s="1"/>
  <c r="AP114" i="6"/>
  <c r="AR114" i="6"/>
  <c r="AT114" i="6" s="1"/>
  <c r="AU114" i="6" s="1"/>
  <c r="AP128" i="6"/>
  <c r="AR128" i="6"/>
  <c r="AP139" i="6"/>
  <c r="AR139" i="6"/>
  <c r="AP151" i="6"/>
  <c r="AR151" i="6"/>
  <c r="AP160" i="6"/>
  <c r="AR160" i="6"/>
  <c r="AT160" i="6" s="1"/>
  <c r="AU160" i="6" s="1"/>
  <c r="AP175" i="6"/>
  <c r="AR175" i="6"/>
  <c r="AP190" i="6"/>
  <c r="AR190" i="6"/>
  <c r="AT190" i="6" s="1"/>
  <c r="AU190" i="6" s="1"/>
  <c r="AP198" i="6"/>
  <c r="AR198" i="6"/>
  <c r="AP212" i="6"/>
  <c r="AR212" i="6"/>
  <c r="AT212" i="6" s="1"/>
  <c r="AU212" i="6" s="1"/>
  <c r="AP223" i="6"/>
  <c r="AR223" i="6"/>
  <c r="AP233" i="6"/>
  <c r="AR233" i="6"/>
  <c r="AT233" i="6" s="1"/>
  <c r="AU233" i="6" s="1"/>
  <c r="AP248" i="6"/>
  <c r="AR248" i="6"/>
  <c r="AP260" i="6"/>
  <c r="AR260" i="6"/>
  <c r="AT260" i="6" s="1"/>
  <c r="AU260" i="6" s="1"/>
  <c r="AP271" i="6"/>
  <c r="AR271" i="6"/>
  <c r="AP282" i="6"/>
  <c r="AR282" i="6"/>
  <c r="AT282" i="6" s="1"/>
  <c r="AU282" i="6" s="1"/>
  <c r="AP292" i="6"/>
  <c r="AR292" i="6"/>
  <c r="AT292" i="6" s="1"/>
  <c r="AU292" i="6" s="1"/>
  <c r="AP305" i="6"/>
  <c r="AR305" i="6"/>
  <c r="AT305" i="6" s="1"/>
  <c r="AU305" i="6" s="1"/>
  <c r="AP319" i="6"/>
  <c r="AR319" i="6"/>
  <c r="AT319" i="6" s="1"/>
  <c r="AU319" i="6" s="1"/>
  <c r="AP330" i="6"/>
  <c r="AR330" i="6"/>
  <c r="AT330" i="6" s="1"/>
  <c r="AU330" i="6" s="1"/>
  <c r="AP342" i="6"/>
  <c r="AR342" i="6"/>
  <c r="AP353" i="6"/>
  <c r="AR353" i="6"/>
  <c r="AP361" i="6"/>
  <c r="AR361" i="6"/>
  <c r="AT361" i="6" s="1"/>
  <c r="AU361" i="6" s="1"/>
  <c r="AP371" i="6"/>
  <c r="AR371" i="6"/>
  <c r="AT371" i="6" s="1"/>
  <c r="AU371" i="6" s="1"/>
  <c r="AP385" i="6"/>
  <c r="AR385" i="6"/>
  <c r="AP398" i="6"/>
  <c r="AR398" i="6"/>
  <c r="AP412" i="6"/>
  <c r="AR412" i="6"/>
  <c r="AP422" i="6"/>
  <c r="AR422" i="6"/>
  <c r="AP433" i="6"/>
  <c r="AR433" i="6"/>
  <c r="AP441" i="6"/>
  <c r="AR441" i="6"/>
  <c r="AT441" i="6" s="1"/>
  <c r="AU441" i="6" s="1"/>
  <c r="AP458" i="6"/>
  <c r="AR458" i="6"/>
  <c r="AT458" i="6" s="1"/>
  <c r="AU458" i="6" s="1"/>
  <c r="AP468" i="6"/>
  <c r="AR468" i="6"/>
  <c r="AP481" i="6"/>
  <c r="AR481" i="6"/>
  <c r="AT481" i="6" s="1"/>
  <c r="AU481" i="6" s="1"/>
  <c r="AP493" i="6"/>
  <c r="AR493" i="6"/>
  <c r="AP505" i="6"/>
  <c r="AR505" i="6"/>
  <c r="AT505" i="6" s="1"/>
  <c r="AU505" i="6" s="1"/>
  <c r="AP520" i="6"/>
  <c r="AR520" i="6"/>
  <c r="AT520" i="6" s="1"/>
  <c r="AU520" i="6" s="1"/>
  <c r="AP523" i="6"/>
  <c r="AR523" i="6"/>
  <c r="AP541" i="6"/>
  <c r="AR541" i="6"/>
  <c r="AP553" i="6"/>
  <c r="AR553" i="6"/>
  <c r="AT553" i="6" s="1"/>
  <c r="AU553" i="6" s="1"/>
  <c r="AP559" i="6"/>
  <c r="AR559" i="6"/>
  <c r="AP574" i="6"/>
  <c r="AR574" i="6"/>
  <c r="AT574" i="6" s="1"/>
  <c r="AU574" i="6" s="1"/>
  <c r="AP588" i="6"/>
  <c r="AR588" i="6"/>
  <c r="AT588" i="6" s="1"/>
  <c r="AU588" i="6" s="1"/>
  <c r="AP600" i="6"/>
  <c r="AR600" i="6"/>
  <c r="AP614" i="6"/>
  <c r="AR614" i="6"/>
  <c r="AP624" i="6"/>
  <c r="AR624" i="6"/>
  <c r="AT624" i="6" s="1"/>
  <c r="AU624" i="6" s="1"/>
  <c r="AP633" i="6"/>
  <c r="AR633" i="6"/>
  <c r="AT633" i="6" s="1"/>
  <c r="AU633" i="6" s="1"/>
  <c r="AP641" i="6"/>
  <c r="AR641" i="6"/>
  <c r="AT641" i="6" s="1"/>
  <c r="AU641" i="6" s="1"/>
  <c r="AP658" i="6"/>
  <c r="AR658" i="6"/>
  <c r="AP669" i="6"/>
  <c r="AR669" i="6"/>
  <c r="AT669" i="6" s="1"/>
  <c r="AU669" i="6" s="1"/>
  <c r="AP684" i="6"/>
  <c r="AR684" i="6"/>
  <c r="AP693" i="6"/>
  <c r="AR693" i="6"/>
  <c r="AP710" i="6"/>
  <c r="AR710" i="6"/>
  <c r="AT710" i="6" s="1"/>
  <c r="AU710" i="6" s="1"/>
  <c r="AP720" i="6"/>
  <c r="AR720" i="6"/>
  <c r="AT720" i="6" s="1"/>
  <c r="AU720" i="6" s="1"/>
  <c r="AP730" i="6"/>
  <c r="AR730" i="6"/>
  <c r="AT730" i="6" s="1"/>
  <c r="AU730" i="6" s="1"/>
  <c r="AP746" i="6"/>
  <c r="AR746" i="6"/>
  <c r="AT746" i="6" s="1"/>
  <c r="AU746" i="6" s="1"/>
  <c r="AP752" i="6"/>
  <c r="AR752" i="6"/>
  <c r="AP766" i="6"/>
  <c r="AR766" i="6"/>
  <c r="AP779" i="6"/>
  <c r="AR779" i="6"/>
  <c r="AP791" i="6"/>
  <c r="AR791" i="6"/>
  <c r="AT791" i="6" s="1"/>
  <c r="AU791" i="6" s="1"/>
  <c r="AP802" i="6"/>
  <c r="AR802" i="6"/>
  <c r="AP812" i="6"/>
  <c r="AR812" i="6"/>
  <c r="AT812" i="6" s="1"/>
  <c r="AU812" i="6" s="1"/>
  <c r="AP826" i="6"/>
  <c r="AR826" i="6"/>
  <c r="AT826" i="6" s="1"/>
  <c r="AU826" i="6" s="1"/>
  <c r="AP838" i="6"/>
  <c r="AR838" i="6"/>
  <c r="AT838" i="6" s="1"/>
  <c r="AU838" i="6" s="1"/>
  <c r="AP849" i="6"/>
  <c r="AR849" i="6"/>
  <c r="AP865" i="6"/>
  <c r="AR865" i="6"/>
  <c r="AP873" i="6"/>
  <c r="AR873" i="6"/>
  <c r="AP887" i="6"/>
  <c r="AR887" i="6"/>
  <c r="AT887" i="6" s="1"/>
  <c r="AU887" i="6" s="1"/>
  <c r="AP899" i="6"/>
  <c r="AR899" i="6"/>
  <c r="AP909" i="6"/>
  <c r="AR909" i="6"/>
  <c r="AP918" i="6"/>
  <c r="AR918" i="6"/>
  <c r="AP930" i="6"/>
  <c r="AR930" i="6"/>
  <c r="AP942" i="6"/>
  <c r="AR942" i="6"/>
  <c r="AT942" i="6" s="1"/>
  <c r="AU942" i="6" s="1"/>
  <c r="AP957" i="6"/>
  <c r="AR957" i="6"/>
  <c r="AT957" i="6" s="1"/>
  <c r="AU957" i="6" s="1"/>
  <c r="AP969" i="6"/>
  <c r="AR969" i="6"/>
  <c r="AT969" i="6" s="1"/>
  <c r="AU969" i="6" s="1"/>
  <c r="AP983" i="6"/>
  <c r="AR983" i="6"/>
  <c r="AT983" i="6" s="1"/>
  <c r="AU983" i="6" s="1"/>
  <c r="AP996" i="6"/>
  <c r="AR996" i="6"/>
  <c r="AP1003" i="6"/>
  <c r="AR1003" i="6"/>
  <c r="AP1017" i="6"/>
  <c r="AR1017" i="6"/>
  <c r="AT1017" i="6" s="1"/>
  <c r="AU1017" i="6" s="1"/>
  <c r="AP1028" i="6"/>
  <c r="AR1028" i="6"/>
  <c r="AT1028" i="6" s="1"/>
  <c r="AU1028" i="6" s="1"/>
  <c r="AP1042" i="6"/>
  <c r="AR1042" i="6"/>
  <c r="AP1048" i="6"/>
  <c r="AR1048" i="6"/>
  <c r="AP1063" i="6"/>
  <c r="AR1063" i="6"/>
  <c r="AP1074" i="6"/>
  <c r="AR1074" i="6"/>
  <c r="AT1074" i="6" s="1"/>
  <c r="AU1074" i="6" s="1"/>
  <c r="AP1087" i="6"/>
  <c r="AR1087" i="6"/>
  <c r="AT1087" i="6" s="1"/>
  <c r="AU1087" i="6" s="1"/>
  <c r="AP1102" i="6"/>
  <c r="AR1102" i="6"/>
  <c r="AP1112" i="6"/>
  <c r="AR1112" i="6"/>
  <c r="AT1112" i="6" s="1"/>
  <c r="AU1112" i="6" s="1"/>
  <c r="AP1124" i="6"/>
  <c r="AR1124" i="6"/>
  <c r="AP1134" i="6"/>
  <c r="AR1134" i="6"/>
  <c r="AT1134" i="6" s="1"/>
  <c r="AU1134" i="6" s="1"/>
  <c r="AP1143" i="6"/>
  <c r="AR1143" i="6"/>
  <c r="AP1158" i="6"/>
  <c r="AR1158" i="6"/>
  <c r="AT1158" i="6" s="1"/>
  <c r="AU1158" i="6" s="1"/>
  <c r="AP1172" i="6"/>
  <c r="AR1172" i="6"/>
  <c r="AT1172" i="6" s="1"/>
  <c r="AU1172" i="6" s="1"/>
  <c r="AP1181" i="6"/>
  <c r="AR1181" i="6"/>
  <c r="AT1181" i="6" s="1"/>
  <c r="AU1181" i="6" s="1"/>
  <c r="AP1197" i="6"/>
  <c r="AR1197" i="6"/>
  <c r="AT1197" i="6" s="1"/>
  <c r="AU1197" i="6" s="1"/>
  <c r="AP1205" i="6"/>
  <c r="AR1205" i="6"/>
  <c r="AP1229" i="6"/>
  <c r="AR1229" i="6"/>
  <c r="AP1242" i="6"/>
  <c r="AR1242" i="6"/>
  <c r="AT1242" i="6" s="1"/>
  <c r="AU1242" i="6" s="1"/>
  <c r="AP1251" i="6"/>
  <c r="AR1251" i="6"/>
  <c r="AP1265" i="6"/>
  <c r="AR1265" i="6"/>
  <c r="AT1265" i="6" s="1"/>
  <c r="AU1265" i="6" s="1"/>
  <c r="AP1278" i="6"/>
  <c r="AR1278" i="6"/>
  <c r="AP1289" i="6"/>
  <c r="AR1289" i="6"/>
  <c r="AT1289" i="6" s="1"/>
  <c r="AU1289" i="6" s="1"/>
  <c r="AP1299" i="6"/>
  <c r="AR1299" i="6"/>
  <c r="AT1299" i="6" s="1"/>
  <c r="AU1299" i="6" s="1"/>
  <c r="AP1313" i="6"/>
  <c r="AR1313" i="6"/>
  <c r="AT1313" i="6" s="1"/>
  <c r="AU1313" i="6" s="1"/>
  <c r="AP1321" i="6"/>
  <c r="AR1321" i="6"/>
  <c r="AT1321" i="6" s="1"/>
  <c r="AU1321" i="6" s="1"/>
  <c r="AP1336" i="6"/>
  <c r="AR1336" i="6"/>
  <c r="AT1336" i="6" s="1"/>
  <c r="AU1336" i="6" s="1"/>
  <c r="AP1348" i="6"/>
  <c r="AR1348" i="6"/>
  <c r="AP1362" i="6"/>
  <c r="AR1362" i="6"/>
  <c r="AP1378" i="6"/>
  <c r="AR1378" i="6"/>
  <c r="AP1389" i="6"/>
  <c r="AR1389" i="6"/>
  <c r="AT1389" i="6" s="1"/>
  <c r="AU1389" i="6" s="1"/>
  <c r="AP1393" i="6"/>
  <c r="AR1393" i="6"/>
  <c r="AP1407" i="6"/>
  <c r="AR1407" i="6"/>
  <c r="AT1407" i="6" s="1"/>
  <c r="AU1407" i="6" s="1"/>
  <c r="AP1419" i="6"/>
  <c r="AR1419" i="6"/>
  <c r="AP1432" i="6"/>
  <c r="AR1432" i="6"/>
  <c r="AT1432" i="6" s="1"/>
  <c r="AU1432" i="6" s="1"/>
  <c r="AP1444" i="6"/>
  <c r="AR1444" i="6"/>
  <c r="AT1444" i="6" s="1"/>
  <c r="AU1444" i="6" s="1"/>
  <c r="AP1455" i="6"/>
  <c r="AR1455" i="6"/>
  <c r="AT1455" i="6" s="1"/>
  <c r="AU1455" i="6" s="1"/>
  <c r="AP1467" i="6"/>
  <c r="AR1467" i="6"/>
  <c r="AT1467" i="6" s="1"/>
  <c r="AU1467" i="6" s="1"/>
  <c r="AP1479" i="6"/>
  <c r="AR1479" i="6"/>
  <c r="AP1493" i="6"/>
  <c r="AR1493" i="6"/>
  <c r="AP1501" i="6"/>
  <c r="AR1501" i="6"/>
  <c r="AP1516" i="6"/>
  <c r="AR1516" i="6"/>
  <c r="AP1526" i="6"/>
  <c r="AR1526" i="6"/>
  <c r="AP1540" i="6"/>
  <c r="AR1540" i="6"/>
  <c r="AT1540" i="6" s="1"/>
  <c r="AU1540" i="6" s="1"/>
  <c r="AP1553" i="6"/>
  <c r="AR1553" i="6"/>
  <c r="AP1563" i="6"/>
  <c r="AR1563" i="6"/>
  <c r="AP1573" i="6"/>
  <c r="AR1573" i="6"/>
  <c r="AP1586" i="6"/>
  <c r="AR1586" i="6"/>
  <c r="AP1598" i="6"/>
  <c r="AR1598" i="6"/>
  <c r="AP1611" i="6"/>
  <c r="AR1611" i="6"/>
  <c r="AT1611" i="6" s="1"/>
  <c r="AU1611" i="6" s="1"/>
  <c r="AP1623" i="6"/>
  <c r="AR1623" i="6"/>
  <c r="AP1634" i="6"/>
  <c r="AR1634" i="6"/>
  <c r="AP1644" i="6"/>
  <c r="AR1644" i="6"/>
  <c r="AP1659" i="6"/>
  <c r="AR1659" i="6"/>
  <c r="AP1670" i="6"/>
  <c r="AR1670" i="6"/>
  <c r="AP1681" i="6"/>
  <c r="AR1681" i="6"/>
  <c r="AT1681" i="6" s="1"/>
  <c r="AU1681" i="6" s="1"/>
  <c r="AP1695" i="6"/>
  <c r="AR1695" i="6"/>
  <c r="AP1705" i="6"/>
  <c r="AR1705" i="6"/>
  <c r="AP1712" i="6"/>
  <c r="AR1712" i="6"/>
  <c r="AP1728" i="6"/>
  <c r="AR1728" i="6"/>
  <c r="AP1737" i="6"/>
  <c r="AR1737" i="6"/>
  <c r="AP1756" i="6"/>
  <c r="AR1756" i="6"/>
  <c r="AT1756" i="6" s="1"/>
  <c r="AU1756" i="6" s="1"/>
  <c r="AP1769" i="6"/>
  <c r="AR1769" i="6"/>
  <c r="AP1777" i="6"/>
  <c r="AR1777" i="6"/>
  <c r="AP1786" i="6"/>
  <c r="AR1786" i="6"/>
  <c r="AP1796" i="6"/>
  <c r="AR1796" i="6"/>
  <c r="AP1812" i="6"/>
  <c r="AR1812" i="6"/>
  <c r="AP1821" i="6"/>
  <c r="AR1821" i="6"/>
  <c r="AT1821" i="6" s="1"/>
  <c r="AU1821" i="6" s="1"/>
  <c r="AP1834" i="6"/>
  <c r="AR1834" i="6"/>
  <c r="AP1844" i="6"/>
  <c r="AR1844" i="6"/>
  <c r="AP1855" i="6"/>
  <c r="AR1855" i="6"/>
  <c r="AP1870" i="6"/>
  <c r="AR1870" i="6"/>
  <c r="AP1876" i="6"/>
  <c r="AR1876" i="6"/>
  <c r="AP1894" i="6"/>
  <c r="AR1894" i="6"/>
  <c r="AT1894" i="6" s="1"/>
  <c r="AU1894" i="6" s="1"/>
  <c r="AP1900" i="6"/>
  <c r="AR1900" i="6"/>
  <c r="AP1918" i="6"/>
  <c r="AR1918" i="6"/>
  <c r="AP1925" i="6"/>
  <c r="AR1925" i="6"/>
  <c r="AP1943" i="6"/>
  <c r="AR1943" i="6"/>
  <c r="AP1952" i="6"/>
  <c r="AR1952" i="6"/>
  <c r="AP1964" i="6"/>
  <c r="AR1964" i="6"/>
  <c r="AT1964" i="6" s="1"/>
  <c r="AU1964" i="6" s="1"/>
  <c r="AP1974" i="6"/>
  <c r="AR1974" i="6"/>
  <c r="AP1988" i="6"/>
  <c r="AR1988" i="6"/>
  <c r="AP2001" i="6"/>
  <c r="AR2001" i="6"/>
  <c r="AP2012" i="6"/>
  <c r="AR2012" i="6"/>
  <c r="AP2023" i="6"/>
  <c r="AR2023" i="6"/>
  <c r="AP2033" i="6"/>
  <c r="AR2033" i="6"/>
  <c r="AT2033" i="6" s="1"/>
  <c r="AU2033" i="6" s="1"/>
  <c r="AP2052" i="6"/>
  <c r="AR2052" i="6"/>
  <c r="AP2060" i="6"/>
  <c r="AR2060" i="6"/>
  <c r="AP2071" i="6"/>
  <c r="AR2071" i="6"/>
  <c r="AP2083" i="6"/>
  <c r="AR2083" i="6"/>
  <c r="AP2096" i="6"/>
  <c r="AR2096" i="6"/>
  <c r="AP2103" i="6"/>
  <c r="AR2103" i="6"/>
  <c r="AT2103" i="6" s="1"/>
  <c r="AU2103" i="6" s="1"/>
  <c r="AP2121" i="6"/>
  <c r="AR2121" i="6"/>
  <c r="AP2133" i="6"/>
  <c r="AR2133" i="6"/>
  <c r="AP2144" i="6"/>
  <c r="AR2144" i="6"/>
  <c r="AP2153" i="6"/>
  <c r="AR2153" i="6"/>
  <c r="AP2169" i="6"/>
  <c r="AR2169" i="6"/>
  <c r="AP2178" i="6"/>
  <c r="AR2178" i="6"/>
  <c r="AT2178" i="6" s="1"/>
  <c r="AU2178" i="6" s="1"/>
  <c r="AP2191" i="6"/>
  <c r="AR2191" i="6"/>
  <c r="AP2206" i="6"/>
  <c r="AR2206" i="6"/>
  <c r="AR17" i="6"/>
  <c r="AR63" i="6"/>
  <c r="AR120" i="6"/>
  <c r="AR165" i="6"/>
  <c r="AR207" i="6"/>
  <c r="AR298" i="6"/>
  <c r="AR349" i="6"/>
  <c r="AR394" i="6"/>
  <c r="AT394" i="6" s="1"/>
  <c r="AU394" i="6" s="1"/>
  <c r="AR444" i="6"/>
  <c r="AT444" i="6" s="1"/>
  <c r="AU444" i="6" s="1"/>
  <c r="AR490" i="6"/>
  <c r="AR685" i="6"/>
  <c r="AR914" i="6"/>
  <c r="AR1027" i="6"/>
  <c r="AR1744" i="6"/>
  <c r="AT1744" i="6" s="1"/>
  <c r="AU1744" i="6" s="1"/>
  <c r="AP235" i="6"/>
  <c r="AR235" i="6"/>
  <c r="AT235" i="6" s="1"/>
  <c r="AU235" i="6" s="1"/>
  <c r="AP760" i="6"/>
  <c r="AR760" i="6"/>
  <c r="AT760" i="6" s="1"/>
  <c r="AU760" i="6" s="1"/>
  <c r="AP13" i="6"/>
  <c r="AR13" i="6"/>
  <c r="AT13" i="6" s="1"/>
  <c r="AU13" i="6" s="1"/>
  <c r="AP23" i="6"/>
  <c r="AR23" i="6"/>
  <c r="AT23" i="6" s="1"/>
  <c r="AU23" i="6" s="1"/>
  <c r="AP36" i="6"/>
  <c r="AR36" i="6"/>
  <c r="AP47" i="6"/>
  <c r="AR47" i="6"/>
  <c r="AP61" i="6"/>
  <c r="AR61" i="6"/>
  <c r="AP72" i="6"/>
  <c r="AR72" i="6"/>
  <c r="AP77" i="6"/>
  <c r="AR77" i="6"/>
  <c r="AT77" i="6" s="1"/>
  <c r="AU77" i="6" s="1"/>
  <c r="AP92" i="6"/>
  <c r="AR92" i="6"/>
  <c r="AP101" i="6"/>
  <c r="AR101" i="6"/>
  <c r="AT101" i="6" s="1"/>
  <c r="AU101" i="6" s="1"/>
  <c r="AP117" i="6"/>
  <c r="AR117" i="6"/>
  <c r="AT117" i="6" s="1"/>
  <c r="AU117" i="6" s="1"/>
  <c r="AP127" i="6"/>
  <c r="AR127" i="6"/>
  <c r="AP138" i="6"/>
  <c r="AR138" i="6"/>
  <c r="AP150" i="6"/>
  <c r="AR150" i="6"/>
  <c r="AT150" i="6" s="1"/>
  <c r="AU150" i="6" s="1"/>
  <c r="AP164" i="6"/>
  <c r="AR164" i="6"/>
  <c r="AP177" i="6"/>
  <c r="AR177" i="6"/>
  <c r="AP187" i="6"/>
  <c r="AR187" i="6"/>
  <c r="AP201" i="6"/>
  <c r="AR201" i="6"/>
  <c r="AP211" i="6"/>
  <c r="AR211" i="6"/>
  <c r="AP225" i="6"/>
  <c r="AR225" i="6"/>
  <c r="AT225" i="6" s="1"/>
  <c r="AU225" i="6" s="1"/>
  <c r="AP237" i="6"/>
  <c r="AR237" i="6"/>
  <c r="AP247" i="6"/>
  <c r="AR247" i="6"/>
  <c r="AP259" i="6"/>
  <c r="AR259" i="6"/>
  <c r="AP283" i="6"/>
  <c r="AR283" i="6"/>
  <c r="AP294" i="6"/>
  <c r="AR294" i="6"/>
  <c r="AT294" i="6" s="1"/>
  <c r="AU294" i="6" s="1"/>
  <c r="AP304" i="6"/>
  <c r="AR304" i="6"/>
  <c r="AT304" i="6" s="1"/>
  <c r="AU304" i="6" s="1"/>
  <c r="AP318" i="6"/>
  <c r="AR318" i="6"/>
  <c r="AP326" i="6"/>
  <c r="AR326" i="6"/>
  <c r="AP345" i="6"/>
  <c r="AR345" i="6"/>
  <c r="AP350" i="6"/>
  <c r="AR350" i="6"/>
  <c r="AP363" i="6"/>
  <c r="AR363" i="6"/>
  <c r="AP375" i="6"/>
  <c r="AR375" i="6"/>
  <c r="AP389" i="6"/>
  <c r="AR389" i="6"/>
  <c r="AT389" i="6" s="1"/>
  <c r="AU389" i="6" s="1"/>
  <c r="AP399" i="6"/>
  <c r="AR399" i="6"/>
  <c r="AP411" i="6"/>
  <c r="AR411" i="6"/>
  <c r="AP423" i="6"/>
  <c r="AR423" i="6"/>
  <c r="AP434" i="6"/>
  <c r="AR434" i="6"/>
  <c r="AT434" i="6" s="1"/>
  <c r="AU434" i="6" s="1"/>
  <c r="AP442" i="6"/>
  <c r="AR442" i="6"/>
  <c r="AT442" i="6" s="1"/>
  <c r="AU442" i="6" s="1"/>
  <c r="AP460" i="6"/>
  <c r="AR460" i="6"/>
  <c r="AP474" i="6"/>
  <c r="AR474" i="6"/>
  <c r="AP480" i="6"/>
  <c r="AR480" i="6"/>
  <c r="AP495" i="6"/>
  <c r="AR495" i="6"/>
  <c r="AP506" i="6"/>
  <c r="AR506" i="6"/>
  <c r="AP517" i="6"/>
  <c r="AR517" i="6"/>
  <c r="AP531" i="6"/>
  <c r="AR531" i="6"/>
  <c r="AP538" i="6"/>
  <c r="AR538" i="6"/>
  <c r="AP558" i="6"/>
  <c r="AR558" i="6"/>
  <c r="AT558" i="6" s="1"/>
  <c r="AU558" i="6" s="1"/>
  <c r="AP565" i="6"/>
  <c r="AR565" i="6"/>
  <c r="AP578" i="6"/>
  <c r="AR578" i="6"/>
  <c r="AP589" i="6"/>
  <c r="AR589" i="6"/>
  <c r="AP599" i="6"/>
  <c r="AR599" i="6"/>
  <c r="AT599" i="6" s="1"/>
  <c r="AU599" i="6" s="1"/>
  <c r="AP613" i="6"/>
  <c r="AR613" i="6"/>
  <c r="AT613" i="6" s="1"/>
  <c r="AU613" i="6" s="1"/>
  <c r="AP627" i="6"/>
  <c r="AR627" i="6"/>
  <c r="AP634" i="6"/>
  <c r="AR634" i="6"/>
  <c r="AP640" i="6"/>
  <c r="AR640" i="6"/>
  <c r="AP662" i="6"/>
  <c r="AR662" i="6"/>
  <c r="AP670" i="6"/>
  <c r="AR670" i="6"/>
  <c r="AP683" i="6"/>
  <c r="AR683" i="6"/>
  <c r="AP697" i="6"/>
  <c r="AR697" i="6"/>
  <c r="AP719" i="6"/>
  <c r="AR719" i="6"/>
  <c r="AP735" i="6"/>
  <c r="AR735" i="6"/>
  <c r="AT735" i="6" s="1"/>
  <c r="AU735" i="6" s="1"/>
  <c r="AP743" i="6"/>
  <c r="AR743" i="6"/>
  <c r="AT743" i="6" s="1"/>
  <c r="AU743" i="6" s="1"/>
  <c r="AP755" i="6"/>
  <c r="AR755" i="6"/>
  <c r="AP765" i="6"/>
  <c r="AR765" i="6"/>
  <c r="AP778" i="6"/>
  <c r="AR778" i="6"/>
  <c r="AP793" i="6"/>
  <c r="AR793" i="6"/>
  <c r="AP803" i="6"/>
  <c r="AR803" i="6"/>
  <c r="AP810" i="6"/>
  <c r="AR810" i="6"/>
  <c r="AP828" i="6"/>
  <c r="AR828" i="6"/>
  <c r="AT828" i="6" s="1"/>
  <c r="AU828" i="6" s="1"/>
  <c r="AP841" i="6"/>
  <c r="AR841" i="6"/>
  <c r="AP852" i="6"/>
  <c r="AR852" i="6"/>
  <c r="AP864" i="6"/>
  <c r="AR864" i="6"/>
  <c r="AP876" i="6"/>
  <c r="AR876" i="6"/>
  <c r="AT876" i="6" s="1"/>
  <c r="AU876" i="6" s="1"/>
  <c r="AP888" i="6"/>
  <c r="AR888" i="6"/>
  <c r="AP897" i="6"/>
  <c r="AR897" i="6"/>
  <c r="AP910" i="6"/>
  <c r="AR910" i="6"/>
  <c r="AP926" i="6"/>
  <c r="AR926" i="6"/>
  <c r="AP934" i="6"/>
  <c r="AR934" i="6"/>
  <c r="AT934" i="6" s="1"/>
  <c r="AU934" i="6" s="1"/>
  <c r="AP945" i="6"/>
  <c r="AR945" i="6"/>
  <c r="AP958" i="6"/>
  <c r="AR958" i="6"/>
  <c r="AP970" i="6"/>
  <c r="AR970" i="6"/>
  <c r="AP980" i="6"/>
  <c r="AR980" i="6"/>
  <c r="AP995" i="6"/>
  <c r="AR995" i="6"/>
  <c r="AP1006" i="6"/>
  <c r="AR1006" i="6"/>
  <c r="AT1006" i="6" s="1"/>
  <c r="AU1006" i="6" s="1"/>
  <c r="AP1016" i="6"/>
  <c r="AR1016" i="6"/>
  <c r="AT1016" i="6" s="1"/>
  <c r="AU1016" i="6" s="1"/>
  <c r="AP1030" i="6"/>
  <c r="AR1030" i="6"/>
  <c r="AP1041" i="6"/>
  <c r="AR1041" i="6"/>
  <c r="AP1054" i="6"/>
  <c r="AR1054" i="6"/>
  <c r="AP1064" i="6"/>
  <c r="AR1064" i="6"/>
  <c r="AP1075" i="6"/>
  <c r="AR1075" i="6"/>
  <c r="AT1075" i="6" s="1"/>
  <c r="AU1075" i="6" s="1"/>
  <c r="AP1088" i="6"/>
  <c r="AR1088" i="6"/>
  <c r="AP1099" i="6"/>
  <c r="AR1099" i="6"/>
  <c r="AP1111" i="6"/>
  <c r="AR1111" i="6"/>
  <c r="AT1111" i="6" s="1"/>
  <c r="AU1111" i="6" s="1"/>
  <c r="AP1122" i="6"/>
  <c r="AR1122" i="6"/>
  <c r="AP1135" i="6"/>
  <c r="AR1135" i="6"/>
  <c r="AP1147" i="6"/>
  <c r="AR1147" i="6"/>
  <c r="AT1147" i="6" s="1"/>
  <c r="AU1147" i="6" s="1"/>
  <c r="AP1160" i="6"/>
  <c r="AR1160" i="6"/>
  <c r="AT1160" i="6" s="1"/>
  <c r="AU1160" i="6" s="1"/>
  <c r="AP1169" i="6"/>
  <c r="AR1169" i="6"/>
  <c r="AP1180" i="6"/>
  <c r="AR1180" i="6"/>
  <c r="AP1200" i="6"/>
  <c r="AR1200" i="6"/>
  <c r="AT1200" i="6" s="1"/>
  <c r="AU1200" i="6" s="1"/>
  <c r="AP1207" i="6"/>
  <c r="AR1207" i="6"/>
  <c r="AP1216" i="6"/>
  <c r="AR1216" i="6"/>
  <c r="AP1233" i="6"/>
  <c r="AR1233" i="6"/>
  <c r="AP1240" i="6"/>
  <c r="AR1240" i="6"/>
  <c r="AP1255" i="6"/>
  <c r="AR1255" i="6"/>
  <c r="AP1268" i="6"/>
  <c r="AR1268" i="6"/>
  <c r="AP1302" i="6"/>
  <c r="AR1302" i="6"/>
  <c r="AP1311" i="6"/>
  <c r="AR1311" i="6"/>
  <c r="AP1329" i="6"/>
  <c r="AR1329" i="6"/>
  <c r="AP1337" i="6"/>
  <c r="AR1337" i="6"/>
  <c r="AP1350" i="6"/>
  <c r="AR1350" i="6"/>
  <c r="AP1359" i="6"/>
  <c r="AR1359" i="6"/>
  <c r="AP1375" i="6"/>
  <c r="AR1375" i="6"/>
  <c r="AP1388" i="6"/>
  <c r="AR1388" i="6"/>
  <c r="AT1388" i="6" s="1"/>
  <c r="AU1388" i="6" s="1"/>
  <c r="AP1398" i="6"/>
  <c r="AR1398" i="6"/>
  <c r="AP1409" i="6"/>
  <c r="AR1409" i="6"/>
  <c r="AP1441" i="6"/>
  <c r="AR1441" i="6"/>
  <c r="AP1457" i="6"/>
  <c r="AR1457" i="6"/>
  <c r="AP1470" i="6"/>
  <c r="AR1470" i="6"/>
  <c r="AP1480" i="6"/>
  <c r="AR1480" i="6"/>
  <c r="AP1492" i="6"/>
  <c r="AR1492" i="6"/>
  <c r="AP1500" i="6"/>
  <c r="AR1500" i="6"/>
  <c r="AP1517" i="6"/>
  <c r="AR1517" i="6"/>
  <c r="AP1525" i="6"/>
  <c r="AR1525" i="6"/>
  <c r="AP1539" i="6"/>
  <c r="AR1539" i="6"/>
  <c r="AP1550" i="6"/>
  <c r="AR1550" i="6"/>
  <c r="AP1590" i="6"/>
  <c r="AR1590" i="6"/>
  <c r="AP1601" i="6"/>
  <c r="AR1601" i="6"/>
  <c r="AP1612" i="6"/>
  <c r="AR1612" i="6"/>
  <c r="AP1624" i="6"/>
  <c r="AR1624" i="6"/>
  <c r="AP1633" i="6"/>
  <c r="AR1633" i="6"/>
  <c r="AP1649" i="6"/>
  <c r="AR1649" i="6"/>
  <c r="AP1658" i="6"/>
  <c r="AR1658" i="6"/>
  <c r="AP1672" i="6"/>
  <c r="AR1672" i="6"/>
  <c r="AP1683" i="6"/>
  <c r="AR1683" i="6"/>
  <c r="AP1694" i="6"/>
  <c r="AR1694" i="6"/>
  <c r="AP1727" i="6"/>
  <c r="AR1727" i="6"/>
  <c r="AP1743" i="6"/>
  <c r="AR1743" i="6"/>
  <c r="AP1752" i="6"/>
  <c r="AR1752" i="6"/>
  <c r="AP1768" i="6"/>
  <c r="AR1768" i="6"/>
  <c r="AP1779" i="6"/>
  <c r="AR1779" i="6"/>
  <c r="AP1789" i="6"/>
  <c r="AR1789" i="6"/>
  <c r="AP1800" i="6"/>
  <c r="AR1800" i="6"/>
  <c r="AP1824" i="6"/>
  <c r="AR1824" i="6"/>
  <c r="AP1831" i="6"/>
  <c r="AR1831" i="6"/>
  <c r="AP1872" i="6"/>
  <c r="AR1872" i="6"/>
  <c r="AP1887" i="6"/>
  <c r="AR1887" i="6"/>
  <c r="AR590" i="6"/>
  <c r="AT590" i="6" s="1"/>
  <c r="AU590" i="6" s="1"/>
  <c r="AR816" i="6"/>
  <c r="AR931" i="6"/>
  <c r="AR1277" i="6"/>
  <c r="AR1848" i="6"/>
  <c r="AP16" i="6"/>
  <c r="AR16" i="6"/>
  <c r="AT16" i="6" s="1"/>
  <c r="AU16" i="6" s="1"/>
  <c r="AP161" i="6"/>
  <c r="AR161" i="6"/>
  <c r="AP219" i="6"/>
  <c r="AR219" i="6"/>
  <c r="AP287" i="6"/>
  <c r="AR287" i="6"/>
  <c r="AP360" i="6"/>
  <c r="AR360" i="6"/>
  <c r="AP432" i="6"/>
  <c r="AR432" i="6"/>
  <c r="AP500" i="6"/>
  <c r="AR500" i="6"/>
  <c r="AT500" i="6" s="1"/>
  <c r="AU500" i="6" s="1"/>
  <c r="AP860" i="6"/>
  <c r="AR860" i="6"/>
  <c r="AT860" i="6" s="1"/>
  <c r="AU860" i="6" s="1"/>
  <c r="AP14" i="6"/>
  <c r="AR14" i="6"/>
  <c r="AT14" i="6" s="1"/>
  <c r="AU14" i="6" s="1"/>
  <c r="AP25" i="6"/>
  <c r="AR25" i="6"/>
  <c r="AT25" i="6" s="1"/>
  <c r="AU25" i="6" s="1"/>
  <c r="AP35" i="6"/>
  <c r="AR35" i="6"/>
  <c r="AP48" i="6"/>
  <c r="AR48" i="6"/>
  <c r="AT48" i="6" s="1"/>
  <c r="AU48" i="6" s="1"/>
  <c r="AP62" i="6"/>
  <c r="AR62" i="6"/>
  <c r="AP71" i="6"/>
  <c r="AR71" i="6"/>
  <c r="AT71" i="6" s="1"/>
  <c r="AU71" i="6" s="1"/>
  <c r="AP80" i="6"/>
  <c r="AR80" i="6"/>
  <c r="AP94" i="6"/>
  <c r="AR94" i="6"/>
  <c r="AP106" i="6"/>
  <c r="AR106" i="6"/>
  <c r="AT106" i="6" s="1"/>
  <c r="AU106" i="6" s="1"/>
  <c r="AP118" i="6"/>
  <c r="AR118" i="6"/>
  <c r="AP126" i="6"/>
  <c r="AR126" i="6"/>
  <c r="AT126" i="6" s="1"/>
  <c r="AU126" i="6" s="1"/>
  <c r="AP146" i="6"/>
  <c r="AR146" i="6"/>
  <c r="AT146" i="6" s="1"/>
  <c r="AU146" i="6" s="1"/>
  <c r="AP152" i="6"/>
  <c r="AR152" i="6"/>
  <c r="AP163" i="6"/>
  <c r="AR163" i="6"/>
  <c r="AT163" i="6" s="1"/>
  <c r="AU163" i="6" s="1"/>
  <c r="AP176" i="6"/>
  <c r="AR176" i="6"/>
  <c r="AT176" i="6" s="1"/>
  <c r="AU176" i="6" s="1"/>
  <c r="AP188" i="6"/>
  <c r="AR188" i="6"/>
  <c r="AP200" i="6"/>
  <c r="AR200" i="6"/>
  <c r="AP214" i="6"/>
  <c r="AR214" i="6"/>
  <c r="AP228" i="6"/>
  <c r="AR228" i="6"/>
  <c r="AT228" i="6" s="1"/>
  <c r="AU228" i="6" s="1"/>
  <c r="AP236" i="6"/>
  <c r="AR236" i="6"/>
  <c r="AT236" i="6" s="1"/>
  <c r="AU236" i="6" s="1"/>
  <c r="AP250" i="6"/>
  <c r="AR250" i="6"/>
  <c r="AP258" i="6"/>
  <c r="AR258" i="6"/>
  <c r="AT258" i="6" s="1"/>
  <c r="AU258" i="6" s="1"/>
  <c r="AP270" i="6"/>
  <c r="AR270" i="6"/>
  <c r="AT270" i="6" s="1"/>
  <c r="AU270" i="6" s="1"/>
  <c r="AP281" i="6"/>
  <c r="AR281" i="6"/>
  <c r="AT281" i="6" s="1"/>
  <c r="AU281" i="6" s="1"/>
  <c r="AP297" i="6"/>
  <c r="AR297" i="6"/>
  <c r="AT297" i="6" s="1"/>
  <c r="AU297" i="6" s="1"/>
  <c r="AP307" i="6"/>
  <c r="AR307" i="6"/>
  <c r="AP324" i="6"/>
  <c r="AR324" i="6"/>
  <c r="AT324" i="6" s="1"/>
  <c r="AU324" i="6" s="1"/>
  <c r="AP332" i="6"/>
  <c r="AR332" i="6"/>
  <c r="AP341" i="6"/>
  <c r="AR341" i="6"/>
  <c r="AP357" i="6"/>
  <c r="AR357" i="6"/>
  <c r="AP362" i="6"/>
  <c r="AR362" i="6"/>
  <c r="AP376" i="6"/>
  <c r="AR376" i="6"/>
  <c r="AP388" i="6"/>
  <c r="AR388" i="6"/>
  <c r="AP400" i="6"/>
  <c r="AR400" i="6"/>
  <c r="AP410" i="6"/>
  <c r="AR410" i="6"/>
  <c r="AT410" i="6" s="1"/>
  <c r="AU410" i="6" s="1"/>
  <c r="AP424" i="6"/>
  <c r="AR424" i="6"/>
  <c r="AT424" i="6" s="1"/>
  <c r="AU424" i="6" s="1"/>
  <c r="AP435" i="6"/>
  <c r="AR435" i="6"/>
  <c r="AP447" i="6"/>
  <c r="AR447" i="6"/>
  <c r="AP459" i="6"/>
  <c r="AR459" i="6"/>
  <c r="AP470" i="6"/>
  <c r="AR470" i="6"/>
  <c r="AP483" i="6"/>
  <c r="AR483" i="6"/>
  <c r="AP494" i="6"/>
  <c r="AR494" i="6"/>
  <c r="AP507" i="6"/>
  <c r="AR507" i="6"/>
  <c r="AP530" i="6"/>
  <c r="AR530" i="6"/>
  <c r="AP555" i="6"/>
  <c r="AR555" i="6"/>
  <c r="AP577" i="6"/>
  <c r="AR577" i="6"/>
  <c r="AT577" i="6" s="1"/>
  <c r="AU577" i="6" s="1"/>
  <c r="AP603" i="6"/>
  <c r="AR603" i="6"/>
  <c r="AP612" i="6"/>
  <c r="AR612" i="6"/>
  <c r="AP626" i="6"/>
  <c r="AR626" i="6"/>
  <c r="AT626" i="6" s="1"/>
  <c r="AU626" i="6" s="1"/>
  <c r="AP638" i="6"/>
  <c r="AR638" i="6"/>
  <c r="AT638" i="6" s="1"/>
  <c r="AU638" i="6" s="1"/>
  <c r="AP650" i="6"/>
  <c r="AR650" i="6"/>
  <c r="AT650" i="6" s="1"/>
  <c r="AU650" i="6" s="1"/>
  <c r="AP661" i="6"/>
  <c r="AR661" i="6"/>
  <c r="AP675" i="6"/>
  <c r="AR675" i="6"/>
  <c r="AT675" i="6" s="1"/>
  <c r="AU675" i="6" s="1"/>
  <c r="AP696" i="6"/>
  <c r="AR696" i="6"/>
  <c r="AP718" i="6"/>
  <c r="AR718" i="6"/>
  <c r="AT718" i="6" s="1"/>
  <c r="AU718" i="6" s="1"/>
  <c r="AP742" i="6"/>
  <c r="AR742" i="6"/>
  <c r="AP756" i="6"/>
  <c r="AR756" i="6"/>
  <c r="AT756" i="6" s="1"/>
  <c r="AU756" i="6" s="1"/>
  <c r="AP770" i="6"/>
  <c r="AR770" i="6"/>
  <c r="AP784" i="6"/>
  <c r="AR784" i="6"/>
  <c r="AT784" i="6" s="1"/>
  <c r="AU784" i="6" s="1"/>
  <c r="AP792" i="6"/>
  <c r="AR792" i="6"/>
  <c r="AT792" i="6" s="1"/>
  <c r="AU792" i="6" s="1"/>
  <c r="AP804" i="6"/>
  <c r="AR804" i="6"/>
  <c r="AP817" i="6"/>
  <c r="AR817" i="6"/>
  <c r="AT817" i="6" s="1"/>
  <c r="AU817" i="6" s="1"/>
  <c r="AP840" i="6"/>
  <c r="AR840" i="6"/>
  <c r="AP867" i="6"/>
  <c r="AR867" i="6"/>
  <c r="AP886" i="6"/>
  <c r="AR886" i="6"/>
  <c r="AT886" i="6" s="1"/>
  <c r="AU886" i="6" s="1"/>
  <c r="AP900" i="6"/>
  <c r="AR900" i="6"/>
  <c r="AP911" i="6"/>
  <c r="AR911" i="6"/>
  <c r="AP922" i="6"/>
  <c r="AR922" i="6"/>
  <c r="AT922" i="6" s="1"/>
  <c r="AU922" i="6" s="1"/>
  <c r="AP935" i="6"/>
  <c r="AR935" i="6"/>
  <c r="AT935" i="6" s="1"/>
  <c r="AU935" i="6" s="1"/>
  <c r="AP947" i="6"/>
  <c r="AR947" i="6"/>
  <c r="AP961" i="6"/>
  <c r="AR961" i="6"/>
  <c r="AT961" i="6" s="1"/>
  <c r="AU961" i="6" s="1"/>
  <c r="AP981" i="6"/>
  <c r="AR981" i="6"/>
  <c r="AT981" i="6" s="1"/>
  <c r="AU981" i="6" s="1"/>
  <c r="AP1008" i="6"/>
  <c r="AR1008" i="6"/>
  <c r="AP1031" i="6"/>
  <c r="AR1031" i="6"/>
  <c r="AP1040" i="6"/>
  <c r="AR1040" i="6"/>
  <c r="AT1040" i="6" s="1"/>
  <c r="AU1040" i="6" s="1"/>
  <c r="AP1067" i="6"/>
  <c r="AR1067" i="6"/>
  <c r="AP1079" i="6"/>
  <c r="AR1079" i="6"/>
  <c r="AT1079" i="6" s="1"/>
  <c r="AU1079" i="6" s="1"/>
  <c r="AP1100" i="6"/>
  <c r="AR1100" i="6"/>
  <c r="AT1100" i="6" s="1"/>
  <c r="AU1100" i="6" s="1"/>
  <c r="AP1114" i="6"/>
  <c r="AR1114" i="6"/>
  <c r="AT1114" i="6" s="1"/>
  <c r="AU1114" i="6" s="1"/>
  <c r="AP1123" i="6"/>
  <c r="AR1123" i="6"/>
  <c r="AT1123" i="6" s="1"/>
  <c r="AU1123" i="6" s="1"/>
  <c r="AP1148" i="6"/>
  <c r="AR1148" i="6"/>
  <c r="AP1161" i="6"/>
  <c r="AR1161" i="6"/>
  <c r="AP1168" i="6"/>
  <c r="AR1168" i="6"/>
  <c r="AP1196" i="6"/>
  <c r="AR1196" i="6"/>
  <c r="AP1208" i="6"/>
  <c r="AR1208" i="6"/>
  <c r="AP1219" i="6"/>
  <c r="AR1219" i="6"/>
  <c r="AP1230" i="6"/>
  <c r="AR1230" i="6"/>
  <c r="AP1243" i="6"/>
  <c r="AR1243" i="6"/>
  <c r="AP1254" i="6"/>
  <c r="AR1254" i="6"/>
  <c r="AP1267" i="6"/>
  <c r="AR1267" i="6"/>
  <c r="AT1267" i="6" s="1"/>
  <c r="AU1267" i="6" s="1"/>
  <c r="AP1279" i="6"/>
  <c r="AR1279" i="6"/>
  <c r="AP1293" i="6"/>
  <c r="AR1293" i="6"/>
  <c r="AP1304" i="6"/>
  <c r="AR1304" i="6"/>
  <c r="AP1315" i="6"/>
  <c r="AR1315" i="6"/>
  <c r="AT1315" i="6" s="1"/>
  <c r="AU1315" i="6" s="1"/>
  <c r="AP1326" i="6"/>
  <c r="AR1326" i="6"/>
  <c r="AP1338" i="6"/>
  <c r="AR1338" i="6"/>
  <c r="AP1349" i="6"/>
  <c r="AR1349" i="6"/>
  <c r="AP1358" i="6"/>
  <c r="AR1358" i="6"/>
  <c r="AP1374" i="6"/>
  <c r="AR1374" i="6"/>
  <c r="AP1387" i="6"/>
  <c r="AR1387" i="6"/>
  <c r="AP1397" i="6"/>
  <c r="AR1397" i="6"/>
  <c r="AT1397" i="6" s="1"/>
  <c r="AU1397" i="6" s="1"/>
  <c r="AP1408" i="6"/>
  <c r="AR1408" i="6"/>
  <c r="AP1422" i="6"/>
  <c r="AR1422" i="6"/>
  <c r="AT1422" i="6" s="1"/>
  <c r="AU1422" i="6" s="1"/>
  <c r="AP1434" i="6"/>
  <c r="AR1434" i="6"/>
  <c r="AT1434" i="6" s="1"/>
  <c r="AU1434" i="6" s="1"/>
  <c r="AP1446" i="6"/>
  <c r="AR1446" i="6"/>
  <c r="AT1446" i="6" s="1"/>
  <c r="AU1446" i="6" s="1"/>
  <c r="AP1456" i="6"/>
  <c r="AR1456" i="6"/>
  <c r="AT1456" i="6" s="1"/>
  <c r="AU1456" i="6" s="1"/>
  <c r="AP1469" i="6"/>
  <c r="AR1469" i="6"/>
  <c r="AP1481" i="6"/>
  <c r="AR1481" i="6"/>
  <c r="AP1490" i="6"/>
  <c r="AR1490" i="6"/>
  <c r="AP1510" i="6"/>
  <c r="AR1510" i="6"/>
  <c r="AP1515" i="6"/>
  <c r="AR1515" i="6"/>
  <c r="AP1531" i="6"/>
  <c r="AR1531" i="6"/>
  <c r="AP1541" i="6"/>
  <c r="AR1541" i="6"/>
  <c r="AT1541" i="6" s="1"/>
  <c r="AU1541" i="6" s="1"/>
  <c r="AP1552" i="6"/>
  <c r="AR1552" i="6"/>
  <c r="AT1552" i="6" s="1"/>
  <c r="AU1552" i="6" s="1"/>
  <c r="AP1565" i="6"/>
  <c r="AR1565" i="6"/>
  <c r="AP1578" i="6"/>
  <c r="AR1578" i="6"/>
  <c r="AT1578" i="6" s="1"/>
  <c r="AU1578" i="6" s="1"/>
  <c r="AP1591" i="6"/>
  <c r="AR1591" i="6"/>
  <c r="AP1600" i="6"/>
  <c r="AR1600" i="6"/>
  <c r="AP1613" i="6"/>
  <c r="AR1613" i="6"/>
  <c r="AP1625" i="6"/>
  <c r="AR1625" i="6"/>
  <c r="AP1636" i="6"/>
  <c r="AR1636" i="6"/>
  <c r="AT1636" i="6" s="1"/>
  <c r="AU1636" i="6" s="1"/>
  <c r="AP1648" i="6"/>
  <c r="AR1648" i="6"/>
  <c r="AT1648" i="6" s="1"/>
  <c r="AU1648" i="6" s="1"/>
  <c r="AP1662" i="6"/>
  <c r="AR1662" i="6"/>
  <c r="AP1671" i="6"/>
  <c r="AR1671" i="6"/>
  <c r="AP1688" i="6"/>
  <c r="AR1688" i="6"/>
  <c r="AT1688" i="6" s="1"/>
  <c r="AU1688" i="6" s="1"/>
  <c r="AP1693" i="6"/>
  <c r="AR1693" i="6"/>
  <c r="AP1720" i="6"/>
  <c r="AR1720" i="6"/>
  <c r="AT1720" i="6" s="1"/>
  <c r="AU1720" i="6" s="1"/>
  <c r="AP1731" i="6"/>
  <c r="AR1731" i="6"/>
  <c r="AT1731" i="6" s="1"/>
  <c r="AU1731" i="6" s="1"/>
  <c r="AP1741" i="6"/>
  <c r="AR1741" i="6"/>
  <c r="AT1741" i="6" s="1"/>
  <c r="AU1741" i="6" s="1"/>
  <c r="AP1753" i="6"/>
  <c r="AR1753" i="6"/>
  <c r="AT1753" i="6" s="1"/>
  <c r="AU1753" i="6" s="1"/>
  <c r="AP1767" i="6"/>
  <c r="AR1767" i="6"/>
  <c r="AP1778" i="6"/>
  <c r="AR1778" i="6"/>
  <c r="AT1778" i="6" s="1"/>
  <c r="AU1778" i="6" s="1"/>
  <c r="AP1788" i="6"/>
  <c r="AR1788" i="6"/>
  <c r="AR709" i="6"/>
  <c r="AR937" i="6"/>
  <c r="AT937" i="6" s="1"/>
  <c r="AU937" i="6" s="1"/>
  <c r="AR1053" i="6"/>
  <c r="AR1288" i="6"/>
  <c r="AR1859" i="6"/>
  <c r="AP2" i="6"/>
  <c r="AR2" i="6"/>
  <c r="AT2" i="6" s="1"/>
  <c r="AU2" i="6" s="1"/>
  <c r="AP15" i="6"/>
  <c r="AR15" i="6"/>
  <c r="AP27" i="6"/>
  <c r="AR27" i="6"/>
  <c r="AP38" i="6"/>
  <c r="AR38" i="6"/>
  <c r="AT38" i="6" s="1"/>
  <c r="AU38" i="6" s="1"/>
  <c r="AP49" i="6"/>
  <c r="AR49" i="6"/>
  <c r="AT49" i="6" s="1"/>
  <c r="AU49" i="6" s="1"/>
  <c r="AP70" i="6"/>
  <c r="AR70" i="6"/>
  <c r="AP83" i="6"/>
  <c r="AR83" i="6"/>
  <c r="AP96" i="6"/>
  <c r="AR96" i="6"/>
  <c r="AP107" i="6"/>
  <c r="AR107" i="6"/>
  <c r="AP116" i="6"/>
  <c r="AR116" i="6"/>
  <c r="AP130" i="6"/>
  <c r="AR130" i="6"/>
  <c r="AT130" i="6" s="1"/>
  <c r="AU130" i="6" s="1"/>
  <c r="AP143" i="6"/>
  <c r="AR143" i="6"/>
  <c r="AP155" i="6"/>
  <c r="AR155" i="6"/>
  <c r="AP167" i="6"/>
  <c r="AR167" i="6"/>
  <c r="AT167" i="6" s="1"/>
  <c r="AU167" i="6" s="1"/>
  <c r="AP178" i="6"/>
  <c r="AR178" i="6"/>
  <c r="AP189" i="6"/>
  <c r="AR189" i="6"/>
  <c r="AP202" i="6"/>
  <c r="AR202" i="6"/>
  <c r="AT202" i="6" s="1"/>
  <c r="AU202" i="6" s="1"/>
  <c r="AP213" i="6"/>
  <c r="AR213" i="6"/>
  <c r="AP229" i="6"/>
  <c r="AR229" i="6"/>
  <c r="AP238" i="6"/>
  <c r="AR238" i="6"/>
  <c r="AP246" i="6"/>
  <c r="AR246" i="6"/>
  <c r="AP261" i="6"/>
  <c r="AR261" i="6"/>
  <c r="AP275" i="6"/>
  <c r="AR275" i="6"/>
  <c r="AP285" i="6"/>
  <c r="AR285" i="6"/>
  <c r="AT285" i="6" s="1"/>
  <c r="AU285" i="6" s="1"/>
  <c r="AP295" i="6"/>
  <c r="AR295" i="6"/>
  <c r="AP312" i="6"/>
  <c r="AR312" i="6"/>
  <c r="AP322" i="6"/>
  <c r="AR322" i="6"/>
  <c r="AP331" i="6"/>
  <c r="AR331" i="6"/>
  <c r="AP348" i="6"/>
  <c r="AR348" i="6"/>
  <c r="AP356" i="6"/>
  <c r="AR356" i="6"/>
  <c r="AP367" i="6"/>
  <c r="AR367" i="6"/>
  <c r="AP377" i="6"/>
  <c r="AR377" i="6"/>
  <c r="AP390" i="6"/>
  <c r="AR390" i="6"/>
  <c r="AP401" i="6"/>
  <c r="AR401" i="6"/>
  <c r="AP414" i="6"/>
  <c r="AR414" i="6"/>
  <c r="AP427" i="6"/>
  <c r="AR427" i="6"/>
  <c r="AP437" i="6"/>
  <c r="AR437" i="6"/>
  <c r="AT437" i="6" s="1"/>
  <c r="AU437" i="6" s="1"/>
  <c r="AP449" i="6"/>
  <c r="AR449" i="6"/>
  <c r="AP457" i="6"/>
  <c r="AR457" i="6"/>
  <c r="AP473" i="6"/>
  <c r="AR473" i="6"/>
  <c r="AP484" i="6"/>
  <c r="AR484" i="6"/>
  <c r="AP502" i="6"/>
  <c r="AR502" i="6"/>
  <c r="AP509" i="6"/>
  <c r="AR509" i="6"/>
  <c r="AT509" i="6" s="1"/>
  <c r="AU509" i="6" s="1"/>
  <c r="AP518" i="6"/>
  <c r="AR518" i="6"/>
  <c r="AP534" i="6"/>
  <c r="AR534" i="6"/>
  <c r="AT534" i="6" s="1"/>
  <c r="AU534" i="6" s="1"/>
  <c r="AP544" i="6"/>
  <c r="AR544" i="6"/>
  <c r="AP554" i="6"/>
  <c r="AR554" i="6"/>
  <c r="AP567" i="6"/>
  <c r="AR567" i="6"/>
  <c r="AP580" i="6"/>
  <c r="AR580" i="6"/>
  <c r="AP591" i="6"/>
  <c r="AR591" i="6"/>
  <c r="AP604" i="6"/>
  <c r="AR604" i="6"/>
  <c r="AT604" i="6" s="1"/>
  <c r="AU604" i="6" s="1"/>
  <c r="AP616" i="6"/>
  <c r="AR616" i="6"/>
  <c r="AP637" i="6"/>
  <c r="AR637" i="6"/>
  <c r="AP663" i="6"/>
  <c r="AR663" i="6"/>
  <c r="AP687" i="6"/>
  <c r="AR687" i="6"/>
  <c r="AP698" i="6"/>
  <c r="AR698" i="6"/>
  <c r="AP708" i="6"/>
  <c r="AR708" i="6"/>
  <c r="AP721" i="6"/>
  <c r="AR721" i="6"/>
  <c r="AT721" i="6" s="1"/>
  <c r="AU721" i="6" s="1"/>
  <c r="AP734" i="6"/>
  <c r="AR734" i="6"/>
  <c r="AP745" i="6"/>
  <c r="AR745" i="6"/>
  <c r="AP759" i="6"/>
  <c r="AR759" i="6"/>
  <c r="AP780" i="6"/>
  <c r="AR780" i="6"/>
  <c r="AP807" i="6"/>
  <c r="AR807" i="6"/>
  <c r="AP829" i="6"/>
  <c r="AR829" i="6"/>
  <c r="AP839" i="6"/>
  <c r="AR839" i="6"/>
  <c r="AT839" i="6" s="1"/>
  <c r="AU839" i="6" s="1"/>
  <c r="AP853" i="6"/>
  <c r="AR853" i="6"/>
  <c r="AP866" i="6"/>
  <c r="AR866" i="6"/>
  <c r="AT866" i="6" s="1"/>
  <c r="AU866" i="6" s="1"/>
  <c r="AP878" i="6"/>
  <c r="AR878" i="6"/>
  <c r="AP893" i="6"/>
  <c r="AR893" i="6"/>
  <c r="AP901" i="6"/>
  <c r="AR901" i="6"/>
  <c r="AP925" i="6"/>
  <c r="AR925" i="6"/>
  <c r="AP948" i="6"/>
  <c r="AR948" i="6"/>
  <c r="AP974" i="6"/>
  <c r="AR974" i="6"/>
  <c r="AP985" i="6"/>
  <c r="AR985" i="6"/>
  <c r="AP997" i="6"/>
  <c r="AR997" i="6"/>
  <c r="AP1007" i="6"/>
  <c r="AR1007" i="6"/>
  <c r="AT1007" i="6" s="1"/>
  <c r="AU1007" i="6" s="1"/>
  <c r="AP1019" i="6"/>
  <c r="AR1019" i="6"/>
  <c r="AP1029" i="6"/>
  <c r="AR1029" i="6"/>
  <c r="AP1039" i="6"/>
  <c r="AR1039" i="6"/>
  <c r="AP1052" i="6"/>
  <c r="AR1052" i="6"/>
  <c r="AP1066" i="6"/>
  <c r="AR1066" i="6"/>
  <c r="AP1078" i="6"/>
  <c r="AR1078" i="6"/>
  <c r="AT1078" i="6" s="1"/>
  <c r="AU1078" i="6" s="1"/>
  <c r="AP1092" i="6"/>
  <c r="AR1092" i="6"/>
  <c r="AP1101" i="6"/>
  <c r="AR1101" i="6"/>
  <c r="AP1113" i="6"/>
  <c r="AR1113" i="6"/>
  <c r="AT1113" i="6" s="1"/>
  <c r="AU1113" i="6" s="1"/>
  <c r="AP1125" i="6"/>
  <c r="AR1125" i="6"/>
  <c r="AP1139" i="6"/>
  <c r="AR1139" i="6"/>
  <c r="AP1151" i="6"/>
  <c r="AR1151" i="6"/>
  <c r="AP1159" i="6"/>
  <c r="AR1159" i="6"/>
  <c r="AT1159" i="6" s="1"/>
  <c r="AU1159" i="6" s="1"/>
  <c r="AP1174" i="6"/>
  <c r="AR1174" i="6"/>
  <c r="AT1174" i="6" s="1"/>
  <c r="AU1174" i="6" s="1"/>
  <c r="AP1184" i="6"/>
  <c r="AR1184" i="6"/>
  <c r="AP1195" i="6"/>
  <c r="AR1195" i="6"/>
  <c r="AP1209" i="6"/>
  <c r="AR1209" i="6"/>
  <c r="AP1221" i="6"/>
  <c r="AR1221" i="6"/>
  <c r="AP1232" i="6"/>
  <c r="AR1232" i="6"/>
  <c r="AP1245" i="6"/>
  <c r="AR1245" i="6"/>
  <c r="AP1256" i="6"/>
  <c r="AR1256" i="6"/>
  <c r="AP1266" i="6"/>
  <c r="AR1266" i="6"/>
  <c r="AP1280" i="6"/>
  <c r="AR1280" i="6"/>
  <c r="AT1280" i="6" s="1"/>
  <c r="AU1280" i="6" s="1"/>
  <c r="AP1292" i="6"/>
  <c r="AR1292" i="6"/>
  <c r="AP1303" i="6"/>
  <c r="AR1303" i="6"/>
  <c r="AP1327" i="6"/>
  <c r="AR1327" i="6"/>
  <c r="AP1340" i="6"/>
  <c r="AR1340" i="6"/>
  <c r="AP1351" i="6"/>
  <c r="AR1351" i="6"/>
  <c r="AP1361" i="6"/>
  <c r="AR1361" i="6"/>
  <c r="AP1372" i="6"/>
  <c r="AR1372" i="6"/>
  <c r="AT1372" i="6" s="1"/>
  <c r="AU1372" i="6" s="1"/>
  <c r="AP1386" i="6"/>
  <c r="AR1386" i="6"/>
  <c r="AT1386" i="6" s="1"/>
  <c r="AU1386" i="6" s="1"/>
  <c r="AP1410" i="6"/>
  <c r="AR1410" i="6"/>
  <c r="AP1421" i="6"/>
  <c r="AR1421" i="6"/>
  <c r="AP1435" i="6"/>
  <c r="AR1435" i="6"/>
  <c r="AP1448" i="6"/>
  <c r="AR1448" i="6"/>
  <c r="AT1448" i="6" s="1"/>
  <c r="AU1448" i="6" s="1"/>
  <c r="AP1468" i="6"/>
  <c r="AR1468" i="6"/>
  <c r="AP1483" i="6"/>
  <c r="AR1483" i="6"/>
  <c r="AP1496" i="6"/>
  <c r="AR1496" i="6"/>
  <c r="AP1507" i="6"/>
  <c r="AR1507" i="6"/>
  <c r="AP1518" i="6"/>
  <c r="AR1518" i="6"/>
  <c r="AT1518" i="6" s="1"/>
  <c r="AU1518" i="6" s="1"/>
  <c r="AP1529" i="6"/>
  <c r="AR1529" i="6"/>
  <c r="AT1529" i="6" s="1"/>
  <c r="AU1529" i="6" s="1"/>
  <c r="AP1542" i="6"/>
  <c r="AR1542" i="6"/>
  <c r="AP1555" i="6"/>
  <c r="AR1555" i="6"/>
  <c r="AP1566" i="6"/>
  <c r="AR1566" i="6"/>
  <c r="AP1577" i="6"/>
  <c r="AR1577" i="6"/>
  <c r="AP1589" i="6"/>
  <c r="AR1589" i="6"/>
  <c r="AT1589" i="6" s="1"/>
  <c r="AU1589" i="6" s="1"/>
  <c r="AP1614" i="6"/>
  <c r="AR1614" i="6"/>
  <c r="AP1628" i="6"/>
  <c r="AR1628" i="6"/>
  <c r="AP1638" i="6"/>
  <c r="AR1638" i="6"/>
  <c r="AP1650" i="6"/>
  <c r="AR1650" i="6"/>
  <c r="AP1660" i="6"/>
  <c r="AR1660" i="6"/>
  <c r="AP1674" i="6"/>
  <c r="AR1674" i="6"/>
  <c r="AP1687" i="6"/>
  <c r="AR1687" i="6"/>
  <c r="AT1687" i="6" s="1"/>
  <c r="AU1687" i="6" s="1"/>
  <c r="AP1697" i="6"/>
  <c r="AR1697" i="6"/>
  <c r="AP1710" i="6"/>
  <c r="AR1710" i="6"/>
  <c r="AP1719" i="6"/>
  <c r="AR1719" i="6"/>
  <c r="AP1732" i="6"/>
  <c r="AR1732" i="6"/>
  <c r="AP1755" i="6"/>
  <c r="AR1755" i="6"/>
  <c r="AT1755" i="6" s="1"/>
  <c r="AU1755" i="6" s="1"/>
  <c r="AP1765" i="6"/>
  <c r="AR1765" i="6"/>
  <c r="AP1775" i="6"/>
  <c r="AR1775" i="6"/>
  <c r="AP1790" i="6"/>
  <c r="AR1790" i="6"/>
  <c r="AP1803" i="6"/>
  <c r="AR1803" i="6"/>
  <c r="AR29" i="6"/>
  <c r="AR78" i="6"/>
  <c r="AR125" i="6"/>
  <c r="AT125" i="6" s="1"/>
  <c r="AU125" i="6" s="1"/>
  <c r="AR169" i="6"/>
  <c r="AR222" i="6"/>
  <c r="AT222" i="6" s="1"/>
  <c r="AU222" i="6" s="1"/>
  <c r="AR268" i="6"/>
  <c r="AT268" i="6" s="1"/>
  <c r="AU268" i="6" s="1"/>
  <c r="AR313" i="6"/>
  <c r="AR405" i="6"/>
  <c r="AR453" i="6"/>
  <c r="AT453" i="6" s="1"/>
  <c r="AU453" i="6" s="1"/>
  <c r="AR504" i="6"/>
  <c r="AR601" i="6"/>
  <c r="AR827" i="6"/>
  <c r="AR1316" i="6"/>
  <c r="AR1883" i="6"/>
  <c r="AT1883" i="6" s="1"/>
  <c r="AU1883" i="6" s="1"/>
  <c r="AR2026" i="6"/>
  <c r="AR2037" i="6"/>
  <c r="AR2073" i="6"/>
  <c r="AP1773" i="6"/>
  <c r="AR1773" i="6"/>
  <c r="AP1783" i="6"/>
  <c r="AR1783" i="6"/>
  <c r="AP1797" i="6"/>
  <c r="AR1797" i="6"/>
  <c r="AP1809" i="6"/>
  <c r="AR1809" i="6"/>
  <c r="AT1809" i="6" s="1"/>
  <c r="AU1809" i="6" s="1"/>
  <c r="AP1818" i="6"/>
  <c r="AR1818" i="6"/>
  <c r="AP1837" i="6"/>
  <c r="AR1837" i="6"/>
  <c r="AP1841" i="6"/>
  <c r="AR1841" i="6"/>
  <c r="AP1857" i="6"/>
  <c r="AR1857" i="6"/>
  <c r="AP1867" i="6"/>
  <c r="AR1867" i="6"/>
  <c r="AP1879" i="6"/>
  <c r="AR1879" i="6"/>
  <c r="AP1892" i="6"/>
  <c r="AR1892" i="6"/>
  <c r="AP1903" i="6"/>
  <c r="AR1903" i="6"/>
  <c r="AP1916" i="6"/>
  <c r="AR1916" i="6"/>
  <c r="AP1928" i="6"/>
  <c r="AR1928" i="6"/>
  <c r="AP1937" i="6"/>
  <c r="AR1937" i="6"/>
  <c r="AP1946" i="6"/>
  <c r="AR1946" i="6"/>
  <c r="AT1946" i="6" s="1"/>
  <c r="AU1946" i="6" s="1"/>
  <c r="AP1962" i="6"/>
  <c r="AR1962" i="6"/>
  <c r="AP1978" i="6"/>
  <c r="AR1978" i="6"/>
  <c r="AP1986" i="6"/>
  <c r="AR1986" i="6"/>
  <c r="AP1998" i="6"/>
  <c r="AR1998" i="6"/>
  <c r="AP2013" i="6"/>
  <c r="AR2013" i="6"/>
  <c r="AP2021" i="6"/>
  <c r="AR2021" i="6"/>
  <c r="AP2036" i="6"/>
  <c r="AR2036" i="6"/>
  <c r="AP2046" i="6"/>
  <c r="AR2046" i="6"/>
  <c r="AP2058" i="6"/>
  <c r="AR2058" i="6"/>
  <c r="AP2064" i="6"/>
  <c r="AR2064" i="6"/>
  <c r="AP2078" i="6"/>
  <c r="AR2078" i="6"/>
  <c r="AP2092" i="6"/>
  <c r="AR2092" i="6"/>
  <c r="AT2092" i="6" s="1"/>
  <c r="AU2092" i="6" s="1"/>
  <c r="AP2107" i="6"/>
  <c r="AR2107" i="6"/>
  <c r="AP2120" i="6"/>
  <c r="AR2120" i="6"/>
  <c r="AP2128" i="6"/>
  <c r="AR2128" i="6"/>
  <c r="AP2142" i="6"/>
  <c r="AR2142" i="6"/>
  <c r="AP2155" i="6"/>
  <c r="AR2155" i="6"/>
  <c r="AP2165" i="6"/>
  <c r="AR2165" i="6"/>
  <c r="AP2177" i="6"/>
  <c r="AR2177" i="6"/>
  <c r="AP2192" i="6"/>
  <c r="AR2192" i="6"/>
  <c r="AP2201" i="6"/>
  <c r="AR2201" i="6"/>
  <c r="AP2213" i="6"/>
  <c r="AR2213" i="6"/>
  <c r="AR1849" i="6"/>
  <c r="AT1849" i="6" s="1"/>
  <c r="AU1849" i="6" s="1"/>
  <c r="AR2030" i="6"/>
  <c r="AP1880" i="6"/>
  <c r="AR1880" i="6"/>
  <c r="AP1891" i="6"/>
  <c r="AR1891" i="6"/>
  <c r="AP1901" i="6"/>
  <c r="AR1901" i="6"/>
  <c r="AP1917" i="6"/>
  <c r="AR1917" i="6"/>
  <c r="AP1931" i="6"/>
  <c r="AR1931" i="6"/>
  <c r="AP1941" i="6"/>
  <c r="AR1941" i="6"/>
  <c r="AP1954" i="6"/>
  <c r="AR1954" i="6"/>
  <c r="AP1965" i="6"/>
  <c r="AR1965" i="6"/>
  <c r="AP1975" i="6"/>
  <c r="AR1975" i="6"/>
  <c r="AT1975" i="6" s="1"/>
  <c r="AU1975" i="6" s="1"/>
  <c r="AP1992" i="6"/>
  <c r="AR1992" i="6"/>
  <c r="AP2002" i="6"/>
  <c r="AR2002" i="6"/>
  <c r="AP2014" i="6"/>
  <c r="AR2014" i="6"/>
  <c r="AP2024" i="6"/>
  <c r="AR2024" i="6"/>
  <c r="AP2034" i="6"/>
  <c r="AR2034" i="6"/>
  <c r="AP2047" i="6"/>
  <c r="AR2047" i="6"/>
  <c r="AT2047" i="6" s="1"/>
  <c r="AU2047" i="6" s="1"/>
  <c r="AP2062" i="6"/>
  <c r="AR2062" i="6"/>
  <c r="AP2075" i="6"/>
  <c r="AR2075" i="6"/>
  <c r="AP2082" i="6"/>
  <c r="AR2082" i="6"/>
  <c r="AP2097" i="6"/>
  <c r="AR2097" i="6"/>
  <c r="AP2105" i="6"/>
  <c r="AR2105" i="6"/>
  <c r="AP2118" i="6"/>
  <c r="AR2118" i="6"/>
  <c r="AP2130" i="6"/>
  <c r="AR2130" i="6"/>
  <c r="AT2130" i="6" s="1"/>
  <c r="AU2130" i="6" s="1"/>
  <c r="AP2143" i="6"/>
  <c r="AR2143" i="6"/>
  <c r="AP2156" i="6"/>
  <c r="AR2156" i="6"/>
  <c r="AP2170" i="6"/>
  <c r="AR2170" i="6"/>
  <c r="AP2180" i="6"/>
  <c r="AR2180" i="6"/>
  <c r="AP2190" i="6"/>
  <c r="AR2190" i="6"/>
  <c r="AP2203" i="6"/>
  <c r="AR2203" i="6"/>
  <c r="AR2077" i="6"/>
  <c r="AP1896" i="6"/>
  <c r="AR1896" i="6"/>
  <c r="AP1907" i="6"/>
  <c r="AR1907" i="6"/>
  <c r="AP1922" i="6"/>
  <c r="AR1922" i="6"/>
  <c r="AP1942" i="6"/>
  <c r="AR1942" i="6"/>
  <c r="AP1948" i="6"/>
  <c r="AR1948" i="6"/>
  <c r="AP1966" i="6"/>
  <c r="AR1966" i="6"/>
  <c r="AP1990" i="6"/>
  <c r="AR1990" i="6"/>
  <c r="AP1999" i="6"/>
  <c r="AR1999" i="6"/>
  <c r="AP2011" i="6"/>
  <c r="AR2011" i="6"/>
  <c r="AP2038" i="6"/>
  <c r="AR2038" i="6"/>
  <c r="AP2051" i="6"/>
  <c r="AR2051" i="6"/>
  <c r="AP2059" i="6"/>
  <c r="AR2059" i="6"/>
  <c r="AP2085" i="6"/>
  <c r="AR2085" i="6"/>
  <c r="AP2095" i="6"/>
  <c r="AR2095" i="6"/>
  <c r="AP2112" i="6"/>
  <c r="AR2112" i="6"/>
  <c r="AP2135" i="6"/>
  <c r="AR2135" i="6"/>
  <c r="AP2145" i="6"/>
  <c r="AR2145" i="6"/>
  <c r="AP2159" i="6"/>
  <c r="AR2159" i="6"/>
  <c r="AT2159" i="6" s="1"/>
  <c r="AU2159" i="6" s="1"/>
  <c r="AP2184" i="6"/>
  <c r="AR2184" i="6"/>
  <c r="AP2193" i="6"/>
  <c r="AR2193" i="6"/>
  <c r="AP2205" i="6"/>
  <c r="AR2205" i="6"/>
  <c r="AR1897" i="6"/>
  <c r="AR2086" i="6"/>
  <c r="AP1804" i="6"/>
  <c r="AR1804" i="6"/>
  <c r="AP1811" i="6"/>
  <c r="AR1811" i="6"/>
  <c r="AT1811" i="6" s="1"/>
  <c r="AU1811" i="6" s="1"/>
  <c r="AP1823" i="6"/>
  <c r="AR1823" i="6"/>
  <c r="AP1836" i="6"/>
  <c r="AR1836" i="6"/>
  <c r="AT1836" i="6" s="1"/>
  <c r="AU1836" i="6" s="1"/>
  <c r="AP1847" i="6"/>
  <c r="AR1847" i="6"/>
  <c r="AP1860" i="6"/>
  <c r="AR1860" i="6"/>
  <c r="AT1860" i="6" s="1"/>
  <c r="AU1860" i="6" s="1"/>
  <c r="AP1869" i="6"/>
  <c r="AR1869" i="6"/>
  <c r="AT1869" i="6" s="1"/>
  <c r="AU1869" i="6" s="1"/>
  <c r="AP1885" i="6"/>
  <c r="AR1885" i="6"/>
  <c r="AP1911" i="6"/>
  <c r="AR1911" i="6"/>
  <c r="AP1921" i="6"/>
  <c r="AR1921" i="6"/>
  <c r="AP1933" i="6"/>
  <c r="AR1933" i="6"/>
  <c r="AT1933" i="6" s="1"/>
  <c r="AU1933" i="6" s="1"/>
  <c r="AP1955" i="6"/>
  <c r="AR1955" i="6"/>
  <c r="AT1955" i="6" s="1"/>
  <c r="AU1955" i="6" s="1"/>
  <c r="AP1970" i="6"/>
  <c r="AR1970" i="6"/>
  <c r="AT1970" i="6" s="1"/>
  <c r="AU1970" i="6" s="1"/>
  <c r="AP1980" i="6"/>
  <c r="AR1980" i="6"/>
  <c r="AP2003" i="6"/>
  <c r="AR2003" i="6"/>
  <c r="AP2016" i="6"/>
  <c r="AR2016" i="6"/>
  <c r="AP2027" i="6"/>
  <c r="AR2027" i="6"/>
  <c r="AT2027" i="6" s="1"/>
  <c r="AU2027" i="6" s="1"/>
  <c r="AP2050" i="6"/>
  <c r="AR2050" i="6"/>
  <c r="AP2068" i="6"/>
  <c r="AR2068" i="6"/>
  <c r="AT2068" i="6" s="1"/>
  <c r="AU2068" i="6" s="1"/>
  <c r="AP2072" i="6"/>
  <c r="AR2072" i="6"/>
  <c r="AT2072" i="6" s="1"/>
  <c r="AU2072" i="6" s="1"/>
  <c r="AP2094" i="6"/>
  <c r="AR2094" i="6"/>
  <c r="AP2110" i="6"/>
  <c r="AR2110" i="6"/>
  <c r="AT2110" i="6" s="1"/>
  <c r="AU2110" i="6" s="1"/>
  <c r="AP2124" i="6"/>
  <c r="AR2124" i="6"/>
  <c r="AT2124" i="6" s="1"/>
  <c r="AU2124" i="6" s="1"/>
  <c r="AP2148" i="6"/>
  <c r="AR2148" i="6"/>
  <c r="AP2157" i="6"/>
  <c r="AR2157" i="6"/>
  <c r="AT2157" i="6" s="1"/>
  <c r="AU2157" i="6" s="1"/>
  <c r="AP2167" i="6"/>
  <c r="AR2167" i="6"/>
  <c r="AT2167" i="6" s="1"/>
  <c r="AU2167" i="6" s="1"/>
  <c r="AP2194" i="6"/>
  <c r="AR2194" i="6"/>
  <c r="AT2194" i="6" s="1"/>
  <c r="AU2194" i="6" s="1"/>
  <c r="AP2204" i="6"/>
  <c r="AR2204" i="6"/>
  <c r="AR1930" i="6"/>
  <c r="AR2117" i="6"/>
  <c r="AP1825" i="6"/>
  <c r="AR1825" i="6"/>
  <c r="AT1825" i="6" s="1"/>
  <c r="AU1825" i="6" s="1"/>
  <c r="AP1829" i="6"/>
  <c r="AR1829" i="6"/>
  <c r="AT1829" i="6" s="1"/>
  <c r="AU1829" i="6" s="1"/>
  <c r="AP1861" i="6"/>
  <c r="AR1861" i="6"/>
  <c r="AT1861" i="6" s="1"/>
  <c r="AU1861" i="6" s="1"/>
  <c r="AP1873" i="6"/>
  <c r="AR1873" i="6"/>
  <c r="AP1895" i="6"/>
  <c r="AR1895" i="6"/>
  <c r="AT1895" i="6" s="1"/>
  <c r="AU1895" i="6" s="1"/>
  <c r="AP1908" i="6"/>
  <c r="AR1908" i="6"/>
  <c r="AP1923" i="6"/>
  <c r="AR1923" i="6"/>
  <c r="AP1945" i="6"/>
  <c r="AR1945" i="6"/>
  <c r="AT1945" i="6" s="1"/>
  <c r="AU1945" i="6" s="1"/>
  <c r="AP1956" i="6"/>
  <c r="AR1956" i="6"/>
  <c r="AP1968" i="6"/>
  <c r="AR1968" i="6"/>
  <c r="AT1968" i="6" s="1"/>
  <c r="AU1968" i="6" s="1"/>
  <c r="AP1991" i="6"/>
  <c r="AR1991" i="6"/>
  <c r="AT1991" i="6" s="1"/>
  <c r="AU1991" i="6" s="1"/>
  <c r="AP2006" i="6"/>
  <c r="AR2006" i="6"/>
  <c r="AT2006" i="6" s="1"/>
  <c r="AU2006" i="6" s="1"/>
  <c r="AP2015" i="6"/>
  <c r="AR2015" i="6"/>
  <c r="AP2041" i="6"/>
  <c r="AR2041" i="6"/>
  <c r="AT2041" i="6" s="1"/>
  <c r="AU2041" i="6" s="1"/>
  <c r="AP2049" i="6"/>
  <c r="AR2049" i="6"/>
  <c r="AP2067" i="6"/>
  <c r="AR2067" i="6"/>
  <c r="AP2087" i="6"/>
  <c r="AR2087" i="6"/>
  <c r="AT2087" i="6" s="1"/>
  <c r="AU2087" i="6" s="1"/>
  <c r="AP2102" i="6"/>
  <c r="AR2102" i="6"/>
  <c r="AP2109" i="6"/>
  <c r="AR2109" i="6"/>
  <c r="AT2109" i="6" s="1"/>
  <c r="AU2109" i="6" s="1"/>
  <c r="AP2137" i="6"/>
  <c r="AR2137" i="6"/>
  <c r="AT2137" i="6" s="1"/>
  <c r="AU2137" i="6" s="1"/>
  <c r="AP2146" i="6"/>
  <c r="AR2146" i="6"/>
  <c r="AT2146" i="6" s="1"/>
  <c r="AU2146" i="6" s="1"/>
  <c r="AP2158" i="6"/>
  <c r="AR2158" i="6"/>
  <c r="AP2182" i="6"/>
  <c r="AR2182" i="6"/>
  <c r="AT2182" i="6" s="1"/>
  <c r="AU2182" i="6" s="1"/>
  <c r="AP2195" i="6"/>
  <c r="AR2195" i="6"/>
  <c r="AP2209" i="6"/>
  <c r="AR2209" i="6"/>
  <c r="AR1935" i="6"/>
  <c r="AR2123" i="6"/>
  <c r="AT2123" i="6" s="1"/>
  <c r="AU2123" i="6" s="1"/>
  <c r="AP1742" i="6"/>
  <c r="AR1742" i="6"/>
  <c r="AP1754" i="6"/>
  <c r="AR1754" i="6"/>
  <c r="AP1776" i="6"/>
  <c r="AR1776" i="6"/>
  <c r="AT1776" i="6" s="1"/>
  <c r="AU1776" i="6" s="1"/>
  <c r="AP1793" i="6"/>
  <c r="AR1793" i="6"/>
  <c r="AP1802" i="6"/>
  <c r="AR1802" i="6"/>
  <c r="AT1802" i="6" s="1"/>
  <c r="AU1802" i="6" s="1"/>
  <c r="AP1816" i="6"/>
  <c r="AR1816" i="6"/>
  <c r="AP1826" i="6"/>
  <c r="AR1826" i="6"/>
  <c r="AT1826" i="6" s="1"/>
  <c r="AU1826" i="6" s="1"/>
  <c r="AP1839" i="6"/>
  <c r="AR1839" i="6"/>
  <c r="AP1850" i="6"/>
  <c r="AR1850" i="6"/>
  <c r="AP1862" i="6"/>
  <c r="AR1862" i="6"/>
  <c r="AT1862" i="6" s="1"/>
  <c r="AU1862" i="6" s="1"/>
  <c r="AP1875" i="6"/>
  <c r="AR1875" i="6"/>
  <c r="AP1884" i="6"/>
  <c r="AR1884" i="6"/>
  <c r="AP1898" i="6"/>
  <c r="AR1898" i="6"/>
  <c r="AP1909" i="6"/>
  <c r="AR1909" i="6"/>
  <c r="AT1909" i="6" s="1"/>
  <c r="AU1909" i="6" s="1"/>
  <c r="AP1919" i="6"/>
  <c r="AR1919" i="6"/>
  <c r="AT1919" i="6" s="1"/>
  <c r="AU1919" i="6" s="1"/>
  <c r="AP1932" i="6"/>
  <c r="AR1932" i="6"/>
  <c r="AT1932" i="6" s="1"/>
  <c r="AU1932" i="6" s="1"/>
  <c r="AP1957" i="6"/>
  <c r="AR1957" i="6"/>
  <c r="AP1967" i="6"/>
  <c r="AR1967" i="6"/>
  <c r="AT1967" i="6" s="1"/>
  <c r="AU1967" i="6" s="1"/>
  <c r="AP1981" i="6"/>
  <c r="AR1981" i="6"/>
  <c r="AP1994" i="6"/>
  <c r="AR1994" i="6"/>
  <c r="AT1994" i="6" s="1"/>
  <c r="AU1994" i="6" s="1"/>
  <c r="AP2005" i="6"/>
  <c r="AR2005" i="6"/>
  <c r="AT2005" i="6" s="1"/>
  <c r="AU2005" i="6" s="1"/>
  <c r="AP2017" i="6"/>
  <c r="AR2017" i="6"/>
  <c r="AT2017" i="6" s="1"/>
  <c r="AU2017" i="6" s="1"/>
  <c r="AP2029" i="6"/>
  <c r="AR2029" i="6"/>
  <c r="AT2029" i="6" s="1"/>
  <c r="AU2029" i="6" s="1"/>
  <c r="AP2040" i="6"/>
  <c r="AR2040" i="6"/>
  <c r="AT2040" i="6" s="1"/>
  <c r="AU2040" i="6" s="1"/>
  <c r="AP2053" i="6"/>
  <c r="AR2053" i="6"/>
  <c r="AT2053" i="6" s="1"/>
  <c r="AU2053" i="6" s="1"/>
  <c r="AP2069" i="6"/>
  <c r="AR2069" i="6"/>
  <c r="AT2069" i="6" s="1"/>
  <c r="AU2069" i="6" s="1"/>
  <c r="AP2079" i="6"/>
  <c r="AR2079" i="6"/>
  <c r="AT2079" i="6" s="1"/>
  <c r="AU2079" i="6" s="1"/>
  <c r="AP2088" i="6"/>
  <c r="AR2088" i="6"/>
  <c r="AT2088" i="6" s="1"/>
  <c r="AU2088" i="6" s="1"/>
  <c r="AP2101" i="6"/>
  <c r="AR2101" i="6"/>
  <c r="AP2116" i="6"/>
  <c r="AR2116" i="6"/>
  <c r="AP2122" i="6"/>
  <c r="AR2122" i="6"/>
  <c r="AT2122" i="6" s="1"/>
  <c r="AU2122" i="6" s="1"/>
  <c r="AP2136" i="6"/>
  <c r="AR2136" i="6"/>
  <c r="AT2136" i="6" s="1"/>
  <c r="AU2136" i="6" s="1"/>
  <c r="AP2147" i="6"/>
  <c r="AR2147" i="6"/>
  <c r="AP2162" i="6"/>
  <c r="AR2162" i="6"/>
  <c r="AP2174" i="6"/>
  <c r="AR2174" i="6"/>
  <c r="AT2174" i="6" s="1"/>
  <c r="AU2174" i="6" s="1"/>
  <c r="AP2181" i="6"/>
  <c r="AR2181" i="6"/>
  <c r="AP2196" i="6"/>
  <c r="AR2196" i="6"/>
  <c r="AT2196" i="6" s="1"/>
  <c r="AU2196" i="6" s="1"/>
  <c r="AP2207" i="6"/>
  <c r="AR2207" i="6"/>
  <c r="AT2207" i="6" s="1"/>
  <c r="AU2207" i="6" s="1"/>
  <c r="AR1944" i="6"/>
  <c r="AR2134" i="6"/>
  <c r="AP1757" i="6"/>
  <c r="AR1757" i="6"/>
  <c r="AP1766" i="6"/>
  <c r="AR1766" i="6"/>
  <c r="AP1781" i="6"/>
  <c r="AR1781" i="6"/>
  <c r="AT1781" i="6" s="1"/>
  <c r="AU1781" i="6" s="1"/>
  <c r="AP1792" i="6"/>
  <c r="AR1792" i="6"/>
  <c r="AP1801" i="6"/>
  <c r="AR1801" i="6"/>
  <c r="AP1815" i="6"/>
  <c r="AR1815" i="6"/>
  <c r="AP1828" i="6"/>
  <c r="AR1828" i="6"/>
  <c r="AT1828" i="6" s="1"/>
  <c r="AU1828" i="6" s="1"/>
  <c r="AP1838" i="6"/>
  <c r="AR1838" i="6"/>
  <c r="AP1851" i="6"/>
  <c r="AR1851" i="6"/>
  <c r="AT1851" i="6" s="1"/>
  <c r="AU1851" i="6" s="1"/>
  <c r="AP1865" i="6"/>
  <c r="AR1865" i="6"/>
  <c r="AP1874" i="6"/>
  <c r="AR1874" i="6"/>
  <c r="AP1886" i="6"/>
  <c r="AR1886" i="6"/>
  <c r="AP1904" i="6"/>
  <c r="AR1904" i="6"/>
  <c r="AP1910" i="6"/>
  <c r="AR1910" i="6"/>
  <c r="AP1920" i="6"/>
  <c r="AR1920" i="6"/>
  <c r="AT1920" i="6" s="1"/>
  <c r="AU1920" i="6" s="1"/>
  <c r="AP1934" i="6"/>
  <c r="AR1934" i="6"/>
  <c r="AP1953" i="6"/>
  <c r="AR1953" i="6"/>
  <c r="AP1959" i="6"/>
  <c r="AR1959" i="6"/>
  <c r="AP1969" i="6"/>
  <c r="AR1969" i="6"/>
  <c r="AT1969" i="6" s="1"/>
  <c r="AU1969" i="6" s="1"/>
  <c r="AP1984" i="6"/>
  <c r="AR1984" i="6"/>
  <c r="AP1993" i="6"/>
  <c r="AR1993" i="6"/>
  <c r="AT1993" i="6" s="1"/>
  <c r="AU1993" i="6" s="1"/>
  <c r="AP2008" i="6"/>
  <c r="AR2008" i="6"/>
  <c r="AP2018" i="6"/>
  <c r="AR2018" i="6"/>
  <c r="AP2028" i="6"/>
  <c r="AR2028" i="6"/>
  <c r="AP2045" i="6"/>
  <c r="AR2045" i="6"/>
  <c r="AP2057" i="6"/>
  <c r="AR2057" i="6"/>
  <c r="AP2063" i="6"/>
  <c r="AR2063" i="6"/>
  <c r="AT2063" i="6" s="1"/>
  <c r="AU2063" i="6" s="1"/>
  <c r="AP2081" i="6"/>
  <c r="AR2081" i="6"/>
  <c r="AP2091" i="6"/>
  <c r="AR2091" i="6"/>
  <c r="AP2104" i="6"/>
  <c r="AR2104" i="6"/>
  <c r="AP2111" i="6"/>
  <c r="AR2111" i="6"/>
  <c r="AT2111" i="6" s="1"/>
  <c r="AU2111" i="6" s="1"/>
  <c r="AP2127" i="6"/>
  <c r="AR2127" i="6"/>
  <c r="AP2132" i="6"/>
  <c r="AR2132" i="6"/>
  <c r="AT2132" i="6" s="1"/>
  <c r="AU2132" i="6" s="1"/>
  <c r="AP2149" i="6"/>
  <c r="AR2149" i="6"/>
  <c r="AP2161" i="6"/>
  <c r="AR2161" i="6"/>
  <c r="AP2172" i="6"/>
  <c r="AR2172" i="6"/>
  <c r="AP2185" i="6"/>
  <c r="AR2185" i="6"/>
  <c r="AP2197" i="6"/>
  <c r="AR2197" i="6"/>
  <c r="AP2208" i="6"/>
  <c r="AR2208" i="6"/>
  <c r="AT2208" i="6" s="1"/>
  <c r="AU2208" i="6" s="1"/>
  <c r="AR1977" i="6"/>
  <c r="AR2168" i="6"/>
  <c r="AP1758" i="6"/>
  <c r="AR1758" i="6"/>
  <c r="AT1758" i="6" s="1"/>
  <c r="AU1758" i="6" s="1"/>
  <c r="AP1764" i="6"/>
  <c r="AR1764" i="6"/>
  <c r="AP1780" i="6"/>
  <c r="AR1780" i="6"/>
  <c r="AP1795" i="6"/>
  <c r="AR1795" i="6"/>
  <c r="AP1805" i="6"/>
  <c r="AR1805" i="6"/>
  <c r="AT1805" i="6" s="1"/>
  <c r="AU1805" i="6" s="1"/>
  <c r="AP1814" i="6"/>
  <c r="AR1814" i="6"/>
  <c r="AP1827" i="6"/>
  <c r="AR1827" i="6"/>
  <c r="AT1827" i="6" s="1"/>
  <c r="AU1827" i="6" s="1"/>
  <c r="AP1840" i="6"/>
  <c r="AR1840" i="6"/>
  <c r="AP1852" i="6"/>
  <c r="AR1852" i="6"/>
  <c r="AP1863" i="6"/>
  <c r="AR1863" i="6"/>
  <c r="AT1863" i="6" s="1"/>
  <c r="AU1863" i="6" s="1"/>
  <c r="AP1882" i="6"/>
  <c r="AR1882" i="6"/>
  <c r="AP1889" i="6"/>
  <c r="AR1889" i="6"/>
  <c r="AP1899" i="6"/>
  <c r="AR1899" i="6"/>
  <c r="AT1899" i="6" s="1"/>
  <c r="AU1899" i="6" s="1"/>
  <c r="AP1912" i="6"/>
  <c r="AR1912" i="6"/>
  <c r="AP1924" i="6"/>
  <c r="AR1924" i="6"/>
  <c r="AP1936" i="6"/>
  <c r="AR1936" i="6"/>
  <c r="AP1951" i="6"/>
  <c r="AR1951" i="6"/>
  <c r="AT1951" i="6" s="1"/>
  <c r="AU1951" i="6" s="1"/>
  <c r="AP1961" i="6"/>
  <c r="AR1961" i="6"/>
  <c r="AP1972" i="6"/>
  <c r="AR1972" i="6"/>
  <c r="AT1972" i="6" s="1"/>
  <c r="AU1972" i="6" s="1"/>
  <c r="AP1985" i="6"/>
  <c r="AR1985" i="6"/>
  <c r="AP1997" i="6"/>
  <c r="AR1997" i="6"/>
  <c r="AP2007" i="6"/>
  <c r="AR2007" i="6"/>
  <c r="AT2007" i="6" s="1"/>
  <c r="AU2007" i="6" s="1"/>
  <c r="AP2020" i="6"/>
  <c r="AR2020" i="6"/>
  <c r="AP2031" i="6"/>
  <c r="AR2031" i="6"/>
  <c r="AP2044" i="6"/>
  <c r="AR2044" i="6"/>
  <c r="AT2044" i="6" s="1"/>
  <c r="AU2044" i="6" s="1"/>
  <c r="AP2056" i="6"/>
  <c r="AR2056" i="6"/>
  <c r="AP2070" i="6"/>
  <c r="AR2070" i="6"/>
  <c r="AP2080" i="6"/>
  <c r="AR2080" i="6"/>
  <c r="AP2089" i="6"/>
  <c r="AR2089" i="6"/>
  <c r="AT2089" i="6" s="1"/>
  <c r="AU2089" i="6" s="1"/>
  <c r="AP2100" i="6"/>
  <c r="AR2100" i="6"/>
  <c r="AP2114" i="6"/>
  <c r="AR2114" i="6"/>
  <c r="AT2114" i="6" s="1"/>
  <c r="AU2114" i="6" s="1"/>
  <c r="AP2126" i="6"/>
  <c r="AR2126" i="6"/>
  <c r="AP2138" i="6"/>
  <c r="AR2138" i="6"/>
  <c r="AP2150" i="6"/>
  <c r="AR2150" i="6"/>
  <c r="AT2150" i="6" s="1"/>
  <c r="AU2150" i="6" s="1"/>
  <c r="AP2160" i="6"/>
  <c r="AR2160" i="6"/>
  <c r="AP2171" i="6"/>
  <c r="AR2171" i="6"/>
  <c r="AP2186" i="6"/>
  <c r="AR2186" i="6"/>
  <c r="AT2186" i="6" s="1"/>
  <c r="AU2186" i="6" s="1"/>
  <c r="AP2202" i="6"/>
  <c r="AR2202" i="6"/>
  <c r="AP2210" i="6"/>
  <c r="AR2210" i="6"/>
  <c r="AR1813" i="6"/>
  <c r="AR1979" i="6"/>
  <c r="AT1979" i="6" s="1"/>
  <c r="AU1979" i="6" s="1"/>
  <c r="AR2173" i="6"/>
  <c r="AP1761" i="6"/>
  <c r="AR1761" i="6"/>
  <c r="AP1770" i="6"/>
  <c r="AR1770" i="6"/>
  <c r="AP1782" i="6"/>
  <c r="AR1782" i="6"/>
  <c r="AP1791" i="6"/>
  <c r="AR1791" i="6"/>
  <c r="AP1806" i="6"/>
  <c r="AR1806" i="6"/>
  <c r="AP1817" i="6"/>
  <c r="AR1817" i="6"/>
  <c r="AP1833" i="6"/>
  <c r="AR1833" i="6"/>
  <c r="AP1843" i="6"/>
  <c r="AR1843" i="6"/>
  <c r="AP1853" i="6"/>
  <c r="AR1853" i="6"/>
  <c r="AP1864" i="6"/>
  <c r="AR1864" i="6"/>
  <c r="AP1881" i="6"/>
  <c r="AR1881" i="6"/>
  <c r="AP1888" i="6"/>
  <c r="AR1888" i="6"/>
  <c r="AT1888" i="6" s="1"/>
  <c r="AU1888" i="6" s="1"/>
  <c r="AP1902" i="6"/>
  <c r="AR1902" i="6"/>
  <c r="AP1914" i="6"/>
  <c r="AR1914" i="6"/>
  <c r="AP1927" i="6"/>
  <c r="AR1927" i="6"/>
  <c r="AP1939" i="6"/>
  <c r="AR1939" i="6"/>
  <c r="AP1950" i="6"/>
  <c r="AR1950" i="6"/>
  <c r="AP1960" i="6"/>
  <c r="AR1960" i="6"/>
  <c r="AP1971" i="6"/>
  <c r="AR1971" i="6"/>
  <c r="AP1983" i="6"/>
  <c r="AR1983" i="6"/>
  <c r="AP1995" i="6"/>
  <c r="AR1995" i="6"/>
  <c r="AP2004" i="6"/>
  <c r="AR2004" i="6"/>
  <c r="AP2019" i="6"/>
  <c r="AR2019" i="6"/>
  <c r="AP2032" i="6"/>
  <c r="AR2032" i="6"/>
  <c r="AT2032" i="6" s="1"/>
  <c r="AU2032" i="6" s="1"/>
  <c r="AP2042" i="6"/>
  <c r="AR2042" i="6"/>
  <c r="AP2055" i="6"/>
  <c r="AR2055" i="6"/>
  <c r="AP2066" i="6"/>
  <c r="AR2066" i="6"/>
  <c r="AP2093" i="6"/>
  <c r="AR2093" i="6"/>
  <c r="AP2099" i="6"/>
  <c r="AR2099" i="6"/>
  <c r="AP2113" i="6"/>
  <c r="AR2113" i="6"/>
  <c r="AP2125" i="6"/>
  <c r="AR2125" i="6"/>
  <c r="AP2139" i="6"/>
  <c r="AR2139" i="6"/>
  <c r="AP2152" i="6"/>
  <c r="AR2152" i="6"/>
  <c r="AP2163" i="6"/>
  <c r="AR2163" i="6"/>
  <c r="AP2175" i="6"/>
  <c r="AR2175" i="6"/>
  <c r="AP2187" i="6"/>
  <c r="AR2187" i="6"/>
  <c r="AP2199" i="6"/>
  <c r="AR2199" i="6"/>
  <c r="AP2211" i="6"/>
  <c r="AR2211" i="6"/>
  <c r="AR1989" i="6"/>
  <c r="AT1989" i="6" s="1"/>
  <c r="AU1989" i="6" s="1"/>
  <c r="AR2183" i="6"/>
  <c r="AZ2187" i="6" l="1"/>
  <c r="AT246" i="6"/>
  <c r="AU246" i="6" s="1"/>
  <c r="AZ1525" i="6"/>
  <c r="AT69" i="6"/>
  <c r="AU69" i="6" s="1"/>
  <c r="AZ1812" i="6"/>
  <c r="AT1804" i="6"/>
  <c r="AU1804" i="6" s="1"/>
  <c r="AT27" i="6"/>
  <c r="AU27" i="6" s="1"/>
  <c r="AT248" i="6"/>
  <c r="AU248" i="6" s="1"/>
  <c r="AT343" i="6"/>
  <c r="AU343" i="6" s="1"/>
  <c r="AT2116" i="6"/>
  <c r="AU2116" i="6" s="1"/>
  <c r="AT1139" i="6"/>
  <c r="AU1139" i="6" s="1"/>
  <c r="AT600" i="6"/>
  <c r="AU600" i="6" s="1"/>
  <c r="AT1674" i="6"/>
  <c r="AU1674" i="6" s="1"/>
  <c r="AT2101" i="6"/>
  <c r="AU2101" i="6" s="1"/>
  <c r="AT947" i="6"/>
  <c r="AU947" i="6" s="1"/>
  <c r="AT770" i="6"/>
  <c r="AU770" i="6" s="1"/>
  <c r="AT470" i="6"/>
  <c r="AU470" i="6" s="1"/>
  <c r="AT188" i="6"/>
  <c r="AU188" i="6" s="1"/>
  <c r="AT432" i="6"/>
  <c r="AU432" i="6" s="1"/>
  <c r="AT1754" i="6"/>
  <c r="AU1754" i="6" s="1"/>
  <c r="AT637" i="6"/>
  <c r="AU637" i="6" s="1"/>
  <c r="AT1092" i="6"/>
  <c r="AU1092" i="6" s="1"/>
  <c r="AT1742" i="6"/>
  <c r="AU1742" i="6" s="1"/>
  <c r="AT901" i="6"/>
  <c r="AU901" i="6" s="1"/>
  <c r="AZ2107" i="6"/>
  <c r="AZ1564" i="6"/>
  <c r="AZ1332" i="6"/>
  <c r="AZ371" i="6"/>
  <c r="AZ1428" i="6"/>
  <c r="AZ2071" i="6"/>
  <c r="AZ1363" i="6"/>
  <c r="AT385" i="6"/>
  <c r="AU385" i="6" s="1"/>
  <c r="AT1882" i="6"/>
  <c r="AU1882" i="6" s="1"/>
  <c r="AT1102" i="6"/>
  <c r="AU1102" i="6" s="1"/>
  <c r="AT1696" i="6"/>
  <c r="AU1696" i="6" s="1"/>
  <c r="AT2113" i="6"/>
  <c r="AU2113" i="6" s="1"/>
  <c r="AT1481" i="6"/>
  <c r="AU1481" i="6" s="1"/>
  <c r="AT612" i="6"/>
  <c r="AU612" i="6" s="1"/>
  <c r="AT1226" i="6"/>
  <c r="AU1226" i="6" s="1"/>
  <c r="AT89" i="6"/>
  <c r="AU89" i="6" s="1"/>
  <c r="AT2015" i="6"/>
  <c r="AU2015" i="6" s="1"/>
  <c r="AT878" i="6"/>
  <c r="AU878" i="6" s="1"/>
  <c r="AZ899" i="6"/>
  <c r="AT2160" i="6"/>
  <c r="AU2160" i="6" s="1"/>
  <c r="AT1323" i="6"/>
  <c r="AU1323" i="6" s="1"/>
  <c r="AT2180" i="6"/>
  <c r="AU2180" i="6" s="1"/>
  <c r="AT1613" i="6"/>
  <c r="AU1613" i="6" s="1"/>
  <c r="AT1511" i="6"/>
  <c r="AU1511" i="6" s="1"/>
  <c r="AT1071" i="6"/>
  <c r="AU1071" i="6" s="1"/>
  <c r="AT789" i="6"/>
  <c r="AU789" i="6" s="1"/>
  <c r="AT1947" i="6"/>
  <c r="AU1947" i="6" s="1"/>
  <c r="AZ1403" i="6"/>
  <c r="AT2185" i="6"/>
  <c r="AU2185" i="6" s="1"/>
  <c r="AT1757" i="6"/>
  <c r="AU1757" i="6" s="1"/>
  <c r="AT1507" i="6"/>
  <c r="AU1507" i="6" s="1"/>
  <c r="AT2153" i="6"/>
  <c r="AU2153" i="6" s="1"/>
  <c r="AT2012" i="6"/>
  <c r="AU2012" i="6" s="1"/>
  <c r="AT1870" i="6"/>
  <c r="AU1870" i="6" s="1"/>
  <c r="AT1728" i="6"/>
  <c r="AU1728" i="6" s="1"/>
  <c r="AT1586" i="6"/>
  <c r="AU1586" i="6" s="1"/>
  <c r="AT1171" i="6"/>
  <c r="AU1171" i="6" s="1"/>
  <c r="AT2024" i="6"/>
  <c r="AU2024" i="6" s="1"/>
  <c r="AT1316" i="6"/>
  <c r="AU1316" i="6" s="1"/>
  <c r="AT1600" i="6"/>
  <c r="AU1600" i="6" s="1"/>
  <c r="AT1243" i="6"/>
  <c r="AU1243" i="6" s="1"/>
  <c r="AT420" i="6"/>
  <c r="AU420" i="6" s="1"/>
  <c r="AT595" i="6"/>
  <c r="AU595" i="6" s="1"/>
  <c r="AT1904" i="6"/>
  <c r="AU1904" i="6" s="1"/>
  <c r="AT663" i="6"/>
  <c r="AU663" i="6" s="1"/>
  <c r="AT427" i="6"/>
  <c r="AU427" i="6" s="1"/>
  <c r="AT493" i="6"/>
  <c r="AU493" i="6" s="1"/>
  <c r="AT1514" i="6"/>
  <c r="AU1514" i="6" s="1"/>
  <c r="AZ1847" i="6"/>
  <c r="AZ1798" i="6"/>
  <c r="AT1566" i="6"/>
  <c r="AU1566" i="6" s="1"/>
  <c r="AT601" i="6"/>
  <c r="AU601" i="6" s="1"/>
  <c r="AT35" i="6"/>
  <c r="AU35" i="6" s="1"/>
  <c r="AT1027" i="6"/>
  <c r="AU1027" i="6" s="1"/>
  <c r="AT885" i="6"/>
  <c r="AU885" i="6" s="1"/>
  <c r="AT691" i="6"/>
  <c r="AU691" i="6" s="1"/>
  <c r="AT2045" i="6"/>
  <c r="AU2045" i="6" s="1"/>
  <c r="AT2158" i="6"/>
  <c r="AU2158" i="6" s="1"/>
  <c r="AT1624" i="6"/>
  <c r="AU1624" i="6" s="1"/>
  <c r="AT1419" i="6"/>
  <c r="AU1419" i="6" s="1"/>
  <c r="AT1278" i="6"/>
  <c r="AU1278" i="6" s="1"/>
  <c r="AZ1462" i="6"/>
  <c r="AT2020" i="6"/>
  <c r="AU2020" i="6" s="1"/>
  <c r="AT1732" i="6"/>
  <c r="AU1732" i="6" s="1"/>
  <c r="AT1873" i="6"/>
  <c r="AU1873" i="6" s="1"/>
  <c r="AT909" i="6"/>
  <c r="AU909" i="6" s="1"/>
  <c r="AT2075" i="6"/>
  <c r="AU2075" i="6" s="1"/>
  <c r="AT447" i="6"/>
  <c r="AU447" i="6" s="1"/>
  <c r="AT967" i="6"/>
  <c r="AU967" i="6" s="1"/>
  <c r="AT237" i="6"/>
  <c r="AU237" i="6" s="1"/>
  <c r="AT684" i="6"/>
  <c r="AU684" i="6" s="1"/>
  <c r="AT65" i="6"/>
  <c r="AU65" i="6" s="1"/>
  <c r="AT1846" i="6"/>
  <c r="AU1846" i="6" s="1"/>
  <c r="AT280" i="6"/>
  <c r="AU280" i="6" s="1"/>
  <c r="AT140" i="6"/>
  <c r="AU140" i="6" s="1"/>
  <c r="AT338" i="6"/>
  <c r="AU338" i="6" s="1"/>
  <c r="AZ2164" i="6"/>
  <c r="AZ1724" i="6"/>
  <c r="AZ31" i="6"/>
  <c r="AZ1690" i="6"/>
  <c r="AZ1536" i="6"/>
  <c r="AZ1357" i="6"/>
  <c r="AZ2135" i="6"/>
  <c r="AZ1596" i="6"/>
  <c r="AZ887" i="6"/>
  <c r="AZ1249" i="6"/>
  <c r="AZ710" i="6"/>
  <c r="AZ2075" i="6"/>
  <c r="AZ1212" i="6"/>
  <c r="AZ2131" i="6"/>
  <c r="AZ812" i="6"/>
  <c r="AZ523" i="6"/>
  <c r="AT2161" i="6"/>
  <c r="AU2161" i="6" s="1"/>
  <c r="AT1874" i="6"/>
  <c r="AU1874" i="6" s="1"/>
  <c r="AT1218" i="6"/>
  <c r="AU1218" i="6" s="1"/>
  <c r="AT1072" i="6"/>
  <c r="AU1072" i="6" s="1"/>
  <c r="AZ1905" i="6"/>
  <c r="AT1490" i="6"/>
  <c r="AU1490" i="6" s="1"/>
  <c r="AT804" i="6"/>
  <c r="AU804" i="6" s="1"/>
  <c r="AT507" i="6"/>
  <c r="AU507" i="6" s="1"/>
  <c r="AT1905" i="6"/>
  <c r="AU1905" i="6" s="1"/>
  <c r="AT1247" i="6"/>
  <c r="AU1247" i="6" s="1"/>
  <c r="AT964" i="6"/>
  <c r="AU964" i="6" s="1"/>
  <c r="AT713" i="6"/>
  <c r="AU713" i="6" s="1"/>
  <c r="AT409" i="6"/>
  <c r="AU409" i="6" s="1"/>
  <c r="AT1506" i="6"/>
  <c r="AU1506" i="6" s="1"/>
  <c r="AT1220" i="6"/>
  <c r="AU1220" i="6" s="1"/>
  <c r="AT936" i="6"/>
  <c r="AU936" i="6" s="1"/>
  <c r="AT2038" i="6"/>
  <c r="AU2038" i="6" s="1"/>
  <c r="AT257" i="6"/>
  <c r="AU257" i="6" s="1"/>
  <c r="AT111" i="6"/>
  <c r="AU111" i="6" s="1"/>
  <c r="AT28" i="6"/>
  <c r="AU28" i="6" s="1"/>
  <c r="AT2177" i="6"/>
  <c r="AU2177" i="6" s="1"/>
  <c r="AT2036" i="6"/>
  <c r="AU2036" i="6" s="1"/>
  <c r="AT1892" i="6"/>
  <c r="AU1892" i="6" s="1"/>
  <c r="AT603" i="6"/>
  <c r="AU603" i="6" s="1"/>
  <c r="AT62" i="6"/>
  <c r="AU62" i="6" s="1"/>
  <c r="AT1225" i="6"/>
  <c r="AU1225" i="6" s="1"/>
  <c r="AT657" i="6"/>
  <c r="AU657" i="6" s="1"/>
  <c r="AT295" i="6"/>
  <c r="AU295" i="6" s="1"/>
  <c r="AT790" i="6"/>
  <c r="AU790" i="6" s="1"/>
  <c r="AZ160" i="6"/>
  <c r="AT2138" i="6"/>
  <c r="AU2138" i="6" s="1"/>
  <c r="AT1997" i="6"/>
  <c r="AU1997" i="6" s="1"/>
  <c r="AT1852" i="6"/>
  <c r="AU1852" i="6" s="1"/>
  <c r="AT1939" i="6"/>
  <c r="AU1939" i="6" s="1"/>
  <c r="AT1791" i="6"/>
  <c r="AU1791" i="6" s="1"/>
  <c r="AT923" i="6"/>
  <c r="AU923" i="6" s="1"/>
  <c r="AT1002" i="6"/>
  <c r="AU1002" i="6" s="1"/>
  <c r="AT1300" i="6"/>
  <c r="AU1300" i="6" s="1"/>
  <c r="AT717" i="6"/>
  <c r="AU717" i="6" s="1"/>
  <c r="AT1941" i="6"/>
  <c r="AU1941" i="6" s="1"/>
  <c r="AT1374" i="6"/>
  <c r="AU1374" i="6" s="1"/>
  <c r="AT2018" i="6"/>
  <c r="AU2018" i="6" s="1"/>
  <c r="AT2184" i="6"/>
  <c r="AU2184" i="6" s="1"/>
  <c r="AT2133" i="6"/>
  <c r="AU2133" i="6" s="1"/>
  <c r="AT1844" i="6"/>
  <c r="AU1844" i="6" s="1"/>
  <c r="AT1705" i="6"/>
  <c r="AU1705" i="6" s="1"/>
  <c r="AT1563" i="6"/>
  <c r="AU1563" i="6" s="1"/>
  <c r="AT667" i="6"/>
  <c r="AU667" i="6" s="1"/>
  <c r="AT1896" i="6"/>
  <c r="AU1896" i="6" s="1"/>
  <c r="AT1988" i="6"/>
  <c r="AU1988" i="6" s="1"/>
  <c r="AT1510" i="6"/>
  <c r="AU1510" i="6" s="1"/>
  <c r="AT2054" i="6"/>
  <c r="AU2054" i="6" s="1"/>
  <c r="AT1620" i="6"/>
  <c r="AU1620" i="6" s="1"/>
  <c r="AZ2170" i="6"/>
  <c r="AZ139" i="6"/>
  <c r="AZ2151" i="6"/>
  <c r="AZ2027" i="6"/>
  <c r="AZ410" i="6"/>
  <c r="AZ2194" i="6"/>
  <c r="AZ1838" i="6"/>
  <c r="AZ193" i="6"/>
  <c r="AZ1267" i="6"/>
  <c r="AZ1033" i="6"/>
  <c r="AZ1350" i="6"/>
  <c r="AZ1844" i="6"/>
  <c r="AZ1246" i="6"/>
  <c r="AZ287" i="6"/>
  <c r="AZ1804" i="6"/>
  <c r="AZ1871" i="6"/>
  <c r="AZ1629" i="6"/>
  <c r="AZ1200" i="6"/>
  <c r="AZ28" i="6"/>
  <c r="AZ688" i="6"/>
  <c r="AZ109" i="6"/>
  <c r="AZ1088" i="6"/>
  <c r="AZ354" i="6"/>
  <c r="AZ1731" i="6"/>
  <c r="AZ1264" i="6"/>
  <c r="AT370" i="6"/>
  <c r="AU370" i="6" s="1"/>
  <c r="AT127" i="6"/>
  <c r="AU127" i="6" s="1"/>
  <c r="AT2097" i="6"/>
  <c r="AU2097" i="6" s="1"/>
  <c r="AT1067" i="6"/>
  <c r="AU1067" i="6" s="1"/>
  <c r="AT118" i="6"/>
  <c r="AU118" i="6" s="1"/>
  <c r="AT120" i="6"/>
  <c r="AU120" i="6" s="1"/>
  <c r="AT1722" i="6"/>
  <c r="AU1722" i="6" s="1"/>
  <c r="AT1427" i="6"/>
  <c r="AU1427" i="6" s="1"/>
  <c r="AT715" i="6"/>
  <c r="AU715" i="6" s="1"/>
  <c r="AT1515" i="6"/>
  <c r="AU1515" i="6" s="1"/>
  <c r="AT1345" i="6"/>
  <c r="AU1345" i="6" s="1"/>
  <c r="AT903" i="6"/>
  <c r="AU903" i="6" s="1"/>
  <c r="AT1058" i="6"/>
  <c r="AU1058" i="6" s="1"/>
  <c r="AT415" i="6"/>
  <c r="AU415" i="6" s="1"/>
  <c r="AT1301" i="6"/>
  <c r="AU1301" i="6" s="1"/>
  <c r="AT1155" i="6"/>
  <c r="AU1155" i="6" s="1"/>
  <c r="AT932" i="6"/>
  <c r="AU932" i="6" s="1"/>
  <c r="AT777" i="6"/>
  <c r="AU777" i="6" s="1"/>
  <c r="AT635" i="6"/>
  <c r="AU635" i="6" s="1"/>
  <c r="AT491" i="6"/>
  <c r="AU491" i="6" s="1"/>
  <c r="AT351" i="6"/>
  <c r="AU351" i="6" s="1"/>
  <c r="AT938" i="6"/>
  <c r="AU938" i="6" s="1"/>
  <c r="AZ826" i="6"/>
  <c r="AT198" i="6"/>
  <c r="AU198" i="6" s="1"/>
  <c r="AT1503" i="6"/>
  <c r="AU1503" i="6" s="1"/>
  <c r="AT742" i="6"/>
  <c r="AU742" i="6" s="1"/>
  <c r="AT376" i="6"/>
  <c r="AU376" i="6" s="1"/>
  <c r="AT94" i="6"/>
  <c r="AU94" i="6" s="1"/>
  <c r="AT685" i="6"/>
  <c r="AU685" i="6" s="1"/>
  <c r="AT1692" i="6"/>
  <c r="AU1692" i="6" s="1"/>
  <c r="AT1548" i="6"/>
  <c r="AU1548" i="6" s="1"/>
  <c r="AT692" i="6"/>
  <c r="AU692" i="6" s="1"/>
  <c r="AT541" i="6"/>
  <c r="AU541" i="6" s="1"/>
  <c r="AT496" i="6"/>
  <c r="AU496" i="6" s="1"/>
  <c r="AT81" i="6"/>
  <c r="AU81" i="6" s="1"/>
  <c r="AT199" i="6"/>
  <c r="AU199" i="6" s="1"/>
  <c r="AT205" i="6"/>
  <c r="AU205" i="6" s="1"/>
  <c r="AZ1966" i="6"/>
  <c r="AT752" i="6"/>
  <c r="AU752" i="6" s="1"/>
  <c r="AT911" i="6"/>
  <c r="AU911" i="6" s="1"/>
  <c r="AT219" i="6"/>
  <c r="AU219" i="6" s="1"/>
  <c r="AT528" i="6"/>
  <c r="AU528" i="6" s="1"/>
  <c r="AT1973" i="6"/>
  <c r="AU1973" i="6" s="1"/>
  <c r="AZ895" i="6"/>
  <c r="AT197" i="6"/>
  <c r="AU197" i="6" s="1"/>
  <c r="AT59" i="6"/>
  <c r="AU59" i="6" s="1"/>
  <c r="AT2120" i="6"/>
  <c r="AU2120" i="6" s="1"/>
  <c r="AT1978" i="6"/>
  <c r="AU1978" i="6" s="1"/>
  <c r="AT1837" i="6"/>
  <c r="AU1837" i="6" s="1"/>
  <c r="AT1693" i="6"/>
  <c r="AU1693" i="6" s="1"/>
  <c r="AT161" i="6"/>
  <c r="AU161" i="6" s="1"/>
  <c r="AT1527" i="6"/>
  <c r="AU1527" i="6" s="1"/>
  <c r="AT1083" i="6"/>
  <c r="AU1083" i="6" s="1"/>
  <c r="AT799" i="6"/>
  <c r="AU799" i="6" s="1"/>
  <c r="AT1398" i="6"/>
  <c r="AU1398" i="6" s="1"/>
  <c r="AT2175" i="6"/>
  <c r="AU2175" i="6" s="1"/>
  <c r="AT1217" i="6"/>
  <c r="AU1217" i="6" s="1"/>
  <c r="AZ1976" i="6"/>
  <c r="AZ2036" i="6"/>
  <c r="AZ2086" i="6"/>
  <c r="AZ1718" i="6"/>
  <c r="AZ1619" i="6"/>
  <c r="AZ361" i="6"/>
  <c r="AZ1664" i="6"/>
  <c r="AZ2016" i="6"/>
  <c r="AZ43" i="6"/>
  <c r="AT1574" i="6"/>
  <c r="AU1574" i="6" s="1"/>
  <c r="AT647" i="6"/>
  <c r="AU647" i="6" s="1"/>
  <c r="AT325" i="6"/>
  <c r="AU325" i="6" s="1"/>
  <c r="AT1859" i="6"/>
  <c r="AU1859" i="6" s="1"/>
  <c r="AT17" i="6"/>
  <c r="AU17" i="6" s="1"/>
  <c r="AT1258" i="6"/>
  <c r="AU1258" i="6" s="1"/>
  <c r="AT1926" i="6"/>
  <c r="AU1926" i="6" s="1"/>
  <c r="AZ430" i="6"/>
  <c r="AZ2206" i="6"/>
  <c r="AZ1027" i="6"/>
  <c r="AZ168" i="6"/>
  <c r="AT1261" i="6"/>
  <c r="AU1261" i="6" s="1"/>
  <c r="AZ1692" i="6"/>
  <c r="AZ1085" i="6"/>
  <c r="AZ1826" i="6"/>
  <c r="AT362" i="6"/>
  <c r="AU362" i="6" s="1"/>
  <c r="AT954" i="6"/>
  <c r="AU954" i="6" s="1"/>
  <c r="AT894" i="6"/>
  <c r="AU894" i="6" s="1"/>
  <c r="AZ643" i="6"/>
  <c r="AZ234" i="6"/>
  <c r="AZ1302" i="6"/>
  <c r="AT1625" i="6"/>
  <c r="AU1625" i="6" s="1"/>
  <c r="AT1196" i="6"/>
  <c r="AU1196" i="6" s="1"/>
  <c r="AT214" i="6"/>
  <c r="AU214" i="6" s="1"/>
  <c r="AT336" i="6"/>
  <c r="AU336" i="6" s="1"/>
  <c r="AT656" i="6"/>
  <c r="AU656" i="6" s="1"/>
  <c r="AT1595" i="6"/>
  <c r="AU1595" i="6" s="1"/>
  <c r="AZ892" i="6"/>
  <c r="AZ678" i="6"/>
  <c r="AZ108" i="6"/>
  <c r="AZ1603" i="6"/>
  <c r="AZ340" i="6"/>
  <c r="AT1965" i="6"/>
  <c r="AU1965" i="6" s="1"/>
  <c r="AT1326" i="6"/>
  <c r="AU1326" i="6" s="1"/>
  <c r="AT2022" i="6"/>
  <c r="AU2022" i="6" s="1"/>
  <c r="AT1877" i="6"/>
  <c r="AU1877" i="6" s="1"/>
  <c r="AT946" i="6"/>
  <c r="AU946" i="6" s="1"/>
  <c r="AZ419" i="6"/>
  <c r="AZ915" i="6"/>
  <c r="AT1534" i="6"/>
  <c r="AU1534" i="6" s="1"/>
  <c r="AT1690" i="6"/>
  <c r="AU1690" i="6" s="1"/>
  <c r="AT608" i="6"/>
  <c r="AU608" i="6" s="1"/>
  <c r="AT112" i="6"/>
  <c r="AU112" i="6" s="1"/>
  <c r="AT523" i="6"/>
  <c r="AU523" i="6" s="1"/>
  <c r="AT2173" i="6"/>
  <c r="AU2173" i="6" s="1"/>
  <c r="AT483" i="6"/>
  <c r="AU483" i="6" s="1"/>
  <c r="AT872" i="6"/>
  <c r="AU872" i="6" s="1"/>
  <c r="AT727" i="6"/>
  <c r="AU727" i="6" s="1"/>
  <c r="AT587" i="6"/>
  <c r="AU587" i="6" s="1"/>
  <c r="AT443" i="6"/>
  <c r="AU443" i="6" s="1"/>
  <c r="AT1671" i="6"/>
  <c r="AU1671" i="6" s="1"/>
  <c r="AT1531" i="6"/>
  <c r="AU1531" i="6" s="1"/>
  <c r="AT1161" i="6"/>
  <c r="AU1161" i="6" s="1"/>
  <c r="AT1431" i="6"/>
  <c r="AU1431" i="6" s="1"/>
  <c r="AT455" i="6"/>
  <c r="AU455" i="6" s="1"/>
  <c r="AT291" i="6"/>
  <c r="AU291" i="6" s="1"/>
  <c r="AT1944" i="6"/>
  <c r="AU1944" i="6" s="1"/>
  <c r="AT1662" i="6"/>
  <c r="AU1662" i="6" s="1"/>
  <c r="AT1304" i="6"/>
  <c r="AU1304" i="6" s="1"/>
  <c r="AT293" i="6"/>
  <c r="AU293" i="6" s="1"/>
  <c r="AT1020" i="6"/>
  <c r="AU1020" i="6" s="1"/>
  <c r="AT693" i="6"/>
  <c r="AU693" i="6" s="1"/>
  <c r="AT412" i="6"/>
  <c r="AU412" i="6" s="1"/>
  <c r="AT1250" i="6"/>
  <c r="AU1250" i="6" s="1"/>
  <c r="AT256" i="6"/>
  <c r="AU256" i="6" s="1"/>
  <c r="AZ2161" i="6"/>
  <c r="AZ2029" i="6"/>
  <c r="AZ1935" i="6"/>
  <c r="AT33" i="6"/>
  <c r="AU33" i="6" s="1"/>
  <c r="AZ1253" i="6"/>
  <c r="AT2011" i="6"/>
  <c r="AU2011" i="6" s="1"/>
  <c r="AT1930" i="6"/>
  <c r="AU1930" i="6" s="1"/>
  <c r="AZ1810" i="6"/>
  <c r="AZ2091" i="6"/>
  <c r="AZ983" i="6"/>
  <c r="AZ1944" i="6"/>
  <c r="AZ1750" i="6"/>
  <c r="AZ1953" i="6"/>
  <c r="AZ1234" i="6"/>
  <c r="AZ1782" i="6"/>
  <c r="AZ1213" i="6"/>
  <c r="AZ1827" i="6"/>
  <c r="AZ1792" i="6"/>
  <c r="AZ406" i="6"/>
  <c r="AZ1946" i="6"/>
  <c r="AZ1211" i="6"/>
  <c r="AZ424" i="6"/>
  <c r="AZ395" i="6"/>
  <c r="AT2192" i="6"/>
  <c r="AU2192" i="6" s="1"/>
  <c r="AT2046" i="6"/>
  <c r="AU2046" i="6" s="1"/>
  <c r="AT1903" i="6"/>
  <c r="AU1903" i="6" s="1"/>
  <c r="AZ1959" i="6"/>
  <c r="AZ1048" i="6"/>
  <c r="AZ1305" i="6"/>
  <c r="AZ1537" i="6"/>
  <c r="AZ815" i="6"/>
  <c r="AZ665" i="6"/>
  <c r="AZ1975" i="6"/>
  <c r="AZ1702" i="6"/>
  <c r="AZ653" i="6"/>
  <c r="AZ1458" i="6"/>
  <c r="AT217" i="6"/>
  <c r="AU217" i="6" s="1"/>
  <c r="AZ1436" i="6"/>
  <c r="AZ1624" i="6"/>
  <c r="AZ1737" i="6"/>
  <c r="AZ1599" i="6"/>
  <c r="AZ1676" i="6"/>
  <c r="AZ755" i="6"/>
  <c r="AZ1262" i="6"/>
  <c r="AZ1666" i="6"/>
  <c r="AZ1700" i="6"/>
  <c r="AZ1960" i="6"/>
  <c r="AZ1568" i="6"/>
  <c r="AZ2183" i="6"/>
  <c r="AZ1387" i="6"/>
  <c r="AZ1359" i="6"/>
  <c r="AZ1712" i="6"/>
  <c r="AZ1998" i="6"/>
  <c r="AZ1551" i="6"/>
  <c r="AZ1560" i="6"/>
  <c r="AZ222" i="6"/>
  <c r="AZ1364" i="6"/>
  <c r="AZ677" i="6"/>
  <c r="AZ1544" i="6"/>
  <c r="AZ1401" i="6"/>
  <c r="AT1759" i="6"/>
  <c r="AU1759" i="6" s="1"/>
  <c r="AT1622" i="6"/>
  <c r="AU1622" i="6" s="1"/>
  <c r="AZ2050" i="6"/>
  <c r="AZ1337" i="6"/>
  <c r="AZ1840" i="6"/>
  <c r="AZ1801" i="6"/>
  <c r="AZ1243" i="6"/>
  <c r="AZ102" i="6"/>
  <c r="AZ728" i="6"/>
  <c r="AZ1532" i="6"/>
  <c r="AZ1548" i="6"/>
  <c r="AZ1764" i="6"/>
  <c r="AZ1413" i="6"/>
  <c r="AZ1317" i="6"/>
  <c r="AZ1184" i="6"/>
  <c r="AZ873" i="6"/>
  <c r="AT676" i="6"/>
  <c r="AU676" i="6" s="1"/>
  <c r="AZ2104" i="6"/>
  <c r="AZ1122" i="6"/>
  <c r="AZ1668" i="6"/>
  <c r="AZ574" i="6"/>
  <c r="AZ1397" i="6"/>
  <c r="AZ1480" i="6"/>
  <c r="AZ1645" i="6"/>
  <c r="AZ1402" i="6"/>
  <c r="AT309" i="6"/>
  <c r="AU309" i="6" s="1"/>
  <c r="AZ1023" i="6"/>
  <c r="AZ452" i="6"/>
  <c r="AZ1257" i="6"/>
  <c r="AT971" i="6"/>
  <c r="AU971" i="6" s="1"/>
  <c r="AZ886" i="6"/>
  <c r="AZ136" i="6"/>
  <c r="AZ998" i="6"/>
  <c r="AZ425" i="6"/>
  <c r="AT564" i="6"/>
  <c r="AU564" i="6" s="1"/>
  <c r="AZ1219" i="6"/>
  <c r="AZ1229" i="6"/>
  <c r="AZ178" i="6"/>
  <c r="AZ1165" i="6"/>
  <c r="AZ2204" i="6"/>
  <c r="AZ1523" i="6"/>
  <c r="AZ1646" i="6"/>
  <c r="AZ1657" i="6"/>
  <c r="AZ1951" i="6"/>
  <c r="AZ1457" i="6"/>
  <c r="AZ351" i="6"/>
  <c r="AZ209" i="6"/>
  <c r="AT1971" i="6"/>
  <c r="AU1971" i="6" s="1"/>
  <c r="AT1833" i="6"/>
  <c r="AU1833" i="6" s="1"/>
  <c r="AZ699" i="6"/>
  <c r="AT142" i="6"/>
  <c r="AU142" i="6" s="1"/>
  <c r="AZ1456" i="6"/>
  <c r="AT806" i="6"/>
  <c r="AU806" i="6" s="1"/>
  <c r="AZ1251" i="6"/>
  <c r="AZ898" i="6"/>
  <c r="AZ1004" i="6"/>
  <c r="AZ142" i="6"/>
  <c r="AZ33" i="6"/>
  <c r="AZ1062" i="6"/>
  <c r="AZ2199" i="6"/>
  <c r="AZ1417" i="6"/>
  <c r="AZ1637" i="6"/>
  <c r="AT511" i="6"/>
  <c r="AU511" i="6" s="1"/>
  <c r="AZ1741" i="6"/>
  <c r="AZ1464" i="6"/>
  <c r="AZ1994" i="6"/>
  <c r="AZ2110" i="6"/>
  <c r="AZ1129" i="6"/>
  <c r="AZ85" i="6"/>
  <c r="AZ1869" i="6"/>
  <c r="AZ362" i="6"/>
  <c r="AZ1784" i="6"/>
  <c r="AT1686" i="6"/>
  <c r="AU1686" i="6" s="1"/>
  <c r="AT1401" i="6"/>
  <c r="AU1401" i="6" s="1"/>
  <c r="AT1115" i="6"/>
  <c r="AU1115" i="6" s="1"/>
  <c r="AZ1371" i="6"/>
  <c r="AZ2028" i="6"/>
  <c r="AZ585" i="6"/>
  <c r="AZ166" i="6"/>
  <c r="AZ1010" i="6"/>
  <c r="AZ2073" i="6"/>
  <c r="AZ1627" i="6"/>
  <c r="AZ2163" i="6"/>
  <c r="AZ880" i="6"/>
  <c r="AZ99" i="6"/>
  <c r="AZ1885" i="6"/>
  <c r="AZ2172" i="6"/>
  <c r="AZ1977" i="6"/>
  <c r="AZ524" i="6"/>
  <c r="AZ1556" i="6"/>
  <c r="AZ1898" i="6"/>
  <c r="AZ680" i="6"/>
  <c r="AZ1915" i="6"/>
  <c r="AZ2159" i="6"/>
  <c r="AZ2018" i="6"/>
  <c r="AT1617" i="6"/>
  <c r="AU1617" i="6" s="1"/>
  <c r="AT1475" i="6"/>
  <c r="AU1475" i="6" s="1"/>
  <c r="AT1602" i="6"/>
  <c r="AU1602" i="6" s="1"/>
  <c r="AT1317" i="6"/>
  <c r="AU1317" i="6" s="1"/>
  <c r="AT1032" i="6"/>
  <c r="AU1032" i="6" s="1"/>
  <c r="AT744" i="6"/>
  <c r="AU744" i="6" s="1"/>
  <c r="AZ1791" i="6"/>
  <c r="AZ1222" i="6"/>
  <c r="AZ1850" i="6"/>
  <c r="AZ1744" i="6"/>
  <c r="AZ2197" i="6"/>
  <c r="AZ2008" i="6"/>
  <c r="AZ1224" i="6"/>
  <c r="AZ841" i="6"/>
  <c r="AZ1519" i="6"/>
  <c r="AT2203" i="6"/>
  <c r="AU2203" i="6" s="1"/>
  <c r="AT796" i="6"/>
  <c r="AU796" i="6" s="1"/>
  <c r="AZ113" i="6"/>
  <c r="AZ1816" i="6"/>
  <c r="AZ1326" i="6"/>
  <c r="AZ1511" i="6"/>
  <c r="AZ816" i="6"/>
  <c r="AT1564" i="6"/>
  <c r="AU1564" i="6" s="1"/>
  <c r="AZ1854" i="6"/>
  <c r="AZ1626" i="6"/>
  <c r="AZ1780" i="6"/>
  <c r="AZ968" i="6"/>
  <c r="AT1538" i="6"/>
  <c r="AU1538" i="6" s="1"/>
  <c r="AZ1578" i="6"/>
  <c r="AZ1554" i="6"/>
  <c r="AZ187" i="6"/>
  <c r="AZ632" i="6"/>
  <c r="AZ1995" i="6"/>
  <c r="AZ1721" i="6"/>
  <c r="AZ1053" i="6"/>
  <c r="AZ1447" i="6"/>
  <c r="AT767" i="6"/>
  <c r="AU767" i="6" s="1"/>
  <c r="AZ1423" i="6"/>
  <c r="AZ1385" i="6"/>
  <c r="AZ1884" i="6"/>
  <c r="AZ1736" i="6"/>
  <c r="AT2098" i="6"/>
  <c r="AU2098" i="6" s="1"/>
  <c r="AT1949" i="6"/>
  <c r="AU1949" i="6" s="1"/>
  <c r="AT1808" i="6"/>
  <c r="AU1808" i="6" s="1"/>
  <c r="AT1669" i="6"/>
  <c r="AU1669" i="6" s="1"/>
  <c r="AT1524" i="6"/>
  <c r="AU1524" i="6" s="1"/>
  <c r="AT1379" i="6"/>
  <c r="AU1379" i="6" s="1"/>
  <c r="AZ996" i="6"/>
  <c r="AZ245" i="6"/>
  <c r="AT1746" i="6"/>
  <c r="AU1746" i="6" s="1"/>
  <c r="AT1606" i="6"/>
  <c r="AU1606" i="6" s="1"/>
  <c r="AT1466" i="6"/>
  <c r="AU1466" i="6" s="1"/>
  <c r="AT1320" i="6"/>
  <c r="AU1320" i="6" s="1"/>
  <c r="AT1175" i="6"/>
  <c r="AU1175" i="6" s="1"/>
  <c r="AT1035" i="6"/>
  <c r="AU1035" i="6" s="1"/>
  <c r="AT1294" i="6"/>
  <c r="AU1294" i="6" s="1"/>
  <c r="AT1152" i="6"/>
  <c r="AU1152" i="6" s="1"/>
  <c r="AT439" i="6"/>
  <c r="AU439" i="6" s="1"/>
  <c r="AZ18" i="6"/>
  <c r="AZ990" i="6"/>
  <c r="AZ1116" i="6"/>
  <c r="AZ346" i="6"/>
  <c r="AZ940" i="6"/>
  <c r="AZ796" i="6"/>
  <c r="AZ512" i="6"/>
  <c r="AZ12" i="6"/>
  <c r="AT109" i="6"/>
  <c r="AU109" i="6" s="1"/>
  <c r="AZ2168" i="6"/>
  <c r="AZ1490" i="6"/>
  <c r="AZ1632" i="6"/>
  <c r="AZ1863" i="6"/>
  <c r="AZ696" i="6"/>
  <c r="AZ865" i="6"/>
  <c r="AZ329" i="6"/>
  <c r="AZ872" i="6"/>
  <c r="AZ444" i="6"/>
  <c r="AZ451" i="6"/>
  <c r="AZ2173" i="6"/>
  <c r="AZ962" i="6"/>
  <c r="AZ1793" i="6"/>
  <c r="AT1824" i="6"/>
  <c r="AU1824" i="6" s="1"/>
  <c r="AT1966" i="6"/>
  <c r="AU1966" i="6" s="1"/>
  <c r="AT1539" i="6"/>
  <c r="AU1539" i="6" s="1"/>
  <c r="AZ2009" i="6"/>
  <c r="AZ2043" i="6"/>
  <c r="AZ316" i="6"/>
  <c r="AT723" i="6"/>
  <c r="AU723" i="6" s="1"/>
  <c r="AT579" i="6"/>
  <c r="AU579" i="6" s="1"/>
  <c r="AT303" i="6"/>
  <c r="AU303" i="6" s="1"/>
  <c r="AZ1663" i="6"/>
  <c r="AT910" i="6"/>
  <c r="AU910" i="6" s="1"/>
  <c r="AT2112" i="6"/>
  <c r="AU2112" i="6" s="1"/>
  <c r="AT1684" i="6"/>
  <c r="AU1684" i="6" s="1"/>
  <c r="AT1545" i="6"/>
  <c r="AU1545" i="6" s="1"/>
  <c r="AT1400" i="6"/>
  <c r="AU1400" i="6" s="1"/>
  <c r="AT869" i="6"/>
  <c r="AU869" i="6" s="1"/>
  <c r="AT1009" i="6"/>
  <c r="AU1009" i="6" s="1"/>
  <c r="AZ1768" i="6"/>
  <c r="AZ1680" i="6"/>
  <c r="AT2129" i="6"/>
  <c r="AU2129" i="6" s="1"/>
  <c r="AT1987" i="6"/>
  <c r="AU1987" i="6" s="1"/>
  <c r="AT1845" i="6"/>
  <c r="AU1845" i="6" s="1"/>
  <c r="AT1701" i="6"/>
  <c r="AU1701" i="6" s="1"/>
  <c r="AT1559" i="6"/>
  <c r="AU1559" i="6" s="1"/>
  <c r="AT1417" i="6"/>
  <c r="AU1417" i="6" s="1"/>
  <c r="AT1739" i="6"/>
  <c r="AU1739" i="6" s="1"/>
  <c r="AT1599" i="6"/>
  <c r="AU1599" i="6" s="1"/>
  <c r="AT1685" i="6"/>
  <c r="AU1685" i="6" s="1"/>
  <c r="AT1543" i="6"/>
  <c r="AU1543" i="6" s="1"/>
  <c r="AT1402" i="6"/>
  <c r="AU1402" i="6" s="1"/>
  <c r="AT1260" i="6"/>
  <c r="AU1260" i="6" s="1"/>
  <c r="AT1117" i="6"/>
  <c r="AU1117" i="6" s="1"/>
  <c r="AT973" i="6"/>
  <c r="AU973" i="6" s="1"/>
  <c r="AT832" i="6"/>
  <c r="AU832" i="6" s="1"/>
  <c r="AT688" i="6"/>
  <c r="AU688" i="6" s="1"/>
  <c r="AT547" i="6"/>
  <c r="AU547" i="6" s="1"/>
  <c r="AT403" i="6"/>
  <c r="AU403" i="6" s="1"/>
  <c r="AT264" i="6"/>
  <c r="AU264" i="6" s="1"/>
  <c r="AZ924" i="6"/>
  <c r="AZ2001" i="6"/>
  <c r="AZ1202" i="6"/>
  <c r="AZ559" i="6"/>
  <c r="AZ823" i="6"/>
  <c r="AZ1094" i="6"/>
  <c r="AT1459" i="6"/>
  <c r="AU1459" i="6" s="1"/>
  <c r="AZ306" i="6"/>
  <c r="AT1266" i="6"/>
  <c r="AU1266" i="6" s="1"/>
  <c r="AT480" i="6"/>
  <c r="AU480" i="6" s="1"/>
  <c r="AT232" i="6"/>
  <c r="AU232" i="6" s="1"/>
  <c r="AT90" i="6"/>
  <c r="AU90" i="6" s="1"/>
  <c r="AZ1733" i="6"/>
  <c r="AZ1640" i="6"/>
  <c r="AZ1669" i="6"/>
  <c r="AZ1887" i="6"/>
  <c r="AZ1708" i="6"/>
  <c r="AT206" i="6"/>
  <c r="AU206" i="6" s="1"/>
  <c r="AT1580" i="6"/>
  <c r="AU1580" i="6" s="1"/>
  <c r="AT2197" i="6"/>
  <c r="AU2197" i="6" s="1"/>
  <c r="AT2057" i="6"/>
  <c r="AU2057" i="6" s="1"/>
  <c r="AT1910" i="6"/>
  <c r="AU1910" i="6" s="1"/>
  <c r="AT1766" i="6"/>
  <c r="AU1766" i="6" s="1"/>
  <c r="AT925" i="6"/>
  <c r="AU925" i="6" s="1"/>
  <c r="AT177" i="6"/>
  <c r="AU177" i="6" s="1"/>
  <c r="AT124" i="6"/>
  <c r="AU124" i="6" s="1"/>
  <c r="AT907" i="6"/>
  <c r="AU907" i="6" s="1"/>
  <c r="AT261" i="6"/>
  <c r="AU261" i="6" s="1"/>
  <c r="AT1128" i="6"/>
  <c r="AU1128" i="6" s="1"/>
  <c r="AT1897" i="6"/>
  <c r="AU1897" i="6" s="1"/>
  <c r="AT793" i="6"/>
  <c r="AU793" i="6" s="1"/>
  <c r="AT751" i="6"/>
  <c r="AU751" i="6" s="1"/>
  <c r="AT298" i="6"/>
  <c r="AU298" i="6" s="1"/>
  <c r="AT2030" i="6"/>
  <c r="AU2030" i="6" s="1"/>
  <c r="AT366" i="6"/>
  <c r="AU366" i="6" s="1"/>
  <c r="AT1452" i="6"/>
  <c r="AU1452" i="6" s="1"/>
  <c r="AT1314" i="6"/>
  <c r="AU1314" i="6" s="1"/>
  <c r="AT460" i="6"/>
  <c r="AU460" i="6" s="1"/>
  <c r="AZ1368" i="6"/>
  <c r="AZ1509" i="6"/>
  <c r="AZ1341" i="6"/>
  <c r="AZ1781" i="6"/>
  <c r="AT1577" i="6"/>
  <c r="AU1577" i="6" s="1"/>
  <c r="AT1351" i="6"/>
  <c r="AU1351" i="6" s="1"/>
  <c r="AZ1745" i="6"/>
  <c r="AT2171" i="6"/>
  <c r="AU2171" i="6" s="1"/>
  <c r="AT2031" i="6"/>
  <c r="AU2031" i="6" s="1"/>
  <c r="AT1889" i="6"/>
  <c r="AU1889" i="6" s="1"/>
  <c r="AZ1954" i="6"/>
  <c r="AZ1590" i="6"/>
  <c r="AZ1848" i="6"/>
  <c r="AZ1254" i="6"/>
  <c r="AZ553" i="6"/>
  <c r="AZ1813" i="6"/>
  <c r="AZ1210" i="6"/>
  <c r="AZ1365" i="6"/>
  <c r="AZ1910" i="6"/>
  <c r="AZ2122" i="6"/>
  <c r="AZ1988" i="6"/>
  <c r="AZ342" i="6"/>
  <c r="AZ1281" i="6"/>
  <c r="AT135" i="6"/>
  <c r="AU135" i="6" s="1"/>
  <c r="AT1298" i="6"/>
  <c r="AU1298" i="6" s="1"/>
  <c r="AT989" i="6"/>
  <c r="AU989" i="6" s="1"/>
  <c r="AT1318" i="6"/>
  <c r="AU1318" i="6" s="1"/>
  <c r="AT1177" i="6"/>
  <c r="AU1177" i="6" s="1"/>
  <c r="AT73" i="6"/>
  <c r="AU73" i="6" s="1"/>
  <c r="AT1542" i="6"/>
  <c r="AU1542" i="6" s="1"/>
  <c r="AT1019" i="6"/>
  <c r="AU1019" i="6" s="1"/>
  <c r="AT247" i="6"/>
  <c r="AU247" i="6" s="1"/>
  <c r="AT6" i="6"/>
  <c r="AU6" i="6" s="1"/>
  <c r="AT254" i="6"/>
  <c r="AU254" i="6" s="1"/>
  <c r="AZ1329" i="6"/>
  <c r="AZ1471" i="6"/>
  <c r="AZ578" i="6"/>
  <c r="AZ294" i="6"/>
  <c r="AZ1005" i="6"/>
  <c r="AZ701" i="6"/>
  <c r="AT116" i="6"/>
  <c r="AU116" i="6" s="1"/>
  <c r="AT589" i="6"/>
  <c r="AU589" i="6" s="1"/>
  <c r="AT92" i="6"/>
  <c r="AU92" i="6" s="1"/>
  <c r="AT522" i="6"/>
  <c r="AU522" i="6" s="1"/>
  <c r="AT317" i="6"/>
  <c r="AU317" i="6" s="1"/>
  <c r="AT2135" i="6"/>
  <c r="AU2135" i="6" s="1"/>
  <c r="AT1848" i="6"/>
  <c r="AU1848" i="6" s="1"/>
  <c r="AT1144" i="6"/>
  <c r="AU1144" i="6" s="1"/>
  <c r="AT632" i="6"/>
  <c r="AU632" i="6" s="1"/>
  <c r="AT747" i="6"/>
  <c r="AU747" i="6" s="1"/>
  <c r="AT606" i="6"/>
  <c r="AU606" i="6" s="1"/>
  <c r="AT1435" i="6"/>
  <c r="AU1435" i="6" s="1"/>
  <c r="AT1361" i="6"/>
  <c r="AU1361" i="6" s="1"/>
  <c r="AT1277" i="6"/>
  <c r="AU1277" i="6" s="1"/>
  <c r="AT895" i="6"/>
  <c r="AU895" i="6" s="1"/>
  <c r="AT754" i="6"/>
  <c r="AU754" i="6" s="1"/>
  <c r="AT610" i="6"/>
  <c r="AU610" i="6" s="1"/>
  <c r="AT464" i="6"/>
  <c r="AU464" i="6" s="1"/>
  <c r="AT1673" i="6"/>
  <c r="AU1673" i="6" s="1"/>
  <c r="AT1384" i="6"/>
  <c r="AU1384" i="6" s="1"/>
  <c r="AT1105" i="6"/>
  <c r="AU1105" i="6" s="1"/>
  <c r="AT818" i="6"/>
  <c r="AU818" i="6" s="1"/>
  <c r="AT215" i="6"/>
  <c r="AU215" i="6" s="1"/>
  <c r="AZ1339" i="6"/>
  <c r="AT1632" i="6"/>
  <c r="AU1632" i="6" s="1"/>
  <c r="AT1704" i="6"/>
  <c r="AU1704" i="6" s="1"/>
  <c r="AT739" i="6"/>
  <c r="AU739" i="6" s="1"/>
  <c r="AT454" i="6"/>
  <c r="AU454" i="6" s="1"/>
  <c r="AT314" i="6"/>
  <c r="AU314" i="6" s="1"/>
  <c r="AT466" i="6"/>
  <c r="AU466" i="6" s="1"/>
  <c r="AT892" i="6"/>
  <c r="AU892" i="6" s="1"/>
  <c r="AT2199" i="6"/>
  <c r="AU2199" i="6" s="1"/>
  <c r="AT2055" i="6"/>
  <c r="AU2055" i="6" s="1"/>
  <c r="AT1914" i="6"/>
  <c r="AU1914" i="6" s="1"/>
  <c r="AT1770" i="6"/>
  <c r="AU1770" i="6" s="1"/>
  <c r="AT591" i="6"/>
  <c r="AU591" i="6" s="1"/>
  <c r="AT518" i="6"/>
  <c r="AU518" i="6" s="1"/>
  <c r="AT96" i="6"/>
  <c r="AU96" i="6" s="1"/>
  <c r="AT1064" i="6"/>
  <c r="AU1064" i="6" s="1"/>
  <c r="AT778" i="6"/>
  <c r="AU778" i="6" s="1"/>
  <c r="AT1231" i="6"/>
  <c r="AU1231" i="6" s="1"/>
  <c r="AT1097" i="6"/>
  <c r="AU1097" i="6" s="1"/>
  <c r="AT315" i="6"/>
  <c r="AU315" i="6" s="1"/>
  <c r="AT1736" i="6"/>
  <c r="AU1736" i="6" s="1"/>
  <c r="AT1447" i="6"/>
  <c r="AU1447" i="6" s="1"/>
  <c r="AT1162" i="6"/>
  <c r="AU1162" i="6" s="1"/>
  <c r="AT566" i="6"/>
  <c r="AU566" i="6" s="1"/>
  <c r="AT861" i="6"/>
  <c r="AU861" i="6" s="1"/>
  <c r="AT576" i="6"/>
  <c r="AU576" i="6" s="1"/>
  <c r="AT1014" i="6"/>
  <c r="AU1014" i="6" s="1"/>
  <c r="AT845" i="6"/>
  <c r="AU845" i="6" s="1"/>
  <c r="AT581" i="6"/>
  <c r="AU581" i="6" s="1"/>
  <c r="AT467" i="6"/>
  <c r="AU467" i="6" s="1"/>
  <c r="AT1418" i="6"/>
  <c r="AU1418" i="6" s="1"/>
  <c r="AT1093" i="6"/>
  <c r="AU1093" i="6" s="1"/>
  <c r="AT1036" i="6"/>
  <c r="AU1036" i="6" s="1"/>
  <c r="AT1471" i="6"/>
  <c r="AU1471" i="6" s="1"/>
  <c r="AT2156" i="6"/>
  <c r="AU2156" i="6" s="1"/>
  <c r="AT1256" i="6"/>
  <c r="AU1256" i="6" s="1"/>
  <c r="AT1054" i="6"/>
  <c r="AU1054" i="6" s="1"/>
  <c r="AT411" i="6"/>
  <c r="AU411" i="6" s="1"/>
  <c r="AT61" i="6"/>
  <c r="AU61" i="6" s="1"/>
  <c r="AT157" i="6"/>
  <c r="AU157" i="6" s="1"/>
  <c r="AT863" i="6"/>
  <c r="AU863" i="6" s="1"/>
  <c r="AT1990" i="6"/>
  <c r="AU1990" i="6" s="1"/>
  <c r="AT1822" i="6"/>
  <c r="AU1822" i="6" s="1"/>
  <c r="AT1643" i="6"/>
  <c r="AU1643" i="6" s="1"/>
  <c r="AT808" i="6"/>
  <c r="AU808" i="6" s="1"/>
  <c r="AT879" i="6"/>
  <c r="AU879" i="6" s="1"/>
  <c r="AT731" i="6"/>
  <c r="AU731" i="6" s="1"/>
  <c r="AT593" i="6"/>
  <c r="AU593" i="6" s="1"/>
  <c r="AT452" i="6"/>
  <c r="AU452" i="6" s="1"/>
  <c r="AT2002" i="6"/>
  <c r="AU2002" i="6" s="1"/>
  <c r="AT2213" i="6"/>
  <c r="AU2213" i="6" s="1"/>
  <c r="AT2064" i="6"/>
  <c r="AU2064" i="6" s="1"/>
  <c r="AT1928" i="6"/>
  <c r="AU1928" i="6" s="1"/>
  <c r="AT1783" i="6"/>
  <c r="AU1783" i="6" s="1"/>
  <c r="AT1710" i="6"/>
  <c r="AU1710" i="6" s="1"/>
  <c r="AT948" i="6"/>
  <c r="AU948" i="6" s="1"/>
  <c r="AT356" i="6"/>
  <c r="AU356" i="6" s="1"/>
  <c r="AZ1530" i="6"/>
  <c r="AZ1049" i="6"/>
  <c r="AZ813" i="6"/>
  <c r="AZ393" i="6"/>
  <c r="AZ1091" i="6"/>
  <c r="AT1735" i="6"/>
  <c r="AU1735" i="6" s="1"/>
  <c r="AT1594" i="6"/>
  <c r="AU1594" i="6" s="1"/>
  <c r="AT1445" i="6"/>
  <c r="AU1445" i="6" s="1"/>
  <c r="AZ1461" i="6"/>
  <c r="AZ792" i="6"/>
  <c r="AZ40" i="6"/>
  <c r="AT1590" i="6"/>
  <c r="AU1590" i="6" s="1"/>
  <c r="AT1263" i="6"/>
  <c r="AU1263" i="6" s="1"/>
  <c r="AT1120" i="6"/>
  <c r="AU1120" i="6" s="1"/>
  <c r="AT976" i="6"/>
  <c r="AU976" i="6" s="1"/>
  <c r="AZ1800" i="6"/>
  <c r="AZ260" i="6"/>
  <c r="AZ576" i="6"/>
  <c r="AZ1726" i="6"/>
  <c r="AZ970" i="6"/>
  <c r="AZ2211" i="6"/>
  <c r="AZ1355" i="6"/>
  <c r="AZ182" i="6"/>
  <c r="AT2179" i="6"/>
  <c r="AU2179" i="6" s="1"/>
  <c r="AT2035" i="6"/>
  <c r="AU2035" i="6" s="1"/>
  <c r="AT583" i="6"/>
  <c r="AU583" i="6" s="1"/>
  <c r="AZ2106" i="6"/>
  <c r="AZ1961" i="6"/>
  <c r="AZ126" i="6"/>
  <c r="AZ1097" i="6"/>
  <c r="AZ286" i="6"/>
  <c r="AT906" i="6"/>
  <c r="AU906" i="6" s="1"/>
  <c r="AT757" i="6"/>
  <c r="AU757" i="6" s="1"/>
  <c r="AT617" i="6"/>
  <c r="AU617" i="6" s="1"/>
  <c r="AT471" i="6"/>
  <c r="AU471" i="6" s="1"/>
  <c r="AT334" i="6"/>
  <c r="AU334" i="6" s="1"/>
  <c r="AZ1916" i="6"/>
  <c r="AZ1153" i="6"/>
  <c r="AT1727" i="6"/>
  <c r="AU1727" i="6" s="1"/>
  <c r="AT1302" i="6"/>
  <c r="AU1302" i="6" s="1"/>
  <c r="AT877" i="6"/>
  <c r="AU877" i="6" s="1"/>
  <c r="AT296" i="6"/>
  <c r="AU296" i="6" s="1"/>
  <c r="AZ1970" i="6"/>
  <c r="AZ1178" i="6"/>
  <c r="AZ1079" i="6"/>
  <c r="AZ98" i="6"/>
  <c r="AZ882" i="6"/>
  <c r="AZ547" i="6"/>
  <c r="AZ156" i="6"/>
  <c r="AT1653" i="6"/>
  <c r="AU1653" i="6" s="1"/>
  <c r="AT1512" i="6"/>
  <c r="AU1512" i="6" s="1"/>
  <c r="AT1364" i="6"/>
  <c r="AU1364" i="6" s="1"/>
  <c r="AT1222" i="6"/>
  <c r="AU1222" i="6" s="1"/>
  <c r="AT1081" i="6"/>
  <c r="AU1081" i="6" s="1"/>
  <c r="AT1194" i="6"/>
  <c r="AU1194" i="6" s="1"/>
  <c r="AT115" i="6"/>
  <c r="AU115" i="6" s="1"/>
  <c r="AZ883" i="6"/>
  <c r="AZ394" i="6"/>
  <c r="AZ1294" i="6"/>
  <c r="AZ1711" i="6"/>
  <c r="AT1717" i="6"/>
  <c r="AU1717" i="6" s="1"/>
  <c r="AT1433" i="6"/>
  <c r="AU1433" i="6" s="1"/>
  <c r="AT1150" i="6"/>
  <c r="AU1150" i="6" s="1"/>
  <c r="AT3" i="6"/>
  <c r="AU3" i="6" s="1"/>
  <c r="AZ19" i="6"/>
  <c r="AT487" i="6"/>
  <c r="AU487" i="6" s="1"/>
  <c r="AT172" i="6"/>
  <c r="AU172" i="6" s="1"/>
  <c r="AT26" i="6"/>
  <c r="AU26" i="6" s="1"/>
  <c r="AZ2167" i="6"/>
  <c r="AZ1486" i="6"/>
  <c r="AZ1439" i="6"/>
  <c r="AZ610" i="6"/>
  <c r="AZ244" i="6"/>
  <c r="AZ737" i="6"/>
  <c r="AZ797" i="6"/>
  <c r="AT1872" i="6"/>
  <c r="AU1872" i="6" s="1"/>
  <c r="AT1683" i="6"/>
  <c r="AU1683" i="6" s="1"/>
  <c r="AT1441" i="6"/>
  <c r="AU1441" i="6" s="1"/>
  <c r="AT1255" i="6"/>
  <c r="AU1255" i="6" s="1"/>
  <c r="AT1495" i="6"/>
  <c r="AU1495" i="6" s="1"/>
  <c r="AT1210" i="6"/>
  <c r="AU1210" i="6" s="1"/>
  <c r="AT263" i="6"/>
  <c r="AU263" i="6" s="1"/>
  <c r="AZ483" i="6"/>
  <c r="AZ599" i="6"/>
  <c r="AZ318" i="6"/>
  <c r="AZ36" i="6"/>
  <c r="AZ1316" i="6"/>
  <c r="AZ1331" i="6"/>
  <c r="AZ857" i="6"/>
  <c r="AZ441" i="6"/>
  <c r="AZ1891" i="6"/>
  <c r="AZ1806" i="6"/>
  <c r="AZ1550" i="6"/>
  <c r="AZ248" i="6"/>
  <c r="AZ1449" i="6"/>
  <c r="AZ1307" i="6"/>
  <c r="AZ1233" i="6"/>
  <c r="AZ1503" i="6"/>
  <c r="AZ1716" i="6"/>
  <c r="AZ588" i="6"/>
  <c r="AZ255" i="6"/>
  <c r="AT209" i="6"/>
  <c r="AU209" i="6" s="1"/>
  <c r="AZ2149" i="6"/>
  <c r="AZ2134" i="6"/>
  <c r="AZ1771" i="6"/>
  <c r="AZ1709" i="6"/>
  <c r="AZ804" i="6"/>
  <c r="AZ34" i="6"/>
  <c r="AZ967" i="6"/>
  <c r="AZ1238" i="6"/>
  <c r="AZ1932" i="6"/>
  <c r="AT787" i="6"/>
  <c r="AU787" i="6" s="1"/>
  <c r="AZ1584" i="6"/>
  <c r="AZ1620" i="6"/>
  <c r="AZ1334" i="6"/>
  <c r="AZ163" i="6"/>
  <c r="AZ954" i="6"/>
  <c r="AZ946" i="6"/>
  <c r="AZ890" i="6"/>
  <c r="AT1706" i="6"/>
  <c r="AU1706" i="6" s="1"/>
  <c r="AT2168" i="6"/>
  <c r="AU2168" i="6" s="1"/>
  <c r="AT2169" i="6"/>
  <c r="AU2169" i="6" s="1"/>
  <c r="AT2023" i="6"/>
  <c r="AU2023" i="6" s="1"/>
  <c r="AT1876" i="6"/>
  <c r="AU1876" i="6" s="1"/>
  <c r="AT1737" i="6"/>
  <c r="AU1737" i="6" s="1"/>
  <c r="AT1598" i="6"/>
  <c r="AU1598" i="6" s="1"/>
  <c r="AT1331" i="6"/>
  <c r="AU1331" i="6" s="1"/>
  <c r="AZ1333" i="6"/>
  <c r="AZ888" i="6"/>
  <c r="AZ21" i="6"/>
  <c r="AZ563" i="6"/>
  <c r="AZ2203" i="6"/>
  <c r="AZ1203" i="6"/>
  <c r="AZ1610" i="6"/>
  <c r="AZ1031" i="6"/>
  <c r="AZ1061" i="6"/>
  <c r="AZ824" i="6"/>
  <c r="AZ601" i="6"/>
  <c r="AZ808" i="6"/>
  <c r="AZ298" i="6"/>
  <c r="AZ771" i="6"/>
  <c r="AZ488" i="6"/>
  <c r="AZ1081" i="6"/>
  <c r="AZ1661" i="6"/>
  <c r="AZ1974" i="6"/>
  <c r="AZ2124" i="6"/>
  <c r="AZ1600" i="6"/>
  <c r="AZ1922" i="6"/>
  <c r="AZ1516" i="6"/>
  <c r="AZ1454" i="6"/>
  <c r="AZ1713" i="6"/>
  <c r="AZ1527" i="6"/>
  <c r="AZ980" i="6"/>
  <c r="AZ1171" i="6"/>
  <c r="AZ682" i="6"/>
  <c r="AZ551" i="6"/>
  <c r="AZ1939" i="6"/>
  <c r="AZ1653" i="6"/>
  <c r="AZ1498" i="6"/>
  <c r="AZ593" i="6"/>
  <c r="AZ760" i="6"/>
  <c r="AZ191" i="6"/>
  <c r="AZ1482" i="6"/>
  <c r="AZ1304" i="6"/>
  <c r="AZ1300" i="6"/>
  <c r="AZ1701" i="6"/>
  <c r="AZ1120" i="6"/>
  <c r="AZ2078" i="6"/>
  <c r="AZ1595" i="6"/>
  <c r="AZ1163" i="6"/>
  <c r="AZ1997" i="6"/>
  <c r="AZ770" i="6"/>
  <c r="AZ281" i="6"/>
  <c r="AZ140" i="6"/>
  <c r="AZ1217" i="6"/>
  <c r="AZ646" i="6"/>
  <c r="AZ277" i="6"/>
  <c r="AZ303" i="6"/>
  <c r="AZ73" i="6"/>
  <c r="AZ299" i="6"/>
  <c r="AZ154" i="6"/>
  <c r="AZ11" i="6"/>
  <c r="AZ183" i="6"/>
  <c r="AZ1918" i="6"/>
  <c r="AZ2002" i="6"/>
  <c r="AZ1502" i="6"/>
  <c r="AZ1093" i="6"/>
  <c r="AZ670" i="6"/>
  <c r="AZ389" i="6"/>
  <c r="AZ802" i="6"/>
  <c r="AZ658" i="6"/>
  <c r="AZ1015" i="6"/>
  <c r="AZ776" i="6"/>
  <c r="AZ956" i="6"/>
  <c r="AZ673" i="6"/>
  <c r="AZ352" i="6"/>
  <c r="AZ750" i="6"/>
  <c r="AZ654" i="6"/>
  <c r="AZ288" i="6"/>
  <c r="AZ572" i="6"/>
  <c r="AZ1166" i="6"/>
  <c r="AZ2011" i="6"/>
  <c r="AZ2023" i="6"/>
  <c r="AZ2098" i="6"/>
  <c r="AZ1706" i="6"/>
  <c r="AZ1562" i="6"/>
  <c r="AZ1820" i="6"/>
  <c r="AZ1330" i="6"/>
  <c r="AZ400" i="6"/>
  <c r="AZ930" i="6"/>
  <c r="AZ505" i="6"/>
  <c r="AZ111" i="6"/>
  <c r="AZ55" i="6"/>
  <c r="AZ894" i="6"/>
  <c r="AZ475" i="6"/>
  <c r="AZ405" i="6"/>
  <c r="AZ1761" i="6"/>
  <c r="AZ1473" i="6"/>
  <c r="AZ1047" i="6"/>
  <c r="AZ649" i="6"/>
  <c r="AZ937" i="6"/>
  <c r="AZ440" i="6"/>
  <c r="AZ1875" i="6"/>
  <c r="AZ1872" i="6"/>
  <c r="AZ1517" i="6"/>
  <c r="AZ1611" i="6"/>
  <c r="AZ1321" i="6"/>
  <c r="AZ1406" i="6"/>
  <c r="AZ851" i="6"/>
  <c r="AZ733" i="6"/>
  <c r="AZ76" i="6"/>
  <c r="AZ463" i="6"/>
  <c r="AZ184" i="6"/>
  <c r="AZ1320" i="6"/>
  <c r="AZ973" i="6"/>
  <c r="AZ264" i="6"/>
  <c r="AZ145" i="6"/>
  <c r="AZ2145" i="6"/>
  <c r="AZ2210" i="6"/>
  <c r="AZ1688" i="6"/>
  <c r="AZ1749" i="6"/>
  <c r="AZ1261" i="6"/>
  <c r="AZ1874" i="6"/>
  <c r="AZ94" i="6"/>
  <c r="AZ766" i="6"/>
  <c r="AZ198" i="6"/>
  <c r="AZ516" i="6"/>
  <c r="AZ777" i="6"/>
  <c r="AZ1312" i="6"/>
  <c r="AZ314" i="6"/>
  <c r="AZ1881" i="6"/>
  <c r="AZ761" i="6"/>
  <c r="AZ487" i="6"/>
  <c r="AZ1130" i="6"/>
  <c r="AZ273" i="6"/>
  <c r="AZ1531" i="6"/>
  <c r="AZ1739" i="6"/>
  <c r="AZ910" i="6"/>
  <c r="AZ627" i="6"/>
  <c r="AZ61" i="6"/>
  <c r="AZ75" i="6"/>
  <c r="AZ338" i="6"/>
  <c r="AZ1156" i="6"/>
  <c r="AZ1295" i="6"/>
  <c r="AZ805" i="6"/>
  <c r="AZ837" i="6"/>
  <c r="AZ545" i="6"/>
  <c r="AZ1774" i="6"/>
  <c r="AZ1346" i="6"/>
  <c r="AZ1867" i="6"/>
  <c r="AZ1237" i="6"/>
  <c r="AZ494" i="6"/>
  <c r="AZ47" i="6"/>
  <c r="AZ44" i="6"/>
  <c r="AZ1426" i="6"/>
  <c r="AZ1286" i="6"/>
  <c r="AZ1274" i="6"/>
  <c r="AZ1080" i="6"/>
  <c r="AZ819" i="6"/>
  <c r="AZ37" i="6"/>
  <c r="AT1137" i="6"/>
  <c r="AU1137" i="6" s="1"/>
  <c r="AT998" i="6"/>
  <c r="AU998" i="6" s="1"/>
  <c r="AT921" i="6"/>
  <c r="AU921" i="6" s="1"/>
  <c r="AT489" i="6"/>
  <c r="AU489" i="6" s="1"/>
  <c r="AT1192" i="6"/>
  <c r="AU1192" i="6" s="1"/>
  <c r="AT1148" i="6"/>
  <c r="AU1148" i="6" s="1"/>
  <c r="AT128" i="6"/>
  <c r="AU128" i="6" s="1"/>
  <c r="AZ129" i="6"/>
  <c r="AT307" i="6"/>
  <c r="AU307" i="6" s="1"/>
  <c r="AZ530" i="6"/>
  <c r="AZ944" i="6"/>
  <c r="AT287" i="6"/>
  <c r="AU287" i="6" s="1"/>
  <c r="AZ1466" i="6"/>
  <c r="AZ1594" i="6"/>
  <c r="AT2081" i="6"/>
  <c r="AU2081" i="6" s="1"/>
  <c r="AT1934" i="6"/>
  <c r="AU1934" i="6" s="1"/>
  <c r="AT1792" i="6"/>
  <c r="AU1792" i="6" s="1"/>
  <c r="AT827" i="6"/>
  <c r="AU827" i="6" s="1"/>
  <c r="AT1008" i="6"/>
  <c r="AU1008" i="6" s="1"/>
  <c r="AT152" i="6"/>
  <c r="AU152" i="6" s="1"/>
  <c r="AZ2177" i="6"/>
  <c r="AZ634" i="6"/>
  <c r="AZ72" i="6"/>
  <c r="AZ639" i="6"/>
  <c r="AZ67" i="6"/>
  <c r="AZ845" i="6"/>
  <c r="AZ200" i="6"/>
  <c r="AZ1076" i="6"/>
  <c r="AZ835" i="6"/>
  <c r="AZ1260" i="6"/>
  <c r="AT504" i="6"/>
  <c r="AU504" i="6" s="1"/>
  <c r="AT341" i="6"/>
  <c r="AU341" i="6" s="1"/>
  <c r="AT930" i="6"/>
  <c r="AU930" i="6" s="1"/>
  <c r="AT865" i="6"/>
  <c r="AU865" i="6" s="1"/>
  <c r="AT870" i="6"/>
  <c r="AU870" i="6" s="1"/>
  <c r="AZ1145" i="6"/>
  <c r="AZ900" i="6"/>
  <c r="AZ429" i="6"/>
  <c r="AZ1226" i="6"/>
  <c r="AZ540" i="6"/>
  <c r="AZ310" i="6"/>
  <c r="AT1363" i="6"/>
  <c r="AU1363" i="6" s="1"/>
  <c r="AZ1314" i="6"/>
  <c r="AZ399" i="6"/>
  <c r="AZ1693" i="6"/>
  <c r="AZ1830" i="6"/>
  <c r="AZ1414" i="6"/>
  <c r="AZ1642" i="6"/>
  <c r="AZ77" i="6"/>
  <c r="AZ644" i="6"/>
  <c r="AZ2136" i="6"/>
  <c r="AT815" i="6"/>
  <c r="AU815" i="6" s="1"/>
  <c r="AT349" i="6"/>
  <c r="AU349" i="6" s="1"/>
  <c r="AT977" i="6"/>
  <c r="AU977" i="6" s="1"/>
  <c r="AT1954" i="6"/>
  <c r="AU1954" i="6" s="1"/>
  <c r="AT238" i="6"/>
  <c r="AU238" i="6" s="1"/>
  <c r="AZ2063" i="6"/>
  <c r="AZ1379" i="6"/>
  <c r="AZ1228" i="6"/>
  <c r="AZ2046" i="6"/>
  <c r="AZ506" i="6"/>
  <c r="AZ225" i="6"/>
  <c r="AZ249" i="6"/>
  <c r="AZ1176" i="6"/>
  <c r="AZ1038" i="6"/>
  <c r="AZ584" i="6"/>
  <c r="AZ503" i="6"/>
  <c r="AT620" i="6"/>
  <c r="AU620" i="6" s="1"/>
  <c r="AT2100" i="6"/>
  <c r="AU2100" i="6" s="1"/>
  <c r="AT1961" i="6"/>
  <c r="AU1961" i="6" s="1"/>
  <c r="AT1921" i="6"/>
  <c r="AU1921" i="6" s="1"/>
  <c r="AT80" i="6"/>
  <c r="AU80" i="6" s="1"/>
  <c r="AT175" i="6"/>
  <c r="AU175" i="6" s="1"/>
  <c r="AT262" i="6"/>
  <c r="AU262" i="6" s="1"/>
  <c r="AT941" i="6"/>
  <c r="AU941" i="6" s="1"/>
  <c r="AT514" i="6"/>
  <c r="AU514" i="6" s="1"/>
  <c r="AT668" i="6"/>
  <c r="AU668" i="6" s="1"/>
  <c r="AT1890" i="6"/>
  <c r="AU1890" i="6" s="1"/>
  <c r="AT1607" i="6"/>
  <c r="AU1607" i="6" s="1"/>
  <c r="AT1465" i="6"/>
  <c r="AU1465" i="6" s="1"/>
  <c r="AT1322" i="6"/>
  <c r="AU1322" i="6" s="1"/>
  <c r="AZ2076" i="6"/>
  <c r="AZ1388" i="6"/>
  <c r="AZ1892" i="6"/>
  <c r="AZ1608" i="6"/>
  <c r="AZ2202" i="6"/>
  <c r="AZ1734" i="6"/>
  <c r="AZ919" i="6"/>
  <c r="AT1393" i="6"/>
  <c r="AU1393" i="6" s="1"/>
  <c r="AT1814" i="6"/>
  <c r="AU1814" i="6" s="1"/>
  <c r="AT1981" i="6"/>
  <c r="AU1981" i="6" s="1"/>
  <c r="AT2204" i="6"/>
  <c r="AU2204" i="6" s="1"/>
  <c r="AT2016" i="6"/>
  <c r="AU2016" i="6" s="1"/>
  <c r="AT29" i="6"/>
  <c r="AU29" i="6" s="1"/>
  <c r="AT1565" i="6"/>
  <c r="AU1565" i="6" s="1"/>
  <c r="AT2096" i="6"/>
  <c r="AU2096" i="6" s="1"/>
  <c r="AT1952" i="6"/>
  <c r="AU1952" i="6" s="1"/>
  <c r="AT1812" i="6"/>
  <c r="AU1812" i="6" s="1"/>
  <c r="AT1670" i="6"/>
  <c r="AU1670" i="6" s="1"/>
  <c r="AT1526" i="6"/>
  <c r="AU1526" i="6" s="1"/>
  <c r="AT31" i="6"/>
  <c r="AU31" i="6" s="1"/>
  <c r="AT1496" i="6"/>
  <c r="AU1496" i="6" s="1"/>
  <c r="AT687" i="6"/>
  <c r="AU687" i="6" s="1"/>
  <c r="AZ2045" i="6"/>
  <c r="AT1338" i="6"/>
  <c r="AU1338" i="6" s="1"/>
  <c r="AT494" i="6"/>
  <c r="AU494" i="6" s="1"/>
  <c r="AT658" i="6"/>
  <c r="AU658" i="6" s="1"/>
  <c r="AT2090" i="6"/>
  <c r="AU2090" i="6" s="1"/>
  <c r="AT955" i="6"/>
  <c r="AU955" i="6" s="1"/>
  <c r="AT900" i="6"/>
  <c r="AU900" i="6" s="1"/>
  <c r="AT2102" i="6"/>
  <c r="AU2102" i="6" s="1"/>
  <c r="AT468" i="6"/>
  <c r="AU468" i="6" s="1"/>
  <c r="AT671" i="6"/>
  <c r="AU671" i="6" s="1"/>
  <c r="AT1957" i="6"/>
  <c r="AU1957" i="6" s="1"/>
  <c r="AT1956" i="6"/>
  <c r="AU1956" i="6" s="1"/>
  <c r="AT1254" i="6"/>
  <c r="AU1254" i="6" s="1"/>
  <c r="AT433" i="6"/>
  <c r="AU433" i="6" s="1"/>
  <c r="AT269" i="6"/>
  <c r="AU269" i="6" s="1"/>
  <c r="AT129" i="6"/>
  <c r="AU129" i="6" s="1"/>
  <c r="AT1485" i="6"/>
  <c r="AU1485" i="6" s="1"/>
  <c r="AT1206" i="6"/>
  <c r="AU1206" i="6" s="1"/>
  <c r="AT794" i="6"/>
  <c r="AU794" i="6" s="1"/>
  <c r="AT530" i="6"/>
  <c r="AU530" i="6" s="1"/>
  <c r="AT1251" i="6"/>
  <c r="AU1251" i="6" s="1"/>
  <c r="AT2127" i="6"/>
  <c r="AU2127" i="6" s="1"/>
  <c r="AT1984" i="6"/>
  <c r="AU1984" i="6" s="1"/>
  <c r="AT1838" i="6"/>
  <c r="AU1838" i="6" s="1"/>
  <c r="AT1884" i="6"/>
  <c r="AU1884" i="6" s="1"/>
  <c r="AT1813" i="6"/>
  <c r="AU1813" i="6" s="1"/>
  <c r="AZ428" i="6"/>
  <c r="AZ1677" i="6"/>
  <c r="AT313" i="6"/>
  <c r="AU313" i="6" s="1"/>
  <c r="AT867" i="6"/>
  <c r="AU867" i="6" s="1"/>
  <c r="AT332" i="6"/>
  <c r="AU332" i="6" s="1"/>
  <c r="AT1404" i="6"/>
  <c r="AU1404" i="6" s="1"/>
  <c r="AT267" i="6"/>
  <c r="AU267" i="6" s="1"/>
  <c r="AT2212" i="6"/>
  <c r="AU2212" i="6" s="1"/>
  <c r="AT1996" i="6"/>
  <c r="AU1996" i="6" s="1"/>
  <c r="AT573" i="6"/>
  <c r="AU573" i="6" s="1"/>
  <c r="AZ2010" i="6"/>
  <c r="AT1387" i="6"/>
  <c r="AU1387" i="6" s="1"/>
  <c r="AT996" i="6"/>
  <c r="AU996" i="6" s="1"/>
  <c r="AT849" i="6"/>
  <c r="AU849" i="6" s="1"/>
  <c r="AT182" i="6"/>
  <c r="AU182" i="6" s="1"/>
  <c r="AT512" i="6"/>
  <c r="AU512" i="6" s="1"/>
  <c r="AT1053" i="6"/>
  <c r="AU1053" i="6" s="1"/>
  <c r="AT490" i="6"/>
  <c r="AU490" i="6" s="1"/>
  <c r="AT1591" i="6"/>
  <c r="AU1591" i="6" s="1"/>
  <c r="AT1124" i="6"/>
  <c r="AU1124" i="6" s="1"/>
  <c r="AT342" i="6"/>
  <c r="AU342" i="6" s="1"/>
  <c r="AT122" i="6"/>
  <c r="AU122" i="6" s="1"/>
  <c r="AT1108" i="6"/>
  <c r="AU1108" i="6" s="1"/>
  <c r="AT393" i="6"/>
  <c r="AU393" i="6" s="1"/>
  <c r="AT1771" i="6"/>
  <c r="AU1771" i="6" s="1"/>
  <c r="AT1795" i="6"/>
  <c r="AU1795" i="6" s="1"/>
  <c r="AT2134" i="6"/>
  <c r="AU2134" i="6" s="1"/>
  <c r="AT2148" i="6"/>
  <c r="AU2148" i="6" s="1"/>
  <c r="AT169" i="6"/>
  <c r="AU169" i="6" s="1"/>
  <c r="AT1066" i="6"/>
  <c r="AU1066" i="6" s="1"/>
  <c r="AT709" i="6"/>
  <c r="AU709" i="6" s="1"/>
  <c r="AT578" i="6"/>
  <c r="AU578" i="6" s="1"/>
  <c r="AT1031" i="6"/>
  <c r="AU1031" i="6" s="1"/>
  <c r="AT614" i="6"/>
  <c r="AU614" i="6" s="1"/>
  <c r="AT1164" i="6"/>
  <c r="AU1164" i="6" s="1"/>
  <c r="AT764" i="6"/>
  <c r="AU764" i="6" s="1"/>
  <c r="AZ1565" i="6"/>
  <c r="AZ1769" i="6"/>
  <c r="AT1279" i="6"/>
  <c r="AU1279" i="6" s="1"/>
  <c r="AT435" i="6"/>
  <c r="AU435" i="6" s="1"/>
  <c r="AT1439" i="6"/>
  <c r="AU1439" i="6" s="1"/>
  <c r="AT1676" i="6"/>
  <c r="AU1676" i="6" s="1"/>
  <c r="AT1184" i="6"/>
  <c r="AU1184" i="6" s="1"/>
  <c r="AT345" i="6"/>
  <c r="AU345" i="6" s="1"/>
  <c r="AZ2101" i="6"/>
  <c r="AZ1492" i="6"/>
  <c r="AZ1586" i="6"/>
  <c r="AZ1929" i="6"/>
  <c r="AZ2165" i="6"/>
  <c r="AZ1453" i="6"/>
  <c r="AZ961" i="6"/>
  <c r="AZ80" i="6"/>
  <c r="AZ614" i="6"/>
  <c r="AZ741" i="6"/>
  <c r="AZ132" i="6"/>
  <c r="AT1898" i="6"/>
  <c r="AU1898" i="6" s="1"/>
  <c r="AT2094" i="6"/>
  <c r="AU2094" i="6" s="1"/>
  <c r="AT1823" i="6"/>
  <c r="AU1823" i="6" s="1"/>
  <c r="AT1378" i="6"/>
  <c r="AU1378" i="6" s="1"/>
  <c r="AT1229" i="6"/>
  <c r="AU1229" i="6" s="1"/>
  <c r="AT802" i="6"/>
  <c r="AU802" i="6" s="1"/>
  <c r="AT1751" i="6"/>
  <c r="AU1751" i="6" s="1"/>
  <c r="AT221" i="6"/>
  <c r="AU221" i="6" s="1"/>
  <c r="AT1666" i="6"/>
  <c r="AU1666" i="6" s="1"/>
  <c r="AT1381" i="6"/>
  <c r="AU1381" i="6" s="1"/>
  <c r="AT1094" i="6"/>
  <c r="AU1094" i="6" s="1"/>
  <c r="AT738" i="6"/>
  <c r="AU738" i="6" s="1"/>
  <c r="AT450" i="6"/>
  <c r="AU450" i="6" s="1"/>
  <c r="AT113" i="6"/>
  <c r="AU113" i="6" s="1"/>
  <c r="AT192" i="6"/>
  <c r="AU192" i="6" s="1"/>
  <c r="AZ1227" i="6"/>
  <c r="AZ1381" i="6"/>
  <c r="AZ357" i="6"/>
  <c r="AZ613" i="6"/>
  <c r="AZ953" i="6"/>
  <c r="AZ464" i="6"/>
  <c r="AZ327" i="6"/>
  <c r="AZ714" i="6"/>
  <c r="AT1839" i="6"/>
  <c r="AU1839" i="6" s="1"/>
  <c r="AT1911" i="6"/>
  <c r="AU1911" i="6" s="1"/>
  <c r="AT302" i="6"/>
  <c r="AU302" i="6" s="1"/>
  <c r="AT1357" i="6"/>
  <c r="AU1357" i="6" s="1"/>
  <c r="AT1931" i="6"/>
  <c r="AU1931" i="6" s="1"/>
  <c r="AT1790" i="6"/>
  <c r="AU1790" i="6" s="1"/>
  <c r="AT853" i="6"/>
  <c r="AU853" i="6" s="1"/>
  <c r="AT143" i="6"/>
  <c r="AU143" i="6" s="1"/>
  <c r="AT683" i="6"/>
  <c r="AU683" i="6" s="1"/>
  <c r="AT187" i="6"/>
  <c r="AU187" i="6" s="1"/>
  <c r="AT104" i="6"/>
  <c r="AU104" i="6" s="1"/>
  <c r="AZ1787" i="6"/>
  <c r="AZ2126" i="6"/>
  <c r="AZ1557" i="6"/>
  <c r="AZ1415" i="6"/>
  <c r="AZ482" i="6"/>
  <c r="AZ1699" i="6"/>
  <c r="AT1469" i="6"/>
  <c r="AU1469" i="6" s="1"/>
  <c r="AT1168" i="6"/>
  <c r="AU1168" i="6" s="1"/>
  <c r="AT1644" i="6"/>
  <c r="AU1644" i="6" s="1"/>
  <c r="AT1501" i="6"/>
  <c r="AU1501" i="6" s="1"/>
  <c r="AT151" i="6"/>
  <c r="AU151" i="6" s="1"/>
  <c r="AT8" i="6"/>
  <c r="AU8" i="6" s="1"/>
  <c r="AT659" i="6"/>
  <c r="AU659" i="6" s="1"/>
  <c r="AT352" i="6"/>
  <c r="AU352" i="6" s="1"/>
  <c r="AT2151" i="6"/>
  <c r="AU2151" i="6" s="1"/>
  <c r="AT1938" i="6"/>
  <c r="AU1938" i="6" s="1"/>
  <c r="AT584" i="6"/>
  <c r="AU584" i="6" s="1"/>
  <c r="AZ1926" i="6"/>
  <c r="AZ1497" i="6"/>
  <c r="AZ1723" i="6"/>
  <c r="AZ332" i="6"/>
  <c r="AZ48" i="6"/>
  <c r="AZ1018" i="6"/>
  <c r="AZ443" i="6"/>
  <c r="AZ1109" i="6"/>
  <c r="AZ664" i="6"/>
  <c r="AZ1833" i="6"/>
  <c r="AZ1546" i="6"/>
  <c r="AZ1533" i="6"/>
  <c r="AZ204" i="6"/>
  <c r="AZ57" i="6"/>
  <c r="AT405" i="6"/>
  <c r="AU405" i="6" s="1"/>
  <c r="AT2071" i="6"/>
  <c r="AU2071" i="6" s="1"/>
  <c r="AT1925" i="6"/>
  <c r="AU1925" i="6" s="1"/>
  <c r="AT1786" i="6"/>
  <c r="AU1786" i="6" s="1"/>
  <c r="AT1143" i="6"/>
  <c r="AU1143" i="6" s="1"/>
  <c r="AT1241" i="6"/>
  <c r="AU1241" i="6" s="1"/>
  <c r="AT943" i="6"/>
  <c r="AU943" i="6" s="1"/>
  <c r="AT1628" i="6"/>
  <c r="AU1628" i="6" s="1"/>
  <c r="AT1468" i="6"/>
  <c r="AU1468" i="6" s="1"/>
  <c r="AT851" i="6"/>
  <c r="AU851" i="6" s="1"/>
  <c r="AZ2039" i="6"/>
  <c r="AZ2190" i="6"/>
  <c r="AZ1878" i="6"/>
  <c r="AZ1310" i="6"/>
  <c r="AZ685" i="6"/>
  <c r="AZ1006" i="6"/>
  <c r="AZ455" i="6"/>
  <c r="AT1349" i="6"/>
  <c r="AU1349" i="6" s="1"/>
  <c r="AT400" i="6"/>
  <c r="AU400" i="6" s="1"/>
  <c r="AT1063" i="6"/>
  <c r="AU1063" i="6" s="1"/>
  <c r="AT918" i="6"/>
  <c r="AU918" i="6" s="1"/>
  <c r="AT837" i="6"/>
  <c r="AU837" i="6" s="1"/>
  <c r="AT1051" i="6"/>
  <c r="AU1051" i="6" s="1"/>
  <c r="AT623" i="6"/>
  <c r="AU623" i="6" s="1"/>
  <c r="AT1284" i="6"/>
  <c r="AU1284" i="6" s="1"/>
  <c r="AZ2005" i="6"/>
  <c r="AZ1430" i="6"/>
  <c r="AZ1609" i="6"/>
  <c r="AZ1679" i="6"/>
  <c r="AZ1188" i="6"/>
  <c r="AZ1123" i="6"/>
  <c r="AZ283" i="6"/>
  <c r="AZ128" i="6"/>
  <c r="AZ22" i="6"/>
  <c r="AZ137" i="6"/>
  <c r="AZ241" i="6"/>
  <c r="AZ785" i="6"/>
  <c r="AZ1520" i="6"/>
  <c r="AZ629" i="6"/>
  <c r="AT2181" i="6"/>
  <c r="AU2181" i="6" s="1"/>
  <c r="AT1936" i="6"/>
  <c r="AU1936" i="6" s="1"/>
  <c r="AT422" i="6"/>
  <c r="AU422" i="6" s="1"/>
  <c r="AT1084" i="6"/>
  <c r="AU1084" i="6" s="1"/>
  <c r="AT1935" i="6"/>
  <c r="AU1935" i="6" s="1"/>
  <c r="AT1901" i="6"/>
  <c r="AU1901" i="6" s="1"/>
  <c r="AT2073" i="6"/>
  <c r="AU2073" i="6" s="1"/>
  <c r="AT616" i="6"/>
  <c r="AU616" i="6" s="1"/>
  <c r="AT331" i="6"/>
  <c r="AU331" i="6" s="1"/>
  <c r="AT945" i="6"/>
  <c r="AU945" i="6" s="1"/>
  <c r="AT517" i="6"/>
  <c r="AU517" i="6" s="1"/>
  <c r="AT833" i="6"/>
  <c r="AU833" i="6" s="1"/>
  <c r="AT695" i="6"/>
  <c r="AU695" i="6" s="1"/>
  <c r="AT551" i="6"/>
  <c r="AU551" i="6" s="1"/>
  <c r="AT408" i="6"/>
  <c r="AU408" i="6" s="1"/>
  <c r="AZ1131" i="6"/>
  <c r="AZ1684" i="6"/>
  <c r="AZ1508" i="6"/>
  <c r="AZ1114" i="6"/>
  <c r="AZ1370" i="6"/>
  <c r="AT1208" i="6"/>
  <c r="AU1208" i="6" s="1"/>
  <c r="AT2080" i="6"/>
  <c r="AU2080" i="6" s="1"/>
  <c r="AT2104" i="6"/>
  <c r="AU2104" i="6" s="1"/>
  <c r="AT1959" i="6"/>
  <c r="AU1959" i="6" s="1"/>
  <c r="AT1815" i="6"/>
  <c r="AU1815" i="6" s="1"/>
  <c r="AT555" i="6"/>
  <c r="AU555" i="6" s="1"/>
  <c r="AT250" i="6"/>
  <c r="AU250" i="6" s="1"/>
  <c r="AT271" i="6"/>
  <c r="AU271" i="6" s="1"/>
  <c r="AT249" i="6"/>
  <c r="AU249" i="6" s="1"/>
  <c r="AT98" i="6"/>
  <c r="AU98" i="6" s="1"/>
  <c r="AT896" i="6"/>
  <c r="AU896" i="6" s="1"/>
  <c r="AT749" i="6"/>
  <c r="AU749" i="6" s="1"/>
  <c r="AT463" i="6"/>
  <c r="AU463" i="6" s="1"/>
  <c r="AT19" i="6"/>
  <c r="AU19" i="6" s="1"/>
  <c r="AT2131" i="6"/>
  <c r="AU2131" i="6" s="1"/>
  <c r="AT1913" i="6"/>
  <c r="AU1913" i="6" s="1"/>
  <c r="AZ1591" i="6"/>
  <c r="AZ1362" i="6"/>
  <c r="AZ2014" i="6"/>
  <c r="AZ1559" i="6"/>
  <c r="AZ1494" i="6"/>
  <c r="AZ661" i="6"/>
  <c r="AZ828" i="6"/>
  <c r="AZ1157" i="6"/>
  <c r="AZ1493" i="6"/>
  <c r="AZ1643" i="6"/>
  <c r="AZ1440" i="6"/>
  <c r="AZ942" i="6"/>
  <c r="AZ659" i="6"/>
  <c r="AZ1059" i="6"/>
  <c r="AZ206" i="6"/>
  <c r="AZ795" i="6"/>
  <c r="AZ854" i="6"/>
  <c r="AZ687" i="6"/>
  <c r="AZ1980" i="6"/>
  <c r="AZ1147" i="6"/>
  <c r="AZ2048" i="6"/>
  <c r="AZ2201" i="6"/>
  <c r="AZ2058" i="6"/>
  <c r="AZ1615" i="6"/>
  <c r="AZ638" i="6"/>
  <c r="AZ258" i="6"/>
  <c r="AZ803" i="6"/>
  <c r="AZ662" i="6"/>
  <c r="AZ641" i="6"/>
  <c r="AZ397" i="6"/>
  <c r="AZ257" i="6"/>
  <c r="AZ801" i="6"/>
  <c r="AZ374" i="6"/>
  <c r="AZ232" i="6"/>
  <c r="AZ903" i="6"/>
  <c r="AZ623" i="6"/>
  <c r="AZ339" i="6"/>
  <c r="AZ336" i="6"/>
  <c r="AZ125" i="6"/>
  <c r="AZ1902" i="6"/>
  <c r="AZ387" i="6"/>
  <c r="AZ986" i="6"/>
  <c r="AZ870" i="6"/>
  <c r="AZ581" i="6"/>
  <c r="AZ302" i="6"/>
  <c r="AZ1162" i="6"/>
  <c r="AZ413" i="6"/>
  <c r="AZ1538" i="6"/>
  <c r="AZ1064" i="6"/>
  <c r="AZ1110" i="6"/>
  <c r="AZ373" i="6"/>
  <c r="AZ635" i="6"/>
  <c r="AZ739" i="6"/>
  <c r="AZ1011" i="6"/>
  <c r="AZ573" i="6"/>
  <c r="AZ465" i="6"/>
  <c r="AZ2019" i="6"/>
  <c r="AZ1438" i="6"/>
  <c r="AZ1152" i="6"/>
  <c r="AZ618" i="6"/>
  <c r="AZ1104" i="6"/>
  <c r="AZ989" i="6"/>
  <c r="AZ706" i="6"/>
  <c r="AZ41" i="6"/>
  <c r="AZ1136" i="6"/>
  <c r="AZ2074" i="6"/>
  <c r="AZ603" i="6"/>
  <c r="AZ480" i="6"/>
  <c r="AZ201" i="6"/>
  <c r="AZ379" i="6"/>
  <c r="AZ2035" i="6"/>
  <c r="AZ1289" i="6"/>
  <c r="AZ1191" i="6"/>
  <c r="AZ1585" i="6"/>
  <c r="AZ1283" i="6"/>
  <c r="AZ474" i="6"/>
  <c r="AZ1084" i="6"/>
  <c r="AZ850" i="6"/>
  <c r="AZ210" i="6"/>
  <c r="AZ1285" i="6"/>
  <c r="AZ1142" i="6"/>
  <c r="AZ104" i="6"/>
  <c r="AZ2139" i="6"/>
  <c r="AZ1001" i="6"/>
  <c r="AZ596" i="6"/>
  <c r="AZ466" i="6"/>
  <c r="AZ508" i="6"/>
  <c r="AZ652" i="6"/>
  <c r="AZ536" i="6"/>
  <c r="AZ2053" i="6"/>
  <c r="AZ1134" i="6"/>
  <c r="AZ1857" i="6"/>
  <c r="AZ1431" i="6"/>
  <c r="AZ1996" i="6"/>
  <c r="AZ1273" i="6"/>
  <c r="AZ935" i="6"/>
  <c r="AZ177" i="6"/>
  <c r="AZ597" i="6"/>
  <c r="AZ702" i="6"/>
  <c r="AZ1558" i="6"/>
  <c r="AZ987" i="6"/>
  <c r="AZ642" i="6"/>
  <c r="AZ501" i="6"/>
  <c r="AZ359" i="6"/>
  <c r="AZ951" i="6"/>
  <c r="AZ668" i="6"/>
  <c r="AZ381" i="6"/>
  <c r="AZ242" i="6"/>
  <c r="AZ1921" i="6"/>
  <c r="AZ1265" i="6"/>
  <c r="AZ1491" i="6"/>
  <c r="AZ1215" i="6"/>
  <c r="AZ1685" i="6"/>
  <c r="AZ735" i="6"/>
  <c r="AZ433" i="6"/>
  <c r="AZ717" i="6"/>
  <c r="AZ964" i="6"/>
  <c r="AZ17" i="6"/>
  <c r="AZ1971" i="6"/>
  <c r="AZ335" i="6"/>
  <c r="AZ655" i="6"/>
  <c r="AZ86" i="6"/>
  <c r="AZ1802" i="6"/>
  <c r="AZ1861" i="6"/>
  <c r="AZ1824" i="6"/>
  <c r="AZ1978" i="6"/>
  <c r="AZ1852" i="6"/>
  <c r="AZ911" i="6"/>
  <c r="AZ568" i="6"/>
  <c r="AZ150" i="6"/>
  <c r="AZ174" i="6"/>
  <c r="AZ147" i="6"/>
  <c r="AZ681" i="6"/>
  <c r="AZ253" i="6"/>
  <c r="AZ1535" i="6"/>
  <c r="AZ960" i="6"/>
  <c r="AZ97" i="6"/>
  <c r="AZ906" i="6"/>
  <c r="AZ1070" i="6"/>
  <c r="AZ360" i="6"/>
  <c r="AZ219" i="6"/>
  <c r="AZ2059" i="6"/>
  <c r="AZ1751" i="6"/>
  <c r="AZ307" i="6"/>
  <c r="AZ995" i="6"/>
  <c r="AZ446" i="6"/>
  <c r="AZ703" i="6"/>
  <c r="AZ1382" i="6"/>
  <c r="AZ1665" i="6"/>
  <c r="AZ689" i="6"/>
  <c r="AZ546" i="6"/>
  <c r="AZ1201" i="6"/>
  <c r="AZ1982" i="6"/>
  <c r="AZ1856" i="6"/>
  <c r="AZ1322" i="6"/>
  <c r="AZ697" i="6"/>
  <c r="AZ411" i="6"/>
  <c r="AZ908" i="6"/>
  <c r="AZ293" i="6"/>
  <c r="AZ153" i="6"/>
  <c r="AZ1082" i="6"/>
  <c r="AZ820" i="6"/>
  <c r="AZ731" i="6"/>
  <c r="AZ52" i="6"/>
  <c r="AZ790" i="6"/>
  <c r="AZ1199" i="6"/>
  <c r="AZ2052" i="6"/>
  <c r="AZ1443" i="6"/>
  <c r="AZ1111" i="6"/>
  <c r="AZ117" i="6"/>
  <c r="AZ957" i="6"/>
  <c r="AZ620" i="6"/>
  <c r="AZ349" i="6"/>
  <c r="AZ1194" i="6"/>
  <c r="AZ811" i="6"/>
  <c r="AZ179" i="6"/>
  <c r="AZ1605" i="6"/>
  <c r="AZ607" i="6"/>
  <c r="AT1709" i="6"/>
  <c r="AU1709" i="6" s="1"/>
  <c r="AT1569" i="6"/>
  <c r="AU1569" i="6" s="1"/>
  <c r="AT1425" i="6"/>
  <c r="AU1425" i="6" s="1"/>
  <c r="AZ844" i="6"/>
  <c r="AZ773" i="6"/>
  <c r="AZ569" i="6"/>
  <c r="AT2154" i="6"/>
  <c r="AU2154" i="6" s="1"/>
  <c r="AT2009" i="6"/>
  <c r="AU2009" i="6" s="1"/>
  <c r="AT1871" i="6"/>
  <c r="AU1871" i="6" s="1"/>
  <c r="AT1725" i="6"/>
  <c r="AU1725" i="6" s="1"/>
  <c r="AT1584" i="6"/>
  <c r="AU1584" i="6" s="1"/>
  <c r="AT1442" i="6"/>
  <c r="AU1442" i="6" s="1"/>
  <c r="AT1734" i="6"/>
  <c r="AU1734" i="6" s="1"/>
  <c r="AT1588" i="6"/>
  <c r="AU1588" i="6" s="1"/>
  <c r="AT1449" i="6"/>
  <c r="AU1449" i="6" s="1"/>
  <c r="AT1307" i="6"/>
  <c r="AU1307" i="6" s="1"/>
  <c r="AT1165" i="6"/>
  <c r="AU1165" i="6" s="1"/>
  <c r="AT1023" i="6"/>
  <c r="AU1023" i="6" s="1"/>
  <c r="AT310" i="6"/>
  <c r="AU310" i="6" s="1"/>
  <c r="AT1629" i="6"/>
  <c r="AU1629" i="6" s="1"/>
  <c r="AT1487" i="6"/>
  <c r="AU1487" i="6" s="1"/>
  <c r="AT1344" i="6"/>
  <c r="AU1344" i="6" s="1"/>
  <c r="AT1201" i="6"/>
  <c r="AU1201" i="6" s="1"/>
  <c r="AT1060" i="6"/>
  <c r="AU1060" i="6" s="1"/>
  <c r="AZ628" i="6"/>
  <c r="AZ542" i="6"/>
  <c r="AZ119" i="6"/>
  <c r="AZ208" i="6"/>
  <c r="AZ1175" i="6"/>
  <c r="AZ904" i="6"/>
  <c r="AT207" i="6"/>
  <c r="AU207" i="6" s="1"/>
  <c r="AT646" i="6"/>
  <c r="AU646" i="6" s="1"/>
  <c r="AT529" i="6"/>
  <c r="AU529" i="6" s="1"/>
  <c r="AT45" i="6"/>
  <c r="AU45" i="6" s="1"/>
  <c r="AT2183" i="6"/>
  <c r="AU2183" i="6" s="1"/>
  <c r="AT1221" i="6"/>
  <c r="AU1221" i="6" s="1"/>
  <c r="AT189" i="6"/>
  <c r="AU189" i="6" s="1"/>
  <c r="AT1463" i="6"/>
  <c r="AU1463" i="6" s="1"/>
  <c r="AT1489" i="6"/>
  <c r="AU1489" i="6" s="1"/>
  <c r="AZ1846" i="6"/>
  <c r="AZ92" i="6"/>
  <c r="AZ885" i="6"/>
  <c r="AZ1460" i="6"/>
  <c r="AZ783" i="6"/>
  <c r="AZ131" i="6"/>
  <c r="AZ1938" i="6"/>
  <c r="AZ1181" i="6"/>
  <c r="AZ1696" i="6"/>
  <c r="AZ1622" i="6"/>
  <c r="AZ1269" i="6"/>
  <c r="AZ626" i="6"/>
  <c r="AZ1119" i="6"/>
  <c r="AZ386" i="6"/>
  <c r="AZ1072" i="6"/>
  <c r="AZ609" i="6"/>
  <c r="AZ1445" i="6"/>
  <c r="AZ1117" i="6"/>
  <c r="AZ403" i="6"/>
  <c r="AZ4" i="6"/>
  <c r="AZ1150" i="6"/>
  <c r="AZ1598" i="6"/>
  <c r="AZ778" i="6"/>
  <c r="AZ495" i="6"/>
  <c r="AZ211" i="6"/>
  <c r="AZ1164" i="6"/>
  <c r="AZ120" i="6"/>
  <c r="AZ46" i="6"/>
  <c r="AZ144" i="6"/>
  <c r="AZ768" i="6"/>
  <c r="AZ2068" i="6"/>
  <c r="AZ1158" i="6"/>
  <c r="AZ2021" i="6"/>
  <c r="AZ1296" i="6"/>
  <c r="AZ345" i="6"/>
  <c r="AZ468" i="6"/>
  <c r="AZ1096" i="6"/>
  <c r="AZ365" i="6"/>
  <c r="AZ218" i="6"/>
  <c r="AZ622" i="6"/>
  <c r="AZ1138" i="6"/>
  <c r="AZ606" i="6"/>
  <c r="AZ978" i="6"/>
  <c r="AZ262" i="6"/>
  <c r="AZ1811" i="6"/>
  <c r="AZ1514" i="6"/>
  <c r="AZ1729" i="6"/>
  <c r="AZ2022" i="6"/>
  <c r="AZ1851" i="6"/>
  <c r="AZ947" i="6"/>
  <c r="AZ1041" i="6"/>
  <c r="AZ897" i="6"/>
  <c r="AZ988" i="6"/>
  <c r="AZ939" i="6"/>
  <c r="AZ369" i="6"/>
  <c r="AZ1106" i="6"/>
  <c r="AZ732" i="6"/>
  <c r="AZ2054" i="6"/>
  <c r="AZ341" i="6"/>
  <c r="AZ743" i="6"/>
  <c r="AZ460" i="6"/>
  <c r="AZ729" i="6"/>
  <c r="AZ884" i="6"/>
  <c r="AZ526" i="6"/>
  <c r="AZ2077" i="6"/>
  <c r="AZ1553" i="6"/>
  <c r="AZ1893" i="6"/>
  <c r="AZ922" i="6"/>
  <c r="AZ164" i="6"/>
  <c r="AZ469" i="6"/>
  <c r="AZ727" i="6"/>
  <c r="AZ20" i="6"/>
  <c r="AZ1121" i="6"/>
  <c r="AZ836" i="6"/>
  <c r="AZ691" i="6"/>
  <c r="AZ404" i="6"/>
  <c r="AZ88" i="6"/>
  <c r="AZ975" i="6"/>
  <c r="AZ2189" i="6"/>
  <c r="AZ1763" i="6"/>
  <c r="AZ1621" i="6"/>
  <c r="AZ1837" i="6"/>
  <c r="AZ704" i="6"/>
  <c r="AZ657" i="6"/>
  <c r="AZ513" i="6"/>
  <c r="AZ556" i="6"/>
  <c r="AZ648" i="6"/>
  <c r="AZ920" i="6"/>
  <c r="AZ158" i="6"/>
  <c r="AZ847" i="6"/>
  <c r="AZ647" i="6"/>
  <c r="AZ831" i="6"/>
  <c r="AZ87" i="6"/>
  <c r="AZ65" i="6"/>
  <c r="AZ1180" i="6"/>
  <c r="AZ1796" i="6"/>
  <c r="AZ1738" i="6"/>
  <c r="AZ555" i="6"/>
  <c r="AZ297" i="6"/>
  <c r="AZ127" i="6"/>
  <c r="AZ541" i="6"/>
  <c r="AZ9" i="6"/>
  <c r="AZ172" i="6"/>
  <c r="AZ907" i="6"/>
  <c r="AZ1957" i="6"/>
  <c r="AZ1989" i="6"/>
  <c r="AZ1877" i="6"/>
  <c r="AZ683" i="6"/>
  <c r="AZ1102" i="6"/>
  <c r="AZ421" i="6"/>
  <c r="AZ221" i="6"/>
  <c r="AZ1058" i="6"/>
  <c r="AZ63" i="6"/>
  <c r="AZ862" i="6"/>
  <c r="AZ582" i="6"/>
  <c r="AZ467" i="6"/>
  <c r="AZ321" i="6"/>
  <c r="AZ1896" i="6"/>
  <c r="AZ756" i="6"/>
  <c r="AZ650" i="6"/>
  <c r="AZ247" i="6"/>
  <c r="AZ1144" i="6"/>
  <c r="AZ595" i="6"/>
  <c r="AZ308" i="6"/>
  <c r="AZ32" i="6"/>
  <c r="AT1288" i="6"/>
  <c r="AU1288" i="6" s="1"/>
  <c r="AT1157" i="6"/>
  <c r="AU1157" i="6" s="1"/>
  <c r="AT763" i="6"/>
  <c r="AU763" i="6" s="1"/>
  <c r="AT478" i="6"/>
  <c r="AU478" i="6" s="1"/>
  <c r="AT706" i="6"/>
  <c r="AU706" i="6" s="1"/>
  <c r="AT2145" i="6"/>
  <c r="AU2145" i="6" s="1"/>
  <c r="AT1292" i="6"/>
  <c r="AU1292" i="6" s="1"/>
  <c r="AT1088" i="6"/>
  <c r="AU1088" i="6" s="1"/>
  <c r="AT803" i="6"/>
  <c r="AU803" i="6" s="1"/>
  <c r="AT762" i="6"/>
  <c r="AU762" i="6" s="1"/>
  <c r="AT622" i="6"/>
  <c r="AU622" i="6" s="1"/>
  <c r="AT479" i="6"/>
  <c r="AU479" i="6" s="1"/>
  <c r="AT191" i="6"/>
  <c r="AU191" i="6" s="1"/>
  <c r="AT2172" i="6"/>
  <c r="AU2172" i="6" s="1"/>
  <c r="AT2028" i="6"/>
  <c r="AU2028" i="6" s="1"/>
  <c r="AT316" i="6"/>
  <c r="AU316" i="6" s="1"/>
  <c r="AT174" i="6"/>
  <c r="AU174" i="6" s="1"/>
  <c r="AT34" i="6"/>
  <c r="AU34" i="6" s="1"/>
  <c r="AT1038" i="6"/>
  <c r="AU1038" i="6" s="1"/>
  <c r="AT609" i="6"/>
  <c r="AU609" i="6" s="1"/>
  <c r="AT328" i="6"/>
  <c r="AU328" i="6" s="1"/>
  <c r="AT916" i="6"/>
  <c r="AU916" i="6" s="1"/>
  <c r="AT607" i="6"/>
  <c r="AU607" i="6" s="1"/>
  <c r="AT536" i="6"/>
  <c r="AU536" i="6" s="1"/>
  <c r="AT1886" i="6"/>
  <c r="AU1886" i="6" s="1"/>
  <c r="AT457" i="6"/>
  <c r="AU457" i="6" s="1"/>
  <c r="AT390" i="6"/>
  <c r="AU390" i="6" s="1"/>
  <c r="AT640" i="6"/>
  <c r="AU640" i="6" s="1"/>
  <c r="AT1491" i="6"/>
  <c r="AU1491" i="6" s="1"/>
  <c r="AT874" i="6"/>
  <c r="AU874" i="6" s="1"/>
  <c r="AT1403" i="6"/>
  <c r="AU1403" i="6" s="1"/>
  <c r="AT586" i="6"/>
  <c r="AU586" i="6" s="1"/>
  <c r="AT446" i="6"/>
  <c r="AU446" i="6" s="1"/>
  <c r="AT1052" i="6"/>
  <c r="AU1052" i="6" s="1"/>
  <c r="AT423" i="6"/>
  <c r="AU423" i="6" s="1"/>
  <c r="AT72" i="6"/>
  <c r="AU72" i="6" s="1"/>
  <c r="AT1999" i="6"/>
  <c r="AU1999" i="6" s="1"/>
  <c r="AT1656" i="6"/>
  <c r="AU1656" i="6" s="1"/>
  <c r="AT1297" i="6"/>
  <c r="AU1297" i="6" s="1"/>
  <c r="AT166" i="6"/>
  <c r="AU166" i="6" s="1"/>
  <c r="AT750" i="6"/>
  <c r="AU750" i="6" s="1"/>
  <c r="AT940" i="6"/>
  <c r="AU940" i="6" s="1"/>
  <c r="AT1830" i="6"/>
  <c r="AU1830" i="6" s="1"/>
  <c r="AT2078" i="6"/>
  <c r="AU2078" i="6" s="1"/>
  <c r="AT1937" i="6"/>
  <c r="AU1937" i="6" s="1"/>
  <c r="AT1797" i="6"/>
  <c r="AU1797" i="6" s="1"/>
  <c r="AT1719" i="6"/>
  <c r="AU1719" i="6" s="1"/>
  <c r="AT974" i="6"/>
  <c r="AU974" i="6" s="1"/>
  <c r="AT155" i="6"/>
  <c r="AU155" i="6" s="1"/>
  <c r="AT39" i="6"/>
  <c r="AU39" i="6" s="1"/>
  <c r="AT1237" i="6"/>
  <c r="AU1237" i="6" s="1"/>
  <c r="AT569" i="6"/>
  <c r="AU569" i="6" s="1"/>
  <c r="AT519" i="6"/>
  <c r="AU519" i="6" s="1"/>
  <c r="AT1682" i="6"/>
  <c r="AU1682" i="6" s="1"/>
  <c r="AT1638" i="6"/>
  <c r="AU1638" i="6" s="1"/>
  <c r="AT1555" i="6"/>
  <c r="AU1555" i="6" s="1"/>
  <c r="AT567" i="6"/>
  <c r="AU567" i="6" s="1"/>
  <c r="AT259" i="6"/>
  <c r="AU259" i="6" s="1"/>
  <c r="AT88" i="6"/>
  <c r="AU88" i="6" s="1"/>
  <c r="AT2144" i="6"/>
  <c r="AU2144" i="6" s="1"/>
  <c r="AT2001" i="6"/>
  <c r="AU2001" i="6" s="1"/>
  <c r="AT1855" i="6"/>
  <c r="AU1855" i="6" s="1"/>
  <c r="AT1712" i="6"/>
  <c r="AU1712" i="6" s="1"/>
  <c r="AT1573" i="6"/>
  <c r="AU1573" i="6" s="1"/>
  <c r="AT1309" i="6"/>
  <c r="AU1309" i="6" s="1"/>
  <c r="AT1015" i="6"/>
  <c r="AU1015" i="6" s="1"/>
  <c r="AT729" i="6"/>
  <c r="AU729" i="6" s="1"/>
  <c r="AT724" i="6"/>
  <c r="AU724" i="6" s="1"/>
  <c r="AT440" i="6"/>
  <c r="AU440" i="6" s="1"/>
  <c r="AT1865" i="6"/>
  <c r="AU1865" i="6" s="1"/>
  <c r="AT1810" i="6"/>
  <c r="AU1810" i="6" s="1"/>
  <c r="AT1992" i="6"/>
  <c r="AU1992" i="6" s="1"/>
  <c r="AT2201" i="6"/>
  <c r="AU2201" i="6" s="1"/>
  <c r="AT2058" i="6"/>
  <c r="AU2058" i="6" s="1"/>
  <c r="AT1916" i="6"/>
  <c r="AU1916" i="6" s="1"/>
  <c r="AT1773" i="6"/>
  <c r="AU1773" i="6" s="1"/>
  <c r="AT1697" i="6"/>
  <c r="AU1697" i="6" s="1"/>
  <c r="AT554" i="6"/>
  <c r="AU554" i="6" s="1"/>
  <c r="AT484" i="6"/>
  <c r="AU484" i="6" s="1"/>
  <c r="AT1831" i="6"/>
  <c r="AU1831" i="6" s="1"/>
  <c r="AT1409" i="6"/>
  <c r="AU1409" i="6" s="1"/>
  <c r="AT36" i="6"/>
  <c r="AU36" i="6" s="1"/>
  <c r="AT137" i="6"/>
  <c r="AU137" i="6" s="1"/>
  <c r="AT842" i="6"/>
  <c r="AU842" i="6" s="1"/>
  <c r="AT533" i="6"/>
  <c r="AU533" i="6" s="1"/>
  <c r="AZ1821" i="6"/>
  <c r="AZ1540" i="6"/>
  <c r="AZ1597" i="6"/>
  <c r="AZ1547" i="6"/>
  <c r="AZ1675" i="6"/>
  <c r="AZ459" i="6"/>
  <c r="AZ864" i="6"/>
  <c r="AZ1193" i="6"/>
  <c r="AZ716" i="6"/>
  <c r="AZ10" i="6"/>
  <c r="AZ1043" i="6"/>
  <c r="AZ757" i="6"/>
  <c r="AZ471" i="6"/>
  <c r="AT30" i="6"/>
  <c r="AU30" i="6" s="1"/>
  <c r="AT785" i="6"/>
  <c r="AU785" i="6" s="1"/>
  <c r="AT1616" i="6"/>
  <c r="AU1616" i="6" s="1"/>
  <c r="AT1473" i="6"/>
  <c r="AU1473" i="6" s="1"/>
  <c r="AT1306" i="6"/>
  <c r="AU1306" i="6" s="1"/>
  <c r="AT1167" i="6"/>
  <c r="AU1167" i="6" s="1"/>
  <c r="AT451" i="6"/>
  <c r="AU451" i="6" s="1"/>
  <c r="AT66" i="6"/>
  <c r="AU66" i="6" s="1"/>
  <c r="AZ2154" i="6"/>
  <c r="AZ1897" i="6"/>
  <c r="AZ1613" i="6"/>
  <c r="AZ1389" i="6"/>
  <c r="AZ2034" i="6"/>
  <c r="AZ1301" i="6"/>
  <c r="AZ1472" i="6"/>
  <c r="AZ1698" i="6"/>
  <c r="AZ138" i="6"/>
  <c r="AZ1182" i="6"/>
  <c r="AZ694" i="6"/>
  <c r="AZ78" i="6"/>
  <c r="AZ6" i="6"/>
  <c r="AZ203" i="6"/>
  <c r="AZ748" i="6"/>
  <c r="AZ320" i="6"/>
  <c r="AZ224" i="6"/>
  <c r="AZ914" i="6"/>
  <c r="AZ518" i="6"/>
  <c r="AT1840" i="6"/>
  <c r="AU1840" i="6" s="1"/>
  <c r="AT2121" i="6"/>
  <c r="AU2121" i="6" s="1"/>
  <c r="AT1974" i="6"/>
  <c r="AU1974" i="6" s="1"/>
  <c r="AT1834" i="6"/>
  <c r="AU1834" i="6" s="1"/>
  <c r="AT1695" i="6"/>
  <c r="AU1695" i="6" s="1"/>
  <c r="AT1553" i="6"/>
  <c r="AU1553" i="6" s="1"/>
  <c r="AT1290" i="6"/>
  <c r="AU1290" i="6" s="1"/>
  <c r="AT992" i="6"/>
  <c r="AU992" i="6" s="1"/>
  <c r="AT704" i="6"/>
  <c r="AU704" i="6" s="1"/>
  <c r="AT119" i="6"/>
  <c r="AU119" i="6" s="1"/>
  <c r="AT705" i="6"/>
  <c r="AU705" i="6" s="1"/>
  <c r="AT321" i="6"/>
  <c r="AU321" i="6" s="1"/>
  <c r="AT54" i="6"/>
  <c r="AU54" i="6" s="1"/>
  <c r="AT311" i="6"/>
  <c r="AU311" i="6" s="1"/>
  <c r="AT131" i="6"/>
  <c r="AU131" i="6" s="1"/>
  <c r="AZ2166" i="6"/>
  <c r="AZ1100" i="6"/>
  <c r="AZ259" i="6"/>
  <c r="AZ385" i="6"/>
  <c r="AZ280" i="6"/>
  <c r="AZ966" i="6"/>
  <c r="AZ789" i="6"/>
  <c r="AZ81" i="6"/>
  <c r="AZ1035" i="6"/>
  <c r="AZ751" i="6"/>
  <c r="AT1209" i="6"/>
  <c r="AU1209" i="6" s="1"/>
  <c r="AT322" i="6"/>
  <c r="AU322" i="6" s="1"/>
  <c r="AT499" i="6"/>
  <c r="AU499" i="6" s="1"/>
  <c r="AZ2129" i="6"/>
  <c r="AZ1691" i="6"/>
  <c r="AZ1154" i="6"/>
  <c r="AZ531" i="6"/>
  <c r="AZ409" i="6"/>
  <c r="AZ269" i="6"/>
  <c r="AZ774" i="6"/>
  <c r="AZ636" i="6"/>
  <c r="AZ64" i="6"/>
  <c r="AZ1045" i="6"/>
  <c r="AZ407" i="6"/>
  <c r="AZ711" i="6"/>
  <c r="AZ736" i="6"/>
  <c r="AZ1173" i="6"/>
  <c r="AT2126" i="6"/>
  <c r="AU2126" i="6" s="1"/>
  <c r="AT2117" i="6"/>
  <c r="AU2117" i="6" s="1"/>
  <c r="AT951" i="6"/>
  <c r="AU951" i="6" s="1"/>
  <c r="AT881" i="6"/>
  <c r="AU881" i="6" s="1"/>
  <c r="AT737" i="6"/>
  <c r="AU737" i="6" s="1"/>
  <c r="AT596" i="6"/>
  <c r="AU596" i="6" s="1"/>
  <c r="AZ1231" i="6"/>
  <c r="AZ1146" i="6"/>
  <c r="AZ1757" i="6"/>
  <c r="AZ517" i="6"/>
  <c r="AZ237" i="6"/>
  <c r="AZ1002" i="6"/>
  <c r="AZ767" i="6"/>
  <c r="AZ1192" i="6"/>
  <c r="AZ268" i="6"/>
  <c r="AT1985" i="6"/>
  <c r="AU1985" i="6" s="1"/>
  <c r="AT1133" i="6"/>
  <c r="AU1133" i="6" s="1"/>
  <c r="AT985" i="6"/>
  <c r="AU985" i="6" s="1"/>
  <c r="AT565" i="6"/>
  <c r="AU565" i="6" s="1"/>
  <c r="AT884" i="6"/>
  <c r="AU884" i="6" s="1"/>
  <c r="AT740" i="6"/>
  <c r="AU740" i="6" s="1"/>
  <c r="AT597" i="6"/>
  <c r="AU597" i="6" s="1"/>
  <c r="AT456" i="6"/>
  <c r="AU456" i="6" s="1"/>
  <c r="AT179" i="6"/>
  <c r="AU179" i="6" s="1"/>
  <c r="AZ2118" i="6"/>
  <c r="AZ1524" i="6"/>
  <c r="AZ1478" i="6"/>
  <c r="AZ1561" i="6"/>
  <c r="AZ1924" i="6"/>
  <c r="AZ1185" i="6"/>
  <c r="AZ971" i="6"/>
  <c r="AZ388" i="6"/>
  <c r="AZ1075" i="6"/>
  <c r="AZ353" i="6"/>
  <c r="AZ992" i="6"/>
  <c r="AZ896" i="6"/>
  <c r="AZ328" i="6"/>
  <c r="AZ1606" i="6"/>
  <c r="AZ1036" i="6"/>
  <c r="AZ630" i="6"/>
  <c r="AZ162" i="6"/>
  <c r="AZ1000" i="6"/>
  <c r="AZ713" i="6"/>
  <c r="AZ432" i="6"/>
  <c r="AT1621" i="6"/>
  <c r="AU1621" i="6" s="1"/>
  <c r="AT153" i="6"/>
  <c r="AU153" i="6" s="1"/>
  <c r="AT9" i="6"/>
  <c r="AU9" i="6" s="1"/>
  <c r="AT1156" i="6"/>
  <c r="AU1156" i="6" s="1"/>
  <c r="AT445" i="6"/>
  <c r="AU445" i="6" s="1"/>
  <c r="AT301" i="6"/>
  <c r="AU301" i="6" s="1"/>
  <c r="AT1179" i="6"/>
  <c r="AU1179" i="6" s="1"/>
  <c r="AT535" i="6"/>
  <c r="AU535" i="6" s="1"/>
  <c r="AT736" i="6"/>
  <c r="AU736" i="6" s="1"/>
  <c r="AT1698" i="6"/>
  <c r="AU1698" i="6" s="1"/>
  <c r="AT1556" i="6"/>
  <c r="AU1556" i="6" s="1"/>
  <c r="AT1413" i="6"/>
  <c r="AU1413" i="6" s="1"/>
  <c r="AT880" i="6"/>
  <c r="AU880" i="6" s="1"/>
  <c r="AT252" i="6"/>
  <c r="AU252" i="6" s="1"/>
  <c r="AZ1513" i="6"/>
  <c r="AZ1369" i="6"/>
  <c r="AZ2090" i="6"/>
  <c r="AZ1912" i="6"/>
  <c r="AZ612" i="6"/>
  <c r="AZ376" i="6"/>
  <c r="AZ350" i="6"/>
  <c r="AZ753" i="6"/>
  <c r="AZ30" i="6"/>
  <c r="AZ181" i="6"/>
  <c r="AZ1583" i="6"/>
  <c r="AZ265" i="6"/>
  <c r="AZ391" i="6"/>
  <c r="AZ252" i="6"/>
  <c r="AZ418" i="6"/>
  <c r="AZ133" i="6"/>
  <c r="AZ2088" i="6"/>
  <c r="AT2149" i="6"/>
  <c r="AU2149" i="6" s="1"/>
  <c r="AT2187" i="6"/>
  <c r="AU2187" i="6" s="1"/>
  <c r="AT2042" i="6"/>
  <c r="AU2042" i="6" s="1"/>
  <c r="AT1902" i="6"/>
  <c r="AU1902" i="6" s="1"/>
  <c r="AT1761" i="6"/>
  <c r="AU1761" i="6" s="1"/>
  <c r="AT1977" i="6"/>
  <c r="AU1977" i="6" s="1"/>
  <c r="AT1410" i="6"/>
  <c r="AU1410" i="6" s="1"/>
  <c r="AT1340" i="6"/>
  <c r="AU1340" i="6" s="1"/>
  <c r="AT759" i="6"/>
  <c r="AU759" i="6" s="1"/>
  <c r="AT83" i="6"/>
  <c r="AU83" i="6" s="1"/>
  <c r="AT980" i="6"/>
  <c r="AU980" i="6" s="1"/>
  <c r="AT1228" i="6"/>
  <c r="AU1228" i="6" s="1"/>
  <c r="AT1085" i="6"/>
  <c r="AU1085" i="6" s="1"/>
  <c r="AT300" i="6"/>
  <c r="AU300" i="6" s="1"/>
  <c r="AT1647" i="6"/>
  <c r="AU1647" i="6" s="1"/>
  <c r="AT1368" i="6"/>
  <c r="AU1368" i="6" s="1"/>
  <c r="AT1077" i="6"/>
  <c r="AU1077" i="6" s="1"/>
  <c r="AT798" i="6"/>
  <c r="AU798" i="6" s="1"/>
  <c r="AT195" i="6"/>
  <c r="AU195" i="6" s="1"/>
  <c r="AZ1612" i="6"/>
  <c r="AZ1375" i="6"/>
  <c r="AZ2097" i="6"/>
  <c r="AZ718" i="6"/>
  <c r="AZ507" i="6"/>
  <c r="AZ496" i="6"/>
  <c r="AZ762" i="6"/>
  <c r="AZ60" i="6"/>
  <c r="AZ1009" i="6"/>
  <c r="AZ240" i="6"/>
  <c r="AZ122" i="6"/>
  <c r="AZ1127" i="6"/>
  <c r="AT2008" i="6"/>
  <c r="AU2008" i="6" s="1"/>
  <c r="AT1461" i="6"/>
  <c r="AU1461" i="6" s="1"/>
  <c r="AT850" i="6"/>
  <c r="AU850" i="6" s="1"/>
  <c r="AT562" i="6"/>
  <c r="AU562" i="6" s="1"/>
  <c r="AT421" i="6"/>
  <c r="AU421" i="6" s="1"/>
  <c r="AT858" i="6"/>
  <c r="AU858" i="6" s="1"/>
  <c r="AT714" i="6"/>
  <c r="AU714" i="6" s="1"/>
  <c r="AT1528" i="6"/>
  <c r="AU1528" i="6" s="1"/>
  <c r="AT1026" i="6"/>
  <c r="AU1026" i="6" s="1"/>
  <c r="AT1022" i="6"/>
  <c r="AU1022" i="6" s="1"/>
  <c r="AZ1943" i="6"/>
  <c r="AZ1374" i="6"/>
  <c r="AZ1601" i="6"/>
  <c r="AZ2081" i="6"/>
  <c r="AZ709" i="6"/>
  <c r="AZ71" i="6"/>
  <c r="AZ492" i="6"/>
  <c r="AZ68" i="6"/>
  <c r="AZ289" i="6"/>
  <c r="AZ692" i="6"/>
  <c r="AZ29" i="6"/>
  <c r="AZ243" i="6"/>
  <c r="AZ2030" i="6"/>
  <c r="AT2143" i="6"/>
  <c r="AU2143" i="6" s="1"/>
  <c r="AT1041" i="6"/>
  <c r="AU1041" i="6" s="1"/>
  <c r="AT755" i="6"/>
  <c r="AU755" i="6" s="1"/>
  <c r="AT399" i="6"/>
  <c r="AU399" i="6" s="1"/>
  <c r="AT47" i="6"/>
  <c r="AU47" i="6" s="1"/>
  <c r="AT1711" i="6"/>
  <c r="AU1711" i="6" s="1"/>
  <c r="AT1424" i="6"/>
  <c r="AU1424" i="6" s="1"/>
  <c r="AT1136" i="6"/>
  <c r="AU1136" i="6" s="1"/>
  <c r="AZ2095" i="6"/>
  <c r="AZ2150" i="6"/>
  <c r="AZ2096" i="6"/>
  <c r="AZ1931" i="6"/>
  <c r="AZ1652" i="6"/>
  <c r="AZ1366" i="6"/>
  <c r="AZ1735" i="6"/>
  <c r="AZ62" i="6"/>
  <c r="AZ1030" i="6"/>
  <c r="AZ197" i="6"/>
  <c r="AZ821" i="6"/>
  <c r="AZ674" i="6"/>
  <c r="AZ1843" i="6"/>
  <c r="AZ855" i="6"/>
  <c r="AZ216" i="6"/>
  <c r="AT1631" i="6"/>
  <c r="AU1631" i="6" s="1"/>
  <c r="AT990" i="6"/>
  <c r="AU990" i="6" s="1"/>
  <c r="AT563" i="6"/>
  <c r="AU563" i="6" s="1"/>
  <c r="AT513" i="6"/>
  <c r="AU513" i="6" s="1"/>
  <c r="AT299" i="6"/>
  <c r="AU299" i="6" s="1"/>
  <c r="AZ1788" i="6"/>
  <c r="AZ1576" i="6"/>
  <c r="AZ2128" i="6"/>
  <c r="AZ1828" i="6"/>
  <c r="AZ442" i="6"/>
  <c r="AZ42" i="6"/>
  <c r="AZ979" i="6"/>
  <c r="AZ267" i="6"/>
  <c r="AZ165" i="6"/>
  <c r="AZ1103" i="6"/>
  <c r="AZ1057" i="6"/>
  <c r="AZ235" i="6"/>
  <c r="AZ1987" i="6"/>
  <c r="AZ1725" i="6"/>
  <c r="AZ1442" i="6"/>
  <c r="AZ447" i="6"/>
  <c r="AZ565" i="6"/>
  <c r="AZ412" i="6"/>
  <c r="AZ271" i="6"/>
  <c r="AZ1037" i="6"/>
  <c r="AZ800" i="6"/>
  <c r="AZ149" i="6"/>
  <c r="AZ1380" i="6"/>
  <c r="AZ462" i="6"/>
  <c r="AZ1060" i="6"/>
  <c r="AZ772" i="6"/>
  <c r="AZ343" i="6"/>
  <c r="AZ1352" i="6"/>
  <c r="AT1474" i="6"/>
  <c r="AU1474" i="6" s="1"/>
  <c r="AT1186" i="6"/>
  <c r="AU1186" i="6" s="1"/>
  <c r="AT592" i="6"/>
  <c r="AU592" i="6" s="1"/>
  <c r="AT239" i="6"/>
  <c r="AU239" i="6" s="1"/>
  <c r="AZ2127" i="6"/>
  <c r="AZ1683" i="6"/>
  <c r="AZ1934" i="6"/>
  <c r="AZ1112" i="6"/>
  <c r="AZ799" i="6"/>
  <c r="AZ417" i="6"/>
  <c r="AZ26" i="6"/>
  <c r="AZ476" i="6"/>
  <c r="AZ1587" i="6"/>
  <c r="AZ1845" i="6"/>
  <c r="AZ562" i="6"/>
  <c r="AZ825" i="6"/>
  <c r="AZ366" i="6"/>
  <c r="AZ764" i="6"/>
  <c r="AZ207" i="6"/>
  <c r="AZ1069" i="6"/>
  <c r="AZ725" i="6"/>
  <c r="AZ39" i="6"/>
  <c r="AZ1618" i="6"/>
  <c r="AZ1474" i="6"/>
  <c r="AZ1434" i="6"/>
  <c r="AZ1928" i="6"/>
  <c r="AZ1208" i="6"/>
  <c r="AZ100" i="6"/>
  <c r="AZ1206" i="6"/>
  <c r="AZ1187" i="6"/>
  <c r="AZ510" i="6"/>
  <c r="AZ170" i="6"/>
  <c r="AZ1985" i="6"/>
  <c r="AZ1860" i="6"/>
  <c r="AZ1279" i="6"/>
  <c r="AZ1277" i="6"/>
  <c r="AZ2130" i="6"/>
  <c r="AZ1631" i="6"/>
  <c r="AZ2115" i="6"/>
  <c r="AZ1427" i="6"/>
  <c r="AZ1795" i="6"/>
  <c r="AZ1904" i="6"/>
  <c r="AZ1190" i="6"/>
  <c r="AZ742" i="6"/>
  <c r="AZ118" i="6"/>
  <c r="AZ1177" i="6"/>
  <c r="AZ54" i="6"/>
  <c r="AZ272" i="6"/>
  <c r="AZ161" i="6"/>
  <c r="AT2170" i="6"/>
  <c r="AU2170" i="6" s="1"/>
  <c r="AT2166" i="6"/>
  <c r="AU2166" i="6" s="1"/>
  <c r="AT2025" i="6"/>
  <c r="AU2025" i="6" s="1"/>
  <c r="AT1878" i="6"/>
  <c r="AU1878" i="6" s="1"/>
  <c r="AT1740" i="6"/>
  <c r="AU1740" i="6" s="1"/>
  <c r="AT1597" i="6"/>
  <c r="AU1597" i="6" s="1"/>
  <c r="AT1451" i="6"/>
  <c r="AU1451" i="6" s="1"/>
  <c r="AT173" i="6"/>
  <c r="AU173" i="6" s="1"/>
  <c r="AZ2188" i="6"/>
  <c r="AZ1128" i="6"/>
  <c r="AZ934" i="6"/>
  <c r="AZ793" i="6"/>
  <c r="AZ363" i="6"/>
  <c r="AZ69" i="6"/>
  <c r="AZ932" i="6"/>
  <c r="AZ364" i="6"/>
  <c r="AZ380" i="6"/>
  <c r="AZ1141" i="6"/>
  <c r="AZ1836" i="6"/>
  <c r="AZ1949" i="6"/>
  <c r="AZ1067" i="6"/>
  <c r="AZ874" i="6"/>
  <c r="AZ91" i="6"/>
  <c r="AZ1025" i="6"/>
  <c r="AZ454" i="6"/>
  <c r="AZ532" i="6"/>
  <c r="AZ1727" i="6"/>
  <c r="AZ1149" i="6"/>
  <c r="AZ199" i="6"/>
  <c r="AZ521" i="6"/>
  <c r="AZ2158" i="6"/>
  <c r="AZ2153" i="6"/>
  <c r="AZ1573" i="6"/>
  <c r="AZ1137" i="6"/>
  <c r="AZ827" i="6"/>
  <c r="AZ590" i="6"/>
  <c r="AZ746" i="6"/>
  <c r="AZ431" i="6"/>
  <c r="AZ148" i="6"/>
  <c r="AZ846" i="6"/>
  <c r="AZ382" i="6"/>
  <c r="AZ1707" i="6"/>
  <c r="AZ2037" i="6"/>
  <c r="AZ1882" i="6"/>
  <c r="AZ1024" i="6"/>
  <c r="AZ1132" i="6"/>
  <c r="AZ848" i="6"/>
  <c r="AZ723" i="6"/>
  <c r="AZ781" i="6"/>
  <c r="AZ1101" i="6"/>
  <c r="AZ2117" i="6"/>
  <c r="AZ1704" i="6"/>
  <c r="AZ1407" i="6"/>
  <c r="AZ817" i="6"/>
  <c r="AZ577" i="6"/>
  <c r="AZ188" i="6"/>
  <c r="AZ589" i="6"/>
  <c r="AZ304" i="6"/>
  <c r="AZ23" i="6"/>
  <c r="AZ931" i="6"/>
  <c r="AZ124" i="6"/>
  <c r="AZ231" i="6"/>
  <c r="AZ843" i="6"/>
  <c r="AZ1376" i="6"/>
  <c r="AT2099" i="6"/>
  <c r="AU2099" i="6" s="1"/>
  <c r="AT1960" i="6"/>
  <c r="AU1960" i="6" s="1"/>
  <c r="AT1817" i="6"/>
  <c r="AU1817" i="6" s="1"/>
  <c r="AT745" i="6"/>
  <c r="AU745" i="6" s="1"/>
  <c r="AT213" i="6"/>
  <c r="AU213" i="6" s="1"/>
  <c r="AT1612" i="6"/>
  <c r="AU1612" i="6" s="1"/>
  <c r="AT474" i="6"/>
  <c r="AU474" i="6" s="1"/>
  <c r="AT908" i="6"/>
  <c r="AU908" i="6" s="1"/>
  <c r="AT1287" i="6"/>
  <c r="AU1287" i="6" s="1"/>
  <c r="AT1145" i="6"/>
  <c r="AU1145" i="6" s="1"/>
  <c r="AT1005" i="6"/>
  <c r="AU1005" i="6" s="1"/>
  <c r="AT220" i="6"/>
  <c r="AU220" i="6" s="1"/>
  <c r="AT994" i="6"/>
  <c r="AU994" i="6" s="1"/>
  <c r="AT928" i="6"/>
  <c r="AU928" i="6" s="1"/>
  <c r="AT631" i="6"/>
  <c r="AU631" i="6" s="1"/>
  <c r="AT962" i="6"/>
  <c r="AU962" i="6" s="1"/>
  <c r="AZ2025" i="6"/>
  <c r="AZ2185" i="6"/>
  <c r="AZ1993" i="6"/>
  <c r="AZ1648" i="6"/>
  <c r="AZ1999" i="6"/>
  <c r="AZ1762" i="6"/>
  <c r="AZ305" i="6"/>
  <c r="AZ943" i="6"/>
  <c r="AZ59" i="6"/>
  <c r="AZ315" i="6"/>
  <c r="AZ135" i="6"/>
  <c r="AZ1412" i="6"/>
  <c r="AZ1259" i="6"/>
  <c r="AZ579" i="6"/>
  <c r="AZ1095" i="6"/>
  <c r="AZ1673" i="6"/>
  <c r="AZ1384" i="6"/>
  <c r="AZ913" i="6"/>
  <c r="AZ842" i="6"/>
  <c r="AZ426" i="6"/>
  <c r="AZ337" i="6"/>
  <c r="AZ110" i="6"/>
  <c r="AZ24" i="6"/>
  <c r="AZ2146" i="6"/>
  <c r="AZ1968" i="6"/>
  <c r="AZ1873" i="6"/>
  <c r="AZ1687" i="6"/>
  <c r="AZ1351" i="6"/>
  <c r="AZ616" i="6"/>
  <c r="AZ238" i="6"/>
  <c r="AZ2148" i="6"/>
  <c r="AZ1639" i="6"/>
  <c r="AZ1356" i="6"/>
  <c r="AZ185" i="6"/>
  <c r="AZ587" i="6"/>
  <c r="AZ712" i="6"/>
  <c r="AT888" i="6"/>
  <c r="AU888" i="6" s="1"/>
  <c r="AT2200" i="6"/>
  <c r="AU2200" i="6" s="1"/>
  <c r="AT2061" i="6"/>
  <c r="AU2061" i="6" s="1"/>
  <c r="AT1915" i="6"/>
  <c r="AU1915" i="6" s="1"/>
  <c r="AT1774" i="6"/>
  <c r="AU1774" i="6" s="1"/>
  <c r="AT1635" i="6"/>
  <c r="AU1635" i="6" s="1"/>
  <c r="AT1486" i="6"/>
  <c r="AU1486" i="6" s="1"/>
  <c r="AT1346" i="6"/>
  <c r="AU1346" i="6" s="1"/>
  <c r="AT67" i="6"/>
  <c r="AU67" i="6" s="1"/>
  <c r="AT1482" i="6"/>
  <c r="AU1482" i="6" s="1"/>
  <c r="AT1199" i="6"/>
  <c r="AU1199" i="6" s="1"/>
  <c r="AT436" i="6"/>
  <c r="AU436" i="6" s="1"/>
  <c r="AT347" i="6"/>
  <c r="AU347" i="6" s="1"/>
  <c r="AT621" i="6"/>
  <c r="AU621" i="6" s="1"/>
  <c r="AZ2089" i="6"/>
  <c r="AZ2017" i="6"/>
  <c r="AZ1911" i="6"/>
  <c r="AZ1338" i="6"/>
  <c r="AZ1948" i="6"/>
  <c r="AZ1740" i="6"/>
  <c r="AZ1451" i="6"/>
  <c r="AZ1913" i="6"/>
  <c r="AZ1489" i="6"/>
  <c r="AZ324" i="6"/>
  <c r="AZ434" i="6"/>
  <c r="AZ575" i="6"/>
  <c r="AZ1250" i="6"/>
  <c r="AZ1248" i="6"/>
  <c r="AZ1522" i="6"/>
  <c r="AZ51" i="6"/>
  <c r="AT1082" i="6"/>
  <c r="AU1082" i="6" s="1"/>
  <c r="AT1640" i="6"/>
  <c r="AU1640" i="6" s="1"/>
  <c r="AT1494" i="6"/>
  <c r="AU1494" i="6" s="1"/>
  <c r="AT1353" i="6"/>
  <c r="AU1353" i="6" s="1"/>
  <c r="AT1211" i="6"/>
  <c r="AU1211" i="6" s="1"/>
  <c r="AT1068" i="6"/>
  <c r="AU1068" i="6" s="1"/>
  <c r="AT927" i="6"/>
  <c r="AU927" i="6" s="1"/>
  <c r="AT781" i="6"/>
  <c r="AU781" i="6" s="1"/>
  <c r="AT642" i="6"/>
  <c r="AU642" i="6" s="1"/>
  <c r="AT501" i="6"/>
  <c r="AU501" i="6" s="1"/>
  <c r="AT359" i="6"/>
  <c r="AU359" i="6" s="1"/>
  <c r="AZ2132" i="6"/>
  <c r="AZ1670" i="6"/>
  <c r="AZ1534" i="6"/>
  <c r="AZ1396" i="6"/>
  <c r="AZ25" i="6"/>
  <c r="AZ838" i="6"/>
  <c r="AZ693" i="6"/>
  <c r="AZ1236" i="6"/>
  <c r="AZ1098" i="6"/>
  <c r="AZ383" i="6"/>
  <c r="AZ290" i="6"/>
  <c r="AZ1950" i="6"/>
  <c r="AZ1239" i="6"/>
  <c r="AZ1223" i="6"/>
  <c r="AZ1776" i="6"/>
  <c r="AZ1495" i="6"/>
  <c r="AZ1159" i="6"/>
  <c r="AT1752" i="6"/>
  <c r="AU1752" i="6" s="1"/>
  <c r="AT1329" i="6"/>
  <c r="AU1329" i="6" s="1"/>
  <c r="AT1544" i="6"/>
  <c r="AU1544" i="6" s="1"/>
  <c r="AT1257" i="6"/>
  <c r="AU1257" i="6" s="1"/>
  <c r="AT972" i="6"/>
  <c r="AU972" i="6" s="1"/>
  <c r="AT50" i="6"/>
  <c r="AU50" i="6" s="1"/>
  <c r="AZ2141" i="6"/>
  <c r="AZ1315" i="6"/>
  <c r="AZ1964" i="6"/>
  <c r="AZ1287" i="6"/>
  <c r="AZ1667" i="6"/>
  <c r="AZ2176" i="6"/>
  <c r="AZ1607" i="6"/>
  <c r="AZ1179" i="6"/>
  <c r="AZ2031" i="6"/>
  <c r="AZ784" i="6"/>
  <c r="AZ14" i="6"/>
  <c r="AZ558" i="6"/>
  <c r="AZ976" i="6"/>
  <c r="AZ695" i="6"/>
  <c r="AZ123" i="6"/>
  <c r="AZ1083" i="6"/>
  <c r="AZ656" i="6"/>
  <c r="AZ372" i="6"/>
  <c r="AZ230" i="6"/>
  <c r="AZ775" i="6"/>
  <c r="AZ1354" i="6"/>
  <c r="AZ192" i="6"/>
  <c r="AZ1189" i="6"/>
  <c r="AZ1909" i="6"/>
  <c r="AT1677" i="6"/>
  <c r="AU1677" i="6" s="1"/>
  <c r="AT1535" i="6"/>
  <c r="AU1535" i="6" s="1"/>
  <c r="AT1392" i="6"/>
  <c r="AU1392" i="6" s="1"/>
  <c r="AT1248" i="6"/>
  <c r="AU1248" i="6" s="1"/>
  <c r="AT1106" i="6"/>
  <c r="AU1106" i="6" s="1"/>
  <c r="AT1223" i="6"/>
  <c r="AU1223" i="6" s="1"/>
  <c r="AT144" i="6"/>
  <c r="AU144" i="6" s="1"/>
  <c r="AZ2026" i="6"/>
  <c r="AZ1446" i="6"/>
  <c r="AZ1907" i="6"/>
  <c r="AZ1789" i="6"/>
  <c r="AZ1501" i="6"/>
  <c r="AZ1353" i="6"/>
  <c r="AZ994" i="6"/>
  <c r="AZ672" i="6"/>
  <c r="AZ1107" i="6"/>
  <c r="AZ498" i="6"/>
  <c r="AZ490" i="6"/>
  <c r="AZ415" i="6"/>
  <c r="AZ666" i="6"/>
  <c r="AZ527" i="6"/>
  <c r="AZ2033" i="6"/>
  <c r="AZ2094" i="6"/>
  <c r="AZ1720" i="6"/>
  <c r="AZ1293" i="6"/>
  <c r="AZ1658" i="6"/>
  <c r="AZ1783" i="6"/>
  <c r="AZ1580" i="6"/>
  <c r="AZ1805" i="6"/>
  <c r="AZ1198" i="6"/>
  <c r="AZ958" i="6"/>
  <c r="AZ810" i="6"/>
  <c r="AZ1087" i="6"/>
  <c r="AZ1345" i="6"/>
  <c r="AZ921" i="6"/>
  <c r="AZ1770" i="6"/>
  <c r="AZ66" i="6"/>
  <c r="AZ881" i="6"/>
  <c r="AZ450" i="6"/>
  <c r="AT368" i="6"/>
  <c r="AU368" i="6" s="1"/>
  <c r="AT194" i="6"/>
  <c r="AU194" i="6" s="1"/>
  <c r="AT51" i="6"/>
  <c r="AU51" i="6" s="1"/>
  <c r="AZ1422" i="6"/>
  <c r="AZ1420" i="6"/>
  <c r="AZ1275" i="6"/>
  <c r="AZ1476" i="6"/>
  <c r="AZ945" i="6"/>
  <c r="AZ1074" i="6"/>
  <c r="AZ791" i="6"/>
  <c r="AZ1133" i="6"/>
  <c r="AZ515" i="6"/>
  <c r="AZ90" i="6"/>
  <c r="AZ1051" i="6"/>
  <c r="AZ1034" i="6"/>
  <c r="AZ552" i="6"/>
  <c r="AT1470" i="6"/>
  <c r="AU1470" i="6" s="1"/>
  <c r="AT634" i="6"/>
  <c r="AU634" i="6" s="1"/>
  <c r="AT12" i="6"/>
  <c r="AU12" i="6" s="1"/>
  <c r="AT741" i="6"/>
  <c r="AU741" i="6" s="1"/>
  <c r="AZ2012" i="6"/>
  <c r="AZ2084" i="6"/>
  <c r="AZ1752" i="6"/>
  <c r="AZ1398" i="6"/>
  <c r="AZ1756" i="6"/>
  <c r="AZ1467" i="6"/>
  <c r="AZ1808" i="6"/>
  <c r="AZ1903" i="6"/>
  <c r="AZ640" i="6"/>
  <c r="AZ493" i="6"/>
  <c r="AZ212" i="6"/>
  <c r="AZ45" i="6"/>
  <c r="AZ1746" i="6"/>
  <c r="AZ1306" i="6"/>
  <c r="AT1193" i="6"/>
  <c r="AU1193" i="6" s="1"/>
  <c r="AT1049" i="6"/>
  <c r="AU1049" i="6" s="1"/>
  <c r="AT795" i="6"/>
  <c r="AU795" i="6" s="1"/>
  <c r="AT654" i="6"/>
  <c r="AU654" i="6" s="1"/>
  <c r="AZ1541" i="6"/>
  <c r="AZ1876" i="6"/>
  <c r="AZ1822" i="6"/>
  <c r="AZ1682" i="6"/>
  <c r="AZ491" i="6"/>
  <c r="AZ325" i="6"/>
  <c r="AZ1450" i="6"/>
  <c r="AZ368" i="6"/>
  <c r="AZ965" i="6"/>
  <c r="AZ822" i="6"/>
  <c r="AZ1424" i="6"/>
  <c r="AT944" i="6"/>
  <c r="AU944" i="6" s="1"/>
  <c r="AT801" i="6"/>
  <c r="AU801" i="6" s="1"/>
  <c r="AT660" i="6"/>
  <c r="AU660" i="6" s="1"/>
  <c r="AT515" i="6"/>
  <c r="AU515" i="6" s="1"/>
  <c r="AT374" i="6"/>
  <c r="AU374" i="6" s="1"/>
  <c r="AT510" i="6"/>
  <c r="AU510" i="6" s="1"/>
  <c r="AZ2208" i="6"/>
  <c r="AZ2178" i="6"/>
  <c r="AZ1728" i="6"/>
  <c r="AZ840" i="6"/>
  <c r="AZ228" i="6"/>
  <c r="AZ190" i="6"/>
  <c r="AZ445" i="6"/>
  <c r="AZ999" i="6"/>
  <c r="AZ859" i="6"/>
  <c r="AZ1864" i="6"/>
  <c r="AZ1582" i="6"/>
  <c r="AZ1437" i="6"/>
  <c r="AZ477" i="6"/>
  <c r="AZ1089" i="6"/>
  <c r="AZ949" i="6"/>
  <c r="AT274" i="6"/>
  <c r="AU274" i="6" s="1"/>
  <c r="AT477" i="6"/>
  <c r="AU477" i="6" s="1"/>
  <c r="AT154" i="6"/>
  <c r="AU154" i="6" s="1"/>
  <c r="AT11" i="6"/>
  <c r="AU11" i="6" s="1"/>
  <c r="AZ1695" i="6"/>
  <c r="AZ1325" i="6"/>
  <c r="AZ1986" i="6"/>
  <c r="AZ1416" i="6"/>
  <c r="AZ1543" i="6"/>
  <c r="AZ470" i="6"/>
  <c r="AZ1016" i="6"/>
  <c r="AZ876" i="6"/>
  <c r="AZ292" i="6"/>
  <c r="AZ625" i="6"/>
  <c r="AZ1441" i="6"/>
  <c r="AZ1901" i="6"/>
  <c r="AZ1969" i="6"/>
  <c r="AZ955" i="6"/>
  <c r="AZ794" i="6"/>
  <c r="AZ1817" i="6"/>
  <c r="AZ617" i="6"/>
  <c r="AZ194" i="6"/>
  <c r="AZ787" i="6"/>
  <c r="AT761" i="6"/>
  <c r="AU761" i="6" s="1"/>
  <c r="AT618" i="6"/>
  <c r="AU618" i="6" s="1"/>
  <c r="AT1047" i="6"/>
  <c r="AU1047" i="6" s="1"/>
  <c r="AZ1378" i="6"/>
  <c r="AZ2024" i="6"/>
  <c r="AZ1572" i="6"/>
  <c r="AZ435" i="6"/>
  <c r="AZ619" i="6"/>
  <c r="AT1723" i="6"/>
  <c r="AU1723" i="6" s="1"/>
  <c r="AT1583" i="6"/>
  <c r="AU1583" i="6" s="1"/>
  <c r="AT1438" i="6"/>
  <c r="AU1438" i="6" s="1"/>
  <c r="AT905" i="6"/>
  <c r="AU905" i="6" s="1"/>
  <c r="AT2211" i="6"/>
  <c r="AU2211" i="6" s="1"/>
  <c r="AT2066" i="6"/>
  <c r="AU2066" i="6" s="1"/>
  <c r="AT1927" i="6"/>
  <c r="AU1927" i="6" s="1"/>
  <c r="AT1782" i="6"/>
  <c r="AU1782" i="6" s="1"/>
  <c r="AT1252" i="6"/>
  <c r="AU1252" i="6" s="1"/>
  <c r="AT1107" i="6"/>
  <c r="AU1107" i="6" s="1"/>
  <c r="AT966" i="6"/>
  <c r="AU966" i="6" s="1"/>
  <c r="AT327" i="6"/>
  <c r="AU327" i="6" s="1"/>
  <c r="AT87" i="6"/>
  <c r="AU87" i="6" s="1"/>
  <c r="AT889" i="6"/>
  <c r="AU889" i="6" s="1"/>
  <c r="AZ2007" i="6"/>
  <c r="AZ1539" i="6"/>
  <c r="AZ1777" i="6"/>
  <c r="AZ2143" i="6"/>
  <c r="AZ1549" i="6"/>
  <c r="AZ1405" i="6"/>
  <c r="AZ1252" i="6"/>
  <c r="AZ2213" i="6"/>
  <c r="AZ1766" i="6"/>
  <c r="AZ1099" i="6"/>
  <c r="AZ233" i="6"/>
  <c r="AZ550" i="6"/>
  <c r="AZ608" i="6"/>
  <c r="AZ1056" i="6"/>
  <c r="AT335" i="6"/>
  <c r="AU335" i="6" s="1"/>
  <c r="AZ1947" i="6"/>
  <c r="AZ1649" i="6"/>
  <c r="AZ1714" i="6"/>
  <c r="AZ1654" i="6"/>
  <c r="AZ660" i="6"/>
  <c r="AZ763" i="6"/>
  <c r="AZ594" i="6"/>
  <c r="AZ171" i="6"/>
  <c r="AZ416" i="6"/>
  <c r="AZ722" i="6"/>
  <c r="AZ1990" i="6"/>
  <c r="AZ1972" i="6"/>
  <c r="AZ1408" i="6"/>
  <c r="AZ788" i="6"/>
  <c r="AZ497" i="6"/>
  <c r="AZ749" i="6"/>
  <c r="AZ2175" i="6"/>
  <c r="AZ1888" i="6"/>
  <c r="AZ860" i="6"/>
  <c r="AT890" i="6"/>
  <c r="AU890" i="6" s="1"/>
  <c r="AT748" i="6"/>
  <c r="AU748" i="6" s="1"/>
  <c r="AT605" i="6"/>
  <c r="AU605" i="6" s="1"/>
  <c r="AT462" i="6"/>
  <c r="AU462" i="6" s="1"/>
  <c r="AT320" i="6"/>
  <c r="AU320" i="6" s="1"/>
  <c r="AZ2116" i="6"/>
  <c r="AZ1500" i="6"/>
  <c r="AZ2105" i="6"/>
  <c r="AZ1463" i="6"/>
  <c r="AZ1588" i="6"/>
  <c r="AZ624" i="6"/>
  <c r="AZ982" i="6"/>
  <c r="AZ1895" i="6"/>
  <c r="AT2014" i="6"/>
  <c r="AU2014" i="6" s="1"/>
  <c r="AT1122" i="6"/>
  <c r="AU1122" i="6" s="1"/>
  <c r="AZ1360" i="6"/>
  <c r="AZ1247" i="6"/>
  <c r="AZ765" i="6"/>
  <c r="AZ861" i="6"/>
  <c r="AZ871" i="6"/>
  <c r="AZ301" i="6"/>
  <c r="AZ705" i="6"/>
  <c r="AZ1425" i="6"/>
  <c r="AZ1282" i="6"/>
  <c r="AZ747" i="6"/>
  <c r="AZ690" i="6"/>
  <c r="AZ1272" i="6"/>
  <c r="AT1576" i="6"/>
  <c r="AU1576" i="6" s="1"/>
  <c r="AT1641" i="6"/>
  <c r="AU1641" i="6" s="1"/>
  <c r="AT1499" i="6"/>
  <c r="AU1499" i="6" s="1"/>
  <c r="AT1355" i="6"/>
  <c r="AU1355" i="6" s="1"/>
  <c r="AT1213" i="6"/>
  <c r="AU1213" i="6" s="1"/>
  <c r="AT1070" i="6"/>
  <c r="AU1070" i="6" s="1"/>
  <c r="AT1332" i="6"/>
  <c r="AU1332" i="6" s="1"/>
  <c r="AT1187" i="6"/>
  <c r="AU1187" i="6" s="1"/>
  <c r="AZ2065" i="6"/>
  <c r="AZ1662" i="6"/>
  <c r="AZ2138" i="6"/>
  <c r="AZ186" i="6"/>
  <c r="AZ858" i="6"/>
  <c r="AZ5" i="6"/>
  <c r="AZ1570" i="6"/>
  <c r="AZ358" i="6"/>
  <c r="AZ227" i="6"/>
  <c r="AZ676" i="6"/>
  <c r="AZ2040" i="6"/>
  <c r="AT1718" i="6"/>
  <c r="AU1718" i="6" s="1"/>
  <c r="AT856" i="6"/>
  <c r="AU856" i="6" s="1"/>
  <c r="AT548" i="6"/>
  <c r="AU548" i="6" s="1"/>
  <c r="AZ2133" i="6"/>
  <c r="AZ1563" i="6"/>
  <c r="AZ1419" i="6"/>
  <c r="AZ1505" i="6"/>
  <c r="AZ1148" i="6"/>
  <c r="AZ611" i="6"/>
  <c r="AZ173" i="6"/>
  <c r="AZ279" i="6"/>
  <c r="AZ1118" i="6"/>
  <c r="AZ1244" i="6"/>
  <c r="AZ2192" i="6"/>
  <c r="AZ2072" i="6"/>
  <c r="AZ1172" i="6"/>
  <c r="AZ1394" i="6"/>
  <c r="AZ1630" i="6"/>
  <c r="AZ715" i="6"/>
  <c r="AZ1593" i="6"/>
  <c r="AZ2182" i="6"/>
  <c r="AZ1991" i="6"/>
  <c r="AZ1529" i="6"/>
  <c r="AZ1209" i="6"/>
  <c r="AZ1125" i="6"/>
  <c r="AZ1039" i="6"/>
  <c r="AZ853" i="6"/>
  <c r="AZ745" i="6"/>
  <c r="AZ484" i="6"/>
  <c r="AZ414" i="6"/>
  <c r="AZ331" i="6"/>
  <c r="AZ261" i="6"/>
  <c r="AZ1671" i="6"/>
  <c r="AZ1444" i="6"/>
  <c r="AZ2171" i="6"/>
  <c r="AZ1581" i="6"/>
  <c r="AZ621" i="6"/>
  <c r="AZ1050" i="6"/>
  <c r="AZ2152" i="6"/>
  <c r="AZ1569" i="6"/>
  <c r="AZ1432" i="6"/>
  <c r="AZ2082" i="6"/>
  <c r="AZ214" i="6"/>
  <c r="AZ570" i="6"/>
  <c r="AZ543" i="6"/>
  <c r="AZ313" i="6"/>
  <c r="AZ169" i="6"/>
  <c r="AZ724" i="6"/>
  <c r="AZ2157" i="6"/>
  <c r="AZ1358" i="6"/>
  <c r="AZ1477" i="6"/>
  <c r="AZ1183" i="6"/>
  <c r="AZ1225" i="6"/>
  <c r="AZ456" i="6"/>
  <c r="AZ420" i="6"/>
  <c r="AZ977" i="6"/>
  <c r="AZ1983" i="6"/>
  <c r="AZ1545" i="6"/>
  <c r="AZ1981" i="6"/>
  <c r="AZ1055" i="6"/>
  <c r="AZ984" i="6"/>
  <c r="AZ769" i="6"/>
  <c r="AZ1421" i="6"/>
  <c r="AZ2100" i="6"/>
  <c r="AZ1349" i="6"/>
  <c r="AZ1917" i="6"/>
  <c r="AZ1841" i="6"/>
  <c r="AZ1785" i="6"/>
  <c r="AZ549" i="6"/>
  <c r="AZ1399" i="6"/>
  <c r="AZ115" i="6"/>
  <c r="AZ1235" i="6"/>
  <c r="AZ615" i="6"/>
  <c r="AZ155" i="6"/>
  <c r="AZ1020" i="6"/>
  <c r="AZ35" i="6"/>
  <c r="AZ719" i="6"/>
  <c r="AZ13" i="6"/>
  <c r="AZ2099" i="6"/>
  <c r="AZ1392" i="6"/>
  <c r="AZ1377" i="6"/>
  <c r="AZ423" i="6"/>
  <c r="AZ991" i="6"/>
  <c r="AZ504" i="6"/>
  <c r="AZ605" i="6"/>
  <c r="AZ180" i="6"/>
  <c r="AZ1919" i="6"/>
  <c r="AZ1263" i="6"/>
  <c r="AZ2051" i="6"/>
  <c r="AZ152" i="6"/>
  <c r="AZ408" i="6"/>
  <c r="AZ514" i="6"/>
  <c r="AZ952" i="6"/>
  <c r="AZ311" i="6"/>
  <c r="AZ879" i="6"/>
  <c r="AZ1242" i="6"/>
  <c r="AZ1973" i="6"/>
  <c r="AZ1169" i="6"/>
  <c r="AZ2156" i="6"/>
  <c r="AZ1678" i="6"/>
  <c r="AZ1920" i="6"/>
  <c r="AZ538" i="6"/>
  <c r="AZ396" i="6"/>
  <c r="AZ1499" i="6"/>
  <c r="AZ1942" i="6"/>
  <c r="AZ1958" i="6"/>
  <c r="AZ1160" i="6"/>
  <c r="AZ1429" i="6"/>
  <c r="AZ1487" i="6"/>
  <c r="AZ929" i="6"/>
  <c r="AZ2" i="6"/>
  <c r="AZ571" i="6"/>
  <c r="AZ274" i="6"/>
  <c r="AZ901" i="6"/>
  <c r="AZ829" i="6"/>
  <c r="AZ457" i="6"/>
  <c r="AZ390" i="6"/>
  <c r="AZ312" i="6"/>
  <c r="AZ1393" i="6"/>
  <c r="AZ1309" i="6"/>
  <c r="AZ398" i="6"/>
  <c r="AZ2020" i="6"/>
  <c r="AZ1814" i="6"/>
  <c r="AZ537" i="6"/>
  <c r="AZ1071" i="6"/>
  <c r="AZ891" i="6"/>
  <c r="AZ2055" i="6"/>
  <c r="AZ2181" i="6"/>
  <c r="AZ1602" i="6"/>
  <c r="AZ1409" i="6"/>
  <c r="AZ1900" i="6"/>
  <c r="AZ1773" i="6"/>
  <c r="AZ1196" i="6"/>
  <c r="AZ223" i="6"/>
  <c r="AZ738" i="6"/>
  <c r="AZ196" i="6"/>
  <c r="AZ53" i="6"/>
  <c r="AZ1604" i="6"/>
  <c r="AZ276" i="6"/>
  <c r="AZ16" i="6"/>
  <c r="AZ2147" i="6"/>
  <c r="AZ1308" i="6"/>
  <c r="AZ134" i="6"/>
  <c r="AZ1221" i="6"/>
  <c r="AZ1052" i="6"/>
  <c r="AZ1291" i="6"/>
  <c r="AZ1955" i="6"/>
  <c r="AZ1799" i="6"/>
  <c r="AZ1655" i="6"/>
  <c r="AZ84" i="6"/>
  <c r="AZ700" i="6"/>
  <c r="AZ631" i="6"/>
  <c r="AZ548" i="6"/>
  <c r="AZ254" i="6"/>
  <c r="AZ948" i="6"/>
  <c r="AZ96" i="6"/>
  <c r="AZ1823" i="6"/>
  <c r="AZ1391" i="6"/>
  <c r="AZ1758" i="6"/>
  <c r="AZ1411" i="6"/>
  <c r="AZ367" i="6"/>
  <c r="AT1550" i="6"/>
  <c r="AU1550" i="6" s="1"/>
  <c r="AZ707" i="6"/>
  <c r="AZ645" i="6"/>
  <c r="AZ557" i="6"/>
  <c r="AZ263" i="6"/>
  <c r="AZ159" i="6"/>
  <c r="AZ2195" i="6"/>
  <c r="AZ2006" i="6"/>
  <c r="AZ1803" i="6"/>
  <c r="AZ1542" i="6"/>
  <c r="AZ1139" i="6"/>
  <c r="AZ866" i="6"/>
  <c r="AZ759" i="6"/>
  <c r="AZ502" i="6"/>
  <c r="AZ427" i="6"/>
  <c r="AZ348" i="6"/>
  <c r="AZ275" i="6"/>
  <c r="AZ834" i="6"/>
  <c r="AT1694" i="6"/>
  <c r="AU1694" i="6" s="1"/>
  <c r="AT1268" i="6"/>
  <c r="AU1268" i="6" s="1"/>
  <c r="AT2141" i="6"/>
  <c r="AU2141" i="6" s="1"/>
  <c r="AT2000" i="6"/>
  <c r="AU2000" i="6" s="1"/>
  <c r="AT1856" i="6"/>
  <c r="AU1856" i="6" s="1"/>
  <c r="AT1713" i="6"/>
  <c r="AU1713" i="6" s="1"/>
  <c r="AT1572" i="6"/>
  <c r="AU1572" i="6" s="1"/>
  <c r="AT1428" i="6"/>
  <c r="AU1428" i="6" s="1"/>
  <c r="AT1721" i="6"/>
  <c r="AU1721" i="6" s="1"/>
  <c r="AT1581" i="6"/>
  <c r="AU1581" i="6" s="1"/>
  <c r="AT1436" i="6"/>
  <c r="AU1436" i="6" s="1"/>
  <c r="AT1296" i="6"/>
  <c r="AU1296" i="6" s="1"/>
  <c r="AT1149" i="6"/>
  <c r="AU1149" i="6" s="1"/>
  <c r="AT1010" i="6"/>
  <c r="AU1010" i="6" s="1"/>
  <c r="AT862" i="6"/>
  <c r="AU862" i="6" s="1"/>
  <c r="AT725" i="6"/>
  <c r="AU725" i="6" s="1"/>
  <c r="AT582" i="6"/>
  <c r="AU582" i="6" s="1"/>
  <c r="AT438" i="6"/>
  <c r="AU438" i="6" s="1"/>
  <c r="AZ679" i="6"/>
  <c r="AZ592" i="6"/>
  <c r="AZ721" i="6"/>
  <c r="AT1335" i="6"/>
  <c r="AU1335" i="6" s="1"/>
  <c r="AT1189" i="6"/>
  <c r="AU1189" i="6" s="1"/>
  <c r="AT1046" i="6"/>
  <c r="AU1046" i="6" s="1"/>
  <c r="AT1660" i="6"/>
  <c r="AU1660" i="6" s="1"/>
  <c r="AT1185" i="6"/>
  <c r="AU1185" i="6" s="1"/>
  <c r="AT372" i="6"/>
  <c r="AU372" i="6" s="1"/>
  <c r="AZ1790" i="6"/>
  <c r="AT1803" i="6"/>
  <c r="AU1803" i="6" s="1"/>
  <c r="AZ2079" i="6"/>
  <c r="AT2083" i="6"/>
  <c r="AU2083" i="6" s="1"/>
  <c r="AT1943" i="6"/>
  <c r="AU1943" i="6" s="1"/>
  <c r="AT1796" i="6"/>
  <c r="AU1796" i="6" s="1"/>
  <c r="AT1659" i="6"/>
  <c r="AU1659" i="6" s="1"/>
  <c r="AT1516" i="6"/>
  <c r="AU1516" i="6" s="1"/>
  <c r="AT924" i="6"/>
  <c r="AU924" i="6" s="1"/>
  <c r="AT2085" i="6"/>
  <c r="AU2085" i="6" s="1"/>
  <c r="AT1483" i="6"/>
  <c r="AU1483" i="6" s="1"/>
  <c r="AT1101" i="6"/>
  <c r="AU1101" i="6" s="1"/>
  <c r="AT868" i="6"/>
  <c r="AU868" i="6" s="1"/>
  <c r="AT1096" i="6"/>
  <c r="AU1096" i="6" s="1"/>
  <c r="AT1303" i="6"/>
  <c r="AU1303" i="6" s="1"/>
  <c r="AT875" i="6"/>
  <c r="AU875" i="6" s="1"/>
  <c r="AT545" i="6"/>
  <c r="AU545" i="6" s="1"/>
  <c r="AZ667" i="6"/>
  <c r="AZ583" i="6"/>
  <c r="AZ499" i="6"/>
  <c r="AZ205" i="6"/>
  <c r="AZ3" i="6"/>
  <c r="AZ2041" i="6"/>
  <c r="AZ1829" i="6"/>
  <c r="AZ1566" i="6"/>
  <c r="AZ1496" i="6"/>
  <c r="AZ893" i="6"/>
  <c r="AZ807" i="6"/>
  <c r="AZ708" i="6"/>
  <c r="AZ449" i="6"/>
  <c r="AT719" i="6"/>
  <c r="AU719" i="6" s="1"/>
  <c r="AT449" i="6"/>
  <c r="AU449" i="6" s="1"/>
  <c r="AT350" i="6"/>
  <c r="AU350" i="6" s="1"/>
  <c r="AT465" i="6"/>
  <c r="AU465" i="6" s="1"/>
  <c r="AZ2205" i="6"/>
  <c r="AT1763" i="6"/>
  <c r="AU1763" i="6" s="1"/>
  <c r="AT674" i="6"/>
  <c r="AU674" i="6" s="1"/>
  <c r="AZ236" i="6"/>
  <c r="AZ926" i="6"/>
  <c r="AZ598" i="6"/>
  <c r="AZ868" i="6"/>
  <c r="AZ1022" i="6"/>
  <c r="AZ564" i="6"/>
  <c r="AT367" i="6"/>
  <c r="AU367" i="6" s="1"/>
  <c r="AT697" i="6"/>
  <c r="AU697" i="6" s="1"/>
  <c r="AT201" i="6"/>
  <c r="AU201" i="6" s="1"/>
  <c r="AZ1504" i="6"/>
  <c r="AZ1204" i="6"/>
  <c r="AZ1879" i="6"/>
  <c r="AZ1819" i="6"/>
  <c r="AZ1014" i="6"/>
  <c r="AZ561" i="6"/>
  <c r="AZ2004" i="6"/>
  <c r="AT672" i="6"/>
  <c r="AU672" i="6" s="1"/>
  <c r="AT97" i="6"/>
  <c r="AU97" i="6" s="1"/>
  <c r="AT1253" i="6"/>
  <c r="AU1253" i="6" s="1"/>
  <c r="AT953" i="6"/>
  <c r="AU953" i="6" s="1"/>
  <c r="AT970" i="6"/>
  <c r="AU970" i="6" s="1"/>
  <c r="AZ927" i="6"/>
  <c r="AZ522" i="6"/>
  <c r="AZ215" i="6"/>
  <c r="AZ2049" i="6"/>
  <c r="AZ1507" i="6"/>
  <c r="AT531" i="6"/>
  <c r="AU531" i="6" s="1"/>
  <c r="AT847" i="6"/>
  <c r="AU847" i="6" s="1"/>
  <c r="AZ1155" i="6"/>
  <c r="AZ334" i="6"/>
  <c r="AT1587" i="6"/>
  <c r="AU1587" i="6" s="1"/>
  <c r="AZ114" i="6"/>
  <c r="AZ786" i="6"/>
  <c r="AT1429" i="6"/>
  <c r="AU1429" i="6" s="1"/>
  <c r="AT813" i="6"/>
  <c r="AU813" i="6" s="1"/>
  <c r="AT524" i="6"/>
  <c r="AU524" i="6" s="1"/>
  <c r="AT386" i="6"/>
  <c r="AU386" i="6" s="1"/>
  <c r="AZ1644" i="6"/>
  <c r="AT1942" i="6"/>
  <c r="AU1942" i="6" s="1"/>
  <c r="AT893" i="6"/>
  <c r="AU893" i="6" s="1"/>
  <c r="AT807" i="6"/>
  <c r="AU807" i="6" s="1"/>
  <c r="AT382" i="6"/>
  <c r="AU382" i="6" s="1"/>
  <c r="AZ1577" i="6"/>
  <c r="AZ500" i="6"/>
  <c r="AZ1647" i="6"/>
  <c r="AZ143" i="6"/>
  <c r="AZ377" i="6"/>
  <c r="AZ295" i="6"/>
  <c r="AZ1754" i="6"/>
  <c r="AZ472" i="6"/>
  <c r="AT2162" i="6"/>
  <c r="AU2162" i="6" s="1"/>
  <c r="AZ1395" i="6"/>
  <c r="AZ1936" i="6"/>
  <c r="AZ981" i="6"/>
  <c r="AZ867" i="6"/>
  <c r="AZ375" i="6"/>
  <c r="AZ478" i="6"/>
  <c r="AZ1335" i="6"/>
  <c r="AZ1318" i="6"/>
  <c r="AZ917" i="6"/>
  <c r="AZ1459" i="6"/>
  <c r="AZ1012" i="6"/>
  <c r="AZ1592" i="6"/>
  <c r="AZ107" i="6"/>
  <c r="AZ1633" i="6"/>
  <c r="AZ1135" i="6"/>
  <c r="AZ1894" i="6"/>
  <c r="AZ2108" i="6"/>
  <c r="AZ1886" i="6"/>
  <c r="AZ519" i="6"/>
  <c r="AZ250" i="6"/>
  <c r="AZ106" i="6"/>
  <c r="AZ220" i="6"/>
  <c r="AZ1026" i="6"/>
  <c r="AZ2032" i="6"/>
  <c r="AZ1167" i="6"/>
  <c r="AZ905" i="6"/>
  <c r="AZ832" i="6"/>
  <c r="AZ1883" i="6"/>
  <c r="AZ1862" i="6"/>
  <c r="AZ1717" i="6"/>
  <c r="AZ1579" i="6"/>
  <c r="AZ1433" i="6"/>
  <c r="AZ1077" i="6"/>
  <c r="AZ1013" i="6"/>
  <c r="AZ936" i="6"/>
  <c r="AZ863" i="6"/>
  <c r="AZ798" i="6"/>
  <c r="AZ448" i="6"/>
  <c r="AZ355" i="6"/>
  <c r="AZ56" i="6"/>
  <c r="AZ2087" i="6"/>
  <c r="AZ1908" i="6"/>
  <c r="AZ1710" i="6"/>
  <c r="AZ1638" i="6"/>
  <c r="AZ1448" i="6"/>
  <c r="AZ1372" i="6"/>
  <c r="AZ1292" i="6"/>
  <c r="AZ974" i="6"/>
  <c r="AZ663" i="6"/>
  <c r="AZ567" i="6"/>
  <c r="AZ189" i="6"/>
  <c r="AZ27" i="6"/>
  <c r="AZ2191" i="6"/>
  <c r="AZ1297" i="6"/>
  <c r="AZ256" i="6"/>
  <c r="AZ1065" i="6"/>
  <c r="AZ993" i="6"/>
  <c r="AZ928" i="6"/>
  <c r="AZ856" i="6"/>
  <c r="AZ782" i="6"/>
  <c r="AZ436" i="6"/>
  <c r="AZ347" i="6"/>
  <c r="AZ141" i="6"/>
  <c r="AZ50" i="6"/>
  <c r="AZ1697" i="6"/>
  <c r="AZ1628" i="6"/>
  <c r="AZ1435" i="6"/>
  <c r="AZ1361" i="6"/>
  <c r="AZ1280" i="6"/>
  <c r="AZ637" i="6"/>
  <c r="AZ554" i="6"/>
  <c r="AZ246" i="6"/>
  <c r="AZ15" i="6"/>
  <c r="AZ2112" i="6"/>
  <c r="AZ2144" i="6"/>
  <c r="AZ2038" i="6"/>
  <c r="AZ1240" i="6"/>
  <c r="AZ2155" i="6"/>
  <c r="AZ2013" i="6"/>
  <c r="AZ326" i="6"/>
  <c r="AZ754" i="6"/>
  <c r="AZ453" i="6"/>
  <c r="AZ869" i="6"/>
  <c r="AZ959" i="6"/>
  <c r="AZ1686" i="6"/>
  <c r="AZ323" i="6"/>
  <c r="AZ686" i="6"/>
  <c r="AZ602" i="6"/>
  <c r="AZ533" i="6"/>
  <c r="AZ239" i="6"/>
  <c r="AZ2067" i="6"/>
  <c r="AZ1775" i="6"/>
  <c r="AZ1614" i="6"/>
  <c r="AZ1518" i="6"/>
  <c r="AZ1195" i="6"/>
  <c r="AZ1113" i="6"/>
  <c r="AZ1029" i="6"/>
  <c r="AZ925" i="6"/>
  <c r="AZ839" i="6"/>
  <c r="AZ734" i="6"/>
  <c r="AZ473" i="6"/>
  <c r="AZ401" i="6"/>
  <c r="AZ322" i="6"/>
  <c r="AZ167" i="6"/>
  <c r="AZ83" i="6"/>
  <c r="AZ1906" i="6"/>
  <c r="AZ1574" i="6"/>
  <c r="AZ1126" i="6"/>
  <c r="AZ1040" i="6"/>
  <c r="AZ1271" i="6"/>
  <c r="AZ535" i="6"/>
  <c r="AZ2125" i="6"/>
  <c r="AZ1270" i="6"/>
  <c r="AZ226" i="6"/>
  <c r="AZ121" i="6"/>
  <c r="AZ1068" i="6"/>
  <c r="AZ809" i="6"/>
  <c r="AZ1589" i="6"/>
  <c r="AZ1266" i="6"/>
  <c r="AZ1019" i="6"/>
  <c r="AZ544" i="6"/>
  <c r="AZ70" i="6"/>
  <c r="AZ1636" i="6"/>
  <c r="AZ2083" i="6"/>
  <c r="AZ1170" i="6"/>
  <c r="AZ2114" i="6"/>
  <c r="AZ1140" i="6"/>
  <c r="AZ300" i="6"/>
  <c r="AZ529" i="6"/>
  <c r="AZ1689" i="6"/>
  <c r="AZ912" i="6"/>
  <c r="AZ344" i="6"/>
  <c r="AZ370" i="6"/>
  <c r="AZ7" i="6"/>
  <c r="AZ1967" i="6"/>
  <c r="AZ2103" i="6"/>
  <c r="AZ2000" i="6"/>
  <c r="AZ1778" i="6"/>
  <c r="AZ1481" i="6"/>
  <c r="AZ2047" i="6"/>
  <c r="AZ2214" i="6"/>
  <c r="AZ1404" i="6"/>
  <c r="AZ1390" i="6"/>
  <c r="AZ176" i="6"/>
  <c r="AZ1108" i="6"/>
  <c r="AZ439" i="6"/>
  <c r="AZ317" i="6"/>
  <c r="AZ217" i="6"/>
  <c r="AZ79" i="6"/>
  <c r="AZ1115" i="6"/>
  <c r="AZ1044" i="6"/>
  <c r="AZ972" i="6"/>
  <c r="AZ902" i="6"/>
  <c r="AZ830" i="6"/>
  <c r="AZ758" i="6"/>
  <c r="AZ402" i="6"/>
  <c r="AZ309" i="6"/>
  <c r="AZ105" i="6"/>
  <c r="AZ2137" i="6"/>
  <c r="AZ1956" i="6"/>
  <c r="AZ1755" i="6"/>
  <c r="AZ1674" i="6"/>
  <c r="AZ1410" i="6"/>
  <c r="AZ1340" i="6"/>
  <c r="AZ1256" i="6"/>
  <c r="AZ1174" i="6"/>
  <c r="AZ1092" i="6"/>
  <c r="AZ1007" i="6"/>
  <c r="AZ604" i="6"/>
  <c r="AZ534" i="6"/>
  <c r="AZ229" i="6"/>
  <c r="AZ2056" i="6"/>
  <c r="AZ1930" i="6"/>
  <c r="AZ1469" i="6"/>
  <c r="AZ1526" i="6"/>
  <c r="AZ2200" i="6"/>
  <c r="AZ1818" i="6"/>
  <c r="AZ1760" i="6"/>
  <c r="AZ2070" i="6"/>
  <c r="AZ852" i="6"/>
  <c r="AZ586" i="6"/>
  <c r="AZ560" i="6"/>
  <c r="AZ671" i="6"/>
  <c r="AZ528" i="6"/>
  <c r="AZ486" i="6"/>
  <c r="AZ511" i="6"/>
  <c r="AZ744" i="6"/>
  <c r="AZ2179" i="6"/>
  <c r="AZ2092" i="6"/>
  <c r="AZ1809" i="6"/>
  <c r="AZ1747" i="6"/>
  <c r="AZ1651" i="6"/>
  <c r="AZ675" i="6"/>
  <c r="AZ266" i="6"/>
  <c r="AZ89" i="6"/>
  <c r="AZ1073" i="6"/>
  <c r="AZ923" i="6"/>
  <c r="AZ1512" i="6"/>
  <c r="AZ1046" i="6"/>
  <c r="AZ333" i="6"/>
  <c r="AZ2123" i="6"/>
  <c r="AZ1105" i="6"/>
  <c r="AZ1032" i="6"/>
  <c r="AZ963" i="6"/>
  <c r="AZ889" i="6"/>
  <c r="AZ818" i="6"/>
  <c r="AZ392" i="6"/>
  <c r="AZ296" i="6"/>
  <c r="AZ95" i="6"/>
  <c r="AZ2109" i="6"/>
  <c r="AZ1945" i="6"/>
  <c r="AZ1732" i="6"/>
  <c r="AZ1660" i="6"/>
  <c r="AZ1327" i="6"/>
  <c r="AZ1245" i="6"/>
  <c r="AZ1078" i="6"/>
  <c r="AZ997" i="6"/>
  <c r="AZ591" i="6"/>
  <c r="AZ213" i="6"/>
  <c r="AZ130" i="6"/>
  <c r="AZ49" i="6"/>
  <c r="AZ1767" i="6"/>
  <c r="AT1875" i="6"/>
  <c r="AU1875" i="6" s="1"/>
  <c r="AZ1940" i="6"/>
  <c r="AZ1418" i="6"/>
  <c r="AZ1288" i="6"/>
  <c r="AZ875" i="6"/>
  <c r="AZ146" i="6"/>
  <c r="AZ933" i="6"/>
  <c r="AZ916" i="6"/>
  <c r="AZ1927" i="6"/>
  <c r="AZ1641" i="6"/>
  <c r="AZ1342" i="6"/>
  <c r="AZ938" i="6"/>
  <c r="AZ438" i="6"/>
  <c r="AZ1328" i="6"/>
  <c r="AZ1186" i="6"/>
  <c r="AZ726" i="6"/>
  <c r="AZ651" i="6"/>
  <c r="AZ566" i="6"/>
  <c r="AZ485" i="6"/>
  <c r="AZ284" i="6"/>
  <c r="AZ195" i="6"/>
  <c r="AZ2209" i="6"/>
  <c r="AZ2015" i="6"/>
  <c r="AZ1825" i="6"/>
  <c r="AZ1555" i="6"/>
  <c r="AZ1483" i="6"/>
  <c r="AZ1151" i="6"/>
  <c r="AZ878" i="6"/>
  <c r="AZ780" i="6"/>
  <c r="AZ698" i="6"/>
  <c r="AZ509" i="6"/>
  <c r="AZ437" i="6"/>
  <c r="AZ356" i="6"/>
  <c r="AZ285" i="6"/>
  <c r="AZ1348" i="6"/>
  <c r="AZ1205" i="6"/>
  <c r="AZ1835" i="6"/>
  <c r="AZ1722" i="6"/>
  <c r="AZ1298" i="6"/>
  <c r="AZ1484" i="6"/>
  <c r="AZ270" i="6"/>
  <c r="AZ101" i="6"/>
  <c r="AZ814" i="6"/>
  <c r="AZ489" i="6"/>
  <c r="AZ1475" i="6"/>
  <c r="AZ1979" i="6"/>
  <c r="AZ1090" i="6"/>
  <c r="AZ1021" i="6"/>
  <c r="AZ950" i="6"/>
  <c r="AZ877" i="6"/>
  <c r="AZ806" i="6"/>
  <c r="AZ378" i="6"/>
  <c r="AZ74" i="6"/>
  <c r="AZ2102" i="6"/>
  <c r="AZ1923" i="6"/>
  <c r="AZ1719" i="6"/>
  <c r="AZ1650" i="6"/>
  <c r="AZ1468" i="6"/>
  <c r="AZ1386" i="6"/>
  <c r="AZ1303" i="6"/>
  <c r="AZ1232" i="6"/>
  <c r="AZ1066" i="6"/>
  <c r="AZ985" i="6"/>
  <c r="AZ580" i="6"/>
  <c r="AZ202" i="6"/>
  <c r="AZ116" i="6"/>
  <c r="AZ38" i="6"/>
  <c r="AT1908" i="6"/>
  <c r="AU1908" i="6" s="1"/>
  <c r="AT1788" i="6"/>
  <c r="AU1788" i="6" s="1"/>
  <c r="AT1358" i="6"/>
  <c r="AU1358" i="6" s="1"/>
  <c r="AT1042" i="6"/>
  <c r="AU1042" i="6" s="1"/>
  <c r="AT78" i="6"/>
  <c r="AU78" i="6" s="1"/>
  <c r="AT1421" i="6"/>
  <c r="AU1421" i="6" s="1"/>
  <c r="AT1195" i="6"/>
  <c r="AU1195" i="6" s="1"/>
  <c r="AT780" i="6"/>
  <c r="AU780" i="6" s="1"/>
  <c r="AT698" i="6"/>
  <c r="AU698" i="6" s="1"/>
  <c r="AT138" i="6"/>
  <c r="AU138" i="6" s="1"/>
  <c r="AT86" i="6"/>
  <c r="AU86" i="6" s="1"/>
  <c r="AT218" i="6"/>
  <c r="AU218" i="6" s="1"/>
  <c r="AT75" i="6"/>
  <c r="AU75" i="6" s="1"/>
  <c r="AT2108" i="6"/>
  <c r="AU2108" i="6" s="1"/>
  <c r="AT1109" i="6"/>
  <c r="AU1109" i="6" s="1"/>
  <c r="AT873" i="6"/>
  <c r="AU873" i="6" s="1"/>
  <c r="AT1004" i="6"/>
  <c r="AU1004" i="6" s="1"/>
  <c r="AT70" i="6"/>
  <c r="AU70" i="6" s="1"/>
  <c r="AT1180" i="6"/>
  <c r="AU1180" i="6" s="1"/>
  <c r="AT897" i="6"/>
  <c r="AU897" i="6" s="1"/>
  <c r="AT223" i="6"/>
  <c r="AU223" i="6" s="1"/>
  <c r="AT1440" i="6"/>
  <c r="AU1440" i="6" s="1"/>
  <c r="AT629" i="6"/>
  <c r="AU629" i="6" s="1"/>
  <c r="AT46" i="6"/>
  <c r="AU46" i="6" s="1"/>
  <c r="AT848" i="6"/>
  <c r="AU848" i="6" s="1"/>
  <c r="AT702" i="6"/>
  <c r="AU702" i="6" s="1"/>
  <c r="AT1505" i="6"/>
  <c r="AU1505" i="6" s="1"/>
  <c r="AT1885" i="6"/>
  <c r="AU1885" i="6" s="1"/>
  <c r="AT559" i="6"/>
  <c r="AU559" i="6" s="1"/>
  <c r="AT404" i="6"/>
  <c r="AU404" i="6" s="1"/>
  <c r="AT2049" i="6"/>
  <c r="AU2049" i="6" s="1"/>
  <c r="AT661" i="6"/>
  <c r="AU661" i="6" s="1"/>
  <c r="AT1348" i="6"/>
  <c r="AU1348" i="6" s="1"/>
  <c r="AT1205" i="6"/>
  <c r="AU1205" i="6" s="1"/>
  <c r="AT353" i="6"/>
  <c r="AU353" i="6" s="1"/>
  <c r="AT1657" i="6"/>
  <c r="AU1657" i="6" s="1"/>
  <c r="AT2003" i="6"/>
  <c r="AU2003" i="6" s="1"/>
  <c r="AT1793" i="6"/>
  <c r="AU1793" i="6" s="1"/>
  <c r="AT253" i="6"/>
  <c r="AU253" i="6" s="1"/>
  <c r="AT1982" i="6"/>
  <c r="AU1982" i="6" s="1"/>
  <c r="AT2202" i="6"/>
  <c r="AU2202" i="6" s="1"/>
  <c r="AT2056" i="6"/>
  <c r="AU2056" i="6" s="1"/>
  <c r="AT1912" i="6"/>
  <c r="AU1912" i="6" s="1"/>
  <c r="AT1764" i="6"/>
  <c r="AU1764" i="6" s="1"/>
  <c r="AT2147" i="6"/>
  <c r="AU2147" i="6" s="1"/>
  <c r="AT2037" i="6"/>
  <c r="AU2037" i="6" s="1"/>
  <c r="AT1230" i="6"/>
  <c r="AU1230" i="6" s="1"/>
  <c r="AT459" i="6"/>
  <c r="AU459" i="6" s="1"/>
  <c r="AT766" i="6"/>
  <c r="AU766" i="6" s="1"/>
  <c r="AT1396" i="6"/>
  <c r="AU1396" i="6" s="1"/>
  <c r="AT997" i="6"/>
  <c r="AU997" i="6" s="1"/>
  <c r="AT1893" i="6"/>
  <c r="AU1893" i="6" s="1"/>
  <c r="AT1750" i="6"/>
  <c r="AU1750" i="6" s="1"/>
  <c r="AT1610" i="6"/>
  <c r="AU1610" i="6" s="1"/>
  <c r="AT1850" i="6"/>
  <c r="AU1850" i="6" s="1"/>
  <c r="AT2195" i="6"/>
  <c r="AU2195" i="6" s="1"/>
  <c r="AT1312" i="6"/>
  <c r="AU1312" i="6" s="1"/>
  <c r="AT168" i="6"/>
  <c r="AU168" i="6" s="1"/>
  <c r="AT1832" i="6"/>
  <c r="AU1832" i="6" s="1"/>
  <c r="AT492" i="6"/>
  <c r="AU492" i="6" s="1"/>
  <c r="AT354" i="6"/>
  <c r="AU354" i="6" s="1"/>
  <c r="AT570" i="6"/>
  <c r="AU570" i="6" s="1"/>
  <c r="AT1807" i="6"/>
  <c r="AU1807" i="6" s="1"/>
  <c r="AT1733" i="6"/>
  <c r="AU1733" i="6" s="1"/>
  <c r="AT1163" i="6"/>
  <c r="AU1163" i="6" s="1"/>
  <c r="AT882" i="6"/>
  <c r="AU882" i="6" s="1"/>
  <c r="AT1605" i="6"/>
  <c r="AU1605" i="6" s="1"/>
  <c r="AT1568" i="6"/>
  <c r="AU1568" i="6" s="1"/>
  <c r="AT1281" i="6"/>
  <c r="AU1281" i="6" s="1"/>
  <c r="AT993" i="6"/>
  <c r="AU993" i="6" s="1"/>
  <c r="AT1703" i="6"/>
  <c r="AU1703" i="6" s="1"/>
  <c r="AT380" i="6"/>
  <c r="AU380" i="6" s="1"/>
  <c r="AT2128" i="6"/>
  <c r="AU2128" i="6" s="1"/>
  <c r="AT1986" i="6"/>
  <c r="AU1986" i="6" s="1"/>
  <c r="AT1841" i="6"/>
  <c r="AU1841" i="6" s="1"/>
  <c r="AT348" i="6"/>
  <c r="AU348" i="6" s="1"/>
  <c r="AT275" i="6"/>
  <c r="AU275" i="6" s="1"/>
  <c r="AT1169" i="6"/>
  <c r="AU1169" i="6" s="1"/>
  <c r="AT958" i="6"/>
  <c r="AU958" i="6" s="1"/>
  <c r="AT318" i="6"/>
  <c r="AU318" i="6" s="1"/>
  <c r="AT255" i="6"/>
  <c r="AU255" i="6" s="1"/>
  <c r="AT181" i="6"/>
  <c r="AU181" i="6" s="1"/>
  <c r="AT920" i="6"/>
  <c r="AU920" i="6" s="1"/>
  <c r="AT639" i="6"/>
  <c r="AU639" i="6" s="1"/>
  <c r="AT1121" i="6"/>
  <c r="AU1121" i="6" s="1"/>
  <c r="AT1356" i="6"/>
  <c r="AU1356" i="6" s="1"/>
  <c r="AT1091" i="6"/>
  <c r="AU1091" i="6" s="1"/>
  <c r="AT1765" i="6"/>
  <c r="AU1765" i="6" s="1"/>
  <c r="AT544" i="6"/>
  <c r="AU544" i="6" s="1"/>
  <c r="AT662" i="6"/>
  <c r="AU662" i="6" s="1"/>
  <c r="AT561" i="6"/>
  <c r="AU561" i="6" s="1"/>
  <c r="AT959" i="6"/>
  <c r="AU959" i="6" s="1"/>
  <c r="AT37" i="6"/>
  <c r="AU37" i="6" s="1"/>
  <c r="AT363" i="6"/>
  <c r="AU363" i="6" s="1"/>
  <c r="AT1462" i="6"/>
  <c r="AU1462" i="6" s="1"/>
  <c r="AT1061" i="6"/>
  <c r="AU1061" i="6" s="1"/>
  <c r="AT811" i="6"/>
  <c r="AU811" i="6" s="1"/>
  <c r="AT666" i="6"/>
  <c r="AU666" i="6" s="1"/>
  <c r="AT527" i="6"/>
  <c r="AU527" i="6" s="1"/>
  <c r="AT1615" i="6"/>
  <c r="AU1615" i="6" s="1"/>
  <c r="AT1476" i="6"/>
  <c r="AU1476" i="6" s="1"/>
  <c r="AT1330" i="6"/>
  <c r="AU1330" i="6" s="1"/>
  <c r="AT1190" i="6"/>
  <c r="AU1190" i="6" s="1"/>
  <c r="AT1043" i="6"/>
  <c r="AU1043" i="6" s="1"/>
  <c r="AT956" i="6"/>
  <c r="AU956" i="6" s="1"/>
  <c r="AT814" i="6"/>
  <c r="AU814" i="6" s="1"/>
  <c r="AT673" i="6"/>
  <c r="AU673" i="6" s="1"/>
  <c r="AT525" i="6"/>
  <c r="AU525" i="6" s="1"/>
  <c r="AT384" i="6"/>
  <c r="AU384" i="6" s="1"/>
  <c r="AT776" i="6"/>
  <c r="AU776" i="6" s="1"/>
  <c r="AT147" i="6"/>
  <c r="AU147" i="6" s="1"/>
  <c r="AT2152" i="6"/>
  <c r="AU2152" i="6" s="1"/>
  <c r="AT2004" i="6"/>
  <c r="AU2004" i="6" s="1"/>
  <c r="AT1864" i="6"/>
  <c r="AU1864" i="6" s="1"/>
  <c r="AT2105" i="6"/>
  <c r="AU2105" i="6" s="1"/>
  <c r="AT2106" i="6"/>
  <c r="AU2106" i="6" s="1"/>
  <c r="AT1963" i="6"/>
  <c r="AU1963" i="6" s="1"/>
  <c r="AT1820" i="6"/>
  <c r="AU1820" i="6" s="1"/>
  <c r="AT402" i="6"/>
  <c r="AU402" i="6" s="1"/>
  <c r="AT1523" i="6"/>
  <c r="AU1523" i="6" s="1"/>
  <c r="AT1748" i="6"/>
  <c r="AU1748" i="6" s="1"/>
  <c r="AT1604" i="6"/>
  <c r="AU1604" i="6" s="1"/>
  <c r="AT1460" i="6"/>
  <c r="AU1460" i="6" s="1"/>
  <c r="AT929" i="6"/>
  <c r="AU929" i="6" s="1"/>
  <c r="AT1950" i="6"/>
  <c r="AU1950" i="6" s="1"/>
  <c r="AT1601" i="6"/>
  <c r="AU1601" i="6" s="1"/>
  <c r="AT810" i="6"/>
  <c r="AU810" i="6" s="1"/>
  <c r="AT1276" i="6"/>
  <c r="AU1276" i="6" s="1"/>
  <c r="AT1131" i="6"/>
  <c r="AU1131" i="6" s="1"/>
  <c r="AT991" i="6"/>
  <c r="AU991" i="6" s="1"/>
  <c r="AT602" i="6"/>
  <c r="AU602" i="6" s="1"/>
  <c r="AT1806" i="6"/>
  <c r="AU1806" i="6" s="1"/>
  <c r="AT469" i="6"/>
  <c r="AU469" i="6" s="1"/>
  <c r="AT329" i="6"/>
  <c r="AU329" i="6" s="1"/>
  <c r="AT358" i="6"/>
  <c r="AU358" i="6" s="1"/>
  <c r="AT2190" i="6"/>
  <c r="AU2190" i="6" s="1"/>
  <c r="AT473" i="6"/>
  <c r="AU473" i="6" s="1"/>
  <c r="AT2189" i="6"/>
  <c r="AU2189" i="6" s="1"/>
  <c r="AT2048" i="6"/>
  <c r="AU2048" i="6" s="1"/>
  <c r="AT1906" i="6"/>
  <c r="AU1906" i="6" s="1"/>
  <c r="AT1762" i="6"/>
  <c r="AU1762" i="6" s="1"/>
  <c r="AT1619" i="6"/>
  <c r="AU1619" i="6" s="1"/>
  <c r="AT1477" i="6"/>
  <c r="AU1477" i="6" s="1"/>
  <c r="AT1333" i="6"/>
  <c r="AU1333" i="6" s="1"/>
  <c r="AT819" i="6"/>
  <c r="AU819" i="6" s="1"/>
  <c r="AT1430" i="6"/>
  <c r="AU1430" i="6" s="1"/>
  <c r="AT902" i="6"/>
  <c r="AU902" i="6" s="1"/>
  <c r="AT898" i="6"/>
  <c r="AU898" i="6" s="1"/>
  <c r="AT611" i="6"/>
  <c r="AU611" i="6" s="1"/>
  <c r="AT1679" i="6"/>
  <c r="AU1679" i="6" s="1"/>
  <c r="AT1069" i="6"/>
  <c r="AU1069" i="6" s="1"/>
  <c r="AT243" i="6"/>
  <c r="AU243" i="6" s="1"/>
  <c r="AT912" i="6"/>
  <c r="AU912" i="6" s="1"/>
  <c r="AT771" i="6"/>
  <c r="AU771" i="6" s="1"/>
  <c r="AT628" i="6"/>
  <c r="AU628" i="6" s="1"/>
  <c r="AT488" i="6"/>
  <c r="AU488" i="6" s="1"/>
  <c r="AT344" i="6"/>
  <c r="AU344" i="6" s="1"/>
  <c r="AT2093" i="6"/>
  <c r="AU2093" i="6" s="1"/>
  <c r="AT1854" i="6"/>
  <c r="AU1854" i="6" s="1"/>
  <c r="AT2034" i="6"/>
  <c r="AU2034" i="6" s="1"/>
  <c r="AT2107" i="6"/>
  <c r="AU2107" i="6" s="1"/>
  <c r="AT1962" i="6"/>
  <c r="AU1962" i="6" s="1"/>
  <c r="AT1818" i="6"/>
  <c r="AU1818" i="6" s="1"/>
  <c r="AT2026" i="6"/>
  <c r="AU2026" i="6" s="1"/>
  <c r="AT708" i="6"/>
  <c r="AU708" i="6" s="1"/>
  <c r="AT178" i="6"/>
  <c r="AU178" i="6" s="1"/>
  <c r="AT1743" i="6"/>
  <c r="AU1743" i="6" s="1"/>
  <c r="AT1311" i="6"/>
  <c r="AU1311" i="6" s="1"/>
  <c r="AT864" i="6"/>
  <c r="AU864" i="6" s="1"/>
  <c r="AT44" i="6"/>
  <c r="AU44" i="6" s="1"/>
  <c r="AT323" i="6"/>
  <c r="AU323" i="6" s="1"/>
  <c r="AT1458" i="6"/>
  <c r="AU1458" i="6" s="1"/>
  <c r="AT1173" i="6"/>
  <c r="AU1173" i="6" s="1"/>
  <c r="AT24" i="6"/>
  <c r="AU24" i="6" s="1"/>
  <c r="AT136" i="6"/>
  <c r="AU136" i="6" s="1"/>
  <c r="AT625" i="6"/>
  <c r="AU625" i="6" s="1"/>
  <c r="AT1212" i="6"/>
  <c r="AU1212" i="6" s="1"/>
  <c r="AT183" i="6"/>
  <c r="AU183" i="6" s="1"/>
  <c r="AT132" i="6"/>
  <c r="AU132" i="6" s="1"/>
  <c r="AT1665" i="6"/>
  <c r="AU1665" i="6" s="1"/>
  <c r="AT1520" i="6"/>
  <c r="AU1520" i="6" s="1"/>
  <c r="AT1380" i="6"/>
  <c r="AU1380" i="6" s="1"/>
  <c r="AT1239" i="6"/>
  <c r="AU1239" i="6" s="1"/>
  <c r="AT1095" i="6"/>
  <c r="AU1095" i="6" s="1"/>
  <c r="AT1125" i="6"/>
  <c r="AU1125" i="6" s="1"/>
  <c r="AT1135" i="6"/>
  <c r="AU1135" i="6" s="1"/>
  <c r="AT852" i="6"/>
  <c r="AU852" i="6" s="1"/>
  <c r="AT283" i="6"/>
  <c r="AU283" i="6" s="1"/>
  <c r="AT418" i="6"/>
  <c r="AU418" i="6" s="1"/>
  <c r="AT1519" i="6"/>
  <c r="AU1519" i="6" s="1"/>
  <c r="AT1235" i="6"/>
  <c r="AU1235" i="6" s="1"/>
  <c r="AT950" i="6"/>
  <c r="AU950" i="6" s="1"/>
  <c r="AT655" i="6"/>
  <c r="AU655" i="6" s="1"/>
  <c r="AT503" i="6"/>
  <c r="AU503" i="6" s="1"/>
  <c r="AT1745" i="6"/>
  <c r="AU1745" i="6" s="1"/>
  <c r="AT1603" i="6"/>
  <c r="AU1603" i="6" s="1"/>
  <c r="AT1464" i="6"/>
  <c r="AU1464" i="6" s="1"/>
  <c r="AT1319" i="6"/>
  <c r="AU1319" i="6" s="1"/>
  <c r="AT1178" i="6"/>
  <c r="AU1178" i="6" s="1"/>
  <c r="AT1033" i="6"/>
  <c r="AU1033" i="6" s="1"/>
  <c r="AT180" i="6"/>
  <c r="AU180" i="6" s="1"/>
  <c r="AT40" i="6"/>
  <c r="AU40" i="6" s="1"/>
  <c r="AT1650" i="6"/>
  <c r="AU1650" i="6" s="1"/>
  <c r="AT1039" i="6"/>
  <c r="AU1039" i="6" s="1"/>
  <c r="AT229" i="6"/>
  <c r="AU229" i="6" s="1"/>
  <c r="AT1887" i="6"/>
  <c r="AU1887" i="6" s="1"/>
  <c r="AT1457" i="6"/>
  <c r="AU1457" i="6" s="1"/>
  <c r="AT627" i="6"/>
  <c r="AU627" i="6" s="1"/>
  <c r="AT645" i="6"/>
  <c r="AU645" i="6" s="1"/>
  <c r="AT284" i="6"/>
  <c r="AU284" i="6" s="1"/>
  <c r="AT1182" i="6"/>
  <c r="AU1182" i="6" s="1"/>
  <c r="AT1037" i="6"/>
  <c r="AU1037" i="6" s="1"/>
  <c r="AT753" i="6"/>
  <c r="AU753" i="6" s="1"/>
  <c r="AT783" i="6"/>
  <c r="AU783" i="6" s="1"/>
  <c r="AT649" i="6"/>
  <c r="AU649" i="6" s="1"/>
  <c r="AT1847" i="6"/>
  <c r="AU1847" i="6" s="1"/>
  <c r="AT1922" i="6"/>
  <c r="AU1922" i="6" s="1"/>
  <c r="AT1219" i="6"/>
  <c r="AU1219" i="6" s="1"/>
  <c r="AT91" i="6"/>
  <c r="AU91" i="6" s="1"/>
  <c r="AT1025" i="6"/>
  <c r="AU1025" i="6" s="1"/>
  <c r="AT598" i="6"/>
  <c r="AU598" i="6" s="1"/>
  <c r="AT5" i="6"/>
  <c r="AU5" i="6" s="1"/>
  <c r="AT2188" i="6"/>
  <c r="AU2188" i="6" s="1"/>
  <c r="AT1472" i="6"/>
  <c r="AU1472" i="6" s="1"/>
  <c r="AT1642" i="6"/>
  <c r="AU1642" i="6" s="1"/>
  <c r="AT1498" i="6"/>
  <c r="AU1498" i="6" s="1"/>
  <c r="AT1354" i="6"/>
  <c r="AU1354" i="6" s="1"/>
  <c r="AT121" i="6"/>
  <c r="AU121" i="6" s="1"/>
  <c r="AT2091" i="6"/>
  <c r="AU2091" i="6" s="1"/>
  <c r="AT1953" i="6"/>
  <c r="AU1953" i="6" s="1"/>
  <c r="AT1801" i="6"/>
  <c r="AU1801" i="6" s="1"/>
  <c r="AT2205" i="6"/>
  <c r="AU2205" i="6" s="1"/>
  <c r="AT1293" i="6"/>
  <c r="AU1293" i="6" s="1"/>
  <c r="AT931" i="6"/>
  <c r="AU931" i="6" s="1"/>
  <c r="AT899" i="6"/>
  <c r="AU899" i="6" s="1"/>
  <c r="AT398" i="6"/>
  <c r="AU398" i="6" s="1"/>
  <c r="AT1562" i="6"/>
  <c r="AU1562" i="6" s="1"/>
  <c r="AT234" i="6"/>
  <c r="AU234" i="6" s="1"/>
  <c r="AT2125" i="6"/>
  <c r="AU2125" i="6" s="1"/>
  <c r="AT1983" i="6"/>
  <c r="AU1983" i="6" s="1"/>
  <c r="AT1843" i="6"/>
  <c r="AU1843" i="6" s="1"/>
  <c r="AT377" i="6"/>
  <c r="AU377" i="6" s="1"/>
  <c r="AT312" i="6"/>
  <c r="AU312" i="6" s="1"/>
  <c r="AT816" i="6"/>
  <c r="AU816" i="6" s="1"/>
  <c r="AT1633" i="6"/>
  <c r="AU1633" i="6" s="1"/>
  <c r="AT1207" i="6"/>
  <c r="AU1207" i="6" s="1"/>
  <c r="AT926" i="6"/>
  <c r="AU926" i="6" s="1"/>
  <c r="AT495" i="6"/>
  <c r="AU495" i="6" s="1"/>
  <c r="AT1310" i="6"/>
  <c r="AU1310" i="6" s="1"/>
  <c r="AT1170" i="6"/>
  <c r="AU1170" i="6" s="1"/>
  <c r="AT1024" i="6"/>
  <c r="AU1024" i="6" s="1"/>
  <c r="AT245" i="6"/>
  <c r="AU245" i="6" s="1"/>
  <c r="AT100" i="6"/>
  <c r="AU100" i="6" s="1"/>
  <c r="AT290" i="6"/>
  <c r="AU290" i="6" s="1"/>
  <c r="AT84" i="6"/>
  <c r="AU84" i="6" s="1"/>
  <c r="AT1592" i="6"/>
  <c r="AU1592" i="6" s="1"/>
  <c r="AT1308" i="6"/>
  <c r="AU1308" i="6" s="1"/>
  <c r="AT1021" i="6"/>
  <c r="AU1021" i="6" s="1"/>
  <c r="AT392" i="6"/>
  <c r="AU392" i="6" s="1"/>
  <c r="AT786" i="6"/>
  <c r="AU786" i="6" s="1"/>
  <c r="AT2084" i="6"/>
  <c r="AU2084" i="6" s="1"/>
  <c r="AT1940" i="6"/>
  <c r="AU1940" i="6" s="1"/>
  <c r="AT1799" i="6"/>
  <c r="AU1799" i="6" s="1"/>
  <c r="AT1655" i="6"/>
  <c r="AU1655" i="6" s="1"/>
  <c r="AT1513" i="6"/>
  <c r="AU1513" i="6" s="1"/>
  <c r="AT1369" i="6"/>
  <c r="AU1369" i="6" s="1"/>
  <c r="AT960" i="6"/>
  <c r="AU960" i="6" s="1"/>
  <c r="AT707" i="6"/>
  <c r="AU707" i="6" s="1"/>
  <c r="AT557" i="6"/>
  <c r="AU557" i="6" s="1"/>
  <c r="AT2067" i="6"/>
  <c r="AU2067" i="6" s="1"/>
  <c r="AT1767" i="6"/>
  <c r="AU1767" i="6" s="1"/>
  <c r="AT165" i="6"/>
  <c r="AU165" i="6" s="1"/>
  <c r="AT208" i="6"/>
  <c r="AU208" i="6" s="1"/>
  <c r="AT1716" i="6"/>
  <c r="AU1716" i="6" s="1"/>
  <c r="AT1142" i="6"/>
  <c r="AU1142" i="6" s="1"/>
  <c r="AT431" i="6"/>
  <c r="AU431" i="6" s="1"/>
  <c r="AT664" i="6"/>
  <c r="AU664" i="6" s="1"/>
  <c r="AT722" i="6"/>
  <c r="AU722" i="6" s="1"/>
  <c r="AT277" i="6"/>
  <c r="AU277" i="6" s="1"/>
  <c r="AT387" i="6"/>
  <c r="AU387" i="6" s="1"/>
  <c r="AT1663" i="6"/>
  <c r="AU1663" i="6" s="1"/>
  <c r="AT1521" i="6"/>
  <c r="AU1521" i="6" s="1"/>
  <c r="AT949" i="6"/>
  <c r="AU949" i="6" s="1"/>
  <c r="AT805" i="6"/>
  <c r="AU805" i="6" s="1"/>
  <c r="AT665" i="6"/>
  <c r="AU665" i="6" s="1"/>
  <c r="AT521" i="6"/>
  <c r="AU521" i="6" s="1"/>
  <c r="AT379" i="6"/>
  <c r="AU379" i="6" s="1"/>
  <c r="AT1408" i="6"/>
  <c r="AU1408" i="6" s="1"/>
  <c r="AT696" i="6"/>
  <c r="AU696" i="6" s="1"/>
  <c r="AT357" i="6"/>
  <c r="AU357" i="6" s="1"/>
  <c r="AT2142" i="6"/>
  <c r="AU2142" i="6" s="1"/>
  <c r="AT1998" i="6"/>
  <c r="AU1998" i="6" s="1"/>
  <c r="AT1857" i="6"/>
  <c r="AU1857" i="6" s="1"/>
  <c r="AT1029" i="6"/>
  <c r="AU1029" i="6" s="1"/>
  <c r="AT1779" i="6"/>
  <c r="AU1779" i="6" s="1"/>
  <c r="AT1350" i="6"/>
  <c r="AU1350" i="6" s="1"/>
  <c r="AT326" i="6"/>
  <c r="AU326" i="6" s="1"/>
  <c r="AT10" i="6"/>
  <c r="AU10" i="6" s="1"/>
  <c r="AT355" i="6"/>
  <c r="AU355" i="6" s="1"/>
  <c r="AT74" i="6"/>
  <c r="AU74" i="6" s="1"/>
  <c r="AT2082" i="6"/>
  <c r="AU2082" i="6" s="1"/>
  <c r="AT1980" i="6"/>
  <c r="AU1980" i="6" s="1"/>
  <c r="AT2059" i="6"/>
  <c r="AU2059" i="6" s="1"/>
  <c r="AT1362" i="6"/>
  <c r="AU1362" i="6" s="1"/>
  <c r="AT1738" i="6"/>
  <c r="AU1738" i="6" s="1"/>
  <c r="AT1416" i="6"/>
  <c r="AU1416" i="6" s="1"/>
  <c r="AT279" i="6"/>
  <c r="AU279" i="6" s="1"/>
  <c r="AT1866" i="6"/>
  <c r="AU1866" i="6" s="1"/>
  <c r="AT1794" i="6"/>
  <c r="AU1794" i="6" s="1"/>
  <c r="AT1699" i="6"/>
  <c r="AU1699" i="6" s="1"/>
  <c r="AT1558" i="6"/>
  <c r="AU1558" i="6" s="1"/>
  <c r="AT1412" i="6"/>
  <c r="AU1412" i="6" s="1"/>
  <c r="AT1270" i="6"/>
  <c r="AU1270" i="6" s="1"/>
  <c r="AT1130" i="6"/>
  <c r="AU1130" i="6" s="1"/>
  <c r="AT1249" i="6"/>
  <c r="AU1249" i="6" s="1"/>
  <c r="AT1103" i="6"/>
  <c r="AU1103" i="6" s="1"/>
  <c r="AT171" i="6"/>
  <c r="AU171" i="6" s="1"/>
  <c r="AT580" i="6"/>
  <c r="AU580" i="6" s="1"/>
  <c r="AT1816" i="6"/>
  <c r="AU1816" i="6" s="1"/>
  <c r="AT200" i="6"/>
  <c r="AU200" i="6" s="1"/>
  <c r="AT63" i="6"/>
  <c r="AU63" i="6" s="1"/>
  <c r="AT1003" i="6"/>
  <c r="AU1003" i="6" s="1"/>
  <c r="AT1775" i="6"/>
  <c r="AU1775" i="6" s="1"/>
  <c r="AT1232" i="6"/>
  <c r="AU1232" i="6" s="1"/>
  <c r="AT734" i="6"/>
  <c r="AU734" i="6" s="1"/>
  <c r="AT1030" i="6"/>
  <c r="AU1030" i="6" s="1"/>
  <c r="AT670" i="6"/>
  <c r="AU670" i="6" s="1"/>
  <c r="AT686" i="6"/>
  <c r="AU686" i="6" s="1"/>
  <c r="AT56" i="6"/>
  <c r="AU56" i="6" s="1"/>
  <c r="AT2210" i="6"/>
  <c r="AU2210" i="6" s="1"/>
  <c r="AT1780" i="6"/>
  <c r="AU1780" i="6" s="1"/>
  <c r="AT2206" i="6"/>
  <c r="AU2206" i="6" s="1"/>
  <c r="AT2060" i="6"/>
  <c r="AU2060" i="6" s="1"/>
  <c r="AT1918" i="6"/>
  <c r="AU1918" i="6" s="1"/>
  <c r="AT1777" i="6"/>
  <c r="AU1777" i="6" s="1"/>
  <c r="AT1634" i="6"/>
  <c r="AU1634" i="6" s="1"/>
  <c r="AT1493" i="6"/>
  <c r="AU1493" i="6" s="1"/>
  <c r="AT779" i="6"/>
  <c r="AU779" i="6" s="1"/>
  <c r="AT139" i="6"/>
  <c r="AU139" i="6" s="1"/>
  <c r="AT1227" i="6"/>
  <c r="AU1227" i="6" s="1"/>
  <c r="AT193" i="6"/>
  <c r="AU193" i="6" s="1"/>
  <c r="AT2140" i="6"/>
  <c r="AU2140" i="6" s="1"/>
  <c r="AT1858" i="6"/>
  <c r="AU1858" i="6" s="1"/>
  <c r="AT1639" i="6"/>
  <c r="AU1639" i="6" s="1"/>
  <c r="AT1215" i="6"/>
  <c r="AU1215" i="6" s="1"/>
  <c r="AT978" i="6"/>
  <c r="AU978" i="6" s="1"/>
  <c r="AT381" i="6"/>
  <c r="AU381" i="6" s="1"/>
  <c r="AT216" i="6"/>
  <c r="AU216" i="6" s="1"/>
  <c r="AT2070" i="6"/>
  <c r="AU2070" i="6" s="1"/>
  <c r="AT1924" i="6"/>
  <c r="AU1924" i="6" s="1"/>
  <c r="AT1614" i="6"/>
  <c r="AU1614" i="6" s="1"/>
  <c r="AT1151" i="6"/>
  <c r="AU1151" i="6" s="1"/>
  <c r="AT1492" i="6"/>
  <c r="AU1492" i="6" s="1"/>
  <c r="AT164" i="6"/>
  <c r="AU164" i="6" s="1"/>
  <c r="AT475" i="6"/>
  <c r="AU475" i="6" s="1"/>
  <c r="AT643" i="6"/>
  <c r="AU643" i="6" s="1"/>
  <c r="AT679" i="6"/>
  <c r="AU679" i="6" s="1"/>
  <c r="AT1923" i="6"/>
  <c r="AU1923" i="6" s="1"/>
  <c r="AT2086" i="6"/>
  <c r="AU2086" i="6" s="1"/>
  <c r="AT840" i="6"/>
  <c r="AU840" i="6" s="1"/>
  <c r="AT1048" i="6"/>
  <c r="AU1048" i="6" s="1"/>
  <c r="AT1787" i="6"/>
  <c r="AU1787" i="6" s="1"/>
  <c r="AT1076" i="6"/>
  <c r="AU1076" i="6" s="1"/>
  <c r="AT1561" i="6"/>
  <c r="AU1561" i="6" s="1"/>
  <c r="AT1269" i="6"/>
  <c r="AU1269" i="6" s="1"/>
  <c r="AT988" i="6"/>
  <c r="AU988" i="6" s="1"/>
  <c r="AT820" i="6"/>
  <c r="AU820" i="6" s="1"/>
  <c r="AT677" i="6"/>
  <c r="AU677" i="6" s="1"/>
  <c r="AT540" i="6"/>
  <c r="AU540" i="6" s="1"/>
  <c r="AT2209" i="6"/>
  <c r="AU2209" i="6" s="1"/>
  <c r="AT2050" i="6"/>
  <c r="AU2050" i="6" s="1"/>
  <c r="AT388" i="6"/>
  <c r="AU388" i="6" s="1"/>
  <c r="AT360" i="6"/>
  <c r="AU360" i="6" s="1"/>
  <c r="AT1891" i="6"/>
  <c r="AU1891" i="6" s="1"/>
  <c r="AT107" i="6"/>
  <c r="AU107" i="6" s="1"/>
  <c r="AT506" i="6"/>
  <c r="AU506" i="6" s="1"/>
  <c r="AT1680" i="6"/>
  <c r="AU1680" i="6" s="1"/>
  <c r="AT1537" i="6"/>
  <c r="AU1537" i="6" s="1"/>
  <c r="AT1395" i="6"/>
  <c r="AU1395" i="6" s="1"/>
  <c r="AT825" i="6"/>
  <c r="AU825" i="6" s="1"/>
  <c r="AT680" i="6"/>
  <c r="AU680" i="6" s="1"/>
  <c r="AT539" i="6"/>
  <c r="AU539" i="6" s="1"/>
  <c r="AT396" i="6"/>
  <c r="AU396" i="6" s="1"/>
  <c r="AT1532" i="6"/>
  <c r="AU1532" i="6" s="1"/>
  <c r="AT1244" i="6"/>
  <c r="AU1244" i="6" s="1"/>
  <c r="AT963" i="6"/>
  <c r="AU963" i="6" s="1"/>
  <c r="AT1729" i="6"/>
  <c r="AU1729" i="6" s="1"/>
  <c r="AT123" i="6"/>
  <c r="AU123" i="6" s="1"/>
  <c r="AT1618" i="6"/>
  <c r="AU1618" i="6" s="1"/>
  <c r="AT1328" i="6"/>
  <c r="AU1328" i="6" s="1"/>
  <c r="AT1571" i="6"/>
  <c r="AU1571" i="6" s="1"/>
  <c r="AT2139" i="6"/>
  <c r="AU2139" i="6" s="1"/>
  <c r="AT1995" i="6"/>
  <c r="AU1995" i="6" s="1"/>
  <c r="AT1853" i="6"/>
  <c r="AU1853" i="6" s="1"/>
  <c r="AT1649" i="6"/>
  <c r="AU1649" i="6" s="1"/>
  <c r="AT1216" i="6"/>
  <c r="AU1216" i="6" s="1"/>
  <c r="AT1325" i="6"/>
  <c r="AU1325" i="6" s="1"/>
  <c r="AT1183" i="6"/>
  <c r="AU1183" i="6" s="1"/>
  <c r="AT251" i="6"/>
  <c r="AU251" i="6" s="1"/>
  <c r="AT486" i="6"/>
  <c r="AU486" i="6" s="1"/>
  <c r="AT110" i="6"/>
  <c r="AU110" i="6" s="1"/>
  <c r="AT1420" i="6"/>
  <c r="AU1420" i="6" s="1"/>
  <c r="AT800" i="6"/>
  <c r="AU800" i="6" s="1"/>
  <c r="AT516" i="6"/>
  <c r="AU516" i="6" s="1"/>
  <c r="AT373" i="6"/>
  <c r="AU373" i="6" s="1"/>
  <c r="AT975" i="6"/>
  <c r="AU975" i="6" s="1"/>
  <c r="AT407" i="6"/>
  <c r="AU407" i="6" s="1"/>
  <c r="AT203" i="6"/>
  <c r="AU203" i="6" s="1"/>
  <c r="AT822" i="6"/>
  <c r="AU822" i="6" s="1"/>
  <c r="AT678" i="6"/>
  <c r="AU678" i="6" s="1"/>
  <c r="AT532" i="6"/>
  <c r="AU532" i="6" s="1"/>
  <c r="AT391" i="6"/>
  <c r="AU391" i="6" s="1"/>
  <c r="AT2155" i="6"/>
  <c r="AU2155" i="6" s="1"/>
  <c r="AT2013" i="6"/>
  <c r="AU2013" i="6" s="1"/>
  <c r="AT1867" i="6"/>
  <c r="AU1867" i="6" s="1"/>
  <c r="AT1789" i="6"/>
  <c r="AU1789" i="6" s="1"/>
  <c r="AT1359" i="6"/>
  <c r="AU1359" i="6" s="1"/>
  <c r="AT378" i="6"/>
  <c r="AU378" i="6" s="1"/>
  <c r="AT95" i="6"/>
  <c r="AU95" i="6" s="1"/>
  <c r="AT1707" i="6"/>
  <c r="AU1707" i="6" s="1"/>
  <c r="AT1570" i="6"/>
  <c r="AU1570" i="6" s="1"/>
  <c r="AT1426" i="6"/>
  <c r="AU1426" i="6" s="1"/>
  <c r="AT1286" i="6"/>
  <c r="AU1286" i="6" s="1"/>
  <c r="AT1141" i="6"/>
  <c r="AU1141" i="6" s="1"/>
  <c r="AT1000" i="6"/>
  <c r="AU1000" i="6" s="1"/>
  <c r="AT1259" i="6"/>
  <c r="AU1259" i="6" s="1"/>
  <c r="AT1116" i="6"/>
  <c r="AU1116" i="6" s="1"/>
  <c r="AT1373" i="6"/>
  <c r="AU1373" i="6" s="1"/>
  <c r="AT1234" i="6"/>
  <c r="AU1234" i="6" s="1"/>
  <c r="AT1089" i="6"/>
  <c r="AU1089" i="6" s="1"/>
  <c r="AT700" i="6"/>
  <c r="AU700" i="6" s="1"/>
  <c r="AT265" i="6"/>
  <c r="AU265" i="6" s="1"/>
  <c r="AT227" i="6"/>
  <c r="AU227" i="6" s="1"/>
  <c r="AT85" i="6"/>
  <c r="AU85" i="6" s="1"/>
  <c r="AT2077" i="6"/>
  <c r="AU2077" i="6" s="1"/>
  <c r="AT414" i="6"/>
  <c r="AU414" i="6" s="1"/>
  <c r="AT1500" i="6"/>
  <c r="AU1500" i="6" s="1"/>
  <c r="AT1099" i="6"/>
  <c r="AU1099" i="6" s="1"/>
  <c r="AT768" i="6"/>
  <c r="AU768" i="6" s="1"/>
  <c r="AT1551" i="6"/>
  <c r="AU1551" i="6" s="1"/>
  <c r="AT1272" i="6"/>
  <c r="AU1272" i="6" s="1"/>
  <c r="AT984" i="6"/>
  <c r="AU984" i="6" s="1"/>
  <c r="AT413" i="6"/>
  <c r="AU413" i="6" s="1"/>
  <c r="AT831" i="6"/>
  <c r="AU831" i="6" s="1"/>
  <c r="AT689" i="6"/>
  <c r="AU689" i="6" s="1"/>
  <c r="AT546" i="6"/>
  <c r="AU546" i="6" s="1"/>
  <c r="AT1044" i="6"/>
  <c r="AU1044" i="6" s="1"/>
  <c r="AT830" i="6"/>
  <c r="AU830" i="6" s="1"/>
  <c r="AT1654" i="6"/>
  <c r="AU1654" i="6" s="1"/>
  <c r="AT1509" i="6"/>
  <c r="AU1509" i="6" s="1"/>
  <c r="AT1367" i="6"/>
  <c r="AU1367" i="6" s="1"/>
  <c r="AT732" i="6"/>
  <c r="AU732" i="6" s="1"/>
  <c r="AT1675" i="6"/>
  <c r="AU1675" i="6" s="1"/>
  <c r="AT1530" i="6"/>
  <c r="AU1530" i="6" s="1"/>
  <c r="AT1390" i="6"/>
  <c r="AU1390" i="6" s="1"/>
  <c r="AT1246" i="6"/>
  <c r="AU1246" i="6" s="1"/>
  <c r="AT1104" i="6"/>
  <c r="AU1104" i="6" s="1"/>
  <c r="AT965" i="6"/>
  <c r="AU965" i="6" s="1"/>
  <c r="AT1772" i="6"/>
  <c r="AU1772" i="6" s="1"/>
  <c r="AT15" i="6"/>
  <c r="AU15" i="6" s="1"/>
  <c r="AT1730" i="6"/>
  <c r="AU1730" i="6" s="1"/>
  <c r="AT1593" i="6"/>
  <c r="AU1593" i="6" s="1"/>
  <c r="AT1450" i="6"/>
  <c r="AU1450" i="6" s="1"/>
  <c r="AT1305" i="6"/>
  <c r="AU1305" i="6" s="1"/>
  <c r="AT1166" i="6"/>
  <c r="AU1166" i="6" s="1"/>
  <c r="AT134" i="6"/>
  <c r="AU134" i="6" s="1"/>
  <c r="AT1282" i="6"/>
  <c r="AU1282" i="6" s="1"/>
  <c r="AT1138" i="6"/>
  <c r="AU1138" i="6" s="1"/>
  <c r="AT430" i="6"/>
  <c r="AU430" i="6" s="1"/>
  <c r="AT995" i="6"/>
  <c r="AU995" i="6" s="1"/>
  <c r="AT211" i="6"/>
  <c r="AU211" i="6" s="1"/>
  <c r="AT1264" i="6"/>
  <c r="AU1264" i="6" s="1"/>
  <c r="AT968" i="6"/>
  <c r="AU968" i="6" s="1"/>
  <c r="AT682" i="6"/>
  <c r="AU682" i="6" s="1"/>
  <c r="AT2095" i="6"/>
  <c r="AU2095" i="6" s="1"/>
  <c r="AT1110" i="6"/>
  <c r="AU1110" i="6" s="1"/>
  <c r="AT1327" i="6"/>
  <c r="AU1327" i="6" s="1"/>
  <c r="AT1245" i="6"/>
  <c r="AU1245" i="6" s="1"/>
  <c r="AT502" i="6"/>
  <c r="AU502" i="6" s="1"/>
  <c r="AT538" i="6"/>
  <c r="AU538" i="6" s="1"/>
  <c r="AT857" i="6"/>
  <c r="AU857" i="6" s="1"/>
  <c r="AT716" i="6"/>
  <c r="AU716" i="6" s="1"/>
  <c r="AT575" i="6"/>
  <c r="AU575" i="6" s="1"/>
  <c r="AT428" i="6"/>
  <c r="AU428" i="6" s="1"/>
  <c r="AT76" i="6"/>
  <c r="AU76" i="6" s="1"/>
  <c r="AT733" i="6"/>
  <c r="AU733" i="6" s="1"/>
  <c r="AT1596" i="6"/>
  <c r="AU1596" i="6" s="1"/>
  <c r="AT824" i="6"/>
  <c r="AU824" i="6" s="1"/>
  <c r="AT397" i="6"/>
  <c r="AU397" i="6" s="1"/>
  <c r="AT1948" i="6"/>
  <c r="AU1948" i="6" s="1"/>
  <c r="AT1443" i="6"/>
  <c r="AU1443" i="6" s="1"/>
  <c r="AT829" i="6"/>
  <c r="AU829" i="6" s="1"/>
  <c r="AT401" i="6"/>
  <c r="AU401" i="6" s="1"/>
  <c r="AT375" i="6"/>
  <c r="AU375" i="6" s="1"/>
  <c r="AT1749" i="6"/>
  <c r="AU1749" i="6" s="1"/>
  <c r="AT690" i="6"/>
  <c r="AU690" i="6" s="1"/>
  <c r="AT1480" i="6"/>
  <c r="AU1480" i="6" s="1"/>
  <c r="AT1203" i="6"/>
  <c r="AU1203" i="6" s="1"/>
  <c r="AT1880" i="6"/>
  <c r="AU1880" i="6" s="1"/>
  <c r="AT651" i="6"/>
  <c r="AU651" i="6" s="1"/>
  <c r="AT2193" i="6"/>
  <c r="AU2193" i="6" s="1"/>
  <c r="AT1907" i="6"/>
  <c r="AU1907" i="6" s="1"/>
  <c r="AT1554" i="6"/>
  <c r="AU1554" i="6" s="1"/>
  <c r="AT1630" i="6"/>
  <c r="AU1630" i="6" s="1"/>
  <c r="AT1488" i="6"/>
  <c r="AU1488" i="6" s="1"/>
  <c r="AT1342" i="6"/>
  <c r="AU1342" i="6" s="1"/>
  <c r="AT952" i="6"/>
  <c r="AU952" i="6" s="1"/>
  <c r="AT1394" i="6"/>
  <c r="AU1394" i="6" s="1"/>
  <c r="AT2214" i="6"/>
  <c r="AU2214" i="6" s="1"/>
  <c r="AT2076" i="6"/>
  <c r="AU2076" i="6" s="1"/>
  <c r="AT1929" i="6"/>
  <c r="AU1929" i="6" s="1"/>
  <c r="AT1784" i="6"/>
  <c r="AU1784" i="6" s="1"/>
  <c r="AT1646" i="6"/>
  <c r="AU1646" i="6" s="1"/>
  <c r="AT1504" i="6"/>
  <c r="AU1504" i="6" s="1"/>
  <c r="AT1360" i="6"/>
  <c r="AU1360" i="6" s="1"/>
  <c r="AT1651" i="6"/>
  <c r="AU1651" i="6" s="1"/>
  <c r="AT1508" i="6"/>
  <c r="AU1508" i="6" s="1"/>
  <c r="AT1365" i="6"/>
  <c r="AU1365" i="6" s="1"/>
  <c r="AT1224" i="6"/>
  <c r="AU1224" i="6" s="1"/>
  <c r="AT1080" i="6"/>
  <c r="AU1080" i="6" s="1"/>
  <c r="AT939" i="6"/>
  <c r="AU939" i="6" s="1"/>
  <c r="AT797" i="6"/>
  <c r="AU797" i="6" s="1"/>
  <c r="AT653" i="6"/>
  <c r="AU653" i="6" s="1"/>
  <c r="AT508" i="6"/>
  <c r="AU508" i="6" s="1"/>
  <c r="AT369" i="6"/>
  <c r="AU369" i="6" s="1"/>
  <c r="AT2062" i="6"/>
  <c r="AU2062" i="6" s="1"/>
  <c r="AT1768" i="6"/>
  <c r="AU1768" i="6" s="1"/>
  <c r="AT1337" i="6"/>
  <c r="AU1337" i="6" s="1"/>
  <c r="AT2051" i="6"/>
  <c r="AU2051" i="6" s="1"/>
  <c r="AT1689" i="6"/>
  <c r="AU1689" i="6" s="1"/>
  <c r="AT1546" i="6"/>
  <c r="AU1546" i="6" s="1"/>
  <c r="AT1399" i="6"/>
  <c r="AU1399" i="6" s="1"/>
  <c r="AT1262" i="6"/>
  <c r="AU1262" i="6" s="1"/>
  <c r="AT1238" i="6"/>
  <c r="AU1238" i="6" s="1"/>
  <c r="AT162" i="6"/>
  <c r="AU162" i="6" s="1"/>
  <c r="AT1726" i="6"/>
  <c r="AU1726" i="6" s="1"/>
  <c r="AT337" i="6"/>
  <c r="AU337" i="6" s="1"/>
  <c r="AT2191" i="6"/>
  <c r="AU2191" i="6" s="1"/>
  <c r="AT2052" i="6"/>
  <c r="AU2052" i="6" s="1"/>
  <c r="AT1900" i="6"/>
  <c r="AU1900" i="6" s="1"/>
  <c r="AT1769" i="6"/>
  <c r="AU1769" i="6" s="1"/>
  <c r="AT1623" i="6"/>
  <c r="AU1623" i="6" s="1"/>
  <c r="AT1479" i="6"/>
  <c r="AU1479" i="6" s="1"/>
  <c r="AT204" i="6"/>
  <c r="AU204" i="6" s="1"/>
  <c r="AT57" i="6"/>
  <c r="AU57" i="6" s="1"/>
  <c r="AT2165" i="6"/>
  <c r="AU2165" i="6" s="1"/>
  <c r="AT2021" i="6"/>
  <c r="AU2021" i="6" s="1"/>
  <c r="AT1879" i="6"/>
  <c r="AU1879" i="6" s="1"/>
  <c r="AT1800" i="6"/>
  <c r="AU1800" i="6" s="1"/>
  <c r="AT1375" i="6"/>
  <c r="AU1375" i="6" s="1"/>
  <c r="AT417" i="6"/>
  <c r="AU417" i="6" s="1"/>
  <c r="AT1661" i="6"/>
  <c r="AU1661" i="6" s="1"/>
  <c r="AT1376" i="6"/>
  <c r="AU1376" i="6" s="1"/>
  <c r="AT1090" i="6"/>
  <c r="AU1090" i="6" s="1"/>
  <c r="AT726" i="6"/>
  <c r="AU726" i="6" s="1"/>
  <c r="AT485" i="6"/>
  <c r="AU485" i="6" s="1"/>
  <c r="AT105" i="6"/>
  <c r="AU105" i="6" s="1"/>
  <c r="AT1724" i="6"/>
  <c r="AU1724" i="6" s="1"/>
  <c r="AT1582" i="6"/>
  <c r="AU1582" i="6" s="1"/>
  <c r="AT1437" i="6"/>
  <c r="AU1437" i="6" s="1"/>
  <c r="AT1295" i="6"/>
  <c r="AU1295" i="6" s="1"/>
  <c r="AT1153" i="6"/>
  <c r="AU1153" i="6" s="1"/>
  <c r="AT1012" i="6"/>
  <c r="AU1012" i="6" s="1"/>
  <c r="AT1274" i="6"/>
  <c r="AU1274" i="6" s="1"/>
  <c r="AT1129" i="6"/>
  <c r="AU1129" i="6" s="1"/>
  <c r="AT18" i="6"/>
  <c r="AU18" i="6" s="1"/>
  <c r="AT108" i="6"/>
  <c r="AU108" i="6" s="1"/>
  <c r="AT1525" i="6"/>
  <c r="AU1525" i="6" s="1"/>
  <c r="AT841" i="6"/>
  <c r="AU841" i="6" s="1"/>
  <c r="AT765" i="6"/>
  <c r="AU765" i="6" s="1"/>
  <c r="AT1579" i="6"/>
  <c r="AU1579" i="6" s="1"/>
  <c r="AT1291" i="6"/>
  <c r="AU1291" i="6" s="1"/>
  <c r="AT1013" i="6"/>
  <c r="AU1013" i="6" s="1"/>
  <c r="AT712" i="6"/>
  <c r="AU712" i="6" s="1"/>
  <c r="AT571" i="6"/>
  <c r="AU571" i="6" s="1"/>
  <c r="AT288" i="6"/>
  <c r="AU288" i="6" s="1"/>
  <c r="AT7" i="6"/>
  <c r="AU7" i="6" s="1"/>
  <c r="AT240" i="6"/>
  <c r="AU240" i="6" s="1"/>
  <c r="AT99" i="6"/>
  <c r="AU99" i="6" s="1"/>
  <c r="AT1517" i="6"/>
  <c r="AU1517" i="6" s="1"/>
  <c r="AT1637" i="6"/>
  <c r="AU1637" i="6" s="1"/>
  <c r="AT1352" i="6"/>
  <c r="AU1352" i="6" s="1"/>
  <c r="AT1065" i="6"/>
  <c r="AU1065" i="6" s="1"/>
  <c r="AT782" i="6"/>
  <c r="AU782" i="6" s="1"/>
  <c r="AT448" i="6"/>
  <c r="AU448" i="6" s="1"/>
  <c r="AT159" i="6"/>
  <c r="AU159" i="6" s="1"/>
  <c r="AT1678" i="6"/>
  <c r="AU1678" i="6" s="1"/>
  <c r="AT1533" i="6"/>
  <c r="AU1533" i="6" s="1"/>
  <c r="AT1385" i="6"/>
  <c r="AU1385" i="6" s="1"/>
  <c r="AT855" i="6"/>
  <c r="AU855" i="6" s="1"/>
  <c r="AT701" i="6"/>
  <c r="AU701" i="6" s="1"/>
  <c r="AT556" i="6"/>
  <c r="AU556" i="6" s="1"/>
  <c r="AT843" i="6"/>
  <c r="AU843" i="6" s="1"/>
  <c r="AT2163" i="6"/>
  <c r="AU2163" i="6" s="1"/>
  <c r="AT2019" i="6"/>
  <c r="AU2019" i="6" s="1"/>
  <c r="AT1881" i="6"/>
  <c r="AU1881" i="6" s="1"/>
  <c r="AT1917" i="6"/>
  <c r="AU1917" i="6" s="1"/>
  <c r="AT1672" i="6"/>
  <c r="AU1672" i="6" s="1"/>
  <c r="AT1240" i="6"/>
  <c r="AU1240" i="6" s="1"/>
  <c r="AT914" i="6"/>
  <c r="AU914" i="6" s="1"/>
  <c r="AT1204" i="6"/>
  <c r="AU1204" i="6" s="1"/>
  <c r="AT1062" i="6"/>
  <c r="AU1062" i="6" s="1"/>
  <c r="AT703" i="6"/>
  <c r="AU703" i="6" s="1"/>
  <c r="AT560" i="6"/>
  <c r="AU560" i="6" s="1"/>
  <c r="AT419" i="6"/>
  <c r="AU419" i="6" s="1"/>
  <c r="AT278" i="6"/>
  <c r="AU278" i="6" s="1"/>
  <c r="AT64" i="6"/>
  <c r="AU64" i="6" s="1"/>
  <c r="AT652" i="6"/>
  <c r="AU652" i="6" s="1"/>
  <c r="AT1664" i="6"/>
  <c r="AU1664" i="6" s="1"/>
  <c r="AT1522" i="6"/>
  <c r="AU1522" i="6" s="1"/>
  <c r="AT1377" i="6"/>
  <c r="AU1377" i="6" s="1"/>
  <c r="AT1001" i="6"/>
  <c r="AU1001" i="6" s="1"/>
  <c r="AT2118" i="6"/>
  <c r="AU2118" i="6" s="1"/>
  <c r="AT1658" i="6"/>
  <c r="AU1658" i="6" s="1"/>
  <c r="AT1233" i="6"/>
  <c r="AU1233" i="6" s="1"/>
  <c r="AT2119" i="6"/>
  <c r="AU2119" i="6" s="1"/>
  <c r="AT1976" i="6"/>
  <c r="AU1976" i="6" s="1"/>
  <c r="AT1835" i="6"/>
  <c r="AU1835" i="6" s="1"/>
  <c r="AT1691" i="6"/>
  <c r="AU1691" i="6" s="1"/>
  <c r="AT1549" i="6"/>
  <c r="AU1549" i="6" s="1"/>
  <c r="AT1405" i="6"/>
  <c r="AU1405" i="6" s="1"/>
  <c r="AT1191" i="6"/>
  <c r="AU1191" i="6" s="1"/>
  <c r="AT1050" i="6"/>
  <c r="AU1050" i="6" s="1"/>
  <c r="AT266" i="6"/>
  <c r="AU266" i="6" s="1"/>
  <c r="AT60" i="6"/>
  <c r="AU60" i="6" s="1"/>
  <c r="AT758" i="6"/>
  <c r="AU758" i="6" s="1"/>
  <c r="AT426" i="6"/>
  <c r="AU426" i="6" s="1"/>
  <c r="AT141" i="6"/>
  <c r="AU141" i="6" s="1"/>
  <c r="AT1608" i="6"/>
  <c r="AU1608" i="6" s="1"/>
  <c r="AT276" i="6"/>
  <c r="AU276" i="6" s="1"/>
  <c r="AT987" i="6"/>
  <c r="AU987" i="6" s="1"/>
  <c r="AT1700" i="6"/>
  <c r="AU1700" i="6" s="1"/>
  <c r="AT1627" i="6"/>
  <c r="AU1627" i="6" s="1"/>
  <c r="AT1557" i="6"/>
  <c r="AU1557" i="6" s="1"/>
  <c r="AT1484" i="6"/>
  <c r="AU1484" i="6" s="1"/>
  <c r="AT1415" i="6"/>
  <c r="AU1415" i="6" s="1"/>
  <c r="AT1339" i="6"/>
  <c r="AU1339" i="6" s="1"/>
  <c r="AT1273" i="6"/>
  <c r="AU1273" i="6" s="1"/>
  <c r="AT1198" i="6"/>
  <c r="AU1198" i="6" s="1"/>
  <c r="AT1126" i="6"/>
  <c r="AU1126" i="6" s="1"/>
  <c r="AT1057" i="6"/>
  <c r="AU1057" i="6" s="1"/>
  <c r="AT986" i="6"/>
  <c r="AU986" i="6" s="1"/>
  <c r="AT844" i="6"/>
  <c r="AU844" i="6" s="1"/>
  <c r="AT699" i="6"/>
  <c r="AU699" i="6" s="1"/>
  <c r="AT552" i="6"/>
  <c r="AU552" i="6" s="1"/>
  <c r="AT416" i="6"/>
  <c r="AU416" i="6" s="1"/>
  <c r="AT272" i="6"/>
  <c r="AU272" i="6" s="1"/>
  <c r="AT226" i="6"/>
  <c r="AU226" i="6" s="1"/>
</calcChain>
</file>

<file path=xl/sharedStrings.xml><?xml version="1.0" encoding="utf-8"?>
<sst xmlns="http://schemas.openxmlformats.org/spreadsheetml/2006/main" count="13539" uniqueCount="100">
  <si>
    <t>ID</t>
  </si>
  <si>
    <t>Year_Birth</t>
  </si>
  <si>
    <t>Education</t>
  </si>
  <si>
    <t>Marital_Status</t>
  </si>
  <si>
    <t xml:space="preserve"> Income 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</si>
  <si>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</si>
  <si>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</si>
  <si>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</si>
  <si>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</si>
  <si>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</si>
  <si>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</si>
  <si>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</si>
  <si>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</si>
  <si>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</si>
  <si>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</si>
  <si>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</si>
  <si>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</si>
  <si>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</si>
  <si>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</si>
  <si>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</si>
  <si>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</si>
  <si>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</si>
  <si>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</si>
  <si>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</si>
  <si>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</si>
  <si>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Response</t>
  </si>
  <si>
    <t>Complain</t>
  </si>
  <si>
    <t>Country</t>
  </si>
  <si>
    <t>Graduation</t>
  </si>
  <si>
    <t>Divorced</t>
  </si>
  <si>
    <t>Spain</t>
  </si>
  <si>
    <t>Single</t>
  </si>
  <si>
    <t>Canada</t>
  </si>
  <si>
    <t>Married</t>
  </si>
  <si>
    <t>USA</t>
  </si>
  <si>
    <t>Together</t>
  </si>
  <si>
    <t>Australia</t>
  </si>
  <si>
    <t>PhD</t>
  </si>
  <si>
    <t>2n Cycle</t>
  </si>
  <si>
    <t>Germany</t>
  </si>
  <si>
    <t>India</t>
  </si>
  <si>
    <t>Master</t>
  </si>
  <si>
    <t>Widow</t>
  </si>
  <si>
    <t>Saudi Arabia</t>
  </si>
  <si>
    <t>Basic</t>
  </si>
  <si>
    <t>YOLO</t>
  </si>
  <si>
    <t>Mexico</t>
  </si>
  <si>
    <t>Alone</t>
  </si>
  <si>
    <t>Absurd</t>
  </si>
  <si>
    <t>Column Labels</t>
  </si>
  <si>
    <t>Grand Total</t>
  </si>
  <si>
    <t>Count of Year_Birth</t>
  </si>
  <si>
    <t>Row Labels</t>
  </si>
  <si>
    <t>Count of Education</t>
  </si>
  <si>
    <t>Count of Marital_Status</t>
  </si>
  <si>
    <t>Total Spend</t>
  </si>
  <si>
    <t>Average Revenue Per Customer (ARPC)</t>
  </si>
  <si>
    <t>Average Order Value (AOV)</t>
  </si>
  <si>
    <t>Wine Spending Percentage</t>
  </si>
  <si>
    <t>Total Number of Purchases</t>
  </si>
  <si>
    <t>Purchase Frequency (PF)</t>
  </si>
  <si>
    <t>Online vs Offline Purchase ratio</t>
  </si>
  <si>
    <t>Deals Share %</t>
  </si>
  <si>
    <t>Recency Score</t>
  </si>
  <si>
    <t>Frequency Score</t>
  </si>
  <si>
    <t>Monetary Score</t>
  </si>
  <si>
    <t>RFM</t>
  </si>
  <si>
    <t>Column1</t>
  </si>
  <si>
    <t>Customer Lifespan</t>
  </si>
  <si>
    <t>CL if today</t>
  </si>
  <si>
    <t>Corrected CL</t>
  </si>
  <si>
    <t>Freq per Year</t>
  </si>
  <si>
    <t>Annualized CLV</t>
  </si>
  <si>
    <t>Annualized CLV (Diff Calc)</t>
  </si>
  <si>
    <t>Copy of ACLV (October Snapshot Date)</t>
  </si>
  <si>
    <t>Potential Snapshot Dates</t>
  </si>
  <si>
    <t>Sum of MntWines</t>
  </si>
  <si>
    <t>Sum of MntFruits</t>
  </si>
  <si>
    <t>Sum of NumDealsPurchases</t>
  </si>
  <si>
    <t>Sum of NumWebPurchases</t>
  </si>
  <si>
    <t>Sum of NumCatalogPurchases</t>
  </si>
  <si>
    <t>Sum of NumStorePurchases</t>
  </si>
  <si>
    <t>Sum of AcceptedCmp1</t>
  </si>
  <si>
    <t>Sum of AcceptedCmp2</t>
  </si>
  <si>
    <t>Sum of AcceptedCmp3</t>
  </si>
  <si>
    <t>Sum of AcceptedCmp4</t>
  </si>
  <si>
    <t>Sum of AcceptedCmp5</t>
  </si>
  <si>
    <t>Sum of Response</t>
  </si>
  <si>
    <t>Sum of NumWebVisitsMonth</t>
  </si>
  <si>
    <t>Count of ID</t>
  </si>
  <si>
    <t>Check for Duplicates</t>
  </si>
  <si>
    <t>Wine (no zero)</t>
  </si>
  <si>
    <t>Fruits (no zero)</t>
  </si>
  <si>
    <t>Meat (no zero)</t>
  </si>
  <si>
    <t>Fish (no zero)</t>
  </si>
  <si>
    <t>Sweets (no zero)</t>
  </si>
  <si>
    <t>Gold (no zero)</t>
  </si>
  <si>
    <t>Count of Wine (no zero)</t>
  </si>
  <si>
    <t>(Multiple Items)</t>
  </si>
  <si>
    <t>Count of Fruits (no zero)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</si>
</sst>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15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5"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[Marketing data.xlsx]Year Distribution!PivotTable1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 Distribution'!$B$3:$B$4</c:f>
              <c:strCache>
                <c:ptCount val="1"/>
                <c:pt idx="0">
                  <c:v>1893</c:v>
                </c:pt>
              </c:strCache>
            </c:strRef>
          </c:tx>
          <c:spPr>
            <a:solidFill>
              <a:schemeClr val="accent4">
                <a:tint val="3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6-42CB-9F72-FE0E02BA1663}"/>
            </c:ext>
          </c:extLst>
        </c:ser>
        <c:ser>
          <c:idx val="1"/>
          <c:order val="1"/>
          <c:tx>
            <c:strRef>
              <c:f>'Year Distribution'!$C$3:$C$4</c:f>
              <c:strCache>
                <c:ptCount val="1"/>
                <c:pt idx="0">
                  <c:v>1899</c:v>
                </c:pt>
              </c:strCache>
            </c:strRef>
          </c:tx>
          <c:spPr>
            <a:solidFill>
              <a:schemeClr val="accent4">
                <a:tint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Distribution'!$C$5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66-42CB-9F72-FE0E02BA1663}"/>
            </c:ext>
          </c:extLst>
        </c:ser>
        <c:ser>
          <c:idx val="2"/>
          <c:order val="2"/>
          <c:tx>
            <c:strRef>
              <c:f>'Year Distribution'!$D$3:$D$4</c:f>
              <c:strCache>
                <c:ptCount val="1"/>
                <c:pt idx="0">
                  <c:v>1900</c:v>
                </c:pt>
              </c:strCache>
            </c:strRef>
          </c:tx>
          <c:spPr>
            <a:solidFill>
              <a:schemeClr val="accent4">
                <a:tint val="3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Distribution'!$D$5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66-42CB-9F72-FE0E02BA1663}"/>
            </c:ext>
          </c:extLst>
        </c:ser>
        <c:ser>
          <c:idx val="3"/>
          <c:order val="3"/>
          <c:tx>
            <c:strRef>
              <c:f>'Year Distribution'!$E$3:$E$4</c:f>
              <c:strCache>
                <c:ptCount val="1"/>
                <c:pt idx="0">
                  <c:v>1940</c:v>
                </c:pt>
              </c:strCache>
            </c:strRef>
          </c:tx>
          <c:spPr>
            <a:solidFill>
              <a:schemeClr val="accent4">
                <a:tint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Distribution'!$E$5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66-42CB-9F72-FE0E02BA1663}"/>
            </c:ext>
          </c:extLst>
        </c:ser>
        <c:ser>
          <c:idx val="4"/>
          <c:order val="4"/>
          <c:tx>
            <c:strRef>
              <c:f>'Year Distribution'!$F$3:$F$4</c:f>
              <c:strCache>
                <c:ptCount val="1"/>
                <c:pt idx="0">
                  <c:v>1941</c:v>
                </c:pt>
              </c:strCache>
            </c:strRef>
          </c:tx>
          <c:spPr>
            <a:solidFill>
              <a:schemeClr val="accent4">
                <a:tint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Distribution'!$F$5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66-42CB-9F72-FE0E02BA1663}"/>
            </c:ext>
          </c:extLst>
        </c:ser>
        <c:ser>
          <c:idx val="5"/>
          <c:order val="5"/>
          <c:tx>
            <c:strRef>
              <c:f>'Year Distribution'!$G$3:$G$4</c:f>
              <c:strCache>
                <c:ptCount val="1"/>
                <c:pt idx="0">
                  <c:v>1943</c:v>
                </c:pt>
              </c:strCache>
            </c:strRef>
          </c:tx>
          <c:spPr>
            <a:solidFill>
              <a:schemeClr val="accent4">
                <a:tint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Distribution'!$G$5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66-42CB-9F72-FE0E02BA1663}"/>
            </c:ext>
          </c:extLst>
        </c:ser>
        <c:ser>
          <c:idx val="6"/>
          <c:order val="6"/>
          <c:tx>
            <c:strRef>
              <c:f>'Year Distribution'!$H$3:$H$4</c:f>
              <c:strCache>
                <c:ptCount val="1"/>
                <c:pt idx="0">
                  <c:v>1944</c:v>
                </c:pt>
              </c:strCache>
            </c:strRef>
          </c:tx>
          <c:spPr>
            <a:solidFill>
              <a:schemeClr val="accent4">
                <a:tint val="4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Distribution'!$H$5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66-42CB-9F72-FE0E02BA1663}"/>
            </c:ext>
          </c:extLst>
        </c:ser>
        <c:ser>
          <c:idx val="7"/>
          <c:order val="7"/>
          <c:tx>
            <c:strRef>
              <c:f>'Year Distribution'!$I$3:$I$4</c:f>
              <c:strCache>
                <c:ptCount val="1"/>
                <c:pt idx="0">
                  <c:v>1945</c:v>
                </c:pt>
              </c:strCache>
            </c:strRef>
          </c:tx>
          <c:spPr>
            <a:solidFill>
              <a:schemeClr val="accent4">
                <a:tint val="4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Distribution'!$I$5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66-42CB-9F72-FE0E02BA1663}"/>
            </c:ext>
          </c:extLst>
        </c:ser>
        <c:ser>
          <c:idx val="8"/>
          <c:order val="8"/>
          <c:tx>
            <c:strRef>
              <c:f>'Year Distribution'!$J$3:$J$4</c:f>
              <c:strCache>
                <c:ptCount val="1"/>
                <c:pt idx="0">
                  <c:v>1946</c:v>
                </c:pt>
              </c:strCache>
            </c:strRef>
          </c:tx>
          <c:spPr>
            <a:solidFill>
              <a:schemeClr val="accent4">
                <a:tint val="5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Distribution'!$J$5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66-42CB-9F72-FE0E02BA1663}"/>
            </c:ext>
          </c:extLst>
        </c:ser>
        <c:ser>
          <c:idx val="9"/>
          <c:order val="9"/>
          <c:tx>
            <c:strRef>
              <c:f>'Year Distribution'!$K$3:$K$4</c:f>
              <c:strCache>
                <c:ptCount val="1"/>
                <c:pt idx="0">
                  <c:v>1947</c:v>
                </c:pt>
              </c:strCache>
            </c:strRef>
          </c:tx>
          <c:spPr>
            <a:solidFill>
              <a:schemeClr val="accent4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Distribution'!$K$5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866-42CB-9F72-FE0E02BA1663}"/>
            </c:ext>
          </c:extLst>
        </c:ser>
        <c:ser>
          <c:idx val="10"/>
          <c:order val="10"/>
          <c:tx>
            <c:strRef>
              <c:f>'Year Distribution'!$L$3:$L$4</c:f>
              <c:strCache>
                <c:ptCount val="1"/>
                <c:pt idx="0">
                  <c:v>1948</c:v>
                </c:pt>
              </c:strCache>
            </c:strRef>
          </c:tx>
          <c:spPr>
            <a:solidFill>
              <a:schemeClr val="accent4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Distribution'!$L$5</c:f>
              <c:numCache>
                <c:formatCode>General</c:formatCode>
                <c:ptCount val="1"/>
                <c:pt idx="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866-42CB-9F72-FE0E02BA1663}"/>
            </c:ext>
          </c:extLst>
        </c:ser>
        <c:ser>
          <c:idx val="11"/>
          <c:order val="11"/>
          <c:tx>
            <c:strRef>
              <c:f>'Year Distribution'!$M$3:$M$4</c:f>
              <c:strCache>
                <c:ptCount val="1"/>
                <c:pt idx="0">
                  <c:v>1949</c:v>
                </c:pt>
              </c:strCache>
            </c:strRef>
          </c:tx>
          <c:spPr>
            <a:solidFill>
              <a:schemeClr val="accent4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Distribution'!$M$5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866-42CB-9F72-FE0E02BA1663}"/>
            </c:ext>
          </c:extLst>
        </c:ser>
        <c:ser>
          <c:idx val="12"/>
          <c:order val="12"/>
          <c:tx>
            <c:strRef>
              <c:f>'Year Distribution'!$N$3:$N$4</c:f>
              <c:strCache>
                <c:ptCount val="1"/>
                <c:pt idx="0">
                  <c:v>1950</c:v>
                </c:pt>
              </c:strCache>
            </c:strRef>
          </c:tx>
          <c:spPr>
            <a:solidFill>
              <a:schemeClr val="accent4">
                <a:tint val="6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Distribution'!$N$5</c:f>
              <c:numCache>
                <c:formatCode>General</c:formatCode>
                <c:ptCount val="1"/>
                <c:pt idx="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66-42CB-9F72-FE0E02BA1663}"/>
            </c:ext>
          </c:extLst>
        </c:ser>
        <c:ser>
          <c:idx val="13"/>
          <c:order val="13"/>
          <c:tx>
            <c:strRef>
              <c:f>'Year Distribution'!$O$3:$O$4</c:f>
              <c:strCache>
                <c:ptCount val="1"/>
                <c:pt idx="0">
                  <c:v>1951</c:v>
                </c:pt>
              </c:strCache>
            </c:strRef>
          </c:tx>
          <c:spPr>
            <a:solidFill>
              <a:schemeClr val="accent4">
                <a:tint val="6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Distribution'!$O$5</c:f>
              <c:numCache>
                <c:formatCode>General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866-42CB-9F72-FE0E02BA1663}"/>
            </c:ext>
          </c:extLst>
        </c:ser>
        <c:ser>
          <c:idx val="14"/>
          <c:order val="14"/>
          <c:tx>
            <c:strRef>
              <c:f>'Year Distribution'!$P$3:$P$4</c:f>
              <c:strCache>
                <c:ptCount val="1"/>
                <c:pt idx="0">
                  <c:v>1952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Distribution'!$P$5</c:f>
              <c:numCache>
                <c:formatCode>General</c:formatCode>
                <c:ptCount val="1"/>
                <c:pt idx="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866-42CB-9F72-FE0E02BA1663}"/>
            </c:ext>
          </c:extLst>
        </c:ser>
        <c:ser>
          <c:idx val="15"/>
          <c:order val="15"/>
          <c:tx>
            <c:strRef>
              <c:f>'Year Distribution'!$Q$3:$Q$4</c:f>
              <c:strCache>
                <c:ptCount val="1"/>
                <c:pt idx="0">
                  <c:v>1953</c:v>
                </c:pt>
              </c:strCache>
            </c:strRef>
          </c:tx>
          <c:spPr>
            <a:solidFill>
              <a:schemeClr val="accent4">
                <a:tint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Distribution'!$Q$5</c:f>
              <c:numCache>
                <c:formatCode>General</c:formatCode>
                <c:ptCount val="1"/>
                <c:pt idx="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866-42CB-9F72-FE0E02BA1663}"/>
            </c:ext>
          </c:extLst>
        </c:ser>
        <c:ser>
          <c:idx val="16"/>
          <c:order val="16"/>
          <c:tx>
            <c:strRef>
              <c:f>'Year Distribution'!$R$3:$R$4</c:f>
              <c:strCache>
                <c:ptCount val="1"/>
                <c:pt idx="0">
                  <c:v>1954</c:v>
                </c:pt>
              </c:strCache>
            </c:strRef>
          </c:tx>
          <c:spPr>
            <a:solidFill>
              <a:schemeClr val="accent4">
                <a:tint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Distribution'!$R$5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866-42CB-9F72-FE0E02BA1663}"/>
            </c:ext>
          </c:extLst>
        </c:ser>
        <c:ser>
          <c:idx val="17"/>
          <c:order val="17"/>
          <c:tx>
            <c:strRef>
              <c:f>'Year Distribution'!$S$3:$S$4</c:f>
              <c:strCache>
                <c:ptCount val="1"/>
                <c:pt idx="0">
                  <c:v>1955</c:v>
                </c:pt>
              </c:strCache>
            </c:strRef>
          </c:tx>
          <c:spPr>
            <a:solidFill>
              <a:schemeClr val="accent4">
                <a:tint val="7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Distribution'!$S$5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866-42CB-9F72-FE0E02BA1663}"/>
            </c:ext>
          </c:extLst>
        </c:ser>
        <c:ser>
          <c:idx val="18"/>
          <c:order val="18"/>
          <c:tx>
            <c:strRef>
              <c:f>'Year Distribution'!$T$3:$T$4</c:f>
              <c:strCache>
                <c:ptCount val="1"/>
                <c:pt idx="0">
                  <c:v>1956</c:v>
                </c:pt>
              </c:strCache>
            </c:strRef>
          </c:tx>
          <c:spPr>
            <a:solidFill>
              <a:schemeClr val="accent4">
                <a:tint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Distribution'!$T$5</c:f>
              <c:numCache>
                <c:formatCode>General</c:formatCode>
                <c:ptCount val="1"/>
                <c:pt idx="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866-42CB-9F72-FE0E02BA1663}"/>
            </c:ext>
          </c:extLst>
        </c:ser>
        <c:ser>
          <c:idx val="19"/>
          <c:order val="19"/>
          <c:tx>
            <c:strRef>
              <c:f>'Year Distribution'!$U$3:$U$4</c:f>
              <c:strCache>
                <c:ptCount val="1"/>
                <c:pt idx="0">
                  <c:v>1957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Distribution'!$U$5</c:f>
              <c:numCache>
                <c:formatCode>General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866-42CB-9F72-FE0E02BA1663}"/>
            </c:ext>
          </c:extLst>
        </c:ser>
        <c:ser>
          <c:idx val="20"/>
          <c:order val="20"/>
          <c:tx>
            <c:strRef>
              <c:f>'Year Distribution'!$V$3:$V$4</c:f>
              <c:strCache>
                <c:ptCount val="1"/>
                <c:pt idx="0">
                  <c:v>1958</c:v>
                </c:pt>
              </c:strCache>
            </c:strRef>
          </c:tx>
          <c:spPr>
            <a:solidFill>
              <a:schemeClr val="accent4">
                <a:tint val="7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Distribution'!$V$5</c:f>
              <c:numCache>
                <c:formatCode>General</c:formatCode>
                <c:ptCount val="1"/>
                <c:pt idx="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866-42CB-9F72-FE0E02BA1663}"/>
            </c:ext>
          </c:extLst>
        </c:ser>
        <c:ser>
          <c:idx val="21"/>
          <c:order val="21"/>
          <c:tx>
            <c:strRef>
              <c:f>'Year Distribution'!$W$3:$W$4</c:f>
              <c:strCache>
                <c:ptCount val="1"/>
                <c:pt idx="0">
                  <c:v>1959</c:v>
                </c:pt>
              </c:strCache>
            </c:strRef>
          </c:tx>
          <c:spPr>
            <a:solidFill>
              <a:schemeClr val="accent4">
                <a:tint val="8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Distribution'!$W$5</c:f>
              <c:numCache>
                <c:formatCode>General</c:formatCode>
                <c:ptCount val="1"/>
                <c:pt idx="0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866-42CB-9F72-FE0E02BA1663}"/>
            </c:ext>
          </c:extLst>
        </c:ser>
        <c:ser>
          <c:idx val="22"/>
          <c:order val="22"/>
          <c:tx>
            <c:strRef>
              <c:f>'Year Distribution'!$X$3:$X$4</c:f>
              <c:strCache>
                <c:ptCount val="1"/>
                <c:pt idx="0">
                  <c:v>1960</c:v>
                </c:pt>
              </c:strCache>
            </c:strRef>
          </c:tx>
          <c:spPr>
            <a:solidFill>
              <a:schemeClr val="accent4">
                <a:tint val="8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Distribution'!$X$5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866-42CB-9F72-FE0E02BA1663}"/>
            </c:ext>
          </c:extLst>
        </c:ser>
        <c:ser>
          <c:idx val="23"/>
          <c:order val="23"/>
          <c:tx>
            <c:strRef>
              <c:f>'Year Distribution'!$Y$3:$Y$4</c:f>
              <c:strCache>
                <c:ptCount val="1"/>
                <c:pt idx="0">
                  <c:v>1961</c:v>
                </c:pt>
              </c:strCache>
            </c:strRef>
          </c:tx>
          <c:spPr>
            <a:solidFill>
              <a:schemeClr val="accent4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Distribution'!$Y$5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866-42CB-9F72-FE0E02BA1663}"/>
            </c:ext>
          </c:extLst>
        </c:ser>
        <c:ser>
          <c:idx val="24"/>
          <c:order val="24"/>
          <c:tx>
            <c:strRef>
              <c:f>'Year Distribution'!$Z$3:$Z$4</c:f>
              <c:strCache>
                <c:ptCount val="1"/>
                <c:pt idx="0">
                  <c:v>1962</c:v>
                </c:pt>
              </c:strCache>
            </c:strRef>
          </c:tx>
          <c:spPr>
            <a:solidFill>
              <a:schemeClr val="accent4">
                <a:tint val="8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Distribution'!$Z$5</c:f>
              <c:numCache>
                <c:formatCode>General</c:formatCode>
                <c:ptCount val="1"/>
                <c:pt idx="0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866-42CB-9F72-FE0E02BA1663}"/>
            </c:ext>
          </c:extLst>
        </c:ser>
        <c:ser>
          <c:idx val="25"/>
          <c:order val="25"/>
          <c:tx>
            <c:strRef>
              <c:f>'Year Distribution'!$AA$3:$AA$4</c:f>
              <c:strCache>
                <c:ptCount val="1"/>
                <c:pt idx="0">
                  <c:v>1963</c:v>
                </c:pt>
              </c:strCache>
            </c:strRef>
          </c:tx>
          <c:spPr>
            <a:solidFill>
              <a:schemeClr val="accent4">
                <a:tint val="9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Distribution'!$AA$5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866-42CB-9F72-FE0E02BA1663}"/>
            </c:ext>
          </c:extLst>
        </c:ser>
        <c:ser>
          <c:idx val="26"/>
          <c:order val="26"/>
          <c:tx>
            <c:strRef>
              <c:f>'Year Distribution'!$AB$3:$AB$4</c:f>
              <c:strCache>
                <c:ptCount val="1"/>
                <c:pt idx="0">
                  <c:v>1964</c:v>
                </c:pt>
              </c:strCache>
            </c:strRef>
          </c:tx>
          <c:spPr>
            <a:solidFill>
              <a:schemeClr val="accent4">
                <a:tint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Distribution'!$AB$5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866-42CB-9F72-FE0E02BA1663}"/>
            </c:ext>
          </c:extLst>
        </c:ser>
        <c:ser>
          <c:idx val="27"/>
          <c:order val="27"/>
          <c:tx>
            <c:strRef>
              <c:f>'Year Distribution'!$AC$3:$AC$4</c:f>
              <c:strCache>
                <c:ptCount val="1"/>
                <c:pt idx="0">
                  <c:v>1965</c:v>
                </c:pt>
              </c:strCache>
            </c:strRef>
          </c:tx>
          <c:spPr>
            <a:solidFill>
              <a:schemeClr val="accent4">
                <a:tint val="9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Distribution'!$AC$5</c:f>
              <c:numCache>
                <c:formatCode>General</c:formatCode>
                <c:ptCount val="1"/>
                <c:pt idx="0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866-42CB-9F72-FE0E02BA1663}"/>
            </c:ext>
          </c:extLst>
        </c:ser>
        <c:ser>
          <c:idx val="28"/>
          <c:order val="28"/>
          <c:tx>
            <c:strRef>
              <c:f>'Year Distribution'!$AD$3:$AD$4</c:f>
              <c:strCache>
                <c:ptCount val="1"/>
                <c:pt idx="0">
                  <c:v>1966</c:v>
                </c:pt>
              </c:strCache>
            </c:strRef>
          </c:tx>
          <c:spPr>
            <a:solidFill>
              <a:schemeClr val="accent4">
                <a:tint val="9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866-42CB-9F72-FE0E02BA1663}"/>
            </c:ext>
          </c:extLst>
        </c:ser>
        <c:ser>
          <c:idx val="29"/>
          <c:order val="29"/>
          <c:tx>
            <c:strRef>
              <c:f>'Year Distribution'!$AE$3:$AE$4</c:f>
              <c:strCache>
                <c:ptCount val="1"/>
                <c:pt idx="0">
                  <c:v>1967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Distribution'!$AE$5</c:f>
              <c:numCache>
                <c:formatCode>General</c:formatCode>
                <c:ptCount val="1"/>
                <c:pt idx="0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866-42CB-9F72-FE0E02BA1663}"/>
            </c:ext>
          </c:extLst>
        </c:ser>
        <c:ser>
          <c:idx val="30"/>
          <c:order val="30"/>
          <c:tx>
            <c:strRef>
              <c:f>'Year Distribution'!$AF$3:$AF$4</c:f>
              <c:strCache>
                <c:ptCount val="1"/>
                <c:pt idx="0">
                  <c:v>1968</c:v>
                </c:pt>
              </c:strCache>
            </c:strRef>
          </c:tx>
          <c:spPr>
            <a:solidFill>
              <a:schemeClr val="accent4">
                <a:shade val="9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Distribution'!$AF$5</c:f>
              <c:numCache>
                <c:formatCode>General</c:formatCode>
                <c:ptCount val="1"/>
                <c:pt idx="0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866-42CB-9F72-FE0E02BA1663}"/>
            </c:ext>
          </c:extLst>
        </c:ser>
        <c:ser>
          <c:idx val="31"/>
          <c:order val="31"/>
          <c:tx>
            <c:strRef>
              <c:f>'Year Distribution'!$AG$3:$AG$4</c:f>
              <c:strCache>
                <c:ptCount val="1"/>
                <c:pt idx="0">
                  <c:v>1969</c:v>
                </c:pt>
              </c:strCache>
            </c:strRef>
          </c:tx>
          <c:spPr>
            <a:solidFill>
              <a:schemeClr val="accent4">
                <a:shade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Distribution'!$AG$5</c:f>
              <c:numCache>
                <c:formatCode>General</c:formatCode>
                <c:ptCount val="1"/>
                <c:pt idx="0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866-42CB-9F72-FE0E02BA1663}"/>
            </c:ext>
          </c:extLst>
        </c:ser>
        <c:ser>
          <c:idx val="32"/>
          <c:order val="32"/>
          <c:tx>
            <c:strRef>
              <c:f>'Year Distribution'!$AH$3:$AH$4</c:f>
              <c:strCache>
                <c:ptCount val="1"/>
                <c:pt idx="0">
                  <c:v>1970</c:v>
                </c:pt>
              </c:strCache>
            </c:strRef>
          </c:tx>
          <c:spPr>
            <a:solidFill>
              <a:schemeClr val="accent4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Distribution'!$AH$5</c:f>
              <c:numCache>
                <c:formatCode>General</c:formatCode>
                <c:ptCount val="1"/>
                <c:pt idx="0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866-42CB-9F72-FE0E02BA1663}"/>
            </c:ext>
          </c:extLst>
        </c:ser>
        <c:ser>
          <c:idx val="33"/>
          <c:order val="33"/>
          <c:tx>
            <c:strRef>
              <c:f>'Year Distribution'!$AI$3:$AI$4</c:f>
              <c:strCache>
                <c:ptCount val="1"/>
                <c:pt idx="0">
                  <c:v>1971</c:v>
                </c:pt>
              </c:strCache>
            </c:strRef>
          </c:tx>
          <c:spPr>
            <a:solidFill>
              <a:schemeClr val="accent4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Distribution'!$AI$5</c:f>
              <c:numCache>
                <c:formatCode>General</c:formatCode>
                <c:ptCount val="1"/>
                <c:pt idx="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866-42CB-9F72-FE0E02BA1663}"/>
            </c:ext>
          </c:extLst>
        </c:ser>
        <c:ser>
          <c:idx val="34"/>
          <c:order val="34"/>
          <c:tx>
            <c:strRef>
              <c:f>'Year Distribution'!$AJ$3:$AJ$4</c:f>
              <c:strCache>
                <c:ptCount val="1"/>
                <c:pt idx="0">
                  <c:v>1972</c:v>
                </c:pt>
              </c:strCache>
            </c:strRef>
          </c:tx>
          <c:spPr>
            <a:solidFill>
              <a:schemeClr val="accent4">
                <a:shade val="8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Distribution'!$AJ$5</c:f>
              <c:numCache>
                <c:formatCode>General</c:formatCode>
                <c:ptCount val="1"/>
                <c:pt idx="0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866-42CB-9F72-FE0E02BA1663}"/>
            </c:ext>
          </c:extLst>
        </c:ser>
        <c:ser>
          <c:idx val="35"/>
          <c:order val="35"/>
          <c:tx>
            <c:strRef>
              <c:f>'Year Distribution'!$AK$3:$AK$4</c:f>
              <c:strCache>
                <c:ptCount val="1"/>
                <c:pt idx="0">
                  <c:v>1973</c:v>
                </c:pt>
              </c:strCache>
            </c:strRef>
          </c:tx>
          <c:spPr>
            <a:solidFill>
              <a:schemeClr val="accent4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Distribution'!$AK$5</c:f>
              <c:numCache>
                <c:formatCode>General</c:formatCode>
                <c:ptCount val="1"/>
                <c:pt idx="0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866-42CB-9F72-FE0E02BA1663}"/>
            </c:ext>
          </c:extLst>
        </c:ser>
        <c:ser>
          <c:idx val="36"/>
          <c:order val="36"/>
          <c:tx>
            <c:strRef>
              <c:f>'Year Distribution'!$AL$3:$AL$4</c:f>
              <c:strCache>
                <c:ptCount val="1"/>
                <c:pt idx="0">
                  <c:v>1974</c:v>
                </c:pt>
              </c:strCache>
            </c:strRef>
          </c:tx>
          <c:spPr>
            <a:solidFill>
              <a:schemeClr val="accent4">
                <a:shade val="8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Distribution'!$AL$5</c:f>
              <c:numCache>
                <c:formatCode>General</c:formatCode>
                <c:ptCount val="1"/>
                <c:pt idx="0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866-42CB-9F72-FE0E02BA1663}"/>
            </c:ext>
          </c:extLst>
        </c:ser>
        <c:ser>
          <c:idx val="37"/>
          <c:order val="37"/>
          <c:tx>
            <c:strRef>
              <c:f>'Year Distribution'!$AM$3:$AM$4</c:f>
              <c:strCache>
                <c:ptCount val="1"/>
                <c:pt idx="0">
                  <c:v>1975</c:v>
                </c:pt>
              </c:strCache>
            </c:strRef>
          </c:tx>
          <c:spPr>
            <a:solidFill>
              <a:schemeClr val="accent4">
                <a:shade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Distribution'!$AM$5</c:f>
              <c:numCache>
                <c:formatCode>General</c:formatCode>
                <c:ptCount val="1"/>
                <c:pt idx="0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866-42CB-9F72-FE0E02BA1663}"/>
            </c:ext>
          </c:extLst>
        </c:ser>
        <c:ser>
          <c:idx val="38"/>
          <c:order val="38"/>
          <c:tx>
            <c:strRef>
              <c:f>'Year Distribution'!$AN$3:$AN$4</c:f>
              <c:strCache>
                <c:ptCount val="1"/>
                <c:pt idx="0">
                  <c:v>1976</c:v>
                </c:pt>
              </c:strCache>
            </c:strRef>
          </c:tx>
          <c:spPr>
            <a:solidFill>
              <a:schemeClr val="accent4">
                <a:shade val="7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Distribution'!$AN$5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866-42CB-9F72-FE0E02BA1663}"/>
            </c:ext>
          </c:extLst>
        </c:ser>
        <c:ser>
          <c:idx val="39"/>
          <c:order val="39"/>
          <c:tx>
            <c:strRef>
              <c:f>'Year Distribution'!$AO$3:$AO$4</c:f>
              <c:strCache>
                <c:ptCount val="1"/>
                <c:pt idx="0">
                  <c:v>1977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Distribution'!$AO$5</c:f>
              <c:numCache>
                <c:formatCode>General</c:formatCode>
                <c:ptCount val="1"/>
                <c:pt idx="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866-42CB-9F72-FE0E02BA1663}"/>
            </c:ext>
          </c:extLst>
        </c:ser>
        <c:ser>
          <c:idx val="40"/>
          <c:order val="40"/>
          <c:tx>
            <c:strRef>
              <c:f>'Year Distribution'!$AP$3:$AP$4</c:f>
              <c:strCache>
                <c:ptCount val="1"/>
                <c:pt idx="0">
                  <c:v>1978</c:v>
                </c:pt>
              </c:strCache>
            </c:strRef>
          </c:tx>
          <c:spPr>
            <a:solidFill>
              <a:schemeClr val="accent4">
                <a:shade val="7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Distribution'!$AP$5</c:f>
              <c:numCache>
                <c:formatCode>General</c:formatCode>
                <c:ptCount val="1"/>
                <c:pt idx="0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866-42CB-9F72-FE0E02BA1663}"/>
            </c:ext>
          </c:extLst>
        </c:ser>
        <c:ser>
          <c:idx val="41"/>
          <c:order val="41"/>
          <c:tx>
            <c:strRef>
              <c:f>'Year Distribution'!$AQ$3:$AQ$4</c:f>
              <c:strCache>
                <c:ptCount val="1"/>
                <c:pt idx="0">
                  <c:v>1979</c:v>
                </c:pt>
              </c:strCache>
            </c:strRef>
          </c:tx>
          <c:spPr>
            <a:solidFill>
              <a:schemeClr val="accent4">
                <a:shade val="7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Distribution'!$AQ$5</c:f>
              <c:numCache>
                <c:formatCode>General</c:formatCode>
                <c:ptCount val="1"/>
                <c:pt idx="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866-42CB-9F72-FE0E02BA1663}"/>
            </c:ext>
          </c:extLst>
        </c:ser>
        <c:ser>
          <c:idx val="42"/>
          <c:order val="42"/>
          <c:tx>
            <c:strRef>
              <c:f>'Year Distribution'!$AR$3:$AR$4</c:f>
              <c:strCache>
                <c:ptCount val="1"/>
                <c:pt idx="0">
                  <c:v>1980</c:v>
                </c:pt>
              </c:strCache>
            </c:strRef>
          </c:tx>
          <c:spPr>
            <a:solidFill>
              <a:schemeClr val="accent4">
                <a:shade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Distribution'!$AR$5</c:f>
              <c:numCache>
                <c:formatCode>General</c:formatCode>
                <c:ptCount val="1"/>
                <c:pt idx="0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866-42CB-9F72-FE0E02BA1663}"/>
            </c:ext>
          </c:extLst>
        </c:ser>
        <c:ser>
          <c:idx val="43"/>
          <c:order val="43"/>
          <c:tx>
            <c:strRef>
              <c:f>'Year Distribution'!$AS$3:$AS$4</c:f>
              <c:strCache>
                <c:ptCount val="1"/>
                <c:pt idx="0">
                  <c:v>1981</c:v>
                </c:pt>
              </c:strCache>
            </c:strRef>
          </c:tx>
          <c:spPr>
            <a:solidFill>
              <a:schemeClr val="accent4">
                <a:shade val="6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Distribution'!$AS$5</c:f>
              <c:numCache>
                <c:formatCode>General</c:formatCode>
                <c:ptCount val="1"/>
                <c:pt idx="0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866-42CB-9F72-FE0E02BA1663}"/>
            </c:ext>
          </c:extLst>
        </c:ser>
        <c:ser>
          <c:idx val="44"/>
          <c:order val="44"/>
          <c:tx>
            <c:strRef>
              <c:f>'Year Distribution'!$AT$3:$AT$4</c:f>
              <c:strCache>
                <c:ptCount val="1"/>
                <c:pt idx="0">
                  <c:v>1982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Distribution'!$AT$5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866-42CB-9F72-FE0E02BA1663}"/>
            </c:ext>
          </c:extLst>
        </c:ser>
        <c:ser>
          <c:idx val="45"/>
          <c:order val="45"/>
          <c:tx>
            <c:strRef>
              <c:f>'Year Distribution'!$AU$3:$AU$4</c:f>
              <c:strCache>
                <c:ptCount val="1"/>
                <c:pt idx="0">
                  <c:v>1983</c:v>
                </c:pt>
              </c:strCache>
            </c:strRef>
          </c:tx>
          <c:spPr>
            <a:solidFill>
              <a:schemeClr val="accent4">
                <a:shade val="6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Distribution'!$AU$5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866-42CB-9F72-FE0E02BA1663}"/>
            </c:ext>
          </c:extLst>
        </c:ser>
        <c:ser>
          <c:idx val="46"/>
          <c:order val="46"/>
          <c:tx>
            <c:strRef>
              <c:f>'Year Distribution'!$AV$3:$AV$4</c:f>
              <c:strCache>
                <c:ptCount val="1"/>
                <c:pt idx="0">
                  <c:v>1984</c:v>
                </c:pt>
              </c:strCache>
            </c:strRef>
          </c:tx>
          <c:spPr>
            <a:solidFill>
              <a:schemeClr val="accent4">
                <a:shade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Distribution'!$AV$5</c:f>
              <c:numCache>
                <c:formatCode>General</c:formatCode>
                <c:ptCount val="1"/>
                <c:pt idx="0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866-42CB-9F72-FE0E02BA1663}"/>
            </c:ext>
          </c:extLst>
        </c:ser>
        <c:ser>
          <c:idx val="47"/>
          <c:order val="47"/>
          <c:tx>
            <c:strRef>
              <c:f>'Year Distribution'!$AW$3:$AW$4</c:f>
              <c:strCache>
                <c:ptCount val="1"/>
                <c:pt idx="0">
                  <c:v>1985</c:v>
                </c:pt>
              </c:strCache>
            </c:strRef>
          </c:tx>
          <c:spPr>
            <a:solidFill>
              <a:schemeClr val="accent4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Distribution'!$AW$5</c:f>
              <c:numCache>
                <c:formatCode>General</c:formatCode>
                <c:ptCount val="1"/>
                <c:pt idx="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866-42CB-9F72-FE0E02BA1663}"/>
            </c:ext>
          </c:extLst>
        </c:ser>
        <c:ser>
          <c:idx val="48"/>
          <c:order val="48"/>
          <c:tx>
            <c:strRef>
              <c:f>'Year Distribution'!$AX$3:$AX$4</c:f>
              <c:strCache>
                <c:ptCount val="1"/>
                <c:pt idx="0">
                  <c:v>1986</c:v>
                </c:pt>
              </c:strCache>
            </c:strRef>
          </c:tx>
          <c:spPr>
            <a:solidFill>
              <a:schemeClr val="accent4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Distribution'!$AX$5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866-42CB-9F72-FE0E02BA1663}"/>
            </c:ext>
          </c:extLst>
        </c:ser>
        <c:ser>
          <c:idx val="49"/>
          <c:order val="49"/>
          <c:tx>
            <c:strRef>
              <c:f>'Year Distribution'!$AY$3:$AY$4</c:f>
              <c:strCache>
                <c:ptCount val="1"/>
                <c:pt idx="0">
                  <c:v>1987</c:v>
                </c:pt>
              </c:strCache>
            </c:strRef>
          </c:tx>
          <c:spPr>
            <a:solidFill>
              <a:schemeClr val="accent4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Distribution'!$AY$5</c:f>
              <c:numCache>
                <c:formatCode>General</c:formatCode>
                <c:ptCount val="1"/>
                <c:pt idx="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866-42CB-9F72-FE0E02BA1663}"/>
            </c:ext>
          </c:extLst>
        </c:ser>
        <c:ser>
          <c:idx val="50"/>
          <c:order val="50"/>
          <c:tx>
            <c:strRef>
              <c:f>'Year Distribution'!$AZ$3:$AZ$4</c:f>
              <c:strCache>
                <c:ptCount val="1"/>
                <c:pt idx="0">
                  <c:v>1988</c:v>
                </c:pt>
              </c:strCache>
            </c:strRef>
          </c:tx>
          <c:spPr>
            <a:solidFill>
              <a:schemeClr val="accent4">
                <a:shade val="5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Distribution'!$AZ$5</c:f>
              <c:numCache>
                <c:formatCode>General</c:formatCode>
                <c:ptCount val="1"/>
                <c:pt idx="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866-42CB-9F72-FE0E02BA1663}"/>
            </c:ext>
          </c:extLst>
        </c:ser>
        <c:ser>
          <c:idx val="51"/>
          <c:order val="51"/>
          <c:tx>
            <c:strRef>
              <c:f>'Year Distribution'!$BA$3:$BA$4</c:f>
              <c:strCache>
                <c:ptCount val="1"/>
                <c:pt idx="0">
                  <c:v>1989</c:v>
                </c:pt>
              </c:strCache>
            </c:strRef>
          </c:tx>
          <c:spPr>
            <a:solidFill>
              <a:schemeClr val="accent4">
                <a:shade val="4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Distribution'!$BA$5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0866-42CB-9F72-FE0E02BA1663}"/>
            </c:ext>
          </c:extLst>
        </c:ser>
        <c:ser>
          <c:idx val="52"/>
          <c:order val="52"/>
          <c:tx>
            <c:strRef>
              <c:f>'Year Distribution'!$BB$3:$BB$4</c:f>
              <c:strCache>
                <c:ptCount val="1"/>
                <c:pt idx="0">
                  <c:v>1990</c:v>
                </c:pt>
              </c:strCache>
            </c:strRef>
          </c:tx>
          <c:spPr>
            <a:solidFill>
              <a:schemeClr val="accent4">
                <a:shade val="4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Distribution'!$BB$5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0866-42CB-9F72-FE0E02BA1663}"/>
            </c:ext>
          </c:extLst>
        </c:ser>
        <c:ser>
          <c:idx val="53"/>
          <c:order val="53"/>
          <c:tx>
            <c:strRef>
              <c:f>'Year Distribution'!$BC$3:$BC$4</c:f>
              <c:strCache>
                <c:ptCount val="1"/>
                <c:pt idx="0">
                  <c:v>1991</c:v>
                </c:pt>
              </c:strCache>
            </c:strRef>
          </c:tx>
          <c:spPr>
            <a:solidFill>
              <a:schemeClr val="accent4">
                <a:shade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Distribution'!$BC$5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0866-42CB-9F72-FE0E02BA1663}"/>
            </c:ext>
          </c:extLst>
        </c:ser>
        <c:ser>
          <c:idx val="54"/>
          <c:order val="54"/>
          <c:tx>
            <c:strRef>
              <c:f>'Year Distribution'!$BD$3:$BD$4</c:f>
              <c:strCache>
                <c:ptCount val="1"/>
                <c:pt idx="0">
                  <c:v>1992</c:v>
                </c:pt>
              </c:strCache>
            </c:strRef>
          </c:tx>
          <c:spPr>
            <a:solidFill>
              <a:schemeClr val="accent4">
                <a:shade val="4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Distribution'!$BD$5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0866-42CB-9F72-FE0E02BA1663}"/>
            </c:ext>
          </c:extLst>
        </c:ser>
        <c:ser>
          <c:idx val="55"/>
          <c:order val="55"/>
          <c:tx>
            <c:strRef>
              <c:f>'Year Distribution'!$BE$3:$BE$4</c:f>
              <c:strCache>
                <c:ptCount val="1"/>
                <c:pt idx="0">
                  <c:v>1993</c:v>
                </c:pt>
              </c:strCache>
            </c:strRef>
          </c:tx>
          <c:spPr>
            <a:solidFill>
              <a:schemeClr val="accent4">
                <a:shade val="3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Distribution'!$BE$5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0866-42CB-9F72-FE0E02BA1663}"/>
            </c:ext>
          </c:extLst>
        </c:ser>
        <c:ser>
          <c:idx val="56"/>
          <c:order val="56"/>
          <c:tx>
            <c:strRef>
              <c:f>'Year Distribution'!$BF$3:$BF$4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chemeClr val="accent4">
                <a:shade val="3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Distribution'!$BF$5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0866-42CB-9F72-FE0E02BA1663}"/>
            </c:ext>
          </c:extLst>
        </c:ser>
        <c:ser>
          <c:idx val="57"/>
          <c:order val="57"/>
          <c:tx>
            <c:strRef>
              <c:f>'Year Distribution'!$BG$3:$BG$4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chemeClr val="accent4">
                <a:shade val="3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Distribution'!$BG$5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0866-42CB-9F72-FE0E02BA1663}"/>
            </c:ext>
          </c:extLst>
        </c:ser>
        <c:ser>
          <c:idx val="58"/>
          <c:order val="58"/>
          <c:tx>
            <c:strRef>
              <c:f>'Year Distribution'!$BH$3:$BH$4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4">
                <a:shade val="3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Distribution'!$BH$5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0866-42CB-9F72-FE0E02BA1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0649776"/>
        <c:axId val="720650256"/>
      </c:barChart>
      <c:catAx>
        <c:axId val="7206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50256"/>
        <c:crosses val="autoZero"/>
        <c:auto val="1"/>
        <c:lblAlgn val="ctr"/>
        <c:lblOffset val="100"/>
        <c:noMultiLvlLbl val="0"/>
      </c:catAx>
      <c:valAx>
        <c:axId val="72065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Income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Income Distribution</a:t>
          </a:r>
        </a:p>
      </cx:txPr>
    </cx:title>
    <cx:plotArea>
      <cx:plotAreaRegion>
        <cx:series layoutId="clusteredColumn" uniqueId="{111A727A-BE55-4281-9C5C-751BA9DEA8B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5</xdr:row>
      <xdr:rowOff>137160</xdr:rowOff>
    </xdr:from>
    <xdr:to>
      <xdr:col>18</xdr:col>
      <xdr:colOff>7620</xdr:colOff>
      <xdr:row>20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4E6A2-5B62-2ADE-B81D-06C8E7F9F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26</xdr:row>
      <xdr:rowOff>0</xdr:rowOff>
    </xdr:from>
    <xdr:to>
      <xdr:col>9</xdr:col>
      <xdr:colOff>304800</xdr:colOff>
      <xdr:row>41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6D6CE98F-8716-4179-A7BF-F9714139EB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00" y="4705350"/>
              <a:ext cx="4572000" cy="2714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l Joaquin" refreshedDate="45837.93029074074" createdVersion="8" refreshedVersion="8" minRefreshableVersion="3" recordCount="2213" xr:uid="{881DD2E8-2EF2-4DF5-B515-EB0076C03F7E}">
  <cacheSource type="worksheet">
    <worksheetSource name="Table13"/>
  </cacheSource>
  <cacheFields count="56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940" maxValue="1996"/>
    </cacheField>
    <cacheField name="Education" numFmtId="0">
      <sharedItems/>
    </cacheField>
    <cacheField name="Marital_Status" numFmtId="0">
      <sharedItems/>
    </cacheField>
    <cacheField name=" Income " numFmtId="0">
      <sharedItems containsSemiMixedTypes="0" containsString="0" containsNumber="1" containsInteger="1" minValue="1730" maxValue="666666"/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7-30T00:00:00" maxDate="2014-06-30T00:00:00"/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0" maxValue="1493"/>
    </cacheField>
    <cacheField name="MntFruits" numFmtId="0">
      <sharedItems containsSemiMixedTypes="0" containsString="0" containsNumber="1" containsInteger="1" minValue="0" maxValue="199"/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2"/>
    </cacheField>
    <cacheField name="MntGoldProds" numFmtId="0">
      <sharedItems containsSemiMixedTypes="0" containsString="0" containsNumber="1" containsInteger="1" minValue="0" maxValue="321"/>
    </cacheField>
    <cacheField name="Wine (no zero)" numFmtId="0">
      <sharedItems containsMixedTypes="1" containsNumber="1" containsInteger="1" minValue="1" maxValue="1493" count="775">
        <n v="293"/>
        <n v="488"/>
        <n v="833"/>
        <n v="1206"/>
        <n v="7"/>
        <n v="5"/>
        <n v="9"/>
        <n v="63"/>
        <n v="378"/>
        <n v="219"/>
        <n v="313"/>
        <n v="176"/>
        <n v="1215"/>
        <n v="3"/>
        <n v="152"/>
        <n v="746"/>
        <n v="55"/>
        <n v="29"/>
        <n v="13"/>
        <n v="70"/>
        <n v="349"/>
        <n v="995"/>
        <n v="88"/>
        <n v="22"/>
        <n v="132"/>
        <n v="957"/>
        <n v="792"/>
        <s v=""/>
        <n v="667"/>
        <n v="139"/>
        <n v="86"/>
        <n v="509"/>
        <n v="817"/>
        <n v="456"/>
        <n v="650"/>
        <n v="799"/>
        <n v="269"/>
        <n v="819"/>
        <n v="1000"/>
        <n v="757"/>
        <n v="204"/>
        <n v="1285"/>
        <n v="1"/>
        <n v="91"/>
        <n v="639"/>
        <n v="100"/>
        <n v="112"/>
        <n v="896"/>
        <n v="263"/>
        <n v="789"/>
        <n v="179"/>
        <n v="676"/>
        <n v="244"/>
        <n v="31"/>
        <n v="620"/>
        <n v="57"/>
        <n v="163"/>
        <n v="45"/>
        <n v="138"/>
        <n v="1181"/>
        <n v="980"/>
        <n v="164"/>
        <n v="404"/>
        <n v="853"/>
        <n v="565"/>
        <n v="1017"/>
        <n v="28"/>
        <n v="73"/>
        <n v="85"/>
        <n v="241"/>
        <n v="1241"/>
        <n v="159"/>
        <n v="1047"/>
        <n v="201"/>
        <n v="1230"/>
        <n v="125"/>
        <n v="8"/>
        <n v="863"/>
        <n v="721"/>
        <n v="16"/>
        <n v="167"/>
        <n v="600"/>
        <n v="897"/>
        <n v="192"/>
        <n v="504"/>
        <n v="39"/>
        <n v="64"/>
        <n v="1132"/>
        <n v="19"/>
        <n v="99"/>
        <n v="84"/>
        <n v="526"/>
        <n v="631"/>
        <n v="387"/>
        <n v="393"/>
        <n v="2"/>
        <n v="864"/>
        <n v="169"/>
        <n v="423"/>
        <n v="890"/>
        <n v="173"/>
        <n v="14"/>
        <n v="635"/>
        <n v="543"/>
        <n v="367"/>
        <n v="595"/>
        <n v="520"/>
        <n v="50"/>
        <n v="452"/>
        <n v="507"/>
        <n v="296"/>
        <n v="205"/>
        <n v="229"/>
        <n v="32"/>
        <n v="341"/>
        <n v="1170"/>
        <n v="158"/>
        <n v="351"/>
        <n v="496"/>
        <n v="587"/>
        <n v="90"/>
        <n v="317"/>
        <n v="10"/>
        <n v="371"/>
        <n v="899"/>
        <n v="98"/>
        <n v="1149"/>
        <n v="37"/>
        <n v="454"/>
        <n v="483"/>
        <n v="153"/>
        <n v="68"/>
        <n v="606"/>
        <n v="96"/>
        <n v="830"/>
        <n v="40"/>
        <n v="174"/>
        <n v="536"/>
        <n v="11"/>
        <n v="962"/>
        <n v="1001"/>
        <n v="561"/>
        <n v="376"/>
        <n v="737"/>
        <n v="778"/>
        <n v="941"/>
        <n v="777"/>
        <n v="1060"/>
        <n v="345"/>
        <n v="563"/>
        <n v="489"/>
        <n v="433"/>
        <n v="398"/>
        <n v="1083"/>
        <n v="368"/>
        <n v="610"/>
        <n v="965"/>
        <n v="736"/>
        <n v="739"/>
        <n v="422"/>
        <n v="1486"/>
        <n v="605"/>
        <n v="1379"/>
        <n v="1099"/>
        <n v="284"/>
        <n v="711"/>
        <n v="1166"/>
        <n v="6"/>
        <n v="459"/>
        <n v="27"/>
        <n v="555"/>
        <n v="46"/>
        <n v="571"/>
        <n v="224"/>
        <n v="347"/>
        <n v="104"/>
        <n v="18"/>
        <n v="958"/>
        <n v="888"/>
        <n v="407"/>
        <n v="110"/>
        <n v="1013"/>
        <n v="513"/>
        <n v="43"/>
        <n v="1032"/>
        <n v="594"/>
        <n v="80"/>
        <n v="24"/>
        <n v="206"/>
        <n v="186"/>
        <n v="920"/>
        <n v="829"/>
        <n v="1073"/>
        <n v="171"/>
        <n v="77"/>
        <n v="1218"/>
        <n v="918"/>
        <n v="370"/>
        <n v="4"/>
        <n v="322"/>
        <n v="598"/>
        <n v="1324"/>
        <n v="457"/>
        <n v="664"/>
        <n v="172"/>
        <n v="584"/>
        <n v="972"/>
        <n v="297"/>
        <n v="324"/>
        <n v="546"/>
        <n v="230"/>
        <n v="1245"/>
        <n v="194"/>
        <n v="960"/>
        <n v="235"/>
        <n v="1004"/>
        <n v="157"/>
        <n v="281"/>
        <n v="160"/>
        <n v="763"/>
        <n v="145"/>
        <n v="34"/>
        <n v="185"/>
        <n v="806"/>
        <n v="1349"/>
        <n v="397"/>
        <n v="539"/>
        <n v="556"/>
        <n v="815"/>
        <n v="184"/>
        <n v="666"/>
        <n v="350"/>
        <n v="826"/>
        <n v="856"/>
        <n v="51"/>
        <n v="389"/>
        <n v="823"/>
        <n v="342"/>
        <n v="203"/>
        <n v="1332"/>
        <n v="977"/>
        <n v="717"/>
        <n v="652"/>
        <n v="931"/>
        <n v="75"/>
        <n v="824"/>
        <n v="460"/>
        <n v="1298"/>
        <n v="710"/>
        <n v="984"/>
        <n v="490"/>
        <n v="262"/>
        <n v="505"/>
        <n v="726"/>
        <n v="74"/>
        <n v="266"/>
        <n v="1103"/>
        <n v="462"/>
        <n v="1006"/>
        <n v="811"/>
        <n v="189"/>
        <n v="575"/>
        <n v="675"/>
        <n v="252"/>
        <n v="1115"/>
        <n v="267"/>
        <n v="473"/>
        <n v="714"/>
        <n v="115"/>
        <n v="283"/>
        <n v="928"/>
        <n v="770"/>
        <n v="747"/>
        <n v="258"/>
        <n v="108"/>
        <n v="797"/>
        <n v="12"/>
        <n v="749"/>
        <n v="107"/>
        <n v="410"/>
        <n v="787"/>
        <n v="56"/>
        <n v="53"/>
        <n v="1171"/>
        <n v="825"/>
        <n v="233"/>
        <n v="196"/>
        <n v="847"/>
        <n v="382"/>
        <n v="482"/>
        <n v="165"/>
        <n v="41"/>
        <n v="670"/>
        <n v="76"/>
        <n v="471"/>
        <n v="728"/>
        <n v="741"/>
        <n v="816"/>
        <n v="1048"/>
        <n v="867"/>
        <n v="547"/>
        <n v="15"/>
        <n v="226"/>
        <n v="247"/>
        <n v="1063"/>
        <n v="199"/>
        <n v="502"/>
        <n v="577"/>
        <n v="366"/>
        <n v="614"/>
        <n v="493"/>
        <n v="724"/>
        <n v="134"/>
        <n v="983"/>
        <n v="155"/>
        <n v="544"/>
        <n v="254"/>
        <n v="285"/>
        <n v="121"/>
        <n v="925"/>
        <n v="530"/>
        <n v="23"/>
        <n v="656"/>
        <n v="124"/>
        <n v="424"/>
        <n v="1449"/>
        <n v="1074"/>
        <n v="1184"/>
        <n v="691"/>
        <n v="448"/>
        <n v="395"/>
        <n v="373"/>
        <n v="65"/>
        <n v="758"/>
        <n v="521"/>
        <n v="303"/>
        <n v="846"/>
        <n v="239"/>
        <n v="548"/>
        <n v="344"/>
        <n v="216"/>
        <n v="59"/>
        <n v="412"/>
        <n v="576"/>
        <n v="268"/>
        <n v="1148"/>
        <n v="62"/>
        <n v="708"/>
        <n v="438"/>
        <n v="209"/>
        <n v="1009"/>
        <n v="420"/>
        <n v="30"/>
        <n v="583"/>
        <n v="109"/>
        <n v="515"/>
        <n v="255"/>
        <n v="221"/>
        <n v="953"/>
        <n v="408"/>
        <n v="707"/>
        <n v="228"/>
        <n v="25"/>
        <n v="304"/>
        <n v="79"/>
        <n v="1050"/>
        <n v="437"/>
        <n v="295"/>
        <n v="177"/>
        <n v="183"/>
        <n v="33"/>
        <n v="768"/>
        <n v="182"/>
        <n v="731"/>
        <n v="848"/>
        <n v="35"/>
        <n v="359"/>
        <n v="968"/>
        <n v="20"/>
        <n v="380"/>
        <n v="69"/>
        <n v="280"/>
        <n v="308"/>
        <n v="443"/>
        <n v="302"/>
        <n v="315"/>
        <n v="597"/>
        <n v="52"/>
        <n v="531"/>
        <n v="1205"/>
        <n v="673"/>
        <n v="94"/>
        <n v="162"/>
        <n v="298"/>
        <n v="1315"/>
        <n v="753"/>
        <n v="533"/>
        <n v="686"/>
        <n v="523"/>
        <n v="478"/>
        <n v="997"/>
        <n v="47"/>
        <n v="374"/>
        <n v="36"/>
        <n v="822"/>
        <n v="42"/>
        <n v="516"/>
        <n v="671"/>
        <n v="1090"/>
        <n v="175"/>
        <n v="532"/>
        <n v="709"/>
        <n v="627"/>
        <n v="1493"/>
        <n v="689"/>
        <n v="553"/>
        <n v="1111"/>
        <n v="986"/>
        <n v="604"/>
        <n v="372"/>
        <n v="154"/>
        <n v="1200"/>
        <n v="618"/>
        <n v="534"/>
        <n v="356"/>
        <n v="722"/>
        <n v="38"/>
        <n v="231"/>
        <n v="123"/>
        <n v="796"/>
        <n v="270"/>
        <n v="21"/>
        <n v="464"/>
        <n v="783"/>
        <n v="198"/>
        <n v="623"/>
        <n v="948"/>
        <n v="562"/>
        <n v="151"/>
        <n v="465"/>
        <n v="275"/>
        <n v="131"/>
        <n v="733"/>
        <n v="1012"/>
        <n v="525"/>
        <n v="325"/>
        <n v="336"/>
        <n v="432"/>
        <n v="794"/>
        <n v="1311"/>
        <n v="72"/>
        <n v="964"/>
        <n v="440"/>
        <n v="265"/>
        <n v="116"/>
        <n v="388"/>
        <n v="909"/>
        <n v="168"/>
        <n v="557"/>
        <n v="1039"/>
        <n v="261"/>
        <n v="340"/>
        <n v="44"/>
        <n v="537"/>
        <n v="629"/>
        <n v="1288"/>
        <n v="752"/>
        <n v="102"/>
        <n v="514"/>
        <n v="399"/>
        <n v="386"/>
        <n v="1396"/>
        <n v="450"/>
        <n v="779"/>
        <n v="17"/>
        <n v="1239"/>
        <n v="392"/>
        <n v="191"/>
        <n v="135"/>
        <n v="952"/>
        <n v="384"/>
        <n v="421"/>
        <n v="979"/>
        <n v="524"/>
        <n v="430"/>
        <n v="202"/>
        <n v="840"/>
        <n v="1279"/>
        <n v="305"/>
        <n v="866"/>
        <n v="358"/>
        <n v="1248"/>
        <n v="26"/>
        <n v="78"/>
        <n v="860"/>
        <n v="901"/>
        <n v="311"/>
        <n v="81"/>
        <n v="299"/>
        <n v="215"/>
        <n v="223"/>
        <n v="333"/>
        <n v="146"/>
        <n v="277"/>
        <n v="466"/>
        <n v="581"/>
        <n v="1492"/>
        <n v="87"/>
        <n v="554"/>
        <n v="1253"/>
        <n v="982"/>
        <n v="243"/>
        <n v="674"/>
        <n v="441"/>
        <n v="127"/>
        <n v="301"/>
        <n v="213"/>
        <n v="178"/>
        <n v="476"/>
        <n v="67"/>
        <n v="312"/>
        <n v="240"/>
        <n v="1016"/>
        <n v="570"/>
        <n v="390"/>
        <n v="910"/>
        <n v="1076"/>
        <n v="170"/>
        <n v="480"/>
        <n v="328"/>
        <n v="248"/>
        <n v="249"/>
        <n v="379"/>
        <n v="320"/>
        <n v="83"/>
        <n v="353"/>
        <n v="545"/>
        <n v="48"/>
        <n v="889"/>
        <n v="512"/>
        <n v="180"/>
        <n v="712"/>
        <n v="538"/>
        <n v="735"/>
        <n v="141"/>
        <n v="621"/>
        <n v="144"/>
        <n v="212"/>
        <n v="1462"/>
        <n v="306"/>
        <n v="352"/>
        <n v="1045"/>
        <n v="615"/>
        <n v="130"/>
        <n v="279"/>
        <n v="288"/>
        <n v="494"/>
        <n v="503"/>
        <n v="517"/>
        <n v="113"/>
        <n v="771"/>
        <n v="188"/>
        <n v="743"/>
        <n v="92"/>
        <n v="362"/>
        <n v="1259"/>
        <n v="774"/>
        <n v="572"/>
        <n v="418"/>
        <n v="622"/>
        <n v="200"/>
        <n v="71"/>
        <n v="120"/>
        <n v="908"/>
        <n v="316"/>
        <n v="1478"/>
        <n v="588"/>
        <n v="1121"/>
        <n v="220"/>
        <n v="734"/>
        <n v="318"/>
        <n v="291"/>
        <n v="836"/>
        <n v="290"/>
        <n v="101"/>
        <n v="693"/>
        <n v="593"/>
        <n v="426"/>
        <n v="227"/>
        <n v="499"/>
        <n v="882"/>
        <n v="940"/>
        <n v="1224"/>
        <n v="369"/>
        <n v="641"/>
        <n v="446"/>
        <n v="637"/>
        <n v="400"/>
        <n v="355"/>
        <n v="166"/>
        <n v="713"/>
        <n v="729"/>
        <n v="197"/>
        <n v="522"/>
        <n v="133"/>
        <n v="508"/>
        <n v="264"/>
        <n v="625"/>
        <n v="769"/>
        <n v="321"/>
        <n v="82"/>
        <n v="619"/>
        <n v="256"/>
        <n v="519"/>
        <n v="895"/>
        <n v="58"/>
        <n v="161"/>
        <n v="1459"/>
        <n v="97"/>
        <n v="966"/>
        <n v="402"/>
        <n v="1308"/>
        <n v="260"/>
        <n v="1193"/>
        <n v="217"/>
        <n v="1043"/>
        <n v="415"/>
        <n v="238"/>
        <n v="381"/>
        <n v="919"/>
        <n v="690"/>
        <n v="1126"/>
        <n v="292"/>
        <n v="309"/>
        <n v="463"/>
        <n v="210"/>
        <n v="314"/>
        <n v="1276"/>
        <n v="122"/>
        <n v="416"/>
        <n v="354"/>
        <n v="1394"/>
        <n v="331"/>
        <n v="211"/>
        <n v="647"/>
        <n v="1067"/>
        <n v="129"/>
        <n v="425"/>
        <n v="273"/>
        <n v="411"/>
        <n v="111"/>
        <n v="327"/>
        <n v="795"/>
        <n v="703"/>
        <n v="377"/>
        <n v="738"/>
        <n v="760"/>
        <n v="156"/>
        <n v="684"/>
        <n v="445"/>
        <n v="912"/>
        <n v="338"/>
        <n v="1023"/>
        <n v="560"/>
        <n v="881"/>
        <n v="653"/>
        <n v="559"/>
        <n v="95"/>
        <n v="207"/>
        <n v="225"/>
        <n v="742"/>
        <n v="181"/>
        <n v="208"/>
        <n v="1142"/>
        <n v="431"/>
        <n v="140"/>
        <n v="330"/>
        <n v="704"/>
        <n v="1092"/>
        <n v="852"/>
        <n v="329"/>
        <n v="495"/>
        <n v="357"/>
        <n v="365"/>
        <n v="754"/>
        <n v="871"/>
        <n v="702"/>
        <n v="518"/>
        <n v="187"/>
        <n v="491"/>
        <n v="580"/>
        <n v="383"/>
        <n v="992"/>
        <n v="654"/>
        <n v="750"/>
        <n v="106"/>
        <n v="234"/>
        <n v="364"/>
        <n v="756"/>
        <n v="913"/>
        <n v="428"/>
        <n v="944"/>
        <n v="307"/>
        <n v="89"/>
        <n v="294"/>
        <n v="680"/>
        <n v="391"/>
        <n v="434"/>
        <n v="820"/>
        <n v="458"/>
        <n v="236"/>
        <n v="879"/>
        <n v="1302"/>
        <n v="1156"/>
        <n v="93"/>
        <n v="218"/>
        <n v="558"/>
        <n v="934"/>
        <n v="784"/>
        <n v="1035"/>
        <n v="447"/>
        <n v="444"/>
        <n v="612"/>
        <n v="492"/>
        <n v="335"/>
        <n v="346"/>
        <n v="626"/>
        <n v="938"/>
        <n v="60"/>
        <n v="105"/>
        <n v="1168"/>
        <n v="801"/>
        <n v="251"/>
        <n v="613"/>
        <n v="272"/>
        <n v="688"/>
        <n v="1296"/>
        <n v="582"/>
        <n v="479"/>
        <n v="642"/>
        <n v="1020"/>
        <n v="835"/>
        <n v="117"/>
        <n v="861"/>
        <n v="332"/>
        <n v="800"/>
        <n v="128"/>
        <n v="66"/>
        <n v="403"/>
        <n v="136"/>
        <n v="245"/>
        <n v="551"/>
        <n v="274"/>
        <n v="1252"/>
        <n v="967"/>
        <n v="143"/>
        <n v="375"/>
        <n v="611"/>
        <n v="586"/>
        <n v="812"/>
        <n v="529"/>
        <n v="451"/>
        <n v="790"/>
        <n v="658"/>
        <n v="527"/>
        <n v="574"/>
        <n v="510"/>
        <n v="54"/>
        <n v="406"/>
        <n v="603"/>
        <n v="630"/>
        <n v="751"/>
        <n v="1003"/>
        <n v="61"/>
        <n v="453"/>
      </sharedItems>
    </cacheField>
    <cacheField name="Fruits (no zero)" numFmtId="0">
      <sharedItems containsMixedTypes="1" containsNumber="1" containsInteger="1" minValue="1" maxValue="199" count="158">
        <s v=""/>
        <n v="21"/>
        <n v="80"/>
        <n v="55"/>
        <n v="17"/>
        <n v="1"/>
        <n v="151"/>
        <n v="97"/>
        <n v="3"/>
        <n v="15"/>
        <n v="72"/>
        <n v="33"/>
        <n v="2"/>
        <n v="9"/>
        <n v="8"/>
        <n v="16"/>
        <n v="4"/>
        <n v="10"/>
        <n v="112"/>
        <n v="47"/>
        <n v="86"/>
        <n v="50"/>
        <n v="13"/>
        <n v="133"/>
        <n v="185"/>
        <n v="19"/>
        <n v="37"/>
        <n v="12"/>
        <n v="129"/>
        <n v="155"/>
        <n v="5"/>
        <n v="105"/>
        <n v="64"/>
        <n v="71"/>
        <n v="161"/>
        <n v="54"/>
        <n v="26"/>
        <n v="24"/>
        <n v="42"/>
        <n v="45"/>
        <n v="44"/>
        <n v="83"/>
        <n v="111"/>
        <n v="6"/>
        <n v="126"/>
        <n v="28"/>
        <n v="23"/>
        <n v="134"/>
        <n v="7"/>
        <n v="184"/>
        <n v="63"/>
        <n v="88"/>
        <n v="36"/>
        <n v="18"/>
        <n v="20"/>
        <n v="27"/>
        <n v="142"/>
        <n v="48"/>
        <n v="51"/>
        <n v="46"/>
        <n v="159"/>
        <n v="102"/>
        <n v="74"/>
        <n v="59"/>
        <n v="32"/>
        <n v="77"/>
        <n v="85"/>
        <n v="14"/>
        <n v="35"/>
        <n v="25"/>
        <n v="89"/>
        <n v="96"/>
        <n v="108"/>
        <n v="69"/>
        <n v="163"/>
        <n v="107"/>
        <n v="91"/>
        <n v="82"/>
        <n v="30"/>
        <n v="138"/>
        <n v="61"/>
        <n v="58"/>
        <n v="41"/>
        <n v="22"/>
        <n v="132"/>
        <n v="53"/>
        <n v="29"/>
        <n v="193"/>
        <n v="34"/>
        <n v="104"/>
        <n v="40"/>
        <n v="56"/>
        <n v="65"/>
        <n v="76"/>
        <n v="38"/>
        <n v="114"/>
        <n v="153"/>
        <n v="194"/>
        <n v="43"/>
        <n v="57"/>
        <n v="183"/>
        <n v="66"/>
        <n v="68"/>
        <n v="124"/>
        <n v="137"/>
        <n v="103"/>
        <n v="169"/>
        <n v="168"/>
        <n v="84"/>
        <n v="31"/>
        <n v="189"/>
        <n v="162"/>
        <n v="172"/>
        <n v="11"/>
        <n v="181"/>
        <n v="122"/>
        <n v="98"/>
        <n v="106"/>
        <n v="60"/>
        <n v="154"/>
        <n v="147"/>
        <n v="166"/>
        <n v="90"/>
        <n v="178"/>
        <n v="87"/>
        <n v="123"/>
        <n v="79"/>
        <n v="73"/>
        <n v="81"/>
        <n v="199"/>
        <n v="148"/>
        <n v="62"/>
        <n v="140"/>
        <n v="49"/>
        <n v="131"/>
        <n v="92"/>
        <n v="120"/>
        <n v="75"/>
        <n v="101"/>
        <n v="70"/>
        <n v="149"/>
        <n v="39"/>
        <n v="115"/>
        <n v="117"/>
        <n v="197"/>
        <n v="100"/>
        <n v="127"/>
        <n v="93"/>
        <n v="144"/>
        <n v="160"/>
        <n v="190"/>
        <n v="67"/>
        <n v="99"/>
        <n v="143"/>
        <n v="130"/>
        <n v="152"/>
        <n v="174"/>
        <n v="164"/>
      </sharedItems>
    </cacheField>
    <cacheField name="Meat (no zero)" numFmtId="0">
      <sharedItems containsMixedTypes="1" containsNumber="1" containsInteger="1" minValue="1" maxValue="1725"/>
    </cacheField>
    <cacheField name="Fish (no zero)" numFmtId="0">
      <sharedItems containsMixedTypes="1" containsNumber="1" containsInteger="1" minValue="1" maxValue="259"/>
    </cacheField>
    <cacheField name="Sweets (no zero)" numFmtId="0">
      <sharedItems containsMixedTypes="1" containsNumber="1" containsInteger="1" minValue="1" maxValue="262"/>
    </cacheField>
    <cacheField name="Gold (no zero)" numFmtId="0">
      <sharedItems containsMixedTypes="1" containsNumber="1" containsInteger="1" minValue="1" maxValue="321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20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Response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Country" numFmtId="0">
      <sharedItems count="8">
        <s v="Spain"/>
        <s v="USA"/>
        <s v="Canada"/>
        <s v="Saudi Arabia"/>
        <s v="Australia"/>
        <s v="Germany"/>
        <s v="India"/>
        <s v="Mexico"/>
      </sharedItems>
    </cacheField>
    <cacheField name="Total Spend" numFmtId="2">
      <sharedItems containsSemiMixedTypes="0" containsString="0" containsNumber="1" containsInteger="1" minValue="5" maxValue="2525"/>
    </cacheField>
    <cacheField name="Average Revenue Per Customer (ARPC)" numFmtId="2">
      <sharedItems containsSemiMixedTypes="0" containsString="0" containsNumber="1" minValue="0.83333333333333337" maxValue="420.83333333333331"/>
    </cacheField>
    <cacheField name="Average Order Value (AOV)" numFmtId="0">
      <sharedItems containsSemiMixedTypes="0" containsString="0" containsNumber="1" minValue="0" maxValue="186.5"/>
    </cacheField>
    <cacheField name="Wine Spending Percentage" numFmtId="0">
      <sharedItems containsNonDate="0" containsString="0" containsBlank="1"/>
    </cacheField>
    <cacheField name="Total Number of Purchases" numFmtId="0">
      <sharedItems containsSemiMixedTypes="0" containsString="0" containsNumber="1" containsInteger="1" minValue="0" maxValue="44"/>
    </cacheField>
    <cacheField name="Purchase Frequency (PF)" numFmtId="1">
      <sharedItems containsSemiMixedTypes="0" containsString="0" containsNumber="1" containsInteger="1" minValue="97" maxValue="796"/>
    </cacheField>
    <cacheField name="Online vs Offline Purchase ratio" numFmtId="0">
      <sharedItems containsNonDate="0" containsString="0" containsBlank="1"/>
    </cacheField>
    <cacheField name="Deals Share %" numFmtId="2">
      <sharedItems containsMixedTypes="1" containsNumber="1" minValue="0" maxValue="100"/>
    </cacheField>
    <cacheField name="Recency Score" numFmtId="0">
      <sharedItems containsSemiMixedTypes="0" containsString="0" containsNumber="1" containsInteger="1" minValue="1" maxValue="6"/>
    </cacheField>
    <cacheField name="Frequency Score" numFmtId="0">
      <sharedItems containsSemiMixedTypes="0" containsString="0" containsNumber="1" containsInteger="1" minValue="0" maxValue="5"/>
    </cacheField>
    <cacheField name="Monetary Score" numFmtId="0">
      <sharedItems containsSemiMixedTypes="0" containsString="0" containsNumber="1" containsInteger="1" minValue="0" maxValue="5"/>
    </cacheField>
    <cacheField name="RFM" numFmtId="0">
      <sharedItems/>
    </cacheField>
    <cacheField name="Column1" numFmtId="0">
      <sharedItems/>
    </cacheField>
    <cacheField name="Customer Lifespan" numFmtId="0">
      <sharedItems containsNonDate="0" containsString="0" containsBlank="1"/>
    </cacheField>
    <cacheField name="CL if today" numFmtId="2">
      <sharedItems containsSemiMixedTypes="0" containsString="0" containsNumber="1" containsInteger="1" minValue="97" maxValue="796"/>
    </cacheField>
    <cacheField name="Corrected CL" numFmtId="2">
      <sharedItems containsSemiMixedTypes="0" containsString="0" containsNumber="1" minValue="0.26575342465753427" maxValue="2.1808219178082191"/>
    </cacheField>
    <cacheField name="Freq per Year" numFmtId="0">
      <sharedItems containsSemiMixedTypes="0" containsString="0" containsNumber="1" minValue="0" maxValue="95.858585858585855"/>
    </cacheField>
    <cacheField name="Annualized CLV" numFmtId="0">
      <sharedItems containsSemiMixedTypes="0" containsString="0" containsNumber="1" minValue="0" maxValue="7222.9816513761471"/>
    </cacheField>
    <cacheField name="Annualized CLV (Diff Calc)" numFmtId="0">
      <sharedItems containsSemiMixedTypes="0" containsString="0" containsNumber="1" minValue="3.3858998144712431" maxValue="7222.9816513761471"/>
    </cacheField>
    <cacheField name="Copy of ACLV (October Snapshot Date)" numFmtId="0">
      <sharedItems containsString="0" containsBlank="1" containsNumber="1" minValue="3.3858998144712431" maxValue="7222.9816513761471"/>
    </cacheField>
    <cacheField name="Potential Snapshot Dates" numFmtId="14">
      <sharedItems containsSemiMixedTypes="0" containsNonDate="0" containsDate="1" containsString="0" minDate="2012-08-04T00:00:00" maxDate="2014-10-05T00:00:00"/>
    </cacheField>
    <cacheField name="Check for Duplica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l Joaquin" refreshedDate="45837.93029178241" createdVersion="8" refreshedVersion="8" minRefreshableVersion="3" recordCount="2240" xr:uid="{1E624663-891B-447A-8E19-D4ED62D620EB}">
  <cacheSource type="worksheet">
    <worksheetSource name="Table1"/>
  </cacheSource>
  <cacheFields count="28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893" maxValue="1996" count="59">
        <n v="1970"/>
        <n v="1961"/>
        <n v="1958"/>
        <n v="1954"/>
        <n v="1967"/>
        <n v="1947"/>
        <n v="1959"/>
        <n v="1981"/>
        <n v="1969"/>
        <n v="1960"/>
        <n v="1966"/>
        <n v="1965"/>
        <n v="1989"/>
        <n v="1979"/>
        <n v="1977"/>
        <n v="1976"/>
        <n v="1956"/>
        <n v="1975"/>
        <n v="1986"/>
        <n v="1974"/>
        <n v="1990"/>
        <n v="1987"/>
        <n v="1984"/>
        <n v="1968"/>
        <n v="1955"/>
        <n v="1983"/>
        <n v="1971"/>
        <n v="1972"/>
        <n v="1973"/>
        <n v="1962"/>
        <n v="1964"/>
        <n v="1982"/>
        <n v="1952"/>
        <n v="1963"/>
        <n v="1978"/>
        <n v="1957"/>
        <n v="1945"/>
        <n v="1980"/>
        <n v="1948"/>
        <n v="1949"/>
        <n v="1953"/>
        <n v="1946"/>
        <n v="1985"/>
        <n v="1992"/>
        <n v="1944"/>
        <n v="1951"/>
        <n v="1988"/>
        <n v="1950"/>
        <n v="1994"/>
        <n v="1993"/>
        <n v="1991"/>
        <n v="1893"/>
        <n v="1996"/>
        <n v="1995"/>
        <n v="1899"/>
        <n v="1943"/>
        <n v="1941"/>
        <n v="1940"/>
        <n v="1900"/>
      </sharedItems>
    </cacheField>
    <cacheField name="Education" numFmtId="0">
      <sharedItems count="5">
        <s v="Graduation"/>
        <s v="PhD"/>
        <s v="2n Cycle"/>
        <s v="Master"/>
        <s v="Basic"/>
      </sharedItems>
    </cacheField>
    <cacheField name="Marital_Status" numFmtId="0">
      <sharedItems count="8">
        <s v="Divorced"/>
        <s v="Single"/>
        <s v="Married"/>
        <s v="Together"/>
        <s v="Widow"/>
        <s v="YOLO"/>
        <s v="Alone"/>
        <s v="Absurd"/>
      </sharedItems>
    </cacheField>
    <cacheField name=" Income " numFmtId="0">
      <sharedItems containsString="0" containsBlank="1" containsNumber="1" containsInteger="1" minValue="1730" maxValue="666666"/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7-30T00:00:00" maxDate="2014-06-30T00:00:00"/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0" maxValue="1493"/>
    </cacheField>
    <cacheField name="MntFruits" numFmtId="0">
      <sharedItems containsSemiMixedTypes="0" containsString="0" containsNumber="1" containsInteger="1" minValue="0" maxValue="199"/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3"/>
    </cacheField>
    <cacheField name="MntGoldProds" numFmtId="0">
      <sharedItems containsSemiMixedTypes="0" containsString="0" containsNumber="1" containsInteger="1" minValue="0" maxValue="362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20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Response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Coun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3">
  <r>
    <n v="6653"/>
    <n v="1970"/>
    <s v="PhD"/>
    <s v="Married"/>
    <n v="55158"/>
    <n v="1"/>
    <n v="1"/>
    <d v="2012-07-30T00:00:00"/>
    <n v="72"/>
    <n v="293"/>
    <n v="0"/>
    <n v="87"/>
    <n v="4"/>
    <n v="11"/>
    <n v="23"/>
    <x v="0"/>
    <x v="0"/>
    <n v="87"/>
    <n v="4"/>
    <n v="11"/>
    <n v="23"/>
    <n v="4"/>
    <n v="7"/>
    <n v="2"/>
    <n v="5"/>
    <n v="7"/>
    <n v="0"/>
    <n v="0"/>
    <n v="0"/>
    <n v="0"/>
    <n v="0"/>
    <n v="1"/>
    <n v="0"/>
    <x v="0"/>
    <n v="418"/>
    <n v="69.666666666666671"/>
    <n v="23.222222222222221"/>
    <m/>
    <n v="18"/>
    <n v="796"/>
    <m/>
    <n v="22.222222222222221"/>
    <n v="2"/>
    <n v="4"/>
    <n v="3"/>
    <s v="243"/>
    <s v="About to Sleep"/>
    <m/>
    <n v="796"/>
    <n v="2.1808219178082191"/>
    <n v="8.2537688442211063"/>
    <n v="191.6708542713568"/>
    <n v="191.6708542713568"/>
    <m/>
    <d v="2012-10-10T00:00:00"/>
    <s v="Unique"/>
  </r>
  <r>
    <n v="6181"/>
    <n v="1950"/>
    <s v="2n Cycle"/>
    <s v="Together"/>
    <n v="52203"/>
    <n v="0"/>
    <n v="0"/>
    <d v="2012-07-31T00:00:00"/>
    <n v="36"/>
    <n v="488"/>
    <n v="21"/>
    <n v="238"/>
    <n v="56"/>
    <n v="108"/>
    <n v="28"/>
    <x v="1"/>
    <x v="1"/>
    <n v="238"/>
    <n v="56"/>
    <n v="108"/>
    <n v="28"/>
    <n v="1"/>
    <n v="8"/>
    <n v="7"/>
    <n v="11"/>
    <n v="6"/>
    <n v="0"/>
    <n v="0"/>
    <n v="0"/>
    <n v="0"/>
    <n v="0"/>
    <n v="0"/>
    <n v="0"/>
    <x v="1"/>
    <n v="939"/>
    <n v="156.5"/>
    <n v="34.777777777777779"/>
    <m/>
    <n v="27"/>
    <n v="795"/>
    <m/>
    <n v="3.7037037037037033"/>
    <n v="4"/>
    <n v="5"/>
    <n v="4"/>
    <s v="454"/>
    <s v="Frequent Buyers"/>
    <m/>
    <n v="795"/>
    <n v="2.1780821917808217"/>
    <n v="12.39622641509434"/>
    <n v="431.11320754716985"/>
    <n v="431.11320754716985"/>
    <m/>
    <d v="2012-09-05T00:00:00"/>
    <s v="Unique"/>
  </r>
  <r>
    <n v="7118"/>
    <n v="1957"/>
    <s v="Graduation"/>
    <s v="Married"/>
    <n v="73803"/>
    <n v="0"/>
    <n v="1"/>
    <d v="2012-08-01T00:00:00"/>
    <n v="61"/>
    <n v="833"/>
    <n v="80"/>
    <n v="363"/>
    <n v="52"/>
    <n v="26"/>
    <n v="174"/>
    <x v="2"/>
    <x v="2"/>
    <n v="363"/>
    <n v="52"/>
    <n v="26"/>
    <n v="174"/>
    <n v="2"/>
    <n v="9"/>
    <n v="5"/>
    <n v="6"/>
    <n v="6"/>
    <n v="0"/>
    <n v="0"/>
    <n v="1"/>
    <n v="0"/>
    <n v="0"/>
    <n v="1"/>
    <n v="0"/>
    <x v="2"/>
    <n v="1528"/>
    <n v="254.66666666666666"/>
    <n v="69.454545454545453"/>
    <m/>
    <n v="22"/>
    <n v="794"/>
    <m/>
    <n v="9.0909090909090917"/>
    <n v="2"/>
    <n v="4"/>
    <n v="5"/>
    <s v="245"/>
    <s v="Big Spenders"/>
    <m/>
    <n v="794"/>
    <n v="2.1753424657534248"/>
    <n v="10.113350125944583"/>
    <n v="702.418136020151"/>
    <n v="702.41813602015111"/>
    <m/>
    <d v="2012-10-01T00:00:00"/>
    <s v="Unique"/>
  </r>
  <r>
    <n v="2611"/>
    <n v="1959"/>
    <s v="Master"/>
    <s v="Together"/>
    <n v="82576"/>
    <n v="0"/>
    <n v="0"/>
    <d v="2012-08-01T00:00:00"/>
    <n v="66"/>
    <n v="1206"/>
    <n v="55"/>
    <n v="445"/>
    <n v="168"/>
    <n v="18"/>
    <n v="18"/>
    <x v="3"/>
    <x v="3"/>
    <n v="445"/>
    <n v="168"/>
    <n v="18"/>
    <n v="18"/>
    <n v="1"/>
    <n v="2"/>
    <n v="4"/>
    <n v="12"/>
    <n v="1"/>
    <n v="0"/>
    <n v="0"/>
    <n v="0"/>
    <n v="0"/>
    <n v="1"/>
    <n v="0"/>
    <n v="0"/>
    <x v="3"/>
    <n v="1910"/>
    <n v="318.33333333333331"/>
    <n v="100.52631578947368"/>
    <m/>
    <n v="19"/>
    <n v="794"/>
    <m/>
    <n v="5.2631578947368416"/>
    <n v="2"/>
    <n v="4"/>
    <n v="5"/>
    <s v="245"/>
    <s v="Big Spenders"/>
    <m/>
    <n v="794"/>
    <n v="2.1753424657534248"/>
    <n v="8.7342569269521402"/>
    <n v="878.02267002518886"/>
    <n v="878.02267002518886"/>
    <m/>
    <d v="2012-10-06T00:00:00"/>
    <s v="Unique"/>
  </r>
  <r>
    <n v="4692"/>
    <n v="1976"/>
    <s v="Graduation"/>
    <s v="Married"/>
    <n v="7500"/>
    <n v="1"/>
    <n v="0"/>
    <d v="2012-08-01T00:00:00"/>
    <n v="19"/>
    <n v="7"/>
    <n v="0"/>
    <n v="12"/>
    <n v="13"/>
    <n v="7"/>
    <n v="32"/>
    <x v="4"/>
    <x v="0"/>
    <n v="12"/>
    <n v="13"/>
    <n v="7"/>
    <n v="32"/>
    <n v="5"/>
    <n v="4"/>
    <n v="1"/>
    <n v="2"/>
    <n v="9"/>
    <n v="0"/>
    <n v="0"/>
    <n v="1"/>
    <n v="0"/>
    <n v="0"/>
    <n v="1"/>
    <n v="0"/>
    <x v="4"/>
    <n v="71"/>
    <n v="11.833333333333334"/>
    <n v="5.916666666666667"/>
    <m/>
    <n v="12"/>
    <n v="794"/>
    <m/>
    <n v="41.666666666666671"/>
    <n v="5"/>
    <n v="2"/>
    <n v="2"/>
    <s v="522"/>
    <s v="Others"/>
    <m/>
    <n v="794"/>
    <n v="2.1753424657534248"/>
    <n v="5.5163727959697733"/>
    <n v="32.638539042821158"/>
    <n v="32.638539042821158"/>
    <m/>
    <d v="2012-08-20T00:00:00"/>
    <s v="Unique"/>
  </r>
  <r>
    <n v="10001"/>
    <n v="1985"/>
    <s v="2n Cycle"/>
    <s v="Together"/>
    <n v="7500"/>
    <n v="1"/>
    <n v="0"/>
    <d v="2012-08-01T00:00:00"/>
    <n v="98"/>
    <n v="5"/>
    <n v="17"/>
    <n v="17"/>
    <n v="13"/>
    <n v="14"/>
    <n v="34"/>
    <x v="5"/>
    <x v="4"/>
    <n v="17"/>
    <n v="13"/>
    <n v="14"/>
    <n v="34"/>
    <n v="4"/>
    <n v="2"/>
    <n v="1"/>
    <n v="3"/>
    <n v="9"/>
    <n v="0"/>
    <n v="0"/>
    <n v="0"/>
    <n v="0"/>
    <n v="0"/>
    <n v="0"/>
    <n v="0"/>
    <x v="0"/>
    <n v="100"/>
    <n v="16.666666666666668"/>
    <n v="10"/>
    <m/>
    <n v="10"/>
    <n v="794"/>
    <m/>
    <n v="40"/>
    <n v="1"/>
    <n v="2"/>
    <n v="2"/>
    <s v="122"/>
    <s v="Lost"/>
    <m/>
    <n v="794"/>
    <n v="2.1753424657534248"/>
    <n v="4.5969773299748109"/>
    <n v="45.969773299748113"/>
    <n v="45.969773299748105"/>
    <m/>
    <d v="2012-11-07T00:00:00"/>
    <s v="Unique"/>
  </r>
  <r>
    <n v="7990"/>
    <n v="1947"/>
    <s v="Graduation"/>
    <s v="Married"/>
    <n v="27469"/>
    <n v="0"/>
    <n v="0"/>
    <d v="2012-08-02T00:00:00"/>
    <n v="2"/>
    <n v="9"/>
    <n v="1"/>
    <n v="2"/>
    <n v="3"/>
    <n v="2"/>
    <n v="0"/>
    <x v="6"/>
    <x v="5"/>
    <n v="2"/>
    <n v="3"/>
    <n v="2"/>
    <s v=""/>
    <n v="1"/>
    <n v="0"/>
    <n v="0"/>
    <n v="3"/>
    <n v="6"/>
    <n v="0"/>
    <n v="0"/>
    <n v="0"/>
    <n v="0"/>
    <n v="0"/>
    <n v="0"/>
    <n v="0"/>
    <x v="2"/>
    <n v="17"/>
    <n v="2.8333333333333335"/>
    <n v="4.25"/>
    <m/>
    <n v="4"/>
    <n v="793"/>
    <m/>
    <n v="25"/>
    <n v="5"/>
    <n v="1"/>
    <n v="1"/>
    <s v="511"/>
    <s v="Others"/>
    <m/>
    <n v="793"/>
    <n v="2.1726027397260275"/>
    <n v="1.8411097099621689"/>
    <n v="7.8247162673392179"/>
    <n v="7.8247162673392179"/>
    <m/>
    <d v="2012-08-04T00:00:00"/>
    <s v="Unique"/>
  </r>
  <r>
    <n v="5117"/>
    <n v="1963"/>
    <s v="2n Cycle"/>
    <s v="Married"/>
    <n v="32632"/>
    <n v="0"/>
    <n v="0"/>
    <d v="2012-08-02T00:00:00"/>
    <n v="32"/>
    <n v="63"/>
    <n v="151"/>
    <n v="137"/>
    <n v="153"/>
    <n v="19"/>
    <n v="53"/>
    <x v="7"/>
    <x v="6"/>
    <n v="137"/>
    <n v="153"/>
    <n v="19"/>
    <n v="53"/>
    <n v="2"/>
    <n v="4"/>
    <n v="4"/>
    <n v="8"/>
    <n v="5"/>
    <n v="0"/>
    <n v="0"/>
    <n v="0"/>
    <n v="0"/>
    <n v="0"/>
    <n v="0"/>
    <n v="0"/>
    <x v="0"/>
    <n v="576"/>
    <n v="96"/>
    <n v="32"/>
    <m/>
    <n v="18"/>
    <n v="793"/>
    <m/>
    <n v="11.111111111111111"/>
    <n v="4"/>
    <n v="4"/>
    <n v="3"/>
    <s v="443"/>
    <s v="Potential Loyalists"/>
    <m/>
    <n v="793"/>
    <n v="2.1726027397260275"/>
    <n v="8.28499369482976"/>
    <n v="265.11979823455232"/>
    <n v="265.11979823455232"/>
    <m/>
    <d v="2012-09-03T00:00:00"/>
    <s v="Unique"/>
  </r>
  <r>
    <n v="8370"/>
    <n v="1976"/>
    <s v="2n Cycle"/>
    <s v="Together"/>
    <n v="75484"/>
    <n v="0"/>
    <n v="1"/>
    <d v="2012-08-02T00:00:00"/>
    <n v="50"/>
    <n v="378"/>
    <n v="97"/>
    <n v="259"/>
    <n v="197"/>
    <n v="194"/>
    <n v="34"/>
    <x v="8"/>
    <x v="7"/>
    <n v="259"/>
    <n v="197"/>
    <n v="194"/>
    <n v="34"/>
    <n v="2"/>
    <n v="7"/>
    <n v="3"/>
    <n v="6"/>
    <n v="4"/>
    <n v="0"/>
    <n v="0"/>
    <n v="0"/>
    <n v="0"/>
    <n v="0"/>
    <n v="0"/>
    <n v="0"/>
    <x v="2"/>
    <n v="1159"/>
    <n v="193.16666666666666"/>
    <n v="64.388888888888886"/>
    <m/>
    <n v="18"/>
    <n v="793"/>
    <m/>
    <n v="11.111111111111111"/>
    <n v="3"/>
    <n v="4"/>
    <n v="4"/>
    <s v="344"/>
    <s v="Needs Attention"/>
    <m/>
    <n v="793"/>
    <n v="2.1726027397260275"/>
    <n v="8.28499369482976"/>
    <n v="533.46153846153845"/>
    <n v="533.46153846153845"/>
    <m/>
    <d v="2012-09-21T00:00:00"/>
    <s v="Unique"/>
  </r>
  <r>
    <n v="3277"/>
    <n v="1955"/>
    <s v="Graduation"/>
    <s v="Divorced"/>
    <n v="49431"/>
    <n v="0"/>
    <n v="1"/>
    <d v="2012-08-03T00:00:00"/>
    <n v="9"/>
    <n v="219"/>
    <n v="3"/>
    <n v="100"/>
    <n v="26"/>
    <n v="0"/>
    <n v="17"/>
    <x v="9"/>
    <x v="8"/>
    <n v="100"/>
    <n v="26"/>
    <s v=""/>
    <n v="17"/>
    <n v="2"/>
    <n v="7"/>
    <n v="1"/>
    <n v="5"/>
    <n v="8"/>
    <n v="0"/>
    <n v="0"/>
    <n v="0"/>
    <n v="0"/>
    <n v="0"/>
    <n v="0"/>
    <n v="0"/>
    <x v="0"/>
    <n v="365"/>
    <n v="60.833333333333336"/>
    <n v="24.333333333333332"/>
    <m/>
    <n v="15"/>
    <n v="792"/>
    <m/>
    <n v="13.333333333333334"/>
    <n v="5"/>
    <n v="3"/>
    <n v="3"/>
    <s v="533"/>
    <s v="Loyal Customers"/>
    <m/>
    <n v="792"/>
    <n v="2.1698630136986301"/>
    <n v="6.9128787878787881"/>
    <n v="168.21338383838383"/>
    <n v="168.21338383838383"/>
    <m/>
    <d v="2012-08-12T00:00:00"/>
    <s v="Unique"/>
  </r>
  <r>
    <n v="9847"/>
    <n v="1955"/>
    <s v="2n Cycle"/>
    <s v="Married"/>
    <n v="62972"/>
    <n v="0"/>
    <n v="1"/>
    <d v="2012-08-03T00:00:00"/>
    <n v="39"/>
    <n v="313"/>
    <n v="15"/>
    <n v="47"/>
    <n v="20"/>
    <n v="0"/>
    <n v="192"/>
    <x v="10"/>
    <x v="9"/>
    <n v="47"/>
    <n v="20"/>
    <s v=""/>
    <n v="192"/>
    <n v="2"/>
    <n v="7"/>
    <n v="4"/>
    <n v="3"/>
    <n v="6"/>
    <n v="0"/>
    <n v="0"/>
    <n v="0"/>
    <n v="0"/>
    <n v="0"/>
    <n v="0"/>
    <n v="0"/>
    <x v="0"/>
    <n v="587"/>
    <n v="97.833333333333329"/>
    <n v="36.6875"/>
    <m/>
    <n v="16"/>
    <n v="792"/>
    <m/>
    <n v="12.5"/>
    <n v="4"/>
    <n v="3"/>
    <n v="3"/>
    <s v="433"/>
    <s v="Potential Loyalists"/>
    <m/>
    <n v="792"/>
    <n v="2.1698630136986301"/>
    <n v="7.3737373737373737"/>
    <n v="270.5239898989899"/>
    <n v="270.5239898989899"/>
    <m/>
    <d v="2012-09-11T00:00:00"/>
    <s v="Unique"/>
  </r>
  <r>
    <n v="9094"/>
    <n v="1955"/>
    <s v="2n Cycle"/>
    <s v="Married"/>
    <n v="62972"/>
    <n v="0"/>
    <n v="1"/>
    <d v="2012-08-03T00:00:00"/>
    <n v="39"/>
    <n v="313"/>
    <n v="15"/>
    <n v="47"/>
    <n v="20"/>
    <n v="0"/>
    <n v="192"/>
    <x v="10"/>
    <x v="9"/>
    <n v="47"/>
    <n v="20"/>
    <s v=""/>
    <n v="192"/>
    <n v="2"/>
    <n v="7"/>
    <n v="4"/>
    <n v="3"/>
    <n v="6"/>
    <n v="0"/>
    <n v="0"/>
    <n v="0"/>
    <n v="0"/>
    <n v="0"/>
    <n v="1"/>
    <n v="0"/>
    <x v="0"/>
    <n v="587"/>
    <n v="97.833333333333329"/>
    <n v="36.6875"/>
    <m/>
    <n v="16"/>
    <n v="792"/>
    <m/>
    <n v="12.5"/>
    <n v="4"/>
    <n v="3"/>
    <n v="3"/>
    <s v="433"/>
    <s v="Potential Loyalists"/>
    <m/>
    <n v="792"/>
    <n v="2.1698630136986301"/>
    <n v="7.3737373737373737"/>
    <n v="270.5239898989899"/>
    <n v="270.5239898989899"/>
    <m/>
    <d v="2012-09-11T00:00:00"/>
    <s v="Unique"/>
  </r>
  <r>
    <n v="4915"/>
    <n v="1956"/>
    <s v="2n Cycle"/>
    <s v="Married"/>
    <n v="53230"/>
    <n v="0"/>
    <n v="1"/>
    <d v="2012-08-03T00:00:00"/>
    <n v="86"/>
    <n v="176"/>
    <n v="72"/>
    <n v="98"/>
    <n v="136"/>
    <n v="21"/>
    <n v="229"/>
    <x v="11"/>
    <x v="10"/>
    <n v="98"/>
    <n v="136"/>
    <n v="21"/>
    <n v="229"/>
    <n v="4"/>
    <n v="5"/>
    <n v="2"/>
    <n v="12"/>
    <n v="5"/>
    <n v="0"/>
    <n v="0"/>
    <n v="0"/>
    <n v="0"/>
    <n v="0"/>
    <n v="0"/>
    <n v="0"/>
    <x v="5"/>
    <n v="732"/>
    <n v="122"/>
    <n v="31.826086956521738"/>
    <m/>
    <n v="23"/>
    <n v="792"/>
    <m/>
    <n v="17.391304347826086"/>
    <n v="1"/>
    <n v="5"/>
    <n v="4"/>
    <s v="154"/>
    <s v="Frequent Buyers"/>
    <m/>
    <n v="792"/>
    <n v="2.1698630136986301"/>
    <n v="10.599747474747474"/>
    <n v="337.34848484848482"/>
    <n v="337.34848484848487"/>
    <m/>
    <d v="2012-10-28T00:00:00"/>
    <s v="Unique"/>
  </r>
  <r>
    <n v="2223"/>
    <n v="1965"/>
    <s v="2n Cycle"/>
    <s v="Divorced"/>
    <n v="64176"/>
    <n v="0"/>
    <n v="1"/>
    <d v="2012-08-03T00:00:00"/>
    <n v="52"/>
    <n v="1215"/>
    <n v="33"/>
    <n v="249"/>
    <n v="64"/>
    <n v="116"/>
    <n v="149"/>
    <x v="12"/>
    <x v="11"/>
    <n v="249"/>
    <n v="64"/>
    <n v="116"/>
    <n v="149"/>
    <n v="8"/>
    <n v="8"/>
    <n v="9"/>
    <n v="8"/>
    <n v="6"/>
    <n v="0"/>
    <n v="0"/>
    <n v="0"/>
    <n v="0"/>
    <n v="0"/>
    <n v="0"/>
    <n v="0"/>
    <x v="0"/>
    <n v="1826"/>
    <n v="304.33333333333331"/>
    <n v="55.333333333333336"/>
    <m/>
    <n v="33"/>
    <n v="792"/>
    <m/>
    <n v="24.242424242424242"/>
    <n v="3"/>
    <n v="5"/>
    <n v="5"/>
    <s v="355"/>
    <s v="Frequent Buyers"/>
    <m/>
    <n v="792"/>
    <n v="2.1698630136986301"/>
    <n v="15.208333333333334"/>
    <n v="841.52777777777783"/>
    <n v="841.52777777777783"/>
    <m/>
    <d v="2012-09-24T00:00:00"/>
    <s v="Unique"/>
  </r>
  <r>
    <n v="4817"/>
    <n v="1956"/>
    <s v="Graduation"/>
    <s v="Divorced"/>
    <n v="22304"/>
    <n v="0"/>
    <n v="0"/>
    <d v="2012-08-04T00:00:00"/>
    <n v="91"/>
    <n v="3"/>
    <n v="2"/>
    <n v="7"/>
    <n v="0"/>
    <n v="4"/>
    <n v="2"/>
    <x v="13"/>
    <x v="12"/>
    <n v="7"/>
    <s v=""/>
    <n v="4"/>
    <n v="2"/>
    <n v="1"/>
    <n v="1"/>
    <n v="0"/>
    <n v="2"/>
    <n v="8"/>
    <n v="0"/>
    <n v="0"/>
    <n v="0"/>
    <n v="0"/>
    <n v="0"/>
    <n v="0"/>
    <n v="0"/>
    <x v="0"/>
    <n v="18"/>
    <n v="3"/>
    <n v="4.5"/>
    <m/>
    <n v="4"/>
    <n v="791"/>
    <m/>
    <n v="25"/>
    <n v="1"/>
    <n v="1"/>
    <n v="1"/>
    <s v="111"/>
    <s v="Lost"/>
    <m/>
    <n v="791"/>
    <n v="2.1671232876712327"/>
    <n v="1.8457648546144123"/>
    <n v="8.3059418457648562"/>
    <n v="8.3059418457648544"/>
    <m/>
    <d v="2012-11-03T00:00:00"/>
    <s v="Unique"/>
  </r>
  <r>
    <n v="1291"/>
    <n v="1978"/>
    <s v="PhD"/>
    <s v="Together"/>
    <n v="27683"/>
    <n v="1"/>
    <n v="0"/>
    <d v="2012-08-04T00:00:00"/>
    <n v="90"/>
    <n v="152"/>
    <n v="9"/>
    <n v="121"/>
    <n v="12"/>
    <n v="12"/>
    <n v="45"/>
    <x v="14"/>
    <x v="13"/>
    <n v="121"/>
    <n v="12"/>
    <n v="12"/>
    <n v="45"/>
    <n v="4"/>
    <n v="6"/>
    <n v="2"/>
    <n v="4"/>
    <n v="8"/>
    <n v="0"/>
    <n v="0"/>
    <n v="0"/>
    <n v="0"/>
    <n v="0"/>
    <n v="0"/>
    <n v="0"/>
    <x v="0"/>
    <n v="351"/>
    <n v="58.5"/>
    <n v="21.9375"/>
    <m/>
    <n v="16"/>
    <n v="791"/>
    <m/>
    <n v="25"/>
    <n v="1"/>
    <n v="3"/>
    <n v="3"/>
    <s v="133"/>
    <s v="Lost"/>
    <m/>
    <n v="791"/>
    <n v="2.1671232876712327"/>
    <n v="7.3830594184576492"/>
    <n v="161.96586599241468"/>
    <n v="161.96586599241468"/>
    <m/>
    <d v="2012-11-02T00:00:00"/>
    <s v="Unique"/>
  </r>
  <r>
    <n v="564"/>
    <n v="1981"/>
    <s v="PhD"/>
    <s v="Together"/>
    <n v="56937"/>
    <n v="1"/>
    <n v="0"/>
    <d v="2012-08-04T00:00:00"/>
    <n v="81"/>
    <n v="746"/>
    <n v="8"/>
    <n v="125"/>
    <n v="11"/>
    <n v="8"/>
    <n v="8"/>
    <x v="15"/>
    <x v="14"/>
    <n v="125"/>
    <n v="11"/>
    <n v="8"/>
    <n v="8"/>
    <n v="7"/>
    <n v="8"/>
    <n v="6"/>
    <n v="9"/>
    <n v="6"/>
    <n v="0"/>
    <n v="0"/>
    <n v="0"/>
    <n v="1"/>
    <n v="0"/>
    <n v="1"/>
    <n v="0"/>
    <x v="0"/>
    <n v="906"/>
    <n v="151"/>
    <n v="30.2"/>
    <m/>
    <n v="30"/>
    <n v="791"/>
    <m/>
    <n v="23.333333333333332"/>
    <n v="1"/>
    <n v="5"/>
    <n v="4"/>
    <s v="154"/>
    <s v="Frequent Buyers"/>
    <m/>
    <n v="791"/>
    <n v="2.1671232876712327"/>
    <n v="13.843236409608092"/>
    <n v="418.0657395701644"/>
    <n v="418.0657395701644"/>
    <m/>
    <d v="2012-10-24T00:00:00"/>
    <s v="Unique"/>
  </r>
  <r>
    <n v="1501"/>
    <n v="1982"/>
    <s v="PhD"/>
    <s v="Married"/>
    <n v="160803"/>
    <n v="0"/>
    <n v="0"/>
    <d v="2012-08-04T00:00:00"/>
    <n v="21"/>
    <n v="55"/>
    <n v="16"/>
    <n v="1622"/>
    <n v="17"/>
    <n v="3"/>
    <n v="4"/>
    <x v="16"/>
    <x v="15"/>
    <n v="1622"/>
    <n v="17"/>
    <n v="3"/>
    <n v="4"/>
    <n v="15"/>
    <n v="0"/>
    <n v="28"/>
    <n v="1"/>
    <n v="0"/>
    <n v="0"/>
    <n v="0"/>
    <n v="0"/>
    <n v="0"/>
    <n v="0"/>
    <n v="0"/>
    <n v="0"/>
    <x v="1"/>
    <n v="1717"/>
    <n v="286.16666666666669"/>
    <n v="39.022727272727273"/>
    <m/>
    <n v="44"/>
    <n v="791"/>
    <m/>
    <n v="34.090909090909086"/>
    <n v="4"/>
    <n v="5"/>
    <n v="5"/>
    <s v="455"/>
    <s v="Frequent Buyers"/>
    <m/>
    <n v="791"/>
    <n v="2.1671232876712327"/>
    <n v="20.303413400758533"/>
    <n v="792.29456384323635"/>
    <n v="792.29456384323646"/>
    <m/>
    <d v="2012-08-25T00:00:00"/>
    <s v="Unique"/>
  </r>
  <r>
    <n v="10542"/>
    <n v="1968"/>
    <s v="PhD"/>
    <s v="Married"/>
    <n v="36778"/>
    <n v="1"/>
    <n v="1"/>
    <d v="2012-08-05T00:00:00"/>
    <n v="63"/>
    <n v="29"/>
    <n v="4"/>
    <n v="34"/>
    <n v="2"/>
    <n v="4"/>
    <n v="4"/>
    <x v="17"/>
    <x v="16"/>
    <n v="34"/>
    <n v="2"/>
    <n v="4"/>
    <n v="4"/>
    <n v="3"/>
    <n v="3"/>
    <n v="0"/>
    <n v="3"/>
    <n v="9"/>
    <n v="0"/>
    <n v="0"/>
    <n v="0"/>
    <n v="0"/>
    <n v="0"/>
    <n v="0"/>
    <n v="0"/>
    <x v="0"/>
    <n v="77"/>
    <n v="12.833333333333334"/>
    <n v="8.5555555555555554"/>
    <m/>
    <n v="9"/>
    <n v="790"/>
    <m/>
    <n v="33.333333333333329"/>
    <n v="2"/>
    <n v="2"/>
    <n v="2"/>
    <s v="222"/>
    <s v="About to Sleep"/>
    <m/>
    <n v="790"/>
    <n v="2.1643835616438358"/>
    <n v="4.1582278481012658"/>
    <n v="35.575949367088604"/>
    <n v="35.575949367088604"/>
    <m/>
    <d v="2012-10-07T00:00:00"/>
    <s v="Unique"/>
  </r>
  <r>
    <n v="9135"/>
    <n v="1950"/>
    <s v="Graduation"/>
    <s v="Together"/>
    <n v="27203"/>
    <n v="1"/>
    <n v="1"/>
    <d v="2012-08-06T00:00:00"/>
    <n v="92"/>
    <n v="13"/>
    <n v="2"/>
    <n v="21"/>
    <n v="4"/>
    <n v="0"/>
    <n v="24"/>
    <x v="18"/>
    <x v="12"/>
    <n v="21"/>
    <n v="4"/>
    <s v=""/>
    <n v="24"/>
    <n v="2"/>
    <n v="1"/>
    <n v="1"/>
    <n v="2"/>
    <n v="8"/>
    <n v="0"/>
    <n v="0"/>
    <n v="0"/>
    <n v="0"/>
    <n v="0"/>
    <n v="0"/>
    <n v="0"/>
    <x v="0"/>
    <n v="64"/>
    <n v="10.666666666666666"/>
    <n v="10.666666666666666"/>
    <m/>
    <n v="6"/>
    <n v="789"/>
    <m/>
    <n v="33.333333333333329"/>
    <n v="1"/>
    <n v="1"/>
    <n v="2"/>
    <s v="112"/>
    <s v="Lost"/>
    <m/>
    <n v="789"/>
    <n v="2.1616438356164385"/>
    <n v="2.7756653992395437"/>
    <n v="29.607097591888465"/>
    <n v="29.607097591888465"/>
    <m/>
    <d v="2012-11-06T00:00:00"/>
    <s v="Unique"/>
  </r>
  <r>
    <n v="2715"/>
    <n v="1966"/>
    <s v="Master"/>
    <s v="Divorced"/>
    <n v="29435"/>
    <n v="1"/>
    <n v="1"/>
    <d v="2012-08-06T00:00:00"/>
    <n v="11"/>
    <n v="70"/>
    <n v="3"/>
    <n v="37"/>
    <n v="4"/>
    <n v="2"/>
    <n v="64"/>
    <x v="19"/>
    <x v="8"/>
    <n v="37"/>
    <n v="4"/>
    <n v="2"/>
    <n v="64"/>
    <n v="4"/>
    <n v="3"/>
    <n v="2"/>
    <n v="2"/>
    <n v="9"/>
    <n v="0"/>
    <n v="0"/>
    <n v="0"/>
    <n v="0"/>
    <n v="0"/>
    <n v="1"/>
    <n v="0"/>
    <x v="2"/>
    <n v="180"/>
    <n v="30"/>
    <n v="16.363636363636363"/>
    <m/>
    <n v="11"/>
    <n v="789"/>
    <m/>
    <n v="36.363636363636367"/>
    <n v="5"/>
    <n v="2"/>
    <n v="2"/>
    <s v="522"/>
    <s v="Others"/>
    <m/>
    <n v="789"/>
    <n v="2.1616438356164385"/>
    <n v="5.08871989860583"/>
    <n v="83.269961977186313"/>
    <n v="83.269961977186313"/>
    <m/>
    <d v="2012-08-17T00:00:00"/>
    <s v="Unique"/>
  </r>
  <r>
    <n v="10591"/>
    <n v="1969"/>
    <s v="Graduation"/>
    <s v="Widow"/>
    <n v="43638"/>
    <n v="0"/>
    <n v="1"/>
    <d v="2012-08-06T00:00:00"/>
    <n v="37"/>
    <n v="63"/>
    <n v="10"/>
    <n v="83"/>
    <n v="7"/>
    <n v="19"/>
    <n v="19"/>
    <x v="7"/>
    <x v="17"/>
    <n v="83"/>
    <n v="7"/>
    <n v="19"/>
    <n v="19"/>
    <n v="2"/>
    <n v="4"/>
    <n v="1"/>
    <n v="4"/>
    <n v="7"/>
    <n v="0"/>
    <n v="0"/>
    <n v="0"/>
    <n v="0"/>
    <n v="0"/>
    <n v="0"/>
    <n v="0"/>
    <x v="0"/>
    <n v="201"/>
    <n v="33.5"/>
    <n v="18.272727272727273"/>
    <m/>
    <n v="11"/>
    <n v="789"/>
    <m/>
    <n v="18.181818181818183"/>
    <n v="4"/>
    <n v="2"/>
    <n v="3"/>
    <s v="423"/>
    <s v="Potential Loyalists"/>
    <m/>
    <n v="789"/>
    <n v="2.1616438356164385"/>
    <n v="5.08871989860583"/>
    <n v="92.98479087452472"/>
    <n v="92.984790874524705"/>
    <m/>
    <d v="2012-09-12T00:00:00"/>
    <s v="Unique"/>
  </r>
  <r>
    <n v="610"/>
    <n v="1953"/>
    <s v="PhD"/>
    <s v="Together"/>
    <n v="53593"/>
    <n v="1"/>
    <n v="1"/>
    <d v="2012-08-07T00:00:00"/>
    <n v="60"/>
    <n v="349"/>
    <n v="4"/>
    <n v="78"/>
    <n v="6"/>
    <n v="0"/>
    <n v="43"/>
    <x v="20"/>
    <x v="16"/>
    <n v="78"/>
    <n v="6"/>
    <s v=""/>
    <n v="43"/>
    <n v="8"/>
    <n v="7"/>
    <n v="2"/>
    <n v="6"/>
    <n v="8"/>
    <n v="0"/>
    <n v="0"/>
    <n v="0"/>
    <n v="0"/>
    <n v="0"/>
    <n v="0"/>
    <n v="0"/>
    <x v="4"/>
    <n v="480"/>
    <n v="80"/>
    <n v="20.869565217391305"/>
    <m/>
    <n v="23"/>
    <n v="788"/>
    <m/>
    <n v="34.782608695652172"/>
    <n v="2"/>
    <n v="5"/>
    <n v="3"/>
    <s v="253"/>
    <s v="Frequent Buyers"/>
    <m/>
    <n v="788"/>
    <n v="2.1589041095890411"/>
    <n v="10.653553299492385"/>
    <n v="222.33502538071065"/>
    <n v="222.33502538071065"/>
    <m/>
    <d v="2012-10-06T00:00:00"/>
    <s v="Unique"/>
  </r>
  <r>
    <n v="3262"/>
    <n v="1958"/>
    <s v="Graduation"/>
    <s v="Single"/>
    <n v="68281"/>
    <n v="0"/>
    <n v="0"/>
    <d v="2012-08-07T00:00:00"/>
    <n v="31"/>
    <n v="995"/>
    <n v="112"/>
    <n v="417"/>
    <n v="42"/>
    <n v="48"/>
    <n v="41"/>
    <x v="21"/>
    <x v="18"/>
    <n v="417"/>
    <n v="42"/>
    <n v="48"/>
    <n v="41"/>
    <n v="1"/>
    <n v="2"/>
    <n v="9"/>
    <n v="13"/>
    <n v="5"/>
    <n v="0"/>
    <n v="0"/>
    <n v="0"/>
    <n v="0"/>
    <n v="0"/>
    <n v="1"/>
    <n v="0"/>
    <x v="0"/>
    <n v="1655"/>
    <n v="275.83333333333331"/>
    <n v="66.2"/>
    <m/>
    <n v="25"/>
    <n v="788"/>
    <m/>
    <n v="4"/>
    <n v="4"/>
    <n v="5"/>
    <n v="5"/>
    <s v="455"/>
    <s v="Frequent Buyers"/>
    <m/>
    <n v="788"/>
    <n v="2.1589041095890411"/>
    <n v="11.57994923857868"/>
    <n v="766.59263959390864"/>
    <n v="766.59263959390864"/>
    <m/>
    <d v="2012-09-07T00:00:00"/>
    <s v="Unique"/>
  </r>
  <r>
    <n v="10827"/>
    <n v="1967"/>
    <s v="PhD"/>
    <s v="Married"/>
    <n v="36947"/>
    <n v="1"/>
    <n v="1"/>
    <d v="2012-08-07T00:00:00"/>
    <n v="49"/>
    <n v="88"/>
    <n v="3"/>
    <n v="21"/>
    <n v="4"/>
    <n v="1"/>
    <n v="29"/>
    <x v="22"/>
    <x v="8"/>
    <n v="21"/>
    <n v="4"/>
    <n v="1"/>
    <n v="29"/>
    <n v="4"/>
    <n v="3"/>
    <n v="0"/>
    <n v="4"/>
    <n v="9"/>
    <n v="0"/>
    <n v="0"/>
    <n v="0"/>
    <n v="0"/>
    <n v="0"/>
    <n v="0"/>
    <n v="0"/>
    <x v="4"/>
    <n v="146"/>
    <n v="24.333333333333332"/>
    <n v="13.272727272727273"/>
    <m/>
    <n v="11"/>
    <n v="788"/>
    <m/>
    <n v="36.363636363636367"/>
    <n v="3"/>
    <n v="2"/>
    <n v="2"/>
    <s v="322"/>
    <s v="Needs Attention"/>
    <m/>
    <n v="788"/>
    <n v="2.1589041095890411"/>
    <n v="5.095177664974619"/>
    <n v="67.626903553299485"/>
    <n v="67.626903553299485"/>
    <m/>
    <d v="2012-09-25T00:00:00"/>
    <s v="Unique"/>
  </r>
  <r>
    <n v="5393"/>
    <n v="1977"/>
    <s v="Graduation"/>
    <s v="Single"/>
    <n v="23763"/>
    <n v="1"/>
    <n v="0"/>
    <d v="2012-08-07T00:00:00"/>
    <n v="64"/>
    <n v="22"/>
    <n v="0"/>
    <n v="6"/>
    <n v="6"/>
    <n v="2"/>
    <n v="6"/>
    <x v="23"/>
    <x v="0"/>
    <n v="6"/>
    <n v="6"/>
    <n v="2"/>
    <n v="6"/>
    <n v="1"/>
    <n v="1"/>
    <n v="0"/>
    <n v="3"/>
    <n v="7"/>
    <n v="0"/>
    <n v="0"/>
    <n v="0"/>
    <n v="0"/>
    <n v="0"/>
    <n v="0"/>
    <n v="0"/>
    <x v="0"/>
    <n v="42"/>
    <n v="7"/>
    <n v="8.4"/>
    <m/>
    <n v="5"/>
    <n v="788"/>
    <m/>
    <n v="20"/>
    <n v="2"/>
    <n v="1"/>
    <n v="1"/>
    <s v="211"/>
    <s v="About to Sleep"/>
    <m/>
    <n v="788"/>
    <n v="2.1589041095890411"/>
    <n v="2.3159898477157359"/>
    <n v="19.454314720812182"/>
    <n v="19.454314720812182"/>
    <m/>
    <d v="2012-10-10T00:00:00"/>
    <s v="Unique"/>
  </r>
  <r>
    <n v="8876"/>
    <n v="1963"/>
    <s v="PhD"/>
    <s v="Together"/>
    <n v="33629"/>
    <n v="1"/>
    <n v="1"/>
    <d v="2012-08-08T00:00:00"/>
    <n v="49"/>
    <n v="132"/>
    <n v="0"/>
    <n v="16"/>
    <n v="0"/>
    <n v="0"/>
    <n v="4"/>
    <x v="24"/>
    <x v="0"/>
    <n v="16"/>
    <s v=""/>
    <s v=""/>
    <n v="4"/>
    <n v="5"/>
    <n v="3"/>
    <n v="1"/>
    <n v="4"/>
    <n v="9"/>
    <n v="0"/>
    <n v="0"/>
    <n v="0"/>
    <n v="0"/>
    <n v="0"/>
    <n v="0"/>
    <n v="0"/>
    <x v="0"/>
    <n v="152"/>
    <n v="25.333333333333332"/>
    <n v="11.692307692307692"/>
    <m/>
    <n v="13"/>
    <n v="787"/>
    <m/>
    <n v="38.461538461538467"/>
    <n v="3"/>
    <n v="3"/>
    <n v="2"/>
    <s v="332"/>
    <s v="Needs Attention"/>
    <m/>
    <n v="787"/>
    <n v="2.1561643835616437"/>
    <n v="6.0292249047013984"/>
    <n v="70.49555273189327"/>
    <n v="70.49555273189327"/>
    <n v="45.969773299748105"/>
    <d v="2012-09-26T00:00:00"/>
    <s v="Unique"/>
  </r>
  <r>
    <n v="6749"/>
    <n v="1966"/>
    <s v="Graduation"/>
    <s v="Single"/>
    <n v="86358"/>
    <n v="1"/>
    <n v="1"/>
    <d v="2012-08-08T00:00:00"/>
    <n v="78"/>
    <n v="957"/>
    <n v="47"/>
    <n v="494"/>
    <n v="82"/>
    <n v="47"/>
    <n v="95"/>
    <x v="25"/>
    <x v="19"/>
    <n v="494"/>
    <n v="82"/>
    <n v="47"/>
    <n v="95"/>
    <n v="4"/>
    <n v="5"/>
    <n v="3"/>
    <n v="6"/>
    <n v="8"/>
    <n v="0"/>
    <n v="0"/>
    <n v="0"/>
    <n v="0"/>
    <n v="0"/>
    <n v="0"/>
    <n v="0"/>
    <x v="0"/>
    <n v="1722"/>
    <n v="287"/>
    <n v="95.666666666666671"/>
    <m/>
    <n v="18"/>
    <n v="787"/>
    <m/>
    <n v="22.222222222222221"/>
    <n v="2"/>
    <n v="4"/>
    <n v="5"/>
    <s v="245"/>
    <s v="Big Spenders"/>
    <m/>
    <n v="787"/>
    <n v="2.1561643835616437"/>
    <n v="8.3481575603557818"/>
    <n v="798.64040660736987"/>
    <n v="798.64040660736975"/>
    <n v="191.6708542713568"/>
    <d v="2012-10-25T00:00:00"/>
    <s v="Unique"/>
  </r>
  <r>
    <n v="460"/>
    <n v="1972"/>
    <s v="PhD"/>
    <s v="Married"/>
    <n v="79930"/>
    <n v="0"/>
    <n v="0"/>
    <d v="2012-08-08T00:00:00"/>
    <n v="72"/>
    <n v="792"/>
    <n v="86"/>
    <n v="740"/>
    <n v="67"/>
    <n v="51"/>
    <n v="17"/>
    <x v="26"/>
    <x v="20"/>
    <n v="740"/>
    <n v="67"/>
    <n v="51"/>
    <n v="17"/>
    <n v="1"/>
    <n v="3"/>
    <n v="5"/>
    <n v="8"/>
    <n v="2"/>
    <n v="0"/>
    <n v="0"/>
    <n v="0"/>
    <n v="0"/>
    <n v="0"/>
    <n v="0"/>
    <n v="0"/>
    <x v="3"/>
    <n v="1753"/>
    <n v="292.16666666666669"/>
    <n v="103.11764705882354"/>
    <m/>
    <n v="17"/>
    <n v="787"/>
    <m/>
    <n v="5.8823529411764701"/>
    <n v="2"/>
    <n v="3"/>
    <n v="5"/>
    <s v="235"/>
    <s v="Big Spenders"/>
    <m/>
    <n v="787"/>
    <n v="2.1561643835616437"/>
    <n v="7.884371029224905"/>
    <n v="813.01778907242704"/>
    <n v="813.01778907242692"/>
    <n v="431.11320754716985"/>
    <d v="2012-10-19T00:00:00"/>
    <s v="Unique"/>
  </r>
  <r>
    <n v="5342"/>
    <n v="1976"/>
    <s v="Basic"/>
    <s v="Divorced"/>
    <n v="9548"/>
    <n v="1"/>
    <n v="0"/>
    <d v="2012-08-08T00:00:00"/>
    <n v="31"/>
    <n v="0"/>
    <n v="1"/>
    <n v="3"/>
    <n v="10"/>
    <n v="6"/>
    <n v="9"/>
    <x v="27"/>
    <x v="5"/>
    <n v="3"/>
    <n v="10"/>
    <n v="6"/>
    <n v="9"/>
    <n v="2"/>
    <n v="1"/>
    <n v="0"/>
    <n v="3"/>
    <n v="8"/>
    <n v="0"/>
    <n v="0"/>
    <n v="0"/>
    <n v="0"/>
    <n v="0"/>
    <n v="0"/>
    <n v="0"/>
    <x v="2"/>
    <n v="29"/>
    <n v="4.833333333333333"/>
    <n v="4.833333333333333"/>
    <m/>
    <n v="6"/>
    <n v="787"/>
    <m/>
    <n v="33.333333333333329"/>
    <n v="4"/>
    <n v="1"/>
    <n v="1"/>
    <s v="411"/>
    <s v="Potential Loyalists"/>
    <m/>
    <n v="787"/>
    <n v="2.1561643835616437"/>
    <n v="2.7827191867852608"/>
    <n v="13.449809402795426"/>
    <n v="13.449809402795426"/>
    <n v="32.638539042821158"/>
    <d v="2012-09-08T00:00:00"/>
    <s v="Unique"/>
  </r>
  <r>
    <n v="1891"/>
    <n v="1980"/>
    <s v="Master"/>
    <s v="Divorced"/>
    <n v="78789"/>
    <n v="0"/>
    <n v="0"/>
    <d v="2012-08-08T00:00:00"/>
    <n v="12"/>
    <n v="667"/>
    <n v="50"/>
    <n v="850"/>
    <n v="21"/>
    <n v="83"/>
    <n v="83"/>
    <x v="28"/>
    <x v="21"/>
    <n v="850"/>
    <n v="21"/>
    <n v="83"/>
    <n v="83"/>
    <n v="1"/>
    <n v="4"/>
    <n v="6"/>
    <n v="5"/>
    <n v="2"/>
    <n v="0"/>
    <n v="0"/>
    <n v="0"/>
    <n v="0"/>
    <n v="0"/>
    <n v="1"/>
    <n v="0"/>
    <x v="0"/>
    <n v="1754"/>
    <n v="292.33333333333331"/>
    <n v="109.625"/>
    <m/>
    <n v="16"/>
    <n v="787"/>
    <m/>
    <n v="6.25"/>
    <n v="5"/>
    <n v="3"/>
    <n v="5"/>
    <s v="535"/>
    <s v="Loyal Customers"/>
    <m/>
    <n v="787"/>
    <n v="2.1561643835616437"/>
    <n v="7.4205844980940281"/>
    <n v="813.48157560355787"/>
    <n v="813.48157560355787"/>
    <n v="533.46153846153845"/>
    <d v="2012-08-20T00:00:00"/>
    <s v="Unique"/>
  </r>
  <r>
    <n v="942"/>
    <n v="1982"/>
    <s v="Graduation"/>
    <s v="Single"/>
    <n v="39660"/>
    <n v="1"/>
    <n v="0"/>
    <d v="2012-08-08T00:00:00"/>
    <n v="36"/>
    <n v="139"/>
    <n v="13"/>
    <n v="78"/>
    <n v="20"/>
    <n v="13"/>
    <n v="36"/>
    <x v="29"/>
    <x v="22"/>
    <n v="78"/>
    <n v="20"/>
    <n v="13"/>
    <n v="36"/>
    <n v="3"/>
    <n v="7"/>
    <n v="1"/>
    <n v="3"/>
    <n v="9"/>
    <n v="0"/>
    <n v="0"/>
    <n v="0"/>
    <n v="0"/>
    <n v="0"/>
    <n v="1"/>
    <n v="0"/>
    <x v="0"/>
    <n v="299"/>
    <n v="49.833333333333336"/>
    <n v="21.357142857142858"/>
    <m/>
    <n v="14"/>
    <n v="787"/>
    <m/>
    <n v="21.428571428571427"/>
    <n v="4"/>
    <n v="3"/>
    <n v="3"/>
    <s v="433"/>
    <s v="Potential Loyalists"/>
    <m/>
    <n v="787"/>
    <n v="2.1561643835616437"/>
    <n v="6.4930114358322744"/>
    <n v="138.67217280813216"/>
    <n v="138.67217280813216"/>
    <n v="702.41813602015111"/>
    <d v="2012-09-13T00:00:00"/>
    <s v="Unique"/>
  </r>
  <r>
    <n v="9360"/>
    <n v="1982"/>
    <s v="Graduation"/>
    <s v="Married"/>
    <n v="37040"/>
    <n v="0"/>
    <n v="0"/>
    <d v="2012-08-08T00:00:00"/>
    <n v="41"/>
    <n v="86"/>
    <n v="2"/>
    <n v="73"/>
    <n v="69"/>
    <n v="38"/>
    <n v="48"/>
    <x v="30"/>
    <x v="12"/>
    <n v="73"/>
    <n v="69"/>
    <n v="38"/>
    <n v="48"/>
    <n v="1"/>
    <n v="4"/>
    <n v="2"/>
    <n v="5"/>
    <n v="8"/>
    <n v="0"/>
    <n v="0"/>
    <n v="0"/>
    <n v="0"/>
    <n v="0"/>
    <n v="0"/>
    <n v="0"/>
    <x v="1"/>
    <n v="316"/>
    <n v="52.666666666666664"/>
    <n v="26.333333333333332"/>
    <m/>
    <n v="12"/>
    <n v="787"/>
    <m/>
    <n v="8.3333333333333321"/>
    <n v="3"/>
    <n v="2"/>
    <n v="3"/>
    <s v="323"/>
    <s v="Needs Attention"/>
    <m/>
    <n v="787"/>
    <n v="2.1561643835616437"/>
    <n v="5.5654383735705215"/>
    <n v="146.55654383735705"/>
    <n v="146.55654383735705"/>
    <n v="878.02267002518886"/>
    <d v="2012-09-18T00:00:00"/>
    <s v="Unique"/>
  </r>
  <r>
    <n v="5564"/>
    <n v="1969"/>
    <s v="Graduation"/>
    <s v="Together"/>
    <n v="62882"/>
    <n v="0"/>
    <n v="1"/>
    <d v="2012-08-09T00:00:00"/>
    <n v="26"/>
    <n v="509"/>
    <n v="133"/>
    <n v="497"/>
    <n v="78"/>
    <n v="24"/>
    <n v="97"/>
    <x v="31"/>
    <x v="23"/>
    <n v="497"/>
    <n v="78"/>
    <n v="24"/>
    <n v="97"/>
    <n v="2"/>
    <n v="7"/>
    <n v="5"/>
    <n v="6"/>
    <n v="4"/>
    <n v="0"/>
    <n v="0"/>
    <n v="0"/>
    <n v="0"/>
    <n v="0"/>
    <n v="0"/>
    <n v="0"/>
    <x v="4"/>
    <n v="1338"/>
    <n v="223"/>
    <n v="66.900000000000006"/>
    <m/>
    <n v="20"/>
    <n v="786"/>
    <m/>
    <n v="10"/>
    <n v="4"/>
    <n v="4"/>
    <n v="5"/>
    <s v="445"/>
    <s v="Big Spenders"/>
    <m/>
    <n v="786"/>
    <n v="2.1534246575342464"/>
    <n v="9.2875318066157764"/>
    <n v="621.33587786259545"/>
    <n v="621.33587786259545"/>
    <n v="265.11979823455232"/>
    <d v="2012-09-04T00:00:00"/>
    <s v="Unique"/>
  </r>
  <r>
    <n v="3698"/>
    <n v="1983"/>
    <s v="Graduation"/>
    <s v="Together"/>
    <n v="78687"/>
    <n v="0"/>
    <n v="0"/>
    <d v="2012-08-09T00:00:00"/>
    <n v="13"/>
    <n v="817"/>
    <n v="185"/>
    <n v="687"/>
    <n v="145"/>
    <n v="55"/>
    <n v="241"/>
    <x v="32"/>
    <x v="24"/>
    <n v="687"/>
    <n v="145"/>
    <n v="55"/>
    <n v="241"/>
    <n v="1"/>
    <n v="4"/>
    <n v="6"/>
    <n v="8"/>
    <n v="2"/>
    <n v="0"/>
    <n v="0"/>
    <n v="0"/>
    <n v="0"/>
    <n v="1"/>
    <n v="1"/>
    <n v="0"/>
    <x v="0"/>
    <n v="2130"/>
    <n v="355"/>
    <n v="112.10526315789474"/>
    <m/>
    <n v="19"/>
    <n v="786"/>
    <m/>
    <n v="5.2631578947368416"/>
    <n v="5"/>
    <n v="4"/>
    <n v="5"/>
    <s v="545"/>
    <s v="Loyal Customers"/>
    <m/>
    <n v="786"/>
    <n v="2.1534246575342464"/>
    <n v="8.823155216284988"/>
    <n v="989.12213740458026"/>
    <n v="989.12213740458026"/>
    <n v="7.8247162673392179"/>
    <d v="2012-08-22T00:00:00"/>
    <s v="Unique"/>
  </r>
  <r>
    <n v="10172"/>
    <n v="1988"/>
    <s v="Graduation"/>
    <s v="Single"/>
    <n v="68655"/>
    <n v="0"/>
    <n v="0"/>
    <d v="2012-08-10T00:00:00"/>
    <n v="95"/>
    <n v="456"/>
    <n v="19"/>
    <n v="832"/>
    <n v="75"/>
    <n v="118"/>
    <n v="38"/>
    <x v="33"/>
    <x v="25"/>
    <n v="832"/>
    <n v="75"/>
    <n v="118"/>
    <n v="38"/>
    <n v="1"/>
    <n v="4"/>
    <n v="5"/>
    <n v="11"/>
    <n v="3"/>
    <n v="0"/>
    <n v="0"/>
    <n v="0"/>
    <n v="0"/>
    <n v="0"/>
    <n v="0"/>
    <n v="0"/>
    <x v="0"/>
    <n v="1538"/>
    <n v="256.33333333333331"/>
    <n v="73.238095238095241"/>
    <m/>
    <n v="21"/>
    <n v="785"/>
    <m/>
    <n v="4.7619047619047619"/>
    <n v="1"/>
    <n v="4"/>
    <n v="5"/>
    <s v="145"/>
    <s v="Big Spenders"/>
    <m/>
    <n v="785"/>
    <n v="2.1506849315068495"/>
    <n v="9.7643312101910826"/>
    <n v="715.12101910828028"/>
    <n v="715.12101910828017"/>
    <n v="841.52777777777783"/>
    <d v="2012-11-13T00:00:00"/>
    <s v="Unique"/>
  </r>
  <r>
    <n v="6729"/>
    <n v="1988"/>
    <s v="Graduation"/>
    <s v="Single"/>
    <n v="68655"/>
    <n v="0"/>
    <n v="0"/>
    <d v="2012-08-10T00:00:00"/>
    <n v="95"/>
    <n v="456"/>
    <n v="19"/>
    <n v="832"/>
    <n v="75"/>
    <n v="118"/>
    <n v="38"/>
    <x v="33"/>
    <x v="25"/>
    <n v="832"/>
    <n v="75"/>
    <n v="118"/>
    <n v="38"/>
    <n v="1"/>
    <n v="4"/>
    <n v="5"/>
    <n v="11"/>
    <n v="3"/>
    <n v="0"/>
    <n v="0"/>
    <n v="0"/>
    <n v="0"/>
    <n v="0"/>
    <n v="0"/>
    <n v="0"/>
    <x v="3"/>
    <n v="1538"/>
    <n v="256.33333333333331"/>
    <n v="73.238095238095241"/>
    <m/>
    <n v="21"/>
    <n v="785"/>
    <m/>
    <n v="4.7619047619047619"/>
    <n v="1"/>
    <n v="4"/>
    <n v="5"/>
    <s v="145"/>
    <s v="Big Spenders"/>
    <m/>
    <n v="785"/>
    <n v="2.1506849315068495"/>
    <n v="9.7643312101910826"/>
    <n v="715.12101910828028"/>
    <n v="715.12101910828017"/>
    <n v="337.34848484848487"/>
    <d v="2012-11-13T00:00:00"/>
    <s v="Unique"/>
  </r>
  <r>
    <n v="4114"/>
    <n v="1964"/>
    <s v="Master"/>
    <s v="Married"/>
    <n v="79143"/>
    <n v="0"/>
    <n v="0"/>
    <d v="2012-08-11T00:00:00"/>
    <n v="2"/>
    <n v="650"/>
    <n v="37"/>
    <n v="780"/>
    <n v="27"/>
    <n v="167"/>
    <n v="32"/>
    <x v="34"/>
    <x v="26"/>
    <n v="780"/>
    <n v="27"/>
    <n v="167"/>
    <n v="32"/>
    <n v="1"/>
    <n v="6"/>
    <n v="9"/>
    <n v="13"/>
    <n v="3"/>
    <n v="0"/>
    <n v="0"/>
    <n v="0"/>
    <n v="0"/>
    <n v="0"/>
    <n v="0"/>
    <n v="0"/>
    <x v="4"/>
    <n v="1693"/>
    <n v="282.16666666666669"/>
    <n v="58.379310344827587"/>
    <m/>
    <n v="29"/>
    <n v="784"/>
    <m/>
    <n v="3.4482758620689653"/>
    <n v="5"/>
    <n v="5"/>
    <n v="5"/>
    <s v="555"/>
    <s v="Champions"/>
    <m/>
    <n v="784"/>
    <n v="2.1479452054794521"/>
    <n v="13.501275510204081"/>
    <n v="788.19515306122446"/>
    <n v="788.19515306122446"/>
    <n v="168.21338383838383"/>
    <d v="2012-08-13T00:00:00"/>
    <s v="Unique"/>
  </r>
  <r>
    <n v="4012"/>
    <n v="1972"/>
    <s v="PhD"/>
    <s v="Together"/>
    <n v="62220"/>
    <n v="0"/>
    <n v="1"/>
    <d v="2012-08-11T00:00:00"/>
    <n v="55"/>
    <n v="799"/>
    <n v="12"/>
    <n v="375"/>
    <n v="16"/>
    <n v="12"/>
    <n v="12"/>
    <x v="35"/>
    <x v="27"/>
    <n v="375"/>
    <n v="16"/>
    <n v="12"/>
    <n v="12"/>
    <n v="5"/>
    <n v="7"/>
    <n v="6"/>
    <n v="5"/>
    <n v="6"/>
    <n v="0"/>
    <n v="0"/>
    <n v="0"/>
    <n v="0"/>
    <n v="0"/>
    <n v="1"/>
    <n v="0"/>
    <x v="5"/>
    <n v="1226"/>
    <n v="204.33333333333334"/>
    <n v="53.304347826086953"/>
    <m/>
    <n v="23"/>
    <n v="784"/>
    <m/>
    <n v="21.739130434782609"/>
    <n v="3"/>
    <n v="5"/>
    <n v="5"/>
    <s v="355"/>
    <s v="Frequent Buyers"/>
    <m/>
    <n v="784"/>
    <n v="2.1479452054794521"/>
    <n v="10.707908163265305"/>
    <n v="570.77806122448976"/>
    <n v="570.77806122448976"/>
    <n v="270.5239898989899"/>
    <d v="2012-10-05T00:00:00"/>
    <s v="Unique"/>
  </r>
  <r>
    <n v="1092"/>
    <n v="1980"/>
    <s v="Graduation"/>
    <s v="Married"/>
    <n v="61014"/>
    <n v="0"/>
    <n v="1"/>
    <d v="2012-08-11T00:00:00"/>
    <n v="17"/>
    <n v="269"/>
    <n v="129"/>
    <n v="495"/>
    <n v="182"/>
    <n v="43"/>
    <n v="29"/>
    <x v="36"/>
    <x v="28"/>
    <n v="495"/>
    <n v="182"/>
    <n v="43"/>
    <n v="29"/>
    <n v="4"/>
    <n v="9"/>
    <n v="3"/>
    <n v="4"/>
    <n v="7"/>
    <n v="0"/>
    <n v="0"/>
    <n v="0"/>
    <n v="0"/>
    <n v="0"/>
    <n v="0"/>
    <n v="0"/>
    <x v="6"/>
    <n v="1147"/>
    <n v="191.16666666666666"/>
    <n v="57.35"/>
    <m/>
    <n v="20"/>
    <n v="784"/>
    <m/>
    <n v="20"/>
    <n v="5"/>
    <n v="4"/>
    <n v="4"/>
    <s v="544"/>
    <s v="Loyal Customers"/>
    <m/>
    <n v="784"/>
    <n v="2.1479452054794521"/>
    <n v="9.3112244897959187"/>
    <n v="533.9987244897959"/>
    <n v="533.9987244897959"/>
    <n v="270.5239898989899"/>
    <d v="2012-08-28T00:00:00"/>
    <s v="Unique"/>
  </r>
  <r>
    <n v="7922"/>
    <n v="1951"/>
    <s v="PhD"/>
    <s v="Single"/>
    <n v="64950"/>
    <n v="0"/>
    <n v="1"/>
    <d v="2012-08-12T00:00:00"/>
    <n v="29"/>
    <n v="819"/>
    <n v="0"/>
    <n v="72"/>
    <n v="12"/>
    <n v="0"/>
    <n v="63"/>
    <x v="37"/>
    <x v="0"/>
    <n v="72"/>
    <n v="12"/>
    <s v=""/>
    <n v="63"/>
    <n v="2"/>
    <n v="11"/>
    <n v="2"/>
    <n v="10"/>
    <n v="7"/>
    <n v="0"/>
    <n v="0"/>
    <n v="0"/>
    <n v="1"/>
    <n v="0"/>
    <n v="0"/>
    <n v="0"/>
    <x v="3"/>
    <n v="966"/>
    <n v="161"/>
    <n v="38.64"/>
    <m/>
    <n v="25"/>
    <n v="783"/>
    <m/>
    <n v="8"/>
    <n v="4"/>
    <n v="5"/>
    <n v="4"/>
    <s v="454"/>
    <s v="Frequent Buyers"/>
    <m/>
    <n v="783"/>
    <n v="2.1452054794520548"/>
    <n v="11.653895274584929"/>
    <n v="450.30651340996167"/>
    <n v="450.30651340996167"/>
    <n v="792.29456384323646"/>
    <d v="2012-09-10T00:00:00"/>
    <s v="Unique"/>
  </r>
  <r>
    <n v="4702"/>
    <n v="1964"/>
    <s v="Graduation"/>
    <s v="Single"/>
    <n v="61839"/>
    <n v="0"/>
    <n v="0"/>
    <d v="2012-08-12T00:00:00"/>
    <n v="20"/>
    <n v="1000"/>
    <n v="155"/>
    <n v="379"/>
    <n v="224"/>
    <n v="17"/>
    <n v="120"/>
    <x v="38"/>
    <x v="29"/>
    <n v="379"/>
    <n v="224"/>
    <n v="17"/>
    <n v="120"/>
    <n v="1"/>
    <n v="4"/>
    <n v="8"/>
    <n v="4"/>
    <n v="8"/>
    <n v="0"/>
    <n v="0"/>
    <n v="0"/>
    <n v="0"/>
    <n v="0"/>
    <n v="0"/>
    <n v="0"/>
    <x v="0"/>
    <n v="1895"/>
    <n v="315.83333333333331"/>
    <n v="111.47058823529412"/>
    <m/>
    <n v="17"/>
    <n v="783"/>
    <m/>
    <n v="5.8823529411764701"/>
    <n v="4"/>
    <n v="3"/>
    <n v="5"/>
    <s v="435"/>
    <s v="Big Spenders"/>
    <m/>
    <n v="783"/>
    <n v="2.1452054794520548"/>
    <n v="7.9246487867177526"/>
    <n v="883.3652618135377"/>
    <n v="883.3652618135377"/>
    <n v="35.575949367088604"/>
    <d v="2012-09-01T00:00:00"/>
    <s v="Unique"/>
  </r>
  <r>
    <n v="6661"/>
    <n v="1974"/>
    <s v="Graduation"/>
    <s v="Married"/>
    <n v="67445"/>
    <n v="0"/>
    <n v="1"/>
    <d v="2012-08-12T00:00:00"/>
    <n v="63"/>
    <n v="757"/>
    <n v="80"/>
    <n v="217"/>
    <n v="29"/>
    <n v="80"/>
    <n v="11"/>
    <x v="39"/>
    <x v="2"/>
    <n v="217"/>
    <n v="29"/>
    <n v="80"/>
    <n v="11"/>
    <n v="5"/>
    <n v="9"/>
    <n v="6"/>
    <n v="12"/>
    <n v="6"/>
    <n v="0"/>
    <n v="0"/>
    <n v="0"/>
    <n v="0"/>
    <n v="0"/>
    <n v="0"/>
    <n v="0"/>
    <x v="0"/>
    <n v="1174"/>
    <n v="195.66666666666666"/>
    <n v="36.6875"/>
    <m/>
    <n v="32"/>
    <n v="783"/>
    <m/>
    <n v="15.625"/>
    <n v="2"/>
    <n v="5"/>
    <n v="4"/>
    <s v="254"/>
    <s v="Frequent Buyers"/>
    <m/>
    <n v="783"/>
    <n v="2.1452054794520548"/>
    <n v="14.91698595146871"/>
    <n v="547.26692209450835"/>
    <n v="547.26692209450835"/>
    <n v="418.0657395701644"/>
    <d v="2012-10-14T00:00:00"/>
    <s v="Unique"/>
  </r>
  <r>
    <n v="5462"/>
    <n v="1974"/>
    <s v="Graduation"/>
    <s v="Married"/>
    <n v="67445"/>
    <n v="0"/>
    <n v="1"/>
    <d v="2012-08-12T00:00:00"/>
    <n v="63"/>
    <n v="757"/>
    <n v="80"/>
    <n v="217"/>
    <n v="29"/>
    <n v="80"/>
    <n v="11"/>
    <x v="39"/>
    <x v="2"/>
    <n v="217"/>
    <n v="29"/>
    <n v="80"/>
    <n v="11"/>
    <n v="5"/>
    <n v="9"/>
    <n v="6"/>
    <n v="12"/>
    <n v="6"/>
    <n v="0"/>
    <n v="0"/>
    <n v="0"/>
    <n v="0"/>
    <n v="0"/>
    <n v="0"/>
    <n v="0"/>
    <x v="6"/>
    <n v="1174"/>
    <n v="195.66666666666666"/>
    <n v="36.6875"/>
    <m/>
    <n v="32"/>
    <n v="783"/>
    <m/>
    <n v="15.625"/>
    <n v="2"/>
    <n v="5"/>
    <n v="4"/>
    <s v="254"/>
    <s v="Frequent Buyers"/>
    <m/>
    <n v="783"/>
    <n v="2.1452054794520548"/>
    <n v="14.91698595146871"/>
    <n v="547.26692209450835"/>
    <n v="547.26692209450835"/>
    <n v="161.96586599241468"/>
    <d v="2012-10-14T00:00:00"/>
    <s v="Unique"/>
  </r>
  <r>
    <n v="10897"/>
    <n v="1974"/>
    <s v="Graduation"/>
    <s v="Married"/>
    <n v="67445"/>
    <n v="0"/>
    <n v="1"/>
    <d v="2012-08-12T00:00:00"/>
    <n v="63"/>
    <n v="757"/>
    <n v="80"/>
    <n v="217"/>
    <n v="29"/>
    <n v="80"/>
    <n v="11"/>
    <x v="39"/>
    <x v="2"/>
    <n v="217"/>
    <n v="29"/>
    <n v="80"/>
    <n v="11"/>
    <n v="5"/>
    <n v="9"/>
    <n v="6"/>
    <n v="12"/>
    <n v="6"/>
    <n v="0"/>
    <n v="0"/>
    <n v="0"/>
    <n v="0"/>
    <n v="0"/>
    <n v="0"/>
    <n v="0"/>
    <x v="4"/>
    <n v="1174"/>
    <n v="195.66666666666666"/>
    <n v="36.6875"/>
    <m/>
    <n v="32"/>
    <n v="783"/>
    <m/>
    <n v="15.625"/>
    <n v="2"/>
    <n v="5"/>
    <n v="4"/>
    <s v="254"/>
    <s v="Frequent Buyers"/>
    <m/>
    <n v="783"/>
    <n v="2.1452054794520548"/>
    <n v="14.91698595146871"/>
    <n v="547.26692209450835"/>
    <n v="547.26692209450835"/>
    <n v="8.3059418457648544"/>
    <d v="2012-10-14T00:00:00"/>
    <s v="Unique"/>
  </r>
  <r>
    <n v="4188"/>
    <n v="1957"/>
    <s v="Graduation"/>
    <s v="Single"/>
    <n v="36864"/>
    <n v="0"/>
    <n v="1"/>
    <d v="2012-08-13T00:00:00"/>
    <n v="53"/>
    <n v="204"/>
    <n v="5"/>
    <n v="39"/>
    <n v="17"/>
    <n v="0"/>
    <n v="89"/>
    <x v="40"/>
    <x v="30"/>
    <n v="39"/>
    <n v="17"/>
    <s v=""/>
    <n v="89"/>
    <n v="3"/>
    <n v="5"/>
    <n v="2"/>
    <n v="4"/>
    <n v="8"/>
    <n v="0"/>
    <n v="0"/>
    <n v="0"/>
    <n v="0"/>
    <n v="0"/>
    <n v="1"/>
    <n v="0"/>
    <x v="4"/>
    <n v="354"/>
    <n v="59"/>
    <n v="25.285714285714285"/>
    <m/>
    <n v="14"/>
    <n v="782"/>
    <m/>
    <n v="21.428571428571427"/>
    <n v="3"/>
    <n v="3"/>
    <n v="3"/>
    <s v="333"/>
    <s v="Needs Attention"/>
    <m/>
    <n v="782"/>
    <n v="2.1424657534246574"/>
    <n v="6.5345268542199495"/>
    <n v="165.23017902813299"/>
    <n v="165.23017902813299"/>
    <n v="29.607097591888465"/>
    <d v="2012-10-05T00:00:00"/>
    <s v="Unique"/>
  </r>
  <r>
    <n v="7919"/>
    <n v="1976"/>
    <s v="PhD"/>
    <s v="Together"/>
    <n v="72335"/>
    <n v="0"/>
    <n v="0"/>
    <d v="2012-08-13T00:00:00"/>
    <n v="2"/>
    <n v="1285"/>
    <n v="105"/>
    <n v="653"/>
    <n v="28"/>
    <n v="21"/>
    <n v="0"/>
    <x v="41"/>
    <x v="31"/>
    <n v="653"/>
    <n v="28"/>
    <n v="21"/>
    <s v=""/>
    <n v="1"/>
    <n v="10"/>
    <n v="4"/>
    <n v="8"/>
    <n v="8"/>
    <n v="0"/>
    <n v="0"/>
    <n v="0"/>
    <n v="0"/>
    <n v="0"/>
    <n v="1"/>
    <n v="0"/>
    <x v="0"/>
    <n v="2092"/>
    <n v="348.66666666666669"/>
    <n v="90.956521739130437"/>
    <m/>
    <n v="23"/>
    <n v="782"/>
    <m/>
    <n v="4.3478260869565215"/>
    <n v="5"/>
    <n v="5"/>
    <n v="5"/>
    <s v="555"/>
    <s v="Champions"/>
    <m/>
    <n v="782"/>
    <n v="2.1424657534246574"/>
    <n v="10.73529411764706"/>
    <n v="976.44501278772395"/>
    <n v="976.44501278772384"/>
    <n v="92.984790874524705"/>
    <d v="2012-08-15T00:00:00"/>
    <s v="Unique"/>
  </r>
  <r>
    <n v="642"/>
    <n v="1980"/>
    <s v="Basic"/>
    <s v="Married"/>
    <n v="16005"/>
    <n v="1"/>
    <n v="0"/>
    <d v="2012-08-14T00:00:00"/>
    <n v="69"/>
    <n v="1"/>
    <n v="3"/>
    <n v="2"/>
    <n v="20"/>
    <n v="30"/>
    <n v="47"/>
    <x v="42"/>
    <x v="8"/>
    <n v="2"/>
    <n v="20"/>
    <n v="30"/>
    <n v="47"/>
    <n v="3"/>
    <n v="2"/>
    <n v="1"/>
    <n v="2"/>
    <n v="8"/>
    <n v="0"/>
    <n v="0"/>
    <n v="0"/>
    <n v="0"/>
    <n v="0"/>
    <n v="0"/>
    <n v="0"/>
    <x v="2"/>
    <n v="103"/>
    <n v="17.166666666666668"/>
    <n v="12.875"/>
    <m/>
    <n v="8"/>
    <n v="781"/>
    <m/>
    <n v="37.5"/>
    <n v="2"/>
    <n v="2"/>
    <n v="2"/>
    <s v="222"/>
    <s v="About to Sleep"/>
    <m/>
    <n v="781"/>
    <n v="2.1397260273972605"/>
    <n v="3.7387964148527524"/>
    <n v="48.137003841229188"/>
    <n v="48.137003841229188"/>
    <n v="83.269961977186313"/>
    <d v="2012-10-22T00:00:00"/>
    <s v="Unique"/>
  </r>
  <r>
    <n v="9478"/>
    <n v="1985"/>
    <s v="Graduation"/>
    <s v="Single"/>
    <n v="66503"/>
    <n v="1"/>
    <n v="0"/>
    <d v="2012-08-14T00:00:00"/>
    <n v="30"/>
    <n v="91"/>
    <n v="64"/>
    <n v="128"/>
    <n v="65"/>
    <n v="3"/>
    <n v="50"/>
    <x v="43"/>
    <x v="32"/>
    <n v="128"/>
    <n v="65"/>
    <n v="3"/>
    <n v="50"/>
    <n v="2"/>
    <n v="4"/>
    <n v="3"/>
    <n v="6"/>
    <n v="3"/>
    <n v="0"/>
    <n v="0"/>
    <n v="0"/>
    <n v="0"/>
    <n v="0"/>
    <n v="0"/>
    <n v="0"/>
    <x v="0"/>
    <n v="401"/>
    <n v="66.833333333333329"/>
    <n v="26.733333333333334"/>
    <m/>
    <n v="15"/>
    <n v="781"/>
    <m/>
    <n v="13.333333333333334"/>
    <n v="4"/>
    <n v="3"/>
    <n v="3"/>
    <s v="433"/>
    <s v="Potential Loyalists"/>
    <m/>
    <n v="781"/>
    <n v="2.1397260273972605"/>
    <n v="7.010243277848911"/>
    <n v="187.40717029449422"/>
    <n v="187.40717029449422"/>
    <n v="19.454314720812182"/>
    <d v="2012-09-13T00:00:00"/>
    <s v="Unique"/>
  </r>
  <r>
    <n v="3916"/>
    <n v="1971"/>
    <s v="PhD"/>
    <s v="Together"/>
    <n v="49269"/>
    <n v="1"/>
    <n v="0"/>
    <d v="2012-08-15T00:00:00"/>
    <n v="92"/>
    <n v="639"/>
    <n v="8"/>
    <n v="166"/>
    <n v="11"/>
    <n v="8"/>
    <n v="58"/>
    <x v="44"/>
    <x v="14"/>
    <n v="166"/>
    <n v="11"/>
    <n v="8"/>
    <n v="58"/>
    <n v="3"/>
    <n v="7"/>
    <n v="3"/>
    <n v="12"/>
    <n v="7"/>
    <n v="0"/>
    <n v="0"/>
    <n v="0"/>
    <n v="0"/>
    <n v="0"/>
    <n v="0"/>
    <n v="0"/>
    <x v="0"/>
    <n v="890"/>
    <n v="148.33333333333334"/>
    <n v="35.6"/>
    <m/>
    <n v="25"/>
    <n v="780"/>
    <m/>
    <n v="12"/>
    <n v="1"/>
    <n v="5"/>
    <n v="4"/>
    <s v="154"/>
    <s v="Frequent Buyers"/>
    <m/>
    <n v="780"/>
    <n v="2.1369863013698631"/>
    <n v="11.698717948717949"/>
    <n v="416.47435897435901"/>
    <n v="416.47435897435895"/>
    <n v="222.33502538071065"/>
    <d v="2012-11-15T00:00:00"/>
    <s v="Unique"/>
  </r>
  <r>
    <n v="3766"/>
    <n v="1959"/>
    <s v="Master"/>
    <s v="Widow"/>
    <n v="33051"/>
    <n v="0"/>
    <n v="0"/>
    <d v="2012-08-16T00:00:00"/>
    <n v="15"/>
    <n v="100"/>
    <n v="71"/>
    <n v="243"/>
    <n v="108"/>
    <n v="94"/>
    <n v="219"/>
    <x v="45"/>
    <x v="33"/>
    <n v="243"/>
    <n v="108"/>
    <n v="94"/>
    <n v="219"/>
    <n v="3"/>
    <n v="9"/>
    <n v="1"/>
    <n v="8"/>
    <n v="9"/>
    <n v="0"/>
    <n v="0"/>
    <n v="0"/>
    <n v="0"/>
    <n v="0"/>
    <n v="1"/>
    <n v="0"/>
    <x v="0"/>
    <n v="835"/>
    <n v="139.16666666666666"/>
    <n v="39.761904761904759"/>
    <m/>
    <n v="21"/>
    <n v="779"/>
    <m/>
    <n v="14.285714285714285"/>
    <n v="5"/>
    <n v="4"/>
    <n v="4"/>
    <s v="544"/>
    <s v="Loyal Customers"/>
    <m/>
    <n v="779"/>
    <n v="2.1342465753424658"/>
    <n v="9.8395378690629016"/>
    <n v="391.2387676508344"/>
    <n v="391.2387676508344"/>
    <n v="798.64040660736975"/>
    <d v="2012-08-31T00:00:00"/>
    <s v="Unique"/>
  </r>
  <r>
    <n v="1045"/>
    <n v="1965"/>
    <s v="Graduation"/>
    <s v="Together"/>
    <n v="52117"/>
    <n v="0"/>
    <n v="1"/>
    <d v="2012-08-16T00:00:00"/>
    <n v="55"/>
    <n v="112"/>
    <n v="10"/>
    <n v="107"/>
    <n v="30"/>
    <n v="0"/>
    <n v="20"/>
    <x v="46"/>
    <x v="17"/>
    <n v="107"/>
    <n v="30"/>
    <s v=""/>
    <n v="20"/>
    <n v="2"/>
    <n v="5"/>
    <n v="2"/>
    <n v="4"/>
    <n v="7"/>
    <n v="0"/>
    <n v="0"/>
    <n v="0"/>
    <n v="0"/>
    <n v="0"/>
    <n v="0"/>
    <n v="0"/>
    <x v="0"/>
    <n v="279"/>
    <n v="46.5"/>
    <n v="21.46153846153846"/>
    <m/>
    <n v="13"/>
    <n v="779"/>
    <m/>
    <n v="15.384615384615385"/>
    <n v="3"/>
    <n v="3"/>
    <n v="3"/>
    <s v="333"/>
    <s v="Needs Attention"/>
    <m/>
    <n v="779"/>
    <n v="2.1342465753424658"/>
    <n v="6.0911424903722722"/>
    <n v="130.72528883183568"/>
    <n v="130.72528883183568"/>
    <n v="67.626903553299485"/>
    <d v="2012-10-10T00:00:00"/>
    <s v="Unique"/>
  </r>
  <r>
    <n v="2072"/>
    <n v="1969"/>
    <s v="PhD"/>
    <s v="Together"/>
    <n v="53374"/>
    <n v="0"/>
    <n v="1"/>
    <d v="2012-08-16T00:00:00"/>
    <n v="34"/>
    <n v="896"/>
    <n v="10"/>
    <n v="101"/>
    <n v="13"/>
    <n v="10"/>
    <n v="34"/>
    <x v="47"/>
    <x v="17"/>
    <n v="101"/>
    <n v="13"/>
    <n v="10"/>
    <n v="34"/>
    <n v="6"/>
    <n v="4"/>
    <n v="2"/>
    <n v="9"/>
    <n v="9"/>
    <n v="0"/>
    <n v="0"/>
    <n v="1"/>
    <n v="0"/>
    <n v="0"/>
    <n v="1"/>
    <n v="0"/>
    <x v="2"/>
    <n v="1064"/>
    <n v="177.33333333333334"/>
    <n v="50.666666666666664"/>
    <m/>
    <n v="21"/>
    <n v="779"/>
    <m/>
    <n v="28.571428571428569"/>
    <n v="4"/>
    <n v="4"/>
    <n v="4"/>
    <s v="444"/>
    <s v="Potential Loyalists"/>
    <m/>
    <n v="779"/>
    <n v="2.1342465753424658"/>
    <n v="9.8395378690629016"/>
    <n v="498.53658536585368"/>
    <n v="498.53658536585368"/>
    <n v="766.59263959390864"/>
    <d v="2012-09-19T00:00:00"/>
    <s v="Unique"/>
  </r>
  <r>
    <n v="2134"/>
    <n v="1952"/>
    <s v="Graduation"/>
    <s v="Single"/>
    <n v="53700"/>
    <n v="0"/>
    <n v="1"/>
    <d v="2012-08-17T00:00:00"/>
    <n v="94"/>
    <n v="263"/>
    <n v="5"/>
    <n v="233"/>
    <n v="69"/>
    <n v="41"/>
    <n v="83"/>
    <x v="48"/>
    <x v="30"/>
    <n v="233"/>
    <n v="69"/>
    <n v="41"/>
    <n v="83"/>
    <n v="4"/>
    <n v="5"/>
    <n v="5"/>
    <n v="8"/>
    <n v="5"/>
    <n v="0"/>
    <n v="0"/>
    <n v="0"/>
    <n v="0"/>
    <n v="0"/>
    <n v="0"/>
    <n v="0"/>
    <x v="3"/>
    <n v="694"/>
    <n v="115.66666666666667"/>
    <n v="31.545454545454547"/>
    <m/>
    <n v="22"/>
    <n v="778"/>
    <m/>
    <n v="18.181818181818183"/>
    <n v="1"/>
    <n v="4"/>
    <n v="4"/>
    <s v="144"/>
    <s v="Lost"/>
    <m/>
    <n v="778"/>
    <n v="2.1315068493150684"/>
    <n v="10.321336760925451"/>
    <n v="325.59125964010286"/>
    <n v="325.59125964010286"/>
    <n v="813.01778907242692"/>
    <d v="2012-11-19T00:00:00"/>
    <s v="Unique"/>
  </r>
  <r>
    <n v="6439"/>
    <n v="1958"/>
    <s v="Graduation"/>
    <s v="Married"/>
    <n v="61074"/>
    <n v="0"/>
    <n v="1"/>
    <d v="2012-08-17T00:00:00"/>
    <n v="37"/>
    <n v="789"/>
    <n v="0"/>
    <n v="133"/>
    <n v="0"/>
    <n v="28"/>
    <n v="152"/>
    <x v="49"/>
    <x v="0"/>
    <n v="133"/>
    <s v=""/>
    <n v="28"/>
    <n v="152"/>
    <n v="7"/>
    <n v="11"/>
    <n v="5"/>
    <n v="8"/>
    <n v="7"/>
    <n v="0"/>
    <n v="0"/>
    <n v="0"/>
    <n v="0"/>
    <n v="0"/>
    <n v="0"/>
    <n v="0"/>
    <x v="3"/>
    <n v="1102"/>
    <n v="183.66666666666666"/>
    <n v="35.548387096774192"/>
    <m/>
    <n v="31"/>
    <n v="778"/>
    <m/>
    <n v="22.58064516129032"/>
    <n v="4"/>
    <n v="5"/>
    <n v="4"/>
    <s v="454"/>
    <s v="Frequent Buyers"/>
    <m/>
    <n v="778"/>
    <n v="2.1315068493150684"/>
    <n v="14.543701799485861"/>
    <n v="517.00514138817482"/>
    <n v="517.00514138817482"/>
    <n v="989.12213740458026"/>
    <d v="2012-09-23T00:00:00"/>
    <s v="Unique"/>
  </r>
  <r>
    <n v="10862"/>
    <n v="1960"/>
    <s v="Master"/>
    <s v="Married"/>
    <n v="30522"/>
    <n v="0"/>
    <n v="1"/>
    <d v="2012-08-17T00:00:00"/>
    <n v="6"/>
    <n v="179"/>
    <n v="8"/>
    <n v="83"/>
    <n v="19"/>
    <n v="11"/>
    <n v="26"/>
    <x v="50"/>
    <x v="14"/>
    <n v="83"/>
    <n v="19"/>
    <n v="11"/>
    <n v="26"/>
    <n v="5"/>
    <n v="1"/>
    <n v="2"/>
    <n v="9"/>
    <n v="2"/>
    <n v="0"/>
    <n v="0"/>
    <n v="0"/>
    <n v="0"/>
    <n v="0"/>
    <n v="0"/>
    <n v="0"/>
    <x v="0"/>
    <n v="326"/>
    <n v="54.333333333333336"/>
    <n v="19.176470588235293"/>
    <m/>
    <n v="17"/>
    <n v="778"/>
    <m/>
    <n v="29.411764705882355"/>
    <n v="5"/>
    <n v="3"/>
    <n v="3"/>
    <s v="533"/>
    <s v="Loyal Customers"/>
    <m/>
    <n v="778"/>
    <n v="2.1315068493150684"/>
    <n v="7.9755784061696664"/>
    <n v="152.94344473007712"/>
    <n v="152.94344473007712"/>
    <n v="715.12101910828017"/>
    <d v="2012-08-23T00:00:00"/>
    <s v="Unique"/>
  </r>
  <r>
    <n v="3507"/>
    <n v="1970"/>
    <s v="Graduation"/>
    <s v="Single"/>
    <n v="76467"/>
    <n v="1"/>
    <n v="0"/>
    <d v="2012-08-17T00:00:00"/>
    <n v="44"/>
    <n v="676"/>
    <n v="161"/>
    <n v="426"/>
    <n v="210"/>
    <n v="44"/>
    <n v="58"/>
    <x v="51"/>
    <x v="34"/>
    <n v="426"/>
    <n v="210"/>
    <n v="44"/>
    <n v="58"/>
    <n v="2"/>
    <n v="2"/>
    <n v="5"/>
    <n v="5"/>
    <n v="6"/>
    <n v="0"/>
    <n v="0"/>
    <n v="0"/>
    <n v="0"/>
    <n v="0"/>
    <n v="1"/>
    <n v="0"/>
    <x v="1"/>
    <n v="1575"/>
    <n v="262.5"/>
    <n v="112.5"/>
    <m/>
    <n v="14"/>
    <n v="778"/>
    <m/>
    <n v="14.285714285714285"/>
    <n v="3"/>
    <n v="3"/>
    <n v="5"/>
    <s v="335"/>
    <s v="Big Spenders"/>
    <m/>
    <n v="778"/>
    <n v="2.1315068493150684"/>
    <n v="6.5681233933161955"/>
    <n v="738.91388174807196"/>
    <n v="738.91388174807196"/>
    <n v="813.48157560355787"/>
    <d v="2012-09-30T00:00:00"/>
    <s v="Unique"/>
  </r>
  <r>
    <n v="3340"/>
    <n v="1977"/>
    <s v="Graduation"/>
    <s v="Married"/>
    <n v="42014"/>
    <n v="1"/>
    <n v="0"/>
    <d v="2012-08-17T00:00:00"/>
    <n v="56"/>
    <n v="244"/>
    <n v="15"/>
    <n v="108"/>
    <n v="4"/>
    <n v="15"/>
    <n v="50"/>
    <x v="52"/>
    <x v="9"/>
    <n v="108"/>
    <n v="4"/>
    <n v="15"/>
    <n v="50"/>
    <n v="6"/>
    <n v="7"/>
    <n v="1"/>
    <n v="6"/>
    <n v="8"/>
    <n v="0"/>
    <n v="0"/>
    <n v="0"/>
    <n v="0"/>
    <n v="0"/>
    <n v="1"/>
    <n v="0"/>
    <x v="2"/>
    <n v="436"/>
    <n v="72.666666666666671"/>
    <n v="21.8"/>
    <m/>
    <n v="20"/>
    <n v="778"/>
    <m/>
    <n v="30"/>
    <n v="3"/>
    <n v="4"/>
    <n v="3"/>
    <s v="343"/>
    <s v="Needs Attention"/>
    <m/>
    <n v="778"/>
    <n v="2.1315068493150684"/>
    <n v="9.3830334190231373"/>
    <n v="204.55012853470438"/>
    <n v="204.55012853470438"/>
    <n v="138.67217280813216"/>
    <d v="2012-10-12T00:00:00"/>
    <s v="Unique"/>
  </r>
  <r>
    <n v="8685"/>
    <n v="1977"/>
    <s v="Graduation"/>
    <s v="Married"/>
    <n v="42014"/>
    <n v="1"/>
    <n v="0"/>
    <d v="2012-08-17T00:00:00"/>
    <n v="56"/>
    <n v="244"/>
    <n v="15"/>
    <n v="108"/>
    <n v="4"/>
    <n v="15"/>
    <n v="50"/>
    <x v="52"/>
    <x v="9"/>
    <n v="108"/>
    <n v="4"/>
    <n v="15"/>
    <n v="50"/>
    <n v="6"/>
    <n v="7"/>
    <n v="1"/>
    <n v="6"/>
    <n v="8"/>
    <n v="0"/>
    <n v="0"/>
    <n v="0"/>
    <n v="0"/>
    <n v="0"/>
    <n v="1"/>
    <n v="0"/>
    <x v="3"/>
    <n v="436"/>
    <n v="72.666666666666671"/>
    <n v="21.8"/>
    <m/>
    <n v="20"/>
    <n v="778"/>
    <m/>
    <n v="30"/>
    <n v="3"/>
    <n v="4"/>
    <n v="3"/>
    <s v="343"/>
    <s v="Needs Attention"/>
    <m/>
    <n v="778"/>
    <n v="2.1315068493150684"/>
    <n v="9.3830334190231373"/>
    <n v="204.55012853470438"/>
    <n v="204.55012853470438"/>
    <n v="146.55654383735705"/>
    <d v="2012-10-12T00:00:00"/>
    <s v="Unique"/>
  </r>
  <r>
    <n v="3537"/>
    <n v="1981"/>
    <s v="Graduation"/>
    <s v="Together"/>
    <n v="31089"/>
    <n v="1"/>
    <n v="0"/>
    <d v="2012-08-17T00:00:00"/>
    <n v="57"/>
    <n v="31"/>
    <n v="3"/>
    <n v="31"/>
    <n v="2"/>
    <n v="8"/>
    <n v="4"/>
    <x v="53"/>
    <x v="8"/>
    <n v="31"/>
    <n v="2"/>
    <n v="8"/>
    <n v="4"/>
    <n v="3"/>
    <n v="3"/>
    <n v="0"/>
    <n v="4"/>
    <n v="8"/>
    <n v="0"/>
    <n v="0"/>
    <n v="0"/>
    <n v="0"/>
    <n v="0"/>
    <n v="0"/>
    <n v="0"/>
    <x v="0"/>
    <n v="79"/>
    <n v="13.166666666666666"/>
    <n v="7.9"/>
    <m/>
    <n v="10"/>
    <n v="778"/>
    <m/>
    <n v="30"/>
    <n v="3"/>
    <n v="2"/>
    <n v="2"/>
    <s v="322"/>
    <s v="Needs Attention"/>
    <m/>
    <n v="778"/>
    <n v="2.1315068493150684"/>
    <n v="4.6915167095115686"/>
    <n v="37.062982005141393"/>
    <n v="37.062982005141393"/>
    <n v="70.49555273189327"/>
    <d v="2012-10-13T00:00:00"/>
    <s v="Unique"/>
  </r>
  <r>
    <n v="8080"/>
    <n v="1986"/>
    <s v="Graduation"/>
    <s v="Single"/>
    <n v="26816"/>
    <n v="0"/>
    <n v="0"/>
    <d v="2012-08-17T00:00:00"/>
    <n v="50"/>
    <n v="5"/>
    <n v="1"/>
    <n v="6"/>
    <n v="3"/>
    <n v="4"/>
    <n v="3"/>
    <x v="5"/>
    <x v="5"/>
    <n v="6"/>
    <n v="3"/>
    <n v="4"/>
    <n v="3"/>
    <n v="1"/>
    <n v="0"/>
    <n v="0"/>
    <n v="3"/>
    <n v="4"/>
    <n v="0"/>
    <n v="0"/>
    <n v="0"/>
    <n v="0"/>
    <n v="0"/>
    <n v="0"/>
    <n v="0"/>
    <x v="6"/>
    <n v="22"/>
    <n v="3.6666666666666665"/>
    <n v="5.5"/>
    <m/>
    <n v="4"/>
    <n v="778"/>
    <m/>
    <n v="25"/>
    <n v="3"/>
    <n v="1"/>
    <n v="1"/>
    <s v="311"/>
    <s v="Needs Attention"/>
    <m/>
    <n v="778"/>
    <n v="2.1315068493150684"/>
    <n v="1.8766066838046274"/>
    <n v="10.321336760925451"/>
    <n v="10.321336760925451"/>
    <n v="13.449809402795426"/>
    <d v="2012-10-06T00:00:00"/>
    <s v="Unique"/>
  </r>
  <r>
    <n v="9516"/>
    <n v="1971"/>
    <s v="2n Cycle"/>
    <s v="Divorced"/>
    <n v="49118"/>
    <n v="0"/>
    <n v="0"/>
    <d v="2012-08-18T00:00:00"/>
    <n v="90"/>
    <n v="620"/>
    <n v="54"/>
    <n v="239"/>
    <n v="99"/>
    <n v="98"/>
    <n v="119"/>
    <x v="54"/>
    <x v="35"/>
    <n v="239"/>
    <n v="99"/>
    <n v="98"/>
    <n v="119"/>
    <n v="2"/>
    <n v="9"/>
    <n v="7"/>
    <n v="10"/>
    <n v="7"/>
    <n v="0"/>
    <n v="1"/>
    <n v="0"/>
    <n v="1"/>
    <n v="0"/>
    <n v="1"/>
    <n v="0"/>
    <x v="0"/>
    <n v="1229"/>
    <n v="204.83333333333334"/>
    <n v="43.892857142857146"/>
    <m/>
    <n v="28"/>
    <n v="777"/>
    <m/>
    <n v="7.1428571428571423"/>
    <n v="1"/>
    <n v="5"/>
    <n v="5"/>
    <s v="155"/>
    <s v="Frequent Buyers"/>
    <m/>
    <n v="777"/>
    <n v="2.128767123287671"/>
    <n v="13.153153153153154"/>
    <n v="577.32947232947242"/>
    <n v="577.32947232947242"/>
    <n v="715.12101910828017"/>
    <d v="2012-11-16T00:00:00"/>
    <s v="Unique"/>
  </r>
  <r>
    <n v="2804"/>
    <n v="1975"/>
    <s v="Master"/>
    <s v="Single"/>
    <n v="46098"/>
    <n v="1"/>
    <n v="1"/>
    <d v="2012-08-18T00:00:00"/>
    <n v="86"/>
    <n v="57"/>
    <n v="0"/>
    <n v="27"/>
    <n v="0"/>
    <n v="0"/>
    <n v="36"/>
    <x v="55"/>
    <x v="0"/>
    <n v="27"/>
    <s v=""/>
    <s v=""/>
    <n v="36"/>
    <n v="4"/>
    <n v="3"/>
    <n v="2"/>
    <n v="2"/>
    <n v="8"/>
    <n v="0"/>
    <n v="0"/>
    <n v="0"/>
    <n v="0"/>
    <n v="0"/>
    <n v="1"/>
    <n v="0"/>
    <x v="6"/>
    <n v="120"/>
    <n v="20"/>
    <n v="10.909090909090908"/>
    <m/>
    <n v="11"/>
    <n v="777"/>
    <m/>
    <n v="36.363636363636367"/>
    <n v="1"/>
    <n v="2"/>
    <n v="2"/>
    <s v="122"/>
    <s v="Lost"/>
    <m/>
    <n v="777"/>
    <n v="2.128767123287671"/>
    <n v="5.167310167310168"/>
    <n v="56.370656370656377"/>
    <n v="56.370656370656377"/>
    <n v="788.19515306122446"/>
    <d v="2012-11-12T00:00:00"/>
    <s v="Unique"/>
  </r>
  <r>
    <n v="10703"/>
    <n v="1975"/>
    <s v="Master"/>
    <s v="Single"/>
    <n v="46098"/>
    <n v="1"/>
    <n v="1"/>
    <d v="2012-08-18T00:00:00"/>
    <n v="86"/>
    <n v="57"/>
    <n v="0"/>
    <n v="27"/>
    <n v="0"/>
    <n v="0"/>
    <n v="36"/>
    <x v="55"/>
    <x v="0"/>
    <n v="27"/>
    <s v=""/>
    <s v=""/>
    <n v="36"/>
    <n v="4"/>
    <n v="3"/>
    <n v="2"/>
    <n v="2"/>
    <n v="8"/>
    <n v="0"/>
    <n v="0"/>
    <n v="0"/>
    <n v="0"/>
    <n v="0"/>
    <n v="0"/>
    <n v="0"/>
    <x v="0"/>
    <n v="120"/>
    <n v="20"/>
    <n v="10.909090909090908"/>
    <m/>
    <n v="11"/>
    <n v="777"/>
    <m/>
    <n v="36.363636363636367"/>
    <n v="1"/>
    <n v="2"/>
    <n v="2"/>
    <s v="122"/>
    <s v="Lost"/>
    <m/>
    <n v="777"/>
    <n v="2.128767123287671"/>
    <n v="5.167310167310168"/>
    <n v="56.370656370656377"/>
    <n v="56.370656370656377"/>
    <n v="533.9987244897959"/>
    <d v="2012-11-12T00:00:00"/>
    <s v="Unique"/>
  </r>
  <r>
    <n v="9"/>
    <n v="1975"/>
    <s v="Master"/>
    <s v="Single"/>
    <n v="46098"/>
    <n v="1"/>
    <n v="1"/>
    <d v="2012-08-18T00:00:00"/>
    <n v="86"/>
    <n v="57"/>
    <n v="0"/>
    <n v="27"/>
    <n v="0"/>
    <n v="0"/>
    <n v="36"/>
    <x v="55"/>
    <x v="0"/>
    <n v="27"/>
    <s v=""/>
    <s v=""/>
    <n v="36"/>
    <n v="4"/>
    <n v="3"/>
    <n v="2"/>
    <n v="2"/>
    <n v="8"/>
    <n v="0"/>
    <n v="0"/>
    <n v="0"/>
    <n v="0"/>
    <n v="0"/>
    <n v="0"/>
    <n v="0"/>
    <x v="2"/>
    <n v="120"/>
    <n v="20"/>
    <n v="10.909090909090908"/>
    <m/>
    <n v="11"/>
    <n v="777"/>
    <m/>
    <n v="36.363636363636367"/>
    <n v="1"/>
    <n v="2"/>
    <n v="2"/>
    <s v="122"/>
    <s v="Lost"/>
    <m/>
    <n v="777"/>
    <n v="2.128767123287671"/>
    <n v="5.167310167310168"/>
    <n v="56.370656370656377"/>
    <n v="56.370656370656377"/>
    <n v="570.77806122448976"/>
    <d v="2012-11-12T00:00:00"/>
    <s v="Unique"/>
  </r>
  <r>
    <n v="2535"/>
    <n v="1978"/>
    <s v="Master"/>
    <s v="Married"/>
    <n v="88097"/>
    <n v="1"/>
    <n v="0"/>
    <d v="2012-08-18T00:00:00"/>
    <n v="24"/>
    <n v="163"/>
    <n v="0"/>
    <n v="480"/>
    <n v="0"/>
    <n v="126"/>
    <n v="75"/>
    <x v="56"/>
    <x v="0"/>
    <n v="480"/>
    <s v=""/>
    <n v="126"/>
    <n v="75"/>
    <n v="1"/>
    <n v="6"/>
    <n v="5"/>
    <n v="8"/>
    <n v="9"/>
    <n v="1"/>
    <n v="0"/>
    <n v="0"/>
    <n v="1"/>
    <n v="1"/>
    <n v="1"/>
    <n v="0"/>
    <x v="0"/>
    <n v="844"/>
    <n v="140.66666666666666"/>
    <n v="42.2"/>
    <m/>
    <n v="20"/>
    <n v="777"/>
    <m/>
    <n v="5"/>
    <n v="4"/>
    <n v="4"/>
    <n v="4"/>
    <s v="444"/>
    <s v="Potential Loyalists"/>
    <m/>
    <n v="777"/>
    <n v="2.128767123287671"/>
    <n v="9.3951093951093956"/>
    <n v="396.47361647361652"/>
    <n v="396.47361647361652"/>
    <n v="547.26692209450835"/>
    <d v="2012-09-11T00:00:00"/>
    <s v="Unique"/>
  </r>
  <r>
    <n v="4764"/>
    <n v="1952"/>
    <s v="Master"/>
    <s v="Together"/>
    <n v="40442"/>
    <n v="1"/>
    <n v="1"/>
    <d v="2012-08-19T00:00:00"/>
    <n v="52"/>
    <n v="45"/>
    <n v="12"/>
    <n v="52"/>
    <n v="25"/>
    <n v="22"/>
    <n v="13"/>
    <x v="57"/>
    <x v="27"/>
    <n v="52"/>
    <n v="25"/>
    <n v="22"/>
    <n v="13"/>
    <n v="4"/>
    <n v="3"/>
    <n v="1"/>
    <n v="4"/>
    <n v="7"/>
    <n v="0"/>
    <n v="0"/>
    <n v="0"/>
    <n v="0"/>
    <n v="0"/>
    <n v="1"/>
    <n v="0"/>
    <x v="3"/>
    <n v="169"/>
    <n v="28.166666666666668"/>
    <n v="14.083333333333334"/>
    <m/>
    <n v="12"/>
    <n v="776"/>
    <m/>
    <n v="33.333333333333329"/>
    <n v="3"/>
    <n v="2"/>
    <n v="2"/>
    <s v="322"/>
    <s v="Needs Attention"/>
    <m/>
    <n v="776"/>
    <n v="2.1260273972602741"/>
    <n v="5.644329896907216"/>
    <n v="79.490979381443296"/>
    <n v="79.490979381443296"/>
    <n v="547.26692209450835"/>
    <d v="2012-10-10T00:00:00"/>
    <s v="Unique"/>
  </r>
  <r>
    <n v="8346"/>
    <n v="1974"/>
    <s v="Graduation"/>
    <s v="Single"/>
    <n v="32233"/>
    <n v="1"/>
    <n v="0"/>
    <d v="2012-08-19T00:00:00"/>
    <n v="26"/>
    <n v="138"/>
    <n v="15"/>
    <n v="35"/>
    <n v="25"/>
    <n v="11"/>
    <n v="72"/>
    <x v="58"/>
    <x v="9"/>
    <n v="35"/>
    <n v="25"/>
    <n v="11"/>
    <n v="72"/>
    <n v="2"/>
    <n v="6"/>
    <n v="2"/>
    <n v="2"/>
    <n v="9"/>
    <n v="0"/>
    <n v="0"/>
    <n v="1"/>
    <n v="0"/>
    <n v="0"/>
    <n v="1"/>
    <n v="0"/>
    <x v="0"/>
    <n v="296"/>
    <n v="49.333333333333336"/>
    <n v="24.666666666666668"/>
    <m/>
    <n v="12"/>
    <n v="776"/>
    <m/>
    <n v="16.666666666666664"/>
    <n v="4"/>
    <n v="2"/>
    <n v="3"/>
    <s v="423"/>
    <s v="Potential Loyalists"/>
    <m/>
    <n v="776"/>
    <n v="2.1260273972602741"/>
    <n v="5.644329896907216"/>
    <n v="139.22680412371133"/>
    <n v="139.22680412371133"/>
    <n v="547.26692209450835"/>
    <d v="2012-09-14T00:00:00"/>
    <s v="Unique"/>
  </r>
  <r>
    <n v="3584"/>
    <n v="1955"/>
    <s v="PhD"/>
    <s v="Single"/>
    <n v="49667"/>
    <n v="0"/>
    <n v="0"/>
    <d v="2012-08-20T00:00:00"/>
    <n v="35"/>
    <n v="1181"/>
    <n v="26"/>
    <n v="120"/>
    <n v="17"/>
    <n v="13"/>
    <n v="39"/>
    <x v="59"/>
    <x v="36"/>
    <n v="120"/>
    <n v="17"/>
    <n v="13"/>
    <n v="39"/>
    <n v="2"/>
    <n v="5"/>
    <n v="10"/>
    <n v="5"/>
    <n v="8"/>
    <n v="0"/>
    <n v="0"/>
    <n v="1"/>
    <n v="0"/>
    <n v="0"/>
    <n v="1"/>
    <n v="0"/>
    <x v="2"/>
    <n v="1396"/>
    <n v="232.66666666666666"/>
    <n v="63.454545454545453"/>
    <m/>
    <n v="22"/>
    <n v="775"/>
    <m/>
    <n v="9.0909090909090917"/>
    <n v="4"/>
    <n v="4"/>
    <n v="5"/>
    <s v="445"/>
    <s v="Big Spenders"/>
    <m/>
    <n v="775"/>
    <n v="2.1232876712328768"/>
    <n v="10.361290322580645"/>
    <n v="657.47096774193551"/>
    <n v="657.47096774193551"/>
    <n v="165.23017902813299"/>
    <d v="2012-09-24T00:00:00"/>
    <s v="Unique"/>
  </r>
  <r>
    <n v="8395"/>
    <n v="1961"/>
    <s v="Graduation"/>
    <s v="Single"/>
    <n v="82014"/>
    <n v="0"/>
    <n v="0"/>
    <d v="2012-08-20T00:00:00"/>
    <n v="48"/>
    <n v="980"/>
    <n v="37"/>
    <n v="265"/>
    <n v="35"/>
    <n v="163"/>
    <n v="31"/>
    <x v="60"/>
    <x v="26"/>
    <n v="265"/>
    <n v="35"/>
    <n v="163"/>
    <n v="31"/>
    <n v="1"/>
    <n v="3"/>
    <n v="6"/>
    <n v="12"/>
    <n v="6"/>
    <n v="0"/>
    <n v="0"/>
    <n v="0"/>
    <n v="0"/>
    <n v="0"/>
    <n v="1"/>
    <n v="0"/>
    <x v="3"/>
    <n v="1511"/>
    <n v="251.83333333333334"/>
    <n v="68.681818181818187"/>
    <m/>
    <n v="22"/>
    <n v="775"/>
    <m/>
    <n v="4.5454545454545459"/>
    <n v="3"/>
    <n v="4"/>
    <n v="5"/>
    <s v="345"/>
    <s v="Big Spenders"/>
    <m/>
    <n v="775"/>
    <n v="2.1232876712328768"/>
    <n v="10.361290322580645"/>
    <n v="711.63225806451624"/>
    <n v="711.63225806451612"/>
    <n v="883.3652618135377"/>
    <d v="2012-10-07T00:00:00"/>
    <s v="Unique"/>
  </r>
  <r>
    <n v="4148"/>
    <n v="1972"/>
    <s v="Graduation"/>
    <s v="Married"/>
    <n v="38988"/>
    <n v="1"/>
    <n v="2"/>
    <d v="2012-08-20T00:00:00"/>
    <n v="90"/>
    <n v="164"/>
    <n v="24"/>
    <n v="103"/>
    <n v="12"/>
    <n v="3"/>
    <n v="42"/>
    <x v="61"/>
    <x v="37"/>
    <n v="103"/>
    <n v="12"/>
    <n v="3"/>
    <n v="42"/>
    <n v="7"/>
    <n v="5"/>
    <n v="1"/>
    <n v="6"/>
    <n v="8"/>
    <n v="0"/>
    <n v="0"/>
    <n v="0"/>
    <n v="0"/>
    <n v="0"/>
    <n v="0"/>
    <n v="0"/>
    <x v="0"/>
    <n v="348"/>
    <n v="58"/>
    <n v="18.315789473684209"/>
    <m/>
    <n v="19"/>
    <n v="775"/>
    <m/>
    <n v="36.84210526315789"/>
    <n v="1"/>
    <n v="4"/>
    <n v="3"/>
    <s v="143"/>
    <s v="Lost"/>
    <m/>
    <n v="775"/>
    <n v="2.1232876712328768"/>
    <n v="8.9483870967741925"/>
    <n v="163.89677419354837"/>
    <n v="163.8967741935484"/>
    <n v="450.30651340996167"/>
    <d v="2012-11-18T00:00:00"/>
    <s v="Unique"/>
  </r>
  <r>
    <n v="10704"/>
    <n v="1969"/>
    <s v="Graduation"/>
    <s v="Single"/>
    <n v="54803"/>
    <n v="0"/>
    <n v="1"/>
    <d v="2012-08-21T00:00:00"/>
    <n v="65"/>
    <n v="404"/>
    <n v="0"/>
    <n v="92"/>
    <n v="28"/>
    <n v="27"/>
    <n v="142"/>
    <x v="62"/>
    <x v="0"/>
    <n v="92"/>
    <n v="28"/>
    <n v="27"/>
    <n v="142"/>
    <n v="2"/>
    <n v="6"/>
    <n v="2"/>
    <n v="9"/>
    <n v="4"/>
    <n v="0"/>
    <n v="0"/>
    <n v="0"/>
    <n v="0"/>
    <n v="0"/>
    <n v="0"/>
    <n v="0"/>
    <x v="0"/>
    <n v="693"/>
    <n v="115.5"/>
    <n v="36.473684210526315"/>
    <m/>
    <n v="19"/>
    <n v="774"/>
    <m/>
    <n v="10.526315789473683"/>
    <n v="2"/>
    <n v="4"/>
    <n v="4"/>
    <s v="244"/>
    <s v="About to Sleep"/>
    <m/>
    <n v="774"/>
    <n v="2.1205479452054794"/>
    <n v="8.9599483204134369"/>
    <n v="326.80232558139534"/>
    <n v="326.80232558139534"/>
    <n v="187.40717029449422"/>
    <d v="2012-10-25T00:00:00"/>
    <s v="Unique"/>
  </r>
  <r>
    <n v="9817"/>
    <n v="1970"/>
    <s v="Master"/>
    <s v="Single"/>
    <n v="44802"/>
    <n v="0"/>
    <n v="0"/>
    <d v="2012-08-21T00:00:00"/>
    <n v="71"/>
    <n v="853"/>
    <n v="10"/>
    <n v="143"/>
    <n v="13"/>
    <n v="10"/>
    <n v="20"/>
    <x v="63"/>
    <x v="17"/>
    <n v="143"/>
    <n v="13"/>
    <n v="10"/>
    <n v="20"/>
    <n v="2"/>
    <n v="9"/>
    <n v="4"/>
    <n v="12"/>
    <n v="8"/>
    <n v="0"/>
    <n v="0"/>
    <n v="0"/>
    <n v="0"/>
    <n v="0"/>
    <n v="0"/>
    <n v="0"/>
    <x v="6"/>
    <n v="1049"/>
    <n v="174.83333333333334"/>
    <n v="38.851851851851855"/>
    <m/>
    <n v="27"/>
    <n v="774"/>
    <m/>
    <n v="7.4074074074074066"/>
    <n v="2"/>
    <n v="5"/>
    <n v="4"/>
    <s v="254"/>
    <s v="Frequent Buyers"/>
    <m/>
    <n v="774"/>
    <n v="2.1205479452054794"/>
    <n v="12.732558139534884"/>
    <n v="494.68346253229981"/>
    <n v="494.68346253229976"/>
    <n v="976.44501278772384"/>
    <d v="2012-10-31T00:00:00"/>
    <s v="Unique"/>
  </r>
  <r>
    <n v="8707"/>
    <n v="1956"/>
    <s v="Graduation"/>
    <s v="Married"/>
    <n v="79456"/>
    <n v="0"/>
    <n v="0"/>
    <d v="2012-08-22T00:00:00"/>
    <n v="12"/>
    <n v="565"/>
    <n v="42"/>
    <n v="548"/>
    <n v="64"/>
    <n v="83"/>
    <n v="99"/>
    <x v="64"/>
    <x v="38"/>
    <n v="548"/>
    <n v="64"/>
    <n v="83"/>
    <n v="99"/>
    <n v="1"/>
    <n v="5"/>
    <n v="6"/>
    <n v="4"/>
    <n v="3"/>
    <n v="0"/>
    <n v="0"/>
    <n v="0"/>
    <n v="0"/>
    <n v="0"/>
    <n v="1"/>
    <n v="0"/>
    <x v="0"/>
    <n v="1401"/>
    <n v="233.5"/>
    <n v="87.5625"/>
    <m/>
    <n v="16"/>
    <n v="773"/>
    <m/>
    <n v="6.25"/>
    <n v="5"/>
    <n v="3"/>
    <n v="5"/>
    <s v="535"/>
    <s v="Loyal Customers"/>
    <m/>
    <n v="773"/>
    <n v="2.117808219178082"/>
    <n v="7.5549805950840883"/>
    <n v="661.5329883570505"/>
    <n v="661.5329883570505"/>
    <n v="204.55012853470438"/>
    <d v="2012-09-03T00:00:00"/>
    <s v="Unique"/>
  </r>
  <r>
    <n v="5831"/>
    <n v="1967"/>
    <s v="Graduation"/>
    <s v="Married"/>
    <n v="77870"/>
    <n v="0"/>
    <n v="1"/>
    <d v="2012-08-22T00:00:00"/>
    <n v="93"/>
    <n v="1017"/>
    <n v="50"/>
    <n v="500"/>
    <n v="65"/>
    <n v="50"/>
    <n v="133"/>
    <x v="65"/>
    <x v="21"/>
    <n v="500"/>
    <n v="65"/>
    <n v="50"/>
    <n v="133"/>
    <n v="3"/>
    <n v="5"/>
    <n v="5"/>
    <n v="5"/>
    <n v="8"/>
    <n v="1"/>
    <n v="0"/>
    <n v="0"/>
    <n v="1"/>
    <n v="0"/>
    <n v="1"/>
    <n v="0"/>
    <x v="0"/>
    <n v="1815"/>
    <n v="302.5"/>
    <n v="100.83333333333333"/>
    <m/>
    <n v="18"/>
    <n v="773"/>
    <m/>
    <n v="16.666666666666664"/>
    <n v="1"/>
    <n v="4"/>
    <n v="5"/>
    <s v="145"/>
    <s v="Big Spenders"/>
    <m/>
    <n v="773"/>
    <n v="2.117808219178082"/>
    <n v="8.4993531694696003"/>
    <n v="857.01811125485131"/>
    <n v="857.01811125485131"/>
    <n v="498.53658536585368"/>
    <d v="2012-11-23T00:00:00"/>
    <s v="Unique"/>
  </r>
  <r>
    <n v="6263"/>
    <n v="1968"/>
    <s v="Graduation"/>
    <s v="Together"/>
    <n v="35322"/>
    <n v="1"/>
    <n v="2"/>
    <d v="2012-08-22T00:00:00"/>
    <n v="34"/>
    <n v="28"/>
    <n v="9"/>
    <n v="37"/>
    <n v="12"/>
    <n v="7"/>
    <n v="13"/>
    <x v="66"/>
    <x v="13"/>
    <n v="37"/>
    <n v="12"/>
    <n v="7"/>
    <n v="13"/>
    <n v="3"/>
    <n v="2"/>
    <n v="0"/>
    <n v="4"/>
    <n v="8"/>
    <n v="0"/>
    <n v="0"/>
    <n v="0"/>
    <n v="0"/>
    <n v="0"/>
    <n v="0"/>
    <n v="0"/>
    <x v="0"/>
    <n v="106"/>
    <n v="17.666666666666668"/>
    <n v="11.777777777777779"/>
    <m/>
    <n v="9"/>
    <n v="773"/>
    <m/>
    <n v="33.333333333333329"/>
    <n v="4"/>
    <n v="2"/>
    <n v="2"/>
    <s v="422"/>
    <s v="Potential Loyalists"/>
    <m/>
    <n v="773"/>
    <n v="2.117808219178082"/>
    <n v="4.2496765847348001"/>
    <n v="50.051746442432091"/>
    <n v="50.051746442432083"/>
    <n v="37.062982005141393"/>
    <d v="2012-09-25T00:00:00"/>
    <s v="Unique"/>
  </r>
  <r>
    <n v="5885"/>
    <n v="1973"/>
    <s v="2n Cycle"/>
    <s v="Married"/>
    <n v="35688"/>
    <n v="2"/>
    <n v="1"/>
    <d v="2012-08-22T00:00:00"/>
    <n v="94"/>
    <n v="73"/>
    <n v="3"/>
    <n v="90"/>
    <n v="12"/>
    <n v="1"/>
    <n v="32"/>
    <x v="67"/>
    <x v="8"/>
    <n v="90"/>
    <n v="12"/>
    <n v="1"/>
    <n v="32"/>
    <n v="7"/>
    <n v="4"/>
    <n v="1"/>
    <n v="4"/>
    <n v="8"/>
    <n v="0"/>
    <n v="0"/>
    <n v="0"/>
    <n v="0"/>
    <n v="0"/>
    <n v="0"/>
    <n v="0"/>
    <x v="2"/>
    <n v="211"/>
    <n v="35.166666666666664"/>
    <n v="13.1875"/>
    <m/>
    <n v="16"/>
    <n v="773"/>
    <m/>
    <n v="43.75"/>
    <n v="1"/>
    <n v="3"/>
    <n v="3"/>
    <s v="133"/>
    <s v="Lost"/>
    <m/>
    <n v="773"/>
    <n v="2.117808219178082"/>
    <n v="7.5549805950840883"/>
    <n v="99.631306597671411"/>
    <n v="99.631306597671411"/>
    <n v="130.72528883183568"/>
    <d v="2012-11-24T00:00:00"/>
    <s v="Unique"/>
  </r>
  <r>
    <n v="3310"/>
    <n v="1973"/>
    <s v="2n Cycle"/>
    <s v="Married"/>
    <n v="35688"/>
    <n v="2"/>
    <n v="1"/>
    <d v="2012-08-22T00:00:00"/>
    <n v="94"/>
    <n v="73"/>
    <n v="3"/>
    <n v="90"/>
    <n v="12"/>
    <n v="1"/>
    <n v="32"/>
    <x v="67"/>
    <x v="8"/>
    <n v="90"/>
    <n v="12"/>
    <n v="1"/>
    <n v="32"/>
    <n v="7"/>
    <n v="4"/>
    <n v="1"/>
    <n v="4"/>
    <n v="8"/>
    <n v="0"/>
    <n v="0"/>
    <n v="0"/>
    <n v="0"/>
    <n v="0"/>
    <n v="0"/>
    <n v="0"/>
    <x v="0"/>
    <n v="211"/>
    <n v="35.166666666666664"/>
    <n v="13.1875"/>
    <m/>
    <n v="16"/>
    <n v="773"/>
    <m/>
    <n v="43.75"/>
    <n v="1"/>
    <n v="3"/>
    <n v="3"/>
    <s v="133"/>
    <s v="Lost"/>
    <m/>
    <n v="773"/>
    <n v="2.117808219178082"/>
    <n v="7.5549805950840883"/>
    <n v="99.631306597671411"/>
    <n v="99.631306597671411"/>
    <n v="416.47435897435895"/>
    <d v="2012-11-24T00:00:00"/>
    <s v="Unique"/>
  </r>
  <r>
    <n v="10395"/>
    <n v="1986"/>
    <s v="Basic"/>
    <s v="Single"/>
    <n v="8940"/>
    <n v="1"/>
    <n v="0"/>
    <d v="2012-08-22T00:00:00"/>
    <n v="25"/>
    <n v="1"/>
    <n v="45"/>
    <n v="3"/>
    <n v="4"/>
    <n v="6"/>
    <n v="42"/>
    <x v="42"/>
    <x v="39"/>
    <n v="3"/>
    <n v="4"/>
    <n v="6"/>
    <n v="42"/>
    <n v="3"/>
    <n v="3"/>
    <n v="1"/>
    <n v="3"/>
    <n v="8"/>
    <n v="0"/>
    <n v="0"/>
    <n v="0"/>
    <n v="0"/>
    <n v="0"/>
    <n v="0"/>
    <n v="0"/>
    <x v="0"/>
    <n v="101"/>
    <n v="16.833333333333332"/>
    <n v="10.1"/>
    <m/>
    <n v="10"/>
    <n v="773"/>
    <m/>
    <n v="30"/>
    <n v="4"/>
    <n v="2"/>
    <n v="2"/>
    <s v="422"/>
    <s v="Potential Loyalists"/>
    <m/>
    <n v="773"/>
    <n v="2.117808219178082"/>
    <n v="4.7218628719275557"/>
    <n v="47.690815006468313"/>
    <n v="47.690815006468306"/>
    <n v="204.55012853470438"/>
    <d v="2012-09-16T00:00:00"/>
    <s v="Unique"/>
  </r>
  <r>
    <n v="7422"/>
    <n v="1987"/>
    <s v="Graduation"/>
    <s v="Single"/>
    <n v="46923"/>
    <n v="1"/>
    <n v="0"/>
    <d v="2012-08-22T00:00:00"/>
    <n v="90"/>
    <n v="85"/>
    <n v="44"/>
    <n v="54"/>
    <n v="102"/>
    <n v="78"/>
    <n v="6"/>
    <x v="68"/>
    <x v="40"/>
    <n v="54"/>
    <n v="102"/>
    <n v="78"/>
    <n v="6"/>
    <n v="3"/>
    <n v="5"/>
    <n v="1"/>
    <n v="7"/>
    <n v="7"/>
    <n v="0"/>
    <n v="0"/>
    <n v="0"/>
    <n v="0"/>
    <n v="0"/>
    <n v="0"/>
    <n v="0"/>
    <x v="0"/>
    <n v="369"/>
    <n v="61.5"/>
    <n v="23.0625"/>
    <m/>
    <n v="16"/>
    <n v="773"/>
    <m/>
    <n v="18.75"/>
    <n v="1"/>
    <n v="3"/>
    <n v="3"/>
    <s v="133"/>
    <s v="Lost"/>
    <m/>
    <n v="773"/>
    <n v="2.117808219178082"/>
    <n v="7.5549805950840883"/>
    <n v="174.23673997412678"/>
    <n v="174.23673997412678"/>
    <n v="391.2387676508344"/>
    <d v="2012-11-20T00:00:00"/>
    <s v="Unique"/>
  </r>
  <r>
    <n v="6905"/>
    <n v="1994"/>
    <s v="Graduation"/>
    <s v="Together"/>
    <n v="80685"/>
    <n v="0"/>
    <n v="0"/>
    <d v="2012-08-22T00:00:00"/>
    <n v="55"/>
    <n v="241"/>
    <n v="45"/>
    <n v="604"/>
    <n v="34"/>
    <n v="26"/>
    <n v="54"/>
    <x v="69"/>
    <x v="39"/>
    <n v="604"/>
    <n v="34"/>
    <n v="26"/>
    <n v="54"/>
    <n v="1"/>
    <n v="6"/>
    <n v="4"/>
    <n v="10"/>
    <n v="2"/>
    <n v="0"/>
    <n v="0"/>
    <n v="0"/>
    <n v="0"/>
    <n v="0"/>
    <n v="0"/>
    <n v="0"/>
    <x v="0"/>
    <n v="1004"/>
    <n v="167.33333333333334"/>
    <n v="47.80952380952381"/>
    <m/>
    <n v="21"/>
    <n v="773"/>
    <m/>
    <n v="4.7619047619047619"/>
    <n v="3"/>
    <n v="4"/>
    <n v="4"/>
    <s v="344"/>
    <s v="Needs Attention"/>
    <m/>
    <n v="773"/>
    <n v="2.117808219178082"/>
    <n v="9.915912031047867"/>
    <n v="474.07503234152659"/>
    <n v="474.07503234152654"/>
    <n v="325.59125964010286"/>
    <d v="2012-10-16T00:00:00"/>
    <s v="Unique"/>
  </r>
  <r>
    <n v="2926"/>
    <n v="1952"/>
    <s v="Master"/>
    <s v="Together"/>
    <n v="55951"/>
    <n v="0"/>
    <n v="1"/>
    <d v="2012-08-23T00:00:00"/>
    <n v="62"/>
    <n v="1241"/>
    <n v="0"/>
    <n v="80"/>
    <n v="0"/>
    <n v="13"/>
    <n v="40"/>
    <x v="70"/>
    <x v="0"/>
    <n v="80"/>
    <s v=""/>
    <n v="13"/>
    <n v="40"/>
    <n v="3"/>
    <n v="3"/>
    <n v="6"/>
    <n v="11"/>
    <n v="8"/>
    <n v="0"/>
    <n v="1"/>
    <n v="0"/>
    <n v="1"/>
    <n v="0"/>
    <n v="0"/>
    <n v="0"/>
    <x v="3"/>
    <n v="1374"/>
    <n v="229"/>
    <n v="59.739130434782609"/>
    <m/>
    <n v="23"/>
    <n v="772"/>
    <m/>
    <n v="13.043478260869565"/>
    <n v="2"/>
    <n v="5"/>
    <n v="5"/>
    <s v="255"/>
    <s v="Frequent Buyers"/>
    <m/>
    <n v="772"/>
    <n v="2.1150684931506851"/>
    <n v="10.874352331606216"/>
    <n v="649.62435233160613"/>
    <n v="649.62435233160613"/>
    <n v="10.321336760925451"/>
    <d v="2012-10-24T00:00:00"/>
    <s v="Unique"/>
  </r>
  <r>
    <n v="10176"/>
    <n v="1968"/>
    <s v="Graduation"/>
    <s v="Single"/>
    <n v="57107"/>
    <n v="0"/>
    <n v="1"/>
    <d v="2012-08-24T00:00:00"/>
    <n v="44"/>
    <n v="159"/>
    <n v="0"/>
    <n v="120"/>
    <n v="0"/>
    <n v="0"/>
    <n v="137"/>
    <x v="71"/>
    <x v="0"/>
    <n v="120"/>
    <s v=""/>
    <s v=""/>
    <n v="137"/>
    <n v="7"/>
    <n v="4"/>
    <n v="4"/>
    <n v="8"/>
    <n v="8"/>
    <n v="0"/>
    <n v="1"/>
    <n v="0"/>
    <n v="1"/>
    <n v="0"/>
    <n v="1"/>
    <n v="0"/>
    <x v="0"/>
    <n v="416"/>
    <n v="69.333333333333329"/>
    <n v="18.086956521739129"/>
    <m/>
    <n v="23"/>
    <n v="771"/>
    <m/>
    <n v="30.434782608695656"/>
    <n v="3"/>
    <n v="5"/>
    <n v="3"/>
    <s v="353"/>
    <s v="Frequent Buyers"/>
    <m/>
    <n v="771"/>
    <n v="2.1123287671232878"/>
    <n v="10.88845654993515"/>
    <n v="196.93904020752268"/>
    <n v="196.93904020752268"/>
    <n v="517.00514138817482"/>
    <d v="2012-10-07T00:00:00"/>
    <s v="Unique"/>
  </r>
  <r>
    <n v="5140"/>
    <n v="1985"/>
    <s v="PhD"/>
    <s v="Married"/>
    <n v="64355"/>
    <n v="1"/>
    <n v="0"/>
    <d v="2012-08-24T00:00:00"/>
    <n v="66"/>
    <n v="1047"/>
    <n v="0"/>
    <n v="140"/>
    <n v="67"/>
    <n v="38"/>
    <n v="153"/>
    <x v="72"/>
    <x v="0"/>
    <n v="140"/>
    <n v="67"/>
    <n v="38"/>
    <n v="153"/>
    <n v="2"/>
    <n v="4"/>
    <n v="3"/>
    <n v="12"/>
    <n v="8"/>
    <n v="0"/>
    <n v="0"/>
    <n v="0"/>
    <n v="0"/>
    <n v="0"/>
    <n v="0"/>
    <n v="0"/>
    <x v="0"/>
    <n v="1445"/>
    <n v="240.83333333333334"/>
    <n v="68.80952380952381"/>
    <m/>
    <n v="21"/>
    <n v="771"/>
    <m/>
    <n v="9.5238095238095237"/>
    <n v="2"/>
    <n v="4"/>
    <n v="5"/>
    <s v="245"/>
    <s v="Big Spenders"/>
    <m/>
    <n v="771"/>
    <n v="2.1123287671232878"/>
    <n v="9.9416342412451364"/>
    <n v="684.07911802853437"/>
    <n v="684.07911802853437"/>
    <n v="738.91388174807196"/>
    <d v="2012-10-29T00:00:00"/>
    <s v="Unique"/>
  </r>
  <r>
    <n v="4094"/>
    <n v="1961"/>
    <s v="Graduation"/>
    <s v="Married"/>
    <n v="60544"/>
    <n v="1"/>
    <n v="1"/>
    <d v="2012-08-25T00:00:00"/>
    <n v="92"/>
    <n v="201"/>
    <n v="2"/>
    <n v="43"/>
    <n v="3"/>
    <n v="5"/>
    <n v="35"/>
    <x v="73"/>
    <x v="12"/>
    <n v="43"/>
    <n v="3"/>
    <n v="5"/>
    <n v="35"/>
    <n v="4"/>
    <n v="5"/>
    <n v="1"/>
    <n v="5"/>
    <n v="6"/>
    <n v="0"/>
    <n v="0"/>
    <n v="0"/>
    <n v="0"/>
    <n v="0"/>
    <n v="0"/>
    <n v="0"/>
    <x v="4"/>
    <n v="289"/>
    <n v="48.166666666666664"/>
    <n v="19.266666666666666"/>
    <m/>
    <n v="15"/>
    <n v="770"/>
    <m/>
    <n v="26.666666666666668"/>
    <n v="1"/>
    <n v="3"/>
    <n v="3"/>
    <s v="133"/>
    <s v="Lost"/>
    <m/>
    <n v="770"/>
    <n v="2.1095890410958904"/>
    <n v="7.1103896103896105"/>
    <n v="136.99350649350649"/>
    <n v="136.99350649350649"/>
    <n v="577.32947232947242"/>
    <d v="2012-11-25T00:00:00"/>
    <s v="Unique"/>
  </r>
  <r>
    <n v="8588"/>
    <n v="1961"/>
    <s v="Graduation"/>
    <s v="Married"/>
    <n v="60544"/>
    <n v="1"/>
    <n v="1"/>
    <d v="2012-08-25T00:00:00"/>
    <n v="92"/>
    <n v="201"/>
    <n v="2"/>
    <n v="43"/>
    <n v="3"/>
    <n v="5"/>
    <n v="35"/>
    <x v="73"/>
    <x v="12"/>
    <n v="43"/>
    <n v="3"/>
    <n v="5"/>
    <n v="35"/>
    <n v="4"/>
    <n v="5"/>
    <n v="1"/>
    <n v="5"/>
    <n v="6"/>
    <n v="0"/>
    <n v="0"/>
    <n v="0"/>
    <n v="0"/>
    <n v="0"/>
    <n v="0"/>
    <n v="0"/>
    <x v="5"/>
    <n v="289"/>
    <n v="48.166666666666664"/>
    <n v="19.266666666666666"/>
    <m/>
    <n v="15"/>
    <n v="770"/>
    <m/>
    <n v="26.666666666666668"/>
    <n v="1"/>
    <n v="3"/>
    <n v="3"/>
    <s v="133"/>
    <s v="Lost"/>
    <m/>
    <n v="770"/>
    <n v="2.1095890410958904"/>
    <n v="7.1103896103896105"/>
    <n v="136.99350649350649"/>
    <n v="136.99350649350649"/>
    <n v="152.94344473007712"/>
    <d v="2012-11-25T00:00:00"/>
    <s v="Unique"/>
  </r>
  <r>
    <n v="5236"/>
    <n v="1979"/>
    <s v="Graduation"/>
    <s v="Together"/>
    <n v="77568"/>
    <n v="0"/>
    <n v="1"/>
    <d v="2012-08-25T00:00:00"/>
    <n v="30"/>
    <n v="1230"/>
    <n v="0"/>
    <n v="396"/>
    <n v="232"/>
    <n v="178"/>
    <n v="158"/>
    <x v="74"/>
    <x v="0"/>
    <n v="396"/>
    <n v="232"/>
    <n v="178"/>
    <n v="158"/>
    <n v="1"/>
    <n v="10"/>
    <n v="2"/>
    <n v="8"/>
    <n v="5"/>
    <n v="1"/>
    <n v="0"/>
    <n v="0"/>
    <n v="1"/>
    <n v="1"/>
    <n v="0"/>
    <n v="0"/>
    <x v="0"/>
    <n v="2194"/>
    <n v="365.66666666666669"/>
    <n v="104.47619047619048"/>
    <m/>
    <n v="21"/>
    <n v="770"/>
    <m/>
    <n v="4.7619047619047619"/>
    <n v="4"/>
    <n v="4"/>
    <n v="5"/>
    <s v="445"/>
    <s v="Big Spenders"/>
    <m/>
    <n v="770"/>
    <n v="2.1095890410958904"/>
    <n v="9.954545454545455"/>
    <n v="1040.0129870129872"/>
    <n v="1040.012987012987"/>
    <n v="56.370656370656377"/>
    <d v="2012-09-24T00:00:00"/>
    <s v="Unique"/>
  </r>
  <r>
    <n v="195"/>
    <n v="1972"/>
    <s v="Graduation"/>
    <s v="Single"/>
    <n v="38808"/>
    <n v="1"/>
    <n v="0"/>
    <d v="2012-08-26T00:00:00"/>
    <n v="21"/>
    <n v="125"/>
    <n v="17"/>
    <n v="52"/>
    <n v="3"/>
    <n v="19"/>
    <n v="30"/>
    <x v="75"/>
    <x v="4"/>
    <n v="52"/>
    <n v="3"/>
    <n v="19"/>
    <n v="30"/>
    <n v="4"/>
    <n v="5"/>
    <n v="1"/>
    <n v="4"/>
    <n v="8"/>
    <n v="0"/>
    <n v="0"/>
    <n v="1"/>
    <n v="0"/>
    <n v="0"/>
    <n v="1"/>
    <n v="0"/>
    <x v="0"/>
    <n v="246"/>
    <n v="41"/>
    <n v="17.571428571428573"/>
    <m/>
    <n v="14"/>
    <n v="769"/>
    <m/>
    <n v="28.571428571428569"/>
    <n v="4"/>
    <n v="3"/>
    <n v="3"/>
    <s v="433"/>
    <s v="Potential Loyalists"/>
    <m/>
    <n v="769"/>
    <n v="2.106849315068493"/>
    <n v="6.6449934980494154"/>
    <n v="116.7620286085826"/>
    <n v="116.76202860858258"/>
    <n v="56.370656370656377"/>
    <d v="2012-09-16T00:00:00"/>
    <s v="Unique"/>
  </r>
  <r>
    <n v="4643"/>
    <n v="1973"/>
    <s v="Graduation"/>
    <s v="Married"/>
    <n v="27803"/>
    <n v="1"/>
    <n v="0"/>
    <d v="2012-08-26T00:00:00"/>
    <n v="40"/>
    <n v="8"/>
    <n v="26"/>
    <n v="46"/>
    <n v="38"/>
    <n v="9"/>
    <n v="49"/>
    <x v="76"/>
    <x v="36"/>
    <n v="46"/>
    <n v="38"/>
    <n v="9"/>
    <n v="49"/>
    <n v="2"/>
    <n v="3"/>
    <n v="0"/>
    <n v="4"/>
    <n v="8"/>
    <n v="0"/>
    <n v="0"/>
    <n v="0"/>
    <n v="0"/>
    <n v="0"/>
    <n v="0"/>
    <n v="0"/>
    <x v="4"/>
    <n v="176"/>
    <n v="29.333333333333332"/>
    <n v="19.555555555555557"/>
    <m/>
    <n v="9"/>
    <n v="769"/>
    <m/>
    <n v="22.222222222222221"/>
    <n v="3"/>
    <n v="2"/>
    <n v="2"/>
    <s v="322"/>
    <s v="Needs Attention"/>
    <m/>
    <n v="769"/>
    <n v="2.106849315068493"/>
    <n v="4.271781534460338"/>
    <n v="83.537061118335501"/>
    <n v="83.537061118335501"/>
    <n v="56.370656370656377"/>
    <d v="2012-10-05T00:00:00"/>
    <s v="Unique"/>
  </r>
  <r>
    <n v="8278"/>
    <n v="1990"/>
    <s v="PhD"/>
    <s v="Married"/>
    <n v="74214"/>
    <n v="0"/>
    <n v="0"/>
    <d v="2012-08-26T00:00:00"/>
    <n v="3"/>
    <n v="863"/>
    <n v="83"/>
    <n v="547"/>
    <n v="86"/>
    <n v="99"/>
    <n v="33"/>
    <x v="77"/>
    <x v="41"/>
    <n v="547"/>
    <n v="86"/>
    <n v="99"/>
    <n v="33"/>
    <n v="1"/>
    <n v="8"/>
    <n v="2"/>
    <n v="5"/>
    <n v="5"/>
    <n v="0"/>
    <n v="0"/>
    <n v="0"/>
    <n v="0"/>
    <n v="0"/>
    <n v="0"/>
    <n v="0"/>
    <x v="0"/>
    <n v="1711"/>
    <n v="285.16666666666669"/>
    <n v="106.9375"/>
    <m/>
    <n v="16"/>
    <n v="769"/>
    <m/>
    <n v="6.25"/>
    <n v="5"/>
    <n v="3"/>
    <n v="5"/>
    <s v="535"/>
    <s v="Loyal Customers"/>
    <m/>
    <n v="769"/>
    <n v="2.106849315068493"/>
    <n v="7.5942782834850462"/>
    <n v="812.11313394018214"/>
    <n v="812.11313394018214"/>
    <n v="396.47361647361652"/>
    <d v="2012-08-29T00:00:00"/>
    <s v="Unique"/>
  </r>
  <r>
    <n v="1859"/>
    <n v="1972"/>
    <s v="Master"/>
    <s v="Married"/>
    <n v="75251"/>
    <n v="0"/>
    <n v="0"/>
    <d v="2012-08-27T00:00:00"/>
    <n v="34"/>
    <n v="721"/>
    <n v="111"/>
    <n v="925"/>
    <n v="97"/>
    <n v="18"/>
    <n v="18"/>
    <x v="78"/>
    <x v="42"/>
    <n v="925"/>
    <n v="97"/>
    <n v="18"/>
    <n v="18"/>
    <n v="1"/>
    <n v="7"/>
    <n v="6"/>
    <n v="5"/>
    <n v="5"/>
    <n v="0"/>
    <n v="0"/>
    <n v="0"/>
    <n v="0"/>
    <n v="0"/>
    <n v="1"/>
    <n v="0"/>
    <x v="5"/>
    <n v="1890"/>
    <n v="315"/>
    <n v="99.473684210526315"/>
    <m/>
    <n v="19"/>
    <n v="768"/>
    <m/>
    <n v="5.2631578947368416"/>
    <n v="4"/>
    <n v="4"/>
    <n v="5"/>
    <s v="445"/>
    <s v="Big Spenders"/>
    <m/>
    <n v="768"/>
    <n v="2.1041095890410957"/>
    <n v="9.0299479166666679"/>
    <n v="898.24218750000011"/>
    <n v="898.24218750000011"/>
    <n v="163.8967741935484"/>
    <d v="2012-09-30T00:00:00"/>
    <s v="Unique"/>
  </r>
  <r>
    <n v="10398"/>
    <n v="1981"/>
    <s v="2n Cycle"/>
    <s v="Single"/>
    <n v="24336"/>
    <n v="1"/>
    <n v="0"/>
    <d v="2012-08-27T00:00:00"/>
    <n v="82"/>
    <n v="1"/>
    <n v="6"/>
    <n v="2"/>
    <n v="8"/>
    <n v="2"/>
    <n v="12"/>
    <x v="42"/>
    <x v="43"/>
    <n v="2"/>
    <n v="8"/>
    <n v="2"/>
    <n v="12"/>
    <n v="1"/>
    <n v="1"/>
    <n v="0"/>
    <n v="2"/>
    <n v="7"/>
    <n v="0"/>
    <n v="0"/>
    <n v="0"/>
    <n v="0"/>
    <n v="0"/>
    <n v="0"/>
    <n v="0"/>
    <x v="0"/>
    <n v="31"/>
    <n v="5.166666666666667"/>
    <n v="7.75"/>
    <m/>
    <n v="4"/>
    <n v="768"/>
    <m/>
    <n v="25"/>
    <n v="1"/>
    <n v="1"/>
    <n v="1"/>
    <s v="111"/>
    <s v="Lost"/>
    <m/>
    <n v="768"/>
    <n v="2.1041095890410957"/>
    <n v="1.901041666666667"/>
    <n v="14.73307291666667"/>
    <n v="14.733072916666668"/>
    <n v="79.490979381443296"/>
    <d v="2012-11-17T00:00:00"/>
    <s v="Unique"/>
  </r>
  <r>
    <n v="6728"/>
    <n v="1985"/>
    <s v="Graduation"/>
    <s v="Together"/>
    <n v="29103"/>
    <n v="1"/>
    <n v="0"/>
    <d v="2012-08-27T00:00:00"/>
    <n v="38"/>
    <n v="16"/>
    <n v="0"/>
    <n v="17"/>
    <n v="6"/>
    <n v="3"/>
    <n v="6"/>
    <x v="79"/>
    <x v="0"/>
    <n v="17"/>
    <n v="6"/>
    <n v="3"/>
    <n v="6"/>
    <n v="2"/>
    <n v="1"/>
    <n v="0"/>
    <n v="3"/>
    <n v="9"/>
    <n v="0"/>
    <n v="0"/>
    <n v="0"/>
    <n v="0"/>
    <n v="0"/>
    <n v="0"/>
    <n v="0"/>
    <x v="0"/>
    <n v="48"/>
    <n v="8"/>
    <n v="8"/>
    <m/>
    <n v="6"/>
    <n v="768"/>
    <m/>
    <n v="33.333333333333329"/>
    <n v="4"/>
    <n v="1"/>
    <n v="1"/>
    <s v="411"/>
    <s v="Potential Loyalists"/>
    <m/>
    <n v="768"/>
    <n v="2.1041095890410957"/>
    <n v="2.8515625000000004"/>
    <n v="22.812500000000004"/>
    <n v="22.812500000000004"/>
    <n v="139.22680412371133"/>
    <d v="2012-10-04T00:00:00"/>
    <s v="Unique"/>
  </r>
  <r>
    <n v="6875"/>
    <n v="1965"/>
    <s v="PhD"/>
    <s v="Together"/>
    <n v="32727"/>
    <n v="0"/>
    <n v="0"/>
    <d v="2012-08-28T00:00:00"/>
    <n v="38"/>
    <n v="167"/>
    <n v="13"/>
    <n v="180"/>
    <n v="86"/>
    <n v="13"/>
    <n v="70"/>
    <x v="80"/>
    <x v="22"/>
    <n v="180"/>
    <n v="86"/>
    <n v="13"/>
    <n v="70"/>
    <n v="2"/>
    <n v="7"/>
    <n v="3"/>
    <n v="5"/>
    <n v="8"/>
    <n v="0"/>
    <n v="0"/>
    <n v="0"/>
    <n v="0"/>
    <n v="0"/>
    <n v="0"/>
    <n v="0"/>
    <x v="2"/>
    <n v="529"/>
    <n v="88.166666666666671"/>
    <n v="31.117647058823529"/>
    <m/>
    <n v="17"/>
    <n v="767"/>
    <m/>
    <n v="11.76470588235294"/>
    <n v="4"/>
    <n v="3"/>
    <n v="3"/>
    <s v="433"/>
    <s v="Potential Loyalists"/>
    <m/>
    <n v="767"/>
    <n v="2.1013698630136988"/>
    <n v="8.0899608865710562"/>
    <n v="251.74054758800523"/>
    <n v="251.7405475880052"/>
    <n v="657.47096774193551"/>
    <d v="2012-10-05T00:00:00"/>
    <s v="Unique"/>
  </r>
  <r>
    <n v="1513"/>
    <n v="1979"/>
    <s v="2n Cycle"/>
    <s v="Together"/>
    <n v="60839"/>
    <n v="1"/>
    <n v="1"/>
    <d v="2012-08-28T00:00:00"/>
    <n v="72"/>
    <n v="600"/>
    <n v="21"/>
    <n v="128"/>
    <n v="223"/>
    <n v="150"/>
    <n v="128"/>
    <x v="81"/>
    <x v="1"/>
    <n v="128"/>
    <n v="223"/>
    <n v="150"/>
    <n v="128"/>
    <n v="13"/>
    <n v="2"/>
    <n v="2"/>
    <n v="12"/>
    <n v="8"/>
    <n v="0"/>
    <n v="0"/>
    <n v="0"/>
    <n v="0"/>
    <n v="0"/>
    <n v="0"/>
    <n v="0"/>
    <x v="0"/>
    <n v="1250"/>
    <n v="208.33333333333334"/>
    <n v="43.103448275862071"/>
    <m/>
    <n v="29"/>
    <n v="767"/>
    <m/>
    <n v="44.827586206896555"/>
    <n v="2"/>
    <n v="5"/>
    <n v="5"/>
    <s v="255"/>
    <s v="Frequent Buyers"/>
    <m/>
    <n v="767"/>
    <n v="2.1013698630136988"/>
    <n v="13.800521512385918"/>
    <n v="594.85006518904822"/>
    <n v="594.85006518904822"/>
    <n v="711.63225806451612"/>
    <d v="2012-11-08T00:00:00"/>
    <s v="Unique"/>
  </r>
  <r>
    <n v="8310"/>
    <n v="1964"/>
    <s v="Graduation"/>
    <s v="Together"/>
    <n v="68142"/>
    <n v="0"/>
    <n v="1"/>
    <d v="2012-08-29T00:00:00"/>
    <n v="96"/>
    <n v="897"/>
    <n v="126"/>
    <n v="196"/>
    <n v="91"/>
    <n v="112"/>
    <n v="37"/>
    <x v="82"/>
    <x v="44"/>
    <n v="196"/>
    <n v="91"/>
    <n v="112"/>
    <n v="37"/>
    <n v="3"/>
    <n v="10"/>
    <n v="4"/>
    <n v="7"/>
    <n v="6"/>
    <n v="0"/>
    <n v="0"/>
    <n v="0"/>
    <n v="0"/>
    <n v="0"/>
    <n v="0"/>
    <n v="0"/>
    <x v="0"/>
    <n v="1459"/>
    <n v="243.16666666666666"/>
    <n v="60.791666666666664"/>
    <m/>
    <n v="24"/>
    <n v="766"/>
    <m/>
    <n v="12.5"/>
    <n v="1"/>
    <n v="5"/>
    <n v="5"/>
    <s v="155"/>
    <s v="Frequent Buyers"/>
    <m/>
    <n v="766"/>
    <n v="2.0986301369863014"/>
    <n v="11.436031331592689"/>
    <n v="695.21540469973888"/>
    <n v="695.21540469973888"/>
    <n v="326.80232558139534"/>
    <d v="2012-12-03T00:00:00"/>
    <s v="Unique"/>
  </r>
  <r>
    <n v="10992"/>
    <n v="1967"/>
    <s v="Graduation"/>
    <s v="Together"/>
    <n v="75702"/>
    <n v="1"/>
    <n v="1"/>
    <d v="2012-08-29T00:00:00"/>
    <n v="77"/>
    <n v="650"/>
    <n v="28"/>
    <n v="353"/>
    <n v="45"/>
    <n v="42"/>
    <n v="30"/>
    <x v="34"/>
    <x v="45"/>
    <n v="353"/>
    <n v="45"/>
    <n v="42"/>
    <n v="30"/>
    <n v="5"/>
    <n v="4"/>
    <n v="6"/>
    <n v="11"/>
    <n v="8"/>
    <n v="0"/>
    <n v="0"/>
    <n v="0"/>
    <n v="0"/>
    <n v="0"/>
    <n v="0"/>
    <n v="0"/>
    <x v="3"/>
    <n v="1148"/>
    <n v="191.33333333333334"/>
    <n v="44.153846153846153"/>
    <m/>
    <n v="26"/>
    <n v="766"/>
    <m/>
    <n v="19.230769230769234"/>
    <n v="2"/>
    <n v="5"/>
    <n v="4"/>
    <s v="254"/>
    <s v="Frequent Buyers"/>
    <m/>
    <n v="766"/>
    <n v="2.0986301369863014"/>
    <n v="12.389033942558747"/>
    <n v="547.023498694517"/>
    <n v="547.023498694517"/>
    <n v="174.23673997412678"/>
    <d v="2012-11-14T00:00:00"/>
    <s v="Unique"/>
  </r>
  <r>
    <n v="3846"/>
    <n v="1974"/>
    <s v="Graduation"/>
    <s v="Married"/>
    <n v="42557"/>
    <n v="0"/>
    <n v="1"/>
    <d v="2012-08-29T00:00:00"/>
    <n v="98"/>
    <n v="192"/>
    <n v="5"/>
    <n v="53"/>
    <n v="0"/>
    <n v="5"/>
    <n v="15"/>
    <x v="83"/>
    <x v="30"/>
    <n v="53"/>
    <s v=""/>
    <n v="5"/>
    <n v="15"/>
    <n v="4"/>
    <n v="6"/>
    <n v="1"/>
    <n v="4"/>
    <n v="8"/>
    <n v="0"/>
    <n v="0"/>
    <n v="0"/>
    <n v="0"/>
    <n v="0"/>
    <n v="0"/>
    <n v="0"/>
    <x v="0"/>
    <n v="270"/>
    <n v="45"/>
    <n v="18"/>
    <m/>
    <n v="15"/>
    <n v="766"/>
    <m/>
    <n v="26.666666666666668"/>
    <n v="1"/>
    <n v="3"/>
    <n v="3"/>
    <s v="133"/>
    <s v="Lost"/>
    <m/>
    <n v="766"/>
    <n v="2.0986301369863014"/>
    <n v="7.1475195822454305"/>
    <n v="128.65535248041775"/>
    <n v="128.65535248041775"/>
    <n v="494.68346253229976"/>
    <d v="2012-12-05T00:00:00"/>
    <s v="Unique"/>
  </r>
  <r>
    <n v="4122"/>
    <n v="1975"/>
    <s v="Graduation"/>
    <s v="Married"/>
    <n v="79205"/>
    <n v="0"/>
    <n v="0"/>
    <d v="2012-08-29T00:00:00"/>
    <n v="73"/>
    <n v="504"/>
    <n v="23"/>
    <n v="117"/>
    <n v="179"/>
    <n v="28"/>
    <n v="44"/>
    <x v="84"/>
    <x v="46"/>
    <n v="117"/>
    <n v="179"/>
    <n v="28"/>
    <n v="44"/>
    <n v="1"/>
    <n v="6"/>
    <n v="5"/>
    <n v="4"/>
    <n v="4"/>
    <n v="1"/>
    <n v="0"/>
    <n v="0"/>
    <n v="0"/>
    <n v="0"/>
    <n v="1"/>
    <n v="0"/>
    <x v="0"/>
    <n v="895"/>
    <n v="149.16666666666666"/>
    <n v="55.9375"/>
    <m/>
    <n v="16"/>
    <n v="766"/>
    <m/>
    <n v="6.25"/>
    <n v="2"/>
    <n v="3"/>
    <n v="4"/>
    <s v="234"/>
    <s v="About to Sleep"/>
    <m/>
    <n v="766"/>
    <n v="2.0986301369863014"/>
    <n v="7.6240208877284594"/>
    <n v="426.4686684073107"/>
    <n v="426.4686684073107"/>
    <n v="474.07503234152654"/>
    <d v="2012-11-10T00:00:00"/>
    <s v="Unique"/>
  </r>
  <r>
    <n v="10710"/>
    <n v="1979"/>
    <s v="Graduation"/>
    <s v="Married"/>
    <n v="7500"/>
    <n v="0"/>
    <n v="1"/>
    <d v="2012-08-29T00:00:00"/>
    <n v="61"/>
    <n v="5"/>
    <n v="2"/>
    <n v="3"/>
    <n v="3"/>
    <n v="0"/>
    <n v="5"/>
    <x v="5"/>
    <x v="12"/>
    <n v="3"/>
    <n v="3"/>
    <s v=""/>
    <n v="5"/>
    <n v="1"/>
    <n v="1"/>
    <n v="0"/>
    <n v="2"/>
    <n v="8"/>
    <n v="0"/>
    <n v="0"/>
    <n v="0"/>
    <n v="0"/>
    <n v="0"/>
    <n v="0"/>
    <n v="0"/>
    <x v="0"/>
    <n v="18"/>
    <n v="3"/>
    <n v="4.5"/>
    <m/>
    <n v="4"/>
    <n v="766"/>
    <m/>
    <n v="25"/>
    <n v="2"/>
    <n v="1"/>
    <n v="1"/>
    <s v="211"/>
    <s v="About to Sleep"/>
    <m/>
    <n v="766"/>
    <n v="2.0986301369863014"/>
    <n v="1.9060052219321149"/>
    <n v="8.5770234986945173"/>
    <n v="8.5770234986945173"/>
    <n v="47.690815006468306"/>
    <d v="2012-10-29T00:00:00"/>
    <s v="Unique"/>
  </r>
  <r>
    <n v="9503"/>
    <n v="1980"/>
    <s v="Graduation"/>
    <s v="Single"/>
    <n v="28071"/>
    <n v="0"/>
    <n v="0"/>
    <d v="2012-08-29T00:00:00"/>
    <n v="65"/>
    <n v="39"/>
    <n v="33"/>
    <n v="130"/>
    <n v="41"/>
    <n v="26"/>
    <n v="44"/>
    <x v="85"/>
    <x v="11"/>
    <n v="130"/>
    <n v="41"/>
    <n v="26"/>
    <n v="44"/>
    <n v="2"/>
    <n v="5"/>
    <n v="1"/>
    <n v="5"/>
    <n v="8"/>
    <n v="0"/>
    <n v="0"/>
    <n v="0"/>
    <n v="0"/>
    <n v="0"/>
    <n v="0"/>
    <n v="0"/>
    <x v="0"/>
    <n v="313"/>
    <n v="52.166666666666664"/>
    <n v="24.076923076923077"/>
    <m/>
    <n v="13"/>
    <n v="766"/>
    <m/>
    <n v="15.384615384615385"/>
    <n v="2"/>
    <n v="3"/>
    <n v="3"/>
    <s v="233"/>
    <s v="About to Sleep"/>
    <m/>
    <n v="766"/>
    <n v="2.0986301369863014"/>
    <n v="6.1945169712793735"/>
    <n v="149.14490861618799"/>
    <n v="149.14490861618799"/>
    <n v="50.051746442432083"/>
    <d v="2012-11-02T00:00:00"/>
    <s v="Unique"/>
  </r>
  <r>
    <n v="3332"/>
    <n v="1985"/>
    <s v="Graduation"/>
    <s v="Single"/>
    <n v="29760"/>
    <n v="1"/>
    <n v="0"/>
    <d v="2012-08-29T00:00:00"/>
    <n v="87"/>
    <n v="64"/>
    <n v="4"/>
    <n v="68"/>
    <n v="7"/>
    <n v="5"/>
    <n v="17"/>
    <x v="86"/>
    <x v="16"/>
    <n v="68"/>
    <n v="7"/>
    <n v="5"/>
    <n v="17"/>
    <n v="4"/>
    <n v="3"/>
    <n v="1"/>
    <n v="4"/>
    <n v="8"/>
    <n v="0"/>
    <n v="0"/>
    <n v="0"/>
    <n v="0"/>
    <n v="0"/>
    <n v="0"/>
    <n v="0"/>
    <x v="5"/>
    <n v="165"/>
    <n v="27.5"/>
    <n v="13.75"/>
    <m/>
    <n v="12"/>
    <n v="766"/>
    <m/>
    <n v="33.333333333333329"/>
    <n v="1"/>
    <n v="2"/>
    <n v="2"/>
    <s v="122"/>
    <s v="Lost"/>
    <m/>
    <n v="766"/>
    <n v="2.0986301369863014"/>
    <n v="5.7180156657963446"/>
    <n v="78.622715404699733"/>
    <n v="78.622715404699733"/>
    <n v="857.01811125485131"/>
    <d v="2012-11-24T00:00:00"/>
    <s v="Unique"/>
  </r>
  <r>
    <n v="7433"/>
    <n v="1985"/>
    <s v="Graduation"/>
    <s v="Single"/>
    <n v="29760"/>
    <n v="1"/>
    <n v="0"/>
    <d v="2012-08-29T00:00:00"/>
    <n v="87"/>
    <n v="64"/>
    <n v="4"/>
    <n v="68"/>
    <n v="7"/>
    <n v="5"/>
    <n v="17"/>
    <x v="86"/>
    <x v="16"/>
    <n v="68"/>
    <n v="7"/>
    <n v="5"/>
    <n v="17"/>
    <n v="4"/>
    <n v="3"/>
    <n v="1"/>
    <n v="4"/>
    <n v="8"/>
    <n v="0"/>
    <n v="0"/>
    <n v="0"/>
    <n v="0"/>
    <n v="0"/>
    <n v="0"/>
    <n v="0"/>
    <x v="0"/>
    <n v="165"/>
    <n v="27.5"/>
    <n v="13.75"/>
    <m/>
    <n v="12"/>
    <n v="766"/>
    <m/>
    <n v="33.333333333333329"/>
    <n v="1"/>
    <n v="2"/>
    <n v="2"/>
    <s v="122"/>
    <s v="Lost"/>
    <m/>
    <n v="766"/>
    <n v="2.0986301369863014"/>
    <n v="5.7180156657963446"/>
    <n v="78.622715404699733"/>
    <n v="78.622715404699733"/>
    <n v="99.631306597671411"/>
    <d v="2012-11-24T00:00:00"/>
    <s v="Unique"/>
  </r>
  <r>
    <n v="2066"/>
    <n v="1949"/>
    <s v="Graduation"/>
    <s v="Together"/>
    <n v="38823"/>
    <n v="0"/>
    <n v="1"/>
    <d v="2012-08-30T00:00:00"/>
    <n v="56"/>
    <n v="70"/>
    <n v="0"/>
    <n v="11"/>
    <n v="2"/>
    <n v="8"/>
    <n v="23"/>
    <x v="19"/>
    <x v="0"/>
    <n v="11"/>
    <n v="2"/>
    <n v="8"/>
    <n v="23"/>
    <n v="1"/>
    <n v="2"/>
    <n v="1"/>
    <n v="3"/>
    <n v="6"/>
    <n v="0"/>
    <n v="0"/>
    <n v="0"/>
    <n v="0"/>
    <n v="0"/>
    <n v="0"/>
    <n v="0"/>
    <x v="0"/>
    <n v="114"/>
    <n v="19"/>
    <n v="16.285714285714285"/>
    <m/>
    <n v="7"/>
    <n v="765"/>
    <m/>
    <n v="14.285714285714285"/>
    <n v="3"/>
    <n v="1"/>
    <n v="2"/>
    <s v="312"/>
    <s v="Needs Attention"/>
    <m/>
    <n v="765"/>
    <n v="2.095890410958904"/>
    <n v="3.3398692810457518"/>
    <n v="54.392156862745097"/>
    <n v="54.392156862745097"/>
    <n v="649.62435233160613"/>
    <d v="2012-10-25T00:00:00"/>
    <s v="Unique"/>
  </r>
  <r>
    <n v="4910"/>
    <n v="1967"/>
    <s v="Graduation"/>
    <s v="Divorced"/>
    <n v="68743"/>
    <n v="0"/>
    <n v="0"/>
    <d v="2012-08-30T00:00:00"/>
    <n v="81"/>
    <n v="1132"/>
    <n v="134"/>
    <n v="384"/>
    <n v="175"/>
    <n v="134"/>
    <n v="115"/>
    <x v="87"/>
    <x v="47"/>
    <n v="384"/>
    <n v="175"/>
    <n v="134"/>
    <n v="115"/>
    <n v="1"/>
    <n v="11"/>
    <n v="5"/>
    <n v="13"/>
    <n v="7"/>
    <n v="0"/>
    <n v="0"/>
    <n v="0"/>
    <n v="0"/>
    <n v="0"/>
    <n v="0"/>
    <n v="0"/>
    <x v="1"/>
    <n v="2074"/>
    <n v="345.66666666666669"/>
    <n v="69.13333333333334"/>
    <m/>
    <n v="30"/>
    <n v="765"/>
    <m/>
    <n v="3.3333333333333335"/>
    <n v="1"/>
    <n v="5"/>
    <n v="5"/>
    <s v="155"/>
    <s v="Frequent Buyers"/>
    <m/>
    <n v="765"/>
    <n v="2.095890410958904"/>
    <n v="14.313725490196079"/>
    <n v="989.55555555555566"/>
    <n v="989.55555555555554"/>
    <n v="661.5329883570505"/>
    <d v="2012-11-19T00:00:00"/>
    <s v="Unique"/>
  </r>
  <r>
    <n v="3645"/>
    <n v="1972"/>
    <s v="PhD"/>
    <s v="Single"/>
    <n v="27213"/>
    <n v="1"/>
    <n v="0"/>
    <d v="2012-08-30T00:00:00"/>
    <n v="19"/>
    <n v="19"/>
    <n v="3"/>
    <n v="26"/>
    <n v="10"/>
    <n v="9"/>
    <n v="3"/>
    <x v="88"/>
    <x v="8"/>
    <n v="26"/>
    <n v="10"/>
    <n v="9"/>
    <n v="3"/>
    <n v="3"/>
    <n v="2"/>
    <n v="0"/>
    <n v="4"/>
    <n v="8"/>
    <n v="0"/>
    <n v="0"/>
    <n v="0"/>
    <n v="0"/>
    <n v="0"/>
    <n v="1"/>
    <n v="0"/>
    <x v="0"/>
    <n v="70"/>
    <n v="11.666666666666666"/>
    <n v="7.7777777777777777"/>
    <m/>
    <n v="9"/>
    <n v="765"/>
    <m/>
    <n v="33.333333333333329"/>
    <n v="5"/>
    <n v="2"/>
    <n v="2"/>
    <s v="522"/>
    <s v="Others"/>
    <m/>
    <n v="765"/>
    <n v="2.095890410958904"/>
    <n v="4.2941176470588234"/>
    <n v="33.398692810457511"/>
    <n v="33.398692810457518"/>
    <n v="196.93904020752268"/>
    <d v="2012-09-18T00:00:00"/>
    <s v="Unique"/>
  </r>
  <r>
    <n v="7532"/>
    <n v="1980"/>
    <s v="Graduation"/>
    <s v="Married"/>
    <n v="43586"/>
    <n v="0"/>
    <n v="1"/>
    <d v="2012-08-30T00:00:00"/>
    <n v="26"/>
    <n v="99"/>
    <n v="2"/>
    <n v="11"/>
    <n v="4"/>
    <n v="0"/>
    <n v="16"/>
    <x v="89"/>
    <x v="12"/>
    <n v="11"/>
    <n v="4"/>
    <s v=""/>
    <n v="16"/>
    <n v="3"/>
    <n v="3"/>
    <n v="0"/>
    <n v="4"/>
    <n v="8"/>
    <n v="0"/>
    <n v="0"/>
    <n v="0"/>
    <n v="0"/>
    <n v="0"/>
    <n v="0"/>
    <n v="0"/>
    <x v="5"/>
    <n v="132"/>
    <n v="22"/>
    <n v="13.2"/>
    <m/>
    <n v="10"/>
    <n v="765"/>
    <m/>
    <n v="30"/>
    <n v="4"/>
    <n v="2"/>
    <n v="2"/>
    <s v="422"/>
    <s v="Potential Loyalists"/>
    <m/>
    <n v="765"/>
    <n v="2.095890410958904"/>
    <n v="4.7712418300653594"/>
    <n v="62.980392156862742"/>
    <n v="62.980392156862749"/>
    <n v="684.07911802853437"/>
    <d v="2012-09-25T00:00:00"/>
    <s v="Unique"/>
  </r>
  <r>
    <n v="4939"/>
    <n v="1946"/>
    <s v="Graduation"/>
    <s v="Together"/>
    <n v="37760"/>
    <n v="0"/>
    <n v="0"/>
    <d v="2012-08-31T00:00:00"/>
    <n v="20"/>
    <n v="84"/>
    <n v="5"/>
    <n v="38"/>
    <n v="150"/>
    <n v="12"/>
    <n v="28"/>
    <x v="90"/>
    <x v="30"/>
    <n v="38"/>
    <n v="150"/>
    <n v="12"/>
    <n v="28"/>
    <n v="2"/>
    <n v="4"/>
    <n v="1"/>
    <n v="6"/>
    <n v="7"/>
    <n v="0"/>
    <n v="0"/>
    <n v="0"/>
    <n v="0"/>
    <n v="0"/>
    <n v="0"/>
    <n v="0"/>
    <x v="1"/>
    <n v="317"/>
    <n v="52.833333333333336"/>
    <n v="24.384615384615383"/>
    <m/>
    <n v="13"/>
    <n v="764"/>
    <m/>
    <n v="15.384615384615385"/>
    <n v="4"/>
    <n v="3"/>
    <n v="3"/>
    <s v="433"/>
    <s v="Potential Loyalists"/>
    <m/>
    <n v="764"/>
    <n v="2.0931506849315067"/>
    <n v="6.2107329842931938"/>
    <n v="151.44633507853402"/>
    <n v="151.44633507853405"/>
    <n v="128.65535248041775"/>
    <d v="2012-09-20T00:00:00"/>
    <s v="Unique"/>
  </r>
  <r>
    <n v="8652"/>
    <n v="1946"/>
    <s v="Graduation"/>
    <s v="Together"/>
    <n v="37760"/>
    <n v="0"/>
    <n v="0"/>
    <d v="2012-08-31T00:00:00"/>
    <n v="20"/>
    <n v="84"/>
    <n v="5"/>
    <n v="38"/>
    <n v="150"/>
    <n v="12"/>
    <n v="28"/>
    <x v="90"/>
    <x v="30"/>
    <n v="38"/>
    <n v="150"/>
    <n v="12"/>
    <n v="28"/>
    <n v="2"/>
    <n v="4"/>
    <n v="1"/>
    <n v="6"/>
    <n v="7"/>
    <n v="0"/>
    <n v="0"/>
    <n v="0"/>
    <n v="0"/>
    <n v="0"/>
    <n v="0"/>
    <n v="0"/>
    <x v="3"/>
    <n v="317"/>
    <n v="52.833333333333336"/>
    <n v="24.384615384615383"/>
    <m/>
    <n v="13"/>
    <n v="764"/>
    <m/>
    <n v="15.384615384615385"/>
    <n v="4"/>
    <n v="3"/>
    <n v="3"/>
    <s v="433"/>
    <s v="Potential Loyalists"/>
    <m/>
    <n v="764"/>
    <n v="2.0931506849315067"/>
    <n v="6.2107329842931938"/>
    <n v="151.44633507853402"/>
    <n v="151.44633507853405"/>
    <n v="251.7405475880052"/>
    <d v="2012-09-20T00:00:00"/>
    <s v="Unique"/>
  </r>
  <r>
    <n v="2453"/>
    <n v="1960"/>
    <s v="Graduation"/>
    <s v="Together"/>
    <n v="62807"/>
    <n v="0"/>
    <n v="1"/>
    <d v="2012-08-31T00:00:00"/>
    <n v="83"/>
    <n v="526"/>
    <n v="28"/>
    <n v="135"/>
    <n v="10"/>
    <n v="21"/>
    <n v="99"/>
    <x v="91"/>
    <x v="45"/>
    <n v="135"/>
    <n v="10"/>
    <n v="21"/>
    <n v="99"/>
    <n v="3"/>
    <n v="5"/>
    <n v="3"/>
    <n v="12"/>
    <n v="5"/>
    <n v="0"/>
    <n v="0"/>
    <n v="0"/>
    <n v="0"/>
    <n v="0"/>
    <n v="0"/>
    <n v="0"/>
    <x v="0"/>
    <n v="819"/>
    <n v="136.5"/>
    <n v="35.608695652173914"/>
    <m/>
    <n v="23"/>
    <n v="764"/>
    <m/>
    <n v="13.043478260869565"/>
    <n v="1"/>
    <n v="5"/>
    <n v="4"/>
    <s v="154"/>
    <s v="Frequent Buyers"/>
    <m/>
    <n v="764"/>
    <n v="2.0931506849315067"/>
    <n v="10.988219895287958"/>
    <n v="391.2761780104712"/>
    <n v="391.27617801047126"/>
    <n v="812.11313394018214"/>
    <d v="2012-11-22T00:00:00"/>
    <s v="Unique"/>
  </r>
  <r>
    <n v="7787"/>
    <n v="1960"/>
    <s v="Graduation"/>
    <s v="Together"/>
    <n v="62807"/>
    <n v="0"/>
    <n v="1"/>
    <d v="2012-08-31T00:00:00"/>
    <n v="83"/>
    <n v="526"/>
    <n v="28"/>
    <n v="135"/>
    <n v="10"/>
    <n v="21"/>
    <n v="99"/>
    <x v="91"/>
    <x v="45"/>
    <n v="135"/>
    <n v="10"/>
    <n v="21"/>
    <n v="99"/>
    <n v="3"/>
    <n v="5"/>
    <n v="3"/>
    <n v="12"/>
    <n v="5"/>
    <n v="0"/>
    <n v="0"/>
    <n v="0"/>
    <n v="0"/>
    <n v="0"/>
    <n v="0"/>
    <n v="0"/>
    <x v="2"/>
    <n v="819"/>
    <n v="136.5"/>
    <n v="35.608695652173914"/>
    <m/>
    <n v="23"/>
    <n v="764"/>
    <m/>
    <n v="13.043478260869565"/>
    <n v="1"/>
    <n v="5"/>
    <n v="4"/>
    <s v="154"/>
    <s v="Frequent Buyers"/>
    <m/>
    <n v="764"/>
    <n v="2.0931506849315067"/>
    <n v="10.988219895287958"/>
    <n v="391.2761780104712"/>
    <n v="391.27617801047126"/>
    <n v="116.76202860858258"/>
    <d v="2012-11-22T00:00:00"/>
    <s v="Unique"/>
  </r>
  <r>
    <n v="5589"/>
    <n v="1964"/>
    <s v="Graduation"/>
    <s v="Divorced"/>
    <n v="51983"/>
    <n v="0"/>
    <n v="1"/>
    <d v="2012-08-31T00:00:00"/>
    <n v="95"/>
    <n v="631"/>
    <n v="0"/>
    <n v="115"/>
    <n v="10"/>
    <n v="7"/>
    <n v="30"/>
    <x v="92"/>
    <x v="0"/>
    <n v="115"/>
    <n v="10"/>
    <n v="7"/>
    <n v="30"/>
    <n v="3"/>
    <n v="9"/>
    <n v="2"/>
    <n v="10"/>
    <n v="7"/>
    <n v="0"/>
    <n v="0"/>
    <n v="0"/>
    <n v="0"/>
    <n v="0"/>
    <n v="0"/>
    <n v="0"/>
    <x v="6"/>
    <n v="793"/>
    <n v="132.16666666666666"/>
    <n v="33.041666666666664"/>
    <m/>
    <n v="24"/>
    <n v="764"/>
    <m/>
    <n v="12.5"/>
    <n v="1"/>
    <n v="5"/>
    <n v="4"/>
    <s v="154"/>
    <s v="Frequent Buyers"/>
    <m/>
    <n v="764"/>
    <n v="2.0931506849315067"/>
    <n v="11.465968586387435"/>
    <n v="378.8547120418848"/>
    <n v="378.85471204188485"/>
    <n v="136.99350649350649"/>
    <d v="2012-12-04T00:00:00"/>
    <s v="Unique"/>
  </r>
  <r>
    <n v="8852"/>
    <n v="1976"/>
    <s v="Graduation"/>
    <s v="Married"/>
    <n v="61064"/>
    <n v="0"/>
    <n v="1"/>
    <d v="2012-08-31T00:00:00"/>
    <n v="80"/>
    <n v="387"/>
    <n v="126"/>
    <n v="342"/>
    <n v="0"/>
    <n v="45"/>
    <n v="180"/>
    <x v="93"/>
    <x v="44"/>
    <n v="342"/>
    <s v=""/>
    <n v="45"/>
    <n v="180"/>
    <n v="5"/>
    <n v="8"/>
    <n v="4"/>
    <n v="11"/>
    <n v="6"/>
    <n v="0"/>
    <n v="0"/>
    <n v="0"/>
    <n v="0"/>
    <n v="0"/>
    <n v="0"/>
    <n v="0"/>
    <x v="0"/>
    <n v="1080"/>
    <n v="180"/>
    <n v="38.571428571428569"/>
    <m/>
    <n v="28"/>
    <n v="764"/>
    <m/>
    <n v="17.857142857142858"/>
    <n v="1"/>
    <n v="5"/>
    <n v="4"/>
    <s v="154"/>
    <s v="Frequent Buyers"/>
    <m/>
    <n v="764"/>
    <n v="2.0931506849315067"/>
    <n v="13.376963350785342"/>
    <n v="515.96858638743458"/>
    <n v="515.96858638743458"/>
    <n v="14.733072916666668"/>
    <d v="2012-11-19T00:00:00"/>
    <s v="Unique"/>
  </r>
  <r>
    <n v="5871"/>
    <n v="1979"/>
    <s v="Master"/>
    <s v="Together"/>
    <n v="24401"/>
    <n v="0"/>
    <n v="0"/>
    <d v="2012-08-31T00:00:00"/>
    <n v="98"/>
    <n v="73"/>
    <n v="28"/>
    <n v="217"/>
    <n v="10"/>
    <n v="24"/>
    <n v="115"/>
    <x v="67"/>
    <x v="45"/>
    <n v="217"/>
    <n v="10"/>
    <n v="24"/>
    <n v="115"/>
    <n v="3"/>
    <n v="6"/>
    <n v="1"/>
    <n v="6"/>
    <n v="8"/>
    <n v="0"/>
    <n v="0"/>
    <n v="0"/>
    <n v="0"/>
    <n v="0"/>
    <n v="0"/>
    <n v="0"/>
    <x v="3"/>
    <n v="467"/>
    <n v="77.833333333333329"/>
    <n v="29.1875"/>
    <m/>
    <n v="16"/>
    <n v="764"/>
    <m/>
    <n v="18.75"/>
    <n v="1"/>
    <n v="3"/>
    <n v="3"/>
    <s v="133"/>
    <s v="Lost"/>
    <m/>
    <n v="764"/>
    <n v="2.0931506849315067"/>
    <n v="7.6439790575916238"/>
    <n v="223.10863874345551"/>
    <n v="223.10863874345551"/>
    <n v="136.99350649350649"/>
    <d v="2012-12-07T00:00:00"/>
    <s v="Unique"/>
  </r>
  <r>
    <n v="7378"/>
    <n v="1981"/>
    <s v="Master"/>
    <s v="Together"/>
    <n v="42021"/>
    <n v="1"/>
    <n v="0"/>
    <d v="2012-08-31T00:00:00"/>
    <n v="34"/>
    <n v="393"/>
    <n v="5"/>
    <n v="136"/>
    <n v="7"/>
    <n v="5"/>
    <n v="27"/>
    <x v="94"/>
    <x v="30"/>
    <n v="136"/>
    <n v="7"/>
    <n v="5"/>
    <n v="27"/>
    <n v="5"/>
    <n v="10"/>
    <n v="1"/>
    <n v="6"/>
    <n v="9"/>
    <n v="0"/>
    <n v="0"/>
    <n v="1"/>
    <n v="0"/>
    <n v="0"/>
    <n v="0"/>
    <n v="0"/>
    <x v="0"/>
    <n v="573"/>
    <n v="95.5"/>
    <n v="26.045454545454547"/>
    <m/>
    <n v="22"/>
    <n v="764"/>
    <m/>
    <n v="22.727272727272727"/>
    <n v="4"/>
    <n v="4"/>
    <n v="3"/>
    <s v="443"/>
    <s v="Potential Loyalists"/>
    <m/>
    <n v="764"/>
    <n v="2.0931506849315067"/>
    <n v="10.510471204188482"/>
    <n v="273.75"/>
    <n v="273.75"/>
    <n v="594.85006518904822"/>
    <d v="2012-10-04T00:00:00"/>
    <s v="Unique"/>
  </r>
  <r>
    <n v="6354"/>
    <n v="1984"/>
    <s v="Graduation"/>
    <s v="Together"/>
    <n v="15345"/>
    <n v="1"/>
    <n v="0"/>
    <d v="2012-08-31T00:00:00"/>
    <n v="51"/>
    <n v="5"/>
    <n v="2"/>
    <n v="16"/>
    <n v="3"/>
    <n v="2"/>
    <n v="19"/>
    <x v="5"/>
    <x v="12"/>
    <n v="16"/>
    <n v="3"/>
    <n v="2"/>
    <n v="19"/>
    <n v="2"/>
    <n v="1"/>
    <n v="1"/>
    <n v="2"/>
    <n v="8"/>
    <n v="0"/>
    <n v="0"/>
    <n v="0"/>
    <n v="0"/>
    <n v="0"/>
    <n v="1"/>
    <n v="0"/>
    <x v="0"/>
    <n v="47"/>
    <n v="7.833333333333333"/>
    <n v="7.833333333333333"/>
    <m/>
    <n v="6"/>
    <n v="764"/>
    <m/>
    <n v="33.333333333333329"/>
    <n v="3"/>
    <n v="1"/>
    <n v="1"/>
    <s v="311"/>
    <s v="Needs Attention"/>
    <m/>
    <n v="764"/>
    <n v="2.0931506849315067"/>
    <n v="2.8664921465968587"/>
    <n v="22.454188481675391"/>
    <n v="22.454188481675395"/>
    <n v="22.812500000000004"/>
    <d v="2012-10-21T00:00:00"/>
    <s v="Unique"/>
  </r>
  <r>
    <n v="10069"/>
    <n v="1988"/>
    <s v="Basic"/>
    <s v="Together"/>
    <n v="13724"/>
    <n v="1"/>
    <n v="0"/>
    <d v="2012-08-31T00:00:00"/>
    <n v="43"/>
    <n v="2"/>
    <n v="7"/>
    <n v="5"/>
    <n v="2"/>
    <n v="15"/>
    <n v="27"/>
    <x v="95"/>
    <x v="48"/>
    <n v="5"/>
    <n v="2"/>
    <n v="15"/>
    <n v="27"/>
    <n v="1"/>
    <n v="2"/>
    <n v="0"/>
    <n v="2"/>
    <n v="9"/>
    <n v="0"/>
    <n v="0"/>
    <n v="1"/>
    <n v="0"/>
    <n v="0"/>
    <n v="0"/>
    <n v="0"/>
    <x v="3"/>
    <n v="58"/>
    <n v="9.6666666666666661"/>
    <n v="11.6"/>
    <m/>
    <n v="5"/>
    <n v="764"/>
    <m/>
    <n v="20"/>
    <n v="3"/>
    <n v="1"/>
    <n v="2"/>
    <s v="312"/>
    <s v="Needs Attention"/>
    <m/>
    <n v="764"/>
    <n v="2.0931506849315067"/>
    <n v="2.3887434554973823"/>
    <n v="27.709424083769633"/>
    <n v="27.709424083769637"/>
    <n v="898.24218750000011"/>
    <d v="2012-10-13T00:00:00"/>
    <s v="Unique"/>
  </r>
  <r>
    <n v="8867"/>
    <n v="1988"/>
    <s v="PhD"/>
    <s v="Married"/>
    <n v="67546"/>
    <n v="0"/>
    <n v="0"/>
    <d v="2012-08-31T00:00:00"/>
    <n v="90"/>
    <n v="864"/>
    <n v="134"/>
    <n v="768"/>
    <n v="150"/>
    <n v="38"/>
    <n v="172"/>
    <x v="96"/>
    <x v="47"/>
    <n v="768"/>
    <n v="150"/>
    <n v="38"/>
    <n v="172"/>
    <n v="1"/>
    <n v="4"/>
    <n v="10"/>
    <n v="5"/>
    <n v="3"/>
    <n v="0"/>
    <n v="0"/>
    <n v="0"/>
    <n v="0"/>
    <n v="0"/>
    <n v="0"/>
    <n v="0"/>
    <x v="3"/>
    <n v="2126"/>
    <n v="354.33333333333331"/>
    <n v="106.3"/>
    <m/>
    <n v="20"/>
    <n v="764"/>
    <m/>
    <n v="5"/>
    <n v="1"/>
    <n v="4"/>
    <n v="5"/>
    <s v="145"/>
    <s v="Big Spenders"/>
    <m/>
    <n v="764"/>
    <n v="2.0931506849315067"/>
    <n v="9.5549738219895293"/>
    <n v="1015.6937172774869"/>
    <n v="1015.6937172774869"/>
    <n v="83.537061118335501"/>
    <d v="2012-11-29T00:00:00"/>
    <s v="Unique"/>
  </r>
  <r>
    <n v="2747"/>
    <n v="1988"/>
    <s v="PhD"/>
    <s v="Married"/>
    <n v="67546"/>
    <n v="0"/>
    <n v="0"/>
    <d v="2012-08-31T00:00:00"/>
    <n v="90"/>
    <n v="864"/>
    <n v="134"/>
    <n v="768"/>
    <n v="150"/>
    <n v="38"/>
    <n v="172"/>
    <x v="96"/>
    <x v="47"/>
    <n v="768"/>
    <n v="150"/>
    <n v="38"/>
    <n v="172"/>
    <n v="1"/>
    <n v="4"/>
    <n v="10"/>
    <n v="5"/>
    <n v="3"/>
    <n v="0"/>
    <n v="0"/>
    <n v="0"/>
    <n v="0"/>
    <n v="0"/>
    <n v="0"/>
    <n v="0"/>
    <x v="0"/>
    <n v="2126"/>
    <n v="354.33333333333331"/>
    <n v="106.3"/>
    <m/>
    <n v="20"/>
    <n v="764"/>
    <m/>
    <n v="5"/>
    <n v="1"/>
    <n v="4"/>
    <n v="5"/>
    <s v="145"/>
    <s v="Big Spenders"/>
    <m/>
    <n v="764"/>
    <n v="2.0931506849315067"/>
    <n v="9.5549738219895293"/>
    <n v="1015.6937172774869"/>
    <n v="1015.6937172774869"/>
    <n v="1040.012987012987"/>
    <d v="2012-11-29T00:00:00"/>
    <s v="Unique"/>
  </r>
  <r>
    <n v="4070"/>
    <n v="1969"/>
    <s v="PhD"/>
    <s v="Married"/>
    <n v="94871"/>
    <n v="0"/>
    <n v="2"/>
    <d v="2012-09-01T00:00:00"/>
    <n v="99"/>
    <n v="169"/>
    <n v="24"/>
    <n v="553"/>
    <n v="188"/>
    <n v="0"/>
    <n v="144"/>
    <x v="97"/>
    <x v="37"/>
    <n v="553"/>
    <n v="188"/>
    <s v=""/>
    <n v="144"/>
    <n v="1"/>
    <n v="8"/>
    <n v="5"/>
    <n v="4"/>
    <n v="7"/>
    <n v="0"/>
    <n v="0"/>
    <n v="0"/>
    <n v="1"/>
    <n v="1"/>
    <n v="1"/>
    <n v="0"/>
    <x v="2"/>
    <n v="1078"/>
    <n v="179.66666666666666"/>
    <n v="59.888888888888886"/>
    <m/>
    <n v="18"/>
    <n v="763"/>
    <m/>
    <n v="5.5555555555555554"/>
    <n v="1"/>
    <n v="4"/>
    <n v="4"/>
    <s v="144"/>
    <s v="Lost"/>
    <m/>
    <n v="763"/>
    <n v="2.0904109589041098"/>
    <n v="8.6107470511140232"/>
    <n v="515.6880733944954"/>
    <n v="515.6880733944954"/>
    <n v="695.21540469973888"/>
    <d v="2012-12-09T00:00:00"/>
    <s v="Unique"/>
  </r>
  <r>
    <n v="8091"/>
    <n v="1956"/>
    <s v="Graduation"/>
    <s v="Married"/>
    <n v="63943"/>
    <n v="0"/>
    <n v="1"/>
    <d v="2012-09-02T00:00:00"/>
    <n v="50"/>
    <n v="423"/>
    <n v="184"/>
    <n v="368"/>
    <n v="13"/>
    <n v="97"/>
    <n v="21"/>
    <x v="98"/>
    <x v="49"/>
    <n v="368"/>
    <n v="13"/>
    <n v="97"/>
    <n v="21"/>
    <n v="1"/>
    <n v="6"/>
    <n v="4"/>
    <n v="6"/>
    <n v="5"/>
    <n v="0"/>
    <n v="0"/>
    <n v="0"/>
    <n v="0"/>
    <n v="0"/>
    <n v="0"/>
    <n v="0"/>
    <x v="6"/>
    <n v="1106"/>
    <n v="184.33333333333334"/>
    <n v="65.058823529411768"/>
    <m/>
    <n v="17"/>
    <n v="762"/>
    <m/>
    <n v="5.8823529411764701"/>
    <n v="3"/>
    <n v="3"/>
    <n v="4"/>
    <s v="334"/>
    <s v="Needs Attention"/>
    <m/>
    <n v="762"/>
    <n v="2.0876712328767124"/>
    <n v="8.1430446194225716"/>
    <n v="529.77690288713904"/>
    <n v="529.77690288713904"/>
    <n v="78.622715404699733"/>
    <d v="2012-10-22T00:00:00"/>
    <s v="Unique"/>
  </r>
  <r>
    <n v="1631"/>
    <n v="1965"/>
    <s v="PhD"/>
    <s v="Together"/>
    <n v="65220"/>
    <n v="0"/>
    <n v="0"/>
    <d v="2012-09-03T00:00:00"/>
    <n v="3"/>
    <n v="890"/>
    <n v="63"/>
    <n v="292"/>
    <n v="0"/>
    <n v="25"/>
    <n v="12"/>
    <x v="99"/>
    <x v="50"/>
    <n v="292"/>
    <s v=""/>
    <n v="25"/>
    <n v="12"/>
    <n v="4"/>
    <n v="8"/>
    <n v="4"/>
    <n v="7"/>
    <n v="6"/>
    <n v="0"/>
    <n v="0"/>
    <n v="0"/>
    <n v="0"/>
    <n v="0"/>
    <n v="1"/>
    <n v="0"/>
    <x v="5"/>
    <n v="1282"/>
    <n v="213.66666666666666"/>
    <n v="55.739130434782609"/>
    <m/>
    <n v="23"/>
    <n v="761"/>
    <m/>
    <n v="17.391304347826086"/>
    <n v="5"/>
    <n v="5"/>
    <n v="5"/>
    <s v="555"/>
    <s v="Champions"/>
    <m/>
    <n v="761"/>
    <n v="2.0849315068493151"/>
    <n v="11.031537450722734"/>
    <n v="614.88830486202369"/>
    <n v="614.88830486202369"/>
    <n v="426.4686684073107"/>
    <d v="2012-09-06T00:00:00"/>
    <s v="Unique"/>
  </r>
  <r>
    <n v="10971"/>
    <n v="1977"/>
    <s v="Graduation"/>
    <s v="Single"/>
    <n v="37774"/>
    <n v="2"/>
    <n v="0"/>
    <d v="2012-09-03T00:00:00"/>
    <n v="28"/>
    <n v="173"/>
    <n v="8"/>
    <n v="107"/>
    <n v="7"/>
    <n v="2"/>
    <n v="176"/>
    <x v="100"/>
    <x v="14"/>
    <n v="107"/>
    <n v="7"/>
    <n v="2"/>
    <n v="176"/>
    <n v="4"/>
    <n v="7"/>
    <n v="2"/>
    <n v="3"/>
    <n v="9"/>
    <n v="0"/>
    <n v="0"/>
    <n v="1"/>
    <n v="0"/>
    <n v="0"/>
    <n v="1"/>
    <n v="1"/>
    <x v="0"/>
    <n v="473"/>
    <n v="78.833333333333329"/>
    <n v="29.5625"/>
    <m/>
    <n v="16"/>
    <n v="761"/>
    <m/>
    <n v="25"/>
    <n v="4"/>
    <n v="3"/>
    <n v="3"/>
    <s v="433"/>
    <s v="Potential Loyalists"/>
    <m/>
    <n v="761"/>
    <n v="2.0849315068493151"/>
    <n v="7.6741130091984235"/>
    <n v="226.86596583442841"/>
    <n v="226.86596583442838"/>
    <n v="547.023498694517"/>
    <d v="2012-10-01T00:00:00"/>
    <s v="Unique"/>
  </r>
  <r>
    <n v="6856"/>
    <n v="1979"/>
    <s v="Graduation"/>
    <s v="Together"/>
    <n v="21645"/>
    <n v="1"/>
    <n v="0"/>
    <d v="2012-09-03T00:00:00"/>
    <n v="75"/>
    <n v="14"/>
    <n v="0"/>
    <n v="23"/>
    <n v="4"/>
    <n v="5"/>
    <n v="19"/>
    <x v="101"/>
    <x v="0"/>
    <n v="23"/>
    <n v="4"/>
    <n v="5"/>
    <n v="19"/>
    <n v="3"/>
    <n v="3"/>
    <n v="0"/>
    <n v="3"/>
    <n v="9"/>
    <n v="0"/>
    <n v="0"/>
    <n v="0"/>
    <n v="0"/>
    <n v="0"/>
    <n v="1"/>
    <n v="0"/>
    <x v="5"/>
    <n v="65"/>
    <n v="10.833333333333334"/>
    <n v="7.2222222222222223"/>
    <m/>
    <n v="9"/>
    <n v="761"/>
    <m/>
    <n v="33.333333333333329"/>
    <n v="2"/>
    <n v="2"/>
    <n v="2"/>
    <s v="222"/>
    <s v="About to Sleep"/>
    <m/>
    <n v="761"/>
    <n v="2.0849315068493151"/>
    <n v="4.3166885676741131"/>
    <n v="31.176084099868596"/>
    <n v="31.176084099868593"/>
    <n v="78.622715404699733"/>
    <d v="2012-11-17T00:00:00"/>
    <s v="Unique"/>
  </r>
  <r>
    <n v="5524"/>
    <n v="1957"/>
    <s v="Graduation"/>
    <s v="Single"/>
    <n v="58138"/>
    <n v="0"/>
    <n v="0"/>
    <d v="2012-09-04T00:00:00"/>
    <n v="58"/>
    <n v="635"/>
    <n v="88"/>
    <n v="546"/>
    <n v="172"/>
    <n v="88"/>
    <n v="88"/>
    <x v="102"/>
    <x v="51"/>
    <n v="546"/>
    <n v="172"/>
    <n v="88"/>
    <n v="88"/>
    <n v="3"/>
    <n v="8"/>
    <n v="10"/>
    <n v="4"/>
    <n v="7"/>
    <n v="0"/>
    <n v="0"/>
    <n v="0"/>
    <n v="0"/>
    <n v="0"/>
    <n v="1"/>
    <n v="0"/>
    <x v="1"/>
    <n v="1617"/>
    <n v="269.5"/>
    <n v="64.680000000000007"/>
    <m/>
    <n v="25"/>
    <n v="760"/>
    <m/>
    <n v="12"/>
    <n v="3"/>
    <n v="5"/>
    <n v="5"/>
    <s v="355"/>
    <s v="Frequent Buyers"/>
    <m/>
    <n v="760"/>
    <n v="2.0821917808219177"/>
    <n v="12.006578947368421"/>
    <n v="776.58552631578959"/>
    <n v="776.58552631578948"/>
    <n v="54.392156862745097"/>
    <d v="2012-11-01T00:00:00"/>
    <s v="Unique"/>
  </r>
  <r>
    <n v="2674"/>
    <n v="1958"/>
    <s v="Master"/>
    <s v="Single"/>
    <n v="75154"/>
    <n v="0"/>
    <n v="1"/>
    <d v="2012-09-04T00:00:00"/>
    <n v="79"/>
    <n v="543"/>
    <n v="10"/>
    <n v="205"/>
    <n v="160"/>
    <n v="143"/>
    <n v="82"/>
    <x v="103"/>
    <x v="17"/>
    <n v="205"/>
    <n v="160"/>
    <n v="143"/>
    <n v="82"/>
    <n v="1"/>
    <n v="6"/>
    <n v="3"/>
    <n v="6"/>
    <n v="3"/>
    <n v="0"/>
    <n v="0"/>
    <n v="0"/>
    <n v="0"/>
    <n v="0"/>
    <n v="1"/>
    <n v="0"/>
    <x v="1"/>
    <n v="1143"/>
    <n v="190.5"/>
    <n v="71.4375"/>
    <m/>
    <n v="16"/>
    <n v="760"/>
    <m/>
    <n v="6.25"/>
    <n v="2"/>
    <n v="3"/>
    <n v="4"/>
    <s v="234"/>
    <s v="About to Sleep"/>
    <m/>
    <n v="760"/>
    <n v="2.0821917808219177"/>
    <n v="7.6842105263157903"/>
    <n v="548.94078947368428"/>
    <n v="548.94078947368428"/>
    <n v="989.55555555555554"/>
    <d v="2012-11-22T00:00:00"/>
    <s v="Unique"/>
  </r>
  <r>
    <n v="1440"/>
    <n v="1978"/>
    <s v="2n Cycle"/>
    <s v="Together"/>
    <n v="52513"/>
    <n v="0"/>
    <n v="0"/>
    <d v="2012-09-04T00:00:00"/>
    <n v="84"/>
    <n v="367"/>
    <n v="17"/>
    <n v="241"/>
    <n v="104"/>
    <n v="188"/>
    <n v="232"/>
    <x v="104"/>
    <x v="4"/>
    <n v="241"/>
    <n v="104"/>
    <n v="188"/>
    <n v="232"/>
    <n v="2"/>
    <n v="9"/>
    <n v="5"/>
    <n v="9"/>
    <n v="7"/>
    <n v="0"/>
    <n v="0"/>
    <n v="0"/>
    <n v="0"/>
    <n v="0"/>
    <n v="0"/>
    <n v="0"/>
    <x v="0"/>
    <n v="1149"/>
    <n v="191.5"/>
    <n v="45.96"/>
    <m/>
    <n v="25"/>
    <n v="760"/>
    <m/>
    <n v="8"/>
    <n v="1"/>
    <n v="5"/>
    <n v="4"/>
    <s v="154"/>
    <s v="Frequent Buyers"/>
    <m/>
    <n v="760"/>
    <n v="2.0821917808219177"/>
    <n v="12.006578947368421"/>
    <n v="551.8223684210526"/>
    <n v="551.82236842105272"/>
    <n v="8.5770234986945173"/>
    <d v="2012-11-27T00:00:00"/>
    <s v="Unique"/>
  </r>
  <r>
    <n v="3745"/>
    <n v="1988"/>
    <s v="2n Cycle"/>
    <s v="Married"/>
    <n v="23331"/>
    <n v="1"/>
    <n v="0"/>
    <d v="2012-09-04T00:00:00"/>
    <n v="92"/>
    <n v="5"/>
    <n v="36"/>
    <n v="7"/>
    <n v="0"/>
    <n v="10"/>
    <n v="45"/>
    <x v="5"/>
    <x v="52"/>
    <n v="7"/>
    <s v=""/>
    <n v="10"/>
    <n v="45"/>
    <n v="2"/>
    <n v="3"/>
    <n v="0"/>
    <n v="3"/>
    <n v="8"/>
    <n v="0"/>
    <n v="0"/>
    <n v="0"/>
    <n v="0"/>
    <n v="0"/>
    <n v="0"/>
    <n v="0"/>
    <x v="6"/>
    <n v="103"/>
    <n v="17.166666666666668"/>
    <n v="12.875"/>
    <m/>
    <n v="8"/>
    <n v="760"/>
    <m/>
    <n v="25"/>
    <n v="1"/>
    <n v="2"/>
    <n v="2"/>
    <s v="122"/>
    <s v="Lost"/>
    <m/>
    <n v="760"/>
    <n v="2.0821917808219177"/>
    <n v="3.8421052631578951"/>
    <n v="49.467105263157897"/>
    <n v="49.467105263157897"/>
    <n v="149.14490861618799"/>
    <d v="2012-12-05T00:00:00"/>
    <s v="Unique"/>
  </r>
  <r>
    <n v="1911"/>
    <n v="1987"/>
    <s v="Graduation"/>
    <s v="Together"/>
    <n v="67430"/>
    <n v="0"/>
    <n v="0"/>
    <d v="2012-09-05T00:00:00"/>
    <n v="6"/>
    <n v="595"/>
    <n v="97"/>
    <n v="291"/>
    <n v="127"/>
    <n v="133"/>
    <n v="121"/>
    <x v="105"/>
    <x v="7"/>
    <n v="291"/>
    <n v="127"/>
    <n v="133"/>
    <n v="121"/>
    <n v="1"/>
    <n v="11"/>
    <n v="5"/>
    <n v="12"/>
    <n v="6"/>
    <n v="0"/>
    <n v="0"/>
    <n v="0"/>
    <n v="0"/>
    <n v="0"/>
    <n v="0"/>
    <n v="0"/>
    <x v="5"/>
    <n v="1364"/>
    <n v="227.33333333333334"/>
    <n v="47.03448275862069"/>
    <m/>
    <n v="29"/>
    <n v="759"/>
    <m/>
    <n v="3.4482758620689653"/>
    <n v="5"/>
    <n v="5"/>
    <n v="5"/>
    <s v="555"/>
    <s v="Champions"/>
    <m/>
    <n v="759"/>
    <n v="2.0794520547945203"/>
    <n v="13.945981554677209"/>
    <n v="655.94202898550736"/>
    <n v="655.94202898550736"/>
    <n v="62.980392156862749"/>
    <d v="2012-09-11T00:00:00"/>
    <s v="Unique"/>
  </r>
  <r>
    <n v="10010"/>
    <n v="1953"/>
    <s v="PhD"/>
    <s v="Divorced"/>
    <n v="36957"/>
    <n v="1"/>
    <n v="1"/>
    <d v="2012-09-06T00:00:00"/>
    <n v="43"/>
    <n v="100"/>
    <n v="2"/>
    <n v="16"/>
    <n v="2"/>
    <n v="1"/>
    <n v="31"/>
    <x v="45"/>
    <x v="12"/>
    <n v="16"/>
    <n v="2"/>
    <n v="1"/>
    <n v="31"/>
    <n v="4"/>
    <n v="3"/>
    <n v="2"/>
    <n v="2"/>
    <n v="9"/>
    <n v="0"/>
    <n v="0"/>
    <n v="0"/>
    <n v="0"/>
    <n v="0"/>
    <n v="1"/>
    <n v="0"/>
    <x v="4"/>
    <n v="152"/>
    <n v="25.333333333333332"/>
    <n v="13.818181818181818"/>
    <m/>
    <n v="11"/>
    <n v="758"/>
    <m/>
    <n v="36.363636363636367"/>
    <n v="3"/>
    <n v="2"/>
    <n v="2"/>
    <s v="322"/>
    <s v="Needs Attention"/>
    <m/>
    <n v="758"/>
    <n v="2.0767123287671234"/>
    <n v="5.2968337730870712"/>
    <n v="73.19261213720317"/>
    <n v="73.192612137203156"/>
    <n v="223.10863874345551"/>
    <d v="2012-10-19T00:00:00"/>
    <s v="Unique"/>
  </r>
  <r>
    <n v="4023"/>
    <n v="1970"/>
    <s v="Graduation"/>
    <s v="Married"/>
    <n v="22979"/>
    <n v="1"/>
    <n v="0"/>
    <d v="2012-09-06T00:00:00"/>
    <n v="29"/>
    <n v="16"/>
    <n v="17"/>
    <n v="19"/>
    <n v="20"/>
    <n v="21"/>
    <n v="22"/>
    <x v="79"/>
    <x v="4"/>
    <n v="19"/>
    <n v="20"/>
    <n v="21"/>
    <n v="22"/>
    <n v="3"/>
    <n v="3"/>
    <n v="2"/>
    <n v="2"/>
    <n v="8"/>
    <n v="0"/>
    <n v="0"/>
    <n v="0"/>
    <n v="0"/>
    <n v="0"/>
    <n v="1"/>
    <n v="0"/>
    <x v="0"/>
    <n v="115"/>
    <n v="19.166666666666668"/>
    <n v="11.5"/>
    <m/>
    <n v="10"/>
    <n v="758"/>
    <m/>
    <n v="30"/>
    <n v="4"/>
    <n v="2"/>
    <n v="2"/>
    <s v="422"/>
    <s v="Potential Loyalists"/>
    <m/>
    <n v="758"/>
    <n v="2.0767123287671234"/>
    <n v="4.8153034300791555"/>
    <n v="55.375989445910285"/>
    <n v="55.375989445910285"/>
    <n v="1015.6937172774869"/>
    <d v="2012-10-05T00:00:00"/>
    <s v="Unique"/>
  </r>
  <r>
    <n v="1403"/>
    <n v="1975"/>
    <s v="2n Cycle"/>
    <s v="Together"/>
    <n v="34984"/>
    <n v="1"/>
    <n v="1"/>
    <d v="2012-09-06T00:00:00"/>
    <n v="40"/>
    <n v="8"/>
    <n v="4"/>
    <n v="15"/>
    <n v="3"/>
    <n v="5"/>
    <n v="3"/>
    <x v="76"/>
    <x v="16"/>
    <n v="15"/>
    <n v="3"/>
    <n v="5"/>
    <n v="3"/>
    <n v="2"/>
    <n v="1"/>
    <n v="0"/>
    <n v="3"/>
    <n v="7"/>
    <n v="0"/>
    <n v="0"/>
    <n v="0"/>
    <n v="0"/>
    <n v="0"/>
    <n v="0"/>
    <n v="0"/>
    <x v="0"/>
    <n v="38"/>
    <n v="6.333333333333333"/>
    <n v="6.333333333333333"/>
    <m/>
    <n v="6"/>
    <n v="758"/>
    <m/>
    <n v="33.333333333333329"/>
    <n v="3"/>
    <n v="1"/>
    <n v="1"/>
    <s v="311"/>
    <s v="Needs Attention"/>
    <m/>
    <n v="758"/>
    <n v="2.0767123287671234"/>
    <n v="2.8891820580474934"/>
    <n v="18.298153034300789"/>
    <n v="18.298153034300789"/>
    <n v="378.85471204188485"/>
    <d v="2012-10-16T00:00:00"/>
    <s v="Unique"/>
  </r>
  <r>
    <n v="3469"/>
    <n v="1977"/>
    <s v="PhD"/>
    <s v="Divorced"/>
    <n v="34487"/>
    <n v="1"/>
    <n v="1"/>
    <d v="2012-09-06T00:00:00"/>
    <n v="94"/>
    <n v="19"/>
    <n v="18"/>
    <n v="33"/>
    <n v="24"/>
    <n v="1"/>
    <n v="8"/>
    <x v="88"/>
    <x v="53"/>
    <n v="33"/>
    <n v="24"/>
    <n v="1"/>
    <n v="8"/>
    <n v="3"/>
    <n v="3"/>
    <n v="0"/>
    <n v="3"/>
    <n v="9"/>
    <n v="0"/>
    <n v="0"/>
    <n v="0"/>
    <n v="0"/>
    <n v="0"/>
    <n v="0"/>
    <n v="0"/>
    <x v="0"/>
    <n v="103"/>
    <n v="17.166666666666668"/>
    <n v="11.444444444444445"/>
    <m/>
    <n v="9"/>
    <n v="758"/>
    <m/>
    <n v="33.333333333333329"/>
    <n v="1"/>
    <n v="2"/>
    <n v="2"/>
    <s v="122"/>
    <s v="Lost"/>
    <m/>
    <n v="758"/>
    <n v="2.0767123287671234"/>
    <n v="4.3337730870712399"/>
    <n v="49.597625329815301"/>
    <n v="49.597625329815301"/>
    <n v="33.398692810457518"/>
    <d v="2012-12-09T00:00:00"/>
    <s v="Unique"/>
  </r>
  <r>
    <n v="9323"/>
    <n v="1949"/>
    <s v="Master"/>
    <s v="Together"/>
    <n v="49912"/>
    <n v="0"/>
    <n v="1"/>
    <d v="2012-09-07T00:00:00"/>
    <n v="5"/>
    <n v="520"/>
    <n v="8"/>
    <n v="223"/>
    <n v="32"/>
    <n v="49"/>
    <n v="42"/>
    <x v="106"/>
    <x v="14"/>
    <n v="223"/>
    <n v="32"/>
    <n v="49"/>
    <n v="42"/>
    <n v="4"/>
    <n v="10"/>
    <n v="5"/>
    <n v="7"/>
    <n v="8"/>
    <n v="0"/>
    <n v="0"/>
    <n v="1"/>
    <n v="0"/>
    <n v="0"/>
    <n v="1"/>
    <n v="0"/>
    <x v="7"/>
    <n v="874"/>
    <n v="145.66666666666666"/>
    <n v="33.615384615384613"/>
    <m/>
    <n v="26"/>
    <n v="757"/>
    <m/>
    <n v="15.384615384615385"/>
    <n v="5"/>
    <n v="5"/>
    <n v="4"/>
    <s v="554"/>
    <s v="Loyal Customers"/>
    <m/>
    <n v="757"/>
    <n v="2.0739726027397261"/>
    <n v="12.536327608982827"/>
    <n v="421.41347424042272"/>
    <n v="421.41347424042272"/>
    <n v="22.454188481675395"/>
    <d v="2012-09-12T00:00:00"/>
    <s v="Unique"/>
  </r>
  <r>
    <n v="1146"/>
    <n v="1949"/>
    <s v="Master"/>
    <s v="Together"/>
    <n v="49912"/>
    <n v="0"/>
    <n v="1"/>
    <d v="2012-09-07T00:00:00"/>
    <n v="5"/>
    <n v="520"/>
    <n v="8"/>
    <n v="223"/>
    <n v="32"/>
    <n v="49"/>
    <n v="42"/>
    <x v="106"/>
    <x v="14"/>
    <n v="223"/>
    <n v="32"/>
    <n v="49"/>
    <n v="42"/>
    <n v="4"/>
    <n v="10"/>
    <n v="5"/>
    <n v="7"/>
    <n v="8"/>
    <n v="0"/>
    <n v="0"/>
    <n v="1"/>
    <n v="0"/>
    <n v="0"/>
    <n v="1"/>
    <n v="0"/>
    <x v="4"/>
    <n v="874"/>
    <n v="145.66666666666666"/>
    <n v="33.615384615384613"/>
    <m/>
    <n v="26"/>
    <n v="757"/>
    <m/>
    <n v="15.384615384615385"/>
    <n v="5"/>
    <n v="5"/>
    <n v="4"/>
    <s v="554"/>
    <s v="Loyal Customers"/>
    <m/>
    <n v="757"/>
    <n v="2.0739726027397261"/>
    <n v="12.536327608982827"/>
    <n v="421.41347424042272"/>
    <n v="421.41347424042272"/>
    <n v="515.96858638743458"/>
    <d v="2012-09-12T00:00:00"/>
    <s v="Unique"/>
  </r>
  <r>
    <n v="10352"/>
    <n v="1963"/>
    <s v="Graduation"/>
    <s v="Widow"/>
    <n v="34213"/>
    <n v="1"/>
    <n v="1"/>
    <d v="2012-09-07T00:00:00"/>
    <n v="2"/>
    <n v="50"/>
    <n v="4"/>
    <n v="28"/>
    <n v="6"/>
    <n v="3"/>
    <n v="26"/>
    <x v="107"/>
    <x v="16"/>
    <n v="28"/>
    <n v="6"/>
    <n v="3"/>
    <n v="26"/>
    <n v="3"/>
    <n v="3"/>
    <n v="1"/>
    <n v="2"/>
    <n v="9"/>
    <n v="0"/>
    <n v="0"/>
    <n v="0"/>
    <n v="0"/>
    <n v="0"/>
    <n v="1"/>
    <n v="0"/>
    <x v="3"/>
    <n v="117"/>
    <n v="19.5"/>
    <n v="13"/>
    <m/>
    <n v="9"/>
    <n v="757"/>
    <m/>
    <n v="33.333333333333329"/>
    <n v="5"/>
    <n v="2"/>
    <n v="2"/>
    <s v="522"/>
    <s v="Others"/>
    <m/>
    <n v="757"/>
    <n v="2.0739726027397261"/>
    <n v="4.339498018494055"/>
    <n v="56.413474240422715"/>
    <n v="56.413474240422723"/>
    <n v="27.709424083769637"/>
    <d v="2012-09-09T00:00:00"/>
    <s v="Unique"/>
  </r>
  <r>
    <n v="3076"/>
    <n v="1975"/>
    <s v="Graduation"/>
    <s v="Together"/>
    <n v="66653"/>
    <n v="1"/>
    <n v="1"/>
    <d v="2012-09-07T00:00:00"/>
    <n v="18"/>
    <n v="452"/>
    <n v="18"/>
    <n v="102"/>
    <n v="16"/>
    <n v="18"/>
    <n v="6"/>
    <x v="108"/>
    <x v="53"/>
    <n v="102"/>
    <n v="16"/>
    <n v="18"/>
    <n v="6"/>
    <n v="4"/>
    <n v="4"/>
    <n v="2"/>
    <n v="12"/>
    <n v="3"/>
    <n v="0"/>
    <n v="0"/>
    <n v="0"/>
    <n v="0"/>
    <n v="0"/>
    <n v="0"/>
    <n v="0"/>
    <x v="4"/>
    <n v="612"/>
    <n v="102"/>
    <n v="27.818181818181817"/>
    <m/>
    <n v="22"/>
    <n v="757"/>
    <m/>
    <n v="18.181818181818183"/>
    <n v="5"/>
    <n v="4"/>
    <n v="3"/>
    <s v="543"/>
    <s v="Loyal Customers"/>
    <m/>
    <n v="757"/>
    <n v="2.0739726027397261"/>
    <n v="10.607661822985468"/>
    <n v="295.08586525759574"/>
    <n v="295.08586525759574"/>
    <n v="391.27617801047126"/>
    <d v="2012-09-25T00:00:00"/>
    <s v="Unique"/>
  </r>
  <r>
    <n v="6233"/>
    <n v="1976"/>
    <s v="Graduation"/>
    <s v="Married"/>
    <n v="65991"/>
    <n v="0"/>
    <n v="1"/>
    <d v="2012-09-07T00:00:00"/>
    <n v="21"/>
    <n v="507"/>
    <n v="19"/>
    <n v="364"/>
    <n v="25"/>
    <n v="47"/>
    <n v="9"/>
    <x v="109"/>
    <x v="25"/>
    <n v="364"/>
    <n v="25"/>
    <n v="47"/>
    <n v="9"/>
    <n v="3"/>
    <n v="9"/>
    <n v="5"/>
    <n v="10"/>
    <n v="7"/>
    <n v="0"/>
    <n v="0"/>
    <n v="0"/>
    <n v="0"/>
    <n v="0"/>
    <n v="0"/>
    <n v="0"/>
    <x v="0"/>
    <n v="971"/>
    <n v="161.83333333333334"/>
    <n v="35.962962962962962"/>
    <m/>
    <n v="27"/>
    <n v="757"/>
    <m/>
    <n v="11.111111111111111"/>
    <n v="4"/>
    <n v="5"/>
    <n v="4"/>
    <s v="454"/>
    <s v="Frequent Buyers"/>
    <m/>
    <n v="757"/>
    <n v="2.0739726027397261"/>
    <n v="13.018494055482167"/>
    <n v="468.18361955085868"/>
    <n v="468.18361955085862"/>
    <n v="391.27617801047126"/>
    <d v="2012-09-28T00:00:00"/>
    <s v="Unique"/>
  </r>
  <r>
    <n v="1777"/>
    <n v="1980"/>
    <s v="Basic"/>
    <s v="Married"/>
    <n v="25965"/>
    <n v="0"/>
    <n v="0"/>
    <d v="2012-09-07T00:00:00"/>
    <n v="29"/>
    <n v="2"/>
    <n v="2"/>
    <n v="11"/>
    <n v="41"/>
    <n v="7"/>
    <n v="11"/>
    <x v="95"/>
    <x v="12"/>
    <n v="11"/>
    <n v="41"/>
    <n v="7"/>
    <n v="11"/>
    <n v="1"/>
    <n v="2"/>
    <n v="0"/>
    <n v="3"/>
    <n v="8"/>
    <n v="0"/>
    <n v="0"/>
    <n v="0"/>
    <n v="0"/>
    <n v="0"/>
    <n v="0"/>
    <n v="0"/>
    <x v="0"/>
    <n v="74"/>
    <n v="12.333333333333334"/>
    <n v="12.333333333333334"/>
    <m/>
    <n v="6"/>
    <n v="757"/>
    <m/>
    <n v="16.666666666666664"/>
    <n v="4"/>
    <n v="1"/>
    <n v="2"/>
    <s v="412"/>
    <s v="Potential Loyalists"/>
    <m/>
    <n v="757"/>
    <n v="2.0739726027397261"/>
    <n v="2.8929986789960371"/>
    <n v="35.680317040951124"/>
    <n v="35.680317040951124"/>
    <n v="1015.6937172774869"/>
    <d v="2012-10-06T00:00:00"/>
    <s v="Unique"/>
  </r>
  <r>
    <n v="8783"/>
    <n v="1950"/>
    <s v="Graduation"/>
    <s v="Married"/>
    <n v="57045"/>
    <n v="0"/>
    <n v="1"/>
    <d v="2012-09-08T00:00:00"/>
    <n v="40"/>
    <n v="296"/>
    <n v="13"/>
    <n v="104"/>
    <n v="11"/>
    <n v="13"/>
    <n v="17"/>
    <x v="110"/>
    <x v="22"/>
    <n v="104"/>
    <n v="11"/>
    <n v="13"/>
    <n v="17"/>
    <n v="3"/>
    <n v="4"/>
    <n v="2"/>
    <n v="9"/>
    <n v="3"/>
    <n v="0"/>
    <n v="0"/>
    <n v="0"/>
    <n v="0"/>
    <n v="0"/>
    <n v="0"/>
    <n v="0"/>
    <x v="4"/>
    <n v="454"/>
    <n v="75.666666666666671"/>
    <n v="25.222222222222221"/>
    <m/>
    <n v="18"/>
    <n v="756"/>
    <m/>
    <n v="16.666666666666664"/>
    <n v="3"/>
    <n v="4"/>
    <n v="3"/>
    <s v="343"/>
    <s v="Needs Attention"/>
    <m/>
    <n v="756"/>
    <n v="2.0712328767123287"/>
    <n v="8.6904761904761916"/>
    <n v="219.19312169312173"/>
    <n v="219.1931216931217"/>
    <n v="151.44633507853405"/>
    <d v="2012-10-18T00:00:00"/>
    <s v="Unique"/>
  </r>
  <r>
    <n v="7079"/>
    <n v="1962"/>
    <s v="Graduation"/>
    <s v="Divorced"/>
    <n v="63887"/>
    <n v="0"/>
    <n v="1"/>
    <d v="2012-09-08T00:00:00"/>
    <n v="38"/>
    <n v="897"/>
    <n v="23"/>
    <n v="207"/>
    <n v="15"/>
    <n v="11"/>
    <n v="92"/>
    <x v="82"/>
    <x v="46"/>
    <n v="207"/>
    <n v="15"/>
    <n v="11"/>
    <n v="92"/>
    <n v="5"/>
    <n v="9"/>
    <n v="6"/>
    <n v="12"/>
    <n v="6"/>
    <n v="0"/>
    <n v="0"/>
    <n v="0"/>
    <n v="0"/>
    <n v="0"/>
    <n v="0"/>
    <n v="0"/>
    <x v="3"/>
    <n v="1245"/>
    <n v="207.5"/>
    <n v="38.90625"/>
    <m/>
    <n v="32"/>
    <n v="756"/>
    <m/>
    <n v="15.625"/>
    <n v="4"/>
    <n v="5"/>
    <n v="5"/>
    <s v="455"/>
    <s v="Frequent Buyers"/>
    <m/>
    <n v="756"/>
    <n v="2.0712328767123287"/>
    <n v="15.449735449735451"/>
    <n v="601.09126984126988"/>
    <n v="601.09126984126988"/>
    <n v="151.44633507853405"/>
    <d v="2012-10-16T00:00:00"/>
    <s v="Unique"/>
  </r>
  <r>
    <n v="7108"/>
    <n v="1965"/>
    <s v="Master"/>
    <s v="Widow"/>
    <n v="51390"/>
    <n v="1"/>
    <n v="1"/>
    <d v="2012-09-08T00:00:00"/>
    <n v="54"/>
    <n v="205"/>
    <n v="20"/>
    <n v="47"/>
    <n v="23"/>
    <n v="2"/>
    <n v="56"/>
    <x v="111"/>
    <x v="54"/>
    <n v="47"/>
    <n v="23"/>
    <n v="2"/>
    <n v="56"/>
    <n v="6"/>
    <n v="5"/>
    <n v="2"/>
    <n v="5"/>
    <n v="5"/>
    <n v="0"/>
    <n v="0"/>
    <n v="0"/>
    <n v="0"/>
    <n v="0"/>
    <n v="0"/>
    <n v="0"/>
    <x v="3"/>
    <n v="353"/>
    <n v="58.833333333333336"/>
    <n v="19.611111111111111"/>
    <m/>
    <n v="18"/>
    <n v="756"/>
    <m/>
    <n v="33.333333333333329"/>
    <n v="3"/>
    <n v="4"/>
    <n v="3"/>
    <s v="343"/>
    <s v="Needs Attention"/>
    <m/>
    <n v="756"/>
    <n v="2.0712328767123287"/>
    <n v="8.6904761904761916"/>
    <n v="170.42989417989421"/>
    <n v="170.42989417989418"/>
    <n v="273.75"/>
    <d v="2012-11-01T00:00:00"/>
    <s v="Unique"/>
  </r>
  <r>
    <n v="8041"/>
    <n v="1971"/>
    <s v="PhD"/>
    <s v="Widow"/>
    <n v="47111"/>
    <n v="0"/>
    <n v="1"/>
    <d v="2012-09-08T00:00:00"/>
    <n v="35"/>
    <n v="595"/>
    <n v="71"/>
    <n v="153"/>
    <n v="120"/>
    <n v="112"/>
    <n v="41"/>
    <x v="105"/>
    <x v="33"/>
    <n v="153"/>
    <n v="120"/>
    <n v="112"/>
    <n v="41"/>
    <n v="6"/>
    <n v="3"/>
    <n v="2"/>
    <n v="10"/>
    <n v="9"/>
    <n v="0"/>
    <n v="0"/>
    <n v="0"/>
    <n v="0"/>
    <n v="0"/>
    <n v="0"/>
    <n v="0"/>
    <x v="3"/>
    <n v="1092"/>
    <n v="182"/>
    <n v="52"/>
    <m/>
    <n v="21"/>
    <n v="756"/>
    <m/>
    <n v="28.571428571428569"/>
    <n v="4"/>
    <n v="4"/>
    <n v="4"/>
    <s v="444"/>
    <s v="Potential Loyalists"/>
    <m/>
    <n v="756"/>
    <n v="2.0712328767123287"/>
    <n v="10.138888888888889"/>
    <n v="527.22222222222229"/>
    <n v="527.22222222222229"/>
    <n v="529.77690288713904"/>
    <d v="2012-10-13T00:00:00"/>
    <s v="Unique"/>
  </r>
  <r>
    <n v="347"/>
    <n v="1976"/>
    <s v="Graduation"/>
    <s v="Divorced"/>
    <n v="40780"/>
    <n v="0"/>
    <n v="1"/>
    <d v="2012-09-08T00:00:00"/>
    <n v="30"/>
    <n v="229"/>
    <n v="27"/>
    <n v="71"/>
    <n v="13"/>
    <n v="3"/>
    <n v="34"/>
    <x v="112"/>
    <x v="55"/>
    <n v="71"/>
    <n v="13"/>
    <n v="3"/>
    <n v="34"/>
    <n v="4"/>
    <n v="7"/>
    <n v="1"/>
    <n v="5"/>
    <n v="9"/>
    <n v="0"/>
    <n v="0"/>
    <n v="0"/>
    <n v="0"/>
    <n v="0"/>
    <n v="0"/>
    <n v="0"/>
    <x v="2"/>
    <n v="377"/>
    <n v="62.833333333333336"/>
    <n v="22.176470588235293"/>
    <m/>
    <n v="17"/>
    <n v="756"/>
    <m/>
    <n v="23.52941176470588"/>
    <n v="4"/>
    <n v="3"/>
    <n v="3"/>
    <s v="433"/>
    <s v="Potential Loyalists"/>
    <m/>
    <n v="756"/>
    <n v="2.0712328767123287"/>
    <n v="8.2076719576719572"/>
    <n v="182.01719576719574"/>
    <n v="182.01719576719577"/>
    <n v="31.176084099868593"/>
    <d v="2012-10-08T00:00:00"/>
    <s v="Unique"/>
  </r>
  <r>
    <n v="35"/>
    <n v="1987"/>
    <s v="Graduation"/>
    <s v="Married"/>
    <n v="25545"/>
    <n v="1"/>
    <n v="0"/>
    <d v="2012-09-08T00:00:00"/>
    <n v="35"/>
    <n v="32"/>
    <n v="1"/>
    <n v="64"/>
    <n v="16"/>
    <n v="12"/>
    <n v="85"/>
    <x v="113"/>
    <x v="5"/>
    <n v="64"/>
    <n v="16"/>
    <n v="12"/>
    <n v="85"/>
    <n v="3"/>
    <n v="2"/>
    <n v="2"/>
    <n v="3"/>
    <n v="6"/>
    <n v="0"/>
    <n v="0"/>
    <n v="0"/>
    <n v="0"/>
    <n v="0"/>
    <n v="1"/>
    <n v="0"/>
    <x v="0"/>
    <n v="210"/>
    <n v="35"/>
    <n v="21"/>
    <m/>
    <n v="10"/>
    <n v="756"/>
    <m/>
    <n v="30"/>
    <n v="4"/>
    <n v="2"/>
    <n v="3"/>
    <s v="423"/>
    <s v="Potential Loyalists"/>
    <m/>
    <n v="756"/>
    <n v="2.0712328767123287"/>
    <n v="4.8280423280423284"/>
    <n v="101.3888888888889"/>
    <n v="101.38888888888889"/>
    <n v="515.6880733944954"/>
    <d v="2012-10-13T00:00:00"/>
    <s v="Unique"/>
  </r>
  <r>
    <n v="7342"/>
    <n v="1961"/>
    <s v="2n Cycle"/>
    <s v="Widow"/>
    <n v="59184"/>
    <n v="0"/>
    <n v="1"/>
    <d v="2012-09-09T00:00:00"/>
    <n v="6"/>
    <n v="341"/>
    <n v="142"/>
    <n v="113"/>
    <n v="259"/>
    <n v="151"/>
    <n v="66"/>
    <x v="114"/>
    <x v="56"/>
    <n v="113"/>
    <n v="259"/>
    <n v="151"/>
    <n v="66"/>
    <n v="3"/>
    <n v="6"/>
    <n v="6"/>
    <n v="12"/>
    <n v="5"/>
    <n v="0"/>
    <n v="0"/>
    <n v="0"/>
    <n v="0"/>
    <n v="0"/>
    <n v="0"/>
    <n v="0"/>
    <x v="0"/>
    <n v="1072"/>
    <n v="178.66666666666666"/>
    <n v="39.703703703703702"/>
    <m/>
    <n v="27"/>
    <n v="755"/>
    <m/>
    <n v="11.111111111111111"/>
    <n v="5"/>
    <n v="5"/>
    <n v="4"/>
    <s v="554"/>
    <s v="Loyal Customers"/>
    <m/>
    <n v="755"/>
    <n v="2.0684931506849313"/>
    <n v="13.052980132450331"/>
    <n v="518.25165562913912"/>
    <n v="518.25165562913912"/>
    <n v="49.467105263157897"/>
    <d v="2012-09-15T00:00:00"/>
    <s v="Unique"/>
  </r>
  <r>
    <n v="9733"/>
    <n v="1978"/>
    <s v="Basic"/>
    <s v="Together"/>
    <n v="24882"/>
    <n v="1"/>
    <n v="0"/>
    <d v="2012-09-09T00:00:00"/>
    <n v="52"/>
    <n v="1"/>
    <n v="4"/>
    <n v="10"/>
    <n v="29"/>
    <n v="0"/>
    <n v="36"/>
    <x v="42"/>
    <x v="16"/>
    <n v="10"/>
    <n v="29"/>
    <s v=""/>
    <n v="36"/>
    <n v="1"/>
    <n v="1"/>
    <n v="1"/>
    <n v="2"/>
    <n v="6"/>
    <n v="0"/>
    <n v="0"/>
    <n v="1"/>
    <n v="0"/>
    <n v="0"/>
    <n v="0"/>
    <n v="0"/>
    <x v="6"/>
    <n v="80"/>
    <n v="13.333333333333334"/>
    <n v="16"/>
    <m/>
    <n v="5"/>
    <n v="755"/>
    <m/>
    <n v="20"/>
    <n v="3"/>
    <n v="1"/>
    <n v="2"/>
    <s v="312"/>
    <s v="Needs Attention"/>
    <m/>
    <n v="755"/>
    <n v="2.0684931506849313"/>
    <n v="2.4172185430463577"/>
    <n v="38.675496688741724"/>
    <n v="38.675496688741724"/>
    <n v="614.88830486202369"/>
    <d v="2012-10-31T00:00:00"/>
    <s v="Unique"/>
  </r>
  <r>
    <n v="8462"/>
    <n v="1978"/>
    <s v="Basic"/>
    <s v="Together"/>
    <n v="24882"/>
    <n v="1"/>
    <n v="0"/>
    <d v="2012-09-09T00:00:00"/>
    <n v="52"/>
    <n v="1"/>
    <n v="4"/>
    <n v="10"/>
    <n v="29"/>
    <n v="0"/>
    <n v="36"/>
    <x v="42"/>
    <x v="16"/>
    <n v="10"/>
    <n v="29"/>
    <s v=""/>
    <n v="36"/>
    <n v="1"/>
    <n v="1"/>
    <n v="1"/>
    <n v="2"/>
    <n v="6"/>
    <n v="0"/>
    <n v="0"/>
    <n v="1"/>
    <n v="0"/>
    <n v="0"/>
    <n v="0"/>
    <n v="0"/>
    <x v="0"/>
    <n v="80"/>
    <n v="13.333333333333334"/>
    <n v="16"/>
    <m/>
    <n v="5"/>
    <n v="755"/>
    <m/>
    <n v="20"/>
    <n v="3"/>
    <n v="1"/>
    <n v="2"/>
    <s v="312"/>
    <s v="Needs Attention"/>
    <m/>
    <n v="755"/>
    <n v="2.0684931506849313"/>
    <n v="2.4172185430463577"/>
    <n v="38.675496688741724"/>
    <n v="38.675496688741724"/>
    <n v="226.86596583442838"/>
    <d v="2012-10-31T00:00:00"/>
    <s v="Unique"/>
  </r>
  <r>
    <n v="380"/>
    <n v="1954"/>
    <s v="Graduation"/>
    <s v="Divorced"/>
    <n v="64497"/>
    <n v="0"/>
    <n v="1"/>
    <d v="2012-09-10T00:00:00"/>
    <n v="17"/>
    <n v="1170"/>
    <n v="48"/>
    <n v="320"/>
    <n v="42"/>
    <n v="32"/>
    <n v="192"/>
    <x v="115"/>
    <x v="57"/>
    <n v="320"/>
    <n v="42"/>
    <n v="32"/>
    <n v="192"/>
    <n v="5"/>
    <n v="11"/>
    <n v="4"/>
    <n v="9"/>
    <n v="8"/>
    <n v="0"/>
    <n v="0"/>
    <n v="1"/>
    <n v="0"/>
    <n v="0"/>
    <n v="1"/>
    <n v="0"/>
    <x v="3"/>
    <n v="1804"/>
    <n v="300.66666666666669"/>
    <n v="62.206896551724135"/>
    <m/>
    <n v="29"/>
    <n v="754"/>
    <m/>
    <n v="17.241379310344829"/>
    <n v="5"/>
    <n v="5"/>
    <n v="5"/>
    <s v="555"/>
    <s v="Champions"/>
    <m/>
    <n v="754"/>
    <n v="2.0657534246575344"/>
    <n v="14.038461538461537"/>
    <n v="873.28912466843485"/>
    <n v="873.28912466843497"/>
    <n v="776.58552631578948"/>
    <d v="2012-09-27T00:00:00"/>
    <s v="Unique"/>
  </r>
  <r>
    <n v="10473"/>
    <n v="1956"/>
    <s v="PhD"/>
    <s v="Widow"/>
    <n v="78028"/>
    <n v="0"/>
    <n v="1"/>
    <d v="2012-09-10T00:00:00"/>
    <n v="38"/>
    <n v="158"/>
    <n v="19"/>
    <n v="288"/>
    <n v="25"/>
    <n v="0"/>
    <n v="38"/>
    <x v="116"/>
    <x v="25"/>
    <n v="288"/>
    <n v="25"/>
    <s v=""/>
    <n v="38"/>
    <n v="1"/>
    <n v="6"/>
    <n v="4"/>
    <n v="9"/>
    <n v="7"/>
    <n v="0"/>
    <n v="0"/>
    <n v="0"/>
    <n v="1"/>
    <n v="1"/>
    <n v="1"/>
    <n v="0"/>
    <x v="0"/>
    <n v="528"/>
    <n v="88"/>
    <n v="26.4"/>
    <m/>
    <n v="20"/>
    <n v="754"/>
    <m/>
    <n v="5"/>
    <n v="4"/>
    <n v="4"/>
    <n v="3"/>
    <s v="443"/>
    <s v="Potential Loyalists"/>
    <m/>
    <n v="754"/>
    <n v="2.0657534246575344"/>
    <n v="9.6816976127320942"/>
    <n v="255.59681697612729"/>
    <n v="255.59681697612729"/>
    <n v="548.94078947368428"/>
    <d v="2012-10-18T00:00:00"/>
    <s v="Unique"/>
  </r>
  <r>
    <n v="1970"/>
    <n v="1968"/>
    <s v="Master"/>
    <s v="Together"/>
    <n v="34053"/>
    <n v="0"/>
    <n v="1"/>
    <d v="2012-09-10T00:00:00"/>
    <n v="14"/>
    <n v="63"/>
    <n v="0"/>
    <n v="21"/>
    <n v="7"/>
    <n v="0"/>
    <n v="12"/>
    <x v="7"/>
    <x v="0"/>
    <n v="21"/>
    <n v="7"/>
    <s v=""/>
    <n v="12"/>
    <n v="1"/>
    <n v="3"/>
    <n v="0"/>
    <n v="3"/>
    <n v="8"/>
    <n v="0"/>
    <n v="0"/>
    <n v="0"/>
    <n v="0"/>
    <n v="0"/>
    <n v="0"/>
    <n v="0"/>
    <x v="0"/>
    <n v="103"/>
    <n v="17.166666666666668"/>
    <n v="14.714285714285714"/>
    <m/>
    <n v="7"/>
    <n v="754"/>
    <m/>
    <n v="14.285714285714285"/>
    <n v="5"/>
    <n v="1"/>
    <n v="2"/>
    <s v="512"/>
    <s v="Others"/>
    <m/>
    <n v="754"/>
    <n v="2.0657534246575344"/>
    <n v="3.388594164456233"/>
    <n v="49.860742705570281"/>
    <n v="49.860742705570289"/>
    <n v="655.94202898550736"/>
    <d v="2012-09-24T00:00:00"/>
    <s v="Unique"/>
  </r>
  <r>
    <n v="8560"/>
    <n v="1992"/>
    <s v="Graduation"/>
    <s v="Single"/>
    <n v="48789"/>
    <n v="0"/>
    <n v="0"/>
    <d v="2012-09-10T00:00:00"/>
    <n v="94"/>
    <n v="351"/>
    <n v="16"/>
    <n v="156"/>
    <n v="7"/>
    <n v="5"/>
    <n v="145"/>
    <x v="117"/>
    <x v="15"/>
    <n v="156"/>
    <n v="7"/>
    <n v="5"/>
    <n v="145"/>
    <n v="1"/>
    <n v="6"/>
    <n v="4"/>
    <n v="7"/>
    <n v="6"/>
    <n v="0"/>
    <n v="0"/>
    <n v="0"/>
    <n v="0"/>
    <n v="0"/>
    <n v="0"/>
    <n v="0"/>
    <x v="2"/>
    <n v="680"/>
    <n v="113.33333333333333"/>
    <n v="37.777777777777779"/>
    <m/>
    <n v="18"/>
    <n v="754"/>
    <m/>
    <n v="5.5555555555555554"/>
    <n v="1"/>
    <n v="4"/>
    <n v="4"/>
    <s v="144"/>
    <s v="Lost"/>
    <m/>
    <n v="754"/>
    <n v="2.0657534246575344"/>
    <n v="8.7135278514588848"/>
    <n v="329.17771883289123"/>
    <n v="329.17771883289123"/>
    <n v="551.82236842105272"/>
    <d v="2012-12-13T00:00:00"/>
    <s v="Unique"/>
  </r>
  <r>
    <n v="1402"/>
    <n v="1954"/>
    <s v="Master"/>
    <s v="Married"/>
    <n v="66991"/>
    <n v="0"/>
    <n v="0"/>
    <d v="2012-09-11T00:00:00"/>
    <n v="1"/>
    <n v="496"/>
    <n v="36"/>
    <n v="460"/>
    <n v="189"/>
    <n v="60"/>
    <n v="12"/>
    <x v="118"/>
    <x v="52"/>
    <n v="460"/>
    <n v="189"/>
    <n v="60"/>
    <n v="12"/>
    <n v="3"/>
    <n v="4"/>
    <n v="8"/>
    <n v="6"/>
    <n v="3"/>
    <n v="0"/>
    <n v="0"/>
    <n v="0"/>
    <n v="0"/>
    <n v="0"/>
    <n v="0"/>
    <n v="0"/>
    <x v="5"/>
    <n v="1253"/>
    <n v="208.83333333333334"/>
    <n v="59.666666666666664"/>
    <m/>
    <n v="21"/>
    <n v="753"/>
    <m/>
    <n v="14.285714285714285"/>
    <n v="5"/>
    <n v="4"/>
    <n v="5"/>
    <s v="545"/>
    <s v="Loyal Customers"/>
    <m/>
    <n v="753"/>
    <n v="2.0630136986301371"/>
    <n v="10.179282868525895"/>
    <n v="607.36387782204508"/>
    <n v="607.36387782204508"/>
    <n v="18.298153034300789"/>
    <d v="2012-09-12T00:00:00"/>
    <s v="Unique"/>
  </r>
  <r>
    <n v="4095"/>
    <n v="1971"/>
    <s v="Graduation"/>
    <s v="Married"/>
    <n v="37150"/>
    <n v="1"/>
    <n v="0"/>
    <d v="2012-09-11T00:00:00"/>
    <n v="80"/>
    <n v="167"/>
    <n v="37"/>
    <n v="64"/>
    <n v="49"/>
    <n v="34"/>
    <n v="116"/>
    <x v="80"/>
    <x v="26"/>
    <n v="64"/>
    <n v="49"/>
    <n v="34"/>
    <n v="116"/>
    <n v="8"/>
    <n v="4"/>
    <n v="3"/>
    <n v="6"/>
    <n v="7"/>
    <n v="0"/>
    <n v="0"/>
    <n v="0"/>
    <n v="0"/>
    <n v="0"/>
    <n v="0"/>
    <n v="0"/>
    <x v="1"/>
    <n v="467"/>
    <n v="77.833333333333329"/>
    <n v="22.238095238095237"/>
    <m/>
    <n v="21"/>
    <n v="753"/>
    <m/>
    <n v="38.095238095238095"/>
    <n v="1"/>
    <n v="4"/>
    <n v="3"/>
    <s v="143"/>
    <s v="Lost"/>
    <m/>
    <n v="753"/>
    <n v="2.0630136986301371"/>
    <n v="10.179282868525895"/>
    <n v="226.36786188579015"/>
    <n v="226.36786188579018"/>
    <n v="49.597625329815301"/>
    <d v="2012-11-30T00:00:00"/>
    <s v="Unique"/>
  </r>
  <r>
    <n v="5331"/>
    <n v="1977"/>
    <s v="Graduation"/>
    <s v="Married"/>
    <n v="74985"/>
    <n v="0"/>
    <n v="0"/>
    <d v="2012-09-11T00:00:00"/>
    <n v="8"/>
    <n v="587"/>
    <n v="51"/>
    <n v="898"/>
    <n v="247"/>
    <n v="0"/>
    <n v="86"/>
    <x v="119"/>
    <x v="58"/>
    <n v="898"/>
    <n v="247"/>
    <s v=""/>
    <n v="86"/>
    <n v="1"/>
    <n v="3"/>
    <n v="6"/>
    <n v="7"/>
    <n v="2"/>
    <n v="0"/>
    <n v="0"/>
    <n v="0"/>
    <n v="0"/>
    <n v="0"/>
    <n v="0"/>
    <n v="0"/>
    <x v="5"/>
    <n v="1869"/>
    <n v="311.5"/>
    <n v="109.94117647058823"/>
    <m/>
    <n v="17"/>
    <n v="753"/>
    <m/>
    <n v="5.8823529411764701"/>
    <n v="5"/>
    <n v="3"/>
    <n v="5"/>
    <s v="535"/>
    <s v="Loyal Customers"/>
    <m/>
    <n v="753"/>
    <n v="2.0630136986301371"/>
    <n v="8.2403718459495341"/>
    <n v="905.95617529880462"/>
    <n v="905.95617529880474"/>
    <n v="73.192612137203156"/>
    <d v="2012-09-19T00:00:00"/>
    <s v="Unique"/>
  </r>
  <r>
    <n v="8692"/>
    <n v="1952"/>
    <s v="Graduation"/>
    <s v="Together"/>
    <n v="43462"/>
    <n v="1"/>
    <n v="1"/>
    <d v="2012-09-12T00:00:00"/>
    <n v="50"/>
    <n v="90"/>
    <n v="17"/>
    <n v="97"/>
    <n v="15"/>
    <n v="6"/>
    <n v="15"/>
    <x v="120"/>
    <x v="4"/>
    <n v="97"/>
    <n v="15"/>
    <n v="6"/>
    <n v="15"/>
    <n v="6"/>
    <n v="4"/>
    <n v="1"/>
    <n v="5"/>
    <n v="8"/>
    <n v="0"/>
    <n v="0"/>
    <n v="0"/>
    <n v="0"/>
    <n v="0"/>
    <n v="0"/>
    <n v="0"/>
    <x v="0"/>
    <n v="240"/>
    <n v="40"/>
    <n v="15"/>
    <m/>
    <n v="16"/>
    <n v="752"/>
    <m/>
    <n v="37.5"/>
    <n v="3"/>
    <n v="3"/>
    <n v="3"/>
    <s v="333"/>
    <s v="Needs Attention"/>
    <m/>
    <n v="752"/>
    <n v="2.0602739726027397"/>
    <n v="7.7659574468085104"/>
    <n v="116.48936170212765"/>
    <n v="116.48936170212767"/>
    <n v="295.08586525759574"/>
    <d v="2012-11-01T00:00:00"/>
    <s v="Unique"/>
  </r>
  <r>
    <n v="10151"/>
    <n v="1960"/>
    <s v="Graduation"/>
    <s v="Divorced"/>
    <n v="62204"/>
    <n v="0"/>
    <n v="2"/>
    <d v="2012-09-12T00:00:00"/>
    <n v="38"/>
    <n v="317"/>
    <n v="46"/>
    <n v="247"/>
    <n v="151"/>
    <n v="46"/>
    <n v="139"/>
    <x v="121"/>
    <x v="59"/>
    <n v="247"/>
    <n v="151"/>
    <n v="46"/>
    <n v="139"/>
    <n v="1"/>
    <n v="4"/>
    <n v="5"/>
    <n v="12"/>
    <n v="3"/>
    <n v="0"/>
    <n v="0"/>
    <n v="0"/>
    <n v="0"/>
    <n v="0"/>
    <n v="0"/>
    <n v="0"/>
    <x v="0"/>
    <n v="946"/>
    <n v="157.66666666666666"/>
    <n v="43"/>
    <m/>
    <n v="22"/>
    <n v="752"/>
    <m/>
    <n v="4.5454545454545459"/>
    <n v="4"/>
    <n v="4"/>
    <n v="4"/>
    <s v="444"/>
    <s v="Potential Loyalists"/>
    <m/>
    <n v="752"/>
    <n v="2.0602739726027397"/>
    <n v="10.678191489361701"/>
    <n v="459.16223404255317"/>
    <n v="459.16223404255322"/>
    <n v="421.41347424042272"/>
    <d v="2012-10-20T00:00:00"/>
    <s v="Unique"/>
  </r>
  <r>
    <n v="4415"/>
    <n v="1961"/>
    <s v="Graduation"/>
    <s v="Married"/>
    <n v="16860"/>
    <n v="1"/>
    <n v="1"/>
    <d v="2012-09-12T00:00:00"/>
    <n v="19"/>
    <n v="10"/>
    <n v="4"/>
    <n v="4"/>
    <n v="3"/>
    <n v="3"/>
    <n v="14"/>
    <x v="122"/>
    <x v="16"/>
    <n v="4"/>
    <n v="3"/>
    <n v="3"/>
    <n v="14"/>
    <n v="3"/>
    <n v="1"/>
    <n v="1"/>
    <n v="3"/>
    <n v="7"/>
    <n v="0"/>
    <n v="0"/>
    <n v="0"/>
    <n v="0"/>
    <n v="0"/>
    <n v="0"/>
    <n v="0"/>
    <x v="0"/>
    <n v="38"/>
    <n v="6.333333333333333"/>
    <n v="4.75"/>
    <m/>
    <n v="8"/>
    <n v="752"/>
    <m/>
    <n v="37.5"/>
    <n v="5"/>
    <n v="2"/>
    <n v="1"/>
    <s v="521"/>
    <s v="Others"/>
    <m/>
    <n v="752"/>
    <n v="2.0602739726027397"/>
    <n v="3.8829787234042552"/>
    <n v="18.444148936170212"/>
    <n v="18.444148936170212"/>
    <n v="601.09126984126988"/>
    <d v="2012-10-01T00:00:00"/>
    <s v="Unique"/>
  </r>
  <r>
    <n v="9204"/>
    <n v="1970"/>
    <s v="Graduation"/>
    <s v="Widow"/>
    <n v="66731"/>
    <n v="0"/>
    <n v="1"/>
    <d v="2012-09-12T00:00:00"/>
    <n v="33"/>
    <n v="371"/>
    <n v="159"/>
    <n v="194"/>
    <n v="58"/>
    <n v="106"/>
    <n v="141"/>
    <x v="123"/>
    <x v="60"/>
    <n v="194"/>
    <n v="58"/>
    <n v="106"/>
    <n v="141"/>
    <n v="4"/>
    <n v="4"/>
    <n v="3"/>
    <n v="6"/>
    <n v="3"/>
    <n v="0"/>
    <n v="0"/>
    <n v="0"/>
    <n v="0"/>
    <n v="0"/>
    <n v="0"/>
    <n v="0"/>
    <x v="0"/>
    <n v="1029"/>
    <n v="171.5"/>
    <n v="60.529411764705884"/>
    <m/>
    <n v="17"/>
    <n v="752"/>
    <m/>
    <n v="23.52941176470588"/>
    <n v="4"/>
    <n v="3"/>
    <n v="4"/>
    <s v="434"/>
    <s v="Potential Loyalists"/>
    <m/>
    <n v="752"/>
    <n v="2.0602739726027397"/>
    <n v="8.2513297872340434"/>
    <n v="499.44813829787239"/>
    <n v="499.44813829787233"/>
    <n v="421.41347424042272"/>
    <d v="2012-10-15T00:00:00"/>
    <s v="Unique"/>
  </r>
  <r>
    <n v="9826"/>
    <n v="1972"/>
    <s v="PhD"/>
    <s v="Single"/>
    <n v="86857"/>
    <n v="0"/>
    <n v="0"/>
    <d v="2012-09-12T00:00:00"/>
    <n v="96"/>
    <n v="899"/>
    <n v="102"/>
    <n v="838"/>
    <n v="133"/>
    <n v="102"/>
    <n v="40"/>
    <x v="124"/>
    <x v="61"/>
    <n v="838"/>
    <n v="133"/>
    <n v="102"/>
    <n v="40"/>
    <n v="1"/>
    <n v="5"/>
    <n v="6"/>
    <n v="10"/>
    <n v="2"/>
    <n v="0"/>
    <n v="0"/>
    <n v="0"/>
    <n v="0"/>
    <n v="0"/>
    <n v="1"/>
    <n v="0"/>
    <x v="1"/>
    <n v="2114"/>
    <n v="352.33333333333331"/>
    <n v="96.090909090909093"/>
    <m/>
    <n v="22"/>
    <n v="752"/>
    <m/>
    <n v="4.5454545454545459"/>
    <n v="1"/>
    <n v="4"/>
    <n v="5"/>
    <s v="145"/>
    <s v="Big Spenders"/>
    <m/>
    <n v="752"/>
    <n v="2.0602739726027397"/>
    <n v="10.678191489361701"/>
    <n v="1026.0771276595744"/>
    <n v="1026.0771276595744"/>
    <n v="35.680317040951124"/>
    <d v="2012-12-17T00:00:00"/>
    <s v="Unique"/>
  </r>
  <r>
    <n v="5830"/>
    <n v="1972"/>
    <s v="PhD"/>
    <s v="Single"/>
    <n v="86857"/>
    <n v="0"/>
    <n v="0"/>
    <d v="2012-09-12T00:00:00"/>
    <n v="96"/>
    <n v="899"/>
    <n v="102"/>
    <n v="838"/>
    <n v="133"/>
    <n v="102"/>
    <n v="40"/>
    <x v="124"/>
    <x v="61"/>
    <n v="838"/>
    <n v="133"/>
    <n v="102"/>
    <n v="40"/>
    <n v="1"/>
    <n v="5"/>
    <n v="6"/>
    <n v="10"/>
    <n v="2"/>
    <n v="0"/>
    <n v="0"/>
    <n v="0"/>
    <n v="0"/>
    <n v="0"/>
    <n v="1"/>
    <n v="0"/>
    <x v="3"/>
    <n v="2114"/>
    <n v="352.33333333333331"/>
    <n v="96.090909090909093"/>
    <m/>
    <n v="22"/>
    <n v="752"/>
    <m/>
    <n v="4.5454545454545459"/>
    <n v="1"/>
    <n v="4"/>
    <n v="5"/>
    <s v="145"/>
    <s v="Big Spenders"/>
    <m/>
    <n v="752"/>
    <n v="2.0602739726027397"/>
    <n v="10.678191489361701"/>
    <n v="1026.0771276595744"/>
    <n v="1026.0771276595744"/>
    <n v="55.375989445910285"/>
    <d v="2012-12-17T00:00:00"/>
    <s v="Unique"/>
  </r>
  <r>
    <n v="6818"/>
    <n v="1974"/>
    <s v="Graduation"/>
    <s v="Married"/>
    <n v="44989"/>
    <n v="0"/>
    <n v="1"/>
    <d v="2012-09-12T00:00:00"/>
    <n v="26"/>
    <n v="98"/>
    <n v="0"/>
    <n v="106"/>
    <n v="49"/>
    <n v="10"/>
    <n v="106"/>
    <x v="125"/>
    <x v="0"/>
    <n v="106"/>
    <n v="49"/>
    <n v="10"/>
    <n v="106"/>
    <n v="5"/>
    <n v="5"/>
    <n v="1"/>
    <n v="5"/>
    <n v="6"/>
    <n v="0"/>
    <n v="0"/>
    <n v="0"/>
    <n v="0"/>
    <n v="0"/>
    <n v="0"/>
    <n v="0"/>
    <x v="0"/>
    <n v="369"/>
    <n v="61.5"/>
    <n v="23.0625"/>
    <m/>
    <n v="16"/>
    <n v="752"/>
    <m/>
    <n v="31.25"/>
    <n v="4"/>
    <n v="3"/>
    <n v="3"/>
    <s v="433"/>
    <s v="Potential Loyalists"/>
    <m/>
    <n v="752"/>
    <n v="2.0602739726027397"/>
    <n v="7.7659574468085104"/>
    <n v="179.10239361702128"/>
    <n v="179.10239361702128"/>
    <n v="170.42989417989418"/>
    <d v="2012-10-08T00:00:00"/>
    <s v="Unique"/>
  </r>
  <r>
    <n v="7807"/>
    <n v="1974"/>
    <s v="Graduation"/>
    <s v="Married"/>
    <n v="44989"/>
    <n v="0"/>
    <n v="1"/>
    <d v="2012-09-12T00:00:00"/>
    <n v="26"/>
    <n v="98"/>
    <n v="0"/>
    <n v="106"/>
    <n v="49"/>
    <n v="10"/>
    <n v="106"/>
    <x v="125"/>
    <x v="0"/>
    <n v="106"/>
    <n v="49"/>
    <n v="10"/>
    <n v="106"/>
    <n v="5"/>
    <n v="5"/>
    <n v="1"/>
    <n v="5"/>
    <n v="6"/>
    <n v="0"/>
    <n v="0"/>
    <n v="0"/>
    <n v="0"/>
    <n v="0"/>
    <n v="0"/>
    <n v="0"/>
    <x v="0"/>
    <n v="369"/>
    <n v="61.5"/>
    <n v="23.0625"/>
    <m/>
    <n v="16"/>
    <n v="752"/>
    <m/>
    <n v="31.25"/>
    <n v="4"/>
    <n v="3"/>
    <n v="3"/>
    <s v="433"/>
    <s v="Potential Loyalists"/>
    <m/>
    <n v="752"/>
    <n v="2.0602739726027397"/>
    <n v="7.7659574468085104"/>
    <n v="179.10239361702128"/>
    <n v="179.10239361702128"/>
    <n v="56.413474240422723"/>
    <d v="2012-10-08T00:00:00"/>
    <s v="Unique"/>
  </r>
  <r>
    <n v="7872"/>
    <n v="1975"/>
    <s v="PhD"/>
    <s v="Married"/>
    <n v="86836"/>
    <n v="0"/>
    <n v="0"/>
    <d v="2012-09-12T00:00:00"/>
    <n v="7"/>
    <n v="179"/>
    <n v="21"/>
    <n v="273"/>
    <n v="0"/>
    <n v="21"/>
    <n v="63"/>
    <x v="50"/>
    <x v="1"/>
    <n v="273"/>
    <s v=""/>
    <n v="21"/>
    <n v="63"/>
    <n v="1"/>
    <n v="6"/>
    <n v="10"/>
    <n v="6"/>
    <n v="5"/>
    <n v="1"/>
    <n v="0"/>
    <n v="1"/>
    <n v="0"/>
    <n v="1"/>
    <n v="1"/>
    <n v="0"/>
    <x v="0"/>
    <n v="557"/>
    <n v="92.833333333333329"/>
    <n v="24.217391304347824"/>
    <m/>
    <n v="23"/>
    <n v="752"/>
    <m/>
    <n v="4.3478260869565215"/>
    <n v="5"/>
    <n v="5"/>
    <n v="3"/>
    <s v="553"/>
    <s v="Loyal Customers"/>
    <m/>
    <n v="752"/>
    <n v="2.0602739726027397"/>
    <n v="11.163563829787234"/>
    <n v="270.35239361702128"/>
    <n v="270.35239361702128"/>
    <n v="101.38888888888889"/>
    <d v="2012-09-19T00:00:00"/>
    <s v="Unique"/>
  </r>
  <r>
    <n v="8717"/>
    <n v="1975"/>
    <s v="PhD"/>
    <s v="Married"/>
    <n v="80427"/>
    <n v="0"/>
    <n v="1"/>
    <d v="2012-09-12T00:00:00"/>
    <n v="56"/>
    <n v="1149"/>
    <n v="71"/>
    <n v="449"/>
    <n v="69"/>
    <n v="71"/>
    <n v="26"/>
    <x v="126"/>
    <x v="33"/>
    <n v="449"/>
    <n v="69"/>
    <n v="71"/>
    <n v="26"/>
    <n v="1"/>
    <n v="11"/>
    <n v="8"/>
    <n v="8"/>
    <n v="5"/>
    <n v="0"/>
    <n v="0"/>
    <n v="0"/>
    <n v="0"/>
    <n v="0"/>
    <n v="0"/>
    <n v="0"/>
    <x v="6"/>
    <n v="1835"/>
    <n v="305.83333333333331"/>
    <n v="65.535714285714292"/>
    <m/>
    <n v="28"/>
    <n v="752"/>
    <m/>
    <n v="3.5714285714285712"/>
    <n v="3"/>
    <n v="5"/>
    <n v="5"/>
    <s v="355"/>
    <s v="Frequent Buyers"/>
    <m/>
    <n v="752"/>
    <n v="2.0602739726027397"/>
    <n v="13.590425531914894"/>
    <n v="890.65824468085123"/>
    <n v="890.65824468085111"/>
    <n v="468.18361955085862"/>
    <d v="2012-11-07T00:00:00"/>
    <s v="Unique"/>
  </r>
  <r>
    <n v="8832"/>
    <n v="1976"/>
    <s v="Master"/>
    <s v="Together"/>
    <n v="37509"/>
    <n v="1"/>
    <n v="0"/>
    <d v="2012-09-12T00:00:00"/>
    <n v="24"/>
    <n v="37"/>
    <n v="5"/>
    <n v="56"/>
    <n v="12"/>
    <n v="8"/>
    <n v="5"/>
    <x v="127"/>
    <x v="30"/>
    <n v="56"/>
    <n v="12"/>
    <n v="8"/>
    <n v="5"/>
    <n v="2"/>
    <n v="3"/>
    <n v="0"/>
    <n v="4"/>
    <n v="7"/>
    <n v="0"/>
    <n v="0"/>
    <n v="0"/>
    <n v="0"/>
    <n v="0"/>
    <n v="0"/>
    <n v="0"/>
    <x v="5"/>
    <n v="123"/>
    <n v="20.5"/>
    <n v="13.666666666666666"/>
    <m/>
    <n v="9"/>
    <n v="752"/>
    <m/>
    <n v="22.222222222222221"/>
    <n v="4"/>
    <n v="2"/>
    <n v="2"/>
    <s v="422"/>
    <s v="Potential Loyalists"/>
    <m/>
    <n v="752"/>
    <n v="2.0602739726027397"/>
    <n v="4.3683510638297873"/>
    <n v="59.700797872340424"/>
    <n v="59.700797872340424"/>
    <n v="219.1931216931217"/>
    <d v="2012-10-06T00:00:00"/>
    <s v="Unique"/>
  </r>
  <r>
    <n v="5430"/>
    <n v="1956"/>
    <s v="Graduation"/>
    <s v="Together"/>
    <n v="54450"/>
    <n v="1"/>
    <n v="1"/>
    <d v="2012-09-14T00:00:00"/>
    <n v="0"/>
    <n v="454"/>
    <n v="0"/>
    <n v="171"/>
    <n v="8"/>
    <n v="19"/>
    <n v="32"/>
    <x v="128"/>
    <x v="0"/>
    <n v="171"/>
    <n v="8"/>
    <n v="19"/>
    <n v="32"/>
    <n v="12"/>
    <n v="9"/>
    <n v="2"/>
    <n v="8"/>
    <n v="8"/>
    <n v="0"/>
    <n v="0"/>
    <n v="0"/>
    <n v="0"/>
    <n v="0"/>
    <n v="0"/>
    <n v="0"/>
    <x v="0"/>
    <n v="684"/>
    <n v="114"/>
    <n v="22.06451612903226"/>
    <m/>
    <n v="31"/>
    <n v="750"/>
    <m/>
    <n v="38.70967741935484"/>
    <n v="6"/>
    <n v="5"/>
    <n v="4"/>
    <s v="654"/>
    <s v="Frequent Buyers"/>
    <m/>
    <n v="750"/>
    <n v="2.0547945205479454"/>
    <n v="15.086666666666664"/>
    <n v="332.88"/>
    <n v="332.87999999999994"/>
    <n v="518.25165562913912"/>
    <d v="2012-09-14T00:00:00"/>
    <s v="Unique"/>
  </r>
  <r>
    <n v="8432"/>
    <n v="1956"/>
    <s v="Graduation"/>
    <s v="Together"/>
    <n v="54450"/>
    <n v="1"/>
    <n v="1"/>
    <d v="2012-09-14T00:00:00"/>
    <n v="0"/>
    <n v="454"/>
    <n v="0"/>
    <n v="171"/>
    <n v="8"/>
    <n v="19"/>
    <n v="32"/>
    <x v="128"/>
    <x v="0"/>
    <n v="171"/>
    <n v="8"/>
    <n v="19"/>
    <n v="32"/>
    <n v="12"/>
    <n v="9"/>
    <n v="2"/>
    <n v="8"/>
    <n v="8"/>
    <n v="0"/>
    <n v="0"/>
    <n v="0"/>
    <n v="0"/>
    <n v="0"/>
    <n v="0"/>
    <n v="0"/>
    <x v="0"/>
    <n v="684"/>
    <n v="114"/>
    <n v="22.06451612903226"/>
    <m/>
    <n v="31"/>
    <n v="750"/>
    <m/>
    <n v="38.70967741935484"/>
    <n v="6"/>
    <n v="5"/>
    <n v="4"/>
    <s v="654"/>
    <s v="Frequent Buyers"/>
    <m/>
    <n v="750"/>
    <n v="2.0547945205479454"/>
    <n v="15.086666666666664"/>
    <n v="332.88"/>
    <n v="332.87999999999994"/>
    <n v="38.675496688741724"/>
    <d v="2012-09-14T00:00:00"/>
    <s v="Unique"/>
  </r>
  <r>
    <n v="2426"/>
    <n v="1964"/>
    <s v="PhD"/>
    <s v="Divorced"/>
    <n v="78825"/>
    <n v="0"/>
    <n v="0"/>
    <d v="2012-09-14T00:00:00"/>
    <n v="35"/>
    <n v="483"/>
    <n v="74"/>
    <n v="114"/>
    <n v="169"/>
    <n v="37"/>
    <n v="18"/>
    <x v="129"/>
    <x v="62"/>
    <n v="114"/>
    <n v="169"/>
    <n v="37"/>
    <n v="18"/>
    <n v="1"/>
    <n v="5"/>
    <n v="10"/>
    <n v="13"/>
    <n v="3"/>
    <n v="0"/>
    <n v="0"/>
    <n v="0"/>
    <n v="0"/>
    <n v="0"/>
    <n v="1"/>
    <n v="0"/>
    <x v="0"/>
    <n v="895"/>
    <n v="149.16666666666666"/>
    <n v="30.862068965517242"/>
    <m/>
    <n v="29"/>
    <n v="750"/>
    <m/>
    <n v="3.4482758620689653"/>
    <n v="4"/>
    <n v="5"/>
    <n v="4"/>
    <s v="454"/>
    <s v="Frequent Buyers"/>
    <m/>
    <n v="750"/>
    <n v="2.0547945205479454"/>
    <n v="14.113333333333332"/>
    <n v="435.56666666666661"/>
    <n v="435.56666666666661"/>
    <n v="38.675496688741724"/>
    <d v="2012-10-19T00:00:00"/>
    <s v="Unique"/>
  </r>
  <r>
    <n v="2525"/>
    <n v="1974"/>
    <s v="PhD"/>
    <s v="Married"/>
    <n v="38410"/>
    <n v="0"/>
    <n v="0"/>
    <d v="2012-09-14T00:00:00"/>
    <n v="65"/>
    <n v="153"/>
    <n v="64"/>
    <n v="123"/>
    <n v="116"/>
    <n v="64"/>
    <n v="14"/>
    <x v="130"/>
    <x v="32"/>
    <n v="123"/>
    <n v="116"/>
    <n v="64"/>
    <n v="14"/>
    <n v="2"/>
    <n v="5"/>
    <n v="2"/>
    <n v="9"/>
    <n v="6"/>
    <n v="0"/>
    <n v="0"/>
    <n v="0"/>
    <n v="0"/>
    <n v="0"/>
    <n v="1"/>
    <n v="0"/>
    <x v="2"/>
    <n v="534"/>
    <n v="89"/>
    <n v="29.666666666666668"/>
    <m/>
    <n v="18"/>
    <n v="750"/>
    <m/>
    <n v="11.111111111111111"/>
    <n v="2"/>
    <n v="4"/>
    <n v="3"/>
    <s v="243"/>
    <s v="About to Sleep"/>
    <m/>
    <n v="750"/>
    <n v="2.0547945205479454"/>
    <n v="8.76"/>
    <n v="259.88"/>
    <n v="259.88"/>
    <n v="182.01719576719577"/>
    <d v="2012-11-18T00:00:00"/>
    <s v="Unique"/>
  </r>
  <r>
    <n v="5015"/>
    <n v="1976"/>
    <s v="Master"/>
    <s v="Married"/>
    <n v="34529"/>
    <n v="1"/>
    <n v="0"/>
    <d v="2012-09-14T00:00:00"/>
    <n v="94"/>
    <n v="68"/>
    <n v="6"/>
    <n v="38"/>
    <n v="3"/>
    <n v="6"/>
    <n v="41"/>
    <x v="131"/>
    <x v="43"/>
    <n v="38"/>
    <n v="3"/>
    <n v="6"/>
    <n v="41"/>
    <n v="2"/>
    <n v="2"/>
    <n v="2"/>
    <n v="3"/>
    <n v="7"/>
    <n v="0"/>
    <n v="0"/>
    <n v="0"/>
    <n v="0"/>
    <n v="0"/>
    <n v="0"/>
    <n v="0"/>
    <x v="0"/>
    <n v="162"/>
    <n v="27"/>
    <n v="18"/>
    <m/>
    <n v="9"/>
    <n v="750"/>
    <m/>
    <n v="22.222222222222221"/>
    <n v="1"/>
    <n v="2"/>
    <n v="2"/>
    <s v="122"/>
    <s v="Lost"/>
    <m/>
    <n v="750"/>
    <n v="2.0547945205479454"/>
    <n v="4.38"/>
    <n v="78.84"/>
    <n v="78.839999999999989"/>
    <n v="527.22222222222229"/>
    <d v="2012-12-17T00:00:00"/>
    <s v="Unique"/>
  </r>
  <r>
    <n v="4947"/>
    <n v="1966"/>
    <s v="2n Cycle"/>
    <s v="Single"/>
    <n v="89572"/>
    <n v="0"/>
    <n v="0"/>
    <d v="2012-09-15T00:00:00"/>
    <n v="44"/>
    <n v="606"/>
    <n v="24"/>
    <n v="974"/>
    <n v="197"/>
    <n v="194"/>
    <n v="64"/>
    <x v="132"/>
    <x v="37"/>
    <n v="974"/>
    <n v="197"/>
    <n v="194"/>
    <n v="64"/>
    <n v="1"/>
    <n v="7"/>
    <n v="7"/>
    <n v="9"/>
    <n v="4"/>
    <n v="1"/>
    <n v="0"/>
    <n v="0"/>
    <n v="1"/>
    <n v="0"/>
    <n v="1"/>
    <n v="0"/>
    <x v="0"/>
    <n v="2059"/>
    <n v="343.16666666666669"/>
    <n v="85.791666666666671"/>
    <m/>
    <n v="24"/>
    <n v="749"/>
    <m/>
    <n v="4.1666666666666661"/>
    <n v="3"/>
    <n v="5"/>
    <n v="5"/>
    <s v="355"/>
    <s v="Frequent Buyers"/>
    <m/>
    <n v="749"/>
    <n v="2.0520547945205481"/>
    <n v="11.695594125500667"/>
    <n v="1003.3845126835781"/>
    <n v="1003.384512683578"/>
    <n v="329.17771883289123"/>
    <d v="2012-10-29T00:00:00"/>
    <s v="Unique"/>
  </r>
  <r>
    <n v="7414"/>
    <n v="1971"/>
    <s v="Graduation"/>
    <s v="Married"/>
    <n v="43824"/>
    <n v="1"/>
    <n v="1"/>
    <d v="2012-09-15T00:00:00"/>
    <n v="18"/>
    <n v="96"/>
    <n v="1"/>
    <n v="42"/>
    <n v="12"/>
    <n v="3"/>
    <n v="32"/>
    <x v="133"/>
    <x v="5"/>
    <n v="42"/>
    <n v="12"/>
    <n v="3"/>
    <n v="32"/>
    <n v="4"/>
    <n v="3"/>
    <n v="1"/>
    <n v="4"/>
    <n v="8"/>
    <n v="0"/>
    <n v="0"/>
    <n v="0"/>
    <n v="0"/>
    <n v="0"/>
    <n v="0"/>
    <n v="0"/>
    <x v="0"/>
    <n v="186"/>
    <n v="31"/>
    <n v="15.5"/>
    <m/>
    <n v="12"/>
    <n v="749"/>
    <m/>
    <n v="33.333333333333329"/>
    <n v="5"/>
    <n v="2"/>
    <n v="2"/>
    <s v="522"/>
    <s v="Others"/>
    <m/>
    <n v="749"/>
    <n v="2.0520547945205481"/>
    <n v="5.8477970627503337"/>
    <n v="90.640854472630167"/>
    <n v="90.640854472630167"/>
    <n v="255.59681697612729"/>
    <d v="2012-10-03T00:00:00"/>
    <s v="Unique"/>
  </r>
  <r>
    <n v="3104"/>
    <n v="1961"/>
    <s v="Graduation"/>
    <s v="Single"/>
    <n v="82332"/>
    <n v="0"/>
    <n v="0"/>
    <d v="2012-09-17T00:00:00"/>
    <n v="89"/>
    <n v="830"/>
    <n v="59"/>
    <n v="968"/>
    <n v="51"/>
    <n v="79"/>
    <n v="19"/>
    <x v="134"/>
    <x v="63"/>
    <n v="968"/>
    <n v="51"/>
    <n v="79"/>
    <n v="19"/>
    <n v="1"/>
    <n v="5"/>
    <n v="3"/>
    <n v="12"/>
    <n v="2"/>
    <n v="0"/>
    <n v="0"/>
    <n v="0"/>
    <n v="0"/>
    <n v="1"/>
    <n v="1"/>
    <n v="0"/>
    <x v="5"/>
    <n v="2006"/>
    <n v="334.33333333333331"/>
    <n v="95.523809523809518"/>
    <m/>
    <n v="21"/>
    <n v="747"/>
    <m/>
    <n v="4.7619047619047619"/>
    <n v="1"/>
    <n v="4"/>
    <n v="5"/>
    <s v="145"/>
    <s v="Big Spenders"/>
    <m/>
    <n v="747"/>
    <n v="2.0465753424657533"/>
    <n v="10.261044176706827"/>
    <n v="980.17402945113781"/>
    <n v="980.17402945113793"/>
    <n v="873.28912466843497"/>
    <d v="2012-12-15T00:00:00"/>
    <s v="Unique"/>
  </r>
  <r>
    <n v="7233"/>
    <n v="1972"/>
    <s v="Graduation"/>
    <s v="Married"/>
    <n v="69209"/>
    <n v="0"/>
    <n v="0"/>
    <d v="2012-09-17T00:00:00"/>
    <n v="4"/>
    <n v="496"/>
    <n v="32"/>
    <n v="849"/>
    <n v="229"/>
    <n v="48"/>
    <n v="128"/>
    <x v="118"/>
    <x v="64"/>
    <n v="849"/>
    <n v="229"/>
    <n v="48"/>
    <n v="128"/>
    <n v="2"/>
    <n v="5"/>
    <n v="3"/>
    <n v="6"/>
    <n v="4"/>
    <n v="1"/>
    <n v="0"/>
    <n v="0"/>
    <n v="0"/>
    <n v="0"/>
    <n v="0"/>
    <n v="0"/>
    <x v="2"/>
    <n v="1782"/>
    <n v="297"/>
    <n v="111.375"/>
    <m/>
    <n v="16"/>
    <n v="747"/>
    <m/>
    <n v="12.5"/>
    <n v="5"/>
    <n v="3"/>
    <n v="5"/>
    <s v="535"/>
    <s v="Loyal Customers"/>
    <m/>
    <n v="747"/>
    <n v="2.0465753424657533"/>
    <n v="7.8179384203480593"/>
    <n v="870.72289156626516"/>
    <n v="870.72289156626505"/>
    <n v="49.860742705570289"/>
    <d v="2012-09-21T00:00:00"/>
    <s v="Unique"/>
  </r>
  <r>
    <n v="1241"/>
    <n v="1984"/>
    <s v="2n Cycle"/>
    <s v="Married"/>
    <n v="14796"/>
    <n v="1"/>
    <n v="0"/>
    <d v="2012-09-17T00:00:00"/>
    <n v="1"/>
    <n v="13"/>
    <n v="3"/>
    <n v="8"/>
    <n v="7"/>
    <n v="4"/>
    <n v="16"/>
    <x v="18"/>
    <x v="8"/>
    <n v="8"/>
    <n v="7"/>
    <n v="4"/>
    <n v="16"/>
    <n v="2"/>
    <n v="1"/>
    <n v="0"/>
    <n v="3"/>
    <n v="9"/>
    <n v="0"/>
    <n v="0"/>
    <n v="0"/>
    <n v="0"/>
    <n v="0"/>
    <n v="1"/>
    <n v="0"/>
    <x v="5"/>
    <n v="51"/>
    <n v="8.5"/>
    <n v="8.5"/>
    <m/>
    <n v="6"/>
    <n v="747"/>
    <m/>
    <n v="33.333333333333329"/>
    <n v="5"/>
    <n v="1"/>
    <n v="1"/>
    <s v="511"/>
    <s v="Others"/>
    <m/>
    <n v="747"/>
    <n v="2.0465753424657533"/>
    <n v="2.9317269076305221"/>
    <n v="24.919678714859437"/>
    <n v="24.91967871485944"/>
    <n v="226.36786188579018"/>
    <d v="2012-09-18T00:00:00"/>
    <s v="Unique"/>
  </r>
  <r>
    <n v="6609"/>
    <n v="1966"/>
    <s v="Graduation"/>
    <s v="Widow"/>
    <n v="27038"/>
    <n v="0"/>
    <n v="0"/>
    <d v="2012-09-18T00:00:00"/>
    <n v="64"/>
    <n v="1"/>
    <n v="26"/>
    <n v="25"/>
    <n v="17"/>
    <n v="23"/>
    <n v="15"/>
    <x v="42"/>
    <x v="36"/>
    <n v="25"/>
    <n v="17"/>
    <n v="23"/>
    <n v="15"/>
    <n v="1"/>
    <n v="3"/>
    <n v="0"/>
    <n v="3"/>
    <n v="9"/>
    <n v="0"/>
    <n v="0"/>
    <n v="0"/>
    <n v="0"/>
    <n v="0"/>
    <n v="1"/>
    <n v="0"/>
    <x v="3"/>
    <n v="107"/>
    <n v="17.833333333333332"/>
    <n v="15.285714285714286"/>
    <m/>
    <n v="7"/>
    <n v="746"/>
    <m/>
    <n v="14.285714285714285"/>
    <n v="2"/>
    <n v="1"/>
    <n v="2"/>
    <s v="212"/>
    <s v="About to Sleep"/>
    <m/>
    <n v="746"/>
    <n v="2.043835616438356"/>
    <n v="3.4249329758713141"/>
    <n v="52.352546916890091"/>
    <n v="52.352546916890084"/>
    <n v="905.95617529880474"/>
    <d v="2012-11-21T00:00:00"/>
    <s v="Unique"/>
  </r>
  <r>
    <n v="5093"/>
    <n v="1974"/>
    <s v="PhD"/>
    <s v="Divorced"/>
    <n v="25509"/>
    <n v="1"/>
    <n v="0"/>
    <d v="2012-09-18T00:00:00"/>
    <n v="15"/>
    <n v="40"/>
    <n v="3"/>
    <n v="30"/>
    <n v="10"/>
    <n v="7"/>
    <n v="11"/>
    <x v="135"/>
    <x v="8"/>
    <n v="30"/>
    <n v="10"/>
    <n v="7"/>
    <n v="11"/>
    <n v="3"/>
    <n v="3"/>
    <n v="0"/>
    <n v="3"/>
    <n v="9"/>
    <n v="0"/>
    <n v="0"/>
    <n v="0"/>
    <n v="0"/>
    <n v="0"/>
    <n v="1"/>
    <n v="0"/>
    <x v="0"/>
    <n v="101"/>
    <n v="16.833333333333332"/>
    <n v="11.222222222222221"/>
    <m/>
    <n v="9"/>
    <n v="746"/>
    <m/>
    <n v="33.333333333333329"/>
    <n v="5"/>
    <n v="2"/>
    <n v="2"/>
    <s v="522"/>
    <s v="Others"/>
    <m/>
    <n v="746"/>
    <n v="2.043835616438356"/>
    <n v="4.4034852546916898"/>
    <n v="49.416890080428963"/>
    <n v="49.416890080428956"/>
    <n v="116.48936170212767"/>
    <d v="2012-10-03T00:00:00"/>
    <s v="Unique"/>
  </r>
  <r>
    <n v="8524"/>
    <n v="1974"/>
    <s v="PhD"/>
    <s v="Divorced"/>
    <n v="25509"/>
    <n v="1"/>
    <n v="0"/>
    <d v="2012-09-18T00:00:00"/>
    <n v="15"/>
    <n v="40"/>
    <n v="3"/>
    <n v="30"/>
    <n v="10"/>
    <n v="7"/>
    <n v="11"/>
    <x v="135"/>
    <x v="8"/>
    <n v="30"/>
    <n v="10"/>
    <n v="7"/>
    <n v="11"/>
    <n v="3"/>
    <n v="3"/>
    <n v="0"/>
    <n v="3"/>
    <n v="9"/>
    <n v="0"/>
    <n v="0"/>
    <n v="0"/>
    <n v="0"/>
    <n v="0"/>
    <n v="1"/>
    <n v="0"/>
    <x v="0"/>
    <n v="101"/>
    <n v="16.833333333333332"/>
    <n v="11.222222222222221"/>
    <m/>
    <n v="9"/>
    <n v="746"/>
    <m/>
    <n v="33.333333333333329"/>
    <n v="5"/>
    <n v="2"/>
    <n v="2"/>
    <s v="522"/>
    <s v="Others"/>
    <m/>
    <n v="746"/>
    <n v="2.043835616438356"/>
    <n v="4.4034852546916898"/>
    <n v="49.416890080428963"/>
    <n v="49.416890080428956"/>
    <n v="890.65824468085111"/>
    <d v="2012-10-03T00:00:00"/>
    <s v="Unique"/>
  </r>
  <r>
    <n v="521"/>
    <n v="1985"/>
    <s v="Graduation"/>
    <s v="Together"/>
    <n v="54006"/>
    <n v="1"/>
    <n v="0"/>
    <d v="2012-09-18T00:00:00"/>
    <n v="42"/>
    <n v="174"/>
    <n v="77"/>
    <n v="203"/>
    <n v="6"/>
    <n v="24"/>
    <n v="97"/>
    <x v="136"/>
    <x v="65"/>
    <n v="203"/>
    <n v="6"/>
    <n v="24"/>
    <n v="97"/>
    <n v="2"/>
    <n v="8"/>
    <n v="1"/>
    <n v="7"/>
    <n v="7"/>
    <n v="0"/>
    <n v="0"/>
    <n v="0"/>
    <n v="0"/>
    <n v="0"/>
    <n v="0"/>
    <n v="0"/>
    <x v="0"/>
    <n v="581"/>
    <n v="96.833333333333329"/>
    <n v="32.277777777777779"/>
    <m/>
    <n v="18"/>
    <n v="746"/>
    <m/>
    <n v="11.111111111111111"/>
    <n v="3"/>
    <n v="4"/>
    <n v="3"/>
    <s v="343"/>
    <s v="Needs Attention"/>
    <m/>
    <n v="746"/>
    <n v="2.043835616438356"/>
    <n v="8.8069705093833797"/>
    <n v="284.26943699731908"/>
    <n v="284.26943699731908"/>
    <n v="1026.0771276595744"/>
    <d v="2012-10-30T00:00:00"/>
    <s v="Unique"/>
  </r>
  <r>
    <n v="10749"/>
    <n v="1991"/>
    <s v="Graduation"/>
    <s v="Single"/>
    <n v="8028"/>
    <n v="0"/>
    <n v="0"/>
    <d v="2012-09-18T00:00:00"/>
    <n v="62"/>
    <n v="73"/>
    <n v="18"/>
    <n v="66"/>
    <n v="7"/>
    <n v="12"/>
    <n v="2"/>
    <x v="67"/>
    <x v="53"/>
    <n v="66"/>
    <n v="7"/>
    <n v="12"/>
    <n v="2"/>
    <n v="15"/>
    <n v="0"/>
    <n v="1"/>
    <n v="0"/>
    <n v="19"/>
    <n v="0"/>
    <n v="0"/>
    <n v="0"/>
    <n v="0"/>
    <n v="0"/>
    <n v="0"/>
    <n v="0"/>
    <x v="0"/>
    <n v="178"/>
    <n v="29.666666666666668"/>
    <n v="11.125"/>
    <m/>
    <n v="16"/>
    <n v="746"/>
    <m/>
    <n v="93.75"/>
    <n v="2"/>
    <n v="3"/>
    <n v="2"/>
    <s v="232"/>
    <s v="About to Sleep"/>
    <m/>
    <n v="746"/>
    <n v="2.043835616438356"/>
    <n v="7.8284182305630035"/>
    <n v="87.091152815013416"/>
    <n v="87.091152815013416"/>
    <n v="607.36387782204508"/>
    <d v="2012-11-19T00:00:00"/>
    <s v="Unique"/>
  </r>
  <r>
    <n v="4427"/>
    <n v="1995"/>
    <s v="2n Cycle"/>
    <s v="Single"/>
    <n v="83257"/>
    <n v="0"/>
    <n v="0"/>
    <d v="2012-09-18T00:00:00"/>
    <n v="56"/>
    <n v="536"/>
    <n v="27"/>
    <n v="590"/>
    <n v="38"/>
    <n v="107"/>
    <n v="67"/>
    <x v="137"/>
    <x v="55"/>
    <n v="590"/>
    <n v="38"/>
    <n v="107"/>
    <n v="67"/>
    <n v="1"/>
    <n v="5"/>
    <n v="10"/>
    <n v="12"/>
    <n v="6"/>
    <n v="0"/>
    <n v="0"/>
    <n v="1"/>
    <n v="0"/>
    <n v="1"/>
    <n v="1"/>
    <n v="1"/>
    <x v="0"/>
    <n v="1365"/>
    <n v="227.5"/>
    <n v="48.75"/>
    <m/>
    <n v="28"/>
    <n v="746"/>
    <m/>
    <n v="3.5714285714285712"/>
    <n v="3"/>
    <n v="5"/>
    <n v="5"/>
    <s v="355"/>
    <s v="Frequent Buyers"/>
    <m/>
    <n v="746"/>
    <n v="2.043835616438356"/>
    <n v="13.699731903485256"/>
    <n v="667.86193029490619"/>
    <n v="667.86193029490619"/>
    <n v="1026.0771276595744"/>
    <d v="2012-11-13T00:00:00"/>
    <s v="Unique"/>
  </r>
  <r>
    <n v="1890"/>
    <n v="1971"/>
    <s v="2n Cycle"/>
    <s v="Together"/>
    <n v="42033"/>
    <n v="1"/>
    <n v="1"/>
    <d v="2012-09-19T00:00:00"/>
    <n v="95"/>
    <n v="11"/>
    <n v="1"/>
    <n v="4"/>
    <n v="2"/>
    <n v="0"/>
    <n v="7"/>
    <x v="138"/>
    <x v="5"/>
    <n v="4"/>
    <n v="2"/>
    <s v=""/>
    <n v="7"/>
    <n v="1"/>
    <n v="1"/>
    <n v="0"/>
    <n v="2"/>
    <n v="7"/>
    <n v="0"/>
    <n v="0"/>
    <n v="0"/>
    <n v="0"/>
    <n v="0"/>
    <n v="0"/>
    <n v="0"/>
    <x v="0"/>
    <n v="25"/>
    <n v="4.166666666666667"/>
    <n v="6.25"/>
    <m/>
    <n v="4"/>
    <n v="745"/>
    <m/>
    <n v="25"/>
    <n v="1"/>
    <n v="1"/>
    <n v="1"/>
    <s v="111"/>
    <s v="Lost"/>
    <m/>
    <n v="745"/>
    <n v="2.0410958904109591"/>
    <n v="1.9597315436241609"/>
    <n v="12.248322147651006"/>
    <n v="12.248322147651006"/>
    <n v="459.16223404255322"/>
    <d v="2012-12-23T00:00:00"/>
    <s v="Unique"/>
  </r>
  <r>
    <n v="1351"/>
    <n v="1956"/>
    <s v="Master"/>
    <s v="Together"/>
    <n v="58656"/>
    <n v="0"/>
    <n v="1"/>
    <d v="2012-09-20T00:00:00"/>
    <n v="25"/>
    <n v="962"/>
    <n v="12"/>
    <n v="194"/>
    <n v="16"/>
    <n v="24"/>
    <n v="12"/>
    <x v="139"/>
    <x v="27"/>
    <n v="194"/>
    <n v="16"/>
    <n v="24"/>
    <n v="12"/>
    <n v="4"/>
    <n v="7"/>
    <n v="8"/>
    <n v="13"/>
    <n v="6"/>
    <n v="0"/>
    <n v="0"/>
    <n v="0"/>
    <n v="0"/>
    <n v="1"/>
    <n v="0"/>
    <n v="0"/>
    <x v="0"/>
    <n v="1220"/>
    <n v="203.33333333333334"/>
    <n v="38.125"/>
    <m/>
    <n v="32"/>
    <n v="744"/>
    <m/>
    <n v="12.5"/>
    <n v="4"/>
    <n v="5"/>
    <n v="5"/>
    <s v="455"/>
    <s v="Frequent Buyers"/>
    <m/>
    <n v="744"/>
    <n v="2.0383561643835617"/>
    <n v="15.698924731182796"/>
    <n v="598.52150537634407"/>
    <n v="598.52150537634407"/>
    <n v="179.10239361702128"/>
    <d v="2012-10-15T00:00:00"/>
    <s v="Unique"/>
  </r>
  <r>
    <n v="679"/>
    <n v="1957"/>
    <s v="PhD"/>
    <s v="Married"/>
    <n v="37633"/>
    <n v="1"/>
    <n v="1"/>
    <d v="2012-09-20T00:00:00"/>
    <n v="49"/>
    <n v="13"/>
    <n v="4"/>
    <n v="20"/>
    <n v="0"/>
    <n v="0"/>
    <n v="1"/>
    <x v="18"/>
    <x v="16"/>
    <n v="20"/>
    <s v=""/>
    <s v=""/>
    <n v="1"/>
    <n v="2"/>
    <n v="1"/>
    <n v="0"/>
    <n v="3"/>
    <n v="9"/>
    <n v="0"/>
    <n v="0"/>
    <n v="0"/>
    <n v="0"/>
    <n v="0"/>
    <n v="0"/>
    <n v="0"/>
    <x v="0"/>
    <n v="38"/>
    <n v="6.333333333333333"/>
    <n v="6.333333333333333"/>
    <m/>
    <n v="6"/>
    <n v="744"/>
    <m/>
    <n v="33.333333333333329"/>
    <n v="3"/>
    <n v="1"/>
    <n v="1"/>
    <s v="311"/>
    <s v="Needs Attention"/>
    <m/>
    <n v="744"/>
    <n v="2.0383561643835617"/>
    <n v="2.943548387096774"/>
    <n v="18.642473118279568"/>
    <n v="18.642473118279568"/>
    <n v="499.44813829787233"/>
    <d v="2012-11-08T00:00:00"/>
    <s v="Unique"/>
  </r>
  <r>
    <n v="4299"/>
    <n v="1960"/>
    <s v="Graduation"/>
    <s v="Together"/>
    <n v="70971"/>
    <n v="0"/>
    <n v="1"/>
    <d v="2012-09-21T00:00:00"/>
    <n v="28"/>
    <n v="1001"/>
    <n v="17"/>
    <n v="572"/>
    <n v="93"/>
    <n v="125"/>
    <n v="17"/>
    <x v="140"/>
    <x v="4"/>
    <n v="572"/>
    <n v="93"/>
    <n v="125"/>
    <n v="17"/>
    <n v="7"/>
    <n v="11"/>
    <n v="11"/>
    <n v="5"/>
    <n v="7"/>
    <n v="0"/>
    <n v="0"/>
    <n v="0"/>
    <n v="0"/>
    <n v="0"/>
    <n v="1"/>
    <n v="0"/>
    <x v="0"/>
    <n v="1825"/>
    <n v="304.16666666666669"/>
    <n v="53.676470588235297"/>
    <m/>
    <n v="34"/>
    <n v="743"/>
    <m/>
    <n v="20.588235294117645"/>
    <n v="4"/>
    <n v="5"/>
    <n v="5"/>
    <s v="455"/>
    <s v="Frequent Buyers"/>
    <m/>
    <n v="743"/>
    <n v="2.0356164383561643"/>
    <n v="16.702557200538358"/>
    <n v="896.53432032301487"/>
    <n v="896.53432032301487"/>
    <n v="18.444148936170212"/>
    <d v="2012-10-19T00:00:00"/>
    <s v="Unique"/>
  </r>
  <r>
    <n v="4640"/>
    <n v="1967"/>
    <s v="Graduation"/>
    <s v="Divorced"/>
    <n v="70647"/>
    <n v="0"/>
    <n v="1"/>
    <d v="2012-09-21T00:00:00"/>
    <n v="65"/>
    <n v="561"/>
    <n v="85"/>
    <n v="171"/>
    <n v="25"/>
    <n v="123"/>
    <n v="114"/>
    <x v="141"/>
    <x v="66"/>
    <n v="171"/>
    <n v="25"/>
    <n v="123"/>
    <n v="114"/>
    <n v="2"/>
    <n v="4"/>
    <n v="7"/>
    <n v="13"/>
    <n v="2"/>
    <n v="0"/>
    <n v="0"/>
    <n v="0"/>
    <n v="0"/>
    <n v="0"/>
    <n v="0"/>
    <n v="0"/>
    <x v="3"/>
    <n v="1079"/>
    <n v="179.83333333333334"/>
    <n v="41.5"/>
    <m/>
    <n v="26"/>
    <n v="743"/>
    <m/>
    <n v="7.6923076923076925"/>
    <n v="2"/>
    <n v="5"/>
    <n v="4"/>
    <s v="254"/>
    <s v="Frequent Buyers"/>
    <m/>
    <n v="743"/>
    <n v="2.0356164383561643"/>
    <n v="12.772543741588157"/>
    <n v="530.06056527590852"/>
    <n v="530.06056527590852"/>
    <n v="59.700797872340424"/>
    <d v="2012-11-25T00:00:00"/>
    <s v="Unique"/>
  </r>
  <r>
    <n v="2870"/>
    <n v="1973"/>
    <s v="Graduation"/>
    <s v="Married"/>
    <n v="49094"/>
    <n v="0"/>
    <n v="1"/>
    <d v="2012-09-21T00:00:00"/>
    <n v="6"/>
    <n v="376"/>
    <n v="0"/>
    <n v="38"/>
    <n v="11"/>
    <n v="8"/>
    <n v="69"/>
    <x v="142"/>
    <x v="0"/>
    <n v="38"/>
    <n v="11"/>
    <n v="8"/>
    <n v="69"/>
    <n v="5"/>
    <n v="6"/>
    <n v="3"/>
    <n v="6"/>
    <n v="6"/>
    <n v="0"/>
    <n v="0"/>
    <n v="0"/>
    <n v="0"/>
    <n v="0"/>
    <n v="0"/>
    <n v="0"/>
    <x v="0"/>
    <n v="502"/>
    <n v="83.666666666666671"/>
    <n v="25.1"/>
    <m/>
    <n v="20"/>
    <n v="743"/>
    <m/>
    <n v="25"/>
    <n v="5"/>
    <n v="4"/>
    <n v="3"/>
    <s v="543"/>
    <s v="Loyal Customers"/>
    <m/>
    <n v="743"/>
    <n v="2.0356164383561643"/>
    <n v="9.8250336473755056"/>
    <n v="246.60834454912521"/>
    <n v="246.60834454912518"/>
    <n v="270.35239361702128"/>
    <d v="2012-09-27T00:00:00"/>
    <s v="Unique"/>
  </r>
  <r>
    <n v="2931"/>
    <n v="1978"/>
    <s v="Graduation"/>
    <s v="Divorced"/>
    <n v="71847"/>
    <n v="0"/>
    <n v="0"/>
    <d v="2012-09-21T00:00:00"/>
    <n v="95"/>
    <n v="737"/>
    <n v="21"/>
    <n v="106"/>
    <n v="55"/>
    <n v="63"/>
    <n v="210"/>
    <x v="143"/>
    <x v="1"/>
    <n v="106"/>
    <n v="55"/>
    <n v="63"/>
    <n v="210"/>
    <n v="0"/>
    <n v="6"/>
    <n v="7"/>
    <n v="9"/>
    <n v="3"/>
    <n v="1"/>
    <n v="0"/>
    <n v="0"/>
    <n v="0"/>
    <n v="0"/>
    <n v="0"/>
    <n v="0"/>
    <x v="0"/>
    <n v="1192"/>
    <n v="198.66666666666666"/>
    <n v="54.18181818181818"/>
    <m/>
    <n v="22"/>
    <n v="743"/>
    <m/>
    <n v="0"/>
    <n v="1"/>
    <n v="4"/>
    <n v="5"/>
    <s v="145"/>
    <s v="Big Spenders"/>
    <m/>
    <n v="743"/>
    <n v="2.0356164383561643"/>
    <n v="10.807537012113055"/>
    <n v="585.57200538358006"/>
    <n v="585.57200538358006"/>
    <n v="179.10239361702128"/>
    <d v="2012-12-25T00:00:00"/>
    <s v="Unique"/>
  </r>
  <r>
    <n v="2379"/>
    <n v="1953"/>
    <s v="Graduation"/>
    <s v="Single"/>
    <n v="69267"/>
    <n v="0"/>
    <n v="0"/>
    <d v="2012-09-22T00:00:00"/>
    <n v="31"/>
    <n v="778"/>
    <n v="44"/>
    <n v="499"/>
    <n v="95"/>
    <n v="73"/>
    <n v="146"/>
    <x v="144"/>
    <x v="40"/>
    <n v="499"/>
    <n v="95"/>
    <n v="73"/>
    <n v="146"/>
    <n v="2"/>
    <n v="3"/>
    <n v="4"/>
    <n v="5"/>
    <n v="7"/>
    <n v="0"/>
    <n v="0"/>
    <n v="0"/>
    <n v="0"/>
    <n v="0"/>
    <n v="1"/>
    <n v="0"/>
    <x v="3"/>
    <n v="1635"/>
    <n v="272.5"/>
    <n v="116.78571428571429"/>
    <m/>
    <n v="14"/>
    <n v="742"/>
    <m/>
    <n v="14.285714285714285"/>
    <n v="4"/>
    <n v="3"/>
    <n v="5"/>
    <s v="435"/>
    <s v="Big Spenders"/>
    <m/>
    <n v="742"/>
    <n v="2.032876712328767"/>
    <n v="6.8867924528301891"/>
    <n v="804.27897574123995"/>
    <n v="804.27897574123995"/>
    <n v="332.87999999999994"/>
    <d v="2012-10-23T00:00:00"/>
    <s v="Unique"/>
  </r>
  <r>
    <n v="531"/>
    <n v="1954"/>
    <s v="PhD"/>
    <s v="Divorced"/>
    <n v="57333"/>
    <n v="0"/>
    <n v="1"/>
    <d v="2012-09-22T00:00:00"/>
    <n v="55"/>
    <n v="941"/>
    <n v="14"/>
    <n v="397"/>
    <n v="76"/>
    <n v="58"/>
    <n v="176"/>
    <x v="145"/>
    <x v="67"/>
    <n v="397"/>
    <n v="76"/>
    <n v="58"/>
    <n v="176"/>
    <n v="11"/>
    <n v="8"/>
    <n v="5"/>
    <n v="9"/>
    <n v="6"/>
    <n v="0"/>
    <n v="0"/>
    <n v="0"/>
    <n v="0"/>
    <n v="0"/>
    <n v="1"/>
    <n v="0"/>
    <x v="0"/>
    <n v="1662"/>
    <n v="277"/>
    <n v="50.363636363636367"/>
    <m/>
    <n v="33"/>
    <n v="742"/>
    <m/>
    <n v="33.333333333333329"/>
    <n v="3"/>
    <n v="5"/>
    <n v="5"/>
    <s v="355"/>
    <s v="Frequent Buyers"/>
    <m/>
    <n v="742"/>
    <n v="2.032876712328767"/>
    <n v="16.233153638814017"/>
    <n v="817.5606469002696"/>
    <n v="817.5606469002696"/>
    <n v="435.56666666666661"/>
    <d v="2012-11-16T00:00:00"/>
    <s v="Unique"/>
  </r>
  <r>
    <n v="10356"/>
    <n v="1957"/>
    <s v="PhD"/>
    <s v="Divorced"/>
    <n v="41437"/>
    <n v="1"/>
    <n v="1"/>
    <d v="2012-09-22T00:00:00"/>
    <n v="5"/>
    <n v="29"/>
    <n v="0"/>
    <n v="2"/>
    <n v="0"/>
    <n v="0"/>
    <n v="1"/>
    <x v="17"/>
    <x v="0"/>
    <n v="2"/>
    <s v=""/>
    <s v=""/>
    <n v="1"/>
    <n v="1"/>
    <n v="1"/>
    <n v="0"/>
    <n v="3"/>
    <n v="7"/>
    <n v="0"/>
    <n v="0"/>
    <n v="0"/>
    <n v="0"/>
    <n v="0"/>
    <n v="0"/>
    <n v="0"/>
    <x v="0"/>
    <n v="32"/>
    <n v="5.333333333333333"/>
    <n v="6.4"/>
    <m/>
    <n v="5"/>
    <n v="742"/>
    <m/>
    <n v="20"/>
    <n v="5"/>
    <n v="1"/>
    <n v="1"/>
    <s v="511"/>
    <s v="Others"/>
    <m/>
    <n v="742"/>
    <n v="2.032876712328767"/>
    <n v="2.4595687331536391"/>
    <n v="15.741239892183291"/>
    <n v="15.741239892183289"/>
    <n v="1003.384512683578"/>
    <d v="2012-09-27T00:00:00"/>
    <s v="Unique"/>
  </r>
  <r>
    <n v="2227"/>
    <n v="1958"/>
    <s v="2n Cycle"/>
    <s v="Together"/>
    <n v="26490"/>
    <n v="0"/>
    <n v="0"/>
    <d v="2012-09-22T00:00:00"/>
    <n v="92"/>
    <n v="45"/>
    <n v="47"/>
    <n v="52"/>
    <n v="21"/>
    <n v="20"/>
    <n v="25"/>
    <x v="57"/>
    <x v="19"/>
    <n v="52"/>
    <n v="21"/>
    <n v="20"/>
    <n v="25"/>
    <n v="2"/>
    <n v="3"/>
    <n v="1"/>
    <n v="5"/>
    <n v="6"/>
    <n v="0"/>
    <n v="0"/>
    <n v="0"/>
    <n v="0"/>
    <n v="0"/>
    <n v="0"/>
    <n v="0"/>
    <x v="3"/>
    <n v="210"/>
    <n v="35"/>
    <n v="19.09090909090909"/>
    <m/>
    <n v="11"/>
    <n v="742"/>
    <m/>
    <n v="18.181818181818183"/>
    <n v="1"/>
    <n v="2"/>
    <n v="3"/>
    <s v="123"/>
    <s v="Lost"/>
    <m/>
    <n v="742"/>
    <n v="2.032876712328767"/>
    <n v="5.4110512129380055"/>
    <n v="103.30188679245283"/>
    <n v="103.30188679245283"/>
    <n v="259.88"/>
    <d v="2012-12-23T00:00:00"/>
    <s v="Unique"/>
  </r>
  <r>
    <n v="946"/>
    <n v="1958"/>
    <s v="2n Cycle"/>
    <s v="Together"/>
    <n v="26490"/>
    <n v="0"/>
    <n v="0"/>
    <d v="2012-09-22T00:00:00"/>
    <n v="92"/>
    <n v="45"/>
    <n v="47"/>
    <n v="52"/>
    <n v="21"/>
    <n v="20"/>
    <n v="25"/>
    <x v="57"/>
    <x v="19"/>
    <n v="52"/>
    <n v="21"/>
    <n v="20"/>
    <n v="25"/>
    <n v="2"/>
    <n v="3"/>
    <n v="1"/>
    <n v="5"/>
    <n v="6"/>
    <n v="0"/>
    <n v="0"/>
    <n v="0"/>
    <n v="0"/>
    <n v="0"/>
    <n v="0"/>
    <n v="0"/>
    <x v="0"/>
    <n v="210"/>
    <n v="35"/>
    <n v="19.09090909090909"/>
    <m/>
    <n v="11"/>
    <n v="742"/>
    <m/>
    <n v="18.181818181818183"/>
    <n v="1"/>
    <n v="2"/>
    <n v="3"/>
    <s v="123"/>
    <s v="Lost"/>
    <m/>
    <n v="742"/>
    <n v="2.032876712328767"/>
    <n v="5.4110512129380055"/>
    <n v="103.30188679245283"/>
    <n v="103.30188679245283"/>
    <n v="78.839999999999989"/>
    <d v="2012-12-23T00:00:00"/>
    <s v="Unique"/>
  </r>
  <r>
    <n v="5031"/>
    <n v="1974"/>
    <s v="Graduation"/>
    <s v="Together"/>
    <n v="83145"/>
    <n v="0"/>
    <n v="0"/>
    <d v="2012-09-22T00:00:00"/>
    <n v="14"/>
    <n v="777"/>
    <n v="35"/>
    <n v="731"/>
    <n v="39"/>
    <n v="137"/>
    <n v="114"/>
    <x v="146"/>
    <x v="68"/>
    <n v="731"/>
    <n v="39"/>
    <n v="137"/>
    <n v="114"/>
    <n v="1"/>
    <n v="5"/>
    <n v="9"/>
    <n v="11"/>
    <n v="2"/>
    <n v="0"/>
    <n v="0"/>
    <n v="0"/>
    <n v="0"/>
    <n v="1"/>
    <n v="1"/>
    <n v="0"/>
    <x v="0"/>
    <n v="1833"/>
    <n v="305.5"/>
    <n v="70.5"/>
    <m/>
    <n v="26"/>
    <n v="742"/>
    <m/>
    <n v="3.8461538461538463"/>
    <n v="5"/>
    <n v="5"/>
    <n v="5"/>
    <s v="555"/>
    <s v="Champions"/>
    <m/>
    <n v="742"/>
    <n v="2.032876712328767"/>
    <n v="12.789757412398922"/>
    <n v="901.67789757412402"/>
    <n v="901.67789757412402"/>
    <n v="332.87999999999994"/>
    <d v="2012-10-06T00:00:00"/>
    <s v="Unique"/>
  </r>
  <r>
    <n v="9058"/>
    <n v="1955"/>
    <s v="Graduation"/>
    <s v="Widow"/>
    <n v="79800"/>
    <n v="0"/>
    <n v="0"/>
    <d v="2012-09-23T00:00:00"/>
    <n v="65"/>
    <n v="1060"/>
    <n v="21"/>
    <n v="530"/>
    <n v="32"/>
    <n v="0"/>
    <n v="224"/>
    <x v="147"/>
    <x v="1"/>
    <n v="530"/>
    <n v="32"/>
    <s v=""/>
    <n v="224"/>
    <n v="1"/>
    <n v="5"/>
    <n v="11"/>
    <n v="5"/>
    <n v="3"/>
    <n v="1"/>
    <n v="0"/>
    <n v="1"/>
    <n v="0"/>
    <n v="1"/>
    <n v="1"/>
    <n v="0"/>
    <x v="0"/>
    <n v="1867"/>
    <n v="311.16666666666669"/>
    <n v="84.86363636363636"/>
    <m/>
    <n v="22"/>
    <n v="741"/>
    <m/>
    <n v="4.5454545454545459"/>
    <n v="2"/>
    <n v="4"/>
    <n v="5"/>
    <s v="245"/>
    <s v="Big Spenders"/>
    <m/>
    <n v="741"/>
    <n v="2.0301369863013701"/>
    <n v="10.836707152496626"/>
    <n v="919.64237516869082"/>
    <n v="919.64237516869082"/>
    <n v="980.17402945113793"/>
    <d v="2012-11-27T00:00:00"/>
    <s v="Unique"/>
  </r>
  <r>
    <n v="3619"/>
    <n v="1960"/>
    <s v="2n Cycle"/>
    <s v="Divorced"/>
    <n v="87305"/>
    <n v="0"/>
    <n v="0"/>
    <d v="2012-09-23T00:00:00"/>
    <n v="19"/>
    <n v="345"/>
    <n v="25"/>
    <n v="501"/>
    <n v="63"/>
    <n v="138"/>
    <n v="80"/>
    <x v="148"/>
    <x v="69"/>
    <n v="501"/>
    <n v="63"/>
    <n v="138"/>
    <n v="80"/>
    <n v="1"/>
    <n v="5"/>
    <n v="3"/>
    <n v="8"/>
    <n v="2"/>
    <n v="0"/>
    <n v="0"/>
    <n v="0"/>
    <n v="0"/>
    <n v="1"/>
    <n v="1"/>
    <n v="0"/>
    <x v="4"/>
    <n v="1152"/>
    <n v="192"/>
    <n v="67.764705882352942"/>
    <m/>
    <n v="17"/>
    <n v="741"/>
    <m/>
    <n v="5.8823529411764701"/>
    <n v="5"/>
    <n v="3"/>
    <n v="4"/>
    <s v="534"/>
    <s v="Loyal Customers"/>
    <m/>
    <n v="741"/>
    <n v="2.0301369863013701"/>
    <n v="8.3738191632928469"/>
    <n v="567.44939271255055"/>
    <n v="567.44939271255055"/>
    <n v="870.72289156626505"/>
    <d v="2012-10-12T00:00:00"/>
    <s v="Unique"/>
  </r>
  <r>
    <n v="5687"/>
    <n v="1980"/>
    <s v="Graduation"/>
    <s v="Divorced"/>
    <n v="81702"/>
    <n v="0"/>
    <n v="0"/>
    <d v="2012-09-23T00:00:00"/>
    <n v="98"/>
    <n v="563"/>
    <n v="50"/>
    <n v="774"/>
    <n v="28"/>
    <n v="31"/>
    <n v="187"/>
    <x v="149"/>
    <x v="21"/>
    <n v="774"/>
    <n v="28"/>
    <n v="31"/>
    <n v="187"/>
    <n v="1"/>
    <n v="7"/>
    <n v="7"/>
    <n v="12"/>
    <n v="3"/>
    <n v="0"/>
    <n v="0"/>
    <n v="0"/>
    <n v="0"/>
    <n v="0"/>
    <n v="0"/>
    <n v="0"/>
    <x v="2"/>
    <n v="1633"/>
    <n v="272.16666666666669"/>
    <n v="60.481481481481481"/>
    <m/>
    <n v="27"/>
    <n v="741"/>
    <m/>
    <n v="3.7037037037037033"/>
    <n v="1"/>
    <n v="5"/>
    <n v="5"/>
    <s v="155"/>
    <s v="Frequent Buyers"/>
    <m/>
    <n v="741"/>
    <n v="2.0301369863013701"/>
    <n v="13.299595141700404"/>
    <n v="804.37921727395405"/>
    <n v="804.37921727395405"/>
    <n v="90.640854472630167"/>
    <d v="2012-12-30T00:00:00"/>
    <s v="Unique"/>
  </r>
  <r>
    <n v="3403"/>
    <n v="1958"/>
    <s v="PhD"/>
    <s v="Together"/>
    <n v="78952"/>
    <n v="0"/>
    <n v="1"/>
    <d v="2012-09-24T00:00:00"/>
    <n v="11"/>
    <n v="1170"/>
    <n v="19"/>
    <n v="594"/>
    <n v="99"/>
    <n v="76"/>
    <n v="134"/>
    <x v="115"/>
    <x v="25"/>
    <n v="594"/>
    <n v="99"/>
    <n v="76"/>
    <n v="134"/>
    <n v="2"/>
    <n v="2"/>
    <n v="5"/>
    <n v="12"/>
    <n v="6"/>
    <n v="0"/>
    <n v="0"/>
    <n v="0"/>
    <n v="0"/>
    <n v="0"/>
    <n v="0"/>
    <n v="0"/>
    <x v="0"/>
    <n v="2092"/>
    <n v="348.66666666666669"/>
    <n v="99.61904761904762"/>
    <m/>
    <n v="21"/>
    <n v="740"/>
    <m/>
    <n v="9.5238095238095237"/>
    <n v="5"/>
    <n v="4"/>
    <n v="5"/>
    <s v="545"/>
    <s v="Loyal Customers"/>
    <m/>
    <n v="740"/>
    <n v="2.0273972602739727"/>
    <n v="10.358108108108107"/>
    <n v="1031.8648648648648"/>
    <n v="1031.8648648648648"/>
    <n v="52.352546916890084"/>
    <d v="2012-10-05T00:00:00"/>
    <s v="Unique"/>
  </r>
  <r>
    <n v="5207"/>
    <n v="1963"/>
    <s v="PhD"/>
    <s v="Married"/>
    <n v="53378"/>
    <n v="1"/>
    <n v="1"/>
    <d v="2012-09-24T00:00:00"/>
    <n v="41"/>
    <n v="489"/>
    <n v="6"/>
    <n v="152"/>
    <n v="8"/>
    <n v="6"/>
    <n v="132"/>
    <x v="150"/>
    <x v="43"/>
    <n v="152"/>
    <n v="8"/>
    <n v="6"/>
    <n v="132"/>
    <n v="10"/>
    <n v="9"/>
    <n v="4"/>
    <n v="6"/>
    <n v="8"/>
    <n v="0"/>
    <n v="0"/>
    <n v="0"/>
    <n v="0"/>
    <n v="0"/>
    <n v="1"/>
    <n v="0"/>
    <x v="0"/>
    <n v="793"/>
    <n v="132.16666666666666"/>
    <n v="27.344827586206897"/>
    <m/>
    <n v="29"/>
    <n v="740"/>
    <m/>
    <n v="34.482758620689658"/>
    <n v="3"/>
    <n v="5"/>
    <n v="4"/>
    <s v="354"/>
    <s v="Frequent Buyers"/>
    <m/>
    <n v="740"/>
    <n v="2.0273972602739727"/>
    <n v="14.304054054054053"/>
    <n v="391.14189189189187"/>
    <n v="391.14189189189187"/>
    <n v="24.91967871485944"/>
    <d v="2012-11-04T00:00:00"/>
    <s v="Unique"/>
  </r>
  <r>
    <n v="4974"/>
    <n v="1970"/>
    <s v="Graduation"/>
    <s v="Single"/>
    <n v="83273"/>
    <n v="1"/>
    <n v="2"/>
    <d v="2012-09-25T00:00:00"/>
    <n v="98"/>
    <n v="433"/>
    <n v="89"/>
    <n v="650"/>
    <n v="16"/>
    <n v="102"/>
    <n v="102"/>
    <x v="151"/>
    <x v="70"/>
    <n v="650"/>
    <n v="16"/>
    <n v="102"/>
    <n v="102"/>
    <n v="10"/>
    <n v="4"/>
    <n v="6"/>
    <n v="9"/>
    <n v="7"/>
    <n v="0"/>
    <n v="0"/>
    <n v="0"/>
    <n v="0"/>
    <n v="0"/>
    <n v="0"/>
    <n v="0"/>
    <x v="1"/>
    <n v="1392"/>
    <n v="232"/>
    <n v="48"/>
    <m/>
    <n v="29"/>
    <n v="739"/>
    <m/>
    <n v="34.482758620689658"/>
    <n v="1"/>
    <n v="5"/>
    <n v="5"/>
    <s v="155"/>
    <s v="Frequent Buyers"/>
    <m/>
    <n v="739"/>
    <n v="2.0246575342465754"/>
    <n v="14.323410013531801"/>
    <n v="687.52368064952645"/>
    <n v="687.52368064952634"/>
    <n v="87.091152815013416"/>
    <d v="2013-01-01T00:00:00"/>
    <s v="Unique"/>
  </r>
  <r>
    <n v="2375"/>
    <n v="1972"/>
    <s v="Graduation"/>
    <s v="Together"/>
    <n v="30261"/>
    <n v="1"/>
    <n v="2"/>
    <d v="2012-09-25T00:00:00"/>
    <n v="75"/>
    <n v="8"/>
    <n v="0"/>
    <n v="5"/>
    <n v="0"/>
    <n v="3"/>
    <n v="6"/>
    <x v="76"/>
    <x v="0"/>
    <n v="5"/>
    <s v=""/>
    <n v="3"/>
    <n v="6"/>
    <n v="1"/>
    <n v="0"/>
    <n v="0"/>
    <n v="3"/>
    <n v="8"/>
    <n v="0"/>
    <n v="0"/>
    <n v="0"/>
    <n v="0"/>
    <n v="0"/>
    <n v="0"/>
    <n v="0"/>
    <x v="0"/>
    <n v="22"/>
    <n v="3.6666666666666665"/>
    <n v="5.5"/>
    <m/>
    <n v="4"/>
    <n v="739"/>
    <m/>
    <n v="25"/>
    <n v="2"/>
    <n v="1"/>
    <n v="1"/>
    <s v="211"/>
    <s v="About to Sleep"/>
    <m/>
    <n v="739"/>
    <n v="2.0246575342465754"/>
    <n v="1.9756427604871447"/>
    <n v="10.866035182679296"/>
    <n v="10.866035182679296"/>
    <n v="49.416890080428956"/>
    <d v="2012-12-09T00:00:00"/>
    <s v="Unique"/>
  </r>
  <r>
    <n v="10648"/>
    <n v="1982"/>
    <s v="2n Cycle"/>
    <s v="Together"/>
    <n v="66664"/>
    <n v="0"/>
    <n v="0"/>
    <d v="2012-09-25T00:00:00"/>
    <n v="78"/>
    <n v="398"/>
    <n v="96"/>
    <n v="447"/>
    <n v="220"/>
    <n v="96"/>
    <n v="32"/>
    <x v="152"/>
    <x v="71"/>
    <n v="447"/>
    <n v="220"/>
    <n v="96"/>
    <n v="32"/>
    <n v="1"/>
    <n v="5"/>
    <n v="7"/>
    <n v="6"/>
    <n v="3"/>
    <n v="0"/>
    <n v="0"/>
    <n v="0"/>
    <n v="0"/>
    <n v="0"/>
    <n v="0"/>
    <n v="0"/>
    <x v="0"/>
    <n v="1289"/>
    <n v="214.83333333333334"/>
    <n v="67.84210526315789"/>
    <m/>
    <n v="19"/>
    <n v="739"/>
    <m/>
    <n v="5.2631578947368416"/>
    <n v="2"/>
    <n v="4"/>
    <n v="5"/>
    <s v="245"/>
    <s v="Big Spenders"/>
    <m/>
    <n v="739"/>
    <n v="2.0246575342465754"/>
    <n v="9.3843031123139369"/>
    <n v="636.65087956698233"/>
    <n v="636.65087956698244"/>
    <n v="284.26943699731908"/>
    <d v="2012-12-12T00:00:00"/>
    <s v="Unique"/>
  </r>
  <r>
    <n v="5120"/>
    <n v="1982"/>
    <s v="2n Cycle"/>
    <s v="Together"/>
    <n v="66664"/>
    <n v="0"/>
    <n v="0"/>
    <d v="2012-09-25T00:00:00"/>
    <n v="78"/>
    <n v="398"/>
    <n v="96"/>
    <n v="447"/>
    <n v="220"/>
    <n v="96"/>
    <n v="32"/>
    <x v="152"/>
    <x v="71"/>
    <n v="447"/>
    <n v="220"/>
    <n v="96"/>
    <n v="32"/>
    <n v="1"/>
    <n v="5"/>
    <n v="7"/>
    <n v="6"/>
    <n v="3"/>
    <n v="0"/>
    <n v="0"/>
    <n v="0"/>
    <n v="0"/>
    <n v="0"/>
    <n v="0"/>
    <n v="0"/>
    <x v="3"/>
    <n v="1289"/>
    <n v="214.83333333333334"/>
    <n v="67.84210526315789"/>
    <m/>
    <n v="19"/>
    <n v="739"/>
    <m/>
    <n v="5.2631578947368416"/>
    <n v="2"/>
    <n v="4"/>
    <n v="5"/>
    <s v="245"/>
    <s v="Big Spenders"/>
    <m/>
    <n v="739"/>
    <n v="2.0246575342465754"/>
    <n v="9.3843031123139369"/>
    <n v="636.65087956698233"/>
    <n v="636.65087956698244"/>
    <n v="667.86193029490619"/>
    <d v="2012-12-12T00:00:00"/>
    <s v="Unique"/>
  </r>
  <r>
    <n v="5453"/>
    <n v="1956"/>
    <s v="Master"/>
    <s v="Married"/>
    <n v="90226"/>
    <n v="0"/>
    <n v="0"/>
    <d v="2012-09-26T00:00:00"/>
    <n v="26"/>
    <n v="1083"/>
    <n v="108"/>
    <n v="649"/>
    <n v="253"/>
    <n v="151"/>
    <n v="108"/>
    <x v="153"/>
    <x v="72"/>
    <n v="649"/>
    <n v="253"/>
    <n v="151"/>
    <n v="108"/>
    <n v="1"/>
    <n v="4"/>
    <n v="7"/>
    <n v="12"/>
    <n v="2"/>
    <n v="1"/>
    <n v="0"/>
    <n v="0"/>
    <n v="0"/>
    <n v="0"/>
    <n v="0"/>
    <n v="0"/>
    <x v="3"/>
    <n v="2352"/>
    <n v="392"/>
    <n v="98"/>
    <m/>
    <n v="24"/>
    <n v="738"/>
    <m/>
    <n v="4.1666666666666661"/>
    <n v="4"/>
    <n v="5"/>
    <n v="5"/>
    <s v="455"/>
    <s v="Frequent Buyers"/>
    <m/>
    <n v="738"/>
    <n v="2.021917808219178"/>
    <n v="11.869918699186993"/>
    <n v="1163.2520325203252"/>
    <n v="1163.2520325203252"/>
    <n v="18.642473118279568"/>
    <d v="2012-10-22T00:00:00"/>
    <s v="Unique"/>
  </r>
  <r>
    <n v="1343"/>
    <n v="1968"/>
    <s v="Graduation"/>
    <s v="Together"/>
    <n v="58554"/>
    <n v="1"/>
    <n v="1"/>
    <d v="2012-09-26T00:00:00"/>
    <n v="55"/>
    <n v="368"/>
    <n v="24"/>
    <n v="68"/>
    <n v="38"/>
    <n v="0"/>
    <n v="88"/>
    <x v="154"/>
    <x v="37"/>
    <n v="68"/>
    <n v="38"/>
    <s v=""/>
    <n v="88"/>
    <n v="6"/>
    <n v="8"/>
    <n v="2"/>
    <n v="6"/>
    <n v="7"/>
    <n v="0"/>
    <n v="0"/>
    <n v="0"/>
    <n v="0"/>
    <n v="0"/>
    <n v="0"/>
    <n v="0"/>
    <x v="1"/>
    <n v="586"/>
    <n v="97.666666666666671"/>
    <n v="26.636363636363637"/>
    <m/>
    <n v="22"/>
    <n v="738"/>
    <m/>
    <n v="27.27272727272727"/>
    <n v="3"/>
    <n v="4"/>
    <n v="3"/>
    <s v="343"/>
    <s v="Needs Attention"/>
    <m/>
    <n v="738"/>
    <n v="2.021917808219178"/>
    <n v="10.880758807588077"/>
    <n v="289.82384823848241"/>
    <n v="289.82384823848241"/>
    <n v="12.248322147651006"/>
    <d v="2012-11-20T00:00:00"/>
    <s v="Unique"/>
  </r>
  <r>
    <n v="4749"/>
    <n v="1968"/>
    <s v="Graduation"/>
    <s v="Together"/>
    <n v="58554"/>
    <n v="1"/>
    <n v="1"/>
    <d v="2012-09-26T00:00:00"/>
    <n v="55"/>
    <n v="368"/>
    <n v="24"/>
    <n v="68"/>
    <n v="38"/>
    <n v="0"/>
    <n v="88"/>
    <x v="154"/>
    <x v="37"/>
    <n v="68"/>
    <n v="38"/>
    <s v=""/>
    <n v="88"/>
    <n v="6"/>
    <n v="8"/>
    <n v="2"/>
    <n v="6"/>
    <n v="7"/>
    <n v="0"/>
    <n v="0"/>
    <n v="0"/>
    <n v="0"/>
    <n v="0"/>
    <n v="0"/>
    <n v="0"/>
    <x v="6"/>
    <n v="586"/>
    <n v="97.666666666666671"/>
    <n v="26.636363636363637"/>
    <m/>
    <n v="22"/>
    <n v="738"/>
    <m/>
    <n v="27.27272727272727"/>
    <n v="3"/>
    <n v="4"/>
    <n v="3"/>
    <s v="343"/>
    <s v="Needs Attention"/>
    <m/>
    <n v="738"/>
    <n v="2.021917808219178"/>
    <n v="10.880758807588077"/>
    <n v="289.82384823848241"/>
    <n v="289.82384823848241"/>
    <n v="49.416890080428956"/>
    <d v="2012-11-20T00:00:00"/>
    <s v="Unique"/>
  </r>
  <r>
    <n v="10478"/>
    <n v="1950"/>
    <s v="PhD"/>
    <s v="Married"/>
    <n v="55517"/>
    <n v="1"/>
    <n v="1"/>
    <d v="2012-09-27T00:00:00"/>
    <n v="53"/>
    <n v="483"/>
    <n v="0"/>
    <n v="108"/>
    <n v="0"/>
    <n v="6"/>
    <n v="36"/>
    <x v="129"/>
    <x v="0"/>
    <n v="108"/>
    <s v=""/>
    <n v="6"/>
    <n v="36"/>
    <n v="5"/>
    <n v="11"/>
    <n v="1"/>
    <n v="6"/>
    <n v="9"/>
    <n v="0"/>
    <n v="0"/>
    <n v="0"/>
    <n v="0"/>
    <n v="0"/>
    <n v="1"/>
    <n v="0"/>
    <x v="3"/>
    <n v="633"/>
    <n v="105.5"/>
    <n v="27.521739130434781"/>
    <m/>
    <n v="23"/>
    <n v="737"/>
    <m/>
    <n v="21.739130434782609"/>
    <n v="3"/>
    <n v="5"/>
    <n v="3"/>
    <s v="353"/>
    <s v="Frequent Buyers"/>
    <m/>
    <n v="737"/>
    <n v="2.0191780821917806"/>
    <n v="11.390773405698781"/>
    <n v="313.49389416553601"/>
    <n v="313.49389416553601"/>
    <n v="598.52150537634407"/>
    <d v="2012-11-19T00:00:00"/>
    <s v="Unique"/>
  </r>
  <r>
    <n v="9999"/>
    <n v="1965"/>
    <s v="Graduation"/>
    <s v="Together"/>
    <n v="75276"/>
    <n v="0"/>
    <n v="0"/>
    <d v="2012-09-27T00:00:00"/>
    <n v="2"/>
    <n v="610"/>
    <n v="105"/>
    <n v="125"/>
    <n v="137"/>
    <n v="42"/>
    <n v="21"/>
    <x v="155"/>
    <x v="31"/>
    <n v="125"/>
    <n v="137"/>
    <n v="42"/>
    <n v="21"/>
    <n v="1"/>
    <n v="9"/>
    <n v="4"/>
    <n v="9"/>
    <n v="5"/>
    <n v="0"/>
    <n v="0"/>
    <n v="0"/>
    <n v="0"/>
    <n v="0"/>
    <n v="0"/>
    <n v="0"/>
    <x v="0"/>
    <n v="1040"/>
    <n v="173.33333333333334"/>
    <n v="45.217391304347828"/>
    <m/>
    <n v="23"/>
    <n v="737"/>
    <m/>
    <n v="4.3478260869565215"/>
    <n v="5"/>
    <n v="5"/>
    <n v="4"/>
    <s v="554"/>
    <s v="Loyal Customers"/>
    <m/>
    <n v="737"/>
    <n v="2.0191780821917806"/>
    <n v="11.390773405698781"/>
    <n v="515.06105834464051"/>
    <n v="515.06105834464051"/>
    <n v="585.57200538358006"/>
    <d v="2012-09-29T00:00:00"/>
    <s v="Unique"/>
  </r>
  <r>
    <n v="1907"/>
    <n v="1950"/>
    <s v="Master"/>
    <s v="Divorced"/>
    <n v="63120"/>
    <n v="0"/>
    <n v="1"/>
    <d v="2012-09-28T00:00:00"/>
    <n v="53"/>
    <n v="965"/>
    <n v="69"/>
    <n v="279"/>
    <n v="54"/>
    <n v="41"/>
    <n v="69"/>
    <x v="156"/>
    <x v="73"/>
    <n v="279"/>
    <n v="54"/>
    <n v="41"/>
    <n v="69"/>
    <n v="5"/>
    <n v="8"/>
    <n v="4"/>
    <n v="9"/>
    <n v="7"/>
    <n v="0"/>
    <n v="0"/>
    <n v="0"/>
    <n v="0"/>
    <n v="0"/>
    <n v="1"/>
    <n v="0"/>
    <x v="0"/>
    <n v="1477"/>
    <n v="246.16666666666666"/>
    <n v="56.807692307692307"/>
    <m/>
    <n v="26"/>
    <n v="736"/>
    <m/>
    <n v="19.230769230769234"/>
    <n v="3"/>
    <n v="5"/>
    <n v="5"/>
    <s v="355"/>
    <s v="Frequent Buyers"/>
    <m/>
    <n v="736"/>
    <n v="2.0164383561643837"/>
    <n v="12.894021739130434"/>
    <n v="732.47961956521726"/>
    <n v="732.47961956521738"/>
    <n v="896.53432032301487"/>
    <d v="2012-11-20T00:00:00"/>
    <s v="Unique"/>
  </r>
  <r>
    <n v="7274"/>
    <n v="1957"/>
    <s v="Graduation"/>
    <s v="Married"/>
    <n v="78618"/>
    <n v="0"/>
    <n v="0"/>
    <d v="2012-09-28T00:00:00"/>
    <n v="87"/>
    <n v="736"/>
    <n v="163"/>
    <n v="818"/>
    <n v="212"/>
    <n v="163"/>
    <n v="61"/>
    <x v="157"/>
    <x v="74"/>
    <n v="818"/>
    <n v="212"/>
    <n v="163"/>
    <n v="61"/>
    <n v="1"/>
    <n v="4"/>
    <n v="7"/>
    <n v="10"/>
    <n v="2"/>
    <n v="0"/>
    <n v="0"/>
    <n v="0"/>
    <n v="1"/>
    <n v="0"/>
    <n v="0"/>
    <n v="0"/>
    <x v="0"/>
    <n v="2153"/>
    <n v="358.83333333333331"/>
    <n v="97.86363636363636"/>
    <m/>
    <n v="22"/>
    <n v="736"/>
    <m/>
    <n v="4.5454545454545459"/>
    <n v="1"/>
    <n v="4"/>
    <n v="5"/>
    <s v="145"/>
    <s v="Big Spenders"/>
    <m/>
    <n v="736"/>
    <n v="2.0164383561643837"/>
    <n v="10.910326086956522"/>
    <n v="1067.7241847826085"/>
    <n v="1067.7241847826085"/>
    <n v="530.06056527590852"/>
    <d v="2012-12-24T00:00:00"/>
    <s v="Unique"/>
  </r>
  <r>
    <n v="7022"/>
    <n v="1971"/>
    <s v="Graduation"/>
    <s v="Married"/>
    <n v="76445"/>
    <n v="1"/>
    <n v="0"/>
    <d v="2012-09-28T00:00:00"/>
    <n v="2"/>
    <n v="739"/>
    <n v="107"/>
    <n v="309"/>
    <n v="140"/>
    <n v="80"/>
    <n v="35"/>
    <x v="158"/>
    <x v="75"/>
    <n v="309"/>
    <n v="140"/>
    <n v="80"/>
    <n v="35"/>
    <n v="1"/>
    <n v="2"/>
    <n v="5"/>
    <n v="13"/>
    <n v="6"/>
    <n v="0"/>
    <n v="0"/>
    <n v="0"/>
    <n v="0"/>
    <n v="0"/>
    <n v="0"/>
    <n v="0"/>
    <x v="3"/>
    <n v="1410"/>
    <n v="235"/>
    <n v="67.142857142857139"/>
    <m/>
    <n v="21"/>
    <n v="736"/>
    <m/>
    <n v="4.7619047619047619"/>
    <n v="5"/>
    <n v="4"/>
    <n v="5"/>
    <s v="545"/>
    <s v="Loyal Customers"/>
    <m/>
    <n v="736"/>
    <n v="2.0164383561643837"/>
    <n v="10.414402173913043"/>
    <n v="699.25271739130426"/>
    <n v="699.25271739130426"/>
    <n v="103.30188679245283"/>
    <d v="2012-09-30T00:00:00"/>
    <s v="Unique"/>
  </r>
  <r>
    <n v="618"/>
    <n v="1977"/>
    <s v="PhD"/>
    <s v="Married"/>
    <n v="69389"/>
    <n v="0"/>
    <n v="1"/>
    <d v="2012-09-28T00:00:00"/>
    <n v="17"/>
    <n v="422"/>
    <n v="7"/>
    <n v="238"/>
    <n v="69"/>
    <n v="46"/>
    <n v="15"/>
    <x v="159"/>
    <x v="48"/>
    <n v="238"/>
    <n v="69"/>
    <n v="46"/>
    <n v="15"/>
    <n v="1"/>
    <n v="7"/>
    <n v="2"/>
    <n v="12"/>
    <n v="4"/>
    <n v="0"/>
    <n v="0"/>
    <n v="0"/>
    <n v="0"/>
    <n v="0"/>
    <n v="0"/>
    <n v="0"/>
    <x v="4"/>
    <n v="797"/>
    <n v="132.83333333333334"/>
    <n v="36.227272727272727"/>
    <m/>
    <n v="22"/>
    <n v="736"/>
    <m/>
    <n v="4.5454545454545459"/>
    <n v="5"/>
    <n v="4"/>
    <n v="4"/>
    <s v="544"/>
    <s v="Loyal Customers"/>
    <m/>
    <n v="736"/>
    <n v="2.0164383561643837"/>
    <n v="10.910326086956522"/>
    <n v="395.25135869565219"/>
    <n v="395.25135869565213"/>
    <n v="246.60834454912518"/>
    <d v="2012-10-15T00:00:00"/>
    <s v="Unique"/>
  </r>
  <r>
    <n v="1103"/>
    <n v="1976"/>
    <s v="Master"/>
    <s v="Married"/>
    <n v="81929"/>
    <n v="1"/>
    <n v="0"/>
    <d v="2012-09-29T00:00:00"/>
    <n v="60"/>
    <n v="1486"/>
    <n v="55"/>
    <n v="278"/>
    <n v="49"/>
    <n v="0"/>
    <n v="185"/>
    <x v="160"/>
    <x v="3"/>
    <n v="278"/>
    <n v="49"/>
    <s v=""/>
    <n v="185"/>
    <n v="2"/>
    <n v="4"/>
    <n v="4"/>
    <n v="10"/>
    <n v="6"/>
    <n v="0"/>
    <n v="0"/>
    <n v="1"/>
    <n v="0"/>
    <n v="1"/>
    <n v="1"/>
    <n v="0"/>
    <x v="4"/>
    <n v="2053"/>
    <n v="342.16666666666669"/>
    <n v="102.65"/>
    <m/>
    <n v="20"/>
    <n v="735"/>
    <m/>
    <n v="10"/>
    <n v="2"/>
    <n v="4"/>
    <n v="5"/>
    <s v="245"/>
    <s v="Big Spenders"/>
    <m/>
    <n v="735"/>
    <n v="2.0136986301369864"/>
    <n v="9.9319727891156457"/>
    <n v="1019.5170068027211"/>
    <n v="1019.5170068027211"/>
    <n v="103.30188679245283"/>
    <d v="2012-11-28T00:00:00"/>
    <s v="Unique"/>
  </r>
  <r>
    <n v="10343"/>
    <n v="1991"/>
    <s v="2n Cycle"/>
    <s v="Single"/>
    <n v="61618"/>
    <n v="0"/>
    <n v="0"/>
    <d v="2012-09-29T00:00:00"/>
    <n v="27"/>
    <n v="605"/>
    <n v="91"/>
    <n v="399"/>
    <n v="0"/>
    <n v="45"/>
    <n v="205"/>
    <x v="161"/>
    <x v="76"/>
    <n v="399"/>
    <s v=""/>
    <n v="45"/>
    <n v="205"/>
    <n v="2"/>
    <n v="3"/>
    <n v="6"/>
    <n v="8"/>
    <n v="3"/>
    <n v="0"/>
    <n v="0"/>
    <n v="0"/>
    <n v="0"/>
    <n v="0"/>
    <n v="0"/>
    <n v="0"/>
    <x v="6"/>
    <n v="1345"/>
    <n v="224.16666666666666"/>
    <n v="70.78947368421052"/>
    <m/>
    <n v="19"/>
    <n v="735"/>
    <m/>
    <n v="10.526315789473683"/>
    <n v="4"/>
    <n v="4"/>
    <n v="5"/>
    <s v="445"/>
    <s v="Big Spenders"/>
    <m/>
    <n v="735"/>
    <n v="2.0136986301369864"/>
    <n v="9.4353741496598644"/>
    <n v="667.92517006802723"/>
    <n v="667.92517006802723"/>
    <n v="817.5606469002696"/>
    <d v="2012-10-26T00:00:00"/>
    <s v="Unique"/>
  </r>
  <r>
    <n v="4943"/>
    <n v="1953"/>
    <s v="Graduation"/>
    <s v="Married"/>
    <n v="70503"/>
    <n v="0"/>
    <n v="0"/>
    <d v="2012-09-30T00:00:00"/>
    <n v="73"/>
    <n v="1379"/>
    <n v="33"/>
    <n v="216"/>
    <n v="0"/>
    <n v="33"/>
    <n v="66"/>
    <x v="162"/>
    <x v="11"/>
    <n v="216"/>
    <s v=""/>
    <n v="33"/>
    <n v="66"/>
    <n v="1"/>
    <n v="2"/>
    <n v="4"/>
    <n v="9"/>
    <n v="6"/>
    <n v="0"/>
    <n v="0"/>
    <n v="0"/>
    <n v="1"/>
    <n v="1"/>
    <n v="0"/>
    <n v="0"/>
    <x v="0"/>
    <n v="1727"/>
    <n v="287.83333333333331"/>
    <n v="107.9375"/>
    <m/>
    <n v="16"/>
    <n v="734"/>
    <m/>
    <n v="6.25"/>
    <n v="2"/>
    <n v="3"/>
    <n v="5"/>
    <s v="235"/>
    <s v="Big Spenders"/>
    <m/>
    <n v="734"/>
    <n v="2.010958904109589"/>
    <n v="7.9564032697547686"/>
    <n v="858.79427792915533"/>
    <n v="858.79427792915533"/>
    <n v="804.27897574123995"/>
    <d v="2012-12-12T00:00:00"/>
    <s v="Unique"/>
  </r>
  <r>
    <n v="4491"/>
    <n v="1949"/>
    <s v="Master"/>
    <s v="Married"/>
    <n v="62845"/>
    <n v="1"/>
    <n v="1"/>
    <d v="2012-10-01T00:00:00"/>
    <n v="3"/>
    <n v="1099"/>
    <n v="0"/>
    <n v="45"/>
    <n v="0"/>
    <n v="0"/>
    <n v="34"/>
    <x v="163"/>
    <x v="0"/>
    <n v="45"/>
    <s v=""/>
    <s v=""/>
    <n v="34"/>
    <n v="11"/>
    <n v="3"/>
    <n v="4"/>
    <n v="10"/>
    <n v="8"/>
    <n v="0"/>
    <n v="0"/>
    <n v="0"/>
    <n v="1"/>
    <n v="0"/>
    <n v="0"/>
    <n v="0"/>
    <x v="0"/>
    <n v="1178"/>
    <n v="196.33333333333334"/>
    <n v="42.071428571428569"/>
    <m/>
    <n v="28"/>
    <n v="733"/>
    <m/>
    <n v="39.285714285714285"/>
    <n v="5"/>
    <n v="5"/>
    <n v="5"/>
    <s v="555"/>
    <s v="Champions"/>
    <m/>
    <n v="733"/>
    <n v="2.0082191780821916"/>
    <n v="13.942701227830833"/>
    <n v="586.58935879945432"/>
    <n v="586.58935879945432"/>
    <n v="567.44939271255055"/>
    <d v="2012-10-04T00:00:00"/>
    <s v="Unique"/>
  </r>
  <r>
    <n v="873"/>
    <n v="1949"/>
    <s v="Master"/>
    <s v="Married"/>
    <n v="62845"/>
    <n v="1"/>
    <n v="1"/>
    <d v="2012-10-01T00:00:00"/>
    <n v="3"/>
    <n v="1099"/>
    <n v="0"/>
    <n v="45"/>
    <n v="0"/>
    <n v="0"/>
    <n v="34"/>
    <x v="163"/>
    <x v="0"/>
    <n v="45"/>
    <s v=""/>
    <s v=""/>
    <n v="34"/>
    <n v="11"/>
    <n v="3"/>
    <n v="4"/>
    <n v="10"/>
    <n v="8"/>
    <n v="0"/>
    <n v="0"/>
    <n v="0"/>
    <n v="1"/>
    <n v="0"/>
    <n v="1"/>
    <n v="0"/>
    <x v="0"/>
    <n v="1178"/>
    <n v="196.33333333333334"/>
    <n v="42.071428571428569"/>
    <m/>
    <n v="28"/>
    <n v="733"/>
    <m/>
    <n v="39.285714285714285"/>
    <n v="5"/>
    <n v="5"/>
    <n v="5"/>
    <s v="555"/>
    <s v="Champions"/>
    <m/>
    <n v="733"/>
    <n v="2.0082191780821916"/>
    <n v="13.942701227830833"/>
    <n v="586.58935879945432"/>
    <n v="586.58935879945432"/>
    <n v="919.64237516869082"/>
    <d v="2012-10-04T00:00:00"/>
    <s v="Unique"/>
  </r>
  <r>
    <n v="8486"/>
    <n v="1971"/>
    <s v="Master"/>
    <s v="Together"/>
    <n v="30538"/>
    <n v="1"/>
    <n v="0"/>
    <d v="2012-10-01T00:00:00"/>
    <n v="27"/>
    <n v="284"/>
    <n v="0"/>
    <n v="52"/>
    <n v="8"/>
    <n v="3"/>
    <n v="20"/>
    <x v="164"/>
    <x v="0"/>
    <n v="52"/>
    <n v="8"/>
    <n v="3"/>
    <n v="20"/>
    <n v="4"/>
    <n v="9"/>
    <n v="0"/>
    <n v="4"/>
    <n v="10"/>
    <n v="0"/>
    <n v="0"/>
    <n v="0"/>
    <n v="0"/>
    <n v="0"/>
    <n v="0"/>
    <n v="0"/>
    <x v="0"/>
    <n v="367"/>
    <n v="61.166666666666664"/>
    <n v="21.588235294117649"/>
    <m/>
    <n v="17"/>
    <n v="733"/>
    <m/>
    <n v="23.52941176470588"/>
    <n v="4"/>
    <n v="3"/>
    <n v="3"/>
    <s v="433"/>
    <s v="Potential Loyalists"/>
    <m/>
    <n v="733"/>
    <n v="2.0082191780821916"/>
    <n v="8.4652114597544337"/>
    <n v="182.74897680763985"/>
    <n v="182.74897680763985"/>
    <n v="804.37921727395405"/>
    <d v="2012-10-28T00:00:00"/>
    <s v="Unique"/>
  </r>
  <r>
    <n v="2882"/>
    <n v="1975"/>
    <s v="2n Cycle"/>
    <s v="Divorced"/>
    <n v="67893"/>
    <n v="0"/>
    <n v="1"/>
    <d v="2012-10-01T00:00:00"/>
    <n v="31"/>
    <n v="711"/>
    <n v="28"/>
    <n v="142"/>
    <n v="49"/>
    <n v="18"/>
    <n v="47"/>
    <x v="165"/>
    <x v="45"/>
    <n v="142"/>
    <n v="49"/>
    <n v="18"/>
    <n v="47"/>
    <n v="2"/>
    <n v="3"/>
    <n v="2"/>
    <n v="9"/>
    <n v="8"/>
    <n v="0"/>
    <n v="0"/>
    <n v="0"/>
    <n v="0"/>
    <n v="0"/>
    <n v="0"/>
    <n v="0"/>
    <x v="3"/>
    <n v="995"/>
    <n v="165.83333333333334"/>
    <n v="62.1875"/>
    <m/>
    <n v="16"/>
    <n v="733"/>
    <m/>
    <n v="12.5"/>
    <n v="4"/>
    <n v="3"/>
    <n v="4"/>
    <s v="434"/>
    <s v="Potential Loyalists"/>
    <m/>
    <n v="733"/>
    <n v="2.0082191780821916"/>
    <n v="7.9672578444747622"/>
    <n v="495.46384720327427"/>
    <n v="495.46384720327427"/>
    <n v="15.741239892183289"/>
    <d v="2012-11-01T00:00:00"/>
    <s v="Unique"/>
  </r>
  <r>
    <n v="3202"/>
    <n v="1987"/>
    <s v="PhD"/>
    <s v="Married"/>
    <n v="51563"/>
    <n v="0"/>
    <n v="0"/>
    <d v="2012-10-01T00:00:00"/>
    <n v="60"/>
    <n v="1166"/>
    <n v="0"/>
    <n v="48"/>
    <n v="0"/>
    <n v="0"/>
    <n v="36"/>
    <x v="166"/>
    <x v="0"/>
    <n v="48"/>
    <s v=""/>
    <s v=""/>
    <n v="36"/>
    <n v="1"/>
    <n v="4"/>
    <n v="4"/>
    <n v="10"/>
    <n v="8"/>
    <n v="0"/>
    <n v="0"/>
    <n v="0"/>
    <n v="1"/>
    <n v="1"/>
    <n v="0"/>
    <n v="0"/>
    <x v="3"/>
    <n v="1250"/>
    <n v="208.33333333333334"/>
    <n v="65.78947368421052"/>
    <m/>
    <n v="19"/>
    <n v="733"/>
    <m/>
    <n v="5.2631578947368416"/>
    <n v="2"/>
    <n v="4"/>
    <n v="5"/>
    <s v="245"/>
    <s v="Big Spenders"/>
    <m/>
    <n v="733"/>
    <n v="2.0082191780821916"/>
    <n v="9.4611186903137803"/>
    <n v="622.44201909959077"/>
    <n v="622.44201909959077"/>
    <n v="901.67789757412402"/>
    <d v="2012-11-30T00:00:00"/>
    <s v="Unique"/>
  </r>
  <r>
    <n v="7349"/>
    <n v="1973"/>
    <s v="Basic"/>
    <s v="Together"/>
    <n v="9722"/>
    <n v="1"/>
    <n v="0"/>
    <d v="2012-10-02T00:00:00"/>
    <n v="7"/>
    <n v="6"/>
    <n v="17"/>
    <n v="16"/>
    <n v="6"/>
    <n v="16"/>
    <n v="42"/>
    <x v="167"/>
    <x v="4"/>
    <n v="16"/>
    <n v="6"/>
    <n v="16"/>
    <n v="42"/>
    <n v="4"/>
    <n v="3"/>
    <n v="1"/>
    <n v="3"/>
    <n v="8"/>
    <n v="0"/>
    <n v="0"/>
    <n v="0"/>
    <n v="0"/>
    <n v="0"/>
    <n v="1"/>
    <n v="0"/>
    <x v="0"/>
    <n v="103"/>
    <n v="17.166666666666668"/>
    <n v="9.3636363636363633"/>
    <m/>
    <n v="11"/>
    <n v="732"/>
    <m/>
    <n v="36.363636363636367"/>
    <n v="5"/>
    <n v="2"/>
    <n v="2"/>
    <s v="522"/>
    <s v="Others"/>
    <m/>
    <n v="732"/>
    <n v="2.0054794520547947"/>
    <n v="5.4849726775956276"/>
    <n v="51.359289617486326"/>
    <n v="51.359289617486333"/>
    <n v="391.14189189189187"/>
    <d v="2012-10-09T00:00:00"/>
    <s v="Unique"/>
  </r>
  <r>
    <n v="7230"/>
    <n v="1960"/>
    <s v="PhD"/>
    <s v="Divorced"/>
    <n v="50611"/>
    <n v="0"/>
    <n v="1"/>
    <d v="2012-10-04T00:00:00"/>
    <n v="98"/>
    <n v="459"/>
    <n v="0"/>
    <n v="24"/>
    <n v="6"/>
    <n v="0"/>
    <n v="4"/>
    <x v="168"/>
    <x v="0"/>
    <n v="24"/>
    <n v="6"/>
    <s v=""/>
    <n v="4"/>
    <n v="6"/>
    <n v="4"/>
    <n v="5"/>
    <n v="7"/>
    <n v="6"/>
    <n v="0"/>
    <n v="0"/>
    <n v="0"/>
    <n v="1"/>
    <n v="0"/>
    <n v="1"/>
    <n v="0"/>
    <x v="1"/>
    <n v="493"/>
    <n v="82.166666666666671"/>
    <n v="22.40909090909091"/>
    <m/>
    <n v="22"/>
    <n v="730"/>
    <m/>
    <n v="27.27272727272727"/>
    <n v="1"/>
    <n v="4"/>
    <n v="3"/>
    <s v="143"/>
    <s v="Lost"/>
    <m/>
    <n v="730"/>
    <n v="2"/>
    <n v="11"/>
    <n v="246.5"/>
    <n v="246.5"/>
    <n v="687.52368064952634"/>
    <d v="2013-01-10T00:00:00"/>
    <s v="Unique"/>
  </r>
  <r>
    <n v="5675"/>
    <n v="1960"/>
    <s v="PhD"/>
    <s v="Divorced"/>
    <n v="50611"/>
    <n v="0"/>
    <n v="1"/>
    <d v="2012-10-04T00:00:00"/>
    <n v="98"/>
    <n v="459"/>
    <n v="0"/>
    <n v="24"/>
    <n v="6"/>
    <n v="0"/>
    <n v="4"/>
    <x v="168"/>
    <x v="0"/>
    <n v="24"/>
    <n v="6"/>
    <s v=""/>
    <n v="4"/>
    <n v="6"/>
    <n v="4"/>
    <n v="5"/>
    <n v="7"/>
    <n v="6"/>
    <n v="0"/>
    <n v="0"/>
    <n v="0"/>
    <n v="1"/>
    <n v="0"/>
    <n v="0"/>
    <n v="0"/>
    <x v="1"/>
    <n v="493"/>
    <n v="82.166666666666671"/>
    <n v="22.40909090909091"/>
    <m/>
    <n v="22"/>
    <n v="730"/>
    <m/>
    <n v="27.27272727272727"/>
    <n v="1"/>
    <n v="4"/>
    <n v="3"/>
    <s v="143"/>
    <s v="Lost"/>
    <m/>
    <n v="730"/>
    <n v="2"/>
    <n v="11"/>
    <n v="246.5"/>
    <n v="246.5"/>
    <n v="1031.8648648648648"/>
    <d v="2013-01-10T00:00:00"/>
    <s v="Unique"/>
  </r>
  <r>
    <n v="3007"/>
    <n v="1966"/>
    <s v="Graduation"/>
    <s v="Together"/>
    <n v="37758"/>
    <n v="1"/>
    <n v="1"/>
    <d v="2012-10-04T00:00:00"/>
    <n v="49"/>
    <n v="27"/>
    <n v="2"/>
    <n v="10"/>
    <n v="0"/>
    <n v="0"/>
    <n v="1"/>
    <x v="169"/>
    <x v="12"/>
    <n v="10"/>
    <s v=""/>
    <s v=""/>
    <n v="1"/>
    <n v="2"/>
    <n v="1"/>
    <n v="0"/>
    <n v="3"/>
    <n v="8"/>
    <n v="0"/>
    <n v="0"/>
    <n v="0"/>
    <n v="0"/>
    <n v="0"/>
    <n v="0"/>
    <n v="0"/>
    <x v="6"/>
    <n v="40"/>
    <n v="6.666666666666667"/>
    <n v="6.666666666666667"/>
    <m/>
    <n v="6"/>
    <n v="730"/>
    <m/>
    <n v="33.333333333333329"/>
    <n v="3"/>
    <n v="1"/>
    <n v="1"/>
    <s v="311"/>
    <s v="Needs Attention"/>
    <m/>
    <n v="730"/>
    <n v="2"/>
    <n v="3"/>
    <n v="20"/>
    <n v="20"/>
    <n v="289.82384823848241"/>
    <d v="2012-11-22T00:00:00"/>
    <s v="Unique"/>
  </r>
  <r>
    <n v="5513"/>
    <n v="1966"/>
    <s v="Graduation"/>
    <s v="Together"/>
    <n v="37758"/>
    <n v="1"/>
    <n v="1"/>
    <d v="2012-10-04T00:00:00"/>
    <n v="49"/>
    <n v="27"/>
    <n v="2"/>
    <n v="10"/>
    <n v="0"/>
    <n v="0"/>
    <n v="1"/>
    <x v="169"/>
    <x v="12"/>
    <n v="10"/>
    <s v=""/>
    <s v=""/>
    <n v="1"/>
    <n v="2"/>
    <n v="1"/>
    <n v="0"/>
    <n v="3"/>
    <n v="8"/>
    <n v="0"/>
    <n v="0"/>
    <n v="0"/>
    <n v="0"/>
    <n v="0"/>
    <n v="0"/>
    <n v="0"/>
    <x v="0"/>
    <n v="40"/>
    <n v="6.666666666666667"/>
    <n v="6.666666666666667"/>
    <m/>
    <n v="6"/>
    <n v="730"/>
    <m/>
    <n v="33.333333333333329"/>
    <n v="3"/>
    <n v="1"/>
    <n v="1"/>
    <s v="311"/>
    <s v="Needs Attention"/>
    <m/>
    <n v="730"/>
    <n v="2"/>
    <n v="3"/>
    <n v="20"/>
    <n v="20"/>
    <n v="10.866035182679296"/>
    <d v="2012-11-22T00:00:00"/>
    <s v="Unique"/>
  </r>
  <r>
    <n v="4786"/>
    <n v="1977"/>
    <s v="Graduation"/>
    <s v="Married"/>
    <n v="75330"/>
    <n v="1"/>
    <n v="1"/>
    <d v="2012-10-04T00:00:00"/>
    <n v="94"/>
    <n v="555"/>
    <n v="82"/>
    <n v="257"/>
    <n v="93"/>
    <n v="61"/>
    <n v="61"/>
    <x v="170"/>
    <x v="77"/>
    <n v="257"/>
    <n v="93"/>
    <n v="61"/>
    <n v="61"/>
    <n v="4"/>
    <n v="10"/>
    <n v="3"/>
    <n v="12"/>
    <n v="6"/>
    <n v="0"/>
    <n v="0"/>
    <n v="0"/>
    <n v="0"/>
    <n v="0"/>
    <n v="0"/>
    <n v="0"/>
    <x v="1"/>
    <n v="1109"/>
    <n v="184.83333333333334"/>
    <n v="38.241379310344826"/>
    <m/>
    <n v="29"/>
    <n v="730"/>
    <m/>
    <n v="13.793103448275861"/>
    <n v="1"/>
    <n v="5"/>
    <n v="4"/>
    <s v="154"/>
    <s v="Frequent Buyers"/>
    <m/>
    <n v="730"/>
    <n v="2"/>
    <n v="14.5"/>
    <n v="554.5"/>
    <n v="554.5"/>
    <n v="636.65087956698244"/>
    <d v="2013-01-06T00:00:00"/>
    <s v="Unique"/>
  </r>
  <r>
    <n v="4271"/>
    <n v="1989"/>
    <s v="2n Cycle"/>
    <s v="Together"/>
    <n v="38683"/>
    <n v="1"/>
    <n v="0"/>
    <d v="2012-10-04T00:00:00"/>
    <n v="80"/>
    <n v="46"/>
    <n v="35"/>
    <n v="69"/>
    <n v="84"/>
    <n v="41"/>
    <n v="66"/>
    <x v="171"/>
    <x v="68"/>
    <n v="69"/>
    <n v="84"/>
    <n v="41"/>
    <n v="66"/>
    <n v="6"/>
    <n v="4"/>
    <n v="1"/>
    <n v="6"/>
    <n v="7"/>
    <n v="0"/>
    <n v="0"/>
    <n v="0"/>
    <n v="0"/>
    <n v="0"/>
    <n v="0"/>
    <n v="0"/>
    <x v="6"/>
    <n v="341"/>
    <n v="56.833333333333336"/>
    <n v="20.058823529411764"/>
    <m/>
    <n v="17"/>
    <n v="730"/>
    <m/>
    <n v="35.294117647058826"/>
    <n v="1"/>
    <n v="3"/>
    <n v="3"/>
    <s v="133"/>
    <s v="Lost"/>
    <m/>
    <n v="730"/>
    <n v="2"/>
    <n v="8.5"/>
    <n v="170.5"/>
    <n v="170.5"/>
    <n v="636.65087956698244"/>
    <d v="2012-12-23T00:00:00"/>
    <s v="Unique"/>
  </r>
  <r>
    <n v="6202"/>
    <n v="1960"/>
    <s v="Graduation"/>
    <s v="Together"/>
    <n v="63381"/>
    <n v="0"/>
    <n v="1"/>
    <d v="2012-10-05T00:00:00"/>
    <n v="78"/>
    <n v="571"/>
    <n v="50"/>
    <n v="142"/>
    <n v="33"/>
    <n v="50"/>
    <n v="159"/>
    <x v="172"/>
    <x v="21"/>
    <n v="142"/>
    <n v="33"/>
    <n v="50"/>
    <n v="159"/>
    <n v="4"/>
    <n v="4"/>
    <n v="5"/>
    <n v="13"/>
    <n v="2"/>
    <n v="0"/>
    <n v="0"/>
    <n v="0"/>
    <n v="0"/>
    <n v="0"/>
    <n v="0"/>
    <n v="0"/>
    <x v="0"/>
    <n v="1005"/>
    <n v="167.5"/>
    <n v="38.653846153846153"/>
    <m/>
    <n v="26"/>
    <n v="729"/>
    <m/>
    <n v="15.384615384615385"/>
    <n v="2"/>
    <n v="5"/>
    <n v="4"/>
    <s v="254"/>
    <s v="Frequent Buyers"/>
    <m/>
    <n v="729"/>
    <n v="1.9972602739726026"/>
    <n v="13.017832647462278"/>
    <n v="503.18930041152265"/>
    <n v="503.18930041152265"/>
    <n v="313.49389416553601"/>
    <d v="2012-12-22T00:00:00"/>
    <s v="Unique"/>
  </r>
  <r>
    <n v="3856"/>
    <n v="1960"/>
    <s v="Graduation"/>
    <s v="Together"/>
    <n v="63381"/>
    <n v="0"/>
    <n v="1"/>
    <d v="2012-10-05T00:00:00"/>
    <n v="78"/>
    <n v="571"/>
    <n v="50"/>
    <n v="142"/>
    <n v="33"/>
    <n v="50"/>
    <n v="159"/>
    <x v="172"/>
    <x v="21"/>
    <n v="142"/>
    <n v="33"/>
    <n v="50"/>
    <n v="159"/>
    <n v="4"/>
    <n v="4"/>
    <n v="5"/>
    <n v="13"/>
    <n v="2"/>
    <n v="0"/>
    <n v="0"/>
    <n v="0"/>
    <n v="0"/>
    <n v="0"/>
    <n v="0"/>
    <n v="0"/>
    <x v="0"/>
    <n v="1005"/>
    <n v="167.5"/>
    <n v="38.653846153846153"/>
    <m/>
    <n v="26"/>
    <n v="729"/>
    <m/>
    <n v="15.384615384615385"/>
    <n v="2"/>
    <n v="5"/>
    <n v="4"/>
    <s v="254"/>
    <s v="Frequent Buyers"/>
    <m/>
    <n v="729"/>
    <n v="1.9972602739726026"/>
    <n v="13.017832647462278"/>
    <n v="503.18930041152265"/>
    <n v="503.18930041152265"/>
    <n v="1163.2520325203252"/>
    <d v="2012-12-22T00:00:00"/>
    <s v="Unique"/>
  </r>
  <r>
    <n v="6927"/>
    <n v="1968"/>
    <s v="PhD"/>
    <s v="Married"/>
    <n v="44377"/>
    <n v="1"/>
    <n v="1"/>
    <d v="2012-10-05T00:00:00"/>
    <n v="70"/>
    <n v="224"/>
    <n v="0"/>
    <n v="30"/>
    <n v="0"/>
    <n v="0"/>
    <n v="10"/>
    <x v="173"/>
    <x v="0"/>
    <n v="30"/>
    <s v=""/>
    <s v=""/>
    <n v="10"/>
    <n v="8"/>
    <n v="5"/>
    <n v="1"/>
    <n v="5"/>
    <n v="8"/>
    <n v="0"/>
    <n v="0"/>
    <n v="0"/>
    <n v="0"/>
    <n v="0"/>
    <n v="0"/>
    <n v="0"/>
    <x v="3"/>
    <n v="264"/>
    <n v="44"/>
    <n v="13.894736842105264"/>
    <m/>
    <n v="19"/>
    <n v="729"/>
    <m/>
    <n v="42.105263157894733"/>
    <n v="2"/>
    <n v="4"/>
    <n v="3"/>
    <s v="243"/>
    <s v="About to Sleep"/>
    <m/>
    <n v="729"/>
    <n v="1.9972602739726026"/>
    <n v="9.5130315500685878"/>
    <n v="132.18106995884776"/>
    <n v="132.18106995884773"/>
    <n v="515.06105834464051"/>
    <d v="2012-12-14T00:00:00"/>
    <s v="Unique"/>
  </r>
  <r>
    <n v="7290"/>
    <n v="1985"/>
    <s v="Graduation"/>
    <s v="Single"/>
    <n v="70596"/>
    <n v="0"/>
    <n v="0"/>
    <d v="2012-10-05T00:00:00"/>
    <n v="68"/>
    <n v="347"/>
    <n v="44"/>
    <n v="534"/>
    <n v="17"/>
    <n v="0"/>
    <n v="26"/>
    <x v="174"/>
    <x v="40"/>
    <n v="534"/>
    <n v="17"/>
    <s v=""/>
    <n v="26"/>
    <n v="1"/>
    <n v="3"/>
    <n v="5"/>
    <n v="12"/>
    <n v="2"/>
    <n v="0"/>
    <n v="0"/>
    <n v="0"/>
    <n v="0"/>
    <n v="0"/>
    <n v="0"/>
    <n v="0"/>
    <x v="0"/>
    <n v="968"/>
    <n v="161.33333333333334"/>
    <n v="46.095238095238095"/>
    <m/>
    <n v="21"/>
    <n v="729"/>
    <m/>
    <n v="4.7619047619047619"/>
    <n v="2"/>
    <n v="4"/>
    <n v="4"/>
    <s v="244"/>
    <s v="About to Sleep"/>
    <m/>
    <n v="729"/>
    <n v="1.9972602739726026"/>
    <n v="10.51440329218107"/>
    <n v="484.66392318244169"/>
    <n v="484.66392318244175"/>
    <n v="732.47961956521738"/>
    <d v="2012-12-12T00:00:00"/>
    <s v="Unique"/>
  </r>
  <r>
    <n v="8895"/>
    <n v="1985"/>
    <s v="Graduation"/>
    <s v="Single"/>
    <n v="70596"/>
    <n v="0"/>
    <n v="0"/>
    <d v="2012-10-05T00:00:00"/>
    <n v="68"/>
    <n v="347"/>
    <n v="44"/>
    <n v="534"/>
    <n v="17"/>
    <n v="0"/>
    <n v="26"/>
    <x v="174"/>
    <x v="40"/>
    <n v="534"/>
    <n v="17"/>
    <s v=""/>
    <n v="26"/>
    <n v="1"/>
    <n v="3"/>
    <n v="5"/>
    <n v="12"/>
    <n v="2"/>
    <n v="0"/>
    <n v="0"/>
    <n v="0"/>
    <n v="0"/>
    <n v="0"/>
    <n v="0"/>
    <n v="0"/>
    <x v="0"/>
    <n v="968"/>
    <n v="161.33333333333334"/>
    <n v="46.095238095238095"/>
    <m/>
    <n v="21"/>
    <n v="729"/>
    <m/>
    <n v="4.7619047619047619"/>
    <n v="2"/>
    <n v="4"/>
    <n v="4"/>
    <s v="244"/>
    <s v="About to Sleep"/>
    <m/>
    <n v="729"/>
    <n v="1.9972602739726026"/>
    <n v="10.51440329218107"/>
    <n v="484.66392318244169"/>
    <n v="484.66392318244175"/>
    <n v="1067.7241847826085"/>
    <d v="2012-12-12T00:00:00"/>
    <s v="Unique"/>
  </r>
  <r>
    <n v="9771"/>
    <n v="1988"/>
    <s v="2n Cycle"/>
    <s v="Single"/>
    <n v="23331"/>
    <n v="1"/>
    <n v="0"/>
    <d v="2012-10-05T00:00:00"/>
    <n v="97"/>
    <n v="104"/>
    <n v="20"/>
    <n v="101"/>
    <n v="24"/>
    <n v="15"/>
    <n v="5"/>
    <x v="175"/>
    <x v="54"/>
    <n v="101"/>
    <n v="24"/>
    <n v="15"/>
    <n v="5"/>
    <n v="6"/>
    <n v="5"/>
    <n v="1"/>
    <n v="5"/>
    <n v="9"/>
    <n v="0"/>
    <n v="0"/>
    <n v="0"/>
    <n v="0"/>
    <n v="0"/>
    <n v="0"/>
    <n v="0"/>
    <x v="6"/>
    <n v="269"/>
    <n v="44.833333333333336"/>
    <n v="15.823529411764707"/>
    <m/>
    <n v="17"/>
    <n v="729"/>
    <m/>
    <n v="35.294117647058826"/>
    <n v="1"/>
    <n v="3"/>
    <n v="3"/>
    <s v="133"/>
    <s v="Lost"/>
    <m/>
    <n v="729"/>
    <n v="1.9972602739726026"/>
    <n v="8.5116598079561054"/>
    <n v="134.68449931412897"/>
    <n v="134.68449931412894"/>
    <n v="289.82384823848241"/>
    <d v="2013-01-10T00:00:00"/>
    <s v="Unique"/>
  </r>
  <r>
    <n v="793"/>
    <n v="1973"/>
    <s v="Graduation"/>
    <s v="Married"/>
    <n v="20895"/>
    <n v="1"/>
    <n v="0"/>
    <d v="2012-10-06T00:00:00"/>
    <n v="24"/>
    <n v="18"/>
    <n v="3"/>
    <n v="17"/>
    <n v="3"/>
    <n v="0"/>
    <n v="4"/>
    <x v="176"/>
    <x v="8"/>
    <n v="17"/>
    <n v="3"/>
    <s v=""/>
    <n v="4"/>
    <n v="1"/>
    <n v="2"/>
    <n v="0"/>
    <n v="3"/>
    <n v="9"/>
    <n v="0"/>
    <n v="0"/>
    <n v="0"/>
    <n v="0"/>
    <n v="0"/>
    <n v="0"/>
    <n v="0"/>
    <x v="4"/>
    <n v="45"/>
    <n v="7.5"/>
    <n v="7.5"/>
    <m/>
    <n v="6"/>
    <n v="728"/>
    <m/>
    <n v="16.666666666666664"/>
    <n v="4"/>
    <n v="1"/>
    <n v="1"/>
    <s v="411"/>
    <s v="Potential Loyalists"/>
    <m/>
    <n v="728"/>
    <n v="1.9945205479452055"/>
    <n v="3.0082417582417582"/>
    <n v="22.561813186813186"/>
    <n v="22.561813186813186"/>
    <n v="699.25271739130426"/>
    <d v="2012-10-30T00:00:00"/>
    <s v="Unique"/>
  </r>
  <r>
    <n v="7441"/>
    <n v="1973"/>
    <s v="Graduation"/>
    <s v="Divorced"/>
    <n v="71128"/>
    <n v="1"/>
    <n v="0"/>
    <d v="2012-10-06T00:00:00"/>
    <n v="80"/>
    <n v="958"/>
    <n v="159"/>
    <n v="447"/>
    <n v="20"/>
    <n v="0"/>
    <n v="31"/>
    <x v="177"/>
    <x v="60"/>
    <n v="447"/>
    <n v="20"/>
    <s v=""/>
    <n v="31"/>
    <n v="3"/>
    <n v="2"/>
    <n v="10"/>
    <n v="12"/>
    <n v="7"/>
    <n v="0"/>
    <n v="0"/>
    <n v="0"/>
    <n v="0"/>
    <n v="0"/>
    <n v="0"/>
    <n v="0"/>
    <x v="1"/>
    <n v="1615"/>
    <n v="269.16666666666669"/>
    <n v="59.814814814814817"/>
    <m/>
    <n v="27"/>
    <n v="728"/>
    <m/>
    <n v="11.111111111111111"/>
    <n v="1"/>
    <n v="5"/>
    <n v="5"/>
    <s v="155"/>
    <s v="Frequent Buyers"/>
    <m/>
    <n v="728"/>
    <n v="1.9945205479452055"/>
    <n v="13.537087912087912"/>
    <n v="809.7184065934066"/>
    <n v="809.7184065934066"/>
    <n v="395.25135869565213"/>
    <d v="2012-12-25T00:00:00"/>
    <s v="Unique"/>
  </r>
  <r>
    <n v="3678"/>
    <n v="1973"/>
    <s v="Graduation"/>
    <s v="Widow"/>
    <n v="60208"/>
    <n v="1"/>
    <n v="1"/>
    <d v="2012-10-07T00:00:00"/>
    <n v="13"/>
    <n v="488"/>
    <n v="23"/>
    <n v="71"/>
    <n v="15"/>
    <n v="0"/>
    <n v="59"/>
    <x v="1"/>
    <x v="46"/>
    <n v="71"/>
    <n v="15"/>
    <s v=""/>
    <n v="59"/>
    <n v="11"/>
    <n v="8"/>
    <n v="3"/>
    <n v="7"/>
    <n v="7"/>
    <n v="0"/>
    <n v="0"/>
    <n v="0"/>
    <n v="1"/>
    <n v="0"/>
    <n v="1"/>
    <n v="0"/>
    <x v="0"/>
    <n v="656"/>
    <n v="109.33333333333333"/>
    <n v="22.620689655172413"/>
    <m/>
    <n v="29"/>
    <n v="727"/>
    <m/>
    <n v="37.931034482758619"/>
    <n v="5"/>
    <n v="5"/>
    <n v="4"/>
    <s v="554"/>
    <s v="Loyal Customers"/>
    <m/>
    <n v="727"/>
    <n v="1.9917808219178081"/>
    <n v="14.559834938101789"/>
    <n v="329.353507565337"/>
    <n v="329.353507565337"/>
    <n v="1019.5170068027211"/>
    <d v="2012-10-20T00:00:00"/>
    <s v="Unique"/>
  </r>
  <r>
    <n v="7055"/>
    <n v="1952"/>
    <s v="PhD"/>
    <s v="Together"/>
    <n v="61010"/>
    <n v="0"/>
    <n v="1"/>
    <d v="2012-10-09T00:00:00"/>
    <n v="57"/>
    <n v="888"/>
    <n v="0"/>
    <n v="57"/>
    <n v="0"/>
    <n v="0"/>
    <n v="76"/>
    <x v="178"/>
    <x v="0"/>
    <n v="57"/>
    <s v=""/>
    <s v=""/>
    <n v="76"/>
    <n v="2"/>
    <n v="8"/>
    <n v="5"/>
    <n v="11"/>
    <n v="5"/>
    <n v="0"/>
    <n v="0"/>
    <n v="0"/>
    <n v="0"/>
    <n v="0"/>
    <n v="0"/>
    <n v="0"/>
    <x v="2"/>
    <n v="1021"/>
    <n v="170.16666666666666"/>
    <n v="39.269230769230766"/>
    <m/>
    <n v="26"/>
    <n v="725"/>
    <m/>
    <n v="7.6923076923076925"/>
    <n v="3"/>
    <n v="5"/>
    <n v="4"/>
    <s v="354"/>
    <s v="Frequent Buyers"/>
    <m/>
    <n v="725"/>
    <n v="1.9863013698630136"/>
    <n v="13.089655172413794"/>
    <n v="514.02068965517242"/>
    <n v="514.02068965517242"/>
    <n v="667.92517006802723"/>
    <d v="2012-12-05T00:00:00"/>
    <s v="Unique"/>
  </r>
  <r>
    <n v="9286"/>
    <n v="1960"/>
    <s v="Master"/>
    <s v="Together"/>
    <n v="83151"/>
    <n v="0"/>
    <n v="0"/>
    <d v="2012-10-10T00:00:00"/>
    <n v="93"/>
    <n v="407"/>
    <n v="28"/>
    <n v="100"/>
    <n v="120"/>
    <n v="74"/>
    <n v="18"/>
    <x v="179"/>
    <x v="45"/>
    <n v="100"/>
    <n v="120"/>
    <n v="74"/>
    <n v="18"/>
    <n v="1"/>
    <n v="5"/>
    <n v="9"/>
    <n v="4"/>
    <n v="3"/>
    <n v="0"/>
    <n v="0"/>
    <n v="0"/>
    <n v="0"/>
    <n v="0"/>
    <n v="0"/>
    <n v="0"/>
    <x v="0"/>
    <n v="747"/>
    <n v="124.5"/>
    <n v="39.315789473684212"/>
    <m/>
    <n v="19"/>
    <n v="724"/>
    <m/>
    <n v="5.2631578947368416"/>
    <n v="1"/>
    <n v="4"/>
    <n v="4"/>
    <s v="144"/>
    <s v="Lost"/>
    <m/>
    <n v="724"/>
    <n v="1.9835616438356165"/>
    <n v="9.5787292817679557"/>
    <n v="376.59530386740335"/>
    <n v="376.59530386740329"/>
    <n v="858.79427792915533"/>
    <d v="2013-01-11T00:00:00"/>
    <s v="Unique"/>
  </r>
  <r>
    <n v="5710"/>
    <n v="1970"/>
    <s v="Graduation"/>
    <s v="Together"/>
    <n v="40548"/>
    <n v="0"/>
    <n v="1"/>
    <d v="2012-10-10T00:00:00"/>
    <n v="31"/>
    <n v="110"/>
    <n v="0"/>
    <n v="5"/>
    <n v="2"/>
    <n v="0"/>
    <n v="3"/>
    <x v="180"/>
    <x v="0"/>
    <n v="5"/>
    <n v="2"/>
    <s v=""/>
    <n v="3"/>
    <n v="2"/>
    <n v="2"/>
    <n v="1"/>
    <n v="4"/>
    <n v="5"/>
    <n v="0"/>
    <n v="0"/>
    <n v="0"/>
    <n v="1"/>
    <n v="0"/>
    <n v="0"/>
    <n v="0"/>
    <x v="4"/>
    <n v="120"/>
    <n v="20"/>
    <n v="13.333333333333334"/>
    <m/>
    <n v="9"/>
    <n v="724"/>
    <m/>
    <n v="22.222222222222221"/>
    <n v="4"/>
    <n v="2"/>
    <n v="2"/>
    <s v="422"/>
    <s v="Potential Loyalists"/>
    <m/>
    <n v="724"/>
    <n v="1.9835616438356165"/>
    <n v="4.5372928176795577"/>
    <n v="60.497237569060772"/>
    <n v="60.497237569060772"/>
    <n v="586.58935879945432"/>
    <d v="2012-11-10T00:00:00"/>
    <s v="Unique"/>
  </r>
  <r>
    <n v="10264"/>
    <n v="1979"/>
    <s v="Graduation"/>
    <s v="Divorced"/>
    <n v="15287"/>
    <n v="1"/>
    <n v="0"/>
    <d v="2012-10-10T00:00:00"/>
    <n v="60"/>
    <n v="1"/>
    <n v="2"/>
    <n v="8"/>
    <n v="4"/>
    <n v="3"/>
    <n v="13"/>
    <x v="42"/>
    <x v="12"/>
    <n v="8"/>
    <n v="4"/>
    <n v="3"/>
    <n v="13"/>
    <n v="2"/>
    <n v="1"/>
    <n v="1"/>
    <n v="2"/>
    <n v="7"/>
    <n v="0"/>
    <n v="0"/>
    <n v="1"/>
    <n v="0"/>
    <n v="0"/>
    <n v="1"/>
    <n v="0"/>
    <x v="3"/>
    <n v="31"/>
    <n v="5.166666666666667"/>
    <n v="5.166666666666667"/>
    <m/>
    <n v="6"/>
    <n v="724"/>
    <m/>
    <n v="33.333333333333329"/>
    <n v="2"/>
    <n v="1"/>
    <n v="1"/>
    <s v="211"/>
    <s v="About to Sleep"/>
    <m/>
    <n v="724"/>
    <n v="1.9835616438356165"/>
    <n v="3.0248618784530388"/>
    <n v="15.628453038674035"/>
    <n v="15.628453038674033"/>
    <n v="495.46384720327427"/>
    <d v="2012-12-09T00:00:00"/>
    <s v="Unique"/>
  </r>
  <r>
    <n v="234"/>
    <n v="1979"/>
    <s v="Graduation"/>
    <s v="Divorced"/>
    <n v="15287"/>
    <n v="1"/>
    <n v="0"/>
    <d v="2012-10-10T00:00:00"/>
    <n v="60"/>
    <n v="1"/>
    <n v="2"/>
    <n v="8"/>
    <n v="4"/>
    <n v="3"/>
    <n v="13"/>
    <x v="42"/>
    <x v="12"/>
    <n v="8"/>
    <n v="4"/>
    <n v="3"/>
    <n v="13"/>
    <n v="2"/>
    <n v="1"/>
    <n v="1"/>
    <n v="2"/>
    <n v="7"/>
    <n v="0"/>
    <n v="0"/>
    <n v="1"/>
    <n v="0"/>
    <n v="0"/>
    <n v="1"/>
    <n v="0"/>
    <x v="0"/>
    <n v="31"/>
    <n v="5.166666666666667"/>
    <n v="5.166666666666667"/>
    <m/>
    <n v="6"/>
    <n v="724"/>
    <m/>
    <n v="33.333333333333329"/>
    <n v="2"/>
    <n v="1"/>
    <n v="1"/>
    <s v="211"/>
    <s v="About to Sleep"/>
    <m/>
    <n v="724"/>
    <n v="1.9835616438356165"/>
    <n v="3.0248618784530388"/>
    <n v="15.628453038674035"/>
    <n v="15.628453038674033"/>
    <n v="622.44201909959077"/>
    <d v="2012-12-09T00:00:00"/>
    <s v="Unique"/>
  </r>
  <r>
    <n v="2569"/>
    <n v="1987"/>
    <s v="Graduation"/>
    <s v="Married"/>
    <n v="17323"/>
    <n v="0"/>
    <n v="0"/>
    <d v="2012-10-10T00:00:00"/>
    <n v="38"/>
    <n v="3"/>
    <n v="14"/>
    <n v="17"/>
    <n v="6"/>
    <n v="1"/>
    <n v="5"/>
    <x v="13"/>
    <x v="67"/>
    <n v="17"/>
    <n v="6"/>
    <n v="1"/>
    <n v="5"/>
    <n v="1"/>
    <n v="1"/>
    <n v="0"/>
    <n v="3"/>
    <n v="8"/>
    <n v="0"/>
    <n v="0"/>
    <n v="0"/>
    <n v="0"/>
    <n v="0"/>
    <n v="0"/>
    <n v="0"/>
    <x v="1"/>
    <n v="46"/>
    <n v="7.666666666666667"/>
    <n v="9.1999999999999993"/>
    <m/>
    <n v="5"/>
    <n v="724"/>
    <m/>
    <n v="20"/>
    <n v="4"/>
    <n v="1"/>
    <n v="1"/>
    <s v="411"/>
    <s v="Potential Loyalists"/>
    <m/>
    <n v="724"/>
    <n v="1.9835616438356165"/>
    <n v="2.520718232044199"/>
    <n v="23.19060773480663"/>
    <n v="23.19060773480663"/>
    <n v="182.74897680763985"/>
    <d v="2012-11-17T00:00:00"/>
    <s v="Unique"/>
  </r>
  <r>
    <n v="5667"/>
    <n v="1964"/>
    <s v="PhD"/>
    <s v="Married"/>
    <n v="60896"/>
    <n v="0"/>
    <n v="1"/>
    <d v="2012-10-11T00:00:00"/>
    <n v="90"/>
    <n v="1013"/>
    <n v="30"/>
    <n v="399"/>
    <n v="60"/>
    <n v="46"/>
    <n v="153"/>
    <x v="181"/>
    <x v="78"/>
    <n v="399"/>
    <n v="60"/>
    <n v="46"/>
    <n v="153"/>
    <n v="3"/>
    <n v="9"/>
    <n v="10"/>
    <n v="4"/>
    <n v="6"/>
    <n v="0"/>
    <n v="0"/>
    <n v="0"/>
    <n v="0"/>
    <n v="0"/>
    <n v="1"/>
    <n v="0"/>
    <x v="2"/>
    <n v="1701"/>
    <n v="283.5"/>
    <n v="65.42307692307692"/>
    <m/>
    <n v="26"/>
    <n v="723"/>
    <m/>
    <n v="11.538461538461538"/>
    <n v="1"/>
    <n v="5"/>
    <n v="5"/>
    <s v="155"/>
    <s v="Frequent Buyers"/>
    <m/>
    <n v="723"/>
    <n v="1.9808219178082191"/>
    <n v="13.125864453665283"/>
    <n v="858.73443983402478"/>
    <n v="858.7344398340249"/>
    <n v="586.58935879945432"/>
    <d v="2013-01-09T00:00:00"/>
    <s v="Unique"/>
  </r>
  <r>
    <n v="6613"/>
    <n v="1970"/>
    <s v="Master"/>
    <s v="Married"/>
    <n v="44511"/>
    <n v="1"/>
    <n v="0"/>
    <d v="2012-10-12T00:00:00"/>
    <n v="39"/>
    <n v="513"/>
    <n v="7"/>
    <n v="133"/>
    <n v="46"/>
    <n v="14"/>
    <n v="14"/>
    <x v="182"/>
    <x v="48"/>
    <n v="133"/>
    <n v="46"/>
    <n v="14"/>
    <n v="14"/>
    <n v="6"/>
    <n v="8"/>
    <n v="4"/>
    <n v="8"/>
    <n v="8"/>
    <n v="0"/>
    <n v="0"/>
    <n v="0"/>
    <n v="0"/>
    <n v="0"/>
    <n v="0"/>
    <n v="0"/>
    <x v="4"/>
    <n v="727"/>
    <n v="121.16666666666667"/>
    <n v="27.96153846153846"/>
    <m/>
    <n v="26"/>
    <n v="722"/>
    <m/>
    <n v="23.076923076923077"/>
    <n v="4"/>
    <n v="5"/>
    <n v="4"/>
    <s v="454"/>
    <s v="Frequent Buyers"/>
    <m/>
    <n v="722"/>
    <n v="1.978082191780822"/>
    <n v="13.144044321329639"/>
    <n v="367.5277008310249"/>
    <n v="367.5277008310249"/>
    <n v="170.5"/>
    <d v="2012-11-20T00:00:00"/>
    <s v="Unique"/>
  </r>
  <r>
    <n v="7011"/>
    <n v="1973"/>
    <s v="Graduation"/>
    <s v="Married"/>
    <n v="33471"/>
    <n v="1"/>
    <n v="0"/>
    <d v="2012-10-12T00:00:00"/>
    <n v="47"/>
    <n v="43"/>
    <n v="2"/>
    <n v="27"/>
    <n v="0"/>
    <n v="9"/>
    <n v="12"/>
    <x v="183"/>
    <x v="12"/>
    <n v="27"/>
    <s v=""/>
    <n v="9"/>
    <n v="12"/>
    <n v="3"/>
    <n v="3"/>
    <n v="0"/>
    <n v="4"/>
    <n v="7"/>
    <n v="0"/>
    <n v="0"/>
    <n v="0"/>
    <n v="0"/>
    <n v="0"/>
    <n v="0"/>
    <n v="0"/>
    <x v="3"/>
    <n v="93"/>
    <n v="15.5"/>
    <n v="9.3000000000000007"/>
    <m/>
    <n v="10"/>
    <n v="722"/>
    <m/>
    <n v="30"/>
    <n v="3"/>
    <n v="2"/>
    <n v="2"/>
    <s v="322"/>
    <s v="Needs Attention"/>
    <m/>
    <n v="722"/>
    <n v="1.978082191780822"/>
    <n v="5.055401662049861"/>
    <n v="47.01523545706371"/>
    <n v="47.01523545706371"/>
    <n v="51.359289617486333"/>
    <d v="2012-11-28T00:00:00"/>
    <s v="Unique"/>
  </r>
  <r>
    <n v="7503"/>
    <n v="1976"/>
    <s v="Graduation"/>
    <s v="Single"/>
    <n v="75825"/>
    <n v="0"/>
    <n v="0"/>
    <d v="2012-10-12T00:00:00"/>
    <n v="40"/>
    <n v="1032"/>
    <n v="105"/>
    <n v="779"/>
    <n v="137"/>
    <n v="105"/>
    <n v="51"/>
    <x v="184"/>
    <x v="31"/>
    <n v="779"/>
    <n v="137"/>
    <n v="105"/>
    <n v="51"/>
    <n v="0"/>
    <n v="5"/>
    <n v="8"/>
    <n v="9"/>
    <n v="4"/>
    <n v="0"/>
    <n v="0"/>
    <n v="1"/>
    <n v="0"/>
    <n v="0"/>
    <n v="1"/>
    <n v="0"/>
    <x v="5"/>
    <n v="2209"/>
    <n v="368.16666666666669"/>
    <n v="100.40909090909091"/>
    <m/>
    <n v="22"/>
    <n v="722"/>
    <m/>
    <n v="0"/>
    <n v="3"/>
    <n v="4"/>
    <n v="5"/>
    <s v="345"/>
    <s v="Big Spenders"/>
    <m/>
    <n v="722"/>
    <n v="1.978082191780822"/>
    <n v="11.121883656509695"/>
    <n v="1116.7382271468143"/>
    <n v="1116.7382271468143"/>
    <n v="554.5"/>
    <d v="2012-11-21T00:00:00"/>
    <s v="Unique"/>
  </r>
  <r>
    <n v="3710"/>
    <n v="1984"/>
    <s v="PhD"/>
    <s v="Single"/>
    <n v="39684"/>
    <n v="1"/>
    <n v="0"/>
    <d v="2012-10-12T00:00:00"/>
    <n v="41"/>
    <n v="19"/>
    <n v="0"/>
    <n v="35"/>
    <n v="6"/>
    <n v="4"/>
    <n v="17"/>
    <x v="88"/>
    <x v="0"/>
    <n v="35"/>
    <n v="6"/>
    <n v="4"/>
    <n v="17"/>
    <n v="2"/>
    <n v="2"/>
    <n v="1"/>
    <n v="2"/>
    <n v="7"/>
    <n v="0"/>
    <n v="0"/>
    <n v="0"/>
    <n v="0"/>
    <n v="0"/>
    <n v="1"/>
    <n v="1"/>
    <x v="0"/>
    <n v="81"/>
    <n v="13.5"/>
    <n v="11.571428571428571"/>
    <m/>
    <n v="7"/>
    <n v="722"/>
    <m/>
    <n v="28.571428571428569"/>
    <n v="3"/>
    <n v="1"/>
    <n v="2"/>
    <s v="312"/>
    <s v="Needs Attention"/>
    <m/>
    <n v="722"/>
    <n v="1.978082191780822"/>
    <n v="3.5387811634349027"/>
    <n v="40.948753462603875"/>
    <n v="40.948753462603875"/>
    <n v="246.5"/>
    <d v="2012-11-22T00:00:00"/>
    <s v="Unique"/>
  </r>
  <r>
    <n v="3661"/>
    <n v="1995"/>
    <s v="2n Cycle"/>
    <s v="Single"/>
    <n v="80617"/>
    <n v="0"/>
    <n v="0"/>
    <d v="2012-10-12T00:00:00"/>
    <n v="42"/>
    <n v="594"/>
    <n v="51"/>
    <n v="631"/>
    <n v="72"/>
    <n v="55"/>
    <n v="32"/>
    <x v="185"/>
    <x v="58"/>
    <n v="631"/>
    <n v="72"/>
    <n v="55"/>
    <n v="32"/>
    <n v="1"/>
    <n v="4"/>
    <n v="6"/>
    <n v="8"/>
    <n v="2"/>
    <n v="0"/>
    <n v="0"/>
    <n v="0"/>
    <n v="0"/>
    <n v="0"/>
    <n v="0"/>
    <n v="0"/>
    <x v="6"/>
    <n v="1435"/>
    <n v="239.16666666666666"/>
    <n v="75.526315789473685"/>
    <m/>
    <n v="19"/>
    <n v="722"/>
    <m/>
    <n v="5.2631578947368416"/>
    <n v="3"/>
    <n v="4"/>
    <n v="5"/>
    <s v="345"/>
    <s v="Big Spenders"/>
    <m/>
    <n v="722"/>
    <n v="1.978082191780822"/>
    <n v="9.6052631578947363"/>
    <n v="725.45013850415512"/>
    <n v="725.45013850415512"/>
    <n v="246.5"/>
    <d v="2012-11-23T00:00:00"/>
    <s v="Unique"/>
  </r>
  <r>
    <n v="5985"/>
    <n v="1965"/>
    <s v="Master"/>
    <s v="Single"/>
    <n v="33168"/>
    <n v="0"/>
    <n v="1"/>
    <d v="2012-10-13T00:00:00"/>
    <n v="0"/>
    <n v="80"/>
    <n v="1"/>
    <n v="37"/>
    <n v="0"/>
    <n v="1"/>
    <n v="3"/>
    <x v="186"/>
    <x v="5"/>
    <n v="37"/>
    <s v=""/>
    <n v="1"/>
    <n v="3"/>
    <n v="3"/>
    <n v="2"/>
    <n v="1"/>
    <n v="4"/>
    <n v="7"/>
    <n v="0"/>
    <n v="0"/>
    <n v="0"/>
    <n v="0"/>
    <n v="0"/>
    <n v="0"/>
    <n v="0"/>
    <x v="0"/>
    <n v="122"/>
    <n v="20.333333333333332"/>
    <n v="12.2"/>
    <m/>
    <n v="10"/>
    <n v="721"/>
    <m/>
    <n v="30"/>
    <n v="6"/>
    <n v="2"/>
    <n v="2"/>
    <s v="622"/>
    <s v="Others"/>
    <m/>
    <n v="721"/>
    <n v="1.9753424657534246"/>
    <n v="5.0624133148404997"/>
    <n v="61.761442441054093"/>
    <n v="61.761442441054093"/>
    <n v="484.66392318244175"/>
    <d v="2012-10-13T00:00:00"/>
    <s v="Unique"/>
  </r>
  <r>
    <n v="4042"/>
    <n v="1971"/>
    <s v="Graduation"/>
    <s v="Divorced"/>
    <n v="43300"/>
    <n v="0"/>
    <n v="1"/>
    <d v="2012-10-13T00:00:00"/>
    <n v="87"/>
    <n v="91"/>
    <n v="3"/>
    <n v="52"/>
    <n v="2"/>
    <n v="1"/>
    <n v="31"/>
    <x v="43"/>
    <x v="8"/>
    <n v="52"/>
    <n v="2"/>
    <n v="1"/>
    <n v="31"/>
    <n v="3"/>
    <n v="4"/>
    <n v="0"/>
    <n v="4"/>
    <n v="8"/>
    <n v="0"/>
    <n v="0"/>
    <n v="0"/>
    <n v="0"/>
    <n v="0"/>
    <n v="1"/>
    <n v="0"/>
    <x v="2"/>
    <n v="180"/>
    <n v="30"/>
    <n v="16.363636363636363"/>
    <m/>
    <n v="11"/>
    <n v="721"/>
    <m/>
    <n v="27.27272727272727"/>
    <n v="1"/>
    <n v="2"/>
    <n v="2"/>
    <s v="122"/>
    <s v="Lost"/>
    <m/>
    <n v="721"/>
    <n v="1.9753424657534246"/>
    <n v="5.568654646324549"/>
    <n v="91.123439667128977"/>
    <n v="91.123439667128991"/>
    <n v="20"/>
    <d v="2013-01-08T00:00:00"/>
    <s v="Unique"/>
  </r>
  <r>
    <n v="5304"/>
    <n v="1974"/>
    <s v="PhD"/>
    <s v="Single"/>
    <n v="30899"/>
    <n v="1"/>
    <n v="0"/>
    <d v="2012-10-13T00:00:00"/>
    <n v="35"/>
    <n v="24"/>
    <n v="0"/>
    <n v="8"/>
    <n v="0"/>
    <n v="0"/>
    <n v="1"/>
    <x v="187"/>
    <x v="0"/>
    <n v="8"/>
    <s v=""/>
    <s v=""/>
    <n v="1"/>
    <n v="2"/>
    <n v="1"/>
    <n v="0"/>
    <n v="3"/>
    <n v="6"/>
    <n v="0"/>
    <n v="0"/>
    <n v="0"/>
    <n v="0"/>
    <n v="0"/>
    <n v="0"/>
    <n v="0"/>
    <x v="3"/>
    <n v="33"/>
    <n v="5.5"/>
    <n v="5.5"/>
    <m/>
    <n v="6"/>
    <n v="721"/>
    <m/>
    <n v="33.333333333333329"/>
    <n v="4"/>
    <n v="1"/>
    <n v="1"/>
    <s v="411"/>
    <s v="Potential Loyalists"/>
    <m/>
    <n v="721"/>
    <n v="1.9753424657534246"/>
    <n v="3.0374479889042996"/>
    <n v="16.705963938973646"/>
    <n v="16.705963938973646"/>
    <n v="132.18106995884773"/>
    <d v="2012-11-17T00:00:00"/>
    <s v="Unique"/>
  </r>
  <r>
    <n v="164"/>
    <n v="1977"/>
    <s v="PhD"/>
    <s v="Married"/>
    <n v="28973"/>
    <n v="0"/>
    <n v="0"/>
    <d v="2012-10-13T00:00:00"/>
    <n v="59"/>
    <n v="206"/>
    <n v="0"/>
    <n v="46"/>
    <n v="3"/>
    <n v="2"/>
    <n v="12"/>
    <x v="188"/>
    <x v="0"/>
    <n v="46"/>
    <n v="3"/>
    <n v="2"/>
    <n v="12"/>
    <n v="2"/>
    <n v="5"/>
    <n v="1"/>
    <n v="5"/>
    <n v="8"/>
    <n v="0"/>
    <n v="0"/>
    <n v="0"/>
    <n v="0"/>
    <n v="0"/>
    <n v="0"/>
    <n v="0"/>
    <x v="0"/>
    <n v="269"/>
    <n v="44.833333333333336"/>
    <n v="20.692307692307693"/>
    <m/>
    <n v="13"/>
    <n v="721"/>
    <m/>
    <n v="15.384615384615385"/>
    <n v="3"/>
    <n v="3"/>
    <n v="3"/>
    <s v="333"/>
    <s v="Needs Attention"/>
    <m/>
    <n v="721"/>
    <n v="1.9753424657534246"/>
    <n v="6.5811373092926493"/>
    <n v="136.17891816920945"/>
    <n v="136.17891816920942"/>
    <n v="20"/>
    <d v="2012-12-11T00:00:00"/>
    <s v="Unique"/>
  </r>
  <r>
    <n v="3933"/>
    <n v="1980"/>
    <s v="Graduation"/>
    <s v="Together"/>
    <n v="44010"/>
    <n v="1"/>
    <n v="0"/>
    <d v="2012-10-13T00:00:00"/>
    <n v="46"/>
    <n v="186"/>
    <n v="36"/>
    <n v="234"/>
    <n v="86"/>
    <n v="72"/>
    <n v="48"/>
    <x v="189"/>
    <x v="52"/>
    <n v="234"/>
    <n v="86"/>
    <n v="72"/>
    <n v="48"/>
    <n v="6"/>
    <n v="10"/>
    <n v="2"/>
    <n v="6"/>
    <n v="9"/>
    <n v="0"/>
    <n v="0"/>
    <n v="0"/>
    <n v="0"/>
    <n v="0"/>
    <n v="0"/>
    <n v="0"/>
    <x v="3"/>
    <n v="662"/>
    <n v="110.33333333333333"/>
    <n v="27.583333333333332"/>
    <m/>
    <n v="24"/>
    <n v="721"/>
    <m/>
    <n v="25"/>
    <n v="3"/>
    <n v="5"/>
    <n v="4"/>
    <s v="354"/>
    <s v="Frequent Buyers"/>
    <m/>
    <n v="721"/>
    <n v="1.9753424657534246"/>
    <n v="12.149791955617198"/>
    <n v="335.13176144244102"/>
    <n v="335.13176144244107"/>
    <n v="134.68449931412894"/>
    <d v="2012-11-28T00:00:00"/>
    <s v="Unique"/>
  </r>
  <r>
    <n v="10525"/>
    <n v="1986"/>
    <s v="Graduation"/>
    <s v="Single"/>
    <n v="26576"/>
    <n v="1"/>
    <n v="0"/>
    <d v="2012-10-13T00:00:00"/>
    <n v="40"/>
    <n v="10"/>
    <n v="0"/>
    <n v="8"/>
    <n v="0"/>
    <n v="0"/>
    <n v="9"/>
    <x v="122"/>
    <x v="0"/>
    <n v="8"/>
    <s v=""/>
    <s v=""/>
    <n v="9"/>
    <n v="1"/>
    <n v="1"/>
    <n v="0"/>
    <n v="2"/>
    <n v="9"/>
    <n v="0"/>
    <n v="0"/>
    <n v="1"/>
    <n v="0"/>
    <n v="0"/>
    <n v="1"/>
    <n v="0"/>
    <x v="0"/>
    <n v="27"/>
    <n v="4.5"/>
    <n v="6.75"/>
    <m/>
    <n v="4"/>
    <n v="721"/>
    <m/>
    <n v="25"/>
    <n v="3"/>
    <n v="1"/>
    <n v="1"/>
    <s v="311"/>
    <s v="Needs Attention"/>
    <m/>
    <n v="721"/>
    <n v="1.9753424657534246"/>
    <n v="2.0249653259361997"/>
    <n v="13.668515950069349"/>
    <n v="13.668515950069349"/>
    <n v="503.18930041152265"/>
    <d v="2012-11-22T00:00:00"/>
    <s v="Unique"/>
  </r>
  <r>
    <n v="9645"/>
    <n v="1968"/>
    <s v="Graduation"/>
    <s v="Married"/>
    <n v="64590"/>
    <n v="0"/>
    <n v="0"/>
    <d v="2012-10-14T00:00:00"/>
    <n v="98"/>
    <n v="920"/>
    <n v="138"/>
    <n v="168"/>
    <n v="36"/>
    <n v="46"/>
    <n v="30"/>
    <x v="190"/>
    <x v="79"/>
    <n v="168"/>
    <n v="36"/>
    <n v="46"/>
    <n v="30"/>
    <n v="1"/>
    <n v="9"/>
    <n v="4"/>
    <n v="10"/>
    <n v="6"/>
    <n v="0"/>
    <n v="0"/>
    <n v="0"/>
    <n v="0"/>
    <n v="0"/>
    <n v="0"/>
    <n v="0"/>
    <x v="0"/>
    <n v="1338"/>
    <n v="223"/>
    <n v="55.75"/>
    <m/>
    <n v="24"/>
    <n v="720"/>
    <m/>
    <n v="4.1666666666666661"/>
    <n v="1"/>
    <n v="5"/>
    <n v="5"/>
    <s v="155"/>
    <s v="Frequent Buyers"/>
    <m/>
    <n v="720"/>
    <n v="1.9726027397260273"/>
    <n v="12.166666666666668"/>
    <n v="678.29166666666674"/>
    <n v="678.29166666666674"/>
    <n v="484.66392318244175"/>
    <d v="2013-01-20T00:00:00"/>
    <s v="Unique"/>
  </r>
  <r>
    <n v="9209"/>
    <n v="1971"/>
    <s v="Master"/>
    <s v="Together"/>
    <n v="80573"/>
    <n v="0"/>
    <n v="0"/>
    <d v="2012-10-14T00:00:00"/>
    <n v="85"/>
    <n v="829"/>
    <n v="138"/>
    <n v="430"/>
    <n v="60"/>
    <n v="92"/>
    <n v="15"/>
    <x v="191"/>
    <x v="79"/>
    <n v="430"/>
    <n v="60"/>
    <n v="92"/>
    <n v="15"/>
    <n v="1"/>
    <n v="4"/>
    <n v="6"/>
    <n v="13"/>
    <n v="2"/>
    <n v="0"/>
    <n v="0"/>
    <n v="0"/>
    <n v="0"/>
    <n v="0"/>
    <n v="0"/>
    <n v="0"/>
    <x v="3"/>
    <n v="1564"/>
    <n v="260.66666666666669"/>
    <n v="65.166666666666671"/>
    <m/>
    <n v="24"/>
    <n v="720"/>
    <m/>
    <n v="4.1666666666666661"/>
    <n v="1"/>
    <n v="5"/>
    <n v="5"/>
    <s v="155"/>
    <s v="Frequent Buyers"/>
    <m/>
    <n v="720"/>
    <n v="1.9726027397260273"/>
    <n v="12.166666666666668"/>
    <n v="792.8611111111112"/>
    <n v="792.8611111111112"/>
    <n v="329.353507565337"/>
    <d v="2013-01-07T00:00:00"/>
    <s v="Unique"/>
  </r>
  <r>
    <n v="6417"/>
    <n v="1971"/>
    <s v="Master"/>
    <s v="Together"/>
    <n v="80573"/>
    <n v="0"/>
    <n v="0"/>
    <d v="2012-10-14T00:00:00"/>
    <n v="85"/>
    <n v="829"/>
    <n v="138"/>
    <n v="430"/>
    <n v="60"/>
    <n v="92"/>
    <n v="15"/>
    <x v="191"/>
    <x v="79"/>
    <n v="430"/>
    <n v="60"/>
    <n v="92"/>
    <n v="15"/>
    <n v="1"/>
    <n v="4"/>
    <n v="6"/>
    <n v="13"/>
    <n v="2"/>
    <n v="0"/>
    <n v="0"/>
    <n v="0"/>
    <n v="0"/>
    <n v="0"/>
    <n v="0"/>
    <n v="0"/>
    <x v="0"/>
    <n v="1564"/>
    <n v="260.66666666666669"/>
    <n v="65.166666666666671"/>
    <m/>
    <n v="24"/>
    <n v="720"/>
    <m/>
    <n v="4.1666666666666661"/>
    <n v="1"/>
    <n v="5"/>
    <n v="5"/>
    <s v="155"/>
    <s v="Frequent Buyers"/>
    <m/>
    <n v="720"/>
    <n v="1.9726027397260273"/>
    <n v="12.166666666666668"/>
    <n v="792.8611111111112"/>
    <n v="792.8611111111112"/>
    <n v="22.561813186813186"/>
    <d v="2013-01-07T00:00:00"/>
    <s v="Unique"/>
  </r>
  <r>
    <n v="6977"/>
    <n v="1974"/>
    <s v="Graduation"/>
    <s v="Together"/>
    <n v="75702"/>
    <n v="0"/>
    <n v="1"/>
    <d v="2012-10-14T00:00:00"/>
    <n v="87"/>
    <n v="1073"/>
    <n v="0"/>
    <n v="629"/>
    <n v="145"/>
    <n v="37"/>
    <n v="37"/>
    <x v="192"/>
    <x v="0"/>
    <n v="629"/>
    <n v="145"/>
    <n v="37"/>
    <n v="37"/>
    <n v="1"/>
    <n v="10"/>
    <n v="5"/>
    <n v="13"/>
    <n v="6"/>
    <n v="0"/>
    <n v="0"/>
    <n v="0"/>
    <n v="0"/>
    <n v="1"/>
    <n v="0"/>
    <n v="0"/>
    <x v="0"/>
    <n v="1921"/>
    <n v="320.16666666666669"/>
    <n v="66.241379310344826"/>
    <m/>
    <n v="29"/>
    <n v="720"/>
    <m/>
    <n v="3.4482758620689653"/>
    <n v="1"/>
    <n v="5"/>
    <n v="5"/>
    <s v="155"/>
    <s v="Frequent Buyers"/>
    <m/>
    <n v="720"/>
    <n v="1.9726027397260273"/>
    <n v="14.701388888888889"/>
    <n v="973.84027777777783"/>
    <n v="973.84027777777783"/>
    <n v="809.7184065934066"/>
    <d v="2013-01-09T00:00:00"/>
    <s v="Unique"/>
  </r>
  <r>
    <n v="9246"/>
    <n v="1985"/>
    <s v="Master"/>
    <s v="Together"/>
    <n v="40101"/>
    <n v="1"/>
    <n v="0"/>
    <d v="2012-10-14T00:00:00"/>
    <n v="73"/>
    <n v="171"/>
    <n v="3"/>
    <n v="129"/>
    <n v="26"/>
    <n v="24"/>
    <n v="62"/>
    <x v="193"/>
    <x v="8"/>
    <n v="129"/>
    <n v="26"/>
    <n v="24"/>
    <n v="62"/>
    <n v="4"/>
    <n v="6"/>
    <n v="1"/>
    <n v="6"/>
    <n v="7"/>
    <n v="0"/>
    <n v="0"/>
    <n v="0"/>
    <n v="0"/>
    <n v="0"/>
    <n v="0"/>
    <n v="0"/>
    <x v="6"/>
    <n v="415"/>
    <n v="69.166666666666671"/>
    <n v="24.411764705882351"/>
    <m/>
    <n v="17"/>
    <n v="720"/>
    <m/>
    <n v="23.52941176470588"/>
    <n v="2"/>
    <n v="3"/>
    <n v="3"/>
    <s v="233"/>
    <s v="About to Sleep"/>
    <m/>
    <n v="720"/>
    <n v="1.9726027397260273"/>
    <n v="8.6180555555555554"/>
    <n v="210.38194444444443"/>
    <n v="210.38194444444446"/>
    <n v="514.02068965517242"/>
    <d v="2012-12-26T00:00:00"/>
    <s v="Unique"/>
  </r>
  <r>
    <n v="9405"/>
    <n v="1954"/>
    <s v="PhD"/>
    <s v="Married"/>
    <n v="52869"/>
    <n v="1"/>
    <n v="1"/>
    <d v="2012-10-15T00:00:00"/>
    <n v="40"/>
    <n v="84"/>
    <n v="3"/>
    <n v="61"/>
    <n v="2"/>
    <n v="1"/>
    <n v="21"/>
    <x v="90"/>
    <x v="8"/>
    <n v="61"/>
    <n v="2"/>
    <n v="1"/>
    <n v="21"/>
    <n v="3"/>
    <n v="3"/>
    <n v="1"/>
    <n v="4"/>
    <n v="7"/>
    <n v="0"/>
    <n v="0"/>
    <n v="0"/>
    <n v="0"/>
    <n v="0"/>
    <n v="1"/>
    <n v="0"/>
    <x v="3"/>
    <n v="172"/>
    <n v="28.666666666666668"/>
    <n v="15.636363636363637"/>
    <m/>
    <n v="11"/>
    <n v="719"/>
    <m/>
    <n v="27.27272727272727"/>
    <n v="3"/>
    <n v="2"/>
    <n v="2"/>
    <s v="322"/>
    <s v="Needs Attention"/>
    <m/>
    <n v="719"/>
    <n v="1.9698630136986301"/>
    <n v="5.5841446453407508"/>
    <n v="87.315716272600838"/>
    <n v="87.315716272600838"/>
    <n v="23.19060773480663"/>
    <d v="2012-11-24T00:00:00"/>
    <s v="Unique"/>
  </r>
  <r>
    <n v="5959"/>
    <n v="1968"/>
    <s v="Graduation"/>
    <s v="Single"/>
    <n v="35893"/>
    <n v="1"/>
    <n v="1"/>
    <d v="2012-10-15T00:00:00"/>
    <n v="80"/>
    <n v="158"/>
    <n v="0"/>
    <n v="23"/>
    <n v="0"/>
    <n v="0"/>
    <n v="18"/>
    <x v="116"/>
    <x v="0"/>
    <n v="23"/>
    <s v=""/>
    <s v=""/>
    <n v="18"/>
    <n v="6"/>
    <n v="3"/>
    <n v="1"/>
    <n v="5"/>
    <n v="8"/>
    <n v="0"/>
    <n v="0"/>
    <n v="0"/>
    <n v="0"/>
    <n v="0"/>
    <n v="0"/>
    <n v="0"/>
    <x v="6"/>
    <n v="199"/>
    <n v="33.166666666666664"/>
    <n v="13.266666666666667"/>
    <m/>
    <n v="15"/>
    <n v="719"/>
    <m/>
    <n v="40"/>
    <n v="1"/>
    <n v="3"/>
    <n v="3"/>
    <s v="133"/>
    <s v="Lost"/>
    <m/>
    <n v="719"/>
    <n v="1.9698630136986301"/>
    <n v="7.6147426981919333"/>
    <n v="101.02225312934632"/>
    <n v="101.02225312934631"/>
    <n v="376.59530386740329"/>
    <d v="2013-01-03T00:00:00"/>
    <s v="Unique"/>
  </r>
  <r>
    <n v="9703"/>
    <n v="1970"/>
    <s v="PhD"/>
    <s v="Married"/>
    <n v="38097"/>
    <n v="1"/>
    <n v="1"/>
    <d v="2012-10-15T00:00:00"/>
    <n v="70"/>
    <n v="77"/>
    <n v="2"/>
    <n v="35"/>
    <n v="0"/>
    <n v="1"/>
    <n v="69"/>
    <x v="194"/>
    <x v="12"/>
    <n v="35"/>
    <s v=""/>
    <n v="1"/>
    <n v="69"/>
    <n v="4"/>
    <n v="3"/>
    <n v="2"/>
    <n v="2"/>
    <n v="7"/>
    <n v="0"/>
    <n v="0"/>
    <n v="1"/>
    <n v="0"/>
    <n v="0"/>
    <n v="1"/>
    <n v="0"/>
    <x v="3"/>
    <n v="184"/>
    <n v="30.666666666666668"/>
    <n v="16.727272727272727"/>
    <m/>
    <n v="11"/>
    <n v="719"/>
    <m/>
    <n v="36.363636363636367"/>
    <n v="2"/>
    <n v="2"/>
    <n v="2"/>
    <s v="222"/>
    <s v="About to Sleep"/>
    <m/>
    <n v="719"/>
    <n v="1.9698630136986301"/>
    <n v="5.5841446453407508"/>
    <n v="93.407510431154378"/>
    <n v="93.407510431154378"/>
    <n v="15.628453038674033"/>
    <d v="2012-12-24T00:00:00"/>
    <s v="Unique"/>
  </r>
  <r>
    <n v="3074"/>
    <n v="1984"/>
    <s v="PhD"/>
    <s v="Married"/>
    <n v="70643"/>
    <n v="0"/>
    <n v="0"/>
    <d v="2012-10-15T00:00:00"/>
    <n v="66"/>
    <n v="1218"/>
    <n v="107"/>
    <n v="304"/>
    <n v="23"/>
    <n v="143"/>
    <n v="33"/>
    <x v="195"/>
    <x v="75"/>
    <n v="304"/>
    <n v="23"/>
    <n v="143"/>
    <n v="33"/>
    <n v="1"/>
    <n v="5"/>
    <n v="8"/>
    <n v="4"/>
    <n v="6"/>
    <n v="0"/>
    <n v="0"/>
    <n v="0"/>
    <n v="0"/>
    <n v="0"/>
    <n v="1"/>
    <n v="0"/>
    <x v="0"/>
    <n v="1828"/>
    <n v="304.66666666666669"/>
    <n v="101.55555555555556"/>
    <m/>
    <n v="18"/>
    <n v="719"/>
    <m/>
    <n v="5.5555555555555554"/>
    <n v="2"/>
    <n v="4"/>
    <n v="5"/>
    <s v="245"/>
    <s v="Big Spenders"/>
    <m/>
    <n v="719"/>
    <n v="1.9698630136986301"/>
    <n v="9.1376912378303192"/>
    <n v="927.98331015299016"/>
    <n v="927.98331015299027"/>
    <n v="15.628453038674033"/>
    <d v="2012-12-20T00:00:00"/>
    <s v="Unique"/>
  </r>
  <r>
    <n v="309"/>
    <n v="1961"/>
    <s v="PhD"/>
    <s v="Together"/>
    <n v="63342"/>
    <n v="0"/>
    <n v="1"/>
    <d v="2012-10-16T00:00:00"/>
    <n v="48"/>
    <n v="918"/>
    <n v="21"/>
    <n v="118"/>
    <n v="13"/>
    <n v="10"/>
    <n v="21"/>
    <x v="196"/>
    <x v="1"/>
    <n v="118"/>
    <n v="13"/>
    <n v="10"/>
    <n v="21"/>
    <n v="3"/>
    <n v="8"/>
    <n v="3"/>
    <n v="5"/>
    <n v="6"/>
    <n v="0"/>
    <n v="0"/>
    <n v="0"/>
    <n v="1"/>
    <n v="0"/>
    <n v="0"/>
    <n v="0"/>
    <x v="3"/>
    <n v="1101"/>
    <n v="183.5"/>
    <n v="57.94736842105263"/>
    <m/>
    <n v="19"/>
    <n v="718"/>
    <m/>
    <n v="15.789473684210526"/>
    <n v="3"/>
    <n v="4"/>
    <n v="4"/>
    <s v="344"/>
    <s v="Needs Attention"/>
    <m/>
    <n v="718"/>
    <n v="1.9671232876712328"/>
    <n v="9.6587743732590532"/>
    <n v="559.70055710306406"/>
    <n v="559.70055710306406"/>
    <n v="47.01523545706371"/>
    <d v="2012-12-03T00:00:00"/>
    <s v="Unique"/>
  </r>
  <r>
    <n v="3571"/>
    <n v="1961"/>
    <s v="PhD"/>
    <s v="Together"/>
    <n v="63342"/>
    <n v="0"/>
    <n v="1"/>
    <d v="2012-10-16T00:00:00"/>
    <n v="48"/>
    <n v="918"/>
    <n v="21"/>
    <n v="118"/>
    <n v="13"/>
    <n v="10"/>
    <n v="21"/>
    <x v="196"/>
    <x v="1"/>
    <n v="118"/>
    <n v="13"/>
    <n v="10"/>
    <n v="21"/>
    <n v="3"/>
    <n v="8"/>
    <n v="3"/>
    <n v="5"/>
    <n v="6"/>
    <n v="0"/>
    <n v="0"/>
    <n v="0"/>
    <n v="1"/>
    <n v="0"/>
    <n v="1"/>
    <n v="0"/>
    <x v="0"/>
    <n v="1101"/>
    <n v="183.5"/>
    <n v="57.94736842105263"/>
    <m/>
    <n v="19"/>
    <n v="718"/>
    <m/>
    <n v="15.789473684210526"/>
    <n v="3"/>
    <n v="4"/>
    <n v="4"/>
    <s v="344"/>
    <s v="Needs Attention"/>
    <m/>
    <n v="718"/>
    <n v="1.9671232876712328"/>
    <n v="9.6587743732590532"/>
    <n v="559.70055710306406"/>
    <n v="559.70055710306406"/>
    <n v="858.7344398340249"/>
    <d v="2012-12-03T00:00:00"/>
    <s v="Unique"/>
  </r>
  <r>
    <n v="1079"/>
    <n v="1971"/>
    <s v="PhD"/>
    <s v="Married"/>
    <n v="71969"/>
    <n v="0"/>
    <n v="1"/>
    <d v="2012-10-16T00:00:00"/>
    <n v="59"/>
    <n v="1000"/>
    <n v="0"/>
    <n v="76"/>
    <n v="0"/>
    <n v="0"/>
    <n v="10"/>
    <x v="38"/>
    <x v="0"/>
    <n v="76"/>
    <s v=""/>
    <s v=""/>
    <n v="10"/>
    <n v="3"/>
    <n v="3"/>
    <n v="4"/>
    <n v="9"/>
    <n v="8"/>
    <n v="0"/>
    <n v="0"/>
    <n v="0"/>
    <n v="1"/>
    <n v="0"/>
    <n v="0"/>
    <n v="0"/>
    <x v="6"/>
    <n v="1086"/>
    <n v="181"/>
    <n v="57.157894736842103"/>
    <m/>
    <n v="19"/>
    <n v="718"/>
    <m/>
    <n v="15.789473684210526"/>
    <n v="3"/>
    <n v="4"/>
    <n v="4"/>
    <s v="344"/>
    <s v="Needs Attention"/>
    <m/>
    <n v="718"/>
    <n v="1.9671232876712328"/>
    <n v="9.6587743732590532"/>
    <n v="552.07520891364902"/>
    <n v="552.07520891364902"/>
    <n v="60.497237569060772"/>
    <d v="2012-12-14T00:00:00"/>
    <s v="Unique"/>
  </r>
  <r>
    <n v="9653"/>
    <n v="1975"/>
    <s v="Graduation"/>
    <s v="Married"/>
    <n v="35797"/>
    <n v="0"/>
    <n v="1"/>
    <d v="2012-10-16T00:00:00"/>
    <n v="16"/>
    <n v="27"/>
    <n v="1"/>
    <n v="14"/>
    <n v="4"/>
    <n v="1"/>
    <n v="21"/>
    <x v="169"/>
    <x v="5"/>
    <n v="14"/>
    <n v="4"/>
    <n v="1"/>
    <n v="21"/>
    <n v="2"/>
    <n v="2"/>
    <n v="0"/>
    <n v="3"/>
    <n v="8"/>
    <n v="0"/>
    <n v="0"/>
    <n v="0"/>
    <n v="0"/>
    <n v="0"/>
    <n v="0"/>
    <n v="0"/>
    <x v="3"/>
    <n v="68"/>
    <n v="11.333333333333334"/>
    <n v="9.7142857142857135"/>
    <m/>
    <n v="7"/>
    <n v="718"/>
    <m/>
    <n v="28.571428571428569"/>
    <n v="5"/>
    <n v="1"/>
    <n v="2"/>
    <s v="512"/>
    <s v="Others"/>
    <m/>
    <n v="718"/>
    <n v="1.9671232876712328"/>
    <n v="3.5584958217270195"/>
    <n v="34.568245125348184"/>
    <n v="34.568245125348191"/>
    <n v="725.45013850415512"/>
    <d v="2012-11-01T00:00:00"/>
    <s v="Unique"/>
  </r>
  <r>
    <n v="9973"/>
    <n v="1963"/>
    <s v="Graduation"/>
    <s v="Married"/>
    <n v="50437"/>
    <n v="0"/>
    <n v="2"/>
    <d v="2012-10-17T00:00:00"/>
    <n v="28"/>
    <n v="370"/>
    <n v="9"/>
    <n v="92"/>
    <n v="6"/>
    <n v="9"/>
    <n v="4"/>
    <x v="197"/>
    <x v="13"/>
    <n v="92"/>
    <n v="6"/>
    <n v="9"/>
    <n v="4"/>
    <n v="3"/>
    <n v="7"/>
    <n v="1"/>
    <n v="8"/>
    <n v="7"/>
    <n v="0"/>
    <n v="0"/>
    <n v="0"/>
    <n v="0"/>
    <n v="0"/>
    <n v="0"/>
    <n v="0"/>
    <x v="0"/>
    <n v="490"/>
    <n v="81.666666666666671"/>
    <n v="25.789473684210527"/>
    <m/>
    <n v="19"/>
    <n v="717"/>
    <m/>
    <n v="15.789473684210526"/>
    <n v="4"/>
    <n v="4"/>
    <n v="3"/>
    <s v="443"/>
    <s v="Potential Loyalists"/>
    <m/>
    <n v="717"/>
    <n v="1.9643835616438357"/>
    <n v="9.6722454672245473"/>
    <n v="249.44211994421201"/>
    <n v="249.44211994421198"/>
    <n v="367.5277008310249"/>
    <d v="2012-11-14T00:00:00"/>
    <s v="Unique"/>
  </r>
  <r>
    <n v="2447"/>
    <n v="1979"/>
    <s v="Graduation"/>
    <s v="Together"/>
    <n v="30545"/>
    <n v="1"/>
    <n v="0"/>
    <d v="2012-10-17T00:00:00"/>
    <n v="71"/>
    <n v="4"/>
    <n v="12"/>
    <n v="15"/>
    <n v="19"/>
    <n v="7"/>
    <n v="12"/>
    <x v="198"/>
    <x v="27"/>
    <n v="15"/>
    <n v="19"/>
    <n v="7"/>
    <n v="12"/>
    <n v="2"/>
    <n v="2"/>
    <n v="0"/>
    <n v="3"/>
    <n v="7"/>
    <n v="0"/>
    <n v="0"/>
    <n v="0"/>
    <n v="0"/>
    <n v="0"/>
    <n v="0"/>
    <n v="0"/>
    <x v="6"/>
    <n v="69"/>
    <n v="11.5"/>
    <n v="9.8571428571428577"/>
    <m/>
    <n v="7"/>
    <n v="717"/>
    <m/>
    <n v="28.571428571428569"/>
    <n v="2"/>
    <n v="1"/>
    <n v="2"/>
    <s v="212"/>
    <s v="About to Sleep"/>
    <m/>
    <n v="717"/>
    <n v="1.9643835616438357"/>
    <n v="3.5634588563458856"/>
    <n v="35.1255230125523"/>
    <n v="35.1255230125523"/>
    <n v="40.948753462603875"/>
    <d v="2012-12-27T00:00:00"/>
    <s v="Unique"/>
  </r>
  <r>
    <n v="6147"/>
    <n v="1971"/>
    <s v="Graduation"/>
    <s v="Divorced"/>
    <n v="25818"/>
    <n v="1"/>
    <n v="0"/>
    <d v="2012-10-18T00:00:00"/>
    <n v="51"/>
    <n v="5"/>
    <n v="2"/>
    <n v="8"/>
    <n v="2"/>
    <n v="2"/>
    <n v="9"/>
    <x v="5"/>
    <x v="12"/>
    <n v="8"/>
    <n v="2"/>
    <n v="2"/>
    <n v="9"/>
    <n v="1"/>
    <n v="0"/>
    <n v="1"/>
    <n v="2"/>
    <n v="7"/>
    <n v="0"/>
    <n v="0"/>
    <n v="0"/>
    <n v="0"/>
    <n v="0"/>
    <n v="0"/>
    <n v="0"/>
    <x v="5"/>
    <n v="28"/>
    <n v="4.666666666666667"/>
    <n v="7"/>
    <m/>
    <n v="4"/>
    <n v="716"/>
    <m/>
    <n v="25"/>
    <n v="3"/>
    <n v="1"/>
    <n v="1"/>
    <s v="311"/>
    <s v="Needs Attention"/>
    <m/>
    <n v="716"/>
    <n v="1.9616438356164383"/>
    <n v="2.0391061452513966"/>
    <n v="14.273743016759775"/>
    <n v="14.273743016759777"/>
    <n v="91.123439667128991"/>
    <d v="2012-12-08T00:00:00"/>
    <s v="Unique"/>
  </r>
  <r>
    <n v="492"/>
    <n v="1973"/>
    <s v="PhD"/>
    <s v="YOLO"/>
    <n v="48432"/>
    <n v="0"/>
    <n v="1"/>
    <d v="2012-10-18T00:00:00"/>
    <n v="3"/>
    <n v="322"/>
    <n v="3"/>
    <n v="50"/>
    <n v="4"/>
    <n v="3"/>
    <n v="42"/>
    <x v="199"/>
    <x v="8"/>
    <n v="50"/>
    <n v="4"/>
    <n v="3"/>
    <n v="42"/>
    <n v="5"/>
    <n v="7"/>
    <n v="1"/>
    <n v="6"/>
    <n v="8"/>
    <n v="0"/>
    <n v="0"/>
    <n v="0"/>
    <n v="0"/>
    <n v="0"/>
    <n v="0"/>
    <n v="0"/>
    <x v="2"/>
    <n v="424"/>
    <n v="70.666666666666671"/>
    <n v="22.315789473684209"/>
    <m/>
    <n v="19"/>
    <n v="716"/>
    <m/>
    <n v="26.315789473684209"/>
    <n v="5"/>
    <n v="4"/>
    <n v="3"/>
    <s v="543"/>
    <s v="Loyal Customers"/>
    <m/>
    <n v="716"/>
    <n v="1.9616438356164383"/>
    <n v="9.6857541899441344"/>
    <n v="216.14525139664804"/>
    <n v="216.14525139664806"/>
    <n v="16.705963938973646"/>
    <d v="2012-10-21T00:00:00"/>
    <s v="Unique"/>
  </r>
  <r>
    <n v="1041"/>
    <n v="1973"/>
    <s v="PhD"/>
    <s v="Single"/>
    <n v="48432"/>
    <n v="0"/>
    <n v="1"/>
    <d v="2012-10-18T00:00:00"/>
    <n v="3"/>
    <n v="322"/>
    <n v="3"/>
    <n v="50"/>
    <n v="4"/>
    <n v="3"/>
    <n v="42"/>
    <x v="199"/>
    <x v="8"/>
    <n v="50"/>
    <n v="4"/>
    <n v="3"/>
    <n v="42"/>
    <n v="5"/>
    <n v="7"/>
    <n v="1"/>
    <n v="6"/>
    <n v="8"/>
    <n v="0"/>
    <n v="0"/>
    <n v="0"/>
    <n v="0"/>
    <n v="0"/>
    <n v="1"/>
    <n v="0"/>
    <x v="3"/>
    <n v="424"/>
    <n v="70.666666666666671"/>
    <n v="22.315789473684209"/>
    <m/>
    <n v="19"/>
    <n v="716"/>
    <m/>
    <n v="26.315789473684209"/>
    <n v="5"/>
    <n v="4"/>
    <n v="3"/>
    <s v="543"/>
    <s v="Loyal Customers"/>
    <m/>
    <n v="716"/>
    <n v="1.9616438356164383"/>
    <n v="9.6857541899441344"/>
    <n v="216.14525139664804"/>
    <n v="216.14525139664806"/>
    <n v="13.668515950069349"/>
    <d v="2012-10-21T00:00:00"/>
    <s v="Unique"/>
  </r>
  <r>
    <n v="11133"/>
    <n v="1973"/>
    <s v="PhD"/>
    <s v="YOLO"/>
    <n v="48432"/>
    <n v="0"/>
    <n v="1"/>
    <d v="2012-10-18T00:00:00"/>
    <n v="3"/>
    <n v="322"/>
    <n v="3"/>
    <n v="50"/>
    <n v="4"/>
    <n v="3"/>
    <n v="42"/>
    <x v="199"/>
    <x v="8"/>
    <n v="50"/>
    <n v="4"/>
    <n v="3"/>
    <n v="42"/>
    <n v="5"/>
    <n v="7"/>
    <n v="1"/>
    <n v="6"/>
    <n v="8"/>
    <n v="0"/>
    <n v="0"/>
    <n v="0"/>
    <n v="0"/>
    <n v="0"/>
    <n v="1"/>
    <n v="0"/>
    <x v="6"/>
    <n v="424"/>
    <n v="70.666666666666671"/>
    <n v="22.315789473684209"/>
    <m/>
    <n v="19"/>
    <n v="716"/>
    <m/>
    <n v="26.315789473684209"/>
    <n v="5"/>
    <n v="4"/>
    <n v="3"/>
    <s v="543"/>
    <s v="Loyal Customers"/>
    <m/>
    <n v="716"/>
    <n v="1.9616438356164383"/>
    <n v="9.6857541899441344"/>
    <n v="216.14525139664804"/>
    <n v="216.14525139664806"/>
    <n v="335.13176144244107"/>
    <d v="2012-10-21T00:00:00"/>
    <s v="Unique"/>
  </r>
  <r>
    <n v="9949"/>
    <n v="1976"/>
    <s v="Graduation"/>
    <s v="Married"/>
    <n v="59809"/>
    <n v="0"/>
    <n v="2"/>
    <d v="2012-10-18T00:00:00"/>
    <n v="36"/>
    <n v="598"/>
    <n v="16"/>
    <n v="141"/>
    <n v="32"/>
    <n v="41"/>
    <n v="49"/>
    <x v="200"/>
    <x v="15"/>
    <n v="141"/>
    <n v="32"/>
    <n v="41"/>
    <n v="49"/>
    <n v="3"/>
    <n v="3"/>
    <n v="3"/>
    <n v="6"/>
    <n v="8"/>
    <n v="0"/>
    <n v="0"/>
    <n v="0"/>
    <n v="0"/>
    <n v="0"/>
    <n v="0"/>
    <n v="0"/>
    <x v="2"/>
    <n v="877"/>
    <n v="146.16666666666666"/>
    <n v="58.466666666666669"/>
    <m/>
    <n v="15"/>
    <n v="716"/>
    <m/>
    <n v="20"/>
    <n v="4"/>
    <n v="3"/>
    <n v="4"/>
    <s v="434"/>
    <s v="Potential Loyalists"/>
    <m/>
    <n v="716"/>
    <n v="1.9616438356164383"/>
    <n v="7.6466480446927374"/>
    <n v="447.07402234636874"/>
    <n v="447.07402234636874"/>
    <n v="136.17891816920942"/>
    <d v="2012-11-23T00:00:00"/>
    <s v="Unique"/>
  </r>
  <r>
    <n v="821"/>
    <n v="1992"/>
    <s v="Master"/>
    <s v="Single"/>
    <n v="92859"/>
    <n v="0"/>
    <n v="0"/>
    <d v="2012-10-19T00:00:00"/>
    <n v="46"/>
    <n v="962"/>
    <n v="61"/>
    <n v="921"/>
    <n v="52"/>
    <n v="61"/>
    <n v="20"/>
    <x v="139"/>
    <x v="80"/>
    <n v="921"/>
    <n v="52"/>
    <n v="61"/>
    <n v="20"/>
    <n v="1"/>
    <n v="5"/>
    <n v="4"/>
    <n v="12"/>
    <n v="2"/>
    <n v="0"/>
    <n v="0"/>
    <n v="0"/>
    <n v="0"/>
    <n v="0"/>
    <n v="0"/>
    <n v="0"/>
    <x v="2"/>
    <n v="2077"/>
    <n v="346.16666666666669"/>
    <n v="94.409090909090907"/>
    <m/>
    <n v="22"/>
    <n v="715"/>
    <m/>
    <n v="4.5454545454545459"/>
    <n v="3"/>
    <n v="4"/>
    <n v="5"/>
    <s v="345"/>
    <s v="Big Spenders"/>
    <m/>
    <n v="715"/>
    <n v="1.9589041095890412"/>
    <n v="11.23076923076923"/>
    <n v="1060.2867132867132"/>
    <n v="1060.2867132867132"/>
    <n v="61.761442441054093"/>
    <d v="2012-12-04T00:00:00"/>
    <s v="Unique"/>
  </r>
  <r>
    <n v="3138"/>
    <n v="1956"/>
    <s v="Graduation"/>
    <s v="Single"/>
    <n v="91249"/>
    <n v="0"/>
    <n v="0"/>
    <d v="2012-10-20T00:00:00"/>
    <n v="84"/>
    <n v="1324"/>
    <n v="27"/>
    <n v="119"/>
    <n v="71"/>
    <n v="108"/>
    <n v="27"/>
    <x v="201"/>
    <x v="55"/>
    <n v="119"/>
    <n v="71"/>
    <n v="108"/>
    <n v="27"/>
    <n v="0"/>
    <n v="7"/>
    <n v="9"/>
    <n v="6"/>
    <n v="4"/>
    <n v="1"/>
    <n v="1"/>
    <n v="0"/>
    <n v="1"/>
    <n v="1"/>
    <n v="1"/>
    <n v="0"/>
    <x v="0"/>
    <n v="1676"/>
    <n v="279.33333333333331"/>
    <n v="76.181818181818187"/>
    <m/>
    <n v="22"/>
    <n v="714"/>
    <m/>
    <n v="0"/>
    <n v="1"/>
    <n v="4"/>
    <n v="5"/>
    <s v="145"/>
    <s v="Big Spenders"/>
    <m/>
    <n v="714"/>
    <n v="1.9561643835616438"/>
    <n v="11.246498599439777"/>
    <n v="856.77871148459394"/>
    <n v="856.77871148459383"/>
    <n v="678.29166666666674"/>
    <d v="2013-01-12T00:00:00"/>
    <s v="Unique"/>
  </r>
  <r>
    <n v="6218"/>
    <n v="1965"/>
    <s v="Graduation"/>
    <s v="Married"/>
    <n v="59594"/>
    <n v="0"/>
    <n v="1"/>
    <d v="2012-10-20T00:00:00"/>
    <n v="74"/>
    <n v="457"/>
    <n v="4"/>
    <n v="29"/>
    <n v="0"/>
    <n v="0"/>
    <n v="9"/>
    <x v="202"/>
    <x v="16"/>
    <n v="29"/>
    <s v=""/>
    <s v=""/>
    <n v="9"/>
    <n v="1"/>
    <n v="8"/>
    <n v="1"/>
    <n v="7"/>
    <n v="7"/>
    <n v="0"/>
    <n v="0"/>
    <n v="0"/>
    <n v="1"/>
    <n v="0"/>
    <n v="0"/>
    <n v="0"/>
    <x v="0"/>
    <n v="499"/>
    <n v="83.166666666666671"/>
    <n v="29.352941176470587"/>
    <m/>
    <n v="17"/>
    <n v="714"/>
    <m/>
    <n v="5.8823529411764701"/>
    <n v="2"/>
    <n v="3"/>
    <n v="3"/>
    <s v="233"/>
    <s v="About to Sleep"/>
    <m/>
    <n v="714"/>
    <n v="1.9561643835616438"/>
    <n v="8.6904761904761898"/>
    <n v="255.09103641456579"/>
    <n v="255.09103641456582"/>
    <n v="973.84027777777783"/>
    <d v="2013-01-02T00:00:00"/>
    <s v="Unique"/>
  </r>
  <r>
    <n v="1272"/>
    <n v="1965"/>
    <s v="Master"/>
    <s v="Single"/>
    <n v="55250"/>
    <n v="0"/>
    <n v="1"/>
    <d v="2012-10-21T00:00:00"/>
    <n v="49"/>
    <n v="664"/>
    <n v="58"/>
    <n v="83"/>
    <n v="32"/>
    <n v="0"/>
    <n v="66"/>
    <x v="203"/>
    <x v="81"/>
    <n v="83"/>
    <n v="32"/>
    <s v=""/>
    <n v="66"/>
    <n v="4"/>
    <n v="7"/>
    <n v="5"/>
    <n v="10"/>
    <n v="5"/>
    <n v="0"/>
    <n v="0"/>
    <n v="0"/>
    <n v="0"/>
    <n v="0"/>
    <n v="0"/>
    <n v="0"/>
    <x v="4"/>
    <n v="903"/>
    <n v="150.5"/>
    <n v="34.730769230769234"/>
    <m/>
    <n v="26"/>
    <n v="713"/>
    <m/>
    <n v="15.384615384615385"/>
    <n v="3"/>
    <n v="5"/>
    <n v="4"/>
    <s v="354"/>
    <s v="Frequent Buyers"/>
    <m/>
    <n v="713"/>
    <n v="1.9534246575342467"/>
    <n v="13.309957924263674"/>
    <n v="462.26507713884996"/>
    <n v="462.2650771388499"/>
    <n v="792.8611111111112"/>
    <d v="2012-12-09T00:00:00"/>
    <s v="Unique"/>
  </r>
  <r>
    <n v="10448"/>
    <n v="1956"/>
    <s v="Graduation"/>
    <s v="Single"/>
    <n v="46998"/>
    <n v="0"/>
    <n v="1"/>
    <d v="2012-10-22T00:00:00"/>
    <n v="55"/>
    <n v="172"/>
    <n v="41"/>
    <n v="86"/>
    <n v="45"/>
    <n v="6"/>
    <n v="27"/>
    <x v="204"/>
    <x v="82"/>
    <n v="86"/>
    <n v="45"/>
    <n v="6"/>
    <n v="27"/>
    <n v="5"/>
    <n v="5"/>
    <n v="3"/>
    <n v="5"/>
    <n v="7"/>
    <n v="0"/>
    <n v="0"/>
    <n v="1"/>
    <n v="0"/>
    <n v="0"/>
    <n v="0"/>
    <n v="0"/>
    <x v="0"/>
    <n v="377"/>
    <n v="62.833333333333336"/>
    <n v="20.944444444444443"/>
    <m/>
    <n v="18"/>
    <n v="712"/>
    <m/>
    <n v="27.777777777777779"/>
    <n v="3"/>
    <n v="4"/>
    <n v="3"/>
    <s v="343"/>
    <s v="Needs Attention"/>
    <m/>
    <n v="712"/>
    <n v="1.9506849315068493"/>
    <n v="9.22752808988764"/>
    <n v="193.26544943820221"/>
    <n v="193.26544943820224"/>
    <n v="210.38194444444446"/>
    <d v="2012-12-16T00:00:00"/>
    <s v="Unique"/>
  </r>
  <r>
    <n v="3406"/>
    <n v="1964"/>
    <s v="Graduation"/>
    <s v="Single"/>
    <n v="45989"/>
    <n v="0"/>
    <n v="1"/>
    <d v="2012-10-22T00:00:00"/>
    <n v="97"/>
    <n v="138"/>
    <n v="33"/>
    <n v="87"/>
    <n v="28"/>
    <n v="24"/>
    <n v="12"/>
    <x v="58"/>
    <x v="11"/>
    <n v="87"/>
    <n v="28"/>
    <n v="24"/>
    <n v="12"/>
    <n v="4"/>
    <n v="3"/>
    <n v="2"/>
    <n v="7"/>
    <n v="3"/>
    <n v="0"/>
    <n v="0"/>
    <n v="0"/>
    <n v="0"/>
    <n v="0"/>
    <n v="0"/>
    <n v="0"/>
    <x v="3"/>
    <n v="322"/>
    <n v="53.666666666666664"/>
    <n v="20.125"/>
    <m/>
    <n v="16"/>
    <n v="712"/>
    <m/>
    <n v="25"/>
    <n v="1"/>
    <n v="3"/>
    <n v="3"/>
    <s v="133"/>
    <s v="Lost"/>
    <m/>
    <n v="712"/>
    <n v="1.9506849315068493"/>
    <n v="8.2022471910112369"/>
    <n v="165.07022471910113"/>
    <n v="165.07022471910113"/>
    <n v="792.8611111111112"/>
    <d v="2013-01-27T00:00:00"/>
    <s v="Unique"/>
  </r>
  <r>
    <n v="7736"/>
    <n v="1986"/>
    <s v="Graduation"/>
    <s v="Married"/>
    <n v="22518"/>
    <n v="1"/>
    <n v="0"/>
    <d v="2012-10-22T00:00:00"/>
    <n v="36"/>
    <n v="11"/>
    <n v="7"/>
    <n v="12"/>
    <n v="2"/>
    <n v="2"/>
    <n v="27"/>
    <x v="138"/>
    <x v="48"/>
    <n v="12"/>
    <n v="2"/>
    <n v="2"/>
    <n v="27"/>
    <n v="2"/>
    <n v="2"/>
    <n v="1"/>
    <n v="2"/>
    <n v="5"/>
    <n v="0"/>
    <n v="0"/>
    <n v="1"/>
    <n v="0"/>
    <n v="0"/>
    <n v="1"/>
    <n v="0"/>
    <x v="0"/>
    <n v="61"/>
    <n v="10.166666666666666"/>
    <n v="8.7142857142857135"/>
    <m/>
    <n v="7"/>
    <n v="712"/>
    <m/>
    <n v="28.571428571428569"/>
    <n v="4"/>
    <n v="1"/>
    <n v="2"/>
    <s v="412"/>
    <s v="Potential Loyalists"/>
    <m/>
    <n v="712"/>
    <n v="1.9506849315068493"/>
    <n v="3.5884831460674156"/>
    <n v="31.271067415730332"/>
    <n v="31.271067415730336"/>
    <n v="101.02225312934631"/>
    <d v="2012-11-27T00:00:00"/>
    <s v="Unique"/>
  </r>
  <r>
    <n v="796"/>
    <n v="1965"/>
    <s v="2n Cycle"/>
    <s v="Divorced"/>
    <n v="60161"/>
    <n v="0"/>
    <n v="1"/>
    <d v="2012-10-23T00:00:00"/>
    <n v="17"/>
    <n v="584"/>
    <n v="44"/>
    <n v="212"/>
    <n v="46"/>
    <n v="8"/>
    <n v="177"/>
    <x v="205"/>
    <x v="40"/>
    <n v="212"/>
    <n v="46"/>
    <n v="8"/>
    <n v="177"/>
    <n v="3"/>
    <n v="11"/>
    <n v="4"/>
    <n v="8"/>
    <n v="8"/>
    <n v="0"/>
    <n v="0"/>
    <n v="0"/>
    <n v="0"/>
    <n v="0"/>
    <n v="0"/>
    <n v="0"/>
    <x v="2"/>
    <n v="1071"/>
    <n v="178.5"/>
    <n v="41.192307692307693"/>
    <m/>
    <n v="26"/>
    <n v="711"/>
    <m/>
    <n v="11.538461538461538"/>
    <n v="5"/>
    <n v="5"/>
    <n v="4"/>
    <s v="554"/>
    <s v="Loyal Customers"/>
    <m/>
    <n v="711"/>
    <n v="1.9479452054794522"/>
    <n v="13.347398030942333"/>
    <n v="549.81012658227849"/>
    <n v="549.81012658227849"/>
    <n v="927.98331015299027"/>
    <d v="2012-11-09T00:00:00"/>
    <s v="Unique"/>
  </r>
  <r>
    <n v="8970"/>
    <n v="1972"/>
    <s v="PhD"/>
    <s v="Married"/>
    <n v="62010"/>
    <n v="0"/>
    <n v="1"/>
    <d v="2012-10-23T00:00:00"/>
    <n v="93"/>
    <n v="371"/>
    <n v="22"/>
    <n v="39"/>
    <n v="6"/>
    <n v="0"/>
    <n v="92"/>
    <x v="123"/>
    <x v="83"/>
    <n v="39"/>
    <n v="6"/>
    <s v=""/>
    <n v="92"/>
    <n v="4"/>
    <n v="6"/>
    <n v="2"/>
    <n v="7"/>
    <n v="5"/>
    <n v="0"/>
    <n v="0"/>
    <n v="0"/>
    <n v="0"/>
    <n v="0"/>
    <n v="0"/>
    <n v="0"/>
    <x v="0"/>
    <n v="530"/>
    <n v="88.333333333333329"/>
    <n v="27.894736842105264"/>
    <m/>
    <n v="19"/>
    <n v="711"/>
    <m/>
    <n v="21.052631578947366"/>
    <n v="1"/>
    <n v="4"/>
    <n v="3"/>
    <s v="143"/>
    <s v="Lost"/>
    <m/>
    <n v="711"/>
    <n v="1.9479452054794522"/>
    <n v="9.7538677918424757"/>
    <n v="272.08157524613222"/>
    <n v="272.08157524613222"/>
    <n v="93.407510431154378"/>
    <d v="2013-01-24T00:00:00"/>
    <s v="Unique"/>
  </r>
  <r>
    <n v="4530"/>
    <n v="1948"/>
    <s v="Master"/>
    <s v="Widow"/>
    <n v="78427"/>
    <n v="0"/>
    <n v="0"/>
    <d v="2012-10-24T00:00:00"/>
    <n v="36"/>
    <n v="972"/>
    <n v="19"/>
    <n v="595"/>
    <n v="180"/>
    <n v="26"/>
    <n v="138"/>
    <x v="206"/>
    <x v="25"/>
    <n v="595"/>
    <n v="180"/>
    <n v="26"/>
    <n v="138"/>
    <n v="3"/>
    <n v="3"/>
    <n v="7"/>
    <n v="10"/>
    <n v="3"/>
    <n v="1"/>
    <n v="0"/>
    <n v="0"/>
    <n v="0"/>
    <n v="0"/>
    <n v="1"/>
    <n v="0"/>
    <x v="5"/>
    <n v="1930"/>
    <n v="321.66666666666669"/>
    <n v="83.913043478260875"/>
    <m/>
    <n v="23"/>
    <n v="710"/>
    <m/>
    <n v="13.043478260869565"/>
    <n v="4"/>
    <n v="5"/>
    <n v="5"/>
    <s v="455"/>
    <s v="Frequent Buyers"/>
    <m/>
    <n v="710"/>
    <n v="1.9452054794520548"/>
    <n v="11.82394366197183"/>
    <n v="992.18309859154931"/>
    <n v="992.18309859154931"/>
    <n v="87.315716272600838"/>
    <d v="2012-11-29T00:00:00"/>
    <s v="Unique"/>
  </r>
  <r>
    <n v="7375"/>
    <n v="1976"/>
    <s v="Graduation"/>
    <s v="Together"/>
    <n v="51369"/>
    <n v="0"/>
    <n v="1"/>
    <d v="2012-10-25T00:00:00"/>
    <n v="84"/>
    <n v="297"/>
    <n v="7"/>
    <n v="79"/>
    <n v="0"/>
    <n v="11"/>
    <n v="182"/>
    <x v="207"/>
    <x v="48"/>
    <n v="79"/>
    <s v=""/>
    <n v="11"/>
    <n v="182"/>
    <n v="2"/>
    <n v="8"/>
    <n v="2"/>
    <n v="4"/>
    <n v="8"/>
    <n v="0"/>
    <n v="0"/>
    <n v="0"/>
    <n v="0"/>
    <n v="0"/>
    <n v="0"/>
    <n v="0"/>
    <x v="3"/>
    <n v="576"/>
    <n v="96"/>
    <n v="36"/>
    <m/>
    <n v="16"/>
    <n v="709"/>
    <m/>
    <n v="12.5"/>
    <n v="1"/>
    <n v="3"/>
    <n v="3"/>
    <s v="133"/>
    <s v="Lost"/>
    <m/>
    <n v="709"/>
    <n v="1.9424657534246574"/>
    <n v="8.2369534555712267"/>
    <n v="296.53032440056415"/>
    <n v="296.53032440056421"/>
    <n v="559.70055710306406"/>
    <d v="2013-01-17T00:00:00"/>
    <s v="Unique"/>
  </r>
  <r>
    <n v="10144"/>
    <n v="1976"/>
    <s v="Graduation"/>
    <s v="Together"/>
    <n v="51369"/>
    <n v="0"/>
    <n v="1"/>
    <d v="2012-10-25T00:00:00"/>
    <n v="84"/>
    <n v="297"/>
    <n v="7"/>
    <n v="79"/>
    <n v="0"/>
    <n v="11"/>
    <n v="182"/>
    <x v="207"/>
    <x v="48"/>
    <n v="79"/>
    <s v=""/>
    <n v="11"/>
    <n v="182"/>
    <n v="2"/>
    <n v="8"/>
    <n v="2"/>
    <n v="4"/>
    <n v="8"/>
    <n v="0"/>
    <n v="0"/>
    <n v="0"/>
    <n v="0"/>
    <n v="0"/>
    <n v="0"/>
    <n v="0"/>
    <x v="3"/>
    <n v="576"/>
    <n v="96"/>
    <n v="36"/>
    <m/>
    <n v="16"/>
    <n v="709"/>
    <m/>
    <n v="12.5"/>
    <n v="1"/>
    <n v="3"/>
    <n v="3"/>
    <s v="133"/>
    <s v="Lost"/>
    <m/>
    <n v="709"/>
    <n v="1.9424657534246574"/>
    <n v="8.2369534555712267"/>
    <n v="296.53032440056415"/>
    <n v="296.53032440056421"/>
    <n v="552.07520891364902"/>
    <d v="2013-01-17T00:00:00"/>
    <s v="Unique"/>
  </r>
  <r>
    <n v="9292"/>
    <n v="1952"/>
    <s v="Graduation"/>
    <s v="Married"/>
    <n v="81795"/>
    <n v="0"/>
    <n v="0"/>
    <d v="2012-10-26T00:00:00"/>
    <n v="74"/>
    <n v="324"/>
    <n v="132"/>
    <n v="693"/>
    <n v="27"/>
    <n v="118"/>
    <n v="88"/>
    <x v="208"/>
    <x v="84"/>
    <n v="693"/>
    <n v="27"/>
    <n v="118"/>
    <n v="88"/>
    <n v="1"/>
    <n v="4"/>
    <n v="11"/>
    <n v="7"/>
    <n v="2"/>
    <n v="0"/>
    <n v="0"/>
    <n v="0"/>
    <n v="0"/>
    <n v="0"/>
    <n v="0"/>
    <n v="0"/>
    <x v="0"/>
    <n v="1382"/>
    <n v="230.33333333333334"/>
    <n v="60.086956521739133"/>
    <m/>
    <n v="23"/>
    <n v="708"/>
    <m/>
    <n v="4.3478260869565215"/>
    <n v="2"/>
    <n v="5"/>
    <n v="5"/>
    <s v="255"/>
    <s v="Frequent Buyers"/>
    <m/>
    <n v="708"/>
    <n v="1.9397260273972603"/>
    <n v="11.857344632768362"/>
    <n v="712.4717514124294"/>
    <n v="712.4717514124294"/>
    <n v="34.568245125348191"/>
    <d v="2013-01-08T00:00:00"/>
    <s v="Unique"/>
  </r>
  <r>
    <n v="5252"/>
    <n v="1969"/>
    <s v="Graduation"/>
    <s v="Divorced"/>
    <n v="23910"/>
    <n v="1"/>
    <n v="0"/>
    <d v="2012-10-26T00:00:00"/>
    <n v="80"/>
    <n v="16"/>
    <n v="12"/>
    <n v="18"/>
    <n v="7"/>
    <n v="1"/>
    <n v="13"/>
    <x v="79"/>
    <x v="27"/>
    <n v="18"/>
    <n v="7"/>
    <n v="1"/>
    <n v="13"/>
    <n v="1"/>
    <n v="2"/>
    <n v="0"/>
    <n v="3"/>
    <n v="7"/>
    <n v="0"/>
    <n v="0"/>
    <n v="0"/>
    <n v="0"/>
    <n v="0"/>
    <n v="0"/>
    <n v="0"/>
    <x v="0"/>
    <n v="67"/>
    <n v="11.166666666666666"/>
    <n v="11.166666666666666"/>
    <m/>
    <n v="6"/>
    <n v="708"/>
    <m/>
    <n v="16.666666666666664"/>
    <n v="1"/>
    <n v="1"/>
    <n v="2"/>
    <s v="112"/>
    <s v="Lost"/>
    <m/>
    <n v="708"/>
    <n v="1.9397260273972603"/>
    <n v="3.0932203389830506"/>
    <n v="34.540960451977398"/>
    <n v="34.540960451977398"/>
    <n v="559.70055710306406"/>
    <d v="2013-01-14T00:00:00"/>
    <s v="Unique"/>
  </r>
  <r>
    <n v="2457"/>
    <n v="1975"/>
    <s v="Basic"/>
    <s v="Married"/>
    <n v="30801"/>
    <n v="0"/>
    <n v="1"/>
    <d v="2012-10-26T00:00:00"/>
    <n v="23"/>
    <n v="8"/>
    <n v="4"/>
    <n v="5"/>
    <n v="15"/>
    <n v="2"/>
    <n v="11"/>
    <x v="76"/>
    <x v="16"/>
    <n v="5"/>
    <n v="15"/>
    <n v="2"/>
    <n v="11"/>
    <n v="2"/>
    <n v="1"/>
    <n v="0"/>
    <n v="3"/>
    <n v="7"/>
    <n v="0"/>
    <n v="0"/>
    <n v="0"/>
    <n v="0"/>
    <n v="0"/>
    <n v="0"/>
    <n v="0"/>
    <x v="0"/>
    <n v="45"/>
    <n v="7.5"/>
    <n v="7.5"/>
    <m/>
    <n v="6"/>
    <n v="708"/>
    <m/>
    <n v="33.333333333333329"/>
    <n v="4"/>
    <n v="1"/>
    <n v="1"/>
    <s v="411"/>
    <s v="Potential Loyalists"/>
    <m/>
    <n v="708"/>
    <n v="1.9397260273972603"/>
    <n v="3.0932203389830506"/>
    <n v="23.199152542372879"/>
    <n v="23.199152542372882"/>
    <n v="35.1255230125523"/>
    <d v="2012-11-18T00:00:00"/>
    <s v="Unique"/>
  </r>
  <r>
    <n v="11056"/>
    <n v="1974"/>
    <s v="Graduation"/>
    <s v="Married"/>
    <n v="72099"/>
    <n v="0"/>
    <n v="0"/>
    <d v="2012-10-27T00:00:00"/>
    <n v="18"/>
    <n v="546"/>
    <n v="91"/>
    <n v="410"/>
    <n v="119"/>
    <n v="0"/>
    <n v="22"/>
    <x v="209"/>
    <x v="76"/>
    <n v="410"/>
    <n v="119"/>
    <s v=""/>
    <n v="22"/>
    <n v="1"/>
    <n v="3"/>
    <n v="4"/>
    <n v="10"/>
    <n v="1"/>
    <n v="0"/>
    <n v="0"/>
    <n v="0"/>
    <n v="0"/>
    <n v="0"/>
    <n v="0"/>
    <n v="0"/>
    <x v="0"/>
    <n v="1188"/>
    <n v="198"/>
    <n v="66"/>
    <m/>
    <n v="18"/>
    <n v="707"/>
    <m/>
    <n v="5.5555555555555554"/>
    <n v="5"/>
    <n v="4"/>
    <n v="5"/>
    <s v="545"/>
    <s v="Loyal Customers"/>
    <m/>
    <n v="707"/>
    <n v="1.9369863013698629"/>
    <n v="9.2927864214992937"/>
    <n v="613.32390381895334"/>
    <n v="613.32390381895334"/>
    <n v="14.273743016759777"/>
    <d v="2012-11-14T00:00:00"/>
    <s v="Unique"/>
  </r>
  <r>
    <n v="6575"/>
    <n v="1981"/>
    <s v="Graduation"/>
    <s v="Together"/>
    <n v="56386"/>
    <n v="1"/>
    <n v="1"/>
    <d v="2012-10-27T00:00:00"/>
    <n v="51"/>
    <n v="230"/>
    <n v="48"/>
    <n v="214"/>
    <n v="13"/>
    <n v="32"/>
    <n v="75"/>
    <x v="210"/>
    <x v="57"/>
    <n v="214"/>
    <n v="13"/>
    <n v="32"/>
    <n v="75"/>
    <n v="8"/>
    <n v="9"/>
    <n v="1"/>
    <n v="7"/>
    <n v="9"/>
    <n v="0"/>
    <n v="0"/>
    <n v="0"/>
    <n v="0"/>
    <n v="0"/>
    <n v="0"/>
    <n v="0"/>
    <x v="3"/>
    <n v="612"/>
    <n v="102"/>
    <n v="24.48"/>
    <m/>
    <n v="25"/>
    <n v="707"/>
    <m/>
    <n v="32"/>
    <n v="3"/>
    <n v="5"/>
    <n v="3"/>
    <s v="353"/>
    <s v="Frequent Buyers"/>
    <m/>
    <n v="707"/>
    <n v="1.9369863013698629"/>
    <n v="12.906647807637906"/>
    <n v="315.95473833097594"/>
    <n v="315.95473833097594"/>
    <n v="249.44211994421198"/>
    <d v="2012-12-17T00:00:00"/>
    <s v="Unique"/>
  </r>
  <r>
    <n v="3921"/>
    <n v="1952"/>
    <s v="2n Cycle"/>
    <s v="Widow"/>
    <n v="28457"/>
    <n v="0"/>
    <n v="0"/>
    <d v="2012-10-28T00:00:00"/>
    <n v="96"/>
    <n v="24"/>
    <n v="1"/>
    <n v="108"/>
    <n v="29"/>
    <n v="29"/>
    <n v="14"/>
    <x v="187"/>
    <x v="5"/>
    <n v="108"/>
    <n v="29"/>
    <n v="29"/>
    <n v="14"/>
    <n v="1"/>
    <n v="4"/>
    <n v="1"/>
    <n v="4"/>
    <n v="8"/>
    <n v="0"/>
    <n v="0"/>
    <n v="0"/>
    <n v="0"/>
    <n v="0"/>
    <n v="0"/>
    <n v="0"/>
    <x v="0"/>
    <n v="205"/>
    <n v="34.166666666666664"/>
    <n v="20.5"/>
    <m/>
    <n v="10"/>
    <n v="706"/>
    <m/>
    <n v="10"/>
    <n v="1"/>
    <n v="2"/>
    <n v="3"/>
    <s v="123"/>
    <s v="Lost"/>
    <m/>
    <n v="706"/>
    <n v="1.9342465753424658"/>
    <n v="5.1699716713881019"/>
    <n v="105.98441926345609"/>
    <n v="105.98441926345609"/>
    <n v="447.07402234636874"/>
    <d v="2013-02-01T00:00:00"/>
    <s v="Unique"/>
  </r>
  <r>
    <n v="955"/>
    <n v="1962"/>
    <s v="Master"/>
    <s v="Together"/>
    <n v="47175"/>
    <n v="1"/>
    <n v="1"/>
    <d v="2012-10-28T00:00:00"/>
    <n v="81"/>
    <n v="167"/>
    <n v="2"/>
    <n v="44"/>
    <n v="6"/>
    <n v="2"/>
    <n v="19"/>
    <x v="80"/>
    <x v="12"/>
    <n v="44"/>
    <n v="6"/>
    <n v="2"/>
    <n v="19"/>
    <n v="7"/>
    <n v="4"/>
    <n v="2"/>
    <n v="4"/>
    <n v="8"/>
    <n v="0"/>
    <n v="0"/>
    <n v="1"/>
    <n v="0"/>
    <n v="0"/>
    <n v="1"/>
    <n v="0"/>
    <x v="3"/>
    <n v="240"/>
    <n v="40"/>
    <n v="14.117647058823529"/>
    <m/>
    <n v="17"/>
    <n v="706"/>
    <m/>
    <n v="41.17647058823529"/>
    <n v="1"/>
    <n v="3"/>
    <n v="3"/>
    <s v="133"/>
    <s v="Lost"/>
    <m/>
    <n v="706"/>
    <n v="1.9342465753424658"/>
    <n v="8.7889518413597738"/>
    <n v="124.07932011331445"/>
    <n v="124.07932011331444"/>
    <n v="216.14525139664806"/>
    <d v="2013-01-17T00:00:00"/>
    <s v="Unique"/>
  </r>
  <r>
    <n v="10837"/>
    <n v="1975"/>
    <s v="Graduation"/>
    <s v="Married"/>
    <n v="23957"/>
    <n v="1"/>
    <n v="0"/>
    <d v="2012-10-28T00:00:00"/>
    <n v="47"/>
    <n v="2"/>
    <n v="1"/>
    <n v="18"/>
    <n v="20"/>
    <n v="11"/>
    <n v="16"/>
    <x v="95"/>
    <x v="5"/>
    <n v="18"/>
    <n v="20"/>
    <n v="11"/>
    <n v="16"/>
    <n v="1"/>
    <n v="2"/>
    <n v="0"/>
    <n v="3"/>
    <n v="6"/>
    <n v="0"/>
    <n v="0"/>
    <n v="0"/>
    <n v="0"/>
    <n v="0"/>
    <n v="1"/>
    <n v="0"/>
    <x v="2"/>
    <n v="68"/>
    <n v="11.333333333333334"/>
    <n v="11.333333333333334"/>
    <m/>
    <n v="6"/>
    <n v="706"/>
    <m/>
    <n v="16.666666666666664"/>
    <n v="3"/>
    <n v="1"/>
    <n v="2"/>
    <s v="312"/>
    <s v="Needs Attention"/>
    <m/>
    <n v="706"/>
    <n v="1.9342465753424658"/>
    <n v="3.1019830028328612"/>
    <n v="35.155807365439095"/>
    <n v="35.155807365439095"/>
    <n v="216.14525139664806"/>
    <d v="2012-12-14T00:00:00"/>
    <s v="Unique"/>
  </r>
  <r>
    <n v="10313"/>
    <n v="1975"/>
    <s v="Graduation"/>
    <s v="Married"/>
    <n v="48178"/>
    <n v="1"/>
    <n v="1"/>
    <d v="2012-10-28T00:00:00"/>
    <n v="69"/>
    <n v="159"/>
    <n v="4"/>
    <n v="45"/>
    <n v="6"/>
    <n v="2"/>
    <n v="38"/>
    <x v="71"/>
    <x v="16"/>
    <n v="45"/>
    <n v="6"/>
    <n v="2"/>
    <n v="38"/>
    <n v="6"/>
    <n v="5"/>
    <n v="1"/>
    <n v="4"/>
    <n v="8"/>
    <n v="0"/>
    <n v="0"/>
    <n v="0"/>
    <n v="0"/>
    <n v="0"/>
    <n v="0"/>
    <n v="0"/>
    <x v="0"/>
    <n v="254"/>
    <n v="42.333333333333336"/>
    <n v="15.875"/>
    <m/>
    <n v="16"/>
    <n v="706"/>
    <m/>
    <n v="37.5"/>
    <n v="2"/>
    <n v="3"/>
    <n v="3"/>
    <s v="233"/>
    <s v="About to Sleep"/>
    <m/>
    <n v="706"/>
    <n v="1.9342465753424658"/>
    <n v="8.2719546742209626"/>
    <n v="131.31728045325778"/>
    <n v="131.31728045325778"/>
    <n v="216.14525139664806"/>
    <d v="2013-01-05T00:00:00"/>
    <s v="Unique"/>
  </r>
  <r>
    <n v="7373"/>
    <n v="1952"/>
    <s v="PhD"/>
    <s v="Divorced"/>
    <n v="46610"/>
    <n v="0"/>
    <n v="2"/>
    <d v="2012-10-29T00:00:00"/>
    <n v="8"/>
    <n v="96"/>
    <n v="12"/>
    <n v="96"/>
    <n v="33"/>
    <n v="22"/>
    <n v="43"/>
    <x v="133"/>
    <x v="27"/>
    <n v="96"/>
    <n v="33"/>
    <n v="22"/>
    <n v="43"/>
    <n v="6"/>
    <n v="4"/>
    <n v="1"/>
    <n v="6"/>
    <n v="6"/>
    <n v="0"/>
    <n v="0"/>
    <n v="0"/>
    <n v="0"/>
    <n v="0"/>
    <n v="1"/>
    <n v="0"/>
    <x v="4"/>
    <n v="302"/>
    <n v="50.333333333333336"/>
    <n v="17.764705882352942"/>
    <m/>
    <n v="17"/>
    <n v="705"/>
    <m/>
    <n v="35.294117647058826"/>
    <n v="5"/>
    <n v="3"/>
    <n v="3"/>
    <s v="533"/>
    <s v="Loyal Customers"/>
    <m/>
    <n v="705"/>
    <n v="1.9315068493150684"/>
    <n v="8.8014184397163131"/>
    <n v="156.35460992907804"/>
    <n v="156.35460992907801"/>
    <n v="165.07022471910113"/>
    <d v="2012-11-06T00:00:00"/>
    <s v="Unique"/>
  </r>
  <r>
    <n v="7899"/>
    <n v="1952"/>
    <s v="PhD"/>
    <s v="Married"/>
    <n v="77610"/>
    <n v="0"/>
    <n v="1"/>
    <d v="2012-10-29T00:00:00"/>
    <n v="70"/>
    <n v="1245"/>
    <n v="33"/>
    <n v="332"/>
    <n v="21"/>
    <n v="33"/>
    <n v="16"/>
    <x v="211"/>
    <x v="11"/>
    <n v="332"/>
    <n v="21"/>
    <n v="33"/>
    <n v="16"/>
    <n v="2"/>
    <n v="4"/>
    <n v="7"/>
    <n v="4"/>
    <n v="7"/>
    <n v="0"/>
    <n v="0"/>
    <n v="0"/>
    <n v="0"/>
    <n v="0"/>
    <n v="0"/>
    <n v="0"/>
    <x v="4"/>
    <n v="1680"/>
    <n v="280"/>
    <n v="98.82352941176471"/>
    <m/>
    <n v="17"/>
    <n v="705"/>
    <m/>
    <n v="11.76470588235294"/>
    <n v="2"/>
    <n v="3"/>
    <n v="5"/>
    <s v="235"/>
    <s v="Big Spenders"/>
    <m/>
    <n v="705"/>
    <n v="1.9315068493150684"/>
    <n v="8.8014184397163131"/>
    <n v="869.78723404255334"/>
    <n v="869.78723404255322"/>
    <n v="1060.2867132867132"/>
    <d v="2013-01-07T00:00:00"/>
    <s v="Unique"/>
  </r>
  <r>
    <n v="10905"/>
    <n v="1955"/>
    <s v="Graduation"/>
    <s v="Together"/>
    <n v="42586"/>
    <n v="1"/>
    <n v="1"/>
    <d v="2012-10-29T00:00:00"/>
    <n v="7"/>
    <n v="194"/>
    <n v="2"/>
    <n v="56"/>
    <n v="0"/>
    <n v="0"/>
    <n v="0"/>
    <x v="212"/>
    <x v="12"/>
    <n v="56"/>
    <s v=""/>
    <s v=""/>
    <s v=""/>
    <n v="5"/>
    <n v="4"/>
    <n v="1"/>
    <n v="6"/>
    <n v="8"/>
    <n v="0"/>
    <n v="0"/>
    <n v="0"/>
    <n v="0"/>
    <n v="0"/>
    <n v="1"/>
    <n v="0"/>
    <x v="0"/>
    <n v="252"/>
    <n v="42"/>
    <n v="15.75"/>
    <m/>
    <n v="16"/>
    <n v="705"/>
    <m/>
    <n v="31.25"/>
    <n v="5"/>
    <n v="3"/>
    <n v="3"/>
    <s v="533"/>
    <s v="Loyal Customers"/>
    <m/>
    <n v="705"/>
    <n v="1.9315068493150684"/>
    <n v="8.2836879432624109"/>
    <n v="130.46808510638297"/>
    <n v="130.46808510638297"/>
    <n v="31.271067415730336"/>
    <d v="2012-11-05T00:00:00"/>
    <s v="Unique"/>
  </r>
  <r>
    <n v="8910"/>
    <n v="1955"/>
    <s v="Graduation"/>
    <s v="Together"/>
    <n v="42586"/>
    <n v="1"/>
    <n v="1"/>
    <d v="2012-10-29T00:00:00"/>
    <n v="7"/>
    <n v="194"/>
    <n v="2"/>
    <n v="56"/>
    <n v="0"/>
    <n v="0"/>
    <n v="0"/>
    <x v="212"/>
    <x v="12"/>
    <n v="56"/>
    <s v=""/>
    <s v=""/>
    <s v=""/>
    <n v="5"/>
    <n v="4"/>
    <n v="1"/>
    <n v="6"/>
    <n v="8"/>
    <n v="0"/>
    <n v="0"/>
    <n v="0"/>
    <n v="0"/>
    <n v="0"/>
    <n v="1"/>
    <n v="0"/>
    <x v="0"/>
    <n v="252"/>
    <n v="42"/>
    <n v="15.75"/>
    <m/>
    <n v="16"/>
    <n v="705"/>
    <m/>
    <n v="31.25"/>
    <n v="5"/>
    <n v="3"/>
    <n v="3"/>
    <s v="533"/>
    <s v="Loyal Customers"/>
    <m/>
    <n v="705"/>
    <n v="1.9315068493150684"/>
    <n v="8.2836879432624109"/>
    <n v="130.46808510638297"/>
    <n v="130.46808510638297"/>
    <n v="193.26544943820224"/>
    <d v="2012-11-05T00:00:00"/>
    <s v="Unique"/>
  </r>
  <r>
    <n v="8932"/>
    <n v="1969"/>
    <s v="Master"/>
    <s v="Together"/>
    <n v="65176"/>
    <n v="0"/>
    <n v="1"/>
    <d v="2012-10-29T00:00:00"/>
    <n v="57"/>
    <n v="960"/>
    <n v="28"/>
    <n v="183"/>
    <n v="220"/>
    <n v="70"/>
    <n v="70"/>
    <x v="213"/>
    <x v="45"/>
    <n v="183"/>
    <n v="220"/>
    <n v="70"/>
    <n v="70"/>
    <n v="4"/>
    <n v="9"/>
    <n v="6"/>
    <n v="6"/>
    <n v="6"/>
    <n v="0"/>
    <n v="0"/>
    <n v="0"/>
    <n v="0"/>
    <n v="0"/>
    <n v="0"/>
    <n v="0"/>
    <x v="3"/>
    <n v="1531"/>
    <n v="255.16666666666666"/>
    <n v="61.24"/>
    <m/>
    <n v="25"/>
    <n v="705"/>
    <m/>
    <n v="16"/>
    <n v="3"/>
    <n v="5"/>
    <n v="5"/>
    <s v="355"/>
    <s v="Frequent Buyers"/>
    <m/>
    <n v="705"/>
    <n v="1.9315068493150684"/>
    <n v="12.943262411347519"/>
    <n v="792.64539007092208"/>
    <n v="792.64539007092196"/>
    <n v="255.09103641456582"/>
    <d v="2012-12-25T00:00:00"/>
    <s v="Unique"/>
  </r>
  <r>
    <n v="1168"/>
    <n v="1978"/>
    <s v="PhD"/>
    <s v="Married"/>
    <n v="72159"/>
    <n v="0"/>
    <n v="0"/>
    <d v="2012-10-29T00:00:00"/>
    <n v="62"/>
    <n v="322"/>
    <n v="53"/>
    <n v="899"/>
    <n v="34"/>
    <n v="40"/>
    <n v="53"/>
    <x v="199"/>
    <x v="85"/>
    <n v="899"/>
    <n v="34"/>
    <n v="40"/>
    <n v="53"/>
    <n v="1"/>
    <n v="4"/>
    <n v="6"/>
    <n v="10"/>
    <n v="2"/>
    <n v="0"/>
    <n v="0"/>
    <n v="0"/>
    <n v="0"/>
    <n v="0"/>
    <n v="0"/>
    <n v="0"/>
    <x v="0"/>
    <n v="1401"/>
    <n v="233.5"/>
    <n v="66.714285714285708"/>
    <m/>
    <n v="21"/>
    <n v="705"/>
    <m/>
    <n v="4.7619047619047619"/>
    <n v="2"/>
    <n v="4"/>
    <n v="5"/>
    <s v="245"/>
    <s v="Big Spenders"/>
    <m/>
    <n v="705"/>
    <n v="1.9315068493150684"/>
    <n v="10.872340425531915"/>
    <n v="725.34042553191478"/>
    <n v="725.34042553191489"/>
    <n v="856.77871148459383"/>
    <d v="2012-12-30T00:00:00"/>
    <s v="Unique"/>
  </r>
  <r>
    <n v="4211"/>
    <n v="1986"/>
    <s v="Basic"/>
    <s v="Married"/>
    <n v="20425"/>
    <n v="1"/>
    <n v="0"/>
    <d v="2012-10-29T00:00:00"/>
    <n v="5"/>
    <n v="4"/>
    <n v="12"/>
    <n v="5"/>
    <n v="3"/>
    <n v="16"/>
    <n v="17"/>
    <x v="198"/>
    <x v="27"/>
    <n v="5"/>
    <n v="3"/>
    <n v="16"/>
    <n v="17"/>
    <n v="2"/>
    <n v="2"/>
    <n v="0"/>
    <n v="3"/>
    <n v="7"/>
    <n v="0"/>
    <n v="0"/>
    <n v="0"/>
    <n v="0"/>
    <n v="0"/>
    <n v="0"/>
    <n v="0"/>
    <x v="2"/>
    <n v="57"/>
    <n v="9.5"/>
    <n v="8.1428571428571423"/>
    <m/>
    <n v="7"/>
    <n v="705"/>
    <m/>
    <n v="28.571428571428569"/>
    <n v="5"/>
    <n v="1"/>
    <n v="2"/>
    <s v="512"/>
    <s v="Others"/>
    <m/>
    <n v="705"/>
    <n v="1.9315068493150684"/>
    <n v="3.624113475177305"/>
    <n v="29.51063829787234"/>
    <n v="29.51063829787234"/>
    <n v="549.81012658227849"/>
    <d v="2012-11-03T00:00:00"/>
    <s v="Unique"/>
  </r>
  <r>
    <n v="1407"/>
    <n v="1986"/>
    <s v="Basic"/>
    <s v="Married"/>
    <n v="20425"/>
    <n v="1"/>
    <n v="0"/>
    <d v="2012-10-29T00:00:00"/>
    <n v="5"/>
    <n v="4"/>
    <n v="12"/>
    <n v="5"/>
    <n v="3"/>
    <n v="16"/>
    <n v="17"/>
    <x v="198"/>
    <x v="27"/>
    <n v="5"/>
    <n v="3"/>
    <n v="16"/>
    <n v="17"/>
    <n v="2"/>
    <n v="2"/>
    <n v="0"/>
    <n v="3"/>
    <n v="7"/>
    <n v="0"/>
    <n v="0"/>
    <n v="0"/>
    <n v="0"/>
    <n v="0"/>
    <n v="0"/>
    <n v="0"/>
    <x v="5"/>
    <n v="57"/>
    <n v="9.5"/>
    <n v="8.1428571428571423"/>
    <m/>
    <n v="7"/>
    <n v="705"/>
    <m/>
    <n v="28.571428571428569"/>
    <n v="5"/>
    <n v="1"/>
    <n v="2"/>
    <s v="512"/>
    <s v="Others"/>
    <m/>
    <n v="705"/>
    <n v="1.9315068493150684"/>
    <n v="3.624113475177305"/>
    <n v="29.51063829787234"/>
    <n v="29.51063829787234"/>
    <n v="272.08157524613222"/>
    <d v="2012-11-03T00:00:00"/>
    <s v="Unique"/>
  </r>
  <r>
    <n v="4324"/>
    <n v="1989"/>
    <s v="Graduation"/>
    <s v="Married"/>
    <n v="42387"/>
    <n v="1"/>
    <n v="0"/>
    <d v="2012-10-29T00:00:00"/>
    <n v="42"/>
    <n v="235"/>
    <n v="0"/>
    <n v="235"/>
    <n v="19"/>
    <n v="4"/>
    <n v="191"/>
    <x v="214"/>
    <x v="0"/>
    <n v="235"/>
    <n v="19"/>
    <n v="4"/>
    <n v="191"/>
    <n v="5"/>
    <n v="8"/>
    <n v="1"/>
    <n v="7"/>
    <n v="8"/>
    <n v="0"/>
    <n v="0"/>
    <n v="0"/>
    <n v="0"/>
    <n v="0"/>
    <n v="0"/>
    <n v="0"/>
    <x v="0"/>
    <n v="684"/>
    <n v="114"/>
    <n v="32.571428571428569"/>
    <m/>
    <n v="21"/>
    <n v="705"/>
    <m/>
    <n v="23.809523809523807"/>
    <n v="3"/>
    <n v="4"/>
    <n v="4"/>
    <s v="344"/>
    <s v="Needs Attention"/>
    <m/>
    <n v="705"/>
    <n v="1.9315068493150684"/>
    <n v="10.872340425531915"/>
    <n v="354.12765957446805"/>
    <n v="354.12765957446811"/>
    <n v="462.2650771388499"/>
    <d v="2012-12-10T00:00:00"/>
    <s v="Unique"/>
  </r>
  <r>
    <n v="4673"/>
    <n v="1963"/>
    <s v="PhD"/>
    <s v="Married"/>
    <n v="81300"/>
    <n v="0"/>
    <n v="1"/>
    <d v="2012-10-30T00:00:00"/>
    <n v="17"/>
    <n v="1004"/>
    <n v="12"/>
    <n v="145"/>
    <n v="32"/>
    <n v="12"/>
    <n v="36"/>
    <x v="215"/>
    <x v="27"/>
    <n v="145"/>
    <n v="32"/>
    <n v="12"/>
    <n v="36"/>
    <n v="3"/>
    <n v="10"/>
    <n v="3"/>
    <n v="5"/>
    <n v="5"/>
    <n v="1"/>
    <n v="0"/>
    <n v="0"/>
    <n v="0"/>
    <n v="0"/>
    <n v="1"/>
    <n v="0"/>
    <x v="0"/>
    <n v="1241"/>
    <n v="206.83333333333334"/>
    <n v="59.095238095238095"/>
    <m/>
    <n v="21"/>
    <n v="704"/>
    <m/>
    <n v="14.285714285714285"/>
    <n v="5"/>
    <n v="4"/>
    <n v="5"/>
    <s v="545"/>
    <s v="Loyal Customers"/>
    <m/>
    <n v="704"/>
    <n v="1.9287671232876713"/>
    <n v="10.88778409090909"/>
    <n v="643.41619318181813"/>
    <n v="643.41619318181813"/>
    <n v="992.18309859154931"/>
    <d v="2012-11-16T00:00:00"/>
    <s v="Unique"/>
  </r>
  <r>
    <n v="9213"/>
    <n v="1970"/>
    <s v="Graduation"/>
    <s v="Widow"/>
    <n v="31880"/>
    <n v="1"/>
    <n v="0"/>
    <d v="2012-10-31T00:00:00"/>
    <n v="13"/>
    <n v="4"/>
    <n v="1"/>
    <n v="5"/>
    <n v="2"/>
    <n v="0"/>
    <n v="3"/>
    <x v="198"/>
    <x v="5"/>
    <n v="5"/>
    <n v="2"/>
    <s v=""/>
    <n v="3"/>
    <n v="1"/>
    <n v="1"/>
    <n v="0"/>
    <n v="2"/>
    <n v="8"/>
    <n v="0"/>
    <n v="0"/>
    <n v="0"/>
    <n v="0"/>
    <n v="0"/>
    <n v="0"/>
    <n v="0"/>
    <x v="0"/>
    <n v="15"/>
    <n v="2.5"/>
    <n v="3.75"/>
    <m/>
    <n v="4"/>
    <n v="703"/>
    <m/>
    <n v="25"/>
    <n v="5"/>
    <n v="1"/>
    <n v="1"/>
    <s v="511"/>
    <s v="Others"/>
    <m/>
    <n v="703"/>
    <n v="1.9260273972602739"/>
    <n v="2.0768136557610242"/>
    <n v="7.7880512091038403"/>
    <n v="7.7880512091038412"/>
    <n v="23.199152542372882"/>
    <d v="2012-11-13T00:00:00"/>
    <s v="Unique"/>
  </r>
  <r>
    <n v="3439"/>
    <n v="1972"/>
    <s v="Graduation"/>
    <s v="Married"/>
    <n v="56721"/>
    <n v="1"/>
    <n v="1"/>
    <d v="2012-10-31T00:00:00"/>
    <n v="64"/>
    <n v="157"/>
    <n v="6"/>
    <n v="39"/>
    <n v="6"/>
    <n v="13"/>
    <n v="75"/>
    <x v="216"/>
    <x v="43"/>
    <n v="39"/>
    <n v="6"/>
    <n v="13"/>
    <n v="75"/>
    <n v="5"/>
    <n v="4"/>
    <n v="1"/>
    <n v="5"/>
    <n v="6"/>
    <n v="0"/>
    <n v="0"/>
    <n v="0"/>
    <n v="0"/>
    <n v="0"/>
    <n v="0"/>
    <n v="0"/>
    <x v="0"/>
    <n v="296"/>
    <n v="49.333333333333336"/>
    <n v="19.733333333333334"/>
    <m/>
    <n v="15"/>
    <n v="703"/>
    <m/>
    <n v="33.333333333333329"/>
    <n v="2"/>
    <n v="3"/>
    <n v="3"/>
    <s v="233"/>
    <s v="About to Sleep"/>
    <m/>
    <n v="703"/>
    <n v="1.9260273972602739"/>
    <n v="7.7880512091038412"/>
    <n v="153.68421052631581"/>
    <n v="153.68421052631578"/>
    <n v="296.53032440056421"/>
    <d v="2013-01-03T00:00:00"/>
    <s v="Unique"/>
  </r>
  <r>
    <n v="10581"/>
    <n v="1977"/>
    <s v="Graduation"/>
    <s v="Married"/>
    <n v="41124"/>
    <n v="1"/>
    <n v="0"/>
    <d v="2012-10-31T00:00:00"/>
    <n v="41"/>
    <n v="281"/>
    <n v="7"/>
    <n v="84"/>
    <n v="15"/>
    <n v="0"/>
    <n v="119"/>
    <x v="217"/>
    <x v="48"/>
    <n v="84"/>
    <n v="15"/>
    <s v=""/>
    <n v="119"/>
    <n v="7"/>
    <n v="7"/>
    <n v="3"/>
    <n v="4"/>
    <n v="8"/>
    <n v="0"/>
    <n v="0"/>
    <n v="0"/>
    <n v="0"/>
    <n v="0"/>
    <n v="0"/>
    <n v="0"/>
    <x v="0"/>
    <n v="506"/>
    <n v="84.333333333333329"/>
    <n v="24.095238095238095"/>
    <m/>
    <n v="21"/>
    <n v="703"/>
    <m/>
    <n v="33.333333333333329"/>
    <n v="3"/>
    <n v="4"/>
    <n v="3"/>
    <s v="343"/>
    <s v="Needs Attention"/>
    <m/>
    <n v="703"/>
    <n v="1.9260273972602739"/>
    <n v="10.903271692745378"/>
    <n v="262.71692745376959"/>
    <n v="262.71692745376959"/>
    <n v="34.540960451977398"/>
    <d v="2012-12-11T00:00:00"/>
    <s v="Unique"/>
  </r>
  <r>
    <n v="4543"/>
    <n v="1980"/>
    <s v="Graduation"/>
    <s v="Married"/>
    <n v="82497"/>
    <n v="0"/>
    <n v="0"/>
    <d v="2012-10-31T00:00:00"/>
    <n v="32"/>
    <n v="777"/>
    <n v="129"/>
    <n v="573"/>
    <n v="216"/>
    <n v="21"/>
    <n v="203"/>
    <x v="146"/>
    <x v="28"/>
    <n v="573"/>
    <n v="216"/>
    <n v="21"/>
    <n v="203"/>
    <n v="1"/>
    <n v="2"/>
    <n v="7"/>
    <n v="9"/>
    <n v="4"/>
    <n v="0"/>
    <n v="0"/>
    <n v="0"/>
    <n v="0"/>
    <n v="1"/>
    <n v="0"/>
    <n v="0"/>
    <x v="3"/>
    <n v="1919"/>
    <n v="319.83333333333331"/>
    <n v="101"/>
    <m/>
    <n v="19"/>
    <n v="703"/>
    <m/>
    <n v="5.2631578947368416"/>
    <n v="4"/>
    <n v="4"/>
    <n v="5"/>
    <s v="445"/>
    <s v="Big Spenders"/>
    <m/>
    <n v="703"/>
    <n v="1.9260273972602739"/>
    <n v="9.8648648648648649"/>
    <n v="996.35135135135135"/>
    <n v="996.35135135135135"/>
    <n v="712.4717514124294"/>
    <d v="2012-12-02T00:00:00"/>
    <s v="Unique"/>
  </r>
  <r>
    <n v="10245"/>
    <n v="1986"/>
    <s v="2n Cycle"/>
    <s v="Single"/>
    <n v="80910"/>
    <n v="0"/>
    <n v="0"/>
    <d v="2012-10-31T00:00:00"/>
    <n v="71"/>
    <n v="160"/>
    <n v="80"/>
    <n v="369"/>
    <n v="67"/>
    <n v="39"/>
    <n v="41"/>
    <x v="218"/>
    <x v="2"/>
    <n v="369"/>
    <n v="67"/>
    <n v="39"/>
    <n v="41"/>
    <n v="1"/>
    <n v="3"/>
    <n v="3"/>
    <n v="8"/>
    <n v="1"/>
    <n v="0"/>
    <n v="0"/>
    <n v="0"/>
    <n v="0"/>
    <n v="0"/>
    <n v="0"/>
    <n v="0"/>
    <x v="0"/>
    <n v="756"/>
    <n v="126"/>
    <n v="50.4"/>
    <m/>
    <n v="15"/>
    <n v="703"/>
    <m/>
    <n v="6.666666666666667"/>
    <n v="2"/>
    <n v="3"/>
    <n v="4"/>
    <s v="234"/>
    <s v="About to Sleep"/>
    <m/>
    <n v="703"/>
    <n v="1.9260273972602739"/>
    <n v="7.7880512091038412"/>
    <n v="392.5177809388336"/>
    <n v="392.5177809388336"/>
    <n v="296.53032440056421"/>
    <d v="2013-01-10T00:00:00"/>
    <s v="Unique"/>
  </r>
  <r>
    <n v="6055"/>
    <n v="1979"/>
    <s v="Graduation"/>
    <s v="Married"/>
    <n v="71626"/>
    <n v="0"/>
    <n v="0"/>
    <d v="2012-11-01T00:00:00"/>
    <n v="94"/>
    <n v="546"/>
    <n v="72"/>
    <n v="376"/>
    <n v="94"/>
    <n v="145"/>
    <n v="72"/>
    <x v="209"/>
    <x v="10"/>
    <n v="376"/>
    <n v="94"/>
    <n v="145"/>
    <n v="72"/>
    <n v="1"/>
    <n v="5"/>
    <n v="5"/>
    <n v="8"/>
    <n v="3"/>
    <n v="0"/>
    <n v="0"/>
    <n v="0"/>
    <n v="1"/>
    <n v="0"/>
    <n v="0"/>
    <n v="0"/>
    <x v="0"/>
    <n v="1305"/>
    <n v="217.5"/>
    <n v="68.684210526315795"/>
    <m/>
    <n v="19"/>
    <n v="702"/>
    <m/>
    <n v="5.2631578947368416"/>
    <n v="1"/>
    <n v="4"/>
    <n v="5"/>
    <s v="145"/>
    <s v="Big Spenders"/>
    <m/>
    <n v="702"/>
    <n v="1.9232876712328768"/>
    <n v="9.8789173789173788"/>
    <n v="678.52564102564111"/>
    <n v="678.52564102564099"/>
    <n v="315.95473833097594"/>
    <d v="2013-02-03T00:00:00"/>
    <s v="Unique"/>
  </r>
  <r>
    <n v="9530"/>
    <n v="1988"/>
    <s v="Graduation"/>
    <s v="Married"/>
    <n v="24645"/>
    <n v="1"/>
    <n v="0"/>
    <d v="2012-11-01T00:00:00"/>
    <n v="16"/>
    <n v="5"/>
    <n v="3"/>
    <n v="4"/>
    <n v="4"/>
    <n v="1"/>
    <n v="0"/>
    <x v="5"/>
    <x v="8"/>
    <n v="4"/>
    <n v="4"/>
    <n v="1"/>
    <s v=""/>
    <n v="1"/>
    <n v="1"/>
    <n v="0"/>
    <n v="2"/>
    <n v="8"/>
    <n v="0"/>
    <n v="0"/>
    <n v="0"/>
    <n v="0"/>
    <n v="0"/>
    <n v="0"/>
    <n v="0"/>
    <x v="3"/>
    <n v="17"/>
    <n v="2.8333333333333335"/>
    <n v="4.25"/>
    <m/>
    <n v="4"/>
    <n v="702"/>
    <m/>
    <n v="25"/>
    <n v="5"/>
    <n v="1"/>
    <n v="1"/>
    <s v="511"/>
    <s v="Others"/>
    <m/>
    <n v="702"/>
    <n v="1.9232876712328768"/>
    <n v="2.0797720797720798"/>
    <n v="8.8390313390313384"/>
    <n v="8.8390313390313384"/>
    <n v="613.32390381895334"/>
    <d v="2012-11-17T00:00:00"/>
    <s v="Unique"/>
  </r>
  <r>
    <n v="2798"/>
    <n v="1977"/>
    <s v="PhD"/>
    <s v="Together"/>
    <n v="102160"/>
    <n v="0"/>
    <n v="0"/>
    <d v="2012-11-02T00:00:00"/>
    <n v="54"/>
    <n v="763"/>
    <n v="29"/>
    <n v="138"/>
    <n v="76"/>
    <n v="176"/>
    <n v="58"/>
    <x v="219"/>
    <x v="86"/>
    <n v="138"/>
    <n v="76"/>
    <n v="176"/>
    <n v="58"/>
    <n v="0"/>
    <n v="7"/>
    <n v="9"/>
    <n v="10"/>
    <n v="4"/>
    <n v="1"/>
    <n v="0"/>
    <n v="0"/>
    <n v="1"/>
    <n v="1"/>
    <n v="1"/>
    <n v="0"/>
    <x v="3"/>
    <n v="1240"/>
    <n v="206.66666666666666"/>
    <n v="47.692307692307693"/>
    <m/>
    <n v="26"/>
    <n v="701"/>
    <m/>
    <n v="0"/>
    <n v="3"/>
    <n v="5"/>
    <n v="5"/>
    <s v="355"/>
    <s v="Frequent Buyers"/>
    <m/>
    <n v="701"/>
    <n v="1.9205479452054794"/>
    <n v="13.537803138373752"/>
    <n v="645.64907275320968"/>
    <n v="645.64907275320968"/>
    <n v="105.98441926345609"/>
    <d v="2012-12-26T00:00:00"/>
    <s v="Unique"/>
  </r>
  <r>
    <n v="10676"/>
    <n v="1982"/>
    <s v="Graduation"/>
    <s v="Married"/>
    <n v="63211"/>
    <n v="0"/>
    <n v="0"/>
    <d v="2012-11-02T00:00:00"/>
    <n v="3"/>
    <n v="145"/>
    <n v="193"/>
    <n v="459"/>
    <n v="205"/>
    <n v="26"/>
    <n v="145"/>
    <x v="220"/>
    <x v="87"/>
    <n v="459"/>
    <n v="205"/>
    <n v="26"/>
    <n v="145"/>
    <n v="2"/>
    <n v="3"/>
    <n v="8"/>
    <n v="7"/>
    <n v="2"/>
    <n v="0"/>
    <n v="0"/>
    <n v="0"/>
    <n v="0"/>
    <n v="0"/>
    <n v="1"/>
    <n v="0"/>
    <x v="0"/>
    <n v="1173"/>
    <n v="195.5"/>
    <n v="58.65"/>
    <m/>
    <n v="20"/>
    <n v="701"/>
    <m/>
    <n v="10"/>
    <n v="5"/>
    <n v="4"/>
    <n v="4"/>
    <s v="544"/>
    <s v="Loyal Customers"/>
    <m/>
    <n v="701"/>
    <n v="1.9205479452054794"/>
    <n v="10.413694721825962"/>
    <n v="610.76319543509271"/>
    <n v="610.76319543509271"/>
    <n v="124.07932011331444"/>
    <d v="2012-11-05T00:00:00"/>
    <s v="Unique"/>
  </r>
  <r>
    <n v="5907"/>
    <n v="1952"/>
    <s v="Master"/>
    <s v="Married"/>
    <n v="33444"/>
    <n v="1"/>
    <n v="1"/>
    <d v="2012-11-03T00:00:00"/>
    <n v="24"/>
    <n v="8"/>
    <n v="0"/>
    <n v="8"/>
    <n v="0"/>
    <n v="0"/>
    <n v="2"/>
    <x v="76"/>
    <x v="0"/>
    <n v="8"/>
    <s v=""/>
    <s v=""/>
    <n v="2"/>
    <n v="1"/>
    <n v="1"/>
    <n v="0"/>
    <n v="2"/>
    <n v="8"/>
    <n v="0"/>
    <n v="0"/>
    <n v="0"/>
    <n v="0"/>
    <n v="0"/>
    <n v="0"/>
    <n v="0"/>
    <x v="0"/>
    <n v="18"/>
    <n v="3"/>
    <n v="4.5"/>
    <m/>
    <n v="4"/>
    <n v="700"/>
    <m/>
    <n v="25"/>
    <n v="4"/>
    <n v="1"/>
    <n v="1"/>
    <s v="411"/>
    <s v="Potential Loyalists"/>
    <m/>
    <n v="700"/>
    <n v="1.9178082191780821"/>
    <n v="2.0857142857142859"/>
    <n v="9.3857142857142861"/>
    <n v="9.3857142857142861"/>
    <n v="156.35460992907801"/>
    <d v="2012-11-27T00:00:00"/>
    <s v="Unique"/>
  </r>
  <r>
    <n v="6730"/>
    <n v="1954"/>
    <s v="Graduation"/>
    <s v="Married"/>
    <n v="38998"/>
    <n v="1"/>
    <n v="1"/>
    <d v="2012-11-03T00:00:00"/>
    <n v="92"/>
    <n v="34"/>
    <n v="1"/>
    <n v="14"/>
    <n v="0"/>
    <n v="0"/>
    <n v="5"/>
    <x v="221"/>
    <x v="5"/>
    <n v="14"/>
    <s v=""/>
    <s v=""/>
    <n v="5"/>
    <n v="3"/>
    <n v="2"/>
    <n v="0"/>
    <n v="3"/>
    <n v="8"/>
    <n v="0"/>
    <n v="0"/>
    <n v="0"/>
    <n v="0"/>
    <n v="0"/>
    <n v="0"/>
    <n v="1"/>
    <x v="0"/>
    <n v="54"/>
    <n v="9"/>
    <n v="6.75"/>
    <m/>
    <n v="8"/>
    <n v="700"/>
    <m/>
    <n v="37.5"/>
    <n v="1"/>
    <n v="2"/>
    <n v="1"/>
    <s v="121"/>
    <s v="Lost"/>
    <m/>
    <n v="700"/>
    <n v="1.9178082191780821"/>
    <n v="4.1714285714285717"/>
    <n v="28.157142857142858"/>
    <n v="28.157142857142858"/>
    <n v="35.155807365439095"/>
    <d v="2013-02-03T00:00:00"/>
    <s v="Unique"/>
  </r>
  <r>
    <n v="9916"/>
    <n v="1954"/>
    <s v="Graduation"/>
    <s v="Married"/>
    <n v="38998"/>
    <n v="1"/>
    <n v="1"/>
    <d v="2012-11-03T00:00:00"/>
    <n v="92"/>
    <n v="34"/>
    <n v="1"/>
    <n v="14"/>
    <n v="0"/>
    <n v="0"/>
    <n v="5"/>
    <x v="221"/>
    <x v="5"/>
    <n v="14"/>
    <s v=""/>
    <s v=""/>
    <n v="5"/>
    <n v="3"/>
    <n v="2"/>
    <n v="0"/>
    <n v="3"/>
    <n v="8"/>
    <n v="0"/>
    <n v="0"/>
    <n v="0"/>
    <n v="0"/>
    <n v="0"/>
    <n v="0"/>
    <n v="1"/>
    <x v="3"/>
    <n v="54"/>
    <n v="9"/>
    <n v="6.75"/>
    <m/>
    <n v="8"/>
    <n v="700"/>
    <m/>
    <n v="37.5"/>
    <n v="1"/>
    <n v="2"/>
    <n v="1"/>
    <s v="121"/>
    <s v="Lost"/>
    <m/>
    <n v="700"/>
    <n v="1.9178082191780821"/>
    <n v="4.1714285714285717"/>
    <n v="28.157142857142858"/>
    <n v="28.157142857142858"/>
    <n v="131.31728045325778"/>
    <d v="2013-02-03T00:00:00"/>
    <s v="Unique"/>
  </r>
  <r>
    <n v="2156"/>
    <n v="1955"/>
    <s v="PhD"/>
    <s v="Married"/>
    <n v="22554"/>
    <n v="1"/>
    <n v="1"/>
    <d v="2012-11-03T00:00:00"/>
    <n v="38"/>
    <n v="27"/>
    <n v="0"/>
    <n v="10"/>
    <n v="0"/>
    <n v="0"/>
    <n v="4"/>
    <x v="169"/>
    <x v="0"/>
    <n v="10"/>
    <s v=""/>
    <s v=""/>
    <n v="4"/>
    <n v="4"/>
    <n v="2"/>
    <n v="0"/>
    <n v="4"/>
    <n v="5"/>
    <n v="0"/>
    <n v="0"/>
    <n v="0"/>
    <n v="0"/>
    <n v="0"/>
    <n v="0"/>
    <n v="0"/>
    <x v="0"/>
    <n v="41"/>
    <n v="6.833333333333333"/>
    <n v="4.0999999999999996"/>
    <m/>
    <n v="10"/>
    <n v="700"/>
    <m/>
    <n v="40"/>
    <n v="4"/>
    <n v="2"/>
    <n v="1"/>
    <s v="421"/>
    <s v="Potential Loyalists"/>
    <m/>
    <n v="700"/>
    <n v="1.9178082191780821"/>
    <n v="5.2142857142857144"/>
    <n v="21.378571428571426"/>
    <n v="21.37857142857143"/>
    <n v="354.12765957446811"/>
    <d v="2012-12-11T00:00:00"/>
    <s v="Unique"/>
  </r>
  <r>
    <n v="9648"/>
    <n v="1967"/>
    <s v="Graduation"/>
    <s v="Single"/>
    <n v="46904"/>
    <n v="1"/>
    <n v="1"/>
    <d v="2012-11-03T00:00:00"/>
    <n v="20"/>
    <n v="153"/>
    <n v="4"/>
    <n v="56"/>
    <n v="0"/>
    <n v="9"/>
    <n v="31"/>
    <x v="130"/>
    <x v="16"/>
    <n v="56"/>
    <s v=""/>
    <n v="9"/>
    <n v="31"/>
    <n v="4"/>
    <n v="5"/>
    <n v="1"/>
    <n v="4"/>
    <n v="8"/>
    <n v="0"/>
    <n v="0"/>
    <n v="0"/>
    <n v="0"/>
    <n v="0"/>
    <n v="0"/>
    <n v="0"/>
    <x v="0"/>
    <n v="253"/>
    <n v="42.166666666666664"/>
    <n v="18.071428571428573"/>
    <m/>
    <n v="14"/>
    <n v="700"/>
    <m/>
    <n v="28.571428571428569"/>
    <n v="4"/>
    <n v="3"/>
    <n v="3"/>
    <s v="433"/>
    <s v="Potential Loyalists"/>
    <m/>
    <n v="700"/>
    <n v="1.9178082191780821"/>
    <n v="7.3000000000000007"/>
    <n v="131.92142857142861"/>
    <n v="131.92142857142858"/>
    <n v="130.46808510638297"/>
    <d v="2012-11-23T00:00:00"/>
    <s v="Unique"/>
  </r>
  <r>
    <n v="4240"/>
    <n v="1978"/>
    <s v="Graduation"/>
    <s v="Married"/>
    <n v="17345"/>
    <n v="1"/>
    <n v="0"/>
    <d v="2012-11-03T00:00:00"/>
    <n v="79"/>
    <n v="4"/>
    <n v="9"/>
    <n v="16"/>
    <n v="17"/>
    <n v="0"/>
    <n v="12"/>
    <x v="198"/>
    <x v="13"/>
    <n v="16"/>
    <n v="17"/>
    <s v=""/>
    <n v="12"/>
    <n v="2"/>
    <n v="2"/>
    <n v="1"/>
    <n v="2"/>
    <n v="8"/>
    <n v="0"/>
    <n v="0"/>
    <n v="0"/>
    <n v="0"/>
    <n v="0"/>
    <n v="0"/>
    <n v="0"/>
    <x v="0"/>
    <n v="58"/>
    <n v="9.6666666666666661"/>
    <n v="8.2857142857142865"/>
    <m/>
    <n v="7"/>
    <n v="700"/>
    <m/>
    <n v="28.571428571428569"/>
    <n v="2"/>
    <n v="1"/>
    <n v="2"/>
    <s v="212"/>
    <s v="About to Sleep"/>
    <m/>
    <n v="700"/>
    <n v="1.9178082191780821"/>
    <n v="3.6500000000000004"/>
    <n v="30.242857142857147"/>
    <n v="30.242857142857144"/>
    <n v="725.34042553191489"/>
    <d v="2013-01-21T00:00:00"/>
    <s v="Unique"/>
  </r>
  <r>
    <n v="10702"/>
    <n v="1984"/>
    <s v="Graduation"/>
    <s v="Single"/>
    <n v="52413"/>
    <n v="1"/>
    <n v="0"/>
    <d v="2012-11-03T00:00:00"/>
    <n v="67"/>
    <n v="185"/>
    <n v="8"/>
    <n v="133"/>
    <n v="56"/>
    <n v="56"/>
    <n v="12"/>
    <x v="222"/>
    <x v="14"/>
    <n v="133"/>
    <n v="56"/>
    <n v="56"/>
    <n v="12"/>
    <n v="2"/>
    <n v="7"/>
    <n v="1"/>
    <n v="7"/>
    <n v="7"/>
    <n v="0"/>
    <n v="0"/>
    <n v="0"/>
    <n v="0"/>
    <n v="0"/>
    <n v="0"/>
    <n v="0"/>
    <x v="0"/>
    <n v="450"/>
    <n v="75"/>
    <n v="26.470588235294116"/>
    <m/>
    <n v="17"/>
    <n v="700"/>
    <m/>
    <n v="11.76470588235294"/>
    <n v="2"/>
    <n v="3"/>
    <n v="3"/>
    <s v="233"/>
    <s v="About to Sleep"/>
    <m/>
    <n v="700"/>
    <n v="1.9178082191780821"/>
    <n v="8.8642857142857157"/>
    <n v="234.64285714285717"/>
    <n v="234.64285714285717"/>
    <n v="792.64539007092196"/>
    <d v="2013-01-09T00:00:00"/>
    <s v="Unique"/>
  </r>
  <r>
    <n v="2278"/>
    <n v="1985"/>
    <s v="2n Cycle"/>
    <s v="Single"/>
    <n v="33812"/>
    <n v="1"/>
    <n v="0"/>
    <d v="2012-11-03T00:00:00"/>
    <n v="86"/>
    <n v="4"/>
    <n v="17"/>
    <n v="19"/>
    <n v="30"/>
    <n v="24"/>
    <n v="39"/>
    <x v="198"/>
    <x v="4"/>
    <n v="19"/>
    <n v="30"/>
    <n v="24"/>
    <n v="39"/>
    <n v="2"/>
    <n v="2"/>
    <n v="1"/>
    <n v="3"/>
    <n v="6"/>
    <n v="0"/>
    <n v="0"/>
    <n v="0"/>
    <n v="0"/>
    <n v="0"/>
    <n v="0"/>
    <n v="0"/>
    <x v="1"/>
    <n v="133"/>
    <n v="22.166666666666668"/>
    <n v="16.625"/>
    <m/>
    <n v="8"/>
    <n v="700"/>
    <m/>
    <n v="25"/>
    <n v="1"/>
    <n v="2"/>
    <n v="2"/>
    <s v="122"/>
    <s v="Lost"/>
    <m/>
    <n v="700"/>
    <n v="1.9178082191780821"/>
    <n v="4.1714285714285717"/>
    <n v="69.350000000000009"/>
    <n v="69.350000000000009"/>
    <n v="869.78723404255322"/>
    <d v="2013-01-28T00:00:00"/>
    <s v="Unique"/>
  </r>
  <r>
    <n v="8985"/>
    <n v="1964"/>
    <s v="2n Cycle"/>
    <s v="Together"/>
    <n v="68316"/>
    <n v="0"/>
    <n v="1"/>
    <d v="2012-11-04T00:00:00"/>
    <n v="54"/>
    <n v="806"/>
    <n v="80"/>
    <n v="161"/>
    <n v="120"/>
    <n v="11"/>
    <n v="33"/>
    <x v="223"/>
    <x v="2"/>
    <n v="161"/>
    <n v="120"/>
    <n v="11"/>
    <n v="33"/>
    <n v="5"/>
    <n v="10"/>
    <n v="7"/>
    <n v="10"/>
    <n v="6"/>
    <n v="0"/>
    <n v="0"/>
    <n v="0"/>
    <n v="0"/>
    <n v="0"/>
    <n v="0"/>
    <n v="0"/>
    <x v="0"/>
    <n v="1211"/>
    <n v="201.83333333333334"/>
    <n v="37.84375"/>
    <m/>
    <n v="32"/>
    <n v="699"/>
    <m/>
    <n v="15.625"/>
    <n v="3"/>
    <n v="5"/>
    <n v="5"/>
    <s v="355"/>
    <s v="Frequent Buyers"/>
    <m/>
    <n v="699"/>
    <n v="1.9150684931506849"/>
    <n v="16.709585121602288"/>
    <n v="632.35336194563661"/>
    <n v="632.35336194563661"/>
    <n v="130.46808510638297"/>
    <d v="2012-12-28T00:00:00"/>
    <s v="Unique"/>
  </r>
  <r>
    <n v="9260"/>
    <n v="1945"/>
    <s v="PhD"/>
    <s v="Married"/>
    <n v="70356"/>
    <n v="0"/>
    <n v="0"/>
    <d v="2012-11-05T00:00:00"/>
    <n v="20"/>
    <n v="1349"/>
    <n v="16"/>
    <n v="249"/>
    <n v="43"/>
    <n v="16"/>
    <n v="33"/>
    <x v="224"/>
    <x v="15"/>
    <n v="249"/>
    <n v="43"/>
    <n v="16"/>
    <n v="33"/>
    <n v="2"/>
    <n v="10"/>
    <n v="6"/>
    <n v="9"/>
    <n v="6"/>
    <n v="0"/>
    <n v="0"/>
    <n v="0"/>
    <n v="0"/>
    <n v="0"/>
    <n v="0"/>
    <n v="0"/>
    <x v="2"/>
    <n v="1706"/>
    <n v="284.33333333333331"/>
    <n v="63.185185185185183"/>
    <m/>
    <n v="27"/>
    <n v="698"/>
    <m/>
    <n v="7.4074074074074066"/>
    <n v="4"/>
    <n v="5"/>
    <n v="5"/>
    <s v="455"/>
    <s v="Frequent Buyers"/>
    <m/>
    <n v="698"/>
    <n v="1.9123287671232876"/>
    <n v="14.118911174785101"/>
    <n v="892.10601719197712"/>
    <n v="892.10601719197712"/>
    <n v="153.68421052631578"/>
    <d v="2012-11-25T00:00:00"/>
    <s v="Unique"/>
  </r>
  <r>
    <n v="5043"/>
    <n v="1951"/>
    <s v="Basic"/>
    <s v="Married"/>
    <n v="26997"/>
    <n v="0"/>
    <n v="0"/>
    <d v="2012-11-05T00:00:00"/>
    <n v="89"/>
    <n v="7"/>
    <n v="23"/>
    <n v="78"/>
    <n v="133"/>
    <n v="49"/>
    <n v="144"/>
    <x v="4"/>
    <x v="46"/>
    <n v="78"/>
    <n v="133"/>
    <n v="49"/>
    <n v="144"/>
    <n v="2"/>
    <n v="4"/>
    <n v="2"/>
    <n v="5"/>
    <n v="7"/>
    <n v="0"/>
    <n v="0"/>
    <n v="0"/>
    <n v="0"/>
    <n v="0"/>
    <n v="0"/>
    <n v="0"/>
    <x v="0"/>
    <n v="434"/>
    <n v="72.333333333333329"/>
    <n v="33.384615384615387"/>
    <m/>
    <n v="13"/>
    <n v="698"/>
    <m/>
    <n v="15.384615384615385"/>
    <n v="1"/>
    <n v="3"/>
    <n v="3"/>
    <s v="133"/>
    <s v="Lost"/>
    <m/>
    <n v="698"/>
    <n v="1.9123287671232876"/>
    <n v="6.7979942693409745"/>
    <n v="226.94842406876793"/>
    <n v="226.94842406876791"/>
    <n v="29.51063829787234"/>
    <d v="2013-02-02T00:00:00"/>
    <s v="Unique"/>
  </r>
  <r>
    <n v="8952"/>
    <n v="1953"/>
    <s v="Master"/>
    <s v="Married"/>
    <n v="65569"/>
    <n v="0"/>
    <n v="1"/>
    <d v="2012-11-05T00:00:00"/>
    <n v="96"/>
    <n v="397"/>
    <n v="46"/>
    <n v="288"/>
    <n v="20"/>
    <n v="38"/>
    <n v="70"/>
    <x v="225"/>
    <x v="59"/>
    <n v="288"/>
    <n v="20"/>
    <n v="38"/>
    <n v="70"/>
    <n v="2"/>
    <n v="6"/>
    <n v="5"/>
    <n v="10"/>
    <n v="3"/>
    <n v="0"/>
    <n v="0"/>
    <n v="0"/>
    <n v="0"/>
    <n v="0"/>
    <n v="0"/>
    <n v="0"/>
    <x v="0"/>
    <n v="859"/>
    <n v="143.16666666666666"/>
    <n v="37.347826086956523"/>
    <m/>
    <n v="23"/>
    <n v="698"/>
    <m/>
    <n v="8.695652173913043"/>
    <n v="1"/>
    <n v="5"/>
    <n v="4"/>
    <s v="154"/>
    <s v="Frequent Buyers"/>
    <m/>
    <n v="698"/>
    <n v="1.9123287671232876"/>
    <n v="12.027220630372494"/>
    <n v="449.19054441260749"/>
    <n v="449.19054441260749"/>
    <n v="29.51063829787234"/>
    <d v="2013-02-09T00:00:00"/>
    <s v="Unique"/>
  </r>
  <r>
    <n v="3594"/>
    <n v="1973"/>
    <s v="Master"/>
    <s v="Married"/>
    <n v="54108"/>
    <n v="1"/>
    <n v="1"/>
    <d v="2012-11-05T00:00:00"/>
    <n v="74"/>
    <n v="539"/>
    <n v="6"/>
    <n v="91"/>
    <n v="8"/>
    <n v="6"/>
    <n v="97"/>
    <x v="226"/>
    <x v="43"/>
    <n v="91"/>
    <n v="8"/>
    <n v="6"/>
    <n v="97"/>
    <n v="13"/>
    <n v="8"/>
    <n v="2"/>
    <n v="9"/>
    <n v="8"/>
    <n v="0"/>
    <n v="0"/>
    <n v="0"/>
    <n v="0"/>
    <n v="0"/>
    <n v="0"/>
    <n v="0"/>
    <x v="2"/>
    <n v="747"/>
    <n v="124.5"/>
    <n v="23.34375"/>
    <m/>
    <n v="32"/>
    <n v="698"/>
    <m/>
    <n v="40.625"/>
    <n v="2"/>
    <n v="5"/>
    <n v="4"/>
    <s v="254"/>
    <s v="Frequent Buyers"/>
    <m/>
    <n v="698"/>
    <n v="1.9123287671232876"/>
    <n v="16.733524355300862"/>
    <n v="390.62320916905446"/>
    <n v="390.62320916905446"/>
    <n v="643.41619318181813"/>
    <d v="2013-01-18T00:00:00"/>
    <s v="Unique"/>
  </r>
  <r>
    <n v="1990"/>
    <n v="1974"/>
    <s v="PhD"/>
    <s v="Single"/>
    <n v="63159"/>
    <n v="0"/>
    <n v="0"/>
    <d v="2012-11-05T00:00:00"/>
    <n v="74"/>
    <n v="965"/>
    <n v="34"/>
    <n v="586"/>
    <n v="89"/>
    <n v="86"/>
    <n v="37"/>
    <x v="156"/>
    <x v="88"/>
    <n v="586"/>
    <n v="89"/>
    <n v="86"/>
    <n v="37"/>
    <n v="1"/>
    <n v="3"/>
    <n v="5"/>
    <n v="8"/>
    <n v="3"/>
    <n v="0"/>
    <n v="0"/>
    <n v="1"/>
    <n v="0"/>
    <n v="0"/>
    <n v="0"/>
    <n v="0"/>
    <x v="0"/>
    <n v="1797"/>
    <n v="299.5"/>
    <n v="105.70588235294117"/>
    <m/>
    <n v="17"/>
    <n v="698"/>
    <m/>
    <n v="5.8823529411764701"/>
    <n v="2"/>
    <n v="3"/>
    <n v="5"/>
    <s v="235"/>
    <s v="Big Spenders"/>
    <m/>
    <n v="698"/>
    <n v="1.9123287671232876"/>
    <n v="8.8896848137535827"/>
    <n v="939.69197707736396"/>
    <n v="939.69197707736396"/>
    <n v="392.5177809388336"/>
    <d v="2013-01-18T00:00:00"/>
    <s v="Unique"/>
  </r>
  <r>
    <n v="4856"/>
    <n v="1957"/>
    <s v="2n Cycle"/>
    <s v="Married"/>
    <n v="82347"/>
    <n v="0"/>
    <n v="0"/>
    <d v="2012-11-06T00:00:00"/>
    <n v="38"/>
    <n v="556"/>
    <n v="54"/>
    <n v="845"/>
    <n v="202"/>
    <n v="133"/>
    <n v="63"/>
    <x v="227"/>
    <x v="35"/>
    <n v="845"/>
    <n v="202"/>
    <n v="133"/>
    <n v="63"/>
    <n v="1"/>
    <n v="7"/>
    <n v="7"/>
    <n v="10"/>
    <n v="3"/>
    <n v="1"/>
    <n v="0"/>
    <n v="1"/>
    <n v="0"/>
    <n v="0"/>
    <n v="0"/>
    <n v="0"/>
    <x v="6"/>
    <n v="1853"/>
    <n v="308.83333333333331"/>
    <n v="74.12"/>
    <m/>
    <n v="25"/>
    <n v="697"/>
    <m/>
    <n v="4"/>
    <n v="4"/>
    <n v="5"/>
    <n v="5"/>
    <s v="455"/>
    <s v="Frequent Buyers"/>
    <m/>
    <n v="697"/>
    <n v="1.9095890410958904"/>
    <n v="13.091822094691535"/>
    <n v="970.36585365853659"/>
    <n v="970.36585365853659"/>
    <n v="996.35135135135135"/>
    <d v="2012-12-14T00:00:00"/>
    <s v="Unique"/>
  </r>
  <r>
    <n v="8722"/>
    <n v="1957"/>
    <s v="2n Cycle"/>
    <s v="Married"/>
    <n v="82347"/>
    <n v="0"/>
    <n v="0"/>
    <d v="2012-11-06T00:00:00"/>
    <n v="38"/>
    <n v="556"/>
    <n v="54"/>
    <n v="845"/>
    <n v="202"/>
    <n v="133"/>
    <n v="63"/>
    <x v="227"/>
    <x v="35"/>
    <n v="845"/>
    <n v="202"/>
    <n v="133"/>
    <n v="63"/>
    <n v="1"/>
    <n v="7"/>
    <n v="7"/>
    <n v="10"/>
    <n v="3"/>
    <n v="1"/>
    <n v="0"/>
    <n v="1"/>
    <n v="0"/>
    <n v="0"/>
    <n v="1"/>
    <n v="0"/>
    <x v="2"/>
    <n v="1853"/>
    <n v="308.83333333333331"/>
    <n v="74.12"/>
    <m/>
    <n v="25"/>
    <n v="697"/>
    <m/>
    <n v="4"/>
    <n v="4"/>
    <n v="5"/>
    <n v="5"/>
    <s v="455"/>
    <s v="Frequent Buyers"/>
    <m/>
    <n v="697"/>
    <n v="1.9095890410958904"/>
    <n v="13.091822094691535"/>
    <n v="970.36585365853659"/>
    <n v="970.36585365853659"/>
    <n v="262.71692745376959"/>
    <d v="2012-12-14T00:00:00"/>
    <s v="Unique"/>
  </r>
  <r>
    <n v="4945"/>
    <n v="1953"/>
    <s v="Graduation"/>
    <s v="Widow"/>
    <n v="53653"/>
    <n v="0"/>
    <n v="0"/>
    <d v="2012-11-07T00:00:00"/>
    <n v="29"/>
    <n v="815"/>
    <n v="10"/>
    <n v="239"/>
    <n v="28"/>
    <n v="10"/>
    <n v="108"/>
    <x v="228"/>
    <x v="17"/>
    <n v="239"/>
    <n v="28"/>
    <n v="10"/>
    <n v="108"/>
    <n v="2"/>
    <n v="10"/>
    <n v="4"/>
    <n v="12"/>
    <n v="6"/>
    <n v="0"/>
    <n v="0"/>
    <n v="0"/>
    <n v="0"/>
    <n v="0"/>
    <n v="0"/>
    <n v="0"/>
    <x v="0"/>
    <n v="1210"/>
    <n v="201.66666666666666"/>
    <n v="43.214285714285715"/>
    <m/>
    <n v="28"/>
    <n v="696"/>
    <m/>
    <n v="7.1428571428571423"/>
    <n v="4"/>
    <n v="5"/>
    <n v="5"/>
    <s v="455"/>
    <s v="Frequent Buyers"/>
    <m/>
    <n v="696"/>
    <n v="1.9068493150684931"/>
    <n v="14.683908045977011"/>
    <n v="634.55459770114942"/>
    <n v="634.55459770114942"/>
    <n v="645.64907275320968"/>
    <d v="2012-12-06T00:00:00"/>
    <s v="Unique"/>
  </r>
  <r>
    <n v="10446"/>
    <n v="1957"/>
    <s v="PhD"/>
    <s v="Married"/>
    <n v="82017"/>
    <n v="0"/>
    <n v="0"/>
    <d v="2012-11-07T00:00:00"/>
    <n v="58"/>
    <n v="184"/>
    <n v="23"/>
    <n v="446"/>
    <n v="30"/>
    <n v="23"/>
    <n v="23"/>
    <x v="229"/>
    <x v="46"/>
    <n v="446"/>
    <n v="30"/>
    <n v="23"/>
    <n v="23"/>
    <n v="1"/>
    <n v="5"/>
    <n v="4"/>
    <n v="7"/>
    <n v="2"/>
    <n v="1"/>
    <n v="0"/>
    <n v="0"/>
    <n v="1"/>
    <n v="1"/>
    <n v="1"/>
    <n v="0"/>
    <x v="2"/>
    <n v="729"/>
    <n v="121.5"/>
    <n v="42.882352941176471"/>
    <m/>
    <n v="17"/>
    <n v="696"/>
    <m/>
    <n v="5.8823529411764701"/>
    <n v="3"/>
    <n v="3"/>
    <n v="4"/>
    <s v="334"/>
    <s v="Needs Attention"/>
    <m/>
    <n v="696"/>
    <n v="1.9068493150684931"/>
    <n v="8.9152298850574709"/>
    <n v="382.30603448275861"/>
    <n v="382.30603448275861"/>
    <n v="678.52564102564099"/>
    <d v="2013-01-04T00:00:00"/>
    <s v="Unique"/>
  </r>
  <r>
    <n v="6497"/>
    <n v="1960"/>
    <s v="Graduation"/>
    <s v="Married"/>
    <n v="51651"/>
    <n v="0"/>
    <n v="1"/>
    <d v="2012-11-07T00:00:00"/>
    <n v="32"/>
    <n v="293"/>
    <n v="6"/>
    <n v="23"/>
    <n v="13"/>
    <n v="6"/>
    <n v="92"/>
    <x v="0"/>
    <x v="43"/>
    <n v="23"/>
    <n v="13"/>
    <n v="6"/>
    <n v="92"/>
    <n v="4"/>
    <n v="6"/>
    <n v="2"/>
    <n v="5"/>
    <n v="8"/>
    <n v="0"/>
    <n v="0"/>
    <n v="0"/>
    <n v="0"/>
    <n v="0"/>
    <n v="0"/>
    <n v="0"/>
    <x v="4"/>
    <n v="433"/>
    <n v="72.166666666666671"/>
    <n v="25.470588235294116"/>
    <m/>
    <n v="17"/>
    <n v="696"/>
    <m/>
    <n v="23.52941176470588"/>
    <n v="4"/>
    <n v="3"/>
    <n v="3"/>
    <s v="433"/>
    <s v="Potential Loyalists"/>
    <m/>
    <n v="696"/>
    <n v="1.9068493150684931"/>
    <n v="8.9152298850574709"/>
    <n v="227.07614942528733"/>
    <n v="227.07614942528735"/>
    <n v="8.8390313390313384"/>
    <d v="2012-12-09T00:00:00"/>
    <s v="Unique"/>
  </r>
  <r>
    <n v="1459"/>
    <n v="1966"/>
    <s v="PhD"/>
    <s v="Married"/>
    <n v="69063"/>
    <n v="0"/>
    <n v="1"/>
    <d v="2012-11-07T00:00:00"/>
    <n v="16"/>
    <n v="666"/>
    <n v="35"/>
    <n v="124"/>
    <n v="69"/>
    <n v="8"/>
    <n v="26"/>
    <x v="230"/>
    <x v="68"/>
    <n v="124"/>
    <n v="69"/>
    <n v="8"/>
    <n v="26"/>
    <n v="1"/>
    <n v="5"/>
    <n v="3"/>
    <n v="5"/>
    <n v="3"/>
    <n v="0"/>
    <n v="0"/>
    <n v="0"/>
    <n v="0"/>
    <n v="0"/>
    <n v="0"/>
    <n v="0"/>
    <x v="0"/>
    <n v="928"/>
    <n v="154.66666666666666"/>
    <n v="66.285714285714292"/>
    <m/>
    <n v="14"/>
    <n v="696"/>
    <m/>
    <n v="7.1428571428571423"/>
    <n v="5"/>
    <n v="3"/>
    <n v="4"/>
    <s v="534"/>
    <s v="Loyal Customers"/>
    <m/>
    <n v="696"/>
    <n v="1.9068493150684931"/>
    <n v="7.3419540229885056"/>
    <n v="486.66666666666669"/>
    <n v="486.66666666666669"/>
    <n v="610.76319543509271"/>
    <d v="2012-11-23T00:00:00"/>
    <s v="Unique"/>
  </r>
  <r>
    <n v="7706"/>
    <n v="1975"/>
    <s v="2n Cycle"/>
    <s v="Together"/>
    <n v="46772"/>
    <n v="0"/>
    <n v="1"/>
    <d v="2012-11-07T00:00:00"/>
    <n v="88"/>
    <n v="350"/>
    <n v="104"/>
    <n v="189"/>
    <n v="197"/>
    <n v="151"/>
    <n v="57"/>
    <x v="231"/>
    <x v="89"/>
    <n v="189"/>
    <n v="197"/>
    <n v="151"/>
    <n v="57"/>
    <n v="6"/>
    <n v="11"/>
    <n v="8"/>
    <n v="5"/>
    <n v="8"/>
    <n v="0"/>
    <n v="0"/>
    <n v="1"/>
    <n v="0"/>
    <n v="0"/>
    <n v="0"/>
    <n v="0"/>
    <x v="2"/>
    <n v="1048"/>
    <n v="174.66666666666666"/>
    <n v="34.93333333333333"/>
    <m/>
    <n v="30"/>
    <n v="696"/>
    <m/>
    <n v="20"/>
    <n v="1"/>
    <n v="5"/>
    <n v="4"/>
    <s v="154"/>
    <s v="Frequent Buyers"/>
    <m/>
    <n v="696"/>
    <n v="1.9068493150684931"/>
    <n v="15.732758620689655"/>
    <n v="549.59770114942523"/>
    <n v="549.59770114942535"/>
    <n v="7.7880512091038412"/>
    <d v="2013-02-03T00:00:00"/>
    <s v="Unique"/>
  </r>
  <r>
    <n v="6566"/>
    <n v="1954"/>
    <s v="PhD"/>
    <s v="Married"/>
    <n v="72550"/>
    <n v="1"/>
    <n v="1"/>
    <d v="2012-11-08T00:00:00"/>
    <n v="39"/>
    <n v="826"/>
    <n v="50"/>
    <n v="317"/>
    <n v="50"/>
    <n v="38"/>
    <n v="38"/>
    <x v="232"/>
    <x v="21"/>
    <n v="317"/>
    <n v="50"/>
    <n v="38"/>
    <n v="38"/>
    <n v="9"/>
    <n v="5"/>
    <n v="2"/>
    <n v="12"/>
    <n v="8"/>
    <n v="0"/>
    <n v="0"/>
    <n v="0"/>
    <n v="0"/>
    <n v="0"/>
    <n v="0"/>
    <n v="0"/>
    <x v="4"/>
    <n v="1319"/>
    <n v="219.83333333333334"/>
    <n v="47.107142857142854"/>
    <m/>
    <n v="28"/>
    <n v="695"/>
    <m/>
    <n v="32.142857142857146"/>
    <n v="4"/>
    <n v="5"/>
    <n v="5"/>
    <s v="455"/>
    <s v="Frequent Buyers"/>
    <m/>
    <n v="695"/>
    <n v="1.904109589041096"/>
    <n v="14.705035971223021"/>
    <n v="692.71223021582728"/>
    <n v="692.71223021582728"/>
    <n v="28.157142857142858"/>
    <d v="2012-12-17T00:00:00"/>
    <s v="Unique"/>
  </r>
  <r>
    <n v="3298"/>
    <n v="1956"/>
    <s v="Master"/>
    <s v="Married"/>
    <n v="52973"/>
    <n v="0"/>
    <n v="1"/>
    <d v="2012-11-08T00:00:00"/>
    <n v="92"/>
    <n v="856"/>
    <n v="0"/>
    <n v="76"/>
    <n v="12"/>
    <n v="9"/>
    <n v="199"/>
    <x v="233"/>
    <x v="0"/>
    <n v="76"/>
    <n v="12"/>
    <n v="9"/>
    <n v="199"/>
    <n v="7"/>
    <n v="9"/>
    <n v="6"/>
    <n v="9"/>
    <n v="8"/>
    <n v="0"/>
    <n v="0"/>
    <n v="0"/>
    <n v="0"/>
    <n v="0"/>
    <n v="0"/>
    <n v="0"/>
    <x v="3"/>
    <n v="1152"/>
    <n v="192"/>
    <n v="37.161290322580648"/>
    <m/>
    <n v="31"/>
    <n v="695"/>
    <m/>
    <n v="22.58064516129032"/>
    <n v="1"/>
    <n v="5"/>
    <n v="4"/>
    <s v="154"/>
    <s v="Frequent Buyers"/>
    <m/>
    <n v="695"/>
    <n v="1.904109589041096"/>
    <n v="16.280575539568346"/>
    <n v="605.00719424460442"/>
    <n v="605.00719424460431"/>
    <n v="28.157142857142858"/>
    <d v="2013-02-08T00:00:00"/>
    <s v="Unique"/>
  </r>
  <r>
    <n v="8369"/>
    <n v="1987"/>
    <s v="Graduation"/>
    <s v="Together"/>
    <n v="18227"/>
    <n v="1"/>
    <n v="0"/>
    <d v="2012-11-08T00:00:00"/>
    <n v="21"/>
    <n v="1"/>
    <n v="2"/>
    <n v="7"/>
    <n v="4"/>
    <n v="3"/>
    <n v="11"/>
    <x v="42"/>
    <x v="12"/>
    <n v="7"/>
    <n v="4"/>
    <n v="3"/>
    <n v="11"/>
    <n v="1"/>
    <n v="0"/>
    <n v="1"/>
    <n v="2"/>
    <n v="8"/>
    <n v="0"/>
    <n v="0"/>
    <n v="0"/>
    <n v="0"/>
    <n v="0"/>
    <n v="0"/>
    <n v="0"/>
    <x v="0"/>
    <n v="28"/>
    <n v="4.666666666666667"/>
    <n v="7"/>
    <m/>
    <n v="4"/>
    <n v="695"/>
    <m/>
    <n v="25"/>
    <n v="4"/>
    <n v="1"/>
    <n v="1"/>
    <s v="411"/>
    <s v="Potential Loyalists"/>
    <m/>
    <n v="695"/>
    <n v="1.904109589041096"/>
    <n v="2.1007194244604315"/>
    <n v="14.705035971223021"/>
    <n v="14.705035971223021"/>
    <n v="69.350000000000009"/>
    <d v="2012-11-29T00:00:00"/>
    <s v="Unique"/>
  </r>
  <r>
    <n v="5636"/>
    <n v="1963"/>
    <s v="Graduation"/>
    <s v="Single"/>
    <n v="30983"/>
    <n v="0"/>
    <n v="0"/>
    <d v="2012-11-09T00:00:00"/>
    <n v="50"/>
    <n v="51"/>
    <n v="4"/>
    <n v="50"/>
    <n v="12"/>
    <n v="1"/>
    <n v="49"/>
    <x v="234"/>
    <x v="16"/>
    <n v="50"/>
    <n v="12"/>
    <n v="1"/>
    <n v="49"/>
    <n v="1"/>
    <n v="4"/>
    <n v="0"/>
    <n v="3"/>
    <n v="8"/>
    <n v="0"/>
    <n v="0"/>
    <n v="0"/>
    <n v="0"/>
    <n v="0"/>
    <n v="1"/>
    <n v="0"/>
    <x v="6"/>
    <n v="167"/>
    <n v="27.833333333333332"/>
    <n v="20.875"/>
    <m/>
    <n v="8"/>
    <n v="694"/>
    <m/>
    <n v="12.5"/>
    <n v="3"/>
    <n v="2"/>
    <n v="2"/>
    <s v="322"/>
    <s v="Needs Attention"/>
    <m/>
    <n v="694"/>
    <n v="1.9013698630136986"/>
    <n v="4.2074927953890491"/>
    <n v="87.831412103746402"/>
    <n v="87.831412103746402"/>
    <n v="21.37857142857143"/>
    <d v="2012-12-29T00:00:00"/>
    <s v="Unique"/>
  </r>
  <r>
    <n v="10299"/>
    <n v="1969"/>
    <s v="PhD"/>
    <s v="Single"/>
    <n v="48240"/>
    <n v="0"/>
    <n v="0"/>
    <d v="2012-11-09T00:00:00"/>
    <n v="73"/>
    <n v="389"/>
    <n v="91"/>
    <n v="248"/>
    <n v="64"/>
    <n v="49"/>
    <n v="41"/>
    <x v="235"/>
    <x v="76"/>
    <n v="248"/>
    <n v="64"/>
    <n v="49"/>
    <n v="41"/>
    <n v="3"/>
    <n v="6"/>
    <n v="3"/>
    <n v="13"/>
    <n v="5"/>
    <n v="0"/>
    <n v="0"/>
    <n v="0"/>
    <n v="0"/>
    <n v="0"/>
    <n v="1"/>
    <n v="0"/>
    <x v="0"/>
    <n v="882"/>
    <n v="147"/>
    <n v="35.28"/>
    <m/>
    <n v="25"/>
    <n v="694"/>
    <m/>
    <n v="12"/>
    <n v="2"/>
    <n v="5"/>
    <n v="4"/>
    <s v="254"/>
    <s v="Frequent Buyers"/>
    <m/>
    <n v="694"/>
    <n v="1.9013698630136986"/>
    <n v="13.148414985590778"/>
    <n v="463.87608069164264"/>
    <n v="463.87608069164264"/>
    <n v="30.242857142857144"/>
    <d v="2013-01-21T00:00:00"/>
    <s v="Unique"/>
  </r>
  <r>
    <n v="5289"/>
    <n v="1975"/>
    <s v="2n Cycle"/>
    <s v="Single"/>
    <n v="41658"/>
    <n v="1"/>
    <n v="1"/>
    <d v="2012-11-09T00:00:00"/>
    <n v="30"/>
    <n v="8"/>
    <n v="4"/>
    <n v="12"/>
    <n v="15"/>
    <n v="4"/>
    <n v="29"/>
    <x v="76"/>
    <x v="16"/>
    <n v="12"/>
    <n v="15"/>
    <n v="4"/>
    <n v="29"/>
    <n v="2"/>
    <n v="1"/>
    <n v="1"/>
    <n v="2"/>
    <n v="4"/>
    <n v="0"/>
    <n v="0"/>
    <n v="0"/>
    <n v="0"/>
    <n v="0"/>
    <n v="0"/>
    <n v="0"/>
    <x v="4"/>
    <n v="72"/>
    <n v="12"/>
    <n v="12"/>
    <m/>
    <n v="6"/>
    <n v="694"/>
    <m/>
    <n v="33.333333333333329"/>
    <n v="4"/>
    <n v="1"/>
    <n v="2"/>
    <s v="412"/>
    <s v="Potential Loyalists"/>
    <m/>
    <n v="694"/>
    <n v="1.9013698630136986"/>
    <n v="3.1556195965417868"/>
    <n v="37.867435158501443"/>
    <n v="37.867435158501443"/>
    <n v="131.92142857142858"/>
    <d v="2012-12-09T00:00:00"/>
    <s v="Unique"/>
  </r>
  <r>
    <n v="10882"/>
    <n v="1976"/>
    <s v="Graduation"/>
    <s v="Married"/>
    <n v="53858"/>
    <n v="0"/>
    <n v="1"/>
    <d v="2012-11-09T00:00:00"/>
    <n v="50"/>
    <n v="407"/>
    <n v="53"/>
    <n v="221"/>
    <n v="58"/>
    <n v="150"/>
    <n v="26"/>
    <x v="179"/>
    <x v="85"/>
    <n v="221"/>
    <n v="58"/>
    <n v="150"/>
    <n v="26"/>
    <n v="4"/>
    <n v="4"/>
    <n v="3"/>
    <n v="6"/>
    <n v="4"/>
    <n v="0"/>
    <n v="0"/>
    <n v="0"/>
    <n v="0"/>
    <n v="0"/>
    <n v="0"/>
    <n v="0"/>
    <x v="0"/>
    <n v="915"/>
    <n v="152.5"/>
    <n v="53.823529411764703"/>
    <m/>
    <n v="17"/>
    <n v="694"/>
    <m/>
    <n v="23.52941176470588"/>
    <n v="3"/>
    <n v="3"/>
    <n v="4"/>
    <s v="334"/>
    <s v="Needs Attention"/>
    <m/>
    <n v="694"/>
    <n v="1.9013698630136986"/>
    <n v="8.9409221902017286"/>
    <n v="481.23198847262245"/>
    <n v="481.2319884726225"/>
    <n v="9.3857142857142861"/>
    <d v="2012-12-29T00:00:00"/>
    <s v="Unique"/>
  </r>
  <r>
    <n v="8213"/>
    <n v="1980"/>
    <s v="2n Cycle"/>
    <s v="Together"/>
    <n v="14515"/>
    <n v="1"/>
    <n v="0"/>
    <d v="2012-11-09T00:00:00"/>
    <n v="71"/>
    <n v="6"/>
    <n v="4"/>
    <n v="9"/>
    <n v="6"/>
    <n v="36"/>
    <n v="35"/>
    <x v="167"/>
    <x v="16"/>
    <n v="9"/>
    <n v="6"/>
    <n v="36"/>
    <n v="35"/>
    <n v="4"/>
    <n v="2"/>
    <n v="2"/>
    <n v="3"/>
    <n v="7"/>
    <n v="0"/>
    <n v="0"/>
    <n v="0"/>
    <n v="0"/>
    <n v="0"/>
    <n v="1"/>
    <n v="0"/>
    <x v="0"/>
    <n v="96"/>
    <n v="16"/>
    <n v="8.7272727272727266"/>
    <m/>
    <n v="11"/>
    <n v="694"/>
    <m/>
    <n v="36.363636363636367"/>
    <n v="2"/>
    <n v="2"/>
    <n v="2"/>
    <s v="222"/>
    <s v="About to Sleep"/>
    <m/>
    <n v="694"/>
    <n v="1.9013698630136986"/>
    <n v="5.7853025936599423"/>
    <n v="50.489913544668582"/>
    <n v="50.489913544668589"/>
    <n v="234.64285714285717"/>
    <d v="2013-01-19T00:00:00"/>
    <s v="Unique"/>
  </r>
  <r>
    <n v="2407"/>
    <n v="1982"/>
    <s v="Graduation"/>
    <s v="Married"/>
    <n v="69109"/>
    <n v="0"/>
    <n v="0"/>
    <d v="2012-11-09T00:00:00"/>
    <n v="10"/>
    <n v="823"/>
    <n v="25"/>
    <n v="459"/>
    <n v="124"/>
    <n v="29"/>
    <n v="95"/>
    <x v="236"/>
    <x v="69"/>
    <n v="459"/>
    <n v="124"/>
    <n v="29"/>
    <n v="95"/>
    <n v="1"/>
    <n v="6"/>
    <n v="6"/>
    <n v="7"/>
    <n v="4"/>
    <n v="0"/>
    <n v="0"/>
    <n v="0"/>
    <n v="0"/>
    <n v="1"/>
    <n v="1"/>
    <n v="0"/>
    <x v="1"/>
    <n v="1555"/>
    <n v="259.16666666666669"/>
    <n v="77.75"/>
    <m/>
    <n v="20"/>
    <n v="694"/>
    <m/>
    <n v="5"/>
    <n v="5"/>
    <n v="4"/>
    <n v="5"/>
    <s v="545"/>
    <s v="Loyal Customers"/>
    <m/>
    <n v="694"/>
    <n v="1.9013698630136986"/>
    <n v="10.518731988472622"/>
    <n v="817.8314121037464"/>
    <n v="817.8314121037464"/>
    <n v="226.94842406876791"/>
    <d v="2012-11-19T00:00:00"/>
    <s v="Unique"/>
  </r>
  <r>
    <n v="9064"/>
    <n v="1982"/>
    <s v="Graduation"/>
    <s v="Married"/>
    <n v="69109"/>
    <n v="0"/>
    <n v="0"/>
    <d v="2012-11-09T00:00:00"/>
    <n v="10"/>
    <n v="823"/>
    <n v="25"/>
    <n v="459"/>
    <n v="124"/>
    <n v="29"/>
    <n v="95"/>
    <x v="236"/>
    <x v="69"/>
    <n v="459"/>
    <n v="124"/>
    <n v="29"/>
    <n v="95"/>
    <n v="1"/>
    <n v="6"/>
    <n v="6"/>
    <n v="7"/>
    <n v="4"/>
    <n v="0"/>
    <n v="0"/>
    <n v="0"/>
    <n v="0"/>
    <n v="1"/>
    <n v="1"/>
    <n v="0"/>
    <x v="0"/>
    <n v="1555"/>
    <n v="259.16666666666669"/>
    <n v="77.75"/>
    <m/>
    <n v="20"/>
    <n v="694"/>
    <m/>
    <n v="5"/>
    <n v="5"/>
    <n v="4"/>
    <n v="5"/>
    <s v="545"/>
    <s v="Loyal Customers"/>
    <m/>
    <n v="694"/>
    <n v="1.9013698630136986"/>
    <n v="10.518731988472622"/>
    <n v="817.8314121037464"/>
    <n v="817.8314121037464"/>
    <n v="449.19054441260749"/>
    <d v="2012-11-19T00:00:00"/>
    <s v="Unique"/>
  </r>
  <r>
    <n v="9909"/>
    <n v="1996"/>
    <s v="2n Cycle"/>
    <s v="Married"/>
    <n v="7500"/>
    <n v="0"/>
    <n v="0"/>
    <d v="2012-11-09T00:00:00"/>
    <n v="24"/>
    <n v="3"/>
    <n v="18"/>
    <n v="14"/>
    <n v="15"/>
    <n v="22"/>
    <n v="50"/>
    <x v="13"/>
    <x v="53"/>
    <n v="14"/>
    <n v="15"/>
    <n v="22"/>
    <n v="50"/>
    <n v="3"/>
    <n v="3"/>
    <n v="1"/>
    <n v="3"/>
    <n v="9"/>
    <n v="0"/>
    <n v="0"/>
    <n v="0"/>
    <n v="0"/>
    <n v="0"/>
    <n v="1"/>
    <n v="0"/>
    <x v="4"/>
    <n v="122"/>
    <n v="20.333333333333332"/>
    <n v="12.2"/>
    <m/>
    <n v="10"/>
    <n v="694"/>
    <m/>
    <n v="30"/>
    <n v="4"/>
    <n v="2"/>
    <n v="2"/>
    <s v="422"/>
    <s v="Potential Loyalists"/>
    <m/>
    <n v="694"/>
    <n v="1.9013698630136986"/>
    <n v="5.2593659942363109"/>
    <n v="64.164265129682988"/>
    <n v="64.164265129683002"/>
    <n v="632.35336194563661"/>
    <d v="2012-12-03T00:00:00"/>
    <s v="Unique"/>
  </r>
  <r>
    <n v="7396"/>
    <n v="1966"/>
    <s v="Graduation"/>
    <s v="Married"/>
    <n v="80398"/>
    <n v="0"/>
    <n v="0"/>
    <d v="2012-11-10T00:00:00"/>
    <n v="92"/>
    <n v="342"/>
    <n v="51"/>
    <n v="936"/>
    <n v="207"/>
    <n v="35"/>
    <n v="26"/>
    <x v="237"/>
    <x v="58"/>
    <n v="936"/>
    <n v="207"/>
    <n v="35"/>
    <n v="26"/>
    <n v="1"/>
    <n v="5"/>
    <n v="8"/>
    <n v="12"/>
    <n v="3"/>
    <n v="0"/>
    <n v="0"/>
    <n v="0"/>
    <n v="0"/>
    <n v="1"/>
    <n v="0"/>
    <n v="0"/>
    <x v="0"/>
    <n v="1597"/>
    <n v="266.16666666666669"/>
    <n v="61.42307692307692"/>
    <m/>
    <n v="26"/>
    <n v="693"/>
    <m/>
    <n v="3.8461538461538463"/>
    <n v="1"/>
    <n v="5"/>
    <n v="5"/>
    <s v="155"/>
    <s v="Frequent Buyers"/>
    <m/>
    <n v="693"/>
    <n v="1.8986301369863015"/>
    <n v="13.694083694083693"/>
    <n v="841.13275613275596"/>
    <n v="841.13275613275607"/>
    <n v="390.62320916905446"/>
    <d v="2013-02-10T00:00:00"/>
    <s v="Unique"/>
  </r>
  <r>
    <n v="5544"/>
    <n v="1970"/>
    <s v="Graduation"/>
    <s v="Single"/>
    <n v="67384"/>
    <n v="0"/>
    <n v="1"/>
    <d v="2012-11-10T00:00:00"/>
    <n v="32"/>
    <n v="957"/>
    <n v="40"/>
    <n v="175"/>
    <n v="158"/>
    <n v="53"/>
    <n v="107"/>
    <x v="25"/>
    <x v="90"/>
    <n v="175"/>
    <n v="158"/>
    <n v="53"/>
    <n v="107"/>
    <n v="2"/>
    <n v="7"/>
    <n v="8"/>
    <n v="5"/>
    <n v="5"/>
    <n v="0"/>
    <n v="0"/>
    <n v="0"/>
    <n v="1"/>
    <n v="0"/>
    <n v="0"/>
    <n v="0"/>
    <x v="0"/>
    <n v="1490"/>
    <n v="248.33333333333334"/>
    <n v="67.727272727272734"/>
    <m/>
    <n v="22"/>
    <n v="693"/>
    <m/>
    <n v="9.0909090909090917"/>
    <n v="4"/>
    <n v="4"/>
    <n v="5"/>
    <s v="445"/>
    <s v="Big Spenders"/>
    <m/>
    <n v="693"/>
    <n v="1.8986301369863015"/>
    <n v="11.587301587301587"/>
    <n v="784.77633477633481"/>
    <n v="784.77633477633469"/>
    <n v="970.36585365853659"/>
    <d v="2012-12-12T00:00:00"/>
    <s v="Unique"/>
  </r>
  <r>
    <n v="5966"/>
    <n v="1974"/>
    <s v="PhD"/>
    <s v="Married"/>
    <n v="45207"/>
    <n v="1"/>
    <n v="1"/>
    <d v="2012-11-10T00:00:00"/>
    <n v="64"/>
    <n v="203"/>
    <n v="0"/>
    <n v="10"/>
    <n v="0"/>
    <n v="0"/>
    <n v="2"/>
    <x v="238"/>
    <x v="0"/>
    <n v="10"/>
    <s v=""/>
    <s v=""/>
    <n v="2"/>
    <n v="5"/>
    <n v="3"/>
    <n v="1"/>
    <n v="6"/>
    <n v="6"/>
    <n v="0"/>
    <n v="0"/>
    <n v="0"/>
    <n v="1"/>
    <n v="0"/>
    <n v="0"/>
    <n v="0"/>
    <x v="0"/>
    <n v="215"/>
    <n v="35.833333333333336"/>
    <n v="14.333333333333334"/>
    <m/>
    <n v="15"/>
    <n v="693"/>
    <m/>
    <n v="33.333333333333329"/>
    <n v="2"/>
    <n v="3"/>
    <n v="3"/>
    <s v="233"/>
    <s v="About to Sleep"/>
    <m/>
    <n v="693"/>
    <n v="1.8986301369863015"/>
    <n v="7.9004329004329001"/>
    <n v="113.23953823953823"/>
    <n v="113.23953823953823"/>
    <n v="892.10601719197712"/>
    <d v="2013-01-13T00:00:00"/>
    <s v="Unique"/>
  </r>
  <r>
    <n v="11121"/>
    <n v="1981"/>
    <s v="Graduation"/>
    <s v="Married"/>
    <n v="19419"/>
    <n v="1"/>
    <n v="0"/>
    <d v="2012-11-10T00:00:00"/>
    <n v="76"/>
    <n v="2"/>
    <n v="14"/>
    <n v="28"/>
    <n v="16"/>
    <n v="3"/>
    <n v="7"/>
    <x v="95"/>
    <x v="67"/>
    <n v="28"/>
    <n v="16"/>
    <n v="3"/>
    <n v="7"/>
    <n v="4"/>
    <n v="4"/>
    <n v="0"/>
    <n v="3"/>
    <n v="9"/>
    <n v="0"/>
    <n v="0"/>
    <n v="0"/>
    <n v="0"/>
    <n v="0"/>
    <n v="0"/>
    <n v="0"/>
    <x v="6"/>
    <n v="70"/>
    <n v="11.666666666666666"/>
    <n v="6.3636363636363633"/>
    <m/>
    <n v="11"/>
    <n v="693"/>
    <m/>
    <n v="36.363636363636367"/>
    <n v="2"/>
    <n v="2"/>
    <n v="2"/>
    <s v="222"/>
    <s v="About to Sleep"/>
    <m/>
    <n v="693"/>
    <n v="1.8986301369863015"/>
    <n v="5.7936507936507935"/>
    <n v="36.868686868686865"/>
    <n v="36.868686868686865"/>
    <n v="939.69197707736396"/>
    <d v="2013-01-25T00:00:00"/>
    <s v="Unique"/>
  </r>
  <r>
    <n v="624"/>
    <n v="1984"/>
    <s v="Master"/>
    <s v="Single"/>
    <n v="18890"/>
    <n v="0"/>
    <n v="0"/>
    <d v="2012-11-10T00:00:00"/>
    <n v="5"/>
    <n v="6"/>
    <n v="4"/>
    <n v="1"/>
    <n v="7"/>
    <n v="2"/>
    <n v="15"/>
    <x v="167"/>
    <x v="16"/>
    <n v="1"/>
    <n v="7"/>
    <n v="2"/>
    <n v="15"/>
    <n v="1"/>
    <n v="0"/>
    <n v="1"/>
    <n v="2"/>
    <n v="6"/>
    <n v="0"/>
    <n v="0"/>
    <n v="1"/>
    <n v="0"/>
    <n v="0"/>
    <n v="1"/>
    <n v="0"/>
    <x v="3"/>
    <n v="35"/>
    <n v="5.833333333333333"/>
    <n v="8.75"/>
    <m/>
    <n v="4"/>
    <n v="693"/>
    <m/>
    <n v="25"/>
    <n v="5"/>
    <n v="1"/>
    <n v="1"/>
    <s v="511"/>
    <s v="Others"/>
    <m/>
    <n v="693"/>
    <n v="1.8986301369863015"/>
    <n v="2.1067821067821066"/>
    <n v="18.434343434343432"/>
    <n v="18.434343434343432"/>
    <n v="549.59770114942535"/>
    <d v="2012-11-15T00:00:00"/>
    <s v="Unique"/>
  </r>
  <r>
    <n v="7431"/>
    <n v="1991"/>
    <s v="PhD"/>
    <s v="Single"/>
    <n v="68126"/>
    <n v="0"/>
    <n v="0"/>
    <d v="2012-11-10T00:00:00"/>
    <n v="40"/>
    <n v="1332"/>
    <n v="17"/>
    <n v="311"/>
    <n v="23"/>
    <n v="51"/>
    <n v="86"/>
    <x v="239"/>
    <x v="4"/>
    <n v="311"/>
    <n v="23"/>
    <n v="51"/>
    <n v="86"/>
    <n v="1"/>
    <n v="7"/>
    <n v="4"/>
    <n v="5"/>
    <n v="9"/>
    <n v="0"/>
    <n v="0"/>
    <n v="0"/>
    <n v="1"/>
    <n v="0"/>
    <n v="1"/>
    <n v="0"/>
    <x v="2"/>
    <n v="1820"/>
    <n v="303.33333333333331"/>
    <n v="107.05882352941177"/>
    <m/>
    <n v="17"/>
    <n v="693"/>
    <m/>
    <n v="5.8823529411764701"/>
    <n v="3"/>
    <n v="3"/>
    <n v="5"/>
    <s v="335"/>
    <s v="Big Spenders"/>
    <m/>
    <n v="693"/>
    <n v="1.8986301369863015"/>
    <n v="8.953823953823953"/>
    <n v="958.58585858585855"/>
    <n v="958.58585858585855"/>
    <n v="970.36585365853659"/>
    <d v="2012-12-20T00:00:00"/>
    <s v="Unique"/>
  </r>
  <r>
    <n v="1245"/>
    <n v="1966"/>
    <s v="Graduation"/>
    <s v="Single"/>
    <n v="63810"/>
    <n v="0"/>
    <n v="1"/>
    <d v="2012-11-11T00:00:00"/>
    <n v="45"/>
    <n v="977"/>
    <n v="12"/>
    <n v="253"/>
    <n v="16"/>
    <n v="12"/>
    <n v="101"/>
    <x v="240"/>
    <x v="27"/>
    <n v="253"/>
    <n v="16"/>
    <n v="12"/>
    <n v="101"/>
    <n v="4"/>
    <n v="4"/>
    <n v="3"/>
    <n v="12"/>
    <n v="8"/>
    <n v="0"/>
    <n v="0"/>
    <n v="0"/>
    <n v="1"/>
    <n v="0"/>
    <n v="0"/>
    <n v="0"/>
    <x v="0"/>
    <n v="1371"/>
    <n v="228.5"/>
    <n v="59.608695652173914"/>
    <m/>
    <n v="23"/>
    <n v="692"/>
    <m/>
    <n v="17.391304347826086"/>
    <n v="3"/>
    <n v="5"/>
    <n v="5"/>
    <s v="355"/>
    <s v="Frequent Buyers"/>
    <m/>
    <n v="692"/>
    <n v="1.8958904109589041"/>
    <n v="12.13150289017341"/>
    <n v="723.14306358381498"/>
    <n v="723.14306358381509"/>
    <n v="227.07614942528735"/>
    <d v="2012-12-26T00:00:00"/>
    <s v="Unique"/>
  </r>
  <r>
    <n v="2561"/>
    <n v="1966"/>
    <s v="Graduation"/>
    <s v="Single"/>
    <n v="63810"/>
    <n v="0"/>
    <n v="1"/>
    <d v="2012-11-11T00:00:00"/>
    <n v="45"/>
    <n v="977"/>
    <n v="12"/>
    <n v="253"/>
    <n v="16"/>
    <n v="12"/>
    <n v="101"/>
    <x v="240"/>
    <x v="27"/>
    <n v="253"/>
    <n v="16"/>
    <n v="12"/>
    <n v="101"/>
    <n v="4"/>
    <n v="4"/>
    <n v="3"/>
    <n v="12"/>
    <n v="8"/>
    <n v="0"/>
    <n v="0"/>
    <n v="0"/>
    <n v="1"/>
    <n v="0"/>
    <n v="0"/>
    <n v="0"/>
    <x v="5"/>
    <n v="1371"/>
    <n v="228.5"/>
    <n v="59.608695652173914"/>
    <m/>
    <n v="23"/>
    <n v="692"/>
    <m/>
    <n v="17.391304347826086"/>
    <n v="3"/>
    <n v="5"/>
    <n v="5"/>
    <s v="355"/>
    <s v="Frequent Buyers"/>
    <m/>
    <n v="692"/>
    <n v="1.8958904109589041"/>
    <n v="12.13150289017341"/>
    <n v="723.14306358381498"/>
    <n v="723.14306358381509"/>
    <n v="382.30603448275861"/>
    <d v="2012-12-26T00:00:00"/>
    <s v="Unique"/>
  </r>
  <r>
    <n v="3887"/>
    <n v="1970"/>
    <s v="Graduation"/>
    <s v="Single"/>
    <n v="27242"/>
    <n v="1"/>
    <n v="0"/>
    <d v="2012-11-11T00:00:00"/>
    <n v="2"/>
    <n v="3"/>
    <n v="17"/>
    <n v="26"/>
    <n v="20"/>
    <n v="1"/>
    <n v="39"/>
    <x v="13"/>
    <x v="4"/>
    <n v="26"/>
    <n v="20"/>
    <n v="1"/>
    <n v="39"/>
    <n v="2"/>
    <n v="2"/>
    <n v="0"/>
    <n v="3"/>
    <n v="9"/>
    <n v="0"/>
    <n v="0"/>
    <n v="0"/>
    <n v="0"/>
    <n v="0"/>
    <n v="1"/>
    <n v="0"/>
    <x v="6"/>
    <n v="106"/>
    <n v="17.666666666666668"/>
    <n v="15.142857142857142"/>
    <m/>
    <n v="7"/>
    <n v="692"/>
    <m/>
    <n v="28.571428571428569"/>
    <n v="5"/>
    <n v="1"/>
    <n v="2"/>
    <s v="512"/>
    <s v="Others"/>
    <m/>
    <n v="692"/>
    <n v="1.8958904109589041"/>
    <n v="3.6921965317919074"/>
    <n v="55.910404624277454"/>
    <n v="55.910404624277454"/>
    <n v="634.55459770114942"/>
    <d v="2012-11-13T00:00:00"/>
    <s v="Unique"/>
  </r>
  <r>
    <n v="4099"/>
    <n v="1972"/>
    <s v="Graduation"/>
    <s v="Married"/>
    <n v="30675"/>
    <n v="1"/>
    <n v="0"/>
    <d v="2012-11-12T00:00:00"/>
    <n v="14"/>
    <n v="10"/>
    <n v="2"/>
    <n v="16"/>
    <n v="11"/>
    <n v="2"/>
    <n v="21"/>
    <x v="122"/>
    <x v="12"/>
    <n v="16"/>
    <n v="11"/>
    <n v="2"/>
    <n v="21"/>
    <n v="1"/>
    <n v="1"/>
    <n v="0"/>
    <n v="3"/>
    <n v="8"/>
    <n v="0"/>
    <n v="0"/>
    <n v="0"/>
    <n v="0"/>
    <n v="0"/>
    <n v="0"/>
    <n v="0"/>
    <x v="0"/>
    <n v="62"/>
    <n v="10.333333333333334"/>
    <n v="12.4"/>
    <m/>
    <n v="5"/>
    <n v="691"/>
    <m/>
    <n v="20"/>
    <n v="5"/>
    <n v="1"/>
    <n v="2"/>
    <s v="512"/>
    <s v="Others"/>
    <m/>
    <n v="691"/>
    <n v="1.893150684931507"/>
    <n v="2.6410998552821994"/>
    <n v="32.749638205499274"/>
    <n v="32.749638205499274"/>
    <n v="605.00719424460431"/>
    <d v="2012-11-26T00:00:00"/>
    <s v="Unique"/>
  </r>
  <r>
    <n v="2975"/>
    <n v="1976"/>
    <s v="Graduation"/>
    <s v="Together"/>
    <n v="85606"/>
    <n v="0"/>
    <n v="1"/>
    <d v="2012-11-12T00:00:00"/>
    <n v="89"/>
    <n v="717"/>
    <n v="42"/>
    <n v="864"/>
    <n v="219"/>
    <n v="30"/>
    <n v="84"/>
    <x v="241"/>
    <x v="38"/>
    <n v="864"/>
    <n v="219"/>
    <n v="30"/>
    <n v="84"/>
    <n v="2"/>
    <n v="6"/>
    <n v="7"/>
    <n v="9"/>
    <n v="3"/>
    <n v="1"/>
    <n v="0"/>
    <n v="0"/>
    <n v="0"/>
    <n v="0"/>
    <n v="0"/>
    <n v="0"/>
    <x v="0"/>
    <n v="1956"/>
    <n v="326"/>
    <n v="81.5"/>
    <m/>
    <n v="24"/>
    <n v="691"/>
    <m/>
    <n v="8.3333333333333321"/>
    <n v="1"/>
    <n v="5"/>
    <n v="5"/>
    <s v="155"/>
    <s v="Frequent Buyers"/>
    <m/>
    <n v="691"/>
    <n v="1.893150684931507"/>
    <n v="12.677279305354558"/>
    <n v="1033.1982633863965"/>
    <n v="1033.1982633863965"/>
    <n v="486.66666666666669"/>
    <d v="2013-02-09T00:00:00"/>
    <s v="Unique"/>
  </r>
  <r>
    <n v="10995"/>
    <n v="1988"/>
    <s v="2n Cycle"/>
    <s v="Married"/>
    <n v="15716"/>
    <n v="1"/>
    <n v="0"/>
    <d v="2012-11-12T00:00:00"/>
    <n v="8"/>
    <n v="16"/>
    <n v="5"/>
    <n v="30"/>
    <n v="8"/>
    <n v="7"/>
    <n v="26"/>
    <x v="79"/>
    <x v="30"/>
    <n v="30"/>
    <n v="8"/>
    <n v="7"/>
    <n v="26"/>
    <n v="3"/>
    <n v="3"/>
    <n v="0"/>
    <n v="4"/>
    <n v="8"/>
    <n v="0"/>
    <n v="0"/>
    <n v="0"/>
    <n v="0"/>
    <n v="0"/>
    <n v="0"/>
    <n v="1"/>
    <x v="3"/>
    <n v="92"/>
    <n v="15.333333333333334"/>
    <n v="9.1999999999999993"/>
    <m/>
    <n v="10"/>
    <n v="691"/>
    <m/>
    <n v="30"/>
    <n v="5"/>
    <n v="2"/>
    <n v="2"/>
    <s v="522"/>
    <s v="Others"/>
    <m/>
    <n v="691"/>
    <n v="1.893150684931507"/>
    <n v="5.2821997105643987"/>
    <n v="48.596237337192463"/>
    <n v="48.59623733719247"/>
    <n v="692.71223021582728"/>
    <d v="2012-11-20T00:00:00"/>
    <s v="Unique"/>
  </r>
  <r>
    <n v="1867"/>
    <n v="1957"/>
    <s v="Graduation"/>
    <s v="Single"/>
    <n v="64849"/>
    <n v="0"/>
    <n v="0"/>
    <d v="2012-11-13T00:00:00"/>
    <n v="42"/>
    <n v="652"/>
    <n v="48"/>
    <n v="350"/>
    <n v="94"/>
    <n v="84"/>
    <n v="108"/>
    <x v="242"/>
    <x v="57"/>
    <n v="350"/>
    <n v="94"/>
    <n v="84"/>
    <n v="108"/>
    <n v="1"/>
    <n v="9"/>
    <n v="3"/>
    <n v="6"/>
    <n v="5"/>
    <n v="0"/>
    <n v="0"/>
    <n v="0"/>
    <n v="0"/>
    <n v="0"/>
    <n v="1"/>
    <n v="0"/>
    <x v="0"/>
    <n v="1336"/>
    <n v="222.66666666666666"/>
    <n v="70.315789473684205"/>
    <m/>
    <n v="19"/>
    <n v="690"/>
    <m/>
    <n v="5.2631578947368416"/>
    <n v="3"/>
    <n v="4"/>
    <n v="5"/>
    <s v="345"/>
    <s v="Big Spenders"/>
    <m/>
    <n v="690"/>
    <n v="1.8904109589041096"/>
    <n v="10.05072463768116"/>
    <n v="706.72463768115938"/>
    <n v="706.72463768115938"/>
    <n v="481.2319884726225"/>
    <d v="2012-12-25T00:00:00"/>
    <s v="Unique"/>
  </r>
  <r>
    <n v="9463"/>
    <n v="1959"/>
    <s v="Graduation"/>
    <s v="Together"/>
    <n v="71706"/>
    <n v="0"/>
    <n v="1"/>
    <d v="2012-11-13T00:00:00"/>
    <n v="16"/>
    <n v="931"/>
    <n v="56"/>
    <n v="253"/>
    <n v="91"/>
    <n v="98"/>
    <n v="14"/>
    <x v="243"/>
    <x v="91"/>
    <n v="253"/>
    <n v="91"/>
    <n v="98"/>
    <n v="14"/>
    <n v="4"/>
    <n v="9"/>
    <n v="5"/>
    <n v="7"/>
    <n v="5"/>
    <n v="0"/>
    <n v="0"/>
    <n v="0"/>
    <n v="0"/>
    <n v="0"/>
    <n v="0"/>
    <n v="0"/>
    <x v="2"/>
    <n v="1443"/>
    <n v="240.5"/>
    <n v="57.72"/>
    <m/>
    <n v="25"/>
    <n v="690"/>
    <m/>
    <n v="16"/>
    <n v="5"/>
    <n v="5"/>
    <n v="5"/>
    <s v="555"/>
    <s v="Champions"/>
    <m/>
    <n v="690"/>
    <n v="1.8904109589041096"/>
    <n v="13.22463768115942"/>
    <n v="763.32608695652175"/>
    <n v="763.32608695652175"/>
    <n v="64.164265129683002"/>
    <d v="2012-11-29T00:00:00"/>
    <s v="Unique"/>
  </r>
  <r>
    <n v="965"/>
    <n v="1971"/>
    <s v="Graduation"/>
    <s v="Divorced"/>
    <n v="55635"/>
    <n v="0"/>
    <n v="1"/>
    <d v="2012-11-13T00:00:00"/>
    <n v="34"/>
    <n v="235"/>
    <n v="65"/>
    <n v="164"/>
    <n v="50"/>
    <n v="49"/>
    <n v="27"/>
    <x v="214"/>
    <x v="92"/>
    <n v="164"/>
    <n v="50"/>
    <n v="49"/>
    <n v="27"/>
    <n v="4"/>
    <n v="7"/>
    <n v="3"/>
    <n v="7"/>
    <n v="6"/>
    <n v="0"/>
    <n v="0"/>
    <n v="0"/>
    <n v="0"/>
    <n v="0"/>
    <n v="0"/>
    <n v="0"/>
    <x v="1"/>
    <n v="590"/>
    <n v="98.333333333333329"/>
    <n v="28.095238095238095"/>
    <m/>
    <n v="21"/>
    <n v="690"/>
    <m/>
    <n v="19.047619047619047"/>
    <n v="4"/>
    <n v="4"/>
    <n v="3"/>
    <s v="443"/>
    <s v="Potential Loyalists"/>
    <m/>
    <n v="690"/>
    <n v="1.8904109589041096"/>
    <n v="11.108695652173912"/>
    <n v="312.10144927536231"/>
    <n v="312.10144927536231"/>
    <n v="37.867435158501443"/>
    <d v="2012-12-17T00:00:00"/>
    <s v="Unique"/>
  </r>
  <r>
    <n v="387"/>
    <n v="1976"/>
    <s v="Basic"/>
    <s v="Married"/>
    <n v="7500"/>
    <n v="0"/>
    <n v="0"/>
    <d v="2012-11-13T00:00:00"/>
    <n v="59"/>
    <n v="6"/>
    <n v="16"/>
    <n v="11"/>
    <n v="11"/>
    <n v="1"/>
    <n v="16"/>
    <x v="167"/>
    <x v="15"/>
    <n v="11"/>
    <n v="11"/>
    <n v="1"/>
    <n v="16"/>
    <n v="1"/>
    <n v="2"/>
    <n v="0"/>
    <n v="3"/>
    <n v="8"/>
    <n v="0"/>
    <n v="0"/>
    <n v="0"/>
    <n v="0"/>
    <n v="0"/>
    <n v="0"/>
    <n v="0"/>
    <x v="1"/>
    <n v="61"/>
    <n v="10.166666666666666"/>
    <n v="10.166666666666666"/>
    <m/>
    <n v="6"/>
    <n v="690"/>
    <m/>
    <n v="16.666666666666664"/>
    <n v="3"/>
    <n v="1"/>
    <n v="2"/>
    <s v="312"/>
    <s v="Needs Attention"/>
    <m/>
    <n v="690"/>
    <n v="1.8904109589041096"/>
    <n v="3.1739130434782608"/>
    <n v="32.268115942028984"/>
    <n v="32.268115942028984"/>
    <n v="87.831412103746402"/>
    <d v="2013-01-11T00:00:00"/>
    <s v="Unique"/>
  </r>
  <r>
    <n v="8870"/>
    <n v="1984"/>
    <s v="Graduation"/>
    <s v="Together"/>
    <n v="35196"/>
    <n v="1"/>
    <n v="0"/>
    <d v="2012-11-13T00:00:00"/>
    <n v="68"/>
    <n v="75"/>
    <n v="12"/>
    <n v="141"/>
    <n v="43"/>
    <n v="39"/>
    <n v="187"/>
    <x v="244"/>
    <x v="27"/>
    <n v="141"/>
    <n v="43"/>
    <n v="39"/>
    <n v="187"/>
    <n v="6"/>
    <n v="6"/>
    <n v="1"/>
    <n v="5"/>
    <n v="8"/>
    <n v="0"/>
    <n v="0"/>
    <n v="0"/>
    <n v="0"/>
    <n v="0"/>
    <n v="1"/>
    <n v="0"/>
    <x v="0"/>
    <n v="497"/>
    <n v="82.833333333333329"/>
    <n v="27.611111111111111"/>
    <m/>
    <n v="18"/>
    <n v="690"/>
    <m/>
    <n v="33.333333333333329"/>
    <n v="2"/>
    <n v="4"/>
    <n v="3"/>
    <s v="243"/>
    <s v="About to Sleep"/>
    <m/>
    <n v="690"/>
    <n v="1.8904109589041096"/>
    <n v="9.5217391304347831"/>
    <n v="262.90579710144931"/>
    <n v="262.90579710144925"/>
    <n v="50.489913544668589"/>
    <d v="2013-01-20T00:00:00"/>
    <s v="Unique"/>
  </r>
  <r>
    <n v="10340"/>
    <n v="1984"/>
    <s v="Graduation"/>
    <s v="Together"/>
    <n v="35196"/>
    <n v="1"/>
    <n v="0"/>
    <d v="2012-11-13T00:00:00"/>
    <n v="68"/>
    <n v="75"/>
    <n v="12"/>
    <n v="141"/>
    <n v="43"/>
    <n v="39"/>
    <n v="187"/>
    <x v="244"/>
    <x v="27"/>
    <n v="141"/>
    <n v="43"/>
    <n v="39"/>
    <n v="187"/>
    <n v="6"/>
    <n v="6"/>
    <n v="1"/>
    <n v="5"/>
    <n v="8"/>
    <n v="0"/>
    <n v="0"/>
    <n v="0"/>
    <n v="0"/>
    <n v="0"/>
    <n v="0"/>
    <n v="0"/>
    <x v="0"/>
    <n v="497"/>
    <n v="82.833333333333329"/>
    <n v="27.611111111111111"/>
    <m/>
    <n v="18"/>
    <n v="690"/>
    <m/>
    <n v="33.333333333333329"/>
    <n v="2"/>
    <n v="4"/>
    <n v="3"/>
    <s v="243"/>
    <s v="About to Sleep"/>
    <m/>
    <n v="690"/>
    <n v="1.8904109589041096"/>
    <n v="9.5217391304347831"/>
    <n v="262.90579710144931"/>
    <n v="262.90579710144925"/>
    <n v="463.87608069164264"/>
    <d v="2013-01-20T00:00:00"/>
    <s v="Unique"/>
  </r>
  <r>
    <n v="454"/>
    <n v="1980"/>
    <s v="Graduation"/>
    <s v="Together"/>
    <n v="69508"/>
    <n v="1"/>
    <n v="0"/>
    <d v="2012-11-14T00:00:00"/>
    <n v="48"/>
    <n v="824"/>
    <n v="32"/>
    <n v="162"/>
    <n v="42"/>
    <n v="32"/>
    <n v="43"/>
    <x v="245"/>
    <x v="64"/>
    <n v="162"/>
    <n v="42"/>
    <n v="32"/>
    <n v="43"/>
    <n v="2"/>
    <n v="11"/>
    <n v="4"/>
    <n v="11"/>
    <n v="6"/>
    <n v="0"/>
    <n v="0"/>
    <n v="0"/>
    <n v="0"/>
    <n v="0"/>
    <n v="0"/>
    <n v="0"/>
    <x v="3"/>
    <n v="1135"/>
    <n v="189.16666666666666"/>
    <n v="40.535714285714285"/>
    <m/>
    <n v="28"/>
    <n v="689"/>
    <m/>
    <n v="7.1428571428571423"/>
    <n v="3"/>
    <n v="5"/>
    <n v="4"/>
    <s v="354"/>
    <s v="Frequent Buyers"/>
    <m/>
    <n v="689"/>
    <n v="1.8876712328767122"/>
    <n v="14.833091436865022"/>
    <n v="601.26995645863565"/>
    <n v="601.26995645863576"/>
    <n v="817.8314121037464"/>
    <d v="2013-01-01T00:00:00"/>
    <s v="Unique"/>
  </r>
  <r>
    <n v="25"/>
    <n v="1958"/>
    <s v="Graduation"/>
    <s v="Married"/>
    <n v="65148"/>
    <n v="0"/>
    <n v="1"/>
    <d v="2012-11-16T00:00:00"/>
    <n v="9"/>
    <n v="460"/>
    <n v="35"/>
    <n v="422"/>
    <n v="33"/>
    <n v="12"/>
    <n v="153"/>
    <x v="246"/>
    <x v="68"/>
    <n v="422"/>
    <n v="33"/>
    <n v="12"/>
    <n v="153"/>
    <n v="2"/>
    <n v="6"/>
    <n v="6"/>
    <n v="7"/>
    <n v="4"/>
    <n v="0"/>
    <n v="0"/>
    <n v="0"/>
    <n v="0"/>
    <n v="0"/>
    <n v="0"/>
    <n v="0"/>
    <x v="2"/>
    <n v="1115"/>
    <n v="185.83333333333334"/>
    <n v="53.095238095238095"/>
    <m/>
    <n v="21"/>
    <n v="687"/>
    <m/>
    <n v="9.5238095238095237"/>
    <n v="5"/>
    <n v="4"/>
    <n v="4"/>
    <s v="544"/>
    <s v="Loyal Customers"/>
    <m/>
    <n v="687"/>
    <n v="1.8821917808219177"/>
    <n v="11.157205240174672"/>
    <n v="592.39446870451241"/>
    <n v="592.39446870451241"/>
    <n v="36.868686868686865"/>
    <d v="2012-11-25T00:00:00"/>
    <s v="Unique"/>
  </r>
  <r>
    <n v="269"/>
    <n v="1963"/>
    <s v="PhD"/>
    <s v="Single"/>
    <n v="46757"/>
    <n v="0"/>
    <n v="1"/>
    <d v="2012-11-16T00:00:00"/>
    <n v="71"/>
    <n v="777"/>
    <n v="30"/>
    <n v="163"/>
    <n v="0"/>
    <n v="51"/>
    <n v="122"/>
    <x v="146"/>
    <x v="78"/>
    <n v="163"/>
    <s v=""/>
    <n v="51"/>
    <n v="122"/>
    <n v="6"/>
    <n v="4"/>
    <n v="4"/>
    <n v="7"/>
    <n v="9"/>
    <n v="0"/>
    <n v="0"/>
    <n v="0"/>
    <n v="0"/>
    <n v="0"/>
    <n v="0"/>
    <n v="0"/>
    <x v="0"/>
    <n v="1143"/>
    <n v="190.5"/>
    <n v="54.428571428571431"/>
    <m/>
    <n v="21"/>
    <n v="687"/>
    <m/>
    <n v="28.571428571428569"/>
    <n v="2"/>
    <n v="4"/>
    <n v="4"/>
    <s v="244"/>
    <s v="About to Sleep"/>
    <m/>
    <n v="687"/>
    <n v="1.8821917808219177"/>
    <n v="11.157205240174672"/>
    <n v="607.27074235807856"/>
    <n v="607.27074235807868"/>
    <n v="841.13275613275607"/>
    <d v="2013-01-26T00:00:00"/>
    <s v="Unique"/>
  </r>
  <r>
    <n v="6710"/>
    <n v="1951"/>
    <s v="Master"/>
    <s v="Single"/>
    <n v="58217"/>
    <n v="2"/>
    <n v="1"/>
    <d v="2012-11-17T00:00:00"/>
    <n v="84"/>
    <n v="68"/>
    <n v="1"/>
    <n v="13"/>
    <n v="3"/>
    <n v="5"/>
    <n v="13"/>
    <x v="131"/>
    <x v="5"/>
    <n v="13"/>
    <n v="3"/>
    <n v="5"/>
    <n v="13"/>
    <n v="1"/>
    <n v="2"/>
    <n v="0"/>
    <n v="4"/>
    <n v="6"/>
    <n v="0"/>
    <n v="0"/>
    <n v="0"/>
    <n v="0"/>
    <n v="0"/>
    <n v="0"/>
    <n v="0"/>
    <x v="0"/>
    <n v="103"/>
    <n v="17.166666666666668"/>
    <n v="14.714285714285714"/>
    <m/>
    <n v="7"/>
    <n v="686"/>
    <m/>
    <n v="14.285714285714285"/>
    <n v="1"/>
    <n v="1"/>
    <n v="2"/>
    <s v="112"/>
    <s v="Lost"/>
    <m/>
    <n v="686"/>
    <n v="1.8794520547945206"/>
    <n v="3.7244897959183674"/>
    <n v="54.803206997084544"/>
    <n v="54.803206997084544"/>
    <n v="113.23953823953823"/>
    <d v="2013-02-09T00:00:00"/>
    <s v="Unique"/>
  </r>
  <r>
    <n v="5955"/>
    <n v="1962"/>
    <s v="Graduation"/>
    <s v="Together"/>
    <n v="72025"/>
    <n v="0"/>
    <n v="0"/>
    <d v="2012-11-17T00:00:00"/>
    <n v="27"/>
    <n v="833"/>
    <n v="33"/>
    <n v="549"/>
    <n v="151"/>
    <n v="133"/>
    <n v="233"/>
    <x v="2"/>
    <x v="11"/>
    <n v="549"/>
    <n v="151"/>
    <n v="133"/>
    <n v="233"/>
    <n v="1"/>
    <n v="4"/>
    <n v="3"/>
    <n v="8"/>
    <n v="3"/>
    <n v="0"/>
    <n v="0"/>
    <n v="0"/>
    <n v="0"/>
    <n v="0"/>
    <n v="0"/>
    <n v="0"/>
    <x v="0"/>
    <n v="1932"/>
    <n v="322"/>
    <n v="120.75"/>
    <m/>
    <n v="16"/>
    <n v="686"/>
    <m/>
    <n v="6.25"/>
    <n v="4"/>
    <n v="3"/>
    <n v="5"/>
    <s v="435"/>
    <s v="Big Spenders"/>
    <m/>
    <n v="686"/>
    <n v="1.8794520547945206"/>
    <n v="8.5131195335276963"/>
    <n v="1027.9591836734694"/>
    <n v="1027.9591836734694"/>
    <n v="723.14306358381509"/>
    <d v="2012-12-14T00:00:00"/>
    <s v="Unique"/>
  </r>
  <r>
    <n v="8732"/>
    <n v="1969"/>
    <s v="Master"/>
    <s v="Widow"/>
    <n v="67369"/>
    <n v="0"/>
    <n v="1"/>
    <d v="2012-11-17T00:00:00"/>
    <n v="81"/>
    <n v="1298"/>
    <n v="0"/>
    <n v="70"/>
    <n v="37"/>
    <n v="14"/>
    <n v="42"/>
    <x v="247"/>
    <x v="0"/>
    <n v="70"/>
    <n v="37"/>
    <n v="14"/>
    <n v="42"/>
    <n v="4"/>
    <n v="7"/>
    <n v="4"/>
    <n v="10"/>
    <n v="4"/>
    <n v="0"/>
    <n v="0"/>
    <n v="0"/>
    <n v="1"/>
    <n v="1"/>
    <n v="1"/>
    <n v="0"/>
    <x v="0"/>
    <n v="1461"/>
    <n v="243.5"/>
    <n v="58.44"/>
    <m/>
    <n v="25"/>
    <n v="686"/>
    <m/>
    <n v="16"/>
    <n v="1"/>
    <n v="5"/>
    <n v="5"/>
    <s v="155"/>
    <s v="Frequent Buyers"/>
    <m/>
    <n v="686"/>
    <n v="1.8794520547945206"/>
    <n v="13.301749271137027"/>
    <n v="777.3542274052478"/>
    <n v="777.3542274052478"/>
    <n v="784.77633477633469"/>
    <d v="2013-02-06T00:00:00"/>
    <s v="Unique"/>
  </r>
  <r>
    <n v="247"/>
    <n v="1971"/>
    <s v="Graduation"/>
    <s v="Married"/>
    <n v="36715"/>
    <n v="1"/>
    <n v="0"/>
    <d v="2012-11-17T00:00:00"/>
    <n v="16"/>
    <n v="172"/>
    <n v="10"/>
    <n v="125"/>
    <n v="21"/>
    <n v="13"/>
    <n v="16"/>
    <x v="204"/>
    <x v="17"/>
    <n v="125"/>
    <n v="21"/>
    <n v="13"/>
    <n v="16"/>
    <n v="6"/>
    <n v="7"/>
    <n v="2"/>
    <n v="4"/>
    <n v="9"/>
    <n v="0"/>
    <n v="0"/>
    <n v="0"/>
    <n v="0"/>
    <n v="0"/>
    <n v="1"/>
    <n v="0"/>
    <x v="0"/>
    <n v="357"/>
    <n v="59.5"/>
    <n v="18.789473684210527"/>
    <m/>
    <n v="19"/>
    <n v="686"/>
    <m/>
    <n v="31.578947368421051"/>
    <n v="5"/>
    <n v="4"/>
    <n v="3"/>
    <s v="543"/>
    <s v="Loyal Customers"/>
    <m/>
    <n v="686"/>
    <n v="1.8794520547945206"/>
    <n v="10.109329446064139"/>
    <n v="189.94897959183672"/>
    <n v="189.94897959183672"/>
    <n v="723.14306358381509"/>
    <d v="2012-12-03T00:00:00"/>
    <s v="Unique"/>
  </r>
  <r>
    <n v="7301"/>
    <n v="1982"/>
    <s v="2n Cycle"/>
    <s v="Single"/>
    <n v="23616"/>
    <n v="1"/>
    <n v="0"/>
    <d v="2012-11-17T00:00:00"/>
    <n v="76"/>
    <n v="4"/>
    <n v="22"/>
    <n v="11"/>
    <n v="3"/>
    <n v="7"/>
    <n v="32"/>
    <x v="198"/>
    <x v="83"/>
    <n v="11"/>
    <n v="3"/>
    <n v="7"/>
    <n v="32"/>
    <n v="2"/>
    <n v="3"/>
    <n v="0"/>
    <n v="3"/>
    <n v="8"/>
    <n v="0"/>
    <n v="0"/>
    <n v="0"/>
    <n v="0"/>
    <n v="0"/>
    <n v="1"/>
    <n v="0"/>
    <x v="0"/>
    <n v="79"/>
    <n v="13.166666666666666"/>
    <n v="9.875"/>
    <m/>
    <n v="8"/>
    <n v="686"/>
    <m/>
    <n v="25"/>
    <n v="2"/>
    <n v="2"/>
    <n v="2"/>
    <s v="222"/>
    <s v="About to Sleep"/>
    <m/>
    <n v="686"/>
    <n v="1.8794520547945206"/>
    <n v="4.2565597667638482"/>
    <n v="42.033527696793001"/>
    <n v="42.033527696793001"/>
    <n v="18.434343434343432"/>
    <d v="2013-02-01T00:00:00"/>
    <s v="Unique"/>
  </r>
  <r>
    <n v="2308"/>
    <n v="1954"/>
    <s v="Graduation"/>
    <s v="Married"/>
    <n v="46734"/>
    <n v="0"/>
    <n v="1"/>
    <d v="2012-11-18T00:00:00"/>
    <n v="40"/>
    <n v="110"/>
    <n v="5"/>
    <n v="137"/>
    <n v="26"/>
    <n v="23"/>
    <n v="29"/>
    <x v="180"/>
    <x v="30"/>
    <n v="137"/>
    <n v="26"/>
    <n v="23"/>
    <n v="29"/>
    <n v="2"/>
    <n v="6"/>
    <n v="1"/>
    <n v="5"/>
    <n v="7"/>
    <n v="0"/>
    <n v="0"/>
    <n v="0"/>
    <n v="0"/>
    <n v="0"/>
    <n v="0"/>
    <n v="0"/>
    <x v="0"/>
    <n v="330"/>
    <n v="55"/>
    <n v="23.571428571428573"/>
    <m/>
    <n v="14"/>
    <n v="685"/>
    <m/>
    <n v="14.285714285714285"/>
    <n v="3"/>
    <n v="3"/>
    <n v="3"/>
    <s v="333"/>
    <s v="Needs Attention"/>
    <m/>
    <n v="685"/>
    <n v="1.8767123287671232"/>
    <n v="7.4598540145985401"/>
    <n v="175.83941605839416"/>
    <n v="175.83941605839416"/>
    <n v="55.910404624277454"/>
    <d v="2012-12-28T00:00:00"/>
    <s v="Unique"/>
  </r>
  <r>
    <n v="6250"/>
    <n v="1949"/>
    <s v="PhD"/>
    <s v="Widow"/>
    <n v="54356"/>
    <n v="0"/>
    <n v="1"/>
    <d v="2012-11-19T00:00:00"/>
    <n v="62"/>
    <n v="710"/>
    <n v="15"/>
    <n v="30"/>
    <n v="20"/>
    <n v="0"/>
    <n v="0"/>
    <x v="248"/>
    <x v="9"/>
    <n v="30"/>
    <n v="20"/>
    <s v=""/>
    <s v=""/>
    <n v="3"/>
    <n v="11"/>
    <n v="2"/>
    <n v="8"/>
    <n v="8"/>
    <n v="0"/>
    <n v="0"/>
    <n v="0"/>
    <n v="0"/>
    <n v="0"/>
    <n v="1"/>
    <n v="0"/>
    <x v="0"/>
    <n v="775"/>
    <n v="129.16666666666666"/>
    <n v="32.291666666666664"/>
    <m/>
    <n v="24"/>
    <n v="684"/>
    <m/>
    <n v="12.5"/>
    <n v="2"/>
    <n v="5"/>
    <n v="4"/>
    <s v="254"/>
    <s v="Frequent Buyers"/>
    <m/>
    <n v="684"/>
    <n v="1.8739726027397261"/>
    <n v="12.807017543859649"/>
    <n v="413.55994152046782"/>
    <n v="413.55994152046782"/>
    <n v="1033.1982633863965"/>
    <d v="2013-01-20T00:00:00"/>
    <s v="Unique"/>
  </r>
  <r>
    <n v="6260"/>
    <n v="1955"/>
    <s v="Master"/>
    <s v="Together"/>
    <n v="82384"/>
    <n v="0"/>
    <n v="0"/>
    <d v="2012-11-19T00:00:00"/>
    <n v="55"/>
    <n v="984"/>
    <n v="51"/>
    <n v="432"/>
    <n v="180"/>
    <n v="120"/>
    <n v="190"/>
    <x v="249"/>
    <x v="58"/>
    <n v="432"/>
    <n v="180"/>
    <n v="120"/>
    <n v="190"/>
    <n v="1"/>
    <n v="3"/>
    <n v="10"/>
    <n v="13"/>
    <n v="1"/>
    <n v="0"/>
    <n v="0"/>
    <n v="0"/>
    <n v="0"/>
    <n v="1"/>
    <n v="1"/>
    <n v="0"/>
    <x v="4"/>
    <n v="1957"/>
    <n v="326.16666666666669"/>
    <n v="72.481481481481481"/>
    <m/>
    <n v="27"/>
    <n v="684"/>
    <m/>
    <n v="3.7037037037037033"/>
    <n v="3"/>
    <n v="5"/>
    <n v="5"/>
    <s v="355"/>
    <s v="Frequent Buyers"/>
    <m/>
    <n v="684"/>
    <n v="1.8739726027397261"/>
    <n v="14.407894736842104"/>
    <n v="1044.3055555555554"/>
    <n v="1044.3055555555554"/>
    <n v="32.749638205499274"/>
    <d v="2013-01-13T00:00:00"/>
    <s v="Unique"/>
  </r>
  <r>
    <n v="10250"/>
    <n v="1947"/>
    <s v="Basic"/>
    <s v="Together"/>
    <n v="28389"/>
    <n v="0"/>
    <n v="0"/>
    <d v="2012-11-20T00:00:00"/>
    <n v="49"/>
    <n v="1"/>
    <n v="5"/>
    <n v="3"/>
    <n v="7"/>
    <n v="4"/>
    <n v="8"/>
    <x v="42"/>
    <x v="30"/>
    <n v="3"/>
    <n v="7"/>
    <n v="4"/>
    <n v="8"/>
    <n v="1"/>
    <n v="1"/>
    <n v="0"/>
    <n v="2"/>
    <n v="7"/>
    <n v="0"/>
    <n v="0"/>
    <n v="0"/>
    <n v="0"/>
    <n v="0"/>
    <n v="0"/>
    <n v="0"/>
    <x v="0"/>
    <n v="28"/>
    <n v="4.666666666666667"/>
    <n v="7"/>
    <m/>
    <n v="4"/>
    <n v="683"/>
    <m/>
    <n v="25"/>
    <n v="3"/>
    <n v="1"/>
    <n v="1"/>
    <s v="311"/>
    <s v="Needs Attention"/>
    <m/>
    <n v="683"/>
    <n v="1.8712328767123287"/>
    <n v="2.1376281112737923"/>
    <n v="14.963396778916547"/>
    <n v="14.963396778916545"/>
    <n v="48.59623733719247"/>
    <d v="2013-01-08T00:00:00"/>
    <s v="Unique"/>
  </r>
  <r>
    <n v="2408"/>
    <n v="1976"/>
    <s v="Graduation"/>
    <s v="Married"/>
    <n v="58597"/>
    <n v="1"/>
    <n v="1"/>
    <d v="2012-11-20T00:00:00"/>
    <n v="20"/>
    <n v="490"/>
    <n v="0"/>
    <n v="184"/>
    <n v="10"/>
    <n v="28"/>
    <n v="21"/>
    <x v="250"/>
    <x v="0"/>
    <n v="184"/>
    <n v="10"/>
    <n v="28"/>
    <n v="21"/>
    <n v="12"/>
    <n v="7"/>
    <n v="4"/>
    <n v="9"/>
    <n v="7"/>
    <n v="0"/>
    <n v="0"/>
    <n v="0"/>
    <n v="0"/>
    <n v="0"/>
    <n v="0"/>
    <n v="0"/>
    <x v="6"/>
    <n v="733"/>
    <n v="122.16666666666667"/>
    <n v="22.90625"/>
    <m/>
    <n v="32"/>
    <n v="683"/>
    <m/>
    <n v="37.5"/>
    <n v="4"/>
    <n v="5"/>
    <n v="4"/>
    <s v="454"/>
    <s v="Frequent Buyers"/>
    <m/>
    <n v="683"/>
    <n v="1.8712328767123287"/>
    <n v="17.101024890190338"/>
    <n v="391.72035139092242"/>
    <n v="391.72035139092242"/>
    <n v="262.90579710144925"/>
    <d v="2012-12-10T00:00:00"/>
    <s v="Unique"/>
  </r>
  <r>
    <n v="7527"/>
    <n v="1968"/>
    <s v="Master"/>
    <s v="Divorced"/>
    <n v="23748"/>
    <n v="1"/>
    <n v="0"/>
    <d v="2012-11-21T00:00:00"/>
    <n v="97"/>
    <n v="6"/>
    <n v="6"/>
    <n v="29"/>
    <n v="12"/>
    <n v="15"/>
    <n v="8"/>
    <x v="167"/>
    <x v="43"/>
    <n v="29"/>
    <n v="12"/>
    <n v="15"/>
    <n v="8"/>
    <n v="3"/>
    <n v="2"/>
    <n v="1"/>
    <n v="3"/>
    <n v="8"/>
    <n v="0"/>
    <n v="0"/>
    <n v="0"/>
    <n v="0"/>
    <n v="0"/>
    <n v="0"/>
    <n v="0"/>
    <x v="0"/>
    <n v="76"/>
    <n v="12.666666666666666"/>
    <n v="8.4444444444444446"/>
    <m/>
    <n v="9"/>
    <n v="682"/>
    <m/>
    <n v="33.333333333333329"/>
    <n v="1"/>
    <n v="2"/>
    <n v="2"/>
    <s v="122"/>
    <s v="Lost"/>
    <m/>
    <n v="682"/>
    <n v="1.8684931506849316"/>
    <n v="4.8167155425219939"/>
    <n v="40.674486803519059"/>
    <n v="40.674486803519059"/>
    <n v="262.90579710144925"/>
    <d v="2013-02-26T00:00:00"/>
    <s v="Unique"/>
  </r>
  <r>
    <n v="5510"/>
    <n v="1977"/>
    <s v="Master"/>
    <s v="Married"/>
    <n v="43263"/>
    <n v="0"/>
    <n v="1"/>
    <d v="2012-11-21T00:00:00"/>
    <n v="2"/>
    <n v="262"/>
    <n v="6"/>
    <n v="61"/>
    <n v="0"/>
    <n v="10"/>
    <n v="102"/>
    <x v="251"/>
    <x v="43"/>
    <n v="61"/>
    <s v=""/>
    <n v="10"/>
    <n v="102"/>
    <n v="3"/>
    <n v="5"/>
    <n v="2"/>
    <n v="6"/>
    <n v="5"/>
    <n v="0"/>
    <n v="0"/>
    <n v="0"/>
    <n v="0"/>
    <n v="0"/>
    <n v="0"/>
    <n v="0"/>
    <x v="0"/>
    <n v="441"/>
    <n v="73.5"/>
    <n v="27.5625"/>
    <m/>
    <n v="16"/>
    <n v="682"/>
    <m/>
    <n v="18.75"/>
    <n v="5"/>
    <n v="3"/>
    <n v="3"/>
    <s v="533"/>
    <s v="Loyal Customers"/>
    <m/>
    <n v="682"/>
    <n v="1.8684931506849316"/>
    <n v="8.5630498533724335"/>
    <n v="236.0190615835777"/>
    <n v="236.0190615835777"/>
    <n v="32.268115942028984"/>
    <d v="2012-11-23T00:00:00"/>
    <s v="Unique"/>
  </r>
  <r>
    <n v="7247"/>
    <n v="1960"/>
    <s v="Graduation"/>
    <s v="Widow"/>
    <n v="47916"/>
    <n v="0"/>
    <n v="1"/>
    <d v="2012-11-22T00:00:00"/>
    <n v="72"/>
    <n v="505"/>
    <n v="0"/>
    <n v="26"/>
    <n v="0"/>
    <n v="0"/>
    <n v="75"/>
    <x v="252"/>
    <x v="0"/>
    <n v="26"/>
    <s v=""/>
    <s v=""/>
    <n v="75"/>
    <n v="5"/>
    <n v="7"/>
    <n v="4"/>
    <n v="6"/>
    <n v="6"/>
    <n v="0"/>
    <n v="0"/>
    <n v="0"/>
    <n v="1"/>
    <n v="0"/>
    <n v="0"/>
    <n v="0"/>
    <x v="5"/>
    <n v="606"/>
    <n v="101"/>
    <n v="27.545454545454547"/>
    <m/>
    <n v="22"/>
    <n v="681"/>
    <m/>
    <n v="22.727272727272727"/>
    <n v="2"/>
    <n v="4"/>
    <n v="3"/>
    <s v="243"/>
    <s v="About to Sleep"/>
    <m/>
    <n v="681"/>
    <n v="1.8657534246575342"/>
    <n v="11.791483113069017"/>
    <n v="324.8017621145375"/>
    <n v="324.80176211453744"/>
    <n v="706.72463768115938"/>
    <d v="2013-02-02T00:00:00"/>
    <s v="Unique"/>
  </r>
  <r>
    <n v="3389"/>
    <n v="1970"/>
    <s v="Graduation"/>
    <s v="Married"/>
    <n v="69016"/>
    <n v="0"/>
    <n v="1"/>
    <d v="2012-11-22T00:00:00"/>
    <n v="61"/>
    <n v="726"/>
    <n v="53"/>
    <n v="363"/>
    <n v="123"/>
    <n v="107"/>
    <n v="161"/>
    <x v="253"/>
    <x v="85"/>
    <n v="363"/>
    <n v="123"/>
    <n v="107"/>
    <n v="161"/>
    <n v="4"/>
    <n v="8"/>
    <n v="9"/>
    <n v="13"/>
    <n v="5"/>
    <n v="0"/>
    <n v="0"/>
    <n v="0"/>
    <n v="0"/>
    <n v="0"/>
    <n v="0"/>
    <n v="0"/>
    <x v="0"/>
    <n v="1533"/>
    <n v="255.5"/>
    <n v="45.088235294117645"/>
    <m/>
    <n v="34"/>
    <n v="681"/>
    <m/>
    <n v="11.76470588235294"/>
    <n v="2"/>
    <n v="5"/>
    <n v="5"/>
    <s v="255"/>
    <s v="Frequent Buyers"/>
    <m/>
    <n v="681"/>
    <n v="1.8657534246575342"/>
    <n v="18.223201174743025"/>
    <n v="821.65198237885454"/>
    <n v="821.65198237885465"/>
    <n v="312.10144927536231"/>
    <d v="2013-01-22T00:00:00"/>
    <s v="Unique"/>
  </r>
  <r>
    <n v="4713"/>
    <n v="1979"/>
    <s v="PhD"/>
    <s v="Married"/>
    <n v="31605"/>
    <n v="1"/>
    <n v="0"/>
    <d v="2012-11-22T00:00:00"/>
    <n v="15"/>
    <n v="74"/>
    <n v="0"/>
    <n v="42"/>
    <n v="2"/>
    <n v="1"/>
    <n v="6"/>
    <x v="254"/>
    <x v="0"/>
    <n v="42"/>
    <n v="2"/>
    <n v="1"/>
    <n v="6"/>
    <n v="2"/>
    <n v="2"/>
    <n v="1"/>
    <n v="4"/>
    <n v="7"/>
    <n v="0"/>
    <n v="0"/>
    <n v="0"/>
    <n v="0"/>
    <n v="0"/>
    <n v="0"/>
    <n v="0"/>
    <x v="0"/>
    <n v="125"/>
    <n v="20.833333333333332"/>
    <n v="13.888888888888889"/>
    <m/>
    <n v="9"/>
    <n v="681"/>
    <m/>
    <n v="22.222222222222221"/>
    <n v="5"/>
    <n v="2"/>
    <n v="2"/>
    <s v="522"/>
    <s v="Others"/>
    <m/>
    <n v="681"/>
    <n v="1.8657534246575342"/>
    <n v="4.823788546255507"/>
    <n v="66.997063142437597"/>
    <n v="66.997063142437597"/>
    <n v="763.32608695652175"/>
    <d v="2012-12-07T00:00:00"/>
    <s v="Unique"/>
  </r>
  <r>
    <n v="8427"/>
    <n v="1956"/>
    <s v="Master"/>
    <s v="Single"/>
    <n v="64857"/>
    <n v="0"/>
    <n v="0"/>
    <d v="2012-11-23T00:00:00"/>
    <n v="78"/>
    <n v="556"/>
    <n v="14"/>
    <n v="717"/>
    <n v="210"/>
    <n v="0"/>
    <n v="43"/>
    <x v="227"/>
    <x v="67"/>
    <n v="717"/>
    <n v="210"/>
    <s v=""/>
    <n v="43"/>
    <n v="1"/>
    <n v="7"/>
    <n v="5"/>
    <n v="10"/>
    <n v="4"/>
    <n v="0"/>
    <n v="0"/>
    <n v="0"/>
    <n v="0"/>
    <n v="0"/>
    <n v="0"/>
    <n v="0"/>
    <x v="0"/>
    <n v="1540"/>
    <n v="256.66666666666669"/>
    <n v="66.956521739130437"/>
    <m/>
    <n v="23"/>
    <n v="680"/>
    <m/>
    <n v="4.3478260869565215"/>
    <n v="2"/>
    <n v="5"/>
    <n v="5"/>
    <s v="255"/>
    <s v="Frequent Buyers"/>
    <m/>
    <n v="680"/>
    <n v="1.8630136986301369"/>
    <n v="12.345588235294118"/>
    <n v="826.61764705882354"/>
    <n v="826.61764705882354"/>
    <n v="592.39446870451241"/>
    <d v="2013-02-09T00:00:00"/>
    <s v="Unique"/>
  </r>
  <r>
    <n v="217"/>
    <n v="1956"/>
    <s v="Master"/>
    <s v="Single"/>
    <n v="64857"/>
    <n v="0"/>
    <n v="0"/>
    <d v="2012-11-23T00:00:00"/>
    <n v="78"/>
    <n v="556"/>
    <n v="14"/>
    <n v="717"/>
    <n v="210"/>
    <n v="0"/>
    <n v="43"/>
    <x v="227"/>
    <x v="67"/>
    <n v="717"/>
    <n v="210"/>
    <s v=""/>
    <n v="43"/>
    <n v="1"/>
    <n v="7"/>
    <n v="5"/>
    <n v="10"/>
    <n v="4"/>
    <n v="0"/>
    <n v="0"/>
    <n v="0"/>
    <n v="0"/>
    <n v="0"/>
    <n v="0"/>
    <n v="0"/>
    <x v="2"/>
    <n v="1540"/>
    <n v="256.66666666666669"/>
    <n v="66.956521739130437"/>
    <m/>
    <n v="23"/>
    <n v="680"/>
    <m/>
    <n v="4.3478260869565215"/>
    <n v="2"/>
    <n v="5"/>
    <n v="5"/>
    <s v="255"/>
    <s v="Frequent Buyers"/>
    <m/>
    <n v="680"/>
    <n v="1.8630136986301369"/>
    <n v="12.345588235294118"/>
    <n v="826.61764705882354"/>
    <n v="826.61764705882354"/>
    <n v="607.27074235807868"/>
    <d v="2013-02-09T00:00:00"/>
    <s v="Unique"/>
  </r>
  <r>
    <n v="10968"/>
    <n v="1969"/>
    <s v="Graduation"/>
    <s v="Single"/>
    <n v="57731"/>
    <n v="0"/>
    <n v="1"/>
    <d v="2012-11-23T00:00:00"/>
    <n v="0"/>
    <n v="266"/>
    <n v="21"/>
    <n v="300"/>
    <n v="65"/>
    <n v="8"/>
    <n v="44"/>
    <x v="255"/>
    <x v="1"/>
    <n v="300"/>
    <n v="65"/>
    <n v="8"/>
    <n v="44"/>
    <n v="4"/>
    <n v="8"/>
    <n v="8"/>
    <n v="6"/>
    <n v="6"/>
    <n v="0"/>
    <n v="0"/>
    <n v="0"/>
    <n v="0"/>
    <n v="0"/>
    <n v="0"/>
    <n v="0"/>
    <x v="6"/>
    <n v="704"/>
    <n v="117.33333333333333"/>
    <n v="27.076923076923077"/>
    <m/>
    <n v="26"/>
    <n v="680"/>
    <m/>
    <n v="15.384615384615385"/>
    <n v="6"/>
    <n v="5"/>
    <n v="4"/>
    <s v="654"/>
    <s v="Frequent Buyers"/>
    <m/>
    <n v="680"/>
    <n v="1.8630136986301369"/>
    <n v="13.955882352941178"/>
    <n v="377.88235294117652"/>
    <n v="377.88235294117646"/>
    <n v="189.94897959183672"/>
    <d v="2012-11-23T00:00:00"/>
    <s v="Unique"/>
  </r>
  <r>
    <n v="9707"/>
    <n v="1969"/>
    <s v="PhD"/>
    <s v="Married"/>
    <n v="55212"/>
    <n v="0"/>
    <n v="1"/>
    <d v="2012-11-23T00:00:00"/>
    <n v="65"/>
    <n v="1103"/>
    <n v="0"/>
    <n v="45"/>
    <n v="0"/>
    <n v="0"/>
    <n v="34"/>
    <x v="256"/>
    <x v="0"/>
    <n v="45"/>
    <s v=""/>
    <s v=""/>
    <n v="34"/>
    <n v="3"/>
    <n v="4"/>
    <n v="2"/>
    <n v="11"/>
    <n v="8"/>
    <n v="0"/>
    <n v="1"/>
    <n v="0"/>
    <n v="1"/>
    <n v="0"/>
    <n v="0"/>
    <n v="0"/>
    <x v="0"/>
    <n v="1182"/>
    <n v="197"/>
    <n v="59.1"/>
    <m/>
    <n v="20"/>
    <n v="680"/>
    <m/>
    <n v="15"/>
    <n v="2"/>
    <n v="4"/>
    <n v="5"/>
    <s v="245"/>
    <s v="Big Spenders"/>
    <m/>
    <n v="680"/>
    <n v="1.8630136986301369"/>
    <n v="10.73529411764706"/>
    <n v="634.45588235294122"/>
    <n v="634.45588235294122"/>
    <n v="777.3542274052478"/>
    <d v="2013-01-27T00:00:00"/>
    <s v="Unique"/>
  </r>
  <r>
    <n v="10872"/>
    <n v="1969"/>
    <s v="PhD"/>
    <s v="Married"/>
    <n v="55212"/>
    <n v="0"/>
    <n v="1"/>
    <d v="2012-11-23T00:00:00"/>
    <n v="65"/>
    <n v="1103"/>
    <n v="0"/>
    <n v="45"/>
    <n v="0"/>
    <n v="0"/>
    <n v="34"/>
    <x v="256"/>
    <x v="0"/>
    <n v="45"/>
    <s v=""/>
    <s v=""/>
    <n v="34"/>
    <n v="3"/>
    <n v="4"/>
    <n v="2"/>
    <n v="11"/>
    <n v="8"/>
    <n v="0"/>
    <n v="1"/>
    <n v="0"/>
    <n v="1"/>
    <n v="0"/>
    <n v="0"/>
    <n v="0"/>
    <x v="0"/>
    <n v="1182"/>
    <n v="197"/>
    <n v="59.1"/>
    <m/>
    <n v="20"/>
    <n v="680"/>
    <m/>
    <n v="15"/>
    <n v="2"/>
    <n v="4"/>
    <n v="5"/>
    <s v="245"/>
    <s v="Big Spenders"/>
    <m/>
    <n v="680"/>
    <n v="1.8630136986301369"/>
    <n v="10.73529411764706"/>
    <n v="634.45588235294122"/>
    <n v="634.45588235294122"/>
    <n v="54.803206997084544"/>
    <d v="2013-01-27T00:00:00"/>
    <s v="Unique"/>
  </r>
  <r>
    <n v="339"/>
    <n v="1972"/>
    <s v="PhD"/>
    <s v="Married"/>
    <n v="57091"/>
    <n v="0"/>
    <n v="1"/>
    <d v="2012-11-23T00:00:00"/>
    <n v="82"/>
    <n v="462"/>
    <n v="0"/>
    <n v="24"/>
    <n v="6"/>
    <n v="0"/>
    <n v="4"/>
    <x v="257"/>
    <x v="0"/>
    <n v="24"/>
    <n v="6"/>
    <s v=""/>
    <n v="4"/>
    <n v="2"/>
    <n v="9"/>
    <n v="2"/>
    <n v="5"/>
    <n v="7"/>
    <n v="0"/>
    <n v="0"/>
    <n v="0"/>
    <n v="1"/>
    <n v="0"/>
    <n v="1"/>
    <n v="0"/>
    <x v="0"/>
    <n v="496"/>
    <n v="82.666666666666671"/>
    <n v="27.555555555555557"/>
    <m/>
    <n v="18"/>
    <n v="680"/>
    <m/>
    <n v="11.111111111111111"/>
    <n v="1"/>
    <n v="4"/>
    <n v="3"/>
    <s v="143"/>
    <s v="Lost"/>
    <m/>
    <n v="680"/>
    <n v="1.8630136986301369"/>
    <n v="9.6617647058823533"/>
    <n v="266.23529411764707"/>
    <n v="266.23529411764707"/>
    <n v="601.26995645863576"/>
    <d v="2013-02-13T00:00:00"/>
    <s v="Unique"/>
  </r>
  <r>
    <n v="9396"/>
    <n v="1978"/>
    <s v="PhD"/>
    <s v="Married"/>
    <n v="37717"/>
    <n v="1"/>
    <n v="0"/>
    <d v="2012-11-23T00:00:00"/>
    <n v="31"/>
    <n v="9"/>
    <n v="0"/>
    <n v="6"/>
    <n v="4"/>
    <n v="1"/>
    <n v="5"/>
    <x v="6"/>
    <x v="0"/>
    <n v="6"/>
    <n v="4"/>
    <n v="1"/>
    <n v="5"/>
    <n v="1"/>
    <n v="1"/>
    <n v="0"/>
    <n v="2"/>
    <n v="9"/>
    <n v="0"/>
    <n v="0"/>
    <n v="0"/>
    <n v="0"/>
    <n v="0"/>
    <n v="0"/>
    <n v="0"/>
    <x v="3"/>
    <n v="25"/>
    <n v="4.166666666666667"/>
    <n v="6.25"/>
    <m/>
    <n v="4"/>
    <n v="680"/>
    <m/>
    <n v="25"/>
    <n v="4"/>
    <n v="1"/>
    <n v="1"/>
    <s v="411"/>
    <s v="Potential Loyalists"/>
    <m/>
    <n v="680"/>
    <n v="1.8630136986301369"/>
    <n v="2.1470588235294117"/>
    <n v="13.419117647058822"/>
    <n v="13.419117647058824"/>
    <n v="1027.9591836734694"/>
    <d v="2012-12-24T00:00:00"/>
    <s v="Unique"/>
  </r>
  <r>
    <n v="933"/>
    <n v="1978"/>
    <s v="PhD"/>
    <s v="Married"/>
    <n v="37717"/>
    <n v="1"/>
    <n v="0"/>
    <d v="2012-11-23T00:00:00"/>
    <n v="31"/>
    <n v="9"/>
    <n v="0"/>
    <n v="6"/>
    <n v="4"/>
    <n v="1"/>
    <n v="5"/>
    <x v="6"/>
    <x v="0"/>
    <n v="6"/>
    <n v="4"/>
    <n v="1"/>
    <n v="5"/>
    <n v="1"/>
    <n v="1"/>
    <n v="0"/>
    <n v="2"/>
    <n v="9"/>
    <n v="0"/>
    <n v="0"/>
    <n v="0"/>
    <n v="0"/>
    <n v="0"/>
    <n v="0"/>
    <n v="0"/>
    <x v="0"/>
    <n v="25"/>
    <n v="4.166666666666667"/>
    <n v="6.25"/>
    <m/>
    <n v="4"/>
    <n v="680"/>
    <m/>
    <n v="25"/>
    <n v="4"/>
    <n v="1"/>
    <n v="1"/>
    <s v="411"/>
    <s v="Potential Loyalists"/>
    <m/>
    <n v="680"/>
    <n v="1.8630136986301369"/>
    <n v="2.1470588235294117"/>
    <n v="13.419117647058822"/>
    <n v="13.419117647058824"/>
    <n v="42.033527696793001"/>
    <d v="2012-12-24T00:00:00"/>
    <s v="Unique"/>
  </r>
  <r>
    <n v="2114"/>
    <n v="1946"/>
    <s v="PhD"/>
    <s v="Single"/>
    <n v="82800"/>
    <n v="0"/>
    <n v="0"/>
    <d v="2012-11-24T00:00:00"/>
    <n v="23"/>
    <n v="1006"/>
    <n v="22"/>
    <n v="115"/>
    <n v="59"/>
    <n v="68"/>
    <n v="45"/>
    <x v="258"/>
    <x v="83"/>
    <n v="115"/>
    <n v="59"/>
    <n v="68"/>
    <n v="45"/>
    <n v="1"/>
    <n v="7"/>
    <n v="6"/>
    <n v="12"/>
    <n v="3"/>
    <n v="1"/>
    <n v="0"/>
    <n v="0"/>
    <n v="0"/>
    <n v="1"/>
    <n v="1"/>
    <n v="0"/>
    <x v="1"/>
    <n v="1315"/>
    <n v="219.16666666666666"/>
    <n v="50.57692307692308"/>
    <m/>
    <n v="26"/>
    <n v="679"/>
    <m/>
    <n v="3.8461538461538463"/>
    <n v="4"/>
    <n v="5"/>
    <n v="5"/>
    <s v="455"/>
    <s v="Frequent Buyers"/>
    <m/>
    <n v="679"/>
    <n v="1.8602739726027397"/>
    <n v="13.976435935198822"/>
    <n v="706.88512518409425"/>
    <n v="706.88512518409425"/>
    <n v="1044.3055555555554"/>
    <d v="2012-12-17T00:00:00"/>
    <s v="Unique"/>
  </r>
  <r>
    <n v="4261"/>
    <n v="1946"/>
    <s v="PhD"/>
    <s v="Single"/>
    <n v="82800"/>
    <n v="0"/>
    <n v="0"/>
    <d v="2012-11-24T00:00:00"/>
    <n v="23"/>
    <n v="1006"/>
    <n v="22"/>
    <n v="115"/>
    <n v="59"/>
    <n v="68"/>
    <n v="45"/>
    <x v="258"/>
    <x v="83"/>
    <n v="115"/>
    <n v="59"/>
    <n v="68"/>
    <n v="45"/>
    <n v="1"/>
    <n v="7"/>
    <n v="6"/>
    <n v="12"/>
    <n v="3"/>
    <n v="1"/>
    <n v="0"/>
    <n v="0"/>
    <n v="0"/>
    <n v="1"/>
    <n v="1"/>
    <n v="0"/>
    <x v="3"/>
    <n v="1315"/>
    <n v="219.16666666666666"/>
    <n v="50.57692307692308"/>
    <m/>
    <n v="26"/>
    <n v="679"/>
    <m/>
    <n v="3.8461538461538463"/>
    <n v="4"/>
    <n v="5"/>
    <n v="5"/>
    <s v="455"/>
    <s v="Frequent Buyers"/>
    <m/>
    <n v="679"/>
    <n v="1.8602739726027397"/>
    <n v="13.976435935198822"/>
    <n v="706.88512518409425"/>
    <n v="706.88512518409425"/>
    <n v="413.55994152046782"/>
    <d v="2012-12-17T00:00:00"/>
    <s v="Unique"/>
  </r>
  <r>
    <n v="7462"/>
    <n v="1954"/>
    <s v="Graduation"/>
    <s v="Single"/>
    <n v="22507"/>
    <n v="0"/>
    <n v="0"/>
    <d v="2012-11-24T00:00:00"/>
    <n v="67"/>
    <n v="68"/>
    <n v="0"/>
    <n v="226"/>
    <n v="51"/>
    <n v="157"/>
    <n v="68"/>
    <x v="131"/>
    <x v="0"/>
    <n v="226"/>
    <n v="51"/>
    <n v="157"/>
    <n v="68"/>
    <n v="3"/>
    <n v="10"/>
    <n v="2"/>
    <n v="4"/>
    <n v="9"/>
    <n v="0"/>
    <n v="0"/>
    <n v="0"/>
    <n v="0"/>
    <n v="0"/>
    <n v="0"/>
    <n v="0"/>
    <x v="2"/>
    <n v="570"/>
    <n v="95"/>
    <n v="30"/>
    <m/>
    <n v="19"/>
    <n v="679"/>
    <m/>
    <n v="15.789473684210526"/>
    <n v="2"/>
    <n v="4"/>
    <n v="3"/>
    <s v="243"/>
    <s v="About to Sleep"/>
    <m/>
    <n v="679"/>
    <n v="1.8602739726027397"/>
    <n v="10.213549337260677"/>
    <n v="306.40648011782031"/>
    <n v="306.40648011782031"/>
    <n v="175.83941605839416"/>
    <d v="2013-01-30T00:00:00"/>
    <s v="Unique"/>
  </r>
  <r>
    <n v="9451"/>
    <n v="1965"/>
    <s v="Graduation"/>
    <s v="Married"/>
    <n v="73538"/>
    <n v="0"/>
    <n v="1"/>
    <d v="2012-11-25T00:00:00"/>
    <n v="92"/>
    <n v="811"/>
    <n v="76"/>
    <n v="428"/>
    <n v="99"/>
    <n v="137"/>
    <n v="107"/>
    <x v="259"/>
    <x v="93"/>
    <n v="428"/>
    <n v="99"/>
    <n v="137"/>
    <n v="107"/>
    <n v="3"/>
    <n v="10"/>
    <n v="4"/>
    <n v="9"/>
    <n v="7"/>
    <n v="0"/>
    <n v="0"/>
    <n v="0"/>
    <n v="0"/>
    <n v="0"/>
    <n v="0"/>
    <n v="0"/>
    <x v="2"/>
    <n v="1658"/>
    <n v="276.33333333333331"/>
    <n v="63.769230769230766"/>
    <m/>
    <n v="26"/>
    <n v="678"/>
    <m/>
    <n v="11.538461538461538"/>
    <n v="1"/>
    <n v="5"/>
    <n v="5"/>
    <s v="155"/>
    <s v="Frequent Buyers"/>
    <m/>
    <n v="678"/>
    <n v="1.8575342465753424"/>
    <n v="13.997050147492626"/>
    <n v="892.58112094395278"/>
    <n v="892.5811209439529"/>
    <n v="14.963396778916545"/>
    <d v="2013-02-25T00:00:00"/>
    <s v="Unique"/>
  </r>
  <r>
    <n v="3498"/>
    <n v="1976"/>
    <s v="PhD"/>
    <s v="Married"/>
    <n v="55424"/>
    <n v="0"/>
    <n v="1"/>
    <d v="2012-11-25T00:00:00"/>
    <n v="6"/>
    <n v="462"/>
    <n v="61"/>
    <n v="184"/>
    <n v="10"/>
    <n v="53"/>
    <n v="107"/>
    <x v="257"/>
    <x v="80"/>
    <n v="184"/>
    <n v="10"/>
    <n v="53"/>
    <n v="107"/>
    <n v="4"/>
    <n v="7"/>
    <n v="5"/>
    <n v="9"/>
    <n v="6"/>
    <n v="0"/>
    <n v="0"/>
    <n v="1"/>
    <n v="0"/>
    <n v="0"/>
    <n v="1"/>
    <n v="0"/>
    <x v="0"/>
    <n v="877"/>
    <n v="146.16666666666666"/>
    <n v="35.08"/>
    <m/>
    <n v="25"/>
    <n v="678"/>
    <m/>
    <n v="16"/>
    <n v="5"/>
    <n v="5"/>
    <n v="4"/>
    <s v="554"/>
    <s v="Loyal Customers"/>
    <m/>
    <n v="678"/>
    <n v="1.8575342465753424"/>
    <n v="13.458702064896755"/>
    <n v="472.13126843657813"/>
    <n v="472.13126843657818"/>
    <n v="391.72035139092242"/>
    <d v="2012-12-01T00:00:00"/>
    <s v="Unique"/>
  </r>
  <r>
    <n v="7023"/>
    <n v="1953"/>
    <s v="PhD"/>
    <s v="Single"/>
    <n v="46231"/>
    <n v="2"/>
    <n v="1"/>
    <d v="2012-11-26T00:00:00"/>
    <n v="87"/>
    <n v="189"/>
    <n v="2"/>
    <n v="55"/>
    <n v="0"/>
    <n v="5"/>
    <n v="12"/>
    <x v="260"/>
    <x v="12"/>
    <n v="55"/>
    <s v=""/>
    <n v="5"/>
    <n v="12"/>
    <n v="4"/>
    <n v="6"/>
    <n v="1"/>
    <n v="4"/>
    <n v="9"/>
    <n v="0"/>
    <n v="0"/>
    <n v="0"/>
    <n v="0"/>
    <n v="0"/>
    <n v="0"/>
    <n v="0"/>
    <x v="3"/>
    <n v="263"/>
    <n v="43.833333333333336"/>
    <n v="17.533333333333335"/>
    <m/>
    <n v="15"/>
    <n v="677"/>
    <m/>
    <n v="26.666666666666668"/>
    <n v="1"/>
    <n v="3"/>
    <n v="3"/>
    <s v="133"/>
    <s v="Lost"/>
    <m/>
    <n v="677"/>
    <n v="1.8547945205479452"/>
    <n v="8.0871491875923187"/>
    <n v="141.79468242245201"/>
    <n v="141.79468242245198"/>
    <n v="40.674486803519059"/>
    <d v="2013-02-21T00:00:00"/>
    <s v="Unique"/>
  </r>
  <r>
    <n v="3599"/>
    <n v="1970"/>
    <s v="Graduation"/>
    <s v="Married"/>
    <n v="63684"/>
    <n v="0"/>
    <n v="1"/>
    <d v="2012-11-26T00:00:00"/>
    <n v="61"/>
    <n v="575"/>
    <n v="80"/>
    <n v="428"/>
    <n v="208"/>
    <n v="93"/>
    <n v="80"/>
    <x v="261"/>
    <x v="2"/>
    <n v="428"/>
    <n v="208"/>
    <n v="93"/>
    <n v="80"/>
    <n v="3"/>
    <n v="8"/>
    <n v="4"/>
    <n v="8"/>
    <n v="5"/>
    <n v="0"/>
    <n v="0"/>
    <n v="0"/>
    <n v="0"/>
    <n v="0"/>
    <n v="0"/>
    <n v="0"/>
    <x v="0"/>
    <n v="1464"/>
    <n v="244"/>
    <n v="63.652173913043477"/>
    <m/>
    <n v="23"/>
    <n v="677"/>
    <m/>
    <n v="13.043478260869565"/>
    <n v="2"/>
    <n v="5"/>
    <n v="5"/>
    <s v="255"/>
    <s v="Frequent Buyers"/>
    <m/>
    <n v="677"/>
    <n v="1.8547945205479452"/>
    <n v="12.400295420974889"/>
    <n v="789.30576070901031"/>
    <n v="789.30576070901031"/>
    <n v="236.0190615835777"/>
    <d v="2013-01-26T00:00:00"/>
    <s v="Unique"/>
  </r>
  <r>
    <n v="4507"/>
    <n v="1952"/>
    <s v="Graduation"/>
    <s v="Single"/>
    <n v="72228"/>
    <n v="0"/>
    <n v="0"/>
    <d v="2012-11-27T00:00:00"/>
    <n v="87"/>
    <n v="631"/>
    <n v="28"/>
    <n v="491"/>
    <n v="30"/>
    <n v="14"/>
    <n v="56"/>
    <x v="92"/>
    <x v="45"/>
    <n v="491"/>
    <n v="30"/>
    <n v="14"/>
    <n v="56"/>
    <n v="1"/>
    <n v="6"/>
    <n v="7"/>
    <n v="8"/>
    <n v="3"/>
    <n v="0"/>
    <n v="0"/>
    <n v="0"/>
    <n v="0"/>
    <n v="0"/>
    <n v="0"/>
    <n v="0"/>
    <x v="0"/>
    <n v="1250"/>
    <n v="208.33333333333334"/>
    <n v="56.81818181818182"/>
    <m/>
    <n v="22"/>
    <n v="676"/>
    <m/>
    <n v="4.5454545454545459"/>
    <n v="1"/>
    <n v="4"/>
    <n v="5"/>
    <s v="145"/>
    <s v="Big Spenders"/>
    <m/>
    <n v="676"/>
    <n v="1.8520547945205479"/>
    <n v="11.878698224852071"/>
    <n v="674.9260355029586"/>
    <n v="674.9260355029586"/>
    <n v="324.80176211453744"/>
    <d v="2013-02-22T00:00:00"/>
    <s v="Unique"/>
  </r>
  <r>
    <n v="1490"/>
    <n v="1962"/>
    <s v="Graduation"/>
    <s v="Married"/>
    <n v="55759"/>
    <n v="0"/>
    <n v="1"/>
    <d v="2012-11-28T00:00:00"/>
    <n v="84"/>
    <n v="675"/>
    <n v="0"/>
    <n v="85"/>
    <n v="10"/>
    <n v="7"/>
    <n v="77"/>
    <x v="262"/>
    <x v="0"/>
    <n v="85"/>
    <n v="10"/>
    <n v="7"/>
    <n v="77"/>
    <n v="5"/>
    <n v="10"/>
    <n v="3"/>
    <n v="8"/>
    <n v="8"/>
    <n v="0"/>
    <n v="0"/>
    <n v="0"/>
    <n v="0"/>
    <n v="0"/>
    <n v="0"/>
    <n v="0"/>
    <x v="2"/>
    <n v="854"/>
    <n v="142.33333333333334"/>
    <n v="32.846153846153847"/>
    <m/>
    <n v="26"/>
    <n v="675"/>
    <m/>
    <n v="19.230769230769234"/>
    <n v="1"/>
    <n v="5"/>
    <n v="4"/>
    <s v="154"/>
    <s v="Frequent Buyers"/>
    <m/>
    <n v="675"/>
    <n v="1.8493150684931507"/>
    <n v="14.059259259259258"/>
    <n v="461.7925925925926"/>
    <n v="461.7925925925926"/>
    <n v="821.65198237885465"/>
    <d v="2013-02-20T00:00:00"/>
    <s v="Unique"/>
  </r>
  <r>
    <n v="5036"/>
    <n v="1984"/>
    <s v="PhD"/>
    <s v="Single"/>
    <n v="42710"/>
    <n v="1"/>
    <n v="0"/>
    <d v="2012-11-28T00:00:00"/>
    <n v="38"/>
    <n v="252"/>
    <n v="3"/>
    <n v="42"/>
    <n v="4"/>
    <n v="3"/>
    <n v="102"/>
    <x v="263"/>
    <x v="8"/>
    <n v="42"/>
    <n v="4"/>
    <n v="3"/>
    <n v="102"/>
    <n v="2"/>
    <n v="4"/>
    <n v="5"/>
    <n v="3"/>
    <n v="6"/>
    <n v="0"/>
    <n v="0"/>
    <n v="0"/>
    <n v="0"/>
    <n v="0"/>
    <n v="0"/>
    <n v="0"/>
    <x v="0"/>
    <n v="406"/>
    <n v="67.666666666666671"/>
    <n v="29"/>
    <m/>
    <n v="14"/>
    <n v="675"/>
    <m/>
    <n v="14.285714285714285"/>
    <n v="4"/>
    <n v="3"/>
    <n v="3"/>
    <s v="433"/>
    <s v="Potential Loyalists"/>
    <m/>
    <n v="675"/>
    <n v="1.8493150684931507"/>
    <n v="7.5703703703703704"/>
    <n v="219.54074074074074"/>
    <n v="219.54074074074074"/>
    <n v="66.997063142437597"/>
    <d v="2013-01-05T00:00:00"/>
    <s v="Unique"/>
  </r>
  <r>
    <n v="4712"/>
    <n v="1991"/>
    <s v="2n Cycle"/>
    <s v="Together"/>
    <n v="20193"/>
    <n v="0"/>
    <n v="0"/>
    <d v="2012-11-28T00:00:00"/>
    <n v="18"/>
    <n v="8"/>
    <n v="8"/>
    <n v="22"/>
    <n v="24"/>
    <n v="11"/>
    <n v="9"/>
    <x v="76"/>
    <x v="14"/>
    <n v="22"/>
    <n v="24"/>
    <n v="11"/>
    <n v="9"/>
    <n v="1"/>
    <n v="1"/>
    <n v="1"/>
    <n v="4"/>
    <n v="4"/>
    <n v="0"/>
    <n v="0"/>
    <n v="0"/>
    <n v="0"/>
    <n v="0"/>
    <n v="0"/>
    <n v="0"/>
    <x v="0"/>
    <n v="82"/>
    <n v="13.666666666666666"/>
    <n v="11.714285714285714"/>
    <m/>
    <n v="7"/>
    <n v="675"/>
    <m/>
    <n v="14.285714285714285"/>
    <n v="5"/>
    <n v="1"/>
    <n v="2"/>
    <s v="512"/>
    <s v="Others"/>
    <m/>
    <n v="675"/>
    <n v="1.8493150684931507"/>
    <n v="3.7851851851851852"/>
    <n v="44.340740740740735"/>
    <n v="44.340740740740742"/>
    <n v="266.23529411764707"/>
    <d v="2012-12-16T00:00:00"/>
    <s v="Unique"/>
  </r>
  <r>
    <n v="9850"/>
    <n v="1972"/>
    <s v="2n Cycle"/>
    <s v="Married"/>
    <n v="24884"/>
    <n v="1"/>
    <n v="0"/>
    <d v="2012-11-29T00:00:00"/>
    <n v="32"/>
    <n v="3"/>
    <n v="6"/>
    <n v="7"/>
    <n v="0"/>
    <n v="0"/>
    <n v="3"/>
    <x v="13"/>
    <x v="43"/>
    <n v="7"/>
    <s v=""/>
    <s v=""/>
    <n v="3"/>
    <n v="1"/>
    <n v="0"/>
    <n v="0"/>
    <n v="3"/>
    <n v="7"/>
    <n v="0"/>
    <n v="0"/>
    <n v="0"/>
    <n v="0"/>
    <n v="0"/>
    <n v="0"/>
    <n v="0"/>
    <x v="0"/>
    <n v="19"/>
    <n v="3.1666666666666665"/>
    <n v="4.75"/>
    <m/>
    <n v="4"/>
    <n v="674"/>
    <m/>
    <n v="25"/>
    <n v="4"/>
    <n v="1"/>
    <n v="1"/>
    <s v="411"/>
    <s v="Potential Loyalists"/>
    <m/>
    <n v="674"/>
    <n v="1.8465753424657534"/>
    <n v="2.1661721068249258"/>
    <n v="10.289317507418398"/>
    <n v="10.289317507418398"/>
    <n v="634.45588235294122"/>
    <d v="2012-12-31T00:00:00"/>
    <s v="Unique"/>
  </r>
  <r>
    <n v="368"/>
    <n v="1974"/>
    <s v="Graduation"/>
    <s v="Married"/>
    <n v="40049"/>
    <n v="0"/>
    <n v="1"/>
    <d v="2012-11-29T00:00:00"/>
    <n v="61"/>
    <n v="91"/>
    <n v="65"/>
    <n v="52"/>
    <n v="10"/>
    <n v="44"/>
    <n v="28"/>
    <x v="43"/>
    <x v="92"/>
    <n v="52"/>
    <n v="10"/>
    <n v="44"/>
    <n v="28"/>
    <n v="3"/>
    <n v="3"/>
    <n v="2"/>
    <n v="6"/>
    <n v="5"/>
    <n v="0"/>
    <n v="0"/>
    <n v="0"/>
    <n v="0"/>
    <n v="0"/>
    <n v="0"/>
    <n v="0"/>
    <x v="6"/>
    <n v="290"/>
    <n v="48.333333333333336"/>
    <n v="20.714285714285715"/>
    <m/>
    <n v="14"/>
    <n v="674"/>
    <m/>
    <n v="21.428571428571427"/>
    <n v="2"/>
    <n v="3"/>
    <n v="3"/>
    <s v="233"/>
    <s v="About to Sleep"/>
    <m/>
    <n v="674"/>
    <n v="1.8465753424657534"/>
    <n v="7.5816023738872405"/>
    <n v="157.04747774480714"/>
    <n v="157.04747774480711"/>
    <n v="634.45588235294122"/>
    <d v="2013-01-29T00:00:00"/>
    <s v="Unique"/>
  </r>
  <r>
    <n v="3422"/>
    <n v="1975"/>
    <s v="Graduation"/>
    <s v="Married"/>
    <n v="76068"/>
    <n v="0"/>
    <n v="1"/>
    <d v="2012-11-29T00:00:00"/>
    <n v="67"/>
    <n v="1115"/>
    <n v="12"/>
    <n v="128"/>
    <n v="33"/>
    <n v="12"/>
    <n v="76"/>
    <x v="264"/>
    <x v="27"/>
    <n v="128"/>
    <n v="33"/>
    <n v="12"/>
    <n v="76"/>
    <n v="1"/>
    <n v="2"/>
    <n v="3"/>
    <n v="4"/>
    <n v="6"/>
    <n v="0"/>
    <n v="1"/>
    <n v="0"/>
    <n v="1"/>
    <n v="0"/>
    <n v="0"/>
    <n v="0"/>
    <x v="5"/>
    <n v="1376"/>
    <n v="229.33333333333334"/>
    <n v="137.6"/>
    <m/>
    <n v="10"/>
    <n v="674"/>
    <m/>
    <n v="10"/>
    <n v="2"/>
    <n v="2"/>
    <n v="5"/>
    <s v="225"/>
    <s v="Big Spenders"/>
    <m/>
    <n v="674"/>
    <n v="1.8465753424657534"/>
    <n v="5.4154302670623142"/>
    <n v="745.16320474777444"/>
    <n v="745.16320474777444"/>
    <n v="826.61764705882354"/>
    <d v="2013-02-04T00:00:00"/>
    <s v="Unique"/>
  </r>
  <r>
    <n v="528"/>
    <n v="1978"/>
    <s v="Graduation"/>
    <s v="Married"/>
    <n v="65819"/>
    <n v="0"/>
    <n v="0"/>
    <d v="2012-11-29T00:00:00"/>
    <n v="99"/>
    <n v="267"/>
    <n v="38"/>
    <n v="701"/>
    <n v="149"/>
    <n v="165"/>
    <n v="63"/>
    <x v="265"/>
    <x v="94"/>
    <n v="701"/>
    <n v="149"/>
    <n v="165"/>
    <n v="63"/>
    <n v="1"/>
    <n v="5"/>
    <n v="4"/>
    <n v="10"/>
    <n v="3"/>
    <n v="0"/>
    <n v="0"/>
    <n v="0"/>
    <n v="0"/>
    <n v="0"/>
    <n v="0"/>
    <n v="0"/>
    <x v="6"/>
    <n v="1383"/>
    <n v="230.5"/>
    <n v="69.150000000000006"/>
    <m/>
    <n v="20"/>
    <n v="674"/>
    <m/>
    <n v="5"/>
    <n v="1"/>
    <n v="4"/>
    <n v="5"/>
    <s v="145"/>
    <s v="Big Spenders"/>
    <m/>
    <n v="674"/>
    <n v="1.8465753424657534"/>
    <n v="10.830860534124628"/>
    <n v="748.95400593471811"/>
    <n v="748.95400593471811"/>
    <n v="826.61764705882354"/>
    <d v="2013-03-08T00:00:00"/>
    <s v="Unique"/>
  </r>
  <r>
    <n v="3807"/>
    <n v="1955"/>
    <s v="Graduation"/>
    <s v="Together"/>
    <n v="59925"/>
    <n v="0"/>
    <n v="1"/>
    <d v="2012-11-30T00:00:00"/>
    <n v="83"/>
    <n v="473"/>
    <n v="21"/>
    <n v="176"/>
    <n v="19"/>
    <n v="21"/>
    <n v="56"/>
    <x v="266"/>
    <x v="1"/>
    <n v="176"/>
    <n v="19"/>
    <n v="21"/>
    <n v="56"/>
    <n v="3"/>
    <n v="9"/>
    <n v="2"/>
    <n v="9"/>
    <n v="6"/>
    <n v="0"/>
    <n v="0"/>
    <n v="0"/>
    <n v="0"/>
    <n v="0"/>
    <n v="0"/>
    <n v="0"/>
    <x v="0"/>
    <n v="766"/>
    <n v="127.66666666666667"/>
    <n v="33.304347826086953"/>
    <m/>
    <n v="23"/>
    <n v="673"/>
    <m/>
    <n v="13.043478260869565"/>
    <n v="1"/>
    <n v="5"/>
    <n v="4"/>
    <s v="154"/>
    <s v="Frequent Buyers"/>
    <m/>
    <n v="673"/>
    <n v="1.8438356164383563"/>
    <n v="12.473997028231798"/>
    <n v="415.4383358098068"/>
    <n v="415.4383358098068"/>
    <n v="13.419117647058824"/>
    <d v="2013-02-21T00:00:00"/>
    <s v="Unique"/>
  </r>
  <r>
    <n v="5221"/>
    <n v="1957"/>
    <s v="Graduation"/>
    <s v="Married"/>
    <n v="52852"/>
    <n v="0"/>
    <n v="1"/>
    <d v="2012-12-01T00:00:00"/>
    <n v="93"/>
    <n v="714"/>
    <n v="8"/>
    <n v="99"/>
    <n v="11"/>
    <n v="0"/>
    <n v="47"/>
    <x v="267"/>
    <x v="14"/>
    <n v="99"/>
    <n v="11"/>
    <s v=""/>
    <n v="47"/>
    <n v="4"/>
    <n v="10"/>
    <n v="7"/>
    <n v="5"/>
    <n v="8"/>
    <n v="0"/>
    <n v="0"/>
    <n v="1"/>
    <n v="0"/>
    <n v="0"/>
    <n v="0"/>
    <n v="0"/>
    <x v="5"/>
    <n v="879"/>
    <n v="146.5"/>
    <n v="33.807692307692307"/>
    <m/>
    <n v="26"/>
    <n v="672"/>
    <m/>
    <n v="15.384615384615385"/>
    <n v="1"/>
    <n v="5"/>
    <n v="4"/>
    <s v="154"/>
    <s v="Frequent Buyers"/>
    <m/>
    <n v="672"/>
    <n v="1.8410958904109589"/>
    <n v="14.12202380952381"/>
    <n v="477.43303571428572"/>
    <n v="477.43303571428572"/>
    <n v="377.88235294117646"/>
    <d v="2013-03-04T00:00:00"/>
    <s v="Unique"/>
  </r>
  <r>
    <n v="5748"/>
    <n v="1965"/>
    <s v="Graduation"/>
    <s v="Married"/>
    <n v="59754"/>
    <n v="0"/>
    <n v="1"/>
    <d v="2012-12-01T00:00:00"/>
    <n v="96"/>
    <n v="115"/>
    <n v="27"/>
    <n v="44"/>
    <n v="4"/>
    <n v="146"/>
    <n v="139"/>
    <x v="268"/>
    <x v="55"/>
    <n v="44"/>
    <n v="4"/>
    <n v="146"/>
    <n v="139"/>
    <n v="3"/>
    <n v="5"/>
    <n v="2"/>
    <n v="6"/>
    <n v="5"/>
    <n v="0"/>
    <n v="0"/>
    <n v="0"/>
    <n v="0"/>
    <n v="0"/>
    <n v="1"/>
    <n v="0"/>
    <x v="3"/>
    <n v="475"/>
    <n v="79.166666666666671"/>
    <n v="29.6875"/>
    <m/>
    <n v="16"/>
    <n v="672"/>
    <m/>
    <n v="18.75"/>
    <n v="1"/>
    <n v="3"/>
    <n v="3"/>
    <s v="133"/>
    <s v="Lost"/>
    <m/>
    <n v="672"/>
    <n v="1.8410958904109589"/>
    <n v="8.6904761904761898"/>
    <n v="257.99851190476187"/>
    <n v="257.99851190476193"/>
    <n v="13.419117647058824"/>
    <d v="2013-03-07T00:00:00"/>
    <s v="Unique"/>
  </r>
  <r>
    <n v="2928"/>
    <n v="1975"/>
    <s v="PhD"/>
    <s v="Single"/>
    <n v="52614"/>
    <n v="0"/>
    <n v="1"/>
    <d v="2012-12-01T00:00:00"/>
    <n v="63"/>
    <n v="789"/>
    <n v="0"/>
    <n v="142"/>
    <n v="12"/>
    <n v="9"/>
    <n v="38"/>
    <x v="49"/>
    <x v="0"/>
    <n v="142"/>
    <n v="12"/>
    <n v="9"/>
    <n v="38"/>
    <n v="2"/>
    <n v="2"/>
    <n v="4"/>
    <n v="8"/>
    <n v="8"/>
    <n v="0"/>
    <n v="0"/>
    <n v="0"/>
    <n v="0"/>
    <n v="0"/>
    <n v="0"/>
    <n v="0"/>
    <x v="0"/>
    <n v="990"/>
    <n v="165"/>
    <n v="61.875"/>
    <m/>
    <n v="16"/>
    <n v="672"/>
    <m/>
    <n v="12.5"/>
    <n v="2"/>
    <n v="3"/>
    <n v="4"/>
    <s v="234"/>
    <s v="About to Sleep"/>
    <m/>
    <n v="672"/>
    <n v="1.8410958904109589"/>
    <n v="8.6904761904761898"/>
    <n v="537.72321428571422"/>
    <n v="537.72321428571433"/>
    <n v="706.88512518409425"/>
    <d v="2013-02-02T00:00:00"/>
    <s v="Unique"/>
  </r>
  <r>
    <n v="2920"/>
    <n v="1975"/>
    <s v="PhD"/>
    <s v="Single"/>
    <n v="52614"/>
    <n v="0"/>
    <n v="1"/>
    <d v="2012-12-01T00:00:00"/>
    <n v="63"/>
    <n v="789"/>
    <n v="0"/>
    <n v="142"/>
    <n v="12"/>
    <n v="9"/>
    <n v="38"/>
    <x v="49"/>
    <x v="0"/>
    <n v="142"/>
    <n v="12"/>
    <n v="9"/>
    <n v="38"/>
    <n v="2"/>
    <n v="2"/>
    <n v="4"/>
    <n v="8"/>
    <n v="8"/>
    <n v="0"/>
    <n v="0"/>
    <n v="0"/>
    <n v="0"/>
    <n v="0"/>
    <n v="0"/>
    <n v="0"/>
    <x v="7"/>
    <n v="990"/>
    <n v="165"/>
    <n v="61.875"/>
    <m/>
    <n v="16"/>
    <n v="672"/>
    <m/>
    <n v="12.5"/>
    <n v="2"/>
    <n v="3"/>
    <n v="4"/>
    <s v="234"/>
    <s v="About to Sleep"/>
    <m/>
    <n v="672"/>
    <n v="1.8410958904109589"/>
    <n v="8.6904761904761898"/>
    <n v="537.72321428571422"/>
    <n v="537.72321428571433"/>
    <n v="306.40648011782031"/>
    <d v="2013-02-02T00:00:00"/>
    <s v="Unique"/>
  </r>
  <r>
    <n v="8805"/>
    <n v="1960"/>
    <s v="Graduation"/>
    <s v="Single"/>
    <n v="48904"/>
    <n v="0"/>
    <n v="1"/>
    <d v="2012-12-02T00:00:00"/>
    <n v="1"/>
    <n v="283"/>
    <n v="10"/>
    <n v="38"/>
    <n v="0"/>
    <n v="13"/>
    <n v="27"/>
    <x v="269"/>
    <x v="17"/>
    <n v="38"/>
    <s v=""/>
    <n v="13"/>
    <n v="27"/>
    <n v="4"/>
    <n v="7"/>
    <n v="2"/>
    <n v="4"/>
    <n v="8"/>
    <n v="0"/>
    <n v="0"/>
    <n v="0"/>
    <n v="0"/>
    <n v="0"/>
    <n v="0"/>
    <n v="0"/>
    <x v="1"/>
    <n v="371"/>
    <n v="61.833333333333336"/>
    <n v="21.823529411764707"/>
    <m/>
    <n v="17"/>
    <n v="671"/>
    <m/>
    <n v="23.52941176470588"/>
    <n v="5"/>
    <n v="3"/>
    <n v="3"/>
    <s v="533"/>
    <s v="Loyal Customers"/>
    <m/>
    <n v="671"/>
    <n v="1.8383561643835618"/>
    <n v="9.2473919523099841"/>
    <n v="201.8107302533532"/>
    <n v="201.8107302533532"/>
    <n v="892.5811209439529"/>
    <d v="2012-12-03T00:00:00"/>
    <s v="Unique"/>
  </r>
  <r>
    <n v="7476"/>
    <n v="1964"/>
    <s v="Master"/>
    <s v="Single"/>
    <n v="63972"/>
    <n v="0"/>
    <n v="1"/>
    <d v="2012-12-02T00:00:00"/>
    <n v="93"/>
    <n v="928"/>
    <n v="63"/>
    <n v="254"/>
    <n v="0"/>
    <n v="12"/>
    <n v="12"/>
    <x v="270"/>
    <x v="50"/>
    <n v="254"/>
    <s v=""/>
    <n v="12"/>
    <n v="12"/>
    <n v="4"/>
    <n v="5"/>
    <n v="4"/>
    <n v="10"/>
    <n v="4"/>
    <n v="0"/>
    <n v="0"/>
    <n v="0"/>
    <n v="1"/>
    <n v="0"/>
    <n v="0"/>
    <n v="0"/>
    <x v="3"/>
    <n v="1269"/>
    <n v="211.5"/>
    <n v="55.173913043478258"/>
    <m/>
    <n v="23"/>
    <n v="671"/>
    <m/>
    <n v="17.391304347826086"/>
    <n v="1"/>
    <n v="5"/>
    <n v="5"/>
    <s v="155"/>
    <s v="Frequent Buyers"/>
    <m/>
    <n v="671"/>
    <n v="1.8383561643835618"/>
    <n v="12.511177347242921"/>
    <n v="690.29061102831588"/>
    <n v="690.29061102831588"/>
    <n v="706.88512518409425"/>
    <d v="2013-03-05T00:00:00"/>
    <s v="Unique"/>
  </r>
  <r>
    <n v="11112"/>
    <n v="1966"/>
    <s v="Graduation"/>
    <s v="Together"/>
    <n v="70713"/>
    <n v="0"/>
    <n v="1"/>
    <d v="2012-12-03T00:00:00"/>
    <n v="23"/>
    <n v="736"/>
    <n v="114"/>
    <n v="279"/>
    <n v="82"/>
    <n v="76"/>
    <n v="190"/>
    <x v="157"/>
    <x v="95"/>
    <n v="279"/>
    <n v="82"/>
    <n v="76"/>
    <n v="190"/>
    <n v="6"/>
    <n v="5"/>
    <n v="6"/>
    <n v="8"/>
    <n v="3"/>
    <n v="0"/>
    <n v="0"/>
    <n v="0"/>
    <n v="0"/>
    <n v="0"/>
    <n v="0"/>
    <n v="0"/>
    <x v="0"/>
    <n v="1477"/>
    <n v="246.16666666666666"/>
    <n v="59.08"/>
    <m/>
    <n v="25"/>
    <n v="670"/>
    <m/>
    <n v="24"/>
    <n v="4"/>
    <n v="5"/>
    <n v="5"/>
    <s v="455"/>
    <s v="Frequent Buyers"/>
    <m/>
    <n v="670"/>
    <n v="1.8356164383561644"/>
    <n v="13.619402985074627"/>
    <n v="804.6343283582089"/>
    <n v="804.6343283582089"/>
    <n v="674.9260355029586"/>
    <d v="2012-12-26T00:00:00"/>
    <s v="Unique"/>
  </r>
  <r>
    <n v="22"/>
    <n v="1976"/>
    <s v="Graduation"/>
    <s v="Divorced"/>
    <n v="46310"/>
    <n v="1"/>
    <n v="0"/>
    <d v="2012-12-03T00:00:00"/>
    <n v="99"/>
    <n v="185"/>
    <n v="2"/>
    <n v="88"/>
    <n v="15"/>
    <n v="5"/>
    <n v="14"/>
    <x v="222"/>
    <x v="12"/>
    <n v="88"/>
    <n v="15"/>
    <n v="5"/>
    <n v="14"/>
    <n v="2"/>
    <n v="6"/>
    <n v="1"/>
    <n v="5"/>
    <n v="8"/>
    <n v="0"/>
    <n v="0"/>
    <n v="0"/>
    <n v="0"/>
    <n v="0"/>
    <n v="0"/>
    <n v="0"/>
    <x v="0"/>
    <n v="309"/>
    <n v="51.5"/>
    <n v="22.071428571428573"/>
    <m/>
    <n v="14"/>
    <n v="670"/>
    <m/>
    <n v="14.285714285714285"/>
    <n v="1"/>
    <n v="3"/>
    <n v="3"/>
    <s v="133"/>
    <s v="Lost"/>
    <m/>
    <n v="670"/>
    <n v="1.8356164383561644"/>
    <n v="7.6268656716417906"/>
    <n v="168.3358208955224"/>
    <n v="168.33582089552237"/>
    <n v="472.13126843657818"/>
    <d v="2013-03-12T00:00:00"/>
    <s v="Unique"/>
  </r>
  <r>
    <n v="4136"/>
    <n v="1992"/>
    <s v="Basic"/>
    <s v="Single"/>
    <n v="7500"/>
    <n v="1"/>
    <n v="0"/>
    <d v="2012-12-03T00:00:00"/>
    <n v="63"/>
    <n v="10"/>
    <n v="17"/>
    <n v="18"/>
    <n v="8"/>
    <n v="26"/>
    <n v="40"/>
    <x v="122"/>
    <x v="4"/>
    <n v="18"/>
    <n v="8"/>
    <n v="26"/>
    <n v="40"/>
    <n v="4"/>
    <n v="3"/>
    <n v="2"/>
    <n v="2"/>
    <n v="9"/>
    <n v="0"/>
    <n v="0"/>
    <n v="0"/>
    <n v="0"/>
    <n v="0"/>
    <n v="0"/>
    <n v="0"/>
    <x v="0"/>
    <n v="119"/>
    <n v="19.833333333333332"/>
    <n v="10.818181818181818"/>
    <m/>
    <n v="11"/>
    <n v="670"/>
    <m/>
    <n v="36.363636363636367"/>
    <n v="2"/>
    <n v="2"/>
    <n v="2"/>
    <s v="222"/>
    <s v="About to Sleep"/>
    <m/>
    <n v="670"/>
    <n v="1.8356164383561644"/>
    <n v="5.9925373134328357"/>
    <n v="64.828358208955223"/>
    <n v="64.828358208955223"/>
    <n v="141.79468242245198"/>
    <d v="2013-02-04T00:00:00"/>
    <s v="Unique"/>
  </r>
  <r>
    <n v="10619"/>
    <n v="1994"/>
    <s v="Graduation"/>
    <s v="Single"/>
    <n v="95529"/>
    <n v="0"/>
    <n v="0"/>
    <d v="2012-12-03T00:00:00"/>
    <n v="29"/>
    <n v="770"/>
    <n v="29"/>
    <n v="890"/>
    <n v="250"/>
    <n v="27"/>
    <n v="24"/>
    <x v="271"/>
    <x v="86"/>
    <n v="890"/>
    <n v="250"/>
    <n v="27"/>
    <n v="24"/>
    <n v="1"/>
    <n v="7"/>
    <n v="3"/>
    <n v="7"/>
    <n v="3"/>
    <n v="0"/>
    <n v="0"/>
    <n v="0"/>
    <n v="0"/>
    <n v="1"/>
    <n v="1"/>
    <n v="0"/>
    <x v="3"/>
    <n v="1990"/>
    <n v="331.66666666666669"/>
    <n v="110.55555555555556"/>
    <m/>
    <n v="18"/>
    <n v="670"/>
    <m/>
    <n v="5.5555555555555554"/>
    <n v="4"/>
    <n v="4"/>
    <n v="5"/>
    <s v="445"/>
    <s v="Big Spenders"/>
    <m/>
    <n v="670"/>
    <n v="1.8356164383561644"/>
    <n v="9.8059701492537314"/>
    <n v="1084.1044776119404"/>
    <n v="1084.1044776119402"/>
    <n v="789.30576070901031"/>
    <d v="2013-01-01T00:00:00"/>
    <s v="Unique"/>
  </r>
  <r>
    <n v="1773"/>
    <n v="1978"/>
    <s v="2n Cycle"/>
    <s v="Married"/>
    <n v="12393"/>
    <n v="0"/>
    <n v="0"/>
    <d v="2012-12-04T00:00:00"/>
    <n v="38"/>
    <n v="5"/>
    <n v="6"/>
    <n v="15"/>
    <n v="11"/>
    <n v="7"/>
    <n v="13"/>
    <x v="5"/>
    <x v="43"/>
    <n v="15"/>
    <n v="11"/>
    <n v="7"/>
    <n v="13"/>
    <n v="1"/>
    <n v="2"/>
    <n v="0"/>
    <n v="3"/>
    <n v="9"/>
    <n v="0"/>
    <n v="0"/>
    <n v="0"/>
    <n v="0"/>
    <n v="0"/>
    <n v="0"/>
    <n v="0"/>
    <x v="3"/>
    <n v="57"/>
    <n v="9.5"/>
    <n v="9.5"/>
    <m/>
    <n v="6"/>
    <n v="669"/>
    <m/>
    <n v="16.666666666666664"/>
    <n v="4"/>
    <n v="1"/>
    <n v="2"/>
    <s v="412"/>
    <s v="Potential Loyalists"/>
    <m/>
    <n v="669"/>
    <n v="1.832876712328767"/>
    <n v="3.2735426008968611"/>
    <n v="31.098654708520179"/>
    <n v="31.098654708520179"/>
    <n v="219.54074074074074"/>
    <d v="2013-01-11T00:00:00"/>
    <s v="Unique"/>
  </r>
  <r>
    <n v="2258"/>
    <n v="1986"/>
    <s v="Graduation"/>
    <s v="Married"/>
    <n v="32880"/>
    <n v="1"/>
    <n v="0"/>
    <d v="2012-12-04T00:00:00"/>
    <n v="76"/>
    <n v="8"/>
    <n v="4"/>
    <n v="15"/>
    <n v="7"/>
    <n v="6"/>
    <n v="2"/>
    <x v="76"/>
    <x v="16"/>
    <n v="15"/>
    <n v="7"/>
    <n v="6"/>
    <n v="2"/>
    <n v="1"/>
    <n v="1"/>
    <n v="0"/>
    <n v="3"/>
    <n v="8"/>
    <n v="0"/>
    <n v="0"/>
    <n v="0"/>
    <n v="0"/>
    <n v="0"/>
    <n v="0"/>
    <n v="0"/>
    <x v="0"/>
    <n v="42"/>
    <n v="7"/>
    <n v="8.4"/>
    <m/>
    <n v="5"/>
    <n v="669"/>
    <m/>
    <n v="20"/>
    <n v="2"/>
    <n v="1"/>
    <n v="1"/>
    <s v="211"/>
    <s v="About to Sleep"/>
    <m/>
    <n v="669"/>
    <n v="1.832876712328767"/>
    <n v="2.7279521674140508"/>
    <n v="22.914798206278029"/>
    <n v="22.914798206278029"/>
    <n v="461.7925925925926"/>
    <d v="2013-02-18T00:00:00"/>
    <s v="Unique"/>
  </r>
  <r>
    <n v="9120"/>
    <n v="1962"/>
    <s v="Graduation"/>
    <s v="Single"/>
    <n v="66565"/>
    <n v="0"/>
    <n v="1"/>
    <d v="2012-12-05T00:00:00"/>
    <n v="80"/>
    <n v="747"/>
    <n v="10"/>
    <n v="161"/>
    <n v="65"/>
    <n v="40"/>
    <n v="42"/>
    <x v="272"/>
    <x v="17"/>
    <n v="161"/>
    <n v="65"/>
    <n v="40"/>
    <n v="42"/>
    <n v="4"/>
    <n v="4"/>
    <n v="2"/>
    <n v="9"/>
    <n v="8"/>
    <n v="0"/>
    <n v="0"/>
    <n v="0"/>
    <n v="0"/>
    <n v="0"/>
    <n v="0"/>
    <n v="0"/>
    <x v="0"/>
    <n v="1065"/>
    <n v="177.5"/>
    <n v="56.05263157894737"/>
    <m/>
    <n v="19"/>
    <n v="668"/>
    <m/>
    <n v="21.052631578947366"/>
    <n v="1"/>
    <n v="4"/>
    <n v="4"/>
    <s v="144"/>
    <s v="Lost"/>
    <m/>
    <n v="668"/>
    <n v="1.8301369863013699"/>
    <n v="10.381736526946108"/>
    <n v="581.92365269461084"/>
    <n v="581.92365269461072"/>
    <n v="44.340740740740742"/>
    <d v="2013-02-23T00:00:00"/>
    <s v="Unique"/>
  </r>
  <r>
    <n v="1077"/>
    <n v="1974"/>
    <s v="Graduation"/>
    <s v="Together"/>
    <n v="56715"/>
    <n v="0"/>
    <n v="0"/>
    <d v="2012-12-05T00:00:00"/>
    <n v="52"/>
    <n v="258"/>
    <n v="105"/>
    <n v="239"/>
    <n v="237"/>
    <n v="172"/>
    <n v="9"/>
    <x v="273"/>
    <x v="31"/>
    <n v="239"/>
    <n v="237"/>
    <n v="172"/>
    <n v="9"/>
    <n v="1"/>
    <n v="7"/>
    <n v="3"/>
    <n v="4"/>
    <n v="4"/>
    <n v="0"/>
    <n v="0"/>
    <n v="0"/>
    <n v="0"/>
    <n v="0"/>
    <n v="0"/>
    <n v="0"/>
    <x v="0"/>
    <n v="1020"/>
    <n v="170"/>
    <n v="68"/>
    <m/>
    <n v="15"/>
    <n v="668"/>
    <m/>
    <n v="6.666666666666667"/>
    <n v="3"/>
    <n v="3"/>
    <n v="4"/>
    <s v="334"/>
    <s v="Needs Attention"/>
    <m/>
    <n v="668"/>
    <n v="1.8301369863013699"/>
    <n v="8.1961077844311383"/>
    <n v="557.33532934131745"/>
    <n v="557.33532934131733"/>
    <n v="745.16320474777444"/>
    <d v="2013-01-26T00:00:00"/>
    <s v="Unique"/>
  </r>
  <r>
    <n v="3518"/>
    <n v="1983"/>
    <s v="Graduation"/>
    <s v="Married"/>
    <n v="25271"/>
    <n v="1"/>
    <n v="0"/>
    <d v="2012-12-05T00:00:00"/>
    <n v="45"/>
    <n v="10"/>
    <n v="1"/>
    <n v="18"/>
    <n v="10"/>
    <n v="4"/>
    <n v="7"/>
    <x v="122"/>
    <x v="5"/>
    <n v="18"/>
    <n v="10"/>
    <n v="4"/>
    <n v="7"/>
    <n v="1"/>
    <n v="1"/>
    <n v="1"/>
    <n v="2"/>
    <n v="9"/>
    <n v="0"/>
    <n v="0"/>
    <n v="0"/>
    <n v="0"/>
    <n v="0"/>
    <n v="0"/>
    <n v="0"/>
    <x v="6"/>
    <n v="50"/>
    <n v="8.3333333333333339"/>
    <n v="10"/>
    <m/>
    <n v="5"/>
    <n v="668"/>
    <m/>
    <n v="20"/>
    <n v="3"/>
    <n v="1"/>
    <n v="1"/>
    <s v="311"/>
    <s v="Needs Attention"/>
    <m/>
    <n v="668"/>
    <n v="1.8301369863013699"/>
    <n v="2.7320359281437123"/>
    <n v="27.320359281437124"/>
    <n v="27.320359281437124"/>
    <n v="157.04747774480711"/>
    <d v="2013-01-19T00:00:00"/>
    <s v="Unique"/>
  </r>
  <r>
    <n v="10913"/>
    <n v="1984"/>
    <s v="Master"/>
    <s v="Single"/>
    <n v="31385"/>
    <n v="1"/>
    <n v="0"/>
    <d v="2012-12-05T00:00:00"/>
    <n v="56"/>
    <n v="3"/>
    <n v="2"/>
    <n v="12"/>
    <n v="0"/>
    <n v="1"/>
    <n v="9"/>
    <x v="13"/>
    <x v="12"/>
    <n v="12"/>
    <s v=""/>
    <n v="1"/>
    <n v="9"/>
    <n v="1"/>
    <n v="1"/>
    <n v="0"/>
    <n v="2"/>
    <n v="8"/>
    <n v="0"/>
    <n v="0"/>
    <n v="1"/>
    <n v="0"/>
    <n v="0"/>
    <n v="1"/>
    <n v="0"/>
    <x v="0"/>
    <n v="27"/>
    <n v="4.5"/>
    <n v="6.75"/>
    <m/>
    <n v="4"/>
    <n v="668"/>
    <m/>
    <n v="25"/>
    <n v="3"/>
    <n v="1"/>
    <n v="1"/>
    <s v="311"/>
    <s v="Needs Attention"/>
    <m/>
    <n v="668"/>
    <n v="1.8301369863013699"/>
    <n v="2.1856287425149699"/>
    <n v="14.752994011976046"/>
    <n v="14.752994011976048"/>
    <n v="748.95400593471811"/>
    <d v="2013-01-30T00:00:00"/>
    <s v="Unique"/>
  </r>
  <r>
    <n v="4088"/>
    <n v="1962"/>
    <s v="PhD"/>
    <s v="Together"/>
    <n v="31497"/>
    <n v="0"/>
    <n v="1"/>
    <d v="2012-12-06T00:00:00"/>
    <n v="22"/>
    <n v="108"/>
    <n v="1"/>
    <n v="28"/>
    <n v="13"/>
    <n v="1"/>
    <n v="4"/>
    <x v="274"/>
    <x v="5"/>
    <n v="28"/>
    <n v="13"/>
    <n v="1"/>
    <n v="4"/>
    <n v="2"/>
    <n v="3"/>
    <n v="1"/>
    <n v="4"/>
    <n v="8"/>
    <n v="0"/>
    <n v="0"/>
    <n v="0"/>
    <n v="0"/>
    <n v="0"/>
    <n v="0"/>
    <n v="0"/>
    <x v="0"/>
    <n v="155"/>
    <n v="25.833333333333332"/>
    <n v="15.5"/>
    <m/>
    <n v="10"/>
    <n v="667"/>
    <m/>
    <n v="20"/>
    <n v="4"/>
    <n v="2"/>
    <n v="2"/>
    <s v="422"/>
    <s v="Potential Loyalists"/>
    <m/>
    <n v="667"/>
    <n v="1.8273972602739725"/>
    <n v="5.4722638680659674"/>
    <n v="84.820089955022496"/>
    <n v="84.820089955022496"/>
    <n v="415.4383358098068"/>
    <d v="2012-12-28T00:00:00"/>
    <s v="Unique"/>
  </r>
  <r>
    <n v="4971"/>
    <n v="1962"/>
    <s v="PhD"/>
    <s v="Together"/>
    <n v="31497"/>
    <n v="0"/>
    <n v="1"/>
    <d v="2012-12-06T00:00:00"/>
    <n v="22"/>
    <n v="108"/>
    <n v="1"/>
    <n v="28"/>
    <n v="13"/>
    <n v="1"/>
    <n v="4"/>
    <x v="274"/>
    <x v="5"/>
    <n v="28"/>
    <n v="13"/>
    <n v="1"/>
    <n v="4"/>
    <n v="2"/>
    <n v="3"/>
    <n v="1"/>
    <n v="4"/>
    <n v="8"/>
    <n v="0"/>
    <n v="0"/>
    <n v="0"/>
    <n v="0"/>
    <n v="0"/>
    <n v="0"/>
    <n v="0"/>
    <x v="3"/>
    <n v="155"/>
    <n v="25.833333333333332"/>
    <n v="15.5"/>
    <m/>
    <n v="10"/>
    <n v="667"/>
    <m/>
    <n v="20"/>
    <n v="4"/>
    <n v="2"/>
    <n v="2"/>
    <s v="422"/>
    <s v="Potential Loyalists"/>
    <m/>
    <n v="667"/>
    <n v="1.8273972602739725"/>
    <n v="5.4722638680659674"/>
    <n v="84.820089955022496"/>
    <n v="84.820089955022496"/>
    <n v="10.289317507418398"/>
    <d v="2012-12-28T00:00:00"/>
    <s v="Unique"/>
  </r>
  <r>
    <n v="7381"/>
    <n v="1968"/>
    <s v="Graduation"/>
    <s v="Divorced"/>
    <n v="75693"/>
    <n v="0"/>
    <n v="0"/>
    <d v="2012-12-06T00:00:00"/>
    <n v="10"/>
    <n v="797"/>
    <n v="153"/>
    <n v="293"/>
    <n v="72"/>
    <n v="97"/>
    <n v="30"/>
    <x v="275"/>
    <x v="96"/>
    <n v="293"/>
    <n v="72"/>
    <n v="97"/>
    <n v="30"/>
    <n v="1"/>
    <n v="11"/>
    <n v="4"/>
    <n v="6"/>
    <n v="4"/>
    <n v="1"/>
    <n v="0"/>
    <n v="0"/>
    <n v="1"/>
    <n v="1"/>
    <n v="1"/>
    <n v="0"/>
    <x v="0"/>
    <n v="1442"/>
    <n v="240.33333333333334"/>
    <n v="65.545454545454547"/>
    <m/>
    <n v="22"/>
    <n v="667"/>
    <m/>
    <n v="4.5454545454545459"/>
    <n v="5"/>
    <n v="4"/>
    <n v="5"/>
    <s v="545"/>
    <s v="Loyal Customers"/>
    <m/>
    <n v="667"/>
    <n v="1.8273972602739725"/>
    <n v="12.038980509745128"/>
    <n v="789.10044977511257"/>
    <n v="789.10044977511245"/>
    <n v="257.99851190476193"/>
    <d v="2012-12-16T00:00:00"/>
    <s v="Unique"/>
  </r>
  <r>
    <n v="10991"/>
    <n v="1960"/>
    <s v="Master"/>
    <s v="Married"/>
    <n v="89058"/>
    <n v="0"/>
    <n v="0"/>
    <d v="2012-12-07T00:00:00"/>
    <n v="18"/>
    <n v="454"/>
    <n v="194"/>
    <n v="106"/>
    <n v="31"/>
    <n v="22"/>
    <n v="43"/>
    <x v="128"/>
    <x v="97"/>
    <n v="106"/>
    <n v="31"/>
    <n v="22"/>
    <n v="43"/>
    <n v="1"/>
    <n v="5"/>
    <n v="4"/>
    <n v="4"/>
    <n v="2"/>
    <n v="0"/>
    <n v="0"/>
    <n v="0"/>
    <n v="0"/>
    <n v="0"/>
    <n v="0"/>
    <n v="0"/>
    <x v="2"/>
    <n v="850"/>
    <n v="141.66666666666666"/>
    <n v="60.714285714285715"/>
    <m/>
    <n v="14"/>
    <n v="666"/>
    <m/>
    <n v="7.1428571428571423"/>
    <n v="5"/>
    <n v="3"/>
    <n v="4"/>
    <s v="534"/>
    <s v="Loyal Customers"/>
    <m/>
    <n v="666"/>
    <n v="1.8246575342465754"/>
    <n v="7.6726726726726726"/>
    <n v="465.84084084084083"/>
    <n v="465.84084084084083"/>
    <n v="201.8107302533532"/>
    <d v="2012-12-25T00:00:00"/>
    <s v="Unique"/>
  </r>
  <r>
    <n v="3850"/>
    <n v="1963"/>
    <s v="Basic"/>
    <s v="Together"/>
    <n v="14918"/>
    <n v="0"/>
    <n v="1"/>
    <d v="2012-12-07T00:00:00"/>
    <n v="52"/>
    <n v="3"/>
    <n v="3"/>
    <n v="3"/>
    <n v="15"/>
    <n v="4"/>
    <n v="15"/>
    <x v="13"/>
    <x v="8"/>
    <n v="3"/>
    <n v="15"/>
    <n v="4"/>
    <n v="15"/>
    <n v="1"/>
    <n v="1"/>
    <n v="0"/>
    <n v="3"/>
    <n v="6"/>
    <n v="0"/>
    <n v="0"/>
    <n v="0"/>
    <n v="0"/>
    <n v="0"/>
    <n v="0"/>
    <n v="0"/>
    <x v="6"/>
    <n v="43"/>
    <n v="7.166666666666667"/>
    <n v="8.6"/>
    <m/>
    <n v="5"/>
    <n v="666"/>
    <m/>
    <n v="20"/>
    <n v="3"/>
    <n v="1"/>
    <n v="1"/>
    <s v="311"/>
    <s v="Needs Attention"/>
    <m/>
    <n v="666"/>
    <n v="1.8246575342465754"/>
    <n v="2.7402402402402402"/>
    <n v="23.566066066066064"/>
    <n v="23.566066066066064"/>
    <n v="537.72321428571433"/>
    <d v="2013-01-28T00:00:00"/>
    <s v="Unique"/>
  </r>
  <r>
    <n v="55"/>
    <n v="1963"/>
    <s v="Graduation"/>
    <s v="Together"/>
    <n v="56253"/>
    <n v="0"/>
    <n v="1"/>
    <d v="2012-12-07T00:00:00"/>
    <n v="83"/>
    <n v="509"/>
    <n v="0"/>
    <n v="65"/>
    <n v="7"/>
    <n v="11"/>
    <n v="5"/>
    <x v="31"/>
    <x v="0"/>
    <n v="65"/>
    <n v="7"/>
    <n v="11"/>
    <n v="5"/>
    <n v="4"/>
    <n v="7"/>
    <n v="2"/>
    <n v="9"/>
    <n v="6"/>
    <n v="0"/>
    <n v="0"/>
    <n v="0"/>
    <n v="0"/>
    <n v="0"/>
    <n v="0"/>
    <n v="0"/>
    <x v="0"/>
    <n v="597"/>
    <n v="99.5"/>
    <n v="27.136363636363637"/>
    <m/>
    <n v="22"/>
    <n v="666"/>
    <m/>
    <n v="18.181818181818183"/>
    <n v="1"/>
    <n v="4"/>
    <n v="3"/>
    <s v="143"/>
    <s v="Lost"/>
    <m/>
    <n v="666"/>
    <n v="1.8246575342465754"/>
    <n v="12.057057057057056"/>
    <n v="327.18468468468467"/>
    <n v="327.18468468468467"/>
    <n v="477.43303571428572"/>
    <d v="2013-02-28T00:00:00"/>
    <s v="Unique"/>
  </r>
  <r>
    <n v="3525"/>
    <n v="1970"/>
    <s v="Graduation"/>
    <s v="Together"/>
    <n v="38200"/>
    <n v="1"/>
    <n v="1"/>
    <d v="2012-12-07T00:00:00"/>
    <n v="19"/>
    <n v="12"/>
    <n v="0"/>
    <n v="4"/>
    <n v="0"/>
    <n v="0"/>
    <n v="1"/>
    <x v="276"/>
    <x v="0"/>
    <n v="4"/>
    <s v=""/>
    <s v=""/>
    <n v="1"/>
    <n v="1"/>
    <n v="1"/>
    <n v="0"/>
    <n v="2"/>
    <n v="7"/>
    <n v="0"/>
    <n v="0"/>
    <n v="0"/>
    <n v="0"/>
    <n v="0"/>
    <n v="0"/>
    <n v="0"/>
    <x v="0"/>
    <n v="17"/>
    <n v="2.8333333333333335"/>
    <n v="4.25"/>
    <m/>
    <n v="4"/>
    <n v="666"/>
    <m/>
    <n v="25"/>
    <n v="5"/>
    <n v="1"/>
    <n v="1"/>
    <s v="511"/>
    <s v="Others"/>
    <m/>
    <n v="666"/>
    <n v="1.8246575342465754"/>
    <n v="2.1921921921921923"/>
    <n v="9.3168168168168179"/>
    <n v="9.3168168168168162"/>
    <n v="690.29061102831588"/>
    <d v="2012-12-26T00:00:00"/>
    <s v="Unique"/>
  </r>
  <r>
    <n v="10479"/>
    <n v="1975"/>
    <s v="PhD"/>
    <s v="Married"/>
    <n v="76618"/>
    <n v="0"/>
    <n v="0"/>
    <d v="2012-12-07T00:00:00"/>
    <n v="64"/>
    <n v="749"/>
    <n v="40"/>
    <n v="294"/>
    <n v="121"/>
    <n v="160"/>
    <n v="147"/>
    <x v="277"/>
    <x v="90"/>
    <n v="294"/>
    <n v="121"/>
    <n v="160"/>
    <n v="147"/>
    <n v="1"/>
    <n v="3"/>
    <n v="2"/>
    <n v="5"/>
    <n v="1"/>
    <n v="0"/>
    <n v="0"/>
    <n v="0"/>
    <n v="0"/>
    <n v="0"/>
    <n v="0"/>
    <n v="0"/>
    <x v="4"/>
    <n v="1511"/>
    <n v="251.83333333333334"/>
    <n v="137.36363636363637"/>
    <m/>
    <n v="11"/>
    <n v="666"/>
    <m/>
    <n v="9.0909090909090917"/>
    <n v="2"/>
    <n v="2"/>
    <n v="5"/>
    <s v="225"/>
    <s v="Big Spenders"/>
    <m/>
    <n v="666"/>
    <n v="1.8246575342465754"/>
    <n v="6.0285285285285282"/>
    <n v="828.10060060060061"/>
    <n v="828.10060060060061"/>
    <n v="537.72321428571433"/>
    <d v="2013-02-09T00:00:00"/>
    <s v="Unique"/>
  </r>
  <r>
    <n v="4303"/>
    <n v="1957"/>
    <s v="PhD"/>
    <s v="Together"/>
    <n v="6835"/>
    <n v="0"/>
    <n v="1"/>
    <d v="2012-12-08T00:00:00"/>
    <n v="76"/>
    <n v="107"/>
    <n v="2"/>
    <n v="12"/>
    <n v="2"/>
    <n v="2"/>
    <n v="12"/>
    <x v="278"/>
    <x v="12"/>
    <n v="12"/>
    <n v="2"/>
    <n v="2"/>
    <n v="12"/>
    <n v="0"/>
    <n v="0"/>
    <n v="0"/>
    <n v="1"/>
    <n v="20"/>
    <n v="0"/>
    <n v="0"/>
    <n v="0"/>
    <n v="0"/>
    <n v="0"/>
    <n v="0"/>
    <n v="0"/>
    <x v="2"/>
    <n v="137"/>
    <n v="22.833333333333332"/>
    <n v="137"/>
    <m/>
    <n v="1"/>
    <n v="665"/>
    <m/>
    <n v="0"/>
    <n v="2"/>
    <n v="1"/>
    <n v="2"/>
    <s v="212"/>
    <s v="About to Sleep"/>
    <m/>
    <n v="665"/>
    <n v="1.821917808219178"/>
    <n v="0.54887218045112784"/>
    <n v="75.195488721804509"/>
    <n v="75.195488721804509"/>
    <n v="64.828358208955223"/>
    <d v="2013-02-22T00:00:00"/>
    <s v="Unique"/>
  </r>
  <r>
    <n v="895"/>
    <n v="1948"/>
    <s v="PhD"/>
    <s v="Married"/>
    <n v="61467"/>
    <n v="0"/>
    <n v="2"/>
    <d v="2012-12-09T00:00:00"/>
    <n v="69"/>
    <n v="410"/>
    <n v="16"/>
    <n v="114"/>
    <n v="0"/>
    <n v="5"/>
    <n v="49"/>
    <x v="279"/>
    <x v="15"/>
    <n v="114"/>
    <s v=""/>
    <n v="5"/>
    <n v="49"/>
    <n v="3"/>
    <n v="5"/>
    <n v="2"/>
    <n v="10"/>
    <n v="5"/>
    <n v="0"/>
    <n v="0"/>
    <n v="0"/>
    <n v="0"/>
    <n v="0"/>
    <n v="0"/>
    <n v="0"/>
    <x v="0"/>
    <n v="594"/>
    <n v="99"/>
    <n v="29.7"/>
    <m/>
    <n v="20"/>
    <n v="664"/>
    <m/>
    <n v="15"/>
    <n v="2"/>
    <n v="4"/>
    <n v="3"/>
    <s v="243"/>
    <s v="About to Sleep"/>
    <m/>
    <n v="664"/>
    <n v="1.8191780821917809"/>
    <n v="10.993975903614457"/>
    <n v="326.52108433734935"/>
    <n v="326.52108433734941"/>
    <n v="1084.1044776119402"/>
    <d v="2013-02-16T00:00:00"/>
    <s v="Unique"/>
  </r>
  <r>
    <n v="709"/>
    <n v="1952"/>
    <s v="Graduation"/>
    <s v="Divorced"/>
    <n v="51537"/>
    <n v="0"/>
    <n v="1"/>
    <d v="2012-12-09T00:00:00"/>
    <n v="27"/>
    <n v="787"/>
    <n v="20"/>
    <n v="204"/>
    <n v="0"/>
    <n v="0"/>
    <n v="92"/>
    <x v="280"/>
    <x v="54"/>
    <n v="204"/>
    <s v=""/>
    <s v=""/>
    <n v="92"/>
    <n v="3"/>
    <n v="2"/>
    <n v="2"/>
    <n v="11"/>
    <n v="8"/>
    <n v="0"/>
    <n v="0"/>
    <n v="0"/>
    <n v="0"/>
    <n v="0"/>
    <n v="0"/>
    <n v="0"/>
    <x v="3"/>
    <n v="1103"/>
    <n v="183.83333333333334"/>
    <n v="61.277777777777779"/>
    <m/>
    <n v="18"/>
    <n v="664"/>
    <m/>
    <n v="16.666666666666664"/>
    <n v="4"/>
    <n v="4"/>
    <n v="4"/>
    <s v="444"/>
    <s v="Potential Loyalists"/>
    <m/>
    <n v="664"/>
    <n v="1.8191780821917809"/>
    <n v="9.8945783132530121"/>
    <n v="606.31777108433732"/>
    <n v="606.31777108433732"/>
    <n v="804.6343283582089"/>
    <d v="2013-01-05T00:00:00"/>
    <s v="Unique"/>
  </r>
  <r>
    <n v="10490"/>
    <n v="1969"/>
    <s v="PhD"/>
    <s v="Married"/>
    <n v="51039"/>
    <n v="1"/>
    <n v="1"/>
    <d v="2012-12-10T00:00:00"/>
    <n v="11"/>
    <n v="100"/>
    <n v="64"/>
    <n v="79"/>
    <n v="65"/>
    <n v="0"/>
    <n v="109"/>
    <x v="45"/>
    <x v="32"/>
    <n v="79"/>
    <n v="65"/>
    <s v=""/>
    <n v="109"/>
    <n v="2"/>
    <n v="6"/>
    <n v="2"/>
    <n v="4"/>
    <n v="7"/>
    <n v="0"/>
    <n v="0"/>
    <n v="0"/>
    <n v="0"/>
    <n v="0"/>
    <n v="0"/>
    <n v="0"/>
    <x v="4"/>
    <n v="417"/>
    <n v="69.5"/>
    <n v="29.785714285714285"/>
    <m/>
    <n v="14"/>
    <n v="663"/>
    <m/>
    <n v="14.285714285714285"/>
    <n v="5"/>
    <n v="3"/>
    <n v="3"/>
    <s v="533"/>
    <s v="Loyal Customers"/>
    <m/>
    <n v="663"/>
    <n v="1.8164383561643835"/>
    <n v="7.7073906485671193"/>
    <n v="229.57013574660633"/>
    <n v="229.57013574660633"/>
    <n v="31.098654708520179"/>
    <d v="2012-12-21T00:00:00"/>
    <s v="Unique"/>
  </r>
  <r>
    <n v="7393"/>
    <n v="1978"/>
    <s v="Graduation"/>
    <s v="Together"/>
    <n v="41580"/>
    <n v="1"/>
    <n v="1"/>
    <d v="2012-12-10T00:00:00"/>
    <n v="15"/>
    <n v="56"/>
    <n v="5"/>
    <n v="24"/>
    <n v="4"/>
    <n v="0"/>
    <n v="3"/>
    <x v="281"/>
    <x v="30"/>
    <n v="24"/>
    <n v="4"/>
    <s v=""/>
    <n v="3"/>
    <n v="3"/>
    <n v="2"/>
    <n v="1"/>
    <n v="3"/>
    <n v="5"/>
    <n v="0"/>
    <n v="0"/>
    <n v="0"/>
    <n v="0"/>
    <n v="0"/>
    <n v="0"/>
    <n v="0"/>
    <x v="0"/>
    <n v="92"/>
    <n v="15.333333333333334"/>
    <n v="10.222222222222221"/>
    <m/>
    <n v="9"/>
    <n v="663"/>
    <m/>
    <n v="33.333333333333329"/>
    <n v="5"/>
    <n v="2"/>
    <n v="2"/>
    <s v="522"/>
    <s v="Others"/>
    <m/>
    <n v="663"/>
    <n v="1.8164383561643835"/>
    <n v="4.9547511312217196"/>
    <n v="50.648567119155352"/>
    <n v="50.648567119155352"/>
    <n v="22.914798206278029"/>
    <d v="2012-12-25T00:00:00"/>
    <s v="Unique"/>
  </r>
  <r>
    <n v="7998"/>
    <n v="1958"/>
    <s v="Graduation"/>
    <s v="Together"/>
    <n v="28087"/>
    <n v="1"/>
    <n v="1"/>
    <d v="2012-12-11T00:00:00"/>
    <n v="77"/>
    <n v="53"/>
    <n v="8"/>
    <n v="17"/>
    <n v="13"/>
    <n v="0"/>
    <n v="21"/>
    <x v="282"/>
    <x v="14"/>
    <n v="17"/>
    <n v="13"/>
    <s v=""/>
    <n v="21"/>
    <n v="3"/>
    <n v="2"/>
    <n v="2"/>
    <n v="2"/>
    <n v="7"/>
    <n v="0"/>
    <n v="0"/>
    <n v="0"/>
    <n v="0"/>
    <n v="0"/>
    <n v="0"/>
    <n v="0"/>
    <x v="6"/>
    <n v="112"/>
    <n v="18.666666666666668"/>
    <n v="12.444444444444445"/>
    <m/>
    <n v="9"/>
    <n v="662"/>
    <m/>
    <n v="33.333333333333329"/>
    <n v="2"/>
    <n v="2"/>
    <n v="2"/>
    <s v="222"/>
    <s v="About to Sleep"/>
    <m/>
    <n v="662"/>
    <n v="1.8136986301369864"/>
    <n v="4.9622356495468276"/>
    <n v="61.75226586102719"/>
    <n v="61.75226586102719"/>
    <n v="581.92365269461072"/>
    <d v="2013-02-26T00:00:00"/>
    <s v="Unique"/>
  </r>
  <r>
    <n v="6682"/>
    <n v="1973"/>
    <s v="Basic"/>
    <s v="Married"/>
    <n v="18978"/>
    <n v="1"/>
    <n v="0"/>
    <d v="2012-12-11T00:00:00"/>
    <n v="41"/>
    <n v="2"/>
    <n v="8"/>
    <n v="1"/>
    <n v="4"/>
    <n v="7"/>
    <n v="15"/>
    <x v="95"/>
    <x v="14"/>
    <n v="1"/>
    <n v="4"/>
    <n v="7"/>
    <n v="15"/>
    <n v="1"/>
    <n v="1"/>
    <n v="0"/>
    <n v="3"/>
    <n v="8"/>
    <n v="0"/>
    <n v="0"/>
    <n v="0"/>
    <n v="0"/>
    <n v="0"/>
    <n v="0"/>
    <n v="0"/>
    <x v="0"/>
    <n v="37"/>
    <n v="6.166666666666667"/>
    <n v="7.4"/>
    <m/>
    <n v="5"/>
    <n v="662"/>
    <m/>
    <n v="20"/>
    <n v="3"/>
    <n v="1"/>
    <n v="1"/>
    <s v="311"/>
    <s v="Needs Attention"/>
    <m/>
    <n v="662"/>
    <n v="1.8136986301369864"/>
    <n v="2.7567975830815707"/>
    <n v="20.400302114803626"/>
    <n v="20.400302114803623"/>
    <n v="14.752994011976048"/>
    <d v="2013-01-21T00:00:00"/>
    <s v="Unique"/>
  </r>
  <r>
    <n v="6050"/>
    <n v="1975"/>
    <s v="2n Cycle"/>
    <s v="Married"/>
    <n v="57036"/>
    <n v="0"/>
    <n v="1"/>
    <d v="2012-12-11T00:00:00"/>
    <n v="33"/>
    <n v="1171"/>
    <n v="43"/>
    <n v="219"/>
    <n v="19"/>
    <n v="14"/>
    <n v="47"/>
    <x v="283"/>
    <x v="98"/>
    <n v="219"/>
    <n v="19"/>
    <n v="14"/>
    <n v="47"/>
    <n v="4"/>
    <n v="6"/>
    <n v="3"/>
    <n v="13"/>
    <n v="9"/>
    <n v="0"/>
    <n v="0"/>
    <n v="1"/>
    <n v="0"/>
    <n v="0"/>
    <n v="0"/>
    <n v="0"/>
    <x v="6"/>
    <n v="1513"/>
    <n v="252.16666666666666"/>
    <n v="58.192307692307693"/>
    <m/>
    <n v="26"/>
    <n v="662"/>
    <m/>
    <n v="15.384615384615385"/>
    <n v="4"/>
    <n v="5"/>
    <n v="5"/>
    <s v="455"/>
    <s v="Frequent Buyers"/>
    <m/>
    <n v="662"/>
    <n v="1.8136986301369864"/>
    <n v="14.335347432024168"/>
    <n v="834.20694864048335"/>
    <n v="834.20694864048335"/>
    <n v="557.33532934131733"/>
    <d v="2013-01-13T00:00:00"/>
    <s v="Unique"/>
  </r>
  <r>
    <n v="6878"/>
    <n v="1954"/>
    <s v="Graduation"/>
    <s v="Widow"/>
    <n v="27421"/>
    <n v="0"/>
    <n v="0"/>
    <d v="2012-12-12T00:00:00"/>
    <n v="14"/>
    <n v="43"/>
    <n v="12"/>
    <n v="96"/>
    <n v="78"/>
    <n v="40"/>
    <n v="55"/>
    <x v="183"/>
    <x v="27"/>
    <n v="96"/>
    <n v="78"/>
    <n v="40"/>
    <n v="55"/>
    <n v="3"/>
    <n v="4"/>
    <n v="1"/>
    <n v="6"/>
    <n v="7"/>
    <n v="0"/>
    <n v="0"/>
    <n v="0"/>
    <n v="0"/>
    <n v="0"/>
    <n v="0"/>
    <n v="0"/>
    <x v="0"/>
    <n v="324"/>
    <n v="54"/>
    <n v="23.142857142857142"/>
    <m/>
    <n v="14"/>
    <n v="661"/>
    <m/>
    <n v="21.428571428571427"/>
    <n v="5"/>
    <n v="3"/>
    <n v="3"/>
    <s v="533"/>
    <s v="Loyal Customers"/>
    <m/>
    <n v="661"/>
    <n v="1.810958904109589"/>
    <n v="7.7307110438729199"/>
    <n v="178.91074130105901"/>
    <n v="178.91074130105901"/>
    <n v="789.10044977511245"/>
    <d v="2012-12-26T00:00:00"/>
    <s v="Unique"/>
  </r>
  <r>
    <n v="6184"/>
    <n v="1969"/>
    <s v="PhD"/>
    <s v="Married"/>
    <n v="68462"/>
    <n v="0"/>
    <n v="0"/>
    <d v="2012-12-12T00:00:00"/>
    <n v="6"/>
    <n v="561"/>
    <n v="64"/>
    <n v="785"/>
    <n v="84"/>
    <n v="128"/>
    <n v="48"/>
    <x v="141"/>
    <x v="32"/>
    <n v="785"/>
    <n v="84"/>
    <n v="128"/>
    <n v="48"/>
    <n v="1"/>
    <n v="3"/>
    <n v="3"/>
    <n v="8"/>
    <n v="1"/>
    <n v="0"/>
    <n v="0"/>
    <n v="0"/>
    <n v="0"/>
    <n v="0"/>
    <n v="0"/>
    <n v="0"/>
    <x v="0"/>
    <n v="1670"/>
    <n v="278.33333333333331"/>
    <n v="111.33333333333333"/>
    <m/>
    <n v="15"/>
    <n v="661"/>
    <m/>
    <n v="6.666666666666667"/>
    <n v="5"/>
    <n v="3"/>
    <n v="5"/>
    <s v="535"/>
    <s v="Loyal Customers"/>
    <m/>
    <n v="661"/>
    <n v="1.810958904109589"/>
    <n v="8.2829046898638428"/>
    <n v="922.16338880484113"/>
    <n v="922.16338880484113"/>
    <n v="828.10060060060061"/>
    <d v="2012-12-18T00:00:00"/>
    <s v="Unique"/>
  </r>
  <r>
    <n v="5621"/>
    <n v="1969"/>
    <s v="Graduation"/>
    <s v="Married"/>
    <n v="48752"/>
    <n v="1"/>
    <n v="1"/>
    <d v="2012-12-12T00:00:00"/>
    <n v="8"/>
    <n v="73"/>
    <n v="57"/>
    <n v="100"/>
    <n v="71"/>
    <n v="15"/>
    <n v="0"/>
    <x v="67"/>
    <x v="99"/>
    <n v="100"/>
    <n v="71"/>
    <n v="15"/>
    <s v=""/>
    <n v="5"/>
    <n v="6"/>
    <n v="1"/>
    <n v="5"/>
    <n v="9"/>
    <n v="0"/>
    <n v="0"/>
    <n v="0"/>
    <n v="0"/>
    <n v="0"/>
    <n v="1"/>
    <n v="0"/>
    <x v="0"/>
    <n v="316"/>
    <n v="52.666666666666664"/>
    <n v="18.588235294117649"/>
    <m/>
    <n v="17"/>
    <n v="661"/>
    <m/>
    <n v="29.411764705882355"/>
    <n v="5"/>
    <n v="3"/>
    <n v="3"/>
    <s v="533"/>
    <s v="Loyal Customers"/>
    <m/>
    <n v="661"/>
    <n v="1.810958904109589"/>
    <n v="9.3872919818456886"/>
    <n v="174.49319213313163"/>
    <n v="174.49319213313163"/>
    <n v="327.18468468468467"/>
    <d v="2012-12-20T00:00:00"/>
    <s v="Unique"/>
  </r>
  <r>
    <n v="9224"/>
    <n v="1972"/>
    <s v="PhD"/>
    <s v="Single"/>
    <n v="55260"/>
    <n v="0"/>
    <n v="1"/>
    <d v="2012-12-12T00:00:00"/>
    <n v="81"/>
    <n v="825"/>
    <n v="8"/>
    <n v="53"/>
    <n v="11"/>
    <n v="0"/>
    <n v="242"/>
    <x v="284"/>
    <x v="14"/>
    <n v="53"/>
    <n v="11"/>
    <s v=""/>
    <n v="242"/>
    <n v="2"/>
    <n v="8"/>
    <n v="10"/>
    <n v="5"/>
    <n v="6"/>
    <n v="0"/>
    <n v="0"/>
    <n v="0"/>
    <n v="0"/>
    <n v="0"/>
    <n v="0"/>
    <n v="0"/>
    <x v="3"/>
    <n v="1139"/>
    <n v="189.83333333333334"/>
    <n v="45.56"/>
    <m/>
    <n v="25"/>
    <n v="661"/>
    <m/>
    <n v="8"/>
    <n v="1"/>
    <n v="5"/>
    <n v="4"/>
    <s v="154"/>
    <s v="Frequent Buyers"/>
    <m/>
    <n v="661"/>
    <n v="1.810958904109589"/>
    <n v="13.804841149773072"/>
    <n v="628.94856278366115"/>
    <n v="628.94856278366115"/>
    <n v="27.320359281437124"/>
    <d v="2013-03-03T00:00:00"/>
    <s v="Unique"/>
  </r>
  <r>
    <n v="7627"/>
    <n v="1975"/>
    <s v="Master"/>
    <s v="Married"/>
    <n v="92163"/>
    <n v="0"/>
    <n v="0"/>
    <d v="2012-12-12T00:00:00"/>
    <n v="25"/>
    <n v="817"/>
    <n v="183"/>
    <n v="797"/>
    <n v="106"/>
    <n v="163"/>
    <n v="20"/>
    <x v="32"/>
    <x v="100"/>
    <n v="797"/>
    <n v="106"/>
    <n v="163"/>
    <n v="20"/>
    <n v="0"/>
    <n v="5"/>
    <n v="11"/>
    <n v="5"/>
    <n v="2"/>
    <n v="1"/>
    <n v="0"/>
    <n v="0"/>
    <n v="0"/>
    <n v="1"/>
    <n v="1"/>
    <n v="0"/>
    <x v="0"/>
    <n v="2086"/>
    <n v="347.66666666666669"/>
    <n v="99.333333333333329"/>
    <m/>
    <n v="21"/>
    <n v="661"/>
    <m/>
    <n v="0"/>
    <n v="4"/>
    <n v="4"/>
    <n v="5"/>
    <s v="445"/>
    <s v="Big Spenders"/>
    <m/>
    <n v="661"/>
    <n v="1.810958904109589"/>
    <n v="11.59606656580938"/>
    <n v="1151.875945537065"/>
    <n v="1151.875945537065"/>
    <n v="84.820089955022496"/>
    <d v="2013-01-06T00:00:00"/>
    <s v="Unique"/>
  </r>
  <r>
    <n v="9215"/>
    <n v="1980"/>
    <s v="PhD"/>
    <s v="Married"/>
    <n v="43974"/>
    <n v="1"/>
    <n v="0"/>
    <d v="2012-12-12T00:00:00"/>
    <n v="19"/>
    <n v="378"/>
    <n v="0"/>
    <n v="101"/>
    <n v="0"/>
    <n v="0"/>
    <n v="72"/>
    <x v="8"/>
    <x v="0"/>
    <n v="101"/>
    <s v=""/>
    <s v=""/>
    <n v="72"/>
    <n v="5"/>
    <n v="6"/>
    <n v="4"/>
    <n v="6"/>
    <n v="7"/>
    <n v="0"/>
    <n v="0"/>
    <n v="0"/>
    <n v="0"/>
    <n v="0"/>
    <n v="0"/>
    <n v="0"/>
    <x v="2"/>
    <n v="551"/>
    <n v="91.833333333333329"/>
    <n v="26.238095238095237"/>
    <m/>
    <n v="21"/>
    <n v="661"/>
    <m/>
    <n v="23.809523809523807"/>
    <n v="5"/>
    <n v="4"/>
    <n v="3"/>
    <s v="543"/>
    <s v="Loyal Customers"/>
    <m/>
    <n v="661"/>
    <n v="1.810958904109589"/>
    <n v="11.59606656580938"/>
    <n v="304.2586989409985"/>
    <n v="304.2586989409985"/>
    <n v="84.820089955022496"/>
    <d v="2012-12-31T00:00:00"/>
    <s v="Unique"/>
  </r>
  <r>
    <n v="7798"/>
    <n v="1972"/>
    <s v="2n Cycle"/>
    <s v="Together"/>
    <n v="46344"/>
    <n v="0"/>
    <n v="1"/>
    <d v="2012-12-14T00:00:00"/>
    <n v="28"/>
    <n v="233"/>
    <n v="20"/>
    <n v="57"/>
    <n v="8"/>
    <n v="20"/>
    <n v="91"/>
    <x v="285"/>
    <x v="54"/>
    <n v="57"/>
    <n v="8"/>
    <n v="20"/>
    <n v="91"/>
    <n v="4"/>
    <n v="7"/>
    <n v="1"/>
    <n v="5"/>
    <n v="7"/>
    <n v="0"/>
    <n v="0"/>
    <n v="0"/>
    <n v="0"/>
    <n v="0"/>
    <n v="0"/>
    <n v="0"/>
    <x v="2"/>
    <n v="429"/>
    <n v="71.5"/>
    <n v="25.235294117647058"/>
    <m/>
    <n v="17"/>
    <n v="659"/>
    <m/>
    <n v="23.52941176470588"/>
    <n v="4"/>
    <n v="3"/>
    <n v="3"/>
    <s v="433"/>
    <s v="Potential Loyalists"/>
    <m/>
    <n v="659"/>
    <n v="1.8054794520547945"/>
    <n v="9.4157814871016683"/>
    <n v="237.6100151745068"/>
    <n v="237.61001517450683"/>
    <n v="23.566066066066064"/>
    <d v="2013-01-11T00:00:00"/>
    <s v="Unique"/>
  </r>
  <r>
    <n v="340"/>
    <n v="1970"/>
    <s v="Graduation"/>
    <s v="Divorced"/>
    <n v="72967"/>
    <n v="0"/>
    <n v="1"/>
    <d v="2012-12-15T00:00:00"/>
    <n v="1"/>
    <n v="158"/>
    <n v="35"/>
    <n v="179"/>
    <n v="0"/>
    <n v="0"/>
    <n v="125"/>
    <x v="116"/>
    <x v="68"/>
    <n v="179"/>
    <s v=""/>
    <s v=""/>
    <n v="125"/>
    <n v="2"/>
    <n v="7"/>
    <n v="2"/>
    <n v="8"/>
    <n v="5"/>
    <n v="0"/>
    <n v="0"/>
    <n v="1"/>
    <n v="0"/>
    <n v="0"/>
    <n v="1"/>
    <n v="0"/>
    <x v="5"/>
    <n v="497"/>
    <n v="82.833333333333329"/>
    <n v="26.157894736842106"/>
    <m/>
    <n v="19"/>
    <n v="658"/>
    <m/>
    <n v="10.526315789473683"/>
    <n v="5"/>
    <n v="4"/>
    <n v="3"/>
    <s v="543"/>
    <s v="Loyal Customers"/>
    <m/>
    <n v="658"/>
    <n v="1.8027397260273972"/>
    <n v="10.53951367781155"/>
    <n v="275.69148936170217"/>
    <n v="275.69148936170217"/>
    <n v="465.84084084084083"/>
    <d v="2012-12-16T00:00:00"/>
    <s v="Unique"/>
  </r>
  <r>
    <n v="2802"/>
    <n v="1992"/>
    <s v="2n Cycle"/>
    <s v="Married"/>
    <n v="87000"/>
    <n v="0"/>
    <n v="0"/>
    <d v="2012-12-15T00:00:00"/>
    <n v="61"/>
    <n v="196"/>
    <n v="25"/>
    <n v="607"/>
    <n v="67"/>
    <n v="17"/>
    <n v="49"/>
    <x v="286"/>
    <x v="69"/>
    <n v="607"/>
    <n v="67"/>
    <n v="17"/>
    <n v="49"/>
    <n v="1"/>
    <n v="4"/>
    <n v="6"/>
    <n v="7"/>
    <n v="2"/>
    <n v="0"/>
    <n v="0"/>
    <n v="0"/>
    <n v="0"/>
    <n v="0"/>
    <n v="0"/>
    <n v="0"/>
    <x v="4"/>
    <n v="961"/>
    <n v="160.16666666666666"/>
    <n v="53.388888888888886"/>
    <m/>
    <n v="18"/>
    <n v="658"/>
    <m/>
    <n v="5.5555555555555554"/>
    <n v="2"/>
    <n v="4"/>
    <n v="4"/>
    <s v="244"/>
    <s v="About to Sleep"/>
    <m/>
    <n v="658"/>
    <n v="1.8027397260273972"/>
    <n v="9.9848024316109427"/>
    <n v="533.07750759878422"/>
    <n v="533.07750759878422"/>
    <n v="9.3168168168168162"/>
    <d v="2013-02-14T00:00:00"/>
    <s v="Unique"/>
  </r>
  <r>
    <n v="10314"/>
    <n v="1948"/>
    <s v="PhD"/>
    <s v="Married"/>
    <n v="83837"/>
    <n v="0"/>
    <n v="0"/>
    <d v="2012-12-16T00:00:00"/>
    <n v="79"/>
    <n v="847"/>
    <n v="66"/>
    <n v="119"/>
    <n v="86"/>
    <n v="89"/>
    <n v="111"/>
    <x v="287"/>
    <x v="101"/>
    <n v="119"/>
    <n v="86"/>
    <n v="89"/>
    <n v="111"/>
    <n v="1"/>
    <n v="9"/>
    <n v="10"/>
    <n v="5"/>
    <n v="4"/>
    <n v="1"/>
    <n v="0"/>
    <n v="0"/>
    <n v="1"/>
    <n v="0"/>
    <n v="1"/>
    <n v="0"/>
    <x v="6"/>
    <n v="1318"/>
    <n v="219.66666666666666"/>
    <n v="52.72"/>
    <m/>
    <n v="25"/>
    <n v="657"/>
    <m/>
    <n v="4"/>
    <n v="2"/>
    <n v="5"/>
    <n v="5"/>
    <s v="255"/>
    <s v="Frequent Buyers"/>
    <m/>
    <n v="657"/>
    <n v="1.8"/>
    <n v="13.888888888888889"/>
    <n v="732.22222222222217"/>
    <n v="732.22222222222217"/>
    <n v="326.52108433734941"/>
    <d v="2013-03-05T00:00:00"/>
    <s v="Unique"/>
  </r>
  <r>
    <n v="8939"/>
    <n v="1959"/>
    <s v="Graduation"/>
    <s v="Divorced"/>
    <n v="61250"/>
    <n v="0"/>
    <n v="1"/>
    <d v="2012-12-16T00:00:00"/>
    <n v="49"/>
    <n v="382"/>
    <n v="138"/>
    <n v="65"/>
    <n v="60"/>
    <n v="26"/>
    <n v="59"/>
    <x v="288"/>
    <x v="79"/>
    <n v="65"/>
    <n v="60"/>
    <n v="26"/>
    <n v="59"/>
    <n v="6"/>
    <n v="5"/>
    <n v="2"/>
    <n v="12"/>
    <n v="5"/>
    <n v="0"/>
    <n v="0"/>
    <n v="0"/>
    <n v="0"/>
    <n v="0"/>
    <n v="0"/>
    <n v="0"/>
    <x v="0"/>
    <n v="730"/>
    <n v="121.66666666666667"/>
    <n v="29.2"/>
    <m/>
    <n v="25"/>
    <n v="657"/>
    <m/>
    <n v="24"/>
    <n v="3"/>
    <n v="5"/>
    <n v="4"/>
    <s v="354"/>
    <s v="Frequent Buyers"/>
    <m/>
    <n v="657"/>
    <n v="1.8"/>
    <n v="13.888888888888889"/>
    <n v="405.55555555555554"/>
    <n v="405.55555555555554"/>
    <n v="606.31777108433732"/>
    <d v="2013-02-03T00:00:00"/>
    <s v="Unique"/>
  </r>
  <r>
    <n v="8204"/>
    <n v="1971"/>
    <s v="2n Cycle"/>
    <s v="Married"/>
    <n v="78041"/>
    <n v="0"/>
    <n v="0"/>
    <d v="2012-12-16T00:00:00"/>
    <n v="93"/>
    <n v="482"/>
    <n v="35"/>
    <n v="553"/>
    <n v="72"/>
    <n v="160"/>
    <n v="17"/>
    <x v="289"/>
    <x v="68"/>
    <n v="553"/>
    <n v="72"/>
    <n v="160"/>
    <n v="17"/>
    <n v="1"/>
    <n v="4"/>
    <n v="4"/>
    <n v="9"/>
    <n v="2"/>
    <n v="0"/>
    <n v="0"/>
    <n v="0"/>
    <n v="0"/>
    <n v="0"/>
    <n v="0"/>
    <n v="0"/>
    <x v="5"/>
    <n v="1319"/>
    <n v="219.83333333333334"/>
    <n v="73.277777777777771"/>
    <m/>
    <n v="18"/>
    <n v="657"/>
    <m/>
    <n v="5.5555555555555554"/>
    <n v="1"/>
    <n v="4"/>
    <n v="5"/>
    <s v="145"/>
    <s v="Big Spenders"/>
    <m/>
    <n v="657"/>
    <n v="1.8"/>
    <n v="10"/>
    <n v="732.77777777777771"/>
    <n v="732.77777777777771"/>
    <n v="75.195488721804509"/>
    <d v="2013-03-19T00:00:00"/>
    <s v="Unique"/>
  </r>
  <r>
    <n v="4791"/>
    <n v="1980"/>
    <s v="Graduation"/>
    <s v="Together"/>
    <n v="44964"/>
    <n v="1"/>
    <n v="1"/>
    <d v="2012-12-16T00:00:00"/>
    <n v="35"/>
    <n v="19"/>
    <n v="1"/>
    <n v="17"/>
    <n v="2"/>
    <n v="0"/>
    <n v="2"/>
    <x v="88"/>
    <x v="5"/>
    <n v="17"/>
    <n v="2"/>
    <s v=""/>
    <n v="2"/>
    <n v="1"/>
    <n v="1"/>
    <n v="0"/>
    <n v="3"/>
    <n v="8"/>
    <n v="0"/>
    <n v="0"/>
    <n v="0"/>
    <n v="0"/>
    <n v="0"/>
    <n v="0"/>
    <n v="0"/>
    <x v="4"/>
    <n v="41"/>
    <n v="6.833333333333333"/>
    <n v="8.1999999999999993"/>
    <m/>
    <n v="5"/>
    <n v="657"/>
    <m/>
    <n v="20"/>
    <n v="4"/>
    <n v="1"/>
    <n v="1"/>
    <s v="411"/>
    <s v="Potential Loyalists"/>
    <m/>
    <n v="657"/>
    <n v="1.8"/>
    <n v="2.7777777777777777"/>
    <n v="22.777777777777775"/>
    <n v="22.777777777777779"/>
    <n v="50.648567119155352"/>
    <d v="2013-01-20T00:00:00"/>
    <s v="Unique"/>
  </r>
  <r>
    <n v="5150"/>
    <n v="1979"/>
    <s v="Basic"/>
    <s v="Single"/>
    <n v="20194"/>
    <n v="1"/>
    <n v="0"/>
    <d v="2012-12-17T00:00:00"/>
    <n v="64"/>
    <n v="0"/>
    <n v="4"/>
    <n v="7"/>
    <n v="11"/>
    <n v="10"/>
    <n v="15"/>
    <x v="27"/>
    <x v="16"/>
    <n v="7"/>
    <n v="11"/>
    <n v="10"/>
    <n v="15"/>
    <n v="2"/>
    <n v="2"/>
    <n v="0"/>
    <n v="3"/>
    <n v="6"/>
    <n v="0"/>
    <n v="0"/>
    <n v="0"/>
    <n v="0"/>
    <n v="0"/>
    <n v="0"/>
    <n v="0"/>
    <x v="0"/>
    <n v="47"/>
    <n v="7.833333333333333"/>
    <n v="6.7142857142857144"/>
    <m/>
    <n v="7"/>
    <n v="656"/>
    <m/>
    <n v="28.571428571428569"/>
    <n v="2"/>
    <n v="1"/>
    <n v="1"/>
    <s v="211"/>
    <s v="About to Sleep"/>
    <m/>
    <n v="656"/>
    <n v="1.7972602739726027"/>
    <n v="3.8948170731707319"/>
    <n v="26.150914634146343"/>
    <n v="26.150914634146343"/>
    <n v="229.57013574660633"/>
    <d v="2013-02-19T00:00:00"/>
    <s v="Unique"/>
  </r>
  <r>
    <n v="5995"/>
    <n v="1962"/>
    <s v="Graduation"/>
    <s v="Divorced"/>
    <n v="39552"/>
    <n v="1"/>
    <n v="1"/>
    <d v="2012-12-18T00:00:00"/>
    <n v="54"/>
    <n v="165"/>
    <n v="3"/>
    <n v="147"/>
    <n v="4"/>
    <n v="24"/>
    <n v="41"/>
    <x v="290"/>
    <x v="8"/>
    <n v="147"/>
    <n v="4"/>
    <n v="24"/>
    <n v="41"/>
    <n v="7"/>
    <n v="6"/>
    <n v="2"/>
    <n v="5"/>
    <n v="8"/>
    <n v="0"/>
    <n v="0"/>
    <n v="0"/>
    <n v="0"/>
    <n v="0"/>
    <n v="1"/>
    <n v="0"/>
    <x v="0"/>
    <n v="384"/>
    <n v="64"/>
    <n v="19.2"/>
    <m/>
    <n v="20"/>
    <n v="655"/>
    <m/>
    <n v="35"/>
    <n v="3"/>
    <n v="4"/>
    <n v="3"/>
    <s v="343"/>
    <s v="Needs Attention"/>
    <m/>
    <n v="655"/>
    <n v="1.7945205479452055"/>
    <n v="11.145038167938932"/>
    <n v="213.98473282442748"/>
    <n v="213.98473282442748"/>
    <n v="20.400302114803623"/>
    <d v="2013-02-10T00:00:00"/>
    <s v="Unique"/>
  </r>
  <r>
    <n v="5063"/>
    <n v="1977"/>
    <s v="Graduation"/>
    <s v="Single"/>
    <n v="28769"/>
    <n v="1"/>
    <n v="0"/>
    <d v="2012-12-18T00:00:00"/>
    <n v="76"/>
    <n v="41"/>
    <n v="5"/>
    <n v="129"/>
    <n v="10"/>
    <n v="3"/>
    <n v="3"/>
    <x v="291"/>
    <x v="30"/>
    <n v="129"/>
    <n v="10"/>
    <n v="3"/>
    <n v="3"/>
    <n v="3"/>
    <n v="4"/>
    <n v="1"/>
    <n v="4"/>
    <n v="9"/>
    <n v="0"/>
    <n v="0"/>
    <n v="0"/>
    <n v="0"/>
    <n v="0"/>
    <n v="0"/>
    <n v="0"/>
    <x v="0"/>
    <n v="191"/>
    <n v="31.833333333333332"/>
    <n v="15.916666666666666"/>
    <m/>
    <n v="12"/>
    <n v="655"/>
    <m/>
    <n v="25"/>
    <n v="2"/>
    <n v="2"/>
    <n v="2"/>
    <s v="222"/>
    <s v="About to Sleep"/>
    <m/>
    <n v="655"/>
    <n v="1.7945205479452055"/>
    <n v="6.6870229007633588"/>
    <n v="106.43511450381679"/>
    <n v="106.43511450381679"/>
    <n v="61.75226586102719"/>
    <d v="2013-03-04T00:00:00"/>
    <s v="Unique"/>
  </r>
  <r>
    <n v="5114"/>
    <n v="1965"/>
    <s v="Master"/>
    <s v="Married"/>
    <n v="74806"/>
    <n v="0"/>
    <n v="1"/>
    <d v="2012-12-19T00:00:00"/>
    <n v="1"/>
    <n v="670"/>
    <n v="9"/>
    <n v="249"/>
    <n v="0"/>
    <n v="28"/>
    <n v="9"/>
    <x v="292"/>
    <x v="13"/>
    <n v="249"/>
    <s v=""/>
    <n v="28"/>
    <n v="9"/>
    <n v="2"/>
    <n v="5"/>
    <n v="4"/>
    <n v="5"/>
    <n v="4"/>
    <n v="0"/>
    <n v="0"/>
    <n v="0"/>
    <n v="0"/>
    <n v="0"/>
    <n v="0"/>
    <n v="0"/>
    <x v="4"/>
    <n v="965"/>
    <n v="160.83333333333334"/>
    <n v="60.3125"/>
    <m/>
    <n v="16"/>
    <n v="654"/>
    <m/>
    <n v="12.5"/>
    <n v="5"/>
    <n v="3"/>
    <n v="4"/>
    <s v="534"/>
    <s v="Loyal Customers"/>
    <m/>
    <n v="654"/>
    <n v="1.7917808219178082"/>
    <n v="8.9296636085626915"/>
    <n v="538.57033639143731"/>
    <n v="538.57033639143731"/>
    <n v="304.2586989409985"/>
    <d v="2012-12-20T00:00:00"/>
    <s v="Unique"/>
  </r>
  <r>
    <n v="5846"/>
    <n v="1977"/>
    <s v="Graduation"/>
    <s v="Divorced"/>
    <n v="40246"/>
    <n v="1"/>
    <n v="0"/>
    <d v="2012-12-19T00:00:00"/>
    <n v="68"/>
    <n v="2"/>
    <n v="1"/>
    <n v="6"/>
    <n v="2"/>
    <n v="1"/>
    <n v="1"/>
    <x v="95"/>
    <x v="5"/>
    <n v="6"/>
    <n v="2"/>
    <n v="1"/>
    <n v="1"/>
    <n v="1"/>
    <n v="1"/>
    <n v="0"/>
    <n v="2"/>
    <n v="6"/>
    <n v="0"/>
    <n v="0"/>
    <n v="0"/>
    <n v="0"/>
    <n v="0"/>
    <n v="0"/>
    <n v="0"/>
    <x v="5"/>
    <n v="13"/>
    <n v="2.1666666666666665"/>
    <n v="3.25"/>
    <m/>
    <n v="4"/>
    <n v="654"/>
    <m/>
    <n v="25"/>
    <n v="2"/>
    <n v="1"/>
    <n v="1"/>
    <s v="211"/>
    <s v="About to Sleep"/>
    <m/>
    <n v="654"/>
    <n v="1.7917808219178082"/>
    <n v="2.2324159021406729"/>
    <n v="7.2553516819571868"/>
    <n v="7.2553516819571868"/>
    <n v="834.20694864048335"/>
    <d v="2013-02-25T00:00:00"/>
    <s v="Unique"/>
  </r>
  <r>
    <n v="3629"/>
    <n v="1978"/>
    <s v="Graduation"/>
    <s v="Single"/>
    <n v="38557"/>
    <n v="1"/>
    <n v="0"/>
    <d v="2012-12-19T00:00:00"/>
    <n v="17"/>
    <n v="76"/>
    <n v="3"/>
    <n v="31"/>
    <n v="4"/>
    <n v="4"/>
    <n v="27"/>
    <x v="293"/>
    <x v="8"/>
    <n v="31"/>
    <n v="4"/>
    <n v="4"/>
    <n v="27"/>
    <n v="2"/>
    <n v="3"/>
    <n v="1"/>
    <n v="3"/>
    <n v="7"/>
    <n v="0"/>
    <n v="0"/>
    <n v="0"/>
    <n v="0"/>
    <n v="0"/>
    <n v="0"/>
    <n v="0"/>
    <x v="2"/>
    <n v="145"/>
    <n v="24.166666666666668"/>
    <n v="16.111111111111111"/>
    <m/>
    <n v="9"/>
    <n v="654"/>
    <m/>
    <n v="22.222222222222221"/>
    <n v="5"/>
    <n v="2"/>
    <n v="2"/>
    <s v="522"/>
    <s v="Others"/>
    <m/>
    <n v="654"/>
    <n v="1.7917808219178082"/>
    <n v="5.022935779816514"/>
    <n v="80.925076452599384"/>
    <n v="80.925076452599384"/>
    <n v="1151.875945537065"/>
    <d v="2013-01-05T00:00:00"/>
    <s v="Unique"/>
  </r>
  <r>
    <n v="7734"/>
    <n v="1993"/>
    <s v="Graduation"/>
    <s v="Absurd"/>
    <n v="79244"/>
    <n v="0"/>
    <n v="0"/>
    <d v="2012-12-19T00:00:00"/>
    <n v="58"/>
    <n v="471"/>
    <n v="102"/>
    <n v="125"/>
    <n v="212"/>
    <n v="61"/>
    <n v="245"/>
    <x v="294"/>
    <x v="61"/>
    <n v="125"/>
    <n v="212"/>
    <n v="61"/>
    <n v="245"/>
    <n v="1"/>
    <n v="4"/>
    <n v="10"/>
    <n v="7"/>
    <n v="1"/>
    <n v="1"/>
    <n v="0"/>
    <n v="0"/>
    <n v="0"/>
    <n v="1"/>
    <n v="1"/>
    <n v="0"/>
    <x v="4"/>
    <n v="1216"/>
    <n v="202.66666666666666"/>
    <n v="55.272727272727273"/>
    <m/>
    <n v="22"/>
    <n v="654"/>
    <m/>
    <n v="4.5454545454545459"/>
    <n v="3"/>
    <n v="4"/>
    <n v="5"/>
    <s v="345"/>
    <s v="Big Spenders"/>
    <m/>
    <n v="654"/>
    <n v="1.7917808219178082"/>
    <n v="12.278287461773701"/>
    <n v="678.65443425076455"/>
    <n v="678.65443425076455"/>
    <n v="628.94856278366115"/>
    <d v="2013-02-15T00:00:00"/>
    <s v="Unique"/>
  </r>
  <r>
    <n v="692"/>
    <n v="1954"/>
    <s v="Graduation"/>
    <s v="Together"/>
    <n v="36807"/>
    <n v="1"/>
    <n v="1"/>
    <d v="2012-12-20T00:00:00"/>
    <n v="88"/>
    <n v="4"/>
    <n v="2"/>
    <n v="5"/>
    <n v="0"/>
    <n v="0"/>
    <n v="5"/>
    <x v="198"/>
    <x v="12"/>
    <n v="5"/>
    <s v=""/>
    <s v=""/>
    <n v="5"/>
    <n v="1"/>
    <n v="1"/>
    <n v="0"/>
    <n v="2"/>
    <n v="6"/>
    <n v="0"/>
    <n v="0"/>
    <n v="0"/>
    <n v="0"/>
    <n v="0"/>
    <n v="0"/>
    <n v="0"/>
    <x v="6"/>
    <n v="16"/>
    <n v="2.6666666666666665"/>
    <n v="4"/>
    <m/>
    <n v="4"/>
    <n v="653"/>
    <m/>
    <n v="25"/>
    <n v="1"/>
    <n v="1"/>
    <n v="1"/>
    <s v="111"/>
    <s v="Lost"/>
    <m/>
    <n v="653"/>
    <n v="1.789041095890411"/>
    <n v="2.2358346094946402"/>
    <n v="8.9433384379785608"/>
    <n v="8.9433384379785608"/>
    <n v="178.91074130105901"/>
    <d v="2013-03-18T00:00:00"/>
    <s v="Unique"/>
  </r>
  <r>
    <n v="1008"/>
    <n v="1981"/>
    <s v="PhD"/>
    <s v="Together"/>
    <n v="44953"/>
    <n v="0"/>
    <n v="0"/>
    <d v="2012-12-21T00:00:00"/>
    <n v="31"/>
    <n v="728"/>
    <n v="17"/>
    <n v="133"/>
    <n v="11"/>
    <n v="8"/>
    <n v="124"/>
    <x v="295"/>
    <x v="4"/>
    <n v="133"/>
    <n v="11"/>
    <n v="8"/>
    <n v="124"/>
    <n v="1"/>
    <n v="7"/>
    <n v="3"/>
    <n v="13"/>
    <n v="6"/>
    <n v="0"/>
    <n v="0"/>
    <n v="1"/>
    <n v="0"/>
    <n v="0"/>
    <n v="0"/>
    <n v="0"/>
    <x v="5"/>
    <n v="1021"/>
    <n v="170.16666666666666"/>
    <n v="42.541666666666664"/>
    <m/>
    <n v="24"/>
    <n v="652"/>
    <m/>
    <n v="4.1666666666666661"/>
    <n v="4"/>
    <n v="5"/>
    <n v="4"/>
    <s v="454"/>
    <s v="Frequent Buyers"/>
    <m/>
    <n v="652"/>
    <n v="1.7863013698630137"/>
    <n v="13.435582822085889"/>
    <n v="571.57208588957053"/>
    <n v="571.57208588957053"/>
    <n v="174.49319213313163"/>
    <d v="2013-01-21T00:00:00"/>
    <s v="Unique"/>
  </r>
  <r>
    <n v="1544"/>
    <n v="1967"/>
    <s v="Master"/>
    <s v="Divorced"/>
    <n v="81380"/>
    <n v="0"/>
    <n v="0"/>
    <d v="2012-12-22T00:00:00"/>
    <n v="51"/>
    <n v="741"/>
    <n v="68"/>
    <n v="689"/>
    <n v="224"/>
    <n v="68"/>
    <n v="103"/>
    <x v="296"/>
    <x v="102"/>
    <n v="689"/>
    <n v="224"/>
    <n v="68"/>
    <n v="103"/>
    <n v="1"/>
    <n v="4"/>
    <n v="2"/>
    <n v="10"/>
    <n v="2"/>
    <n v="0"/>
    <n v="0"/>
    <n v="0"/>
    <n v="0"/>
    <n v="0"/>
    <n v="0"/>
    <n v="0"/>
    <x v="2"/>
    <n v="1893"/>
    <n v="315.5"/>
    <n v="111.35294117647059"/>
    <m/>
    <n v="17"/>
    <n v="651"/>
    <m/>
    <n v="5.8823529411764701"/>
    <n v="3"/>
    <n v="3"/>
    <n v="5"/>
    <s v="335"/>
    <s v="Big Spenders"/>
    <m/>
    <n v="651"/>
    <n v="1.7835616438356163"/>
    <n v="9.5314900153609834"/>
    <n v="1061.3594470046085"/>
    <n v="1061.3594470046085"/>
    <n v="275.69148936170217"/>
    <d v="2013-02-11T00:00:00"/>
    <s v="Unique"/>
  </r>
  <r>
    <n v="590"/>
    <n v="1970"/>
    <s v="Master"/>
    <s v="Divorced"/>
    <n v="78579"/>
    <n v="0"/>
    <n v="0"/>
    <d v="2012-12-22T00:00:00"/>
    <n v="35"/>
    <n v="816"/>
    <n v="66"/>
    <n v="549"/>
    <n v="216"/>
    <n v="66"/>
    <n v="99"/>
    <x v="297"/>
    <x v="101"/>
    <n v="549"/>
    <n v="216"/>
    <n v="66"/>
    <n v="99"/>
    <n v="1"/>
    <n v="5"/>
    <n v="6"/>
    <n v="4"/>
    <n v="3"/>
    <n v="0"/>
    <n v="0"/>
    <n v="0"/>
    <n v="0"/>
    <n v="0"/>
    <n v="1"/>
    <n v="0"/>
    <x v="0"/>
    <n v="1812"/>
    <n v="302"/>
    <n v="113.25"/>
    <m/>
    <n v="16"/>
    <n v="651"/>
    <m/>
    <n v="6.25"/>
    <n v="4"/>
    <n v="3"/>
    <n v="5"/>
    <s v="435"/>
    <s v="Big Spenders"/>
    <m/>
    <n v="651"/>
    <n v="1.7835616438356163"/>
    <n v="8.9708141321044561"/>
    <n v="1015.9447004608296"/>
    <n v="1015.9447004608296"/>
    <n v="732.77777777777771"/>
    <d v="2013-01-26T00:00:00"/>
    <s v="Unique"/>
  </r>
  <r>
    <n v="9365"/>
    <n v="1976"/>
    <s v="PhD"/>
    <s v="Single"/>
    <n v="60000"/>
    <n v="0"/>
    <n v="1"/>
    <d v="2012-12-22T00:00:00"/>
    <n v="57"/>
    <n v="1048"/>
    <n v="0"/>
    <n v="217"/>
    <n v="0"/>
    <n v="0"/>
    <n v="12"/>
    <x v="298"/>
    <x v="0"/>
    <n v="217"/>
    <s v=""/>
    <s v=""/>
    <n v="12"/>
    <n v="5"/>
    <n v="11"/>
    <n v="3"/>
    <n v="5"/>
    <n v="6"/>
    <n v="0"/>
    <n v="0"/>
    <n v="0"/>
    <n v="0"/>
    <n v="0"/>
    <n v="0"/>
    <n v="0"/>
    <x v="0"/>
    <n v="1277"/>
    <n v="212.83333333333334"/>
    <n v="53.208333333333336"/>
    <m/>
    <n v="24"/>
    <n v="651"/>
    <m/>
    <n v="20.833333333333336"/>
    <n v="3"/>
    <n v="5"/>
    <n v="5"/>
    <s v="355"/>
    <s v="Frequent Buyers"/>
    <m/>
    <n v="651"/>
    <n v="1.7835616438356163"/>
    <n v="13.456221198156683"/>
    <n v="715.98310291858684"/>
    <n v="715.98310291858684"/>
    <n v="533.07750759878422"/>
    <d v="2013-02-17T00:00:00"/>
    <s v="Unique"/>
  </r>
  <r>
    <n v="8700"/>
    <n v="1986"/>
    <s v="Basic"/>
    <s v="Single"/>
    <n v="14906"/>
    <n v="0"/>
    <n v="0"/>
    <d v="2012-12-22T00:00:00"/>
    <n v="86"/>
    <n v="7"/>
    <n v="7"/>
    <n v="14"/>
    <n v="7"/>
    <n v="16"/>
    <n v="15"/>
    <x v="4"/>
    <x v="48"/>
    <n v="14"/>
    <n v="7"/>
    <n v="16"/>
    <n v="15"/>
    <n v="3"/>
    <n v="2"/>
    <n v="1"/>
    <n v="3"/>
    <n v="7"/>
    <n v="0"/>
    <n v="0"/>
    <n v="0"/>
    <n v="0"/>
    <n v="0"/>
    <n v="0"/>
    <n v="0"/>
    <x v="3"/>
    <n v="66"/>
    <n v="11"/>
    <n v="7.333333333333333"/>
    <m/>
    <n v="9"/>
    <n v="651"/>
    <m/>
    <n v="33.333333333333329"/>
    <n v="1"/>
    <n v="2"/>
    <n v="2"/>
    <s v="122"/>
    <s v="Lost"/>
    <m/>
    <n v="651"/>
    <n v="1.7835616438356163"/>
    <n v="5.0460829493087562"/>
    <n v="37.004608294930875"/>
    <n v="37.004608294930875"/>
    <n v="922.16338880484113"/>
    <d v="2013-03-18T00:00:00"/>
    <s v="Unique"/>
  </r>
  <r>
    <n v="5692"/>
    <n v="1989"/>
    <s v="Basic"/>
    <s v="Married"/>
    <n v="25443"/>
    <n v="1"/>
    <n v="0"/>
    <d v="2012-12-22T00:00:00"/>
    <n v="82"/>
    <n v="1"/>
    <n v="4"/>
    <n v="3"/>
    <n v="8"/>
    <n v="9"/>
    <n v="7"/>
    <x v="42"/>
    <x v="16"/>
    <n v="3"/>
    <n v="8"/>
    <n v="9"/>
    <n v="7"/>
    <n v="1"/>
    <n v="1"/>
    <n v="0"/>
    <n v="3"/>
    <n v="8"/>
    <n v="0"/>
    <n v="0"/>
    <n v="0"/>
    <n v="0"/>
    <n v="0"/>
    <n v="0"/>
    <n v="0"/>
    <x v="3"/>
    <n v="32"/>
    <n v="5.333333333333333"/>
    <n v="6.4"/>
    <m/>
    <n v="5"/>
    <n v="651"/>
    <m/>
    <n v="20"/>
    <n v="1"/>
    <n v="1"/>
    <n v="1"/>
    <s v="111"/>
    <s v="Lost"/>
    <m/>
    <n v="651"/>
    <n v="1.7835616438356163"/>
    <n v="2.8033794162826422"/>
    <n v="17.941628264208912"/>
    <n v="17.941628264208912"/>
    <n v="237.61001517450683"/>
    <d v="2013-03-14T00:00:00"/>
    <s v="Unique"/>
  </r>
  <r>
    <n v="1993"/>
    <n v="1949"/>
    <s v="PhD"/>
    <s v="Married"/>
    <n v="58607"/>
    <n v="0"/>
    <n v="1"/>
    <d v="2012-12-23T00:00:00"/>
    <n v="63"/>
    <n v="867"/>
    <n v="0"/>
    <n v="86"/>
    <n v="0"/>
    <n v="0"/>
    <n v="19"/>
    <x v="299"/>
    <x v="0"/>
    <n v="86"/>
    <s v=""/>
    <s v=""/>
    <n v="19"/>
    <n v="3"/>
    <n v="2"/>
    <n v="3"/>
    <n v="9"/>
    <n v="8"/>
    <n v="0"/>
    <n v="0"/>
    <n v="0"/>
    <n v="1"/>
    <n v="0"/>
    <n v="0"/>
    <n v="0"/>
    <x v="1"/>
    <n v="972"/>
    <n v="162"/>
    <n v="57.176470588235297"/>
    <m/>
    <n v="17"/>
    <n v="650"/>
    <m/>
    <n v="17.647058823529413"/>
    <n v="2"/>
    <n v="3"/>
    <n v="4"/>
    <s v="234"/>
    <s v="About to Sleep"/>
    <m/>
    <n v="650"/>
    <n v="1.7808219178082192"/>
    <n v="9.546153846153846"/>
    <n v="545.81538461538469"/>
    <n v="545.81538461538457"/>
    <n v="405.55555555555554"/>
    <d v="2013-02-24T00:00:00"/>
    <s v="Unique"/>
  </r>
  <r>
    <n v="9940"/>
    <n v="1958"/>
    <s v="Graduation"/>
    <s v="Together"/>
    <n v="64961"/>
    <n v="0"/>
    <n v="1"/>
    <d v="2012-12-23T00:00:00"/>
    <n v="97"/>
    <n v="382"/>
    <n v="114"/>
    <n v="276"/>
    <n v="75"/>
    <n v="124"/>
    <n v="38"/>
    <x v="288"/>
    <x v="95"/>
    <n v="276"/>
    <n v="75"/>
    <n v="124"/>
    <n v="38"/>
    <n v="2"/>
    <n v="6"/>
    <n v="4"/>
    <n v="4"/>
    <n v="3"/>
    <n v="0"/>
    <n v="0"/>
    <n v="0"/>
    <n v="0"/>
    <n v="0"/>
    <n v="0"/>
    <n v="0"/>
    <x v="3"/>
    <n v="1009"/>
    <n v="168.16666666666666"/>
    <n v="63.0625"/>
    <m/>
    <n v="16"/>
    <n v="650"/>
    <m/>
    <n v="12.5"/>
    <n v="1"/>
    <n v="3"/>
    <n v="4"/>
    <s v="134"/>
    <s v="Lost"/>
    <m/>
    <n v="650"/>
    <n v="1.7808219178082192"/>
    <n v="8.9846153846153847"/>
    <n v="566.59230769230771"/>
    <n v="566.59230769230771"/>
    <n v="732.22222222222217"/>
    <d v="2013-03-30T00:00:00"/>
    <s v="Unique"/>
  </r>
  <r>
    <n v="5935"/>
    <n v="1956"/>
    <s v="Master"/>
    <s v="Single"/>
    <n v="55284"/>
    <n v="0"/>
    <n v="1"/>
    <d v="2012-12-24T00:00:00"/>
    <n v="60"/>
    <n v="547"/>
    <n v="7"/>
    <n v="140"/>
    <n v="0"/>
    <n v="7"/>
    <n v="63"/>
    <x v="300"/>
    <x v="48"/>
    <n v="140"/>
    <s v=""/>
    <n v="7"/>
    <n v="63"/>
    <n v="3"/>
    <n v="7"/>
    <n v="5"/>
    <n v="8"/>
    <n v="5"/>
    <n v="0"/>
    <n v="0"/>
    <n v="0"/>
    <n v="0"/>
    <n v="0"/>
    <n v="0"/>
    <n v="0"/>
    <x v="6"/>
    <n v="764"/>
    <n v="127.33333333333333"/>
    <n v="33.217391304347828"/>
    <m/>
    <n v="23"/>
    <n v="649"/>
    <m/>
    <n v="13.043478260869565"/>
    <n v="2"/>
    <n v="5"/>
    <n v="4"/>
    <s v="254"/>
    <s v="Frequent Buyers"/>
    <m/>
    <n v="649"/>
    <n v="1.7780821917808218"/>
    <n v="12.935285053929123"/>
    <n v="429.67642526964568"/>
    <n v="429.67642526964562"/>
    <n v="26.150914634146343"/>
    <d v="2013-02-22T00:00:00"/>
    <s v="Unique"/>
  </r>
  <r>
    <n v="8430"/>
    <n v="1957"/>
    <s v="Graduation"/>
    <s v="Together"/>
    <n v="21994"/>
    <n v="0"/>
    <n v="1"/>
    <d v="2012-12-24T00:00:00"/>
    <n v="4"/>
    <n v="9"/>
    <n v="0"/>
    <n v="6"/>
    <n v="3"/>
    <n v="1"/>
    <n v="3"/>
    <x v="6"/>
    <x v="0"/>
    <n v="6"/>
    <n v="3"/>
    <n v="1"/>
    <n v="3"/>
    <n v="1"/>
    <n v="0"/>
    <n v="0"/>
    <n v="3"/>
    <n v="5"/>
    <n v="0"/>
    <n v="0"/>
    <n v="0"/>
    <n v="0"/>
    <n v="0"/>
    <n v="0"/>
    <n v="0"/>
    <x v="4"/>
    <n v="22"/>
    <n v="3.6666666666666665"/>
    <n v="5.5"/>
    <m/>
    <n v="4"/>
    <n v="649"/>
    <m/>
    <n v="25"/>
    <n v="5"/>
    <n v="1"/>
    <n v="1"/>
    <s v="511"/>
    <s v="Others"/>
    <m/>
    <n v="649"/>
    <n v="1.7780821917808218"/>
    <n v="2.2496147919876734"/>
    <n v="12.372881355932204"/>
    <n v="12.372881355932204"/>
    <n v="7.2553516819571868"/>
    <d v="2012-12-28T00:00:00"/>
    <s v="Unique"/>
  </r>
  <r>
    <n v="8619"/>
    <n v="1957"/>
    <s v="Graduation"/>
    <s v="Together"/>
    <n v="21994"/>
    <n v="0"/>
    <n v="1"/>
    <d v="2012-12-24T00:00:00"/>
    <n v="4"/>
    <n v="9"/>
    <n v="0"/>
    <n v="6"/>
    <n v="3"/>
    <n v="1"/>
    <n v="3"/>
    <x v="6"/>
    <x v="0"/>
    <n v="6"/>
    <n v="3"/>
    <n v="1"/>
    <n v="3"/>
    <n v="1"/>
    <n v="0"/>
    <n v="0"/>
    <n v="3"/>
    <n v="5"/>
    <n v="0"/>
    <n v="0"/>
    <n v="0"/>
    <n v="0"/>
    <n v="0"/>
    <n v="0"/>
    <n v="0"/>
    <x v="0"/>
    <n v="22"/>
    <n v="3.6666666666666665"/>
    <n v="5.5"/>
    <m/>
    <n v="4"/>
    <n v="649"/>
    <m/>
    <n v="25"/>
    <n v="5"/>
    <n v="1"/>
    <n v="1"/>
    <s v="511"/>
    <s v="Others"/>
    <m/>
    <n v="649"/>
    <n v="1.7780821917808218"/>
    <n v="2.2496147919876734"/>
    <n v="12.372881355932204"/>
    <n v="12.372881355932204"/>
    <n v="213.98473282442748"/>
    <d v="2012-12-28T00:00:00"/>
    <s v="Unique"/>
  </r>
  <r>
    <n v="9736"/>
    <n v="1980"/>
    <s v="Graduation"/>
    <s v="Married"/>
    <n v="41850"/>
    <n v="1"/>
    <n v="1"/>
    <d v="2012-12-24T00:00:00"/>
    <n v="51"/>
    <n v="53"/>
    <n v="5"/>
    <n v="19"/>
    <n v="2"/>
    <n v="13"/>
    <n v="4"/>
    <x v="282"/>
    <x v="30"/>
    <n v="19"/>
    <n v="2"/>
    <n v="13"/>
    <n v="4"/>
    <n v="3"/>
    <n v="3"/>
    <n v="0"/>
    <n v="3"/>
    <n v="8"/>
    <n v="0"/>
    <n v="0"/>
    <n v="0"/>
    <n v="0"/>
    <n v="0"/>
    <n v="0"/>
    <n v="0"/>
    <x v="1"/>
    <n v="96"/>
    <n v="16"/>
    <n v="10.666666666666666"/>
    <m/>
    <n v="9"/>
    <n v="649"/>
    <m/>
    <n v="33.333333333333329"/>
    <n v="3"/>
    <n v="2"/>
    <n v="2"/>
    <s v="322"/>
    <s v="Needs Attention"/>
    <m/>
    <n v="649"/>
    <n v="1.7780821917808218"/>
    <n v="5.0616332819722656"/>
    <n v="53.990755007704166"/>
    <n v="53.990755007704166"/>
    <n v="106.43511450381679"/>
    <d v="2013-02-13T00:00:00"/>
    <s v="Unique"/>
  </r>
  <r>
    <n v="798"/>
    <n v="1987"/>
    <s v="Graduation"/>
    <s v="Single"/>
    <n v="23442"/>
    <n v="1"/>
    <n v="0"/>
    <d v="2012-12-24T00:00:00"/>
    <n v="71"/>
    <n v="2"/>
    <n v="0"/>
    <n v="6"/>
    <n v="8"/>
    <n v="6"/>
    <n v="5"/>
    <x v="95"/>
    <x v="0"/>
    <n v="6"/>
    <n v="8"/>
    <n v="6"/>
    <n v="5"/>
    <n v="1"/>
    <n v="1"/>
    <n v="0"/>
    <n v="3"/>
    <n v="7"/>
    <n v="0"/>
    <n v="0"/>
    <n v="0"/>
    <n v="0"/>
    <n v="0"/>
    <n v="0"/>
    <n v="0"/>
    <x v="0"/>
    <n v="27"/>
    <n v="4.5"/>
    <n v="5.4"/>
    <m/>
    <n v="5"/>
    <n v="649"/>
    <m/>
    <n v="20"/>
    <n v="2"/>
    <n v="1"/>
    <n v="1"/>
    <s v="211"/>
    <s v="About to Sleep"/>
    <m/>
    <n v="649"/>
    <n v="1.7780821917808218"/>
    <n v="2.8120184899845917"/>
    <n v="15.184899845916796"/>
    <n v="15.184899845916796"/>
    <n v="22.777777777777779"/>
    <d v="2013-03-05T00:00:00"/>
    <s v="Unique"/>
  </r>
  <r>
    <n v="8842"/>
    <n v="1971"/>
    <s v="Graduation"/>
    <s v="Widow"/>
    <n v="30372"/>
    <n v="1"/>
    <n v="1"/>
    <d v="2012-12-25T00:00:00"/>
    <n v="33"/>
    <n v="15"/>
    <n v="0"/>
    <n v="12"/>
    <n v="7"/>
    <n v="3"/>
    <n v="7"/>
    <x v="301"/>
    <x v="0"/>
    <n v="12"/>
    <n v="7"/>
    <n v="3"/>
    <n v="7"/>
    <n v="3"/>
    <n v="2"/>
    <n v="0"/>
    <n v="3"/>
    <n v="7"/>
    <n v="0"/>
    <n v="0"/>
    <n v="0"/>
    <n v="0"/>
    <n v="0"/>
    <n v="0"/>
    <n v="0"/>
    <x v="0"/>
    <n v="44"/>
    <n v="7.333333333333333"/>
    <n v="5.5"/>
    <m/>
    <n v="8"/>
    <n v="648"/>
    <m/>
    <n v="37.5"/>
    <n v="4"/>
    <n v="2"/>
    <n v="1"/>
    <s v="421"/>
    <s v="Potential Loyalists"/>
    <m/>
    <n v="648"/>
    <n v="1.7753424657534247"/>
    <n v="4.5061728395061724"/>
    <n v="24.783950617283949"/>
    <n v="24.783950617283949"/>
    <n v="538.57033639143731"/>
    <d v="2013-01-27T00:00:00"/>
    <s v="Unique"/>
  </r>
  <r>
    <n v="2154"/>
    <n v="1971"/>
    <s v="Graduation"/>
    <s v="Widow"/>
    <n v="30372"/>
    <n v="1"/>
    <n v="1"/>
    <d v="2012-12-25T00:00:00"/>
    <n v="33"/>
    <n v="15"/>
    <n v="0"/>
    <n v="12"/>
    <n v="7"/>
    <n v="3"/>
    <n v="7"/>
    <x v="301"/>
    <x v="0"/>
    <n v="12"/>
    <n v="7"/>
    <n v="3"/>
    <n v="7"/>
    <n v="3"/>
    <n v="2"/>
    <n v="0"/>
    <n v="3"/>
    <n v="7"/>
    <n v="0"/>
    <n v="0"/>
    <n v="0"/>
    <n v="0"/>
    <n v="0"/>
    <n v="0"/>
    <n v="0"/>
    <x v="0"/>
    <n v="44"/>
    <n v="7.333333333333333"/>
    <n v="5.5"/>
    <m/>
    <n v="8"/>
    <n v="648"/>
    <m/>
    <n v="37.5"/>
    <n v="4"/>
    <n v="2"/>
    <n v="1"/>
    <s v="421"/>
    <s v="Potential Loyalists"/>
    <m/>
    <n v="648"/>
    <n v="1.7753424657534247"/>
    <n v="4.5061728395061724"/>
    <n v="24.783950617283949"/>
    <n v="24.783950617283949"/>
    <n v="80.925076452599384"/>
    <d v="2013-01-27T00:00:00"/>
    <s v="Unique"/>
  </r>
  <r>
    <n v="10841"/>
    <n v="1975"/>
    <s v="PhD"/>
    <s v="Together"/>
    <n v="56559"/>
    <n v="0"/>
    <n v="1"/>
    <d v="2012-12-25T00:00:00"/>
    <n v="46"/>
    <n v="226"/>
    <n v="22"/>
    <n v="133"/>
    <n v="41"/>
    <n v="31"/>
    <n v="31"/>
    <x v="302"/>
    <x v="83"/>
    <n v="133"/>
    <n v="41"/>
    <n v="31"/>
    <n v="31"/>
    <n v="3"/>
    <n v="4"/>
    <n v="3"/>
    <n v="8"/>
    <n v="4"/>
    <n v="0"/>
    <n v="0"/>
    <n v="0"/>
    <n v="0"/>
    <n v="0"/>
    <n v="0"/>
    <n v="0"/>
    <x v="0"/>
    <n v="484"/>
    <n v="80.666666666666671"/>
    <n v="26.888888888888889"/>
    <m/>
    <n v="18"/>
    <n v="648"/>
    <m/>
    <n v="16.666666666666664"/>
    <n v="3"/>
    <n v="4"/>
    <n v="3"/>
    <s v="343"/>
    <s v="Needs Attention"/>
    <m/>
    <n v="648"/>
    <n v="1.7753424657534247"/>
    <n v="10.138888888888889"/>
    <n v="272.6234567901235"/>
    <n v="272.62345679012344"/>
    <n v="678.65443425076455"/>
    <d v="2013-02-09T00:00:00"/>
    <s v="Unique"/>
  </r>
  <r>
    <n v="10686"/>
    <n v="1965"/>
    <s v="PhD"/>
    <s v="Together"/>
    <n v="34230"/>
    <n v="1"/>
    <n v="1"/>
    <d v="2012-12-26T00:00:00"/>
    <n v="72"/>
    <n v="15"/>
    <n v="0"/>
    <n v="4"/>
    <n v="0"/>
    <n v="0"/>
    <n v="2"/>
    <x v="301"/>
    <x v="0"/>
    <n v="4"/>
    <s v=""/>
    <s v=""/>
    <n v="2"/>
    <n v="1"/>
    <n v="1"/>
    <n v="0"/>
    <n v="2"/>
    <n v="7"/>
    <n v="0"/>
    <n v="0"/>
    <n v="0"/>
    <n v="0"/>
    <n v="0"/>
    <n v="0"/>
    <n v="0"/>
    <x v="0"/>
    <n v="21"/>
    <n v="3.5"/>
    <n v="5.25"/>
    <m/>
    <n v="4"/>
    <n v="647"/>
    <m/>
    <n v="25"/>
    <n v="2"/>
    <n v="1"/>
    <n v="1"/>
    <s v="211"/>
    <s v="About to Sleep"/>
    <m/>
    <n v="647"/>
    <n v="1.7726027397260273"/>
    <n v="2.2565687789799074"/>
    <n v="11.846986089644513"/>
    <n v="11.846986089644513"/>
    <n v="8.9433384379785608"/>
    <d v="2013-03-08T00:00:00"/>
    <s v="Unique"/>
  </r>
  <r>
    <n v="10641"/>
    <n v="1978"/>
    <s v="Graduation"/>
    <s v="Single"/>
    <n v="7500"/>
    <n v="1"/>
    <n v="1"/>
    <d v="2012-12-27T00:00:00"/>
    <n v="5"/>
    <n v="6"/>
    <n v="5"/>
    <n v="4"/>
    <n v="13"/>
    <n v="4"/>
    <n v="25"/>
    <x v="167"/>
    <x v="30"/>
    <n v="4"/>
    <n v="13"/>
    <n v="4"/>
    <n v="25"/>
    <n v="4"/>
    <n v="2"/>
    <n v="1"/>
    <n v="3"/>
    <n v="6"/>
    <n v="0"/>
    <n v="0"/>
    <n v="0"/>
    <n v="0"/>
    <n v="0"/>
    <n v="0"/>
    <n v="0"/>
    <x v="0"/>
    <n v="57"/>
    <n v="9.5"/>
    <n v="5.7"/>
    <m/>
    <n v="10"/>
    <n v="646"/>
    <m/>
    <n v="40"/>
    <n v="5"/>
    <n v="2"/>
    <n v="2"/>
    <s v="522"/>
    <s v="Others"/>
    <m/>
    <n v="646"/>
    <n v="1.7698630136986302"/>
    <n v="5.6501547987616094"/>
    <n v="32.205882352941174"/>
    <n v="32.205882352941174"/>
    <n v="571.57208588957053"/>
    <d v="2013-01-01T00:00:00"/>
    <s v="Unique"/>
  </r>
  <r>
    <n v="10826"/>
    <n v="1959"/>
    <s v="Graduation"/>
    <s v="Married"/>
    <n v="18690"/>
    <n v="0"/>
    <n v="0"/>
    <d v="2012-12-28T00:00:00"/>
    <n v="77"/>
    <n v="6"/>
    <n v="1"/>
    <n v="7"/>
    <n v="23"/>
    <n v="4"/>
    <n v="19"/>
    <x v="167"/>
    <x v="5"/>
    <n v="7"/>
    <n v="23"/>
    <n v="4"/>
    <n v="19"/>
    <n v="1"/>
    <n v="1"/>
    <n v="1"/>
    <n v="2"/>
    <n v="8"/>
    <n v="0"/>
    <n v="0"/>
    <n v="0"/>
    <n v="0"/>
    <n v="0"/>
    <n v="0"/>
    <n v="0"/>
    <x v="0"/>
    <n v="60"/>
    <n v="10"/>
    <n v="12"/>
    <m/>
    <n v="5"/>
    <n v="645"/>
    <m/>
    <n v="20"/>
    <n v="2"/>
    <n v="1"/>
    <n v="2"/>
    <s v="212"/>
    <s v="About to Sleep"/>
    <m/>
    <n v="645"/>
    <n v="1.7671232876712328"/>
    <n v="2.8294573643410854"/>
    <n v="33.953488372093027"/>
    <n v="33.953488372093027"/>
    <n v="715.98310291858684"/>
    <d v="2013-03-15T00:00:00"/>
    <s v="Unique"/>
  </r>
  <r>
    <n v="4086"/>
    <n v="1959"/>
    <s v="Graduation"/>
    <s v="Married"/>
    <n v="18690"/>
    <n v="0"/>
    <n v="0"/>
    <d v="2012-12-28T00:00:00"/>
    <n v="77"/>
    <n v="6"/>
    <n v="1"/>
    <n v="7"/>
    <n v="23"/>
    <n v="4"/>
    <n v="19"/>
    <x v="167"/>
    <x v="5"/>
    <n v="7"/>
    <n v="23"/>
    <n v="4"/>
    <n v="19"/>
    <n v="1"/>
    <n v="1"/>
    <n v="1"/>
    <n v="2"/>
    <n v="8"/>
    <n v="0"/>
    <n v="0"/>
    <n v="0"/>
    <n v="0"/>
    <n v="0"/>
    <n v="0"/>
    <n v="0"/>
    <x v="5"/>
    <n v="60"/>
    <n v="10"/>
    <n v="12"/>
    <m/>
    <n v="5"/>
    <n v="645"/>
    <m/>
    <n v="20"/>
    <n v="2"/>
    <n v="1"/>
    <n v="2"/>
    <s v="212"/>
    <s v="About to Sleep"/>
    <m/>
    <n v="645"/>
    <n v="1.7671232876712328"/>
    <n v="2.8294573643410854"/>
    <n v="33.953488372093027"/>
    <n v="33.953488372093027"/>
    <n v="17.941628264208912"/>
    <d v="2013-03-15T00:00:00"/>
    <s v="Unique"/>
  </r>
  <r>
    <n v="10304"/>
    <n v="1959"/>
    <s v="Graduation"/>
    <s v="Married"/>
    <n v="18690"/>
    <n v="0"/>
    <n v="0"/>
    <d v="2012-12-28T00:00:00"/>
    <n v="77"/>
    <n v="6"/>
    <n v="1"/>
    <n v="7"/>
    <n v="23"/>
    <n v="4"/>
    <n v="19"/>
    <x v="167"/>
    <x v="5"/>
    <n v="7"/>
    <n v="23"/>
    <n v="4"/>
    <n v="19"/>
    <n v="1"/>
    <n v="1"/>
    <n v="1"/>
    <n v="2"/>
    <n v="8"/>
    <n v="0"/>
    <n v="0"/>
    <n v="0"/>
    <n v="0"/>
    <n v="0"/>
    <n v="0"/>
    <n v="0"/>
    <x v="0"/>
    <n v="60"/>
    <n v="10"/>
    <n v="12"/>
    <m/>
    <n v="5"/>
    <n v="645"/>
    <m/>
    <n v="20"/>
    <n v="2"/>
    <n v="1"/>
    <n v="2"/>
    <s v="212"/>
    <s v="About to Sleep"/>
    <m/>
    <n v="645"/>
    <n v="1.7671232876712328"/>
    <n v="2.8294573643410854"/>
    <n v="33.953488372093027"/>
    <n v="33.953488372093027"/>
    <n v="37.004608294930875"/>
    <d v="2013-03-15T00:00:00"/>
    <s v="Unique"/>
  </r>
  <r>
    <n v="5837"/>
    <n v="1967"/>
    <s v="Graduation"/>
    <s v="Married"/>
    <n v="51479"/>
    <n v="1"/>
    <n v="1"/>
    <d v="2012-12-28T00:00:00"/>
    <n v="67"/>
    <n v="247"/>
    <n v="8"/>
    <n v="160"/>
    <n v="6"/>
    <n v="8"/>
    <n v="65"/>
    <x v="303"/>
    <x v="14"/>
    <n v="160"/>
    <n v="6"/>
    <n v="8"/>
    <n v="65"/>
    <n v="7"/>
    <n v="6"/>
    <n v="3"/>
    <n v="6"/>
    <n v="7"/>
    <n v="0"/>
    <n v="0"/>
    <n v="0"/>
    <n v="0"/>
    <n v="0"/>
    <n v="0"/>
    <n v="0"/>
    <x v="0"/>
    <n v="494"/>
    <n v="82.333333333333329"/>
    <n v="22.454545454545453"/>
    <m/>
    <n v="22"/>
    <n v="645"/>
    <m/>
    <n v="31.818181818181817"/>
    <n v="2"/>
    <n v="4"/>
    <n v="3"/>
    <s v="243"/>
    <s v="About to Sleep"/>
    <m/>
    <n v="645"/>
    <n v="1.7671232876712328"/>
    <n v="12.449612403100776"/>
    <n v="279.55038759689921"/>
    <n v="279.55038759689921"/>
    <n v="1061.3594470046085"/>
    <d v="2013-03-05T00:00:00"/>
    <s v="Unique"/>
  </r>
  <r>
    <n v="7141"/>
    <n v="1986"/>
    <s v="Master"/>
    <s v="Single"/>
    <n v="21888"/>
    <n v="1"/>
    <n v="0"/>
    <d v="2012-12-29T00:00:00"/>
    <n v="15"/>
    <n v="88"/>
    <n v="10"/>
    <n v="46"/>
    <n v="2"/>
    <n v="3"/>
    <n v="64"/>
    <x v="22"/>
    <x v="17"/>
    <n v="46"/>
    <n v="2"/>
    <n v="3"/>
    <n v="64"/>
    <n v="4"/>
    <n v="5"/>
    <n v="1"/>
    <n v="2"/>
    <n v="10"/>
    <n v="0"/>
    <n v="0"/>
    <n v="0"/>
    <n v="0"/>
    <n v="0"/>
    <n v="1"/>
    <n v="0"/>
    <x v="0"/>
    <n v="213"/>
    <n v="35.5"/>
    <n v="17.75"/>
    <m/>
    <n v="12"/>
    <n v="644"/>
    <m/>
    <n v="33.333333333333329"/>
    <n v="5"/>
    <n v="2"/>
    <n v="3"/>
    <s v="523"/>
    <s v="Others"/>
    <m/>
    <n v="644"/>
    <n v="1.7643835616438357"/>
    <n v="6.8012422360248443"/>
    <n v="120.72204968944099"/>
    <n v="120.72204968944099"/>
    <n v="1015.9447004608296"/>
    <d v="2013-01-13T00:00:00"/>
    <s v="Unique"/>
  </r>
  <r>
    <n v="8151"/>
    <n v="1990"/>
    <s v="Basic"/>
    <s v="Married"/>
    <n v="24279"/>
    <n v="0"/>
    <n v="0"/>
    <d v="2012-12-29T00:00:00"/>
    <n v="6"/>
    <n v="16"/>
    <n v="36"/>
    <n v="21"/>
    <n v="20"/>
    <n v="62"/>
    <n v="108"/>
    <x v="79"/>
    <x v="52"/>
    <n v="21"/>
    <n v="20"/>
    <n v="62"/>
    <n v="108"/>
    <n v="1"/>
    <n v="4"/>
    <n v="1"/>
    <n v="3"/>
    <n v="8"/>
    <n v="0"/>
    <n v="0"/>
    <n v="0"/>
    <n v="0"/>
    <n v="0"/>
    <n v="0"/>
    <n v="0"/>
    <x v="0"/>
    <n v="263"/>
    <n v="43.833333333333336"/>
    <n v="29.222222222222221"/>
    <m/>
    <n v="9"/>
    <n v="644"/>
    <m/>
    <n v="11.111111111111111"/>
    <n v="5"/>
    <n v="2"/>
    <n v="3"/>
    <s v="523"/>
    <s v="Others"/>
    <m/>
    <n v="644"/>
    <n v="1.7643835616438357"/>
    <n v="5.1009316770186333"/>
    <n v="149.06055900621118"/>
    <n v="149.06055900621118"/>
    <n v="566.59230769230771"/>
    <d v="2013-01-04T00:00:00"/>
    <s v="Unique"/>
  </r>
  <r>
    <n v="2131"/>
    <n v="1959"/>
    <s v="PhD"/>
    <s v="Divorced"/>
    <n v="62859"/>
    <n v="0"/>
    <n v="1"/>
    <d v="2012-12-30T00:00:00"/>
    <n v="37"/>
    <n v="1063"/>
    <n v="89"/>
    <n v="102"/>
    <n v="16"/>
    <n v="12"/>
    <n v="25"/>
    <x v="304"/>
    <x v="70"/>
    <n v="102"/>
    <n v="16"/>
    <n v="12"/>
    <n v="25"/>
    <n v="4"/>
    <n v="9"/>
    <n v="4"/>
    <n v="6"/>
    <n v="6"/>
    <n v="0"/>
    <n v="0"/>
    <n v="0"/>
    <n v="0"/>
    <n v="0"/>
    <n v="0"/>
    <n v="0"/>
    <x v="0"/>
    <n v="1307"/>
    <n v="217.83333333333334"/>
    <n v="56.826086956521742"/>
    <m/>
    <n v="23"/>
    <n v="643"/>
    <m/>
    <n v="17.391304347826086"/>
    <n v="4"/>
    <n v="5"/>
    <n v="5"/>
    <s v="455"/>
    <s v="Frequent Buyers"/>
    <m/>
    <n v="643"/>
    <n v="1.7616438356164383"/>
    <n v="13.055987558320373"/>
    <n v="741.92068429237952"/>
    <n v="741.92068429237952"/>
    <n v="15.184899845916796"/>
    <d v="2013-02-05T00:00:00"/>
    <s v="Unique"/>
  </r>
  <r>
    <n v="3547"/>
    <n v="1969"/>
    <s v="Master"/>
    <s v="Together"/>
    <n v="41021"/>
    <n v="1"/>
    <n v="0"/>
    <d v="2012-12-30T00:00:00"/>
    <n v="12"/>
    <n v="14"/>
    <n v="7"/>
    <n v="9"/>
    <n v="6"/>
    <n v="16"/>
    <n v="12"/>
    <x v="101"/>
    <x v="48"/>
    <n v="9"/>
    <n v="6"/>
    <n v="16"/>
    <n v="12"/>
    <n v="2"/>
    <n v="2"/>
    <n v="0"/>
    <n v="3"/>
    <n v="6"/>
    <n v="0"/>
    <n v="0"/>
    <n v="0"/>
    <n v="0"/>
    <n v="0"/>
    <n v="1"/>
    <n v="0"/>
    <x v="3"/>
    <n v="64"/>
    <n v="10.666666666666666"/>
    <n v="9.1428571428571423"/>
    <m/>
    <n v="7"/>
    <n v="643"/>
    <m/>
    <n v="28.571428571428569"/>
    <n v="5"/>
    <n v="1"/>
    <n v="2"/>
    <s v="512"/>
    <s v="Others"/>
    <m/>
    <n v="643"/>
    <n v="1.7616438356164383"/>
    <n v="3.9735614307931573"/>
    <n v="36.329704510108861"/>
    <n v="36.329704510108868"/>
    <n v="12.372881355932204"/>
    <d v="2013-01-11T00:00:00"/>
    <s v="Unique"/>
  </r>
  <r>
    <n v="378"/>
    <n v="1971"/>
    <s v="Graduation"/>
    <s v="Married"/>
    <n v="52531"/>
    <n v="0"/>
    <n v="0"/>
    <d v="2012-12-30T00:00:00"/>
    <n v="68"/>
    <n v="283"/>
    <n v="112"/>
    <n v="151"/>
    <n v="51"/>
    <n v="72"/>
    <n v="125"/>
    <x v="269"/>
    <x v="18"/>
    <n v="151"/>
    <n v="51"/>
    <n v="72"/>
    <n v="125"/>
    <n v="2"/>
    <n v="7"/>
    <n v="2"/>
    <n v="10"/>
    <n v="6"/>
    <n v="0"/>
    <n v="0"/>
    <n v="0"/>
    <n v="0"/>
    <n v="0"/>
    <n v="0"/>
    <n v="0"/>
    <x v="0"/>
    <n v="794"/>
    <n v="132.33333333333334"/>
    <n v="37.80952380952381"/>
    <m/>
    <n v="21"/>
    <n v="643"/>
    <m/>
    <n v="9.5238095238095237"/>
    <n v="2"/>
    <n v="4"/>
    <n v="4"/>
    <s v="244"/>
    <s v="About to Sleep"/>
    <m/>
    <n v="643"/>
    <n v="1.7616438356164383"/>
    <n v="11.920684292379471"/>
    <n v="450.7153965785381"/>
    <n v="450.7153965785381"/>
    <n v="545.81538461538457"/>
    <d v="2013-03-08T00:00:00"/>
    <s v="Unique"/>
  </r>
  <r>
    <n v="4459"/>
    <n v="1989"/>
    <s v="Graduation"/>
    <s v="Single"/>
    <n v="30279"/>
    <n v="1"/>
    <n v="0"/>
    <d v="2012-12-30T00:00:00"/>
    <n v="13"/>
    <n v="10"/>
    <n v="4"/>
    <n v="14"/>
    <n v="4"/>
    <n v="4"/>
    <n v="1"/>
    <x v="122"/>
    <x v="16"/>
    <n v="14"/>
    <n v="4"/>
    <n v="4"/>
    <n v="1"/>
    <n v="1"/>
    <n v="1"/>
    <n v="0"/>
    <n v="3"/>
    <n v="8"/>
    <n v="0"/>
    <n v="0"/>
    <n v="0"/>
    <n v="0"/>
    <n v="0"/>
    <n v="0"/>
    <n v="0"/>
    <x v="0"/>
    <n v="37"/>
    <n v="6.166666666666667"/>
    <n v="7.4"/>
    <m/>
    <n v="5"/>
    <n v="643"/>
    <m/>
    <n v="20"/>
    <n v="5"/>
    <n v="1"/>
    <n v="1"/>
    <s v="511"/>
    <s v="Others"/>
    <m/>
    <n v="643"/>
    <n v="1.7616438356164383"/>
    <n v="2.8382581648522551"/>
    <n v="21.00311041990669"/>
    <n v="21.003110419906687"/>
    <n v="53.990755007704166"/>
    <d v="2013-01-12T00:00:00"/>
    <s v="Unique"/>
  </r>
  <r>
    <n v="10642"/>
    <n v="1989"/>
    <s v="Graduation"/>
    <s v="Single"/>
    <n v="30279"/>
    <n v="1"/>
    <n v="0"/>
    <d v="2012-12-30T00:00:00"/>
    <n v="13"/>
    <n v="10"/>
    <n v="4"/>
    <n v="14"/>
    <n v="4"/>
    <n v="4"/>
    <n v="1"/>
    <x v="122"/>
    <x v="16"/>
    <n v="14"/>
    <n v="4"/>
    <n v="4"/>
    <n v="1"/>
    <n v="1"/>
    <n v="1"/>
    <n v="0"/>
    <n v="3"/>
    <n v="8"/>
    <n v="0"/>
    <n v="0"/>
    <n v="0"/>
    <n v="0"/>
    <n v="0"/>
    <n v="0"/>
    <n v="0"/>
    <x v="0"/>
    <n v="37"/>
    <n v="6.166666666666667"/>
    <n v="7.4"/>
    <m/>
    <n v="5"/>
    <n v="643"/>
    <m/>
    <n v="20"/>
    <n v="5"/>
    <n v="1"/>
    <n v="1"/>
    <s v="511"/>
    <s v="Others"/>
    <m/>
    <n v="643"/>
    <n v="1.7616438356164383"/>
    <n v="2.8382581648522551"/>
    <n v="21.00311041990669"/>
    <n v="21.003110419906687"/>
    <n v="429.67642526964562"/>
    <d v="2013-01-12T00:00:00"/>
    <s v="Unique"/>
  </r>
  <r>
    <n v="2431"/>
    <n v="1990"/>
    <s v="Graduation"/>
    <s v="Married"/>
    <n v="18222"/>
    <n v="0"/>
    <n v="0"/>
    <d v="2012-12-31T00:00:00"/>
    <n v="70"/>
    <n v="12"/>
    <n v="4"/>
    <n v="19"/>
    <n v="12"/>
    <n v="6"/>
    <n v="14"/>
    <x v="276"/>
    <x v="16"/>
    <n v="19"/>
    <n v="12"/>
    <n v="6"/>
    <n v="14"/>
    <n v="1"/>
    <n v="2"/>
    <n v="0"/>
    <n v="3"/>
    <n v="8"/>
    <n v="0"/>
    <n v="0"/>
    <n v="0"/>
    <n v="0"/>
    <n v="0"/>
    <n v="0"/>
    <n v="0"/>
    <x v="0"/>
    <n v="67"/>
    <n v="11.166666666666666"/>
    <n v="11.166666666666666"/>
    <m/>
    <n v="6"/>
    <n v="642"/>
    <m/>
    <n v="16.666666666666664"/>
    <n v="2"/>
    <n v="1"/>
    <n v="2"/>
    <s v="212"/>
    <s v="About to Sleep"/>
    <m/>
    <n v="642"/>
    <n v="1.7589041095890412"/>
    <n v="3.4112149532710276"/>
    <n v="38.091900311526473"/>
    <n v="38.09190031152648"/>
    <n v="12.372881355932204"/>
    <d v="2013-03-11T00:00:00"/>
    <s v="Unique"/>
  </r>
  <r>
    <n v="8162"/>
    <n v="1956"/>
    <s v="Master"/>
    <s v="Together"/>
    <n v="14661"/>
    <n v="0"/>
    <n v="0"/>
    <d v="2013-01-01T00:00:00"/>
    <n v="88"/>
    <n v="4"/>
    <n v="1"/>
    <n v="11"/>
    <n v="6"/>
    <n v="2"/>
    <n v="2"/>
    <x v="198"/>
    <x v="5"/>
    <n v="11"/>
    <n v="6"/>
    <n v="2"/>
    <n v="2"/>
    <n v="1"/>
    <n v="1"/>
    <n v="0"/>
    <n v="3"/>
    <n v="6"/>
    <n v="0"/>
    <n v="0"/>
    <n v="0"/>
    <n v="0"/>
    <n v="0"/>
    <n v="0"/>
    <n v="0"/>
    <x v="0"/>
    <n v="26"/>
    <n v="4.333333333333333"/>
    <n v="5.2"/>
    <m/>
    <n v="5"/>
    <n v="641"/>
    <m/>
    <n v="20"/>
    <n v="1"/>
    <n v="1"/>
    <n v="1"/>
    <s v="111"/>
    <s v="Lost"/>
    <m/>
    <n v="641"/>
    <n v="1.7561643835616438"/>
    <n v="2.8471138845553821"/>
    <n v="14.804992199687987"/>
    <n v="14.804992199687987"/>
    <n v="272.62345679012344"/>
    <d v="2013-03-30T00:00:00"/>
    <s v="Unique"/>
  </r>
  <r>
    <n v="10637"/>
    <n v="1964"/>
    <s v="Graduation"/>
    <s v="Married"/>
    <n v="40800"/>
    <n v="1"/>
    <n v="2"/>
    <d v="2013-01-01T00:00:00"/>
    <n v="77"/>
    <n v="24"/>
    <n v="0"/>
    <n v="27"/>
    <n v="8"/>
    <n v="30"/>
    <n v="10"/>
    <x v="187"/>
    <x v="0"/>
    <n v="27"/>
    <n v="8"/>
    <n v="30"/>
    <n v="10"/>
    <n v="2"/>
    <n v="3"/>
    <n v="0"/>
    <n v="3"/>
    <n v="7"/>
    <n v="0"/>
    <n v="0"/>
    <n v="0"/>
    <n v="0"/>
    <n v="0"/>
    <n v="0"/>
    <n v="1"/>
    <x v="0"/>
    <n v="99"/>
    <n v="16.5"/>
    <n v="12.375"/>
    <m/>
    <n v="8"/>
    <n v="641"/>
    <m/>
    <n v="25"/>
    <n v="2"/>
    <n v="2"/>
    <n v="2"/>
    <s v="222"/>
    <s v="About to Sleep"/>
    <m/>
    <n v="641"/>
    <n v="1.7561643835616438"/>
    <n v="4.5553822152886116"/>
    <n v="56.372854914196566"/>
    <n v="56.372854914196566"/>
    <n v="24.783950617283949"/>
    <d v="2013-03-19T00:00:00"/>
    <s v="Unique"/>
  </r>
  <r>
    <n v="7261"/>
    <n v="1971"/>
    <s v="Graduation"/>
    <s v="Together"/>
    <n v="34600"/>
    <n v="1"/>
    <n v="1"/>
    <d v="2013-01-01T00:00:00"/>
    <n v="8"/>
    <n v="199"/>
    <n v="33"/>
    <n v="60"/>
    <n v="8"/>
    <n v="3"/>
    <n v="15"/>
    <x v="305"/>
    <x v="11"/>
    <n v="60"/>
    <n v="8"/>
    <n v="3"/>
    <n v="15"/>
    <n v="5"/>
    <n v="5"/>
    <n v="2"/>
    <n v="5"/>
    <n v="8"/>
    <n v="0"/>
    <n v="0"/>
    <n v="0"/>
    <n v="0"/>
    <n v="0"/>
    <n v="1"/>
    <n v="0"/>
    <x v="0"/>
    <n v="318"/>
    <n v="53"/>
    <n v="18.705882352941178"/>
    <m/>
    <n v="17"/>
    <n v="641"/>
    <m/>
    <n v="29.411764705882355"/>
    <n v="5"/>
    <n v="3"/>
    <n v="3"/>
    <s v="533"/>
    <s v="Loyal Customers"/>
    <m/>
    <n v="641"/>
    <n v="1.7561643835616438"/>
    <n v="9.6801872074882986"/>
    <n v="181.07644305772232"/>
    <n v="181.07644305772232"/>
    <n v="11.846986089644513"/>
    <d v="2013-01-09T00:00:00"/>
    <s v="Unique"/>
  </r>
  <r>
    <n v="2452"/>
    <n v="1971"/>
    <s v="Graduation"/>
    <s v="Together"/>
    <n v="34600"/>
    <n v="1"/>
    <n v="1"/>
    <d v="2013-01-01T00:00:00"/>
    <n v="8"/>
    <n v="199"/>
    <n v="33"/>
    <n v="60"/>
    <n v="8"/>
    <n v="3"/>
    <n v="15"/>
    <x v="305"/>
    <x v="11"/>
    <n v="60"/>
    <n v="8"/>
    <n v="3"/>
    <n v="15"/>
    <n v="5"/>
    <n v="5"/>
    <n v="2"/>
    <n v="5"/>
    <n v="8"/>
    <n v="0"/>
    <n v="0"/>
    <n v="0"/>
    <n v="0"/>
    <n v="0"/>
    <n v="1"/>
    <n v="0"/>
    <x v="0"/>
    <n v="318"/>
    <n v="53"/>
    <n v="18.705882352941178"/>
    <m/>
    <n v="17"/>
    <n v="641"/>
    <m/>
    <n v="29.411764705882355"/>
    <n v="5"/>
    <n v="3"/>
    <n v="3"/>
    <s v="533"/>
    <s v="Loyal Customers"/>
    <m/>
    <n v="641"/>
    <n v="1.7561643835616438"/>
    <n v="9.6801872074882986"/>
    <n v="181.07644305772232"/>
    <n v="181.07644305772232"/>
    <n v="24.783950617283949"/>
    <d v="2013-01-09T00:00:00"/>
    <s v="Unique"/>
  </r>
  <r>
    <n v="6715"/>
    <n v="1948"/>
    <s v="PhD"/>
    <s v="Single"/>
    <n v="60200"/>
    <n v="0"/>
    <n v="1"/>
    <d v="2013-01-02T00:00:00"/>
    <n v="3"/>
    <n v="502"/>
    <n v="19"/>
    <n v="132"/>
    <n v="0"/>
    <n v="6"/>
    <n v="26"/>
    <x v="306"/>
    <x v="25"/>
    <n v="132"/>
    <s v=""/>
    <n v="6"/>
    <n v="26"/>
    <n v="6"/>
    <n v="6"/>
    <n v="2"/>
    <n v="11"/>
    <n v="6"/>
    <n v="0"/>
    <n v="0"/>
    <n v="0"/>
    <n v="0"/>
    <n v="0"/>
    <n v="0"/>
    <n v="0"/>
    <x v="0"/>
    <n v="685"/>
    <n v="114.16666666666667"/>
    <n v="27.4"/>
    <m/>
    <n v="25"/>
    <n v="640"/>
    <m/>
    <n v="24"/>
    <n v="5"/>
    <n v="5"/>
    <n v="4"/>
    <s v="554"/>
    <s v="Loyal Customers"/>
    <m/>
    <n v="640"/>
    <n v="1.7534246575342465"/>
    <n v="14.2578125"/>
    <n v="390.6640625"/>
    <n v="390.6640625"/>
    <n v="741.92068429237952"/>
    <d v="2013-01-05T00:00:00"/>
    <s v="Unique"/>
  </r>
  <r>
    <n v="1618"/>
    <n v="1965"/>
    <s v="Graduation"/>
    <s v="Together"/>
    <n v="56046"/>
    <n v="0"/>
    <n v="0"/>
    <d v="2013-01-02T00:00:00"/>
    <n v="9"/>
    <n v="577"/>
    <n v="0"/>
    <n v="64"/>
    <n v="0"/>
    <n v="0"/>
    <n v="51"/>
    <x v="307"/>
    <x v="0"/>
    <n v="64"/>
    <s v=""/>
    <s v=""/>
    <n v="51"/>
    <n v="2"/>
    <n v="10"/>
    <n v="1"/>
    <n v="8"/>
    <n v="8"/>
    <n v="0"/>
    <n v="0"/>
    <n v="1"/>
    <n v="0"/>
    <n v="0"/>
    <n v="1"/>
    <n v="0"/>
    <x v="5"/>
    <n v="692"/>
    <n v="115.33333333333333"/>
    <n v="32.952380952380949"/>
    <m/>
    <n v="21"/>
    <n v="640"/>
    <m/>
    <n v="9.5238095238095237"/>
    <n v="5"/>
    <n v="4"/>
    <n v="4"/>
    <s v="544"/>
    <s v="Loyal Customers"/>
    <m/>
    <n v="640"/>
    <n v="1.7534246575342465"/>
    <n v="11.9765625"/>
    <n v="394.65624999999994"/>
    <n v="394.65625"/>
    <n v="450.7153965785381"/>
    <d v="2013-01-11T00:00:00"/>
    <s v="Unique"/>
  </r>
  <r>
    <n v="6299"/>
    <n v="1968"/>
    <s v="PhD"/>
    <s v="Divorced"/>
    <n v="42564"/>
    <n v="0"/>
    <n v="1"/>
    <d v="2013-01-02T00:00:00"/>
    <n v="28"/>
    <n v="324"/>
    <n v="48"/>
    <n v="186"/>
    <n v="39"/>
    <n v="18"/>
    <n v="198"/>
    <x v="208"/>
    <x v="57"/>
    <n v="186"/>
    <n v="39"/>
    <n v="18"/>
    <n v="198"/>
    <n v="6"/>
    <n v="6"/>
    <n v="8"/>
    <n v="4"/>
    <n v="7"/>
    <n v="0"/>
    <n v="0"/>
    <n v="1"/>
    <n v="0"/>
    <n v="0"/>
    <n v="1"/>
    <n v="0"/>
    <x v="2"/>
    <n v="813"/>
    <n v="135.5"/>
    <n v="33.875"/>
    <m/>
    <n v="24"/>
    <n v="640"/>
    <m/>
    <n v="25"/>
    <n v="4"/>
    <n v="5"/>
    <n v="4"/>
    <s v="454"/>
    <s v="Frequent Buyers"/>
    <m/>
    <n v="640"/>
    <n v="1.7534246575342465"/>
    <n v="13.6875"/>
    <n v="463.6640625"/>
    <n v="463.6640625"/>
    <n v="149.06055900621118"/>
    <d v="2013-01-30T00:00:00"/>
    <s v="Unique"/>
  </r>
  <r>
    <n v="7892"/>
    <n v="1969"/>
    <s v="Graduation"/>
    <s v="Single"/>
    <n v="18589"/>
    <n v="0"/>
    <n v="0"/>
    <d v="2013-01-02T00:00:00"/>
    <n v="89"/>
    <n v="6"/>
    <n v="4"/>
    <n v="25"/>
    <n v="15"/>
    <n v="12"/>
    <n v="13"/>
    <x v="167"/>
    <x v="16"/>
    <n v="25"/>
    <n v="15"/>
    <n v="12"/>
    <n v="13"/>
    <n v="2"/>
    <n v="2"/>
    <n v="1"/>
    <n v="3"/>
    <n v="7"/>
    <n v="0"/>
    <n v="0"/>
    <n v="0"/>
    <n v="0"/>
    <n v="0"/>
    <n v="0"/>
    <n v="0"/>
    <x v="1"/>
    <n v="75"/>
    <n v="12.5"/>
    <n v="9.375"/>
    <m/>
    <n v="8"/>
    <n v="640"/>
    <m/>
    <n v="25"/>
    <n v="1"/>
    <n v="2"/>
    <n v="2"/>
    <s v="122"/>
    <s v="Lost"/>
    <m/>
    <n v="640"/>
    <n v="1.7534246575342465"/>
    <n v="4.5625"/>
    <n v="42.7734375"/>
    <n v="42.7734375"/>
    <n v="33.953488372093027"/>
    <d v="2013-04-01T00:00:00"/>
    <s v="Unique"/>
  </r>
  <r>
    <n v="1331"/>
    <n v="1977"/>
    <s v="Graduation"/>
    <s v="Single"/>
    <n v="35790"/>
    <n v="1"/>
    <n v="0"/>
    <d v="2013-01-02T00:00:00"/>
    <n v="54"/>
    <n v="12"/>
    <n v="6"/>
    <n v="20"/>
    <n v="30"/>
    <n v="1"/>
    <n v="3"/>
    <x v="276"/>
    <x v="43"/>
    <n v="20"/>
    <n v="30"/>
    <n v="1"/>
    <n v="3"/>
    <n v="2"/>
    <n v="2"/>
    <n v="0"/>
    <n v="3"/>
    <n v="7"/>
    <n v="0"/>
    <n v="0"/>
    <n v="0"/>
    <n v="0"/>
    <n v="0"/>
    <n v="0"/>
    <n v="0"/>
    <x v="4"/>
    <n v="72"/>
    <n v="12"/>
    <n v="10.285714285714286"/>
    <m/>
    <n v="7"/>
    <n v="640"/>
    <m/>
    <n v="28.571428571428569"/>
    <n v="3"/>
    <n v="1"/>
    <n v="2"/>
    <s v="312"/>
    <s v="Needs Attention"/>
    <m/>
    <n v="640"/>
    <n v="1.7534246575342465"/>
    <n v="3.9921875"/>
    <n v="41.0625"/>
    <n v="41.0625"/>
    <n v="120.72204968944099"/>
    <d v="2013-02-25T00:00:00"/>
    <s v="Unique"/>
  </r>
  <r>
    <n v="2736"/>
    <n v="1978"/>
    <s v="Graduation"/>
    <s v="Married"/>
    <n v="73807"/>
    <n v="0"/>
    <n v="1"/>
    <d v="2013-01-02T00:00:00"/>
    <n v="88"/>
    <n v="366"/>
    <n v="124"/>
    <n v="156"/>
    <n v="71"/>
    <n v="78"/>
    <n v="54"/>
    <x v="308"/>
    <x v="103"/>
    <n v="156"/>
    <n v="71"/>
    <n v="78"/>
    <n v="54"/>
    <n v="2"/>
    <n v="5"/>
    <n v="5"/>
    <n v="11"/>
    <n v="2"/>
    <n v="0"/>
    <n v="0"/>
    <n v="0"/>
    <n v="0"/>
    <n v="0"/>
    <n v="0"/>
    <n v="0"/>
    <x v="6"/>
    <n v="849"/>
    <n v="141.5"/>
    <n v="36.913043478260867"/>
    <m/>
    <n v="23"/>
    <n v="640"/>
    <m/>
    <n v="8.695652173913043"/>
    <n v="1"/>
    <n v="5"/>
    <n v="4"/>
    <s v="154"/>
    <s v="Frequent Buyers"/>
    <m/>
    <n v="640"/>
    <n v="1.7534246575342465"/>
    <n v="13.1171875"/>
    <n v="484.1953125"/>
    <n v="484.1953125"/>
    <n v="33.953488372093027"/>
    <d v="2013-03-31T00:00:00"/>
    <s v="Unique"/>
  </r>
  <r>
    <n v="6619"/>
    <n v="1978"/>
    <s v="Graduation"/>
    <s v="Married"/>
    <n v="38415"/>
    <n v="1"/>
    <n v="1"/>
    <d v="2013-01-02T00:00:00"/>
    <n v="91"/>
    <n v="22"/>
    <n v="1"/>
    <n v="13"/>
    <n v="4"/>
    <n v="0"/>
    <n v="4"/>
    <x v="23"/>
    <x v="5"/>
    <n v="13"/>
    <n v="4"/>
    <s v=""/>
    <n v="4"/>
    <n v="2"/>
    <n v="1"/>
    <n v="0"/>
    <n v="3"/>
    <n v="7"/>
    <n v="0"/>
    <n v="0"/>
    <n v="0"/>
    <n v="0"/>
    <n v="0"/>
    <n v="0"/>
    <n v="0"/>
    <x v="0"/>
    <n v="44"/>
    <n v="7.333333333333333"/>
    <n v="7.333333333333333"/>
    <m/>
    <n v="6"/>
    <n v="640"/>
    <m/>
    <n v="33.333333333333329"/>
    <n v="1"/>
    <n v="1"/>
    <n v="1"/>
    <s v="111"/>
    <s v="Lost"/>
    <m/>
    <n v="640"/>
    <n v="1.7534246575342465"/>
    <n v="3.421875"/>
    <n v="25.09375"/>
    <n v="25.09375"/>
    <n v="33.953488372093027"/>
    <d v="2013-04-03T00:00:00"/>
    <s v="Unique"/>
  </r>
  <r>
    <n v="6001"/>
    <n v="1979"/>
    <s v="Graduation"/>
    <s v="Married"/>
    <n v="56775"/>
    <n v="0"/>
    <n v="1"/>
    <d v="2013-01-02T00:00:00"/>
    <n v="62"/>
    <n v="614"/>
    <n v="35"/>
    <n v="160"/>
    <n v="58"/>
    <n v="35"/>
    <n v="35"/>
    <x v="309"/>
    <x v="68"/>
    <n v="160"/>
    <n v="58"/>
    <n v="35"/>
    <n v="35"/>
    <n v="2"/>
    <n v="5"/>
    <n v="8"/>
    <n v="10"/>
    <n v="5"/>
    <n v="0"/>
    <n v="0"/>
    <n v="0"/>
    <n v="0"/>
    <n v="0"/>
    <n v="0"/>
    <n v="0"/>
    <x v="0"/>
    <n v="937"/>
    <n v="156.16666666666666"/>
    <n v="37.479999999999997"/>
    <m/>
    <n v="25"/>
    <n v="640"/>
    <m/>
    <n v="8"/>
    <n v="2"/>
    <n v="5"/>
    <n v="4"/>
    <s v="254"/>
    <s v="Frequent Buyers"/>
    <m/>
    <n v="640"/>
    <n v="1.7534246575342465"/>
    <n v="14.2578125"/>
    <n v="534.3828125"/>
    <n v="534.3828125"/>
    <n v="279.55038759689921"/>
    <d v="2013-03-05T00:00:00"/>
    <s v="Unique"/>
  </r>
  <r>
    <n v="999"/>
    <n v="1991"/>
    <s v="Graduation"/>
    <s v="Single"/>
    <n v="86037"/>
    <n v="0"/>
    <n v="0"/>
    <d v="2013-01-02T00:00:00"/>
    <n v="95"/>
    <n v="490"/>
    <n v="44"/>
    <n v="125"/>
    <n v="29"/>
    <n v="20"/>
    <n v="22"/>
    <x v="250"/>
    <x v="40"/>
    <n v="125"/>
    <n v="29"/>
    <n v="20"/>
    <n v="22"/>
    <n v="1"/>
    <n v="6"/>
    <n v="7"/>
    <n v="11"/>
    <n v="3"/>
    <n v="0"/>
    <n v="0"/>
    <n v="0"/>
    <n v="1"/>
    <n v="1"/>
    <n v="1"/>
    <n v="0"/>
    <x v="2"/>
    <n v="730"/>
    <n v="121.66666666666667"/>
    <n v="29.2"/>
    <m/>
    <n v="25"/>
    <n v="640"/>
    <m/>
    <n v="4"/>
    <n v="1"/>
    <n v="5"/>
    <n v="4"/>
    <s v="154"/>
    <s v="Frequent Buyers"/>
    <m/>
    <n v="640"/>
    <n v="1.7534246575342465"/>
    <n v="14.2578125"/>
    <n v="416.328125"/>
    <n v="416.328125"/>
    <n v="32.205882352941174"/>
    <d v="2013-04-07T00:00:00"/>
    <s v="Unique"/>
  </r>
  <r>
    <n v="3158"/>
    <n v="1973"/>
    <s v="Graduation"/>
    <s v="Married"/>
    <n v="32300"/>
    <n v="1"/>
    <n v="0"/>
    <d v="2013-01-03T00:00:00"/>
    <n v="1"/>
    <n v="13"/>
    <n v="3"/>
    <n v="6"/>
    <n v="6"/>
    <n v="5"/>
    <n v="6"/>
    <x v="18"/>
    <x v="8"/>
    <n v="6"/>
    <n v="6"/>
    <n v="5"/>
    <n v="6"/>
    <n v="1"/>
    <n v="1"/>
    <n v="0"/>
    <n v="3"/>
    <n v="8"/>
    <n v="0"/>
    <n v="0"/>
    <n v="0"/>
    <n v="0"/>
    <n v="0"/>
    <n v="0"/>
    <n v="0"/>
    <x v="0"/>
    <n v="39"/>
    <n v="6.5"/>
    <n v="7.8"/>
    <m/>
    <n v="5"/>
    <n v="639"/>
    <m/>
    <n v="20"/>
    <n v="5"/>
    <n v="1"/>
    <n v="1"/>
    <s v="511"/>
    <s v="Others"/>
    <m/>
    <n v="639"/>
    <n v="1.7506849315068493"/>
    <n v="2.8560250391236308"/>
    <n v="22.27699530516432"/>
    <n v="22.27699530516432"/>
    <n v="21.003110419906687"/>
    <d v="2013-01-04T00:00:00"/>
    <s v="Unique"/>
  </r>
  <r>
    <n v="1509"/>
    <n v="1958"/>
    <s v="PhD"/>
    <s v="Together"/>
    <n v="84460"/>
    <n v="0"/>
    <n v="0"/>
    <d v="2013-01-04T00:00:00"/>
    <n v="80"/>
    <n v="152"/>
    <n v="27"/>
    <n v="103"/>
    <n v="106"/>
    <n v="54"/>
    <n v="81"/>
    <x v="14"/>
    <x v="55"/>
    <n v="103"/>
    <n v="106"/>
    <n v="54"/>
    <n v="81"/>
    <n v="0"/>
    <n v="9"/>
    <n v="9"/>
    <n v="4"/>
    <n v="5"/>
    <n v="1"/>
    <n v="1"/>
    <n v="0"/>
    <n v="1"/>
    <n v="1"/>
    <n v="1"/>
    <n v="0"/>
    <x v="0"/>
    <n v="523"/>
    <n v="87.166666666666671"/>
    <n v="23.772727272727273"/>
    <m/>
    <n v="22"/>
    <n v="638"/>
    <m/>
    <n v="0"/>
    <n v="1"/>
    <n v="4"/>
    <n v="3"/>
    <s v="143"/>
    <s v="Lost"/>
    <m/>
    <n v="638"/>
    <n v="1.747945205479452"/>
    <n v="12.586206896551724"/>
    <n v="299.20846394984329"/>
    <n v="299.20846394984329"/>
    <n v="21.003110419906687"/>
    <d v="2013-03-25T00:00:00"/>
    <s v="Unique"/>
  </r>
  <r>
    <n v="9256"/>
    <n v="1971"/>
    <s v="Graduation"/>
    <s v="Single"/>
    <n v="58350"/>
    <n v="0"/>
    <n v="1"/>
    <d v="2013-01-04T00:00:00"/>
    <n v="5"/>
    <n v="493"/>
    <n v="26"/>
    <n v="206"/>
    <n v="116"/>
    <n v="80"/>
    <n v="80"/>
    <x v="310"/>
    <x v="36"/>
    <n v="206"/>
    <n v="116"/>
    <n v="80"/>
    <n v="80"/>
    <n v="4"/>
    <n v="8"/>
    <n v="3"/>
    <n v="12"/>
    <n v="6"/>
    <n v="0"/>
    <n v="0"/>
    <n v="0"/>
    <n v="0"/>
    <n v="0"/>
    <n v="0"/>
    <n v="0"/>
    <x v="0"/>
    <n v="1001"/>
    <n v="166.83333333333334"/>
    <n v="37.074074074074076"/>
    <m/>
    <n v="27"/>
    <n v="638"/>
    <m/>
    <n v="14.814814814814813"/>
    <n v="5"/>
    <n v="5"/>
    <n v="4"/>
    <s v="554"/>
    <s v="Loyal Customers"/>
    <m/>
    <n v="638"/>
    <n v="1.747945205479452"/>
    <n v="15.446708463949843"/>
    <n v="572.67241379310349"/>
    <n v="572.67241379310349"/>
    <n v="36.329704510108868"/>
    <d v="2013-01-09T00:00:00"/>
    <s v="Unique"/>
  </r>
  <r>
    <n v="10061"/>
    <n v="1950"/>
    <s v="Graduation"/>
    <s v="Married"/>
    <n v="59462"/>
    <n v="0"/>
    <n v="1"/>
    <d v="2013-01-05T00:00:00"/>
    <n v="29"/>
    <n v="724"/>
    <n v="17"/>
    <n v="143"/>
    <n v="0"/>
    <n v="8"/>
    <n v="196"/>
    <x v="311"/>
    <x v="4"/>
    <n v="143"/>
    <s v=""/>
    <n v="8"/>
    <n v="196"/>
    <n v="2"/>
    <n v="9"/>
    <n v="2"/>
    <n v="12"/>
    <n v="7"/>
    <n v="0"/>
    <n v="0"/>
    <n v="0"/>
    <n v="0"/>
    <n v="0"/>
    <n v="0"/>
    <n v="0"/>
    <x v="1"/>
    <n v="1088"/>
    <n v="181.33333333333334"/>
    <n v="43.52"/>
    <m/>
    <n v="25"/>
    <n v="637"/>
    <m/>
    <n v="8"/>
    <n v="4"/>
    <n v="5"/>
    <n v="4"/>
    <s v="454"/>
    <s v="Frequent Buyers"/>
    <m/>
    <n v="637"/>
    <n v="1.7452054794520548"/>
    <n v="14.324960753532181"/>
    <n v="623.42229199372059"/>
    <n v="623.42229199372059"/>
    <n v="56.372854914196566"/>
    <d v="2013-02-03T00:00:00"/>
    <s v="Unique"/>
  </r>
  <r>
    <n v="8387"/>
    <n v="1957"/>
    <s v="Graduation"/>
    <s v="Married"/>
    <n v="43140"/>
    <n v="0"/>
    <n v="1"/>
    <d v="2013-01-05T00:00:00"/>
    <n v="68"/>
    <n v="134"/>
    <n v="8"/>
    <n v="76"/>
    <n v="6"/>
    <n v="0"/>
    <n v="11"/>
    <x v="312"/>
    <x v="14"/>
    <n v="76"/>
    <n v="6"/>
    <s v=""/>
    <n v="11"/>
    <n v="1"/>
    <n v="4"/>
    <n v="1"/>
    <n v="5"/>
    <n v="6"/>
    <n v="0"/>
    <n v="0"/>
    <n v="0"/>
    <n v="0"/>
    <n v="0"/>
    <n v="0"/>
    <n v="0"/>
    <x v="0"/>
    <n v="235"/>
    <n v="39.166666666666664"/>
    <n v="21.363636363636363"/>
    <m/>
    <n v="11"/>
    <n v="637"/>
    <m/>
    <n v="9.0909090909090917"/>
    <n v="2"/>
    <n v="2"/>
    <n v="3"/>
    <s v="223"/>
    <s v="About to Sleep"/>
    <m/>
    <n v="637"/>
    <n v="1.7452054794520548"/>
    <n v="6.3029827315541596"/>
    <n v="134.6546310832025"/>
    <n v="134.6546310832025"/>
    <n v="38.09190031152648"/>
    <d v="2013-03-14T00:00:00"/>
    <s v="Unique"/>
  </r>
  <r>
    <n v="5341"/>
    <n v="1962"/>
    <s v="2n Cycle"/>
    <s v="Divorced"/>
    <n v="81975"/>
    <n v="0"/>
    <n v="1"/>
    <d v="2013-01-05T00:00:00"/>
    <n v="2"/>
    <n v="983"/>
    <n v="76"/>
    <n v="184"/>
    <n v="180"/>
    <n v="138"/>
    <n v="27"/>
    <x v="313"/>
    <x v="93"/>
    <n v="184"/>
    <n v="180"/>
    <n v="138"/>
    <n v="27"/>
    <n v="1"/>
    <n v="6"/>
    <n v="3"/>
    <n v="4"/>
    <n v="7"/>
    <n v="0"/>
    <n v="0"/>
    <n v="0"/>
    <n v="0"/>
    <n v="1"/>
    <n v="0"/>
    <n v="0"/>
    <x v="3"/>
    <n v="1588"/>
    <n v="264.66666666666669"/>
    <n v="113.42857142857143"/>
    <m/>
    <n v="14"/>
    <n v="637"/>
    <m/>
    <n v="7.1428571428571423"/>
    <n v="5"/>
    <n v="3"/>
    <n v="5"/>
    <s v="535"/>
    <s v="Loyal Customers"/>
    <m/>
    <n v="637"/>
    <n v="1.7452054794520548"/>
    <n v="8.0219780219780219"/>
    <n v="909.92150706436416"/>
    <n v="909.92150706436416"/>
    <n v="181.07644305772232"/>
    <d v="2013-01-07T00:00:00"/>
    <s v="Unique"/>
  </r>
  <r>
    <n v="9076"/>
    <n v="1980"/>
    <s v="PhD"/>
    <s v="Married"/>
    <n v="30732"/>
    <n v="1"/>
    <n v="0"/>
    <d v="2013-01-05T00:00:00"/>
    <n v="44"/>
    <n v="155"/>
    <n v="1"/>
    <n v="25"/>
    <n v="0"/>
    <n v="1"/>
    <n v="3"/>
    <x v="314"/>
    <x v="5"/>
    <n v="25"/>
    <s v=""/>
    <n v="1"/>
    <n v="3"/>
    <n v="4"/>
    <n v="4"/>
    <n v="1"/>
    <n v="4"/>
    <n v="8"/>
    <n v="0"/>
    <n v="0"/>
    <n v="0"/>
    <n v="0"/>
    <n v="0"/>
    <n v="0"/>
    <n v="0"/>
    <x v="3"/>
    <n v="185"/>
    <n v="30.833333333333332"/>
    <n v="14.23076923076923"/>
    <m/>
    <n v="13"/>
    <n v="637"/>
    <m/>
    <n v="30.76923076923077"/>
    <n v="3"/>
    <n v="3"/>
    <n v="2"/>
    <s v="332"/>
    <s v="Needs Attention"/>
    <m/>
    <n v="637"/>
    <n v="1.7452054794520548"/>
    <n v="7.4489795918367347"/>
    <n v="106.00470957613814"/>
    <n v="106.00470957613814"/>
    <n v="14.804992199687987"/>
    <d v="2013-02-18T00:00:00"/>
    <s v="Unique"/>
  </r>
  <r>
    <n v="123"/>
    <n v="1951"/>
    <s v="Graduation"/>
    <s v="Widow"/>
    <n v="67046"/>
    <n v="0"/>
    <n v="1"/>
    <d v="2013-01-06T00:00:00"/>
    <n v="92"/>
    <n v="544"/>
    <n v="35"/>
    <n v="133"/>
    <n v="23"/>
    <n v="151"/>
    <n v="107"/>
    <x v="315"/>
    <x v="68"/>
    <n v="133"/>
    <n v="23"/>
    <n v="151"/>
    <n v="107"/>
    <n v="2"/>
    <n v="4"/>
    <n v="5"/>
    <n v="4"/>
    <n v="2"/>
    <n v="0"/>
    <n v="0"/>
    <n v="0"/>
    <n v="0"/>
    <n v="0"/>
    <n v="0"/>
    <n v="0"/>
    <x v="4"/>
    <n v="993"/>
    <n v="165.5"/>
    <n v="66.2"/>
    <m/>
    <n v="15"/>
    <n v="636"/>
    <m/>
    <n v="13.333333333333334"/>
    <n v="1"/>
    <n v="3"/>
    <n v="4"/>
    <s v="134"/>
    <s v="Lost"/>
    <m/>
    <n v="636"/>
    <n v="1.7424657534246575"/>
    <n v="8.6084905660377355"/>
    <n v="569.88207547169816"/>
    <n v="569.88207547169816"/>
    <n v="181.07644305772232"/>
    <d v="2013-04-08T00:00:00"/>
    <s v="Unique"/>
  </r>
  <r>
    <n v="5376"/>
    <n v="1979"/>
    <s v="Graduation"/>
    <s v="Married"/>
    <n v="2447"/>
    <n v="1"/>
    <n v="0"/>
    <d v="2013-01-06T00:00:00"/>
    <n v="42"/>
    <n v="1"/>
    <n v="1"/>
    <n v="1725"/>
    <n v="1"/>
    <n v="1"/>
    <n v="1"/>
    <x v="42"/>
    <x v="5"/>
    <n v="1725"/>
    <n v="1"/>
    <n v="1"/>
    <n v="1"/>
    <n v="15"/>
    <n v="0"/>
    <n v="28"/>
    <n v="0"/>
    <n v="1"/>
    <n v="0"/>
    <n v="0"/>
    <n v="0"/>
    <n v="0"/>
    <n v="0"/>
    <n v="0"/>
    <n v="0"/>
    <x v="1"/>
    <n v="1730"/>
    <n v="288.33333333333331"/>
    <n v="40.232558139534881"/>
    <m/>
    <n v="43"/>
    <n v="636"/>
    <m/>
    <n v="34.883720930232556"/>
    <n v="3"/>
    <n v="5"/>
    <n v="5"/>
    <s v="355"/>
    <s v="Frequent Buyers"/>
    <m/>
    <n v="636"/>
    <n v="1.7424657534246575"/>
    <n v="24.677672955974842"/>
    <n v="992.84591194968539"/>
    <n v="992.84591194968561"/>
    <n v="416.328125"/>
    <d v="2013-02-17T00:00:00"/>
    <s v="Unique"/>
  </r>
  <r>
    <n v="1744"/>
    <n v="1965"/>
    <s v="Basic"/>
    <s v="Single"/>
    <n v="23529"/>
    <n v="0"/>
    <n v="1"/>
    <d v="2013-01-07T00:00:00"/>
    <n v="67"/>
    <n v="9"/>
    <n v="7"/>
    <n v="13"/>
    <n v="3"/>
    <n v="2"/>
    <n v="20"/>
    <x v="6"/>
    <x v="48"/>
    <n v="13"/>
    <n v="3"/>
    <n v="2"/>
    <n v="20"/>
    <n v="1"/>
    <n v="1"/>
    <n v="1"/>
    <n v="2"/>
    <n v="6"/>
    <n v="0"/>
    <n v="0"/>
    <n v="0"/>
    <n v="0"/>
    <n v="0"/>
    <n v="0"/>
    <n v="0"/>
    <x v="0"/>
    <n v="54"/>
    <n v="9"/>
    <n v="10.8"/>
    <m/>
    <n v="5"/>
    <n v="635"/>
    <m/>
    <n v="20"/>
    <n v="2"/>
    <n v="1"/>
    <n v="1"/>
    <s v="211"/>
    <s v="About to Sleep"/>
    <m/>
    <n v="635"/>
    <n v="1.7397260273972603"/>
    <n v="2.8740157480314958"/>
    <n v="31.039370078740156"/>
    <n v="31.039370078740156"/>
    <n v="25.09375"/>
    <d v="2013-03-15T00:00:00"/>
    <s v="Unique"/>
  </r>
  <r>
    <n v="4377"/>
    <n v="1971"/>
    <s v="Graduation"/>
    <s v="Married"/>
    <n v="52914"/>
    <n v="0"/>
    <n v="1"/>
    <d v="2013-01-07T00:00:00"/>
    <n v="32"/>
    <n v="254"/>
    <n v="10"/>
    <n v="44"/>
    <n v="30"/>
    <n v="10"/>
    <n v="227"/>
    <x v="316"/>
    <x v="17"/>
    <n v="44"/>
    <n v="30"/>
    <n v="10"/>
    <n v="227"/>
    <n v="2"/>
    <n v="7"/>
    <n v="3"/>
    <n v="3"/>
    <n v="7"/>
    <n v="0"/>
    <n v="0"/>
    <n v="1"/>
    <n v="0"/>
    <n v="0"/>
    <n v="0"/>
    <n v="0"/>
    <x v="2"/>
    <n v="575"/>
    <n v="95.833333333333329"/>
    <n v="38.333333333333336"/>
    <m/>
    <n v="15"/>
    <n v="635"/>
    <m/>
    <n v="13.333333333333334"/>
    <n v="4"/>
    <n v="3"/>
    <n v="3"/>
    <s v="433"/>
    <s v="Potential Loyalists"/>
    <m/>
    <n v="635"/>
    <n v="1.7397260273972603"/>
    <n v="8.6220472440944871"/>
    <n v="330.51181102362204"/>
    <n v="330.51181102362204"/>
    <n v="42.7734375"/>
    <d v="2013-02-08T00:00:00"/>
    <s v="Unique"/>
  </r>
  <r>
    <n v="8148"/>
    <n v="1956"/>
    <s v="Master"/>
    <s v="Together"/>
    <n v="50898"/>
    <n v="1"/>
    <n v="1"/>
    <d v="2013-01-08T00:00:00"/>
    <n v="88"/>
    <n v="285"/>
    <n v="28"/>
    <n v="242"/>
    <n v="55"/>
    <n v="114"/>
    <n v="135"/>
    <x v="317"/>
    <x v="45"/>
    <n v="242"/>
    <n v="55"/>
    <n v="114"/>
    <n v="135"/>
    <n v="13"/>
    <n v="6"/>
    <n v="2"/>
    <n v="12"/>
    <n v="5"/>
    <n v="0"/>
    <n v="0"/>
    <n v="0"/>
    <n v="0"/>
    <n v="0"/>
    <n v="0"/>
    <n v="0"/>
    <x v="3"/>
    <n v="859"/>
    <n v="143.16666666666666"/>
    <n v="26.030303030303031"/>
    <m/>
    <n v="33"/>
    <n v="634"/>
    <m/>
    <n v="39.393939393939391"/>
    <n v="1"/>
    <n v="5"/>
    <n v="4"/>
    <s v="154"/>
    <s v="Frequent Buyers"/>
    <m/>
    <n v="634"/>
    <n v="1.736986301369863"/>
    <n v="18.998422712933753"/>
    <n v="494.53470031545737"/>
    <n v="494.53470031545743"/>
    <n v="484.1953125"/>
    <d v="2013-04-06T00:00:00"/>
    <s v="Unique"/>
  </r>
  <r>
    <n v="7966"/>
    <n v="1959"/>
    <s v="Graduation"/>
    <s v="Single"/>
    <n v="80982"/>
    <n v="1"/>
    <n v="1"/>
    <d v="2013-01-08T00:00:00"/>
    <n v="48"/>
    <n v="505"/>
    <n v="137"/>
    <n v="401"/>
    <n v="104"/>
    <n v="22"/>
    <n v="22"/>
    <x v="252"/>
    <x v="104"/>
    <n v="401"/>
    <n v="104"/>
    <n v="22"/>
    <n v="22"/>
    <n v="3"/>
    <n v="11"/>
    <n v="5"/>
    <n v="11"/>
    <n v="5"/>
    <n v="0"/>
    <n v="0"/>
    <n v="0"/>
    <n v="0"/>
    <n v="0"/>
    <n v="0"/>
    <n v="1"/>
    <x v="0"/>
    <n v="1191"/>
    <n v="198.5"/>
    <n v="39.700000000000003"/>
    <m/>
    <n v="30"/>
    <n v="634"/>
    <m/>
    <n v="10"/>
    <n v="3"/>
    <n v="5"/>
    <n v="5"/>
    <s v="355"/>
    <s v="Frequent Buyers"/>
    <m/>
    <n v="634"/>
    <n v="1.736986301369863"/>
    <n v="17.271293375394322"/>
    <n v="685.67034700315457"/>
    <n v="685.67034700315457"/>
    <n v="41.0625"/>
    <d v="2013-02-25T00:00:00"/>
    <s v="Unique"/>
  </r>
  <r>
    <n v="944"/>
    <n v="1962"/>
    <s v="Graduation"/>
    <s v="Married"/>
    <n v="56181"/>
    <n v="0"/>
    <n v="1"/>
    <d v="2013-01-08T00:00:00"/>
    <n v="6"/>
    <n v="121"/>
    <n v="103"/>
    <n v="69"/>
    <n v="8"/>
    <n v="44"/>
    <n v="48"/>
    <x v="318"/>
    <x v="105"/>
    <n v="69"/>
    <n v="8"/>
    <n v="44"/>
    <n v="48"/>
    <n v="1"/>
    <n v="4"/>
    <n v="2"/>
    <n v="7"/>
    <n v="4"/>
    <n v="0"/>
    <n v="0"/>
    <n v="0"/>
    <n v="0"/>
    <n v="0"/>
    <n v="0"/>
    <n v="0"/>
    <x v="0"/>
    <n v="393"/>
    <n v="65.5"/>
    <n v="28.071428571428573"/>
    <m/>
    <n v="14"/>
    <n v="634"/>
    <m/>
    <n v="7.1428571428571423"/>
    <n v="5"/>
    <n v="3"/>
    <n v="3"/>
    <s v="533"/>
    <s v="Loyal Customers"/>
    <m/>
    <n v="634"/>
    <n v="1.736986301369863"/>
    <n v="8.0599369085173507"/>
    <n v="226.25394321766564"/>
    <n v="226.25394321766561"/>
    <n v="394.65625"/>
    <d v="2013-01-14T00:00:00"/>
    <s v="Unique"/>
  </r>
  <r>
    <n v="2098"/>
    <n v="1969"/>
    <s v="PhD"/>
    <s v="Married"/>
    <n v="33581"/>
    <n v="2"/>
    <n v="0"/>
    <d v="2013-01-08T00:00:00"/>
    <n v="38"/>
    <n v="11"/>
    <n v="0"/>
    <n v="5"/>
    <n v="0"/>
    <n v="0"/>
    <n v="1"/>
    <x v="138"/>
    <x v="0"/>
    <n v="5"/>
    <s v=""/>
    <s v=""/>
    <n v="1"/>
    <n v="1"/>
    <n v="1"/>
    <n v="0"/>
    <n v="2"/>
    <n v="8"/>
    <n v="0"/>
    <n v="0"/>
    <n v="0"/>
    <n v="0"/>
    <n v="0"/>
    <n v="0"/>
    <n v="0"/>
    <x v="0"/>
    <n v="17"/>
    <n v="2.8333333333333335"/>
    <n v="4.25"/>
    <m/>
    <n v="4"/>
    <n v="634"/>
    <m/>
    <n v="25"/>
    <n v="4"/>
    <n v="1"/>
    <n v="1"/>
    <s v="411"/>
    <s v="Potential Loyalists"/>
    <m/>
    <n v="634"/>
    <n v="1.736986301369863"/>
    <n v="2.3028391167192428"/>
    <n v="9.7870662460567814"/>
    <n v="9.7870662460567832"/>
    <n v="463.6640625"/>
    <d v="2013-02-15T00:00:00"/>
    <s v="Unique"/>
  </r>
  <r>
    <n v="8686"/>
    <n v="1979"/>
    <s v="Basic"/>
    <s v="Together"/>
    <n v="23724"/>
    <n v="1"/>
    <n v="0"/>
    <d v="2013-01-08T00:00:00"/>
    <n v="65"/>
    <n v="5"/>
    <n v="23"/>
    <n v="15"/>
    <n v="0"/>
    <n v="18"/>
    <n v="14"/>
    <x v="5"/>
    <x v="46"/>
    <n v="15"/>
    <s v=""/>
    <n v="18"/>
    <n v="14"/>
    <n v="2"/>
    <n v="2"/>
    <n v="0"/>
    <n v="3"/>
    <n v="8"/>
    <n v="0"/>
    <n v="0"/>
    <n v="0"/>
    <n v="0"/>
    <n v="0"/>
    <n v="0"/>
    <n v="0"/>
    <x v="0"/>
    <n v="75"/>
    <n v="12.5"/>
    <n v="10.714285714285714"/>
    <m/>
    <n v="7"/>
    <n v="634"/>
    <m/>
    <n v="28.571428571428569"/>
    <n v="2"/>
    <n v="1"/>
    <n v="2"/>
    <s v="212"/>
    <s v="About to Sleep"/>
    <m/>
    <n v="634"/>
    <n v="1.736986301369863"/>
    <n v="4.0299684542586753"/>
    <n v="43.178233438485805"/>
    <n v="43.178233438485805"/>
    <n v="534.3828125"/>
    <d v="2013-03-14T00:00:00"/>
    <s v="Unique"/>
  </r>
  <r>
    <n v="9265"/>
    <n v="1953"/>
    <s v="Graduation"/>
    <s v="Married"/>
    <n v="75027"/>
    <n v="0"/>
    <n v="1"/>
    <d v="2013-01-09T00:00:00"/>
    <n v="74"/>
    <n v="925"/>
    <n v="64"/>
    <n v="179"/>
    <n v="133"/>
    <n v="12"/>
    <n v="77"/>
    <x v="319"/>
    <x v="32"/>
    <n v="179"/>
    <n v="133"/>
    <n v="12"/>
    <n v="77"/>
    <n v="2"/>
    <n v="9"/>
    <n v="4"/>
    <n v="6"/>
    <n v="5"/>
    <n v="0"/>
    <n v="0"/>
    <n v="0"/>
    <n v="0"/>
    <n v="0"/>
    <n v="0"/>
    <n v="0"/>
    <x v="3"/>
    <n v="1390"/>
    <n v="231.66666666666666"/>
    <n v="66.19047619047619"/>
    <m/>
    <n v="21"/>
    <n v="633"/>
    <m/>
    <n v="9.5238095238095237"/>
    <n v="2"/>
    <n v="4"/>
    <n v="5"/>
    <s v="245"/>
    <s v="Big Spenders"/>
    <m/>
    <n v="633"/>
    <n v="1.7342465753424658"/>
    <n v="12.109004739336493"/>
    <n v="801.5007898894155"/>
    <n v="801.50078988941539"/>
    <n v="22.27699530516432"/>
    <d v="2013-03-24T00:00:00"/>
    <s v="Unique"/>
  </r>
  <r>
    <n v="9553"/>
    <n v="1987"/>
    <s v="Graduation"/>
    <s v="Married"/>
    <n v="7500"/>
    <n v="0"/>
    <n v="0"/>
    <d v="2013-01-09T00:00:00"/>
    <n v="94"/>
    <n v="0"/>
    <n v="2"/>
    <n v="3"/>
    <n v="4"/>
    <n v="1"/>
    <n v="5"/>
    <x v="27"/>
    <x v="12"/>
    <n v="3"/>
    <n v="4"/>
    <n v="1"/>
    <n v="5"/>
    <n v="1"/>
    <n v="0"/>
    <n v="0"/>
    <n v="3"/>
    <n v="6"/>
    <n v="0"/>
    <n v="0"/>
    <n v="0"/>
    <n v="0"/>
    <n v="0"/>
    <n v="0"/>
    <n v="0"/>
    <x v="6"/>
    <n v="15"/>
    <n v="2.5"/>
    <n v="3.75"/>
    <m/>
    <n v="4"/>
    <n v="633"/>
    <m/>
    <n v="25"/>
    <n v="1"/>
    <n v="1"/>
    <n v="1"/>
    <s v="111"/>
    <s v="Lost"/>
    <m/>
    <n v="633"/>
    <n v="1.7342465753424658"/>
    <n v="2.3064770932069507"/>
    <n v="8.6492890995260652"/>
    <n v="8.6492890995260652"/>
    <n v="390.6640625"/>
    <d v="2013-04-13T00:00:00"/>
    <s v="Unique"/>
  </r>
  <r>
    <n v="9723"/>
    <n v="1960"/>
    <s v="Graduation"/>
    <s v="Married"/>
    <n v="67716"/>
    <n v="0"/>
    <n v="1"/>
    <d v="2013-01-10T00:00:00"/>
    <n v="8"/>
    <n v="530"/>
    <n v="142"/>
    <n v="217"/>
    <n v="62"/>
    <n v="9"/>
    <n v="56"/>
    <x v="320"/>
    <x v="56"/>
    <n v="217"/>
    <n v="62"/>
    <n v="9"/>
    <n v="56"/>
    <n v="4"/>
    <n v="7"/>
    <n v="4"/>
    <n v="13"/>
    <n v="5"/>
    <n v="0"/>
    <n v="0"/>
    <n v="0"/>
    <n v="1"/>
    <n v="0"/>
    <n v="0"/>
    <n v="0"/>
    <x v="2"/>
    <n v="1016"/>
    <n v="169.33333333333334"/>
    <n v="36.285714285714285"/>
    <m/>
    <n v="28"/>
    <n v="632"/>
    <m/>
    <n v="14.285714285714285"/>
    <n v="5"/>
    <n v="5"/>
    <n v="4"/>
    <s v="554"/>
    <s v="Loyal Customers"/>
    <m/>
    <n v="632"/>
    <n v="1.7315068493150685"/>
    <n v="16.170886075949369"/>
    <n v="586.77215189873425"/>
    <n v="586.77215189873414"/>
    <n v="569.88207547169816"/>
    <d v="2013-01-18T00:00:00"/>
    <s v="Unique"/>
  </r>
  <r>
    <n v="2521"/>
    <n v="1971"/>
    <s v="Master"/>
    <s v="Married"/>
    <n v="35178"/>
    <n v="1"/>
    <n v="0"/>
    <d v="2013-01-10T00:00:00"/>
    <n v="10"/>
    <n v="23"/>
    <n v="1"/>
    <n v="13"/>
    <n v="2"/>
    <n v="2"/>
    <n v="18"/>
    <x v="321"/>
    <x v="5"/>
    <n v="13"/>
    <n v="2"/>
    <n v="2"/>
    <n v="18"/>
    <n v="1"/>
    <n v="1"/>
    <n v="1"/>
    <n v="2"/>
    <n v="7"/>
    <n v="0"/>
    <n v="0"/>
    <n v="1"/>
    <n v="0"/>
    <n v="0"/>
    <n v="1"/>
    <n v="0"/>
    <x v="0"/>
    <n v="59"/>
    <n v="9.8333333333333339"/>
    <n v="11.8"/>
    <m/>
    <n v="5"/>
    <n v="632"/>
    <m/>
    <n v="20"/>
    <n v="5"/>
    <n v="1"/>
    <n v="2"/>
    <s v="512"/>
    <s v="Others"/>
    <m/>
    <n v="632"/>
    <n v="1.7315068493150685"/>
    <n v="2.8876582278481013"/>
    <n v="34.074367088607595"/>
    <n v="34.074367088607595"/>
    <n v="909.92150706436416"/>
    <d v="2013-01-20T00:00:00"/>
    <s v="Unique"/>
  </r>
  <r>
    <n v="4301"/>
    <n v="1971"/>
    <s v="Master"/>
    <s v="Married"/>
    <n v="35178"/>
    <n v="1"/>
    <n v="0"/>
    <d v="2013-01-10T00:00:00"/>
    <n v="10"/>
    <n v="23"/>
    <n v="1"/>
    <n v="13"/>
    <n v="2"/>
    <n v="2"/>
    <n v="18"/>
    <x v="321"/>
    <x v="5"/>
    <n v="13"/>
    <n v="2"/>
    <n v="2"/>
    <n v="18"/>
    <n v="1"/>
    <n v="1"/>
    <n v="1"/>
    <n v="2"/>
    <n v="7"/>
    <n v="0"/>
    <n v="0"/>
    <n v="1"/>
    <n v="0"/>
    <n v="0"/>
    <n v="1"/>
    <n v="0"/>
    <x v="4"/>
    <n v="59"/>
    <n v="9.8333333333333339"/>
    <n v="11.8"/>
    <m/>
    <n v="5"/>
    <n v="632"/>
    <m/>
    <n v="20"/>
    <n v="5"/>
    <n v="1"/>
    <n v="2"/>
    <s v="512"/>
    <s v="Others"/>
    <m/>
    <n v="632"/>
    <n v="1.7315068493150685"/>
    <n v="2.8876582278481013"/>
    <n v="34.074367088607595"/>
    <n v="34.074367088607595"/>
    <n v="623.42229199372059"/>
    <d v="2013-01-20T00:00:00"/>
    <s v="Unique"/>
  </r>
  <r>
    <n v="175"/>
    <n v="1986"/>
    <s v="Graduation"/>
    <s v="Married"/>
    <n v="71952"/>
    <n v="1"/>
    <n v="0"/>
    <d v="2013-01-10T00:00:00"/>
    <n v="93"/>
    <n v="656"/>
    <n v="80"/>
    <n v="455"/>
    <n v="52"/>
    <n v="107"/>
    <n v="93"/>
    <x v="322"/>
    <x v="2"/>
    <n v="455"/>
    <n v="52"/>
    <n v="107"/>
    <n v="93"/>
    <n v="2"/>
    <n v="8"/>
    <n v="4"/>
    <n v="8"/>
    <n v="4"/>
    <n v="0"/>
    <n v="0"/>
    <n v="1"/>
    <n v="0"/>
    <n v="1"/>
    <n v="0"/>
    <n v="0"/>
    <x v="0"/>
    <n v="1443"/>
    <n v="240.5"/>
    <n v="65.590909090909093"/>
    <m/>
    <n v="22"/>
    <n v="632"/>
    <m/>
    <n v="9.0909090909090917"/>
    <n v="1"/>
    <n v="4"/>
    <n v="5"/>
    <s v="145"/>
    <s v="Big Spenders"/>
    <m/>
    <n v="632"/>
    <n v="1.7315068493150685"/>
    <n v="12.705696202531646"/>
    <n v="833.37816455696213"/>
    <n v="833.37816455696202"/>
    <n v="572.67241379310349"/>
    <d v="2013-04-13T00:00:00"/>
    <s v="Unique"/>
  </r>
  <r>
    <n v="6988"/>
    <n v="1986"/>
    <s v="Graduation"/>
    <s v="Married"/>
    <n v="71952"/>
    <n v="1"/>
    <n v="0"/>
    <d v="2013-01-10T00:00:00"/>
    <n v="93"/>
    <n v="656"/>
    <n v="80"/>
    <n v="455"/>
    <n v="52"/>
    <n v="107"/>
    <n v="93"/>
    <x v="322"/>
    <x v="2"/>
    <n v="455"/>
    <n v="52"/>
    <n v="107"/>
    <n v="93"/>
    <n v="2"/>
    <n v="8"/>
    <n v="4"/>
    <n v="8"/>
    <n v="4"/>
    <n v="0"/>
    <n v="0"/>
    <n v="1"/>
    <n v="0"/>
    <n v="1"/>
    <n v="0"/>
    <n v="0"/>
    <x v="4"/>
    <n v="1443"/>
    <n v="240.5"/>
    <n v="65.590909090909093"/>
    <m/>
    <n v="22"/>
    <n v="632"/>
    <m/>
    <n v="9.0909090909090917"/>
    <n v="1"/>
    <n v="4"/>
    <n v="5"/>
    <s v="145"/>
    <s v="Big Spenders"/>
    <m/>
    <n v="632"/>
    <n v="1.7315068493150685"/>
    <n v="12.705696202531646"/>
    <n v="833.37816455696213"/>
    <n v="833.37816455696202"/>
    <n v="299.20846394984329"/>
    <d v="2013-04-13T00:00:00"/>
    <s v="Unique"/>
  </r>
  <r>
    <n v="1162"/>
    <n v="1987"/>
    <s v="PhD"/>
    <s v="Single"/>
    <n v="42000"/>
    <n v="0"/>
    <n v="0"/>
    <d v="2013-01-10T00:00:00"/>
    <n v="23"/>
    <n v="124"/>
    <n v="83"/>
    <n v="267"/>
    <n v="85"/>
    <n v="59"/>
    <n v="35"/>
    <x v="323"/>
    <x v="41"/>
    <n v="267"/>
    <n v="85"/>
    <n v="59"/>
    <n v="35"/>
    <n v="2"/>
    <n v="5"/>
    <n v="2"/>
    <n v="11"/>
    <n v="5"/>
    <n v="0"/>
    <n v="0"/>
    <n v="0"/>
    <n v="0"/>
    <n v="0"/>
    <n v="1"/>
    <n v="0"/>
    <x v="0"/>
    <n v="653"/>
    <n v="108.83333333333333"/>
    <n v="32.65"/>
    <m/>
    <n v="20"/>
    <n v="632"/>
    <m/>
    <n v="10"/>
    <n v="4"/>
    <n v="4"/>
    <n v="4"/>
    <s v="444"/>
    <s v="Potential Loyalists"/>
    <m/>
    <n v="632"/>
    <n v="1.7315068493150685"/>
    <n v="11.550632911392405"/>
    <n v="377.12816455696202"/>
    <n v="377.12816455696202"/>
    <n v="106.00470957613814"/>
    <d v="2013-02-02T00:00:00"/>
    <s v="Unique"/>
  </r>
  <r>
    <n v="10643"/>
    <n v="1987"/>
    <s v="PhD"/>
    <s v="Single"/>
    <n v="42000"/>
    <n v="0"/>
    <n v="0"/>
    <d v="2013-01-10T00:00:00"/>
    <n v="23"/>
    <n v="124"/>
    <n v="83"/>
    <n v="267"/>
    <n v="85"/>
    <n v="59"/>
    <n v="35"/>
    <x v="323"/>
    <x v="41"/>
    <n v="267"/>
    <n v="85"/>
    <n v="59"/>
    <n v="35"/>
    <n v="2"/>
    <n v="5"/>
    <n v="2"/>
    <n v="11"/>
    <n v="5"/>
    <n v="0"/>
    <n v="0"/>
    <n v="0"/>
    <n v="0"/>
    <n v="0"/>
    <n v="1"/>
    <n v="0"/>
    <x v="4"/>
    <n v="653"/>
    <n v="108.83333333333333"/>
    <n v="32.65"/>
    <m/>
    <n v="20"/>
    <n v="632"/>
    <m/>
    <n v="10"/>
    <n v="4"/>
    <n v="4"/>
    <n v="4"/>
    <s v="444"/>
    <s v="Potential Loyalists"/>
    <m/>
    <n v="632"/>
    <n v="1.7315068493150685"/>
    <n v="11.550632911392405"/>
    <n v="377.12816455696202"/>
    <n v="377.12816455696202"/>
    <n v="134.6546310832025"/>
    <d v="2013-02-02T00:00:00"/>
    <s v="Unique"/>
  </r>
  <r>
    <n v="2607"/>
    <n v="1953"/>
    <s v="Graduation"/>
    <s v="Single"/>
    <n v="40464"/>
    <n v="0"/>
    <n v="1"/>
    <d v="2013-01-11T00:00:00"/>
    <n v="78"/>
    <n v="424"/>
    <n v="17"/>
    <n v="118"/>
    <n v="7"/>
    <n v="23"/>
    <n v="41"/>
    <x v="324"/>
    <x v="4"/>
    <n v="118"/>
    <n v="7"/>
    <n v="23"/>
    <n v="41"/>
    <n v="6"/>
    <n v="8"/>
    <n v="2"/>
    <n v="8"/>
    <n v="8"/>
    <n v="0"/>
    <n v="0"/>
    <n v="0"/>
    <n v="0"/>
    <n v="0"/>
    <n v="0"/>
    <n v="0"/>
    <x v="0"/>
    <n v="630"/>
    <n v="105"/>
    <n v="26.25"/>
    <m/>
    <n v="24"/>
    <n v="631"/>
    <m/>
    <n v="25"/>
    <n v="2"/>
    <n v="5"/>
    <n v="3"/>
    <s v="253"/>
    <s v="Frequent Buyers"/>
    <m/>
    <n v="631"/>
    <n v="1.7287671232876711"/>
    <n v="13.88272583201268"/>
    <n v="364.42155309033285"/>
    <n v="364.42155309033285"/>
    <n v="31.039370078740156"/>
    <d v="2013-03-30T00:00:00"/>
    <s v="Unique"/>
  </r>
  <r>
    <n v="9743"/>
    <n v="1955"/>
    <s v="Graduation"/>
    <s v="Married"/>
    <n v="76998"/>
    <n v="0"/>
    <n v="1"/>
    <d v="2013-01-11T00:00:00"/>
    <n v="85"/>
    <n v="1449"/>
    <n v="89"/>
    <n v="161"/>
    <n v="69"/>
    <n v="35"/>
    <n v="107"/>
    <x v="325"/>
    <x v="70"/>
    <n v="161"/>
    <n v="69"/>
    <n v="35"/>
    <n v="107"/>
    <n v="2"/>
    <n v="11"/>
    <n v="8"/>
    <n v="8"/>
    <n v="6"/>
    <n v="0"/>
    <n v="0"/>
    <n v="0"/>
    <n v="0"/>
    <n v="1"/>
    <n v="0"/>
    <n v="0"/>
    <x v="2"/>
    <n v="1910"/>
    <n v="318.33333333333331"/>
    <n v="65.862068965517238"/>
    <m/>
    <n v="29"/>
    <n v="631"/>
    <m/>
    <n v="6.8965517241379306"/>
    <n v="1"/>
    <n v="5"/>
    <n v="5"/>
    <s v="155"/>
    <s v="Frequent Buyers"/>
    <m/>
    <n v="631"/>
    <n v="1.7287671232876711"/>
    <n v="16.774960380348652"/>
    <n v="1104.8335974643421"/>
    <n v="1104.8335974643423"/>
    <n v="992.84591194968561"/>
    <d v="2013-04-06T00:00:00"/>
    <s v="Unique"/>
  </r>
  <r>
    <n v="9595"/>
    <n v="1961"/>
    <s v="Graduation"/>
    <s v="Together"/>
    <n v="64260"/>
    <n v="0"/>
    <n v="0"/>
    <d v="2013-01-11T00:00:00"/>
    <n v="1"/>
    <n v="539"/>
    <n v="169"/>
    <n v="816"/>
    <n v="20"/>
    <n v="0"/>
    <n v="30"/>
    <x v="226"/>
    <x v="106"/>
    <n v="816"/>
    <n v="20"/>
    <s v=""/>
    <n v="30"/>
    <n v="1"/>
    <n v="4"/>
    <n v="5"/>
    <n v="4"/>
    <n v="3"/>
    <n v="0"/>
    <n v="0"/>
    <n v="0"/>
    <n v="0"/>
    <n v="0"/>
    <n v="1"/>
    <n v="0"/>
    <x v="0"/>
    <n v="1574"/>
    <n v="262.33333333333331"/>
    <n v="112.42857142857143"/>
    <m/>
    <n v="14"/>
    <n v="631"/>
    <m/>
    <n v="7.1428571428571423"/>
    <n v="5"/>
    <n v="3"/>
    <n v="5"/>
    <s v="535"/>
    <s v="Loyal Customers"/>
    <m/>
    <n v="631"/>
    <n v="1.7287671232876711"/>
    <n v="8.0982567353407298"/>
    <n v="910.47543581616492"/>
    <n v="910.47543581616492"/>
    <n v="43.178233438485805"/>
    <d v="2013-01-12T00:00:00"/>
    <s v="Unique"/>
  </r>
  <r>
    <n v="1772"/>
    <n v="1975"/>
    <s v="PhD"/>
    <s v="Married"/>
    <n v="79174"/>
    <n v="0"/>
    <n v="0"/>
    <d v="2013-01-11T00:00:00"/>
    <n v="2"/>
    <n v="1074"/>
    <n v="37"/>
    <n v="518"/>
    <n v="193"/>
    <n v="92"/>
    <n v="129"/>
    <x v="326"/>
    <x v="26"/>
    <n v="518"/>
    <n v="193"/>
    <n v="92"/>
    <n v="129"/>
    <n v="1"/>
    <n v="5"/>
    <n v="6"/>
    <n v="7"/>
    <n v="2"/>
    <n v="1"/>
    <n v="0"/>
    <n v="0"/>
    <n v="0"/>
    <n v="1"/>
    <n v="1"/>
    <n v="0"/>
    <x v="2"/>
    <n v="2043"/>
    <n v="340.5"/>
    <n v="107.52631578947368"/>
    <m/>
    <n v="19"/>
    <n v="631"/>
    <m/>
    <n v="5.2631578947368416"/>
    <n v="5"/>
    <n v="4"/>
    <n v="5"/>
    <s v="545"/>
    <s v="Loyal Customers"/>
    <m/>
    <n v="631"/>
    <n v="1.7287671232876711"/>
    <n v="10.990491283676704"/>
    <n v="1181.7670364500793"/>
    <n v="1181.7670364500793"/>
    <n v="494.53470031545743"/>
    <d v="2013-01-13T00:00:00"/>
    <s v="Unique"/>
  </r>
  <r>
    <n v="3690"/>
    <n v="1986"/>
    <s v="Master"/>
    <s v="Married"/>
    <n v="80141"/>
    <n v="0"/>
    <n v="0"/>
    <d v="2013-01-11T00:00:00"/>
    <n v="20"/>
    <n v="1184"/>
    <n v="102"/>
    <n v="673"/>
    <n v="52"/>
    <n v="40"/>
    <n v="40"/>
    <x v="327"/>
    <x v="61"/>
    <n v="673"/>
    <n v="52"/>
    <n v="40"/>
    <n v="40"/>
    <n v="1"/>
    <n v="7"/>
    <n v="4"/>
    <n v="10"/>
    <n v="6"/>
    <n v="0"/>
    <n v="0"/>
    <n v="0"/>
    <n v="0"/>
    <n v="1"/>
    <n v="1"/>
    <n v="0"/>
    <x v="0"/>
    <n v="2091"/>
    <n v="348.5"/>
    <n v="95.045454545454547"/>
    <m/>
    <n v="22"/>
    <n v="631"/>
    <m/>
    <n v="4.5454545454545459"/>
    <n v="4"/>
    <n v="4"/>
    <n v="5"/>
    <s v="445"/>
    <s v="Big Spenders"/>
    <m/>
    <n v="631"/>
    <n v="1.7287671232876711"/>
    <n v="12.725832012678289"/>
    <n v="1209.5324881141046"/>
    <n v="1209.5324881141046"/>
    <n v="330.51181102362204"/>
    <d v="2013-01-31T00:00:00"/>
    <s v="Unique"/>
  </r>
  <r>
    <n v="6768"/>
    <n v="1962"/>
    <s v="Graduation"/>
    <s v="Divorced"/>
    <n v="37859"/>
    <n v="1"/>
    <n v="2"/>
    <d v="2013-01-12T00:00:00"/>
    <n v="75"/>
    <n v="22"/>
    <n v="1"/>
    <n v="8"/>
    <n v="2"/>
    <n v="1"/>
    <n v="2"/>
    <x v="23"/>
    <x v="5"/>
    <n v="8"/>
    <n v="2"/>
    <n v="1"/>
    <n v="2"/>
    <n v="2"/>
    <n v="1"/>
    <n v="0"/>
    <n v="3"/>
    <n v="8"/>
    <n v="0"/>
    <n v="0"/>
    <n v="0"/>
    <n v="0"/>
    <n v="0"/>
    <n v="0"/>
    <n v="0"/>
    <x v="2"/>
    <n v="36"/>
    <n v="6"/>
    <n v="6"/>
    <m/>
    <n v="6"/>
    <n v="630"/>
    <m/>
    <n v="33.333333333333329"/>
    <n v="2"/>
    <n v="1"/>
    <n v="1"/>
    <s v="211"/>
    <s v="About to Sleep"/>
    <m/>
    <n v="630"/>
    <n v="1.726027397260274"/>
    <n v="3.4761904761904763"/>
    <n v="20.857142857142858"/>
    <n v="20.857142857142858"/>
    <n v="226.25394321766561"/>
    <d v="2013-03-28T00:00:00"/>
    <s v="Unique"/>
  </r>
  <r>
    <n v="9426"/>
    <n v="1964"/>
    <s v="Master"/>
    <s v="Single"/>
    <n v="58308"/>
    <n v="0"/>
    <n v="1"/>
    <d v="2013-01-12T00:00:00"/>
    <n v="77"/>
    <n v="691"/>
    <n v="0"/>
    <n v="69"/>
    <n v="10"/>
    <n v="0"/>
    <n v="130"/>
    <x v="328"/>
    <x v="0"/>
    <n v="69"/>
    <n v="10"/>
    <s v=""/>
    <n v="130"/>
    <n v="4"/>
    <n v="2"/>
    <n v="6"/>
    <n v="3"/>
    <n v="8"/>
    <n v="0"/>
    <n v="0"/>
    <n v="0"/>
    <n v="0"/>
    <n v="0"/>
    <n v="0"/>
    <n v="0"/>
    <x v="0"/>
    <n v="900"/>
    <n v="150"/>
    <n v="60"/>
    <m/>
    <n v="15"/>
    <n v="630"/>
    <m/>
    <n v="26.666666666666668"/>
    <n v="2"/>
    <n v="3"/>
    <n v="4"/>
    <s v="234"/>
    <s v="About to Sleep"/>
    <m/>
    <n v="630"/>
    <n v="1.726027397260274"/>
    <n v="8.6904761904761898"/>
    <n v="521.42857142857133"/>
    <n v="521.42857142857144"/>
    <n v="9.7870662460567832"/>
    <d v="2013-03-30T00:00:00"/>
    <s v="Unique"/>
  </r>
  <r>
    <n v="8920"/>
    <n v="1967"/>
    <s v="Master"/>
    <s v="Single"/>
    <n v="59235"/>
    <n v="1"/>
    <n v="0"/>
    <d v="2013-01-12T00:00:00"/>
    <n v="4"/>
    <n v="448"/>
    <n v="40"/>
    <n v="469"/>
    <n v="80"/>
    <n v="0"/>
    <n v="91"/>
    <x v="329"/>
    <x v="90"/>
    <n v="469"/>
    <n v="80"/>
    <s v=""/>
    <n v="91"/>
    <n v="3"/>
    <n v="11"/>
    <n v="2"/>
    <n v="12"/>
    <n v="7"/>
    <n v="0"/>
    <n v="0"/>
    <n v="0"/>
    <n v="0"/>
    <n v="0"/>
    <n v="0"/>
    <n v="0"/>
    <x v="6"/>
    <n v="1128"/>
    <n v="188"/>
    <n v="40.285714285714285"/>
    <m/>
    <n v="28"/>
    <n v="630"/>
    <m/>
    <n v="10.714285714285714"/>
    <n v="5"/>
    <n v="5"/>
    <n v="4"/>
    <s v="554"/>
    <s v="Loyal Customers"/>
    <m/>
    <n v="630"/>
    <n v="1.726027397260274"/>
    <n v="16.222222222222221"/>
    <n v="653.52380952380952"/>
    <n v="653.52380952380952"/>
    <n v="377.12816455696202"/>
    <d v="2013-01-16T00:00:00"/>
    <s v="Unique"/>
  </r>
  <r>
    <n v="9668"/>
    <n v="1971"/>
    <s v="Graduation"/>
    <s v="Married"/>
    <n v="18793"/>
    <n v="1"/>
    <n v="0"/>
    <d v="2013-01-12T00:00:00"/>
    <n v="14"/>
    <n v="4"/>
    <n v="16"/>
    <n v="20"/>
    <n v="0"/>
    <n v="17"/>
    <n v="20"/>
    <x v="198"/>
    <x v="15"/>
    <n v="20"/>
    <s v=""/>
    <n v="17"/>
    <n v="20"/>
    <n v="3"/>
    <n v="2"/>
    <n v="0"/>
    <n v="4"/>
    <n v="8"/>
    <n v="0"/>
    <n v="0"/>
    <n v="0"/>
    <n v="0"/>
    <n v="0"/>
    <n v="0"/>
    <n v="0"/>
    <x v="3"/>
    <n v="77"/>
    <n v="12.833333333333334"/>
    <n v="8.5555555555555554"/>
    <m/>
    <n v="9"/>
    <n v="630"/>
    <m/>
    <n v="33.333333333333329"/>
    <n v="5"/>
    <n v="2"/>
    <n v="2"/>
    <s v="522"/>
    <s v="Others"/>
    <m/>
    <n v="630"/>
    <n v="1.726027397260274"/>
    <n v="5.2142857142857144"/>
    <n v="44.611111111111114"/>
    <n v="44.611111111111114"/>
    <n v="377.12816455696202"/>
    <d v="2013-01-26T00:00:00"/>
    <s v="Unique"/>
  </r>
  <r>
    <n v="2157"/>
    <n v="1972"/>
    <s v="Graduation"/>
    <s v="Together"/>
    <n v="26290"/>
    <n v="1"/>
    <n v="1"/>
    <d v="2013-01-12T00:00:00"/>
    <n v="49"/>
    <n v="15"/>
    <n v="8"/>
    <n v="16"/>
    <n v="11"/>
    <n v="5"/>
    <n v="22"/>
    <x v="301"/>
    <x v="14"/>
    <n v="16"/>
    <n v="11"/>
    <n v="5"/>
    <n v="22"/>
    <n v="4"/>
    <n v="2"/>
    <n v="0"/>
    <n v="4"/>
    <n v="6"/>
    <n v="0"/>
    <n v="0"/>
    <n v="0"/>
    <n v="0"/>
    <n v="0"/>
    <n v="0"/>
    <n v="0"/>
    <x v="2"/>
    <n v="77"/>
    <n v="12.833333333333334"/>
    <n v="7.7"/>
    <m/>
    <n v="10"/>
    <n v="630"/>
    <m/>
    <n v="40"/>
    <n v="3"/>
    <n v="2"/>
    <n v="2"/>
    <s v="322"/>
    <s v="Needs Attention"/>
    <m/>
    <n v="630"/>
    <n v="1.726027397260274"/>
    <n v="5.7936507936507935"/>
    <n v="44.611111111111114"/>
    <n v="44.611111111111114"/>
    <n v="801.50078988941539"/>
    <d v="2013-03-02T00:00:00"/>
    <s v="Unique"/>
  </r>
  <r>
    <n v="322"/>
    <n v="1978"/>
    <s v="Graduation"/>
    <s v="Together"/>
    <n v="42554"/>
    <n v="1"/>
    <n v="1"/>
    <d v="2013-01-12T00:00:00"/>
    <n v="93"/>
    <n v="29"/>
    <n v="1"/>
    <n v="11"/>
    <n v="0"/>
    <n v="0"/>
    <n v="0"/>
    <x v="17"/>
    <x v="5"/>
    <n v="11"/>
    <s v=""/>
    <s v=""/>
    <s v=""/>
    <n v="2"/>
    <n v="2"/>
    <n v="0"/>
    <n v="3"/>
    <n v="4"/>
    <n v="0"/>
    <n v="0"/>
    <n v="0"/>
    <n v="0"/>
    <n v="0"/>
    <n v="0"/>
    <n v="0"/>
    <x v="4"/>
    <n v="41"/>
    <n v="6.833333333333333"/>
    <n v="5.8571428571428568"/>
    <m/>
    <n v="7"/>
    <n v="630"/>
    <m/>
    <n v="28.571428571428569"/>
    <n v="1"/>
    <n v="1"/>
    <n v="1"/>
    <s v="111"/>
    <s v="Lost"/>
    <m/>
    <n v="630"/>
    <n v="1.726027397260274"/>
    <n v="4.0555555555555554"/>
    <n v="23.75396825396825"/>
    <n v="23.753968253968253"/>
    <n v="685.67034700315457"/>
    <d v="2013-04-15T00:00:00"/>
    <s v="Unique"/>
  </r>
  <r>
    <n v="7119"/>
    <n v="1982"/>
    <s v="Graduation"/>
    <s v="Single"/>
    <n v="68627"/>
    <n v="0"/>
    <n v="0"/>
    <d v="2013-01-12T00:00:00"/>
    <n v="45"/>
    <n v="395"/>
    <n v="15"/>
    <n v="263"/>
    <n v="60"/>
    <n v="54"/>
    <n v="38"/>
    <x v="330"/>
    <x v="9"/>
    <n v="263"/>
    <n v="60"/>
    <n v="54"/>
    <n v="38"/>
    <n v="1"/>
    <n v="2"/>
    <n v="3"/>
    <n v="6"/>
    <n v="1"/>
    <n v="0"/>
    <n v="0"/>
    <n v="0"/>
    <n v="0"/>
    <n v="0"/>
    <n v="0"/>
    <n v="0"/>
    <x v="3"/>
    <n v="825"/>
    <n v="137.5"/>
    <n v="68.75"/>
    <m/>
    <n v="12"/>
    <n v="630"/>
    <m/>
    <n v="8.3333333333333321"/>
    <n v="3"/>
    <n v="2"/>
    <n v="4"/>
    <s v="324"/>
    <s v="Needs Attention"/>
    <m/>
    <n v="630"/>
    <n v="1.726027397260274"/>
    <n v="6.9523809523809526"/>
    <n v="477.97619047619048"/>
    <n v="477.97619047619048"/>
    <n v="833.37816455696202"/>
    <d v="2013-02-26T00:00:00"/>
    <s v="Unique"/>
  </r>
  <r>
    <n v="8977"/>
    <n v="1985"/>
    <s v="Basic"/>
    <s v="Single"/>
    <n v="16581"/>
    <n v="0"/>
    <n v="0"/>
    <d v="2013-01-12T00:00:00"/>
    <n v="51"/>
    <n v="1"/>
    <n v="3"/>
    <n v="4"/>
    <n v="2"/>
    <n v="3"/>
    <n v="11"/>
    <x v="42"/>
    <x v="8"/>
    <n v="4"/>
    <n v="2"/>
    <n v="3"/>
    <n v="11"/>
    <n v="1"/>
    <n v="0"/>
    <n v="0"/>
    <n v="3"/>
    <n v="4"/>
    <n v="0"/>
    <n v="0"/>
    <n v="0"/>
    <n v="0"/>
    <n v="0"/>
    <n v="0"/>
    <n v="0"/>
    <x v="0"/>
    <n v="24"/>
    <n v="4"/>
    <n v="6"/>
    <m/>
    <n v="4"/>
    <n v="630"/>
    <m/>
    <n v="25"/>
    <n v="3"/>
    <n v="1"/>
    <n v="1"/>
    <s v="311"/>
    <s v="Needs Attention"/>
    <m/>
    <n v="630"/>
    <n v="1.726027397260274"/>
    <n v="2.3174603174603172"/>
    <n v="13.904761904761903"/>
    <n v="13.904761904761905"/>
    <n v="8.6492890995260652"/>
    <d v="2013-03-04T00:00:00"/>
    <s v="Unique"/>
  </r>
  <r>
    <n v="359"/>
    <n v="1950"/>
    <s v="Graduation"/>
    <s v="Together"/>
    <n v="48070"/>
    <n v="0"/>
    <n v="1"/>
    <d v="2013-01-13T00:00:00"/>
    <n v="33"/>
    <n v="373"/>
    <n v="14"/>
    <n v="83"/>
    <n v="6"/>
    <n v="9"/>
    <n v="19"/>
    <x v="331"/>
    <x v="67"/>
    <n v="83"/>
    <n v="6"/>
    <n v="9"/>
    <n v="19"/>
    <n v="3"/>
    <n v="8"/>
    <n v="2"/>
    <n v="6"/>
    <n v="7"/>
    <n v="0"/>
    <n v="0"/>
    <n v="0"/>
    <n v="0"/>
    <n v="0"/>
    <n v="0"/>
    <n v="1"/>
    <x v="0"/>
    <n v="504"/>
    <n v="84"/>
    <n v="26.526315789473685"/>
    <m/>
    <n v="19"/>
    <n v="629"/>
    <m/>
    <n v="15.789473684210526"/>
    <n v="4"/>
    <n v="4"/>
    <n v="3"/>
    <s v="443"/>
    <s v="Potential Loyalists"/>
    <m/>
    <n v="629"/>
    <n v="1.7232876712328766"/>
    <n v="11.02543720190779"/>
    <n v="292.46422893481719"/>
    <n v="292.46422893481719"/>
    <n v="1209.5324881141046"/>
    <d v="2013-02-15T00:00:00"/>
    <s v="Unique"/>
  </r>
  <r>
    <n v="6742"/>
    <n v="1979"/>
    <s v="Graduation"/>
    <s v="Married"/>
    <n v="17688"/>
    <n v="1"/>
    <n v="0"/>
    <d v="2013-01-13T00:00:00"/>
    <n v="82"/>
    <n v="2"/>
    <n v="2"/>
    <n v="1"/>
    <n v="3"/>
    <n v="1"/>
    <n v="2"/>
    <x v="95"/>
    <x v="12"/>
    <n v="1"/>
    <n v="3"/>
    <n v="1"/>
    <n v="2"/>
    <n v="1"/>
    <n v="1"/>
    <n v="0"/>
    <n v="2"/>
    <n v="8"/>
    <n v="0"/>
    <n v="0"/>
    <n v="0"/>
    <n v="0"/>
    <n v="0"/>
    <n v="0"/>
    <n v="1"/>
    <x v="0"/>
    <n v="11"/>
    <n v="1.8333333333333333"/>
    <n v="2.75"/>
    <m/>
    <n v="4"/>
    <n v="629"/>
    <m/>
    <n v="25"/>
    <n v="1"/>
    <n v="1"/>
    <n v="1"/>
    <s v="111"/>
    <s v="Lost"/>
    <m/>
    <n v="629"/>
    <n v="1.7232876712328766"/>
    <n v="2.3211446740858506"/>
    <n v="6.3831478537360891"/>
    <n v="6.3831478537360891"/>
    <n v="34.074367088607595"/>
    <d v="2013-04-05T00:00:00"/>
    <s v="Unique"/>
  </r>
  <r>
    <n v="9738"/>
    <n v="1986"/>
    <s v="Master"/>
    <s v="Together"/>
    <n v="42386"/>
    <n v="1"/>
    <n v="0"/>
    <d v="2013-01-13T00:00:00"/>
    <n v="43"/>
    <n v="65"/>
    <n v="4"/>
    <n v="16"/>
    <n v="0"/>
    <n v="4"/>
    <n v="11"/>
    <x v="332"/>
    <x v="16"/>
    <n v="16"/>
    <s v=""/>
    <n v="4"/>
    <n v="11"/>
    <n v="1"/>
    <n v="3"/>
    <n v="0"/>
    <n v="3"/>
    <n v="8"/>
    <n v="0"/>
    <n v="0"/>
    <n v="0"/>
    <n v="0"/>
    <n v="0"/>
    <n v="0"/>
    <n v="0"/>
    <x v="3"/>
    <n v="100"/>
    <n v="16.666666666666668"/>
    <n v="14.285714285714286"/>
    <m/>
    <n v="7"/>
    <n v="629"/>
    <m/>
    <n v="14.285714285714285"/>
    <n v="3"/>
    <n v="1"/>
    <n v="2"/>
    <s v="312"/>
    <s v="Needs Attention"/>
    <m/>
    <n v="629"/>
    <n v="1.7232876712328766"/>
    <n v="4.0620031796502385"/>
    <n v="58.028616852146264"/>
    <n v="58.028616852146264"/>
    <n v="364.42155309033285"/>
    <d v="2013-02-25T00:00:00"/>
    <s v="Unique"/>
  </r>
  <r>
    <n v="10212"/>
    <n v="1986"/>
    <s v="Master"/>
    <s v="Together"/>
    <n v="42386"/>
    <n v="1"/>
    <n v="0"/>
    <d v="2013-01-13T00:00:00"/>
    <n v="43"/>
    <n v="65"/>
    <n v="4"/>
    <n v="16"/>
    <n v="0"/>
    <n v="4"/>
    <n v="11"/>
    <x v="332"/>
    <x v="16"/>
    <n v="16"/>
    <s v=""/>
    <n v="4"/>
    <n v="11"/>
    <n v="1"/>
    <n v="3"/>
    <n v="0"/>
    <n v="3"/>
    <n v="8"/>
    <n v="0"/>
    <n v="0"/>
    <n v="0"/>
    <n v="0"/>
    <n v="0"/>
    <n v="0"/>
    <n v="0"/>
    <x v="6"/>
    <n v="100"/>
    <n v="16.666666666666668"/>
    <n v="14.285714285714286"/>
    <m/>
    <n v="7"/>
    <n v="629"/>
    <m/>
    <n v="14.285714285714285"/>
    <n v="3"/>
    <n v="1"/>
    <n v="2"/>
    <s v="312"/>
    <s v="Needs Attention"/>
    <m/>
    <n v="629"/>
    <n v="1.7232876712328766"/>
    <n v="4.0620031796502385"/>
    <n v="58.028616852146264"/>
    <n v="58.028616852146264"/>
    <n v="1104.8335974643423"/>
    <d v="2013-02-25T00:00:00"/>
    <s v="Unique"/>
  </r>
  <r>
    <n v="6318"/>
    <n v="1988"/>
    <s v="Graduation"/>
    <s v="Married"/>
    <n v="68487"/>
    <n v="0"/>
    <n v="0"/>
    <d v="2013-01-13T00:00:00"/>
    <n v="48"/>
    <n v="758"/>
    <n v="12"/>
    <n v="385"/>
    <n v="33"/>
    <n v="89"/>
    <n v="89"/>
    <x v="333"/>
    <x v="27"/>
    <n v="385"/>
    <n v="33"/>
    <n v="89"/>
    <n v="89"/>
    <n v="1"/>
    <n v="9"/>
    <n v="7"/>
    <n v="13"/>
    <n v="4"/>
    <n v="0"/>
    <n v="0"/>
    <n v="0"/>
    <n v="0"/>
    <n v="0"/>
    <n v="0"/>
    <n v="0"/>
    <x v="2"/>
    <n v="1366"/>
    <n v="227.66666666666666"/>
    <n v="45.533333333333331"/>
    <m/>
    <n v="30"/>
    <n v="629"/>
    <m/>
    <n v="3.3333333333333335"/>
    <n v="3"/>
    <n v="5"/>
    <n v="5"/>
    <s v="355"/>
    <s v="Frequent Buyers"/>
    <m/>
    <n v="629"/>
    <n v="1.7232876712328766"/>
    <n v="17.408585055643879"/>
    <n v="792.67090620031797"/>
    <n v="792.67090620031797"/>
    <n v="586.77215189873414"/>
    <d v="2013-03-02T00:00:00"/>
    <s v="Unique"/>
  </r>
  <r>
    <n v="5396"/>
    <n v="1988"/>
    <s v="Graduation"/>
    <s v="Married"/>
    <n v="68487"/>
    <n v="0"/>
    <n v="0"/>
    <d v="2013-01-13T00:00:00"/>
    <n v="48"/>
    <n v="758"/>
    <n v="12"/>
    <n v="385"/>
    <n v="33"/>
    <n v="89"/>
    <n v="89"/>
    <x v="333"/>
    <x v="27"/>
    <n v="385"/>
    <n v="33"/>
    <n v="89"/>
    <n v="89"/>
    <n v="1"/>
    <n v="9"/>
    <n v="7"/>
    <n v="13"/>
    <n v="4"/>
    <n v="0"/>
    <n v="0"/>
    <n v="0"/>
    <n v="0"/>
    <n v="0"/>
    <n v="0"/>
    <n v="0"/>
    <x v="4"/>
    <n v="1366"/>
    <n v="227.66666666666666"/>
    <n v="45.533333333333331"/>
    <m/>
    <n v="30"/>
    <n v="629"/>
    <m/>
    <n v="3.3333333333333335"/>
    <n v="3"/>
    <n v="5"/>
    <n v="5"/>
    <s v="355"/>
    <s v="Frequent Buyers"/>
    <m/>
    <n v="629"/>
    <n v="1.7232876712328766"/>
    <n v="17.408585055643879"/>
    <n v="792.67090620031797"/>
    <n v="792.67090620031797"/>
    <n v="34.074367088607595"/>
    <d v="2013-03-02T00:00:00"/>
    <s v="Unique"/>
  </r>
  <r>
    <n v="5138"/>
    <n v="1950"/>
    <s v="Graduation"/>
    <s v="Together"/>
    <n v="28320"/>
    <n v="0"/>
    <n v="1"/>
    <d v="2013-01-14T00:00:00"/>
    <n v="68"/>
    <n v="19"/>
    <n v="1"/>
    <n v="14"/>
    <n v="3"/>
    <n v="2"/>
    <n v="4"/>
    <x v="88"/>
    <x v="5"/>
    <n v="14"/>
    <n v="3"/>
    <n v="2"/>
    <n v="4"/>
    <n v="1"/>
    <n v="1"/>
    <n v="0"/>
    <n v="3"/>
    <n v="8"/>
    <n v="0"/>
    <n v="0"/>
    <n v="0"/>
    <n v="0"/>
    <n v="0"/>
    <n v="0"/>
    <n v="0"/>
    <x v="0"/>
    <n v="43"/>
    <n v="7.166666666666667"/>
    <n v="8.6"/>
    <m/>
    <n v="5"/>
    <n v="628"/>
    <m/>
    <n v="20"/>
    <n v="2"/>
    <n v="1"/>
    <n v="1"/>
    <s v="211"/>
    <s v="About to Sleep"/>
    <m/>
    <n v="628"/>
    <n v="1.7205479452054795"/>
    <n v="2.9060509554140128"/>
    <n v="24.992038216560509"/>
    <n v="24.992038216560509"/>
    <n v="1181.7670364500793"/>
    <d v="2013-03-23T00:00:00"/>
    <s v="Unique"/>
  </r>
  <r>
    <n v="6543"/>
    <n v="1945"/>
    <s v="Master"/>
    <s v="Together"/>
    <n v="62847"/>
    <n v="0"/>
    <n v="0"/>
    <d v="2013-01-15T00:00:00"/>
    <n v="45"/>
    <n v="521"/>
    <n v="168"/>
    <n v="706"/>
    <n v="80"/>
    <n v="76"/>
    <n v="61"/>
    <x v="334"/>
    <x v="107"/>
    <n v="706"/>
    <n v="80"/>
    <n v="76"/>
    <n v="61"/>
    <n v="1"/>
    <n v="3"/>
    <n v="6"/>
    <n v="4"/>
    <n v="2"/>
    <n v="0"/>
    <n v="0"/>
    <n v="0"/>
    <n v="0"/>
    <n v="0"/>
    <n v="0"/>
    <n v="0"/>
    <x v="2"/>
    <n v="1612"/>
    <n v="268.66666666666669"/>
    <n v="115.14285714285714"/>
    <m/>
    <n v="14"/>
    <n v="627"/>
    <m/>
    <n v="7.1428571428571423"/>
    <n v="3"/>
    <n v="3"/>
    <n v="5"/>
    <s v="335"/>
    <s v="Big Spenders"/>
    <m/>
    <n v="627"/>
    <n v="1.7178082191780821"/>
    <n v="8.1499202551834138"/>
    <n v="938.40510366826163"/>
    <n v="938.40510366826163"/>
    <n v="23.753968253968253"/>
    <d v="2013-03-01T00:00:00"/>
    <s v="Unique"/>
  </r>
  <r>
    <n v="3412"/>
    <n v="1951"/>
    <s v="Master"/>
    <s v="Married"/>
    <n v="67381"/>
    <n v="0"/>
    <n v="1"/>
    <d v="2013-01-15T00:00:00"/>
    <n v="67"/>
    <n v="815"/>
    <n v="8"/>
    <n v="53"/>
    <n v="11"/>
    <n v="0"/>
    <n v="70"/>
    <x v="228"/>
    <x v="14"/>
    <n v="53"/>
    <n v="11"/>
    <s v=""/>
    <n v="70"/>
    <n v="4"/>
    <n v="2"/>
    <n v="2"/>
    <n v="9"/>
    <n v="7"/>
    <n v="0"/>
    <n v="0"/>
    <n v="0"/>
    <n v="1"/>
    <n v="0"/>
    <n v="0"/>
    <n v="0"/>
    <x v="0"/>
    <n v="957"/>
    <n v="159.5"/>
    <n v="56.294117647058826"/>
    <m/>
    <n v="17"/>
    <n v="627"/>
    <m/>
    <n v="23.52941176470588"/>
    <n v="2"/>
    <n v="3"/>
    <n v="4"/>
    <s v="234"/>
    <s v="About to Sleep"/>
    <m/>
    <n v="627"/>
    <n v="1.7178082191780821"/>
    <n v="9.8963317384370022"/>
    <n v="557.1052631578948"/>
    <n v="557.1052631578948"/>
    <n v="910.47543581616492"/>
    <d v="2013-03-23T00:00:00"/>
    <s v="Unique"/>
  </r>
  <r>
    <n v="10814"/>
    <n v="1947"/>
    <s v="Graduation"/>
    <s v="Together"/>
    <n v="70321"/>
    <n v="0"/>
    <n v="0"/>
    <d v="2013-01-16T00:00:00"/>
    <n v="6"/>
    <n v="303"/>
    <n v="23"/>
    <n v="751"/>
    <n v="82"/>
    <n v="26"/>
    <n v="191"/>
    <x v="335"/>
    <x v="46"/>
    <n v="751"/>
    <n v="82"/>
    <n v="26"/>
    <n v="191"/>
    <n v="1"/>
    <n v="6"/>
    <n v="5"/>
    <n v="13"/>
    <n v="4"/>
    <n v="0"/>
    <n v="0"/>
    <n v="0"/>
    <n v="0"/>
    <n v="0"/>
    <n v="1"/>
    <n v="0"/>
    <x v="0"/>
    <n v="1376"/>
    <n v="229.33333333333334"/>
    <n v="55.04"/>
    <m/>
    <n v="25"/>
    <n v="626"/>
    <m/>
    <n v="4"/>
    <n v="5"/>
    <n v="5"/>
    <n v="5"/>
    <s v="555"/>
    <s v="Champions"/>
    <m/>
    <n v="626"/>
    <n v="1.715068493150685"/>
    <n v="14.57667731629393"/>
    <n v="802.30031948881788"/>
    <n v="802.30031948881788"/>
    <n v="653.52380952380952"/>
    <d v="2013-01-22T00:00:00"/>
    <s v="Unique"/>
  </r>
  <r>
    <n v="6097"/>
    <n v="1959"/>
    <s v="Graduation"/>
    <s v="Single"/>
    <n v="50664"/>
    <n v="1"/>
    <n v="1"/>
    <d v="2013-01-16T00:00:00"/>
    <n v="64"/>
    <n v="313"/>
    <n v="8"/>
    <n v="104"/>
    <n v="6"/>
    <n v="4"/>
    <n v="126"/>
    <x v="10"/>
    <x v="14"/>
    <n v="104"/>
    <n v="6"/>
    <n v="4"/>
    <n v="126"/>
    <n v="9"/>
    <n v="8"/>
    <n v="1"/>
    <n v="6"/>
    <n v="9"/>
    <n v="0"/>
    <n v="0"/>
    <n v="0"/>
    <n v="0"/>
    <n v="0"/>
    <n v="0"/>
    <n v="0"/>
    <x v="3"/>
    <n v="561"/>
    <n v="93.5"/>
    <n v="23.375"/>
    <m/>
    <n v="24"/>
    <n v="626"/>
    <m/>
    <n v="37.5"/>
    <n v="2"/>
    <n v="5"/>
    <n v="3"/>
    <s v="253"/>
    <s v="Frequent Buyers"/>
    <m/>
    <n v="626"/>
    <n v="1.715068493150685"/>
    <n v="13.993610223642172"/>
    <n v="327.10063897763575"/>
    <n v="327.10063897763575"/>
    <n v="521.42857142857144"/>
    <d v="2013-03-21T00:00:00"/>
    <s v="Unique"/>
  </r>
  <r>
    <n v="880"/>
    <n v="1966"/>
    <s v="Basic"/>
    <s v="Together"/>
    <n v="22634"/>
    <n v="0"/>
    <n v="0"/>
    <d v="2013-01-16T00:00:00"/>
    <n v="47"/>
    <n v="2"/>
    <n v="23"/>
    <n v="11"/>
    <n v="8"/>
    <n v="6"/>
    <n v="46"/>
    <x v="95"/>
    <x v="46"/>
    <n v="11"/>
    <n v="8"/>
    <n v="6"/>
    <n v="46"/>
    <n v="1"/>
    <n v="2"/>
    <n v="1"/>
    <n v="2"/>
    <n v="8"/>
    <n v="0"/>
    <n v="0"/>
    <n v="0"/>
    <n v="0"/>
    <n v="0"/>
    <n v="0"/>
    <n v="0"/>
    <x v="0"/>
    <n v="96"/>
    <n v="16"/>
    <n v="16"/>
    <m/>
    <n v="6"/>
    <n v="626"/>
    <m/>
    <n v="16.666666666666664"/>
    <n v="3"/>
    <n v="1"/>
    <n v="2"/>
    <s v="312"/>
    <s v="Needs Attention"/>
    <m/>
    <n v="626"/>
    <n v="1.715068493150685"/>
    <n v="3.4984025559105429"/>
    <n v="55.974440894568687"/>
    <n v="55.974440894568687"/>
    <n v="44.611111111111114"/>
    <d v="2013-03-04T00:00:00"/>
    <s v="Unique"/>
  </r>
  <r>
    <n v="524"/>
    <n v="1966"/>
    <s v="Basic"/>
    <s v="Together"/>
    <n v="22634"/>
    <n v="0"/>
    <n v="0"/>
    <d v="2013-01-16T00:00:00"/>
    <n v="47"/>
    <n v="2"/>
    <n v="23"/>
    <n v="11"/>
    <n v="8"/>
    <n v="6"/>
    <n v="46"/>
    <x v="95"/>
    <x v="46"/>
    <n v="11"/>
    <n v="8"/>
    <n v="6"/>
    <n v="46"/>
    <n v="1"/>
    <n v="2"/>
    <n v="1"/>
    <n v="2"/>
    <n v="8"/>
    <n v="0"/>
    <n v="0"/>
    <n v="0"/>
    <n v="0"/>
    <n v="0"/>
    <n v="0"/>
    <n v="0"/>
    <x v="4"/>
    <n v="96"/>
    <n v="16"/>
    <n v="16"/>
    <m/>
    <n v="6"/>
    <n v="626"/>
    <m/>
    <n v="16.666666666666664"/>
    <n v="3"/>
    <n v="1"/>
    <n v="2"/>
    <s v="312"/>
    <s v="Needs Attention"/>
    <m/>
    <n v="626"/>
    <n v="1.715068493150685"/>
    <n v="3.4984025559105429"/>
    <n v="55.974440894568687"/>
    <n v="55.974440894568687"/>
    <n v="13.904761904761905"/>
    <d v="2013-03-04T00:00:00"/>
    <s v="Unique"/>
  </r>
  <r>
    <n v="4406"/>
    <n v="1970"/>
    <s v="Graduation"/>
    <s v="Together"/>
    <n v="67419"/>
    <n v="0"/>
    <n v="1"/>
    <d v="2013-01-16T00:00:00"/>
    <n v="29"/>
    <n v="846"/>
    <n v="84"/>
    <n v="352"/>
    <n v="91"/>
    <n v="56"/>
    <n v="42"/>
    <x v="336"/>
    <x v="108"/>
    <n v="352"/>
    <n v="91"/>
    <n v="56"/>
    <n v="42"/>
    <n v="4"/>
    <n v="9"/>
    <n v="4"/>
    <n v="8"/>
    <n v="5"/>
    <n v="0"/>
    <n v="0"/>
    <n v="0"/>
    <n v="0"/>
    <n v="0"/>
    <n v="0"/>
    <n v="0"/>
    <x v="2"/>
    <n v="1471"/>
    <n v="245.16666666666666"/>
    <n v="58.84"/>
    <m/>
    <n v="25"/>
    <n v="626"/>
    <m/>
    <n v="16"/>
    <n v="4"/>
    <n v="5"/>
    <n v="5"/>
    <s v="455"/>
    <s v="Frequent Buyers"/>
    <m/>
    <n v="626"/>
    <n v="1.715068493150685"/>
    <n v="14.57667731629393"/>
    <n v="857.69169329073486"/>
    <n v="857.69169329073475"/>
    <n v="44.611111111111114"/>
    <d v="2013-02-14T00:00:00"/>
    <s v="Unique"/>
  </r>
  <r>
    <n v="5370"/>
    <n v="1973"/>
    <s v="PhD"/>
    <s v="Married"/>
    <n v="32644"/>
    <n v="1"/>
    <n v="0"/>
    <d v="2013-01-16T00:00:00"/>
    <n v="38"/>
    <n v="239"/>
    <n v="3"/>
    <n v="141"/>
    <n v="0"/>
    <n v="7"/>
    <n v="23"/>
    <x v="337"/>
    <x v="8"/>
    <n v="141"/>
    <s v=""/>
    <n v="7"/>
    <n v="23"/>
    <n v="4"/>
    <n v="7"/>
    <n v="1"/>
    <n v="6"/>
    <n v="8"/>
    <n v="0"/>
    <n v="0"/>
    <n v="1"/>
    <n v="0"/>
    <n v="0"/>
    <n v="0"/>
    <n v="0"/>
    <x v="0"/>
    <n v="413"/>
    <n v="68.833333333333329"/>
    <n v="22.944444444444443"/>
    <m/>
    <n v="18"/>
    <n v="626"/>
    <m/>
    <n v="22.222222222222221"/>
    <n v="4"/>
    <n v="4"/>
    <n v="3"/>
    <s v="443"/>
    <s v="Potential Loyalists"/>
    <m/>
    <n v="626"/>
    <n v="1.715068493150685"/>
    <n v="10.495207667731629"/>
    <n v="240.8067092651757"/>
    <n v="240.8067092651757"/>
    <n v="477.97619047619048"/>
    <d v="2013-02-23T00:00:00"/>
    <s v="Unique"/>
  </r>
  <r>
    <n v="8969"/>
    <n v="1977"/>
    <s v="Graduation"/>
    <s v="Married"/>
    <n v="71855"/>
    <n v="0"/>
    <n v="1"/>
    <d v="2013-01-16T00:00:00"/>
    <n v="59"/>
    <n v="548"/>
    <n v="31"/>
    <n v="422"/>
    <n v="0"/>
    <n v="112"/>
    <n v="28"/>
    <x v="338"/>
    <x v="109"/>
    <n v="422"/>
    <s v=""/>
    <n v="112"/>
    <n v="28"/>
    <n v="4"/>
    <n v="5"/>
    <n v="5"/>
    <n v="11"/>
    <n v="3"/>
    <n v="0"/>
    <n v="0"/>
    <n v="0"/>
    <n v="0"/>
    <n v="0"/>
    <n v="0"/>
    <n v="0"/>
    <x v="3"/>
    <n v="1141"/>
    <n v="190.16666666666666"/>
    <n v="45.64"/>
    <m/>
    <n v="25"/>
    <n v="626"/>
    <m/>
    <n v="16"/>
    <n v="3"/>
    <n v="5"/>
    <n v="4"/>
    <s v="354"/>
    <s v="Frequent Buyers"/>
    <m/>
    <n v="626"/>
    <n v="1.715068493150685"/>
    <n v="14.57667731629393"/>
    <n v="665.27955271565497"/>
    <n v="665.27955271565497"/>
    <n v="20.857142857142858"/>
    <d v="2013-03-16T00:00:00"/>
    <s v="Unique"/>
  </r>
  <r>
    <n v="6422"/>
    <n v="1954"/>
    <s v="Graduation"/>
    <s v="Married"/>
    <n v="86718"/>
    <n v="0"/>
    <n v="0"/>
    <d v="2013-01-17T00:00:00"/>
    <n v="20"/>
    <n v="344"/>
    <n v="189"/>
    <n v="482"/>
    <n v="50"/>
    <n v="33"/>
    <n v="172"/>
    <x v="339"/>
    <x v="110"/>
    <n v="482"/>
    <n v="50"/>
    <n v="33"/>
    <n v="172"/>
    <n v="1"/>
    <n v="5"/>
    <n v="6"/>
    <n v="5"/>
    <n v="2"/>
    <n v="0"/>
    <n v="0"/>
    <n v="0"/>
    <n v="0"/>
    <n v="0"/>
    <n v="0"/>
    <n v="0"/>
    <x v="6"/>
    <n v="1270"/>
    <n v="211.66666666666666"/>
    <n v="74.705882352941174"/>
    <m/>
    <n v="17"/>
    <n v="625"/>
    <m/>
    <n v="5.8823529411764701"/>
    <n v="4"/>
    <n v="3"/>
    <n v="5"/>
    <s v="435"/>
    <s v="Big Spenders"/>
    <m/>
    <n v="625"/>
    <n v="1.7123287671232876"/>
    <n v="9.9280000000000008"/>
    <n v="741.68000000000006"/>
    <n v="741.68000000000006"/>
    <n v="292.46422893481719"/>
    <d v="2013-02-06T00:00:00"/>
    <s v="Unique"/>
  </r>
  <r>
    <n v="3445"/>
    <n v="1956"/>
    <s v="Graduation"/>
    <s v="Single"/>
    <n v="60714"/>
    <n v="0"/>
    <n v="0"/>
    <d v="2013-01-17T00:00:00"/>
    <n v="56"/>
    <n v="216"/>
    <n v="162"/>
    <n v="224"/>
    <n v="101"/>
    <n v="92"/>
    <n v="162"/>
    <x v="340"/>
    <x v="111"/>
    <n v="224"/>
    <n v="101"/>
    <n v="92"/>
    <n v="162"/>
    <n v="2"/>
    <n v="7"/>
    <n v="4"/>
    <n v="10"/>
    <n v="5"/>
    <n v="0"/>
    <n v="0"/>
    <n v="0"/>
    <n v="0"/>
    <n v="0"/>
    <n v="1"/>
    <n v="0"/>
    <x v="3"/>
    <n v="957"/>
    <n v="159.5"/>
    <n v="41.608695652173914"/>
    <m/>
    <n v="23"/>
    <n v="625"/>
    <m/>
    <n v="8.695652173913043"/>
    <n v="3"/>
    <n v="5"/>
    <n v="4"/>
    <s v="354"/>
    <s v="Frequent Buyers"/>
    <m/>
    <n v="625"/>
    <n v="1.7123287671232876"/>
    <n v="13.432"/>
    <n v="558.88800000000003"/>
    <n v="558.88800000000003"/>
    <n v="792.67090620031797"/>
    <d v="2013-03-14T00:00:00"/>
    <s v="Unique"/>
  </r>
  <r>
    <n v="1734"/>
    <n v="1968"/>
    <s v="PhD"/>
    <s v="Together"/>
    <n v="40706"/>
    <n v="2"/>
    <n v="1"/>
    <d v="2013-01-17T00:00:00"/>
    <n v="37"/>
    <n v="59"/>
    <n v="0"/>
    <n v="11"/>
    <n v="4"/>
    <n v="2"/>
    <n v="5"/>
    <x v="341"/>
    <x v="0"/>
    <n v="11"/>
    <n v="4"/>
    <n v="2"/>
    <n v="5"/>
    <n v="4"/>
    <n v="3"/>
    <n v="0"/>
    <n v="4"/>
    <n v="7"/>
    <n v="0"/>
    <n v="0"/>
    <n v="0"/>
    <n v="0"/>
    <n v="0"/>
    <n v="0"/>
    <n v="0"/>
    <x v="3"/>
    <n v="81"/>
    <n v="13.5"/>
    <n v="7.3636363636363633"/>
    <m/>
    <n v="11"/>
    <n v="625"/>
    <m/>
    <n v="36.363636363636367"/>
    <n v="4"/>
    <n v="2"/>
    <n v="2"/>
    <s v="422"/>
    <s v="Potential Loyalists"/>
    <m/>
    <n v="625"/>
    <n v="1.7123287671232876"/>
    <n v="6.4240000000000004"/>
    <n v="47.304000000000002"/>
    <n v="47.304000000000002"/>
    <n v="58.028616852146264"/>
    <d v="2013-02-23T00:00:00"/>
    <s v="Unique"/>
  </r>
  <r>
    <n v="1802"/>
    <n v="1971"/>
    <s v="Graduation"/>
    <s v="Married"/>
    <n v="64795"/>
    <n v="0"/>
    <n v="1"/>
    <d v="2013-01-17T00:00:00"/>
    <n v="23"/>
    <n v="412"/>
    <n v="5"/>
    <n v="119"/>
    <n v="38"/>
    <n v="29"/>
    <n v="77"/>
    <x v="342"/>
    <x v="30"/>
    <n v="119"/>
    <n v="38"/>
    <n v="29"/>
    <n v="77"/>
    <n v="3"/>
    <n v="3"/>
    <n v="3"/>
    <n v="12"/>
    <n v="2"/>
    <n v="0"/>
    <n v="0"/>
    <n v="0"/>
    <n v="0"/>
    <n v="0"/>
    <n v="0"/>
    <n v="0"/>
    <x v="0"/>
    <n v="680"/>
    <n v="113.33333333333333"/>
    <n v="32.38095238095238"/>
    <m/>
    <n v="21"/>
    <n v="625"/>
    <m/>
    <n v="14.285714285714285"/>
    <n v="4"/>
    <n v="4"/>
    <n v="4"/>
    <s v="444"/>
    <s v="Potential Loyalists"/>
    <m/>
    <n v="625"/>
    <n v="1.7123287671232876"/>
    <n v="12.264000000000001"/>
    <n v="397.12"/>
    <n v="397.12"/>
    <n v="58.028616852146264"/>
    <d v="2013-02-09T00:00:00"/>
    <s v="Unique"/>
  </r>
  <r>
    <n v="9220"/>
    <n v="1971"/>
    <s v="Graduation"/>
    <s v="Single"/>
    <n v="91700"/>
    <n v="0"/>
    <n v="0"/>
    <d v="2013-01-17T00:00:00"/>
    <n v="58"/>
    <n v="576"/>
    <n v="172"/>
    <n v="961"/>
    <n v="125"/>
    <n v="115"/>
    <n v="19"/>
    <x v="343"/>
    <x v="112"/>
    <n v="961"/>
    <n v="125"/>
    <n v="115"/>
    <n v="19"/>
    <n v="1"/>
    <n v="8"/>
    <n v="6"/>
    <n v="5"/>
    <n v="3"/>
    <n v="0"/>
    <n v="0"/>
    <n v="0"/>
    <n v="0"/>
    <n v="0"/>
    <n v="1"/>
    <n v="0"/>
    <x v="0"/>
    <n v="1968"/>
    <n v="328"/>
    <n v="98.4"/>
    <m/>
    <n v="20"/>
    <n v="625"/>
    <m/>
    <n v="5"/>
    <n v="3"/>
    <n v="4"/>
    <n v="5"/>
    <s v="345"/>
    <s v="Big Spenders"/>
    <m/>
    <n v="625"/>
    <n v="1.7123287671232876"/>
    <n v="11.68"/>
    <n v="1149.3120000000001"/>
    <n v="1149.3120000000001"/>
    <n v="792.67090620031797"/>
    <d v="2013-03-16T00:00:00"/>
    <s v="Unique"/>
  </r>
  <r>
    <n v="3270"/>
    <n v="1978"/>
    <s v="2n Cycle"/>
    <s v="Together"/>
    <n v="17117"/>
    <n v="1"/>
    <n v="0"/>
    <d v="2013-01-17T00:00:00"/>
    <n v="96"/>
    <n v="12"/>
    <n v="23"/>
    <n v="38"/>
    <n v="30"/>
    <n v="18"/>
    <n v="7"/>
    <x v="276"/>
    <x v="46"/>
    <n v="38"/>
    <n v="30"/>
    <n v="18"/>
    <n v="7"/>
    <n v="4"/>
    <n v="3"/>
    <n v="1"/>
    <n v="3"/>
    <n v="9"/>
    <n v="0"/>
    <n v="0"/>
    <n v="0"/>
    <n v="0"/>
    <n v="0"/>
    <n v="0"/>
    <n v="0"/>
    <x v="3"/>
    <n v="128"/>
    <n v="21.333333333333332"/>
    <n v="11.636363636363637"/>
    <m/>
    <n v="11"/>
    <n v="625"/>
    <m/>
    <n v="36.363636363636367"/>
    <n v="1"/>
    <n v="2"/>
    <n v="2"/>
    <s v="122"/>
    <s v="Lost"/>
    <m/>
    <n v="625"/>
    <n v="1.7123287671232876"/>
    <n v="6.4240000000000004"/>
    <n v="74.75200000000001"/>
    <n v="74.751999999999995"/>
    <n v="6.3831478537360891"/>
    <d v="2013-04-23T00:00:00"/>
    <s v="Unique"/>
  </r>
  <r>
    <n v="236"/>
    <n v="1951"/>
    <s v="Graduation"/>
    <s v="Married"/>
    <n v="34838"/>
    <n v="1"/>
    <n v="1"/>
    <d v="2013-01-19T00:00:00"/>
    <n v="62"/>
    <n v="28"/>
    <n v="23"/>
    <n v="29"/>
    <n v="29"/>
    <n v="14"/>
    <n v="47"/>
    <x v="66"/>
    <x v="46"/>
    <n v="29"/>
    <n v="29"/>
    <n v="14"/>
    <n v="47"/>
    <n v="3"/>
    <n v="2"/>
    <n v="1"/>
    <n v="4"/>
    <n v="6"/>
    <n v="0"/>
    <n v="0"/>
    <n v="0"/>
    <n v="0"/>
    <n v="0"/>
    <n v="0"/>
    <n v="0"/>
    <x v="2"/>
    <n v="170"/>
    <n v="28.333333333333332"/>
    <n v="17"/>
    <m/>
    <n v="10"/>
    <n v="623"/>
    <m/>
    <n v="30"/>
    <n v="2"/>
    <n v="2"/>
    <n v="2"/>
    <s v="222"/>
    <s v="About to Sleep"/>
    <m/>
    <n v="623"/>
    <n v="1.7068493150684931"/>
    <n v="5.8587479935794544"/>
    <n v="99.598715890850727"/>
    <n v="99.598715890850727"/>
    <n v="24.992038216560509"/>
    <d v="2013-03-22T00:00:00"/>
    <s v="Unique"/>
  </r>
  <r>
    <n v="1497"/>
    <n v="1952"/>
    <s v="Graduation"/>
    <s v="Single"/>
    <n v="47958"/>
    <n v="0"/>
    <n v="1"/>
    <d v="2013-01-19T00:00:00"/>
    <n v="8"/>
    <n v="268"/>
    <n v="11"/>
    <n v="88"/>
    <n v="15"/>
    <n v="3"/>
    <n v="22"/>
    <x v="344"/>
    <x v="113"/>
    <n v="88"/>
    <n v="15"/>
    <n v="3"/>
    <n v="22"/>
    <n v="2"/>
    <n v="6"/>
    <n v="3"/>
    <n v="5"/>
    <n v="5"/>
    <n v="0"/>
    <n v="0"/>
    <n v="0"/>
    <n v="0"/>
    <n v="0"/>
    <n v="0"/>
    <n v="0"/>
    <x v="3"/>
    <n v="407"/>
    <n v="67.833333333333329"/>
    <n v="25.4375"/>
    <m/>
    <n v="16"/>
    <n v="623"/>
    <m/>
    <n v="12.5"/>
    <n v="5"/>
    <n v="3"/>
    <n v="3"/>
    <s v="533"/>
    <s v="Loyal Customers"/>
    <m/>
    <n v="623"/>
    <n v="1.7068493150684931"/>
    <n v="9.3739967897271264"/>
    <n v="238.45104333868377"/>
    <n v="238.4510433386838"/>
    <n v="327.10063897763575"/>
    <d v="2013-01-27T00:00:00"/>
    <s v="Unique"/>
  </r>
  <r>
    <n v="1829"/>
    <n v="1961"/>
    <s v="PhD"/>
    <s v="Divorced"/>
    <n v="54959"/>
    <n v="0"/>
    <n v="1"/>
    <d v="2013-01-19T00:00:00"/>
    <n v="55"/>
    <n v="1148"/>
    <n v="0"/>
    <n v="60"/>
    <n v="0"/>
    <n v="0"/>
    <n v="24"/>
    <x v="345"/>
    <x v="0"/>
    <n v="60"/>
    <s v=""/>
    <s v=""/>
    <n v="24"/>
    <n v="3"/>
    <n v="9"/>
    <n v="5"/>
    <n v="4"/>
    <n v="7"/>
    <n v="0"/>
    <n v="0"/>
    <n v="0"/>
    <n v="1"/>
    <n v="0"/>
    <n v="1"/>
    <n v="0"/>
    <x v="0"/>
    <n v="1232"/>
    <n v="205.33333333333334"/>
    <n v="58.666666666666664"/>
    <m/>
    <n v="21"/>
    <n v="623"/>
    <m/>
    <n v="14.285714285714285"/>
    <n v="3"/>
    <n v="4"/>
    <n v="5"/>
    <s v="345"/>
    <s v="Big Spenders"/>
    <m/>
    <n v="623"/>
    <n v="1.7068493150684931"/>
    <n v="12.303370786516854"/>
    <n v="721.79775280898878"/>
    <n v="721.79775280898878"/>
    <n v="938.40510366826163"/>
    <d v="2013-03-15T00:00:00"/>
    <s v="Unique"/>
  </r>
  <r>
    <n v="9739"/>
    <n v="1963"/>
    <s v="Graduation"/>
    <s v="Single"/>
    <n v="34377"/>
    <n v="0"/>
    <n v="1"/>
    <d v="2013-01-19T00:00:00"/>
    <n v="55"/>
    <n v="62"/>
    <n v="0"/>
    <n v="22"/>
    <n v="3"/>
    <n v="1"/>
    <n v="26"/>
    <x v="346"/>
    <x v="0"/>
    <n v="22"/>
    <n v="3"/>
    <n v="1"/>
    <n v="26"/>
    <n v="2"/>
    <n v="2"/>
    <n v="2"/>
    <n v="2"/>
    <n v="7"/>
    <n v="0"/>
    <n v="0"/>
    <n v="0"/>
    <n v="0"/>
    <n v="0"/>
    <n v="0"/>
    <n v="0"/>
    <x v="0"/>
    <n v="114"/>
    <n v="19"/>
    <n v="14.25"/>
    <m/>
    <n v="8"/>
    <n v="623"/>
    <m/>
    <n v="25"/>
    <n v="3"/>
    <n v="2"/>
    <n v="2"/>
    <s v="322"/>
    <s v="Needs Attention"/>
    <m/>
    <n v="623"/>
    <n v="1.7068493150684931"/>
    <n v="4.6869983948635632"/>
    <n v="66.789727126805772"/>
    <n v="66.789727126805772"/>
    <n v="557.1052631578948"/>
    <d v="2013-03-15T00:00:00"/>
    <s v="Unique"/>
  </r>
  <r>
    <n v="591"/>
    <n v="1957"/>
    <s v="Graduation"/>
    <s v="Widow"/>
    <n v="66033"/>
    <n v="0"/>
    <n v="1"/>
    <d v="2013-01-20T00:00:00"/>
    <n v="76"/>
    <n v="293"/>
    <n v="35"/>
    <n v="179"/>
    <n v="46"/>
    <n v="59"/>
    <n v="65"/>
    <x v="0"/>
    <x v="68"/>
    <n v="179"/>
    <n v="46"/>
    <n v="59"/>
    <n v="65"/>
    <n v="2"/>
    <n v="8"/>
    <n v="3"/>
    <n v="7"/>
    <n v="7"/>
    <n v="0"/>
    <n v="0"/>
    <n v="0"/>
    <n v="0"/>
    <n v="0"/>
    <n v="0"/>
    <n v="0"/>
    <x v="6"/>
    <n v="677"/>
    <n v="112.83333333333333"/>
    <n v="33.85"/>
    <m/>
    <n v="20"/>
    <n v="622"/>
    <m/>
    <n v="10"/>
    <n v="2"/>
    <n v="4"/>
    <n v="4"/>
    <s v="244"/>
    <s v="About to Sleep"/>
    <m/>
    <n v="622"/>
    <n v="1.704109589041096"/>
    <n v="11.736334405144694"/>
    <n v="397.2749196141479"/>
    <n v="397.2749196141479"/>
    <n v="55.974440894568687"/>
    <d v="2013-04-06T00:00:00"/>
    <s v="Unique"/>
  </r>
  <r>
    <n v="199"/>
    <n v="1962"/>
    <s v="Master"/>
    <s v="Single"/>
    <n v="45183"/>
    <n v="0"/>
    <n v="0"/>
    <d v="2013-01-20T00:00:00"/>
    <n v="33"/>
    <n v="219"/>
    <n v="3"/>
    <n v="60"/>
    <n v="12"/>
    <n v="9"/>
    <n v="12"/>
    <x v="9"/>
    <x v="8"/>
    <n v="60"/>
    <n v="12"/>
    <n v="9"/>
    <n v="12"/>
    <n v="1"/>
    <n v="4"/>
    <n v="1"/>
    <n v="7"/>
    <n v="7"/>
    <n v="0"/>
    <n v="0"/>
    <n v="0"/>
    <n v="1"/>
    <n v="0"/>
    <n v="0"/>
    <n v="0"/>
    <x v="2"/>
    <n v="315"/>
    <n v="52.5"/>
    <n v="24.23076923076923"/>
    <m/>
    <n v="13"/>
    <n v="622"/>
    <m/>
    <n v="7.6923076923076925"/>
    <n v="4"/>
    <n v="3"/>
    <n v="3"/>
    <s v="433"/>
    <s v="Potential Loyalists"/>
    <m/>
    <n v="622"/>
    <n v="1.704109589041096"/>
    <n v="7.628617363344051"/>
    <n v="184.84726688102893"/>
    <n v="184.84726688102893"/>
    <n v="857.69169329073475"/>
    <d v="2013-02-22T00:00:00"/>
    <s v="Unique"/>
  </r>
  <r>
    <n v="9710"/>
    <n v="1969"/>
    <s v="PhD"/>
    <s v="Divorced"/>
    <n v="58086"/>
    <n v="0"/>
    <n v="1"/>
    <d v="2013-01-20T00:00:00"/>
    <n v="80"/>
    <n v="708"/>
    <n v="7"/>
    <n v="62"/>
    <n v="0"/>
    <n v="0"/>
    <n v="15"/>
    <x v="347"/>
    <x v="48"/>
    <n v="62"/>
    <s v=""/>
    <s v=""/>
    <n v="15"/>
    <n v="2"/>
    <n v="11"/>
    <n v="3"/>
    <n v="7"/>
    <n v="8"/>
    <n v="0"/>
    <n v="0"/>
    <n v="0"/>
    <n v="0"/>
    <n v="0"/>
    <n v="0"/>
    <n v="0"/>
    <x v="0"/>
    <n v="792"/>
    <n v="132"/>
    <n v="34.434782608695649"/>
    <m/>
    <n v="23"/>
    <n v="622"/>
    <m/>
    <n v="8.695652173913043"/>
    <n v="1"/>
    <n v="5"/>
    <n v="4"/>
    <s v="154"/>
    <s v="Frequent Buyers"/>
    <m/>
    <n v="622"/>
    <n v="1.704109589041096"/>
    <n v="13.496784565916398"/>
    <n v="464.75884244372986"/>
    <n v="464.75884244372986"/>
    <n v="55.974440894568687"/>
    <d v="2013-04-10T00:00:00"/>
    <s v="Unique"/>
  </r>
  <r>
    <n v="3641"/>
    <n v="1976"/>
    <s v="Graduation"/>
    <s v="Married"/>
    <n v="13624"/>
    <n v="1"/>
    <n v="0"/>
    <d v="2013-01-20T00:00:00"/>
    <n v="93"/>
    <n v="10"/>
    <n v="2"/>
    <n v="15"/>
    <n v="2"/>
    <n v="1"/>
    <n v="6"/>
    <x v="122"/>
    <x v="12"/>
    <n v="15"/>
    <n v="2"/>
    <n v="1"/>
    <n v="6"/>
    <n v="2"/>
    <n v="2"/>
    <n v="0"/>
    <n v="3"/>
    <n v="6"/>
    <n v="0"/>
    <n v="0"/>
    <n v="0"/>
    <n v="0"/>
    <n v="0"/>
    <n v="0"/>
    <n v="0"/>
    <x v="0"/>
    <n v="36"/>
    <n v="6"/>
    <n v="5.1428571428571432"/>
    <m/>
    <n v="7"/>
    <n v="622"/>
    <m/>
    <n v="28.571428571428569"/>
    <n v="1"/>
    <n v="1"/>
    <n v="1"/>
    <s v="111"/>
    <s v="Lost"/>
    <m/>
    <n v="622"/>
    <n v="1.704109589041096"/>
    <n v="4.107717041800643"/>
    <n v="21.125401929260452"/>
    <n v="21.125401929260448"/>
    <n v="665.27955271565497"/>
    <d v="2013-04-23T00:00:00"/>
    <s v="Unique"/>
  </r>
  <r>
    <n v="10513"/>
    <n v="1992"/>
    <s v="Graduation"/>
    <s v="Together"/>
    <n v="63207"/>
    <n v="0"/>
    <n v="0"/>
    <d v="2013-01-20T00:00:00"/>
    <n v="68"/>
    <n v="438"/>
    <n v="169"/>
    <n v="565"/>
    <n v="91"/>
    <n v="169"/>
    <n v="70"/>
    <x v="348"/>
    <x v="106"/>
    <n v="565"/>
    <n v="91"/>
    <n v="169"/>
    <n v="70"/>
    <n v="1"/>
    <n v="2"/>
    <n v="3"/>
    <n v="6"/>
    <n v="7"/>
    <n v="1"/>
    <n v="0"/>
    <n v="0"/>
    <n v="0"/>
    <n v="0"/>
    <n v="0"/>
    <n v="0"/>
    <x v="0"/>
    <n v="1502"/>
    <n v="250.33333333333334"/>
    <n v="125.16666666666667"/>
    <m/>
    <n v="12"/>
    <n v="622"/>
    <m/>
    <n v="8.3333333333333321"/>
    <n v="2"/>
    <n v="2"/>
    <n v="5"/>
    <s v="225"/>
    <s v="Big Spenders"/>
    <m/>
    <n v="622"/>
    <n v="1.704109589041096"/>
    <n v="7.0418006430868161"/>
    <n v="881.39871382636647"/>
    <n v="881.39871382636647"/>
    <n v="240.8067092651757"/>
    <d v="2013-03-29T00:00:00"/>
    <s v="Unique"/>
  </r>
  <r>
    <n v="7494"/>
    <n v="1950"/>
    <s v="PhD"/>
    <s v="Divorced"/>
    <n v="42873"/>
    <n v="1"/>
    <n v="1"/>
    <d v="2013-01-21T00:00:00"/>
    <n v="11"/>
    <n v="209"/>
    <n v="0"/>
    <n v="40"/>
    <n v="3"/>
    <n v="2"/>
    <n v="15"/>
    <x v="349"/>
    <x v="0"/>
    <n v="40"/>
    <n v="3"/>
    <n v="2"/>
    <n v="15"/>
    <n v="4"/>
    <n v="6"/>
    <n v="1"/>
    <n v="4"/>
    <n v="8"/>
    <n v="0"/>
    <n v="0"/>
    <n v="0"/>
    <n v="0"/>
    <n v="0"/>
    <n v="0"/>
    <n v="0"/>
    <x v="2"/>
    <n v="269"/>
    <n v="44.833333333333336"/>
    <n v="17.933333333333334"/>
    <m/>
    <n v="15"/>
    <n v="621"/>
    <m/>
    <n v="26.666666666666668"/>
    <n v="5"/>
    <n v="3"/>
    <n v="3"/>
    <s v="533"/>
    <s v="Loyal Customers"/>
    <m/>
    <n v="621"/>
    <n v="1.7013698630136986"/>
    <n v="8.816425120772946"/>
    <n v="158.10789049919484"/>
    <n v="158.10789049919484"/>
    <n v="1149.3120000000001"/>
    <d v="2013-02-01T00:00:00"/>
    <s v="Unique"/>
  </r>
  <r>
    <n v="4611"/>
    <n v="1970"/>
    <s v="Graduation"/>
    <s v="Together"/>
    <n v="105471"/>
    <n v="0"/>
    <n v="0"/>
    <d v="2013-01-21T00:00:00"/>
    <n v="36"/>
    <n v="1009"/>
    <n v="181"/>
    <n v="104"/>
    <n v="202"/>
    <n v="21"/>
    <n v="207"/>
    <x v="350"/>
    <x v="114"/>
    <n v="104"/>
    <n v="202"/>
    <n v="21"/>
    <n v="207"/>
    <n v="0"/>
    <n v="9"/>
    <n v="8"/>
    <n v="13"/>
    <n v="3"/>
    <n v="1"/>
    <n v="0"/>
    <n v="0"/>
    <n v="0"/>
    <n v="1"/>
    <n v="1"/>
    <n v="0"/>
    <x v="0"/>
    <n v="1724"/>
    <n v="287.33333333333331"/>
    <n v="57.466666666666669"/>
    <m/>
    <n v="30"/>
    <n v="621"/>
    <m/>
    <n v="0"/>
    <n v="4"/>
    <n v="5"/>
    <n v="5"/>
    <s v="455"/>
    <s v="Frequent Buyers"/>
    <m/>
    <n v="621"/>
    <n v="1.7013698630136986"/>
    <n v="17.632850241545892"/>
    <n v="1013.3011272141706"/>
    <n v="1013.3011272141707"/>
    <n v="802.30031948881788"/>
    <d v="2013-02-26T00:00:00"/>
    <s v="Unique"/>
  </r>
  <r>
    <n v="2877"/>
    <n v="1974"/>
    <s v="Master"/>
    <s v="Together"/>
    <n v="46014"/>
    <n v="1"/>
    <n v="1"/>
    <d v="2013-01-21T00:00:00"/>
    <n v="21"/>
    <n v="410"/>
    <n v="0"/>
    <n v="59"/>
    <n v="19"/>
    <n v="9"/>
    <n v="44"/>
    <x v="279"/>
    <x v="0"/>
    <n v="59"/>
    <n v="19"/>
    <n v="9"/>
    <n v="44"/>
    <n v="10"/>
    <n v="7"/>
    <n v="1"/>
    <n v="8"/>
    <n v="7"/>
    <n v="0"/>
    <n v="0"/>
    <n v="0"/>
    <n v="0"/>
    <n v="0"/>
    <n v="0"/>
    <n v="0"/>
    <x v="3"/>
    <n v="541"/>
    <n v="90.166666666666671"/>
    <n v="20.807692307692307"/>
    <m/>
    <n v="26"/>
    <n v="621"/>
    <m/>
    <n v="38.461538461538467"/>
    <n v="4"/>
    <n v="5"/>
    <n v="3"/>
    <s v="453"/>
    <s v="Frequent Buyers"/>
    <m/>
    <n v="621"/>
    <n v="1.7013698630136986"/>
    <n v="15.281803542673108"/>
    <n v="317.97906602254426"/>
    <n v="317.97906602254426"/>
    <n v="74.751999999999995"/>
    <d v="2013-02-11T00:00:00"/>
    <s v="Unique"/>
  </r>
  <r>
    <n v="7488"/>
    <n v="1963"/>
    <s v="Master"/>
    <s v="Single"/>
    <n v="64191"/>
    <n v="0"/>
    <n v="1"/>
    <d v="2013-01-22T00:00:00"/>
    <n v="30"/>
    <n v="420"/>
    <n v="15"/>
    <n v="186"/>
    <n v="151"/>
    <n v="38"/>
    <n v="15"/>
    <x v="351"/>
    <x v="9"/>
    <n v="186"/>
    <n v="151"/>
    <n v="38"/>
    <n v="15"/>
    <n v="3"/>
    <n v="5"/>
    <n v="3"/>
    <n v="13"/>
    <n v="3"/>
    <n v="0"/>
    <n v="0"/>
    <n v="0"/>
    <n v="0"/>
    <n v="0"/>
    <n v="0"/>
    <n v="0"/>
    <x v="0"/>
    <n v="825"/>
    <n v="137.5"/>
    <n v="34.375"/>
    <m/>
    <n v="24"/>
    <n v="620"/>
    <m/>
    <n v="12.5"/>
    <n v="4"/>
    <n v="5"/>
    <n v="4"/>
    <s v="454"/>
    <s v="Frequent Buyers"/>
    <m/>
    <n v="620"/>
    <n v="1.6986301369863013"/>
    <n v="14.129032258064518"/>
    <n v="485.6854838709678"/>
    <n v="485.68548387096774"/>
    <n v="47.304000000000002"/>
    <d v="2013-02-21T00:00:00"/>
    <s v="Unique"/>
  </r>
  <r>
    <n v="5263"/>
    <n v="1977"/>
    <s v="2n Cycle"/>
    <s v="Married"/>
    <n v="31056"/>
    <n v="1"/>
    <n v="0"/>
    <d v="2013-01-22T00:00:00"/>
    <n v="99"/>
    <n v="5"/>
    <n v="10"/>
    <n v="13"/>
    <n v="3"/>
    <n v="8"/>
    <n v="16"/>
    <x v="5"/>
    <x v="17"/>
    <n v="13"/>
    <n v="3"/>
    <n v="8"/>
    <n v="16"/>
    <n v="1"/>
    <n v="1"/>
    <n v="0"/>
    <n v="3"/>
    <n v="8"/>
    <n v="0"/>
    <n v="0"/>
    <n v="0"/>
    <n v="0"/>
    <n v="0"/>
    <n v="0"/>
    <n v="0"/>
    <x v="0"/>
    <n v="55"/>
    <n v="9.1666666666666661"/>
    <n v="11"/>
    <m/>
    <n v="5"/>
    <n v="620"/>
    <m/>
    <n v="20"/>
    <n v="1"/>
    <n v="1"/>
    <n v="1"/>
    <s v="111"/>
    <s v="Lost"/>
    <m/>
    <n v="620"/>
    <n v="1.6986301369863013"/>
    <n v="2.9435483870967745"/>
    <n v="32.37903225806452"/>
    <n v="32.37903225806452"/>
    <n v="558.88800000000003"/>
    <d v="2013-05-01T00:00:00"/>
    <s v="Unique"/>
  </r>
  <r>
    <n v="6642"/>
    <n v="1961"/>
    <s v="Graduation"/>
    <s v="Divorced"/>
    <n v="27215"/>
    <n v="2"/>
    <n v="1"/>
    <d v="2013-01-23T00:00:00"/>
    <n v="50"/>
    <n v="30"/>
    <n v="5"/>
    <n v="22"/>
    <n v="8"/>
    <n v="9"/>
    <n v="28"/>
    <x v="352"/>
    <x v="30"/>
    <n v="22"/>
    <n v="8"/>
    <n v="9"/>
    <n v="28"/>
    <n v="4"/>
    <n v="2"/>
    <n v="1"/>
    <n v="4"/>
    <n v="6"/>
    <n v="0"/>
    <n v="0"/>
    <n v="0"/>
    <n v="0"/>
    <n v="0"/>
    <n v="0"/>
    <n v="0"/>
    <x v="3"/>
    <n v="102"/>
    <n v="17"/>
    <n v="9.2727272727272734"/>
    <m/>
    <n v="11"/>
    <n v="619"/>
    <m/>
    <n v="36.363636363636367"/>
    <n v="3"/>
    <n v="2"/>
    <n v="2"/>
    <s v="322"/>
    <s v="Needs Attention"/>
    <m/>
    <n v="619"/>
    <n v="1.6958904109589041"/>
    <n v="6.4862681744749597"/>
    <n v="60.145395799676905"/>
    <n v="60.145395799676898"/>
    <n v="66.789727126805772"/>
    <d v="2013-03-14T00:00:00"/>
    <s v="Unique"/>
  </r>
  <r>
    <n v="3523"/>
    <n v="1962"/>
    <s v="Graduation"/>
    <s v="Together"/>
    <n v="75072"/>
    <n v="0"/>
    <n v="1"/>
    <d v="2013-01-23T00:00:00"/>
    <n v="83"/>
    <n v="583"/>
    <n v="34"/>
    <n v="309"/>
    <n v="0"/>
    <n v="22"/>
    <n v="125"/>
    <x v="353"/>
    <x v="88"/>
    <n v="309"/>
    <s v=""/>
    <n v="22"/>
    <n v="125"/>
    <n v="2"/>
    <n v="5"/>
    <n v="4"/>
    <n v="8"/>
    <n v="3"/>
    <n v="0"/>
    <n v="0"/>
    <n v="0"/>
    <n v="0"/>
    <n v="0"/>
    <n v="0"/>
    <n v="0"/>
    <x v="0"/>
    <n v="1073"/>
    <n v="178.83333333333334"/>
    <n v="56.473684210526315"/>
    <m/>
    <n v="19"/>
    <n v="619"/>
    <m/>
    <n v="10.526315789473683"/>
    <n v="1"/>
    <n v="4"/>
    <n v="4"/>
    <s v="144"/>
    <s v="Lost"/>
    <m/>
    <n v="619"/>
    <n v="1.6958904109589041"/>
    <n v="11.203554119547658"/>
    <n v="632.70597738287563"/>
    <n v="632.70597738287563"/>
    <n v="397.12"/>
    <d v="2013-04-16T00:00:00"/>
    <s v="Unique"/>
  </r>
  <r>
    <n v="7019"/>
    <n v="1963"/>
    <s v="Graduation"/>
    <s v="Together"/>
    <n v="54414"/>
    <n v="1"/>
    <n v="1"/>
    <d v="2013-01-23T00:00:00"/>
    <n v="49"/>
    <n v="109"/>
    <n v="18"/>
    <n v="16"/>
    <n v="24"/>
    <n v="26"/>
    <n v="18"/>
    <x v="354"/>
    <x v="53"/>
    <n v="16"/>
    <n v="24"/>
    <n v="26"/>
    <n v="18"/>
    <n v="4"/>
    <n v="3"/>
    <n v="1"/>
    <n v="5"/>
    <n v="4"/>
    <n v="0"/>
    <n v="0"/>
    <n v="0"/>
    <n v="0"/>
    <n v="0"/>
    <n v="0"/>
    <n v="0"/>
    <x v="3"/>
    <n v="211"/>
    <n v="35.166666666666664"/>
    <n v="16.23076923076923"/>
    <m/>
    <n v="13"/>
    <n v="619"/>
    <m/>
    <n v="30.76923076923077"/>
    <n v="3"/>
    <n v="3"/>
    <n v="3"/>
    <s v="333"/>
    <s v="Needs Attention"/>
    <m/>
    <n v="619"/>
    <n v="1.6958904109589041"/>
    <n v="7.6655896607431337"/>
    <n v="124.41841680129239"/>
    <n v="124.41841680129241"/>
    <n v="721.79775280898878"/>
    <d v="2013-03-13T00:00:00"/>
    <s v="Unique"/>
  </r>
  <r>
    <n v="238"/>
    <n v="1967"/>
    <s v="2n Cycle"/>
    <s v="Together"/>
    <n v="67309"/>
    <n v="1"/>
    <n v="1"/>
    <d v="2013-01-23T00:00:00"/>
    <n v="76"/>
    <n v="515"/>
    <n v="47"/>
    <n v="181"/>
    <n v="149"/>
    <n v="95"/>
    <n v="95"/>
    <x v="355"/>
    <x v="19"/>
    <n v="181"/>
    <n v="149"/>
    <n v="95"/>
    <n v="95"/>
    <n v="15"/>
    <n v="9"/>
    <n v="6"/>
    <n v="9"/>
    <n v="7"/>
    <n v="0"/>
    <n v="0"/>
    <n v="0"/>
    <n v="0"/>
    <n v="0"/>
    <n v="0"/>
    <n v="0"/>
    <x v="0"/>
    <n v="1082"/>
    <n v="180.33333333333334"/>
    <n v="27.743589743589745"/>
    <m/>
    <n v="39"/>
    <n v="619"/>
    <m/>
    <n v="38.461538461538467"/>
    <n v="2"/>
    <n v="5"/>
    <n v="4"/>
    <s v="254"/>
    <s v="Frequent Buyers"/>
    <m/>
    <n v="619"/>
    <n v="1.6958904109589041"/>
    <n v="22.996768982229401"/>
    <n v="638.01292407108235"/>
    <n v="638.01292407108235"/>
    <n v="99.598715890850727"/>
    <d v="2013-04-09T00:00:00"/>
    <s v="Unique"/>
  </r>
  <r>
    <n v="6257"/>
    <n v="1976"/>
    <s v="Master"/>
    <s v="Single"/>
    <n v="60482"/>
    <n v="0"/>
    <n v="1"/>
    <d v="2013-01-23T00:00:00"/>
    <n v="81"/>
    <n v="255"/>
    <n v="43"/>
    <n v="134"/>
    <n v="37"/>
    <n v="14"/>
    <n v="24"/>
    <x v="356"/>
    <x v="98"/>
    <n v="134"/>
    <n v="37"/>
    <n v="14"/>
    <n v="24"/>
    <n v="1"/>
    <n v="7"/>
    <n v="2"/>
    <n v="7"/>
    <n v="7"/>
    <n v="0"/>
    <n v="0"/>
    <n v="0"/>
    <n v="0"/>
    <n v="0"/>
    <n v="0"/>
    <n v="0"/>
    <x v="3"/>
    <n v="507"/>
    <n v="84.5"/>
    <n v="29.823529411764707"/>
    <m/>
    <n v="17"/>
    <n v="619"/>
    <m/>
    <n v="5.8823529411764701"/>
    <n v="1"/>
    <n v="3"/>
    <n v="3"/>
    <s v="133"/>
    <s v="Lost"/>
    <m/>
    <n v="619"/>
    <n v="1.6958904109589041"/>
    <n v="10.024232633279484"/>
    <n v="298.95799676898224"/>
    <n v="298.95799676898224"/>
    <n v="741.68000000000006"/>
    <d v="2013-04-14T00:00:00"/>
    <s v="Unique"/>
  </r>
  <r>
    <n v="4487"/>
    <n v="1969"/>
    <s v="Master"/>
    <s v="Single"/>
    <n v="39858"/>
    <n v="1"/>
    <n v="0"/>
    <d v="2013-01-24T00:00:00"/>
    <n v="67"/>
    <n v="15"/>
    <n v="20"/>
    <n v="25"/>
    <n v="2"/>
    <n v="7"/>
    <n v="26"/>
    <x v="301"/>
    <x v="54"/>
    <n v="25"/>
    <n v="2"/>
    <n v="7"/>
    <n v="26"/>
    <n v="1"/>
    <n v="2"/>
    <n v="0"/>
    <n v="4"/>
    <n v="6"/>
    <n v="0"/>
    <n v="0"/>
    <n v="0"/>
    <n v="0"/>
    <n v="0"/>
    <n v="1"/>
    <n v="0"/>
    <x v="3"/>
    <n v="95"/>
    <n v="15.833333333333334"/>
    <n v="13.571428571428571"/>
    <m/>
    <n v="7"/>
    <n v="618"/>
    <m/>
    <n v="14.285714285714285"/>
    <n v="2"/>
    <n v="1"/>
    <n v="2"/>
    <s v="212"/>
    <s v="About to Sleep"/>
    <m/>
    <n v="618"/>
    <n v="1.6931506849315068"/>
    <n v="4.1343042071197411"/>
    <n v="56.108414239482201"/>
    <n v="56.108414239482201"/>
    <n v="238.4510433386838"/>
    <d v="2013-04-01T00:00:00"/>
    <s v="Unique"/>
  </r>
  <r>
    <n v="9500"/>
    <n v="1959"/>
    <s v="Graduation"/>
    <s v="Married"/>
    <n v="58113"/>
    <n v="0"/>
    <n v="1"/>
    <d v="2013-01-25T00:00:00"/>
    <n v="66"/>
    <n v="221"/>
    <n v="104"/>
    <n v="169"/>
    <n v="102"/>
    <n v="78"/>
    <n v="84"/>
    <x v="357"/>
    <x v="89"/>
    <n v="169"/>
    <n v="102"/>
    <n v="78"/>
    <n v="84"/>
    <n v="3"/>
    <n v="9"/>
    <n v="2"/>
    <n v="8"/>
    <n v="7"/>
    <n v="0"/>
    <n v="0"/>
    <n v="0"/>
    <n v="0"/>
    <n v="0"/>
    <n v="0"/>
    <n v="1"/>
    <x v="0"/>
    <n v="758"/>
    <n v="126.33333333333333"/>
    <n v="34.454545454545453"/>
    <m/>
    <n v="22"/>
    <n v="617"/>
    <m/>
    <n v="13.636363636363635"/>
    <n v="2"/>
    <n v="4"/>
    <n v="4"/>
    <s v="244"/>
    <s v="About to Sleep"/>
    <m/>
    <n v="617"/>
    <n v="1.6904109589041096"/>
    <n v="13.014586709886547"/>
    <n v="448.41166936790921"/>
    <n v="448.41166936790921"/>
    <n v="21.125401929260448"/>
    <d v="2013-04-01T00:00:00"/>
    <s v="Unique"/>
  </r>
  <r>
    <n v="7101"/>
    <n v="1963"/>
    <s v="PhD"/>
    <s v="Widow"/>
    <n v="52278"/>
    <n v="0"/>
    <n v="1"/>
    <d v="2013-01-25T00:00:00"/>
    <n v="24"/>
    <n v="953"/>
    <n v="0"/>
    <n v="71"/>
    <n v="0"/>
    <n v="0"/>
    <n v="174"/>
    <x v="358"/>
    <x v="0"/>
    <n v="71"/>
    <s v=""/>
    <s v=""/>
    <n v="174"/>
    <n v="6"/>
    <n v="10"/>
    <n v="5"/>
    <n v="10"/>
    <n v="8"/>
    <n v="0"/>
    <n v="0"/>
    <n v="0"/>
    <n v="0"/>
    <n v="0"/>
    <n v="0"/>
    <n v="0"/>
    <x v="0"/>
    <n v="1198"/>
    <n v="199.66666666666666"/>
    <n v="38.645161290322584"/>
    <m/>
    <n v="31"/>
    <n v="617"/>
    <m/>
    <n v="19.35483870967742"/>
    <n v="4"/>
    <n v="5"/>
    <n v="5"/>
    <s v="455"/>
    <s v="Frequent Buyers"/>
    <m/>
    <n v="617"/>
    <n v="1.6904109589041096"/>
    <n v="18.338735818476497"/>
    <n v="708.7034035656402"/>
    <n v="708.7034035656402"/>
    <n v="397.2749196141479"/>
    <d v="2013-02-18T00:00:00"/>
    <s v="Unique"/>
  </r>
  <r>
    <n v="9760"/>
    <n v="1963"/>
    <s v="PhD"/>
    <s v="Widow"/>
    <n v="52278"/>
    <n v="0"/>
    <n v="1"/>
    <d v="2013-01-25T00:00:00"/>
    <n v="24"/>
    <n v="953"/>
    <n v="0"/>
    <n v="71"/>
    <n v="0"/>
    <n v="0"/>
    <n v="174"/>
    <x v="358"/>
    <x v="0"/>
    <n v="71"/>
    <s v=""/>
    <s v=""/>
    <n v="174"/>
    <n v="6"/>
    <n v="10"/>
    <n v="5"/>
    <n v="10"/>
    <n v="8"/>
    <n v="0"/>
    <n v="0"/>
    <n v="0"/>
    <n v="0"/>
    <n v="0"/>
    <n v="1"/>
    <n v="0"/>
    <x v="3"/>
    <n v="1198"/>
    <n v="199.66666666666666"/>
    <n v="38.645161290322584"/>
    <m/>
    <n v="31"/>
    <n v="617"/>
    <m/>
    <n v="19.35483870967742"/>
    <n v="4"/>
    <n v="5"/>
    <n v="5"/>
    <s v="455"/>
    <s v="Frequent Buyers"/>
    <m/>
    <n v="617"/>
    <n v="1.6904109589041096"/>
    <n v="18.338735818476497"/>
    <n v="708.7034035656402"/>
    <n v="708.7034035656402"/>
    <n v="464.75884244372986"/>
    <d v="2013-02-18T00:00:00"/>
    <s v="Unique"/>
  </r>
  <r>
    <n v="2518"/>
    <n v="1986"/>
    <s v="2n Cycle"/>
    <s v="Together"/>
    <n v="20491"/>
    <n v="0"/>
    <n v="0"/>
    <d v="2013-01-25T00:00:00"/>
    <n v="16"/>
    <n v="5"/>
    <n v="4"/>
    <n v="5"/>
    <n v="4"/>
    <n v="2"/>
    <n v="10"/>
    <x v="5"/>
    <x v="16"/>
    <n v="5"/>
    <n v="4"/>
    <n v="2"/>
    <n v="10"/>
    <n v="1"/>
    <n v="0"/>
    <n v="1"/>
    <n v="2"/>
    <n v="7"/>
    <n v="0"/>
    <n v="0"/>
    <n v="0"/>
    <n v="0"/>
    <n v="0"/>
    <n v="0"/>
    <n v="0"/>
    <x v="5"/>
    <n v="30"/>
    <n v="5"/>
    <n v="7.5"/>
    <m/>
    <n v="4"/>
    <n v="617"/>
    <m/>
    <n v="25"/>
    <n v="5"/>
    <n v="1"/>
    <n v="1"/>
    <s v="511"/>
    <s v="Others"/>
    <m/>
    <n v="617"/>
    <n v="1.6904109589041096"/>
    <n v="2.3662884927066452"/>
    <n v="17.74716369529984"/>
    <n v="17.747163695299836"/>
    <n v="881.39871382636647"/>
    <d v="2013-02-10T00:00:00"/>
    <s v="Unique"/>
  </r>
  <r>
    <n v="1627"/>
    <n v="1957"/>
    <s v="2n Cycle"/>
    <s v="Divorced"/>
    <n v="77297"/>
    <n v="0"/>
    <n v="0"/>
    <d v="2013-01-26T00:00:00"/>
    <n v="84"/>
    <n v="408"/>
    <n v="61"/>
    <n v="109"/>
    <n v="48"/>
    <n v="122"/>
    <n v="41"/>
    <x v="359"/>
    <x v="80"/>
    <n v="109"/>
    <n v="48"/>
    <n v="122"/>
    <n v="41"/>
    <n v="1"/>
    <n v="5"/>
    <n v="7"/>
    <n v="9"/>
    <n v="4"/>
    <n v="1"/>
    <n v="0"/>
    <n v="0"/>
    <n v="0"/>
    <n v="0"/>
    <n v="0"/>
    <n v="0"/>
    <x v="0"/>
    <n v="789"/>
    <n v="131.5"/>
    <n v="35.863636363636367"/>
    <m/>
    <n v="22"/>
    <n v="616"/>
    <m/>
    <n v="4.5454545454545459"/>
    <n v="1"/>
    <n v="4"/>
    <n v="4"/>
    <s v="144"/>
    <s v="Lost"/>
    <m/>
    <n v="616"/>
    <n v="1.6876712328767123"/>
    <n v="13.035714285714286"/>
    <n v="467.50811688311694"/>
    <n v="467.50811688311688"/>
    <n v="184.84726688102893"/>
    <d v="2013-04-20T00:00:00"/>
    <s v="Unique"/>
  </r>
  <r>
    <n v="1177"/>
    <n v="1966"/>
    <s v="Master"/>
    <s v="Together"/>
    <n v="49618"/>
    <n v="1"/>
    <n v="1"/>
    <d v="2013-01-26T00:00:00"/>
    <n v="77"/>
    <n v="80"/>
    <n v="3"/>
    <n v="26"/>
    <n v="4"/>
    <n v="2"/>
    <n v="14"/>
    <x v="186"/>
    <x v="8"/>
    <n v="26"/>
    <n v="4"/>
    <n v="2"/>
    <n v="14"/>
    <n v="4"/>
    <n v="3"/>
    <n v="1"/>
    <n v="3"/>
    <n v="7"/>
    <n v="0"/>
    <n v="0"/>
    <n v="0"/>
    <n v="0"/>
    <n v="0"/>
    <n v="0"/>
    <n v="0"/>
    <x v="0"/>
    <n v="129"/>
    <n v="21.5"/>
    <n v="11.727272727272727"/>
    <m/>
    <n v="11"/>
    <n v="616"/>
    <m/>
    <n v="36.363636363636367"/>
    <n v="2"/>
    <n v="2"/>
    <n v="2"/>
    <s v="222"/>
    <s v="About to Sleep"/>
    <m/>
    <n v="616"/>
    <n v="1.6876712328767123"/>
    <n v="6.5178571428571432"/>
    <n v="76.436688311688314"/>
    <n v="76.436688311688314"/>
    <n v="1013.3011272141707"/>
    <d v="2013-04-13T00:00:00"/>
    <s v="Unique"/>
  </r>
  <r>
    <n v="9029"/>
    <n v="1972"/>
    <s v="PhD"/>
    <s v="Married"/>
    <n v="70116"/>
    <n v="0"/>
    <n v="0"/>
    <d v="2013-01-26T00:00:00"/>
    <n v="73"/>
    <n v="707"/>
    <n v="44"/>
    <n v="603"/>
    <n v="95"/>
    <n v="58"/>
    <n v="29"/>
    <x v="360"/>
    <x v="40"/>
    <n v="603"/>
    <n v="95"/>
    <n v="58"/>
    <n v="29"/>
    <n v="1"/>
    <n v="2"/>
    <n v="8"/>
    <n v="12"/>
    <n v="1"/>
    <n v="0"/>
    <n v="0"/>
    <n v="0"/>
    <n v="0"/>
    <n v="0"/>
    <n v="0"/>
    <n v="0"/>
    <x v="0"/>
    <n v="1536"/>
    <n v="256"/>
    <n v="66.782608695652172"/>
    <m/>
    <n v="23"/>
    <n v="616"/>
    <m/>
    <n v="4.3478260869565215"/>
    <n v="2"/>
    <n v="5"/>
    <n v="5"/>
    <s v="255"/>
    <s v="Frequent Buyers"/>
    <m/>
    <n v="616"/>
    <n v="1.6876712328767123"/>
    <n v="13.628246753246753"/>
    <n v="910.12987012987003"/>
    <n v="910.12987012987014"/>
    <n v="317.97906602254426"/>
    <d v="2013-04-09T00:00:00"/>
    <s v="Unique"/>
  </r>
  <r>
    <n v="1951"/>
    <n v="1981"/>
    <s v="Basic"/>
    <s v="Married"/>
    <n v="34445"/>
    <n v="0"/>
    <n v="0"/>
    <d v="2013-01-27T00:00:00"/>
    <n v="92"/>
    <n v="228"/>
    <n v="122"/>
    <n v="122"/>
    <n v="208"/>
    <n v="129"/>
    <n v="30"/>
    <x v="361"/>
    <x v="115"/>
    <n v="122"/>
    <n v="208"/>
    <n v="129"/>
    <n v="30"/>
    <n v="6"/>
    <n v="11"/>
    <n v="2"/>
    <n v="8"/>
    <n v="9"/>
    <n v="0"/>
    <n v="0"/>
    <n v="0"/>
    <n v="0"/>
    <n v="0"/>
    <n v="0"/>
    <n v="0"/>
    <x v="0"/>
    <n v="839"/>
    <n v="139.83333333333334"/>
    <n v="31.074074074074073"/>
    <m/>
    <n v="27"/>
    <n v="615"/>
    <m/>
    <n v="22.222222222222221"/>
    <n v="1"/>
    <n v="5"/>
    <n v="4"/>
    <s v="154"/>
    <s v="Frequent Buyers"/>
    <m/>
    <n v="615"/>
    <n v="1.6849315068493151"/>
    <n v="16.024390243902438"/>
    <n v="497.94308943089425"/>
    <n v="497.9430894308943"/>
    <n v="158.10789049919484"/>
    <d v="2013-04-29T00:00:00"/>
    <s v="Unique"/>
  </r>
  <r>
    <n v="5790"/>
    <n v="1985"/>
    <s v="Graduation"/>
    <s v="Married"/>
    <n v="31158"/>
    <n v="1"/>
    <n v="0"/>
    <d v="2013-01-27T00:00:00"/>
    <n v="62"/>
    <n v="25"/>
    <n v="6"/>
    <n v="16"/>
    <n v="20"/>
    <n v="0"/>
    <n v="5"/>
    <x v="362"/>
    <x v="43"/>
    <n v="16"/>
    <n v="20"/>
    <s v=""/>
    <n v="5"/>
    <n v="2"/>
    <n v="2"/>
    <n v="0"/>
    <n v="3"/>
    <n v="8"/>
    <n v="0"/>
    <n v="0"/>
    <n v="0"/>
    <n v="0"/>
    <n v="0"/>
    <n v="0"/>
    <n v="0"/>
    <x v="0"/>
    <n v="72"/>
    <n v="12"/>
    <n v="10.285714285714286"/>
    <m/>
    <n v="7"/>
    <n v="615"/>
    <m/>
    <n v="28.571428571428569"/>
    <n v="2"/>
    <n v="1"/>
    <n v="2"/>
    <s v="212"/>
    <s v="About to Sleep"/>
    <m/>
    <n v="615"/>
    <n v="1.6849315068493151"/>
    <n v="4.154471544715447"/>
    <n v="42.731707317073173"/>
    <n v="42.731707317073166"/>
    <n v="32.37903225806452"/>
    <d v="2013-03-30T00:00:00"/>
    <s v="Unique"/>
  </r>
  <r>
    <n v="10983"/>
    <n v="1952"/>
    <s v="Graduation"/>
    <s v="Together"/>
    <n v="75278"/>
    <n v="0"/>
    <n v="0"/>
    <d v="2013-01-29T00:00:00"/>
    <n v="17"/>
    <n v="304"/>
    <n v="98"/>
    <n v="230"/>
    <n v="150"/>
    <n v="74"/>
    <n v="74"/>
    <x v="363"/>
    <x v="116"/>
    <n v="230"/>
    <n v="150"/>
    <n v="74"/>
    <n v="74"/>
    <n v="1"/>
    <n v="6"/>
    <n v="3"/>
    <n v="13"/>
    <n v="3"/>
    <n v="0"/>
    <n v="0"/>
    <n v="0"/>
    <n v="0"/>
    <n v="0"/>
    <n v="0"/>
    <n v="0"/>
    <x v="3"/>
    <n v="930"/>
    <n v="155"/>
    <n v="40.434782608695649"/>
    <m/>
    <n v="23"/>
    <n v="613"/>
    <m/>
    <n v="4.3478260869565215"/>
    <n v="5"/>
    <n v="5"/>
    <n v="4"/>
    <s v="554"/>
    <s v="Loyal Customers"/>
    <m/>
    <n v="613"/>
    <n v="1.6794520547945206"/>
    <n v="13.694942903752038"/>
    <n v="553.75203915171278"/>
    <n v="553.75203915171289"/>
    <n v="298.95799676898224"/>
    <d v="2013-02-15T00:00:00"/>
    <s v="Unique"/>
  </r>
  <r>
    <n v="5320"/>
    <n v="1973"/>
    <s v="Master"/>
    <s v="Divorced"/>
    <n v="44051"/>
    <n v="1"/>
    <n v="1"/>
    <d v="2013-01-29T00:00:00"/>
    <n v="20"/>
    <n v="79"/>
    <n v="7"/>
    <n v="58"/>
    <n v="6"/>
    <n v="3"/>
    <n v="18"/>
    <x v="364"/>
    <x v="48"/>
    <n v="58"/>
    <n v="6"/>
    <n v="3"/>
    <n v="18"/>
    <n v="4"/>
    <n v="3"/>
    <n v="1"/>
    <n v="4"/>
    <n v="6"/>
    <n v="0"/>
    <n v="0"/>
    <n v="0"/>
    <n v="0"/>
    <n v="0"/>
    <n v="1"/>
    <n v="0"/>
    <x v="3"/>
    <n v="171"/>
    <n v="28.5"/>
    <n v="14.25"/>
    <m/>
    <n v="12"/>
    <n v="613"/>
    <m/>
    <n v="33.333333333333329"/>
    <n v="4"/>
    <n v="2"/>
    <n v="2"/>
    <s v="422"/>
    <s v="Potential Loyalists"/>
    <m/>
    <n v="613"/>
    <n v="1.6794520547945206"/>
    <n v="7.1451876019575851"/>
    <n v="101.81892332789559"/>
    <n v="101.81892332789559"/>
    <n v="632.70597738287563"/>
    <d v="2013-02-18T00:00:00"/>
    <s v="Unique"/>
  </r>
  <r>
    <n v="3628"/>
    <n v="1987"/>
    <s v="Basic"/>
    <s v="Single"/>
    <n v="15038"/>
    <n v="1"/>
    <n v="0"/>
    <d v="2013-01-29T00:00:00"/>
    <n v="93"/>
    <n v="4"/>
    <n v="8"/>
    <n v="11"/>
    <n v="19"/>
    <n v="12"/>
    <n v="26"/>
    <x v="198"/>
    <x v="14"/>
    <n v="11"/>
    <n v="19"/>
    <n v="12"/>
    <n v="26"/>
    <n v="2"/>
    <n v="2"/>
    <n v="1"/>
    <n v="2"/>
    <n v="9"/>
    <n v="0"/>
    <n v="0"/>
    <n v="0"/>
    <n v="0"/>
    <n v="0"/>
    <n v="0"/>
    <n v="0"/>
    <x v="0"/>
    <n v="80"/>
    <n v="13.333333333333334"/>
    <n v="11.428571428571429"/>
    <m/>
    <n v="7"/>
    <n v="613"/>
    <m/>
    <n v="28.571428571428569"/>
    <n v="1"/>
    <n v="1"/>
    <n v="2"/>
    <s v="112"/>
    <s v="Lost"/>
    <m/>
    <n v="613"/>
    <n v="1.6794520547945206"/>
    <n v="4.1680261011419244"/>
    <n v="47.634584013050564"/>
    <n v="47.634584013050571"/>
    <n v="485.68548387096774"/>
    <d v="2013-05-02T00:00:00"/>
    <s v="Unique"/>
  </r>
  <r>
    <n v="2574"/>
    <n v="1977"/>
    <s v="PhD"/>
    <s v="Married"/>
    <n v="61996"/>
    <n v="0"/>
    <n v="1"/>
    <d v="2013-01-31T00:00:00"/>
    <n v="27"/>
    <n v="1050"/>
    <n v="12"/>
    <n v="144"/>
    <n v="0"/>
    <n v="0"/>
    <n v="24"/>
    <x v="365"/>
    <x v="27"/>
    <n v="144"/>
    <s v=""/>
    <s v=""/>
    <n v="24"/>
    <n v="3"/>
    <n v="6"/>
    <n v="4"/>
    <n v="8"/>
    <n v="5"/>
    <n v="1"/>
    <n v="1"/>
    <n v="0"/>
    <n v="1"/>
    <n v="0"/>
    <n v="1"/>
    <n v="0"/>
    <x v="0"/>
    <n v="1230"/>
    <n v="205"/>
    <n v="58.571428571428569"/>
    <m/>
    <n v="21"/>
    <n v="611"/>
    <m/>
    <n v="14.285714285714285"/>
    <n v="4"/>
    <n v="4"/>
    <n v="5"/>
    <s v="445"/>
    <s v="Big Spenders"/>
    <m/>
    <n v="611"/>
    <n v="1.6739726027397259"/>
    <n v="12.545008183306056"/>
    <n v="734.77905073649754"/>
    <n v="734.77905073649754"/>
    <n v="60.145395799676898"/>
    <d v="2013-02-27T00:00:00"/>
    <s v="Unique"/>
  </r>
  <r>
    <n v="523"/>
    <n v="1989"/>
    <s v="Graduation"/>
    <s v="Married"/>
    <n v="37155"/>
    <n v="1"/>
    <n v="0"/>
    <d v="2013-01-31T00:00:00"/>
    <n v="51"/>
    <n v="23"/>
    <n v="0"/>
    <n v="26"/>
    <n v="7"/>
    <n v="15"/>
    <n v="3"/>
    <x v="321"/>
    <x v="0"/>
    <n v="26"/>
    <n v="7"/>
    <n v="15"/>
    <n v="3"/>
    <n v="1"/>
    <n v="2"/>
    <n v="0"/>
    <n v="4"/>
    <n v="5"/>
    <n v="0"/>
    <n v="0"/>
    <n v="0"/>
    <n v="0"/>
    <n v="0"/>
    <n v="0"/>
    <n v="0"/>
    <x v="0"/>
    <n v="74"/>
    <n v="12.333333333333334"/>
    <n v="10.571428571428571"/>
    <m/>
    <n v="7"/>
    <n v="611"/>
    <m/>
    <n v="14.285714285714285"/>
    <n v="3"/>
    <n v="1"/>
    <n v="2"/>
    <s v="312"/>
    <s v="Needs Attention"/>
    <m/>
    <n v="611"/>
    <n v="1.6739726027397259"/>
    <n v="4.1816693944353522"/>
    <n v="44.206219312602293"/>
    <n v="44.206219312602293"/>
    <n v="638.01292407108235"/>
    <d v="2013-03-23T00:00:00"/>
    <s v="Unique"/>
  </r>
  <r>
    <n v="2968"/>
    <n v="1943"/>
    <s v="PhD"/>
    <s v="Divorced"/>
    <n v="48948"/>
    <n v="0"/>
    <n v="0"/>
    <d v="2013-02-01T00:00:00"/>
    <n v="53"/>
    <n v="437"/>
    <n v="8"/>
    <n v="206"/>
    <n v="160"/>
    <n v="49"/>
    <n v="42"/>
    <x v="366"/>
    <x v="14"/>
    <n v="206"/>
    <n v="160"/>
    <n v="49"/>
    <n v="42"/>
    <n v="2"/>
    <n v="7"/>
    <n v="10"/>
    <n v="5"/>
    <n v="6"/>
    <n v="0"/>
    <n v="0"/>
    <n v="1"/>
    <n v="0"/>
    <n v="0"/>
    <n v="1"/>
    <n v="0"/>
    <x v="4"/>
    <n v="902"/>
    <n v="150.33333333333334"/>
    <n v="37.583333333333336"/>
    <m/>
    <n v="24"/>
    <n v="610"/>
    <m/>
    <n v="8.3333333333333321"/>
    <n v="3"/>
    <n v="5"/>
    <n v="4"/>
    <s v="354"/>
    <s v="Frequent Buyers"/>
    <m/>
    <n v="610"/>
    <n v="1.6712328767123288"/>
    <n v="14.360655737704917"/>
    <n v="539.72131147540983"/>
    <n v="539.72131147540983"/>
    <n v="448.41166936790921"/>
    <d v="2013-03-26T00:00:00"/>
    <s v="Unique"/>
  </r>
  <r>
    <n v="8800"/>
    <n v="1943"/>
    <s v="PhD"/>
    <s v="Divorced"/>
    <n v="48948"/>
    <n v="0"/>
    <n v="0"/>
    <d v="2013-02-01T00:00:00"/>
    <n v="53"/>
    <n v="437"/>
    <n v="8"/>
    <n v="206"/>
    <n v="160"/>
    <n v="49"/>
    <n v="42"/>
    <x v="366"/>
    <x v="14"/>
    <n v="206"/>
    <n v="160"/>
    <n v="49"/>
    <n v="42"/>
    <n v="2"/>
    <n v="7"/>
    <n v="10"/>
    <n v="5"/>
    <n v="6"/>
    <n v="0"/>
    <n v="0"/>
    <n v="1"/>
    <n v="0"/>
    <n v="0"/>
    <n v="1"/>
    <n v="0"/>
    <x v="3"/>
    <n v="902"/>
    <n v="150.33333333333334"/>
    <n v="37.583333333333336"/>
    <m/>
    <n v="24"/>
    <n v="610"/>
    <m/>
    <n v="8.3333333333333321"/>
    <n v="3"/>
    <n v="5"/>
    <n v="4"/>
    <s v="354"/>
    <s v="Frequent Buyers"/>
    <m/>
    <n v="610"/>
    <n v="1.6712328767123288"/>
    <n v="14.360655737704917"/>
    <n v="539.72131147540983"/>
    <n v="539.72131147540983"/>
    <n v="56.108414239482201"/>
    <d v="2013-03-26T00:00:00"/>
    <s v="Unique"/>
  </r>
  <r>
    <n v="7124"/>
    <n v="1968"/>
    <s v="Graduation"/>
    <s v="Divorced"/>
    <n v="36997"/>
    <n v="1"/>
    <n v="1"/>
    <d v="2013-02-01T00:00:00"/>
    <n v="72"/>
    <n v="43"/>
    <n v="4"/>
    <n v="12"/>
    <n v="8"/>
    <n v="0"/>
    <n v="27"/>
    <x v="183"/>
    <x v="16"/>
    <n v="12"/>
    <n v="8"/>
    <s v=""/>
    <n v="27"/>
    <n v="5"/>
    <n v="2"/>
    <n v="1"/>
    <n v="4"/>
    <n v="5"/>
    <n v="0"/>
    <n v="0"/>
    <n v="0"/>
    <n v="0"/>
    <n v="0"/>
    <n v="0"/>
    <n v="0"/>
    <x v="2"/>
    <n v="94"/>
    <n v="15.666666666666666"/>
    <n v="7.833333333333333"/>
    <m/>
    <n v="12"/>
    <n v="610"/>
    <m/>
    <n v="41.666666666666671"/>
    <n v="2"/>
    <n v="2"/>
    <n v="2"/>
    <s v="222"/>
    <s v="About to Sleep"/>
    <m/>
    <n v="610"/>
    <n v="1.6712328767123288"/>
    <n v="7.1803278688524586"/>
    <n v="56.245901639344254"/>
    <n v="56.245901639344261"/>
    <n v="124.41841680129241"/>
    <d v="2013-04-14T00:00:00"/>
    <s v="Unique"/>
  </r>
  <r>
    <n v="7453"/>
    <n v="1954"/>
    <s v="Graduation"/>
    <s v="Single"/>
    <n v="36130"/>
    <n v="0"/>
    <n v="1"/>
    <d v="2013-02-02T00:00:00"/>
    <n v="46"/>
    <n v="157"/>
    <n v="43"/>
    <n v="127"/>
    <n v="68"/>
    <n v="56"/>
    <n v="37"/>
    <x v="216"/>
    <x v="98"/>
    <n v="127"/>
    <n v="68"/>
    <n v="56"/>
    <n v="37"/>
    <n v="6"/>
    <n v="3"/>
    <n v="8"/>
    <n v="4"/>
    <n v="4"/>
    <n v="0"/>
    <n v="0"/>
    <n v="1"/>
    <n v="0"/>
    <n v="0"/>
    <n v="1"/>
    <n v="0"/>
    <x v="0"/>
    <n v="488"/>
    <n v="81.333333333333329"/>
    <n v="23.238095238095237"/>
    <m/>
    <n v="21"/>
    <n v="609"/>
    <m/>
    <n v="28.571428571428569"/>
    <n v="3"/>
    <n v="4"/>
    <n v="3"/>
    <s v="343"/>
    <s v="Needs Attention"/>
    <m/>
    <n v="609"/>
    <n v="1.6684931506849314"/>
    <n v="12.586206896551724"/>
    <n v="292.47947454844007"/>
    <n v="292.47947454844007"/>
    <n v="17.747163695299836"/>
    <d v="2013-03-20T00:00:00"/>
    <s v="Unique"/>
  </r>
  <r>
    <n v="11166"/>
    <n v="1961"/>
    <s v="Graduation"/>
    <s v="Married"/>
    <n v="49678"/>
    <n v="0"/>
    <n v="1"/>
    <d v="2013-02-02T00:00:00"/>
    <n v="81"/>
    <n v="229"/>
    <n v="5"/>
    <n v="56"/>
    <n v="3"/>
    <n v="2"/>
    <n v="20"/>
    <x v="112"/>
    <x v="30"/>
    <n v="56"/>
    <n v="3"/>
    <n v="2"/>
    <n v="20"/>
    <n v="2"/>
    <n v="6"/>
    <n v="2"/>
    <n v="4"/>
    <n v="7"/>
    <n v="0"/>
    <n v="0"/>
    <n v="0"/>
    <n v="0"/>
    <n v="0"/>
    <n v="0"/>
    <n v="0"/>
    <x v="0"/>
    <n v="315"/>
    <n v="52.5"/>
    <n v="22.5"/>
    <m/>
    <n v="14"/>
    <n v="609"/>
    <m/>
    <n v="14.285714285714285"/>
    <n v="1"/>
    <n v="3"/>
    <n v="3"/>
    <s v="133"/>
    <s v="Lost"/>
    <m/>
    <n v="609"/>
    <n v="1.6684931506849314"/>
    <n v="8.3908045977011501"/>
    <n v="188.79310344827587"/>
    <n v="188.79310344827587"/>
    <n v="708.7034035656402"/>
    <d v="2013-04-24T00:00:00"/>
    <s v="Unique"/>
  </r>
  <r>
    <n v="2683"/>
    <n v="1969"/>
    <s v="Graduation"/>
    <s v="Married"/>
    <n v="52413"/>
    <n v="0"/>
    <n v="2"/>
    <d v="2013-02-02T00:00:00"/>
    <n v="56"/>
    <n v="295"/>
    <n v="106"/>
    <n v="271"/>
    <n v="75"/>
    <n v="98"/>
    <n v="65"/>
    <x v="367"/>
    <x v="117"/>
    <n v="271"/>
    <n v="75"/>
    <n v="98"/>
    <n v="65"/>
    <n v="4"/>
    <n v="6"/>
    <n v="4"/>
    <n v="12"/>
    <n v="6"/>
    <n v="0"/>
    <n v="0"/>
    <n v="0"/>
    <n v="0"/>
    <n v="0"/>
    <n v="0"/>
    <n v="0"/>
    <x v="2"/>
    <n v="910"/>
    <n v="151.66666666666666"/>
    <n v="35"/>
    <m/>
    <n v="26"/>
    <n v="609"/>
    <m/>
    <n v="15.384615384615385"/>
    <n v="3"/>
    <n v="5"/>
    <n v="4"/>
    <s v="354"/>
    <s v="Frequent Buyers"/>
    <m/>
    <n v="609"/>
    <n v="1.6684931506849314"/>
    <n v="15.582922824302136"/>
    <n v="545.40229885057477"/>
    <n v="545.40229885057477"/>
    <n v="708.7034035656402"/>
    <d v="2013-03-30T00:00:00"/>
    <s v="Unique"/>
  </r>
  <r>
    <n v="6072"/>
    <n v="1970"/>
    <s v="Master"/>
    <s v="Single"/>
    <n v="75345"/>
    <n v="0"/>
    <n v="0"/>
    <d v="2013-02-02T00:00:00"/>
    <n v="16"/>
    <n v="918"/>
    <n v="57"/>
    <n v="842"/>
    <n v="99"/>
    <n v="38"/>
    <n v="133"/>
    <x v="196"/>
    <x v="99"/>
    <n v="842"/>
    <n v="99"/>
    <n v="38"/>
    <n v="133"/>
    <n v="1"/>
    <n v="5"/>
    <n v="8"/>
    <n v="6"/>
    <n v="3"/>
    <n v="1"/>
    <n v="0"/>
    <n v="0"/>
    <n v="0"/>
    <n v="0"/>
    <n v="1"/>
    <n v="0"/>
    <x v="0"/>
    <n v="2087"/>
    <n v="347.83333333333331"/>
    <n v="104.35"/>
    <m/>
    <n v="20"/>
    <n v="609"/>
    <m/>
    <n v="5"/>
    <n v="5"/>
    <n v="4"/>
    <n v="5"/>
    <s v="545"/>
    <s v="Loyal Customers"/>
    <m/>
    <n v="609"/>
    <n v="1.6684931506849314"/>
    <n v="11.986863711001643"/>
    <n v="1250.8292282430214"/>
    <n v="1250.8292282430214"/>
    <n v="467.50811688311688"/>
    <d v="2013-02-18T00:00:00"/>
    <s v="Unique"/>
  </r>
  <r>
    <n v="2387"/>
    <n v="1952"/>
    <s v="Master"/>
    <s v="Together"/>
    <n v="43776"/>
    <n v="1"/>
    <n v="1"/>
    <d v="2013-02-03T00:00:00"/>
    <n v="9"/>
    <n v="177"/>
    <n v="2"/>
    <n v="71"/>
    <n v="3"/>
    <n v="2"/>
    <n v="20"/>
    <x v="368"/>
    <x v="12"/>
    <n v="71"/>
    <n v="3"/>
    <n v="2"/>
    <n v="20"/>
    <n v="6"/>
    <n v="5"/>
    <n v="2"/>
    <n v="4"/>
    <n v="8"/>
    <n v="0"/>
    <n v="0"/>
    <n v="0"/>
    <n v="0"/>
    <n v="0"/>
    <n v="1"/>
    <n v="0"/>
    <x v="3"/>
    <n v="275"/>
    <n v="45.833333333333336"/>
    <n v="16.176470588235293"/>
    <m/>
    <n v="17"/>
    <n v="608"/>
    <m/>
    <n v="35.294117647058826"/>
    <n v="5"/>
    <n v="3"/>
    <n v="3"/>
    <s v="533"/>
    <s v="Loyal Customers"/>
    <m/>
    <n v="608"/>
    <n v="1.6657534246575343"/>
    <n v="10.205592105263158"/>
    <n v="165.09046052631578"/>
    <n v="165.09046052631578"/>
    <n v="910.12987012987014"/>
    <d v="2013-02-12T00:00:00"/>
    <s v="Unique"/>
  </r>
  <r>
    <n v="11025"/>
    <n v="1961"/>
    <s v="Graduation"/>
    <s v="Married"/>
    <n v="36443"/>
    <n v="1"/>
    <n v="1"/>
    <d v="2013-02-03T00:00:00"/>
    <n v="9"/>
    <n v="65"/>
    <n v="0"/>
    <n v="46"/>
    <n v="4"/>
    <n v="3"/>
    <n v="20"/>
    <x v="332"/>
    <x v="0"/>
    <n v="46"/>
    <n v="4"/>
    <n v="3"/>
    <n v="20"/>
    <n v="4"/>
    <n v="3"/>
    <n v="1"/>
    <n v="3"/>
    <n v="8"/>
    <n v="0"/>
    <n v="0"/>
    <n v="0"/>
    <n v="0"/>
    <n v="0"/>
    <n v="0"/>
    <n v="0"/>
    <x v="0"/>
    <n v="138"/>
    <n v="23"/>
    <n v="12.545454545454545"/>
    <m/>
    <n v="11"/>
    <n v="608"/>
    <m/>
    <n v="36.363636363636367"/>
    <n v="5"/>
    <n v="2"/>
    <n v="2"/>
    <s v="522"/>
    <s v="Others"/>
    <m/>
    <n v="608"/>
    <n v="1.6657534246575343"/>
    <n v="6.6036184210526319"/>
    <n v="82.84539473684211"/>
    <n v="82.84539473684211"/>
    <n v="76.436688311688314"/>
    <d v="2013-02-12T00:00:00"/>
    <s v="Unique"/>
  </r>
  <r>
    <n v="3732"/>
    <n v="1955"/>
    <s v="Master"/>
    <s v="Married"/>
    <n v="52750"/>
    <n v="0"/>
    <n v="1"/>
    <d v="2013-02-04T00:00:00"/>
    <n v="72"/>
    <n v="393"/>
    <n v="0"/>
    <n v="239"/>
    <n v="90"/>
    <n v="69"/>
    <n v="69"/>
    <x v="94"/>
    <x v="0"/>
    <n v="239"/>
    <n v="90"/>
    <n v="69"/>
    <n v="69"/>
    <n v="6"/>
    <n v="5"/>
    <n v="7"/>
    <n v="9"/>
    <n v="4"/>
    <n v="0"/>
    <n v="0"/>
    <n v="0"/>
    <n v="0"/>
    <n v="0"/>
    <n v="0"/>
    <n v="0"/>
    <x v="2"/>
    <n v="860"/>
    <n v="143.33333333333334"/>
    <n v="31.851851851851851"/>
    <m/>
    <n v="27"/>
    <n v="607"/>
    <m/>
    <n v="22.222222222222221"/>
    <n v="2"/>
    <n v="5"/>
    <n v="4"/>
    <s v="254"/>
    <s v="Frequent Buyers"/>
    <m/>
    <n v="607"/>
    <n v="1.6630136986301369"/>
    <n v="16.235584843492585"/>
    <n v="517.13344316309713"/>
    <n v="517.13344316309724"/>
    <n v="497.9430894308943"/>
    <d v="2013-04-17T00:00:00"/>
    <s v="Unique"/>
  </r>
  <r>
    <n v="6295"/>
    <n v="1977"/>
    <s v="Graduation"/>
    <s v="Married"/>
    <n v="54233"/>
    <n v="0"/>
    <n v="1"/>
    <d v="2013-02-04T00:00:00"/>
    <n v="46"/>
    <n v="652"/>
    <n v="8"/>
    <n v="158"/>
    <n v="21"/>
    <n v="0"/>
    <n v="142"/>
    <x v="242"/>
    <x v="14"/>
    <n v="158"/>
    <n v="21"/>
    <s v=""/>
    <n v="142"/>
    <n v="4"/>
    <n v="11"/>
    <n v="6"/>
    <n v="5"/>
    <n v="8"/>
    <n v="0"/>
    <n v="0"/>
    <n v="0"/>
    <n v="0"/>
    <n v="0"/>
    <n v="0"/>
    <n v="0"/>
    <x v="0"/>
    <n v="981"/>
    <n v="163.5"/>
    <n v="37.730769230769234"/>
    <m/>
    <n v="26"/>
    <n v="607"/>
    <m/>
    <n v="15.384615384615385"/>
    <n v="3"/>
    <n v="5"/>
    <n v="4"/>
    <s v="354"/>
    <s v="Frequent Buyers"/>
    <m/>
    <n v="607"/>
    <n v="1.6630136986301369"/>
    <n v="15.634266886326195"/>
    <n v="589.89291598023067"/>
    <n v="589.89291598023067"/>
    <n v="42.731707317073166"/>
    <d v="2013-03-22T00:00:00"/>
    <s v="Unique"/>
  </r>
  <r>
    <n v="10868"/>
    <n v="1951"/>
    <s v="Graduation"/>
    <s v="Widow"/>
    <n v="70792"/>
    <n v="0"/>
    <n v="0"/>
    <d v="2013-02-06T00:00:00"/>
    <n v="82"/>
    <n v="344"/>
    <n v="45"/>
    <n v="654"/>
    <n v="104"/>
    <n v="11"/>
    <n v="114"/>
    <x v="339"/>
    <x v="39"/>
    <n v="654"/>
    <n v="104"/>
    <n v="11"/>
    <n v="114"/>
    <n v="2"/>
    <n v="3"/>
    <n v="4"/>
    <n v="10"/>
    <n v="3"/>
    <n v="0"/>
    <n v="0"/>
    <n v="0"/>
    <n v="0"/>
    <n v="0"/>
    <n v="0"/>
    <n v="0"/>
    <x v="0"/>
    <n v="1272"/>
    <n v="212"/>
    <n v="66.94736842105263"/>
    <m/>
    <n v="19"/>
    <n v="605"/>
    <m/>
    <n v="10.526315789473683"/>
    <n v="1"/>
    <n v="4"/>
    <n v="5"/>
    <s v="145"/>
    <s v="Big Spenders"/>
    <m/>
    <n v="605"/>
    <n v="1.6575342465753424"/>
    <n v="11.462809917355372"/>
    <n v="767.40495867768595"/>
    <n v="767.40495867768595"/>
    <n v="47.634584013050571"/>
    <d v="2013-04-29T00:00:00"/>
    <s v="Unique"/>
  </r>
  <r>
    <n v="8624"/>
    <n v="1958"/>
    <s v="Graduation"/>
    <s v="Married"/>
    <n v="81320"/>
    <n v="0"/>
    <n v="0"/>
    <d v="2013-02-06T00:00:00"/>
    <n v="61"/>
    <n v="183"/>
    <n v="33"/>
    <n v="493"/>
    <n v="59"/>
    <n v="103"/>
    <n v="57"/>
    <x v="369"/>
    <x v="11"/>
    <n v="493"/>
    <n v="59"/>
    <n v="103"/>
    <n v="57"/>
    <n v="1"/>
    <n v="4"/>
    <n v="3"/>
    <n v="10"/>
    <n v="2"/>
    <n v="0"/>
    <n v="0"/>
    <n v="0"/>
    <n v="0"/>
    <n v="0"/>
    <n v="0"/>
    <n v="0"/>
    <x v="3"/>
    <n v="928"/>
    <n v="154.66666666666666"/>
    <n v="51.555555555555557"/>
    <m/>
    <n v="18"/>
    <n v="605"/>
    <m/>
    <n v="5.5555555555555554"/>
    <n v="2"/>
    <n v="4"/>
    <n v="4"/>
    <s v="244"/>
    <s v="About to Sleep"/>
    <m/>
    <n v="605"/>
    <n v="1.6575342465753424"/>
    <n v="10.859504132231406"/>
    <n v="559.86776859504141"/>
    <n v="559.8677685950413"/>
    <n v="101.81892332789559"/>
    <d v="2013-04-08T00:00:00"/>
    <s v="Unique"/>
  </r>
  <r>
    <n v="10967"/>
    <n v="1963"/>
    <s v="Graduation"/>
    <s v="Divorced"/>
    <n v="33378"/>
    <n v="1"/>
    <n v="1"/>
    <d v="2013-02-06T00:00:00"/>
    <n v="38"/>
    <n v="33"/>
    <n v="6"/>
    <n v="40"/>
    <n v="3"/>
    <n v="7"/>
    <n v="10"/>
    <x v="370"/>
    <x v="43"/>
    <n v="40"/>
    <n v="3"/>
    <n v="7"/>
    <n v="10"/>
    <n v="3"/>
    <n v="2"/>
    <n v="0"/>
    <n v="4"/>
    <n v="7"/>
    <n v="0"/>
    <n v="0"/>
    <n v="0"/>
    <n v="0"/>
    <n v="0"/>
    <n v="0"/>
    <n v="0"/>
    <x v="3"/>
    <n v="99"/>
    <n v="16.5"/>
    <n v="11"/>
    <m/>
    <n v="9"/>
    <n v="605"/>
    <m/>
    <n v="33.333333333333329"/>
    <n v="4"/>
    <n v="2"/>
    <n v="2"/>
    <s v="422"/>
    <s v="Potential Loyalists"/>
    <m/>
    <n v="605"/>
    <n v="1.6575342465753424"/>
    <n v="5.4297520661157028"/>
    <n v="59.727272727272734"/>
    <n v="59.727272727272727"/>
    <n v="734.77905073649754"/>
    <d v="2013-03-16T00:00:00"/>
    <s v="Unique"/>
  </r>
  <r>
    <n v="6320"/>
    <n v="1976"/>
    <s v="Master"/>
    <s v="Single"/>
    <n v="70893"/>
    <n v="0"/>
    <n v="0"/>
    <d v="2013-02-06T00:00:00"/>
    <n v="42"/>
    <n v="768"/>
    <n v="44"/>
    <n v="561"/>
    <n v="77"/>
    <n v="44"/>
    <n v="14"/>
    <x v="371"/>
    <x v="40"/>
    <n v="561"/>
    <n v="77"/>
    <n v="44"/>
    <n v="14"/>
    <n v="1"/>
    <n v="6"/>
    <n v="6"/>
    <n v="10"/>
    <n v="3"/>
    <n v="0"/>
    <n v="0"/>
    <n v="0"/>
    <n v="0"/>
    <n v="0"/>
    <n v="0"/>
    <n v="0"/>
    <x v="0"/>
    <n v="1508"/>
    <n v="251.33333333333334"/>
    <n v="65.565217391304344"/>
    <m/>
    <n v="23"/>
    <n v="605"/>
    <m/>
    <n v="4.3478260869565215"/>
    <n v="3"/>
    <n v="5"/>
    <n v="5"/>
    <s v="355"/>
    <s v="Frequent Buyers"/>
    <m/>
    <n v="605"/>
    <n v="1.6575342465753424"/>
    <n v="13.87603305785124"/>
    <n v="909.78512396694214"/>
    <n v="909.78512396694214"/>
    <n v="44.206219312602293"/>
    <d v="2013-03-20T00:00:00"/>
    <s v="Unique"/>
  </r>
  <r>
    <n v="10821"/>
    <n v="1978"/>
    <s v="Graduation"/>
    <s v="Married"/>
    <n v="57113"/>
    <n v="1"/>
    <n v="1"/>
    <d v="2013-02-06T00:00:00"/>
    <n v="45"/>
    <n v="182"/>
    <n v="4"/>
    <n v="33"/>
    <n v="0"/>
    <n v="2"/>
    <n v="42"/>
    <x v="372"/>
    <x v="16"/>
    <n v="33"/>
    <s v=""/>
    <n v="2"/>
    <n v="42"/>
    <n v="6"/>
    <n v="4"/>
    <n v="1"/>
    <n v="5"/>
    <n v="7"/>
    <n v="0"/>
    <n v="0"/>
    <n v="0"/>
    <n v="0"/>
    <n v="0"/>
    <n v="0"/>
    <n v="0"/>
    <x v="0"/>
    <n v="263"/>
    <n v="43.833333333333336"/>
    <n v="16.4375"/>
    <m/>
    <n v="16"/>
    <n v="605"/>
    <m/>
    <n v="37.5"/>
    <n v="3"/>
    <n v="3"/>
    <n v="3"/>
    <s v="333"/>
    <s v="Needs Attention"/>
    <m/>
    <n v="605"/>
    <n v="1.6575342465753424"/>
    <n v="9.6528925619834709"/>
    <n v="158.6694214876033"/>
    <n v="158.6694214876033"/>
    <n v="553.75203915171289"/>
    <d v="2013-03-23T00:00:00"/>
    <s v="Unique"/>
  </r>
  <r>
    <n v="9750"/>
    <n v="1961"/>
    <s v="PhD"/>
    <s v="Divorced"/>
    <n v="64325"/>
    <n v="0"/>
    <n v="1"/>
    <d v="2013-02-07T00:00:00"/>
    <n v="41"/>
    <n v="731"/>
    <n v="60"/>
    <n v="353"/>
    <n v="78"/>
    <n v="12"/>
    <n v="73"/>
    <x v="373"/>
    <x v="118"/>
    <n v="353"/>
    <n v="78"/>
    <n v="12"/>
    <n v="73"/>
    <n v="5"/>
    <n v="10"/>
    <n v="3"/>
    <n v="5"/>
    <n v="7"/>
    <n v="0"/>
    <n v="0"/>
    <n v="0"/>
    <n v="0"/>
    <n v="0"/>
    <n v="0"/>
    <n v="0"/>
    <x v="0"/>
    <n v="1307"/>
    <n v="217.83333333333334"/>
    <n v="56.826086956521742"/>
    <m/>
    <n v="23"/>
    <n v="604"/>
    <m/>
    <n v="21.739130434782609"/>
    <n v="3"/>
    <n v="5"/>
    <n v="5"/>
    <s v="355"/>
    <s v="Frequent Buyers"/>
    <m/>
    <n v="604"/>
    <n v="1.6547945205479453"/>
    <n v="13.899006622516556"/>
    <n v="789.82615894039736"/>
    <n v="789.82615894039736"/>
    <n v="539.72131147540983"/>
    <d v="2013-03-20T00:00:00"/>
    <s v="Unique"/>
  </r>
  <r>
    <n v="456"/>
    <n v="1986"/>
    <s v="2n Cycle"/>
    <s v="Married"/>
    <n v="7500"/>
    <n v="1"/>
    <n v="0"/>
    <d v="2013-02-07T00:00:00"/>
    <n v="96"/>
    <n v="1"/>
    <n v="11"/>
    <n v="5"/>
    <n v="4"/>
    <n v="6"/>
    <n v="9"/>
    <x v="42"/>
    <x v="113"/>
    <n v="5"/>
    <n v="4"/>
    <n v="6"/>
    <n v="9"/>
    <n v="2"/>
    <n v="2"/>
    <n v="0"/>
    <n v="3"/>
    <n v="8"/>
    <n v="0"/>
    <n v="0"/>
    <n v="0"/>
    <n v="0"/>
    <n v="0"/>
    <n v="0"/>
    <n v="0"/>
    <x v="0"/>
    <n v="36"/>
    <n v="6"/>
    <n v="5.1428571428571432"/>
    <m/>
    <n v="7"/>
    <n v="604"/>
    <m/>
    <n v="28.571428571428569"/>
    <n v="1"/>
    <n v="1"/>
    <n v="1"/>
    <s v="111"/>
    <s v="Lost"/>
    <m/>
    <n v="604"/>
    <n v="1.6547945205479453"/>
    <n v="4.2301324503311255"/>
    <n v="21.754966887417218"/>
    <n v="21.754966887417218"/>
    <n v="56.245901639344261"/>
    <d v="2013-05-14T00:00:00"/>
    <s v="Unique"/>
  </r>
  <r>
    <n v="11114"/>
    <n v="1970"/>
    <s v="Graduation"/>
    <s v="Together"/>
    <n v="19656"/>
    <n v="1"/>
    <n v="0"/>
    <d v="2013-02-08T00:00:00"/>
    <n v="94"/>
    <n v="25"/>
    <n v="4"/>
    <n v="9"/>
    <n v="6"/>
    <n v="8"/>
    <n v="32"/>
    <x v="362"/>
    <x v="16"/>
    <n v="9"/>
    <n v="6"/>
    <n v="8"/>
    <n v="32"/>
    <n v="3"/>
    <n v="2"/>
    <n v="1"/>
    <n v="3"/>
    <n v="7"/>
    <n v="0"/>
    <n v="0"/>
    <n v="0"/>
    <n v="0"/>
    <n v="0"/>
    <n v="0"/>
    <n v="0"/>
    <x v="0"/>
    <n v="84"/>
    <n v="14"/>
    <n v="9.3333333333333339"/>
    <m/>
    <n v="9"/>
    <n v="603"/>
    <m/>
    <n v="33.333333333333329"/>
    <n v="1"/>
    <n v="2"/>
    <n v="2"/>
    <s v="122"/>
    <s v="Lost"/>
    <m/>
    <n v="603"/>
    <n v="1.6520547945205479"/>
    <n v="5.4477611940298507"/>
    <n v="50.845771144278608"/>
    <n v="50.845771144278608"/>
    <n v="539.72131147540983"/>
    <d v="2013-05-13T00:00:00"/>
    <s v="Unique"/>
  </r>
  <r>
    <n v="5628"/>
    <n v="1982"/>
    <s v="Graduation"/>
    <s v="Together"/>
    <n v="61416"/>
    <n v="0"/>
    <n v="0"/>
    <d v="2013-02-08T00:00:00"/>
    <n v="25"/>
    <n v="848"/>
    <n v="154"/>
    <n v="323"/>
    <n v="201"/>
    <n v="61"/>
    <n v="78"/>
    <x v="374"/>
    <x v="119"/>
    <n v="323"/>
    <n v="201"/>
    <n v="61"/>
    <n v="78"/>
    <n v="1"/>
    <n v="10"/>
    <n v="3"/>
    <n v="10"/>
    <n v="6"/>
    <n v="0"/>
    <n v="0"/>
    <n v="1"/>
    <n v="0"/>
    <n v="0"/>
    <n v="0"/>
    <n v="0"/>
    <x v="1"/>
    <n v="1665"/>
    <n v="277.5"/>
    <n v="69.375"/>
    <m/>
    <n v="24"/>
    <n v="603"/>
    <m/>
    <n v="4.1666666666666661"/>
    <n v="4"/>
    <n v="5"/>
    <n v="5"/>
    <s v="455"/>
    <s v="Frequent Buyers"/>
    <m/>
    <n v="603"/>
    <n v="1.6520547945205479"/>
    <n v="14.527363184079602"/>
    <n v="1007.8358208955224"/>
    <n v="1007.8358208955224"/>
    <n v="188.79310344827587"/>
    <d v="2013-03-05T00:00:00"/>
    <s v="Unique"/>
  </r>
  <r>
    <n v="1928"/>
    <n v="1973"/>
    <s v="Graduation"/>
    <s v="Married"/>
    <n v="31814"/>
    <n v="1"/>
    <n v="0"/>
    <d v="2013-02-09T00:00:00"/>
    <n v="73"/>
    <n v="35"/>
    <n v="3"/>
    <n v="20"/>
    <n v="4"/>
    <n v="1"/>
    <n v="20"/>
    <x v="375"/>
    <x v="8"/>
    <n v="20"/>
    <n v="4"/>
    <n v="1"/>
    <n v="20"/>
    <n v="2"/>
    <n v="2"/>
    <n v="0"/>
    <n v="3"/>
    <n v="9"/>
    <n v="0"/>
    <n v="0"/>
    <n v="1"/>
    <n v="0"/>
    <n v="0"/>
    <n v="0"/>
    <n v="0"/>
    <x v="3"/>
    <n v="83"/>
    <n v="13.833333333333334"/>
    <n v="11.857142857142858"/>
    <m/>
    <n v="7"/>
    <n v="602"/>
    <m/>
    <n v="28.571428571428569"/>
    <n v="2"/>
    <n v="1"/>
    <n v="2"/>
    <s v="212"/>
    <s v="About to Sleep"/>
    <m/>
    <n v="602"/>
    <n v="1.6493150684931508"/>
    <n v="4.2441860465116275"/>
    <n v="50.323920265780728"/>
    <n v="50.323920265780728"/>
    <n v="545.40229885057477"/>
    <d v="2013-04-23T00:00:00"/>
    <s v="Unique"/>
  </r>
  <r>
    <n v="3870"/>
    <n v="1978"/>
    <s v="2n Cycle"/>
    <s v="Together"/>
    <n v="63855"/>
    <n v="0"/>
    <n v="0"/>
    <d v="2013-02-09T00:00:00"/>
    <n v="28"/>
    <n v="359"/>
    <n v="35"/>
    <n v="314"/>
    <n v="93"/>
    <n v="116"/>
    <n v="89"/>
    <x v="376"/>
    <x v="68"/>
    <n v="314"/>
    <n v="93"/>
    <n v="116"/>
    <n v="89"/>
    <n v="1"/>
    <n v="7"/>
    <n v="3"/>
    <n v="13"/>
    <n v="4"/>
    <n v="0"/>
    <n v="0"/>
    <n v="0"/>
    <n v="0"/>
    <n v="0"/>
    <n v="0"/>
    <n v="0"/>
    <x v="5"/>
    <n v="1006"/>
    <n v="167.66666666666666"/>
    <n v="41.916666666666664"/>
    <m/>
    <n v="24"/>
    <n v="602"/>
    <m/>
    <n v="4.1666666666666661"/>
    <n v="4"/>
    <n v="5"/>
    <n v="4"/>
    <s v="454"/>
    <s v="Frequent Buyers"/>
    <m/>
    <n v="602"/>
    <n v="1.6493150684931508"/>
    <n v="14.551495016611295"/>
    <n v="609.95016611295671"/>
    <n v="609.95016611295682"/>
    <n v="292.47947454844007"/>
    <d v="2013-03-09T00:00:00"/>
    <s v="Unique"/>
  </r>
  <r>
    <n v="10390"/>
    <n v="1959"/>
    <s v="2n Cycle"/>
    <s v="Married"/>
    <n v="26887"/>
    <n v="0"/>
    <n v="1"/>
    <d v="2013-02-10T00:00:00"/>
    <n v="27"/>
    <n v="6"/>
    <n v="7"/>
    <n v="4"/>
    <n v="3"/>
    <n v="4"/>
    <n v="6"/>
    <x v="167"/>
    <x v="48"/>
    <n v="4"/>
    <n v="3"/>
    <n v="4"/>
    <n v="6"/>
    <n v="1"/>
    <n v="1"/>
    <n v="0"/>
    <n v="3"/>
    <n v="6"/>
    <n v="0"/>
    <n v="0"/>
    <n v="0"/>
    <n v="0"/>
    <n v="0"/>
    <n v="0"/>
    <n v="0"/>
    <x v="0"/>
    <n v="30"/>
    <n v="5"/>
    <n v="6"/>
    <m/>
    <n v="5"/>
    <n v="601"/>
    <m/>
    <n v="20"/>
    <n v="4"/>
    <n v="1"/>
    <n v="1"/>
    <s v="411"/>
    <s v="Potential Loyalists"/>
    <m/>
    <n v="601"/>
    <n v="1.6465753424657534"/>
    <n v="3.0366056572379367"/>
    <n v="18.21963394342762"/>
    <n v="18.21963394342762"/>
    <n v="165.09046052631578"/>
    <d v="2013-03-09T00:00:00"/>
    <s v="Unique"/>
  </r>
  <r>
    <n v="9010"/>
    <n v="1972"/>
    <s v="Master"/>
    <s v="Married"/>
    <n v="83151"/>
    <n v="0"/>
    <n v="0"/>
    <d v="2013-02-10T00:00:00"/>
    <n v="80"/>
    <n v="968"/>
    <n v="147"/>
    <n v="842"/>
    <n v="137"/>
    <n v="42"/>
    <n v="210"/>
    <x v="377"/>
    <x v="120"/>
    <n v="842"/>
    <n v="137"/>
    <n v="42"/>
    <n v="210"/>
    <n v="1"/>
    <n v="5"/>
    <n v="7"/>
    <n v="10"/>
    <n v="2"/>
    <n v="1"/>
    <n v="0"/>
    <n v="1"/>
    <n v="0"/>
    <n v="1"/>
    <n v="1"/>
    <n v="0"/>
    <x v="0"/>
    <n v="2346"/>
    <n v="391"/>
    <n v="102"/>
    <m/>
    <n v="23"/>
    <n v="601"/>
    <m/>
    <n v="4.3478260869565215"/>
    <n v="1"/>
    <n v="5"/>
    <n v="5"/>
    <s v="155"/>
    <s v="Frequent Buyers"/>
    <m/>
    <n v="601"/>
    <n v="1.6465753424657534"/>
    <n v="13.968386023294508"/>
    <n v="1424.7753743760397"/>
    <n v="1424.77537437604"/>
    <n v="1250.8292282430214"/>
    <d v="2013-05-01T00:00:00"/>
    <s v="Unique"/>
  </r>
  <r>
    <n v="10031"/>
    <n v="1976"/>
    <s v="PhD"/>
    <s v="Married"/>
    <n v="16927"/>
    <n v="1"/>
    <n v="1"/>
    <d v="2013-02-10T00:00:00"/>
    <n v="50"/>
    <n v="20"/>
    <n v="2"/>
    <n v="23"/>
    <n v="3"/>
    <n v="1"/>
    <n v="4"/>
    <x v="378"/>
    <x v="12"/>
    <n v="23"/>
    <n v="3"/>
    <n v="1"/>
    <n v="4"/>
    <n v="5"/>
    <n v="3"/>
    <n v="0"/>
    <n v="4"/>
    <n v="8"/>
    <n v="0"/>
    <n v="0"/>
    <n v="0"/>
    <n v="0"/>
    <n v="0"/>
    <n v="0"/>
    <n v="0"/>
    <x v="3"/>
    <n v="53"/>
    <n v="8.8333333333333339"/>
    <n v="4.416666666666667"/>
    <m/>
    <n v="12"/>
    <n v="601"/>
    <m/>
    <n v="41.666666666666671"/>
    <n v="3"/>
    <n v="2"/>
    <n v="1"/>
    <s v="321"/>
    <s v="Needs Attention"/>
    <m/>
    <n v="601"/>
    <n v="1.6465753424657534"/>
    <n v="7.287853577371048"/>
    <n v="32.188019966722131"/>
    <n v="32.188019966722131"/>
    <n v="82.84539473684211"/>
    <d v="2013-04-01T00:00:00"/>
    <s v="Unique"/>
  </r>
  <r>
    <n v="4093"/>
    <n v="1975"/>
    <s v="Master"/>
    <s v="Together"/>
    <n v="53253"/>
    <n v="1"/>
    <n v="1"/>
    <d v="2013-02-11T00:00:00"/>
    <n v="61"/>
    <n v="216"/>
    <n v="9"/>
    <n v="57"/>
    <n v="20"/>
    <n v="9"/>
    <n v="125"/>
    <x v="340"/>
    <x v="13"/>
    <n v="57"/>
    <n v="20"/>
    <n v="9"/>
    <n v="125"/>
    <n v="7"/>
    <n v="4"/>
    <n v="3"/>
    <n v="5"/>
    <n v="5"/>
    <n v="0"/>
    <n v="0"/>
    <n v="0"/>
    <n v="0"/>
    <n v="0"/>
    <n v="0"/>
    <n v="0"/>
    <x v="2"/>
    <n v="436"/>
    <n v="72.666666666666671"/>
    <n v="22.94736842105263"/>
    <m/>
    <n v="19"/>
    <n v="600"/>
    <m/>
    <n v="36.84210526315789"/>
    <n v="2"/>
    <n v="4"/>
    <n v="3"/>
    <s v="243"/>
    <s v="About to Sleep"/>
    <m/>
    <n v="600"/>
    <n v="1.6438356164383561"/>
    <n v="11.558333333333334"/>
    <n v="265.23333333333335"/>
    <n v="265.23333333333335"/>
    <n v="517.13344316309724"/>
    <d v="2013-04-13T00:00:00"/>
    <s v="Unique"/>
  </r>
  <r>
    <n v="1715"/>
    <n v="1978"/>
    <s v="Graduation"/>
    <s v="Together"/>
    <n v="25851"/>
    <n v="1"/>
    <n v="0"/>
    <d v="2013-02-11T00:00:00"/>
    <n v="45"/>
    <n v="9"/>
    <n v="4"/>
    <n v="18"/>
    <n v="7"/>
    <n v="5"/>
    <n v="5"/>
    <x v="6"/>
    <x v="16"/>
    <n v="18"/>
    <n v="7"/>
    <n v="5"/>
    <n v="5"/>
    <n v="2"/>
    <n v="2"/>
    <n v="0"/>
    <n v="3"/>
    <n v="7"/>
    <n v="0"/>
    <n v="0"/>
    <n v="0"/>
    <n v="0"/>
    <n v="0"/>
    <n v="0"/>
    <n v="0"/>
    <x v="4"/>
    <n v="48"/>
    <n v="8"/>
    <n v="6.8571428571428568"/>
    <m/>
    <n v="7"/>
    <n v="600"/>
    <m/>
    <n v="28.571428571428569"/>
    <n v="3"/>
    <n v="1"/>
    <n v="1"/>
    <s v="311"/>
    <s v="Needs Attention"/>
    <m/>
    <n v="600"/>
    <n v="1.6438356164383561"/>
    <n v="4.2583333333333337"/>
    <n v="29.200000000000003"/>
    <n v="29.200000000000003"/>
    <n v="559.8677685950413"/>
    <d v="2013-03-28T00:00:00"/>
    <s v="Unique"/>
  </r>
  <r>
    <n v="4669"/>
    <n v="1981"/>
    <s v="Basic"/>
    <s v="Married"/>
    <n v="24480"/>
    <n v="1"/>
    <n v="0"/>
    <d v="2013-02-11T00:00:00"/>
    <n v="46"/>
    <n v="4"/>
    <n v="19"/>
    <n v="9"/>
    <n v="28"/>
    <n v="25"/>
    <n v="17"/>
    <x v="198"/>
    <x v="25"/>
    <n v="9"/>
    <n v="28"/>
    <n v="25"/>
    <n v="17"/>
    <n v="3"/>
    <n v="3"/>
    <n v="0"/>
    <n v="4"/>
    <n v="7"/>
    <n v="0"/>
    <n v="0"/>
    <n v="0"/>
    <n v="0"/>
    <n v="0"/>
    <n v="0"/>
    <n v="0"/>
    <x v="3"/>
    <n v="102"/>
    <n v="17"/>
    <n v="10.199999999999999"/>
    <m/>
    <n v="10"/>
    <n v="600"/>
    <m/>
    <n v="30"/>
    <n v="3"/>
    <n v="2"/>
    <n v="2"/>
    <s v="322"/>
    <s v="Needs Attention"/>
    <m/>
    <n v="600"/>
    <n v="1.6438356164383561"/>
    <n v="6.0833333333333339"/>
    <n v="62.050000000000004"/>
    <n v="62.050000000000004"/>
    <n v="767.40495867768595"/>
    <d v="2013-03-29T00:00:00"/>
    <s v="Unique"/>
  </r>
  <r>
    <n v="9576"/>
    <n v="1982"/>
    <s v="PhD"/>
    <s v="Together"/>
    <n v="32313"/>
    <n v="1"/>
    <n v="0"/>
    <d v="2013-02-11T00:00:00"/>
    <n v="60"/>
    <n v="86"/>
    <n v="4"/>
    <n v="56"/>
    <n v="2"/>
    <n v="4"/>
    <n v="7"/>
    <x v="30"/>
    <x v="16"/>
    <n v="56"/>
    <n v="2"/>
    <n v="4"/>
    <n v="7"/>
    <n v="3"/>
    <n v="4"/>
    <n v="0"/>
    <n v="4"/>
    <n v="9"/>
    <n v="0"/>
    <n v="0"/>
    <n v="0"/>
    <n v="0"/>
    <n v="0"/>
    <n v="0"/>
    <n v="0"/>
    <x v="0"/>
    <n v="159"/>
    <n v="26.5"/>
    <n v="14.454545454545455"/>
    <m/>
    <n v="11"/>
    <n v="600"/>
    <m/>
    <n v="27.27272727272727"/>
    <n v="2"/>
    <n v="2"/>
    <n v="2"/>
    <s v="222"/>
    <s v="About to Sleep"/>
    <m/>
    <n v="600"/>
    <n v="1.6438356164383561"/>
    <n v="6.6916666666666673"/>
    <n v="96.725000000000009"/>
    <n v="96.725000000000009"/>
    <n v="589.89291598023067"/>
    <d v="2013-04-12T00:00:00"/>
    <s v="Unique"/>
  </r>
  <r>
    <n v="5092"/>
    <n v="1949"/>
    <s v="PhD"/>
    <s v="Widow"/>
    <n v="51569"/>
    <n v="0"/>
    <n v="1"/>
    <d v="2013-02-12T00:00:00"/>
    <n v="39"/>
    <n v="380"/>
    <n v="0"/>
    <n v="47"/>
    <n v="6"/>
    <n v="0"/>
    <n v="34"/>
    <x v="379"/>
    <x v="0"/>
    <n v="47"/>
    <n v="6"/>
    <s v=""/>
    <n v="34"/>
    <n v="4"/>
    <n v="7"/>
    <n v="1"/>
    <n v="7"/>
    <n v="8"/>
    <n v="0"/>
    <n v="0"/>
    <n v="0"/>
    <n v="1"/>
    <n v="0"/>
    <n v="1"/>
    <n v="0"/>
    <x v="0"/>
    <n v="467"/>
    <n v="77.833333333333329"/>
    <n v="24.578947368421051"/>
    <m/>
    <n v="19"/>
    <n v="599"/>
    <m/>
    <n v="21.052631578947366"/>
    <n v="4"/>
    <n v="4"/>
    <n v="3"/>
    <s v="443"/>
    <s v="Potential Loyalists"/>
    <m/>
    <n v="599"/>
    <n v="1.6410958904109589"/>
    <n v="11.57762938230384"/>
    <n v="284.56594323873122"/>
    <n v="284.56594323873122"/>
    <n v="909.78512396694214"/>
    <d v="2013-03-23T00:00:00"/>
    <s v="Unique"/>
  </r>
  <r>
    <n v="3697"/>
    <n v="1954"/>
    <s v="Graduation"/>
    <s v="Together"/>
    <n v="39898"/>
    <n v="0"/>
    <n v="1"/>
    <d v="2013-02-12T00:00:00"/>
    <n v="20"/>
    <n v="69"/>
    <n v="8"/>
    <n v="26"/>
    <n v="12"/>
    <n v="7"/>
    <n v="12"/>
    <x v="380"/>
    <x v="14"/>
    <n v="26"/>
    <n v="12"/>
    <n v="7"/>
    <n v="12"/>
    <n v="2"/>
    <n v="3"/>
    <n v="0"/>
    <n v="4"/>
    <n v="7"/>
    <n v="0"/>
    <n v="0"/>
    <n v="0"/>
    <n v="0"/>
    <n v="0"/>
    <n v="0"/>
    <n v="0"/>
    <x v="2"/>
    <n v="134"/>
    <n v="22.333333333333332"/>
    <n v="14.888888888888889"/>
    <m/>
    <n v="9"/>
    <n v="599"/>
    <m/>
    <n v="22.222222222222221"/>
    <n v="4"/>
    <n v="2"/>
    <n v="2"/>
    <s v="422"/>
    <s v="Potential Loyalists"/>
    <m/>
    <n v="599"/>
    <n v="1.6410958904109589"/>
    <n v="5.4841402337228713"/>
    <n v="81.652754590984969"/>
    <n v="81.652754590984969"/>
    <n v="21.754966887417218"/>
    <d v="2013-03-04T00:00:00"/>
    <s v="Unique"/>
  </r>
  <r>
    <n v="9955"/>
    <n v="1954"/>
    <s v="Graduation"/>
    <s v="Together"/>
    <n v="39898"/>
    <n v="0"/>
    <n v="1"/>
    <d v="2013-02-12T00:00:00"/>
    <n v="20"/>
    <n v="69"/>
    <n v="8"/>
    <n v="26"/>
    <n v="12"/>
    <n v="7"/>
    <n v="12"/>
    <x v="380"/>
    <x v="14"/>
    <n v="26"/>
    <n v="12"/>
    <n v="7"/>
    <n v="12"/>
    <n v="2"/>
    <n v="3"/>
    <n v="0"/>
    <n v="4"/>
    <n v="7"/>
    <n v="0"/>
    <n v="0"/>
    <n v="0"/>
    <n v="0"/>
    <n v="0"/>
    <n v="0"/>
    <n v="0"/>
    <x v="0"/>
    <n v="134"/>
    <n v="22.333333333333332"/>
    <n v="14.888888888888889"/>
    <m/>
    <n v="9"/>
    <n v="599"/>
    <m/>
    <n v="22.222222222222221"/>
    <n v="4"/>
    <n v="2"/>
    <n v="2"/>
    <s v="422"/>
    <s v="Potential Loyalists"/>
    <m/>
    <n v="599"/>
    <n v="1.6410958904109589"/>
    <n v="5.4841402337228713"/>
    <n v="81.652754590984969"/>
    <n v="81.652754590984969"/>
    <n v="59.727272727272727"/>
    <d v="2013-03-04T00:00:00"/>
    <s v="Unique"/>
  </r>
  <r>
    <n v="1406"/>
    <n v="1975"/>
    <s v="Graduation"/>
    <s v="Single"/>
    <n v="53201"/>
    <n v="1"/>
    <n v="1"/>
    <d v="2013-02-12T00:00:00"/>
    <n v="49"/>
    <n v="280"/>
    <n v="7"/>
    <n v="81"/>
    <n v="20"/>
    <n v="0"/>
    <n v="27"/>
    <x v="381"/>
    <x v="48"/>
    <n v="81"/>
    <n v="20"/>
    <s v=""/>
    <n v="27"/>
    <n v="8"/>
    <n v="6"/>
    <n v="3"/>
    <n v="5"/>
    <n v="7"/>
    <n v="0"/>
    <n v="0"/>
    <n v="0"/>
    <n v="0"/>
    <n v="0"/>
    <n v="0"/>
    <n v="0"/>
    <x v="0"/>
    <n v="415"/>
    <n v="69.166666666666671"/>
    <n v="18.863636363636363"/>
    <m/>
    <n v="22"/>
    <n v="599"/>
    <m/>
    <n v="36.363636363636367"/>
    <n v="3"/>
    <n v="4"/>
    <n v="3"/>
    <s v="343"/>
    <s v="Needs Attention"/>
    <m/>
    <n v="599"/>
    <n v="1.6410958904109589"/>
    <n v="13.405676126878131"/>
    <n v="252.87979966611019"/>
    <n v="252.87979966611019"/>
    <n v="158.6694214876033"/>
    <d v="2013-04-02T00:00:00"/>
    <s v="Unique"/>
  </r>
  <r>
    <n v="4065"/>
    <n v="1976"/>
    <s v="PhD"/>
    <s v="Married"/>
    <n v="49544"/>
    <n v="1"/>
    <n v="0"/>
    <d v="2013-02-12T00:00:00"/>
    <n v="0"/>
    <n v="308"/>
    <n v="0"/>
    <n v="73"/>
    <n v="0"/>
    <n v="0"/>
    <n v="23"/>
    <x v="382"/>
    <x v="0"/>
    <n v="73"/>
    <s v=""/>
    <s v=""/>
    <n v="23"/>
    <n v="2"/>
    <n v="5"/>
    <n v="1"/>
    <n v="8"/>
    <n v="7"/>
    <n v="0"/>
    <n v="0"/>
    <n v="0"/>
    <n v="0"/>
    <n v="0"/>
    <n v="0"/>
    <n v="0"/>
    <x v="0"/>
    <n v="404"/>
    <n v="67.333333333333329"/>
    <n v="25.25"/>
    <m/>
    <n v="16"/>
    <n v="599"/>
    <m/>
    <n v="12.5"/>
    <n v="6"/>
    <n v="3"/>
    <n v="3"/>
    <s v="633"/>
    <s v="Others"/>
    <m/>
    <n v="599"/>
    <n v="1.6410958904109589"/>
    <n v="9.7495826377295494"/>
    <n v="246.17696160267113"/>
    <n v="246.17696160267113"/>
    <n v="789.82615894039736"/>
    <d v="2013-02-12T00:00:00"/>
    <s v="Unique"/>
  </r>
  <r>
    <n v="4690"/>
    <n v="1953"/>
    <s v="Graduation"/>
    <s v="Married"/>
    <n v="50725"/>
    <n v="0"/>
    <n v="1"/>
    <d v="2013-02-13T00:00:00"/>
    <n v="45"/>
    <n v="443"/>
    <n v="10"/>
    <n v="75"/>
    <n v="0"/>
    <n v="10"/>
    <n v="48"/>
    <x v="383"/>
    <x v="17"/>
    <n v="75"/>
    <s v=""/>
    <n v="10"/>
    <n v="48"/>
    <n v="4"/>
    <n v="8"/>
    <n v="1"/>
    <n v="8"/>
    <n v="8"/>
    <n v="0"/>
    <n v="0"/>
    <n v="0"/>
    <n v="0"/>
    <n v="0"/>
    <n v="0"/>
    <n v="0"/>
    <x v="2"/>
    <n v="586"/>
    <n v="97.666666666666671"/>
    <n v="27.904761904761905"/>
    <m/>
    <n v="21"/>
    <n v="598"/>
    <m/>
    <n v="19.047619047619047"/>
    <n v="3"/>
    <n v="4"/>
    <n v="3"/>
    <s v="343"/>
    <s v="Needs Attention"/>
    <m/>
    <n v="598"/>
    <n v="1.6383561643835616"/>
    <n v="12.817725752508363"/>
    <n v="357.675585284281"/>
    <n v="357.67558528428094"/>
    <n v="609.95016611295682"/>
    <d v="2013-03-30T00:00:00"/>
    <s v="Unique"/>
  </r>
  <r>
    <n v="607"/>
    <n v="1955"/>
    <s v="2n Cycle"/>
    <s v="Divorced"/>
    <n v="41769"/>
    <n v="0"/>
    <n v="1"/>
    <d v="2013-02-13T00:00:00"/>
    <n v="31"/>
    <n v="302"/>
    <n v="29"/>
    <n v="131"/>
    <n v="32"/>
    <n v="0"/>
    <n v="27"/>
    <x v="384"/>
    <x v="86"/>
    <n v="131"/>
    <n v="32"/>
    <s v=""/>
    <n v="27"/>
    <n v="6"/>
    <n v="8"/>
    <n v="1"/>
    <n v="7"/>
    <n v="8"/>
    <n v="0"/>
    <n v="0"/>
    <n v="0"/>
    <n v="0"/>
    <n v="0"/>
    <n v="0"/>
    <n v="0"/>
    <x v="6"/>
    <n v="521"/>
    <n v="86.833333333333329"/>
    <n v="23.681818181818183"/>
    <m/>
    <n v="22"/>
    <n v="598"/>
    <m/>
    <n v="27.27272727272727"/>
    <n v="4"/>
    <n v="4"/>
    <n v="3"/>
    <s v="443"/>
    <s v="Potential Loyalists"/>
    <m/>
    <n v="598"/>
    <n v="1.6383561643835616"/>
    <n v="13.42809364548495"/>
    <n v="318.00167224080269"/>
    <n v="318.00167224080269"/>
    <n v="1424.77537437604"/>
    <d v="2013-03-16T00:00:00"/>
    <s v="Unique"/>
  </r>
  <r>
    <n v="405"/>
    <n v="1964"/>
    <s v="Graduation"/>
    <s v="Divorced"/>
    <n v="41638"/>
    <n v="0"/>
    <n v="1"/>
    <d v="2013-02-13T00:00:00"/>
    <n v="68"/>
    <n v="315"/>
    <n v="0"/>
    <n v="31"/>
    <n v="4"/>
    <n v="0"/>
    <n v="91"/>
    <x v="385"/>
    <x v="0"/>
    <n v="31"/>
    <n v="4"/>
    <s v=""/>
    <n v="91"/>
    <n v="4"/>
    <n v="5"/>
    <n v="5"/>
    <n v="3"/>
    <n v="8"/>
    <n v="0"/>
    <n v="0"/>
    <n v="1"/>
    <n v="0"/>
    <n v="0"/>
    <n v="0"/>
    <n v="0"/>
    <x v="0"/>
    <n v="441"/>
    <n v="73.5"/>
    <n v="25.941176470588236"/>
    <m/>
    <n v="17"/>
    <n v="598"/>
    <m/>
    <n v="23.52941176470588"/>
    <n v="2"/>
    <n v="3"/>
    <n v="3"/>
    <s v="233"/>
    <s v="About to Sleep"/>
    <m/>
    <n v="598"/>
    <n v="1.6383561643835616"/>
    <n v="10.376254180602007"/>
    <n v="269.17224080267562"/>
    <n v="269.17224080267562"/>
    <n v="1007.8358208955224"/>
    <d v="2013-04-22T00:00:00"/>
    <s v="Unique"/>
  </r>
  <r>
    <n v="10936"/>
    <n v="1965"/>
    <s v="Graduation"/>
    <s v="Married"/>
    <n v="72190"/>
    <n v="0"/>
    <n v="0"/>
    <d v="2013-02-13T00:00:00"/>
    <n v="79"/>
    <n v="597"/>
    <n v="166"/>
    <n v="597"/>
    <n v="172"/>
    <n v="166"/>
    <n v="249"/>
    <x v="386"/>
    <x v="121"/>
    <n v="597"/>
    <n v="172"/>
    <n v="166"/>
    <n v="249"/>
    <n v="1"/>
    <n v="5"/>
    <n v="6"/>
    <n v="4"/>
    <n v="3"/>
    <n v="0"/>
    <n v="0"/>
    <n v="0"/>
    <n v="0"/>
    <n v="0"/>
    <n v="0"/>
    <n v="0"/>
    <x v="4"/>
    <n v="1947"/>
    <n v="324.5"/>
    <n v="121.6875"/>
    <m/>
    <n v="16"/>
    <n v="598"/>
    <m/>
    <n v="6.25"/>
    <n v="2"/>
    <n v="3"/>
    <n v="5"/>
    <s v="235"/>
    <s v="Big Spenders"/>
    <m/>
    <n v="598"/>
    <n v="1.6383561643835616"/>
    <n v="9.7658862876254187"/>
    <n v="1188.3862876254182"/>
    <n v="1188.3862876254182"/>
    <n v="50.845771144278608"/>
    <d v="2013-05-03T00:00:00"/>
    <s v="Unique"/>
  </r>
  <r>
    <n v="7786"/>
    <n v="1986"/>
    <s v="PhD"/>
    <s v="Single"/>
    <n v="29999"/>
    <n v="1"/>
    <n v="0"/>
    <d v="2013-02-13T00:00:00"/>
    <n v="22"/>
    <n v="68"/>
    <n v="7"/>
    <n v="59"/>
    <n v="10"/>
    <n v="5"/>
    <n v="11"/>
    <x v="131"/>
    <x v="48"/>
    <n v="59"/>
    <n v="10"/>
    <n v="5"/>
    <n v="11"/>
    <n v="4"/>
    <n v="3"/>
    <n v="1"/>
    <n v="4"/>
    <n v="8"/>
    <n v="0"/>
    <n v="0"/>
    <n v="0"/>
    <n v="0"/>
    <n v="0"/>
    <n v="0"/>
    <n v="0"/>
    <x v="0"/>
    <n v="160"/>
    <n v="26.666666666666668"/>
    <n v="13.333333333333334"/>
    <m/>
    <n v="12"/>
    <n v="598"/>
    <m/>
    <n v="33.333333333333329"/>
    <n v="4"/>
    <n v="2"/>
    <n v="2"/>
    <s v="422"/>
    <s v="Potential Loyalists"/>
    <m/>
    <n v="598"/>
    <n v="1.6383561643835616"/>
    <n v="7.3244147157190636"/>
    <n v="97.65886287625419"/>
    <n v="97.65886287625419"/>
    <n v="18.21963394342762"/>
    <d v="2013-03-07T00:00:00"/>
    <s v="Unique"/>
  </r>
  <r>
    <n v="5527"/>
    <n v="1987"/>
    <s v="Graduation"/>
    <s v="Together"/>
    <n v="22434"/>
    <n v="1"/>
    <n v="0"/>
    <d v="2013-02-13T00:00:00"/>
    <n v="25"/>
    <n v="4"/>
    <n v="12"/>
    <n v="11"/>
    <n v="3"/>
    <n v="13"/>
    <n v="15"/>
    <x v="198"/>
    <x v="27"/>
    <n v="11"/>
    <n v="3"/>
    <n v="13"/>
    <n v="15"/>
    <n v="2"/>
    <n v="2"/>
    <n v="0"/>
    <n v="3"/>
    <n v="8"/>
    <n v="0"/>
    <n v="0"/>
    <n v="0"/>
    <n v="0"/>
    <n v="0"/>
    <n v="0"/>
    <n v="0"/>
    <x v="0"/>
    <n v="58"/>
    <n v="9.6666666666666661"/>
    <n v="8.2857142857142865"/>
    <m/>
    <n v="7"/>
    <n v="598"/>
    <m/>
    <n v="28.571428571428569"/>
    <n v="4"/>
    <n v="1"/>
    <n v="2"/>
    <s v="412"/>
    <s v="Potential Loyalists"/>
    <m/>
    <n v="598"/>
    <n v="1.6383561643835616"/>
    <n v="4.2725752508361206"/>
    <n v="35.401337792642146"/>
    <n v="35.401337792642138"/>
    <n v="32.188019966722131"/>
    <d v="2013-03-10T00:00:00"/>
    <s v="Unique"/>
  </r>
  <r>
    <n v="2678"/>
    <n v="1990"/>
    <s v="Graduation"/>
    <s v="Single"/>
    <n v="34412"/>
    <n v="1"/>
    <n v="0"/>
    <d v="2013-02-13T00:00:00"/>
    <n v="62"/>
    <n v="52"/>
    <n v="12"/>
    <n v="50"/>
    <n v="4"/>
    <n v="36"/>
    <n v="55"/>
    <x v="387"/>
    <x v="27"/>
    <n v="50"/>
    <n v="4"/>
    <n v="36"/>
    <n v="55"/>
    <n v="3"/>
    <n v="5"/>
    <n v="0"/>
    <n v="3"/>
    <n v="9"/>
    <n v="0"/>
    <n v="0"/>
    <n v="0"/>
    <n v="0"/>
    <n v="0"/>
    <n v="0"/>
    <n v="0"/>
    <x v="4"/>
    <n v="209"/>
    <n v="34.833333333333336"/>
    <n v="19"/>
    <m/>
    <n v="11"/>
    <n v="598"/>
    <m/>
    <n v="27.27272727272727"/>
    <n v="2"/>
    <n v="2"/>
    <n v="3"/>
    <s v="223"/>
    <s v="About to Sleep"/>
    <m/>
    <n v="598"/>
    <n v="1.6383561643835616"/>
    <n v="6.7140468227424748"/>
    <n v="127.56688963210702"/>
    <n v="127.56688963210703"/>
    <n v="50.323920265780728"/>
    <d v="2013-04-16T00:00:00"/>
    <s v="Unique"/>
  </r>
  <r>
    <n v="10177"/>
    <n v="1954"/>
    <s v="Graduation"/>
    <s v="Divorced"/>
    <n v="72071"/>
    <n v="0"/>
    <n v="1"/>
    <d v="2013-02-14T00:00:00"/>
    <n v="4"/>
    <n v="531"/>
    <n v="69"/>
    <n v="300"/>
    <n v="150"/>
    <n v="138"/>
    <n v="150"/>
    <x v="388"/>
    <x v="73"/>
    <n v="300"/>
    <n v="150"/>
    <n v="138"/>
    <n v="150"/>
    <n v="3"/>
    <n v="5"/>
    <n v="4"/>
    <n v="8"/>
    <n v="2"/>
    <n v="0"/>
    <n v="0"/>
    <n v="0"/>
    <n v="0"/>
    <n v="0"/>
    <n v="0"/>
    <n v="0"/>
    <x v="0"/>
    <n v="1338"/>
    <n v="223"/>
    <n v="66.900000000000006"/>
    <m/>
    <n v="20"/>
    <n v="597"/>
    <m/>
    <n v="15"/>
    <n v="5"/>
    <n v="4"/>
    <n v="5"/>
    <s v="545"/>
    <s v="Loyal Customers"/>
    <m/>
    <n v="597"/>
    <n v="1.6356164383561644"/>
    <n v="12.227805695142377"/>
    <n v="818.0402010050251"/>
    <n v="818.0402010050251"/>
    <n v="246.17696160267113"/>
    <d v="2013-02-18T00:00:00"/>
    <s v="Unique"/>
  </r>
  <r>
    <n v="2429"/>
    <n v="1954"/>
    <s v="Graduation"/>
    <s v="Divorced"/>
    <n v="72071"/>
    <n v="0"/>
    <n v="1"/>
    <d v="2013-02-14T00:00:00"/>
    <n v="4"/>
    <n v="531"/>
    <n v="69"/>
    <n v="300"/>
    <n v="150"/>
    <n v="138"/>
    <n v="150"/>
    <x v="388"/>
    <x v="73"/>
    <n v="300"/>
    <n v="150"/>
    <n v="138"/>
    <n v="150"/>
    <n v="3"/>
    <n v="5"/>
    <n v="4"/>
    <n v="8"/>
    <n v="2"/>
    <n v="0"/>
    <n v="0"/>
    <n v="0"/>
    <n v="0"/>
    <n v="0"/>
    <n v="0"/>
    <n v="0"/>
    <x v="2"/>
    <n v="1338"/>
    <n v="223"/>
    <n v="66.900000000000006"/>
    <m/>
    <n v="20"/>
    <n v="597"/>
    <m/>
    <n v="15"/>
    <n v="5"/>
    <n v="4"/>
    <n v="5"/>
    <s v="545"/>
    <s v="Loyal Customers"/>
    <m/>
    <n v="597"/>
    <n v="1.6356164383561644"/>
    <n v="12.227805695142377"/>
    <n v="818.0402010050251"/>
    <n v="818.0402010050251"/>
    <n v="81.652754590984969"/>
    <d v="2013-02-18T00:00:00"/>
    <s v="Unique"/>
  </r>
  <r>
    <n v="5185"/>
    <n v="1955"/>
    <s v="Graduation"/>
    <s v="Married"/>
    <n v="74268"/>
    <n v="0"/>
    <n v="0"/>
    <d v="2013-02-14T00:00:00"/>
    <n v="83"/>
    <n v="199"/>
    <n v="66"/>
    <n v="315"/>
    <n v="97"/>
    <n v="174"/>
    <n v="41"/>
    <x v="305"/>
    <x v="101"/>
    <n v="315"/>
    <n v="97"/>
    <n v="174"/>
    <n v="41"/>
    <n v="1"/>
    <n v="4"/>
    <n v="3"/>
    <n v="5"/>
    <n v="2"/>
    <n v="0"/>
    <n v="0"/>
    <n v="0"/>
    <n v="0"/>
    <n v="0"/>
    <n v="0"/>
    <n v="0"/>
    <x v="3"/>
    <n v="892"/>
    <n v="148.66666666666666"/>
    <n v="68.615384615384613"/>
    <m/>
    <n v="13"/>
    <n v="597"/>
    <m/>
    <n v="7.6923076923076925"/>
    <n v="1"/>
    <n v="3"/>
    <n v="4"/>
    <s v="134"/>
    <s v="Lost"/>
    <m/>
    <n v="597"/>
    <n v="1.6356164383561644"/>
    <n v="7.9480737018425458"/>
    <n v="545.36013400335003"/>
    <n v="545.36013400335003"/>
    <n v="96.725000000000009"/>
    <d v="2013-05-08T00:00:00"/>
    <s v="Unique"/>
  </r>
  <r>
    <n v="9212"/>
    <n v="1962"/>
    <s v="Master"/>
    <s v="Married"/>
    <n v="72828"/>
    <n v="0"/>
    <n v="1"/>
    <d v="2013-02-14T00:00:00"/>
    <n v="17"/>
    <n v="1205"/>
    <n v="0"/>
    <n v="235"/>
    <n v="19"/>
    <n v="14"/>
    <n v="205"/>
    <x v="389"/>
    <x v="0"/>
    <n v="235"/>
    <n v="19"/>
    <n v="14"/>
    <n v="205"/>
    <n v="6"/>
    <n v="6"/>
    <n v="3"/>
    <n v="13"/>
    <n v="7"/>
    <n v="0"/>
    <n v="0"/>
    <n v="0"/>
    <n v="0"/>
    <n v="0"/>
    <n v="0"/>
    <n v="0"/>
    <x v="0"/>
    <n v="1678"/>
    <n v="279.66666666666669"/>
    <n v="59.928571428571431"/>
    <m/>
    <n v="28"/>
    <n v="597"/>
    <m/>
    <n v="21.428571428571427"/>
    <n v="5"/>
    <n v="5"/>
    <n v="5"/>
    <s v="555"/>
    <s v="Champions"/>
    <m/>
    <n v="597"/>
    <n v="1.6356164383561644"/>
    <n v="17.11892797319933"/>
    <n v="1025.9128978224455"/>
    <n v="1025.9128978224455"/>
    <n v="81.652754590984969"/>
    <d v="2013-03-03T00:00:00"/>
    <s v="Unique"/>
  </r>
  <r>
    <n v="6281"/>
    <n v="1966"/>
    <s v="Graduation"/>
    <s v="Divorced"/>
    <n v="55686"/>
    <n v="0"/>
    <n v="1"/>
    <d v="2013-02-14T00:00:00"/>
    <n v="27"/>
    <n v="673"/>
    <n v="0"/>
    <n v="199"/>
    <n v="37"/>
    <n v="47"/>
    <n v="26"/>
    <x v="390"/>
    <x v="0"/>
    <n v="199"/>
    <n v="37"/>
    <n v="47"/>
    <n v="26"/>
    <n v="2"/>
    <n v="6"/>
    <n v="3"/>
    <n v="5"/>
    <n v="4"/>
    <n v="0"/>
    <n v="0"/>
    <n v="1"/>
    <n v="0"/>
    <n v="0"/>
    <n v="0"/>
    <n v="0"/>
    <x v="0"/>
    <n v="982"/>
    <n v="163.66666666666666"/>
    <n v="61.375"/>
    <m/>
    <n v="16"/>
    <n v="597"/>
    <m/>
    <n v="12.5"/>
    <n v="4"/>
    <n v="3"/>
    <n v="4"/>
    <s v="434"/>
    <s v="Potential Loyalists"/>
    <m/>
    <n v="597"/>
    <n v="1.6356164383561644"/>
    <n v="9.782244556113902"/>
    <n v="600.38525963149073"/>
    <n v="600.38525963149073"/>
    <n v="284.56594323873122"/>
    <d v="2013-03-13T00:00:00"/>
    <s v="Unique"/>
  </r>
  <r>
    <n v="10402"/>
    <n v="1967"/>
    <s v="Graduation"/>
    <s v="Married"/>
    <n v="35441"/>
    <n v="1"/>
    <n v="1"/>
    <d v="2013-02-14T00:00:00"/>
    <n v="94"/>
    <n v="25"/>
    <n v="1"/>
    <n v="9"/>
    <n v="2"/>
    <n v="1"/>
    <n v="1"/>
    <x v="362"/>
    <x v="5"/>
    <n v="9"/>
    <n v="2"/>
    <n v="1"/>
    <n v="1"/>
    <n v="2"/>
    <n v="1"/>
    <n v="0"/>
    <n v="3"/>
    <n v="8"/>
    <n v="0"/>
    <n v="0"/>
    <n v="0"/>
    <n v="0"/>
    <n v="0"/>
    <n v="0"/>
    <n v="0"/>
    <x v="2"/>
    <n v="39"/>
    <n v="6.5"/>
    <n v="6.5"/>
    <m/>
    <n v="6"/>
    <n v="597"/>
    <m/>
    <n v="33.333333333333329"/>
    <n v="1"/>
    <n v="1"/>
    <n v="1"/>
    <s v="111"/>
    <s v="Lost"/>
    <m/>
    <n v="597"/>
    <n v="1.6356164383561644"/>
    <n v="3.6683417085427132"/>
    <n v="23.844221105527637"/>
    <n v="23.844221105527637"/>
    <n v="265.23333333333335"/>
    <d v="2013-05-19T00:00:00"/>
    <s v="Unique"/>
  </r>
  <r>
    <n v="5740"/>
    <n v="1970"/>
    <s v="2n Cycle"/>
    <s v="Divorced"/>
    <n v="25959"/>
    <n v="1"/>
    <n v="1"/>
    <d v="2013-02-14T00:00:00"/>
    <n v="1"/>
    <n v="4"/>
    <n v="2"/>
    <n v="12"/>
    <n v="7"/>
    <n v="5"/>
    <n v="26"/>
    <x v="198"/>
    <x v="12"/>
    <n v="12"/>
    <n v="7"/>
    <n v="5"/>
    <n v="26"/>
    <n v="2"/>
    <n v="1"/>
    <n v="2"/>
    <n v="2"/>
    <n v="6"/>
    <n v="0"/>
    <n v="0"/>
    <n v="0"/>
    <n v="0"/>
    <n v="0"/>
    <n v="1"/>
    <n v="0"/>
    <x v="0"/>
    <n v="56"/>
    <n v="9.3333333333333339"/>
    <n v="8"/>
    <m/>
    <n v="7"/>
    <n v="597"/>
    <m/>
    <n v="28.571428571428569"/>
    <n v="5"/>
    <n v="1"/>
    <n v="1"/>
    <s v="511"/>
    <s v="Others"/>
    <m/>
    <n v="597"/>
    <n v="1.6356164383561644"/>
    <n v="4.2797319932998326"/>
    <n v="34.23785594639866"/>
    <n v="34.23785594639866"/>
    <n v="1188.3862876254182"/>
    <d v="2013-02-15T00:00:00"/>
    <s v="Unique"/>
  </r>
  <r>
    <n v="10602"/>
    <n v="1983"/>
    <s v="Graduation"/>
    <s v="Married"/>
    <n v="39922"/>
    <n v="1"/>
    <n v="0"/>
    <d v="2013-02-14T00:00:00"/>
    <n v="30"/>
    <n v="29"/>
    <n v="12"/>
    <n v="59"/>
    <n v="19"/>
    <n v="1"/>
    <n v="36"/>
    <x v="17"/>
    <x v="27"/>
    <n v="59"/>
    <n v="19"/>
    <n v="1"/>
    <n v="36"/>
    <n v="2"/>
    <n v="3"/>
    <n v="0"/>
    <n v="4"/>
    <n v="8"/>
    <n v="0"/>
    <n v="0"/>
    <n v="0"/>
    <n v="0"/>
    <n v="0"/>
    <n v="0"/>
    <n v="0"/>
    <x v="6"/>
    <n v="156"/>
    <n v="26"/>
    <n v="17.333333333333332"/>
    <m/>
    <n v="9"/>
    <n v="597"/>
    <m/>
    <n v="22.222222222222221"/>
    <n v="4"/>
    <n v="2"/>
    <n v="2"/>
    <s v="422"/>
    <s v="Potential Loyalists"/>
    <m/>
    <n v="597"/>
    <n v="1.6356164383561644"/>
    <n v="5.5025125628140703"/>
    <n v="95.37688442211055"/>
    <n v="95.37688442211055"/>
    <n v="252.87979966611019"/>
    <d v="2013-03-16T00:00:00"/>
    <s v="Unique"/>
  </r>
  <r>
    <n v="3220"/>
    <n v="1983"/>
    <s v="Graduation"/>
    <s v="Married"/>
    <n v="39922"/>
    <n v="1"/>
    <n v="0"/>
    <d v="2013-02-14T00:00:00"/>
    <n v="30"/>
    <n v="29"/>
    <n v="12"/>
    <n v="59"/>
    <n v="19"/>
    <n v="1"/>
    <n v="36"/>
    <x v="17"/>
    <x v="27"/>
    <n v="59"/>
    <n v="19"/>
    <n v="1"/>
    <n v="36"/>
    <n v="2"/>
    <n v="3"/>
    <n v="0"/>
    <n v="4"/>
    <n v="8"/>
    <n v="0"/>
    <n v="0"/>
    <n v="0"/>
    <n v="0"/>
    <n v="0"/>
    <n v="0"/>
    <n v="0"/>
    <x v="5"/>
    <n v="156"/>
    <n v="26"/>
    <n v="17.333333333333332"/>
    <m/>
    <n v="9"/>
    <n v="597"/>
    <m/>
    <n v="22.222222222222221"/>
    <n v="4"/>
    <n v="2"/>
    <n v="2"/>
    <s v="422"/>
    <s v="Potential Loyalists"/>
    <m/>
    <n v="597"/>
    <n v="1.6356164383561644"/>
    <n v="5.5025125628140703"/>
    <n v="95.37688442211055"/>
    <n v="95.37688442211055"/>
    <n v="29.200000000000003"/>
    <d v="2013-03-16T00:00:00"/>
    <s v="Unique"/>
  </r>
  <r>
    <n v="5424"/>
    <n v="1983"/>
    <s v="Graduation"/>
    <s v="Married"/>
    <n v="39922"/>
    <n v="1"/>
    <n v="0"/>
    <d v="2013-02-14T00:00:00"/>
    <n v="30"/>
    <n v="29"/>
    <n v="12"/>
    <n v="59"/>
    <n v="19"/>
    <n v="1"/>
    <n v="36"/>
    <x v="17"/>
    <x v="27"/>
    <n v="59"/>
    <n v="19"/>
    <n v="1"/>
    <n v="36"/>
    <n v="2"/>
    <n v="3"/>
    <n v="0"/>
    <n v="4"/>
    <n v="8"/>
    <n v="0"/>
    <n v="0"/>
    <n v="0"/>
    <n v="0"/>
    <n v="0"/>
    <n v="0"/>
    <n v="0"/>
    <x v="3"/>
    <n v="156"/>
    <n v="26"/>
    <n v="17.333333333333332"/>
    <m/>
    <n v="9"/>
    <n v="597"/>
    <m/>
    <n v="22.222222222222221"/>
    <n v="4"/>
    <n v="2"/>
    <n v="2"/>
    <s v="422"/>
    <s v="Potential Loyalists"/>
    <m/>
    <n v="597"/>
    <n v="1.6356164383561644"/>
    <n v="5.5025125628140703"/>
    <n v="95.37688442211055"/>
    <n v="95.37688442211055"/>
    <n v="62.050000000000004"/>
    <d v="2013-03-16T00:00:00"/>
    <s v="Unique"/>
  </r>
  <r>
    <n v="3657"/>
    <n v="1986"/>
    <s v="Graduation"/>
    <s v="Single"/>
    <n v="39146"/>
    <n v="1"/>
    <n v="0"/>
    <d v="2013-02-14T00:00:00"/>
    <n v="1"/>
    <n v="94"/>
    <n v="1"/>
    <n v="33"/>
    <n v="13"/>
    <n v="12"/>
    <n v="12"/>
    <x v="391"/>
    <x v="5"/>
    <n v="33"/>
    <n v="13"/>
    <n v="12"/>
    <n v="12"/>
    <n v="3"/>
    <n v="4"/>
    <n v="0"/>
    <n v="4"/>
    <n v="8"/>
    <n v="0"/>
    <n v="0"/>
    <n v="0"/>
    <n v="0"/>
    <n v="0"/>
    <n v="0"/>
    <n v="0"/>
    <x v="0"/>
    <n v="165"/>
    <n v="27.5"/>
    <n v="15"/>
    <m/>
    <n v="11"/>
    <n v="597"/>
    <m/>
    <n v="27.27272727272727"/>
    <n v="5"/>
    <n v="2"/>
    <n v="2"/>
    <s v="522"/>
    <s v="Others"/>
    <m/>
    <n v="597"/>
    <n v="1.6356164383561644"/>
    <n v="6.7252931323283081"/>
    <n v="100.87939698492463"/>
    <n v="100.87939698492463"/>
    <n v="269.17224080267562"/>
    <d v="2013-02-15T00:00:00"/>
    <s v="Unique"/>
  </r>
  <r>
    <n v="6230"/>
    <n v="1971"/>
    <s v="Graduation"/>
    <s v="Divorced"/>
    <n v="44421"/>
    <n v="1"/>
    <n v="1"/>
    <d v="2013-02-15T00:00:00"/>
    <n v="53"/>
    <n v="110"/>
    <n v="5"/>
    <n v="59"/>
    <n v="7"/>
    <n v="1"/>
    <n v="7"/>
    <x v="180"/>
    <x v="30"/>
    <n v="59"/>
    <n v="7"/>
    <n v="1"/>
    <n v="7"/>
    <n v="5"/>
    <n v="5"/>
    <n v="0"/>
    <n v="4"/>
    <n v="8"/>
    <n v="0"/>
    <n v="0"/>
    <n v="0"/>
    <n v="0"/>
    <n v="0"/>
    <n v="0"/>
    <n v="0"/>
    <x v="0"/>
    <n v="189"/>
    <n v="31.5"/>
    <n v="13.5"/>
    <m/>
    <n v="14"/>
    <n v="596"/>
    <m/>
    <n v="35.714285714285715"/>
    <n v="3"/>
    <n v="3"/>
    <n v="2"/>
    <s v="332"/>
    <s v="Needs Attention"/>
    <m/>
    <n v="596"/>
    <n v="1.6328767123287671"/>
    <n v="8.5738255033557049"/>
    <n v="115.74664429530202"/>
    <n v="115.74664429530202"/>
    <n v="357.67558528428094"/>
    <d v="2013-04-09T00:00:00"/>
    <s v="Unique"/>
  </r>
  <r>
    <n v="702"/>
    <n v="1975"/>
    <s v="2n Cycle"/>
    <s v="Widow"/>
    <n v="47682"/>
    <n v="0"/>
    <n v="1"/>
    <d v="2013-02-15T00:00:00"/>
    <n v="80"/>
    <n v="162"/>
    <n v="61"/>
    <n v="83"/>
    <n v="97"/>
    <n v="57"/>
    <n v="61"/>
    <x v="392"/>
    <x v="80"/>
    <n v="83"/>
    <n v="97"/>
    <n v="57"/>
    <n v="61"/>
    <n v="4"/>
    <n v="4"/>
    <n v="3"/>
    <n v="8"/>
    <n v="5"/>
    <n v="0"/>
    <n v="0"/>
    <n v="0"/>
    <n v="0"/>
    <n v="0"/>
    <n v="0"/>
    <n v="0"/>
    <x v="0"/>
    <n v="521"/>
    <n v="86.833333333333329"/>
    <n v="27.421052631578949"/>
    <m/>
    <n v="19"/>
    <n v="596"/>
    <m/>
    <n v="21.052631578947366"/>
    <n v="1"/>
    <n v="4"/>
    <n v="3"/>
    <s v="143"/>
    <s v="Lost"/>
    <m/>
    <n v="596"/>
    <n v="1.6328767123287671"/>
    <n v="11.635906040268457"/>
    <n v="319.06879194630875"/>
    <n v="319.06879194630875"/>
    <n v="127.56688963210703"/>
    <d v="2013-05-06T00:00:00"/>
    <s v="Unique"/>
  </r>
  <r>
    <n v="5302"/>
    <n v="1986"/>
    <s v="Graduation"/>
    <s v="Together"/>
    <n v="78394"/>
    <n v="0"/>
    <n v="0"/>
    <d v="2013-02-15T00:00:00"/>
    <n v="13"/>
    <n v="298"/>
    <n v="27"/>
    <n v="697"/>
    <n v="216"/>
    <n v="24"/>
    <n v="166"/>
    <x v="393"/>
    <x v="55"/>
    <n v="697"/>
    <n v="216"/>
    <n v="24"/>
    <n v="166"/>
    <n v="1"/>
    <n v="4"/>
    <n v="6"/>
    <n v="5"/>
    <n v="2"/>
    <n v="0"/>
    <n v="0"/>
    <n v="0"/>
    <n v="0"/>
    <n v="0"/>
    <n v="1"/>
    <n v="0"/>
    <x v="0"/>
    <n v="1428"/>
    <n v="238"/>
    <n v="89.25"/>
    <m/>
    <n v="16"/>
    <n v="596"/>
    <m/>
    <n v="6.25"/>
    <n v="5"/>
    <n v="3"/>
    <n v="5"/>
    <s v="535"/>
    <s v="Loyal Customers"/>
    <m/>
    <n v="596"/>
    <n v="1.6328767123287671"/>
    <n v="9.7986577181208059"/>
    <n v="874.53020134228188"/>
    <n v="874.53020134228188"/>
    <n v="318.00167224080269"/>
    <d v="2013-02-28T00:00:00"/>
    <s v="Unique"/>
  </r>
  <r>
    <n v="4475"/>
    <n v="1949"/>
    <s v="PhD"/>
    <s v="Married"/>
    <n v="69098"/>
    <n v="0"/>
    <n v="0"/>
    <d v="2013-02-16T00:00:00"/>
    <n v="82"/>
    <n v="1315"/>
    <n v="22"/>
    <n v="780"/>
    <n v="145"/>
    <n v="0"/>
    <n v="178"/>
    <x v="394"/>
    <x v="83"/>
    <n v="780"/>
    <n v="145"/>
    <s v=""/>
    <n v="178"/>
    <n v="1"/>
    <n v="7"/>
    <n v="8"/>
    <n v="9"/>
    <n v="5"/>
    <n v="0"/>
    <n v="0"/>
    <n v="0"/>
    <n v="0"/>
    <n v="0"/>
    <n v="0"/>
    <n v="0"/>
    <x v="0"/>
    <n v="2440"/>
    <n v="406.66666666666669"/>
    <n v="97.6"/>
    <m/>
    <n v="25"/>
    <n v="595"/>
    <m/>
    <n v="4"/>
    <n v="1"/>
    <n v="5"/>
    <n v="5"/>
    <s v="155"/>
    <s v="Frequent Buyers"/>
    <m/>
    <n v="595"/>
    <n v="1.6301369863013699"/>
    <n v="15.336134453781511"/>
    <n v="1496.8067226890755"/>
    <n v="1496.8067226890755"/>
    <n v="35.401337792642138"/>
    <d v="2013-05-09T00:00:00"/>
    <s v="Unique"/>
  </r>
  <r>
    <n v="4837"/>
    <n v="1965"/>
    <s v="PhD"/>
    <s v="Married"/>
    <n v="71322"/>
    <n v="0"/>
    <n v="1"/>
    <d v="2013-02-16T00:00:00"/>
    <n v="57"/>
    <n v="753"/>
    <n v="43"/>
    <n v="226"/>
    <n v="69"/>
    <n v="10"/>
    <n v="204"/>
    <x v="395"/>
    <x v="98"/>
    <n v="226"/>
    <n v="69"/>
    <n v="10"/>
    <n v="204"/>
    <n v="2"/>
    <n v="8"/>
    <n v="5"/>
    <n v="13"/>
    <n v="4"/>
    <n v="0"/>
    <n v="0"/>
    <n v="0"/>
    <n v="0"/>
    <n v="0"/>
    <n v="0"/>
    <n v="0"/>
    <x v="0"/>
    <n v="1305"/>
    <n v="217.5"/>
    <n v="46.607142857142854"/>
    <m/>
    <n v="28"/>
    <n v="595"/>
    <m/>
    <n v="7.1428571428571423"/>
    <n v="3"/>
    <n v="5"/>
    <n v="5"/>
    <s v="355"/>
    <s v="Frequent Buyers"/>
    <m/>
    <n v="595"/>
    <n v="1.6301369863013699"/>
    <n v="17.176470588235293"/>
    <n v="800.54621848739487"/>
    <n v="800.54621848739487"/>
    <n v="97.65886287625419"/>
    <d v="2013-04-14T00:00:00"/>
    <s v="Unique"/>
  </r>
  <r>
    <n v="2807"/>
    <n v="1969"/>
    <s v="Graduation"/>
    <s v="Married"/>
    <n v="56796"/>
    <n v="0"/>
    <n v="1"/>
    <d v="2013-02-16T00:00:00"/>
    <n v="24"/>
    <n v="656"/>
    <n v="38"/>
    <n v="161"/>
    <n v="62"/>
    <n v="47"/>
    <n v="37"/>
    <x v="322"/>
    <x v="94"/>
    <n v="161"/>
    <n v="62"/>
    <n v="47"/>
    <n v="37"/>
    <n v="3"/>
    <n v="8"/>
    <n v="9"/>
    <n v="7"/>
    <n v="7"/>
    <n v="0"/>
    <n v="0"/>
    <n v="0"/>
    <n v="0"/>
    <n v="0"/>
    <n v="0"/>
    <n v="0"/>
    <x v="0"/>
    <n v="1001"/>
    <n v="166.83333333333334"/>
    <n v="37.074074074074076"/>
    <m/>
    <n v="27"/>
    <n v="595"/>
    <m/>
    <n v="11.111111111111111"/>
    <n v="4"/>
    <n v="5"/>
    <n v="4"/>
    <s v="454"/>
    <s v="Frequent Buyers"/>
    <m/>
    <n v="595"/>
    <n v="1.6301369863013699"/>
    <n v="16.563025210084032"/>
    <n v="614.05882352941171"/>
    <n v="614.05882352941171"/>
    <n v="545.36013400335003"/>
    <d v="2013-03-12T00:00:00"/>
    <s v="Unique"/>
  </r>
  <r>
    <n v="1052"/>
    <n v="1969"/>
    <s v="Graduation"/>
    <s v="Married"/>
    <n v="56796"/>
    <n v="0"/>
    <n v="1"/>
    <d v="2013-02-16T00:00:00"/>
    <n v="24"/>
    <n v="656"/>
    <n v="38"/>
    <n v="161"/>
    <n v="62"/>
    <n v="47"/>
    <n v="37"/>
    <x v="322"/>
    <x v="94"/>
    <n v="161"/>
    <n v="62"/>
    <n v="47"/>
    <n v="37"/>
    <n v="3"/>
    <n v="8"/>
    <n v="9"/>
    <n v="7"/>
    <n v="7"/>
    <n v="0"/>
    <n v="0"/>
    <n v="0"/>
    <n v="0"/>
    <n v="0"/>
    <n v="0"/>
    <n v="0"/>
    <x v="4"/>
    <n v="1001"/>
    <n v="166.83333333333334"/>
    <n v="37.074074074074076"/>
    <m/>
    <n v="27"/>
    <n v="595"/>
    <m/>
    <n v="11.111111111111111"/>
    <n v="4"/>
    <n v="5"/>
    <n v="4"/>
    <s v="454"/>
    <s v="Frequent Buyers"/>
    <m/>
    <n v="595"/>
    <n v="1.6301369863013699"/>
    <n v="16.563025210084032"/>
    <n v="614.05882352941171"/>
    <n v="614.05882352941171"/>
    <n v="23.844221105527637"/>
    <d v="2013-03-12T00:00:00"/>
    <s v="Unique"/>
  </r>
  <r>
    <n v="2253"/>
    <n v="1990"/>
    <s v="Graduation"/>
    <s v="Married"/>
    <n v="18929"/>
    <n v="0"/>
    <n v="0"/>
    <d v="2013-02-16T00:00:00"/>
    <n v="15"/>
    <n v="32"/>
    <n v="0"/>
    <n v="8"/>
    <n v="23"/>
    <n v="4"/>
    <n v="18"/>
    <x v="113"/>
    <x v="0"/>
    <n v="8"/>
    <n v="23"/>
    <n v="4"/>
    <n v="18"/>
    <n v="1"/>
    <n v="1"/>
    <n v="0"/>
    <n v="4"/>
    <n v="6"/>
    <n v="0"/>
    <n v="0"/>
    <n v="0"/>
    <n v="0"/>
    <n v="0"/>
    <n v="0"/>
    <n v="0"/>
    <x v="0"/>
    <n v="85"/>
    <n v="14.166666666666666"/>
    <n v="14.166666666666666"/>
    <m/>
    <n v="6"/>
    <n v="595"/>
    <m/>
    <n v="16.666666666666664"/>
    <n v="5"/>
    <n v="1"/>
    <n v="2"/>
    <s v="512"/>
    <s v="Others"/>
    <m/>
    <n v="595"/>
    <n v="1.6301369863013699"/>
    <n v="3.6806722689075628"/>
    <n v="52.142857142857139"/>
    <n v="52.142857142857139"/>
    <n v="95.37688442211055"/>
    <d v="2013-03-03T00:00:00"/>
    <s v="Unique"/>
  </r>
  <r>
    <n v="2326"/>
    <n v="1990"/>
    <s v="Graduation"/>
    <s v="Married"/>
    <n v="18929"/>
    <n v="0"/>
    <n v="0"/>
    <d v="2013-02-16T00:00:00"/>
    <n v="15"/>
    <n v="32"/>
    <n v="0"/>
    <n v="8"/>
    <n v="23"/>
    <n v="4"/>
    <n v="18"/>
    <x v="113"/>
    <x v="0"/>
    <n v="8"/>
    <n v="23"/>
    <n v="4"/>
    <n v="18"/>
    <n v="1"/>
    <n v="1"/>
    <n v="0"/>
    <n v="4"/>
    <n v="6"/>
    <n v="0"/>
    <n v="0"/>
    <n v="0"/>
    <n v="0"/>
    <n v="0"/>
    <n v="0"/>
    <n v="0"/>
    <x v="0"/>
    <n v="85"/>
    <n v="14.166666666666666"/>
    <n v="14.166666666666666"/>
    <m/>
    <n v="6"/>
    <n v="595"/>
    <m/>
    <n v="16.666666666666664"/>
    <n v="5"/>
    <n v="1"/>
    <n v="2"/>
    <s v="512"/>
    <s v="Others"/>
    <m/>
    <n v="595"/>
    <n v="1.6301369863013699"/>
    <n v="3.6806722689075628"/>
    <n v="52.142857142857139"/>
    <n v="52.142857142857139"/>
    <n v="95.37688442211055"/>
    <d v="2013-03-03T00:00:00"/>
    <s v="Unique"/>
  </r>
  <r>
    <n v="1876"/>
    <n v="1990"/>
    <s v="Graduation"/>
    <s v="Married"/>
    <n v="18929"/>
    <n v="0"/>
    <n v="0"/>
    <d v="2013-02-16T00:00:00"/>
    <n v="15"/>
    <n v="32"/>
    <n v="0"/>
    <n v="8"/>
    <n v="23"/>
    <n v="4"/>
    <n v="18"/>
    <x v="113"/>
    <x v="0"/>
    <n v="8"/>
    <n v="23"/>
    <n v="4"/>
    <n v="18"/>
    <n v="1"/>
    <n v="1"/>
    <n v="0"/>
    <n v="4"/>
    <n v="6"/>
    <n v="0"/>
    <n v="0"/>
    <n v="0"/>
    <n v="0"/>
    <n v="0"/>
    <n v="0"/>
    <n v="0"/>
    <x v="6"/>
    <n v="85"/>
    <n v="14.166666666666666"/>
    <n v="14.166666666666666"/>
    <m/>
    <n v="6"/>
    <n v="595"/>
    <m/>
    <n v="16.666666666666664"/>
    <n v="5"/>
    <n v="1"/>
    <n v="2"/>
    <s v="512"/>
    <s v="Others"/>
    <m/>
    <n v="595"/>
    <n v="1.6301369863013699"/>
    <n v="3.6806722689075628"/>
    <n v="52.142857142857139"/>
    <n v="52.142857142857139"/>
    <n v="95.37688442211055"/>
    <d v="2013-03-03T00:00:00"/>
    <s v="Unique"/>
  </r>
  <r>
    <n v="3828"/>
    <n v="1951"/>
    <s v="Graduation"/>
    <s v="Married"/>
    <n v="71107"/>
    <n v="0"/>
    <n v="1"/>
    <d v="2013-02-17T00:00:00"/>
    <n v="61"/>
    <n v="533"/>
    <n v="10"/>
    <n v="217"/>
    <n v="198"/>
    <n v="174"/>
    <n v="195"/>
    <x v="396"/>
    <x v="17"/>
    <n v="217"/>
    <n v="198"/>
    <n v="174"/>
    <n v="195"/>
    <n v="2"/>
    <n v="7"/>
    <n v="6"/>
    <n v="13"/>
    <n v="4"/>
    <n v="0"/>
    <n v="0"/>
    <n v="0"/>
    <n v="0"/>
    <n v="0"/>
    <n v="0"/>
    <n v="0"/>
    <x v="0"/>
    <n v="1327"/>
    <n v="221.16666666666666"/>
    <n v="47.392857142857146"/>
    <m/>
    <n v="28"/>
    <n v="594"/>
    <m/>
    <n v="7.1428571428571423"/>
    <n v="2"/>
    <n v="5"/>
    <n v="5"/>
    <s v="255"/>
    <s v="Frequent Buyers"/>
    <m/>
    <n v="594"/>
    <n v="1.6273972602739726"/>
    <n v="17.205387205387204"/>
    <n v="815.41245791245785"/>
    <n v="815.41245791245797"/>
    <n v="1025.9128978224455"/>
    <d v="2013-04-19T00:00:00"/>
    <s v="Unique"/>
  </r>
  <r>
    <n v="7129"/>
    <n v="1962"/>
    <s v="PhD"/>
    <s v="Married"/>
    <n v="54693"/>
    <n v="0"/>
    <n v="1"/>
    <d v="2013-02-17T00:00:00"/>
    <n v="72"/>
    <n v="686"/>
    <n v="17"/>
    <n v="142"/>
    <n v="23"/>
    <n v="26"/>
    <n v="35"/>
    <x v="397"/>
    <x v="4"/>
    <n v="142"/>
    <n v="23"/>
    <n v="26"/>
    <n v="35"/>
    <n v="8"/>
    <n v="6"/>
    <n v="4"/>
    <n v="13"/>
    <n v="6"/>
    <n v="0"/>
    <n v="0"/>
    <n v="0"/>
    <n v="0"/>
    <n v="0"/>
    <n v="0"/>
    <n v="0"/>
    <x v="0"/>
    <n v="929"/>
    <n v="154.83333333333334"/>
    <n v="29.967741935483872"/>
    <m/>
    <n v="31"/>
    <n v="594"/>
    <m/>
    <n v="25.806451612903224"/>
    <n v="2"/>
    <n v="5"/>
    <n v="4"/>
    <s v="254"/>
    <s v="Frequent Buyers"/>
    <m/>
    <n v="594"/>
    <n v="1.6273972602739726"/>
    <n v="19.04882154882155"/>
    <n v="570.85016835016836"/>
    <n v="570.85016835016836"/>
    <n v="600.38525963149073"/>
    <d v="2013-04-30T00:00:00"/>
    <s v="Unique"/>
  </r>
  <r>
    <n v="5788"/>
    <n v="1972"/>
    <s v="Graduation"/>
    <s v="Together"/>
    <n v="46053"/>
    <n v="1"/>
    <n v="0"/>
    <d v="2013-02-17T00:00:00"/>
    <n v="46"/>
    <n v="56"/>
    <n v="10"/>
    <n v="92"/>
    <n v="19"/>
    <n v="7"/>
    <n v="25"/>
    <x v="281"/>
    <x v="17"/>
    <n v="92"/>
    <n v="19"/>
    <n v="7"/>
    <n v="25"/>
    <n v="3"/>
    <n v="3"/>
    <n v="2"/>
    <n v="4"/>
    <n v="5"/>
    <n v="0"/>
    <n v="0"/>
    <n v="0"/>
    <n v="0"/>
    <n v="0"/>
    <n v="0"/>
    <n v="0"/>
    <x v="5"/>
    <n v="209"/>
    <n v="34.833333333333336"/>
    <n v="17.416666666666668"/>
    <m/>
    <n v="12"/>
    <n v="594"/>
    <m/>
    <n v="25"/>
    <n v="3"/>
    <n v="2"/>
    <n v="3"/>
    <s v="323"/>
    <s v="Needs Attention"/>
    <m/>
    <n v="594"/>
    <n v="1.6273972602739726"/>
    <n v="7.3737373737373737"/>
    <n v="128.42592592592592"/>
    <n v="128.42592592592592"/>
    <n v="818.0402010050251"/>
    <d v="2013-04-04T00:00:00"/>
    <s v="Unique"/>
  </r>
  <r>
    <n v="1012"/>
    <n v="1952"/>
    <s v="Graduation"/>
    <s v="Single"/>
    <n v="61823"/>
    <n v="0"/>
    <n v="1"/>
    <d v="2013-02-18T00:00:00"/>
    <n v="26"/>
    <n v="523"/>
    <n v="7"/>
    <n v="134"/>
    <n v="37"/>
    <n v="14"/>
    <n v="169"/>
    <x v="398"/>
    <x v="48"/>
    <n v="134"/>
    <n v="37"/>
    <n v="14"/>
    <n v="169"/>
    <n v="4"/>
    <n v="8"/>
    <n v="2"/>
    <n v="10"/>
    <n v="7"/>
    <n v="0"/>
    <n v="0"/>
    <n v="0"/>
    <n v="0"/>
    <n v="0"/>
    <n v="0"/>
    <n v="0"/>
    <x v="4"/>
    <n v="884"/>
    <n v="147.33333333333334"/>
    <n v="36.833333333333336"/>
    <m/>
    <n v="24"/>
    <n v="593"/>
    <m/>
    <n v="16.666666666666664"/>
    <n v="4"/>
    <n v="5"/>
    <n v="4"/>
    <s v="454"/>
    <s v="Frequent Buyers"/>
    <m/>
    <n v="593"/>
    <n v="1.6246575342465754"/>
    <n v="14.772344013490724"/>
    <n v="544.11467116357505"/>
    <n v="544.11467116357505"/>
    <n v="115.74664429530202"/>
    <d v="2013-03-16T00:00:00"/>
    <s v="Unique"/>
  </r>
  <r>
    <n v="10092"/>
    <n v="1954"/>
    <s v="Graduation"/>
    <s v="Divorced"/>
    <n v="70044"/>
    <n v="0"/>
    <n v="1"/>
    <d v="2013-02-18T00:00:00"/>
    <n v="46"/>
    <n v="1073"/>
    <n v="0"/>
    <n v="250"/>
    <n v="153"/>
    <n v="14"/>
    <n v="14"/>
    <x v="192"/>
    <x v="0"/>
    <n v="250"/>
    <n v="153"/>
    <n v="14"/>
    <n v="14"/>
    <n v="4"/>
    <n v="7"/>
    <n v="10"/>
    <n v="5"/>
    <n v="5"/>
    <n v="0"/>
    <n v="0"/>
    <n v="0"/>
    <n v="0"/>
    <n v="0"/>
    <n v="0"/>
    <n v="0"/>
    <x v="0"/>
    <n v="1504"/>
    <n v="250.66666666666666"/>
    <n v="57.846153846153847"/>
    <m/>
    <n v="26"/>
    <n v="593"/>
    <m/>
    <n v="15.384615384615385"/>
    <n v="3"/>
    <n v="5"/>
    <n v="5"/>
    <s v="355"/>
    <s v="Frequent Buyers"/>
    <m/>
    <n v="593"/>
    <n v="1.6246575342465754"/>
    <n v="16.003372681281618"/>
    <n v="925.73355817875211"/>
    <n v="925.73355817875211"/>
    <n v="34.23785594639866"/>
    <d v="2013-04-05T00:00:00"/>
    <s v="Unique"/>
  </r>
  <r>
    <n v="178"/>
    <n v="1956"/>
    <s v="Graduation"/>
    <s v="Married"/>
    <n v="62503"/>
    <n v="0"/>
    <n v="1"/>
    <d v="2013-02-18T00:00:00"/>
    <n v="40"/>
    <n v="478"/>
    <n v="0"/>
    <n v="193"/>
    <n v="110"/>
    <n v="75"/>
    <n v="117"/>
    <x v="399"/>
    <x v="0"/>
    <n v="193"/>
    <n v="110"/>
    <n v="75"/>
    <n v="117"/>
    <n v="4"/>
    <n v="8"/>
    <n v="3"/>
    <n v="11"/>
    <n v="5"/>
    <n v="0"/>
    <n v="0"/>
    <n v="0"/>
    <n v="0"/>
    <n v="0"/>
    <n v="0"/>
    <n v="0"/>
    <x v="0"/>
    <n v="973"/>
    <n v="162.16666666666666"/>
    <n v="37.42307692307692"/>
    <m/>
    <n v="26"/>
    <n v="593"/>
    <m/>
    <n v="15.384615384615385"/>
    <n v="3"/>
    <n v="5"/>
    <n v="4"/>
    <s v="354"/>
    <s v="Frequent Buyers"/>
    <m/>
    <n v="593"/>
    <n v="1.6246575342465754"/>
    <n v="16.003372681281618"/>
    <n v="598.89544688026979"/>
    <n v="598.89544688026979"/>
    <n v="100.87939698492463"/>
    <d v="2013-03-30T00:00:00"/>
    <s v="Unique"/>
  </r>
  <r>
    <n v="1491"/>
    <n v="1965"/>
    <s v="2n Cycle"/>
    <s v="Together"/>
    <n v="71488"/>
    <n v="0"/>
    <n v="0"/>
    <d v="2013-02-18T00:00:00"/>
    <n v="87"/>
    <n v="162"/>
    <n v="33"/>
    <n v="124"/>
    <n v="40"/>
    <n v="28"/>
    <n v="172"/>
    <x v="392"/>
    <x v="11"/>
    <n v="124"/>
    <n v="40"/>
    <n v="28"/>
    <n v="172"/>
    <n v="2"/>
    <n v="3"/>
    <n v="4"/>
    <n v="7"/>
    <n v="1"/>
    <n v="0"/>
    <n v="0"/>
    <n v="0"/>
    <n v="0"/>
    <n v="0"/>
    <n v="0"/>
    <n v="0"/>
    <x v="2"/>
    <n v="559"/>
    <n v="93.166666666666671"/>
    <n v="34.9375"/>
    <m/>
    <n v="16"/>
    <n v="593"/>
    <m/>
    <n v="12.5"/>
    <n v="1"/>
    <n v="3"/>
    <n v="3"/>
    <s v="133"/>
    <s v="Lost"/>
    <m/>
    <n v="593"/>
    <n v="1.6246575342465754"/>
    <n v="9.8482293423271496"/>
    <n v="344.07251264755479"/>
    <n v="344.07251264755479"/>
    <n v="818.0402010050251"/>
    <d v="2013-05-16T00:00:00"/>
    <s v="Unique"/>
  </r>
  <r>
    <n v="326"/>
    <n v="1973"/>
    <s v="Graduation"/>
    <s v="Married"/>
    <n v="51148"/>
    <n v="1"/>
    <n v="1"/>
    <d v="2013-02-18T00:00:00"/>
    <n v="38"/>
    <n v="235"/>
    <n v="6"/>
    <n v="45"/>
    <n v="8"/>
    <n v="9"/>
    <n v="12"/>
    <x v="214"/>
    <x v="43"/>
    <n v="45"/>
    <n v="8"/>
    <n v="9"/>
    <n v="12"/>
    <n v="4"/>
    <n v="5"/>
    <n v="1"/>
    <n v="6"/>
    <n v="6"/>
    <n v="0"/>
    <n v="0"/>
    <n v="0"/>
    <n v="0"/>
    <n v="0"/>
    <n v="0"/>
    <n v="0"/>
    <x v="6"/>
    <n v="315"/>
    <n v="52.5"/>
    <n v="19.6875"/>
    <m/>
    <n v="16"/>
    <n v="593"/>
    <m/>
    <n v="25"/>
    <n v="4"/>
    <n v="3"/>
    <n v="3"/>
    <s v="433"/>
    <s v="Potential Loyalists"/>
    <m/>
    <n v="593"/>
    <n v="1.6246575342465754"/>
    <n v="9.8482293423271496"/>
    <n v="193.88701517706576"/>
    <n v="193.88701517706576"/>
    <n v="319.06879194630875"/>
    <d v="2013-03-28T00:00:00"/>
    <s v="Unique"/>
  </r>
  <r>
    <n v="10240"/>
    <n v="1949"/>
    <s v="Graduation"/>
    <s v="Together"/>
    <n v="69372"/>
    <n v="0"/>
    <n v="0"/>
    <d v="2013-02-19T00:00:00"/>
    <n v="10"/>
    <n v="997"/>
    <n v="26"/>
    <n v="269"/>
    <n v="34"/>
    <n v="13"/>
    <n v="42"/>
    <x v="400"/>
    <x v="36"/>
    <n v="269"/>
    <n v="34"/>
    <n v="13"/>
    <n v="42"/>
    <n v="1"/>
    <n v="10"/>
    <n v="4"/>
    <n v="6"/>
    <n v="4"/>
    <n v="0"/>
    <n v="0"/>
    <n v="0"/>
    <n v="1"/>
    <n v="1"/>
    <n v="1"/>
    <n v="0"/>
    <x v="2"/>
    <n v="1381"/>
    <n v="230.16666666666666"/>
    <n v="65.761904761904759"/>
    <m/>
    <n v="21"/>
    <n v="592"/>
    <m/>
    <n v="4.7619047619047619"/>
    <n v="5"/>
    <n v="4"/>
    <n v="5"/>
    <s v="545"/>
    <s v="Loyal Customers"/>
    <m/>
    <n v="592"/>
    <n v="1.6219178082191781"/>
    <n v="12.947635135135135"/>
    <n v="851.46114864864865"/>
    <n v="851.46114864864865"/>
    <n v="614.05882352941171"/>
    <d v="2013-03-01T00:00:00"/>
    <s v="Unique"/>
  </r>
  <r>
    <n v="1570"/>
    <n v="1951"/>
    <s v="PhD"/>
    <s v="Together"/>
    <n v="69702"/>
    <n v="0"/>
    <n v="1"/>
    <d v="2013-02-19T00:00:00"/>
    <n v="8"/>
    <n v="664"/>
    <n v="9"/>
    <n v="240"/>
    <n v="50"/>
    <n v="19"/>
    <n v="57"/>
    <x v="203"/>
    <x v="13"/>
    <n v="240"/>
    <n v="50"/>
    <n v="19"/>
    <n v="57"/>
    <n v="2"/>
    <n v="7"/>
    <n v="7"/>
    <n v="10"/>
    <n v="4"/>
    <n v="0"/>
    <n v="0"/>
    <n v="0"/>
    <n v="0"/>
    <n v="0"/>
    <n v="0"/>
    <n v="0"/>
    <x v="0"/>
    <n v="1039"/>
    <n v="173.16666666666666"/>
    <n v="39.96153846153846"/>
    <m/>
    <n v="26"/>
    <n v="592"/>
    <m/>
    <n v="7.6923076923076925"/>
    <n v="5"/>
    <n v="5"/>
    <n v="4"/>
    <s v="554"/>
    <s v="Loyal Customers"/>
    <m/>
    <n v="592"/>
    <n v="1.6219178082191781"/>
    <n v="16.030405405405407"/>
    <n v="640.59966216216219"/>
    <n v="640.59966216216219"/>
    <n v="614.05882352941171"/>
    <d v="2013-02-27T00:00:00"/>
    <s v="Unique"/>
  </r>
  <r>
    <n v="367"/>
    <n v="1978"/>
    <s v="2n Cycle"/>
    <s v="Married"/>
    <n v="36550"/>
    <n v="1"/>
    <n v="0"/>
    <d v="2013-02-19T00:00:00"/>
    <n v="74"/>
    <n v="47"/>
    <n v="90"/>
    <n v="94"/>
    <n v="123"/>
    <n v="103"/>
    <n v="120"/>
    <x v="401"/>
    <x v="122"/>
    <n v="94"/>
    <n v="123"/>
    <n v="103"/>
    <n v="120"/>
    <n v="5"/>
    <n v="9"/>
    <n v="1"/>
    <n v="5"/>
    <n v="9"/>
    <n v="0"/>
    <n v="0"/>
    <n v="0"/>
    <n v="0"/>
    <n v="0"/>
    <n v="0"/>
    <n v="0"/>
    <x v="2"/>
    <n v="577"/>
    <n v="96.166666666666671"/>
    <n v="28.85"/>
    <m/>
    <n v="20"/>
    <n v="592"/>
    <m/>
    <n v="25"/>
    <n v="2"/>
    <n v="4"/>
    <n v="3"/>
    <s v="243"/>
    <s v="About to Sleep"/>
    <m/>
    <n v="592"/>
    <n v="1.6219178082191781"/>
    <n v="12.331081081081081"/>
    <n v="355.75168918918922"/>
    <n v="355.75168918918916"/>
    <n v="874.53020134228188"/>
    <d v="2013-05-04T00:00:00"/>
    <s v="Unique"/>
  </r>
  <r>
    <n v="10790"/>
    <n v="1985"/>
    <s v="PhD"/>
    <s v="Married"/>
    <n v="18169"/>
    <n v="1"/>
    <n v="0"/>
    <d v="2013-02-19T00:00:00"/>
    <n v="40"/>
    <n v="9"/>
    <n v="0"/>
    <n v="5"/>
    <n v="0"/>
    <n v="0"/>
    <n v="7"/>
    <x v="6"/>
    <x v="0"/>
    <n v="5"/>
    <s v=""/>
    <s v=""/>
    <n v="7"/>
    <n v="1"/>
    <n v="1"/>
    <n v="0"/>
    <n v="2"/>
    <n v="8"/>
    <n v="0"/>
    <n v="0"/>
    <n v="0"/>
    <n v="0"/>
    <n v="0"/>
    <n v="0"/>
    <n v="0"/>
    <x v="0"/>
    <n v="21"/>
    <n v="3.5"/>
    <n v="5.25"/>
    <m/>
    <n v="4"/>
    <n v="592"/>
    <m/>
    <n v="25"/>
    <n v="3"/>
    <n v="1"/>
    <n v="1"/>
    <s v="311"/>
    <s v="Needs Attention"/>
    <m/>
    <n v="592"/>
    <n v="1.6219178082191781"/>
    <n v="2.4662162162162162"/>
    <n v="12.947635135135135"/>
    <n v="12.947635135135135"/>
    <n v="800.54621848739487"/>
    <d v="2013-03-31T00:00:00"/>
    <s v="Unique"/>
  </r>
  <r>
    <n v="425"/>
    <n v="1985"/>
    <s v="Graduation"/>
    <s v="Married"/>
    <n v="55357"/>
    <n v="2"/>
    <n v="0"/>
    <d v="2013-02-19T00:00:00"/>
    <n v="66"/>
    <n v="374"/>
    <n v="64"/>
    <n v="116"/>
    <n v="84"/>
    <n v="25"/>
    <n v="64"/>
    <x v="402"/>
    <x v="32"/>
    <n v="116"/>
    <n v="84"/>
    <n v="25"/>
    <n v="64"/>
    <n v="3"/>
    <n v="6"/>
    <n v="2"/>
    <n v="11"/>
    <n v="5"/>
    <n v="0"/>
    <n v="0"/>
    <n v="0"/>
    <n v="0"/>
    <n v="0"/>
    <n v="0"/>
    <n v="0"/>
    <x v="6"/>
    <n v="727"/>
    <n v="121.16666666666667"/>
    <n v="33.045454545454547"/>
    <m/>
    <n v="22"/>
    <n v="592"/>
    <m/>
    <n v="13.636363636363635"/>
    <n v="2"/>
    <n v="4"/>
    <n v="4"/>
    <s v="244"/>
    <s v="About to Sleep"/>
    <m/>
    <n v="592"/>
    <n v="1.6219178082191781"/>
    <n v="13.564189189189189"/>
    <n v="448.23479729729735"/>
    <n v="448.23479729729729"/>
    <n v="1496.8067226890755"/>
    <d v="2013-04-26T00:00:00"/>
    <s v="Unique"/>
  </r>
  <r>
    <n v="8755"/>
    <n v="1946"/>
    <s v="Master"/>
    <s v="Married"/>
    <n v="68657"/>
    <n v="0"/>
    <n v="0"/>
    <d v="2013-02-20T00:00:00"/>
    <n v="4"/>
    <n v="482"/>
    <n v="34"/>
    <n v="471"/>
    <n v="119"/>
    <n v="68"/>
    <n v="22"/>
    <x v="289"/>
    <x v="88"/>
    <n v="471"/>
    <n v="119"/>
    <n v="68"/>
    <n v="22"/>
    <n v="1"/>
    <n v="3"/>
    <n v="5"/>
    <n v="9"/>
    <n v="7"/>
    <n v="0"/>
    <n v="0"/>
    <n v="0"/>
    <n v="0"/>
    <n v="0"/>
    <n v="0"/>
    <n v="0"/>
    <x v="4"/>
    <n v="1196"/>
    <n v="199.33333333333334"/>
    <n v="66.444444444444443"/>
    <m/>
    <n v="18"/>
    <n v="591"/>
    <m/>
    <n v="5.5555555555555554"/>
    <n v="5"/>
    <n v="4"/>
    <n v="5"/>
    <s v="545"/>
    <s v="Loyal Customers"/>
    <m/>
    <n v="591"/>
    <n v="1.6191780821917807"/>
    <n v="11.116751269035534"/>
    <n v="738.64636209813875"/>
    <n v="738.64636209813875"/>
    <n v="344.07251264755479"/>
    <d v="2013-02-24T00:00:00"/>
    <s v="Unique"/>
  </r>
  <r>
    <n v="1118"/>
    <n v="1956"/>
    <s v="Master"/>
    <s v="Married"/>
    <n v="50965"/>
    <n v="0"/>
    <n v="1"/>
    <d v="2013-02-20T00:00:00"/>
    <n v="87"/>
    <n v="544"/>
    <n v="13"/>
    <n v="85"/>
    <n v="8"/>
    <n v="6"/>
    <n v="29"/>
    <x v="315"/>
    <x v="22"/>
    <n v="85"/>
    <n v="8"/>
    <n v="6"/>
    <n v="29"/>
    <n v="3"/>
    <n v="10"/>
    <n v="4"/>
    <n v="5"/>
    <n v="8"/>
    <n v="0"/>
    <n v="0"/>
    <n v="1"/>
    <n v="0"/>
    <n v="0"/>
    <n v="0"/>
    <n v="0"/>
    <x v="0"/>
    <n v="685"/>
    <n v="114.16666666666667"/>
    <n v="31.136363636363637"/>
    <m/>
    <n v="22"/>
    <n v="591"/>
    <m/>
    <n v="13.636363636363635"/>
    <n v="1"/>
    <n v="4"/>
    <n v="4"/>
    <s v="144"/>
    <s v="Lost"/>
    <m/>
    <n v="591"/>
    <n v="1.6191780821917807"/>
    <n v="13.58714043993232"/>
    <n v="423.05414551607453"/>
    <n v="423.05414551607447"/>
    <n v="52.142857142857139"/>
    <d v="2013-05-18T00:00:00"/>
    <s v="Unique"/>
  </r>
  <r>
    <n v="1388"/>
    <n v="1975"/>
    <s v="Graduation"/>
    <s v="Single"/>
    <n v="33249"/>
    <n v="1"/>
    <n v="0"/>
    <d v="2013-02-20T00:00:00"/>
    <n v="11"/>
    <n v="6"/>
    <n v="10"/>
    <n v="21"/>
    <n v="19"/>
    <n v="14"/>
    <n v="42"/>
    <x v="167"/>
    <x v="17"/>
    <n v="21"/>
    <n v="19"/>
    <n v="14"/>
    <n v="42"/>
    <n v="2"/>
    <n v="2"/>
    <n v="1"/>
    <n v="3"/>
    <n v="6"/>
    <n v="0"/>
    <n v="0"/>
    <n v="0"/>
    <n v="0"/>
    <n v="0"/>
    <n v="0"/>
    <n v="0"/>
    <x v="4"/>
    <n v="112"/>
    <n v="18.666666666666668"/>
    <n v="14"/>
    <m/>
    <n v="8"/>
    <n v="591"/>
    <m/>
    <n v="25"/>
    <n v="5"/>
    <n v="2"/>
    <n v="2"/>
    <s v="522"/>
    <s v="Others"/>
    <m/>
    <n v="591"/>
    <n v="1.6191780821917807"/>
    <n v="4.9407783417935702"/>
    <n v="69.170896785109989"/>
    <n v="69.170896785109989"/>
    <n v="128.42592592592592"/>
    <d v="2013-03-03T00:00:00"/>
    <s v="Unique"/>
  </r>
  <r>
    <n v="979"/>
    <n v="1975"/>
    <s v="Graduation"/>
    <s v="Single"/>
    <n v="33249"/>
    <n v="1"/>
    <n v="0"/>
    <d v="2013-02-20T00:00:00"/>
    <n v="11"/>
    <n v="6"/>
    <n v="10"/>
    <n v="21"/>
    <n v="19"/>
    <n v="14"/>
    <n v="42"/>
    <x v="167"/>
    <x v="17"/>
    <n v="21"/>
    <n v="19"/>
    <n v="14"/>
    <n v="42"/>
    <n v="2"/>
    <n v="2"/>
    <n v="1"/>
    <n v="3"/>
    <n v="6"/>
    <n v="0"/>
    <n v="0"/>
    <n v="0"/>
    <n v="0"/>
    <n v="0"/>
    <n v="0"/>
    <n v="0"/>
    <x v="0"/>
    <n v="112"/>
    <n v="18.666666666666668"/>
    <n v="14"/>
    <m/>
    <n v="8"/>
    <n v="591"/>
    <m/>
    <n v="25"/>
    <n v="5"/>
    <n v="2"/>
    <n v="2"/>
    <s v="522"/>
    <s v="Others"/>
    <m/>
    <n v="591"/>
    <n v="1.6191780821917807"/>
    <n v="4.9407783417935702"/>
    <n v="69.170896785109989"/>
    <n v="69.170896785109989"/>
    <n v="815.41245791245797"/>
    <d v="2013-03-03T00:00:00"/>
    <s v="Unique"/>
  </r>
  <r>
    <n v="4436"/>
    <n v="1976"/>
    <s v="Graduation"/>
    <s v="Single"/>
    <n v="20180"/>
    <n v="0"/>
    <n v="0"/>
    <d v="2013-02-20T00:00:00"/>
    <n v="27"/>
    <n v="18"/>
    <n v="42"/>
    <n v="24"/>
    <n v="15"/>
    <n v="20"/>
    <n v="18"/>
    <x v="176"/>
    <x v="38"/>
    <n v="24"/>
    <n v="15"/>
    <n v="20"/>
    <n v="18"/>
    <n v="1"/>
    <n v="2"/>
    <n v="1"/>
    <n v="4"/>
    <n v="7"/>
    <n v="0"/>
    <n v="0"/>
    <n v="0"/>
    <n v="0"/>
    <n v="0"/>
    <n v="0"/>
    <n v="0"/>
    <x v="0"/>
    <n v="137"/>
    <n v="22.833333333333332"/>
    <n v="17.125"/>
    <m/>
    <n v="8"/>
    <n v="591"/>
    <m/>
    <n v="12.5"/>
    <n v="4"/>
    <n v="2"/>
    <n v="2"/>
    <s v="422"/>
    <s v="Potential Loyalists"/>
    <m/>
    <n v="591"/>
    <n v="1.6191780821917807"/>
    <n v="4.9407783417935702"/>
    <n v="84.610829103214897"/>
    <n v="84.610829103214897"/>
    <n v="570.85016835016836"/>
    <d v="2013-03-19T00:00:00"/>
    <s v="Unique"/>
  </r>
  <r>
    <n v="2929"/>
    <n v="1976"/>
    <s v="Graduation"/>
    <s v="Single"/>
    <n v="20180"/>
    <n v="0"/>
    <n v="0"/>
    <d v="2013-02-20T00:00:00"/>
    <n v="27"/>
    <n v="18"/>
    <n v="42"/>
    <n v="24"/>
    <n v="15"/>
    <n v="20"/>
    <n v="18"/>
    <x v="176"/>
    <x v="38"/>
    <n v="24"/>
    <n v="15"/>
    <n v="20"/>
    <n v="18"/>
    <n v="1"/>
    <n v="2"/>
    <n v="1"/>
    <n v="4"/>
    <n v="7"/>
    <n v="0"/>
    <n v="0"/>
    <n v="0"/>
    <n v="0"/>
    <n v="0"/>
    <n v="0"/>
    <n v="0"/>
    <x v="0"/>
    <n v="137"/>
    <n v="22.833333333333332"/>
    <n v="17.125"/>
    <m/>
    <n v="8"/>
    <n v="591"/>
    <m/>
    <n v="12.5"/>
    <n v="4"/>
    <n v="2"/>
    <n v="2"/>
    <s v="422"/>
    <s v="Potential Loyalists"/>
    <m/>
    <n v="591"/>
    <n v="1.6191780821917807"/>
    <n v="4.9407783417935702"/>
    <n v="84.610829103214897"/>
    <n v="84.610829103214897"/>
    <n v="52.142857142857139"/>
    <d v="2013-03-19T00:00:00"/>
    <s v="Unique"/>
  </r>
  <r>
    <n v="10277"/>
    <n v="1961"/>
    <s v="Graduation"/>
    <s v="Single"/>
    <n v="30081"/>
    <n v="0"/>
    <n v="1"/>
    <d v="2013-02-21T00:00:00"/>
    <n v="27"/>
    <n v="36"/>
    <n v="0"/>
    <n v="2"/>
    <n v="0"/>
    <n v="0"/>
    <n v="4"/>
    <x v="403"/>
    <x v="0"/>
    <n v="2"/>
    <s v=""/>
    <s v=""/>
    <n v="4"/>
    <n v="1"/>
    <n v="1"/>
    <n v="0"/>
    <n v="3"/>
    <n v="7"/>
    <n v="0"/>
    <n v="0"/>
    <n v="0"/>
    <n v="0"/>
    <n v="0"/>
    <n v="0"/>
    <n v="0"/>
    <x v="0"/>
    <n v="42"/>
    <n v="7"/>
    <n v="8.4"/>
    <m/>
    <n v="5"/>
    <n v="590"/>
    <m/>
    <n v="20"/>
    <n v="4"/>
    <n v="1"/>
    <n v="1"/>
    <s v="411"/>
    <s v="Potential Loyalists"/>
    <m/>
    <n v="590"/>
    <n v="1.6164383561643836"/>
    <n v="3.0932203389830506"/>
    <n v="25.983050847457626"/>
    <n v="25.983050847457626"/>
    <n v="598.89544688026979"/>
    <d v="2013-03-20T00:00:00"/>
    <s v="Unique"/>
  </r>
  <r>
    <n v="2656"/>
    <n v="1971"/>
    <s v="Graduation"/>
    <s v="Divorced"/>
    <n v="40851"/>
    <n v="1"/>
    <n v="1"/>
    <d v="2013-02-21T00:00:00"/>
    <n v="63"/>
    <n v="23"/>
    <n v="1"/>
    <n v="7"/>
    <n v="0"/>
    <n v="4"/>
    <n v="24"/>
    <x v="321"/>
    <x v="5"/>
    <n v="7"/>
    <s v=""/>
    <n v="4"/>
    <n v="24"/>
    <n v="1"/>
    <n v="1"/>
    <n v="1"/>
    <n v="2"/>
    <n v="7"/>
    <n v="0"/>
    <n v="0"/>
    <n v="0"/>
    <n v="0"/>
    <n v="0"/>
    <n v="0"/>
    <n v="0"/>
    <x v="2"/>
    <n v="59"/>
    <n v="9.8333333333333339"/>
    <n v="11.8"/>
    <m/>
    <n v="5"/>
    <n v="590"/>
    <m/>
    <n v="20"/>
    <n v="2"/>
    <n v="1"/>
    <n v="2"/>
    <s v="212"/>
    <s v="About to Sleep"/>
    <m/>
    <n v="590"/>
    <n v="1.6164383561643836"/>
    <n v="3.0932203389830506"/>
    <n v="36.5"/>
    <n v="36.5"/>
    <n v="925.73355817875211"/>
    <d v="2013-04-25T00:00:00"/>
    <s v="Unique"/>
  </r>
  <r>
    <n v="10965"/>
    <n v="1955"/>
    <s v="Graduation"/>
    <s v="Together"/>
    <n v="76005"/>
    <n v="0"/>
    <n v="0"/>
    <d v="2013-02-22T00:00:00"/>
    <n v="72"/>
    <n v="983"/>
    <n v="20"/>
    <n v="389"/>
    <n v="240"/>
    <n v="50"/>
    <n v="40"/>
    <x v="313"/>
    <x v="54"/>
    <n v="389"/>
    <n v="240"/>
    <n v="50"/>
    <n v="40"/>
    <n v="1"/>
    <n v="3"/>
    <n v="5"/>
    <n v="13"/>
    <n v="6"/>
    <n v="1"/>
    <n v="0"/>
    <n v="0"/>
    <n v="0"/>
    <n v="0"/>
    <n v="0"/>
    <n v="0"/>
    <x v="0"/>
    <n v="1722"/>
    <n v="287"/>
    <n v="78.272727272727266"/>
    <m/>
    <n v="22"/>
    <n v="589"/>
    <m/>
    <n v="4.5454545454545459"/>
    <n v="2"/>
    <n v="4"/>
    <n v="5"/>
    <s v="245"/>
    <s v="Big Spenders"/>
    <m/>
    <n v="589"/>
    <n v="1.6136986301369862"/>
    <n v="13.633276740237692"/>
    <n v="1067.1137521222411"/>
    <n v="1067.1137521222411"/>
    <n v="355.75168918918916"/>
    <d v="2013-05-05T00:00:00"/>
    <s v="Unique"/>
  </r>
  <r>
    <n v="5153"/>
    <n v="1967"/>
    <s v="PhD"/>
    <s v="Married"/>
    <n v="77766"/>
    <n v="0"/>
    <n v="1"/>
    <d v="2013-02-22T00:00:00"/>
    <n v="97"/>
    <n v="1004"/>
    <n v="59"/>
    <n v="265"/>
    <n v="115"/>
    <n v="59"/>
    <n v="27"/>
    <x v="215"/>
    <x v="63"/>
    <n v="265"/>
    <n v="115"/>
    <n v="59"/>
    <n v="27"/>
    <n v="2"/>
    <n v="11"/>
    <n v="10"/>
    <n v="11"/>
    <n v="6"/>
    <n v="0"/>
    <n v="0"/>
    <n v="1"/>
    <n v="0"/>
    <n v="0"/>
    <n v="1"/>
    <n v="0"/>
    <x v="0"/>
    <n v="1529"/>
    <n v="254.83333333333334"/>
    <n v="44.970588235294116"/>
    <m/>
    <n v="34"/>
    <n v="589"/>
    <m/>
    <n v="5.8823529411764701"/>
    <n v="1"/>
    <n v="5"/>
    <n v="5"/>
    <s v="155"/>
    <s v="Frequent Buyers"/>
    <m/>
    <n v="589"/>
    <n v="1.6136986301369862"/>
    <n v="21.06960950764007"/>
    <n v="947.51273344651963"/>
    <n v="947.51273344651952"/>
    <n v="544.11467116357505"/>
    <d v="2013-05-30T00:00:00"/>
    <s v="Unique"/>
  </r>
  <r>
    <n v="4127"/>
    <n v="1967"/>
    <s v="PhD"/>
    <s v="Married"/>
    <n v="77766"/>
    <n v="0"/>
    <n v="1"/>
    <d v="2013-02-22T00:00:00"/>
    <n v="97"/>
    <n v="1004"/>
    <n v="59"/>
    <n v="265"/>
    <n v="115"/>
    <n v="59"/>
    <n v="27"/>
    <x v="215"/>
    <x v="63"/>
    <n v="265"/>
    <n v="115"/>
    <n v="59"/>
    <n v="27"/>
    <n v="2"/>
    <n v="11"/>
    <n v="10"/>
    <n v="11"/>
    <n v="6"/>
    <n v="0"/>
    <n v="0"/>
    <n v="1"/>
    <n v="0"/>
    <n v="0"/>
    <n v="1"/>
    <n v="0"/>
    <x v="0"/>
    <n v="1529"/>
    <n v="254.83333333333334"/>
    <n v="44.970588235294116"/>
    <m/>
    <n v="34"/>
    <n v="589"/>
    <m/>
    <n v="5.8823529411764701"/>
    <n v="1"/>
    <n v="5"/>
    <n v="5"/>
    <s v="155"/>
    <s v="Frequent Buyers"/>
    <m/>
    <n v="589"/>
    <n v="1.6136986301369862"/>
    <n v="21.06960950764007"/>
    <n v="947.51273344651963"/>
    <n v="947.51273344651952"/>
    <n v="193.88701517706576"/>
    <d v="2013-05-30T00:00:00"/>
    <s v="Unique"/>
  </r>
  <r>
    <n v="4216"/>
    <n v="1981"/>
    <s v="Graduation"/>
    <s v="Single"/>
    <n v="91065"/>
    <n v="0"/>
    <n v="0"/>
    <d v="2013-02-22T00:00:00"/>
    <n v="33"/>
    <n v="822"/>
    <n v="114"/>
    <n v="108"/>
    <n v="179"/>
    <n v="137"/>
    <n v="114"/>
    <x v="404"/>
    <x v="95"/>
    <n v="108"/>
    <n v="179"/>
    <n v="137"/>
    <n v="114"/>
    <n v="1"/>
    <n v="7"/>
    <n v="9"/>
    <n v="9"/>
    <n v="3"/>
    <n v="1"/>
    <n v="0"/>
    <n v="0"/>
    <n v="0"/>
    <n v="1"/>
    <n v="1"/>
    <n v="0"/>
    <x v="0"/>
    <n v="1474"/>
    <n v="245.66666666666666"/>
    <n v="56.692307692307693"/>
    <m/>
    <n v="26"/>
    <n v="589"/>
    <m/>
    <n v="3.8461538461538463"/>
    <n v="4"/>
    <n v="5"/>
    <n v="5"/>
    <s v="455"/>
    <s v="Frequent Buyers"/>
    <m/>
    <n v="589"/>
    <n v="1.6136986301369862"/>
    <n v="16.112054329371816"/>
    <n v="913.42954159592523"/>
    <n v="913.42954159592534"/>
    <n v="448.23479729729729"/>
    <d v="2013-03-27T00:00:00"/>
    <s v="Unique"/>
  </r>
  <r>
    <n v="6431"/>
    <n v="1964"/>
    <s v="PhD"/>
    <s v="Married"/>
    <n v="45759"/>
    <n v="1"/>
    <n v="1"/>
    <d v="2013-02-23T00:00:00"/>
    <n v="13"/>
    <n v="42"/>
    <n v="1"/>
    <n v="18"/>
    <n v="3"/>
    <n v="0"/>
    <n v="4"/>
    <x v="405"/>
    <x v="5"/>
    <n v="18"/>
    <n v="3"/>
    <s v=""/>
    <n v="4"/>
    <n v="2"/>
    <n v="2"/>
    <n v="0"/>
    <n v="3"/>
    <n v="7"/>
    <n v="0"/>
    <n v="0"/>
    <n v="0"/>
    <n v="0"/>
    <n v="0"/>
    <n v="0"/>
    <n v="0"/>
    <x v="6"/>
    <n v="68"/>
    <n v="11.333333333333334"/>
    <n v="9.7142857142857135"/>
    <m/>
    <n v="7"/>
    <n v="588"/>
    <m/>
    <n v="28.571428571428569"/>
    <n v="5"/>
    <n v="1"/>
    <n v="2"/>
    <s v="512"/>
    <s v="Others"/>
    <m/>
    <n v="588"/>
    <n v="1.6109589041095891"/>
    <n v="4.3452380952380949"/>
    <n v="42.210884353741491"/>
    <n v="42.210884353741498"/>
    <n v="851.46114864864865"/>
    <d v="2013-03-08T00:00:00"/>
    <s v="Unique"/>
  </r>
  <r>
    <n v="10789"/>
    <n v="1964"/>
    <s v="PhD"/>
    <s v="Married"/>
    <n v="45759"/>
    <n v="1"/>
    <n v="1"/>
    <d v="2013-02-23T00:00:00"/>
    <n v="13"/>
    <n v="42"/>
    <n v="1"/>
    <n v="18"/>
    <n v="3"/>
    <n v="0"/>
    <n v="4"/>
    <x v="405"/>
    <x v="5"/>
    <n v="18"/>
    <n v="3"/>
    <s v=""/>
    <n v="4"/>
    <n v="2"/>
    <n v="2"/>
    <n v="0"/>
    <n v="3"/>
    <n v="7"/>
    <n v="0"/>
    <n v="0"/>
    <n v="0"/>
    <n v="0"/>
    <n v="0"/>
    <n v="0"/>
    <n v="0"/>
    <x v="0"/>
    <n v="68"/>
    <n v="11.333333333333334"/>
    <n v="9.7142857142857135"/>
    <m/>
    <n v="7"/>
    <n v="588"/>
    <m/>
    <n v="28.571428571428569"/>
    <n v="5"/>
    <n v="1"/>
    <n v="2"/>
    <s v="512"/>
    <s v="Others"/>
    <m/>
    <n v="588"/>
    <n v="1.6109589041095891"/>
    <n v="4.3452380952380949"/>
    <n v="42.210884353741491"/>
    <n v="42.210884353741498"/>
    <n v="12.947635135135135"/>
    <d v="2013-03-08T00:00:00"/>
    <s v="Unique"/>
  </r>
  <r>
    <n v="375"/>
    <n v="1954"/>
    <s v="Graduation"/>
    <s v="Divorced"/>
    <n v="76773"/>
    <n v="0"/>
    <n v="0"/>
    <d v="2013-02-25T00:00:00"/>
    <n v="79"/>
    <n v="516"/>
    <n v="56"/>
    <n v="449"/>
    <n v="86"/>
    <n v="33"/>
    <n v="16"/>
    <x v="406"/>
    <x v="91"/>
    <n v="449"/>
    <n v="86"/>
    <n v="33"/>
    <n v="16"/>
    <n v="1"/>
    <n v="2"/>
    <n v="2"/>
    <n v="11"/>
    <n v="1"/>
    <n v="0"/>
    <n v="0"/>
    <n v="0"/>
    <n v="0"/>
    <n v="0"/>
    <n v="0"/>
    <n v="0"/>
    <x v="0"/>
    <n v="1156"/>
    <n v="192.66666666666666"/>
    <n v="72.25"/>
    <m/>
    <n v="16"/>
    <n v="586"/>
    <m/>
    <n v="6.25"/>
    <n v="2"/>
    <n v="3"/>
    <n v="4"/>
    <s v="234"/>
    <s v="About to Sleep"/>
    <m/>
    <n v="586"/>
    <n v="1.6054794520547946"/>
    <n v="9.9658703071672345"/>
    <n v="720.03412969283272"/>
    <n v="720.03412969283272"/>
    <n v="640.59966216216219"/>
    <d v="2013-05-15T00:00:00"/>
    <s v="Unique"/>
  </r>
  <r>
    <n v="3099"/>
    <n v="1970"/>
    <s v="Graduation"/>
    <s v="Divorced"/>
    <n v="44267"/>
    <n v="1"/>
    <n v="1"/>
    <d v="2013-02-25T00:00:00"/>
    <n v="48"/>
    <n v="183"/>
    <n v="5"/>
    <n v="65"/>
    <n v="3"/>
    <n v="5"/>
    <n v="49"/>
    <x v="369"/>
    <x v="30"/>
    <n v="65"/>
    <n v="3"/>
    <n v="5"/>
    <n v="49"/>
    <n v="5"/>
    <n v="5"/>
    <n v="2"/>
    <n v="4"/>
    <n v="9"/>
    <n v="0"/>
    <n v="0"/>
    <n v="0"/>
    <n v="0"/>
    <n v="0"/>
    <n v="0"/>
    <n v="0"/>
    <x v="0"/>
    <n v="310"/>
    <n v="51.666666666666664"/>
    <n v="19.375"/>
    <m/>
    <n v="16"/>
    <n v="586"/>
    <m/>
    <n v="31.25"/>
    <n v="3"/>
    <n v="3"/>
    <n v="3"/>
    <s v="333"/>
    <s v="Needs Attention"/>
    <m/>
    <n v="586"/>
    <n v="1.6054794520547946"/>
    <n v="9.9658703071672345"/>
    <n v="193.08873720136518"/>
    <n v="193.08873720136518"/>
    <n v="423.05414551607447"/>
    <d v="2013-04-14T00:00:00"/>
    <s v="Unique"/>
  </r>
  <r>
    <n v="4418"/>
    <n v="1983"/>
    <s v="Master"/>
    <s v="Single"/>
    <n v="89616"/>
    <n v="0"/>
    <n v="0"/>
    <d v="2013-02-25T00:00:00"/>
    <n v="36"/>
    <n v="671"/>
    <n v="47"/>
    <n v="655"/>
    <n v="145"/>
    <n v="111"/>
    <n v="15"/>
    <x v="407"/>
    <x v="19"/>
    <n v="655"/>
    <n v="145"/>
    <n v="111"/>
    <n v="15"/>
    <n v="1"/>
    <n v="7"/>
    <n v="5"/>
    <n v="12"/>
    <n v="2"/>
    <n v="0"/>
    <n v="0"/>
    <n v="0"/>
    <n v="0"/>
    <n v="0"/>
    <n v="1"/>
    <n v="0"/>
    <x v="2"/>
    <n v="1644"/>
    <n v="274"/>
    <n v="65.760000000000005"/>
    <m/>
    <n v="25"/>
    <n v="586"/>
    <m/>
    <n v="4"/>
    <n v="4"/>
    <n v="5"/>
    <n v="5"/>
    <s v="455"/>
    <s v="Frequent Buyers"/>
    <m/>
    <n v="586"/>
    <n v="1.6054794520547946"/>
    <n v="15.571672354948804"/>
    <n v="1023.9931740614335"/>
    <n v="1023.9931740614334"/>
    <n v="84.610829103214897"/>
    <d v="2013-04-02T00:00:00"/>
    <s v="Unique"/>
  </r>
  <r>
    <n v="10319"/>
    <n v="1971"/>
    <s v="Graduation"/>
    <s v="Married"/>
    <n v="66303"/>
    <n v="0"/>
    <n v="1"/>
    <d v="2013-02-26T00:00:00"/>
    <n v="56"/>
    <n v="1090"/>
    <n v="12"/>
    <n v="96"/>
    <n v="16"/>
    <n v="12"/>
    <n v="60"/>
    <x v="408"/>
    <x v="27"/>
    <n v="96"/>
    <n v="16"/>
    <n v="12"/>
    <n v="60"/>
    <n v="4"/>
    <n v="3"/>
    <n v="4"/>
    <n v="11"/>
    <n v="8"/>
    <n v="0"/>
    <n v="0"/>
    <n v="0"/>
    <n v="1"/>
    <n v="0"/>
    <n v="0"/>
    <n v="0"/>
    <x v="0"/>
    <n v="1286"/>
    <n v="214.33333333333334"/>
    <n v="58.454545454545453"/>
    <m/>
    <n v="22"/>
    <n v="585"/>
    <m/>
    <n v="18.181818181818183"/>
    <n v="3"/>
    <n v="4"/>
    <n v="5"/>
    <s v="345"/>
    <s v="Big Spenders"/>
    <m/>
    <n v="585"/>
    <n v="1.6027397260273972"/>
    <n v="13.726495726495727"/>
    <n v="802.37606837606836"/>
    <n v="802.37606837606836"/>
    <n v="69.170896785109989"/>
    <d v="2013-04-23T00:00:00"/>
    <s v="Unique"/>
  </r>
  <r>
    <n v="2961"/>
    <n v="1982"/>
    <s v="Graduation"/>
    <s v="Married"/>
    <n v="42081"/>
    <n v="1"/>
    <n v="0"/>
    <d v="2013-02-26T00:00:00"/>
    <n v="86"/>
    <n v="175"/>
    <n v="10"/>
    <n v="110"/>
    <n v="54"/>
    <n v="6"/>
    <n v="27"/>
    <x v="409"/>
    <x v="17"/>
    <n v="110"/>
    <n v="54"/>
    <n v="6"/>
    <n v="27"/>
    <n v="2"/>
    <n v="6"/>
    <n v="3"/>
    <n v="4"/>
    <n v="6"/>
    <n v="0"/>
    <n v="0"/>
    <n v="1"/>
    <n v="0"/>
    <n v="0"/>
    <n v="0"/>
    <n v="0"/>
    <x v="0"/>
    <n v="382"/>
    <n v="63.666666666666664"/>
    <n v="25.466666666666665"/>
    <m/>
    <n v="15"/>
    <n v="585"/>
    <m/>
    <n v="13.333333333333334"/>
    <n v="1"/>
    <n v="3"/>
    <n v="3"/>
    <s v="133"/>
    <s v="Lost"/>
    <m/>
    <n v="585"/>
    <n v="1.6027397260273972"/>
    <n v="9.3589743589743595"/>
    <n v="238.34188034188034"/>
    <n v="238.34188034188034"/>
    <n v="84.610829103214897"/>
    <d v="2013-05-23T00:00:00"/>
    <s v="Unique"/>
  </r>
  <r>
    <n v="8537"/>
    <n v="1949"/>
    <s v="Graduation"/>
    <s v="Widow"/>
    <n v="72643"/>
    <n v="0"/>
    <n v="0"/>
    <d v="2013-02-27T00:00:00"/>
    <n v="60"/>
    <n v="526"/>
    <n v="80"/>
    <n v="553"/>
    <n v="123"/>
    <n v="94"/>
    <n v="53"/>
    <x v="91"/>
    <x v="2"/>
    <n v="553"/>
    <n v="123"/>
    <n v="94"/>
    <n v="53"/>
    <n v="1"/>
    <n v="3"/>
    <n v="10"/>
    <n v="7"/>
    <n v="2"/>
    <n v="1"/>
    <n v="0"/>
    <n v="0"/>
    <n v="0"/>
    <n v="0"/>
    <n v="1"/>
    <n v="0"/>
    <x v="0"/>
    <n v="1429"/>
    <n v="238.16666666666666"/>
    <n v="68.047619047619051"/>
    <m/>
    <n v="21"/>
    <n v="584"/>
    <m/>
    <n v="4.7619047619047619"/>
    <n v="2"/>
    <n v="4"/>
    <n v="5"/>
    <s v="245"/>
    <s v="Big Spenders"/>
    <m/>
    <n v="584"/>
    <n v="1.6"/>
    <n v="13.125"/>
    <n v="893.125"/>
    <n v="893.125"/>
    <n v="36.5"/>
    <d v="2013-04-28T00:00:00"/>
    <s v="Unique"/>
  </r>
  <r>
    <n v="10742"/>
    <n v="1983"/>
    <s v="PhD"/>
    <s v="Married"/>
    <n v="86580"/>
    <n v="0"/>
    <n v="0"/>
    <d v="2013-02-27T00:00:00"/>
    <n v="72"/>
    <n v="532"/>
    <n v="21"/>
    <n v="127"/>
    <n v="26"/>
    <n v="20"/>
    <n v="20"/>
    <x v="410"/>
    <x v="1"/>
    <n v="127"/>
    <n v="26"/>
    <n v="20"/>
    <n v="20"/>
    <n v="0"/>
    <n v="4"/>
    <n v="2"/>
    <n v="5"/>
    <n v="1"/>
    <n v="0"/>
    <n v="0"/>
    <n v="0"/>
    <n v="0"/>
    <n v="1"/>
    <n v="0"/>
    <n v="0"/>
    <x v="0"/>
    <n v="746"/>
    <n v="124.33333333333333"/>
    <n v="67.818181818181813"/>
    <m/>
    <n v="11"/>
    <n v="584"/>
    <m/>
    <n v="0"/>
    <n v="2"/>
    <n v="2"/>
    <n v="4"/>
    <s v="224"/>
    <s v="About to Sleep"/>
    <m/>
    <n v="584"/>
    <n v="1.6"/>
    <n v="6.875"/>
    <n v="466.24999999999994"/>
    <n v="466.25"/>
    <n v="738.64636209813875"/>
    <d v="2013-05-10T00:00:00"/>
    <s v="Unique"/>
  </r>
  <r>
    <n v="3032"/>
    <n v="1984"/>
    <s v="Graduation"/>
    <s v="Married"/>
    <n v="24570"/>
    <n v="1"/>
    <n v="0"/>
    <d v="2013-02-27T00:00:00"/>
    <n v="97"/>
    <n v="28"/>
    <n v="34"/>
    <n v="62"/>
    <n v="11"/>
    <n v="14"/>
    <n v="44"/>
    <x v="66"/>
    <x v="88"/>
    <n v="62"/>
    <n v="11"/>
    <n v="14"/>
    <n v="44"/>
    <n v="3"/>
    <n v="4"/>
    <n v="0"/>
    <n v="4"/>
    <n v="9"/>
    <n v="0"/>
    <n v="0"/>
    <n v="0"/>
    <n v="0"/>
    <n v="0"/>
    <n v="0"/>
    <n v="0"/>
    <x v="0"/>
    <n v="193"/>
    <n v="32.166666666666664"/>
    <n v="17.545454545454547"/>
    <m/>
    <n v="11"/>
    <n v="584"/>
    <m/>
    <n v="27.27272727272727"/>
    <n v="1"/>
    <n v="2"/>
    <n v="2"/>
    <s v="122"/>
    <s v="Lost"/>
    <m/>
    <n v="584"/>
    <n v="1.6"/>
    <n v="6.875"/>
    <n v="120.62500000000001"/>
    <n v="120.625"/>
    <n v="69.170896785109989"/>
    <d v="2013-06-04T00:00:00"/>
    <s v="Unique"/>
  </r>
  <r>
    <n v="3667"/>
    <n v="1969"/>
    <s v="Graduation"/>
    <s v="Married"/>
    <n v="80952"/>
    <n v="0"/>
    <n v="0"/>
    <d v="2013-02-28T00:00:00"/>
    <n v="20"/>
    <n v="778"/>
    <n v="178"/>
    <n v="689"/>
    <n v="41"/>
    <n v="27"/>
    <n v="44"/>
    <x v="144"/>
    <x v="123"/>
    <n v="689"/>
    <n v="41"/>
    <n v="27"/>
    <n v="44"/>
    <n v="1"/>
    <n v="8"/>
    <n v="5"/>
    <n v="11"/>
    <n v="8"/>
    <n v="1"/>
    <n v="0"/>
    <n v="0"/>
    <n v="1"/>
    <n v="1"/>
    <n v="1"/>
    <n v="0"/>
    <x v="5"/>
    <n v="1757"/>
    <n v="292.83333333333331"/>
    <n v="70.28"/>
    <m/>
    <n v="25"/>
    <n v="583"/>
    <m/>
    <n v="4"/>
    <n v="4"/>
    <n v="5"/>
    <n v="5"/>
    <s v="455"/>
    <s v="Frequent Buyers"/>
    <m/>
    <n v="583"/>
    <n v="1.5972602739726027"/>
    <n v="15.65180102915952"/>
    <n v="1100.0085763293312"/>
    <n v="1100.0085763293312"/>
    <n v="947.51273344651952"/>
    <d v="2013-03-20T00:00:00"/>
    <s v="Unique"/>
  </r>
  <r>
    <n v="5802"/>
    <n v="1972"/>
    <s v="Basic"/>
    <s v="Married"/>
    <n v="14188"/>
    <n v="0"/>
    <n v="0"/>
    <d v="2013-02-28T00:00:00"/>
    <n v="40"/>
    <n v="2"/>
    <n v="7"/>
    <n v="11"/>
    <n v="16"/>
    <n v="12"/>
    <n v="27"/>
    <x v="95"/>
    <x v="48"/>
    <n v="11"/>
    <n v="16"/>
    <n v="12"/>
    <n v="27"/>
    <n v="1"/>
    <n v="2"/>
    <n v="0"/>
    <n v="4"/>
    <n v="6"/>
    <n v="0"/>
    <n v="0"/>
    <n v="0"/>
    <n v="0"/>
    <n v="0"/>
    <n v="0"/>
    <n v="0"/>
    <x v="5"/>
    <n v="75"/>
    <n v="12.5"/>
    <n v="10.714285714285714"/>
    <m/>
    <n v="7"/>
    <n v="583"/>
    <m/>
    <n v="14.285714285714285"/>
    <n v="3"/>
    <n v="1"/>
    <n v="2"/>
    <s v="312"/>
    <s v="Needs Attention"/>
    <m/>
    <n v="583"/>
    <n v="1.5972602739726027"/>
    <n v="4.3825042881646654"/>
    <n v="46.955403087478558"/>
    <n v="46.955403087478558"/>
    <n v="25.983050847457626"/>
    <d v="2013-04-09T00:00:00"/>
    <s v="Unique"/>
  </r>
  <r>
    <n v="448"/>
    <n v="1978"/>
    <s v="PhD"/>
    <s v="Single"/>
    <n v="54880"/>
    <n v="1"/>
    <n v="0"/>
    <d v="2013-03-01T00:00:00"/>
    <n v="57"/>
    <n v="308"/>
    <n v="85"/>
    <n v="137"/>
    <n v="102"/>
    <n v="45"/>
    <n v="118"/>
    <x v="382"/>
    <x v="66"/>
    <n v="137"/>
    <n v="102"/>
    <n v="45"/>
    <n v="118"/>
    <n v="2"/>
    <n v="6"/>
    <n v="2"/>
    <n v="11"/>
    <n v="5"/>
    <n v="0"/>
    <n v="0"/>
    <n v="0"/>
    <n v="0"/>
    <n v="0"/>
    <n v="0"/>
    <n v="0"/>
    <x v="0"/>
    <n v="795"/>
    <n v="132.5"/>
    <n v="37.857142857142854"/>
    <m/>
    <n v="21"/>
    <n v="582"/>
    <m/>
    <n v="9.5238095238095237"/>
    <n v="3"/>
    <n v="4"/>
    <n v="4"/>
    <s v="344"/>
    <s v="Needs Attention"/>
    <m/>
    <n v="582"/>
    <n v="1.5945205479452054"/>
    <n v="13.170103092783506"/>
    <n v="498.58247422680415"/>
    <n v="498.58247422680415"/>
    <n v="947.51273344651952"/>
    <d v="2013-04-27T00:00:00"/>
    <s v="Unique"/>
  </r>
  <r>
    <n v="1524"/>
    <n v="1983"/>
    <s v="2n Cycle"/>
    <s v="Single"/>
    <n v="81698"/>
    <n v="0"/>
    <n v="0"/>
    <d v="2013-03-01T00:00:00"/>
    <n v="1"/>
    <n v="709"/>
    <n v="45"/>
    <n v="115"/>
    <n v="30"/>
    <n v="160"/>
    <n v="45"/>
    <x v="411"/>
    <x v="39"/>
    <n v="115"/>
    <n v="30"/>
    <n v="160"/>
    <n v="45"/>
    <n v="1"/>
    <n v="8"/>
    <n v="2"/>
    <n v="5"/>
    <n v="5"/>
    <n v="1"/>
    <n v="0"/>
    <n v="0"/>
    <n v="0"/>
    <n v="0"/>
    <n v="1"/>
    <n v="0"/>
    <x v="0"/>
    <n v="1104"/>
    <n v="184"/>
    <n v="69"/>
    <m/>
    <n v="16"/>
    <n v="582"/>
    <m/>
    <n v="6.25"/>
    <n v="5"/>
    <n v="3"/>
    <n v="4"/>
    <s v="534"/>
    <s v="Loyal Customers"/>
    <m/>
    <n v="582"/>
    <n v="1.5945205479452054"/>
    <n v="10.034364261168385"/>
    <n v="692.37113402061857"/>
    <n v="692.37113402061857"/>
    <n v="913.42954159592534"/>
    <d v="2013-03-02T00:00:00"/>
    <s v="Unique"/>
  </r>
  <r>
    <n v="7042"/>
    <n v="1983"/>
    <s v="Graduation"/>
    <s v="Married"/>
    <n v="36790"/>
    <n v="0"/>
    <n v="0"/>
    <d v="2013-03-01T00:00:00"/>
    <n v="14"/>
    <n v="3"/>
    <n v="3"/>
    <n v="14"/>
    <n v="15"/>
    <n v="21"/>
    <n v="10"/>
    <x v="13"/>
    <x v="8"/>
    <n v="14"/>
    <n v="15"/>
    <n v="21"/>
    <n v="10"/>
    <n v="1"/>
    <n v="2"/>
    <n v="1"/>
    <n v="2"/>
    <n v="9"/>
    <n v="0"/>
    <n v="0"/>
    <n v="0"/>
    <n v="0"/>
    <n v="0"/>
    <n v="1"/>
    <n v="0"/>
    <x v="0"/>
    <n v="66"/>
    <n v="11"/>
    <n v="11"/>
    <m/>
    <n v="6"/>
    <n v="582"/>
    <m/>
    <n v="16.666666666666664"/>
    <n v="5"/>
    <n v="1"/>
    <n v="2"/>
    <s v="512"/>
    <s v="Others"/>
    <m/>
    <n v="582"/>
    <n v="1.5945205479452054"/>
    <n v="3.7628865979381447"/>
    <n v="41.391752577319593"/>
    <n v="41.391752577319593"/>
    <n v="1067.1137521222411"/>
    <d v="2013-03-15T00:00:00"/>
    <s v="Unique"/>
  </r>
  <r>
    <n v="3749"/>
    <n v="1973"/>
    <s v="Graduation"/>
    <s v="Together"/>
    <n v="73926"/>
    <n v="0"/>
    <n v="0"/>
    <d v="2013-03-02T00:00:00"/>
    <n v="54"/>
    <n v="627"/>
    <n v="91"/>
    <n v="597"/>
    <n v="159"/>
    <n v="91"/>
    <n v="15"/>
    <x v="412"/>
    <x v="76"/>
    <n v="597"/>
    <n v="159"/>
    <n v="91"/>
    <n v="15"/>
    <n v="1"/>
    <n v="6"/>
    <n v="5"/>
    <n v="12"/>
    <n v="3"/>
    <n v="0"/>
    <n v="0"/>
    <n v="0"/>
    <n v="0"/>
    <n v="0"/>
    <n v="0"/>
    <n v="0"/>
    <x v="2"/>
    <n v="1580"/>
    <n v="263.33333333333331"/>
    <n v="65.833333333333329"/>
    <m/>
    <n v="24"/>
    <n v="581"/>
    <m/>
    <n v="4.1666666666666661"/>
    <n v="3"/>
    <n v="5"/>
    <n v="5"/>
    <s v="355"/>
    <s v="Frequent Buyers"/>
    <m/>
    <n v="581"/>
    <n v="1.5917808219178082"/>
    <n v="15.077452667814114"/>
    <n v="992.59896729776244"/>
    <n v="992.59896729776244"/>
    <n v="42.210884353741498"/>
    <d v="2013-04-25T00:00:00"/>
    <s v="Unique"/>
  </r>
  <r>
    <n v="737"/>
    <n v="1949"/>
    <s v="PhD"/>
    <s v="Married"/>
    <n v="80360"/>
    <n v="0"/>
    <n v="0"/>
    <d v="2013-03-03T00:00:00"/>
    <n v="56"/>
    <n v="1493"/>
    <n v="86"/>
    <n v="454"/>
    <n v="112"/>
    <n v="43"/>
    <n v="43"/>
    <x v="413"/>
    <x v="20"/>
    <n v="454"/>
    <n v="112"/>
    <n v="43"/>
    <n v="43"/>
    <n v="2"/>
    <n v="4"/>
    <n v="4"/>
    <n v="5"/>
    <n v="2"/>
    <n v="1"/>
    <n v="0"/>
    <n v="0"/>
    <n v="1"/>
    <n v="1"/>
    <n v="0"/>
    <n v="0"/>
    <x v="0"/>
    <n v="2231"/>
    <n v="371.83333333333331"/>
    <n v="148.73333333333332"/>
    <m/>
    <n v="15"/>
    <n v="580"/>
    <m/>
    <n v="13.333333333333334"/>
    <n v="3"/>
    <n v="3"/>
    <n v="5"/>
    <s v="335"/>
    <s v="Big Spenders"/>
    <m/>
    <n v="580"/>
    <n v="1.5890410958904109"/>
    <n v="9.4396551724137936"/>
    <n v="1403.9913793103449"/>
    <n v="1403.9913793103449"/>
    <n v="193.08873720136518"/>
    <d v="2013-04-28T00:00:00"/>
    <s v="Unique"/>
  </r>
  <r>
    <n v="4201"/>
    <n v="1962"/>
    <s v="Graduation"/>
    <s v="Single"/>
    <n v="57967"/>
    <n v="0"/>
    <n v="1"/>
    <d v="2013-03-03T00:00:00"/>
    <n v="39"/>
    <n v="229"/>
    <n v="7"/>
    <n v="137"/>
    <n v="4"/>
    <n v="0"/>
    <n v="91"/>
    <x v="112"/>
    <x v="48"/>
    <n v="137"/>
    <n v="4"/>
    <s v=""/>
    <n v="91"/>
    <n v="5"/>
    <n v="4"/>
    <n v="2"/>
    <n v="8"/>
    <n v="5"/>
    <n v="0"/>
    <n v="0"/>
    <n v="0"/>
    <n v="0"/>
    <n v="0"/>
    <n v="0"/>
    <n v="0"/>
    <x v="6"/>
    <n v="468"/>
    <n v="78"/>
    <n v="24.631578947368421"/>
    <m/>
    <n v="19"/>
    <n v="580"/>
    <m/>
    <n v="26.315789473684209"/>
    <n v="4"/>
    <n v="4"/>
    <n v="3"/>
    <s v="443"/>
    <s v="Potential Loyalists"/>
    <m/>
    <n v="580"/>
    <n v="1.5890410958904109"/>
    <n v="11.956896551724139"/>
    <n v="294.51724137931035"/>
    <n v="294.51724137931035"/>
    <n v="1023.9931740614334"/>
    <d v="2013-04-11T00:00:00"/>
    <s v="Unique"/>
  </r>
  <r>
    <n v="9560"/>
    <n v="1965"/>
    <s v="Graduation"/>
    <s v="Together"/>
    <n v="83003"/>
    <n v="0"/>
    <n v="0"/>
    <d v="2013-03-03T00:00:00"/>
    <n v="18"/>
    <n v="856"/>
    <n v="61"/>
    <n v="570"/>
    <n v="40"/>
    <n v="25"/>
    <n v="122"/>
    <x v="233"/>
    <x v="80"/>
    <n v="570"/>
    <n v="40"/>
    <n v="25"/>
    <n v="122"/>
    <n v="1"/>
    <n v="7"/>
    <n v="6"/>
    <n v="8"/>
    <n v="3"/>
    <n v="0"/>
    <n v="0"/>
    <n v="0"/>
    <n v="0"/>
    <n v="1"/>
    <n v="1"/>
    <n v="0"/>
    <x v="0"/>
    <n v="1674"/>
    <n v="279"/>
    <n v="76.090909090909093"/>
    <m/>
    <n v="22"/>
    <n v="580"/>
    <m/>
    <n v="4.5454545454545459"/>
    <n v="5"/>
    <n v="4"/>
    <n v="5"/>
    <s v="545"/>
    <s v="Loyal Customers"/>
    <m/>
    <n v="580"/>
    <n v="1.5890410958904109"/>
    <n v="13.844827586206897"/>
    <n v="1053.4655172413793"/>
    <n v="1053.4655172413793"/>
    <n v="238.34188034188034"/>
    <d v="2013-03-21T00:00:00"/>
    <s v="Unique"/>
  </r>
  <r>
    <n v="4743"/>
    <n v="1969"/>
    <s v="PhD"/>
    <s v="Married"/>
    <n v="56242"/>
    <n v="0"/>
    <n v="1"/>
    <d v="2013-03-03T00:00:00"/>
    <n v="72"/>
    <n v="689"/>
    <n v="8"/>
    <n v="167"/>
    <n v="11"/>
    <n v="8"/>
    <n v="88"/>
    <x v="414"/>
    <x v="14"/>
    <n v="167"/>
    <n v="11"/>
    <n v="8"/>
    <n v="88"/>
    <n v="5"/>
    <n v="8"/>
    <n v="4"/>
    <n v="11"/>
    <n v="6"/>
    <n v="0"/>
    <n v="0"/>
    <n v="0"/>
    <n v="0"/>
    <n v="0"/>
    <n v="0"/>
    <n v="0"/>
    <x v="1"/>
    <n v="971"/>
    <n v="161.83333333333334"/>
    <n v="34.678571428571431"/>
    <m/>
    <n v="28"/>
    <n v="580"/>
    <m/>
    <n v="17.857142857142858"/>
    <n v="2"/>
    <n v="5"/>
    <n v="4"/>
    <s v="254"/>
    <s v="Frequent Buyers"/>
    <m/>
    <n v="580"/>
    <n v="1.5890410958904109"/>
    <n v="17.620689655172416"/>
    <n v="611.06034482758628"/>
    <n v="611.06034482758628"/>
    <n v="720.03412969283272"/>
    <d v="2013-05-14T00:00:00"/>
    <s v="Unique"/>
  </r>
  <r>
    <n v="9988"/>
    <n v="1976"/>
    <s v="Master"/>
    <s v="Single"/>
    <n v="70379"/>
    <n v="0"/>
    <n v="1"/>
    <d v="2013-03-03T00:00:00"/>
    <n v="84"/>
    <n v="553"/>
    <n v="25"/>
    <n v="142"/>
    <n v="65"/>
    <n v="67"/>
    <n v="8"/>
    <x v="415"/>
    <x v="69"/>
    <n v="142"/>
    <n v="65"/>
    <n v="67"/>
    <n v="8"/>
    <n v="3"/>
    <n v="6"/>
    <n v="3"/>
    <n v="13"/>
    <n v="4"/>
    <n v="0"/>
    <n v="0"/>
    <n v="0"/>
    <n v="0"/>
    <n v="0"/>
    <n v="0"/>
    <n v="0"/>
    <x v="2"/>
    <n v="860"/>
    <n v="143.33333333333334"/>
    <n v="34.4"/>
    <m/>
    <n v="25"/>
    <n v="580"/>
    <m/>
    <n v="12"/>
    <n v="1"/>
    <n v="5"/>
    <n v="4"/>
    <s v="154"/>
    <s v="Frequent Buyers"/>
    <m/>
    <n v="580"/>
    <n v="1.5890410958904109"/>
    <n v="15.732758620689657"/>
    <n v="541.20689655172418"/>
    <n v="541.20689655172418"/>
    <n v="42.210884353741498"/>
    <d v="2013-05-26T00:00:00"/>
    <s v="Unique"/>
  </r>
  <r>
    <n v="5386"/>
    <n v="1953"/>
    <s v="Graduation"/>
    <s v="Together"/>
    <n v="94384"/>
    <n v="0"/>
    <n v="0"/>
    <d v="2013-03-04T00:00:00"/>
    <n v="62"/>
    <n v="1111"/>
    <n v="24"/>
    <n v="790"/>
    <n v="160"/>
    <n v="45"/>
    <n v="172"/>
    <x v="416"/>
    <x v="37"/>
    <n v="790"/>
    <n v="160"/>
    <n v="45"/>
    <n v="172"/>
    <n v="0"/>
    <n v="5"/>
    <n v="8"/>
    <n v="5"/>
    <n v="2"/>
    <n v="1"/>
    <n v="0"/>
    <n v="0"/>
    <n v="1"/>
    <n v="1"/>
    <n v="1"/>
    <n v="0"/>
    <x v="3"/>
    <n v="2302"/>
    <n v="383.66666666666669"/>
    <n v="127.88888888888889"/>
    <m/>
    <n v="18"/>
    <n v="579"/>
    <m/>
    <n v="0"/>
    <n v="2"/>
    <n v="4"/>
    <n v="5"/>
    <s v="245"/>
    <s v="Big Spenders"/>
    <m/>
    <n v="579"/>
    <n v="1.5863013698630137"/>
    <n v="11.347150259067357"/>
    <n v="1451.174438687392"/>
    <n v="1451.174438687392"/>
    <n v="46.955403087478558"/>
    <d v="2013-05-05T00:00:00"/>
    <s v="Unique"/>
  </r>
  <r>
    <n v="6024"/>
    <n v="1953"/>
    <s v="Graduation"/>
    <s v="Together"/>
    <n v="94384"/>
    <n v="0"/>
    <n v="0"/>
    <d v="2013-03-04T00:00:00"/>
    <n v="62"/>
    <n v="1111"/>
    <n v="24"/>
    <n v="790"/>
    <n v="160"/>
    <n v="45"/>
    <n v="172"/>
    <x v="416"/>
    <x v="37"/>
    <n v="790"/>
    <n v="160"/>
    <n v="45"/>
    <n v="172"/>
    <n v="0"/>
    <n v="5"/>
    <n v="8"/>
    <n v="5"/>
    <n v="2"/>
    <n v="1"/>
    <n v="0"/>
    <n v="0"/>
    <n v="1"/>
    <n v="1"/>
    <n v="1"/>
    <n v="0"/>
    <x v="0"/>
    <n v="2302"/>
    <n v="383.66666666666669"/>
    <n v="127.88888888888889"/>
    <m/>
    <n v="18"/>
    <n v="579"/>
    <m/>
    <n v="0"/>
    <n v="2"/>
    <n v="4"/>
    <n v="5"/>
    <s v="245"/>
    <s v="Big Spenders"/>
    <m/>
    <n v="579"/>
    <n v="1.5863013698630137"/>
    <n v="11.347150259067357"/>
    <n v="1451.174438687392"/>
    <n v="1451.174438687392"/>
    <n v="893.125"/>
    <d v="2013-05-05T00:00:00"/>
    <s v="Unique"/>
  </r>
  <r>
    <n v="6059"/>
    <n v="1953"/>
    <s v="PhD"/>
    <s v="Together"/>
    <n v="64504"/>
    <n v="1"/>
    <n v="2"/>
    <d v="2013-03-04T00:00:00"/>
    <n v="81"/>
    <n v="986"/>
    <n v="36"/>
    <n v="168"/>
    <n v="16"/>
    <n v="0"/>
    <n v="108"/>
    <x v="417"/>
    <x v="52"/>
    <n v="168"/>
    <n v="16"/>
    <s v=""/>
    <n v="108"/>
    <n v="7"/>
    <n v="11"/>
    <n v="3"/>
    <n v="4"/>
    <n v="7"/>
    <n v="0"/>
    <n v="0"/>
    <n v="0"/>
    <n v="0"/>
    <n v="0"/>
    <n v="1"/>
    <n v="0"/>
    <x v="0"/>
    <n v="1314"/>
    <n v="219"/>
    <n v="52.56"/>
    <m/>
    <n v="25"/>
    <n v="579"/>
    <m/>
    <n v="28.000000000000004"/>
    <n v="1"/>
    <n v="5"/>
    <n v="5"/>
    <s v="155"/>
    <s v="Frequent Buyers"/>
    <m/>
    <n v="579"/>
    <n v="1.5863013698630137"/>
    <n v="15.75993091537133"/>
    <n v="828.34196891191709"/>
    <n v="828.34196891191709"/>
    <n v="802.37606837606836"/>
    <d v="2013-05-24T00:00:00"/>
    <s v="Unique"/>
  </r>
  <r>
    <n v="1362"/>
    <n v="1972"/>
    <s v="Graduation"/>
    <s v="Single"/>
    <n v="31907"/>
    <n v="0"/>
    <n v="0"/>
    <d v="2013-03-04T00:00:00"/>
    <n v="75"/>
    <n v="33"/>
    <n v="87"/>
    <n v="64"/>
    <n v="175"/>
    <n v="16"/>
    <n v="74"/>
    <x v="370"/>
    <x v="124"/>
    <n v="64"/>
    <n v="175"/>
    <n v="16"/>
    <n v="74"/>
    <n v="1"/>
    <n v="6"/>
    <n v="1"/>
    <n v="6"/>
    <n v="7"/>
    <n v="0"/>
    <n v="0"/>
    <n v="0"/>
    <n v="0"/>
    <n v="0"/>
    <n v="0"/>
    <n v="0"/>
    <x v="5"/>
    <n v="449"/>
    <n v="74.833333333333329"/>
    <n v="32.071428571428569"/>
    <m/>
    <n v="14"/>
    <n v="579"/>
    <m/>
    <n v="7.1428571428571423"/>
    <n v="2"/>
    <n v="3"/>
    <n v="3"/>
    <s v="233"/>
    <s v="About to Sleep"/>
    <m/>
    <n v="579"/>
    <n v="1.5863013698630137"/>
    <n v="8.8255613126079453"/>
    <n v="283.04835924006909"/>
    <n v="283.04835924006909"/>
    <n v="466.25"/>
    <d v="2013-05-18T00:00:00"/>
    <s v="Unique"/>
  </r>
  <r>
    <n v="8581"/>
    <n v="1971"/>
    <s v="Master"/>
    <s v="Married"/>
    <n v="49505"/>
    <n v="1"/>
    <n v="1"/>
    <d v="2013-03-05T00:00:00"/>
    <n v="4"/>
    <n v="604"/>
    <n v="0"/>
    <n v="100"/>
    <n v="19"/>
    <n v="0"/>
    <n v="28"/>
    <x v="418"/>
    <x v="0"/>
    <n v="100"/>
    <n v="19"/>
    <s v=""/>
    <n v="28"/>
    <n v="9"/>
    <n v="10"/>
    <n v="2"/>
    <n v="8"/>
    <n v="8"/>
    <n v="0"/>
    <n v="0"/>
    <n v="0"/>
    <n v="0"/>
    <n v="0"/>
    <n v="0"/>
    <n v="0"/>
    <x v="0"/>
    <n v="751"/>
    <n v="125.16666666666667"/>
    <n v="25.896551724137932"/>
    <m/>
    <n v="29"/>
    <n v="578"/>
    <m/>
    <n v="31.03448275862069"/>
    <n v="5"/>
    <n v="5"/>
    <n v="4"/>
    <s v="554"/>
    <s v="Loyal Customers"/>
    <m/>
    <n v="578"/>
    <n v="1.5835616438356164"/>
    <n v="18.313148788927336"/>
    <n v="474.24740484429071"/>
    <n v="474.24740484429066"/>
    <n v="1100.0085763293312"/>
    <d v="2013-03-09T00:00:00"/>
    <s v="Unique"/>
  </r>
  <r>
    <n v="6825"/>
    <n v="1953"/>
    <s v="Graduation"/>
    <s v="Together"/>
    <n v="41452"/>
    <n v="1"/>
    <n v="1"/>
    <d v="2013-03-06T00:00:00"/>
    <n v="86"/>
    <n v="13"/>
    <n v="0"/>
    <n v="3"/>
    <n v="0"/>
    <n v="0"/>
    <n v="0"/>
    <x v="18"/>
    <x v="0"/>
    <n v="3"/>
    <s v=""/>
    <s v=""/>
    <s v=""/>
    <n v="1"/>
    <n v="1"/>
    <n v="0"/>
    <n v="2"/>
    <n v="7"/>
    <n v="0"/>
    <n v="0"/>
    <n v="0"/>
    <n v="0"/>
    <n v="0"/>
    <n v="0"/>
    <n v="0"/>
    <x v="2"/>
    <n v="16"/>
    <n v="2.6666666666666665"/>
    <n v="4"/>
    <m/>
    <n v="4"/>
    <n v="577"/>
    <m/>
    <n v="25"/>
    <n v="1"/>
    <n v="1"/>
    <n v="1"/>
    <s v="111"/>
    <s v="Lost"/>
    <m/>
    <n v="577"/>
    <n v="1.5808219178082192"/>
    <n v="2.5303292894280762"/>
    <n v="10.121317157712305"/>
    <n v="10.121317157712305"/>
    <n v="498.58247422680415"/>
    <d v="2013-05-31T00:00:00"/>
    <s v="Unique"/>
  </r>
  <r>
    <n v="7458"/>
    <n v="1956"/>
    <s v="Master"/>
    <s v="Together"/>
    <n v="34941"/>
    <n v="1"/>
    <n v="1"/>
    <d v="2013-03-06T00:00:00"/>
    <n v="26"/>
    <n v="39"/>
    <n v="2"/>
    <n v="25"/>
    <n v="4"/>
    <n v="3"/>
    <n v="24"/>
    <x v="85"/>
    <x v="12"/>
    <n v="25"/>
    <n v="4"/>
    <n v="3"/>
    <n v="24"/>
    <n v="2"/>
    <n v="3"/>
    <n v="0"/>
    <n v="3"/>
    <n v="8"/>
    <n v="0"/>
    <n v="0"/>
    <n v="0"/>
    <n v="0"/>
    <n v="0"/>
    <n v="0"/>
    <n v="0"/>
    <x v="4"/>
    <n v="97"/>
    <n v="16.166666666666668"/>
    <n v="12.125"/>
    <m/>
    <n v="8"/>
    <n v="577"/>
    <m/>
    <n v="25"/>
    <n v="4"/>
    <n v="2"/>
    <n v="2"/>
    <s v="422"/>
    <s v="Potential Loyalists"/>
    <m/>
    <n v="577"/>
    <n v="1.5808219178082192"/>
    <n v="5.0606585788561524"/>
    <n v="61.360485268630846"/>
    <n v="61.360485268630846"/>
    <n v="41.391752577319593"/>
    <d v="2013-04-01T00:00:00"/>
    <s v="Unique"/>
  </r>
  <r>
    <n v="8858"/>
    <n v="1972"/>
    <s v="PhD"/>
    <s v="Married"/>
    <n v="44325"/>
    <n v="0"/>
    <n v="1"/>
    <d v="2013-03-07T00:00:00"/>
    <n v="69"/>
    <n v="516"/>
    <n v="0"/>
    <n v="21"/>
    <n v="0"/>
    <n v="0"/>
    <n v="5"/>
    <x v="406"/>
    <x v="0"/>
    <n v="21"/>
    <s v=""/>
    <s v=""/>
    <n v="5"/>
    <n v="4"/>
    <n v="8"/>
    <n v="2"/>
    <n v="7"/>
    <n v="8"/>
    <n v="0"/>
    <n v="0"/>
    <n v="0"/>
    <n v="1"/>
    <n v="0"/>
    <n v="0"/>
    <n v="0"/>
    <x v="2"/>
    <n v="542"/>
    <n v="90.333333333333329"/>
    <n v="25.80952380952381"/>
    <m/>
    <n v="21"/>
    <n v="576"/>
    <m/>
    <n v="19.047619047619047"/>
    <n v="2"/>
    <n v="4"/>
    <n v="3"/>
    <s v="243"/>
    <s v="About to Sleep"/>
    <m/>
    <n v="576"/>
    <n v="1.5780821917808219"/>
    <n v="13.307291666666668"/>
    <n v="343.45486111111114"/>
    <n v="343.45486111111114"/>
    <n v="992.59896729776244"/>
    <d v="2013-05-15T00:00:00"/>
    <s v="Unique"/>
  </r>
  <r>
    <n v="10142"/>
    <n v="1976"/>
    <s v="PhD"/>
    <s v="Divorced"/>
    <n v="66476"/>
    <n v="0"/>
    <n v="1"/>
    <d v="2013-03-07T00:00:00"/>
    <n v="99"/>
    <n v="372"/>
    <n v="18"/>
    <n v="126"/>
    <n v="47"/>
    <n v="48"/>
    <n v="78"/>
    <x v="419"/>
    <x v="53"/>
    <n v="126"/>
    <n v="47"/>
    <n v="48"/>
    <n v="78"/>
    <n v="2"/>
    <n v="5"/>
    <n v="2"/>
    <n v="11"/>
    <n v="4"/>
    <n v="0"/>
    <n v="0"/>
    <n v="0"/>
    <n v="0"/>
    <n v="0"/>
    <n v="0"/>
    <n v="0"/>
    <x v="1"/>
    <n v="689"/>
    <n v="114.83333333333333"/>
    <n v="34.450000000000003"/>
    <m/>
    <n v="20"/>
    <n v="576"/>
    <m/>
    <n v="10"/>
    <n v="1"/>
    <n v="4"/>
    <n v="4"/>
    <s v="144"/>
    <s v="Lost"/>
    <m/>
    <n v="576"/>
    <n v="1.5780821917808219"/>
    <n v="12.673611111111111"/>
    <n v="436.60590277777783"/>
    <n v="436.60590277777777"/>
    <n v="692.37113402061857"/>
    <d v="2013-06-14T00:00:00"/>
    <s v="Unique"/>
  </r>
  <r>
    <n v="1710"/>
    <n v="1978"/>
    <s v="Graduation"/>
    <s v="Single"/>
    <n v="30168"/>
    <n v="1"/>
    <n v="0"/>
    <d v="2013-03-07T00:00:00"/>
    <n v="51"/>
    <n v="154"/>
    <n v="20"/>
    <n v="66"/>
    <n v="0"/>
    <n v="12"/>
    <n v="27"/>
    <x v="420"/>
    <x v="54"/>
    <n v="66"/>
    <s v=""/>
    <n v="12"/>
    <n v="27"/>
    <n v="7"/>
    <n v="6"/>
    <n v="1"/>
    <n v="4"/>
    <n v="9"/>
    <n v="0"/>
    <n v="0"/>
    <n v="0"/>
    <n v="0"/>
    <n v="0"/>
    <n v="0"/>
    <n v="0"/>
    <x v="0"/>
    <n v="279"/>
    <n v="46.5"/>
    <n v="15.5"/>
    <m/>
    <n v="18"/>
    <n v="576"/>
    <m/>
    <n v="38.888888888888893"/>
    <n v="3"/>
    <n v="4"/>
    <n v="3"/>
    <s v="343"/>
    <s v="Needs Attention"/>
    <m/>
    <n v="576"/>
    <n v="1.5780821917808219"/>
    <n v="11.40625"/>
    <n v="176.796875"/>
    <n v="176.796875"/>
    <n v="541.20689655172418"/>
    <d v="2013-04-27T00:00:00"/>
    <s v="Unique"/>
  </r>
  <r>
    <n v="2874"/>
    <n v="1988"/>
    <s v="2n Cycle"/>
    <s v="Divorced"/>
    <n v="35388"/>
    <n v="1"/>
    <n v="0"/>
    <d v="2013-03-07T00:00:00"/>
    <n v="20"/>
    <n v="6"/>
    <n v="4"/>
    <n v="7"/>
    <n v="4"/>
    <n v="3"/>
    <n v="8"/>
    <x v="167"/>
    <x v="16"/>
    <n v="7"/>
    <n v="4"/>
    <n v="3"/>
    <n v="8"/>
    <n v="1"/>
    <n v="1"/>
    <n v="0"/>
    <n v="3"/>
    <n v="7"/>
    <n v="0"/>
    <n v="0"/>
    <n v="0"/>
    <n v="0"/>
    <n v="0"/>
    <n v="0"/>
    <n v="0"/>
    <x v="3"/>
    <n v="32"/>
    <n v="5.333333333333333"/>
    <n v="6.4"/>
    <m/>
    <n v="5"/>
    <n v="576"/>
    <m/>
    <n v="20"/>
    <n v="4"/>
    <n v="1"/>
    <n v="1"/>
    <s v="411"/>
    <s v="Potential Loyalists"/>
    <m/>
    <n v="576"/>
    <n v="1.5780821917808219"/>
    <n v="3.1684027777777777"/>
    <n v="20.277777777777779"/>
    <n v="20.277777777777779"/>
    <n v="611.06034482758628"/>
    <d v="2013-03-27T00:00:00"/>
    <s v="Unique"/>
  </r>
  <r>
    <n v="3852"/>
    <n v="1961"/>
    <s v="Master"/>
    <s v="Together"/>
    <n v="74881"/>
    <n v="1"/>
    <n v="1"/>
    <d v="2013-03-08T00:00:00"/>
    <n v="48"/>
    <n v="505"/>
    <n v="72"/>
    <n v="270"/>
    <n v="36"/>
    <n v="27"/>
    <n v="54"/>
    <x v="252"/>
    <x v="10"/>
    <n v="270"/>
    <n v="36"/>
    <n v="27"/>
    <n v="54"/>
    <n v="4"/>
    <n v="9"/>
    <n v="2"/>
    <n v="12"/>
    <n v="5"/>
    <n v="0"/>
    <n v="0"/>
    <n v="0"/>
    <n v="0"/>
    <n v="0"/>
    <n v="0"/>
    <n v="0"/>
    <x v="6"/>
    <n v="964"/>
    <n v="160.66666666666666"/>
    <n v="35.703703703703702"/>
    <m/>
    <n v="27"/>
    <n v="575"/>
    <m/>
    <n v="14.814814814814813"/>
    <n v="3"/>
    <n v="5"/>
    <n v="4"/>
    <s v="354"/>
    <s v="Frequent Buyers"/>
    <m/>
    <n v="575"/>
    <n v="1.5753424657534247"/>
    <n v="17.139130434782608"/>
    <n v="611.9304347826087"/>
    <n v="611.9304347826087"/>
    <n v="1053.4655172413793"/>
    <d v="2013-04-25T00:00:00"/>
    <s v="Unique"/>
  </r>
  <r>
    <n v="1000"/>
    <n v="1961"/>
    <s v="Master"/>
    <s v="Together"/>
    <n v="74881"/>
    <n v="1"/>
    <n v="1"/>
    <d v="2013-03-08T00:00:00"/>
    <n v="48"/>
    <n v="505"/>
    <n v="72"/>
    <n v="270"/>
    <n v="36"/>
    <n v="27"/>
    <n v="54"/>
    <x v="252"/>
    <x v="10"/>
    <n v="270"/>
    <n v="36"/>
    <n v="27"/>
    <n v="54"/>
    <n v="4"/>
    <n v="9"/>
    <n v="2"/>
    <n v="12"/>
    <n v="5"/>
    <n v="0"/>
    <n v="0"/>
    <n v="0"/>
    <n v="0"/>
    <n v="0"/>
    <n v="0"/>
    <n v="0"/>
    <x v="0"/>
    <n v="964"/>
    <n v="160.66666666666666"/>
    <n v="35.703703703703702"/>
    <m/>
    <n v="27"/>
    <n v="575"/>
    <m/>
    <n v="14.814814814814813"/>
    <n v="3"/>
    <n v="5"/>
    <n v="4"/>
    <s v="354"/>
    <s v="Frequent Buyers"/>
    <m/>
    <n v="575"/>
    <n v="1.5753424657534247"/>
    <n v="17.139130434782608"/>
    <n v="611.9304347826087"/>
    <n v="611.9304347826087"/>
    <n v="294.51724137931035"/>
    <d v="2013-04-25T00:00:00"/>
    <s v="Unique"/>
  </r>
  <r>
    <n v="4860"/>
    <n v="1970"/>
    <s v="Graduation"/>
    <s v="Single"/>
    <n v="24206"/>
    <n v="1"/>
    <n v="0"/>
    <d v="2013-03-08T00:00:00"/>
    <n v="66"/>
    <n v="7"/>
    <n v="2"/>
    <n v="8"/>
    <n v="3"/>
    <n v="2"/>
    <n v="3"/>
    <x v="4"/>
    <x v="12"/>
    <n v="8"/>
    <n v="3"/>
    <n v="2"/>
    <n v="3"/>
    <n v="1"/>
    <n v="1"/>
    <n v="0"/>
    <n v="3"/>
    <n v="6"/>
    <n v="0"/>
    <n v="0"/>
    <n v="0"/>
    <n v="0"/>
    <n v="0"/>
    <n v="0"/>
    <n v="0"/>
    <x v="0"/>
    <n v="25"/>
    <n v="4.166666666666667"/>
    <n v="5"/>
    <m/>
    <n v="5"/>
    <n v="575"/>
    <m/>
    <n v="20"/>
    <n v="2"/>
    <n v="1"/>
    <n v="1"/>
    <s v="211"/>
    <s v="About to Sleep"/>
    <m/>
    <n v="575"/>
    <n v="1.5753424657534247"/>
    <n v="3.1739130434782608"/>
    <n v="15.869565217391305"/>
    <n v="15.869565217391303"/>
    <n v="1403.9913793103449"/>
    <d v="2013-05-13T00:00:00"/>
    <s v="Unique"/>
  </r>
  <r>
    <n v="626"/>
    <n v="1951"/>
    <s v="Graduation"/>
    <s v="Married"/>
    <n v="32871"/>
    <n v="1"/>
    <n v="1"/>
    <d v="2013-03-09T00:00:00"/>
    <n v="28"/>
    <n v="22"/>
    <n v="2"/>
    <n v="12"/>
    <n v="0"/>
    <n v="2"/>
    <n v="5"/>
    <x v="23"/>
    <x v="12"/>
    <n v="12"/>
    <s v=""/>
    <n v="2"/>
    <n v="5"/>
    <n v="1"/>
    <n v="1"/>
    <n v="0"/>
    <n v="3"/>
    <n v="4"/>
    <n v="0"/>
    <n v="0"/>
    <n v="0"/>
    <n v="0"/>
    <n v="0"/>
    <n v="0"/>
    <n v="0"/>
    <x v="1"/>
    <n v="43"/>
    <n v="7.166666666666667"/>
    <n v="8.6"/>
    <m/>
    <n v="5"/>
    <n v="574"/>
    <m/>
    <n v="20"/>
    <n v="4"/>
    <n v="1"/>
    <n v="1"/>
    <s v="411"/>
    <s v="Potential Loyalists"/>
    <m/>
    <n v="574"/>
    <n v="1.5726027397260274"/>
    <n v="3.1794425087108014"/>
    <n v="27.34320557491289"/>
    <n v="27.343205574912893"/>
    <n v="828.34196891191709"/>
    <d v="2013-04-06T00:00:00"/>
    <s v="Unique"/>
  </r>
  <r>
    <n v="1173"/>
    <n v="1947"/>
    <s v="Master"/>
    <s v="Together"/>
    <n v="77632"/>
    <n v="0"/>
    <n v="0"/>
    <d v="2013-03-10T00:00:00"/>
    <n v="73"/>
    <n v="1200"/>
    <n v="105"/>
    <n v="758"/>
    <n v="0"/>
    <n v="42"/>
    <n v="147"/>
    <x v="421"/>
    <x v="31"/>
    <n v="758"/>
    <s v=""/>
    <n v="42"/>
    <n v="147"/>
    <n v="1"/>
    <n v="4"/>
    <n v="2"/>
    <n v="6"/>
    <n v="2"/>
    <n v="0"/>
    <n v="0"/>
    <n v="0"/>
    <n v="1"/>
    <n v="1"/>
    <n v="1"/>
    <n v="0"/>
    <x v="0"/>
    <n v="2252"/>
    <n v="375.33333333333331"/>
    <n v="173.23076923076923"/>
    <m/>
    <n v="13"/>
    <n v="573"/>
    <m/>
    <n v="7.6923076923076925"/>
    <n v="2"/>
    <n v="3"/>
    <n v="5"/>
    <s v="235"/>
    <s v="Big Spenders"/>
    <m/>
    <n v="573"/>
    <n v="1.5698630136986302"/>
    <n v="8.2809773123909238"/>
    <n v="1434.5200698080278"/>
    <n v="1434.5200698080278"/>
    <n v="1451.174438687392"/>
    <d v="2013-05-22T00:00:00"/>
    <s v="Unique"/>
  </r>
  <r>
    <n v="3945"/>
    <n v="1947"/>
    <s v="PhD"/>
    <s v="Widow"/>
    <n v="68117"/>
    <n v="0"/>
    <n v="1"/>
    <d v="2013-03-10T00:00:00"/>
    <n v="80"/>
    <n v="618"/>
    <n v="44"/>
    <n v="215"/>
    <n v="0"/>
    <n v="17"/>
    <n v="36"/>
    <x v="422"/>
    <x v="40"/>
    <n v="215"/>
    <s v=""/>
    <n v="17"/>
    <n v="36"/>
    <n v="2"/>
    <n v="11"/>
    <n v="8"/>
    <n v="4"/>
    <n v="6"/>
    <n v="0"/>
    <n v="0"/>
    <n v="1"/>
    <n v="0"/>
    <n v="0"/>
    <n v="1"/>
    <n v="0"/>
    <x v="0"/>
    <n v="930"/>
    <n v="155"/>
    <n v="37.200000000000003"/>
    <m/>
    <n v="25"/>
    <n v="573"/>
    <m/>
    <n v="8"/>
    <n v="1"/>
    <n v="5"/>
    <n v="4"/>
    <s v="154"/>
    <s v="Frequent Buyers"/>
    <m/>
    <n v="573"/>
    <n v="1.5698630136986302"/>
    <n v="15.924956369982548"/>
    <n v="592.40837696335086"/>
    <n v="592.40837696335075"/>
    <n v="283.04835924006909"/>
    <d v="2013-05-29T00:00:00"/>
    <s v="Unique"/>
  </r>
  <r>
    <n v="4827"/>
    <n v="1956"/>
    <s v="PhD"/>
    <s v="Single"/>
    <n v="54998"/>
    <n v="0"/>
    <n v="1"/>
    <d v="2013-03-10T00:00:00"/>
    <n v="3"/>
    <n v="154"/>
    <n v="22"/>
    <n v="202"/>
    <n v="39"/>
    <n v="30"/>
    <n v="8"/>
    <x v="420"/>
    <x v="83"/>
    <n v="202"/>
    <n v="39"/>
    <n v="30"/>
    <n v="8"/>
    <n v="5"/>
    <n v="4"/>
    <n v="2"/>
    <n v="9"/>
    <n v="4"/>
    <n v="0"/>
    <n v="0"/>
    <n v="0"/>
    <n v="0"/>
    <n v="0"/>
    <n v="1"/>
    <n v="0"/>
    <x v="0"/>
    <n v="455"/>
    <n v="75.833333333333329"/>
    <n v="22.75"/>
    <m/>
    <n v="20"/>
    <n v="573"/>
    <m/>
    <n v="25"/>
    <n v="5"/>
    <n v="4"/>
    <n v="3"/>
    <s v="543"/>
    <s v="Loyal Customers"/>
    <m/>
    <n v="573"/>
    <n v="1.5698630136986302"/>
    <n v="12.739965095986038"/>
    <n v="289.83420593368237"/>
    <n v="289.83420593368237"/>
    <n v="10.121317157712305"/>
    <d v="2013-03-13T00:00:00"/>
    <s v="Unique"/>
  </r>
  <r>
    <n v="433"/>
    <n v="1958"/>
    <s v="Master"/>
    <s v="Alone"/>
    <n v="61331"/>
    <n v="1"/>
    <n v="1"/>
    <d v="2013-03-10T00:00:00"/>
    <n v="42"/>
    <n v="534"/>
    <n v="5"/>
    <n v="47"/>
    <n v="0"/>
    <n v="5"/>
    <n v="41"/>
    <x v="423"/>
    <x v="30"/>
    <n v="47"/>
    <s v=""/>
    <n v="5"/>
    <n v="41"/>
    <n v="5"/>
    <n v="11"/>
    <n v="1"/>
    <n v="6"/>
    <n v="8"/>
    <n v="0"/>
    <n v="0"/>
    <n v="0"/>
    <n v="0"/>
    <n v="0"/>
    <n v="0"/>
    <n v="0"/>
    <x v="2"/>
    <n v="632"/>
    <n v="105.33333333333333"/>
    <n v="27.478260869565219"/>
    <m/>
    <n v="23"/>
    <n v="573"/>
    <m/>
    <n v="21.739130434782609"/>
    <n v="3"/>
    <n v="5"/>
    <n v="3"/>
    <s v="353"/>
    <s v="Frequent Buyers"/>
    <m/>
    <n v="573"/>
    <n v="1.5698630136986302"/>
    <n v="14.650959860383944"/>
    <n v="402.58289703315882"/>
    <n v="402.58289703315882"/>
    <n v="474.24740484429066"/>
    <d v="2013-04-21T00:00:00"/>
    <s v="Unique"/>
  </r>
  <r>
    <n v="8812"/>
    <n v="1979"/>
    <s v="2n Cycle"/>
    <s v="Divorced"/>
    <n v="13533"/>
    <n v="1"/>
    <n v="0"/>
    <d v="2013-03-10T00:00:00"/>
    <n v="45"/>
    <n v="12"/>
    <n v="3"/>
    <n v="8"/>
    <n v="8"/>
    <n v="0"/>
    <n v="17"/>
    <x v="276"/>
    <x v="8"/>
    <n v="8"/>
    <n v="8"/>
    <s v=""/>
    <n v="17"/>
    <n v="2"/>
    <n v="2"/>
    <n v="0"/>
    <n v="3"/>
    <n v="7"/>
    <n v="0"/>
    <n v="0"/>
    <n v="0"/>
    <n v="0"/>
    <n v="0"/>
    <n v="0"/>
    <n v="0"/>
    <x v="0"/>
    <n v="48"/>
    <n v="8"/>
    <n v="6.8571428571428568"/>
    <m/>
    <n v="7"/>
    <n v="573"/>
    <m/>
    <n v="28.571428571428569"/>
    <n v="3"/>
    <n v="1"/>
    <n v="1"/>
    <s v="311"/>
    <s v="Needs Attention"/>
    <m/>
    <n v="573"/>
    <n v="1.5698630136986302"/>
    <n v="4.4589877835951128"/>
    <n v="30.575916230366488"/>
    <n v="30.575916230366492"/>
    <n v="1451.174438687392"/>
    <d v="2013-04-24T00:00:00"/>
    <s v="Unique"/>
  </r>
  <r>
    <n v="640"/>
    <n v="1951"/>
    <s v="Graduation"/>
    <s v="Married"/>
    <n v="57304"/>
    <n v="0"/>
    <n v="1"/>
    <d v="2013-03-11T00:00:00"/>
    <n v="61"/>
    <n v="356"/>
    <n v="80"/>
    <n v="329"/>
    <n v="138"/>
    <n v="17"/>
    <n v="106"/>
    <x v="424"/>
    <x v="2"/>
    <n v="329"/>
    <n v="138"/>
    <n v="17"/>
    <n v="106"/>
    <n v="2"/>
    <n v="7"/>
    <n v="6"/>
    <n v="10"/>
    <n v="5"/>
    <n v="0"/>
    <n v="0"/>
    <n v="0"/>
    <n v="0"/>
    <n v="0"/>
    <n v="0"/>
    <n v="0"/>
    <x v="0"/>
    <n v="1026"/>
    <n v="171"/>
    <n v="41.04"/>
    <m/>
    <n v="25"/>
    <n v="572"/>
    <m/>
    <n v="8"/>
    <n v="2"/>
    <n v="5"/>
    <n v="4"/>
    <s v="254"/>
    <s v="Frequent Buyers"/>
    <m/>
    <n v="572"/>
    <n v="1.5671232876712329"/>
    <n v="15.952797202797203"/>
    <n v="654.70279720279723"/>
    <n v="654.70279720279723"/>
    <n v="343.45486111111114"/>
    <d v="2013-05-11T00:00:00"/>
    <s v="Unique"/>
  </r>
  <r>
    <n v="8477"/>
    <n v="1956"/>
    <s v="Graduation"/>
    <s v="Divorced"/>
    <n v="26150"/>
    <n v="2"/>
    <n v="1"/>
    <d v="2013-03-11T00:00:00"/>
    <n v="61"/>
    <n v="5"/>
    <n v="1"/>
    <n v="13"/>
    <n v="3"/>
    <n v="5"/>
    <n v="1"/>
    <x v="5"/>
    <x v="5"/>
    <n v="13"/>
    <n v="3"/>
    <n v="5"/>
    <n v="1"/>
    <n v="1"/>
    <n v="1"/>
    <n v="0"/>
    <n v="3"/>
    <n v="7"/>
    <n v="0"/>
    <n v="0"/>
    <n v="0"/>
    <n v="0"/>
    <n v="0"/>
    <n v="0"/>
    <n v="0"/>
    <x v="0"/>
    <n v="28"/>
    <n v="4.666666666666667"/>
    <n v="5.6"/>
    <m/>
    <n v="5"/>
    <n v="572"/>
    <m/>
    <n v="20"/>
    <n v="2"/>
    <n v="1"/>
    <n v="1"/>
    <s v="211"/>
    <s v="About to Sleep"/>
    <m/>
    <n v="572"/>
    <n v="1.5671232876712329"/>
    <n v="3.1905594405594404"/>
    <n v="17.867132867132867"/>
    <n v="17.867132867132867"/>
    <n v="436.60590277777777"/>
    <d v="2013-05-11T00:00:00"/>
    <s v="Unique"/>
  </r>
  <r>
    <n v="615"/>
    <n v="1960"/>
    <s v="Graduation"/>
    <s v="Together"/>
    <n v="30507"/>
    <n v="0"/>
    <n v="0"/>
    <d v="2013-03-11T00:00:00"/>
    <n v="29"/>
    <n v="65"/>
    <n v="36"/>
    <n v="74"/>
    <n v="38"/>
    <n v="20"/>
    <n v="110"/>
    <x v="332"/>
    <x v="52"/>
    <n v="74"/>
    <n v="38"/>
    <n v="20"/>
    <n v="110"/>
    <n v="1"/>
    <n v="5"/>
    <n v="1"/>
    <n v="4"/>
    <n v="7"/>
    <n v="0"/>
    <n v="0"/>
    <n v="0"/>
    <n v="0"/>
    <n v="0"/>
    <n v="0"/>
    <n v="0"/>
    <x v="0"/>
    <n v="343"/>
    <n v="57.166666666666664"/>
    <n v="31.181818181818183"/>
    <m/>
    <n v="11"/>
    <n v="572"/>
    <m/>
    <n v="9.0909090909090917"/>
    <n v="4"/>
    <n v="2"/>
    <n v="3"/>
    <s v="423"/>
    <s v="Potential Loyalists"/>
    <m/>
    <n v="572"/>
    <n v="1.5671232876712329"/>
    <n v="7.0192307692307692"/>
    <n v="218.87237762237763"/>
    <n v="218.87237762237763"/>
    <n v="176.796875"/>
    <d v="2013-04-09T00:00:00"/>
    <s v="Unique"/>
  </r>
  <r>
    <n v="3919"/>
    <n v="1976"/>
    <s v="Master"/>
    <s v="Single"/>
    <n v="72309"/>
    <n v="0"/>
    <n v="0"/>
    <d v="2013-03-11T00:00:00"/>
    <n v="64"/>
    <n v="960"/>
    <n v="0"/>
    <n v="883"/>
    <n v="50"/>
    <n v="38"/>
    <n v="0"/>
    <x v="213"/>
    <x v="0"/>
    <n v="883"/>
    <n v="50"/>
    <n v="38"/>
    <s v=""/>
    <n v="1"/>
    <n v="5"/>
    <n v="6"/>
    <n v="8"/>
    <n v="3"/>
    <n v="1"/>
    <n v="0"/>
    <n v="0"/>
    <n v="0"/>
    <n v="0"/>
    <n v="1"/>
    <n v="0"/>
    <x v="2"/>
    <n v="1931"/>
    <n v="321.83333333333331"/>
    <n v="96.55"/>
    <m/>
    <n v="20"/>
    <n v="572"/>
    <m/>
    <n v="5"/>
    <n v="2"/>
    <n v="4"/>
    <n v="5"/>
    <s v="245"/>
    <s v="Big Spenders"/>
    <m/>
    <n v="572"/>
    <n v="1.5671232876712329"/>
    <n v="12.762237762237762"/>
    <n v="1232.1940559440559"/>
    <n v="1232.1940559440559"/>
    <n v="61.360485268630846"/>
    <d v="2013-05-14T00:00:00"/>
    <s v="Unique"/>
  </r>
  <r>
    <n v="10451"/>
    <n v="1965"/>
    <s v="Graduation"/>
    <s v="Together"/>
    <n v="29672"/>
    <n v="1"/>
    <n v="1"/>
    <d v="2013-03-12T00:00:00"/>
    <n v="6"/>
    <n v="9"/>
    <n v="1"/>
    <n v="3"/>
    <n v="0"/>
    <n v="4"/>
    <n v="8"/>
    <x v="6"/>
    <x v="5"/>
    <n v="3"/>
    <s v=""/>
    <n v="4"/>
    <n v="8"/>
    <n v="1"/>
    <n v="0"/>
    <n v="0"/>
    <n v="3"/>
    <n v="6"/>
    <n v="0"/>
    <n v="0"/>
    <n v="0"/>
    <n v="0"/>
    <n v="0"/>
    <n v="0"/>
    <n v="0"/>
    <x v="3"/>
    <n v="25"/>
    <n v="4.166666666666667"/>
    <n v="6.25"/>
    <m/>
    <n v="4"/>
    <n v="571"/>
    <m/>
    <n v="25"/>
    <n v="5"/>
    <n v="1"/>
    <n v="1"/>
    <s v="511"/>
    <s v="Others"/>
    <m/>
    <n v="571"/>
    <n v="1.5643835616438355"/>
    <n v="2.5569176882661999"/>
    <n v="15.980735551663749"/>
    <n v="15.980735551663749"/>
    <n v="27.343205574912893"/>
    <d v="2013-03-18T00:00:00"/>
    <s v="Unique"/>
  </r>
  <r>
    <n v="4198"/>
    <n v="1965"/>
    <s v="Graduation"/>
    <s v="Together"/>
    <n v="29672"/>
    <n v="1"/>
    <n v="1"/>
    <d v="2013-03-12T00:00:00"/>
    <n v="6"/>
    <n v="9"/>
    <n v="1"/>
    <n v="3"/>
    <n v="0"/>
    <n v="4"/>
    <n v="8"/>
    <x v="6"/>
    <x v="5"/>
    <n v="3"/>
    <s v=""/>
    <n v="4"/>
    <n v="8"/>
    <n v="1"/>
    <n v="0"/>
    <n v="0"/>
    <n v="3"/>
    <n v="6"/>
    <n v="0"/>
    <n v="0"/>
    <n v="0"/>
    <n v="0"/>
    <n v="0"/>
    <n v="0"/>
    <n v="0"/>
    <x v="0"/>
    <n v="25"/>
    <n v="4.166666666666667"/>
    <n v="6.25"/>
    <m/>
    <n v="4"/>
    <n v="571"/>
    <m/>
    <n v="25"/>
    <n v="5"/>
    <n v="1"/>
    <n v="1"/>
    <s v="511"/>
    <s v="Others"/>
    <m/>
    <n v="571"/>
    <n v="1.5643835616438355"/>
    <n v="2.5569176882661999"/>
    <n v="15.980735551663749"/>
    <n v="15.980735551663749"/>
    <n v="611.9304347826087"/>
    <d v="2013-03-18T00:00:00"/>
    <s v="Unique"/>
  </r>
  <r>
    <n v="697"/>
    <n v="1969"/>
    <s v="Graduation"/>
    <s v="Together"/>
    <n v="74918"/>
    <n v="0"/>
    <n v="0"/>
    <d v="2013-03-12T00:00:00"/>
    <n v="78"/>
    <n v="972"/>
    <n v="59"/>
    <n v="913"/>
    <n v="25"/>
    <n v="19"/>
    <n v="59"/>
    <x v="206"/>
    <x v="63"/>
    <n v="913"/>
    <n v="25"/>
    <n v="19"/>
    <n v="59"/>
    <n v="1"/>
    <n v="5"/>
    <n v="9"/>
    <n v="6"/>
    <n v="3"/>
    <n v="0"/>
    <n v="0"/>
    <n v="0"/>
    <n v="0"/>
    <n v="1"/>
    <n v="0"/>
    <n v="0"/>
    <x v="0"/>
    <n v="2047"/>
    <n v="341.16666666666669"/>
    <n v="97.476190476190482"/>
    <m/>
    <n v="21"/>
    <n v="571"/>
    <m/>
    <n v="4.7619047619047619"/>
    <n v="2"/>
    <n v="4"/>
    <n v="5"/>
    <s v="245"/>
    <s v="Big Spenders"/>
    <m/>
    <n v="571"/>
    <n v="1.5643835616438355"/>
    <n v="13.423817863397549"/>
    <n v="1308.5026269702278"/>
    <n v="1308.5026269702278"/>
    <n v="15.869565217391303"/>
    <d v="2013-05-29T00:00:00"/>
    <s v="Unique"/>
  </r>
  <r>
    <n v="7215"/>
    <n v="1983"/>
    <s v="Graduation"/>
    <s v="Single"/>
    <n v="101970"/>
    <n v="0"/>
    <n v="0"/>
    <d v="2013-03-12T00:00:00"/>
    <n v="69"/>
    <n v="722"/>
    <n v="27"/>
    <n v="102"/>
    <n v="44"/>
    <n v="72"/>
    <n v="168"/>
    <x v="425"/>
    <x v="55"/>
    <n v="102"/>
    <n v="44"/>
    <n v="72"/>
    <n v="168"/>
    <n v="0"/>
    <n v="6"/>
    <n v="8"/>
    <n v="13"/>
    <n v="2"/>
    <n v="1"/>
    <n v="0"/>
    <n v="0"/>
    <n v="1"/>
    <n v="1"/>
    <n v="1"/>
    <n v="0"/>
    <x v="2"/>
    <n v="1135"/>
    <n v="189.16666666666666"/>
    <n v="42.037037037037038"/>
    <m/>
    <n v="27"/>
    <n v="571"/>
    <m/>
    <n v="0"/>
    <n v="2"/>
    <n v="5"/>
    <n v="4"/>
    <s v="254"/>
    <s v="Frequent Buyers"/>
    <m/>
    <n v="571"/>
    <n v="1.5643835616438355"/>
    <n v="17.25919439579685"/>
    <n v="725.52539404553431"/>
    <n v="725.5253940455342"/>
    <n v="611.9304347826087"/>
    <d v="2013-05-20T00:00:00"/>
    <s v="Unique"/>
  </r>
  <r>
    <n v="503"/>
    <n v="1985"/>
    <s v="Master"/>
    <s v="Married"/>
    <n v="20559"/>
    <n v="1"/>
    <n v="0"/>
    <d v="2013-03-12T00:00:00"/>
    <n v="88"/>
    <n v="13"/>
    <n v="1"/>
    <n v="29"/>
    <n v="3"/>
    <n v="0"/>
    <n v="7"/>
    <x v="18"/>
    <x v="5"/>
    <n v="29"/>
    <n v="3"/>
    <s v=""/>
    <n v="7"/>
    <n v="2"/>
    <n v="2"/>
    <n v="0"/>
    <n v="3"/>
    <n v="8"/>
    <n v="0"/>
    <n v="0"/>
    <n v="0"/>
    <n v="0"/>
    <n v="0"/>
    <n v="0"/>
    <n v="0"/>
    <x v="4"/>
    <n v="53"/>
    <n v="8.8333333333333339"/>
    <n v="7.5714285714285712"/>
    <m/>
    <n v="7"/>
    <n v="571"/>
    <m/>
    <n v="28.571428571428569"/>
    <n v="1"/>
    <n v="1"/>
    <n v="1"/>
    <s v="111"/>
    <s v="Lost"/>
    <m/>
    <n v="571"/>
    <n v="1.5643835616438355"/>
    <n v="4.4746059544658499"/>
    <n v="33.879159369527144"/>
    <n v="33.879159369527144"/>
    <n v="20.277777777777779"/>
    <d v="2013-06-08T00:00:00"/>
    <s v="Unique"/>
  </r>
  <r>
    <n v="6690"/>
    <n v="1966"/>
    <s v="Master"/>
    <s v="Married"/>
    <n v="38179"/>
    <n v="1"/>
    <n v="1"/>
    <d v="2013-03-14T00:00:00"/>
    <n v="30"/>
    <n v="38"/>
    <n v="4"/>
    <n v="22"/>
    <n v="4"/>
    <n v="2"/>
    <n v="20"/>
    <x v="426"/>
    <x v="16"/>
    <n v="22"/>
    <n v="4"/>
    <n v="2"/>
    <n v="20"/>
    <n v="4"/>
    <n v="3"/>
    <n v="1"/>
    <n v="3"/>
    <n v="7"/>
    <n v="0"/>
    <n v="0"/>
    <n v="0"/>
    <n v="0"/>
    <n v="0"/>
    <n v="0"/>
    <n v="0"/>
    <x v="3"/>
    <n v="90"/>
    <n v="15"/>
    <n v="8.1818181818181817"/>
    <m/>
    <n v="11"/>
    <n v="569"/>
    <m/>
    <n v="36.363636363636367"/>
    <n v="4"/>
    <n v="2"/>
    <n v="2"/>
    <s v="422"/>
    <s v="Potential Loyalists"/>
    <m/>
    <n v="569"/>
    <n v="1.558904109589041"/>
    <n v="7.0562390158172237"/>
    <n v="57.732864674868189"/>
    <n v="57.732864674868189"/>
    <n v="1434.5200698080278"/>
    <d v="2013-04-13T00:00:00"/>
    <s v="Unique"/>
  </r>
  <r>
    <n v="5267"/>
    <n v="1970"/>
    <s v="Graduation"/>
    <s v="Divorced"/>
    <n v="33986"/>
    <n v="1"/>
    <n v="0"/>
    <d v="2013-03-14T00:00:00"/>
    <n v="43"/>
    <n v="16"/>
    <n v="2"/>
    <n v="18"/>
    <n v="2"/>
    <n v="1"/>
    <n v="5"/>
    <x v="79"/>
    <x v="12"/>
    <n v="18"/>
    <n v="2"/>
    <n v="1"/>
    <n v="5"/>
    <n v="1"/>
    <n v="1"/>
    <n v="0"/>
    <n v="3"/>
    <n v="7"/>
    <n v="0"/>
    <n v="0"/>
    <n v="0"/>
    <n v="0"/>
    <n v="0"/>
    <n v="0"/>
    <n v="0"/>
    <x v="0"/>
    <n v="44"/>
    <n v="7.333333333333333"/>
    <n v="8.8000000000000007"/>
    <m/>
    <n v="5"/>
    <n v="569"/>
    <m/>
    <n v="20"/>
    <n v="3"/>
    <n v="1"/>
    <n v="1"/>
    <s v="311"/>
    <s v="Needs Attention"/>
    <m/>
    <n v="569"/>
    <n v="1.558904109589041"/>
    <n v="3.2073813708260106"/>
    <n v="28.224956063268895"/>
    <n v="28.224956063268895"/>
    <n v="592.40837696335075"/>
    <d v="2013-04-26T00:00:00"/>
    <s v="Unique"/>
  </r>
  <r>
    <n v="9860"/>
    <n v="1959"/>
    <s v="Graduation"/>
    <s v="Together"/>
    <n v="44911"/>
    <n v="0"/>
    <n v="1"/>
    <d v="2013-03-15T00:00:00"/>
    <n v="11"/>
    <n v="159"/>
    <n v="0"/>
    <n v="22"/>
    <n v="2"/>
    <n v="1"/>
    <n v="31"/>
    <x v="71"/>
    <x v="0"/>
    <n v="22"/>
    <n v="2"/>
    <n v="1"/>
    <n v="31"/>
    <n v="3"/>
    <n v="4"/>
    <n v="1"/>
    <n v="4"/>
    <n v="7"/>
    <n v="0"/>
    <n v="0"/>
    <n v="0"/>
    <n v="0"/>
    <n v="0"/>
    <n v="0"/>
    <n v="0"/>
    <x v="0"/>
    <n v="215"/>
    <n v="35.833333333333336"/>
    <n v="17.916666666666668"/>
    <m/>
    <n v="12"/>
    <n v="568"/>
    <m/>
    <n v="25"/>
    <n v="5"/>
    <n v="2"/>
    <n v="3"/>
    <s v="523"/>
    <s v="Others"/>
    <m/>
    <n v="568"/>
    <n v="1.5561643835616439"/>
    <n v="7.711267605633803"/>
    <n v="138.16021126760563"/>
    <n v="138.16021126760563"/>
    <n v="30.575916230366492"/>
    <d v="2013-03-26T00:00:00"/>
    <s v="Unique"/>
  </r>
  <r>
    <n v="10470"/>
    <n v="1979"/>
    <s v="Master"/>
    <s v="Married"/>
    <n v="40662"/>
    <n v="1"/>
    <n v="0"/>
    <d v="2013-03-15T00:00:00"/>
    <n v="0"/>
    <n v="40"/>
    <n v="2"/>
    <n v="23"/>
    <n v="0"/>
    <n v="4"/>
    <n v="23"/>
    <x v="135"/>
    <x v="12"/>
    <n v="23"/>
    <s v=""/>
    <n v="4"/>
    <n v="23"/>
    <n v="2"/>
    <n v="2"/>
    <n v="1"/>
    <n v="3"/>
    <n v="4"/>
    <n v="0"/>
    <n v="0"/>
    <n v="0"/>
    <n v="0"/>
    <n v="0"/>
    <n v="0"/>
    <n v="0"/>
    <x v="5"/>
    <n v="92"/>
    <n v="15.333333333333334"/>
    <n v="11.5"/>
    <m/>
    <n v="8"/>
    <n v="568"/>
    <m/>
    <n v="25"/>
    <n v="6"/>
    <n v="2"/>
    <n v="2"/>
    <s v="622"/>
    <s v="Others"/>
    <m/>
    <n v="568"/>
    <n v="1.5561643835616439"/>
    <n v="5.140845070422535"/>
    <n v="59.119718309859152"/>
    <n v="59.119718309859152"/>
    <n v="402.58289703315882"/>
    <d v="2013-03-15T00:00:00"/>
    <s v="Unique"/>
  </r>
  <r>
    <n v="4432"/>
    <n v="1976"/>
    <s v="Graduation"/>
    <s v="Divorced"/>
    <n v="31615"/>
    <n v="1"/>
    <n v="0"/>
    <d v="2013-03-16T00:00:00"/>
    <n v="82"/>
    <n v="2"/>
    <n v="3"/>
    <n v="20"/>
    <n v="6"/>
    <n v="11"/>
    <n v="9"/>
    <x v="95"/>
    <x v="8"/>
    <n v="20"/>
    <n v="6"/>
    <n v="11"/>
    <n v="9"/>
    <n v="2"/>
    <n v="2"/>
    <n v="0"/>
    <n v="3"/>
    <n v="7"/>
    <n v="0"/>
    <n v="0"/>
    <n v="0"/>
    <n v="0"/>
    <n v="0"/>
    <n v="0"/>
    <n v="0"/>
    <x v="0"/>
    <n v="51"/>
    <n v="8.5"/>
    <n v="7.2857142857142856"/>
    <m/>
    <n v="7"/>
    <n v="567"/>
    <m/>
    <n v="28.571428571428569"/>
    <n v="1"/>
    <n v="1"/>
    <n v="1"/>
    <s v="111"/>
    <s v="Lost"/>
    <m/>
    <n v="567"/>
    <n v="1.5534246575342465"/>
    <n v="4.5061728395061733"/>
    <n v="32.830687830687836"/>
    <n v="32.830687830687829"/>
    <n v="289.83420593368237"/>
    <d v="2013-06-06T00:00:00"/>
    <s v="Unique"/>
  </r>
  <r>
    <n v="7004"/>
    <n v="1984"/>
    <s v="Graduation"/>
    <s v="Single"/>
    <n v="11012"/>
    <n v="1"/>
    <n v="0"/>
    <d v="2013-03-16T00:00:00"/>
    <n v="82"/>
    <n v="24"/>
    <n v="3"/>
    <n v="26"/>
    <n v="7"/>
    <n v="1"/>
    <n v="23"/>
    <x v="187"/>
    <x v="8"/>
    <n v="26"/>
    <n v="7"/>
    <n v="1"/>
    <n v="23"/>
    <n v="3"/>
    <n v="3"/>
    <n v="1"/>
    <n v="2"/>
    <n v="9"/>
    <n v="0"/>
    <n v="0"/>
    <n v="1"/>
    <n v="0"/>
    <n v="0"/>
    <n v="0"/>
    <n v="0"/>
    <x v="6"/>
    <n v="84"/>
    <n v="14"/>
    <n v="9.3333333333333339"/>
    <m/>
    <n v="9"/>
    <n v="567"/>
    <m/>
    <n v="33.333333333333329"/>
    <n v="1"/>
    <n v="2"/>
    <n v="2"/>
    <s v="122"/>
    <s v="Lost"/>
    <m/>
    <n v="567"/>
    <n v="1.5534246575342465"/>
    <n v="5.7936507936507935"/>
    <n v="54.074074074074076"/>
    <n v="54.074074074074076"/>
    <n v="1232.1940559440559"/>
    <d v="2013-06-06T00:00:00"/>
    <s v="Unique"/>
  </r>
  <r>
    <n v="6312"/>
    <n v="1959"/>
    <s v="Graduation"/>
    <s v="Married"/>
    <n v="65031"/>
    <n v="0"/>
    <n v="1"/>
    <d v="2013-03-17T00:00:00"/>
    <n v="29"/>
    <n v="258"/>
    <n v="107"/>
    <n v="291"/>
    <n v="84"/>
    <n v="37"/>
    <n v="86"/>
    <x v="273"/>
    <x v="75"/>
    <n v="291"/>
    <n v="84"/>
    <n v="37"/>
    <n v="86"/>
    <n v="4"/>
    <n v="10"/>
    <n v="3"/>
    <n v="13"/>
    <n v="7"/>
    <n v="0"/>
    <n v="0"/>
    <n v="0"/>
    <n v="0"/>
    <n v="0"/>
    <n v="0"/>
    <n v="0"/>
    <x v="5"/>
    <n v="863"/>
    <n v="143.83333333333334"/>
    <n v="28.766666666666666"/>
    <m/>
    <n v="30"/>
    <n v="566"/>
    <m/>
    <n v="13.333333333333334"/>
    <n v="4"/>
    <n v="5"/>
    <n v="4"/>
    <s v="454"/>
    <s v="Frequent Buyers"/>
    <m/>
    <n v="566"/>
    <n v="1.5506849315068494"/>
    <n v="19.346289752650176"/>
    <n v="556.52826855123669"/>
    <n v="556.52826855123669"/>
    <n v="218.87237762237763"/>
    <d v="2013-04-15T00:00:00"/>
    <s v="Unique"/>
  </r>
  <r>
    <n v="3834"/>
    <n v="1962"/>
    <s v="Graduation"/>
    <s v="Single"/>
    <n v="69627"/>
    <n v="0"/>
    <n v="1"/>
    <d v="2013-03-17T00:00:00"/>
    <n v="35"/>
    <n v="231"/>
    <n v="161"/>
    <n v="215"/>
    <n v="171"/>
    <n v="30"/>
    <n v="53"/>
    <x v="427"/>
    <x v="34"/>
    <n v="215"/>
    <n v="171"/>
    <n v="30"/>
    <n v="53"/>
    <n v="2"/>
    <n v="8"/>
    <n v="2"/>
    <n v="11"/>
    <n v="5"/>
    <n v="0"/>
    <n v="0"/>
    <n v="0"/>
    <n v="0"/>
    <n v="0"/>
    <n v="0"/>
    <n v="0"/>
    <x v="1"/>
    <n v="861"/>
    <n v="143.5"/>
    <n v="37.434782608695649"/>
    <m/>
    <n v="23"/>
    <n v="566"/>
    <m/>
    <n v="8.695652173913043"/>
    <n v="4"/>
    <n v="5"/>
    <n v="4"/>
    <s v="454"/>
    <s v="Frequent Buyers"/>
    <m/>
    <n v="566"/>
    <n v="1.5506849315068494"/>
    <n v="14.832155477031801"/>
    <n v="555.23851590105994"/>
    <n v="555.23851590106005"/>
    <n v="654.70279720279723"/>
    <d v="2013-04-21T00:00:00"/>
    <s v="Unique"/>
  </r>
  <r>
    <n v="252"/>
    <n v="1963"/>
    <s v="PhD"/>
    <s v="Divorced"/>
    <n v="41003"/>
    <n v="0"/>
    <n v="0"/>
    <d v="2013-03-17T00:00:00"/>
    <n v="11"/>
    <n v="123"/>
    <n v="133"/>
    <n v="142"/>
    <n v="71"/>
    <n v="44"/>
    <n v="88"/>
    <x v="428"/>
    <x v="23"/>
    <n v="142"/>
    <n v="71"/>
    <n v="44"/>
    <n v="88"/>
    <n v="1"/>
    <n v="6"/>
    <n v="2"/>
    <n v="8"/>
    <n v="6"/>
    <n v="0"/>
    <n v="0"/>
    <n v="0"/>
    <n v="0"/>
    <n v="0"/>
    <n v="0"/>
    <n v="0"/>
    <x v="3"/>
    <n v="601"/>
    <n v="100.16666666666667"/>
    <n v="35.352941176470587"/>
    <m/>
    <n v="17"/>
    <n v="566"/>
    <m/>
    <n v="5.8823529411764701"/>
    <n v="5"/>
    <n v="3"/>
    <n v="3"/>
    <s v="533"/>
    <s v="Loyal Customers"/>
    <m/>
    <n v="566"/>
    <n v="1.5506849315068494"/>
    <n v="10.962897526501767"/>
    <n v="387.57067137809184"/>
    <n v="387.57067137809184"/>
    <n v="1308.5026269702278"/>
    <d v="2013-03-28T00:00:00"/>
    <s v="Unique"/>
  </r>
  <r>
    <n v="1685"/>
    <n v="1967"/>
    <s v="PhD"/>
    <s v="Together"/>
    <n v="62981"/>
    <n v="0"/>
    <n v="0"/>
    <d v="2013-03-17T00:00:00"/>
    <n v="21"/>
    <n v="796"/>
    <n v="14"/>
    <n v="590"/>
    <n v="38"/>
    <n v="44"/>
    <n v="0"/>
    <x v="429"/>
    <x v="67"/>
    <n v="590"/>
    <n v="38"/>
    <n v="44"/>
    <s v=""/>
    <n v="1"/>
    <n v="4"/>
    <n v="5"/>
    <n v="13"/>
    <n v="3"/>
    <n v="0"/>
    <n v="0"/>
    <n v="0"/>
    <n v="1"/>
    <n v="0"/>
    <n v="0"/>
    <n v="0"/>
    <x v="2"/>
    <n v="1482"/>
    <n v="247"/>
    <n v="64.434782608695656"/>
    <m/>
    <n v="23"/>
    <n v="566"/>
    <m/>
    <n v="4.3478260869565215"/>
    <n v="4"/>
    <n v="5"/>
    <n v="5"/>
    <s v="455"/>
    <s v="Frequent Buyers"/>
    <m/>
    <n v="566"/>
    <n v="1.5506849315068494"/>
    <n v="14.832155477031801"/>
    <n v="955.70671378091868"/>
    <n v="955.70671378091868"/>
    <n v="33.879159369527144"/>
    <d v="2013-04-07T00:00:00"/>
    <s v="Unique"/>
  </r>
  <r>
    <n v="5394"/>
    <n v="1979"/>
    <s v="Basic"/>
    <s v="Single"/>
    <n v="16014"/>
    <n v="1"/>
    <n v="1"/>
    <d v="2013-03-17T00:00:00"/>
    <n v="42"/>
    <n v="3"/>
    <n v="9"/>
    <n v="4"/>
    <n v="7"/>
    <n v="8"/>
    <n v="7"/>
    <x v="13"/>
    <x v="13"/>
    <n v="4"/>
    <n v="7"/>
    <n v="8"/>
    <n v="7"/>
    <n v="4"/>
    <n v="1"/>
    <n v="1"/>
    <n v="4"/>
    <n v="3"/>
    <n v="0"/>
    <n v="0"/>
    <n v="0"/>
    <n v="0"/>
    <n v="0"/>
    <n v="0"/>
    <n v="0"/>
    <x v="0"/>
    <n v="38"/>
    <n v="6.333333333333333"/>
    <n v="3.8"/>
    <m/>
    <n v="10"/>
    <n v="566"/>
    <m/>
    <n v="40"/>
    <n v="3"/>
    <n v="2"/>
    <n v="1"/>
    <s v="321"/>
    <s v="Needs Attention"/>
    <m/>
    <n v="566"/>
    <n v="1.5506849315068494"/>
    <n v="6.4487632508833919"/>
    <n v="24.505300353356887"/>
    <n v="24.50530035335689"/>
    <n v="17.867132867132867"/>
    <d v="2013-04-28T00:00:00"/>
    <s v="Unique"/>
  </r>
  <r>
    <n v="1409"/>
    <n v="1951"/>
    <s v="Graduation"/>
    <s v="Together"/>
    <n v="40689"/>
    <n v="0"/>
    <n v="1"/>
    <d v="2013-03-18T00:00:00"/>
    <n v="69"/>
    <n v="270"/>
    <n v="3"/>
    <n v="27"/>
    <n v="39"/>
    <n v="6"/>
    <n v="99"/>
    <x v="430"/>
    <x v="8"/>
    <n v="27"/>
    <n v="39"/>
    <n v="6"/>
    <n v="99"/>
    <n v="7"/>
    <n v="7"/>
    <n v="1"/>
    <n v="5"/>
    <n v="8"/>
    <n v="0"/>
    <n v="0"/>
    <n v="0"/>
    <n v="0"/>
    <n v="0"/>
    <n v="0"/>
    <n v="0"/>
    <x v="1"/>
    <n v="444"/>
    <n v="74"/>
    <n v="22.2"/>
    <m/>
    <n v="20"/>
    <n v="565"/>
    <m/>
    <n v="35"/>
    <n v="2"/>
    <n v="4"/>
    <n v="3"/>
    <s v="243"/>
    <s v="About to Sleep"/>
    <m/>
    <n v="565"/>
    <n v="1.547945205479452"/>
    <n v="12.920353982300885"/>
    <n v="286.83185840707961"/>
    <n v="286.83185840707966"/>
    <n v="15.980735551663749"/>
    <d v="2013-05-26T00:00:00"/>
    <s v="Unique"/>
  </r>
  <r>
    <n v="5314"/>
    <n v="1951"/>
    <s v="Graduation"/>
    <s v="Together"/>
    <n v="40689"/>
    <n v="0"/>
    <n v="1"/>
    <d v="2013-03-18T00:00:00"/>
    <n v="69"/>
    <n v="270"/>
    <n v="3"/>
    <n v="27"/>
    <n v="39"/>
    <n v="6"/>
    <n v="99"/>
    <x v="430"/>
    <x v="8"/>
    <n v="27"/>
    <n v="39"/>
    <n v="6"/>
    <n v="99"/>
    <n v="7"/>
    <n v="7"/>
    <n v="1"/>
    <n v="5"/>
    <n v="8"/>
    <n v="0"/>
    <n v="0"/>
    <n v="0"/>
    <n v="0"/>
    <n v="0"/>
    <n v="0"/>
    <n v="0"/>
    <x v="0"/>
    <n v="444"/>
    <n v="74"/>
    <n v="22.2"/>
    <m/>
    <n v="20"/>
    <n v="565"/>
    <m/>
    <n v="35"/>
    <n v="2"/>
    <n v="4"/>
    <n v="3"/>
    <s v="243"/>
    <s v="About to Sleep"/>
    <m/>
    <n v="565"/>
    <n v="1.547945205479452"/>
    <n v="12.920353982300885"/>
    <n v="286.83185840707961"/>
    <n v="286.83185840707966"/>
    <n v="725.5253940455342"/>
    <d v="2013-05-26T00:00:00"/>
    <s v="Unique"/>
  </r>
  <r>
    <n v="1726"/>
    <n v="1970"/>
    <s v="Graduation"/>
    <s v="Single"/>
    <n v="22585"/>
    <n v="0"/>
    <n v="0"/>
    <d v="2013-03-18T00:00:00"/>
    <n v="23"/>
    <n v="3"/>
    <n v="9"/>
    <n v="15"/>
    <n v="13"/>
    <n v="2"/>
    <n v="39"/>
    <x v="13"/>
    <x v="13"/>
    <n v="15"/>
    <n v="13"/>
    <n v="2"/>
    <n v="39"/>
    <n v="1"/>
    <n v="1"/>
    <n v="1"/>
    <n v="2"/>
    <n v="9"/>
    <n v="0"/>
    <n v="0"/>
    <n v="1"/>
    <n v="0"/>
    <n v="0"/>
    <n v="1"/>
    <n v="0"/>
    <x v="0"/>
    <n v="81"/>
    <n v="13.5"/>
    <n v="16.2"/>
    <m/>
    <n v="5"/>
    <n v="565"/>
    <m/>
    <n v="20"/>
    <n v="4"/>
    <n v="1"/>
    <n v="2"/>
    <s v="412"/>
    <s v="Potential Loyalists"/>
    <m/>
    <n v="565"/>
    <n v="1.547945205479452"/>
    <n v="3.2300884955752212"/>
    <n v="52.32743362831858"/>
    <n v="52.327433628318587"/>
    <n v="57.732864674868189"/>
    <d v="2013-04-10T00:00:00"/>
    <s v="Unique"/>
  </r>
  <r>
    <n v="8650"/>
    <n v="1978"/>
    <s v="Graduation"/>
    <s v="Widow"/>
    <n v="54162"/>
    <n v="1"/>
    <n v="1"/>
    <d v="2013-03-18T00:00:00"/>
    <n v="31"/>
    <n v="5"/>
    <n v="6"/>
    <n v="10"/>
    <n v="6"/>
    <n v="5"/>
    <n v="10"/>
    <x v="5"/>
    <x v="43"/>
    <n v="10"/>
    <n v="6"/>
    <n v="5"/>
    <n v="10"/>
    <n v="1"/>
    <n v="1"/>
    <n v="0"/>
    <n v="3"/>
    <n v="4"/>
    <n v="0"/>
    <n v="0"/>
    <n v="0"/>
    <n v="0"/>
    <n v="0"/>
    <n v="0"/>
    <n v="0"/>
    <x v="0"/>
    <n v="42"/>
    <n v="7"/>
    <n v="8.4"/>
    <m/>
    <n v="5"/>
    <n v="565"/>
    <m/>
    <n v="20"/>
    <n v="4"/>
    <n v="1"/>
    <n v="1"/>
    <s v="411"/>
    <s v="Potential Loyalists"/>
    <m/>
    <n v="565"/>
    <n v="1.547945205479452"/>
    <n v="3.2300884955752212"/>
    <n v="27.13274336283186"/>
    <n v="27.13274336283186"/>
    <n v="28.224956063268895"/>
    <d v="2013-04-18T00:00:00"/>
    <s v="Unique"/>
  </r>
  <r>
    <n v="6516"/>
    <n v="1989"/>
    <s v="Basic"/>
    <s v="Married"/>
    <n v="17487"/>
    <n v="1"/>
    <n v="0"/>
    <d v="2013-03-18T00:00:00"/>
    <n v="37"/>
    <n v="0"/>
    <n v="0"/>
    <n v="1"/>
    <n v="7"/>
    <n v="4"/>
    <n v="6"/>
    <x v="27"/>
    <x v="0"/>
    <n v="1"/>
    <n v="7"/>
    <n v="4"/>
    <n v="6"/>
    <n v="1"/>
    <n v="1"/>
    <n v="0"/>
    <n v="2"/>
    <n v="7"/>
    <n v="0"/>
    <n v="0"/>
    <n v="0"/>
    <n v="0"/>
    <n v="0"/>
    <n v="0"/>
    <n v="0"/>
    <x v="4"/>
    <n v="18"/>
    <n v="3"/>
    <n v="4.5"/>
    <m/>
    <n v="4"/>
    <n v="565"/>
    <m/>
    <n v="25"/>
    <n v="4"/>
    <n v="1"/>
    <n v="1"/>
    <s v="411"/>
    <s v="Potential Loyalists"/>
    <m/>
    <n v="565"/>
    <n v="1.547945205479452"/>
    <n v="2.584070796460177"/>
    <n v="11.628318584070797"/>
    <n v="11.628318584070797"/>
    <n v="15.980735551663749"/>
    <d v="2013-04-24T00:00:00"/>
    <s v="Unique"/>
  </r>
  <r>
    <n v="3265"/>
    <n v="1959"/>
    <s v="Graduation"/>
    <s v="Married"/>
    <n v="35701"/>
    <n v="0"/>
    <n v="0"/>
    <d v="2013-03-19T00:00:00"/>
    <n v="36"/>
    <n v="21"/>
    <n v="1"/>
    <n v="9"/>
    <n v="7"/>
    <n v="3"/>
    <n v="5"/>
    <x v="431"/>
    <x v="5"/>
    <n v="9"/>
    <n v="7"/>
    <n v="3"/>
    <n v="5"/>
    <n v="1"/>
    <n v="1"/>
    <n v="0"/>
    <n v="3"/>
    <n v="6"/>
    <n v="0"/>
    <n v="0"/>
    <n v="0"/>
    <n v="0"/>
    <n v="0"/>
    <n v="0"/>
    <n v="0"/>
    <x v="0"/>
    <n v="46"/>
    <n v="7.666666666666667"/>
    <n v="9.1999999999999993"/>
    <m/>
    <n v="5"/>
    <n v="564"/>
    <m/>
    <n v="20"/>
    <n v="4"/>
    <n v="1"/>
    <n v="1"/>
    <s v="411"/>
    <s v="Potential Loyalists"/>
    <m/>
    <n v="564"/>
    <n v="1.5452054794520549"/>
    <n v="3.2358156028368792"/>
    <n v="29.769503546099287"/>
    <n v="29.769503546099291"/>
    <n v="32.830687830687829"/>
    <d v="2013-04-24T00:00:00"/>
    <s v="Unique"/>
  </r>
  <r>
    <n v="6673"/>
    <n v="1965"/>
    <s v="Graduation"/>
    <s v="Single"/>
    <n v="23478"/>
    <n v="0"/>
    <n v="0"/>
    <d v="2013-03-19T00:00:00"/>
    <n v="51"/>
    <n v="28"/>
    <n v="6"/>
    <n v="27"/>
    <n v="12"/>
    <n v="17"/>
    <n v="39"/>
    <x v="66"/>
    <x v="43"/>
    <n v="27"/>
    <n v="12"/>
    <n v="17"/>
    <n v="39"/>
    <n v="1"/>
    <n v="3"/>
    <n v="0"/>
    <n v="3"/>
    <n v="8"/>
    <n v="0"/>
    <n v="0"/>
    <n v="0"/>
    <n v="0"/>
    <n v="0"/>
    <n v="0"/>
    <n v="0"/>
    <x v="1"/>
    <n v="129"/>
    <n v="21.5"/>
    <n v="18.428571428571427"/>
    <m/>
    <n v="7"/>
    <n v="564"/>
    <m/>
    <n v="14.285714285714285"/>
    <n v="3"/>
    <n v="1"/>
    <n v="2"/>
    <s v="312"/>
    <s v="Needs Attention"/>
    <m/>
    <n v="564"/>
    <n v="1.5452054794520549"/>
    <n v="4.5301418439716308"/>
    <n v="83.484042553191472"/>
    <n v="83.484042553191486"/>
    <n v="138.16021126760563"/>
    <d v="2013-05-09T00:00:00"/>
    <s v="Unique"/>
  </r>
  <r>
    <n v="635"/>
    <n v="1966"/>
    <s v="Master"/>
    <s v="Married"/>
    <n v="57183"/>
    <n v="1"/>
    <n v="1"/>
    <d v="2013-03-19T00:00:00"/>
    <n v="51"/>
    <n v="464"/>
    <n v="5"/>
    <n v="64"/>
    <n v="7"/>
    <n v="0"/>
    <n v="70"/>
    <x v="432"/>
    <x v="30"/>
    <n v="64"/>
    <n v="7"/>
    <s v=""/>
    <n v="70"/>
    <n v="8"/>
    <n v="9"/>
    <n v="1"/>
    <n v="7"/>
    <n v="8"/>
    <n v="0"/>
    <n v="0"/>
    <n v="0"/>
    <n v="0"/>
    <n v="0"/>
    <n v="0"/>
    <n v="0"/>
    <x v="0"/>
    <n v="610"/>
    <n v="101.66666666666667"/>
    <n v="24.4"/>
    <m/>
    <n v="25"/>
    <n v="564"/>
    <m/>
    <n v="32"/>
    <n v="3"/>
    <n v="5"/>
    <n v="3"/>
    <s v="353"/>
    <s v="Frequent Buyers"/>
    <m/>
    <n v="564"/>
    <n v="1.5452054794520549"/>
    <n v="16.179078014184395"/>
    <n v="394.7695035460992"/>
    <n v="394.76950354609926"/>
    <n v="59.119718309859152"/>
    <d v="2013-05-09T00:00:00"/>
    <s v="Unique"/>
  </r>
  <r>
    <n v="6982"/>
    <n v="1976"/>
    <s v="Graduation"/>
    <s v="Married"/>
    <n v="74068"/>
    <n v="0"/>
    <n v="0"/>
    <d v="2013-03-19T00:00:00"/>
    <n v="14"/>
    <n v="783"/>
    <n v="30"/>
    <n v="537"/>
    <n v="140"/>
    <n v="76"/>
    <n v="15"/>
    <x v="433"/>
    <x v="78"/>
    <n v="537"/>
    <n v="140"/>
    <n v="76"/>
    <n v="15"/>
    <n v="1"/>
    <n v="4"/>
    <n v="10"/>
    <n v="9"/>
    <n v="2"/>
    <n v="0"/>
    <n v="0"/>
    <n v="0"/>
    <n v="0"/>
    <n v="0"/>
    <n v="0"/>
    <n v="0"/>
    <x v="6"/>
    <n v="1581"/>
    <n v="263.5"/>
    <n v="65.875"/>
    <m/>
    <n v="24"/>
    <n v="564"/>
    <m/>
    <n v="4.1666666666666661"/>
    <n v="5"/>
    <n v="5"/>
    <n v="5"/>
    <s v="555"/>
    <s v="Champions"/>
    <m/>
    <n v="564"/>
    <n v="1.5452054794520549"/>
    <n v="15.531914893617021"/>
    <n v="1023.1648936170212"/>
    <n v="1023.1648936170212"/>
    <n v="54.074074074074076"/>
    <d v="2013-04-02T00:00:00"/>
    <s v="Unique"/>
  </r>
  <r>
    <n v="9701"/>
    <n v="1988"/>
    <s v="Graduation"/>
    <s v="Together"/>
    <n v="41883"/>
    <n v="1"/>
    <n v="0"/>
    <d v="2013-03-19T00:00:00"/>
    <n v="13"/>
    <n v="32"/>
    <n v="34"/>
    <n v="41"/>
    <n v="73"/>
    <n v="16"/>
    <n v="116"/>
    <x v="113"/>
    <x v="88"/>
    <n v="41"/>
    <n v="73"/>
    <n v="16"/>
    <n v="116"/>
    <n v="3"/>
    <n v="4"/>
    <n v="2"/>
    <n v="3"/>
    <n v="7"/>
    <n v="0"/>
    <n v="0"/>
    <n v="0"/>
    <n v="0"/>
    <n v="0"/>
    <n v="0"/>
    <n v="0"/>
    <x v="2"/>
    <n v="312"/>
    <n v="52"/>
    <n v="26"/>
    <m/>
    <n v="12"/>
    <n v="564"/>
    <m/>
    <n v="25"/>
    <n v="5"/>
    <n v="2"/>
    <n v="3"/>
    <s v="523"/>
    <s v="Others"/>
    <m/>
    <n v="564"/>
    <n v="1.5452054794520549"/>
    <n v="7.7659574468085104"/>
    <n v="201.91489361702128"/>
    <n v="201.91489361702128"/>
    <n v="24.50530035335689"/>
    <d v="2013-04-01T00:00:00"/>
    <s v="Unique"/>
  </r>
  <r>
    <n v="6798"/>
    <n v="1966"/>
    <s v="Graduation"/>
    <s v="Single"/>
    <n v="37070"/>
    <n v="1"/>
    <n v="1"/>
    <d v="2013-03-20T00:00:00"/>
    <n v="30"/>
    <n v="231"/>
    <n v="7"/>
    <n v="137"/>
    <n v="4"/>
    <n v="15"/>
    <n v="39"/>
    <x v="427"/>
    <x v="48"/>
    <n v="137"/>
    <n v="4"/>
    <n v="15"/>
    <n v="39"/>
    <n v="9"/>
    <n v="5"/>
    <n v="1"/>
    <n v="8"/>
    <n v="7"/>
    <n v="0"/>
    <n v="0"/>
    <n v="0"/>
    <n v="0"/>
    <n v="0"/>
    <n v="1"/>
    <n v="0"/>
    <x v="3"/>
    <n v="433"/>
    <n v="72.166666666666671"/>
    <n v="18.826086956521738"/>
    <m/>
    <n v="23"/>
    <n v="563"/>
    <m/>
    <n v="39.130434782608695"/>
    <n v="4"/>
    <n v="5"/>
    <n v="3"/>
    <s v="453"/>
    <s v="Frequent Buyers"/>
    <m/>
    <n v="563"/>
    <n v="1.5424657534246575"/>
    <n v="14.911190053285969"/>
    <n v="280.71936056838365"/>
    <n v="280.71936056838365"/>
    <n v="955.70671378091868"/>
    <d v="2013-04-19T00:00:00"/>
    <s v="Unique"/>
  </r>
  <r>
    <n v="4168"/>
    <n v="1966"/>
    <s v="Graduation"/>
    <s v="Single"/>
    <n v="37070"/>
    <n v="1"/>
    <n v="1"/>
    <d v="2013-03-20T00:00:00"/>
    <n v="30"/>
    <n v="231"/>
    <n v="7"/>
    <n v="137"/>
    <n v="4"/>
    <n v="15"/>
    <n v="39"/>
    <x v="427"/>
    <x v="48"/>
    <n v="137"/>
    <n v="4"/>
    <n v="15"/>
    <n v="39"/>
    <n v="9"/>
    <n v="5"/>
    <n v="1"/>
    <n v="8"/>
    <n v="7"/>
    <n v="0"/>
    <n v="0"/>
    <n v="0"/>
    <n v="0"/>
    <n v="0"/>
    <n v="1"/>
    <n v="0"/>
    <x v="0"/>
    <n v="433"/>
    <n v="72.166666666666671"/>
    <n v="18.826086956521738"/>
    <m/>
    <n v="23"/>
    <n v="563"/>
    <m/>
    <n v="39.130434782608695"/>
    <n v="4"/>
    <n v="5"/>
    <n v="3"/>
    <s v="453"/>
    <s v="Frequent Buyers"/>
    <m/>
    <n v="563"/>
    <n v="1.5424657534246575"/>
    <n v="14.911190053285969"/>
    <n v="280.71936056838365"/>
    <n v="280.71936056838365"/>
    <n v="556.52826855123669"/>
    <d v="2013-04-19T00:00:00"/>
    <s v="Unique"/>
  </r>
  <r>
    <n v="5181"/>
    <n v="1982"/>
    <s v="Basic"/>
    <s v="Single"/>
    <n v="24367"/>
    <n v="1"/>
    <n v="0"/>
    <d v="2013-03-20T00:00:00"/>
    <n v="58"/>
    <n v="2"/>
    <n v="4"/>
    <n v="2"/>
    <n v="0"/>
    <n v="11"/>
    <n v="5"/>
    <x v="95"/>
    <x v="16"/>
    <n v="2"/>
    <s v=""/>
    <n v="11"/>
    <n v="5"/>
    <n v="1"/>
    <n v="1"/>
    <n v="0"/>
    <n v="2"/>
    <n v="9"/>
    <n v="0"/>
    <n v="0"/>
    <n v="0"/>
    <n v="0"/>
    <n v="0"/>
    <n v="0"/>
    <n v="0"/>
    <x v="0"/>
    <n v="24"/>
    <n v="4"/>
    <n v="6"/>
    <m/>
    <n v="4"/>
    <n v="563"/>
    <m/>
    <n v="25"/>
    <n v="3"/>
    <n v="1"/>
    <n v="1"/>
    <s v="311"/>
    <s v="Needs Attention"/>
    <m/>
    <n v="563"/>
    <n v="1.5424657534246575"/>
    <n v="2.5932504440497337"/>
    <n v="15.559502664298403"/>
    <n v="15.559502664298401"/>
    <n v="555.23851590106005"/>
    <d v="2013-05-17T00:00:00"/>
    <s v="Unique"/>
  </r>
  <r>
    <n v="1502"/>
    <n v="1983"/>
    <s v="Graduation"/>
    <s v="Together"/>
    <n v="28427"/>
    <n v="1"/>
    <n v="0"/>
    <d v="2013-03-21T00:00:00"/>
    <n v="67"/>
    <n v="18"/>
    <n v="3"/>
    <n v="19"/>
    <n v="3"/>
    <n v="3"/>
    <n v="6"/>
    <x v="176"/>
    <x v="8"/>
    <n v="19"/>
    <n v="3"/>
    <n v="3"/>
    <n v="6"/>
    <n v="2"/>
    <n v="2"/>
    <n v="0"/>
    <n v="3"/>
    <n v="8"/>
    <n v="0"/>
    <n v="0"/>
    <n v="0"/>
    <n v="0"/>
    <n v="0"/>
    <n v="0"/>
    <n v="0"/>
    <x v="0"/>
    <n v="52"/>
    <n v="8.6666666666666661"/>
    <n v="7.4285714285714288"/>
    <m/>
    <n v="7"/>
    <n v="562"/>
    <m/>
    <n v="28.571428571428569"/>
    <n v="2"/>
    <n v="1"/>
    <n v="1"/>
    <s v="211"/>
    <s v="About to Sleep"/>
    <m/>
    <n v="562"/>
    <n v="1.5397260273972602"/>
    <n v="4.5462633451957295"/>
    <n v="33.772241992882563"/>
    <n v="33.772241992882563"/>
    <n v="286.83185840707966"/>
    <d v="2013-05-27T00:00:00"/>
    <s v="Unique"/>
  </r>
  <r>
    <n v="736"/>
    <n v="1983"/>
    <s v="Graduation"/>
    <s v="Together"/>
    <n v="28427"/>
    <n v="1"/>
    <n v="0"/>
    <d v="2013-03-21T00:00:00"/>
    <n v="67"/>
    <n v="18"/>
    <n v="3"/>
    <n v="19"/>
    <n v="3"/>
    <n v="3"/>
    <n v="6"/>
    <x v="176"/>
    <x v="8"/>
    <n v="19"/>
    <n v="3"/>
    <n v="3"/>
    <n v="6"/>
    <n v="2"/>
    <n v="2"/>
    <n v="0"/>
    <n v="3"/>
    <n v="8"/>
    <n v="0"/>
    <n v="0"/>
    <n v="0"/>
    <n v="0"/>
    <n v="0"/>
    <n v="0"/>
    <n v="0"/>
    <x v="6"/>
    <n v="52"/>
    <n v="8.6666666666666661"/>
    <n v="7.4285714285714288"/>
    <m/>
    <n v="7"/>
    <n v="562"/>
    <m/>
    <n v="28.571428571428569"/>
    <n v="2"/>
    <n v="1"/>
    <n v="1"/>
    <s v="211"/>
    <s v="About to Sleep"/>
    <m/>
    <n v="562"/>
    <n v="1.5397260273972602"/>
    <n v="4.5462633451957295"/>
    <n v="33.772241992882563"/>
    <n v="33.772241992882563"/>
    <n v="387.57067137809184"/>
    <d v="2013-05-27T00:00:00"/>
    <s v="Unique"/>
  </r>
  <r>
    <n v="2980"/>
    <n v="1952"/>
    <s v="Master"/>
    <s v="Single"/>
    <n v="8820"/>
    <n v="1"/>
    <n v="1"/>
    <d v="2013-03-22T00:00:00"/>
    <n v="52"/>
    <n v="12"/>
    <n v="0"/>
    <n v="13"/>
    <n v="4"/>
    <n v="2"/>
    <n v="4"/>
    <x v="276"/>
    <x v="0"/>
    <n v="13"/>
    <n v="4"/>
    <n v="2"/>
    <n v="4"/>
    <n v="4"/>
    <n v="3"/>
    <n v="0"/>
    <n v="3"/>
    <n v="8"/>
    <n v="0"/>
    <n v="0"/>
    <n v="0"/>
    <n v="0"/>
    <n v="0"/>
    <n v="0"/>
    <n v="0"/>
    <x v="2"/>
    <n v="35"/>
    <n v="5.833333333333333"/>
    <n v="3.5"/>
    <m/>
    <n v="10"/>
    <n v="561"/>
    <m/>
    <n v="40"/>
    <n v="3"/>
    <n v="2"/>
    <n v="1"/>
    <s v="321"/>
    <s v="Needs Attention"/>
    <m/>
    <n v="561"/>
    <n v="1.536986301369863"/>
    <n v="6.5062388591800353"/>
    <n v="22.771836007130123"/>
    <n v="22.771836007130126"/>
    <n v="27.13274336283186"/>
    <d v="2013-05-13T00:00:00"/>
    <s v="Unique"/>
  </r>
  <r>
    <n v="332"/>
    <n v="1957"/>
    <s v="Graduation"/>
    <s v="Married"/>
    <n v="47743"/>
    <n v="0"/>
    <n v="1"/>
    <d v="2013-03-22T00:00:00"/>
    <n v="56"/>
    <n v="198"/>
    <n v="2"/>
    <n v="43"/>
    <n v="0"/>
    <n v="12"/>
    <n v="20"/>
    <x v="434"/>
    <x v="12"/>
    <n v="43"/>
    <s v=""/>
    <n v="12"/>
    <n v="20"/>
    <n v="3"/>
    <n v="4"/>
    <n v="1"/>
    <n v="6"/>
    <n v="6"/>
    <n v="0"/>
    <n v="0"/>
    <n v="0"/>
    <n v="1"/>
    <n v="0"/>
    <n v="0"/>
    <n v="0"/>
    <x v="0"/>
    <n v="275"/>
    <n v="45.833333333333336"/>
    <n v="19.642857142857142"/>
    <m/>
    <n v="14"/>
    <n v="561"/>
    <m/>
    <n v="21.428571428571427"/>
    <n v="3"/>
    <n v="3"/>
    <n v="3"/>
    <s v="333"/>
    <s v="Needs Attention"/>
    <m/>
    <n v="561"/>
    <n v="1.536986301369863"/>
    <n v="9.1087344028520505"/>
    <n v="178.92156862745099"/>
    <n v="178.92156862745097"/>
    <n v="11.628318584070797"/>
    <d v="2013-05-17T00:00:00"/>
    <s v="Unique"/>
  </r>
  <r>
    <n v="2350"/>
    <n v="1972"/>
    <s v="Graduation"/>
    <s v="Married"/>
    <n v="59666"/>
    <n v="1"/>
    <n v="1"/>
    <d v="2013-03-22T00:00:00"/>
    <n v="87"/>
    <n v="623"/>
    <n v="53"/>
    <n v="178"/>
    <n v="23"/>
    <n v="17"/>
    <n v="133"/>
    <x v="435"/>
    <x v="85"/>
    <n v="178"/>
    <n v="23"/>
    <n v="17"/>
    <n v="133"/>
    <n v="7"/>
    <n v="3"/>
    <n v="2"/>
    <n v="8"/>
    <n v="8"/>
    <n v="0"/>
    <n v="0"/>
    <n v="0"/>
    <n v="1"/>
    <n v="0"/>
    <n v="0"/>
    <n v="0"/>
    <x v="2"/>
    <n v="1027"/>
    <n v="171.16666666666666"/>
    <n v="51.35"/>
    <m/>
    <n v="20"/>
    <n v="561"/>
    <m/>
    <n v="35"/>
    <n v="1"/>
    <n v="4"/>
    <n v="4"/>
    <s v="144"/>
    <s v="Lost"/>
    <m/>
    <n v="561"/>
    <n v="1.536986301369863"/>
    <n v="13.012477718360071"/>
    <n v="668.1907308377896"/>
    <n v="668.1907308377896"/>
    <n v="286.83185840707966"/>
    <d v="2013-06-17T00:00:00"/>
    <s v="Unique"/>
  </r>
  <r>
    <n v="5682"/>
    <n v="1953"/>
    <s v="PhD"/>
    <s v="Single"/>
    <n v="64108"/>
    <n v="0"/>
    <n v="1"/>
    <d v="2013-03-23T00:00:00"/>
    <n v="8"/>
    <n v="948"/>
    <n v="10"/>
    <n v="86"/>
    <n v="13"/>
    <n v="21"/>
    <n v="21"/>
    <x v="436"/>
    <x v="17"/>
    <n v="86"/>
    <n v="13"/>
    <n v="21"/>
    <n v="21"/>
    <n v="4"/>
    <n v="6"/>
    <n v="9"/>
    <n v="11"/>
    <n v="5"/>
    <n v="0"/>
    <n v="0"/>
    <n v="0"/>
    <n v="0"/>
    <n v="0"/>
    <n v="0"/>
    <n v="0"/>
    <x v="4"/>
    <n v="1099"/>
    <n v="183.16666666666666"/>
    <n v="36.633333333333333"/>
    <m/>
    <n v="30"/>
    <n v="560"/>
    <m/>
    <n v="13.333333333333334"/>
    <n v="5"/>
    <n v="5"/>
    <n v="4"/>
    <s v="554"/>
    <s v="Loyal Customers"/>
    <m/>
    <n v="560"/>
    <n v="1.5342465753424657"/>
    <n v="19.553571428571431"/>
    <n v="716.31250000000011"/>
    <n v="716.3125"/>
    <n v="394.76950354609926"/>
    <d v="2013-03-31T00:00:00"/>
    <s v="Unique"/>
  </r>
  <r>
    <n v="2488"/>
    <n v="1956"/>
    <s v="2n Cycle"/>
    <s v="Divorced"/>
    <n v="31395"/>
    <n v="1"/>
    <n v="1"/>
    <d v="2013-03-23T00:00:00"/>
    <n v="80"/>
    <n v="23"/>
    <n v="1"/>
    <n v="25"/>
    <n v="0"/>
    <n v="8"/>
    <n v="7"/>
    <x v="321"/>
    <x v="5"/>
    <n v="25"/>
    <s v=""/>
    <n v="8"/>
    <n v="7"/>
    <n v="4"/>
    <n v="2"/>
    <n v="1"/>
    <n v="3"/>
    <n v="6"/>
    <n v="0"/>
    <n v="0"/>
    <n v="0"/>
    <n v="0"/>
    <n v="0"/>
    <n v="0"/>
    <n v="0"/>
    <x v="0"/>
    <n v="64"/>
    <n v="10.666666666666666"/>
    <n v="6.4"/>
    <m/>
    <n v="10"/>
    <n v="560"/>
    <m/>
    <n v="40"/>
    <n v="1"/>
    <n v="2"/>
    <n v="2"/>
    <s v="122"/>
    <s v="Lost"/>
    <m/>
    <n v="560"/>
    <n v="1.5342465753424657"/>
    <n v="6.5178571428571432"/>
    <n v="41.714285714285722"/>
    <n v="41.714285714285715"/>
    <n v="83.484042553191486"/>
    <d v="2013-06-11T00:00:00"/>
    <s v="Unique"/>
  </r>
  <r>
    <n v="3233"/>
    <n v="1965"/>
    <s v="PhD"/>
    <s v="Married"/>
    <n v="62745"/>
    <n v="0"/>
    <n v="1"/>
    <d v="2013-03-23T00:00:00"/>
    <n v="89"/>
    <n v="562"/>
    <n v="21"/>
    <n v="464"/>
    <n v="28"/>
    <n v="10"/>
    <n v="32"/>
    <x v="437"/>
    <x v="1"/>
    <n v="464"/>
    <n v="28"/>
    <n v="10"/>
    <n v="32"/>
    <n v="3"/>
    <n v="7"/>
    <n v="8"/>
    <n v="11"/>
    <n v="5"/>
    <n v="0"/>
    <n v="0"/>
    <n v="0"/>
    <n v="0"/>
    <n v="0"/>
    <n v="0"/>
    <n v="0"/>
    <x v="3"/>
    <n v="1117"/>
    <n v="186.16666666666666"/>
    <n v="38.517241379310342"/>
    <m/>
    <n v="29"/>
    <n v="560"/>
    <m/>
    <n v="10.344827586206897"/>
    <n v="1"/>
    <n v="5"/>
    <n v="4"/>
    <s v="154"/>
    <s v="Frequent Buyers"/>
    <m/>
    <n v="560"/>
    <n v="1.5342465753424657"/>
    <n v="18.901785714285715"/>
    <n v="728.04464285714289"/>
    <n v="728.04464285714289"/>
    <n v="52.327433628318587"/>
    <d v="2013-06-20T00:00:00"/>
    <s v="Unique"/>
  </r>
  <r>
    <n v="3536"/>
    <n v="1960"/>
    <s v="Graduation"/>
    <s v="Together"/>
    <n v="19740"/>
    <n v="0"/>
    <n v="1"/>
    <d v="2013-03-24T00:00:00"/>
    <n v="65"/>
    <n v="7"/>
    <n v="11"/>
    <n v="3"/>
    <n v="10"/>
    <n v="4"/>
    <n v="20"/>
    <x v="4"/>
    <x v="113"/>
    <n v="3"/>
    <n v="10"/>
    <n v="4"/>
    <n v="20"/>
    <n v="2"/>
    <n v="1"/>
    <n v="1"/>
    <n v="3"/>
    <n v="5"/>
    <n v="0"/>
    <n v="0"/>
    <n v="0"/>
    <n v="0"/>
    <n v="0"/>
    <n v="0"/>
    <n v="0"/>
    <x v="6"/>
    <n v="55"/>
    <n v="9.1666666666666661"/>
    <n v="7.8571428571428568"/>
    <m/>
    <n v="7"/>
    <n v="559"/>
    <m/>
    <n v="28.571428571428569"/>
    <n v="2"/>
    <n v="1"/>
    <n v="1"/>
    <s v="211"/>
    <s v="About to Sleep"/>
    <m/>
    <n v="559"/>
    <n v="1.5315068493150685"/>
    <n v="4.5706618962432914"/>
    <n v="35.912343470483002"/>
    <n v="35.912343470483002"/>
    <n v="1023.1648936170212"/>
    <d v="2013-05-28T00:00:00"/>
    <s v="Unique"/>
  </r>
  <r>
    <n v="6404"/>
    <n v="1969"/>
    <s v="Graduation"/>
    <s v="Together"/>
    <n v="58917"/>
    <n v="1"/>
    <n v="2"/>
    <d v="2013-03-24T00:00:00"/>
    <n v="10"/>
    <n v="151"/>
    <n v="7"/>
    <n v="89"/>
    <n v="0"/>
    <n v="7"/>
    <n v="28"/>
    <x v="438"/>
    <x v="48"/>
    <n v="89"/>
    <s v=""/>
    <n v="7"/>
    <n v="28"/>
    <n v="5"/>
    <n v="4"/>
    <n v="1"/>
    <n v="6"/>
    <n v="5"/>
    <n v="0"/>
    <n v="0"/>
    <n v="0"/>
    <n v="0"/>
    <n v="0"/>
    <n v="0"/>
    <n v="0"/>
    <x v="3"/>
    <n v="282"/>
    <n v="47"/>
    <n v="17.625"/>
    <m/>
    <n v="16"/>
    <n v="559"/>
    <m/>
    <n v="31.25"/>
    <n v="5"/>
    <n v="3"/>
    <n v="3"/>
    <s v="533"/>
    <s v="Loyal Customers"/>
    <m/>
    <n v="559"/>
    <n v="1.5315068493150685"/>
    <n v="10.447227191413237"/>
    <n v="184.13237924865831"/>
    <n v="184.13237924865831"/>
    <n v="201.91489361702128"/>
    <d v="2013-04-03T00:00:00"/>
    <s v="Unique"/>
  </r>
  <r>
    <n v="4478"/>
    <n v="1979"/>
    <s v="Graduation"/>
    <s v="Married"/>
    <n v="63777"/>
    <n v="1"/>
    <n v="1"/>
    <d v="2013-03-24T00:00:00"/>
    <n v="87"/>
    <n v="457"/>
    <n v="5"/>
    <n v="106"/>
    <n v="15"/>
    <n v="17"/>
    <n v="53"/>
    <x v="202"/>
    <x v="30"/>
    <n v="106"/>
    <n v="15"/>
    <n v="17"/>
    <n v="53"/>
    <n v="8"/>
    <n v="11"/>
    <n v="1"/>
    <n v="6"/>
    <n v="8"/>
    <n v="0"/>
    <n v="0"/>
    <n v="0"/>
    <n v="0"/>
    <n v="0"/>
    <n v="0"/>
    <n v="0"/>
    <x v="6"/>
    <n v="653"/>
    <n v="108.83333333333333"/>
    <n v="25.115384615384617"/>
    <m/>
    <n v="26"/>
    <n v="559"/>
    <m/>
    <n v="30.76923076923077"/>
    <n v="1"/>
    <n v="5"/>
    <n v="4"/>
    <s v="154"/>
    <s v="Frequent Buyers"/>
    <m/>
    <n v="559"/>
    <n v="1.5315068493150685"/>
    <n v="16.97674418604651"/>
    <n v="426.37745974955277"/>
    <n v="426.37745974955277"/>
    <n v="29.769503546099291"/>
    <d v="2013-06-19T00:00:00"/>
    <s v="Unique"/>
  </r>
  <r>
    <n v="1170"/>
    <n v="1975"/>
    <s v="Graduation"/>
    <s v="Married"/>
    <n v="27573"/>
    <n v="1"/>
    <n v="0"/>
    <d v="2013-03-25T00:00:00"/>
    <n v="45"/>
    <n v="50"/>
    <n v="15"/>
    <n v="110"/>
    <n v="39"/>
    <n v="15"/>
    <n v="15"/>
    <x v="107"/>
    <x v="9"/>
    <n v="110"/>
    <n v="39"/>
    <n v="15"/>
    <n v="15"/>
    <n v="4"/>
    <n v="5"/>
    <n v="1"/>
    <n v="4"/>
    <n v="8"/>
    <n v="0"/>
    <n v="0"/>
    <n v="0"/>
    <n v="0"/>
    <n v="0"/>
    <n v="0"/>
    <n v="0"/>
    <x v="0"/>
    <n v="244"/>
    <n v="40.666666666666664"/>
    <n v="17.428571428571427"/>
    <m/>
    <n v="14"/>
    <n v="558"/>
    <m/>
    <n v="28.571428571428569"/>
    <n v="3"/>
    <n v="3"/>
    <n v="3"/>
    <s v="333"/>
    <s v="Needs Attention"/>
    <m/>
    <n v="558"/>
    <n v="1.5287671232876712"/>
    <n v="9.1577060931899652"/>
    <n v="159.6057347670251"/>
    <n v="159.6057347670251"/>
    <n v="15.559502664298401"/>
    <d v="2013-05-09T00:00:00"/>
    <s v="Unique"/>
  </r>
  <r>
    <n v="8629"/>
    <n v="1956"/>
    <s v="Graduation"/>
    <s v="Widow"/>
    <n v="46984"/>
    <n v="1"/>
    <n v="1"/>
    <d v="2013-03-26T00:00:00"/>
    <n v="71"/>
    <n v="19"/>
    <n v="1"/>
    <n v="10"/>
    <n v="2"/>
    <n v="1"/>
    <n v="8"/>
    <x v="88"/>
    <x v="5"/>
    <n v="10"/>
    <n v="2"/>
    <n v="1"/>
    <n v="8"/>
    <n v="1"/>
    <n v="1"/>
    <n v="0"/>
    <n v="3"/>
    <n v="5"/>
    <n v="0"/>
    <n v="0"/>
    <n v="0"/>
    <n v="0"/>
    <n v="0"/>
    <n v="0"/>
    <n v="0"/>
    <x v="2"/>
    <n v="41"/>
    <n v="6.833333333333333"/>
    <n v="8.1999999999999993"/>
    <m/>
    <n v="5"/>
    <n v="557"/>
    <m/>
    <n v="20"/>
    <n v="2"/>
    <n v="1"/>
    <n v="1"/>
    <s v="211"/>
    <s v="About to Sleep"/>
    <m/>
    <n v="557"/>
    <n v="1.526027397260274"/>
    <n v="3.2764811490125672"/>
    <n v="26.867145421903047"/>
    <n v="26.86714542190305"/>
    <n v="280.71936056838365"/>
    <d v="2013-06-05T00:00:00"/>
    <s v="Unique"/>
  </r>
  <r>
    <n v="9167"/>
    <n v="1956"/>
    <s v="Graduation"/>
    <s v="Married"/>
    <n v="67131"/>
    <n v="0"/>
    <n v="1"/>
    <d v="2013-03-26T00:00:00"/>
    <n v="72"/>
    <n v="465"/>
    <n v="71"/>
    <n v="250"/>
    <n v="93"/>
    <n v="35"/>
    <n v="62"/>
    <x v="439"/>
    <x v="33"/>
    <n v="250"/>
    <n v="93"/>
    <n v="35"/>
    <n v="62"/>
    <n v="3"/>
    <n v="9"/>
    <n v="2"/>
    <n v="12"/>
    <n v="6"/>
    <n v="0"/>
    <n v="0"/>
    <n v="0"/>
    <n v="0"/>
    <n v="0"/>
    <n v="0"/>
    <n v="0"/>
    <x v="0"/>
    <n v="976"/>
    <n v="162.66666666666666"/>
    <n v="37.53846153846154"/>
    <m/>
    <n v="26"/>
    <n v="557"/>
    <m/>
    <n v="11.538461538461538"/>
    <n v="2"/>
    <n v="5"/>
    <n v="4"/>
    <s v="254"/>
    <s v="Frequent Buyers"/>
    <m/>
    <n v="557"/>
    <n v="1.526027397260274"/>
    <n v="17.03770197486535"/>
    <n v="639.5691202872531"/>
    <n v="639.5691202872531"/>
    <n v="280.71936056838365"/>
    <d v="2013-06-06T00:00:00"/>
    <s v="Unique"/>
  </r>
  <r>
    <n v="115"/>
    <n v="1966"/>
    <s v="Master"/>
    <s v="Single"/>
    <n v="43456"/>
    <n v="0"/>
    <n v="1"/>
    <d v="2013-03-26T00:00:00"/>
    <n v="0"/>
    <n v="275"/>
    <n v="11"/>
    <n v="68"/>
    <n v="25"/>
    <n v="7"/>
    <n v="7"/>
    <x v="440"/>
    <x v="113"/>
    <n v="68"/>
    <n v="25"/>
    <n v="7"/>
    <n v="7"/>
    <n v="3"/>
    <n v="5"/>
    <n v="1"/>
    <n v="8"/>
    <n v="5"/>
    <n v="0"/>
    <n v="0"/>
    <n v="0"/>
    <n v="0"/>
    <n v="0"/>
    <n v="0"/>
    <n v="0"/>
    <x v="6"/>
    <n v="393"/>
    <n v="65.5"/>
    <n v="23.117647058823529"/>
    <m/>
    <n v="17"/>
    <n v="557"/>
    <m/>
    <n v="17.647058823529413"/>
    <n v="6"/>
    <n v="3"/>
    <n v="3"/>
    <s v="633"/>
    <s v="Others"/>
    <m/>
    <n v="557"/>
    <n v="1.526027397260274"/>
    <n v="11.140035906642728"/>
    <n v="257.53141831238776"/>
    <n v="257.53141831238776"/>
    <n v="33.772241992882563"/>
    <d v="2013-03-26T00:00:00"/>
    <s v="Unique"/>
  </r>
  <r>
    <n v="4653"/>
    <n v="1978"/>
    <s v="Graduation"/>
    <s v="Together"/>
    <n v="42011"/>
    <n v="1"/>
    <n v="0"/>
    <d v="2013-03-26T00:00:00"/>
    <n v="46"/>
    <n v="131"/>
    <n v="0"/>
    <n v="16"/>
    <n v="2"/>
    <n v="1"/>
    <n v="39"/>
    <x v="441"/>
    <x v="0"/>
    <n v="16"/>
    <n v="2"/>
    <n v="1"/>
    <n v="39"/>
    <n v="4"/>
    <n v="3"/>
    <n v="1"/>
    <n v="4"/>
    <n v="8"/>
    <n v="0"/>
    <n v="0"/>
    <n v="0"/>
    <n v="0"/>
    <n v="0"/>
    <n v="0"/>
    <n v="0"/>
    <x v="3"/>
    <n v="189"/>
    <n v="31.5"/>
    <n v="15.75"/>
    <m/>
    <n v="12"/>
    <n v="557"/>
    <m/>
    <n v="33.333333333333329"/>
    <n v="3"/>
    <n v="2"/>
    <n v="2"/>
    <s v="322"/>
    <s v="Needs Attention"/>
    <m/>
    <n v="557"/>
    <n v="1.526027397260274"/>
    <n v="7.863554757630161"/>
    <n v="123.85098743267504"/>
    <n v="123.85098743267504"/>
    <n v="33.772241992882563"/>
    <d v="2013-05-11T00:00:00"/>
    <s v="Unique"/>
  </r>
  <r>
    <n v="1081"/>
    <n v="1957"/>
    <s v="PhD"/>
    <s v="Married"/>
    <n v="75283"/>
    <n v="1"/>
    <n v="2"/>
    <d v="2013-03-27T00:00:00"/>
    <n v="26"/>
    <n v="733"/>
    <n v="9"/>
    <n v="180"/>
    <n v="12"/>
    <n v="19"/>
    <n v="66"/>
    <x v="442"/>
    <x v="13"/>
    <n v="180"/>
    <n v="12"/>
    <n v="19"/>
    <n v="66"/>
    <n v="11"/>
    <n v="6"/>
    <n v="3"/>
    <n v="5"/>
    <n v="4"/>
    <n v="0"/>
    <n v="0"/>
    <n v="0"/>
    <n v="0"/>
    <n v="0"/>
    <n v="0"/>
    <n v="0"/>
    <x v="3"/>
    <n v="1019"/>
    <n v="169.83333333333334"/>
    <n v="40.76"/>
    <m/>
    <n v="25"/>
    <n v="556"/>
    <m/>
    <n v="44"/>
    <n v="4"/>
    <n v="5"/>
    <n v="4"/>
    <s v="454"/>
    <s v="Frequent Buyers"/>
    <m/>
    <n v="556"/>
    <n v="1.5232876712328767"/>
    <n v="16.411870503597122"/>
    <n v="668.94784172661866"/>
    <n v="668.94784172661878"/>
    <n v="22.771836007130126"/>
    <d v="2013-04-22T00:00:00"/>
    <s v="Unique"/>
  </r>
  <r>
    <n v="2021"/>
    <n v="1975"/>
    <s v="Graduation"/>
    <s v="Married"/>
    <n v="61456"/>
    <n v="0"/>
    <n v="1"/>
    <d v="2013-03-27T00:00:00"/>
    <n v="47"/>
    <n v="563"/>
    <n v="76"/>
    <n v="384"/>
    <n v="84"/>
    <n v="192"/>
    <n v="89"/>
    <x v="149"/>
    <x v="93"/>
    <n v="384"/>
    <n v="84"/>
    <n v="192"/>
    <n v="89"/>
    <n v="4"/>
    <n v="6"/>
    <n v="10"/>
    <n v="13"/>
    <n v="4"/>
    <n v="0"/>
    <n v="0"/>
    <n v="0"/>
    <n v="0"/>
    <n v="0"/>
    <n v="0"/>
    <n v="0"/>
    <x v="0"/>
    <n v="1388"/>
    <n v="231.33333333333334"/>
    <n v="42.060606060606062"/>
    <m/>
    <n v="33"/>
    <n v="556"/>
    <m/>
    <n v="12.121212121212121"/>
    <n v="3"/>
    <n v="5"/>
    <n v="5"/>
    <s v="355"/>
    <s v="Frequent Buyers"/>
    <m/>
    <n v="556"/>
    <n v="1.5232876712328767"/>
    <n v="21.663669064748202"/>
    <n v="911.18705035971232"/>
    <n v="911.1870503597122"/>
    <n v="178.92156862745097"/>
    <d v="2013-05-13T00:00:00"/>
    <s v="Unique"/>
  </r>
  <r>
    <n v="9984"/>
    <n v="1981"/>
    <s v="2n Cycle"/>
    <s v="Married"/>
    <n v="56337"/>
    <n v="1"/>
    <n v="1"/>
    <d v="2013-03-27T00:00:00"/>
    <n v="25"/>
    <n v="349"/>
    <n v="16"/>
    <n v="144"/>
    <n v="28"/>
    <n v="5"/>
    <n v="182"/>
    <x v="20"/>
    <x v="15"/>
    <n v="144"/>
    <n v="28"/>
    <n v="5"/>
    <n v="182"/>
    <n v="5"/>
    <n v="8"/>
    <n v="5"/>
    <n v="4"/>
    <n v="8"/>
    <n v="1"/>
    <n v="0"/>
    <n v="1"/>
    <n v="0"/>
    <n v="0"/>
    <n v="1"/>
    <n v="0"/>
    <x v="0"/>
    <n v="724"/>
    <n v="120.66666666666667"/>
    <n v="32.909090909090907"/>
    <m/>
    <n v="22"/>
    <n v="556"/>
    <m/>
    <n v="22.727272727272727"/>
    <n v="4"/>
    <n v="4"/>
    <n v="4"/>
    <s v="444"/>
    <s v="Potential Loyalists"/>
    <m/>
    <n v="556"/>
    <n v="1.5232876712328767"/>
    <n v="14.442446043165468"/>
    <n v="475.28776978417261"/>
    <n v="475.28776978417267"/>
    <n v="728.04464285714289"/>
    <d v="2013-04-21T00:00:00"/>
    <s v="Unique"/>
  </r>
  <r>
    <n v="3520"/>
    <n v="1990"/>
    <s v="Master"/>
    <s v="Single"/>
    <n v="91172"/>
    <n v="0"/>
    <n v="0"/>
    <d v="2013-03-27T00:00:00"/>
    <n v="94"/>
    <n v="162"/>
    <n v="28"/>
    <n v="818"/>
    <n v="0"/>
    <n v="28"/>
    <n v="56"/>
    <x v="392"/>
    <x v="45"/>
    <n v="818"/>
    <s v=""/>
    <n v="28"/>
    <n v="56"/>
    <n v="0"/>
    <n v="4"/>
    <n v="3"/>
    <n v="7"/>
    <n v="3"/>
    <n v="1"/>
    <n v="1"/>
    <n v="1"/>
    <n v="0"/>
    <n v="1"/>
    <n v="1"/>
    <n v="0"/>
    <x v="2"/>
    <n v="1092"/>
    <n v="182"/>
    <n v="78"/>
    <m/>
    <n v="14"/>
    <n v="556"/>
    <m/>
    <n v="0"/>
    <n v="1"/>
    <n v="3"/>
    <n v="4"/>
    <s v="134"/>
    <s v="Lost"/>
    <m/>
    <n v="556"/>
    <n v="1.5232876712328767"/>
    <n v="9.1906474820143895"/>
    <n v="716.87050359712237"/>
    <n v="716.87050359712237"/>
    <n v="668.1907308377896"/>
    <d v="2013-06-29T00:00:00"/>
    <s v="Unique"/>
  </r>
  <r>
    <n v="6565"/>
    <n v="1949"/>
    <s v="Master"/>
    <s v="Married"/>
    <n v="76995"/>
    <n v="0"/>
    <n v="1"/>
    <d v="2013-03-28T00:00:00"/>
    <n v="91"/>
    <n v="1012"/>
    <n v="80"/>
    <n v="498"/>
    <n v="0"/>
    <n v="16"/>
    <n v="176"/>
    <x v="443"/>
    <x v="2"/>
    <n v="498"/>
    <s v=""/>
    <n v="16"/>
    <n v="176"/>
    <n v="2"/>
    <n v="11"/>
    <n v="4"/>
    <n v="9"/>
    <n v="5"/>
    <n v="1"/>
    <n v="0"/>
    <n v="0"/>
    <n v="0"/>
    <n v="0"/>
    <n v="0"/>
    <n v="0"/>
    <x v="1"/>
    <n v="1782"/>
    <n v="297"/>
    <n v="68.538461538461533"/>
    <m/>
    <n v="26"/>
    <n v="555"/>
    <m/>
    <n v="7.6923076923076925"/>
    <n v="1"/>
    <n v="5"/>
    <n v="5"/>
    <s v="155"/>
    <s v="Frequent Buyers"/>
    <m/>
    <n v="555"/>
    <n v="1.5205479452054795"/>
    <n v="17.099099099099099"/>
    <n v="1171.9459459459458"/>
    <n v="1171.9459459459458"/>
    <n v="716.3125"/>
    <d v="2013-06-27T00:00:00"/>
    <s v="Unique"/>
  </r>
  <r>
    <n v="9274"/>
    <n v="1961"/>
    <s v="Master"/>
    <s v="Married"/>
    <n v="80950"/>
    <n v="0"/>
    <n v="0"/>
    <d v="2013-03-28T00:00:00"/>
    <n v="44"/>
    <n v="525"/>
    <n v="147"/>
    <n v="112"/>
    <n v="219"/>
    <n v="147"/>
    <n v="63"/>
    <x v="444"/>
    <x v="120"/>
    <n v="112"/>
    <n v="219"/>
    <n v="147"/>
    <n v="63"/>
    <n v="1"/>
    <n v="6"/>
    <n v="7"/>
    <n v="9"/>
    <n v="2"/>
    <n v="1"/>
    <n v="0"/>
    <n v="0"/>
    <n v="0"/>
    <n v="0"/>
    <n v="0"/>
    <n v="0"/>
    <x v="3"/>
    <n v="1213"/>
    <n v="202.16666666666666"/>
    <n v="52.739130434782609"/>
    <m/>
    <n v="23"/>
    <n v="555"/>
    <m/>
    <n v="4.3478260869565215"/>
    <n v="3"/>
    <n v="5"/>
    <n v="5"/>
    <s v="355"/>
    <s v="Frequent Buyers"/>
    <m/>
    <n v="555"/>
    <n v="1.5205479452054795"/>
    <n v="15.126126126126126"/>
    <n v="797.73873873873868"/>
    <n v="797.73873873873868"/>
    <n v="35.912343470483002"/>
    <d v="2013-05-11T00:00:00"/>
    <s v="Unique"/>
  </r>
  <r>
    <n v="8212"/>
    <n v="1971"/>
    <s v="Master"/>
    <s v="Married"/>
    <n v="39791"/>
    <n v="0"/>
    <n v="1"/>
    <d v="2013-03-28T00:00:00"/>
    <n v="89"/>
    <n v="85"/>
    <n v="15"/>
    <n v="27"/>
    <n v="13"/>
    <n v="13"/>
    <n v="21"/>
    <x v="68"/>
    <x v="9"/>
    <n v="27"/>
    <n v="13"/>
    <n v="13"/>
    <n v="21"/>
    <n v="2"/>
    <n v="3"/>
    <n v="1"/>
    <n v="4"/>
    <n v="7"/>
    <n v="0"/>
    <n v="0"/>
    <n v="0"/>
    <n v="0"/>
    <n v="0"/>
    <n v="0"/>
    <n v="0"/>
    <x v="0"/>
    <n v="174"/>
    <n v="29"/>
    <n v="17.399999999999999"/>
    <m/>
    <n v="10"/>
    <n v="555"/>
    <m/>
    <n v="20"/>
    <n v="1"/>
    <n v="2"/>
    <n v="2"/>
    <s v="122"/>
    <s v="Lost"/>
    <m/>
    <n v="555"/>
    <n v="1.5205479452054795"/>
    <n v="6.576576576576576"/>
    <n v="114.43243243243241"/>
    <n v="114.43243243243242"/>
    <n v="426.37745974955277"/>
    <d v="2013-06-25T00:00:00"/>
    <s v="Unique"/>
  </r>
  <r>
    <n v="4320"/>
    <n v="1979"/>
    <s v="Graduation"/>
    <s v="Single"/>
    <n v="60152"/>
    <n v="0"/>
    <n v="1"/>
    <d v="2013-03-28T00:00:00"/>
    <n v="6"/>
    <n v="325"/>
    <n v="83"/>
    <n v="300"/>
    <n v="86"/>
    <n v="58"/>
    <n v="91"/>
    <x v="445"/>
    <x v="41"/>
    <n v="300"/>
    <n v="86"/>
    <n v="58"/>
    <n v="91"/>
    <n v="1"/>
    <n v="6"/>
    <n v="4"/>
    <n v="12"/>
    <n v="3"/>
    <n v="0"/>
    <n v="0"/>
    <n v="0"/>
    <n v="0"/>
    <n v="0"/>
    <n v="0"/>
    <n v="0"/>
    <x v="0"/>
    <n v="943"/>
    <n v="157.16666666666666"/>
    <n v="41"/>
    <m/>
    <n v="23"/>
    <n v="555"/>
    <m/>
    <n v="4.3478260869565215"/>
    <n v="5"/>
    <n v="5"/>
    <n v="4"/>
    <s v="554"/>
    <s v="Loyal Customers"/>
    <m/>
    <n v="555"/>
    <n v="1.5205479452054795"/>
    <n v="15.126126126126126"/>
    <n v="620.17117117117118"/>
    <n v="620.17117117117118"/>
    <n v="184.13237924865831"/>
    <d v="2013-04-03T00:00:00"/>
    <s v="Unique"/>
  </r>
  <r>
    <n v="6568"/>
    <n v="1984"/>
    <s v="Graduation"/>
    <s v="Married"/>
    <n v="38680"/>
    <n v="1"/>
    <n v="0"/>
    <d v="2013-03-28T00:00:00"/>
    <n v="97"/>
    <n v="11"/>
    <n v="0"/>
    <n v="36"/>
    <n v="15"/>
    <n v="5"/>
    <n v="12"/>
    <x v="138"/>
    <x v="0"/>
    <n v="36"/>
    <n v="15"/>
    <n v="5"/>
    <n v="12"/>
    <n v="1"/>
    <n v="2"/>
    <n v="0"/>
    <n v="3"/>
    <n v="7"/>
    <n v="0"/>
    <n v="0"/>
    <n v="0"/>
    <n v="0"/>
    <n v="0"/>
    <n v="0"/>
    <n v="0"/>
    <x v="1"/>
    <n v="79"/>
    <n v="13.166666666666666"/>
    <n v="13.166666666666666"/>
    <m/>
    <n v="6"/>
    <n v="555"/>
    <m/>
    <n v="16.666666666666664"/>
    <n v="1"/>
    <n v="1"/>
    <n v="2"/>
    <s v="112"/>
    <s v="Lost"/>
    <m/>
    <n v="555"/>
    <n v="1.5205479452054795"/>
    <n v="3.9459459459459456"/>
    <n v="51.95495495495495"/>
    <n v="51.95495495495495"/>
    <n v="41.714285714285715"/>
    <d v="2013-07-03T00:00:00"/>
    <s v="Unique"/>
  </r>
  <r>
    <n v="9904"/>
    <n v="1956"/>
    <s v="Graduation"/>
    <s v="Married"/>
    <n v="71391"/>
    <n v="0"/>
    <n v="1"/>
    <d v="2013-03-29T00:00:00"/>
    <n v="50"/>
    <n v="336"/>
    <n v="123"/>
    <n v="274"/>
    <n v="46"/>
    <n v="123"/>
    <n v="141"/>
    <x v="446"/>
    <x v="125"/>
    <n v="274"/>
    <n v="46"/>
    <n v="123"/>
    <n v="141"/>
    <n v="5"/>
    <n v="6"/>
    <n v="5"/>
    <n v="12"/>
    <n v="3"/>
    <n v="0"/>
    <n v="0"/>
    <n v="0"/>
    <n v="0"/>
    <n v="0"/>
    <n v="0"/>
    <n v="0"/>
    <x v="2"/>
    <n v="1043"/>
    <n v="173.83333333333334"/>
    <n v="37.25"/>
    <m/>
    <n v="28"/>
    <n v="554"/>
    <m/>
    <n v="17.857142857142858"/>
    <n v="3"/>
    <n v="5"/>
    <n v="4"/>
    <s v="354"/>
    <s v="Frequent Buyers"/>
    <m/>
    <n v="554"/>
    <n v="1.5178082191780822"/>
    <n v="18.447653429602887"/>
    <n v="687.17509025270761"/>
    <n v="687.17509025270761"/>
    <n v="639.5691202872531"/>
    <d v="2013-05-18T00:00:00"/>
    <s v="Unique"/>
  </r>
  <r>
    <n v="4967"/>
    <n v="1960"/>
    <s v="PhD"/>
    <s v="Together"/>
    <n v="38201"/>
    <n v="0"/>
    <n v="1"/>
    <d v="2013-03-29T00:00:00"/>
    <n v="19"/>
    <n v="233"/>
    <n v="0"/>
    <n v="23"/>
    <n v="0"/>
    <n v="0"/>
    <n v="12"/>
    <x v="285"/>
    <x v="0"/>
    <n v="23"/>
    <s v=""/>
    <s v=""/>
    <n v="12"/>
    <n v="4"/>
    <n v="5"/>
    <n v="1"/>
    <n v="5"/>
    <n v="8"/>
    <n v="0"/>
    <n v="0"/>
    <n v="0"/>
    <n v="0"/>
    <n v="0"/>
    <n v="0"/>
    <n v="0"/>
    <x v="3"/>
    <n v="268"/>
    <n v="44.666666666666664"/>
    <n v="17.866666666666667"/>
    <m/>
    <n v="15"/>
    <n v="554"/>
    <m/>
    <n v="26.666666666666668"/>
    <n v="5"/>
    <n v="3"/>
    <n v="3"/>
    <s v="533"/>
    <s v="Loyal Customers"/>
    <m/>
    <n v="554"/>
    <n v="1.5178082191780822"/>
    <n v="9.8826714801444044"/>
    <n v="176.57039711191337"/>
    <n v="176.57039711191337"/>
    <n v="257.53141831238776"/>
    <d v="2013-04-17T00:00:00"/>
    <s v="Unique"/>
  </r>
  <r>
    <n v="7072"/>
    <n v="1973"/>
    <s v="Graduation"/>
    <s v="Married"/>
    <n v="67432"/>
    <n v="0"/>
    <n v="1"/>
    <d v="2013-03-29T00:00:00"/>
    <n v="69"/>
    <n v="432"/>
    <n v="79"/>
    <n v="341"/>
    <n v="177"/>
    <n v="136"/>
    <n v="170"/>
    <x v="447"/>
    <x v="126"/>
    <n v="341"/>
    <n v="177"/>
    <n v="136"/>
    <n v="170"/>
    <n v="2"/>
    <n v="8"/>
    <n v="5"/>
    <n v="4"/>
    <n v="4"/>
    <n v="0"/>
    <n v="0"/>
    <n v="0"/>
    <n v="0"/>
    <n v="0"/>
    <n v="0"/>
    <n v="0"/>
    <x v="4"/>
    <n v="1335"/>
    <n v="222.5"/>
    <n v="70.263157894736835"/>
    <m/>
    <n v="19"/>
    <n v="554"/>
    <m/>
    <n v="10.526315789473683"/>
    <n v="2"/>
    <n v="4"/>
    <n v="5"/>
    <s v="245"/>
    <s v="Big Spenders"/>
    <m/>
    <n v="554"/>
    <n v="1.5178082191780822"/>
    <n v="12.518050541516246"/>
    <n v="879.55776173285187"/>
    <n v="879.55776173285199"/>
    <n v="159.6057347670251"/>
    <d v="2013-06-06T00:00:00"/>
    <s v="Unique"/>
  </r>
  <r>
    <n v="2217"/>
    <n v="1975"/>
    <s v="2n Cycle"/>
    <s v="Married"/>
    <n v="37284"/>
    <n v="1"/>
    <n v="1"/>
    <d v="2013-03-29T00:00:00"/>
    <n v="46"/>
    <n v="11"/>
    <n v="1"/>
    <n v="2"/>
    <n v="2"/>
    <n v="1"/>
    <n v="6"/>
    <x v="138"/>
    <x v="5"/>
    <n v="2"/>
    <n v="2"/>
    <n v="1"/>
    <n v="6"/>
    <n v="1"/>
    <n v="0"/>
    <n v="0"/>
    <n v="3"/>
    <n v="6"/>
    <n v="0"/>
    <n v="0"/>
    <n v="0"/>
    <n v="0"/>
    <n v="0"/>
    <n v="0"/>
    <n v="0"/>
    <x v="6"/>
    <n v="23"/>
    <n v="3.8333333333333335"/>
    <n v="5.75"/>
    <m/>
    <n v="4"/>
    <n v="554"/>
    <m/>
    <n v="25"/>
    <n v="3"/>
    <n v="1"/>
    <n v="1"/>
    <s v="311"/>
    <s v="Needs Attention"/>
    <m/>
    <n v="554"/>
    <n v="1.5178082191780822"/>
    <n v="2.6353790613718413"/>
    <n v="15.153429602888087"/>
    <n v="15.153429602888087"/>
    <n v="123.85098743267504"/>
    <d v="2013-05-14T00:00:00"/>
    <s v="Unique"/>
  </r>
  <r>
    <n v="4102"/>
    <n v="1975"/>
    <s v="2n Cycle"/>
    <s v="Married"/>
    <n v="37284"/>
    <n v="1"/>
    <n v="1"/>
    <d v="2013-03-29T00:00:00"/>
    <n v="46"/>
    <n v="11"/>
    <n v="1"/>
    <n v="2"/>
    <n v="2"/>
    <n v="1"/>
    <n v="6"/>
    <x v="138"/>
    <x v="5"/>
    <n v="2"/>
    <n v="2"/>
    <n v="1"/>
    <n v="6"/>
    <n v="1"/>
    <n v="0"/>
    <n v="0"/>
    <n v="3"/>
    <n v="6"/>
    <n v="0"/>
    <n v="0"/>
    <n v="0"/>
    <n v="0"/>
    <n v="0"/>
    <n v="0"/>
    <n v="0"/>
    <x v="0"/>
    <n v="23"/>
    <n v="3.8333333333333335"/>
    <n v="5.75"/>
    <m/>
    <n v="4"/>
    <n v="554"/>
    <m/>
    <n v="25"/>
    <n v="3"/>
    <n v="1"/>
    <n v="1"/>
    <s v="311"/>
    <s v="Needs Attention"/>
    <m/>
    <n v="554"/>
    <n v="1.5178082191780822"/>
    <n v="2.6353790613718413"/>
    <n v="15.153429602888087"/>
    <n v="15.153429602888087"/>
    <n v="26.86714542190305"/>
    <d v="2013-05-14T00:00:00"/>
    <s v="Unique"/>
  </r>
  <r>
    <n v="7030"/>
    <n v="1955"/>
    <s v="PhD"/>
    <s v="Married"/>
    <n v="66465"/>
    <n v="0"/>
    <n v="1"/>
    <d v="2013-03-30T00:00:00"/>
    <n v="1"/>
    <n v="1200"/>
    <n v="0"/>
    <n v="204"/>
    <n v="38"/>
    <n v="29"/>
    <n v="14"/>
    <x v="421"/>
    <x v="0"/>
    <n v="204"/>
    <n v="38"/>
    <n v="29"/>
    <n v="14"/>
    <n v="3"/>
    <n v="11"/>
    <n v="9"/>
    <n v="12"/>
    <n v="6"/>
    <n v="1"/>
    <n v="0"/>
    <n v="0"/>
    <n v="0"/>
    <n v="0"/>
    <n v="0"/>
    <n v="0"/>
    <x v="0"/>
    <n v="1485"/>
    <n v="247.5"/>
    <n v="42.428571428571431"/>
    <m/>
    <n v="35"/>
    <n v="553"/>
    <m/>
    <n v="8.5714285714285712"/>
    <n v="5"/>
    <n v="5"/>
    <n v="5"/>
    <s v="555"/>
    <s v="Champions"/>
    <m/>
    <n v="553"/>
    <n v="1.515068493150685"/>
    <n v="23.101265822784807"/>
    <n v="980.15370705244118"/>
    <n v="980.15370705244118"/>
    <n v="475.28776978417267"/>
    <d v="2013-03-31T00:00:00"/>
    <s v="Unique"/>
  </r>
  <r>
    <n v="10590"/>
    <n v="1956"/>
    <s v="PhD"/>
    <s v="Together"/>
    <n v="76542"/>
    <n v="0"/>
    <n v="0"/>
    <d v="2013-03-30T00:00:00"/>
    <n v="91"/>
    <n v="794"/>
    <n v="73"/>
    <n v="573"/>
    <n v="0"/>
    <n v="29"/>
    <n v="14"/>
    <x v="448"/>
    <x v="127"/>
    <n v="573"/>
    <s v=""/>
    <n v="29"/>
    <n v="14"/>
    <n v="1"/>
    <n v="4"/>
    <n v="8"/>
    <n v="10"/>
    <n v="2"/>
    <n v="0"/>
    <n v="0"/>
    <n v="0"/>
    <n v="0"/>
    <n v="0"/>
    <n v="0"/>
    <n v="0"/>
    <x v="0"/>
    <n v="1483"/>
    <n v="247.16666666666666"/>
    <n v="64.478260869565219"/>
    <m/>
    <n v="23"/>
    <n v="553"/>
    <m/>
    <n v="4.3478260869565215"/>
    <n v="1"/>
    <n v="5"/>
    <n v="5"/>
    <s v="155"/>
    <s v="Frequent Buyers"/>
    <m/>
    <n v="553"/>
    <n v="1.515068493150685"/>
    <n v="15.180831826401446"/>
    <n v="978.83363471971063"/>
    <n v="978.83363471971063"/>
    <n v="716.87050359712237"/>
    <d v="2013-06-29T00:00:00"/>
    <s v="Unique"/>
  </r>
  <r>
    <n v="6292"/>
    <n v="1986"/>
    <s v="PhD"/>
    <s v="Married"/>
    <n v="82333"/>
    <n v="0"/>
    <n v="0"/>
    <d v="2013-03-30T00:00:00"/>
    <n v="60"/>
    <n v="1311"/>
    <n v="0"/>
    <n v="359"/>
    <n v="46"/>
    <n v="89"/>
    <n v="17"/>
    <x v="449"/>
    <x v="0"/>
    <n v="359"/>
    <n v="46"/>
    <n v="89"/>
    <n v="17"/>
    <n v="1"/>
    <n v="4"/>
    <n v="3"/>
    <n v="10"/>
    <n v="2"/>
    <n v="0"/>
    <n v="0"/>
    <n v="0"/>
    <n v="0"/>
    <n v="1"/>
    <n v="1"/>
    <n v="0"/>
    <x v="5"/>
    <n v="1822"/>
    <n v="303.66666666666669"/>
    <n v="101.22222222222223"/>
    <m/>
    <n v="18"/>
    <n v="553"/>
    <m/>
    <n v="5.5555555555555554"/>
    <n v="2"/>
    <n v="4"/>
    <n v="5"/>
    <s v="245"/>
    <s v="Big Spenders"/>
    <m/>
    <n v="553"/>
    <n v="1.515068493150685"/>
    <n v="11.880650994575044"/>
    <n v="1202.5858951175405"/>
    <n v="1202.5858951175405"/>
    <n v="911.1870503597122"/>
    <d v="2013-05-29T00:00:00"/>
    <s v="Unique"/>
  </r>
  <r>
    <n v="4656"/>
    <n v="1990"/>
    <s v="2n Cycle"/>
    <s v="Single"/>
    <n v="51250"/>
    <n v="1"/>
    <n v="0"/>
    <d v="2013-03-30T00:00:00"/>
    <n v="28"/>
    <n v="342"/>
    <n v="32"/>
    <n v="230"/>
    <n v="34"/>
    <n v="32"/>
    <n v="40"/>
    <x v="237"/>
    <x v="64"/>
    <n v="230"/>
    <n v="34"/>
    <n v="32"/>
    <n v="40"/>
    <n v="5"/>
    <n v="10"/>
    <n v="5"/>
    <n v="4"/>
    <n v="9"/>
    <n v="0"/>
    <n v="0"/>
    <n v="1"/>
    <n v="0"/>
    <n v="0"/>
    <n v="0"/>
    <n v="0"/>
    <x v="3"/>
    <n v="710"/>
    <n v="118.33333333333333"/>
    <n v="29.583333333333332"/>
    <m/>
    <n v="24"/>
    <n v="553"/>
    <m/>
    <n v="20.833333333333336"/>
    <n v="4"/>
    <n v="5"/>
    <n v="4"/>
    <s v="454"/>
    <s v="Frequent Buyers"/>
    <m/>
    <n v="553"/>
    <n v="1.515068493150685"/>
    <n v="15.840867992766725"/>
    <n v="468.62567811934895"/>
    <n v="468.62567811934895"/>
    <n v="668.94784172661878"/>
    <d v="2013-04-27T00:00:00"/>
    <s v="Unique"/>
  </r>
  <r>
    <n v="2677"/>
    <n v="1956"/>
    <s v="Graduation"/>
    <s v="Together"/>
    <n v="46097"/>
    <n v="0"/>
    <n v="1"/>
    <d v="2013-03-31T00:00:00"/>
    <n v="11"/>
    <n v="72"/>
    <n v="24"/>
    <n v="68"/>
    <n v="65"/>
    <n v="4"/>
    <n v="8"/>
    <x v="450"/>
    <x v="37"/>
    <n v="68"/>
    <n v="65"/>
    <n v="4"/>
    <n v="8"/>
    <n v="5"/>
    <n v="3"/>
    <n v="1"/>
    <n v="6"/>
    <n v="4"/>
    <n v="0"/>
    <n v="0"/>
    <n v="0"/>
    <n v="0"/>
    <n v="0"/>
    <n v="0"/>
    <n v="0"/>
    <x v="3"/>
    <n v="241"/>
    <n v="40.166666666666664"/>
    <n v="16.066666666666666"/>
    <m/>
    <n v="15"/>
    <n v="552"/>
    <m/>
    <n v="33.333333333333329"/>
    <n v="5"/>
    <n v="3"/>
    <n v="3"/>
    <s v="533"/>
    <s v="Loyal Customers"/>
    <m/>
    <n v="552"/>
    <n v="1.5123287671232877"/>
    <n v="9.9184782608695645"/>
    <n v="159.356884057971"/>
    <n v="159.356884057971"/>
    <n v="797.73873873873868"/>
    <d v="2013-04-11T00:00:00"/>
    <s v="Unique"/>
  </r>
  <r>
    <n v="7842"/>
    <n v="1968"/>
    <s v="Graduation"/>
    <s v="Single"/>
    <n v="36065"/>
    <n v="1"/>
    <n v="1"/>
    <d v="2013-03-31T00:00:00"/>
    <n v="54"/>
    <n v="18"/>
    <n v="7"/>
    <n v="34"/>
    <n v="10"/>
    <n v="2"/>
    <n v="3"/>
    <x v="176"/>
    <x v="48"/>
    <n v="34"/>
    <n v="10"/>
    <n v="2"/>
    <n v="3"/>
    <n v="3"/>
    <n v="3"/>
    <n v="0"/>
    <n v="3"/>
    <n v="8"/>
    <n v="0"/>
    <n v="0"/>
    <n v="0"/>
    <n v="0"/>
    <n v="0"/>
    <n v="0"/>
    <n v="0"/>
    <x v="0"/>
    <n v="74"/>
    <n v="12.333333333333334"/>
    <n v="8.2222222222222214"/>
    <m/>
    <n v="9"/>
    <n v="552"/>
    <m/>
    <n v="33.333333333333329"/>
    <n v="3"/>
    <n v="2"/>
    <n v="2"/>
    <s v="322"/>
    <s v="Needs Attention"/>
    <m/>
    <n v="552"/>
    <n v="1.5123287671232877"/>
    <n v="5.9510869565217392"/>
    <n v="48.931159420289852"/>
    <n v="48.931159420289852"/>
    <n v="114.43243243243242"/>
    <d v="2013-05-24T00:00:00"/>
    <s v="Unique"/>
  </r>
  <r>
    <n v="6606"/>
    <n v="1969"/>
    <s v="Master"/>
    <s v="Married"/>
    <n v="70091"/>
    <n v="1"/>
    <n v="0"/>
    <d v="2013-03-31T00:00:00"/>
    <n v="11"/>
    <n v="964"/>
    <n v="34"/>
    <n v="137"/>
    <n v="15"/>
    <n v="0"/>
    <n v="11"/>
    <x v="451"/>
    <x v="88"/>
    <n v="137"/>
    <n v="15"/>
    <s v=""/>
    <n v="11"/>
    <n v="2"/>
    <n v="5"/>
    <n v="2"/>
    <n v="10"/>
    <n v="8"/>
    <n v="0"/>
    <n v="0"/>
    <n v="0"/>
    <n v="1"/>
    <n v="0"/>
    <n v="0"/>
    <n v="0"/>
    <x v="0"/>
    <n v="1161"/>
    <n v="193.5"/>
    <n v="61.10526315789474"/>
    <m/>
    <n v="19"/>
    <n v="552"/>
    <m/>
    <n v="10.526315789473683"/>
    <n v="5"/>
    <n v="4"/>
    <n v="4"/>
    <s v="544"/>
    <s v="Loyal Customers"/>
    <m/>
    <n v="552"/>
    <n v="1.5123287671232877"/>
    <n v="12.563405797101449"/>
    <n v="767.69021739130437"/>
    <n v="767.69021739130437"/>
    <n v="620.17117117117118"/>
    <d v="2013-04-11T00:00:00"/>
    <s v="Unique"/>
  </r>
  <r>
    <n v="10159"/>
    <n v="1970"/>
    <s v="Graduation"/>
    <s v="Divorced"/>
    <n v="58710"/>
    <n v="0"/>
    <n v="1"/>
    <d v="2013-03-31T00:00:00"/>
    <n v="77"/>
    <n v="440"/>
    <n v="81"/>
    <n v="368"/>
    <n v="0"/>
    <n v="122"/>
    <n v="174"/>
    <x v="452"/>
    <x v="128"/>
    <n v="368"/>
    <s v=""/>
    <n v="122"/>
    <n v="174"/>
    <n v="6"/>
    <n v="11"/>
    <n v="5"/>
    <n v="9"/>
    <n v="6"/>
    <n v="0"/>
    <n v="0"/>
    <n v="0"/>
    <n v="0"/>
    <n v="0"/>
    <n v="0"/>
    <n v="0"/>
    <x v="4"/>
    <n v="1185"/>
    <n v="197.5"/>
    <n v="38.225806451612904"/>
    <m/>
    <n v="31"/>
    <n v="552"/>
    <m/>
    <n v="19.35483870967742"/>
    <n v="2"/>
    <n v="5"/>
    <n v="5"/>
    <s v="255"/>
    <s v="Frequent Buyers"/>
    <m/>
    <n v="552"/>
    <n v="1.5123287671232877"/>
    <n v="20.498188405797102"/>
    <n v="783.55978260869563"/>
    <n v="783.55978260869563"/>
    <n v="1171.9459459459458"/>
    <d v="2013-06-16T00:00:00"/>
    <s v="Unique"/>
  </r>
  <r>
    <n v="11013"/>
    <n v="1987"/>
    <s v="Graduation"/>
    <s v="Together"/>
    <n v="67605"/>
    <n v="0"/>
    <n v="0"/>
    <d v="2013-03-31T00:00:00"/>
    <n v="84"/>
    <n v="336"/>
    <n v="28"/>
    <n v="282"/>
    <n v="184"/>
    <n v="54"/>
    <n v="54"/>
    <x v="446"/>
    <x v="45"/>
    <n v="282"/>
    <n v="184"/>
    <n v="54"/>
    <n v="54"/>
    <n v="1"/>
    <n v="2"/>
    <n v="8"/>
    <n v="6"/>
    <n v="1"/>
    <n v="0"/>
    <n v="0"/>
    <n v="0"/>
    <n v="0"/>
    <n v="0"/>
    <n v="0"/>
    <n v="0"/>
    <x v="0"/>
    <n v="938"/>
    <n v="156.33333333333334"/>
    <n v="55.176470588235297"/>
    <m/>
    <n v="17"/>
    <n v="552"/>
    <m/>
    <n v="5.8823529411764701"/>
    <n v="1"/>
    <n v="3"/>
    <n v="4"/>
    <s v="134"/>
    <s v="Lost"/>
    <m/>
    <n v="552"/>
    <n v="1.5123287671232877"/>
    <n v="11.240942028985508"/>
    <n v="620.23550724637687"/>
    <n v="620.23550724637676"/>
    <n v="51.95495495495495"/>
    <d v="2013-06-23T00:00:00"/>
    <s v="Unique"/>
  </r>
  <r>
    <n v="8825"/>
    <n v="1962"/>
    <s v="Graduation"/>
    <s v="Together"/>
    <n v="51195"/>
    <n v="1"/>
    <n v="1"/>
    <d v="2013-04-01T00:00:00"/>
    <n v="46"/>
    <n v="230"/>
    <n v="14"/>
    <n v="156"/>
    <n v="82"/>
    <n v="24"/>
    <n v="58"/>
    <x v="210"/>
    <x v="67"/>
    <n v="156"/>
    <n v="82"/>
    <n v="24"/>
    <n v="58"/>
    <n v="8"/>
    <n v="9"/>
    <n v="2"/>
    <n v="5"/>
    <n v="8"/>
    <n v="0"/>
    <n v="0"/>
    <n v="0"/>
    <n v="0"/>
    <n v="0"/>
    <n v="0"/>
    <n v="0"/>
    <x v="3"/>
    <n v="564"/>
    <n v="94"/>
    <n v="23.5"/>
    <m/>
    <n v="24"/>
    <n v="551"/>
    <m/>
    <n v="33.333333333333329"/>
    <n v="3"/>
    <n v="5"/>
    <n v="3"/>
    <s v="353"/>
    <s v="Frequent Buyers"/>
    <m/>
    <n v="551"/>
    <n v="1.5095890410958903"/>
    <n v="15.898366606170599"/>
    <n v="373.61161524500909"/>
    <n v="373.61161524500909"/>
    <n v="687.17509025270761"/>
    <d v="2013-05-17T00:00:00"/>
    <s v="Unique"/>
  </r>
  <r>
    <n v="1456"/>
    <n v="1979"/>
    <s v="Graduation"/>
    <s v="Single"/>
    <n v="60474"/>
    <n v="0"/>
    <n v="1"/>
    <d v="2013-04-01T00:00:00"/>
    <n v="25"/>
    <n v="265"/>
    <n v="199"/>
    <n v="303"/>
    <n v="234"/>
    <n v="9"/>
    <n v="170"/>
    <x v="453"/>
    <x v="129"/>
    <n v="303"/>
    <n v="234"/>
    <n v="9"/>
    <n v="170"/>
    <n v="7"/>
    <n v="10"/>
    <n v="2"/>
    <n v="12"/>
    <n v="7"/>
    <n v="0"/>
    <n v="0"/>
    <n v="0"/>
    <n v="0"/>
    <n v="0"/>
    <n v="0"/>
    <n v="0"/>
    <x v="6"/>
    <n v="1180"/>
    <n v="196.66666666666666"/>
    <n v="38.064516129032256"/>
    <m/>
    <n v="31"/>
    <n v="551"/>
    <m/>
    <n v="22.58064516129032"/>
    <n v="4"/>
    <n v="5"/>
    <n v="5"/>
    <s v="455"/>
    <s v="Frequent Buyers"/>
    <m/>
    <n v="551"/>
    <n v="1.5095890410958903"/>
    <n v="20.535390199637025"/>
    <n v="781.66969147005443"/>
    <n v="781.66969147005454"/>
    <n v="15.153429602888087"/>
    <d v="2013-04-26T00:00:00"/>
    <s v="Unique"/>
  </r>
  <r>
    <n v="2849"/>
    <n v="1979"/>
    <s v="Graduation"/>
    <s v="Single"/>
    <n v="60474"/>
    <n v="0"/>
    <n v="1"/>
    <d v="2013-04-01T00:00:00"/>
    <n v="25"/>
    <n v="265"/>
    <n v="199"/>
    <n v="303"/>
    <n v="234"/>
    <n v="9"/>
    <n v="170"/>
    <x v="453"/>
    <x v="129"/>
    <n v="303"/>
    <n v="234"/>
    <n v="9"/>
    <n v="170"/>
    <n v="7"/>
    <n v="10"/>
    <n v="2"/>
    <n v="12"/>
    <n v="7"/>
    <n v="0"/>
    <n v="0"/>
    <n v="0"/>
    <n v="0"/>
    <n v="0"/>
    <n v="0"/>
    <n v="0"/>
    <x v="2"/>
    <n v="1180"/>
    <n v="196.66666666666666"/>
    <n v="38.064516129032256"/>
    <m/>
    <n v="31"/>
    <n v="551"/>
    <m/>
    <n v="22.58064516129032"/>
    <n v="4"/>
    <n v="5"/>
    <n v="5"/>
    <s v="455"/>
    <s v="Frequent Buyers"/>
    <m/>
    <n v="551"/>
    <n v="1.5095890410958903"/>
    <n v="20.535390199637025"/>
    <n v="781.66969147005443"/>
    <n v="781.66969147005454"/>
    <n v="15.153429602888087"/>
    <d v="2013-04-26T00:00:00"/>
    <s v="Unique"/>
  </r>
  <r>
    <n v="3225"/>
    <n v="1984"/>
    <s v="Master"/>
    <s v="Married"/>
    <n v="42207"/>
    <n v="1"/>
    <n v="0"/>
    <d v="2013-04-01T00:00:00"/>
    <n v="71"/>
    <n v="116"/>
    <n v="11"/>
    <n v="72"/>
    <n v="3"/>
    <n v="17"/>
    <n v="46"/>
    <x v="454"/>
    <x v="113"/>
    <n v="72"/>
    <n v="3"/>
    <n v="17"/>
    <n v="46"/>
    <n v="4"/>
    <n v="4"/>
    <n v="1"/>
    <n v="5"/>
    <n v="6"/>
    <n v="0"/>
    <n v="0"/>
    <n v="1"/>
    <n v="0"/>
    <n v="0"/>
    <n v="1"/>
    <n v="0"/>
    <x v="0"/>
    <n v="265"/>
    <n v="44.166666666666664"/>
    <n v="18.928571428571427"/>
    <m/>
    <n v="14"/>
    <n v="551"/>
    <m/>
    <n v="28.571428571428569"/>
    <n v="2"/>
    <n v="3"/>
    <n v="3"/>
    <s v="233"/>
    <s v="About to Sleep"/>
    <m/>
    <n v="551"/>
    <n v="1.5095890410958903"/>
    <n v="9.2740471869328491"/>
    <n v="175.54446460980034"/>
    <n v="175.54446460980037"/>
    <n v="879.55776173285199"/>
    <d v="2013-06-11T00:00:00"/>
    <s v="Unique"/>
  </r>
  <r>
    <n v="10383"/>
    <n v="1966"/>
    <s v="Graduation"/>
    <s v="Divorced"/>
    <n v="70287"/>
    <n v="0"/>
    <n v="0"/>
    <d v="2013-04-02T00:00:00"/>
    <n v="30"/>
    <n v="295"/>
    <n v="35"/>
    <n v="482"/>
    <n v="121"/>
    <n v="120"/>
    <n v="40"/>
    <x v="367"/>
    <x v="68"/>
    <n v="482"/>
    <n v="121"/>
    <n v="120"/>
    <n v="40"/>
    <n v="1"/>
    <n v="5"/>
    <n v="5"/>
    <n v="10"/>
    <n v="3"/>
    <n v="0"/>
    <n v="0"/>
    <n v="0"/>
    <n v="0"/>
    <n v="0"/>
    <n v="1"/>
    <n v="0"/>
    <x v="4"/>
    <n v="1093"/>
    <n v="182.16666666666666"/>
    <n v="52.047619047619051"/>
    <m/>
    <n v="21"/>
    <n v="550"/>
    <m/>
    <n v="4.7619047619047619"/>
    <n v="4"/>
    <n v="4"/>
    <n v="4"/>
    <s v="444"/>
    <s v="Potential Loyalists"/>
    <m/>
    <n v="550"/>
    <n v="1.5068493150684932"/>
    <n v="13.936363636363636"/>
    <n v="725.35454545454547"/>
    <n v="725.35454545454547"/>
    <n v="978.83363471971063"/>
    <d v="2013-05-02T00:00:00"/>
    <s v="Unique"/>
  </r>
  <r>
    <n v="3762"/>
    <n v="1986"/>
    <s v="PhD"/>
    <s v="Single"/>
    <n v="69867"/>
    <n v="0"/>
    <n v="0"/>
    <d v="2013-04-02T00:00:00"/>
    <n v="30"/>
    <n v="196"/>
    <n v="0"/>
    <n v="512"/>
    <n v="33"/>
    <n v="130"/>
    <n v="54"/>
    <x v="286"/>
    <x v="0"/>
    <n v="512"/>
    <n v="33"/>
    <n v="130"/>
    <n v="54"/>
    <n v="1"/>
    <n v="3"/>
    <n v="5"/>
    <n v="8"/>
    <n v="1"/>
    <n v="1"/>
    <n v="0"/>
    <n v="0"/>
    <n v="0"/>
    <n v="0"/>
    <n v="1"/>
    <n v="0"/>
    <x v="3"/>
    <n v="925"/>
    <n v="154.16666666666666"/>
    <n v="54.411764705882355"/>
    <m/>
    <n v="17"/>
    <n v="550"/>
    <m/>
    <n v="5.8823529411764701"/>
    <n v="4"/>
    <n v="3"/>
    <n v="4"/>
    <s v="434"/>
    <s v="Potential Loyalists"/>
    <m/>
    <n v="550"/>
    <n v="1.5068493150684932"/>
    <n v="11.281818181818181"/>
    <n v="613.86363636363637"/>
    <n v="613.86363636363637"/>
    <n v="176.57039711191337"/>
    <d v="2013-05-02T00:00:00"/>
    <s v="Unique"/>
  </r>
  <r>
    <n v="466"/>
    <n v="1944"/>
    <s v="Graduation"/>
    <s v="Married"/>
    <n v="65275"/>
    <n v="0"/>
    <n v="0"/>
    <d v="2013-04-03T00:00:00"/>
    <n v="9"/>
    <n v="388"/>
    <n v="14"/>
    <n v="218"/>
    <n v="91"/>
    <n v="14"/>
    <n v="21"/>
    <x v="455"/>
    <x v="67"/>
    <n v="218"/>
    <n v="91"/>
    <n v="14"/>
    <n v="21"/>
    <n v="1"/>
    <n v="4"/>
    <n v="3"/>
    <n v="13"/>
    <n v="2"/>
    <n v="0"/>
    <n v="0"/>
    <n v="0"/>
    <n v="0"/>
    <n v="0"/>
    <n v="0"/>
    <n v="0"/>
    <x v="0"/>
    <n v="746"/>
    <n v="124.33333333333333"/>
    <n v="35.523809523809526"/>
    <m/>
    <n v="21"/>
    <n v="549"/>
    <m/>
    <n v="4.7619047619047619"/>
    <n v="5"/>
    <n v="4"/>
    <n v="4"/>
    <s v="544"/>
    <s v="Loyal Customers"/>
    <m/>
    <n v="549"/>
    <n v="1.5041095890410958"/>
    <n v="13.961748633879782"/>
    <n v="495.97449908925324"/>
    <n v="495.97449908925319"/>
    <n v="980.15370705244118"/>
    <d v="2013-04-12T00:00:00"/>
    <s v="Unique"/>
  </r>
  <r>
    <n v="10675"/>
    <n v="1956"/>
    <s v="PhD"/>
    <s v="Married"/>
    <n v="66334"/>
    <n v="0"/>
    <n v="1"/>
    <d v="2013-04-03T00:00:00"/>
    <n v="82"/>
    <n v="909"/>
    <n v="11"/>
    <n v="218"/>
    <n v="0"/>
    <n v="0"/>
    <n v="23"/>
    <x v="456"/>
    <x v="113"/>
    <n v="218"/>
    <s v=""/>
    <s v=""/>
    <n v="23"/>
    <n v="2"/>
    <n v="9"/>
    <n v="3"/>
    <n v="5"/>
    <n v="5"/>
    <n v="0"/>
    <n v="0"/>
    <n v="0"/>
    <n v="0"/>
    <n v="0"/>
    <n v="1"/>
    <n v="0"/>
    <x v="0"/>
    <n v="1161"/>
    <n v="193.5"/>
    <n v="61.10526315789474"/>
    <m/>
    <n v="19"/>
    <n v="549"/>
    <m/>
    <n v="10.526315789473683"/>
    <n v="1"/>
    <n v="4"/>
    <n v="4"/>
    <s v="144"/>
    <s v="Lost"/>
    <m/>
    <n v="549"/>
    <n v="1.5041095890410958"/>
    <n v="12.632058287795994"/>
    <n v="771.88524590163945"/>
    <n v="771.88524590163934"/>
    <n v="1202.5858951175405"/>
    <d v="2013-06-24T00:00:00"/>
    <s v="Unique"/>
  </r>
  <r>
    <n v="3972"/>
    <n v="1976"/>
    <s v="Graduation"/>
    <s v="Together"/>
    <n v="50200"/>
    <n v="1"/>
    <n v="1"/>
    <d v="2013-04-03T00:00:00"/>
    <n v="70"/>
    <n v="266"/>
    <n v="6"/>
    <n v="51"/>
    <n v="8"/>
    <n v="6"/>
    <n v="64"/>
    <x v="255"/>
    <x v="43"/>
    <n v="51"/>
    <n v="8"/>
    <n v="6"/>
    <n v="64"/>
    <n v="6"/>
    <n v="7"/>
    <n v="1"/>
    <n v="5"/>
    <n v="8"/>
    <n v="0"/>
    <n v="0"/>
    <n v="0"/>
    <n v="0"/>
    <n v="0"/>
    <n v="0"/>
    <n v="0"/>
    <x v="0"/>
    <n v="401"/>
    <n v="66.833333333333329"/>
    <n v="21.105263157894736"/>
    <m/>
    <n v="19"/>
    <n v="549"/>
    <m/>
    <n v="31.578947368421051"/>
    <n v="2"/>
    <n v="4"/>
    <n v="3"/>
    <s v="243"/>
    <s v="About to Sleep"/>
    <m/>
    <n v="549"/>
    <n v="1.5041095890410958"/>
    <n v="12.632058287795994"/>
    <n v="266.60291438979965"/>
    <n v="266.60291438979965"/>
    <n v="468.62567811934895"/>
    <d v="2013-06-12T00:00:00"/>
    <s v="Unique"/>
  </r>
  <r>
    <n v="4442"/>
    <n v="1961"/>
    <s v="Graduation"/>
    <s v="Single"/>
    <n v="46524"/>
    <n v="0"/>
    <n v="1"/>
    <d v="2013-04-05T00:00:00"/>
    <n v="70"/>
    <n v="31"/>
    <n v="19"/>
    <n v="35"/>
    <n v="26"/>
    <n v="14"/>
    <n v="52"/>
    <x v="53"/>
    <x v="25"/>
    <n v="35"/>
    <n v="26"/>
    <n v="14"/>
    <n v="52"/>
    <n v="2"/>
    <n v="1"/>
    <n v="1"/>
    <n v="5"/>
    <n v="3"/>
    <n v="0"/>
    <n v="0"/>
    <n v="0"/>
    <n v="0"/>
    <n v="0"/>
    <n v="0"/>
    <n v="0"/>
    <x v="2"/>
    <n v="177"/>
    <n v="29.5"/>
    <n v="19.666666666666668"/>
    <m/>
    <n v="9"/>
    <n v="547"/>
    <m/>
    <n v="22.222222222222221"/>
    <n v="2"/>
    <n v="2"/>
    <n v="2"/>
    <s v="222"/>
    <s v="About to Sleep"/>
    <m/>
    <n v="547"/>
    <n v="1.4986301369863013"/>
    <n v="6.0054844606946984"/>
    <n v="118.10786106032907"/>
    <n v="118.10786106032907"/>
    <n v="48.931159420289852"/>
    <d v="2013-06-14T00:00:00"/>
    <s v="Unique"/>
  </r>
  <r>
    <n v="803"/>
    <n v="1968"/>
    <s v="Graduation"/>
    <s v="Together"/>
    <n v="40521"/>
    <n v="1"/>
    <n v="1"/>
    <d v="2013-04-05T00:00:00"/>
    <n v="82"/>
    <n v="12"/>
    <n v="0"/>
    <n v="5"/>
    <n v="0"/>
    <n v="0"/>
    <n v="4"/>
    <x v="276"/>
    <x v="0"/>
    <n v="5"/>
    <s v=""/>
    <s v=""/>
    <n v="4"/>
    <n v="1"/>
    <n v="0"/>
    <n v="1"/>
    <n v="2"/>
    <n v="5"/>
    <n v="0"/>
    <n v="0"/>
    <n v="0"/>
    <n v="0"/>
    <n v="0"/>
    <n v="0"/>
    <n v="0"/>
    <x v="0"/>
    <n v="21"/>
    <n v="3.5"/>
    <n v="5.25"/>
    <m/>
    <n v="4"/>
    <n v="547"/>
    <m/>
    <n v="25"/>
    <n v="1"/>
    <n v="1"/>
    <n v="1"/>
    <s v="111"/>
    <s v="Lost"/>
    <m/>
    <n v="547"/>
    <n v="1.4986301369863013"/>
    <n v="2.6691042047531992"/>
    <n v="14.012797074954296"/>
    <n v="14.012797074954296"/>
    <n v="783.55978260869563"/>
    <d v="2013-06-26T00:00:00"/>
    <s v="Unique"/>
  </r>
  <r>
    <n v="10089"/>
    <n v="1974"/>
    <s v="Graduation"/>
    <s v="Divorced"/>
    <n v="102692"/>
    <n v="0"/>
    <n v="0"/>
    <d v="2013-04-05T00:00:00"/>
    <n v="5"/>
    <n v="168"/>
    <n v="148"/>
    <n v="444"/>
    <n v="32"/>
    <n v="172"/>
    <n v="148"/>
    <x v="457"/>
    <x v="130"/>
    <n v="444"/>
    <n v="32"/>
    <n v="172"/>
    <n v="148"/>
    <n v="1"/>
    <n v="6"/>
    <n v="9"/>
    <n v="13"/>
    <n v="2"/>
    <n v="1"/>
    <n v="1"/>
    <n v="0"/>
    <n v="1"/>
    <n v="1"/>
    <n v="1"/>
    <n v="0"/>
    <x v="3"/>
    <n v="1112"/>
    <n v="185.33333333333334"/>
    <n v="38.344827586206897"/>
    <m/>
    <n v="29"/>
    <n v="547"/>
    <m/>
    <n v="3.4482758620689653"/>
    <n v="5"/>
    <n v="5"/>
    <n v="4"/>
    <s v="554"/>
    <s v="Loyal Customers"/>
    <m/>
    <n v="547"/>
    <n v="1.4986301369863013"/>
    <n v="19.351005484460696"/>
    <n v="742.01096892138946"/>
    <n v="742.01096892138946"/>
    <n v="781.66969147005454"/>
    <d v="2013-04-10T00:00:00"/>
    <s v="Unique"/>
  </r>
  <r>
    <n v="8132"/>
    <n v="1975"/>
    <s v="PhD"/>
    <s v="Married"/>
    <n v="60631"/>
    <n v="1"/>
    <n v="1"/>
    <d v="2013-04-05T00:00:00"/>
    <n v="88"/>
    <n v="565"/>
    <n v="6"/>
    <n v="65"/>
    <n v="0"/>
    <n v="6"/>
    <n v="19"/>
    <x v="64"/>
    <x v="43"/>
    <n v="65"/>
    <s v=""/>
    <n v="6"/>
    <n v="19"/>
    <n v="5"/>
    <n v="9"/>
    <n v="2"/>
    <n v="8"/>
    <n v="7"/>
    <n v="0"/>
    <n v="0"/>
    <n v="0"/>
    <n v="1"/>
    <n v="0"/>
    <n v="0"/>
    <n v="0"/>
    <x v="5"/>
    <n v="661"/>
    <n v="110.16666666666667"/>
    <n v="27.541666666666668"/>
    <m/>
    <n v="24"/>
    <n v="547"/>
    <m/>
    <n v="20.833333333333336"/>
    <n v="1"/>
    <n v="5"/>
    <n v="4"/>
    <s v="154"/>
    <s v="Frequent Buyers"/>
    <m/>
    <n v="547"/>
    <n v="1.4986301369863013"/>
    <n v="16.014625228519197"/>
    <n v="441.06946983546624"/>
    <n v="441.06946983546618"/>
    <n v="620.23550724637676"/>
    <d v="2013-07-02T00:00:00"/>
    <s v="Unique"/>
  </r>
  <r>
    <n v="8314"/>
    <n v="1982"/>
    <s v="Graduation"/>
    <s v="Married"/>
    <n v="79908"/>
    <n v="0"/>
    <n v="0"/>
    <d v="2013-04-05T00:00:00"/>
    <n v="30"/>
    <n v="557"/>
    <n v="129"/>
    <n v="761"/>
    <n v="29"/>
    <n v="185"/>
    <n v="111"/>
    <x v="458"/>
    <x v="28"/>
    <n v="761"/>
    <n v="29"/>
    <n v="185"/>
    <n v="111"/>
    <n v="1"/>
    <n v="5"/>
    <n v="6"/>
    <n v="7"/>
    <n v="2"/>
    <n v="0"/>
    <n v="0"/>
    <n v="0"/>
    <n v="0"/>
    <n v="1"/>
    <n v="0"/>
    <n v="0"/>
    <x v="0"/>
    <n v="1772"/>
    <n v="295.33333333333331"/>
    <n v="93.263157894736835"/>
    <m/>
    <n v="19"/>
    <n v="547"/>
    <m/>
    <n v="5.2631578947368416"/>
    <n v="4"/>
    <n v="4"/>
    <n v="5"/>
    <s v="445"/>
    <s v="Big Spenders"/>
    <m/>
    <n v="547"/>
    <n v="1.4986301369863013"/>
    <n v="12.678244972577698"/>
    <n v="1182.4131627056672"/>
    <n v="1182.4131627056672"/>
    <n v="373.61161524500909"/>
    <d v="2013-05-05T00:00:00"/>
    <s v="Unique"/>
  </r>
  <r>
    <n v="6214"/>
    <n v="1982"/>
    <s v="Master"/>
    <s v="Married"/>
    <n v="43815"/>
    <n v="1"/>
    <n v="0"/>
    <d v="2013-04-05T00:00:00"/>
    <n v="53"/>
    <n v="14"/>
    <n v="10"/>
    <n v="29"/>
    <n v="4"/>
    <n v="7"/>
    <n v="15"/>
    <x v="101"/>
    <x v="17"/>
    <n v="29"/>
    <n v="4"/>
    <n v="7"/>
    <n v="15"/>
    <n v="1"/>
    <n v="2"/>
    <n v="0"/>
    <n v="3"/>
    <n v="6"/>
    <n v="0"/>
    <n v="0"/>
    <n v="0"/>
    <n v="0"/>
    <n v="0"/>
    <n v="0"/>
    <n v="0"/>
    <x v="0"/>
    <n v="79"/>
    <n v="13.166666666666666"/>
    <n v="13.166666666666666"/>
    <m/>
    <n v="6"/>
    <n v="547"/>
    <m/>
    <n v="16.666666666666664"/>
    <n v="3"/>
    <n v="1"/>
    <n v="2"/>
    <s v="312"/>
    <s v="Needs Attention"/>
    <m/>
    <n v="547"/>
    <n v="1.4986301369863013"/>
    <n v="4.0036563071297993"/>
    <n v="52.714808043875685"/>
    <n v="52.714808043875685"/>
    <n v="175.54446460980037"/>
    <d v="2013-05-28T00:00:00"/>
    <s v="Unique"/>
  </r>
  <r>
    <n v="5731"/>
    <n v="1983"/>
    <s v="Master"/>
    <s v="Married"/>
    <n v="27100"/>
    <n v="1"/>
    <n v="0"/>
    <d v="2013-04-05T00:00:00"/>
    <n v="64"/>
    <n v="12"/>
    <n v="0"/>
    <n v="13"/>
    <n v="2"/>
    <n v="0"/>
    <n v="10"/>
    <x v="276"/>
    <x v="0"/>
    <n v="13"/>
    <n v="2"/>
    <s v=""/>
    <n v="10"/>
    <n v="1"/>
    <n v="1"/>
    <n v="0"/>
    <n v="3"/>
    <n v="7"/>
    <n v="0"/>
    <n v="0"/>
    <n v="0"/>
    <n v="0"/>
    <n v="0"/>
    <n v="0"/>
    <n v="0"/>
    <x v="0"/>
    <n v="37"/>
    <n v="6.166666666666667"/>
    <n v="7.4"/>
    <m/>
    <n v="5"/>
    <n v="547"/>
    <m/>
    <n v="20"/>
    <n v="2"/>
    <n v="1"/>
    <n v="1"/>
    <s v="211"/>
    <s v="About to Sleep"/>
    <m/>
    <n v="547"/>
    <n v="1.4986301369863013"/>
    <n v="3.3363802559414992"/>
    <n v="24.689213893967096"/>
    <n v="24.689213893967093"/>
    <n v="767.69021739130437"/>
    <d v="2013-06-08T00:00:00"/>
    <s v="Unique"/>
  </r>
  <r>
    <n v="7152"/>
    <n v="1983"/>
    <s v="Master"/>
    <s v="Married"/>
    <n v="27100"/>
    <n v="1"/>
    <n v="0"/>
    <d v="2013-04-05T00:00:00"/>
    <n v="64"/>
    <n v="12"/>
    <n v="0"/>
    <n v="13"/>
    <n v="2"/>
    <n v="0"/>
    <n v="10"/>
    <x v="276"/>
    <x v="0"/>
    <n v="13"/>
    <n v="2"/>
    <s v=""/>
    <n v="10"/>
    <n v="1"/>
    <n v="1"/>
    <n v="0"/>
    <n v="3"/>
    <n v="7"/>
    <n v="0"/>
    <n v="0"/>
    <n v="0"/>
    <n v="0"/>
    <n v="0"/>
    <n v="0"/>
    <n v="0"/>
    <x v="5"/>
    <n v="37"/>
    <n v="6.166666666666667"/>
    <n v="7.4"/>
    <m/>
    <n v="5"/>
    <n v="547"/>
    <m/>
    <n v="20"/>
    <n v="2"/>
    <n v="1"/>
    <n v="1"/>
    <s v="211"/>
    <s v="About to Sleep"/>
    <m/>
    <n v="547"/>
    <n v="1.4986301369863013"/>
    <n v="3.3363802559414992"/>
    <n v="24.689213893967096"/>
    <n v="24.689213893967093"/>
    <n v="159.356884057971"/>
    <d v="2013-06-08T00:00:00"/>
    <s v="Unique"/>
  </r>
  <r>
    <n v="3483"/>
    <n v="1958"/>
    <s v="Graduation"/>
    <s v="Married"/>
    <n v="48192"/>
    <n v="0"/>
    <n v="0"/>
    <d v="2013-04-06T00:00:00"/>
    <n v="76"/>
    <n v="1039"/>
    <n v="43"/>
    <n v="204"/>
    <n v="153"/>
    <n v="58"/>
    <n v="29"/>
    <x v="459"/>
    <x v="98"/>
    <n v="204"/>
    <n v="153"/>
    <n v="58"/>
    <n v="29"/>
    <n v="3"/>
    <n v="2"/>
    <n v="8"/>
    <n v="12"/>
    <n v="8"/>
    <n v="1"/>
    <n v="1"/>
    <n v="0"/>
    <n v="1"/>
    <n v="0"/>
    <n v="1"/>
    <n v="0"/>
    <x v="2"/>
    <n v="1526"/>
    <n v="254.33333333333334"/>
    <n v="61.04"/>
    <m/>
    <n v="25"/>
    <n v="546"/>
    <m/>
    <n v="12"/>
    <n v="2"/>
    <n v="5"/>
    <n v="5"/>
    <s v="255"/>
    <s v="Frequent Buyers"/>
    <m/>
    <n v="546"/>
    <n v="1.4958904109589042"/>
    <n v="16.712454212454212"/>
    <n v="1020.1282051282051"/>
    <n v="1020.1282051282051"/>
    <n v="781.66969147005454"/>
    <d v="2013-06-21T00:00:00"/>
    <s v="Unique"/>
  </r>
  <r>
    <n v="9145"/>
    <n v="1972"/>
    <s v="Graduation"/>
    <s v="Single"/>
    <n v="72504"/>
    <n v="0"/>
    <n v="1"/>
    <d v="2013-04-06T00:00:00"/>
    <n v="43"/>
    <n v="604"/>
    <n v="26"/>
    <n v="470"/>
    <n v="123"/>
    <n v="161"/>
    <n v="94"/>
    <x v="418"/>
    <x v="36"/>
    <n v="470"/>
    <n v="123"/>
    <n v="161"/>
    <n v="94"/>
    <n v="2"/>
    <n v="5"/>
    <n v="9"/>
    <n v="6"/>
    <n v="2"/>
    <n v="0"/>
    <n v="0"/>
    <n v="0"/>
    <n v="0"/>
    <n v="0"/>
    <n v="0"/>
    <n v="0"/>
    <x v="2"/>
    <n v="1478"/>
    <n v="246.33333333333334"/>
    <n v="67.181818181818187"/>
    <m/>
    <n v="22"/>
    <n v="546"/>
    <m/>
    <n v="9.0909090909090917"/>
    <n v="3"/>
    <n v="4"/>
    <n v="5"/>
    <s v="345"/>
    <s v="Big Spenders"/>
    <m/>
    <n v="546"/>
    <n v="1.4958904109589042"/>
    <n v="14.706959706959706"/>
    <n v="988.04029304029302"/>
    <n v="988.04029304029302"/>
    <n v="613.86363636363637"/>
    <d v="2013-05-19T00:00:00"/>
    <s v="Unique"/>
  </r>
  <r>
    <n v="9507"/>
    <n v="1975"/>
    <s v="Graduation"/>
    <s v="Married"/>
    <n v="40794"/>
    <n v="0"/>
    <n v="1"/>
    <d v="2013-04-07T00:00:00"/>
    <n v="18"/>
    <n v="261"/>
    <n v="23"/>
    <n v="73"/>
    <n v="4"/>
    <n v="23"/>
    <n v="50"/>
    <x v="460"/>
    <x v="46"/>
    <n v="73"/>
    <n v="4"/>
    <n v="23"/>
    <n v="50"/>
    <n v="2"/>
    <n v="6"/>
    <n v="3"/>
    <n v="5"/>
    <n v="7"/>
    <n v="0"/>
    <n v="0"/>
    <n v="0"/>
    <n v="0"/>
    <n v="0"/>
    <n v="0"/>
    <n v="0"/>
    <x v="0"/>
    <n v="434"/>
    <n v="72.333333333333329"/>
    <n v="27.125"/>
    <m/>
    <n v="16"/>
    <n v="545"/>
    <m/>
    <n v="12.5"/>
    <n v="5"/>
    <n v="3"/>
    <n v="3"/>
    <s v="533"/>
    <s v="Loyal Customers"/>
    <m/>
    <n v="545"/>
    <n v="1.4931506849315068"/>
    <n v="10.715596330275229"/>
    <n v="290.66055045871559"/>
    <n v="290.66055045871559"/>
    <n v="725.35454545454547"/>
    <d v="2013-04-25T00:00:00"/>
    <s v="Unique"/>
  </r>
  <r>
    <n v="2868"/>
    <n v="1949"/>
    <s v="PhD"/>
    <s v="Single"/>
    <n v="26518"/>
    <n v="1"/>
    <n v="1"/>
    <d v="2013-04-08T00:00:00"/>
    <n v="33"/>
    <n v="20"/>
    <n v="1"/>
    <n v="28"/>
    <n v="3"/>
    <n v="3"/>
    <n v="2"/>
    <x v="378"/>
    <x v="5"/>
    <n v="28"/>
    <n v="3"/>
    <n v="3"/>
    <n v="2"/>
    <n v="3"/>
    <n v="2"/>
    <n v="0"/>
    <n v="3"/>
    <n v="8"/>
    <n v="0"/>
    <n v="0"/>
    <n v="0"/>
    <n v="0"/>
    <n v="0"/>
    <n v="1"/>
    <n v="0"/>
    <x v="1"/>
    <n v="57"/>
    <n v="9.5"/>
    <n v="7.125"/>
    <m/>
    <n v="8"/>
    <n v="544"/>
    <m/>
    <n v="37.5"/>
    <n v="4"/>
    <n v="2"/>
    <n v="2"/>
    <s v="422"/>
    <s v="Potential Loyalists"/>
    <m/>
    <n v="544"/>
    <n v="1.4904109589041097"/>
    <n v="5.367647058823529"/>
    <n v="38.244485294117645"/>
    <n v="38.244485294117645"/>
    <n v="495.97449908925319"/>
    <d v="2013-05-11T00:00:00"/>
    <s v="Unique"/>
  </r>
  <r>
    <n v="6200"/>
    <n v="1951"/>
    <s v="Graduation"/>
    <s v="Married"/>
    <n v="75903"/>
    <n v="0"/>
    <n v="1"/>
    <d v="2013-04-08T00:00:00"/>
    <n v="50"/>
    <n v="340"/>
    <n v="108"/>
    <n v="185"/>
    <n v="130"/>
    <n v="38"/>
    <n v="100"/>
    <x v="461"/>
    <x v="72"/>
    <n v="185"/>
    <n v="130"/>
    <n v="38"/>
    <n v="100"/>
    <n v="2"/>
    <n v="6"/>
    <n v="6"/>
    <n v="9"/>
    <n v="3"/>
    <n v="0"/>
    <n v="0"/>
    <n v="0"/>
    <n v="0"/>
    <n v="0"/>
    <n v="0"/>
    <n v="0"/>
    <x v="0"/>
    <n v="901"/>
    <n v="150.16666666666666"/>
    <n v="39.173913043478258"/>
    <m/>
    <n v="23"/>
    <n v="544"/>
    <m/>
    <n v="8.695652173913043"/>
    <n v="3"/>
    <n v="5"/>
    <n v="4"/>
    <s v="354"/>
    <s v="Frequent Buyers"/>
    <m/>
    <n v="544"/>
    <n v="1.4904109589041097"/>
    <n v="15.431985294117647"/>
    <n v="604.53125"/>
    <n v="604.53125"/>
    <n v="266.60291438979965"/>
    <d v="2013-05-28T00:00:00"/>
    <s v="Unique"/>
  </r>
  <r>
    <n v="8911"/>
    <n v="1967"/>
    <s v="PhD"/>
    <s v="Married"/>
    <n v="56320"/>
    <n v="0"/>
    <n v="1"/>
    <d v="2013-04-08T00:00:00"/>
    <n v="11"/>
    <n v="201"/>
    <n v="53"/>
    <n v="172"/>
    <n v="116"/>
    <n v="77"/>
    <n v="83"/>
    <x v="73"/>
    <x v="85"/>
    <n v="172"/>
    <n v="116"/>
    <n v="77"/>
    <n v="83"/>
    <n v="3"/>
    <n v="5"/>
    <n v="4"/>
    <n v="9"/>
    <n v="4"/>
    <n v="0"/>
    <n v="0"/>
    <n v="0"/>
    <n v="0"/>
    <n v="0"/>
    <n v="0"/>
    <n v="0"/>
    <x v="0"/>
    <n v="702"/>
    <n v="117"/>
    <n v="33.428571428571431"/>
    <m/>
    <n v="21"/>
    <n v="544"/>
    <m/>
    <n v="14.285714285714285"/>
    <n v="5"/>
    <n v="4"/>
    <n v="4"/>
    <s v="544"/>
    <s v="Loyal Customers"/>
    <m/>
    <n v="544"/>
    <n v="1.4904109589041097"/>
    <n v="14.090073529411764"/>
    <n v="471.01102941176475"/>
    <n v="471.0110294117647"/>
    <n v="441.06946983546618"/>
    <d v="2013-04-19T00:00:00"/>
    <s v="Unique"/>
  </r>
  <r>
    <n v="1357"/>
    <n v="1970"/>
    <s v="Graduation"/>
    <s v="Together"/>
    <n v="74854"/>
    <n v="1"/>
    <n v="2"/>
    <d v="2013-04-08T00:00:00"/>
    <n v="90"/>
    <n v="856"/>
    <n v="59"/>
    <n v="487"/>
    <n v="58"/>
    <n v="29"/>
    <n v="73"/>
    <x v="233"/>
    <x v="63"/>
    <n v="487"/>
    <n v="58"/>
    <n v="29"/>
    <n v="73"/>
    <n v="7"/>
    <n v="2"/>
    <n v="5"/>
    <n v="5"/>
    <n v="5"/>
    <n v="0"/>
    <n v="0"/>
    <n v="0"/>
    <n v="0"/>
    <n v="0"/>
    <n v="0"/>
    <n v="0"/>
    <x v="5"/>
    <n v="1562"/>
    <n v="260.33333333333331"/>
    <n v="82.21052631578948"/>
    <m/>
    <n v="19"/>
    <n v="544"/>
    <m/>
    <n v="36.84210526315789"/>
    <n v="1"/>
    <n v="4"/>
    <n v="5"/>
    <s v="145"/>
    <s v="Big Spenders"/>
    <m/>
    <n v="544"/>
    <n v="1.4904109589041097"/>
    <n v="12.748161764705882"/>
    <n v="1048.0330882352941"/>
    <n v="1048.0330882352941"/>
    <n v="771.88524590163934"/>
    <d v="2013-07-07T00:00:00"/>
    <s v="Unique"/>
  </r>
  <r>
    <n v="2202"/>
    <n v="1978"/>
    <s v="Graduation"/>
    <s v="Together"/>
    <n v="41154"/>
    <n v="0"/>
    <n v="1"/>
    <d v="2013-04-09T00:00:00"/>
    <n v="98"/>
    <n v="44"/>
    <n v="2"/>
    <n v="11"/>
    <n v="2"/>
    <n v="3"/>
    <n v="7"/>
    <x v="462"/>
    <x v="12"/>
    <n v="11"/>
    <n v="2"/>
    <n v="3"/>
    <n v="7"/>
    <n v="1"/>
    <n v="1"/>
    <n v="0"/>
    <n v="4"/>
    <n v="5"/>
    <n v="0"/>
    <n v="0"/>
    <n v="0"/>
    <n v="0"/>
    <n v="0"/>
    <n v="0"/>
    <n v="0"/>
    <x v="0"/>
    <n v="69"/>
    <n v="11.5"/>
    <n v="11.5"/>
    <m/>
    <n v="6"/>
    <n v="543"/>
    <m/>
    <n v="16.666666666666664"/>
    <n v="1"/>
    <n v="1"/>
    <n v="2"/>
    <s v="112"/>
    <s v="Lost"/>
    <m/>
    <n v="543"/>
    <n v="1.4876712328767123"/>
    <n v="4.0331491712707184"/>
    <n v="46.381215469613259"/>
    <n v="46.381215469613259"/>
    <n v="14.012797074954296"/>
    <d v="2013-07-16T00:00:00"/>
    <s v="Unique"/>
  </r>
  <r>
    <n v="6991"/>
    <n v="1951"/>
    <s v="Graduation"/>
    <s v="Divorced"/>
    <n v="43185"/>
    <n v="0"/>
    <n v="1"/>
    <d v="2013-04-10T00:00:00"/>
    <n v="88"/>
    <n v="537"/>
    <n v="6"/>
    <n v="42"/>
    <n v="16"/>
    <n v="6"/>
    <n v="30"/>
    <x v="463"/>
    <x v="43"/>
    <n v="42"/>
    <n v="16"/>
    <n v="6"/>
    <n v="30"/>
    <n v="2"/>
    <n v="9"/>
    <n v="3"/>
    <n v="6"/>
    <n v="8"/>
    <n v="0"/>
    <n v="0"/>
    <n v="0"/>
    <n v="0"/>
    <n v="0"/>
    <n v="0"/>
    <n v="0"/>
    <x v="4"/>
    <n v="637"/>
    <n v="106.16666666666667"/>
    <n v="31.85"/>
    <m/>
    <n v="20"/>
    <n v="542"/>
    <m/>
    <n v="10"/>
    <n v="1"/>
    <n v="4"/>
    <n v="3"/>
    <s v="143"/>
    <s v="Lost"/>
    <m/>
    <n v="542"/>
    <n v="1.484931506849315"/>
    <n v="13.468634686346864"/>
    <n v="428.97601476014762"/>
    <n v="428.97601476014762"/>
    <n v="24.689213893967093"/>
    <d v="2013-07-07T00:00:00"/>
    <s v="Unique"/>
  </r>
  <r>
    <n v="6262"/>
    <n v="1962"/>
    <s v="Master"/>
    <s v="Single"/>
    <n v="72217"/>
    <n v="0"/>
    <n v="0"/>
    <d v="2013-04-10T00:00:00"/>
    <n v="93"/>
    <n v="816"/>
    <n v="42"/>
    <n v="450"/>
    <n v="55"/>
    <n v="56"/>
    <n v="154"/>
    <x v="297"/>
    <x v="38"/>
    <n v="450"/>
    <n v="55"/>
    <n v="56"/>
    <n v="154"/>
    <n v="1"/>
    <n v="3"/>
    <n v="10"/>
    <n v="8"/>
    <n v="2"/>
    <n v="0"/>
    <n v="0"/>
    <n v="0"/>
    <n v="0"/>
    <n v="0"/>
    <n v="0"/>
    <n v="0"/>
    <x v="5"/>
    <n v="1573"/>
    <n v="262.16666666666669"/>
    <n v="71.5"/>
    <m/>
    <n v="22"/>
    <n v="542"/>
    <m/>
    <n v="4.5454545454545459"/>
    <n v="1"/>
    <n v="4"/>
    <n v="5"/>
    <s v="145"/>
    <s v="Big Spenders"/>
    <m/>
    <n v="542"/>
    <n v="1.484931506849315"/>
    <n v="14.815498154981551"/>
    <n v="1059.308118081181"/>
    <n v="1059.308118081181"/>
    <n v="118.10786106032907"/>
    <d v="2013-07-12T00:00:00"/>
    <s v="Unique"/>
  </r>
  <r>
    <n v="5892"/>
    <n v="1980"/>
    <s v="Graduation"/>
    <s v="Married"/>
    <n v="34968"/>
    <n v="1"/>
    <n v="0"/>
    <d v="2013-04-10T00:00:00"/>
    <n v="11"/>
    <n v="158"/>
    <n v="6"/>
    <n v="45"/>
    <n v="8"/>
    <n v="2"/>
    <n v="2"/>
    <x v="116"/>
    <x v="43"/>
    <n v="45"/>
    <n v="8"/>
    <n v="2"/>
    <n v="2"/>
    <n v="7"/>
    <n v="3"/>
    <n v="2"/>
    <n v="5"/>
    <n v="7"/>
    <n v="0"/>
    <n v="0"/>
    <n v="0"/>
    <n v="0"/>
    <n v="0"/>
    <n v="0"/>
    <n v="0"/>
    <x v="3"/>
    <n v="221"/>
    <n v="36.833333333333336"/>
    <n v="13"/>
    <m/>
    <n v="17"/>
    <n v="542"/>
    <m/>
    <n v="41.17647058823529"/>
    <n v="5"/>
    <n v="3"/>
    <n v="3"/>
    <s v="533"/>
    <s v="Loyal Customers"/>
    <m/>
    <n v="542"/>
    <n v="1.484931506849315"/>
    <n v="11.448339483394834"/>
    <n v="148.82841328413284"/>
    <n v="148.82841328413286"/>
    <n v="24.689213893967093"/>
    <d v="2013-04-21T00:00:00"/>
    <s v="Unique"/>
  </r>
  <r>
    <n v="10741"/>
    <n v="1951"/>
    <s v="Master"/>
    <s v="Together"/>
    <n v="47352"/>
    <n v="0"/>
    <n v="1"/>
    <d v="2013-04-11T00:00:00"/>
    <n v="70"/>
    <n v="172"/>
    <n v="12"/>
    <n v="112"/>
    <n v="8"/>
    <n v="0"/>
    <n v="15"/>
    <x v="204"/>
    <x v="27"/>
    <n v="112"/>
    <n v="8"/>
    <s v=""/>
    <n v="15"/>
    <n v="4"/>
    <n v="6"/>
    <n v="1"/>
    <n v="5"/>
    <n v="7"/>
    <n v="0"/>
    <n v="0"/>
    <n v="0"/>
    <n v="0"/>
    <n v="0"/>
    <n v="0"/>
    <n v="0"/>
    <x v="0"/>
    <n v="319"/>
    <n v="53.166666666666664"/>
    <n v="19.9375"/>
    <m/>
    <n v="16"/>
    <n v="541"/>
    <m/>
    <n v="25"/>
    <n v="2"/>
    <n v="3"/>
    <n v="3"/>
    <s v="233"/>
    <s v="About to Sleep"/>
    <m/>
    <n v="541"/>
    <n v="1.4821917808219178"/>
    <n v="10.794824399260628"/>
    <n v="215.22181146025878"/>
    <n v="215.22181146025878"/>
    <n v="1182.4131627056672"/>
    <d v="2013-06-20T00:00:00"/>
    <s v="Unique"/>
  </r>
  <r>
    <n v="5491"/>
    <n v="1951"/>
    <s v="Master"/>
    <s v="Together"/>
    <n v="47352"/>
    <n v="0"/>
    <n v="1"/>
    <d v="2013-04-11T00:00:00"/>
    <n v="70"/>
    <n v="172"/>
    <n v="12"/>
    <n v="112"/>
    <n v="8"/>
    <n v="0"/>
    <n v="15"/>
    <x v="204"/>
    <x v="27"/>
    <n v="112"/>
    <n v="8"/>
    <s v=""/>
    <n v="15"/>
    <n v="4"/>
    <n v="6"/>
    <n v="1"/>
    <n v="5"/>
    <n v="7"/>
    <n v="0"/>
    <n v="0"/>
    <n v="0"/>
    <n v="0"/>
    <n v="0"/>
    <n v="0"/>
    <n v="0"/>
    <x v="4"/>
    <n v="319"/>
    <n v="53.166666666666664"/>
    <n v="19.9375"/>
    <m/>
    <n v="16"/>
    <n v="541"/>
    <m/>
    <n v="25"/>
    <n v="2"/>
    <n v="3"/>
    <n v="3"/>
    <s v="233"/>
    <s v="About to Sleep"/>
    <m/>
    <n v="541"/>
    <n v="1.4821917808219178"/>
    <n v="10.794824399260628"/>
    <n v="215.22181146025878"/>
    <n v="215.22181146025878"/>
    <n v="52.714808043875685"/>
    <d v="2013-06-20T00:00:00"/>
    <s v="Unique"/>
  </r>
  <r>
    <n v="11100"/>
    <n v="1972"/>
    <s v="Graduation"/>
    <s v="Divorced"/>
    <n v="51813"/>
    <n v="1"/>
    <n v="1"/>
    <d v="2013-04-11T00:00:00"/>
    <n v="37"/>
    <n v="51"/>
    <n v="2"/>
    <n v="7"/>
    <n v="0"/>
    <n v="1"/>
    <n v="2"/>
    <x v="234"/>
    <x v="12"/>
    <n v="7"/>
    <s v=""/>
    <n v="1"/>
    <n v="2"/>
    <n v="2"/>
    <n v="2"/>
    <n v="0"/>
    <n v="3"/>
    <n v="7"/>
    <n v="0"/>
    <n v="0"/>
    <n v="0"/>
    <n v="0"/>
    <n v="0"/>
    <n v="0"/>
    <n v="0"/>
    <x v="2"/>
    <n v="63"/>
    <n v="10.5"/>
    <n v="9"/>
    <m/>
    <n v="7"/>
    <n v="541"/>
    <m/>
    <n v="28.571428571428569"/>
    <n v="4"/>
    <n v="1"/>
    <n v="2"/>
    <s v="412"/>
    <s v="Potential Loyalists"/>
    <m/>
    <n v="541"/>
    <n v="1.4821917808219178"/>
    <n v="4.7227356746765246"/>
    <n v="42.504621072088725"/>
    <n v="42.504621072088725"/>
    <n v="742.01096892138946"/>
    <d v="2013-05-18T00:00:00"/>
    <s v="Unique"/>
  </r>
  <r>
    <n v="3427"/>
    <n v="1955"/>
    <s v="PhD"/>
    <s v="Married"/>
    <n v="59821"/>
    <n v="0"/>
    <n v="1"/>
    <d v="2013-04-12T00:00:00"/>
    <n v="11"/>
    <n v="629"/>
    <n v="0"/>
    <n v="70"/>
    <n v="0"/>
    <n v="0"/>
    <n v="35"/>
    <x v="464"/>
    <x v="0"/>
    <n v="70"/>
    <s v=""/>
    <s v=""/>
    <n v="35"/>
    <n v="6"/>
    <n v="11"/>
    <n v="2"/>
    <n v="7"/>
    <n v="8"/>
    <n v="0"/>
    <n v="0"/>
    <n v="0"/>
    <n v="0"/>
    <n v="0"/>
    <n v="0"/>
    <n v="0"/>
    <x v="3"/>
    <n v="734"/>
    <n v="122.33333333333333"/>
    <n v="28.23076923076923"/>
    <m/>
    <n v="26"/>
    <n v="540"/>
    <m/>
    <n v="23.076923076923077"/>
    <n v="5"/>
    <n v="5"/>
    <n v="4"/>
    <s v="554"/>
    <s v="Loyal Customers"/>
    <m/>
    <n v="540"/>
    <n v="1.4794520547945205"/>
    <n v="17.574074074074076"/>
    <n v="496.12962962962968"/>
    <n v="496.12962962962968"/>
    <n v="1020.1282051282051"/>
    <d v="2013-04-23T00:00:00"/>
    <s v="Unique"/>
  </r>
  <r>
    <n v="6932"/>
    <n v="1941"/>
    <s v="PhD"/>
    <s v="Married"/>
    <n v="93027"/>
    <n v="0"/>
    <n v="0"/>
    <d v="2013-04-13T00:00:00"/>
    <n v="77"/>
    <n v="1285"/>
    <n v="42"/>
    <n v="716"/>
    <n v="55"/>
    <n v="0"/>
    <n v="21"/>
    <x v="41"/>
    <x v="38"/>
    <n v="716"/>
    <n v="55"/>
    <s v=""/>
    <n v="21"/>
    <n v="0"/>
    <n v="7"/>
    <n v="10"/>
    <n v="5"/>
    <n v="2"/>
    <n v="0"/>
    <n v="0"/>
    <n v="0"/>
    <n v="0"/>
    <n v="1"/>
    <n v="0"/>
    <n v="0"/>
    <x v="0"/>
    <n v="2119"/>
    <n v="353.16666666666669"/>
    <n v="96.318181818181813"/>
    <m/>
    <n v="22"/>
    <n v="539"/>
    <m/>
    <n v="0"/>
    <n v="2"/>
    <n v="4"/>
    <n v="5"/>
    <s v="245"/>
    <s v="Big Spenders"/>
    <m/>
    <n v="539"/>
    <n v="1.4767123287671233"/>
    <n v="14.897959183673469"/>
    <n v="1434.9443413729127"/>
    <n v="1434.9443413729127"/>
    <n v="290.66055045871559"/>
    <d v="2013-06-29T00:00:00"/>
    <s v="Unique"/>
  </r>
  <r>
    <n v="3136"/>
    <n v="1962"/>
    <s v="Master"/>
    <s v="Divorced"/>
    <n v="59432"/>
    <n v="0"/>
    <n v="1"/>
    <d v="2013-04-13T00:00:00"/>
    <n v="88"/>
    <n v="317"/>
    <n v="25"/>
    <n v="265"/>
    <n v="25"/>
    <n v="19"/>
    <n v="12"/>
    <x v="121"/>
    <x v="69"/>
    <n v="265"/>
    <n v="25"/>
    <n v="19"/>
    <n v="12"/>
    <n v="3"/>
    <n v="5"/>
    <n v="3"/>
    <n v="11"/>
    <n v="5"/>
    <n v="0"/>
    <n v="0"/>
    <n v="0"/>
    <n v="0"/>
    <n v="0"/>
    <n v="0"/>
    <n v="0"/>
    <x v="0"/>
    <n v="663"/>
    <n v="110.5"/>
    <n v="30.136363636363637"/>
    <m/>
    <n v="22"/>
    <n v="539"/>
    <m/>
    <n v="13.636363636363635"/>
    <n v="1"/>
    <n v="4"/>
    <n v="4"/>
    <s v="144"/>
    <s v="Lost"/>
    <m/>
    <n v="539"/>
    <n v="1.4767123287671233"/>
    <n v="14.897959183673469"/>
    <n v="448.97031539888684"/>
    <n v="448.97031539888684"/>
    <n v="988.04029304029302"/>
    <d v="2013-07-10T00:00:00"/>
    <s v="Unique"/>
  </r>
  <r>
    <n v="2371"/>
    <n v="1972"/>
    <s v="Graduation"/>
    <s v="Married"/>
    <n v="33622"/>
    <n v="1"/>
    <n v="1"/>
    <d v="2013-04-13T00:00:00"/>
    <n v="22"/>
    <n v="39"/>
    <n v="1"/>
    <n v="22"/>
    <n v="3"/>
    <n v="4"/>
    <n v="12"/>
    <x v="85"/>
    <x v="5"/>
    <n v="22"/>
    <n v="3"/>
    <n v="4"/>
    <n v="12"/>
    <n v="3"/>
    <n v="2"/>
    <n v="0"/>
    <n v="4"/>
    <n v="7"/>
    <n v="0"/>
    <n v="0"/>
    <n v="0"/>
    <n v="0"/>
    <n v="0"/>
    <n v="0"/>
    <n v="0"/>
    <x v="5"/>
    <n v="81"/>
    <n v="13.5"/>
    <n v="9"/>
    <m/>
    <n v="9"/>
    <n v="539"/>
    <m/>
    <n v="33.333333333333329"/>
    <n v="4"/>
    <n v="2"/>
    <n v="2"/>
    <s v="422"/>
    <s v="Potential Loyalists"/>
    <m/>
    <n v="539"/>
    <n v="1.4767123287671233"/>
    <n v="6.0946196660482377"/>
    <n v="54.85157699443414"/>
    <n v="54.851576994434133"/>
    <n v="46.381215469613259"/>
    <d v="2013-05-05T00:00:00"/>
    <s v="Unique"/>
  </r>
  <r>
    <n v="11110"/>
    <n v="1973"/>
    <s v="Graduation"/>
    <s v="Single"/>
    <n v="3502"/>
    <n v="1"/>
    <n v="0"/>
    <d v="2013-04-13T00:00:00"/>
    <n v="56"/>
    <n v="2"/>
    <n v="1"/>
    <n v="1"/>
    <n v="0"/>
    <n v="0"/>
    <n v="1"/>
    <x v="95"/>
    <x v="5"/>
    <n v="1"/>
    <s v=""/>
    <s v=""/>
    <n v="1"/>
    <n v="0"/>
    <n v="0"/>
    <n v="0"/>
    <n v="0"/>
    <n v="14"/>
    <n v="0"/>
    <n v="0"/>
    <n v="0"/>
    <n v="0"/>
    <n v="0"/>
    <n v="0"/>
    <n v="0"/>
    <x v="6"/>
    <n v="5"/>
    <n v="0.83333333333333337"/>
    <n v="0"/>
    <m/>
    <n v="0"/>
    <n v="539"/>
    <m/>
    <e v="#DIV/0!"/>
    <n v="3"/>
    <n v="0"/>
    <n v="0"/>
    <s v="300"/>
    <s v="Needs Attention"/>
    <m/>
    <n v="539"/>
    <n v="1.4767123287671233"/>
    <n v="0"/>
    <n v="0"/>
    <n v="3.3858998144712431"/>
    <n v="604.53125"/>
    <d v="2013-06-08T00:00:00"/>
    <s v="Unique"/>
  </r>
  <r>
    <n v="2620"/>
    <n v="1974"/>
    <s v="PhD"/>
    <s v="Married"/>
    <n v="34596"/>
    <n v="1"/>
    <n v="0"/>
    <d v="2013-04-13T00:00:00"/>
    <n v="48"/>
    <n v="14"/>
    <n v="0"/>
    <n v="2"/>
    <n v="0"/>
    <n v="0"/>
    <n v="7"/>
    <x v="101"/>
    <x v="0"/>
    <n v="2"/>
    <s v=""/>
    <s v=""/>
    <n v="7"/>
    <n v="1"/>
    <n v="1"/>
    <n v="0"/>
    <n v="2"/>
    <n v="8"/>
    <n v="0"/>
    <n v="0"/>
    <n v="0"/>
    <n v="0"/>
    <n v="0"/>
    <n v="1"/>
    <n v="0"/>
    <x v="3"/>
    <n v="23"/>
    <n v="3.8333333333333335"/>
    <n v="5.75"/>
    <m/>
    <n v="4"/>
    <n v="539"/>
    <m/>
    <n v="25"/>
    <n v="3"/>
    <n v="1"/>
    <n v="1"/>
    <s v="311"/>
    <s v="Needs Attention"/>
    <m/>
    <n v="539"/>
    <n v="1.4767123287671233"/>
    <n v="2.7087198515769946"/>
    <n v="15.575139146567718"/>
    <n v="15.575139146567718"/>
    <n v="471.0110294117647"/>
    <d v="2013-05-31T00:00:00"/>
    <s v="Unique"/>
  </r>
  <r>
    <n v="8254"/>
    <n v="1974"/>
    <s v="PhD"/>
    <s v="Married"/>
    <n v="34596"/>
    <n v="1"/>
    <n v="0"/>
    <d v="2013-04-13T00:00:00"/>
    <n v="48"/>
    <n v="14"/>
    <n v="0"/>
    <n v="2"/>
    <n v="0"/>
    <n v="0"/>
    <n v="7"/>
    <x v="101"/>
    <x v="0"/>
    <n v="2"/>
    <s v=""/>
    <s v=""/>
    <n v="7"/>
    <n v="1"/>
    <n v="1"/>
    <n v="0"/>
    <n v="2"/>
    <n v="8"/>
    <n v="0"/>
    <n v="0"/>
    <n v="0"/>
    <n v="0"/>
    <n v="0"/>
    <n v="0"/>
    <n v="0"/>
    <x v="5"/>
    <n v="23"/>
    <n v="3.8333333333333335"/>
    <n v="5.75"/>
    <m/>
    <n v="4"/>
    <n v="539"/>
    <m/>
    <n v="25"/>
    <n v="3"/>
    <n v="1"/>
    <n v="1"/>
    <s v="311"/>
    <s v="Needs Attention"/>
    <m/>
    <n v="539"/>
    <n v="1.4767123287671233"/>
    <n v="2.7087198515769946"/>
    <n v="15.575139146567718"/>
    <n v="15.575139146567718"/>
    <n v="38.244485294117645"/>
    <d v="2013-05-31T00:00:00"/>
    <s v="Unique"/>
  </r>
  <r>
    <n v="2918"/>
    <n v="1981"/>
    <s v="Graduation"/>
    <s v="Divorced"/>
    <n v="28510"/>
    <n v="1"/>
    <n v="1"/>
    <d v="2013-04-13T00:00:00"/>
    <n v="72"/>
    <n v="44"/>
    <n v="5"/>
    <n v="19"/>
    <n v="0"/>
    <n v="4"/>
    <n v="19"/>
    <x v="462"/>
    <x v="30"/>
    <n v="19"/>
    <s v=""/>
    <n v="4"/>
    <n v="19"/>
    <n v="3"/>
    <n v="2"/>
    <n v="0"/>
    <n v="4"/>
    <n v="5"/>
    <n v="0"/>
    <n v="0"/>
    <n v="0"/>
    <n v="0"/>
    <n v="0"/>
    <n v="0"/>
    <n v="0"/>
    <x v="0"/>
    <n v="91"/>
    <n v="15.166666666666666"/>
    <n v="10.111111111111111"/>
    <m/>
    <n v="9"/>
    <n v="539"/>
    <m/>
    <n v="33.333333333333329"/>
    <n v="2"/>
    <n v="2"/>
    <n v="2"/>
    <s v="222"/>
    <s v="About to Sleep"/>
    <m/>
    <n v="539"/>
    <n v="1.4767123287671233"/>
    <n v="6.0946196660482377"/>
    <n v="61.623376623376622"/>
    <n v="61.623376623376622"/>
    <n v="1048.0330882352941"/>
    <d v="2013-06-24T00:00:00"/>
    <s v="Unique"/>
  </r>
  <r>
    <n v="203"/>
    <n v="1975"/>
    <s v="Master"/>
    <s v="Single"/>
    <n v="81169"/>
    <n v="0"/>
    <n v="0"/>
    <d v="2013-04-14T00:00:00"/>
    <n v="47"/>
    <n v="1288"/>
    <n v="20"/>
    <n v="613"/>
    <n v="80"/>
    <n v="61"/>
    <n v="27"/>
    <x v="465"/>
    <x v="54"/>
    <n v="613"/>
    <n v="80"/>
    <n v="61"/>
    <n v="27"/>
    <n v="1"/>
    <n v="5"/>
    <n v="7"/>
    <n v="9"/>
    <n v="2"/>
    <n v="0"/>
    <n v="0"/>
    <n v="0"/>
    <n v="0"/>
    <n v="0"/>
    <n v="0"/>
    <n v="0"/>
    <x v="0"/>
    <n v="2089"/>
    <n v="348.16666666666669"/>
    <n v="94.954545454545453"/>
    <m/>
    <n v="22"/>
    <n v="538"/>
    <m/>
    <n v="4.5454545454545459"/>
    <n v="3"/>
    <n v="4"/>
    <n v="5"/>
    <s v="345"/>
    <s v="Big Spenders"/>
    <m/>
    <n v="538"/>
    <n v="1.473972602739726"/>
    <n v="14.925650557620818"/>
    <n v="1417.2583643122678"/>
    <n v="1417.2583643122678"/>
    <n v="1059.308118081181"/>
    <d v="2013-05-31T00:00:00"/>
    <s v="Unique"/>
  </r>
  <r>
    <n v="5123"/>
    <n v="1951"/>
    <s v="Master"/>
    <s v="Married"/>
    <n v="27450"/>
    <n v="0"/>
    <n v="0"/>
    <d v="2013-04-15T00:00:00"/>
    <n v="57"/>
    <n v="37"/>
    <n v="12"/>
    <n v="23"/>
    <n v="8"/>
    <n v="11"/>
    <n v="52"/>
    <x v="127"/>
    <x v="27"/>
    <n v="23"/>
    <n v="8"/>
    <n v="11"/>
    <n v="52"/>
    <n v="1"/>
    <n v="2"/>
    <n v="1"/>
    <n v="3"/>
    <n v="7"/>
    <n v="0"/>
    <n v="0"/>
    <n v="0"/>
    <n v="0"/>
    <n v="0"/>
    <n v="0"/>
    <n v="0"/>
    <x v="0"/>
    <n v="143"/>
    <n v="23.833333333333332"/>
    <n v="20.428571428571427"/>
    <m/>
    <n v="7"/>
    <n v="537"/>
    <m/>
    <n v="14.285714285714285"/>
    <n v="3"/>
    <n v="1"/>
    <n v="2"/>
    <s v="312"/>
    <s v="Needs Attention"/>
    <m/>
    <n v="537"/>
    <n v="1.4712328767123288"/>
    <n v="4.7579143389199254"/>
    <n v="97.1973929236499"/>
    <n v="97.1973929236499"/>
    <n v="215.22181146025878"/>
    <d v="2013-06-11T00:00:00"/>
    <s v="Unique"/>
  </r>
  <r>
    <n v="7192"/>
    <n v="1955"/>
    <s v="Graduation"/>
    <s v="Together"/>
    <n v="65748"/>
    <n v="0"/>
    <n v="1"/>
    <d v="2013-04-15T00:00:00"/>
    <n v="58"/>
    <n v="172"/>
    <n v="73"/>
    <n v="93"/>
    <n v="95"/>
    <n v="78"/>
    <n v="34"/>
    <x v="204"/>
    <x v="127"/>
    <n v="93"/>
    <n v="95"/>
    <n v="78"/>
    <n v="34"/>
    <n v="2"/>
    <n v="2"/>
    <n v="4"/>
    <n v="10"/>
    <n v="1"/>
    <n v="0"/>
    <n v="0"/>
    <n v="0"/>
    <n v="0"/>
    <n v="0"/>
    <n v="0"/>
    <n v="1"/>
    <x v="0"/>
    <n v="545"/>
    <n v="90.833333333333329"/>
    <n v="30.277777777777779"/>
    <m/>
    <n v="18"/>
    <n v="537"/>
    <m/>
    <n v="11.111111111111111"/>
    <n v="3"/>
    <n v="4"/>
    <n v="3"/>
    <s v="343"/>
    <s v="Needs Attention"/>
    <m/>
    <n v="537"/>
    <n v="1.4712328767123288"/>
    <n v="12.23463687150838"/>
    <n v="370.43761638733707"/>
    <n v="370.43761638733702"/>
    <n v="148.82841328413286"/>
    <d v="2013-06-12T00:00:00"/>
    <s v="Unique"/>
  </r>
  <r>
    <n v="10598"/>
    <n v="1967"/>
    <s v="Graduation"/>
    <s v="Together"/>
    <n v="27943"/>
    <n v="1"/>
    <n v="1"/>
    <d v="2013-04-15T00:00:00"/>
    <n v="89"/>
    <n v="12"/>
    <n v="1"/>
    <n v="16"/>
    <n v="4"/>
    <n v="1"/>
    <n v="3"/>
    <x v="276"/>
    <x v="5"/>
    <n v="16"/>
    <n v="4"/>
    <n v="1"/>
    <n v="3"/>
    <n v="3"/>
    <n v="2"/>
    <n v="0"/>
    <n v="3"/>
    <n v="8"/>
    <n v="0"/>
    <n v="0"/>
    <n v="0"/>
    <n v="0"/>
    <n v="0"/>
    <n v="0"/>
    <n v="0"/>
    <x v="0"/>
    <n v="37"/>
    <n v="6.166666666666667"/>
    <n v="4.625"/>
    <m/>
    <n v="8"/>
    <n v="537"/>
    <m/>
    <n v="37.5"/>
    <n v="1"/>
    <n v="2"/>
    <n v="1"/>
    <s v="121"/>
    <s v="Lost"/>
    <m/>
    <n v="537"/>
    <n v="1.4712328767123288"/>
    <n v="5.4376163873370578"/>
    <n v="25.148975791433891"/>
    <n v="25.148975791433891"/>
    <n v="428.97601476014762"/>
    <d v="2013-07-13T00:00:00"/>
    <s v="Unique"/>
  </r>
  <r>
    <n v="11101"/>
    <n v="1991"/>
    <s v="Graduation"/>
    <s v="Together"/>
    <n v="89891"/>
    <n v="0"/>
    <n v="0"/>
    <d v="2013-04-15T00:00:00"/>
    <n v="17"/>
    <n v="412"/>
    <n v="22"/>
    <n v="132"/>
    <n v="59"/>
    <n v="28"/>
    <n v="183"/>
    <x v="342"/>
    <x v="83"/>
    <n v="132"/>
    <n v="59"/>
    <n v="28"/>
    <n v="183"/>
    <n v="1"/>
    <n v="11"/>
    <n v="6"/>
    <n v="8"/>
    <n v="4"/>
    <n v="0"/>
    <n v="0"/>
    <n v="0"/>
    <n v="0"/>
    <n v="1"/>
    <n v="0"/>
    <n v="0"/>
    <x v="4"/>
    <n v="836"/>
    <n v="139.33333333333334"/>
    <n v="32.153846153846153"/>
    <m/>
    <n v="26"/>
    <n v="537"/>
    <m/>
    <n v="3.8461538461538463"/>
    <n v="5"/>
    <n v="5"/>
    <n v="4"/>
    <s v="554"/>
    <s v="Loyal Customers"/>
    <m/>
    <n v="537"/>
    <n v="1.4712328767123288"/>
    <n v="17.672253258845437"/>
    <n v="568.23091247672255"/>
    <n v="568.23091247672255"/>
    <n v="215.22181146025878"/>
    <d v="2013-05-02T00:00:00"/>
    <s v="Unique"/>
  </r>
  <r>
    <n v="5989"/>
    <n v="1959"/>
    <s v="2n Cycle"/>
    <s v="Divorced"/>
    <n v="78353"/>
    <n v="0"/>
    <n v="1"/>
    <d v="2013-04-16T00:00:00"/>
    <n v="51"/>
    <n v="752"/>
    <n v="122"/>
    <n v="476"/>
    <n v="39"/>
    <n v="153"/>
    <n v="34"/>
    <x v="466"/>
    <x v="115"/>
    <n v="476"/>
    <n v="39"/>
    <n v="153"/>
    <n v="34"/>
    <n v="1"/>
    <n v="10"/>
    <n v="2"/>
    <n v="11"/>
    <n v="8"/>
    <n v="0"/>
    <n v="0"/>
    <n v="0"/>
    <n v="0"/>
    <n v="0"/>
    <n v="0"/>
    <n v="0"/>
    <x v="2"/>
    <n v="1576"/>
    <n v="262.66666666666669"/>
    <n v="65.666666666666671"/>
    <m/>
    <n v="24"/>
    <n v="536"/>
    <m/>
    <n v="4.1666666666666661"/>
    <n v="3"/>
    <n v="5"/>
    <n v="5"/>
    <s v="355"/>
    <s v="Frequent Buyers"/>
    <m/>
    <n v="536"/>
    <n v="1.4684931506849315"/>
    <n v="16.343283582089551"/>
    <n v="1073.2089552238806"/>
    <n v="1073.2089552238806"/>
    <n v="496.12962962962968"/>
    <d v="2013-06-06T00:00:00"/>
    <s v="Unique"/>
  </r>
  <r>
    <n v="2861"/>
    <n v="1983"/>
    <s v="Graduation"/>
    <s v="Single"/>
    <n v="24072"/>
    <n v="1"/>
    <n v="0"/>
    <d v="2013-04-16T00:00:00"/>
    <n v="79"/>
    <n v="9"/>
    <n v="1"/>
    <n v="6"/>
    <n v="3"/>
    <n v="0"/>
    <n v="4"/>
    <x v="6"/>
    <x v="5"/>
    <n v="6"/>
    <n v="3"/>
    <s v=""/>
    <n v="4"/>
    <n v="1"/>
    <n v="1"/>
    <n v="0"/>
    <n v="2"/>
    <n v="8"/>
    <n v="0"/>
    <n v="0"/>
    <n v="0"/>
    <n v="0"/>
    <n v="0"/>
    <n v="0"/>
    <n v="0"/>
    <x v="0"/>
    <n v="23"/>
    <n v="3.8333333333333335"/>
    <n v="5.75"/>
    <m/>
    <n v="4"/>
    <n v="536"/>
    <m/>
    <n v="25"/>
    <n v="2"/>
    <n v="1"/>
    <n v="1"/>
    <s v="211"/>
    <s v="About to Sleep"/>
    <m/>
    <n v="536"/>
    <n v="1.4684931506849315"/>
    <n v="2.7238805970149254"/>
    <n v="15.662313432835822"/>
    <n v="15.662313432835822"/>
    <n v="42.504621072088725"/>
    <d v="2013-07-04T00:00:00"/>
    <s v="Unique"/>
  </r>
  <r>
    <n v="4547"/>
    <n v="1960"/>
    <s v="Graduation"/>
    <s v="Together"/>
    <n v="13672"/>
    <n v="1"/>
    <n v="1"/>
    <d v="2013-04-17T00:00:00"/>
    <n v="86"/>
    <n v="6"/>
    <n v="2"/>
    <n v="9"/>
    <n v="2"/>
    <n v="1"/>
    <n v="5"/>
    <x v="167"/>
    <x v="12"/>
    <n v="9"/>
    <n v="2"/>
    <n v="1"/>
    <n v="5"/>
    <n v="2"/>
    <n v="1"/>
    <n v="0"/>
    <n v="3"/>
    <n v="8"/>
    <n v="0"/>
    <n v="0"/>
    <n v="0"/>
    <n v="0"/>
    <n v="0"/>
    <n v="0"/>
    <n v="0"/>
    <x v="0"/>
    <n v="25"/>
    <n v="4.166666666666667"/>
    <n v="4.166666666666667"/>
    <m/>
    <n v="6"/>
    <n v="535"/>
    <m/>
    <n v="33.333333333333329"/>
    <n v="1"/>
    <n v="1"/>
    <n v="1"/>
    <s v="111"/>
    <s v="Lost"/>
    <m/>
    <n v="535"/>
    <n v="1.4657534246575343"/>
    <n v="4.093457943925233"/>
    <n v="17.056074766355138"/>
    <n v="17.056074766355138"/>
    <n v="448.97031539888684"/>
    <d v="2013-07-12T00:00:00"/>
    <s v="Unique"/>
  </r>
  <r>
    <n v="4483"/>
    <n v="1993"/>
    <s v="Graduation"/>
    <s v="Single"/>
    <n v="72354"/>
    <n v="0"/>
    <n v="0"/>
    <d v="2013-04-17T00:00:00"/>
    <n v="67"/>
    <n v="315"/>
    <n v="26"/>
    <n v="473"/>
    <n v="220"/>
    <n v="12"/>
    <n v="182"/>
    <x v="385"/>
    <x v="36"/>
    <n v="473"/>
    <n v="220"/>
    <n v="12"/>
    <n v="182"/>
    <n v="1"/>
    <n v="2"/>
    <n v="10"/>
    <n v="6"/>
    <n v="1"/>
    <n v="0"/>
    <n v="0"/>
    <n v="0"/>
    <n v="0"/>
    <n v="0"/>
    <n v="0"/>
    <n v="0"/>
    <x v="3"/>
    <n v="1228"/>
    <n v="204.66666666666666"/>
    <n v="64.631578947368425"/>
    <m/>
    <n v="19"/>
    <n v="535"/>
    <m/>
    <n v="5.2631578947368416"/>
    <n v="2"/>
    <n v="4"/>
    <n v="5"/>
    <s v="245"/>
    <s v="Big Spenders"/>
    <m/>
    <n v="535"/>
    <n v="1.4657534246575343"/>
    <n v="12.962616822429906"/>
    <n v="837.79439252336454"/>
    <n v="837.79439252336442"/>
    <n v="1434.9443413729127"/>
    <d v="2013-06-23T00:00:00"/>
    <s v="Unique"/>
  </r>
  <r>
    <n v="455"/>
    <n v="1946"/>
    <s v="PhD"/>
    <s v="Married"/>
    <n v="51012"/>
    <n v="0"/>
    <n v="0"/>
    <d v="2013-04-18T00:00:00"/>
    <n v="86"/>
    <n v="102"/>
    <n v="9"/>
    <n v="63"/>
    <n v="2"/>
    <n v="9"/>
    <n v="24"/>
    <x v="467"/>
    <x v="13"/>
    <n v="63"/>
    <n v="2"/>
    <n v="9"/>
    <n v="24"/>
    <n v="1"/>
    <n v="4"/>
    <n v="1"/>
    <n v="4"/>
    <n v="6"/>
    <n v="0"/>
    <n v="0"/>
    <n v="0"/>
    <n v="0"/>
    <n v="0"/>
    <n v="0"/>
    <n v="0"/>
    <x v="0"/>
    <n v="209"/>
    <n v="34.833333333333336"/>
    <n v="20.9"/>
    <m/>
    <n v="10"/>
    <n v="534"/>
    <m/>
    <n v="10"/>
    <n v="1"/>
    <n v="2"/>
    <n v="3"/>
    <s v="123"/>
    <s v="Lost"/>
    <m/>
    <n v="534"/>
    <n v="1.463013698630137"/>
    <n v="6.8352059925093638"/>
    <n v="142.8558052434457"/>
    <n v="142.8558052434457"/>
    <n v="3.3858998144712431"/>
    <d v="2013-07-13T00:00:00"/>
    <s v="Unique"/>
  </r>
  <r>
    <n v="7592"/>
    <n v="1946"/>
    <s v="PhD"/>
    <s v="Married"/>
    <n v="51012"/>
    <n v="0"/>
    <n v="0"/>
    <d v="2013-04-18T00:00:00"/>
    <n v="86"/>
    <n v="102"/>
    <n v="9"/>
    <n v="63"/>
    <n v="2"/>
    <n v="9"/>
    <n v="24"/>
    <x v="467"/>
    <x v="13"/>
    <n v="63"/>
    <n v="2"/>
    <n v="9"/>
    <n v="24"/>
    <n v="1"/>
    <n v="4"/>
    <n v="1"/>
    <n v="4"/>
    <n v="6"/>
    <n v="0"/>
    <n v="0"/>
    <n v="0"/>
    <n v="0"/>
    <n v="0"/>
    <n v="0"/>
    <n v="0"/>
    <x v="0"/>
    <n v="209"/>
    <n v="34.833333333333336"/>
    <n v="20.9"/>
    <m/>
    <n v="10"/>
    <n v="534"/>
    <m/>
    <n v="10"/>
    <n v="1"/>
    <n v="2"/>
    <n v="3"/>
    <s v="123"/>
    <s v="Lost"/>
    <m/>
    <n v="534"/>
    <n v="1.463013698630137"/>
    <n v="6.8352059925093638"/>
    <n v="142.8558052434457"/>
    <n v="142.8558052434457"/>
    <n v="61.623376623376622"/>
    <d v="2013-07-13T00:00:00"/>
    <s v="Unique"/>
  </r>
  <r>
    <n v="9460"/>
    <n v="1963"/>
    <s v="Graduation"/>
    <s v="Married"/>
    <n v="22419"/>
    <n v="0"/>
    <n v="0"/>
    <d v="2013-04-18T00:00:00"/>
    <n v="74"/>
    <n v="30"/>
    <n v="3"/>
    <n v="47"/>
    <n v="19"/>
    <n v="21"/>
    <n v="42"/>
    <x v="352"/>
    <x v="8"/>
    <n v="47"/>
    <n v="19"/>
    <n v="21"/>
    <n v="42"/>
    <n v="1"/>
    <n v="3"/>
    <n v="2"/>
    <n v="2"/>
    <n v="8"/>
    <n v="0"/>
    <n v="0"/>
    <n v="0"/>
    <n v="0"/>
    <n v="0"/>
    <n v="0"/>
    <n v="0"/>
    <x v="0"/>
    <n v="162"/>
    <n v="27"/>
    <n v="20.25"/>
    <m/>
    <n v="8"/>
    <n v="534"/>
    <m/>
    <n v="12.5"/>
    <n v="2"/>
    <n v="2"/>
    <n v="2"/>
    <s v="222"/>
    <s v="About to Sleep"/>
    <m/>
    <n v="534"/>
    <n v="1.463013698630137"/>
    <n v="5.4681647940074907"/>
    <n v="110.73033707865169"/>
    <n v="110.73033707865169"/>
    <n v="15.575139146567718"/>
    <d v="2013-07-01T00:00:00"/>
    <s v="Unique"/>
  </r>
  <r>
    <n v="3855"/>
    <n v="1963"/>
    <s v="Graduation"/>
    <s v="Married"/>
    <n v="22419"/>
    <n v="0"/>
    <n v="0"/>
    <d v="2013-04-18T00:00:00"/>
    <n v="74"/>
    <n v="30"/>
    <n v="3"/>
    <n v="47"/>
    <n v="19"/>
    <n v="21"/>
    <n v="42"/>
    <x v="352"/>
    <x v="8"/>
    <n v="47"/>
    <n v="19"/>
    <n v="21"/>
    <n v="42"/>
    <n v="1"/>
    <n v="3"/>
    <n v="2"/>
    <n v="2"/>
    <n v="8"/>
    <n v="0"/>
    <n v="0"/>
    <n v="0"/>
    <n v="0"/>
    <n v="0"/>
    <n v="0"/>
    <n v="0"/>
    <x v="2"/>
    <n v="162"/>
    <n v="27"/>
    <n v="20.25"/>
    <m/>
    <n v="8"/>
    <n v="534"/>
    <m/>
    <n v="12.5"/>
    <n v="2"/>
    <n v="2"/>
    <n v="2"/>
    <s v="222"/>
    <s v="About to Sleep"/>
    <m/>
    <n v="534"/>
    <n v="1.463013698630137"/>
    <n v="5.4681647940074907"/>
    <n v="110.73033707865169"/>
    <n v="110.73033707865169"/>
    <n v="15.575139146567718"/>
    <d v="2013-07-01T00:00:00"/>
    <s v="Unique"/>
  </r>
  <r>
    <n v="8923"/>
    <n v="1973"/>
    <s v="Graduation"/>
    <s v="Single"/>
    <n v="83917"/>
    <n v="0"/>
    <n v="0"/>
    <d v="2013-04-18T00:00:00"/>
    <n v="12"/>
    <n v="514"/>
    <n v="22"/>
    <n v="732"/>
    <n v="42"/>
    <n v="198"/>
    <n v="79"/>
    <x v="468"/>
    <x v="83"/>
    <n v="732"/>
    <n v="42"/>
    <n v="198"/>
    <n v="79"/>
    <n v="1"/>
    <n v="6"/>
    <n v="7"/>
    <n v="7"/>
    <n v="3"/>
    <n v="0"/>
    <n v="0"/>
    <n v="0"/>
    <n v="0"/>
    <n v="0"/>
    <n v="1"/>
    <n v="0"/>
    <x v="0"/>
    <n v="1587"/>
    <n v="264.5"/>
    <n v="75.571428571428569"/>
    <m/>
    <n v="21"/>
    <n v="534"/>
    <m/>
    <n v="4.7619047619047619"/>
    <n v="5"/>
    <n v="4"/>
    <n v="5"/>
    <s v="545"/>
    <s v="Loyal Customers"/>
    <m/>
    <n v="534"/>
    <n v="1.463013698630137"/>
    <n v="14.353932584269662"/>
    <n v="1084.7471910112358"/>
    <n v="1084.7471910112361"/>
    <n v="1417.2583643122678"/>
    <d v="2013-04-30T00:00:00"/>
    <s v="Unique"/>
  </r>
  <r>
    <n v="7610"/>
    <n v="1983"/>
    <s v="Graduation"/>
    <s v="Together"/>
    <n v="37292"/>
    <n v="1"/>
    <n v="0"/>
    <d v="2013-04-18T00:00:00"/>
    <n v="32"/>
    <n v="275"/>
    <n v="0"/>
    <n v="86"/>
    <n v="10"/>
    <n v="23"/>
    <n v="66"/>
    <x v="440"/>
    <x v="0"/>
    <n v="86"/>
    <n v="10"/>
    <n v="23"/>
    <n v="66"/>
    <n v="5"/>
    <n v="6"/>
    <n v="3"/>
    <n v="5"/>
    <n v="8"/>
    <n v="0"/>
    <n v="0"/>
    <n v="0"/>
    <n v="0"/>
    <n v="0"/>
    <n v="0"/>
    <n v="0"/>
    <x v="0"/>
    <n v="460"/>
    <n v="76.666666666666671"/>
    <n v="24.210526315789473"/>
    <m/>
    <n v="19"/>
    <n v="534"/>
    <m/>
    <n v="26.315789473684209"/>
    <n v="4"/>
    <n v="4"/>
    <n v="3"/>
    <s v="443"/>
    <s v="Potential Loyalists"/>
    <m/>
    <n v="534"/>
    <n v="1.463013698630137"/>
    <n v="12.986891385767791"/>
    <n v="314.41947565543069"/>
    <n v="314.41947565543069"/>
    <n v="54.851576994434133"/>
    <d v="2013-05-20T00:00:00"/>
    <s v="Unique"/>
  </r>
  <r>
    <n v="8690"/>
    <n v="1962"/>
    <s v="Graduation"/>
    <s v="Married"/>
    <n v="86111"/>
    <n v="0"/>
    <n v="0"/>
    <d v="2013-04-19T00:00:00"/>
    <n v="73"/>
    <n v="399"/>
    <n v="28"/>
    <n v="756"/>
    <n v="36"/>
    <n v="40"/>
    <n v="126"/>
    <x v="469"/>
    <x v="45"/>
    <n v="756"/>
    <n v="36"/>
    <n v="40"/>
    <n v="126"/>
    <n v="1"/>
    <n v="5"/>
    <n v="7"/>
    <n v="10"/>
    <n v="2"/>
    <n v="0"/>
    <n v="0"/>
    <n v="0"/>
    <n v="0"/>
    <n v="0"/>
    <n v="0"/>
    <n v="0"/>
    <x v="2"/>
    <n v="1385"/>
    <n v="230.83333333333334"/>
    <n v="60.217391304347828"/>
    <m/>
    <n v="23"/>
    <n v="533"/>
    <m/>
    <n v="4.3478260869565215"/>
    <n v="2"/>
    <n v="5"/>
    <n v="5"/>
    <s v="255"/>
    <s v="Frequent Buyers"/>
    <m/>
    <n v="533"/>
    <n v="1.4602739726027398"/>
    <n v="15.750469043151968"/>
    <n v="948.45215759849896"/>
    <n v="948.45215759849896"/>
    <n v="25.148975791433891"/>
    <d v="2013-07-01T00:00:00"/>
    <s v="Unique"/>
  </r>
  <r>
    <n v="6197"/>
    <n v="1962"/>
    <s v="PhD"/>
    <s v="Single"/>
    <n v="27238"/>
    <n v="1"/>
    <n v="1"/>
    <d v="2013-04-20T00:00:00"/>
    <n v="39"/>
    <n v="37"/>
    <n v="0"/>
    <n v="17"/>
    <n v="0"/>
    <n v="0"/>
    <n v="3"/>
    <x v="127"/>
    <x v="0"/>
    <n v="17"/>
    <s v=""/>
    <s v=""/>
    <n v="3"/>
    <n v="3"/>
    <n v="3"/>
    <n v="0"/>
    <n v="3"/>
    <n v="9"/>
    <n v="0"/>
    <n v="0"/>
    <n v="0"/>
    <n v="0"/>
    <n v="0"/>
    <n v="0"/>
    <n v="0"/>
    <x v="0"/>
    <n v="57"/>
    <n v="9.5"/>
    <n v="6.333333333333333"/>
    <m/>
    <n v="9"/>
    <n v="532"/>
    <m/>
    <n v="33.333333333333329"/>
    <n v="4"/>
    <n v="2"/>
    <n v="2"/>
    <s v="422"/>
    <s v="Potential Loyalists"/>
    <m/>
    <n v="532"/>
    <n v="1.4575342465753425"/>
    <n v="6.1748120300751879"/>
    <n v="39.107142857142854"/>
    <n v="39.107142857142854"/>
    <n v="97.1973929236499"/>
    <d v="2013-05-29T00:00:00"/>
    <s v="Unique"/>
  </r>
  <r>
    <n v="5585"/>
    <n v="1972"/>
    <s v="Graduation"/>
    <s v="Single"/>
    <n v="21359"/>
    <n v="1"/>
    <n v="0"/>
    <d v="2013-04-20T00:00:00"/>
    <n v="1"/>
    <n v="12"/>
    <n v="2"/>
    <n v="17"/>
    <n v="6"/>
    <n v="1"/>
    <n v="10"/>
    <x v="276"/>
    <x v="12"/>
    <n v="17"/>
    <n v="6"/>
    <n v="1"/>
    <n v="10"/>
    <n v="2"/>
    <n v="2"/>
    <n v="0"/>
    <n v="3"/>
    <n v="8"/>
    <n v="0"/>
    <n v="0"/>
    <n v="0"/>
    <n v="0"/>
    <n v="0"/>
    <n v="1"/>
    <n v="0"/>
    <x v="2"/>
    <n v="48"/>
    <n v="8"/>
    <n v="6.8571428571428568"/>
    <m/>
    <n v="7"/>
    <n v="532"/>
    <m/>
    <n v="28.571428571428569"/>
    <n v="5"/>
    <n v="1"/>
    <n v="1"/>
    <s v="511"/>
    <s v="Others"/>
    <m/>
    <n v="532"/>
    <n v="1.4575342465753425"/>
    <n v="4.8026315789473681"/>
    <n v="32.932330827067666"/>
    <n v="32.932330827067666"/>
    <n v="568.23091247672255"/>
    <d v="2013-04-21T00:00:00"/>
    <s v="Unique"/>
  </r>
  <r>
    <n v="4518"/>
    <n v="1979"/>
    <s v="Graduation"/>
    <s v="Together"/>
    <n v="85693"/>
    <n v="0"/>
    <n v="1"/>
    <d v="2013-04-20T00:00:00"/>
    <n v="59"/>
    <n v="386"/>
    <n v="172"/>
    <n v="183"/>
    <n v="185"/>
    <n v="132"/>
    <n v="111"/>
    <x v="470"/>
    <x v="112"/>
    <n v="183"/>
    <n v="185"/>
    <n v="132"/>
    <n v="111"/>
    <n v="2"/>
    <n v="9"/>
    <n v="5"/>
    <n v="11"/>
    <n v="5"/>
    <n v="0"/>
    <n v="0"/>
    <n v="0"/>
    <n v="0"/>
    <n v="0"/>
    <n v="0"/>
    <n v="0"/>
    <x v="2"/>
    <n v="1169"/>
    <n v="194.83333333333334"/>
    <n v="43.296296296296298"/>
    <m/>
    <n v="27"/>
    <n v="532"/>
    <m/>
    <n v="7.4074074074074066"/>
    <n v="3"/>
    <n v="5"/>
    <n v="4"/>
    <s v="354"/>
    <s v="Frequent Buyers"/>
    <m/>
    <n v="532"/>
    <n v="1.4575342465753425"/>
    <n v="18.524436090225564"/>
    <n v="802.03947368421052"/>
    <n v="802.03947368421052"/>
    <n v="370.43761638733702"/>
    <d v="2013-06-18T00:00:00"/>
    <s v="Unique"/>
  </r>
  <r>
    <n v="4391"/>
    <n v="1968"/>
    <s v="Master"/>
    <s v="Divorced"/>
    <n v="63841"/>
    <n v="0"/>
    <n v="1"/>
    <d v="2013-04-21T00:00:00"/>
    <n v="64"/>
    <n v="635"/>
    <n v="15"/>
    <n v="100"/>
    <n v="20"/>
    <n v="7"/>
    <n v="131"/>
    <x v="102"/>
    <x v="9"/>
    <n v="100"/>
    <n v="20"/>
    <n v="7"/>
    <n v="131"/>
    <n v="1"/>
    <n v="9"/>
    <n v="3"/>
    <n v="9"/>
    <n v="6"/>
    <n v="0"/>
    <n v="0"/>
    <n v="0"/>
    <n v="0"/>
    <n v="0"/>
    <n v="0"/>
    <n v="0"/>
    <x v="3"/>
    <n v="908"/>
    <n v="151.33333333333334"/>
    <n v="41.272727272727273"/>
    <m/>
    <n v="22"/>
    <n v="531"/>
    <m/>
    <n v="4.5454545454545459"/>
    <n v="2"/>
    <n v="4"/>
    <n v="4"/>
    <s v="244"/>
    <s v="About to Sleep"/>
    <m/>
    <n v="531"/>
    <n v="1.4547945205479451"/>
    <n v="15.12241054613936"/>
    <n v="624.14312617702456"/>
    <n v="624.14312617702456"/>
    <n v="837.79439252336442"/>
    <d v="2013-06-24T00:00:00"/>
    <s v="Unique"/>
  </r>
  <r>
    <n v="6283"/>
    <n v="1968"/>
    <s v="Master"/>
    <s v="Divorced"/>
    <n v="63841"/>
    <n v="0"/>
    <n v="1"/>
    <d v="2013-04-21T00:00:00"/>
    <n v="64"/>
    <n v="635"/>
    <n v="15"/>
    <n v="100"/>
    <n v="20"/>
    <n v="7"/>
    <n v="131"/>
    <x v="102"/>
    <x v="9"/>
    <n v="100"/>
    <n v="20"/>
    <n v="7"/>
    <n v="131"/>
    <n v="1"/>
    <n v="9"/>
    <n v="3"/>
    <n v="9"/>
    <n v="6"/>
    <n v="0"/>
    <n v="0"/>
    <n v="0"/>
    <n v="0"/>
    <n v="0"/>
    <n v="0"/>
    <n v="0"/>
    <x v="0"/>
    <n v="908"/>
    <n v="151.33333333333334"/>
    <n v="41.272727272727273"/>
    <m/>
    <n v="22"/>
    <n v="531"/>
    <m/>
    <n v="4.5454545454545459"/>
    <n v="2"/>
    <n v="4"/>
    <n v="4"/>
    <s v="244"/>
    <s v="About to Sleep"/>
    <m/>
    <n v="531"/>
    <n v="1.4547945205479451"/>
    <n v="15.12241054613936"/>
    <n v="624.14312617702456"/>
    <n v="624.14312617702456"/>
    <n v="17.056074766355138"/>
    <d v="2013-06-24T00:00:00"/>
    <s v="Unique"/>
  </r>
  <r>
    <n v="3421"/>
    <n v="1968"/>
    <s v="Master"/>
    <s v="Divorced"/>
    <n v="63841"/>
    <n v="0"/>
    <n v="1"/>
    <d v="2013-04-21T00:00:00"/>
    <n v="64"/>
    <n v="635"/>
    <n v="15"/>
    <n v="100"/>
    <n v="20"/>
    <n v="7"/>
    <n v="131"/>
    <x v="102"/>
    <x v="9"/>
    <n v="100"/>
    <n v="20"/>
    <n v="7"/>
    <n v="131"/>
    <n v="1"/>
    <n v="9"/>
    <n v="3"/>
    <n v="9"/>
    <n v="6"/>
    <n v="0"/>
    <n v="0"/>
    <n v="0"/>
    <n v="0"/>
    <n v="0"/>
    <n v="0"/>
    <n v="0"/>
    <x v="4"/>
    <n v="908"/>
    <n v="151.33333333333334"/>
    <n v="41.272727272727273"/>
    <m/>
    <n v="22"/>
    <n v="531"/>
    <m/>
    <n v="4.5454545454545459"/>
    <n v="2"/>
    <n v="4"/>
    <n v="4"/>
    <s v="244"/>
    <s v="About to Sleep"/>
    <m/>
    <n v="531"/>
    <n v="1.4547945205479451"/>
    <n v="15.12241054613936"/>
    <n v="624.14312617702456"/>
    <n v="624.14312617702456"/>
    <n v="1073.2089552238806"/>
    <d v="2013-06-24T00:00:00"/>
    <s v="Unique"/>
  </r>
  <r>
    <n v="11088"/>
    <n v="1971"/>
    <s v="PhD"/>
    <s v="Together"/>
    <n v="78642"/>
    <n v="0"/>
    <n v="1"/>
    <d v="2013-04-21T00:00:00"/>
    <n v="83"/>
    <n v="1396"/>
    <n v="0"/>
    <n v="322"/>
    <n v="46"/>
    <n v="35"/>
    <n v="17"/>
    <x v="471"/>
    <x v="0"/>
    <n v="322"/>
    <n v="46"/>
    <n v="35"/>
    <n v="17"/>
    <n v="1"/>
    <n v="4"/>
    <n v="9"/>
    <n v="4"/>
    <n v="6"/>
    <n v="0"/>
    <n v="0"/>
    <n v="0"/>
    <n v="0"/>
    <n v="0"/>
    <n v="0"/>
    <n v="0"/>
    <x v="0"/>
    <n v="1816"/>
    <n v="302.66666666666669"/>
    <n v="100.88888888888889"/>
    <m/>
    <n v="18"/>
    <n v="531"/>
    <m/>
    <n v="5.5555555555555554"/>
    <n v="1"/>
    <n v="4"/>
    <n v="5"/>
    <s v="145"/>
    <s v="Big Spenders"/>
    <m/>
    <n v="531"/>
    <n v="1.4547945205479451"/>
    <n v="12.372881355932204"/>
    <n v="1248.2862523540491"/>
    <n v="1248.2862523540491"/>
    <n v="15.662313432835822"/>
    <d v="2013-07-13T00:00:00"/>
    <s v="Unique"/>
  </r>
  <r>
    <n v="11071"/>
    <n v="1984"/>
    <s v="Graduation"/>
    <s v="Single"/>
    <n v="79607"/>
    <n v="0"/>
    <n v="0"/>
    <d v="2013-04-21T00:00:00"/>
    <n v="37"/>
    <n v="450"/>
    <n v="133"/>
    <n v="951"/>
    <n v="173"/>
    <n v="0"/>
    <n v="216"/>
    <x v="472"/>
    <x v="23"/>
    <n v="951"/>
    <n v="173"/>
    <s v=""/>
    <n v="216"/>
    <n v="1"/>
    <n v="3"/>
    <n v="6"/>
    <n v="6"/>
    <n v="1"/>
    <n v="0"/>
    <n v="0"/>
    <n v="0"/>
    <n v="0"/>
    <n v="0"/>
    <n v="1"/>
    <n v="0"/>
    <x v="2"/>
    <n v="1923"/>
    <n v="320.5"/>
    <n v="120.1875"/>
    <m/>
    <n v="16"/>
    <n v="531"/>
    <m/>
    <n v="6.25"/>
    <n v="4"/>
    <n v="3"/>
    <n v="5"/>
    <s v="435"/>
    <s v="Big Spenders"/>
    <m/>
    <n v="531"/>
    <n v="1.4547945205479451"/>
    <n v="10.998116760828626"/>
    <n v="1321.8361581920906"/>
    <n v="1321.8361581920906"/>
    <n v="142.8558052434457"/>
    <d v="2013-05-28T00:00:00"/>
    <s v="Unique"/>
  </r>
  <r>
    <n v="1650"/>
    <n v="1960"/>
    <s v="Master"/>
    <s v="Married"/>
    <n v="81843"/>
    <n v="0"/>
    <n v="0"/>
    <d v="2013-04-22T00:00:00"/>
    <n v="13"/>
    <n v="779"/>
    <n v="86"/>
    <n v="537"/>
    <n v="34"/>
    <n v="69"/>
    <n v="138"/>
    <x v="473"/>
    <x v="20"/>
    <n v="537"/>
    <n v="34"/>
    <n v="69"/>
    <n v="138"/>
    <n v="1"/>
    <n v="5"/>
    <n v="9"/>
    <n v="12"/>
    <n v="3"/>
    <n v="0"/>
    <n v="0"/>
    <n v="0"/>
    <n v="0"/>
    <n v="0"/>
    <n v="0"/>
    <n v="0"/>
    <x v="0"/>
    <n v="1643"/>
    <n v="273.83333333333331"/>
    <n v="60.851851851851855"/>
    <m/>
    <n v="27"/>
    <n v="530"/>
    <m/>
    <n v="3.7037037037037033"/>
    <n v="5"/>
    <n v="5"/>
    <n v="5"/>
    <s v="555"/>
    <s v="Champions"/>
    <m/>
    <n v="530"/>
    <n v="1.452054794520548"/>
    <n v="18.59433962264151"/>
    <n v="1131.5"/>
    <n v="1131.5"/>
    <n v="948.45215759849896"/>
    <d v="2013-05-05T00:00:00"/>
    <s v="Unique"/>
  </r>
  <r>
    <n v="2245"/>
    <n v="1969"/>
    <s v="Master"/>
    <s v="Married"/>
    <n v="43641"/>
    <n v="1"/>
    <n v="1"/>
    <d v="2013-04-22T00:00:00"/>
    <n v="50"/>
    <n v="57"/>
    <n v="2"/>
    <n v="51"/>
    <n v="4"/>
    <n v="2"/>
    <n v="23"/>
    <x v="55"/>
    <x v="12"/>
    <n v="51"/>
    <n v="4"/>
    <n v="2"/>
    <n v="23"/>
    <n v="3"/>
    <n v="2"/>
    <n v="1"/>
    <n v="4"/>
    <n v="6"/>
    <n v="0"/>
    <n v="0"/>
    <n v="0"/>
    <n v="0"/>
    <n v="0"/>
    <n v="0"/>
    <n v="0"/>
    <x v="0"/>
    <n v="139"/>
    <n v="23.166666666666668"/>
    <n v="13.9"/>
    <m/>
    <n v="10"/>
    <n v="530"/>
    <m/>
    <n v="30"/>
    <n v="3"/>
    <n v="2"/>
    <n v="2"/>
    <s v="322"/>
    <s v="Needs Attention"/>
    <m/>
    <n v="530"/>
    <n v="1.452054794520548"/>
    <n v="6.8867924528301883"/>
    <n v="95.726415094339615"/>
    <n v="95.726415094339615"/>
    <n v="1084.7471910112361"/>
    <d v="2013-06-11T00:00:00"/>
    <s v="Unique"/>
  </r>
  <r>
    <n v="7386"/>
    <n v="1976"/>
    <s v="Graduation"/>
    <s v="Divorced"/>
    <n v="30992"/>
    <n v="1"/>
    <n v="0"/>
    <d v="2013-04-22T00:00:00"/>
    <n v="83"/>
    <n v="17"/>
    <n v="0"/>
    <n v="14"/>
    <n v="7"/>
    <n v="3"/>
    <n v="2"/>
    <x v="474"/>
    <x v="0"/>
    <n v="14"/>
    <n v="7"/>
    <n v="3"/>
    <n v="2"/>
    <n v="1"/>
    <n v="1"/>
    <n v="0"/>
    <n v="3"/>
    <n v="7"/>
    <n v="0"/>
    <n v="0"/>
    <n v="0"/>
    <n v="0"/>
    <n v="0"/>
    <n v="0"/>
    <n v="0"/>
    <x v="2"/>
    <n v="43"/>
    <n v="7.166666666666667"/>
    <n v="8.6"/>
    <m/>
    <n v="5"/>
    <n v="530"/>
    <m/>
    <n v="20"/>
    <n v="1"/>
    <n v="1"/>
    <n v="1"/>
    <s v="111"/>
    <s v="Lost"/>
    <m/>
    <n v="530"/>
    <n v="1.452054794520548"/>
    <n v="3.4433962264150941"/>
    <n v="29.613207547169807"/>
    <n v="29.613207547169811"/>
    <n v="110.73033707865169"/>
    <d v="2013-07-14T00:00:00"/>
    <s v="Unique"/>
  </r>
  <r>
    <n v="3006"/>
    <n v="1976"/>
    <s v="Graduation"/>
    <s v="Divorced"/>
    <n v="30992"/>
    <n v="1"/>
    <n v="0"/>
    <d v="2013-04-22T00:00:00"/>
    <n v="83"/>
    <n v="17"/>
    <n v="0"/>
    <n v="14"/>
    <n v="7"/>
    <n v="3"/>
    <n v="2"/>
    <x v="474"/>
    <x v="0"/>
    <n v="14"/>
    <n v="7"/>
    <n v="3"/>
    <n v="2"/>
    <n v="1"/>
    <n v="1"/>
    <n v="0"/>
    <n v="3"/>
    <n v="7"/>
    <n v="0"/>
    <n v="0"/>
    <n v="0"/>
    <n v="0"/>
    <n v="0"/>
    <n v="0"/>
    <n v="0"/>
    <x v="2"/>
    <n v="43"/>
    <n v="7.166666666666667"/>
    <n v="8.6"/>
    <m/>
    <n v="5"/>
    <n v="530"/>
    <m/>
    <n v="20"/>
    <n v="1"/>
    <n v="1"/>
    <n v="1"/>
    <s v="111"/>
    <s v="Lost"/>
    <m/>
    <n v="530"/>
    <n v="1.452054794520548"/>
    <n v="3.4433962264150941"/>
    <n v="29.613207547169807"/>
    <n v="29.613207547169811"/>
    <n v="142.8558052434457"/>
    <d v="2013-07-14T00:00:00"/>
    <s v="Unique"/>
  </r>
  <r>
    <n v="3081"/>
    <n v="1978"/>
    <s v="PhD"/>
    <s v="Married"/>
    <n v="41014"/>
    <n v="1"/>
    <n v="0"/>
    <d v="2013-04-22T00:00:00"/>
    <n v="65"/>
    <n v="7"/>
    <n v="2"/>
    <n v="6"/>
    <n v="2"/>
    <n v="0"/>
    <n v="3"/>
    <x v="4"/>
    <x v="12"/>
    <n v="6"/>
    <n v="2"/>
    <s v=""/>
    <n v="3"/>
    <n v="1"/>
    <n v="1"/>
    <n v="0"/>
    <n v="2"/>
    <n v="7"/>
    <n v="0"/>
    <n v="0"/>
    <n v="0"/>
    <n v="0"/>
    <n v="0"/>
    <n v="0"/>
    <n v="0"/>
    <x v="0"/>
    <n v="20"/>
    <n v="3.3333333333333335"/>
    <n v="5"/>
    <m/>
    <n v="4"/>
    <n v="530"/>
    <m/>
    <n v="25"/>
    <n v="2"/>
    <n v="1"/>
    <n v="1"/>
    <s v="211"/>
    <s v="About to Sleep"/>
    <m/>
    <n v="530"/>
    <n v="1.452054794520548"/>
    <n v="2.7547169811320753"/>
    <n v="13.773584905660377"/>
    <n v="13.773584905660377"/>
    <n v="314.41947565543069"/>
    <d v="2013-06-26T00:00:00"/>
    <s v="Unique"/>
  </r>
  <r>
    <n v="7912"/>
    <n v="1978"/>
    <s v="Graduation"/>
    <s v="Married"/>
    <n v="38136"/>
    <n v="1"/>
    <n v="0"/>
    <d v="2013-04-22T00:00:00"/>
    <n v="69"/>
    <n v="8"/>
    <n v="15"/>
    <n v="27"/>
    <n v="0"/>
    <n v="20"/>
    <n v="33"/>
    <x v="76"/>
    <x v="9"/>
    <n v="27"/>
    <s v=""/>
    <n v="20"/>
    <n v="33"/>
    <n v="2"/>
    <n v="3"/>
    <n v="1"/>
    <n v="2"/>
    <n v="8"/>
    <n v="0"/>
    <n v="0"/>
    <n v="1"/>
    <n v="0"/>
    <n v="0"/>
    <n v="0"/>
    <n v="0"/>
    <x v="1"/>
    <n v="103"/>
    <n v="17.166666666666668"/>
    <n v="12.875"/>
    <m/>
    <n v="8"/>
    <n v="530"/>
    <m/>
    <n v="25"/>
    <n v="2"/>
    <n v="2"/>
    <n v="2"/>
    <s v="222"/>
    <s v="About to Sleep"/>
    <m/>
    <n v="530"/>
    <n v="1.452054794520548"/>
    <n v="5.5094339622641506"/>
    <n v="70.933962264150935"/>
    <n v="70.933962264150935"/>
    <n v="110.73033707865169"/>
    <d v="2013-06-30T00:00:00"/>
    <s v="Unique"/>
  </r>
  <r>
    <n v="7999"/>
    <n v="1955"/>
    <s v="PhD"/>
    <s v="Together"/>
    <n v="75261"/>
    <n v="0"/>
    <n v="0"/>
    <d v="2013-04-23T00:00:00"/>
    <n v="17"/>
    <n v="1239"/>
    <n v="17"/>
    <n v="413"/>
    <n v="23"/>
    <n v="34"/>
    <n v="17"/>
    <x v="475"/>
    <x v="4"/>
    <n v="413"/>
    <n v="23"/>
    <n v="34"/>
    <n v="17"/>
    <n v="1"/>
    <n v="5"/>
    <n v="6"/>
    <n v="5"/>
    <n v="2"/>
    <n v="0"/>
    <n v="0"/>
    <n v="0"/>
    <n v="1"/>
    <n v="1"/>
    <n v="1"/>
    <n v="0"/>
    <x v="0"/>
    <n v="1743"/>
    <n v="290.5"/>
    <n v="102.52941176470588"/>
    <m/>
    <n v="17"/>
    <n v="529"/>
    <m/>
    <n v="5.8823529411764701"/>
    <n v="5"/>
    <n v="3"/>
    <n v="5"/>
    <s v="535"/>
    <s v="Loyal Customers"/>
    <m/>
    <n v="529"/>
    <n v="1.4493150684931506"/>
    <n v="11.729678638941399"/>
    <n v="1202.6370510396976"/>
    <n v="1202.6370510396976"/>
    <n v="32.932330827067666"/>
    <d v="2013-05-10T00:00:00"/>
    <s v="Unique"/>
  </r>
  <r>
    <n v="1109"/>
    <n v="1982"/>
    <s v="Master"/>
    <s v="Together"/>
    <n v="27590"/>
    <n v="1"/>
    <n v="0"/>
    <d v="2013-04-23T00:00:00"/>
    <n v="38"/>
    <n v="6"/>
    <n v="0"/>
    <n v="5"/>
    <n v="0"/>
    <n v="0"/>
    <n v="1"/>
    <x v="167"/>
    <x v="0"/>
    <n v="5"/>
    <s v=""/>
    <s v=""/>
    <n v="1"/>
    <n v="1"/>
    <n v="1"/>
    <n v="0"/>
    <n v="2"/>
    <n v="7"/>
    <n v="0"/>
    <n v="0"/>
    <n v="0"/>
    <n v="0"/>
    <n v="0"/>
    <n v="0"/>
    <n v="0"/>
    <x v="0"/>
    <n v="12"/>
    <n v="2"/>
    <n v="3"/>
    <m/>
    <n v="4"/>
    <n v="529"/>
    <m/>
    <n v="25"/>
    <n v="4"/>
    <n v="1"/>
    <n v="1"/>
    <s v="411"/>
    <s v="Potential Loyalists"/>
    <m/>
    <n v="529"/>
    <n v="1.4493150684931506"/>
    <n v="2.7599243856332705"/>
    <n v="8.279773156899811"/>
    <n v="8.279773156899811"/>
    <n v="39.107142857142854"/>
    <d v="2013-05-31T00:00:00"/>
    <s v="Unique"/>
  </r>
  <r>
    <n v="2109"/>
    <n v="1990"/>
    <s v="Graduation"/>
    <s v="Single"/>
    <n v="96843"/>
    <n v="0"/>
    <n v="0"/>
    <d v="2013-04-23T00:00:00"/>
    <n v="60"/>
    <n v="448"/>
    <n v="71"/>
    <n v="951"/>
    <n v="40"/>
    <n v="17"/>
    <n v="17"/>
    <x v="329"/>
    <x v="33"/>
    <n v="951"/>
    <n v="40"/>
    <n v="17"/>
    <n v="17"/>
    <n v="1"/>
    <n v="6"/>
    <n v="11"/>
    <n v="10"/>
    <n v="2"/>
    <n v="0"/>
    <n v="0"/>
    <n v="0"/>
    <n v="0"/>
    <n v="1"/>
    <n v="1"/>
    <n v="0"/>
    <x v="0"/>
    <n v="1544"/>
    <n v="257.33333333333331"/>
    <n v="55.142857142857146"/>
    <m/>
    <n v="28"/>
    <n v="529"/>
    <m/>
    <n v="3.5714285714285712"/>
    <n v="2"/>
    <n v="5"/>
    <n v="5"/>
    <s v="255"/>
    <s v="Frequent Buyers"/>
    <m/>
    <n v="529"/>
    <n v="1.4493150684931506"/>
    <n v="19.319470699432895"/>
    <n v="1065.3308128544425"/>
    <n v="1065.3308128544425"/>
    <n v="802.03947368421052"/>
    <d v="2013-06-22T00:00:00"/>
    <s v="Unique"/>
  </r>
  <r>
    <n v="4437"/>
    <n v="1962"/>
    <s v="Graduation"/>
    <s v="Married"/>
    <n v="65316"/>
    <n v="1"/>
    <n v="1"/>
    <d v="2013-04-24T00:00:00"/>
    <n v="65"/>
    <n v="112"/>
    <n v="6"/>
    <n v="92"/>
    <n v="3"/>
    <n v="9"/>
    <n v="38"/>
    <x v="46"/>
    <x v="43"/>
    <n v="92"/>
    <n v="3"/>
    <n v="9"/>
    <n v="38"/>
    <n v="2"/>
    <n v="3"/>
    <n v="2"/>
    <n v="5"/>
    <n v="4"/>
    <n v="0"/>
    <n v="0"/>
    <n v="0"/>
    <n v="0"/>
    <n v="0"/>
    <n v="0"/>
    <n v="0"/>
    <x v="0"/>
    <n v="260"/>
    <n v="43.333333333333336"/>
    <n v="21.666666666666668"/>
    <m/>
    <n v="12"/>
    <n v="528"/>
    <m/>
    <n v="16.666666666666664"/>
    <n v="2"/>
    <n v="2"/>
    <n v="3"/>
    <s v="223"/>
    <s v="About to Sleep"/>
    <m/>
    <n v="528"/>
    <n v="1.4465753424657535"/>
    <n v="8.295454545454545"/>
    <n v="179.73484848484847"/>
    <n v="179.73484848484847"/>
    <n v="1248.2862523540491"/>
    <d v="2013-06-28T00:00:00"/>
    <s v="Unique"/>
  </r>
  <r>
    <n v="8897"/>
    <n v="1965"/>
    <s v="Graduation"/>
    <s v="Single"/>
    <n v="42720"/>
    <n v="1"/>
    <n v="1"/>
    <d v="2013-04-24T00:00:00"/>
    <n v="9"/>
    <n v="392"/>
    <n v="5"/>
    <n v="91"/>
    <n v="28"/>
    <n v="26"/>
    <n v="112"/>
    <x v="476"/>
    <x v="30"/>
    <n v="91"/>
    <n v="28"/>
    <n v="26"/>
    <n v="112"/>
    <n v="8"/>
    <n v="7"/>
    <n v="3"/>
    <n v="7"/>
    <n v="8"/>
    <n v="0"/>
    <n v="0"/>
    <n v="0"/>
    <n v="0"/>
    <n v="0"/>
    <n v="1"/>
    <n v="0"/>
    <x v="5"/>
    <n v="654"/>
    <n v="109"/>
    <n v="26.16"/>
    <m/>
    <n v="25"/>
    <n v="528"/>
    <m/>
    <n v="32"/>
    <n v="5"/>
    <n v="5"/>
    <n v="4"/>
    <s v="554"/>
    <s v="Loyal Customers"/>
    <m/>
    <n v="528"/>
    <n v="1.4465753424657535"/>
    <n v="17.282196969696969"/>
    <n v="452.10227272727269"/>
    <n v="452.10227272727269"/>
    <n v="624.14312617702456"/>
    <d v="2013-05-03T00:00:00"/>
    <s v="Unique"/>
  </r>
  <r>
    <n v="3767"/>
    <n v="1968"/>
    <s v="Graduation"/>
    <s v="Married"/>
    <n v="61314"/>
    <n v="0"/>
    <n v="1"/>
    <d v="2013-04-25T00:00:00"/>
    <n v="1"/>
    <n v="378"/>
    <n v="0"/>
    <n v="189"/>
    <n v="97"/>
    <n v="172"/>
    <n v="172"/>
    <x v="8"/>
    <x v="0"/>
    <n v="189"/>
    <n v="97"/>
    <n v="172"/>
    <n v="172"/>
    <n v="2"/>
    <n v="5"/>
    <n v="5"/>
    <n v="12"/>
    <n v="3"/>
    <n v="0"/>
    <n v="0"/>
    <n v="0"/>
    <n v="0"/>
    <n v="0"/>
    <n v="0"/>
    <n v="0"/>
    <x v="0"/>
    <n v="1008"/>
    <n v="168"/>
    <n v="42"/>
    <m/>
    <n v="24"/>
    <n v="527"/>
    <m/>
    <n v="8.3333333333333321"/>
    <n v="5"/>
    <n v="5"/>
    <n v="4"/>
    <s v="554"/>
    <s v="Loyal Customers"/>
    <m/>
    <n v="527"/>
    <n v="1.4438356164383561"/>
    <n v="16.622390891840606"/>
    <n v="698.14041745730549"/>
    <n v="698.14041745730549"/>
    <n v="624.14312617702456"/>
    <d v="2013-04-26T00:00:00"/>
    <s v="Unique"/>
  </r>
  <r>
    <n v="6141"/>
    <n v="1972"/>
    <s v="Master"/>
    <s v="Single"/>
    <n v="49494"/>
    <n v="1"/>
    <n v="0"/>
    <d v="2013-04-25T00:00:00"/>
    <n v="46"/>
    <n v="191"/>
    <n v="9"/>
    <n v="97"/>
    <n v="0"/>
    <n v="6"/>
    <n v="82"/>
    <x v="477"/>
    <x v="13"/>
    <n v="97"/>
    <s v=""/>
    <n v="6"/>
    <n v="82"/>
    <n v="2"/>
    <n v="6"/>
    <n v="1"/>
    <n v="5"/>
    <n v="7"/>
    <n v="0"/>
    <n v="0"/>
    <n v="0"/>
    <n v="0"/>
    <n v="0"/>
    <n v="0"/>
    <n v="0"/>
    <x v="2"/>
    <n v="385"/>
    <n v="64.166666666666671"/>
    <n v="27.5"/>
    <m/>
    <n v="14"/>
    <n v="527"/>
    <m/>
    <n v="14.285714285714285"/>
    <n v="3"/>
    <n v="3"/>
    <n v="3"/>
    <s v="333"/>
    <s v="Needs Attention"/>
    <m/>
    <n v="527"/>
    <n v="1.4438356164383561"/>
    <n v="9.6963946869070217"/>
    <n v="266.65085388994311"/>
    <n v="266.65085388994311"/>
    <n v="624.14312617702456"/>
    <d v="2013-06-10T00:00:00"/>
    <s v="Unique"/>
  </r>
  <r>
    <n v="221"/>
    <n v="1955"/>
    <s v="Graduation"/>
    <s v="Married"/>
    <n v="48726"/>
    <n v="0"/>
    <n v="1"/>
    <d v="2013-04-27T00:00:00"/>
    <n v="90"/>
    <n v="138"/>
    <n v="3"/>
    <n v="38"/>
    <n v="4"/>
    <n v="0"/>
    <n v="59"/>
    <x v="58"/>
    <x v="8"/>
    <n v="38"/>
    <n v="4"/>
    <s v=""/>
    <n v="59"/>
    <n v="3"/>
    <n v="3"/>
    <n v="2"/>
    <n v="4"/>
    <n v="6"/>
    <n v="0"/>
    <n v="0"/>
    <n v="0"/>
    <n v="0"/>
    <n v="0"/>
    <n v="0"/>
    <n v="0"/>
    <x v="5"/>
    <n v="242"/>
    <n v="40.333333333333336"/>
    <n v="20.166666666666668"/>
    <m/>
    <n v="12"/>
    <n v="525"/>
    <m/>
    <n v="25"/>
    <n v="1"/>
    <n v="2"/>
    <n v="3"/>
    <s v="123"/>
    <s v="Lost"/>
    <m/>
    <n v="525"/>
    <n v="1.4383561643835616"/>
    <n v="8.3428571428571434"/>
    <n v="168.24761904761908"/>
    <n v="168.24761904761905"/>
    <n v="29.613207547169811"/>
    <d v="2013-07-26T00:00:00"/>
    <s v="Unique"/>
  </r>
  <r>
    <n v="4351"/>
    <n v="1955"/>
    <s v="Graduation"/>
    <s v="Divorced"/>
    <n v="37244"/>
    <n v="1"/>
    <n v="1"/>
    <d v="2013-04-27T00:00:00"/>
    <n v="90"/>
    <n v="18"/>
    <n v="2"/>
    <n v="10"/>
    <n v="0"/>
    <n v="0"/>
    <n v="25"/>
    <x v="176"/>
    <x v="12"/>
    <n v="10"/>
    <s v=""/>
    <s v=""/>
    <n v="25"/>
    <n v="1"/>
    <n v="1"/>
    <n v="1"/>
    <n v="2"/>
    <n v="7"/>
    <n v="0"/>
    <n v="0"/>
    <n v="1"/>
    <n v="0"/>
    <n v="0"/>
    <n v="0"/>
    <n v="0"/>
    <x v="0"/>
    <n v="55"/>
    <n v="9.1666666666666661"/>
    <n v="11"/>
    <m/>
    <n v="5"/>
    <n v="525"/>
    <m/>
    <n v="20"/>
    <n v="1"/>
    <n v="1"/>
    <n v="1"/>
    <s v="111"/>
    <s v="Lost"/>
    <m/>
    <n v="525"/>
    <n v="1.4383561643835616"/>
    <n v="3.4761904761904763"/>
    <n v="38.238095238095241"/>
    <n v="38.238095238095241"/>
    <n v="1321.8361581920906"/>
    <d v="2013-07-26T00:00:00"/>
    <s v="Unique"/>
  </r>
  <r>
    <n v="9665"/>
    <n v="1957"/>
    <s v="PhD"/>
    <s v="Divorced"/>
    <n v="54237"/>
    <n v="0"/>
    <n v="1"/>
    <d v="2013-04-27T00:00:00"/>
    <n v="48"/>
    <n v="267"/>
    <n v="3"/>
    <n v="30"/>
    <n v="4"/>
    <n v="0"/>
    <n v="57"/>
    <x v="265"/>
    <x v="8"/>
    <n v="30"/>
    <n v="4"/>
    <s v=""/>
    <n v="57"/>
    <n v="4"/>
    <n v="5"/>
    <n v="2"/>
    <n v="5"/>
    <n v="6"/>
    <n v="0"/>
    <n v="0"/>
    <n v="0"/>
    <n v="0"/>
    <n v="0"/>
    <n v="0"/>
    <n v="0"/>
    <x v="3"/>
    <n v="361"/>
    <n v="60.166666666666664"/>
    <n v="22.5625"/>
    <m/>
    <n v="16"/>
    <n v="525"/>
    <m/>
    <n v="25"/>
    <n v="3"/>
    <n v="3"/>
    <n v="3"/>
    <s v="333"/>
    <s v="Needs Attention"/>
    <m/>
    <n v="525"/>
    <n v="1.4383561643835616"/>
    <n v="11.123809523809523"/>
    <n v="250.98095238095237"/>
    <n v="250.98095238095237"/>
    <n v="70.933962264150935"/>
    <d v="2013-06-14T00:00:00"/>
    <s v="Unique"/>
  </r>
  <r>
    <n v="4706"/>
    <n v="1966"/>
    <s v="Graduation"/>
    <s v="Single"/>
    <n v="34704"/>
    <n v="0"/>
    <n v="1"/>
    <d v="2013-04-27T00:00:00"/>
    <n v="65"/>
    <n v="29"/>
    <n v="0"/>
    <n v="5"/>
    <n v="0"/>
    <n v="1"/>
    <n v="5"/>
    <x v="17"/>
    <x v="0"/>
    <n v="5"/>
    <s v=""/>
    <n v="1"/>
    <n v="5"/>
    <n v="1"/>
    <n v="1"/>
    <n v="0"/>
    <n v="3"/>
    <n v="5"/>
    <n v="0"/>
    <n v="0"/>
    <n v="0"/>
    <n v="0"/>
    <n v="0"/>
    <n v="0"/>
    <n v="0"/>
    <x v="2"/>
    <n v="40"/>
    <n v="6.666666666666667"/>
    <n v="8"/>
    <m/>
    <n v="5"/>
    <n v="525"/>
    <m/>
    <n v="20"/>
    <n v="2"/>
    <n v="1"/>
    <n v="1"/>
    <s v="211"/>
    <s v="About to Sleep"/>
    <m/>
    <n v="525"/>
    <n v="1.4383561643835616"/>
    <n v="3.4761904761904763"/>
    <n v="27.80952380952381"/>
    <n v="27.80952380952381"/>
    <n v="29.613207547169811"/>
    <d v="2013-07-01T00:00:00"/>
    <s v="Unique"/>
  </r>
  <r>
    <n v="1379"/>
    <n v="1992"/>
    <s v="Master"/>
    <s v="Together"/>
    <n v="42670"/>
    <n v="0"/>
    <n v="0"/>
    <d v="2013-04-27T00:00:00"/>
    <n v="12"/>
    <n v="154"/>
    <n v="2"/>
    <n v="46"/>
    <n v="20"/>
    <n v="4"/>
    <n v="15"/>
    <x v="420"/>
    <x v="12"/>
    <n v="46"/>
    <n v="20"/>
    <n v="4"/>
    <n v="15"/>
    <n v="1"/>
    <n v="4"/>
    <n v="2"/>
    <n v="4"/>
    <n v="4"/>
    <n v="0"/>
    <n v="0"/>
    <n v="0"/>
    <n v="0"/>
    <n v="0"/>
    <n v="0"/>
    <n v="0"/>
    <x v="3"/>
    <n v="241"/>
    <n v="40.166666666666664"/>
    <n v="21.90909090909091"/>
    <m/>
    <n v="11"/>
    <n v="525"/>
    <m/>
    <n v="9.0909090909090917"/>
    <n v="5"/>
    <n v="2"/>
    <n v="3"/>
    <s v="523"/>
    <s v="Others"/>
    <m/>
    <n v="525"/>
    <n v="1.4383561643835616"/>
    <n v="7.647619047619048"/>
    <n v="167.55238095238096"/>
    <n v="167.55238095238096"/>
    <n v="13.773584905660377"/>
    <d v="2013-05-09T00:00:00"/>
    <s v="Unique"/>
  </r>
  <r>
    <n v="6289"/>
    <n v="1951"/>
    <s v="Master"/>
    <s v="Together"/>
    <n v="59385"/>
    <n v="1"/>
    <n v="1"/>
    <d v="2013-04-28T00:00:00"/>
    <n v="85"/>
    <n v="135"/>
    <n v="0"/>
    <n v="10"/>
    <n v="0"/>
    <n v="4"/>
    <n v="36"/>
    <x v="478"/>
    <x v="0"/>
    <n v="10"/>
    <s v=""/>
    <n v="4"/>
    <n v="36"/>
    <n v="2"/>
    <n v="3"/>
    <n v="1"/>
    <n v="4"/>
    <n v="5"/>
    <n v="0"/>
    <n v="0"/>
    <n v="0"/>
    <n v="0"/>
    <n v="0"/>
    <n v="0"/>
    <n v="0"/>
    <x v="0"/>
    <n v="185"/>
    <n v="30.833333333333332"/>
    <n v="18.5"/>
    <m/>
    <n v="10"/>
    <n v="524"/>
    <m/>
    <n v="20"/>
    <n v="1"/>
    <n v="2"/>
    <n v="2"/>
    <s v="122"/>
    <s v="Lost"/>
    <m/>
    <n v="524"/>
    <n v="1.4356164383561645"/>
    <n v="6.9656488549618318"/>
    <n v="128.8645038167939"/>
    <n v="128.86450381679387"/>
    <n v="95.726415094339615"/>
    <d v="2013-07-22T00:00:00"/>
    <s v="Unique"/>
  </r>
  <r>
    <n v="257"/>
    <n v="1959"/>
    <s v="PhD"/>
    <s v="Married"/>
    <n v="75032"/>
    <n v="0"/>
    <n v="1"/>
    <d v="2013-04-28T00:00:00"/>
    <n v="74"/>
    <n v="952"/>
    <n v="12"/>
    <n v="180"/>
    <n v="47"/>
    <n v="12"/>
    <n v="12"/>
    <x v="479"/>
    <x v="27"/>
    <n v="180"/>
    <n v="47"/>
    <n v="12"/>
    <n v="12"/>
    <n v="2"/>
    <n v="5"/>
    <n v="4"/>
    <n v="9"/>
    <n v="3"/>
    <n v="0"/>
    <n v="0"/>
    <n v="0"/>
    <n v="0"/>
    <n v="0"/>
    <n v="0"/>
    <n v="0"/>
    <x v="0"/>
    <n v="1215"/>
    <n v="202.5"/>
    <n v="60.75"/>
    <m/>
    <n v="20"/>
    <n v="524"/>
    <m/>
    <n v="10"/>
    <n v="2"/>
    <n v="4"/>
    <n v="5"/>
    <s v="245"/>
    <s v="Big Spenders"/>
    <m/>
    <n v="524"/>
    <n v="1.4356164383561645"/>
    <n v="13.931297709923664"/>
    <n v="846.32633587786256"/>
    <n v="846.32633587786256"/>
    <n v="1131.5"/>
    <d v="2013-07-11T00:00:00"/>
    <s v="Unique"/>
  </r>
  <r>
    <n v="3491"/>
    <n v="1975"/>
    <s v="Graduation"/>
    <s v="Together"/>
    <n v="55914"/>
    <n v="0"/>
    <n v="1"/>
    <d v="2013-04-29T00:00:00"/>
    <n v="32"/>
    <n v="384"/>
    <n v="60"/>
    <n v="364"/>
    <n v="119"/>
    <n v="101"/>
    <n v="232"/>
    <x v="480"/>
    <x v="118"/>
    <n v="364"/>
    <n v="119"/>
    <n v="101"/>
    <n v="232"/>
    <n v="4"/>
    <n v="11"/>
    <n v="6"/>
    <n v="8"/>
    <n v="7"/>
    <n v="0"/>
    <n v="0"/>
    <n v="0"/>
    <n v="0"/>
    <n v="0"/>
    <n v="0"/>
    <n v="0"/>
    <x v="1"/>
    <n v="1260"/>
    <n v="210"/>
    <n v="43.448275862068968"/>
    <m/>
    <n v="29"/>
    <n v="523"/>
    <m/>
    <n v="13.793103448275861"/>
    <n v="4"/>
    <n v="5"/>
    <n v="5"/>
    <s v="455"/>
    <s v="Frequent Buyers"/>
    <m/>
    <n v="523"/>
    <n v="1.4328767123287671"/>
    <n v="20.239005736137667"/>
    <n v="879.34990439770559"/>
    <n v="879.34990439770559"/>
    <n v="1065.3308128544425"/>
    <d v="2013-05-31T00:00:00"/>
    <s v="Unique"/>
  </r>
  <r>
    <n v="4931"/>
    <n v="1977"/>
    <s v="Graduation"/>
    <s v="Together"/>
    <n v="157146"/>
    <n v="0"/>
    <n v="0"/>
    <d v="2013-04-29T00:00:00"/>
    <n v="13"/>
    <n v="1"/>
    <n v="0"/>
    <n v="1725"/>
    <n v="2"/>
    <n v="1"/>
    <n v="1"/>
    <x v="42"/>
    <x v="0"/>
    <n v="1725"/>
    <n v="2"/>
    <n v="1"/>
    <n v="1"/>
    <n v="0"/>
    <n v="0"/>
    <n v="28"/>
    <n v="0"/>
    <n v="1"/>
    <n v="0"/>
    <n v="0"/>
    <n v="0"/>
    <n v="0"/>
    <n v="0"/>
    <n v="0"/>
    <n v="0"/>
    <x v="3"/>
    <n v="1730"/>
    <n v="288.33333333333331"/>
    <n v="61.785714285714285"/>
    <m/>
    <n v="28"/>
    <n v="523"/>
    <m/>
    <n v="0"/>
    <n v="5"/>
    <n v="5"/>
    <n v="5"/>
    <s v="555"/>
    <s v="Champions"/>
    <m/>
    <n v="523"/>
    <n v="1.4328767123287671"/>
    <n v="19.541108986615679"/>
    <n v="1207.3613766730402"/>
    <n v="1207.3613766730402"/>
    <n v="8.279773156899811"/>
    <d v="2013-05-12T00:00:00"/>
    <s v="Unique"/>
  </r>
  <r>
    <n v="8601"/>
    <n v="1980"/>
    <s v="Graduation"/>
    <s v="Married"/>
    <n v="80011"/>
    <n v="0"/>
    <n v="1"/>
    <d v="2013-04-29T00:00:00"/>
    <n v="3"/>
    <n v="421"/>
    <n v="76"/>
    <n v="536"/>
    <n v="82"/>
    <n v="178"/>
    <n v="102"/>
    <x v="481"/>
    <x v="93"/>
    <n v="536"/>
    <n v="82"/>
    <n v="178"/>
    <n v="102"/>
    <n v="2"/>
    <n v="8"/>
    <n v="6"/>
    <n v="5"/>
    <n v="4"/>
    <n v="0"/>
    <n v="0"/>
    <n v="0"/>
    <n v="0"/>
    <n v="0"/>
    <n v="0"/>
    <n v="0"/>
    <x v="4"/>
    <n v="1395"/>
    <n v="232.5"/>
    <n v="66.428571428571431"/>
    <m/>
    <n v="21"/>
    <n v="523"/>
    <m/>
    <n v="9.5238095238095237"/>
    <n v="5"/>
    <n v="4"/>
    <n v="5"/>
    <s v="545"/>
    <s v="Loyal Customers"/>
    <m/>
    <n v="523"/>
    <n v="1.4328767123287671"/>
    <n v="14.655831739961759"/>
    <n v="973.56596558317403"/>
    <n v="973.56596558317403"/>
    <n v="1202.6370510396976"/>
    <d v="2013-05-02T00:00:00"/>
    <s v="Unique"/>
  </r>
  <r>
    <n v="3865"/>
    <n v="1977"/>
    <s v="2n Cycle"/>
    <s v="Together"/>
    <n v="20981"/>
    <n v="0"/>
    <n v="0"/>
    <d v="2013-04-30T00:00:00"/>
    <n v="14"/>
    <n v="2"/>
    <n v="12"/>
    <n v="10"/>
    <n v="6"/>
    <n v="13"/>
    <n v="30"/>
    <x v="95"/>
    <x v="27"/>
    <n v="10"/>
    <n v="6"/>
    <n v="13"/>
    <n v="30"/>
    <n v="1"/>
    <n v="3"/>
    <n v="1"/>
    <n v="2"/>
    <n v="8"/>
    <n v="0"/>
    <n v="0"/>
    <n v="0"/>
    <n v="0"/>
    <n v="0"/>
    <n v="1"/>
    <n v="0"/>
    <x v="2"/>
    <n v="73"/>
    <n v="12.166666666666666"/>
    <n v="10.428571428571429"/>
    <m/>
    <n v="7"/>
    <n v="522"/>
    <m/>
    <n v="14.285714285714285"/>
    <n v="5"/>
    <n v="1"/>
    <n v="2"/>
    <s v="512"/>
    <s v="Others"/>
    <m/>
    <n v="522"/>
    <n v="1.4301369863013698"/>
    <n v="4.8946360153256707"/>
    <n v="51.044061302681996"/>
    <n v="51.044061302681996"/>
    <n v="179.73484848484847"/>
    <d v="2013-05-14T00:00:00"/>
    <s v="Unique"/>
  </r>
  <r>
    <n v="10095"/>
    <n v="1975"/>
    <s v="PhD"/>
    <s v="Divorced"/>
    <n v="74165"/>
    <n v="0"/>
    <n v="0"/>
    <d v="2013-05-01T00:00:00"/>
    <n v="9"/>
    <n v="1001"/>
    <n v="12"/>
    <n v="240"/>
    <n v="16"/>
    <n v="12"/>
    <n v="12"/>
    <x v="140"/>
    <x v="27"/>
    <n v="240"/>
    <n v="16"/>
    <n v="12"/>
    <n v="12"/>
    <n v="1"/>
    <n v="5"/>
    <n v="4"/>
    <n v="10"/>
    <n v="2"/>
    <n v="0"/>
    <n v="0"/>
    <n v="0"/>
    <n v="0"/>
    <n v="0"/>
    <n v="0"/>
    <n v="0"/>
    <x v="2"/>
    <n v="1293"/>
    <n v="215.5"/>
    <n v="64.650000000000006"/>
    <m/>
    <n v="20"/>
    <n v="521"/>
    <m/>
    <n v="5"/>
    <n v="5"/>
    <n v="4"/>
    <n v="5"/>
    <s v="545"/>
    <s v="Loyal Customers"/>
    <m/>
    <n v="521"/>
    <n v="1.4273972602739726"/>
    <n v="14.01151631477927"/>
    <n v="905.84452975047986"/>
    <n v="905.84452975047986"/>
    <n v="698.14041745730549"/>
    <d v="2013-05-10T00:00:00"/>
    <s v="Unique"/>
  </r>
  <r>
    <n v="4207"/>
    <n v="1981"/>
    <s v="PhD"/>
    <s v="Married"/>
    <n v="87171"/>
    <n v="0"/>
    <n v="0"/>
    <d v="2013-05-01T00:00:00"/>
    <n v="27"/>
    <n v="1001"/>
    <n v="44"/>
    <n v="107"/>
    <n v="58"/>
    <n v="44"/>
    <n v="44"/>
    <x v="140"/>
    <x v="40"/>
    <n v="107"/>
    <n v="58"/>
    <n v="44"/>
    <n v="44"/>
    <n v="1"/>
    <n v="6"/>
    <n v="7"/>
    <n v="11"/>
    <n v="2"/>
    <n v="0"/>
    <n v="0"/>
    <n v="1"/>
    <n v="0"/>
    <n v="1"/>
    <n v="0"/>
    <n v="0"/>
    <x v="0"/>
    <n v="1298"/>
    <n v="216.33333333333334"/>
    <n v="51.92"/>
    <m/>
    <n v="25"/>
    <n v="521"/>
    <m/>
    <n v="4"/>
    <n v="4"/>
    <n v="5"/>
    <n v="5"/>
    <s v="455"/>
    <s v="Frequent Buyers"/>
    <m/>
    <n v="521"/>
    <n v="1.4273972602739726"/>
    <n v="17.514395393474089"/>
    <n v="909.3474088291747"/>
    <n v="909.3474088291747"/>
    <n v="266.65085388994311"/>
    <d v="2013-05-28T00:00:00"/>
    <s v="Unique"/>
  </r>
  <r>
    <n v="1172"/>
    <n v="1983"/>
    <s v="PhD"/>
    <s v="Married"/>
    <n v="92491"/>
    <n v="0"/>
    <n v="0"/>
    <d v="2013-05-01T00:00:00"/>
    <n v="71"/>
    <n v="979"/>
    <n v="44"/>
    <n v="935"/>
    <n v="29"/>
    <n v="25"/>
    <n v="22"/>
    <x v="482"/>
    <x v="40"/>
    <n v="935"/>
    <n v="29"/>
    <n v="25"/>
    <n v="22"/>
    <n v="1"/>
    <n v="7"/>
    <n v="5"/>
    <n v="12"/>
    <n v="3"/>
    <n v="1"/>
    <n v="0"/>
    <n v="0"/>
    <n v="1"/>
    <n v="1"/>
    <n v="1"/>
    <n v="0"/>
    <x v="0"/>
    <n v="2034"/>
    <n v="339"/>
    <n v="81.36"/>
    <m/>
    <n v="25"/>
    <n v="521"/>
    <m/>
    <n v="4"/>
    <n v="2"/>
    <n v="5"/>
    <n v="5"/>
    <s v="255"/>
    <s v="Frequent Buyers"/>
    <m/>
    <n v="521"/>
    <n v="1.4273972602739726"/>
    <n v="17.514395393474089"/>
    <n v="1424.9712092130519"/>
    <n v="1424.9712092130519"/>
    <n v="452.10227272727269"/>
    <d v="2013-07-11T00:00:00"/>
    <s v="Unique"/>
  </r>
  <r>
    <n v="4990"/>
    <n v="1954"/>
    <s v="Graduation"/>
    <s v="Married"/>
    <n v="59111"/>
    <n v="0"/>
    <n v="0"/>
    <d v="2013-05-02T00:00:00"/>
    <n v="90"/>
    <n v="524"/>
    <n v="0"/>
    <n v="134"/>
    <n v="28"/>
    <n v="28"/>
    <n v="155"/>
    <x v="483"/>
    <x v="0"/>
    <n v="134"/>
    <n v="28"/>
    <n v="28"/>
    <n v="155"/>
    <n v="1"/>
    <n v="11"/>
    <n v="1"/>
    <n v="8"/>
    <n v="7"/>
    <n v="0"/>
    <n v="0"/>
    <n v="0"/>
    <n v="0"/>
    <n v="0"/>
    <n v="0"/>
    <n v="0"/>
    <x v="4"/>
    <n v="869"/>
    <n v="144.83333333333334"/>
    <n v="41.38095238095238"/>
    <m/>
    <n v="21"/>
    <n v="520"/>
    <m/>
    <n v="4.7619047619047619"/>
    <n v="1"/>
    <n v="4"/>
    <n v="4"/>
    <s v="144"/>
    <s v="Lost"/>
    <m/>
    <n v="520"/>
    <n v="1.4246575342465753"/>
    <n v="14.740384615384617"/>
    <n v="609.97115384615392"/>
    <n v="609.97115384615392"/>
    <n v="168.24761904761905"/>
    <d v="2013-07-31T00:00:00"/>
    <s v="Unique"/>
  </r>
  <r>
    <n v="2276"/>
    <n v="1955"/>
    <s v="Graduation"/>
    <s v="Single"/>
    <n v="57959"/>
    <n v="0"/>
    <n v="1"/>
    <d v="2013-05-02T00:00:00"/>
    <n v="71"/>
    <n v="430"/>
    <n v="16"/>
    <n v="322"/>
    <n v="43"/>
    <n v="24"/>
    <n v="33"/>
    <x v="484"/>
    <x v="15"/>
    <n v="322"/>
    <n v="43"/>
    <n v="24"/>
    <n v="33"/>
    <n v="5"/>
    <n v="4"/>
    <n v="7"/>
    <n v="11"/>
    <n v="3"/>
    <n v="0"/>
    <n v="0"/>
    <n v="0"/>
    <n v="0"/>
    <n v="0"/>
    <n v="0"/>
    <n v="0"/>
    <x v="0"/>
    <n v="868"/>
    <n v="144.66666666666666"/>
    <n v="32.148148148148145"/>
    <m/>
    <n v="27"/>
    <n v="520"/>
    <m/>
    <n v="18.518518518518519"/>
    <n v="2"/>
    <n v="5"/>
    <n v="4"/>
    <s v="254"/>
    <s v="Frequent Buyers"/>
    <m/>
    <n v="520"/>
    <n v="1.4246575342465753"/>
    <n v="18.951923076923077"/>
    <n v="609.26923076923072"/>
    <n v="609.26923076923083"/>
    <n v="27.80952380952381"/>
    <d v="2013-07-12T00:00:00"/>
    <s v="Unique"/>
  </r>
  <r>
    <n v="1165"/>
    <n v="1958"/>
    <s v="PhD"/>
    <s v="Single"/>
    <n v="50729"/>
    <n v="1"/>
    <n v="1"/>
    <d v="2013-05-02T00:00:00"/>
    <n v="62"/>
    <n v="239"/>
    <n v="13"/>
    <n v="143"/>
    <n v="45"/>
    <n v="4"/>
    <n v="52"/>
    <x v="337"/>
    <x v="22"/>
    <n v="143"/>
    <n v="45"/>
    <n v="4"/>
    <n v="52"/>
    <n v="9"/>
    <n v="6"/>
    <n v="2"/>
    <n v="7"/>
    <n v="6"/>
    <n v="0"/>
    <n v="0"/>
    <n v="0"/>
    <n v="0"/>
    <n v="0"/>
    <n v="0"/>
    <n v="0"/>
    <x v="3"/>
    <n v="496"/>
    <n v="82.666666666666671"/>
    <n v="20.666666666666668"/>
    <m/>
    <n v="24"/>
    <n v="520"/>
    <m/>
    <n v="37.5"/>
    <n v="2"/>
    <n v="5"/>
    <n v="3"/>
    <s v="253"/>
    <s v="Frequent Buyers"/>
    <m/>
    <n v="520"/>
    <n v="1.4246575342465753"/>
    <n v="16.846153846153847"/>
    <n v="348.15384615384619"/>
    <n v="348.15384615384619"/>
    <n v="167.55238095238096"/>
    <d v="2013-07-03T00:00:00"/>
    <s v="Unique"/>
  </r>
  <r>
    <n v="4864"/>
    <n v="1977"/>
    <s v="Graduation"/>
    <s v="Married"/>
    <n v="34380"/>
    <n v="1"/>
    <n v="0"/>
    <d v="2013-05-02T00:00:00"/>
    <n v="68"/>
    <n v="72"/>
    <n v="7"/>
    <n v="58"/>
    <n v="13"/>
    <n v="1"/>
    <n v="24"/>
    <x v="450"/>
    <x v="48"/>
    <n v="58"/>
    <n v="13"/>
    <n v="1"/>
    <n v="24"/>
    <n v="4"/>
    <n v="4"/>
    <n v="1"/>
    <n v="3"/>
    <n v="8"/>
    <n v="0"/>
    <n v="0"/>
    <n v="0"/>
    <n v="0"/>
    <n v="0"/>
    <n v="0"/>
    <n v="0"/>
    <x v="2"/>
    <n v="175"/>
    <n v="29.166666666666668"/>
    <n v="14.583333333333334"/>
    <m/>
    <n v="12"/>
    <n v="520"/>
    <m/>
    <n v="33.333333333333329"/>
    <n v="2"/>
    <n v="2"/>
    <n v="2"/>
    <s v="222"/>
    <s v="About to Sleep"/>
    <m/>
    <n v="520"/>
    <n v="1.4246575342465753"/>
    <n v="8.4230769230769234"/>
    <n v="122.83653846153847"/>
    <n v="122.83653846153847"/>
    <n v="250.98095238095237"/>
    <d v="2013-07-09T00:00:00"/>
    <s v="Unique"/>
  </r>
  <r>
    <n v="5631"/>
    <n v="1991"/>
    <s v="Graduation"/>
    <s v="Single"/>
    <n v="49767"/>
    <n v="0"/>
    <n v="0"/>
    <d v="2013-05-02T00:00:00"/>
    <n v="92"/>
    <n v="202"/>
    <n v="47"/>
    <n v="197"/>
    <n v="55"/>
    <n v="42"/>
    <n v="149"/>
    <x v="485"/>
    <x v="19"/>
    <n v="197"/>
    <n v="55"/>
    <n v="42"/>
    <n v="149"/>
    <n v="1"/>
    <n v="5"/>
    <n v="4"/>
    <n v="8"/>
    <n v="4"/>
    <n v="0"/>
    <n v="0"/>
    <n v="0"/>
    <n v="0"/>
    <n v="0"/>
    <n v="0"/>
    <n v="0"/>
    <x v="1"/>
    <n v="692"/>
    <n v="115.33333333333333"/>
    <n v="38.444444444444443"/>
    <m/>
    <n v="18"/>
    <n v="520"/>
    <m/>
    <n v="5.5555555555555554"/>
    <n v="1"/>
    <n v="4"/>
    <n v="4"/>
    <s v="144"/>
    <s v="Lost"/>
    <m/>
    <n v="520"/>
    <n v="1.4246575342465753"/>
    <n v="12.634615384615385"/>
    <n v="485.73076923076923"/>
    <n v="485.73076923076928"/>
    <n v="38.238095238095241"/>
    <d v="2013-08-02T00:00:00"/>
    <s v="Unique"/>
  </r>
  <r>
    <n v="3839"/>
    <n v="1958"/>
    <s v="Basic"/>
    <s v="Single"/>
    <n v="15056"/>
    <n v="1"/>
    <n v="1"/>
    <d v="2013-05-03T00:00:00"/>
    <n v="76"/>
    <n v="6"/>
    <n v="12"/>
    <n v="3"/>
    <n v="21"/>
    <n v="6"/>
    <n v="40"/>
    <x v="167"/>
    <x v="27"/>
    <n v="3"/>
    <n v="21"/>
    <n v="6"/>
    <n v="40"/>
    <n v="5"/>
    <n v="2"/>
    <n v="2"/>
    <n v="3"/>
    <n v="5"/>
    <n v="0"/>
    <n v="0"/>
    <n v="0"/>
    <n v="0"/>
    <n v="0"/>
    <n v="0"/>
    <n v="0"/>
    <x v="0"/>
    <n v="88"/>
    <n v="14.666666666666666"/>
    <n v="7.333333333333333"/>
    <m/>
    <n v="12"/>
    <n v="519"/>
    <m/>
    <n v="41.666666666666671"/>
    <n v="2"/>
    <n v="2"/>
    <n v="2"/>
    <s v="222"/>
    <s v="About to Sleep"/>
    <m/>
    <n v="519"/>
    <n v="1.4219178082191781"/>
    <n v="8.4393063583815024"/>
    <n v="61.888246628131014"/>
    <n v="61.888246628131022"/>
    <n v="879.34990439770559"/>
    <d v="2013-07-18T00:00:00"/>
    <s v="Unique"/>
  </r>
  <r>
    <n v="8015"/>
    <n v="1962"/>
    <s v="PhD"/>
    <s v="Divorced"/>
    <n v="85696"/>
    <n v="0"/>
    <n v="0"/>
    <d v="2013-05-03T00:00:00"/>
    <n v="88"/>
    <n v="714"/>
    <n v="76"/>
    <n v="395"/>
    <n v="116"/>
    <n v="0"/>
    <n v="12"/>
    <x v="267"/>
    <x v="93"/>
    <n v="395"/>
    <n v="116"/>
    <s v=""/>
    <n v="12"/>
    <n v="1"/>
    <n v="4"/>
    <n v="6"/>
    <n v="9"/>
    <n v="1"/>
    <n v="0"/>
    <n v="0"/>
    <n v="0"/>
    <n v="0"/>
    <n v="0"/>
    <n v="1"/>
    <n v="0"/>
    <x v="0"/>
    <n v="1313"/>
    <n v="218.83333333333334"/>
    <n v="65.650000000000006"/>
    <m/>
    <n v="20"/>
    <n v="519"/>
    <m/>
    <n v="5"/>
    <n v="1"/>
    <n v="4"/>
    <n v="5"/>
    <s v="145"/>
    <s v="Big Spenders"/>
    <m/>
    <n v="519"/>
    <n v="1.4219178082191781"/>
    <n v="14.065510597302504"/>
    <n v="923.40077071290943"/>
    <n v="923.40077071290943"/>
    <n v="846.32633587786256"/>
    <d v="2013-07-30T00:00:00"/>
    <s v="Unique"/>
  </r>
  <r>
    <n v="1745"/>
    <n v="1962"/>
    <s v="PhD"/>
    <s v="Divorced"/>
    <n v="85696"/>
    <n v="0"/>
    <n v="0"/>
    <d v="2013-05-03T00:00:00"/>
    <n v="88"/>
    <n v="714"/>
    <n v="76"/>
    <n v="395"/>
    <n v="116"/>
    <n v="0"/>
    <n v="12"/>
    <x v="267"/>
    <x v="93"/>
    <n v="395"/>
    <n v="116"/>
    <s v=""/>
    <n v="12"/>
    <n v="1"/>
    <n v="4"/>
    <n v="6"/>
    <n v="9"/>
    <n v="1"/>
    <n v="0"/>
    <n v="0"/>
    <n v="0"/>
    <n v="0"/>
    <n v="0"/>
    <n v="1"/>
    <n v="0"/>
    <x v="0"/>
    <n v="1313"/>
    <n v="218.83333333333334"/>
    <n v="65.650000000000006"/>
    <m/>
    <n v="20"/>
    <n v="519"/>
    <m/>
    <n v="5"/>
    <n v="1"/>
    <n v="4"/>
    <n v="5"/>
    <s v="145"/>
    <s v="Big Spenders"/>
    <m/>
    <n v="519"/>
    <n v="1.4219178082191781"/>
    <n v="14.065510597302504"/>
    <n v="923.40077071290943"/>
    <n v="923.40077071290943"/>
    <n v="128.86450381679387"/>
    <d v="2013-07-30T00:00:00"/>
    <s v="Unique"/>
  </r>
  <r>
    <n v="2428"/>
    <n v="1970"/>
    <s v="Graduation"/>
    <s v="Married"/>
    <n v="28164"/>
    <n v="1"/>
    <n v="0"/>
    <d v="2013-05-04T00:00:00"/>
    <n v="23"/>
    <n v="3"/>
    <n v="18"/>
    <n v="26"/>
    <n v="11"/>
    <n v="8"/>
    <n v="12"/>
    <x v="13"/>
    <x v="53"/>
    <n v="26"/>
    <n v="11"/>
    <n v="8"/>
    <n v="12"/>
    <n v="3"/>
    <n v="2"/>
    <n v="0"/>
    <n v="4"/>
    <n v="7"/>
    <n v="0"/>
    <n v="0"/>
    <n v="0"/>
    <n v="0"/>
    <n v="0"/>
    <n v="0"/>
    <n v="0"/>
    <x v="5"/>
    <n v="78"/>
    <n v="13"/>
    <n v="8.6666666666666661"/>
    <m/>
    <n v="9"/>
    <n v="518"/>
    <m/>
    <n v="33.333333333333329"/>
    <n v="4"/>
    <n v="2"/>
    <n v="2"/>
    <s v="422"/>
    <s v="Potential Loyalists"/>
    <m/>
    <n v="518"/>
    <n v="1.4191780821917808"/>
    <n v="6.3416988416988422"/>
    <n v="54.961389961389962"/>
    <n v="54.961389961389962"/>
    <n v="51.044061302681996"/>
    <d v="2013-05-27T00:00:00"/>
    <s v="Unique"/>
  </r>
  <r>
    <n v="922"/>
    <n v="1979"/>
    <s v="2n Cycle"/>
    <s v="Married"/>
    <n v="31086"/>
    <n v="1"/>
    <n v="1"/>
    <d v="2013-05-04T00:00:00"/>
    <n v="79"/>
    <n v="16"/>
    <n v="2"/>
    <n v="11"/>
    <n v="3"/>
    <n v="0"/>
    <n v="16"/>
    <x v="79"/>
    <x v="12"/>
    <n v="11"/>
    <n v="3"/>
    <s v=""/>
    <n v="16"/>
    <n v="2"/>
    <n v="1"/>
    <n v="1"/>
    <n v="2"/>
    <n v="8"/>
    <n v="0"/>
    <n v="0"/>
    <n v="1"/>
    <n v="0"/>
    <n v="0"/>
    <n v="0"/>
    <n v="0"/>
    <x v="5"/>
    <n v="48"/>
    <n v="8"/>
    <n v="8"/>
    <m/>
    <n v="6"/>
    <n v="518"/>
    <m/>
    <n v="33.333333333333329"/>
    <n v="2"/>
    <n v="1"/>
    <n v="1"/>
    <s v="211"/>
    <s v="About to Sleep"/>
    <m/>
    <n v="518"/>
    <n v="1.4191780821917808"/>
    <n v="4.2277992277992276"/>
    <n v="33.822393822393821"/>
    <n v="33.822393822393821"/>
    <n v="1207.3613766730402"/>
    <d v="2013-07-22T00:00:00"/>
    <s v="Unique"/>
  </r>
  <r>
    <n v="0"/>
    <n v="1985"/>
    <s v="Graduation"/>
    <s v="Married"/>
    <n v="70951"/>
    <n v="0"/>
    <n v="0"/>
    <d v="2013-05-04T00:00:00"/>
    <n v="66"/>
    <n v="239"/>
    <n v="10"/>
    <n v="554"/>
    <n v="254"/>
    <n v="87"/>
    <n v="54"/>
    <x v="337"/>
    <x v="17"/>
    <n v="554"/>
    <n v="254"/>
    <n v="87"/>
    <n v="54"/>
    <n v="1"/>
    <n v="3"/>
    <n v="4"/>
    <n v="9"/>
    <n v="1"/>
    <n v="0"/>
    <n v="0"/>
    <n v="0"/>
    <n v="0"/>
    <n v="0"/>
    <n v="0"/>
    <n v="0"/>
    <x v="3"/>
    <n v="1198"/>
    <n v="199.66666666666666"/>
    <n v="70.470588235294116"/>
    <m/>
    <n v="17"/>
    <n v="518"/>
    <m/>
    <n v="5.8823529411764701"/>
    <n v="2"/>
    <n v="3"/>
    <n v="5"/>
    <s v="235"/>
    <s v="Big Spenders"/>
    <m/>
    <n v="518"/>
    <n v="1.4191780821917808"/>
    <n v="11.978764478764479"/>
    <n v="844.15057915057912"/>
    <n v="844.15057915057923"/>
    <n v="973.56596558317403"/>
    <d v="2013-07-09T00:00:00"/>
    <s v="Unique"/>
  </r>
  <r>
    <n v="3321"/>
    <n v="1967"/>
    <s v="PhD"/>
    <s v="Together"/>
    <n v="56575"/>
    <n v="0"/>
    <n v="2"/>
    <d v="2013-05-05T00:00:00"/>
    <n v="42"/>
    <n v="421"/>
    <n v="5"/>
    <n v="90"/>
    <n v="0"/>
    <n v="16"/>
    <n v="10"/>
    <x v="481"/>
    <x v="30"/>
    <n v="90"/>
    <s v=""/>
    <n v="16"/>
    <n v="10"/>
    <n v="3"/>
    <n v="7"/>
    <n v="3"/>
    <n v="7"/>
    <n v="5"/>
    <n v="0"/>
    <n v="0"/>
    <n v="0"/>
    <n v="0"/>
    <n v="0"/>
    <n v="0"/>
    <n v="0"/>
    <x v="2"/>
    <n v="542"/>
    <n v="90.333333333333329"/>
    <n v="27.1"/>
    <m/>
    <n v="20"/>
    <n v="517"/>
    <m/>
    <n v="15"/>
    <n v="3"/>
    <n v="4"/>
    <n v="3"/>
    <s v="343"/>
    <s v="Needs Attention"/>
    <m/>
    <n v="517"/>
    <n v="1.4164383561643836"/>
    <n v="14.119922630560929"/>
    <n v="382.64990328820119"/>
    <n v="382.64990328820113"/>
    <n v="1424.9712092130519"/>
    <d v="2013-06-16T00:00:00"/>
    <s v="Unique"/>
  </r>
  <r>
    <n v="9493"/>
    <n v="1980"/>
    <s v="PhD"/>
    <s v="Single"/>
    <n v="76412"/>
    <n v="0"/>
    <n v="0"/>
    <d v="2013-05-05T00:00:00"/>
    <n v="15"/>
    <n v="840"/>
    <n v="53"/>
    <n v="804"/>
    <n v="23"/>
    <n v="71"/>
    <n v="17"/>
    <x v="486"/>
    <x v="85"/>
    <n v="804"/>
    <n v="23"/>
    <n v="71"/>
    <n v="17"/>
    <n v="1"/>
    <n v="5"/>
    <n v="4"/>
    <n v="8"/>
    <n v="3"/>
    <n v="1"/>
    <n v="0"/>
    <n v="0"/>
    <n v="0"/>
    <n v="1"/>
    <n v="1"/>
    <n v="0"/>
    <x v="2"/>
    <n v="1808"/>
    <n v="301.33333333333331"/>
    <n v="100.44444444444444"/>
    <m/>
    <n v="18"/>
    <n v="517"/>
    <m/>
    <n v="5.5555555555555554"/>
    <n v="5"/>
    <n v="4"/>
    <n v="5"/>
    <s v="545"/>
    <s v="Loyal Customers"/>
    <m/>
    <n v="517"/>
    <n v="1.4164383561643836"/>
    <n v="12.707930367504835"/>
    <n v="1276.4410058027079"/>
    <n v="1276.4410058027079"/>
    <n v="909.3474088291747"/>
    <d v="2013-05-20T00:00:00"/>
    <s v="Unique"/>
  </r>
  <r>
    <n v="1031"/>
    <n v="1989"/>
    <s v="2n Cycle"/>
    <s v="Married"/>
    <n v="85710"/>
    <n v="0"/>
    <n v="0"/>
    <d v="2013-05-05T00:00:00"/>
    <n v="5"/>
    <n v="600"/>
    <n v="20"/>
    <n v="350"/>
    <n v="29"/>
    <n v="30"/>
    <n v="33"/>
    <x v="81"/>
    <x v="54"/>
    <n v="350"/>
    <n v="29"/>
    <n v="30"/>
    <n v="33"/>
    <n v="1"/>
    <n v="6"/>
    <n v="9"/>
    <n v="10"/>
    <n v="2"/>
    <n v="0"/>
    <n v="0"/>
    <n v="0"/>
    <n v="0"/>
    <n v="1"/>
    <n v="0"/>
    <n v="0"/>
    <x v="6"/>
    <n v="1062"/>
    <n v="177"/>
    <n v="40.846153846153847"/>
    <m/>
    <n v="26"/>
    <n v="517"/>
    <m/>
    <n v="3.8461538461538463"/>
    <n v="5"/>
    <n v="5"/>
    <n v="4"/>
    <s v="554"/>
    <s v="Loyal Customers"/>
    <m/>
    <n v="517"/>
    <n v="1.4164383561643836"/>
    <n v="18.355899419729205"/>
    <n v="749.76789168278526"/>
    <n v="749.76789168278526"/>
    <n v="905.84452975047986"/>
    <d v="2013-05-10T00:00:00"/>
    <s v="Unique"/>
  </r>
  <r>
    <n v="3517"/>
    <n v="1952"/>
    <s v="Graduation"/>
    <s v="Single"/>
    <n v="40887"/>
    <n v="1"/>
    <n v="1"/>
    <d v="2013-05-06T00:00:00"/>
    <n v="32"/>
    <n v="50"/>
    <n v="4"/>
    <n v="44"/>
    <n v="10"/>
    <n v="10"/>
    <n v="43"/>
    <x v="107"/>
    <x v="16"/>
    <n v="44"/>
    <n v="10"/>
    <n v="10"/>
    <n v="43"/>
    <n v="3"/>
    <n v="3"/>
    <n v="1"/>
    <n v="3"/>
    <n v="9"/>
    <n v="0"/>
    <n v="0"/>
    <n v="0"/>
    <n v="0"/>
    <n v="0"/>
    <n v="1"/>
    <n v="0"/>
    <x v="0"/>
    <n v="161"/>
    <n v="26.833333333333332"/>
    <n v="16.100000000000001"/>
    <m/>
    <n v="10"/>
    <n v="516"/>
    <m/>
    <n v="30"/>
    <n v="4"/>
    <n v="2"/>
    <n v="2"/>
    <s v="422"/>
    <s v="Potential Loyalists"/>
    <m/>
    <n v="516"/>
    <n v="1.4136986301369863"/>
    <n v="7.0736434108527133"/>
    <n v="113.88565891472869"/>
    <n v="113.88565891472868"/>
    <n v="348.15384615384619"/>
    <d v="2013-06-07T00:00:00"/>
    <s v="Unique"/>
  </r>
  <r>
    <n v="2499"/>
    <n v="1958"/>
    <s v="2n Cycle"/>
    <s v="Single"/>
    <n v="75342"/>
    <n v="0"/>
    <n v="1"/>
    <d v="2013-05-06T00:00:00"/>
    <n v="38"/>
    <n v="204"/>
    <n v="97"/>
    <n v="97"/>
    <n v="21"/>
    <n v="118"/>
    <n v="26"/>
    <x v="40"/>
    <x v="7"/>
    <n v="97"/>
    <n v="21"/>
    <n v="118"/>
    <n v="26"/>
    <n v="1"/>
    <n v="5"/>
    <n v="2"/>
    <n v="10"/>
    <n v="4"/>
    <n v="0"/>
    <n v="0"/>
    <n v="0"/>
    <n v="0"/>
    <n v="0"/>
    <n v="0"/>
    <n v="0"/>
    <x v="0"/>
    <n v="563"/>
    <n v="93.833333333333329"/>
    <n v="31.277777777777779"/>
    <m/>
    <n v="18"/>
    <n v="516"/>
    <m/>
    <n v="5.5555555555555554"/>
    <n v="4"/>
    <n v="4"/>
    <n v="3"/>
    <s v="443"/>
    <s v="Potential Loyalists"/>
    <m/>
    <n v="516"/>
    <n v="1.4136986301369863"/>
    <n v="12.732558139534884"/>
    <n v="398.24612403100775"/>
    <n v="398.24612403100775"/>
    <n v="122.83653846153847"/>
    <d v="2013-06-13T00:00:00"/>
    <s v="Unique"/>
  </r>
  <r>
    <n v="8953"/>
    <n v="1965"/>
    <s v="Master"/>
    <s v="Single"/>
    <n v="35791"/>
    <n v="2"/>
    <n v="1"/>
    <d v="2013-05-06T00:00:00"/>
    <n v="94"/>
    <n v="27"/>
    <n v="0"/>
    <n v="5"/>
    <n v="0"/>
    <n v="0"/>
    <n v="3"/>
    <x v="169"/>
    <x v="0"/>
    <n v="5"/>
    <s v=""/>
    <s v=""/>
    <n v="3"/>
    <n v="2"/>
    <n v="1"/>
    <n v="0"/>
    <n v="3"/>
    <n v="8"/>
    <n v="0"/>
    <n v="0"/>
    <n v="0"/>
    <n v="0"/>
    <n v="0"/>
    <n v="0"/>
    <n v="0"/>
    <x v="0"/>
    <n v="35"/>
    <n v="5.833333333333333"/>
    <n v="5.833333333333333"/>
    <m/>
    <n v="6"/>
    <n v="516"/>
    <m/>
    <n v="33.333333333333329"/>
    <n v="1"/>
    <n v="1"/>
    <n v="1"/>
    <s v="111"/>
    <s v="Lost"/>
    <m/>
    <n v="516"/>
    <n v="1.4136986301369863"/>
    <n v="4.2441860465116283"/>
    <n v="24.757751937984498"/>
    <n v="24.757751937984498"/>
    <n v="609.97115384615392"/>
    <d v="2013-08-08T00:00:00"/>
    <s v="Unique"/>
  </r>
  <r>
    <n v="10258"/>
    <n v="1965"/>
    <s v="Master"/>
    <s v="Single"/>
    <n v="35791"/>
    <n v="2"/>
    <n v="1"/>
    <d v="2013-05-06T00:00:00"/>
    <n v="94"/>
    <n v="27"/>
    <n v="0"/>
    <n v="5"/>
    <n v="0"/>
    <n v="0"/>
    <n v="3"/>
    <x v="169"/>
    <x v="0"/>
    <n v="5"/>
    <s v=""/>
    <s v=""/>
    <n v="3"/>
    <n v="2"/>
    <n v="1"/>
    <n v="0"/>
    <n v="3"/>
    <n v="8"/>
    <n v="0"/>
    <n v="0"/>
    <n v="0"/>
    <n v="0"/>
    <n v="0"/>
    <n v="0"/>
    <n v="0"/>
    <x v="1"/>
    <n v="35"/>
    <n v="5.833333333333333"/>
    <n v="5.833333333333333"/>
    <m/>
    <n v="6"/>
    <n v="516"/>
    <m/>
    <n v="33.333333333333329"/>
    <n v="1"/>
    <n v="1"/>
    <n v="1"/>
    <s v="111"/>
    <s v="Lost"/>
    <m/>
    <n v="516"/>
    <n v="1.4136986301369863"/>
    <n v="4.2441860465116283"/>
    <n v="24.757751937984498"/>
    <n v="24.757751937984498"/>
    <n v="485.73076923076928"/>
    <d v="2013-08-08T00:00:00"/>
    <s v="Unique"/>
  </r>
  <r>
    <n v="8687"/>
    <n v="1978"/>
    <s v="Graduation"/>
    <s v="Together"/>
    <n v="53172"/>
    <n v="0"/>
    <n v="1"/>
    <d v="2013-05-06T00:00:00"/>
    <n v="54"/>
    <n v="121"/>
    <n v="62"/>
    <n v="90"/>
    <n v="68"/>
    <n v="20"/>
    <n v="125"/>
    <x v="318"/>
    <x v="131"/>
    <n v="90"/>
    <n v="68"/>
    <n v="20"/>
    <n v="125"/>
    <n v="3"/>
    <n v="2"/>
    <n v="3"/>
    <n v="8"/>
    <n v="3"/>
    <n v="0"/>
    <n v="0"/>
    <n v="0"/>
    <n v="0"/>
    <n v="0"/>
    <n v="0"/>
    <n v="0"/>
    <x v="6"/>
    <n v="486"/>
    <n v="81"/>
    <n v="30.375"/>
    <m/>
    <n v="16"/>
    <n v="516"/>
    <m/>
    <n v="18.75"/>
    <n v="3"/>
    <n v="3"/>
    <n v="3"/>
    <s v="333"/>
    <s v="Needs Attention"/>
    <m/>
    <n v="516"/>
    <n v="1.4136986301369863"/>
    <n v="11.317829457364342"/>
    <n v="343.77906976744185"/>
    <n v="343.77906976744185"/>
    <n v="609.26923076923083"/>
    <d v="2013-06-29T00:00:00"/>
    <s v="Unique"/>
  </r>
  <r>
    <n v="9499"/>
    <n v="1954"/>
    <s v="Graduation"/>
    <s v="Married"/>
    <n v="93404"/>
    <n v="1"/>
    <n v="2"/>
    <d v="2013-05-07T00:00:00"/>
    <n v="97"/>
    <n v="1279"/>
    <n v="15"/>
    <n v="287"/>
    <n v="20"/>
    <n v="0"/>
    <n v="15"/>
    <x v="487"/>
    <x v="9"/>
    <n v="287"/>
    <n v="20"/>
    <s v=""/>
    <n v="15"/>
    <n v="3"/>
    <n v="3"/>
    <n v="4"/>
    <n v="7"/>
    <n v="5"/>
    <n v="0"/>
    <n v="0"/>
    <n v="0"/>
    <n v="1"/>
    <n v="1"/>
    <n v="0"/>
    <n v="0"/>
    <x v="2"/>
    <n v="1616"/>
    <n v="269.33333333333331"/>
    <n v="95.058823529411768"/>
    <m/>
    <n v="17"/>
    <n v="515"/>
    <m/>
    <n v="17.647058823529413"/>
    <n v="1"/>
    <n v="3"/>
    <n v="5"/>
    <s v="135"/>
    <s v="Big Spenders"/>
    <m/>
    <n v="515"/>
    <n v="1.4109589041095891"/>
    <n v="12.048543689320388"/>
    <n v="1145.3203883495146"/>
    <n v="1145.3203883495146"/>
    <n v="923.40077071290943"/>
    <d v="2013-08-12T00:00:00"/>
    <s v="Unique"/>
  </r>
  <r>
    <n v="2942"/>
    <n v="1964"/>
    <s v="Graduation"/>
    <s v="Single"/>
    <n v="45906"/>
    <n v="0"/>
    <n v="1"/>
    <d v="2013-05-07T00:00:00"/>
    <n v="20"/>
    <n v="305"/>
    <n v="3"/>
    <n v="27"/>
    <n v="4"/>
    <n v="3"/>
    <n v="144"/>
    <x v="488"/>
    <x v="8"/>
    <n v="27"/>
    <n v="4"/>
    <n v="3"/>
    <n v="144"/>
    <n v="2"/>
    <n v="5"/>
    <n v="4"/>
    <n v="4"/>
    <n v="5"/>
    <n v="0"/>
    <n v="0"/>
    <n v="1"/>
    <n v="0"/>
    <n v="0"/>
    <n v="0"/>
    <n v="0"/>
    <x v="0"/>
    <n v="486"/>
    <n v="81"/>
    <n v="32.4"/>
    <m/>
    <n v="15"/>
    <n v="515"/>
    <m/>
    <n v="13.333333333333334"/>
    <n v="4"/>
    <n v="3"/>
    <n v="3"/>
    <s v="433"/>
    <s v="Potential Loyalists"/>
    <m/>
    <n v="515"/>
    <n v="1.4109589041095891"/>
    <n v="10.631067961165048"/>
    <n v="344.44660194174753"/>
    <n v="344.44660194174753"/>
    <n v="61.888246628131022"/>
    <d v="2013-05-27T00:00:00"/>
    <s v="Unique"/>
  </r>
  <r>
    <n v="10659"/>
    <n v="1979"/>
    <s v="2n Cycle"/>
    <s v="Together"/>
    <n v="7500"/>
    <n v="1"/>
    <n v="0"/>
    <d v="2013-05-07T00:00:00"/>
    <n v="7"/>
    <n v="2"/>
    <n v="8"/>
    <n v="11"/>
    <n v="3"/>
    <n v="8"/>
    <n v="21"/>
    <x v="95"/>
    <x v="14"/>
    <n v="11"/>
    <n v="3"/>
    <n v="8"/>
    <n v="21"/>
    <n v="4"/>
    <n v="3"/>
    <n v="2"/>
    <n v="2"/>
    <n v="7"/>
    <n v="0"/>
    <n v="0"/>
    <n v="0"/>
    <n v="0"/>
    <n v="0"/>
    <n v="0"/>
    <n v="0"/>
    <x v="6"/>
    <n v="53"/>
    <n v="8.8333333333333339"/>
    <n v="4.8181818181818183"/>
    <m/>
    <n v="11"/>
    <n v="515"/>
    <m/>
    <n v="36.363636363636367"/>
    <n v="5"/>
    <n v="2"/>
    <n v="1"/>
    <s v="521"/>
    <s v="Others"/>
    <m/>
    <n v="515"/>
    <n v="1.4109589041095891"/>
    <n v="7.7961165048543686"/>
    <n v="37.563106796116507"/>
    <n v="37.5631067961165"/>
    <n v="33.822393822393821"/>
    <d v="2013-05-14T00:00:00"/>
    <s v="Unique"/>
  </r>
  <r>
    <n v="9799"/>
    <n v="1968"/>
    <s v="PhD"/>
    <s v="Divorced"/>
    <n v="83664"/>
    <n v="1"/>
    <n v="1"/>
    <d v="2013-05-08T00:00:00"/>
    <n v="57"/>
    <n v="866"/>
    <n v="21"/>
    <n v="151"/>
    <n v="28"/>
    <n v="21"/>
    <n v="86"/>
    <x v="489"/>
    <x v="1"/>
    <n v="151"/>
    <n v="28"/>
    <n v="21"/>
    <n v="86"/>
    <n v="3"/>
    <n v="2"/>
    <n v="2"/>
    <n v="12"/>
    <n v="5"/>
    <n v="0"/>
    <n v="0"/>
    <n v="0"/>
    <n v="0"/>
    <n v="0"/>
    <n v="0"/>
    <n v="0"/>
    <x v="0"/>
    <n v="1173"/>
    <n v="195.5"/>
    <n v="61.736842105263158"/>
    <m/>
    <n v="19"/>
    <n v="514"/>
    <m/>
    <n v="15.789473684210526"/>
    <n v="3"/>
    <n v="4"/>
    <n v="4"/>
    <s v="344"/>
    <s v="Needs Attention"/>
    <m/>
    <n v="514"/>
    <n v="1.4082191780821918"/>
    <n v="13.492217898832685"/>
    <n v="832.96692607003888"/>
    <n v="832.96692607003888"/>
    <n v="844.15057915057923"/>
    <d v="2013-07-04T00:00:00"/>
    <s v="Unique"/>
  </r>
  <r>
    <n v="9495"/>
    <n v="1982"/>
    <s v="Graduation"/>
    <s v="Together"/>
    <n v="71853"/>
    <n v="0"/>
    <n v="0"/>
    <d v="2013-05-08T00:00:00"/>
    <n v="29"/>
    <n v="358"/>
    <n v="108"/>
    <n v="413"/>
    <n v="141"/>
    <n v="97"/>
    <n v="32"/>
    <x v="490"/>
    <x v="72"/>
    <n v="413"/>
    <n v="141"/>
    <n v="97"/>
    <n v="32"/>
    <n v="1"/>
    <n v="2"/>
    <n v="8"/>
    <n v="6"/>
    <n v="1"/>
    <n v="0"/>
    <n v="0"/>
    <n v="0"/>
    <n v="0"/>
    <n v="0"/>
    <n v="0"/>
    <n v="0"/>
    <x v="0"/>
    <n v="1149"/>
    <n v="191.5"/>
    <n v="67.588235294117652"/>
    <m/>
    <n v="17"/>
    <n v="514"/>
    <m/>
    <n v="5.8823529411764701"/>
    <n v="4"/>
    <n v="3"/>
    <n v="4"/>
    <s v="434"/>
    <s v="Potential Loyalists"/>
    <m/>
    <n v="514"/>
    <n v="1.4082191780821918"/>
    <n v="12.071984435797665"/>
    <n v="815.92412451361872"/>
    <n v="815.92412451361872"/>
    <n v="1276.4410058027079"/>
    <d v="2013-06-06T00:00:00"/>
    <s v="Unique"/>
  </r>
  <r>
    <n v="2631"/>
    <n v="1982"/>
    <s v="Graduation"/>
    <s v="Together"/>
    <n v="71853"/>
    <n v="0"/>
    <n v="0"/>
    <d v="2013-05-08T00:00:00"/>
    <n v="29"/>
    <n v="358"/>
    <n v="108"/>
    <n v="413"/>
    <n v="141"/>
    <n v="97"/>
    <n v="32"/>
    <x v="490"/>
    <x v="72"/>
    <n v="413"/>
    <n v="141"/>
    <n v="97"/>
    <n v="32"/>
    <n v="1"/>
    <n v="2"/>
    <n v="8"/>
    <n v="6"/>
    <n v="1"/>
    <n v="0"/>
    <n v="0"/>
    <n v="0"/>
    <n v="0"/>
    <n v="0"/>
    <n v="0"/>
    <n v="0"/>
    <x v="0"/>
    <n v="1149"/>
    <n v="191.5"/>
    <n v="67.588235294117652"/>
    <m/>
    <n v="17"/>
    <n v="514"/>
    <m/>
    <n v="5.8823529411764701"/>
    <n v="4"/>
    <n v="3"/>
    <n v="4"/>
    <s v="434"/>
    <s v="Potential Loyalists"/>
    <m/>
    <n v="514"/>
    <n v="1.4082191780821918"/>
    <n v="12.071984435797665"/>
    <n v="815.92412451361872"/>
    <n v="815.92412451361872"/>
    <n v="382.64990328820113"/>
    <d v="2013-06-06T00:00:00"/>
    <s v="Unique"/>
  </r>
  <r>
    <n v="6177"/>
    <n v="1985"/>
    <s v="PhD"/>
    <s v="Married"/>
    <n v="33454"/>
    <n v="1"/>
    <n v="0"/>
    <d v="2013-05-08T00:00:00"/>
    <n v="32"/>
    <n v="76"/>
    <n v="10"/>
    <n v="56"/>
    <n v="3"/>
    <n v="1"/>
    <n v="23"/>
    <x v="293"/>
    <x v="17"/>
    <n v="56"/>
    <n v="3"/>
    <n v="1"/>
    <n v="23"/>
    <n v="2"/>
    <n v="4"/>
    <n v="0"/>
    <n v="4"/>
    <n v="8"/>
    <n v="0"/>
    <n v="0"/>
    <n v="0"/>
    <n v="0"/>
    <n v="0"/>
    <n v="0"/>
    <n v="0"/>
    <x v="1"/>
    <n v="169"/>
    <n v="28.166666666666668"/>
    <n v="16.899999999999999"/>
    <m/>
    <n v="10"/>
    <n v="514"/>
    <m/>
    <n v="20"/>
    <n v="4"/>
    <n v="2"/>
    <n v="2"/>
    <s v="422"/>
    <s v="Potential Loyalists"/>
    <m/>
    <n v="514"/>
    <n v="1.4082191780821918"/>
    <n v="7.1011673151750969"/>
    <n v="120.00972762645912"/>
    <n v="120.00972762645914"/>
    <n v="54.961389961389962"/>
    <d v="2013-06-09T00:00:00"/>
    <s v="Unique"/>
  </r>
  <r>
    <n v="10350"/>
    <n v="1950"/>
    <s v="PhD"/>
    <s v="Married"/>
    <n v="54432"/>
    <n v="2"/>
    <n v="1"/>
    <d v="2013-05-09T00:00:00"/>
    <n v="37"/>
    <n v="33"/>
    <n v="0"/>
    <n v="5"/>
    <n v="0"/>
    <n v="0"/>
    <n v="0"/>
    <x v="370"/>
    <x v="0"/>
    <n v="5"/>
    <s v=""/>
    <s v=""/>
    <s v=""/>
    <n v="1"/>
    <n v="1"/>
    <n v="0"/>
    <n v="3"/>
    <n v="4"/>
    <n v="0"/>
    <n v="0"/>
    <n v="0"/>
    <n v="0"/>
    <n v="0"/>
    <n v="0"/>
    <n v="0"/>
    <x v="0"/>
    <n v="38"/>
    <n v="6.333333333333333"/>
    <n v="7.6"/>
    <m/>
    <n v="5"/>
    <n v="513"/>
    <m/>
    <n v="20"/>
    <n v="4"/>
    <n v="1"/>
    <n v="1"/>
    <s v="411"/>
    <s v="Potential Loyalists"/>
    <m/>
    <n v="513"/>
    <n v="1.4054794520547946"/>
    <n v="3.5575048732943468"/>
    <n v="27.037037037037035"/>
    <n v="27.037037037037035"/>
    <n v="24.757751937984498"/>
    <d v="2013-06-15T00:00:00"/>
    <s v="Unique"/>
  </r>
  <r>
    <n v="3725"/>
    <n v="1961"/>
    <s v="PhD"/>
    <s v="Single"/>
    <n v="84865"/>
    <n v="0"/>
    <n v="0"/>
    <d v="2013-05-09T00:00:00"/>
    <n v="1"/>
    <n v="1248"/>
    <n v="16"/>
    <n v="349"/>
    <n v="43"/>
    <n v="16"/>
    <n v="16"/>
    <x v="491"/>
    <x v="15"/>
    <n v="349"/>
    <n v="43"/>
    <n v="16"/>
    <n v="16"/>
    <n v="1"/>
    <n v="2"/>
    <n v="4"/>
    <n v="9"/>
    <n v="4"/>
    <n v="1"/>
    <n v="1"/>
    <n v="0"/>
    <n v="1"/>
    <n v="1"/>
    <n v="1"/>
    <n v="0"/>
    <x v="0"/>
    <n v="1688"/>
    <n v="281.33333333333331"/>
    <n v="105.5"/>
    <m/>
    <n v="16"/>
    <n v="513"/>
    <m/>
    <n v="6.25"/>
    <n v="5"/>
    <n v="3"/>
    <n v="5"/>
    <s v="535"/>
    <s v="Loyal Customers"/>
    <m/>
    <n v="513"/>
    <n v="1.4054794520547946"/>
    <n v="11.384015594541909"/>
    <n v="1201.0136452241713"/>
    <n v="1201.0136452241713"/>
    <n v="24.757751937984498"/>
    <d v="2013-05-10T00:00:00"/>
    <s v="Unique"/>
  </r>
  <r>
    <n v="11007"/>
    <n v="1968"/>
    <s v="PhD"/>
    <s v="Married"/>
    <n v="29187"/>
    <n v="1"/>
    <n v="0"/>
    <d v="2013-05-09T00:00:00"/>
    <n v="43"/>
    <n v="26"/>
    <n v="0"/>
    <n v="6"/>
    <n v="0"/>
    <n v="0"/>
    <n v="2"/>
    <x v="492"/>
    <x v="0"/>
    <n v="6"/>
    <s v=""/>
    <s v=""/>
    <n v="2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513"/>
    <m/>
    <n v="20"/>
    <n v="3"/>
    <n v="1"/>
    <n v="1"/>
    <s v="311"/>
    <s v="Needs Attention"/>
    <m/>
    <n v="513"/>
    <n v="1.4054794520547946"/>
    <n v="3.5575048732943468"/>
    <n v="24.191033138401558"/>
    <n v="24.191033138401558"/>
    <n v="749.76789168278526"/>
    <d v="2013-06-21T00:00:00"/>
    <s v="Unique"/>
  </r>
  <r>
    <n v="10141"/>
    <n v="1960"/>
    <s v="Master"/>
    <s v="Divorced"/>
    <n v="39228"/>
    <n v="0"/>
    <n v="0"/>
    <d v="2013-05-10T00:00:00"/>
    <n v="1"/>
    <n v="7"/>
    <n v="1"/>
    <n v="6"/>
    <n v="0"/>
    <n v="3"/>
    <n v="3"/>
    <x v="4"/>
    <x v="5"/>
    <n v="6"/>
    <s v=""/>
    <n v="3"/>
    <n v="3"/>
    <n v="1"/>
    <n v="0"/>
    <n v="0"/>
    <n v="3"/>
    <n v="4"/>
    <n v="0"/>
    <n v="0"/>
    <n v="0"/>
    <n v="0"/>
    <n v="0"/>
    <n v="0"/>
    <n v="0"/>
    <x v="3"/>
    <n v="20"/>
    <n v="3.3333333333333335"/>
    <n v="5"/>
    <m/>
    <n v="4"/>
    <n v="512"/>
    <m/>
    <n v="25"/>
    <n v="5"/>
    <n v="1"/>
    <n v="1"/>
    <s v="511"/>
    <s v="Others"/>
    <m/>
    <n v="512"/>
    <n v="1.4027397260273973"/>
    <n v="2.8515625"/>
    <n v="14.2578125"/>
    <n v="14.2578125"/>
    <n v="1145.3203883495146"/>
    <d v="2013-05-11T00:00:00"/>
    <s v="Unique"/>
  </r>
  <r>
    <n v="6119"/>
    <n v="1963"/>
    <s v="PhD"/>
    <s v="Single"/>
    <n v="36736"/>
    <n v="1"/>
    <n v="1"/>
    <d v="2013-05-10T00:00:00"/>
    <n v="52"/>
    <n v="10"/>
    <n v="0"/>
    <n v="3"/>
    <n v="0"/>
    <n v="0"/>
    <n v="4"/>
    <x v="122"/>
    <x v="0"/>
    <n v="3"/>
    <s v=""/>
    <s v=""/>
    <n v="4"/>
    <n v="1"/>
    <n v="1"/>
    <n v="0"/>
    <n v="2"/>
    <n v="6"/>
    <n v="0"/>
    <n v="0"/>
    <n v="0"/>
    <n v="0"/>
    <n v="0"/>
    <n v="0"/>
    <n v="0"/>
    <x v="0"/>
    <n v="17"/>
    <n v="2.8333333333333335"/>
    <n v="4.25"/>
    <m/>
    <n v="4"/>
    <n v="512"/>
    <m/>
    <n v="25"/>
    <n v="3"/>
    <n v="1"/>
    <n v="1"/>
    <s v="311"/>
    <s v="Needs Attention"/>
    <m/>
    <n v="512"/>
    <n v="1.4027397260273973"/>
    <n v="2.8515625"/>
    <n v="12.119140625"/>
    <n v="12.119140625"/>
    <n v="398.24612403100775"/>
    <d v="2013-07-01T00:00:00"/>
    <s v="Unique"/>
  </r>
  <r>
    <n v="7573"/>
    <n v="1978"/>
    <s v="PhD"/>
    <s v="Single"/>
    <n v="31626"/>
    <n v="1"/>
    <n v="0"/>
    <d v="2013-05-10T00:00:00"/>
    <n v="12"/>
    <n v="39"/>
    <n v="1"/>
    <n v="9"/>
    <n v="2"/>
    <n v="1"/>
    <n v="34"/>
    <x v="85"/>
    <x v="5"/>
    <n v="9"/>
    <n v="2"/>
    <n v="1"/>
    <n v="34"/>
    <n v="1"/>
    <n v="2"/>
    <n v="1"/>
    <n v="2"/>
    <n v="7"/>
    <n v="0"/>
    <n v="0"/>
    <n v="1"/>
    <n v="0"/>
    <n v="0"/>
    <n v="1"/>
    <n v="0"/>
    <x v="5"/>
    <n v="86"/>
    <n v="14.333333333333334"/>
    <n v="14.333333333333334"/>
    <m/>
    <n v="6"/>
    <n v="512"/>
    <m/>
    <n v="16.666666666666664"/>
    <n v="5"/>
    <n v="1"/>
    <n v="2"/>
    <s v="512"/>
    <s v="Others"/>
    <m/>
    <n v="512"/>
    <n v="1.4027397260273973"/>
    <n v="4.27734375"/>
    <n v="61.30859375"/>
    <n v="61.30859375"/>
    <n v="113.88565891472868"/>
    <d v="2013-05-22T00:00:00"/>
    <s v="Unique"/>
  </r>
  <r>
    <n v="10262"/>
    <n v="1980"/>
    <s v="Graduation"/>
    <s v="Married"/>
    <n v="15072"/>
    <n v="2"/>
    <n v="0"/>
    <d v="2013-05-10T00:00:00"/>
    <n v="96"/>
    <n v="8"/>
    <n v="2"/>
    <n v="15"/>
    <n v="0"/>
    <n v="10"/>
    <n v="18"/>
    <x v="76"/>
    <x v="12"/>
    <n v="15"/>
    <s v=""/>
    <n v="10"/>
    <n v="18"/>
    <n v="4"/>
    <n v="3"/>
    <n v="1"/>
    <n v="3"/>
    <n v="5"/>
    <n v="0"/>
    <n v="0"/>
    <n v="0"/>
    <n v="0"/>
    <n v="0"/>
    <n v="0"/>
    <n v="0"/>
    <x v="6"/>
    <n v="53"/>
    <n v="8.8333333333333339"/>
    <n v="4.8181818181818183"/>
    <m/>
    <n v="11"/>
    <n v="512"/>
    <m/>
    <n v="36.363636363636367"/>
    <n v="1"/>
    <n v="2"/>
    <n v="1"/>
    <s v="121"/>
    <s v="Lost"/>
    <m/>
    <n v="512"/>
    <n v="1.4027397260273973"/>
    <n v="7.841796875"/>
    <n v="37.783203125"/>
    <n v="37.783203125"/>
    <n v="343.77906976744185"/>
    <d v="2013-08-14T00:00:00"/>
    <s v="Unique"/>
  </r>
  <r>
    <n v="182"/>
    <n v="1946"/>
    <s v="PhD"/>
    <s v="Together"/>
    <n v="44124"/>
    <n v="0"/>
    <n v="1"/>
    <d v="2013-05-11T00:00:00"/>
    <n v="62"/>
    <n v="284"/>
    <n v="0"/>
    <n v="55"/>
    <n v="0"/>
    <n v="6"/>
    <n v="52"/>
    <x v="164"/>
    <x v="0"/>
    <n v="55"/>
    <s v=""/>
    <n v="6"/>
    <n v="52"/>
    <n v="4"/>
    <n v="6"/>
    <n v="2"/>
    <n v="5"/>
    <n v="8"/>
    <n v="0"/>
    <n v="0"/>
    <n v="0"/>
    <n v="0"/>
    <n v="0"/>
    <n v="0"/>
    <n v="0"/>
    <x v="0"/>
    <n v="397"/>
    <n v="66.166666666666671"/>
    <n v="23.352941176470587"/>
    <m/>
    <n v="17"/>
    <n v="511"/>
    <m/>
    <n v="23.52941176470588"/>
    <n v="2"/>
    <n v="3"/>
    <n v="3"/>
    <s v="233"/>
    <s v="About to Sleep"/>
    <m/>
    <n v="511"/>
    <n v="1.4"/>
    <n v="12.142857142857144"/>
    <n v="283.57142857142861"/>
    <n v="283.57142857142861"/>
    <n v="37.5631067961165"/>
    <d v="2013-07-12T00:00:00"/>
    <s v="Unique"/>
  </r>
  <r>
    <n v="9308"/>
    <n v="1954"/>
    <s v="Graduation"/>
    <s v="Married"/>
    <n v="62820"/>
    <n v="0"/>
    <n v="0"/>
    <d v="2013-05-11T00:00:00"/>
    <n v="51"/>
    <n v="398"/>
    <n v="61"/>
    <n v="265"/>
    <n v="138"/>
    <n v="61"/>
    <n v="53"/>
    <x v="152"/>
    <x v="80"/>
    <n v="265"/>
    <n v="138"/>
    <n v="61"/>
    <n v="53"/>
    <n v="1"/>
    <n v="3"/>
    <n v="4"/>
    <n v="6"/>
    <n v="1"/>
    <n v="0"/>
    <n v="0"/>
    <n v="0"/>
    <n v="0"/>
    <n v="0"/>
    <n v="0"/>
    <n v="0"/>
    <x v="3"/>
    <n v="976"/>
    <n v="162.66666666666666"/>
    <n v="69.714285714285708"/>
    <m/>
    <n v="14"/>
    <n v="511"/>
    <m/>
    <n v="7.1428571428571423"/>
    <n v="3"/>
    <n v="3"/>
    <n v="4"/>
    <s v="334"/>
    <s v="Needs Attention"/>
    <m/>
    <n v="511"/>
    <n v="1.4"/>
    <n v="10"/>
    <n v="697.14285714285711"/>
    <n v="697.14285714285722"/>
    <n v="27.037037037037035"/>
    <d v="2013-07-01T00:00:00"/>
    <s v="Unique"/>
  </r>
  <r>
    <n v="544"/>
    <n v="1954"/>
    <s v="Graduation"/>
    <s v="Married"/>
    <n v="62820"/>
    <n v="0"/>
    <n v="0"/>
    <d v="2013-05-11T00:00:00"/>
    <n v="51"/>
    <n v="398"/>
    <n v="61"/>
    <n v="265"/>
    <n v="138"/>
    <n v="61"/>
    <n v="53"/>
    <x v="152"/>
    <x v="80"/>
    <n v="265"/>
    <n v="138"/>
    <n v="61"/>
    <n v="53"/>
    <n v="1"/>
    <n v="3"/>
    <n v="4"/>
    <n v="6"/>
    <n v="1"/>
    <n v="0"/>
    <n v="0"/>
    <n v="0"/>
    <n v="0"/>
    <n v="0"/>
    <n v="0"/>
    <n v="0"/>
    <x v="0"/>
    <n v="976"/>
    <n v="162.66666666666666"/>
    <n v="69.714285714285708"/>
    <m/>
    <n v="14"/>
    <n v="511"/>
    <m/>
    <n v="7.1428571428571423"/>
    <n v="3"/>
    <n v="3"/>
    <n v="4"/>
    <s v="334"/>
    <s v="Needs Attention"/>
    <m/>
    <n v="511"/>
    <n v="1.4"/>
    <n v="10"/>
    <n v="697.14285714285711"/>
    <n v="697.14285714285722"/>
    <n v="24.191033138401558"/>
    <d v="2013-07-01T00:00:00"/>
    <s v="Unique"/>
  </r>
  <r>
    <n v="2061"/>
    <n v="1955"/>
    <s v="Graduation"/>
    <s v="Married"/>
    <n v="50737"/>
    <n v="0"/>
    <n v="1"/>
    <d v="2013-05-11T00:00:00"/>
    <n v="61"/>
    <n v="78"/>
    <n v="0"/>
    <n v="11"/>
    <n v="0"/>
    <n v="0"/>
    <n v="10"/>
    <x v="493"/>
    <x v="0"/>
    <n v="11"/>
    <s v=""/>
    <s v=""/>
    <n v="10"/>
    <n v="1"/>
    <n v="2"/>
    <n v="0"/>
    <n v="4"/>
    <n v="6"/>
    <n v="0"/>
    <n v="0"/>
    <n v="0"/>
    <n v="1"/>
    <n v="0"/>
    <n v="0"/>
    <n v="0"/>
    <x v="0"/>
    <n v="99"/>
    <n v="16.5"/>
    <n v="14.142857142857142"/>
    <m/>
    <n v="7"/>
    <n v="511"/>
    <m/>
    <n v="14.285714285714285"/>
    <n v="2"/>
    <n v="1"/>
    <n v="2"/>
    <s v="212"/>
    <s v="About to Sleep"/>
    <m/>
    <n v="511"/>
    <n v="1.4"/>
    <n v="5"/>
    <n v="70.714285714285708"/>
    <n v="70.714285714285722"/>
    <n v="832.96692607003888"/>
    <d v="2013-07-11T00:00:00"/>
    <s v="Unique"/>
  </r>
  <r>
    <n v="2150"/>
    <n v="1958"/>
    <s v="PhD"/>
    <s v="Widow"/>
    <n v="80995"/>
    <n v="0"/>
    <n v="1"/>
    <d v="2013-05-11T00:00:00"/>
    <n v="83"/>
    <n v="860"/>
    <n v="28"/>
    <n v="409"/>
    <n v="73"/>
    <n v="56"/>
    <n v="56"/>
    <x v="494"/>
    <x v="45"/>
    <n v="409"/>
    <n v="73"/>
    <n v="56"/>
    <n v="56"/>
    <n v="1"/>
    <n v="8"/>
    <n v="9"/>
    <n v="4"/>
    <n v="4"/>
    <n v="0"/>
    <n v="0"/>
    <n v="0"/>
    <n v="0"/>
    <n v="0"/>
    <n v="0"/>
    <n v="0"/>
    <x v="2"/>
    <n v="1482"/>
    <n v="247"/>
    <n v="67.36363636363636"/>
    <m/>
    <n v="22"/>
    <n v="511"/>
    <m/>
    <n v="4.5454545454545459"/>
    <n v="1"/>
    <n v="4"/>
    <n v="5"/>
    <s v="145"/>
    <s v="Big Spenders"/>
    <m/>
    <n v="511"/>
    <n v="1.4"/>
    <n v="15.714285714285715"/>
    <n v="1058.5714285714287"/>
    <n v="1058.5714285714287"/>
    <n v="344.44660194174753"/>
    <d v="2013-08-02T00:00:00"/>
    <s v="Unique"/>
  </r>
  <r>
    <n v="3033"/>
    <n v="1963"/>
    <s v="Master"/>
    <s v="Together"/>
    <n v="38620"/>
    <n v="0"/>
    <n v="0"/>
    <d v="2013-05-11T00:00:00"/>
    <n v="56"/>
    <n v="112"/>
    <n v="17"/>
    <n v="44"/>
    <n v="34"/>
    <n v="22"/>
    <n v="89"/>
    <x v="46"/>
    <x v="4"/>
    <n v="44"/>
    <n v="34"/>
    <n v="22"/>
    <n v="89"/>
    <n v="1"/>
    <n v="2"/>
    <n v="5"/>
    <n v="3"/>
    <n v="3"/>
    <n v="0"/>
    <n v="0"/>
    <n v="0"/>
    <n v="0"/>
    <n v="0"/>
    <n v="0"/>
    <n v="0"/>
    <x v="4"/>
    <n v="318"/>
    <n v="53"/>
    <n v="28.90909090909091"/>
    <m/>
    <n v="11"/>
    <n v="511"/>
    <m/>
    <n v="9.0909090909090917"/>
    <n v="3"/>
    <n v="2"/>
    <n v="3"/>
    <s v="323"/>
    <s v="Needs Attention"/>
    <m/>
    <n v="511"/>
    <n v="1.4"/>
    <n v="7.8571428571428577"/>
    <n v="227.14285714285717"/>
    <n v="227.14285714285717"/>
    <n v="815.92412451361872"/>
    <d v="2013-07-06T00:00:00"/>
    <s v="Unique"/>
  </r>
  <r>
    <n v="4119"/>
    <n v="1963"/>
    <s v="Master"/>
    <s v="Together"/>
    <n v="38620"/>
    <n v="0"/>
    <n v="0"/>
    <d v="2013-05-11T00:00:00"/>
    <n v="56"/>
    <n v="112"/>
    <n v="17"/>
    <n v="44"/>
    <n v="34"/>
    <n v="22"/>
    <n v="89"/>
    <x v="46"/>
    <x v="4"/>
    <n v="44"/>
    <n v="34"/>
    <n v="22"/>
    <n v="89"/>
    <n v="1"/>
    <n v="2"/>
    <n v="5"/>
    <n v="3"/>
    <n v="3"/>
    <n v="0"/>
    <n v="0"/>
    <n v="0"/>
    <n v="0"/>
    <n v="0"/>
    <n v="0"/>
    <n v="0"/>
    <x v="5"/>
    <n v="318"/>
    <n v="53"/>
    <n v="28.90909090909091"/>
    <m/>
    <n v="11"/>
    <n v="511"/>
    <m/>
    <n v="9.0909090909090917"/>
    <n v="3"/>
    <n v="2"/>
    <n v="3"/>
    <s v="323"/>
    <s v="Needs Attention"/>
    <m/>
    <n v="511"/>
    <n v="1.4"/>
    <n v="7.8571428571428577"/>
    <n v="227.14285714285717"/>
    <n v="227.14285714285717"/>
    <n v="120.00972762645914"/>
    <d v="2013-07-06T00:00:00"/>
    <s v="Unique"/>
  </r>
  <r>
    <n v="5048"/>
    <n v="1971"/>
    <s v="PhD"/>
    <s v="Single"/>
    <n v="42767"/>
    <n v="2"/>
    <n v="0"/>
    <d v="2013-05-11T00:00:00"/>
    <n v="53"/>
    <n v="20"/>
    <n v="6"/>
    <n v="43"/>
    <n v="19"/>
    <n v="5"/>
    <n v="38"/>
    <x v="378"/>
    <x v="43"/>
    <n v="43"/>
    <n v="19"/>
    <n v="5"/>
    <n v="38"/>
    <n v="1"/>
    <n v="3"/>
    <n v="1"/>
    <n v="2"/>
    <n v="8"/>
    <n v="0"/>
    <n v="0"/>
    <n v="0"/>
    <n v="0"/>
    <n v="0"/>
    <n v="0"/>
    <n v="0"/>
    <x v="3"/>
    <n v="131"/>
    <n v="21.833333333333332"/>
    <n v="18.714285714285715"/>
    <m/>
    <n v="7"/>
    <n v="511"/>
    <m/>
    <n v="14.285714285714285"/>
    <n v="3"/>
    <n v="1"/>
    <n v="2"/>
    <s v="312"/>
    <s v="Needs Attention"/>
    <m/>
    <n v="511"/>
    <n v="1.4"/>
    <n v="5"/>
    <n v="93.571428571428584"/>
    <n v="93.571428571428584"/>
    <n v="815.92412451361872"/>
    <d v="2013-07-03T00:00:00"/>
    <s v="Unique"/>
  </r>
  <r>
    <n v="3560"/>
    <n v="1952"/>
    <s v="Graduation"/>
    <s v="Together"/>
    <n v="83844"/>
    <n v="0"/>
    <n v="0"/>
    <d v="2013-05-12T00:00:00"/>
    <n v="57"/>
    <n v="901"/>
    <n v="31"/>
    <n v="345"/>
    <n v="75"/>
    <n v="31"/>
    <n v="191"/>
    <x v="495"/>
    <x v="109"/>
    <n v="345"/>
    <n v="75"/>
    <n v="31"/>
    <n v="191"/>
    <n v="1"/>
    <n v="4"/>
    <n v="4"/>
    <n v="11"/>
    <n v="1"/>
    <n v="0"/>
    <n v="0"/>
    <n v="0"/>
    <n v="0"/>
    <n v="1"/>
    <n v="0"/>
    <n v="0"/>
    <x v="5"/>
    <n v="1574"/>
    <n v="262.33333333333331"/>
    <n v="78.7"/>
    <m/>
    <n v="20"/>
    <n v="510"/>
    <m/>
    <n v="5"/>
    <n v="3"/>
    <n v="4"/>
    <n v="5"/>
    <s v="345"/>
    <s v="Big Spenders"/>
    <m/>
    <n v="510"/>
    <n v="1.3972602739726028"/>
    <n v="14.313725490196077"/>
    <n v="1126.4901960784314"/>
    <n v="1126.4901960784314"/>
    <n v="61.30859375"/>
    <d v="2013-07-08T00:00:00"/>
    <s v="Unique"/>
  </r>
  <r>
    <n v="241"/>
    <n v="1952"/>
    <s v="Graduation"/>
    <s v="Together"/>
    <n v="83844"/>
    <n v="0"/>
    <n v="0"/>
    <d v="2013-05-12T00:00:00"/>
    <n v="57"/>
    <n v="901"/>
    <n v="31"/>
    <n v="345"/>
    <n v="75"/>
    <n v="31"/>
    <n v="191"/>
    <x v="495"/>
    <x v="109"/>
    <n v="345"/>
    <n v="75"/>
    <n v="31"/>
    <n v="191"/>
    <n v="1"/>
    <n v="4"/>
    <n v="4"/>
    <n v="11"/>
    <n v="1"/>
    <n v="0"/>
    <n v="0"/>
    <n v="0"/>
    <n v="0"/>
    <n v="1"/>
    <n v="0"/>
    <n v="0"/>
    <x v="0"/>
    <n v="1574"/>
    <n v="262.33333333333331"/>
    <n v="78.7"/>
    <m/>
    <n v="20"/>
    <n v="510"/>
    <m/>
    <n v="5"/>
    <n v="3"/>
    <n v="4"/>
    <n v="5"/>
    <s v="345"/>
    <s v="Big Spenders"/>
    <m/>
    <n v="510"/>
    <n v="1.3972602739726028"/>
    <n v="14.313725490196077"/>
    <n v="1126.4901960784314"/>
    <n v="1126.4901960784314"/>
    <n v="12.119140625"/>
    <d v="2013-07-08T00:00:00"/>
    <s v="Unique"/>
  </r>
  <r>
    <n v="7521"/>
    <n v="1952"/>
    <s v="Graduation"/>
    <s v="Together"/>
    <n v="83844"/>
    <n v="0"/>
    <n v="0"/>
    <d v="2013-05-12T00:00:00"/>
    <n v="57"/>
    <n v="901"/>
    <n v="31"/>
    <n v="345"/>
    <n v="75"/>
    <n v="31"/>
    <n v="191"/>
    <x v="495"/>
    <x v="109"/>
    <n v="345"/>
    <n v="75"/>
    <n v="31"/>
    <n v="191"/>
    <n v="1"/>
    <n v="4"/>
    <n v="4"/>
    <n v="11"/>
    <n v="1"/>
    <n v="0"/>
    <n v="0"/>
    <n v="0"/>
    <n v="0"/>
    <n v="1"/>
    <n v="0"/>
    <n v="0"/>
    <x v="2"/>
    <n v="1574"/>
    <n v="262.33333333333331"/>
    <n v="78.7"/>
    <m/>
    <n v="20"/>
    <n v="510"/>
    <m/>
    <n v="5"/>
    <n v="3"/>
    <n v="4"/>
    <n v="5"/>
    <s v="345"/>
    <s v="Big Spenders"/>
    <m/>
    <n v="510"/>
    <n v="1.3972602739726028"/>
    <n v="14.313725490196077"/>
    <n v="1126.4901960784314"/>
    <n v="1126.4901960784314"/>
    <n v="37.783203125"/>
    <d v="2013-07-08T00:00:00"/>
    <s v="Unique"/>
  </r>
  <r>
    <n v="9305"/>
    <n v="1976"/>
    <s v="2n Cycle"/>
    <s v="Single"/>
    <n v="79689"/>
    <n v="0"/>
    <n v="0"/>
    <d v="2013-05-12T00:00:00"/>
    <n v="65"/>
    <n v="311"/>
    <n v="26"/>
    <n v="640"/>
    <n v="180"/>
    <n v="37"/>
    <n v="121"/>
    <x v="496"/>
    <x v="36"/>
    <n v="640"/>
    <n v="180"/>
    <n v="37"/>
    <n v="121"/>
    <n v="1"/>
    <n v="4"/>
    <n v="9"/>
    <n v="13"/>
    <n v="2"/>
    <n v="0"/>
    <n v="0"/>
    <n v="0"/>
    <n v="0"/>
    <n v="0"/>
    <n v="0"/>
    <n v="0"/>
    <x v="0"/>
    <n v="1315"/>
    <n v="219.16666666666666"/>
    <n v="48.703703703703702"/>
    <m/>
    <n v="27"/>
    <n v="510"/>
    <m/>
    <n v="3.7037037037037033"/>
    <n v="2"/>
    <n v="5"/>
    <n v="5"/>
    <s v="255"/>
    <s v="Frequent Buyers"/>
    <m/>
    <n v="510"/>
    <n v="1.3972602739726028"/>
    <n v="19.323529411764707"/>
    <n v="941.12745098039215"/>
    <n v="941.12745098039215"/>
    <n v="1201.0136452241713"/>
    <d v="2013-07-16T00:00:00"/>
    <s v="Unique"/>
  </r>
  <r>
    <n v="5552"/>
    <n v="1963"/>
    <s v="Master"/>
    <s v="Divorced"/>
    <n v="48721"/>
    <n v="1"/>
    <n v="1"/>
    <d v="2013-05-13T00:00:00"/>
    <n v="50"/>
    <n v="81"/>
    <n v="18"/>
    <n v="113"/>
    <n v="47"/>
    <n v="13"/>
    <n v="21"/>
    <x v="497"/>
    <x v="53"/>
    <n v="113"/>
    <n v="47"/>
    <n v="13"/>
    <n v="21"/>
    <n v="6"/>
    <n v="4"/>
    <n v="2"/>
    <n v="5"/>
    <n v="6"/>
    <n v="0"/>
    <n v="0"/>
    <n v="0"/>
    <n v="0"/>
    <n v="0"/>
    <n v="0"/>
    <n v="0"/>
    <x v="3"/>
    <n v="293"/>
    <n v="48.833333333333336"/>
    <n v="17.235294117647058"/>
    <m/>
    <n v="17"/>
    <n v="509"/>
    <m/>
    <n v="35.294117647058826"/>
    <n v="3"/>
    <n v="3"/>
    <n v="3"/>
    <s v="333"/>
    <s v="Needs Attention"/>
    <m/>
    <n v="509"/>
    <n v="1.3945205479452054"/>
    <n v="12.19056974459725"/>
    <n v="210.10805500982318"/>
    <n v="210.1080550098232"/>
    <n v="14.2578125"/>
    <d v="2013-07-02T00:00:00"/>
    <s v="Unique"/>
  </r>
  <r>
    <n v="1044"/>
    <n v="1953"/>
    <s v="Graduation"/>
    <s v="Together"/>
    <n v="58398"/>
    <n v="0"/>
    <n v="0"/>
    <d v="2013-05-14T00:00:00"/>
    <n v="44"/>
    <n v="299"/>
    <n v="5"/>
    <n v="201"/>
    <n v="21"/>
    <n v="21"/>
    <n v="49"/>
    <x v="498"/>
    <x v="30"/>
    <n v="201"/>
    <n v="21"/>
    <n v="21"/>
    <n v="49"/>
    <n v="3"/>
    <n v="5"/>
    <n v="4"/>
    <n v="8"/>
    <n v="4"/>
    <n v="0"/>
    <n v="0"/>
    <n v="0"/>
    <n v="0"/>
    <n v="0"/>
    <n v="0"/>
    <n v="0"/>
    <x v="4"/>
    <n v="596"/>
    <n v="99.333333333333329"/>
    <n v="29.8"/>
    <m/>
    <n v="20"/>
    <n v="508"/>
    <m/>
    <n v="15"/>
    <n v="3"/>
    <n v="4"/>
    <n v="3"/>
    <s v="343"/>
    <s v="Needs Attention"/>
    <m/>
    <n v="508"/>
    <n v="1.3917808219178083"/>
    <n v="14.37007874015748"/>
    <n v="428.22834645669292"/>
    <n v="428.22834645669292"/>
    <n v="1058.5714285714287"/>
    <d v="2013-06-27T00:00:00"/>
    <s v="Unique"/>
  </r>
  <r>
    <n v="125"/>
    <n v="1958"/>
    <s v="2n Cycle"/>
    <s v="Together"/>
    <n v="53083"/>
    <n v="1"/>
    <n v="1"/>
    <d v="2013-05-15T00:00:00"/>
    <n v="65"/>
    <n v="215"/>
    <n v="7"/>
    <n v="33"/>
    <n v="3"/>
    <n v="0"/>
    <n v="13"/>
    <x v="499"/>
    <x v="48"/>
    <n v="33"/>
    <n v="3"/>
    <s v=""/>
    <n v="13"/>
    <n v="6"/>
    <n v="5"/>
    <n v="1"/>
    <n v="5"/>
    <n v="7"/>
    <n v="0"/>
    <n v="0"/>
    <n v="0"/>
    <n v="1"/>
    <n v="0"/>
    <n v="0"/>
    <n v="0"/>
    <x v="6"/>
    <n v="271"/>
    <n v="45.166666666666664"/>
    <n v="15.941176470588236"/>
    <m/>
    <n v="17"/>
    <n v="507"/>
    <m/>
    <n v="35.294117647058826"/>
    <n v="2"/>
    <n v="3"/>
    <n v="3"/>
    <s v="233"/>
    <s v="About to Sleep"/>
    <m/>
    <n v="507"/>
    <n v="1.3890410958904109"/>
    <n v="12.238658777120316"/>
    <n v="195.09861932938855"/>
    <n v="195.09861932938855"/>
    <n v="227.14285714285717"/>
    <d v="2013-07-19T00:00:00"/>
    <s v="Unique"/>
  </r>
  <r>
    <n v="1404"/>
    <n v="1968"/>
    <s v="Graduation"/>
    <s v="Together"/>
    <n v="34916"/>
    <n v="2"/>
    <n v="0"/>
    <d v="2013-05-15T00:00:00"/>
    <n v="89"/>
    <n v="51"/>
    <n v="23"/>
    <n v="82"/>
    <n v="33"/>
    <n v="0"/>
    <n v="42"/>
    <x v="234"/>
    <x v="46"/>
    <n v="82"/>
    <n v="33"/>
    <s v=""/>
    <n v="42"/>
    <n v="4"/>
    <n v="5"/>
    <n v="1"/>
    <n v="3"/>
    <n v="9"/>
    <n v="0"/>
    <n v="0"/>
    <n v="0"/>
    <n v="0"/>
    <n v="0"/>
    <n v="0"/>
    <n v="0"/>
    <x v="3"/>
    <n v="231"/>
    <n v="38.5"/>
    <n v="17.76923076923077"/>
    <m/>
    <n v="13"/>
    <n v="507"/>
    <m/>
    <n v="30.76923076923077"/>
    <n v="1"/>
    <n v="3"/>
    <n v="3"/>
    <s v="133"/>
    <s v="Lost"/>
    <m/>
    <n v="507"/>
    <n v="1.3890410958904109"/>
    <n v="9.3589743589743595"/>
    <n v="166.30177514792902"/>
    <n v="166.30177514792899"/>
    <n v="283.57142857142861"/>
    <d v="2013-08-12T00:00:00"/>
    <s v="Unique"/>
  </r>
  <r>
    <n v="948"/>
    <n v="1971"/>
    <s v="Graduation"/>
    <s v="Single"/>
    <n v="10245"/>
    <n v="1"/>
    <n v="0"/>
    <d v="2013-05-15T00:00:00"/>
    <n v="32"/>
    <n v="4"/>
    <n v="7"/>
    <n v="7"/>
    <n v="6"/>
    <n v="4"/>
    <n v="13"/>
    <x v="198"/>
    <x v="48"/>
    <n v="7"/>
    <n v="6"/>
    <n v="4"/>
    <n v="13"/>
    <n v="3"/>
    <n v="1"/>
    <n v="2"/>
    <n v="2"/>
    <n v="5"/>
    <n v="0"/>
    <n v="0"/>
    <n v="0"/>
    <n v="0"/>
    <n v="0"/>
    <n v="0"/>
    <n v="0"/>
    <x v="0"/>
    <n v="41"/>
    <n v="6.833333333333333"/>
    <n v="5.125"/>
    <m/>
    <n v="8"/>
    <n v="507"/>
    <m/>
    <n v="37.5"/>
    <n v="4"/>
    <n v="2"/>
    <n v="1"/>
    <s v="421"/>
    <s v="Potential Loyalists"/>
    <m/>
    <n v="507"/>
    <n v="1.3890410958904109"/>
    <n v="5.7593688362919133"/>
    <n v="29.516765285996055"/>
    <n v="29.516765285996055"/>
    <n v="227.14285714285717"/>
    <d v="2013-06-16T00:00:00"/>
    <s v="Unique"/>
  </r>
  <r>
    <n v="1606"/>
    <n v="1971"/>
    <s v="Graduation"/>
    <s v="Together"/>
    <n v="38590"/>
    <n v="1"/>
    <n v="0"/>
    <d v="2013-05-15T00:00:00"/>
    <n v="65"/>
    <n v="3"/>
    <n v="1"/>
    <n v="8"/>
    <n v="4"/>
    <n v="3"/>
    <n v="3"/>
    <x v="13"/>
    <x v="5"/>
    <n v="8"/>
    <n v="4"/>
    <n v="3"/>
    <n v="3"/>
    <n v="1"/>
    <n v="1"/>
    <n v="0"/>
    <n v="2"/>
    <n v="8"/>
    <n v="0"/>
    <n v="0"/>
    <n v="0"/>
    <n v="0"/>
    <n v="0"/>
    <n v="0"/>
    <n v="0"/>
    <x v="3"/>
    <n v="22"/>
    <n v="3.6666666666666665"/>
    <n v="5.5"/>
    <m/>
    <n v="4"/>
    <n v="507"/>
    <m/>
    <n v="25"/>
    <n v="2"/>
    <n v="1"/>
    <n v="1"/>
    <s v="211"/>
    <s v="About to Sleep"/>
    <m/>
    <n v="507"/>
    <n v="1.3890410958904109"/>
    <n v="2.8796844181459567"/>
    <n v="15.838264299802761"/>
    <n v="15.838264299802761"/>
    <n v="70.714285714285722"/>
    <d v="2013-07-19T00:00:00"/>
    <s v="Unique"/>
  </r>
  <r>
    <n v="8754"/>
    <n v="1974"/>
    <s v="PhD"/>
    <s v="Together"/>
    <n v="45068"/>
    <n v="0"/>
    <n v="1"/>
    <d v="2013-05-16T00:00:00"/>
    <n v="25"/>
    <n v="14"/>
    <n v="0"/>
    <n v="3"/>
    <n v="0"/>
    <n v="0"/>
    <n v="3"/>
    <x v="101"/>
    <x v="0"/>
    <n v="3"/>
    <s v=""/>
    <s v=""/>
    <n v="3"/>
    <n v="1"/>
    <n v="1"/>
    <n v="0"/>
    <n v="2"/>
    <n v="7"/>
    <n v="0"/>
    <n v="0"/>
    <n v="0"/>
    <n v="0"/>
    <n v="0"/>
    <n v="0"/>
    <n v="0"/>
    <x v="0"/>
    <n v="20"/>
    <n v="3.3333333333333335"/>
    <n v="5"/>
    <m/>
    <n v="4"/>
    <n v="506"/>
    <m/>
    <n v="25"/>
    <n v="4"/>
    <n v="1"/>
    <n v="1"/>
    <s v="411"/>
    <s v="Potential Loyalists"/>
    <m/>
    <n v="506"/>
    <n v="1.3863013698630138"/>
    <n v="2.885375494071146"/>
    <n v="14.426877470355731"/>
    <n v="14.426877470355731"/>
    <n v="93.571428571428584"/>
    <d v="2013-06-10T00:00:00"/>
    <s v="Unique"/>
  </r>
  <r>
    <n v="9370"/>
    <n v="1945"/>
    <s v="PhD"/>
    <s v="Married"/>
    <n v="65846"/>
    <n v="0"/>
    <n v="0"/>
    <d v="2013-05-17T00:00:00"/>
    <n v="68"/>
    <n v="562"/>
    <n v="81"/>
    <n v="276"/>
    <n v="80"/>
    <n v="40"/>
    <n v="81"/>
    <x v="437"/>
    <x v="128"/>
    <n v="276"/>
    <n v="80"/>
    <n v="40"/>
    <n v="81"/>
    <n v="1"/>
    <n v="6"/>
    <n v="3"/>
    <n v="6"/>
    <n v="4"/>
    <n v="0"/>
    <n v="0"/>
    <n v="0"/>
    <n v="0"/>
    <n v="0"/>
    <n v="0"/>
    <n v="0"/>
    <x v="2"/>
    <n v="1120"/>
    <n v="186.66666666666666"/>
    <n v="70"/>
    <m/>
    <n v="16"/>
    <n v="505"/>
    <m/>
    <n v="6.25"/>
    <n v="2"/>
    <n v="3"/>
    <n v="4"/>
    <s v="234"/>
    <s v="About to Sleep"/>
    <m/>
    <n v="505"/>
    <n v="1.3835616438356164"/>
    <n v="11.564356435643564"/>
    <n v="809.50495049504946"/>
    <n v="809.50495049504957"/>
    <n v="697.14285714285722"/>
    <d v="2013-07-24T00:00:00"/>
    <s v="Unique"/>
  </r>
  <r>
    <n v="6374"/>
    <n v="1954"/>
    <s v="PhD"/>
    <s v="Married"/>
    <n v="36930"/>
    <n v="0"/>
    <n v="1"/>
    <d v="2013-05-17T00:00:00"/>
    <n v="50"/>
    <n v="223"/>
    <n v="2"/>
    <n v="31"/>
    <n v="0"/>
    <n v="2"/>
    <n v="39"/>
    <x v="500"/>
    <x v="12"/>
    <n v="31"/>
    <s v=""/>
    <n v="2"/>
    <n v="39"/>
    <n v="5"/>
    <n v="5"/>
    <n v="2"/>
    <n v="4"/>
    <n v="8"/>
    <n v="0"/>
    <n v="0"/>
    <n v="0"/>
    <n v="0"/>
    <n v="0"/>
    <n v="0"/>
    <n v="0"/>
    <x v="0"/>
    <n v="297"/>
    <n v="49.5"/>
    <n v="18.5625"/>
    <m/>
    <n v="16"/>
    <n v="505"/>
    <m/>
    <n v="31.25"/>
    <n v="3"/>
    <n v="3"/>
    <n v="3"/>
    <s v="333"/>
    <s v="Needs Attention"/>
    <m/>
    <n v="505"/>
    <n v="1.3835616438356164"/>
    <n v="11.564356435643564"/>
    <n v="214.66336633663366"/>
    <n v="214.66336633663366"/>
    <n v="1126.4901960784314"/>
    <d v="2013-07-06T00:00:00"/>
    <s v="Unique"/>
  </r>
  <r>
    <n v="5125"/>
    <n v="1960"/>
    <s v="Graduation"/>
    <s v="Married"/>
    <n v="79530"/>
    <n v="0"/>
    <n v="0"/>
    <d v="2013-05-17T00:00:00"/>
    <n v="64"/>
    <n v="333"/>
    <n v="0"/>
    <n v="815"/>
    <n v="129"/>
    <n v="42"/>
    <n v="29"/>
    <x v="501"/>
    <x v="0"/>
    <n v="815"/>
    <n v="129"/>
    <n v="42"/>
    <n v="29"/>
    <n v="1"/>
    <n v="4"/>
    <n v="10"/>
    <n v="11"/>
    <n v="2"/>
    <n v="0"/>
    <n v="0"/>
    <n v="0"/>
    <n v="0"/>
    <n v="0"/>
    <n v="0"/>
    <n v="0"/>
    <x v="0"/>
    <n v="1348"/>
    <n v="224.66666666666666"/>
    <n v="51.846153846153847"/>
    <m/>
    <n v="26"/>
    <n v="505"/>
    <m/>
    <n v="3.8461538461538463"/>
    <n v="2"/>
    <n v="5"/>
    <n v="5"/>
    <s v="255"/>
    <s v="Frequent Buyers"/>
    <m/>
    <n v="505"/>
    <n v="1.3835616438356164"/>
    <n v="18.792079207920793"/>
    <n v="974.29702970297035"/>
    <n v="974.29702970297035"/>
    <n v="1126.4901960784314"/>
    <d v="2013-07-20T00:00:00"/>
    <s v="Unique"/>
  </r>
  <r>
    <n v="675"/>
    <n v="1973"/>
    <s v="Master"/>
    <s v="Divorced"/>
    <n v="52034"/>
    <n v="1"/>
    <n v="1"/>
    <d v="2013-05-17T00:00:00"/>
    <n v="67"/>
    <n v="146"/>
    <n v="0"/>
    <n v="93"/>
    <n v="7"/>
    <n v="13"/>
    <n v="73"/>
    <x v="502"/>
    <x v="0"/>
    <n v="93"/>
    <n v="7"/>
    <n v="13"/>
    <n v="73"/>
    <n v="5"/>
    <n v="4"/>
    <n v="2"/>
    <n v="5"/>
    <n v="7"/>
    <n v="0"/>
    <n v="0"/>
    <n v="0"/>
    <n v="0"/>
    <n v="0"/>
    <n v="0"/>
    <n v="0"/>
    <x v="0"/>
    <n v="332"/>
    <n v="55.333333333333336"/>
    <n v="20.75"/>
    <m/>
    <n v="16"/>
    <n v="505"/>
    <m/>
    <n v="31.25"/>
    <n v="2"/>
    <n v="3"/>
    <n v="3"/>
    <s v="233"/>
    <s v="About to Sleep"/>
    <m/>
    <n v="505"/>
    <n v="1.3835616438356164"/>
    <n v="11.564356435643564"/>
    <n v="239.96039603960395"/>
    <n v="239.96039603960398"/>
    <n v="941.12745098039215"/>
    <d v="2013-07-23T00:00:00"/>
    <s v="Unique"/>
  </r>
  <r>
    <n v="10669"/>
    <n v="1981"/>
    <s v="Graduation"/>
    <s v="Married"/>
    <n v="54386"/>
    <n v="0"/>
    <n v="1"/>
    <d v="2013-05-17T00:00:00"/>
    <n v="8"/>
    <n v="277"/>
    <n v="21"/>
    <n v="64"/>
    <n v="62"/>
    <n v="21"/>
    <n v="25"/>
    <x v="503"/>
    <x v="1"/>
    <n v="64"/>
    <n v="62"/>
    <n v="21"/>
    <n v="25"/>
    <n v="2"/>
    <n v="3"/>
    <n v="2"/>
    <n v="10"/>
    <n v="3"/>
    <n v="0"/>
    <n v="0"/>
    <n v="0"/>
    <n v="0"/>
    <n v="0"/>
    <n v="0"/>
    <n v="0"/>
    <x v="0"/>
    <n v="470"/>
    <n v="78.333333333333329"/>
    <n v="27.647058823529413"/>
    <m/>
    <n v="17"/>
    <n v="505"/>
    <m/>
    <n v="11.76470588235294"/>
    <n v="5"/>
    <n v="3"/>
    <n v="3"/>
    <s v="533"/>
    <s v="Loyal Customers"/>
    <m/>
    <n v="505"/>
    <n v="1.3835616438356164"/>
    <n v="12.287128712871286"/>
    <n v="339.70297029702971"/>
    <n v="339.70297029702971"/>
    <n v="1126.4901960784314"/>
    <d v="2013-05-25T00:00:00"/>
    <s v="Unique"/>
  </r>
  <r>
    <n v="5602"/>
    <n v="1989"/>
    <s v="PhD"/>
    <s v="Together"/>
    <n v="66973"/>
    <n v="0"/>
    <n v="0"/>
    <d v="2013-05-17T00:00:00"/>
    <n v="98"/>
    <n v="466"/>
    <n v="22"/>
    <n v="432"/>
    <n v="147"/>
    <n v="113"/>
    <n v="102"/>
    <x v="504"/>
    <x v="83"/>
    <n v="432"/>
    <n v="147"/>
    <n v="113"/>
    <n v="102"/>
    <n v="1"/>
    <n v="8"/>
    <n v="7"/>
    <n v="12"/>
    <n v="3"/>
    <n v="0"/>
    <n v="0"/>
    <n v="0"/>
    <n v="0"/>
    <n v="0"/>
    <n v="0"/>
    <n v="0"/>
    <x v="6"/>
    <n v="1282"/>
    <n v="213.66666666666666"/>
    <n v="45.785714285714285"/>
    <m/>
    <n v="28"/>
    <n v="505"/>
    <m/>
    <n v="3.5714285714285712"/>
    <n v="1"/>
    <n v="5"/>
    <n v="5"/>
    <s v="155"/>
    <s v="Frequent Buyers"/>
    <m/>
    <n v="505"/>
    <n v="1.3835616438356164"/>
    <n v="20.237623762376238"/>
    <n v="926.59405940594058"/>
    <n v="926.59405940594058"/>
    <n v="697.14285714285722"/>
    <d v="2013-08-23T00:00:00"/>
    <s v="Unique"/>
  </r>
  <r>
    <n v="4637"/>
    <n v="1954"/>
    <s v="PhD"/>
    <s v="Single"/>
    <n v="74637"/>
    <n v="0"/>
    <n v="0"/>
    <d v="2013-05-18T00:00:00"/>
    <n v="73"/>
    <n v="960"/>
    <n v="64"/>
    <n v="464"/>
    <n v="146"/>
    <n v="0"/>
    <n v="16"/>
    <x v="213"/>
    <x v="32"/>
    <n v="464"/>
    <n v="146"/>
    <s v=""/>
    <n v="16"/>
    <n v="1"/>
    <n v="6"/>
    <n v="9"/>
    <n v="9"/>
    <n v="3"/>
    <n v="1"/>
    <n v="0"/>
    <n v="0"/>
    <n v="0"/>
    <n v="0"/>
    <n v="0"/>
    <n v="0"/>
    <x v="3"/>
    <n v="1650"/>
    <n v="275"/>
    <n v="66"/>
    <m/>
    <n v="25"/>
    <n v="504"/>
    <m/>
    <n v="4"/>
    <n v="2"/>
    <n v="5"/>
    <n v="5"/>
    <s v="255"/>
    <s v="Frequent Buyers"/>
    <m/>
    <n v="504"/>
    <n v="1.3808219178082193"/>
    <n v="18.105158730158728"/>
    <n v="1194.9404761904759"/>
    <n v="1194.9404761904761"/>
    <n v="210.1080550098232"/>
    <d v="2013-07-30T00:00:00"/>
    <s v="Unique"/>
  </r>
  <r>
    <n v="6409"/>
    <n v="1967"/>
    <s v="Graduation"/>
    <s v="Divorced"/>
    <n v="57136"/>
    <n v="0"/>
    <n v="0"/>
    <d v="2013-05-18T00:00:00"/>
    <n v="18"/>
    <n v="267"/>
    <n v="140"/>
    <n v="599"/>
    <n v="34"/>
    <n v="12"/>
    <n v="127"/>
    <x v="265"/>
    <x v="132"/>
    <n v="599"/>
    <n v="34"/>
    <n v="12"/>
    <n v="127"/>
    <n v="1"/>
    <n v="7"/>
    <n v="5"/>
    <n v="7"/>
    <n v="6"/>
    <n v="0"/>
    <n v="0"/>
    <n v="0"/>
    <n v="0"/>
    <n v="0"/>
    <n v="1"/>
    <n v="0"/>
    <x v="3"/>
    <n v="1179"/>
    <n v="196.5"/>
    <n v="58.95"/>
    <m/>
    <n v="20"/>
    <n v="504"/>
    <m/>
    <n v="5"/>
    <n v="5"/>
    <n v="4"/>
    <n v="5"/>
    <s v="545"/>
    <s v="Loyal Customers"/>
    <m/>
    <n v="504"/>
    <n v="1.3808219178082193"/>
    <n v="14.484126984126982"/>
    <n v="853.83928571428567"/>
    <n v="853.83928571428567"/>
    <n v="428.22834645669292"/>
    <d v="2013-06-05T00:00:00"/>
    <s v="Unique"/>
  </r>
  <r>
    <n v="6461"/>
    <n v="1969"/>
    <s v="Master"/>
    <s v="Single"/>
    <n v="62772"/>
    <n v="0"/>
    <n v="1"/>
    <d v="2013-05-19T00:00:00"/>
    <n v="74"/>
    <n v="581"/>
    <n v="49"/>
    <n v="157"/>
    <n v="43"/>
    <n v="8"/>
    <n v="108"/>
    <x v="505"/>
    <x v="133"/>
    <n v="157"/>
    <n v="43"/>
    <n v="8"/>
    <n v="108"/>
    <n v="1"/>
    <n v="5"/>
    <n v="6"/>
    <n v="11"/>
    <n v="2"/>
    <n v="0"/>
    <n v="0"/>
    <n v="0"/>
    <n v="1"/>
    <n v="0"/>
    <n v="0"/>
    <n v="0"/>
    <x v="0"/>
    <n v="946"/>
    <n v="157.66666666666666"/>
    <n v="41.130434782608695"/>
    <m/>
    <n v="23"/>
    <n v="503"/>
    <m/>
    <n v="4.3478260869565215"/>
    <n v="2"/>
    <n v="5"/>
    <n v="4"/>
    <s v="254"/>
    <s v="Frequent Buyers"/>
    <m/>
    <n v="503"/>
    <n v="1.3780821917808219"/>
    <n v="16.689860834990061"/>
    <n v="686.46123260437378"/>
    <n v="686.46123260437378"/>
    <n v="15.838264299802761"/>
    <d v="2013-08-01T00:00:00"/>
    <s v="Unique"/>
  </r>
  <r>
    <n v="11148"/>
    <n v="1975"/>
    <s v="Graduation"/>
    <s v="Together"/>
    <n v="22280"/>
    <n v="1"/>
    <n v="0"/>
    <d v="2013-05-19T00:00:00"/>
    <n v="85"/>
    <n v="2"/>
    <n v="1"/>
    <n v="4"/>
    <n v="3"/>
    <n v="1"/>
    <n v="2"/>
    <x v="95"/>
    <x v="5"/>
    <n v="4"/>
    <n v="3"/>
    <n v="1"/>
    <n v="2"/>
    <n v="1"/>
    <n v="1"/>
    <n v="0"/>
    <n v="2"/>
    <n v="8"/>
    <n v="0"/>
    <n v="0"/>
    <n v="0"/>
    <n v="0"/>
    <n v="0"/>
    <n v="0"/>
    <n v="0"/>
    <x v="0"/>
    <n v="13"/>
    <n v="2.1666666666666665"/>
    <n v="3.25"/>
    <m/>
    <n v="4"/>
    <n v="503"/>
    <m/>
    <n v="25"/>
    <n v="1"/>
    <n v="1"/>
    <n v="1"/>
    <s v="111"/>
    <s v="Lost"/>
    <m/>
    <n v="503"/>
    <n v="1.3780821917808219"/>
    <n v="2.9025844930417497"/>
    <n v="9.4333996023856859"/>
    <n v="9.4333996023856859"/>
    <n v="166.30177514792899"/>
    <d v="2013-08-12T00:00:00"/>
    <s v="Unique"/>
  </r>
  <r>
    <n v="10091"/>
    <n v="1956"/>
    <s v="Graduation"/>
    <s v="Single"/>
    <n v="60230"/>
    <n v="0"/>
    <n v="1"/>
    <d v="2013-05-20T00:00:00"/>
    <n v="78"/>
    <n v="520"/>
    <n v="20"/>
    <n v="367"/>
    <n v="39"/>
    <n v="81"/>
    <n v="40"/>
    <x v="106"/>
    <x v="54"/>
    <n v="367"/>
    <n v="39"/>
    <n v="81"/>
    <n v="40"/>
    <n v="2"/>
    <n v="6"/>
    <n v="3"/>
    <n v="6"/>
    <n v="5"/>
    <n v="0"/>
    <n v="0"/>
    <n v="0"/>
    <n v="0"/>
    <n v="0"/>
    <n v="0"/>
    <n v="0"/>
    <x v="0"/>
    <n v="1067"/>
    <n v="177.83333333333334"/>
    <n v="62.764705882352942"/>
    <m/>
    <n v="17"/>
    <n v="502"/>
    <m/>
    <n v="11.76470588235294"/>
    <n v="2"/>
    <n v="3"/>
    <n v="4"/>
    <s v="234"/>
    <s v="About to Sleep"/>
    <m/>
    <n v="502"/>
    <n v="1.3753424657534246"/>
    <n v="12.360557768924304"/>
    <n v="775.80677290836661"/>
    <n v="775.80677290836661"/>
    <n v="29.516765285996055"/>
    <d v="2013-08-06T00:00:00"/>
    <s v="Unique"/>
  </r>
  <r>
    <n v="2002"/>
    <n v="1958"/>
    <s v="Graduation"/>
    <s v="Divorced"/>
    <n v="71964"/>
    <n v="0"/>
    <n v="0"/>
    <d v="2013-05-20T00:00:00"/>
    <n v="81"/>
    <n v="587"/>
    <n v="51"/>
    <n v="932"/>
    <n v="180"/>
    <n v="34"/>
    <n v="86"/>
    <x v="119"/>
    <x v="58"/>
    <n v="932"/>
    <n v="180"/>
    <n v="34"/>
    <n v="86"/>
    <n v="1"/>
    <n v="5"/>
    <n v="6"/>
    <n v="5"/>
    <n v="3"/>
    <n v="0"/>
    <n v="0"/>
    <n v="0"/>
    <n v="0"/>
    <n v="0"/>
    <n v="0"/>
    <n v="0"/>
    <x v="0"/>
    <n v="1870"/>
    <n v="311.66666666666669"/>
    <n v="110"/>
    <m/>
    <n v="17"/>
    <n v="502"/>
    <m/>
    <n v="5.8823529411764701"/>
    <n v="1"/>
    <n v="3"/>
    <n v="5"/>
    <s v="135"/>
    <s v="Big Spenders"/>
    <m/>
    <n v="502"/>
    <n v="1.3753424657534246"/>
    <n v="12.360557768924304"/>
    <n v="1359.6613545816733"/>
    <n v="1359.6613545816733"/>
    <n v="195.09861932938855"/>
    <d v="2013-08-09T00:00:00"/>
    <s v="Unique"/>
  </r>
  <r>
    <n v="2176"/>
    <n v="1972"/>
    <s v="Graduation"/>
    <s v="Married"/>
    <n v="80134"/>
    <n v="1"/>
    <n v="0"/>
    <d v="2013-05-20T00:00:00"/>
    <n v="40"/>
    <n v="1218"/>
    <n v="16"/>
    <n v="272"/>
    <n v="104"/>
    <n v="0"/>
    <n v="80"/>
    <x v="195"/>
    <x v="15"/>
    <n v="272"/>
    <n v="104"/>
    <s v=""/>
    <n v="80"/>
    <n v="2"/>
    <n v="5"/>
    <n v="3"/>
    <n v="6"/>
    <n v="6"/>
    <n v="1"/>
    <n v="0"/>
    <n v="0"/>
    <n v="1"/>
    <n v="1"/>
    <n v="1"/>
    <n v="0"/>
    <x v="3"/>
    <n v="1690"/>
    <n v="281.66666666666669"/>
    <n v="105.625"/>
    <m/>
    <n v="16"/>
    <n v="502"/>
    <m/>
    <n v="12.5"/>
    <n v="3"/>
    <n v="3"/>
    <n v="5"/>
    <s v="335"/>
    <s v="Big Spenders"/>
    <m/>
    <n v="502"/>
    <n v="1.3753424657534246"/>
    <n v="11.633466135458168"/>
    <n v="1228.784860557769"/>
    <n v="1228.784860557769"/>
    <n v="926.59405940594058"/>
    <d v="2013-06-29T00:00:00"/>
    <s v="Unique"/>
  </r>
  <r>
    <n v="9121"/>
    <n v="1972"/>
    <s v="Graduation"/>
    <s v="Married"/>
    <n v="80134"/>
    <n v="1"/>
    <n v="0"/>
    <d v="2013-05-20T00:00:00"/>
    <n v="40"/>
    <n v="1218"/>
    <n v="16"/>
    <n v="272"/>
    <n v="104"/>
    <n v="0"/>
    <n v="80"/>
    <x v="195"/>
    <x v="15"/>
    <n v="272"/>
    <n v="104"/>
    <s v=""/>
    <n v="80"/>
    <n v="2"/>
    <n v="5"/>
    <n v="3"/>
    <n v="6"/>
    <n v="6"/>
    <n v="1"/>
    <n v="0"/>
    <n v="0"/>
    <n v="1"/>
    <n v="1"/>
    <n v="1"/>
    <n v="0"/>
    <x v="4"/>
    <n v="1690"/>
    <n v="281.66666666666669"/>
    <n v="105.625"/>
    <m/>
    <n v="16"/>
    <n v="502"/>
    <m/>
    <n v="12.5"/>
    <n v="3"/>
    <n v="3"/>
    <n v="5"/>
    <s v="335"/>
    <s v="Big Spenders"/>
    <m/>
    <n v="502"/>
    <n v="1.3753424657534246"/>
    <n v="11.633466135458168"/>
    <n v="1228.784860557769"/>
    <n v="1228.784860557769"/>
    <n v="14.426877470355731"/>
    <d v="2013-06-29T00:00:00"/>
    <s v="Unique"/>
  </r>
  <r>
    <n v="11187"/>
    <n v="1978"/>
    <s v="Basic"/>
    <s v="Single"/>
    <n v="26487"/>
    <n v="1"/>
    <n v="0"/>
    <d v="2013-05-20T00:00:00"/>
    <n v="23"/>
    <n v="2"/>
    <n v="8"/>
    <n v="10"/>
    <n v="12"/>
    <n v="14"/>
    <n v="23"/>
    <x v="95"/>
    <x v="14"/>
    <n v="10"/>
    <n v="12"/>
    <n v="14"/>
    <n v="23"/>
    <n v="3"/>
    <n v="2"/>
    <n v="1"/>
    <n v="3"/>
    <n v="5"/>
    <n v="0"/>
    <n v="0"/>
    <n v="0"/>
    <n v="0"/>
    <n v="0"/>
    <n v="0"/>
    <n v="0"/>
    <x v="2"/>
    <n v="69"/>
    <n v="11.5"/>
    <n v="7.666666666666667"/>
    <m/>
    <n v="9"/>
    <n v="502"/>
    <m/>
    <n v="33.333333333333329"/>
    <n v="4"/>
    <n v="2"/>
    <n v="2"/>
    <s v="422"/>
    <s v="Potential Loyalists"/>
    <m/>
    <n v="502"/>
    <n v="1.3753424657534246"/>
    <n v="6.54382470119522"/>
    <n v="50.169322709163353"/>
    <n v="50.169322709163353"/>
    <n v="809.50495049504957"/>
    <d v="2013-06-12T00:00:00"/>
    <s v="Unique"/>
  </r>
  <r>
    <n v="10552"/>
    <n v="1979"/>
    <s v="2n Cycle"/>
    <s v="Married"/>
    <n v="54210"/>
    <n v="0"/>
    <n v="1"/>
    <d v="2013-05-20T00:00:00"/>
    <n v="18"/>
    <n v="70"/>
    <n v="54"/>
    <n v="109"/>
    <n v="80"/>
    <n v="9"/>
    <n v="45"/>
    <x v="19"/>
    <x v="35"/>
    <n v="109"/>
    <n v="80"/>
    <n v="9"/>
    <n v="45"/>
    <n v="2"/>
    <n v="4"/>
    <n v="1"/>
    <n v="7"/>
    <n v="5"/>
    <n v="0"/>
    <n v="0"/>
    <n v="0"/>
    <n v="0"/>
    <n v="0"/>
    <n v="0"/>
    <n v="0"/>
    <x v="0"/>
    <n v="367"/>
    <n v="61.166666666666664"/>
    <n v="26.214285714285715"/>
    <m/>
    <n v="14"/>
    <n v="502"/>
    <m/>
    <n v="14.285714285714285"/>
    <n v="5"/>
    <n v="3"/>
    <n v="3"/>
    <s v="533"/>
    <s v="Loyal Customers"/>
    <m/>
    <n v="502"/>
    <n v="1.3753424657534246"/>
    <n v="10.179282868525897"/>
    <n v="266.84262948207174"/>
    <n v="266.84262948207174"/>
    <n v="239.96039603960398"/>
    <d v="2013-06-07T00:00:00"/>
    <s v="Unique"/>
  </r>
  <r>
    <n v="11031"/>
    <n v="1950"/>
    <s v="PhD"/>
    <s v="Married"/>
    <n v="48699"/>
    <n v="1"/>
    <n v="1"/>
    <d v="2013-05-21T00:00:00"/>
    <n v="90"/>
    <n v="26"/>
    <n v="1"/>
    <n v="10"/>
    <n v="2"/>
    <n v="0"/>
    <n v="1"/>
    <x v="492"/>
    <x v="5"/>
    <n v="10"/>
    <n v="2"/>
    <s v=""/>
    <n v="1"/>
    <n v="1"/>
    <n v="1"/>
    <n v="0"/>
    <n v="3"/>
    <n v="5"/>
    <n v="0"/>
    <n v="0"/>
    <n v="0"/>
    <n v="0"/>
    <n v="0"/>
    <n v="0"/>
    <n v="0"/>
    <x v="4"/>
    <n v="40"/>
    <n v="6.666666666666667"/>
    <n v="8"/>
    <m/>
    <n v="5"/>
    <n v="501"/>
    <m/>
    <n v="20"/>
    <n v="1"/>
    <n v="1"/>
    <n v="1"/>
    <s v="111"/>
    <s v="Lost"/>
    <m/>
    <n v="501"/>
    <n v="1.3726027397260274"/>
    <n v="3.6427145708582835"/>
    <n v="29.141716566866268"/>
    <n v="29.141716566866268"/>
    <n v="974.29702970297035"/>
    <d v="2013-08-19T00:00:00"/>
    <s v="Unique"/>
  </r>
  <r>
    <n v="8082"/>
    <n v="1971"/>
    <s v="Graduation"/>
    <s v="Married"/>
    <n v="25721"/>
    <n v="1"/>
    <n v="0"/>
    <d v="2013-05-21T00:00:00"/>
    <n v="75"/>
    <n v="1"/>
    <n v="3"/>
    <n v="6"/>
    <n v="3"/>
    <n v="6"/>
    <n v="15"/>
    <x v="42"/>
    <x v="8"/>
    <n v="6"/>
    <n v="3"/>
    <n v="6"/>
    <n v="15"/>
    <n v="1"/>
    <n v="1"/>
    <n v="1"/>
    <n v="2"/>
    <n v="7"/>
    <n v="0"/>
    <n v="0"/>
    <n v="0"/>
    <n v="0"/>
    <n v="0"/>
    <n v="1"/>
    <n v="0"/>
    <x v="4"/>
    <n v="34"/>
    <n v="5.666666666666667"/>
    <n v="6.8"/>
    <m/>
    <n v="5"/>
    <n v="501"/>
    <m/>
    <n v="20"/>
    <n v="2"/>
    <n v="1"/>
    <n v="1"/>
    <s v="211"/>
    <s v="About to Sleep"/>
    <m/>
    <n v="501"/>
    <n v="1.3726027397260274"/>
    <n v="3.6427145708582835"/>
    <n v="24.770459081836329"/>
    <n v="24.770459081836329"/>
    <n v="214.66336633663366"/>
    <d v="2013-08-04T00:00:00"/>
    <s v="Unique"/>
  </r>
  <r>
    <n v="3174"/>
    <n v="1959"/>
    <s v="Graduation"/>
    <s v="Together"/>
    <n v="87771"/>
    <n v="0"/>
    <n v="1"/>
    <d v="2013-05-22T00:00:00"/>
    <n v="61"/>
    <n v="1492"/>
    <n v="38"/>
    <n v="287"/>
    <n v="50"/>
    <n v="57"/>
    <n v="33"/>
    <x v="506"/>
    <x v="94"/>
    <n v="287"/>
    <n v="50"/>
    <n v="57"/>
    <n v="33"/>
    <n v="1"/>
    <n v="5"/>
    <n v="10"/>
    <n v="4"/>
    <n v="6"/>
    <n v="1"/>
    <n v="1"/>
    <n v="0"/>
    <n v="1"/>
    <n v="1"/>
    <n v="1"/>
    <n v="0"/>
    <x v="0"/>
    <n v="1957"/>
    <n v="326.16666666666669"/>
    <n v="97.85"/>
    <m/>
    <n v="20"/>
    <n v="500"/>
    <m/>
    <n v="5"/>
    <n v="2"/>
    <n v="4"/>
    <n v="5"/>
    <s v="245"/>
    <s v="Big Spenders"/>
    <m/>
    <n v="500"/>
    <n v="1.3698630136986301"/>
    <n v="14.600000000000001"/>
    <n v="1428.6100000000001"/>
    <n v="1428.6100000000001"/>
    <n v="853.83928571428567"/>
    <d v="2013-07-22T00:00:00"/>
    <s v="Unique"/>
  </r>
  <r>
    <n v="5536"/>
    <n v="1959"/>
    <s v="Graduation"/>
    <s v="Together"/>
    <n v="87771"/>
    <n v="0"/>
    <n v="1"/>
    <d v="2013-05-22T00:00:00"/>
    <n v="61"/>
    <n v="1492"/>
    <n v="38"/>
    <n v="287"/>
    <n v="50"/>
    <n v="57"/>
    <n v="33"/>
    <x v="506"/>
    <x v="94"/>
    <n v="287"/>
    <n v="50"/>
    <n v="57"/>
    <n v="33"/>
    <n v="1"/>
    <n v="5"/>
    <n v="10"/>
    <n v="4"/>
    <n v="6"/>
    <n v="1"/>
    <n v="1"/>
    <n v="0"/>
    <n v="1"/>
    <n v="1"/>
    <n v="1"/>
    <n v="0"/>
    <x v="2"/>
    <n v="1957"/>
    <n v="326.16666666666669"/>
    <n v="97.85"/>
    <m/>
    <n v="20"/>
    <n v="500"/>
    <m/>
    <n v="5"/>
    <n v="2"/>
    <n v="4"/>
    <n v="5"/>
    <s v="245"/>
    <s v="Big Spenders"/>
    <m/>
    <n v="500"/>
    <n v="1.3698630136986301"/>
    <n v="14.600000000000001"/>
    <n v="1428.6100000000001"/>
    <n v="1428.6100000000001"/>
    <n v="1194.9404761904761"/>
    <d v="2013-07-22T00:00:00"/>
    <s v="Unique"/>
  </r>
  <r>
    <n v="945"/>
    <n v="1965"/>
    <s v="Graduation"/>
    <s v="Together"/>
    <n v="36317"/>
    <n v="0"/>
    <n v="1"/>
    <d v="2013-05-22T00:00:00"/>
    <n v="53"/>
    <n v="87"/>
    <n v="3"/>
    <n v="25"/>
    <n v="3"/>
    <n v="2"/>
    <n v="13"/>
    <x v="507"/>
    <x v="8"/>
    <n v="25"/>
    <n v="3"/>
    <n v="2"/>
    <n v="13"/>
    <n v="2"/>
    <n v="3"/>
    <n v="0"/>
    <n v="4"/>
    <n v="7"/>
    <n v="0"/>
    <n v="0"/>
    <n v="0"/>
    <n v="0"/>
    <n v="0"/>
    <n v="0"/>
    <n v="0"/>
    <x v="0"/>
    <n v="133"/>
    <n v="22.166666666666668"/>
    <n v="14.777777777777779"/>
    <m/>
    <n v="9"/>
    <n v="500"/>
    <m/>
    <n v="22.222222222222221"/>
    <n v="3"/>
    <n v="2"/>
    <n v="2"/>
    <s v="322"/>
    <s v="Needs Attention"/>
    <m/>
    <n v="500"/>
    <n v="1.3698630136986301"/>
    <n v="6.57"/>
    <n v="97.09"/>
    <n v="97.09"/>
    <n v="9.4333996023856859"/>
    <d v="2013-07-14T00:00:00"/>
    <s v="Unique"/>
  </r>
  <r>
    <n v="1184"/>
    <n v="1968"/>
    <s v="PhD"/>
    <s v="Divorced"/>
    <n v="69674"/>
    <n v="0"/>
    <n v="2"/>
    <d v="2013-05-22T00:00:00"/>
    <n v="46"/>
    <n v="554"/>
    <n v="41"/>
    <n v="215"/>
    <n v="11"/>
    <n v="0"/>
    <n v="24"/>
    <x v="508"/>
    <x v="82"/>
    <n v="215"/>
    <n v="11"/>
    <s v=""/>
    <n v="24"/>
    <n v="3"/>
    <n v="10"/>
    <n v="2"/>
    <n v="10"/>
    <n v="5"/>
    <n v="0"/>
    <n v="0"/>
    <n v="0"/>
    <n v="0"/>
    <n v="0"/>
    <n v="0"/>
    <n v="0"/>
    <x v="3"/>
    <n v="845"/>
    <n v="140.83333333333334"/>
    <n v="33.799999999999997"/>
    <m/>
    <n v="25"/>
    <n v="500"/>
    <m/>
    <n v="12"/>
    <n v="3"/>
    <n v="5"/>
    <n v="4"/>
    <s v="354"/>
    <s v="Frequent Buyers"/>
    <m/>
    <n v="500"/>
    <n v="1.3698630136986301"/>
    <n v="18.25"/>
    <n v="616.84999999999991"/>
    <n v="616.85"/>
    <n v="686.46123260437378"/>
    <d v="2013-07-07T00:00:00"/>
    <s v="Unique"/>
  </r>
  <r>
    <n v="1204"/>
    <n v="1970"/>
    <s v="PhD"/>
    <s v="Married"/>
    <n v="67536"/>
    <n v="0"/>
    <n v="1"/>
    <d v="2013-05-22T00:00:00"/>
    <n v="45"/>
    <n v="1253"/>
    <n v="0"/>
    <n v="447"/>
    <n v="23"/>
    <n v="71"/>
    <n v="35"/>
    <x v="509"/>
    <x v="0"/>
    <n v="447"/>
    <n v="23"/>
    <n v="71"/>
    <n v="35"/>
    <n v="3"/>
    <n v="11"/>
    <n v="5"/>
    <n v="11"/>
    <n v="8"/>
    <n v="1"/>
    <n v="0"/>
    <n v="0"/>
    <n v="0"/>
    <n v="0"/>
    <n v="0"/>
    <n v="0"/>
    <x v="3"/>
    <n v="1829"/>
    <n v="304.83333333333331"/>
    <n v="60.966666666666669"/>
    <m/>
    <n v="30"/>
    <n v="500"/>
    <m/>
    <n v="10"/>
    <n v="3"/>
    <n v="5"/>
    <n v="5"/>
    <s v="355"/>
    <s v="Frequent Buyers"/>
    <m/>
    <n v="500"/>
    <n v="1.3698630136986301"/>
    <n v="21.900000000000002"/>
    <n v="1335.17"/>
    <n v="1335.17"/>
    <n v="1359.6613545816733"/>
    <d v="2013-07-06T00:00:00"/>
    <s v="Unique"/>
  </r>
  <r>
    <n v="1087"/>
    <n v="1975"/>
    <s v="Master"/>
    <s v="Together"/>
    <n v="22669"/>
    <n v="1"/>
    <n v="0"/>
    <d v="2013-05-22T00:00:00"/>
    <n v="30"/>
    <n v="16"/>
    <n v="14"/>
    <n v="36"/>
    <n v="37"/>
    <n v="22"/>
    <n v="48"/>
    <x v="79"/>
    <x v="67"/>
    <n v="36"/>
    <n v="37"/>
    <n v="22"/>
    <n v="48"/>
    <n v="3"/>
    <n v="4"/>
    <n v="1"/>
    <n v="2"/>
    <n v="9"/>
    <n v="0"/>
    <n v="0"/>
    <n v="0"/>
    <n v="0"/>
    <n v="0"/>
    <n v="1"/>
    <n v="0"/>
    <x v="0"/>
    <n v="173"/>
    <n v="28.833333333333332"/>
    <n v="17.3"/>
    <m/>
    <n v="10"/>
    <n v="500"/>
    <m/>
    <n v="30"/>
    <n v="4"/>
    <n v="2"/>
    <n v="2"/>
    <s v="422"/>
    <s v="Potential Loyalists"/>
    <m/>
    <n v="500"/>
    <n v="1.3698630136986301"/>
    <n v="7.3000000000000007"/>
    <n v="126.29000000000002"/>
    <n v="126.29"/>
    <n v="775.80677290836661"/>
    <d v="2013-06-21T00:00:00"/>
    <s v="Unique"/>
  </r>
  <r>
    <n v="3979"/>
    <n v="1983"/>
    <s v="PhD"/>
    <s v="Divorced"/>
    <n v="90687"/>
    <n v="0"/>
    <n v="0"/>
    <d v="2013-05-22T00:00:00"/>
    <n v="98"/>
    <n v="982"/>
    <n v="17"/>
    <n v="672"/>
    <n v="23"/>
    <n v="34"/>
    <n v="51"/>
    <x v="510"/>
    <x v="4"/>
    <n v="672"/>
    <n v="23"/>
    <n v="34"/>
    <n v="51"/>
    <n v="1"/>
    <n v="6"/>
    <n v="2"/>
    <n v="8"/>
    <n v="2"/>
    <n v="0"/>
    <n v="0"/>
    <n v="0"/>
    <n v="0"/>
    <n v="1"/>
    <n v="1"/>
    <n v="0"/>
    <x v="0"/>
    <n v="1779"/>
    <n v="296.5"/>
    <n v="104.64705882352941"/>
    <m/>
    <n v="17"/>
    <n v="500"/>
    <m/>
    <n v="5.8823529411764701"/>
    <n v="1"/>
    <n v="3"/>
    <n v="5"/>
    <s v="135"/>
    <s v="Big Spenders"/>
    <m/>
    <n v="500"/>
    <n v="1.3698630136986301"/>
    <n v="12.41"/>
    <n v="1298.6699999999998"/>
    <n v="1298.67"/>
    <n v="339.70297029702971"/>
    <d v="2013-08-28T00:00:00"/>
    <s v="Unique"/>
  </r>
  <r>
    <n v="550"/>
    <n v="1952"/>
    <s v="Graduation"/>
    <s v="Divorced"/>
    <n v="62335"/>
    <n v="0"/>
    <n v="1"/>
    <d v="2013-05-23T00:00:00"/>
    <n v="87"/>
    <n v="243"/>
    <n v="131"/>
    <n v="217"/>
    <n v="85"/>
    <n v="6"/>
    <n v="26"/>
    <x v="511"/>
    <x v="134"/>
    <n v="217"/>
    <n v="85"/>
    <n v="6"/>
    <n v="26"/>
    <n v="2"/>
    <n v="3"/>
    <n v="3"/>
    <n v="13"/>
    <n v="2"/>
    <n v="0"/>
    <n v="0"/>
    <n v="0"/>
    <n v="0"/>
    <n v="0"/>
    <n v="0"/>
    <n v="0"/>
    <x v="0"/>
    <n v="708"/>
    <n v="118"/>
    <n v="33.714285714285715"/>
    <m/>
    <n v="21"/>
    <n v="499"/>
    <m/>
    <n v="9.5238095238095237"/>
    <n v="1"/>
    <n v="4"/>
    <n v="4"/>
    <s v="144"/>
    <s v="Lost"/>
    <m/>
    <n v="499"/>
    <n v="1.3671232876712329"/>
    <n v="15.360721442885771"/>
    <n v="517.87575150300597"/>
    <n v="517.87575150300597"/>
    <n v="1228.784860557769"/>
    <d v="2013-08-18T00:00:00"/>
    <s v="Unique"/>
  </r>
  <r>
    <n v="4687"/>
    <n v="1958"/>
    <s v="Master"/>
    <s v="Married"/>
    <n v="80739"/>
    <n v="0"/>
    <n v="0"/>
    <d v="2013-05-23T00:00:00"/>
    <n v="92"/>
    <n v="674"/>
    <n v="92"/>
    <n v="736"/>
    <n v="39"/>
    <n v="0"/>
    <n v="92"/>
    <x v="512"/>
    <x v="135"/>
    <n v="736"/>
    <n v="39"/>
    <s v=""/>
    <n v="92"/>
    <n v="1"/>
    <n v="3"/>
    <n v="11"/>
    <n v="9"/>
    <n v="1"/>
    <n v="0"/>
    <n v="0"/>
    <n v="0"/>
    <n v="0"/>
    <n v="0"/>
    <n v="0"/>
    <n v="0"/>
    <x v="0"/>
    <n v="1633"/>
    <n v="272.16666666666669"/>
    <n v="68.041666666666671"/>
    <m/>
    <n v="24"/>
    <n v="499"/>
    <m/>
    <n v="4.1666666666666661"/>
    <n v="1"/>
    <n v="5"/>
    <n v="5"/>
    <s v="155"/>
    <s v="Frequent Buyers"/>
    <m/>
    <n v="499"/>
    <n v="1.3671232876712329"/>
    <n v="17.555110220440881"/>
    <n v="1194.4789579158316"/>
    <n v="1194.4789579158316"/>
    <n v="1228.784860557769"/>
    <d v="2013-08-23T00:00:00"/>
    <s v="Unique"/>
  </r>
  <r>
    <n v="3598"/>
    <n v="1972"/>
    <s v="Graduation"/>
    <s v="Married"/>
    <n v="62710"/>
    <n v="0"/>
    <n v="1"/>
    <d v="2013-05-23T00:00:00"/>
    <n v="53"/>
    <n v="441"/>
    <n v="35"/>
    <n v="83"/>
    <n v="7"/>
    <n v="29"/>
    <n v="11"/>
    <x v="513"/>
    <x v="68"/>
    <n v="83"/>
    <n v="7"/>
    <n v="29"/>
    <n v="11"/>
    <n v="4"/>
    <n v="4"/>
    <n v="2"/>
    <n v="12"/>
    <n v="4"/>
    <n v="0"/>
    <n v="0"/>
    <n v="0"/>
    <n v="0"/>
    <n v="0"/>
    <n v="0"/>
    <n v="0"/>
    <x v="0"/>
    <n v="606"/>
    <n v="101"/>
    <n v="27.545454545454547"/>
    <m/>
    <n v="22"/>
    <n v="499"/>
    <m/>
    <n v="18.181818181818183"/>
    <n v="3"/>
    <n v="4"/>
    <n v="3"/>
    <s v="343"/>
    <s v="Needs Attention"/>
    <m/>
    <n v="499"/>
    <n v="1.3671232876712329"/>
    <n v="16.092184368737474"/>
    <n v="443.26653306613224"/>
    <n v="443.26653306613224"/>
    <n v="50.169322709163353"/>
    <d v="2013-07-15T00:00:00"/>
    <s v="Unique"/>
  </r>
  <r>
    <n v="7286"/>
    <n v="1968"/>
    <s v="Graduation"/>
    <s v="Together"/>
    <n v="41728"/>
    <n v="1"/>
    <n v="0"/>
    <d v="2013-05-24T00:00:00"/>
    <n v="92"/>
    <n v="13"/>
    <n v="6"/>
    <n v="15"/>
    <n v="3"/>
    <n v="5"/>
    <n v="13"/>
    <x v="18"/>
    <x v="43"/>
    <n v="15"/>
    <n v="3"/>
    <n v="5"/>
    <n v="13"/>
    <n v="1"/>
    <n v="2"/>
    <n v="0"/>
    <n v="2"/>
    <n v="10"/>
    <n v="0"/>
    <n v="0"/>
    <n v="0"/>
    <n v="0"/>
    <n v="0"/>
    <n v="0"/>
    <n v="0"/>
    <x v="4"/>
    <n v="55"/>
    <n v="9.1666666666666661"/>
    <n v="11"/>
    <m/>
    <n v="5"/>
    <n v="498"/>
    <m/>
    <n v="20"/>
    <n v="1"/>
    <n v="1"/>
    <n v="1"/>
    <s v="111"/>
    <s v="Lost"/>
    <m/>
    <n v="498"/>
    <n v="1.3643835616438356"/>
    <n v="3.6646586345381529"/>
    <n v="40.311244979919678"/>
    <n v="40.311244979919678"/>
    <n v="266.84262948207174"/>
    <d v="2013-08-24T00:00:00"/>
    <s v="Unique"/>
  </r>
  <r>
    <n v="9925"/>
    <n v="1981"/>
    <s v="PhD"/>
    <s v="Together"/>
    <n v="39665"/>
    <n v="1"/>
    <n v="0"/>
    <d v="2013-05-25T00:00:00"/>
    <n v="97"/>
    <n v="127"/>
    <n v="1"/>
    <n v="56"/>
    <n v="0"/>
    <n v="1"/>
    <n v="31"/>
    <x v="514"/>
    <x v="5"/>
    <n v="56"/>
    <s v=""/>
    <n v="1"/>
    <n v="31"/>
    <n v="3"/>
    <n v="4"/>
    <n v="2"/>
    <n v="3"/>
    <n v="7"/>
    <n v="0"/>
    <n v="0"/>
    <n v="1"/>
    <n v="0"/>
    <n v="0"/>
    <n v="0"/>
    <n v="0"/>
    <x v="0"/>
    <n v="216"/>
    <n v="36"/>
    <n v="18"/>
    <m/>
    <n v="12"/>
    <n v="497"/>
    <m/>
    <n v="25"/>
    <n v="1"/>
    <n v="2"/>
    <n v="3"/>
    <s v="123"/>
    <s v="Lost"/>
    <m/>
    <n v="497"/>
    <n v="1.3616438356164384"/>
    <n v="8.8128772635814894"/>
    <n v="158.6317907444668"/>
    <n v="158.6317907444668"/>
    <n v="29.141716566866268"/>
    <d v="2013-08-30T00:00:00"/>
    <s v="Unique"/>
  </r>
  <r>
    <n v="73"/>
    <n v="1953"/>
    <s v="PhD"/>
    <s v="Single"/>
    <n v="51411"/>
    <n v="1"/>
    <n v="2"/>
    <d v="2013-05-26T00:00:00"/>
    <n v="81"/>
    <n v="14"/>
    <n v="0"/>
    <n v="3"/>
    <n v="0"/>
    <n v="0"/>
    <n v="1"/>
    <x v="101"/>
    <x v="0"/>
    <n v="3"/>
    <s v=""/>
    <s v=""/>
    <n v="1"/>
    <n v="1"/>
    <n v="0"/>
    <n v="0"/>
    <n v="3"/>
    <n v="5"/>
    <n v="0"/>
    <n v="0"/>
    <n v="0"/>
    <n v="0"/>
    <n v="0"/>
    <n v="0"/>
    <n v="0"/>
    <x v="6"/>
    <n v="18"/>
    <n v="3"/>
    <n v="4.5"/>
    <m/>
    <n v="4"/>
    <n v="496"/>
    <m/>
    <n v="25"/>
    <n v="1"/>
    <n v="1"/>
    <n v="1"/>
    <s v="111"/>
    <s v="Lost"/>
    <m/>
    <n v="496"/>
    <n v="1.3589041095890411"/>
    <n v="2.9435483870967745"/>
    <n v="13.245967741935486"/>
    <n v="13.245967741935484"/>
    <n v="24.770459081836329"/>
    <d v="2013-08-15T00:00:00"/>
    <s v="Unique"/>
  </r>
  <r>
    <n v="8786"/>
    <n v="1956"/>
    <s v="Master"/>
    <s v="Married"/>
    <n v="62058"/>
    <n v="0"/>
    <n v="1"/>
    <d v="2013-05-26T00:00:00"/>
    <n v="52"/>
    <n v="301"/>
    <n v="7"/>
    <n v="74"/>
    <n v="10"/>
    <n v="0"/>
    <n v="58"/>
    <x v="515"/>
    <x v="48"/>
    <n v="74"/>
    <n v="10"/>
    <s v=""/>
    <n v="58"/>
    <n v="4"/>
    <n v="6"/>
    <n v="1"/>
    <n v="7"/>
    <n v="6"/>
    <n v="0"/>
    <n v="0"/>
    <n v="0"/>
    <n v="0"/>
    <n v="0"/>
    <n v="0"/>
    <n v="0"/>
    <x v="5"/>
    <n v="450"/>
    <n v="75"/>
    <n v="25"/>
    <m/>
    <n v="18"/>
    <n v="496"/>
    <m/>
    <n v="22.222222222222221"/>
    <n v="3"/>
    <n v="4"/>
    <n v="3"/>
    <s v="343"/>
    <s v="Needs Attention"/>
    <m/>
    <n v="496"/>
    <n v="1.3589041095890411"/>
    <n v="13.245967741935484"/>
    <n v="331.14919354838707"/>
    <n v="331.14919354838713"/>
    <n v="1428.6100000000001"/>
    <d v="2013-07-17T00:00:00"/>
    <s v="Unique"/>
  </r>
  <r>
    <n v="8643"/>
    <n v="1971"/>
    <s v="Graduation"/>
    <s v="Together"/>
    <n v="69930"/>
    <n v="0"/>
    <n v="0"/>
    <d v="2013-05-26T00:00:00"/>
    <n v="21"/>
    <n v="252"/>
    <n v="98"/>
    <n v="827"/>
    <n v="219"/>
    <n v="70"/>
    <n v="196"/>
    <x v="263"/>
    <x v="116"/>
    <n v="827"/>
    <n v="219"/>
    <n v="70"/>
    <n v="196"/>
    <n v="1"/>
    <n v="4"/>
    <n v="5"/>
    <n v="12"/>
    <n v="3"/>
    <n v="0"/>
    <n v="0"/>
    <n v="0"/>
    <n v="0"/>
    <n v="0"/>
    <n v="0"/>
    <n v="0"/>
    <x v="6"/>
    <n v="1662"/>
    <n v="277"/>
    <n v="75.545454545454547"/>
    <m/>
    <n v="22"/>
    <n v="496"/>
    <m/>
    <n v="4.5454545454545459"/>
    <n v="4"/>
    <n v="4"/>
    <n v="5"/>
    <s v="445"/>
    <s v="Big Spenders"/>
    <m/>
    <n v="496"/>
    <n v="1.3589041095890411"/>
    <n v="16.18951612903226"/>
    <n v="1223.0443548387098"/>
    <n v="1223.0443548387098"/>
    <n v="1428.6100000000001"/>
    <d v="2013-06-16T00:00:00"/>
    <s v="Unique"/>
  </r>
  <r>
    <n v="5883"/>
    <n v="1972"/>
    <s v="Graduation"/>
    <s v="Married"/>
    <n v="77981"/>
    <n v="1"/>
    <n v="0"/>
    <d v="2013-05-26T00:00:00"/>
    <n v="78"/>
    <n v="138"/>
    <n v="120"/>
    <n v="204"/>
    <n v="16"/>
    <n v="126"/>
    <n v="60"/>
    <x v="58"/>
    <x v="136"/>
    <n v="204"/>
    <n v="16"/>
    <n v="126"/>
    <n v="60"/>
    <n v="3"/>
    <n v="7"/>
    <n v="4"/>
    <n v="7"/>
    <n v="5"/>
    <n v="0"/>
    <n v="0"/>
    <n v="0"/>
    <n v="0"/>
    <n v="0"/>
    <n v="0"/>
    <n v="0"/>
    <x v="0"/>
    <n v="664"/>
    <n v="110.66666666666667"/>
    <n v="31.61904761904762"/>
    <m/>
    <n v="21"/>
    <n v="496"/>
    <m/>
    <n v="14.285714285714285"/>
    <n v="2"/>
    <n v="4"/>
    <n v="4"/>
    <s v="244"/>
    <s v="About to Sleep"/>
    <m/>
    <n v="496"/>
    <n v="1.3589041095890411"/>
    <n v="15.453629032258064"/>
    <n v="488.62903225806451"/>
    <n v="488.62903225806451"/>
    <n v="1298.67"/>
    <d v="2013-08-12T00:00:00"/>
    <s v="Unique"/>
  </r>
  <r>
    <n v="2404"/>
    <n v="1976"/>
    <s v="Graduation"/>
    <s v="Married"/>
    <n v="53359"/>
    <n v="1"/>
    <n v="1"/>
    <d v="2013-05-27T00:00:00"/>
    <n v="4"/>
    <n v="173"/>
    <n v="4"/>
    <n v="30"/>
    <n v="3"/>
    <n v="6"/>
    <n v="41"/>
    <x v="100"/>
    <x v="16"/>
    <n v="30"/>
    <n v="3"/>
    <n v="6"/>
    <n v="41"/>
    <n v="4"/>
    <n v="5"/>
    <n v="1"/>
    <n v="4"/>
    <n v="7"/>
    <n v="0"/>
    <n v="0"/>
    <n v="0"/>
    <n v="0"/>
    <n v="0"/>
    <n v="0"/>
    <n v="0"/>
    <x v="1"/>
    <n v="257"/>
    <n v="42.833333333333336"/>
    <n v="18.357142857142858"/>
    <m/>
    <n v="14"/>
    <n v="495"/>
    <m/>
    <n v="28.571428571428569"/>
    <n v="5"/>
    <n v="3"/>
    <n v="3"/>
    <s v="533"/>
    <s v="Loyal Customers"/>
    <m/>
    <n v="495"/>
    <n v="1.3561643835616439"/>
    <n v="10.323232323232322"/>
    <n v="189.50505050505049"/>
    <n v="189.50505050505049"/>
    <n v="97.09"/>
    <d v="2013-05-31T00:00:00"/>
    <s v="Unique"/>
  </r>
  <r>
    <n v="2285"/>
    <n v="1954"/>
    <s v="Master"/>
    <s v="Together"/>
    <n v="36634"/>
    <n v="0"/>
    <n v="1"/>
    <d v="2013-05-28T00:00:00"/>
    <n v="0"/>
    <n v="213"/>
    <n v="9"/>
    <n v="76"/>
    <n v="4"/>
    <n v="3"/>
    <n v="30"/>
    <x v="516"/>
    <x v="13"/>
    <n v="76"/>
    <n v="4"/>
    <n v="3"/>
    <n v="30"/>
    <n v="3"/>
    <n v="5"/>
    <n v="2"/>
    <n v="5"/>
    <n v="7"/>
    <n v="0"/>
    <n v="0"/>
    <n v="0"/>
    <n v="0"/>
    <n v="0"/>
    <n v="0"/>
    <n v="0"/>
    <x v="3"/>
    <n v="335"/>
    <n v="55.833333333333336"/>
    <n v="22.333333333333332"/>
    <m/>
    <n v="15"/>
    <n v="494"/>
    <m/>
    <n v="20"/>
    <n v="6"/>
    <n v="3"/>
    <n v="3"/>
    <s v="633"/>
    <s v="Others"/>
    <m/>
    <n v="494"/>
    <n v="1.3534246575342466"/>
    <n v="11.082995951417004"/>
    <n v="247.52024291497975"/>
    <n v="247.52024291497975"/>
    <n v="1194.4789579158316"/>
    <d v="2013-05-28T00:00:00"/>
    <s v="Unique"/>
  </r>
  <r>
    <n v="975"/>
    <n v="1956"/>
    <s v="Graduation"/>
    <s v="Single"/>
    <n v="54252"/>
    <n v="1"/>
    <n v="1"/>
    <d v="2013-05-28T00:00:00"/>
    <n v="25"/>
    <n v="178"/>
    <n v="4"/>
    <n v="26"/>
    <n v="8"/>
    <n v="4"/>
    <n v="44"/>
    <x v="517"/>
    <x v="16"/>
    <n v="26"/>
    <n v="8"/>
    <n v="4"/>
    <n v="44"/>
    <n v="5"/>
    <n v="4"/>
    <n v="1"/>
    <n v="5"/>
    <n v="6"/>
    <n v="0"/>
    <n v="0"/>
    <n v="0"/>
    <n v="0"/>
    <n v="0"/>
    <n v="0"/>
    <n v="0"/>
    <x v="4"/>
    <n v="264"/>
    <n v="44"/>
    <n v="17.600000000000001"/>
    <m/>
    <n v="15"/>
    <n v="494"/>
    <m/>
    <n v="33.333333333333329"/>
    <n v="4"/>
    <n v="3"/>
    <n v="3"/>
    <s v="433"/>
    <s v="Potential Loyalists"/>
    <m/>
    <n v="494"/>
    <n v="1.3534246575342466"/>
    <n v="11.082995951417004"/>
    <n v="195.0607287449393"/>
    <n v="195.06072874493927"/>
    <n v="126.29"/>
    <d v="2013-06-22T00:00:00"/>
    <s v="Unique"/>
  </r>
  <r>
    <n v="8562"/>
    <n v="1969"/>
    <s v="Graduation"/>
    <s v="Together"/>
    <n v="54165"/>
    <n v="0"/>
    <n v="0"/>
    <d v="2013-05-28T00:00:00"/>
    <n v="72"/>
    <n v="127"/>
    <n v="4"/>
    <n v="73"/>
    <n v="15"/>
    <n v="6"/>
    <n v="11"/>
    <x v="514"/>
    <x v="16"/>
    <n v="73"/>
    <n v="15"/>
    <n v="6"/>
    <n v="11"/>
    <n v="1"/>
    <n v="2"/>
    <n v="1"/>
    <n v="7"/>
    <n v="2"/>
    <n v="0"/>
    <n v="0"/>
    <n v="0"/>
    <n v="0"/>
    <n v="0"/>
    <n v="0"/>
    <n v="0"/>
    <x v="0"/>
    <n v="236"/>
    <n v="39.333333333333336"/>
    <n v="21.454545454545453"/>
    <m/>
    <n v="11"/>
    <n v="494"/>
    <m/>
    <n v="9.0909090909090917"/>
    <n v="2"/>
    <n v="2"/>
    <n v="3"/>
    <s v="223"/>
    <s v="About to Sleep"/>
    <m/>
    <n v="494"/>
    <n v="1.3534246575342466"/>
    <n v="8.1275303643724701"/>
    <n v="174.37246963562754"/>
    <n v="174.37246963562754"/>
    <n v="1335.17"/>
    <d v="2013-08-08T00:00:00"/>
    <s v="Unique"/>
  </r>
  <r>
    <n v="6810"/>
    <n v="1983"/>
    <s v="Graduation"/>
    <s v="Divorced"/>
    <n v="82025"/>
    <n v="0"/>
    <n v="0"/>
    <d v="2013-05-28T00:00:00"/>
    <n v="76"/>
    <n v="267"/>
    <n v="98"/>
    <n v="606"/>
    <n v="48"/>
    <n v="70"/>
    <n v="98"/>
    <x v="265"/>
    <x v="116"/>
    <n v="606"/>
    <n v="48"/>
    <n v="70"/>
    <n v="98"/>
    <n v="1"/>
    <n v="3"/>
    <n v="2"/>
    <n v="6"/>
    <n v="1"/>
    <n v="0"/>
    <n v="0"/>
    <n v="0"/>
    <n v="0"/>
    <n v="1"/>
    <n v="1"/>
    <n v="0"/>
    <x v="3"/>
    <n v="1187"/>
    <n v="197.83333333333334"/>
    <n v="98.916666666666671"/>
    <m/>
    <n v="12"/>
    <n v="494"/>
    <m/>
    <n v="8.3333333333333321"/>
    <n v="2"/>
    <n v="2"/>
    <n v="5"/>
    <s v="225"/>
    <s v="Big Spenders"/>
    <m/>
    <n v="494"/>
    <n v="1.3534246575342466"/>
    <n v="8.8663967611336041"/>
    <n v="877.03441295546577"/>
    <n v="877.03441295546554"/>
    <n v="616.85"/>
    <d v="2013-08-12T00:00:00"/>
    <s v="Unique"/>
  </r>
  <r>
    <n v="10486"/>
    <n v="1948"/>
    <s v="Graduation"/>
    <s v="Married"/>
    <n v="77142"/>
    <n v="0"/>
    <n v="0"/>
    <d v="2013-05-29T00:00:00"/>
    <n v="54"/>
    <n v="476"/>
    <n v="75"/>
    <n v="162"/>
    <n v="29"/>
    <n v="151"/>
    <n v="97"/>
    <x v="518"/>
    <x v="137"/>
    <n v="162"/>
    <n v="29"/>
    <n v="151"/>
    <n v="97"/>
    <n v="1"/>
    <n v="4"/>
    <n v="4"/>
    <n v="8"/>
    <n v="2"/>
    <n v="0"/>
    <n v="0"/>
    <n v="0"/>
    <n v="0"/>
    <n v="0"/>
    <n v="0"/>
    <n v="0"/>
    <x v="0"/>
    <n v="990"/>
    <n v="165"/>
    <n v="58.235294117647058"/>
    <m/>
    <n v="17"/>
    <n v="493"/>
    <m/>
    <n v="5.8823529411764701"/>
    <n v="3"/>
    <n v="3"/>
    <n v="4"/>
    <s v="334"/>
    <s v="Needs Attention"/>
    <m/>
    <n v="493"/>
    <n v="1.3506849315068492"/>
    <n v="12.586206896551726"/>
    <n v="732.96146044624754"/>
    <n v="732.96146044624754"/>
    <n v="40.311244979919678"/>
    <d v="2013-07-22T00:00:00"/>
    <s v="Unique"/>
  </r>
  <r>
    <n v="6379"/>
    <n v="1949"/>
    <s v="Master"/>
    <s v="Widow"/>
    <n v="47570"/>
    <n v="1"/>
    <n v="1"/>
    <d v="2013-05-29T00:00:00"/>
    <n v="3"/>
    <n v="67"/>
    <n v="1"/>
    <n v="20"/>
    <n v="0"/>
    <n v="2"/>
    <n v="31"/>
    <x v="519"/>
    <x v="5"/>
    <n v="20"/>
    <s v=""/>
    <n v="2"/>
    <n v="31"/>
    <n v="3"/>
    <n v="2"/>
    <n v="2"/>
    <n v="2"/>
    <n v="7"/>
    <n v="0"/>
    <n v="0"/>
    <n v="0"/>
    <n v="0"/>
    <n v="0"/>
    <n v="1"/>
    <n v="0"/>
    <x v="1"/>
    <n v="121"/>
    <n v="20.166666666666668"/>
    <n v="13.444444444444445"/>
    <m/>
    <n v="9"/>
    <n v="493"/>
    <m/>
    <n v="33.333333333333329"/>
    <n v="5"/>
    <n v="2"/>
    <n v="2"/>
    <s v="522"/>
    <s v="Others"/>
    <m/>
    <n v="493"/>
    <n v="1.3506849315068492"/>
    <n v="6.6632860040567961"/>
    <n v="89.584178498985821"/>
    <n v="89.584178498985807"/>
    <n v="158.6317907444668"/>
    <d v="2013-06-01T00:00:00"/>
    <s v="Unique"/>
  </r>
  <r>
    <n v="5863"/>
    <n v="1953"/>
    <s v="Graduation"/>
    <s v="Married"/>
    <n v="47703"/>
    <n v="0"/>
    <n v="1"/>
    <d v="2013-05-29T00:00:00"/>
    <n v="95"/>
    <n v="359"/>
    <n v="0"/>
    <n v="134"/>
    <n v="13"/>
    <n v="26"/>
    <n v="123"/>
    <x v="376"/>
    <x v="0"/>
    <n v="134"/>
    <n v="13"/>
    <n v="26"/>
    <n v="123"/>
    <n v="4"/>
    <n v="6"/>
    <n v="3"/>
    <n v="8"/>
    <n v="5"/>
    <n v="0"/>
    <n v="0"/>
    <n v="0"/>
    <n v="0"/>
    <n v="0"/>
    <n v="0"/>
    <n v="0"/>
    <x v="0"/>
    <n v="655"/>
    <n v="109.16666666666667"/>
    <n v="31.19047619047619"/>
    <m/>
    <n v="21"/>
    <n v="493"/>
    <m/>
    <n v="19.047619047619047"/>
    <n v="1"/>
    <n v="4"/>
    <n v="4"/>
    <s v="144"/>
    <s v="Lost"/>
    <m/>
    <n v="493"/>
    <n v="1.3506849315068492"/>
    <n v="15.54766734279919"/>
    <n v="484.93914807302235"/>
    <n v="484.93914807302235"/>
    <n v="517.87575150300597"/>
    <d v="2013-09-01T00:00:00"/>
    <s v="Unique"/>
  </r>
  <r>
    <n v="5847"/>
    <n v="1969"/>
    <s v="Graduation"/>
    <s v="Divorced"/>
    <n v="69901"/>
    <n v="0"/>
    <n v="1"/>
    <d v="2013-05-29T00:00:00"/>
    <n v="95"/>
    <n v="312"/>
    <n v="21"/>
    <n v="206"/>
    <n v="102"/>
    <n v="92"/>
    <n v="149"/>
    <x v="520"/>
    <x v="1"/>
    <n v="206"/>
    <n v="102"/>
    <n v="92"/>
    <n v="149"/>
    <n v="3"/>
    <n v="7"/>
    <n v="3"/>
    <n v="10"/>
    <n v="5"/>
    <n v="0"/>
    <n v="0"/>
    <n v="0"/>
    <n v="0"/>
    <n v="0"/>
    <n v="0"/>
    <n v="0"/>
    <x v="0"/>
    <n v="882"/>
    <n v="147"/>
    <n v="38.347826086956523"/>
    <m/>
    <n v="23"/>
    <n v="493"/>
    <m/>
    <n v="13.043478260869565"/>
    <n v="1"/>
    <n v="5"/>
    <n v="4"/>
    <s v="154"/>
    <s v="Frequent Buyers"/>
    <m/>
    <n v="493"/>
    <n v="1.3506849315068492"/>
    <n v="17.028397565922923"/>
    <n v="653.00202839756605"/>
    <n v="653.00202839756594"/>
    <n v="443.26653306613224"/>
    <d v="2013-09-01T00:00:00"/>
    <s v="Unique"/>
  </r>
  <r>
    <n v="9967"/>
    <n v="1974"/>
    <s v="Graduation"/>
    <s v="Divorced"/>
    <n v="53034"/>
    <n v="1"/>
    <n v="1"/>
    <d v="2013-05-30T00:00:00"/>
    <n v="30"/>
    <n v="160"/>
    <n v="15"/>
    <n v="196"/>
    <n v="15"/>
    <n v="11"/>
    <n v="50"/>
    <x v="218"/>
    <x v="9"/>
    <n v="196"/>
    <n v="15"/>
    <n v="11"/>
    <n v="50"/>
    <n v="8"/>
    <n v="6"/>
    <n v="1"/>
    <n v="7"/>
    <n v="8"/>
    <n v="0"/>
    <n v="0"/>
    <n v="0"/>
    <n v="0"/>
    <n v="0"/>
    <n v="0"/>
    <n v="0"/>
    <x v="1"/>
    <n v="447"/>
    <n v="74.5"/>
    <n v="20.318181818181817"/>
    <m/>
    <n v="22"/>
    <n v="492"/>
    <m/>
    <n v="36.363636363636367"/>
    <n v="4"/>
    <n v="4"/>
    <n v="3"/>
    <s v="443"/>
    <s v="Potential Loyalists"/>
    <m/>
    <n v="492"/>
    <n v="1.3479452054794521"/>
    <n v="16.321138211382113"/>
    <n v="331.61585365853654"/>
    <n v="331.61585365853659"/>
    <n v="488.62903225806451"/>
    <d v="2013-06-29T00:00:00"/>
    <s v="Unique"/>
  </r>
  <r>
    <n v="1324"/>
    <n v="1988"/>
    <s v="Graduation"/>
    <s v="Married"/>
    <n v="38872"/>
    <n v="1"/>
    <n v="0"/>
    <d v="2013-05-30T00:00:00"/>
    <n v="93"/>
    <n v="23"/>
    <n v="3"/>
    <n v="21"/>
    <n v="3"/>
    <n v="19"/>
    <n v="22"/>
    <x v="321"/>
    <x v="8"/>
    <n v="21"/>
    <n v="3"/>
    <n v="19"/>
    <n v="22"/>
    <n v="2"/>
    <n v="3"/>
    <n v="0"/>
    <n v="3"/>
    <n v="8"/>
    <n v="0"/>
    <n v="0"/>
    <n v="0"/>
    <n v="0"/>
    <n v="0"/>
    <n v="0"/>
    <n v="0"/>
    <x v="6"/>
    <n v="91"/>
    <n v="15.166666666666666"/>
    <n v="11.375"/>
    <m/>
    <n v="8"/>
    <n v="492"/>
    <m/>
    <n v="25"/>
    <n v="1"/>
    <n v="2"/>
    <n v="2"/>
    <s v="122"/>
    <s v="Lost"/>
    <m/>
    <n v="492"/>
    <n v="1.3479452054794521"/>
    <n v="5.9349593495934956"/>
    <n v="67.510162601626007"/>
    <n v="67.510162601626021"/>
    <n v="13.245967741935484"/>
    <d v="2013-08-31T00:00:00"/>
    <s v="Unique"/>
  </r>
  <r>
    <n v="4385"/>
    <n v="1981"/>
    <s v="PhD"/>
    <s v="Single"/>
    <n v="36038"/>
    <n v="1"/>
    <n v="0"/>
    <d v="2013-05-31T00:00:00"/>
    <n v="82"/>
    <n v="23"/>
    <n v="0"/>
    <n v="15"/>
    <n v="0"/>
    <n v="2"/>
    <n v="7"/>
    <x v="321"/>
    <x v="0"/>
    <n v="15"/>
    <s v=""/>
    <n v="2"/>
    <n v="7"/>
    <n v="2"/>
    <n v="3"/>
    <n v="0"/>
    <n v="3"/>
    <n v="6"/>
    <n v="0"/>
    <n v="0"/>
    <n v="0"/>
    <n v="0"/>
    <n v="0"/>
    <n v="0"/>
    <n v="0"/>
    <x v="0"/>
    <n v="47"/>
    <n v="7.833333333333333"/>
    <n v="5.875"/>
    <m/>
    <n v="8"/>
    <n v="491"/>
    <m/>
    <n v="25"/>
    <n v="1"/>
    <n v="2"/>
    <n v="1"/>
    <s v="121"/>
    <s v="Lost"/>
    <m/>
    <n v="491"/>
    <n v="1.3452054794520547"/>
    <n v="5.9470468431771897"/>
    <n v="34.938900203665987"/>
    <n v="34.938900203665987"/>
    <n v="331.14919354838713"/>
    <d v="2013-08-21T00:00:00"/>
    <s v="Unique"/>
  </r>
  <r>
    <n v="9422"/>
    <n v="1989"/>
    <s v="Graduation"/>
    <s v="Married"/>
    <n v="38360"/>
    <n v="1"/>
    <n v="0"/>
    <d v="2013-05-31T00:00:00"/>
    <n v="26"/>
    <n v="36"/>
    <n v="2"/>
    <n v="42"/>
    <n v="20"/>
    <n v="21"/>
    <n v="10"/>
    <x v="403"/>
    <x v="12"/>
    <n v="42"/>
    <n v="20"/>
    <n v="21"/>
    <n v="10"/>
    <n v="2"/>
    <n v="2"/>
    <n v="1"/>
    <n v="4"/>
    <n v="3"/>
    <n v="0"/>
    <n v="0"/>
    <n v="0"/>
    <n v="0"/>
    <n v="0"/>
    <n v="0"/>
    <n v="0"/>
    <x v="4"/>
    <n v="131"/>
    <n v="21.833333333333332"/>
    <n v="14.555555555555555"/>
    <m/>
    <n v="9"/>
    <n v="491"/>
    <m/>
    <n v="22.222222222222221"/>
    <n v="4"/>
    <n v="2"/>
    <n v="2"/>
    <s v="422"/>
    <s v="Potential Loyalists"/>
    <m/>
    <n v="491"/>
    <n v="1.3452054794520547"/>
    <n v="6.6904276985743385"/>
    <n v="97.382892057026481"/>
    <n v="97.382892057026481"/>
    <n v="1223.0443548387098"/>
    <d v="2013-06-26T00:00:00"/>
    <s v="Unique"/>
  </r>
  <r>
    <n v="5872"/>
    <n v="1951"/>
    <s v="Graduation"/>
    <s v="Single"/>
    <n v="60689"/>
    <n v="0"/>
    <n v="1"/>
    <d v="2013-06-01T00:00:00"/>
    <n v="23"/>
    <n v="240"/>
    <n v="90"/>
    <n v="216"/>
    <n v="63"/>
    <n v="6"/>
    <n v="24"/>
    <x v="521"/>
    <x v="122"/>
    <n v="216"/>
    <n v="63"/>
    <n v="6"/>
    <n v="24"/>
    <n v="4"/>
    <n v="4"/>
    <n v="4"/>
    <n v="10"/>
    <n v="3"/>
    <n v="0"/>
    <n v="0"/>
    <n v="0"/>
    <n v="0"/>
    <n v="0"/>
    <n v="0"/>
    <n v="0"/>
    <x v="1"/>
    <n v="639"/>
    <n v="106.5"/>
    <n v="29.045454545454547"/>
    <m/>
    <n v="22"/>
    <n v="490"/>
    <m/>
    <n v="18.181818181818183"/>
    <n v="4"/>
    <n v="4"/>
    <n v="4"/>
    <s v="444"/>
    <s v="Potential Loyalists"/>
    <m/>
    <n v="490"/>
    <n v="1.3424657534246576"/>
    <n v="16.387755102040817"/>
    <n v="475.98979591836741"/>
    <n v="475.98979591836735"/>
    <n v="877.03441295546554"/>
    <d v="2013-06-24T00:00:00"/>
    <s v="Unique"/>
  </r>
  <r>
    <n v="2565"/>
    <n v="1955"/>
    <s v="Master"/>
    <s v="Divorced"/>
    <n v="70638"/>
    <n v="0"/>
    <n v="0"/>
    <d v="2013-06-01T00:00:00"/>
    <n v="69"/>
    <n v="1016"/>
    <n v="12"/>
    <n v="215"/>
    <n v="16"/>
    <n v="12"/>
    <n v="63"/>
    <x v="522"/>
    <x v="27"/>
    <n v="215"/>
    <n v="16"/>
    <n v="12"/>
    <n v="63"/>
    <n v="1"/>
    <n v="4"/>
    <n v="5"/>
    <n v="10"/>
    <n v="3"/>
    <n v="0"/>
    <n v="0"/>
    <n v="0"/>
    <n v="1"/>
    <n v="0"/>
    <n v="0"/>
    <n v="0"/>
    <x v="3"/>
    <n v="1334"/>
    <n v="222.33333333333334"/>
    <n v="66.7"/>
    <m/>
    <n v="20"/>
    <n v="490"/>
    <m/>
    <n v="5"/>
    <n v="2"/>
    <n v="4"/>
    <n v="5"/>
    <s v="245"/>
    <s v="Big Spenders"/>
    <m/>
    <n v="490"/>
    <n v="1.3424657534246576"/>
    <n v="14.897959183673469"/>
    <n v="993.69387755102048"/>
    <n v="993.69387755102036"/>
    <n v="189.50505050505049"/>
    <d v="2013-08-09T00:00:00"/>
    <s v="Unique"/>
  </r>
  <r>
    <n v="9729"/>
    <n v="1955"/>
    <s v="Graduation"/>
    <s v="Widow"/>
    <n v="58275"/>
    <n v="1"/>
    <n v="1"/>
    <d v="2013-06-02T00:00:00"/>
    <n v="48"/>
    <n v="189"/>
    <n v="10"/>
    <n v="253"/>
    <n v="56"/>
    <n v="43"/>
    <n v="64"/>
    <x v="260"/>
    <x v="17"/>
    <n v="253"/>
    <n v="56"/>
    <n v="43"/>
    <n v="64"/>
    <n v="6"/>
    <n v="8"/>
    <n v="2"/>
    <n v="7"/>
    <n v="7"/>
    <n v="0"/>
    <n v="0"/>
    <n v="0"/>
    <n v="0"/>
    <n v="0"/>
    <n v="0"/>
    <n v="0"/>
    <x v="5"/>
    <n v="615"/>
    <n v="102.5"/>
    <n v="26.739130434782609"/>
    <m/>
    <n v="23"/>
    <n v="489"/>
    <m/>
    <n v="26.086956521739129"/>
    <n v="3"/>
    <n v="5"/>
    <n v="3"/>
    <s v="353"/>
    <s v="Frequent Buyers"/>
    <m/>
    <n v="489"/>
    <n v="1.3397260273972602"/>
    <n v="17.167689161554193"/>
    <n v="459.04907975460128"/>
    <n v="459.04907975460122"/>
    <n v="174.37246963562754"/>
    <d v="2013-07-20T00:00:00"/>
    <s v="Unique"/>
  </r>
  <r>
    <n v="9432"/>
    <n v="1977"/>
    <s v="Graduation"/>
    <s v="Together"/>
    <n v="666666"/>
    <n v="1"/>
    <n v="0"/>
    <d v="2013-06-02T00:00:00"/>
    <n v="23"/>
    <n v="9"/>
    <n v="14"/>
    <n v="18"/>
    <n v="8"/>
    <n v="1"/>
    <n v="12"/>
    <x v="6"/>
    <x v="67"/>
    <n v="18"/>
    <n v="8"/>
    <n v="1"/>
    <n v="12"/>
    <n v="4"/>
    <n v="3"/>
    <n v="1"/>
    <n v="3"/>
    <n v="6"/>
    <n v="0"/>
    <n v="0"/>
    <n v="0"/>
    <n v="0"/>
    <n v="0"/>
    <n v="0"/>
    <n v="0"/>
    <x v="3"/>
    <n v="62"/>
    <n v="10.333333333333334"/>
    <n v="5.6363636363636367"/>
    <m/>
    <n v="11"/>
    <n v="489"/>
    <m/>
    <n v="36.363636363636367"/>
    <n v="4"/>
    <n v="2"/>
    <n v="2"/>
    <s v="422"/>
    <s v="Potential Loyalists"/>
    <m/>
    <n v="489"/>
    <n v="1.3397260273972602"/>
    <n v="8.2106339468302654"/>
    <n v="46.278118609406953"/>
    <n v="46.278118609406953"/>
    <n v="195.06072874493927"/>
    <d v="2013-06-25T00:00:00"/>
    <s v="Unique"/>
  </r>
  <r>
    <n v="7313"/>
    <n v="1949"/>
    <s v="2n Cycle"/>
    <s v="Widow"/>
    <n v="74859"/>
    <n v="0"/>
    <n v="0"/>
    <d v="2013-06-03T00:00:00"/>
    <n v="63"/>
    <n v="570"/>
    <n v="73"/>
    <n v="614"/>
    <n v="133"/>
    <n v="102"/>
    <n v="73"/>
    <x v="523"/>
    <x v="127"/>
    <n v="614"/>
    <n v="133"/>
    <n v="102"/>
    <n v="73"/>
    <n v="1"/>
    <n v="6"/>
    <n v="5"/>
    <n v="11"/>
    <n v="3"/>
    <n v="1"/>
    <n v="0"/>
    <n v="0"/>
    <n v="0"/>
    <n v="0"/>
    <n v="0"/>
    <n v="0"/>
    <x v="2"/>
    <n v="1565"/>
    <n v="260.83333333333331"/>
    <n v="68.043478260869563"/>
    <m/>
    <n v="23"/>
    <n v="488"/>
    <m/>
    <n v="4.3478260869565215"/>
    <n v="2"/>
    <n v="5"/>
    <n v="5"/>
    <s v="255"/>
    <s v="Frequent Buyers"/>
    <m/>
    <n v="488"/>
    <n v="1.3369863013698631"/>
    <n v="17.202868852459016"/>
    <n v="1170.5430327868851"/>
    <n v="1170.5430327868853"/>
    <n v="653.00202839756594"/>
    <d v="2013-08-05T00:00:00"/>
    <s v="Unique"/>
  </r>
  <r>
    <n v="6906"/>
    <n v="1953"/>
    <s v="Master"/>
    <s v="Widow"/>
    <n v="84953"/>
    <n v="0"/>
    <n v="0"/>
    <d v="2013-06-03T00:00:00"/>
    <n v="73"/>
    <n v="167"/>
    <n v="48"/>
    <n v="602"/>
    <n v="63"/>
    <n v="72"/>
    <n v="72"/>
    <x v="80"/>
    <x v="57"/>
    <n v="602"/>
    <n v="63"/>
    <n v="72"/>
    <n v="72"/>
    <n v="1"/>
    <n v="3"/>
    <n v="10"/>
    <n v="4"/>
    <n v="2"/>
    <n v="1"/>
    <n v="0"/>
    <n v="0"/>
    <n v="1"/>
    <n v="1"/>
    <n v="1"/>
    <n v="0"/>
    <x v="0"/>
    <n v="1024"/>
    <n v="170.66666666666666"/>
    <n v="56.888888888888886"/>
    <m/>
    <n v="18"/>
    <n v="488"/>
    <m/>
    <n v="5.5555555555555554"/>
    <n v="2"/>
    <n v="4"/>
    <n v="4"/>
    <s v="244"/>
    <s v="About to Sleep"/>
    <m/>
    <n v="488"/>
    <n v="1.3369863013698631"/>
    <n v="13.46311475409836"/>
    <n v="765.90163934426221"/>
    <n v="765.90163934426221"/>
    <n v="247.52024291497975"/>
    <d v="2013-08-15T00:00:00"/>
    <s v="Unique"/>
  </r>
  <r>
    <n v="6583"/>
    <n v="1955"/>
    <s v="2n Cycle"/>
    <s v="Married"/>
    <n v="72635"/>
    <n v="0"/>
    <n v="0"/>
    <d v="2013-06-03T00:00:00"/>
    <n v="54"/>
    <n v="390"/>
    <n v="22"/>
    <n v="323"/>
    <n v="104"/>
    <n v="35"/>
    <n v="107"/>
    <x v="524"/>
    <x v="83"/>
    <n v="323"/>
    <n v="104"/>
    <n v="35"/>
    <n v="107"/>
    <n v="1"/>
    <n v="6"/>
    <n v="8"/>
    <n v="6"/>
    <n v="3"/>
    <n v="1"/>
    <n v="0"/>
    <n v="0"/>
    <n v="0"/>
    <n v="0"/>
    <n v="0"/>
    <n v="0"/>
    <x v="0"/>
    <n v="981"/>
    <n v="163.5"/>
    <n v="46.714285714285715"/>
    <m/>
    <n v="21"/>
    <n v="488"/>
    <m/>
    <n v="4.7619047619047619"/>
    <n v="3"/>
    <n v="4"/>
    <n v="4"/>
    <s v="344"/>
    <s v="Needs Attention"/>
    <m/>
    <n v="488"/>
    <n v="1.3369863013698631"/>
    <n v="15.706967213114753"/>
    <n v="733.73975409836066"/>
    <n v="733.73975409836066"/>
    <n v="67.510162601626021"/>
    <d v="2013-07-27T00:00:00"/>
    <s v="Unique"/>
  </r>
  <r>
    <n v="3433"/>
    <n v="1955"/>
    <s v="2n Cycle"/>
    <s v="Married"/>
    <n v="72635"/>
    <n v="0"/>
    <n v="0"/>
    <d v="2013-06-03T00:00:00"/>
    <n v="54"/>
    <n v="390"/>
    <n v="22"/>
    <n v="323"/>
    <n v="104"/>
    <n v="35"/>
    <n v="107"/>
    <x v="524"/>
    <x v="83"/>
    <n v="323"/>
    <n v="104"/>
    <n v="35"/>
    <n v="107"/>
    <n v="1"/>
    <n v="6"/>
    <n v="8"/>
    <n v="6"/>
    <n v="3"/>
    <n v="1"/>
    <n v="0"/>
    <n v="0"/>
    <n v="0"/>
    <n v="0"/>
    <n v="0"/>
    <n v="0"/>
    <x v="0"/>
    <n v="981"/>
    <n v="163.5"/>
    <n v="46.714285714285715"/>
    <m/>
    <n v="21"/>
    <n v="488"/>
    <m/>
    <n v="4.7619047619047619"/>
    <n v="3"/>
    <n v="4"/>
    <n v="4"/>
    <s v="344"/>
    <s v="Needs Attention"/>
    <m/>
    <n v="488"/>
    <n v="1.3369863013698631"/>
    <n v="15.706967213114753"/>
    <n v="733.73975409836066"/>
    <n v="733.73975409836066"/>
    <n v="89.584178498985807"/>
    <d v="2013-07-27T00:00:00"/>
    <s v="Unique"/>
  </r>
  <r>
    <n v="10156"/>
    <n v="1975"/>
    <s v="Graduation"/>
    <s v="Single"/>
    <n v="84196"/>
    <n v="0"/>
    <n v="1"/>
    <d v="2013-06-03T00:00:00"/>
    <n v="56"/>
    <n v="215"/>
    <n v="63"/>
    <n v="507"/>
    <n v="231"/>
    <n v="31"/>
    <n v="190"/>
    <x v="499"/>
    <x v="50"/>
    <n v="507"/>
    <n v="231"/>
    <n v="31"/>
    <n v="190"/>
    <n v="1"/>
    <n v="8"/>
    <n v="4"/>
    <n v="7"/>
    <n v="3"/>
    <n v="0"/>
    <n v="0"/>
    <n v="0"/>
    <n v="0"/>
    <n v="0"/>
    <n v="0"/>
    <n v="0"/>
    <x v="0"/>
    <n v="1237"/>
    <n v="206.16666666666666"/>
    <n v="61.85"/>
    <m/>
    <n v="20"/>
    <n v="488"/>
    <m/>
    <n v="5"/>
    <n v="3"/>
    <n v="4"/>
    <n v="5"/>
    <s v="345"/>
    <s v="Big Spenders"/>
    <m/>
    <n v="488"/>
    <n v="1.3369863013698631"/>
    <n v="14.959016393442623"/>
    <n v="925.21516393442619"/>
    <n v="925.21516393442619"/>
    <n v="732.96146044624754"/>
    <d v="2013-07-29T00:00:00"/>
    <s v="Unique"/>
  </r>
  <r>
    <n v="1503"/>
    <n v="1976"/>
    <s v="PhD"/>
    <s v="Together"/>
    <n v="162397"/>
    <n v="1"/>
    <n v="1"/>
    <d v="2013-06-03T00:00:00"/>
    <n v="31"/>
    <n v="85"/>
    <n v="1"/>
    <n v="16"/>
    <n v="2"/>
    <n v="1"/>
    <n v="2"/>
    <x v="68"/>
    <x v="5"/>
    <n v="16"/>
    <n v="2"/>
    <n v="1"/>
    <n v="2"/>
    <n v="0"/>
    <n v="0"/>
    <n v="0"/>
    <n v="1"/>
    <n v="1"/>
    <n v="0"/>
    <n v="0"/>
    <n v="0"/>
    <n v="0"/>
    <n v="0"/>
    <n v="0"/>
    <n v="0"/>
    <x v="0"/>
    <n v="107"/>
    <n v="17.833333333333332"/>
    <n v="107"/>
    <m/>
    <n v="1"/>
    <n v="488"/>
    <m/>
    <n v="0"/>
    <n v="4"/>
    <n v="1"/>
    <n v="2"/>
    <s v="412"/>
    <s v="Potential Loyalists"/>
    <m/>
    <n v="488"/>
    <n v="1.3369863013698631"/>
    <n v="0.74795081967213106"/>
    <n v="80.030737704918025"/>
    <n v="80.030737704918025"/>
    <n v="331.61585365853659"/>
    <d v="2013-07-04T00:00:00"/>
    <s v="Unique"/>
  </r>
  <r>
    <n v="4278"/>
    <n v="1983"/>
    <s v="PhD"/>
    <s v="Single"/>
    <n v="87188"/>
    <n v="0"/>
    <n v="0"/>
    <d v="2013-06-03T00:00:00"/>
    <n v="73"/>
    <n v="910"/>
    <n v="111"/>
    <n v="724"/>
    <n v="49"/>
    <n v="74"/>
    <n v="55"/>
    <x v="525"/>
    <x v="42"/>
    <n v="724"/>
    <n v="49"/>
    <n v="74"/>
    <n v="55"/>
    <n v="1"/>
    <n v="10"/>
    <n v="2"/>
    <n v="6"/>
    <n v="3"/>
    <n v="0"/>
    <n v="0"/>
    <n v="0"/>
    <n v="0"/>
    <n v="0"/>
    <n v="1"/>
    <n v="0"/>
    <x v="6"/>
    <n v="1923"/>
    <n v="320.5"/>
    <n v="101.21052631578948"/>
    <m/>
    <n v="19"/>
    <n v="488"/>
    <m/>
    <n v="5.2631578947368416"/>
    <n v="2"/>
    <n v="4"/>
    <n v="5"/>
    <s v="245"/>
    <s v="Big Spenders"/>
    <m/>
    <n v="488"/>
    <n v="1.3369863013698631"/>
    <n v="14.21106557377049"/>
    <n v="1438.3094262295081"/>
    <n v="1438.3094262295081"/>
    <n v="484.93914807302235"/>
    <d v="2013-08-15T00:00:00"/>
    <s v="Unique"/>
  </r>
  <r>
    <n v="6945"/>
    <n v="1952"/>
    <s v="Graduation"/>
    <s v="Single"/>
    <n v="84574"/>
    <n v="0"/>
    <n v="0"/>
    <d v="2013-06-04T00:00:00"/>
    <n v="72"/>
    <n v="387"/>
    <n v="20"/>
    <n v="713"/>
    <n v="38"/>
    <n v="54"/>
    <n v="163"/>
    <x v="93"/>
    <x v="54"/>
    <n v="713"/>
    <n v="38"/>
    <n v="54"/>
    <n v="163"/>
    <n v="1"/>
    <n v="9"/>
    <n v="11"/>
    <n v="11"/>
    <n v="5"/>
    <n v="0"/>
    <n v="0"/>
    <n v="0"/>
    <n v="0"/>
    <n v="0"/>
    <n v="0"/>
    <n v="0"/>
    <x v="0"/>
    <n v="1375"/>
    <n v="229.16666666666666"/>
    <n v="42.96875"/>
    <m/>
    <n v="32"/>
    <n v="487"/>
    <m/>
    <n v="3.125"/>
    <n v="2"/>
    <n v="5"/>
    <n v="5"/>
    <s v="255"/>
    <s v="Frequent Buyers"/>
    <m/>
    <n v="487"/>
    <n v="1.3342465753424657"/>
    <n v="23.983572895277209"/>
    <n v="1030.5441478439425"/>
    <n v="1030.5441478439425"/>
    <n v="993.69387755102036"/>
    <d v="2013-08-15T00:00:00"/>
    <s v="Unique"/>
  </r>
  <r>
    <n v="2661"/>
    <n v="1964"/>
    <s v="Graduation"/>
    <s v="Single"/>
    <n v="18701"/>
    <n v="1"/>
    <n v="1"/>
    <d v="2013-06-04T00:00:00"/>
    <n v="95"/>
    <n v="12"/>
    <n v="4"/>
    <n v="2"/>
    <n v="10"/>
    <n v="6"/>
    <n v="10"/>
    <x v="276"/>
    <x v="16"/>
    <n v="2"/>
    <n v="10"/>
    <n v="6"/>
    <n v="10"/>
    <n v="4"/>
    <n v="2"/>
    <n v="0"/>
    <n v="4"/>
    <n v="5"/>
    <n v="0"/>
    <n v="0"/>
    <n v="0"/>
    <n v="0"/>
    <n v="0"/>
    <n v="0"/>
    <n v="0"/>
    <x v="3"/>
    <n v="44"/>
    <n v="7.333333333333333"/>
    <n v="4.4000000000000004"/>
    <m/>
    <n v="10"/>
    <n v="487"/>
    <m/>
    <n v="40"/>
    <n v="1"/>
    <n v="2"/>
    <n v="1"/>
    <s v="121"/>
    <s v="Lost"/>
    <m/>
    <n v="487"/>
    <n v="1.3342465753424657"/>
    <n v="7.4948665297741277"/>
    <n v="32.977412731006162"/>
    <n v="32.977412731006162"/>
    <n v="97.382892057026481"/>
    <d v="2013-09-07T00:00:00"/>
    <s v="Unique"/>
  </r>
  <r>
    <n v="3130"/>
    <n v="1964"/>
    <s v="Graduation"/>
    <s v="Single"/>
    <n v="18701"/>
    <n v="1"/>
    <n v="1"/>
    <d v="2013-06-04T00:00:00"/>
    <n v="95"/>
    <n v="12"/>
    <n v="4"/>
    <n v="2"/>
    <n v="10"/>
    <n v="6"/>
    <n v="10"/>
    <x v="276"/>
    <x v="16"/>
    <n v="2"/>
    <n v="10"/>
    <n v="6"/>
    <n v="10"/>
    <n v="4"/>
    <n v="2"/>
    <n v="0"/>
    <n v="4"/>
    <n v="5"/>
    <n v="0"/>
    <n v="0"/>
    <n v="0"/>
    <n v="0"/>
    <n v="0"/>
    <n v="0"/>
    <n v="0"/>
    <x v="0"/>
    <n v="44"/>
    <n v="7.333333333333333"/>
    <n v="4.4000000000000004"/>
    <m/>
    <n v="10"/>
    <n v="487"/>
    <m/>
    <n v="40"/>
    <n v="1"/>
    <n v="2"/>
    <n v="1"/>
    <s v="121"/>
    <s v="Lost"/>
    <m/>
    <n v="487"/>
    <n v="1.3342465753424657"/>
    <n v="7.4948665297741277"/>
    <n v="32.977412731006162"/>
    <n v="32.977412731006162"/>
    <n v="34.938900203665987"/>
    <d v="2013-09-07T00:00:00"/>
    <s v="Unique"/>
  </r>
  <r>
    <n v="5336"/>
    <n v="1971"/>
    <s v="Master"/>
    <s v="Together"/>
    <n v="157733"/>
    <n v="1"/>
    <n v="0"/>
    <d v="2013-06-04T00:00:00"/>
    <n v="37"/>
    <n v="39"/>
    <n v="1"/>
    <n v="9"/>
    <n v="2"/>
    <n v="0"/>
    <n v="8"/>
    <x v="85"/>
    <x v="5"/>
    <n v="9"/>
    <n v="2"/>
    <s v=""/>
    <n v="8"/>
    <n v="0"/>
    <n v="1"/>
    <n v="0"/>
    <n v="1"/>
    <n v="1"/>
    <n v="0"/>
    <n v="0"/>
    <n v="0"/>
    <n v="0"/>
    <n v="0"/>
    <n v="0"/>
    <n v="0"/>
    <x v="0"/>
    <n v="59"/>
    <n v="9.8333333333333339"/>
    <n v="29.5"/>
    <m/>
    <n v="2"/>
    <n v="487"/>
    <m/>
    <n v="0"/>
    <n v="4"/>
    <n v="1"/>
    <n v="2"/>
    <s v="412"/>
    <s v="Potential Loyalists"/>
    <m/>
    <n v="487"/>
    <n v="1.3342465753424657"/>
    <n v="1.4989733059548256"/>
    <n v="44.219712525667354"/>
    <n v="44.219712525667354"/>
    <n v="46.278118609406953"/>
    <d v="2013-07-11T00:00:00"/>
    <s v="Unique"/>
  </r>
  <r>
    <n v="1361"/>
    <n v="1974"/>
    <s v="Master"/>
    <s v="Married"/>
    <n v="82584"/>
    <n v="0"/>
    <n v="0"/>
    <d v="2013-06-04T00:00:00"/>
    <n v="26"/>
    <n v="1076"/>
    <n v="68"/>
    <n v="103"/>
    <n v="29"/>
    <n v="91"/>
    <n v="68"/>
    <x v="526"/>
    <x v="102"/>
    <n v="103"/>
    <n v="29"/>
    <n v="91"/>
    <n v="68"/>
    <n v="1"/>
    <n v="3"/>
    <n v="4"/>
    <n v="8"/>
    <n v="1"/>
    <n v="0"/>
    <n v="0"/>
    <n v="0"/>
    <n v="1"/>
    <n v="1"/>
    <n v="1"/>
    <n v="0"/>
    <x v="0"/>
    <n v="1435"/>
    <n v="239.16666666666666"/>
    <n v="89.6875"/>
    <m/>
    <n v="16"/>
    <n v="487"/>
    <m/>
    <n v="6.25"/>
    <n v="4"/>
    <n v="3"/>
    <n v="5"/>
    <s v="435"/>
    <s v="Big Spenders"/>
    <m/>
    <n v="487"/>
    <n v="1.3342465753424657"/>
    <n v="11.991786447638605"/>
    <n v="1075.5133470225874"/>
    <n v="1075.5133470225874"/>
    <n v="765.90163934426221"/>
    <d v="2013-06-30T00:00:00"/>
    <s v="Unique"/>
  </r>
  <r>
    <n v="7822"/>
    <n v="1976"/>
    <s v="Graduation"/>
    <s v="Together"/>
    <n v="54058"/>
    <n v="0"/>
    <n v="1"/>
    <d v="2013-06-04T00:00:00"/>
    <n v="56"/>
    <n v="198"/>
    <n v="18"/>
    <n v="252"/>
    <n v="32"/>
    <n v="108"/>
    <n v="54"/>
    <x v="434"/>
    <x v="53"/>
    <n v="252"/>
    <n v="32"/>
    <n v="108"/>
    <n v="54"/>
    <n v="2"/>
    <n v="4"/>
    <n v="6"/>
    <n v="8"/>
    <n v="3"/>
    <n v="0"/>
    <n v="0"/>
    <n v="0"/>
    <n v="0"/>
    <n v="0"/>
    <n v="0"/>
    <n v="0"/>
    <x v="0"/>
    <n v="662"/>
    <n v="110.33333333333333"/>
    <n v="33.1"/>
    <m/>
    <n v="20"/>
    <n v="487"/>
    <m/>
    <n v="10"/>
    <n v="3"/>
    <n v="4"/>
    <n v="4"/>
    <s v="344"/>
    <s v="Needs Attention"/>
    <m/>
    <n v="487"/>
    <n v="1.3342465753424657"/>
    <n v="14.989733059548255"/>
    <n v="496.16016427104728"/>
    <n v="496.16016427104722"/>
    <n v="475.98979591836735"/>
    <d v="2013-07-30T00:00:00"/>
    <s v="Unique"/>
  </r>
  <r>
    <n v="6919"/>
    <n v="1978"/>
    <s v="2n Cycle"/>
    <s v="Married"/>
    <n v="26224"/>
    <n v="1"/>
    <n v="0"/>
    <d v="2013-06-04T00:00:00"/>
    <n v="39"/>
    <n v="4"/>
    <n v="7"/>
    <n v="15"/>
    <n v="13"/>
    <n v="9"/>
    <n v="15"/>
    <x v="198"/>
    <x v="48"/>
    <n v="15"/>
    <n v="13"/>
    <n v="9"/>
    <n v="15"/>
    <n v="3"/>
    <n v="2"/>
    <n v="1"/>
    <n v="3"/>
    <n v="6"/>
    <n v="0"/>
    <n v="0"/>
    <n v="0"/>
    <n v="0"/>
    <n v="0"/>
    <n v="0"/>
    <n v="0"/>
    <x v="0"/>
    <n v="63"/>
    <n v="10.5"/>
    <n v="7"/>
    <m/>
    <n v="9"/>
    <n v="487"/>
    <m/>
    <n v="33.333333333333329"/>
    <n v="4"/>
    <n v="2"/>
    <n v="2"/>
    <s v="422"/>
    <s v="Potential Loyalists"/>
    <m/>
    <n v="487"/>
    <n v="1.3342465753424657"/>
    <n v="6.745379876796715"/>
    <n v="47.217659137577002"/>
    <n v="47.217659137577002"/>
    <n v="459.04907975460122"/>
    <d v="2013-07-13T00:00:00"/>
    <s v="Unique"/>
  </r>
  <r>
    <n v="10377"/>
    <n v="1958"/>
    <s v="Master"/>
    <s v="Together"/>
    <n v="46692"/>
    <n v="0"/>
    <n v="1"/>
    <d v="2013-06-06T00:00:00"/>
    <n v="37"/>
    <n v="170"/>
    <n v="6"/>
    <n v="97"/>
    <n v="24"/>
    <n v="12"/>
    <n v="88"/>
    <x v="527"/>
    <x v="43"/>
    <n v="97"/>
    <n v="24"/>
    <n v="12"/>
    <n v="88"/>
    <n v="3"/>
    <n v="6"/>
    <n v="1"/>
    <n v="5"/>
    <n v="6"/>
    <n v="0"/>
    <n v="0"/>
    <n v="0"/>
    <n v="0"/>
    <n v="0"/>
    <n v="0"/>
    <n v="0"/>
    <x v="0"/>
    <n v="397"/>
    <n v="66.166666666666671"/>
    <n v="26.466666666666665"/>
    <m/>
    <n v="15"/>
    <n v="485"/>
    <m/>
    <n v="20"/>
    <n v="4"/>
    <n v="3"/>
    <n v="3"/>
    <s v="433"/>
    <s v="Potential Loyalists"/>
    <m/>
    <n v="485"/>
    <n v="1.3287671232876712"/>
    <n v="11.288659793814434"/>
    <n v="298.77319587628864"/>
    <n v="298.77319587628864"/>
    <n v="1438.3094262295081"/>
    <d v="2013-07-13T00:00:00"/>
    <s v="Unique"/>
  </r>
  <r>
    <n v="4855"/>
    <n v="1974"/>
    <s v="PhD"/>
    <s v="Together"/>
    <n v="30351"/>
    <n v="1"/>
    <n v="0"/>
    <d v="2013-06-06T00:00:00"/>
    <n v="19"/>
    <n v="14"/>
    <n v="0"/>
    <n v="24"/>
    <n v="3"/>
    <n v="3"/>
    <n v="2"/>
    <x v="101"/>
    <x v="0"/>
    <n v="24"/>
    <n v="3"/>
    <n v="3"/>
    <n v="2"/>
    <n v="1"/>
    <n v="3"/>
    <n v="0"/>
    <n v="2"/>
    <n v="9"/>
    <n v="0"/>
    <n v="0"/>
    <n v="0"/>
    <n v="0"/>
    <n v="0"/>
    <n v="1"/>
    <n v="0"/>
    <x v="1"/>
    <n v="46"/>
    <n v="7.666666666666667"/>
    <n v="7.666666666666667"/>
    <m/>
    <n v="6"/>
    <n v="485"/>
    <m/>
    <n v="16.666666666666664"/>
    <n v="5"/>
    <n v="1"/>
    <n v="1"/>
    <s v="511"/>
    <s v="Others"/>
    <m/>
    <n v="485"/>
    <n v="1.3287671232876712"/>
    <n v="4.5154639175257731"/>
    <n v="34.618556701030926"/>
    <n v="34.618556701030926"/>
    <n v="925.21516393442619"/>
    <d v="2013-06-25T00:00:00"/>
    <s v="Unique"/>
  </r>
  <r>
    <n v="5049"/>
    <n v="1974"/>
    <s v="PhD"/>
    <s v="Together"/>
    <n v="30351"/>
    <n v="1"/>
    <n v="0"/>
    <d v="2013-06-06T00:00:00"/>
    <n v="19"/>
    <n v="14"/>
    <n v="0"/>
    <n v="24"/>
    <n v="3"/>
    <n v="3"/>
    <n v="2"/>
    <x v="101"/>
    <x v="0"/>
    <n v="24"/>
    <n v="3"/>
    <n v="3"/>
    <n v="2"/>
    <n v="1"/>
    <n v="3"/>
    <n v="0"/>
    <n v="2"/>
    <n v="9"/>
    <n v="0"/>
    <n v="0"/>
    <n v="0"/>
    <n v="0"/>
    <n v="0"/>
    <n v="0"/>
    <n v="0"/>
    <x v="0"/>
    <n v="46"/>
    <n v="7.666666666666667"/>
    <n v="7.666666666666667"/>
    <m/>
    <n v="6"/>
    <n v="485"/>
    <m/>
    <n v="16.666666666666664"/>
    <n v="5"/>
    <n v="1"/>
    <n v="1"/>
    <s v="511"/>
    <s v="Others"/>
    <m/>
    <n v="485"/>
    <n v="1.3287671232876712"/>
    <n v="4.5154639175257731"/>
    <n v="34.618556701030926"/>
    <n v="34.618556701030926"/>
    <n v="1170.5430327868853"/>
    <d v="2013-06-25T00:00:00"/>
    <s v="Unique"/>
  </r>
  <r>
    <n v="5991"/>
    <n v="1949"/>
    <s v="Master"/>
    <s v="Married"/>
    <n v="48150"/>
    <n v="0"/>
    <n v="1"/>
    <d v="2013-06-08T00:00:00"/>
    <n v="24"/>
    <n v="173"/>
    <n v="2"/>
    <n v="39"/>
    <n v="3"/>
    <n v="2"/>
    <n v="47"/>
    <x v="100"/>
    <x v="12"/>
    <n v="39"/>
    <n v="3"/>
    <n v="2"/>
    <n v="47"/>
    <n v="3"/>
    <n v="5"/>
    <n v="1"/>
    <n v="4"/>
    <n v="7"/>
    <n v="0"/>
    <n v="0"/>
    <n v="0"/>
    <n v="0"/>
    <n v="0"/>
    <n v="0"/>
    <n v="0"/>
    <x v="5"/>
    <n v="266"/>
    <n v="44.333333333333336"/>
    <n v="20.46153846153846"/>
    <m/>
    <n v="13"/>
    <n v="483"/>
    <m/>
    <n v="23.076923076923077"/>
    <n v="4"/>
    <n v="3"/>
    <n v="3"/>
    <s v="433"/>
    <s v="Potential Loyalists"/>
    <m/>
    <n v="483"/>
    <n v="1.3232876712328767"/>
    <n v="9.8240165631469978"/>
    <n v="201.01449275362316"/>
    <n v="201.01449275362319"/>
    <n v="80.030737704918025"/>
    <d v="2013-07-02T00:00:00"/>
    <s v="Unique"/>
  </r>
  <r>
    <n v="8584"/>
    <n v="1952"/>
    <s v="PhD"/>
    <s v="Together"/>
    <n v="85431"/>
    <n v="0"/>
    <n v="0"/>
    <d v="2013-06-08T00:00:00"/>
    <n v="54"/>
    <n v="376"/>
    <n v="53"/>
    <n v="462"/>
    <n v="168"/>
    <n v="53"/>
    <n v="53"/>
    <x v="142"/>
    <x v="85"/>
    <n v="462"/>
    <n v="168"/>
    <n v="53"/>
    <n v="53"/>
    <n v="1"/>
    <n v="2"/>
    <n v="7"/>
    <n v="7"/>
    <n v="0"/>
    <n v="0"/>
    <n v="0"/>
    <n v="0"/>
    <n v="0"/>
    <n v="0"/>
    <n v="0"/>
    <n v="0"/>
    <x v="0"/>
    <n v="1165"/>
    <n v="194.16666666666666"/>
    <n v="68.529411764705884"/>
    <m/>
    <n v="17"/>
    <n v="483"/>
    <m/>
    <n v="5.8823529411764701"/>
    <n v="3"/>
    <n v="3"/>
    <n v="4"/>
    <s v="334"/>
    <s v="Needs Attention"/>
    <m/>
    <n v="483"/>
    <n v="1.3232876712328767"/>
    <n v="12.846790890269151"/>
    <n v="880.38302277432717"/>
    <n v="880.38302277432717"/>
    <n v="733.73975409836066"/>
    <d v="2013-08-01T00:00:00"/>
    <s v="Unique"/>
  </r>
  <r>
    <n v="10128"/>
    <n v="1958"/>
    <s v="Graduation"/>
    <s v="Together"/>
    <n v="53977"/>
    <n v="0"/>
    <n v="1"/>
    <d v="2013-06-08T00:00:00"/>
    <n v="21"/>
    <n v="620"/>
    <n v="16"/>
    <n v="165"/>
    <n v="0"/>
    <n v="24"/>
    <n v="82"/>
    <x v="54"/>
    <x v="15"/>
    <n v="165"/>
    <s v=""/>
    <n v="24"/>
    <n v="82"/>
    <n v="5"/>
    <n v="5"/>
    <n v="5"/>
    <n v="12"/>
    <n v="5"/>
    <n v="0"/>
    <n v="0"/>
    <n v="0"/>
    <n v="0"/>
    <n v="0"/>
    <n v="0"/>
    <n v="0"/>
    <x v="2"/>
    <n v="907"/>
    <n v="151.16666666666666"/>
    <n v="33.592592592592595"/>
    <m/>
    <n v="27"/>
    <n v="483"/>
    <m/>
    <n v="18.518518518518519"/>
    <n v="4"/>
    <n v="5"/>
    <n v="4"/>
    <s v="454"/>
    <s v="Frequent Buyers"/>
    <m/>
    <n v="483"/>
    <n v="1.3232876712328767"/>
    <n v="20.403726708074533"/>
    <n v="685.4140786749482"/>
    <n v="685.4140786749482"/>
    <n v="32.977412731006162"/>
    <d v="2013-06-29T00:00:00"/>
    <s v="Unique"/>
  </r>
  <r>
    <n v="9284"/>
    <n v="1958"/>
    <s v="Graduation"/>
    <s v="Together"/>
    <n v="53977"/>
    <n v="0"/>
    <n v="1"/>
    <d v="2013-06-08T00:00:00"/>
    <n v="21"/>
    <n v="620"/>
    <n v="16"/>
    <n v="165"/>
    <n v="0"/>
    <n v="24"/>
    <n v="82"/>
    <x v="54"/>
    <x v="15"/>
    <n v="165"/>
    <s v=""/>
    <n v="24"/>
    <n v="82"/>
    <n v="5"/>
    <n v="5"/>
    <n v="5"/>
    <n v="12"/>
    <n v="5"/>
    <n v="0"/>
    <n v="0"/>
    <n v="0"/>
    <n v="0"/>
    <n v="0"/>
    <n v="0"/>
    <n v="0"/>
    <x v="0"/>
    <n v="907"/>
    <n v="151.16666666666666"/>
    <n v="33.592592592592595"/>
    <m/>
    <n v="27"/>
    <n v="483"/>
    <m/>
    <n v="18.518518518518519"/>
    <n v="4"/>
    <n v="5"/>
    <n v="4"/>
    <s v="454"/>
    <s v="Frequent Buyers"/>
    <m/>
    <n v="483"/>
    <n v="1.3232876712328767"/>
    <n v="20.403726708074533"/>
    <n v="685.4140786749482"/>
    <n v="685.4140786749482"/>
    <n v="32.977412731006162"/>
    <d v="2013-06-29T00:00:00"/>
    <s v="Unique"/>
  </r>
  <r>
    <n v="2516"/>
    <n v="1969"/>
    <s v="2n Cycle"/>
    <s v="Married"/>
    <n v="46831"/>
    <n v="1"/>
    <n v="1"/>
    <d v="2013-06-08T00:00:00"/>
    <n v="84"/>
    <n v="22"/>
    <n v="2"/>
    <n v="10"/>
    <n v="6"/>
    <n v="4"/>
    <n v="34"/>
    <x v="23"/>
    <x v="12"/>
    <n v="10"/>
    <n v="6"/>
    <n v="4"/>
    <n v="34"/>
    <n v="2"/>
    <n v="1"/>
    <n v="2"/>
    <n v="2"/>
    <n v="4"/>
    <n v="0"/>
    <n v="0"/>
    <n v="0"/>
    <n v="0"/>
    <n v="0"/>
    <n v="0"/>
    <n v="0"/>
    <x v="0"/>
    <n v="78"/>
    <n v="13"/>
    <n v="11.142857142857142"/>
    <m/>
    <n v="7"/>
    <n v="483"/>
    <m/>
    <n v="28.571428571428569"/>
    <n v="1"/>
    <n v="1"/>
    <n v="2"/>
    <s v="112"/>
    <s v="Lost"/>
    <m/>
    <n v="483"/>
    <n v="1.3232876712328767"/>
    <n v="5.2898550724637685"/>
    <n v="58.944099378881987"/>
    <n v="58.944099378881987"/>
    <n v="733.73975409836066"/>
    <d v="2013-08-31T00:00:00"/>
    <s v="Unique"/>
  </r>
  <r>
    <n v="2541"/>
    <n v="1976"/>
    <s v="Graduation"/>
    <s v="Married"/>
    <n v="24027"/>
    <n v="1"/>
    <n v="0"/>
    <d v="2013-06-09T00:00:00"/>
    <n v="7"/>
    <n v="14"/>
    <n v="7"/>
    <n v="11"/>
    <n v="11"/>
    <n v="0"/>
    <n v="5"/>
    <x v="101"/>
    <x v="48"/>
    <n v="11"/>
    <n v="11"/>
    <s v=""/>
    <n v="5"/>
    <n v="2"/>
    <n v="2"/>
    <n v="0"/>
    <n v="3"/>
    <n v="8"/>
    <n v="0"/>
    <n v="0"/>
    <n v="0"/>
    <n v="0"/>
    <n v="0"/>
    <n v="0"/>
    <n v="0"/>
    <x v="0"/>
    <n v="48"/>
    <n v="8"/>
    <n v="6.8571428571428568"/>
    <m/>
    <n v="7"/>
    <n v="482"/>
    <m/>
    <n v="28.571428571428569"/>
    <n v="5"/>
    <n v="1"/>
    <n v="1"/>
    <s v="511"/>
    <s v="Others"/>
    <m/>
    <n v="482"/>
    <n v="1.3205479452054794"/>
    <n v="5.3008298755186729"/>
    <n v="36.34854771784233"/>
    <n v="36.34854771784233"/>
    <n v="1030.5441478439425"/>
    <d v="2013-06-16T00:00:00"/>
    <s v="Unique"/>
  </r>
  <r>
    <n v="8957"/>
    <n v="1952"/>
    <s v="2n Cycle"/>
    <s v="Single"/>
    <n v="64831"/>
    <n v="1"/>
    <n v="1"/>
    <d v="2013-06-10T00:00:00"/>
    <n v="51"/>
    <n v="480"/>
    <n v="86"/>
    <n v="249"/>
    <n v="75"/>
    <n v="86"/>
    <n v="144"/>
    <x v="528"/>
    <x v="20"/>
    <n v="249"/>
    <n v="75"/>
    <n v="86"/>
    <n v="144"/>
    <n v="8"/>
    <n v="6"/>
    <n v="3"/>
    <n v="5"/>
    <n v="6"/>
    <n v="0"/>
    <n v="0"/>
    <n v="0"/>
    <n v="0"/>
    <n v="0"/>
    <n v="0"/>
    <n v="0"/>
    <x v="3"/>
    <n v="1120"/>
    <n v="186.66666666666666"/>
    <n v="50.909090909090907"/>
    <m/>
    <n v="22"/>
    <n v="481"/>
    <m/>
    <n v="36.363636363636367"/>
    <n v="3"/>
    <n v="4"/>
    <n v="4"/>
    <s v="344"/>
    <s v="Needs Attention"/>
    <m/>
    <n v="481"/>
    <n v="1.3178082191780822"/>
    <n v="16.694386694386694"/>
    <n v="849.89604989604982"/>
    <n v="849.89604989604993"/>
    <n v="47.217659137577002"/>
    <d v="2013-07-31T00:00:00"/>
    <s v="Unique"/>
  </r>
  <r>
    <n v="4470"/>
    <n v="1962"/>
    <s v="Master"/>
    <s v="Married"/>
    <n v="58646"/>
    <n v="0"/>
    <n v="1"/>
    <d v="2013-06-10T00:00:00"/>
    <n v="3"/>
    <n v="62"/>
    <n v="1"/>
    <n v="44"/>
    <n v="6"/>
    <n v="5"/>
    <n v="22"/>
    <x v="346"/>
    <x v="5"/>
    <n v="44"/>
    <n v="6"/>
    <n v="5"/>
    <n v="22"/>
    <n v="1"/>
    <n v="2"/>
    <n v="1"/>
    <n v="4"/>
    <n v="4"/>
    <n v="0"/>
    <n v="0"/>
    <n v="0"/>
    <n v="0"/>
    <n v="0"/>
    <n v="0"/>
    <n v="0"/>
    <x v="0"/>
    <n v="140"/>
    <n v="23.333333333333332"/>
    <n v="17.5"/>
    <m/>
    <n v="8"/>
    <n v="481"/>
    <m/>
    <n v="12.5"/>
    <n v="5"/>
    <n v="2"/>
    <n v="2"/>
    <s v="522"/>
    <s v="Others"/>
    <m/>
    <n v="481"/>
    <n v="1.3178082191780822"/>
    <n v="6.0706860706860706"/>
    <n v="106.23700623700624"/>
    <n v="106.23700623700624"/>
    <n v="1075.5133470225874"/>
    <d v="2013-06-13T00:00:00"/>
    <s v="Unique"/>
  </r>
  <r>
    <n v="6183"/>
    <n v="1962"/>
    <s v="Master"/>
    <s v="Married"/>
    <n v="58646"/>
    <n v="0"/>
    <n v="1"/>
    <d v="2013-06-10T00:00:00"/>
    <n v="3"/>
    <n v="62"/>
    <n v="1"/>
    <n v="44"/>
    <n v="6"/>
    <n v="5"/>
    <n v="22"/>
    <x v="346"/>
    <x v="5"/>
    <n v="44"/>
    <n v="6"/>
    <n v="5"/>
    <n v="22"/>
    <n v="1"/>
    <n v="2"/>
    <n v="1"/>
    <n v="4"/>
    <n v="4"/>
    <n v="0"/>
    <n v="0"/>
    <n v="0"/>
    <n v="0"/>
    <n v="0"/>
    <n v="0"/>
    <n v="0"/>
    <x v="5"/>
    <n v="140"/>
    <n v="23.333333333333332"/>
    <n v="17.5"/>
    <m/>
    <n v="8"/>
    <n v="481"/>
    <m/>
    <n v="12.5"/>
    <n v="5"/>
    <n v="2"/>
    <n v="2"/>
    <s v="522"/>
    <s v="Others"/>
    <m/>
    <n v="481"/>
    <n v="1.3178082191780822"/>
    <n v="6.0706860706860706"/>
    <n v="106.23700623700624"/>
    <n v="106.23700623700624"/>
    <n v="44.219712525667354"/>
    <d v="2013-06-13T00:00:00"/>
    <s v="Unique"/>
  </r>
  <r>
    <n v="6376"/>
    <n v="1979"/>
    <s v="Graduation"/>
    <s v="Single"/>
    <n v="57537"/>
    <n v="1"/>
    <n v="0"/>
    <d v="2013-06-10T00:00:00"/>
    <n v="83"/>
    <n v="191"/>
    <n v="56"/>
    <n v="139"/>
    <n v="51"/>
    <n v="8"/>
    <n v="100"/>
    <x v="477"/>
    <x v="91"/>
    <n v="139"/>
    <n v="51"/>
    <n v="8"/>
    <n v="100"/>
    <n v="4"/>
    <n v="4"/>
    <n v="3"/>
    <n v="8"/>
    <n v="4"/>
    <n v="0"/>
    <n v="0"/>
    <n v="0"/>
    <n v="0"/>
    <n v="0"/>
    <n v="0"/>
    <n v="0"/>
    <x v="4"/>
    <n v="545"/>
    <n v="90.833333333333329"/>
    <n v="28.684210526315791"/>
    <m/>
    <n v="19"/>
    <n v="481"/>
    <m/>
    <n v="21.052631578947366"/>
    <n v="1"/>
    <n v="4"/>
    <n v="3"/>
    <s v="143"/>
    <s v="Lost"/>
    <m/>
    <n v="481"/>
    <n v="1.3178082191780822"/>
    <n v="14.417879417879417"/>
    <n v="413.56548856548858"/>
    <n v="413.56548856548858"/>
    <n v="496.16016427104722"/>
    <d v="2013-09-01T00:00:00"/>
    <s v="Unique"/>
  </r>
  <r>
    <n v="6518"/>
    <n v="1951"/>
    <s v="PhD"/>
    <s v="Widow"/>
    <n v="67680"/>
    <n v="0"/>
    <n v="1"/>
    <d v="2013-06-11T00:00:00"/>
    <n v="8"/>
    <n v="546"/>
    <n v="0"/>
    <n v="48"/>
    <n v="0"/>
    <n v="6"/>
    <n v="6"/>
    <x v="209"/>
    <x v="0"/>
    <n v="48"/>
    <s v=""/>
    <n v="6"/>
    <n v="6"/>
    <n v="1"/>
    <n v="7"/>
    <n v="3"/>
    <n v="8"/>
    <n v="5"/>
    <n v="0"/>
    <n v="0"/>
    <n v="0"/>
    <n v="0"/>
    <n v="0"/>
    <n v="0"/>
    <n v="0"/>
    <x v="4"/>
    <n v="606"/>
    <n v="101"/>
    <n v="31.894736842105264"/>
    <m/>
    <n v="19"/>
    <n v="480"/>
    <m/>
    <n v="5.2631578947368416"/>
    <n v="5"/>
    <n v="4"/>
    <n v="3"/>
    <s v="543"/>
    <s v="Loyal Customers"/>
    <m/>
    <n v="480"/>
    <n v="1.3150684931506849"/>
    <n v="14.447916666666668"/>
    <n v="460.81250000000006"/>
    <n v="460.8125"/>
    <n v="34.618556701030926"/>
    <d v="2013-06-19T00:00:00"/>
    <s v="Unique"/>
  </r>
  <r>
    <n v="2036"/>
    <n v="1973"/>
    <s v="PhD"/>
    <s v="Together"/>
    <n v="57906"/>
    <n v="0"/>
    <n v="1"/>
    <d v="2013-06-11T00:00:00"/>
    <n v="29"/>
    <n v="243"/>
    <n v="11"/>
    <n v="119"/>
    <n v="10"/>
    <n v="3"/>
    <n v="15"/>
    <x v="511"/>
    <x v="113"/>
    <n v="119"/>
    <n v="10"/>
    <n v="3"/>
    <n v="15"/>
    <n v="3"/>
    <n v="4"/>
    <n v="2"/>
    <n v="8"/>
    <n v="4"/>
    <n v="0"/>
    <n v="0"/>
    <n v="0"/>
    <n v="0"/>
    <n v="0"/>
    <n v="0"/>
    <n v="0"/>
    <x v="6"/>
    <n v="401"/>
    <n v="66.833333333333329"/>
    <n v="23.588235294117649"/>
    <m/>
    <n v="17"/>
    <n v="480"/>
    <m/>
    <n v="17.647058823529413"/>
    <n v="4"/>
    <n v="3"/>
    <n v="3"/>
    <s v="433"/>
    <s v="Potential Loyalists"/>
    <m/>
    <n v="480"/>
    <n v="1.3150684931506849"/>
    <n v="12.927083333333334"/>
    <n v="304.92708333333337"/>
    <n v="304.92708333333337"/>
    <n v="298.77319587628864"/>
    <d v="2013-07-10T00:00:00"/>
    <s v="Unique"/>
  </r>
  <r>
    <n v="8602"/>
    <n v="1964"/>
    <s v="Graduation"/>
    <s v="Divorced"/>
    <n v="69932"/>
    <n v="0"/>
    <n v="1"/>
    <d v="2013-06-12T00:00:00"/>
    <n v="97"/>
    <n v="412"/>
    <n v="172"/>
    <n v="153"/>
    <n v="150"/>
    <n v="105"/>
    <n v="57"/>
    <x v="342"/>
    <x v="112"/>
    <n v="153"/>
    <n v="150"/>
    <n v="105"/>
    <n v="57"/>
    <n v="2"/>
    <n v="7"/>
    <n v="6"/>
    <n v="11"/>
    <n v="4"/>
    <n v="0"/>
    <n v="0"/>
    <n v="0"/>
    <n v="0"/>
    <n v="0"/>
    <n v="0"/>
    <n v="0"/>
    <x v="0"/>
    <n v="1049"/>
    <n v="174.83333333333334"/>
    <n v="40.346153846153847"/>
    <m/>
    <n v="26"/>
    <n v="479"/>
    <m/>
    <n v="7.6923076923076925"/>
    <n v="1"/>
    <n v="5"/>
    <n v="4"/>
    <s v="154"/>
    <s v="Frequent Buyers"/>
    <m/>
    <n v="479"/>
    <n v="1.3123287671232877"/>
    <n v="19.812108559498956"/>
    <n v="799.3423799582464"/>
    <n v="799.34237995824628"/>
    <n v="34.618556701030926"/>
    <d v="2013-09-17T00:00:00"/>
    <s v="Unique"/>
  </r>
  <r>
    <n v="9381"/>
    <n v="1978"/>
    <s v="Graduation"/>
    <s v="Married"/>
    <n v="66373"/>
    <n v="1"/>
    <n v="1"/>
    <d v="2013-06-12T00:00:00"/>
    <n v="57"/>
    <n v="328"/>
    <n v="9"/>
    <n v="124"/>
    <n v="12"/>
    <n v="24"/>
    <n v="109"/>
    <x v="529"/>
    <x v="13"/>
    <n v="124"/>
    <n v="12"/>
    <n v="24"/>
    <n v="109"/>
    <n v="7"/>
    <n v="4"/>
    <n v="2"/>
    <n v="10"/>
    <n v="3"/>
    <n v="0"/>
    <n v="0"/>
    <n v="0"/>
    <n v="0"/>
    <n v="0"/>
    <n v="0"/>
    <n v="0"/>
    <x v="4"/>
    <n v="606"/>
    <n v="101"/>
    <n v="26.347826086956523"/>
    <m/>
    <n v="23"/>
    <n v="479"/>
    <m/>
    <n v="30.434782608695656"/>
    <n v="3"/>
    <n v="5"/>
    <n v="3"/>
    <s v="353"/>
    <s v="Frequent Buyers"/>
    <m/>
    <n v="479"/>
    <n v="1.3123287671232877"/>
    <n v="17.526096033402922"/>
    <n v="461.77453027139876"/>
    <n v="461.7745302713987"/>
    <n v="880.38302277432717"/>
    <d v="2013-08-08T00:00:00"/>
    <s v="Unique"/>
  </r>
  <r>
    <n v="9384"/>
    <n v="1978"/>
    <s v="Graduation"/>
    <s v="Married"/>
    <n v="66373"/>
    <n v="1"/>
    <n v="1"/>
    <d v="2013-06-12T00:00:00"/>
    <n v="57"/>
    <n v="328"/>
    <n v="9"/>
    <n v="124"/>
    <n v="12"/>
    <n v="24"/>
    <n v="109"/>
    <x v="529"/>
    <x v="13"/>
    <n v="124"/>
    <n v="12"/>
    <n v="24"/>
    <n v="109"/>
    <n v="7"/>
    <n v="4"/>
    <n v="2"/>
    <n v="10"/>
    <n v="3"/>
    <n v="0"/>
    <n v="0"/>
    <n v="0"/>
    <n v="0"/>
    <n v="0"/>
    <n v="0"/>
    <n v="0"/>
    <x v="4"/>
    <n v="606"/>
    <n v="101"/>
    <n v="26.347826086956523"/>
    <m/>
    <n v="23"/>
    <n v="479"/>
    <m/>
    <n v="30.434782608695656"/>
    <n v="3"/>
    <n v="5"/>
    <n v="3"/>
    <s v="353"/>
    <s v="Frequent Buyers"/>
    <m/>
    <n v="479"/>
    <n v="1.3123287671232877"/>
    <n v="17.526096033402922"/>
    <n v="461.77453027139876"/>
    <n v="461.7745302713987"/>
    <n v="58.944099378881987"/>
    <d v="2013-08-08T00:00:00"/>
    <s v="Unique"/>
  </r>
  <r>
    <n v="4697"/>
    <n v="1949"/>
    <s v="Master"/>
    <s v="Divorced"/>
    <n v="35416"/>
    <n v="0"/>
    <n v="0"/>
    <d v="2013-06-13T00:00:00"/>
    <n v="62"/>
    <n v="248"/>
    <n v="3"/>
    <n v="81"/>
    <n v="4"/>
    <n v="3"/>
    <n v="51"/>
    <x v="530"/>
    <x v="8"/>
    <n v="81"/>
    <n v="4"/>
    <n v="3"/>
    <n v="51"/>
    <n v="3"/>
    <n v="7"/>
    <n v="1"/>
    <n v="5"/>
    <n v="8"/>
    <n v="0"/>
    <n v="0"/>
    <n v="0"/>
    <n v="0"/>
    <n v="0"/>
    <n v="0"/>
    <n v="0"/>
    <x v="3"/>
    <n v="390"/>
    <n v="65"/>
    <n v="24.375"/>
    <m/>
    <n v="16"/>
    <n v="478"/>
    <m/>
    <n v="18.75"/>
    <n v="2"/>
    <n v="3"/>
    <n v="3"/>
    <s v="233"/>
    <s v="About to Sleep"/>
    <m/>
    <n v="478"/>
    <n v="1.3095890410958904"/>
    <n v="12.217573221757323"/>
    <n v="297.80334728033478"/>
    <n v="297.80334728033472"/>
    <n v="36.34854771784233"/>
    <d v="2013-08-14T00:00:00"/>
    <s v="Unique"/>
  </r>
  <r>
    <n v="6245"/>
    <n v="1950"/>
    <s v="PhD"/>
    <s v="Together"/>
    <n v="59292"/>
    <n v="0"/>
    <n v="1"/>
    <d v="2013-06-13T00:00:00"/>
    <n v="71"/>
    <n v="378"/>
    <n v="14"/>
    <n v="68"/>
    <n v="19"/>
    <n v="14"/>
    <n v="14"/>
    <x v="8"/>
    <x v="67"/>
    <n v="68"/>
    <n v="19"/>
    <n v="14"/>
    <n v="14"/>
    <n v="2"/>
    <n v="3"/>
    <n v="5"/>
    <n v="8"/>
    <n v="3"/>
    <n v="0"/>
    <n v="0"/>
    <n v="0"/>
    <n v="0"/>
    <n v="0"/>
    <n v="0"/>
    <n v="0"/>
    <x v="0"/>
    <n v="507"/>
    <n v="84.5"/>
    <n v="28.166666666666668"/>
    <m/>
    <n v="18"/>
    <n v="478"/>
    <m/>
    <n v="11.111111111111111"/>
    <n v="2"/>
    <n v="4"/>
    <n v="3"/>
    <s v="243"/>
    <s v="About to Sleep"/>
    <m/>
    <n v="478"/>
    <n v="1.3095890410958904"/>
    <n v="13.744769874476988"/>
    <n v="387.1443514644352"/>
    <n v="387.14435146443515"/>
    <n v="685.4140786749482"/>
    <d v="2013-08-23T00:00:00"/>
    <s v="Unique"/>
  </r>
  <r>
    <n v="8780"/>
    <n v="1950"/>
    <s v="PhD"/>
    <s v="Together"/>
    <n v="59292"/>
    <n v="0"/>
    <n v="1"/>
    <d v="2013-06-13T00:00:00"/>
    <n v="71"/>
    <n v="378"/>
    <n v="14"/>
    <n v="68"/>
    <n v="19"/>
    <n v="14"/>
    <n v="14"/>
    <x v="8"/>
    <x v="67"/>
    <n v="68"/>
    <n v="19"/>
    <n v="14"/>
    <n v="14"/>
    <n v="2"/>
    <n v="3"/>
    <n v="5"/>
    <n v="8"/>
    <n v="3"/>
    <n v="0"/>
    <n v="0"/>
    <n v="0"/>
    <n v="0"/>
    <n v="0"/>
    <n v="0"/>
    <n v="0"/>
    <x v="0"/>
    <n v="507"/>
    <n v="84.5"/>
    <n v="28.166666666666668"/>
    <m/>
    <n v="18"/>
    <n v="478"/>
    <m/>
    <n v="11.111111111111111"/>
    <n v="2"/>
    <n v="4"/>
    <n v="3"/>
    <s v="243"/>
    <s v="About to Sleep"/>
    <m/>
    <n v="478"/>
    <n v="1.3095890410958904"/>
    <n v="13.744769874476988"/>
    <n v="387.1443514644352"/>
    <n v="387.14435146443515"/>
    <n v="685.4140786749482"/>
    <d v="2013-08-23T00:00:00"/>
    <s v="Unique"/>
  </r>
  <r>
    <n v="10870"/>
    <n v="1967"/>
    <s v="Graduation"/>
    <s v="Married"/>
    <n v="61223"/>
    <n v="0"/>
    <n v="1"/>
    <d v="2013-06-13T00:00:00"/>
    <n v="46"/>
    <n v="709"/>
    <n v="43"/>
    <n v="182"/>
    <n v="42"/>
    <n v="118"/>
    <n v="247"/>
    <x v="411"/>
    <x v="98"/>
    <n v="182"/>
    <n v="42"/>
    <n v="118"/>
    <n v="247"/>
    <n v="2"/>
    <n v="9"/>
    <n v="3"/>
    <n v="4"/>
    <n v="5"/>
    <n v="0"/>
    <n v="0"/>
    <n v="0"/>
    <n v="0"/>
    <n v="0"/>
    <n v="0"/>
    <n v="0"/>
    <x v="3"/>
    <n v="1341"/>
    <n v="223.5"/>
    <n v="74.5"/>
    <m/>
    <n v="18"/>
    <n v="478"/>
    <m/>
    <n v="11.111111111111111"/>
    <n v="3"/>
    <n v="4"/>
    <n v="5"/>
    <s v="345"/>
    <s v="Big Spenders"/>
    <m/>
    <n v="478"/>
    <n v="1.3095890410958904"/>
    <n v="13.744769874476988"/>
    <n v="1023.9853556485357"/>
    <n v="1023.9853556485356"/>
    <n v="413.56548856548858"/>
    <d v="2013-07-29T00:00:00"/>
    <s v="Unique"/>
  </r>
  <r>
    <n v="7848"/>
    <n v="1974"/>
    <s v="Graduation"/>
    <s v="Single"/>
    <n v="49166"/>
    <n v="0"/>
    <n v="1"/>
    <d v="2013-06-13T00:00:00"/>
    <n v="17"/>
    <n v="224"/>
    <n v="2"/>
    <n v="25"/>
    <n v="7"/>
    <n v="0"/>
    <n v="110"/>
    <x v="173"/>
    <x v="12"/>
    <n v="25"/>
    <n v="7"/>
    <s v=""/>
    <n v="110"/>
    <n v="2"/>
    <n v="5"/>
    <n v="3"/>
    <n v="3"/>
    <n v="6"/>
    <n v="0"/>
    <n v="0"/>
    <n v="0"/>
    <n v="0"/>
    <n v="0"/>
    <n v="0"/>
    <n v="0"/>
    <x v="6"/>
    <n v="368"/>
    <n v="61.333333333333336"/>
    <n v="28.307692307692307"/>
    <m/>
    <n v="13"/>
    <n v="478"/>
    <m/>
    <n v="15.384615384615385"/>
    <n v="5"/>
    <n v="3"/>
    <n v="3"/>
    <s v="533"/>
    <s v="Loyal Customers"/>
    <m/>
    <n v="478"/>
    <n v="1.3095890410958904"/>
    <n v="9.926778242677825"/>
    <n v="281.0041841004184"/>
    <n v="281.0041841004184"/>
    <n v="849.89604989604993"/>
    <d v="2013-06-30T00:00:00"/>
    <s v="Unique"/>
  </r>
  <r>
    <n v="10691"/>
    <n v="1960"/>
    <s v="Master"/>
    <s v="Married"/>
    <n v="28520"/>
    <n v="1"/>
    <n v="1"/>
    <d v="2013-06-14T00:00:00"/>
    <n v="55"/>
    <n v="11"/>
    <n v="0"/>
    <n v="10"/>
    <n v="0"/>
    <n v="2"/>
    <n v="20"/>
    <x v="138"/>
    <x v="0"/>
    <n v="10"/>
    <s v=""/>
    <n v="2"/>
    <n v="20"/>
    <n v="1"/>
    <n v="1"/>
    <n v="1"/>
    <n v="2"/>
    <n v="6"/>
    <n v="0"/>
    <n v="0"/>
    <n v="0"/>
    <n v="0"/>
    <n v="0"/>
    <n v="0"/>
    <n v="0"/>
    <x v="0"/>
    <n v="43"/>
    <n v="7.166666666666667"/>
    <n v="8.6"/>
    <m/>
    <n v="5"/>
    <n v="477"/>
    <m/>
    <n v="20"/>
    <n v="3"/>
    <n v="1"/>
    <n v="1"/>
    <s v="311"/>
    <s v="Needs Attention"/>
    <m/>
    <n v="477"/>
    <n v="1.3068493150684932"/>
    <n v="3.8259958071278826"/>
    <n v="32.903563941299787"/>
    <n v="32.903563941299787"/>
    <n v="304.92708333333337"/>
    <d v="2013-08-08T00:00:00"/>
    <s v="Unique"/>
  </r>
  <r>
    <n v="1517"/>
    <n v="1969"/>
    <s v="Graduation"/>
    <s v="Single"/>
    <n v="30822"/>
    <n v="1"/>
    <n v="0"/>
    <d v="2013-06-14T00:00:00"/>
    <n v="92"/>
    <n v="3"/>
    <n v="9"/>
    <n v="13"/>
    <n v="2"/>
    <n v="12"/>
    <n v="12"/>
    <x v="13"/>
    <x v="13"/>
    <n v="13"/>
    <n v="2"/>
    <n v="12"/>
    <n v="12"/>
    <n v="1"/>
    <n v="1"/>
    <n v="0"/>
    <n v="3"/>
    <n v="7"/>
    <n v="0"/>
    <n v="0"/>
    <n v="0"/>
    <n v="0"/>
    <n v="0"/>
    <n v="0"/>
    <n v="0"/>
    <x v="0"/>
    <n v="51"/>
    <n v="8.5"/>
    <n v="10.199999999999999"/>
    <m/>
    <n v="5"/>
    <n v="477"/>
    <m/>
    <n v="20"/>
    <n v="1"/>
    <n v="1"/>
    <n v="1"/>
    <s v="111"/>
    <s v="Lost"/>
    <m/>
    <n v="477"/>
    <n v="1.3068493150684932"/>
    <n v="3.8259958071278826"/>
    <n v="39.025157232704402"/>
    <n v="39.025157232704402"/>
    <n v="106.23700623700624"/>
    <d v="2013-09-14T00:00:00"/>
    <s v="Unique"/>
  </r>
  <r>
    <n v="4037"/>
    <n v="1976"/>
    <s v="Graduation"/>
    <s v="Divorced"/>
    <n v="31859"/>
    <n v="1"/>
    <n v="0"/>
    <d v="2013-06-14T00:00:00"/>
    <n v="77"/>
    <n v="3"/>
    <n v="1"/>
    <n v="3"/>
    <n v="8"/>
    <n v="0"/>
    <n v="5"/>
    <x v="13"/>
    <x v="5"/>
    <n v="3"/>
    <n v="8"/>
    <s v=""/>
    <n v="5"/>
    <n v="1"/>
    <n v="1"/>
    <n v="0"/>
    <n v="2"/>
    <n v="7"/>
    <n v="0"/>
    <n v="0"/>
    <n v="0"/>
    <n v="0"/>
    <n v="0"/>
    <n v="0"/>
    <n v="0"/>
    <x v="3"/>
    <n v="20"/>
    <n v="3.3333333333333335"/>
    <n v="5"/>
    <m/>
    <n v="4"/>
    <n v="477"/>
    <m/>
    <n v="25"/>
    <n v="2"/>
    <n v="1"/>
    <n v="1"/>
    <s v="211"/>
    <s v="About to Sleep"/>
    <m/>
    <n v="477"/>
    <n v="1.3068493150684932"/>
    <n v="3.0607966457023057"/>
    <n v="15.303983228511528"/>
    <n v="15.30398322851153"/>
    <n v="106.23700623700624"/>
    <d v="2013-08-30T00:00:00"/>
    <s v="Unique"/>
  </r>
  <r>
    <n v="3179"/>
    <n v="1980"/>
    <s v="Graduation"/>
    <s v="Single"/>
    <n v="81741"/>
    <n v="0"/>
    <n v="0"/>
    <d v="2013-06-16T00:00:00"/>
    <n v="75"/>
    <n v="249"/>
    <n v="153"/>
    <n v="940"/>
    <n v="58"/>
    <n v="134"/>
    <n v="38"/>
    <x v="531"/>
    <x v="96"/>
    <n v="940"/>
    <n v="58"/>
    <n v="134"/>
    <n v="38"/>
    <n v="0"/>
    <n v="6"/>
    <n v="6"/>
    <n v="7"/>
    <n v="2"/>
    <n v="0"/>
    <n v="0"/>
    <n v="0"/>
    <n v="0"/>
    <n v="0"/>
    <n v="0"/>
    <n v="0"/>
    <x v="0"/>
    <n v="1572"/>
    <n v="262"/>
    <n v="82.736842105263165"/>
    <m/>
    <n v="19"/>
    <n v="475"/>
    <m/>
    <n v="0"/>
    <n v="2"/>
    <n v="4"/>
    <n v="5"/>
    <s v="245"/>
    <s v="Big Spenders"/>
    <m/>
    <n v="475"/>
    <n v="1.3013698630136987"/>
    <n v="14.6"/>
    <n v="1207.9578947368423"/>
    <n v="1207.957894736842"/>
    <n v="460.8125"/>
    <d v="2013-08-30T00:00:00"/>
    <s v="Unique"/>
  </r>
  <r>
    <n v="8779"/>
    <n v="1985"/>
    <s v="2n Cycle"/>
    <s v="Married"/>
    <n v="36145"/>
    <n v="1"/>
    <n v="0"/>
    <d v="2013-06-16T00:00:00"/>
    <n v="13"/>
    <n v="56"/>
    <n v="4"/>
    <n v="76"/>
    <n v="17"/>
    <n v="1"/>
    <n v="18"/>
    <x v="281"/>
    <x v="16"/>
    <n v="76"/>
    <n v="17"/>
    <n v="1"/>
    <n v="18"/>
    <n v="4"/>
    <n v="4"/>
    <n v="1"/>
    <n v="3"/>
    <n v="9"/>
    <n v="0"/>
    <n v="0"/>
    <n v="1"/>
    <n v="0"/>
    <n v="0"/>
    <n v="1"/>
    <n v="0"/>
    <x v="1"/>
    <n v="172"/>
    <n v="28.666666666666668"/>
    <n v="14.333333333333334"/>
    <m/>
    <n v="12"/>
    <n v="475"/>
    <m/>
    <n v="33.333333333333329"/>
    <n v="5"/>
    <n v="2"/>
    <n v="2"/>
    <s v="522"/>
    <s v="Others"/>
    <m/>
    <n v="475"/>
    <n v="1.3013698630136987"/>
    <n v="9.2210526315789458"/>
    <n v="132.16842105263157"/>
    <n v="132.16842105263157"/>
    <n v="799.34237995824628"/>
    <d v="2013-06-29T00:00:00"/>
    <s v="Unique"/>
  </r>
  <r>
    <n v="5209"/>
    <n v="1954"/>
    <s v="Graduation"/>
    <s v="Divorced"/>
    <n v="50002"/>
    <n v="0"/>
    <n v="1"/>
    <d v="2013-06-17T00:00:00"/>
    <n v="21"/>
    <n v="443"/>
    <n v="5"/>
    <n v="71"/>
    <n v="21"/>
    <n v="16"/>
    <n v="82"/>
    <x v="383"/>
    <x v="30"/>
    <n v="71"/>
    <n v="21"/>
    <n v="16"/>
    <n v="82"/>
    <n v="2"/>
    <n v="8"/>
    <n v="2"/>
    <n v="7"/>
    <n v="7"/>
    <n v="0"/>
    <n v="0"/>
    <n v="0"/>
    <n v="0"/>
    <n v="0"/>
    <n v="0"/>
    <n v="0"/>
    <x v="3"/>
    <n v="638"/>
    <n v="106.33333333333333"/>
    <n v="33.578947368421055"/>
    <m/>
    <n v="19"/>
    <n v="474"/>
    <m/>
    <n v="10.526315789473683"/>
    <n v="4"/>
    <n v="4"/>
    <n v="4"/>
    <s v="444"/>
    <s v="Potential Loyalists"/>
    <m/>
    <n v="474"/>
    <n v="1.2986301369863014"/>
    <n v="14.630801687763713"/>
    <n v="491.28691983122366"/>
    <n v="491.28691983122366"/>
    <n v="387.14435146443515"/>
    <d v="2013-07-08T00:00:00"/>
    <s v="Unique"/>
  </r>
  <r>
    <n v="1518"/>
    <n v="1965"/>
    <s v="Master"/>
    <s v="Married"/>
    <n v="62694"/>
    <n v="1"/>
    <n v="1"/>
    <d v="2013-06-17T00:00:00"/>
    <n v="29"/>
    <n v="379"/>
    <n v="6"/>
    <n v="157"/>
    <n v="25"/>
    <n v="91"/>
    <n v="91"/>
    <x v="532"/>
    <x v="43"/>
    <n v="157"/>
    <n v="25"/>
    <n v="91"/>
    <n v="91"/>
    <n v="5"/>
    <n v="9"/>
    <n v="3"/>
    <n v="7"/>
    <n v="7"/>
    <n v="0"/>
    <n v="0"/>
    <n v="0"/>
    <n v="0"/>
    <n v="0"/>
    <n v="0"/>
    <n v="0"/>
    <x v="0"/>
    <n v="749"/>
    <n v="124.83333333333333"/>
    <n v="31.208333333333332"/>
    <m/>
    <n v="24"/>
    <n v="474"/>
    <m/>
    <n v="20.833333333333336"/>
    <n v="4"/>
    <n v="5"/>
    <n v="4"/>
    <s v="454"/>
    <s v="Frequent Buyers"/>
    <m/>
    <n v="474"/>
    <n v="1.2986301369863014"/>
    <n v="18.481012658227847"/>
    <n v="576.76160337552733"/>
    <n v="576.76160337552744"/>
    <n v="461.7745302713987"/>
    <d v="2013-07-16T00:00:00"/>
    <s v="Unique"/>
  </r>
  <r>
    <n v="8724"/>
    <n v="1982"/>
    <s v="Graduation"/>
    <s v="Single"/>
    <n v="28567"/>
    <n v="1"/>
    <n v="0"/>
    <d v="2013-06-17T00:00:00"/>
    <n v="57"/>
    <n v="11"/>
    <n v="3"/>
    <n v="22"/>
    <n v="2"/>
    <n v="2"/>
    <n v="6"/>
    <x v="138"/>
    <x v="8"/>
    <n v="22"/>
    <n v="2"/>
    <n v="2"/>
    <n v="6"/>
    <n v="2"/>
    <n v="2"/>
    <n v="0"/>
    <n v="3"/>
    <n v="6"/>
    <n v="0"/>
    <n v="0"/>
    <n v="0"/>
    <n v="0"/>
    <n v="0"/>
    <n v="0"/>
    <n v="0"/>
    <x v="0"/>
    <n v="46"/>
    <n v="7.666666666666667"/>
    <n v="6.5714285714285712"/>
    <m/>
    <n v="7"/>
    <n v="474"/>
    <m/>
    <n v="28.571428571428569"/>
    <n v="3"/>
    <n v="1"/>
    <n v="1"/>
    <s v="311"/>
    <s v="Needs Attention"/>
    <m/>
    <n v="474"/>
    <n v="1.2986301369863014"/>
    <n v="5.390295358649789"/>
    <n v="35.42194092827004"/>
    <n v="35.42194092827004"/>
    <n v="461.7745302713987"/>
    <d v="2013-08-13T00:00:00"/>
    <s v="Unique"/>
  </r>
  <r>
    <n v="2632"/>
    <n v="1954"/>
    <s v="Graduation"/>
    <s v="Married"/>
    <n v="50501"/>
    <n v="1"/>
    <n v="1"/>
    <d v="2013-06-18T00:00:00"/>
    <n v="10"/>
    <n v="297"/>
    <n v="0"/>
    <n v="38"/>
    <n v="13"/>
    <n v="0"/>
    <n v="152"/>
    <x v="207"/>
    <x v="0"/>
    <n v="38"/>
    <n v="13"/>
    <s v=""/>
    <n v="152"/>
    <n v="7"/>
    <n v="5"/>
    <n v="4"/>
    <n v="4"/>
    <n v="6"/>
    <n v="0"/>
    <n v="0"/>
    <n v="1"/>
    <n v="0"/>
    <n v="0"/>
    <n v="1"/>
    <n v="0"/>
    <x v="6"/>
    <n v="500"/>
    <n v="83.333333333333329"/>
    <n v="25"/>
    <m/>
    <n v="20"/>
    <n v="473"/>
    <m/>
    <n v="35"/>
    <n v="5"/>
    <n v="4"/>
    <n v="3"/>
    <s v="543"/>
    <s v="Loyal Customers"/>
    <m/>
    <n v="473"/>
    <n v="1.295890410958904"/>
    <n v="15.43340380549683"/>
    <n v="385.83509513742075"/>
    <n v="385.83509513742075"/>
    <n v="1023.9853556485356"/>
    <d v="2013-06-28T00:00:00"/>
    <s v="Unique"/>
  </r>
  <r>
    <n v="10219"/>
    <n v="1972"/>
    <s v="Graduation"/>
    <s v="Together"/>
    <n v="31590"/>
    <n v="1"/>
    <n v="0"/>
    <d v="2013-06-18T00:00:00"/>
    <n v="40"/>
    <n v="6"/>
    <n v="2"/>
    <n v="15"/>
    <n v="6"/>
    <n v="6"/>
    <n v="3"/>
    <x v="167"/>
    <x v="12"/>
    <n v="15"/>
    <n v="6"/>
    <n v="6"/>
    <n v="3"/>
    <n v="1"/>
    <n v="1"/>
    <n v="0"/>
    <n v="3"/>
    <n v="8"/>
    <n v="0"/>
    <n v="0"/>
    <n v="0"/>
    <n v="0"/>
    <n v="0"/>
    <n v="0"/>
    <n v="0"/>
    <x v="2"/>
    <n v="38"/>
    <n v="6.333333333333333"/>
    <n v="7.6"/>
    <m/>
    <n v="5"/>
    <n v="473"/>
    <m/>
    <n v="20"/>
    <n v="3"/>
    <n v="1"/>
    <n v="1"/>
    <s v="311"/>
    <s v="Needs Attention"/>
    <m/>
    <n v="473"/>
    <n v="1.295890410958904"/>
    <n v="3.8583509513742076"/>
    <n v="29.323467230443978"/>
    <n v="29.323467230443978"/>
    <n v="387.14435146443515"/>
    <d v="2013-07-28T00:00:00"/>
    <s v="Unique"/>
  </r>
  <r>
    <n v="291"/>
    <n v="1970"/>
    <s v="Graduation"/>
    <s v="Married"/>
    <n v="72940"/>
    <n v="0"/>
    <n v="0"/>
    <d v="2013-06-19T00:00:00"/>
    <n v="13"/>
    <n v="182"/>
    <n v="74"/>
    <n v="298"/>
    <n v="162"/>
    <n v="149"/>
    <n v="116"/>
    <x v="372"/>
    <x v="62"/>
    <n v="298"/>
    <n v="162"/>
    <n v="149"/>
    <n v="116"/>
    <n v="1"/>
    <n v="3"/>
    <n v="3"/>
    <n v="6"/>
    <n v="1"/>
    <n v="0"/>
    <n v="0"/>
    <n v="0"/>
    <n v="0"/>
    <n v="0"/>
    <n v="0"/>
    <n v="0"/>
    <x v="3"/>
    <n v="981"/>
    <n v="163.5"/>
    <n v="75.461538461538467"/>
    <m/>
    <n v="13"/>
    <n v="472"/>
    <m/>
    <n v="7.6923076923076925"/>
    <n v="5"/>
    <n v="3"/>
    <n v="4"/>
    <s v="534"/>
    <s v="Loyal Customers"/>
    <m/>
    <n v="472"/>
    <n v="1.2931506849315069"/>
    <n v="10.052966101694915"/>
    <n v="758.6122881355933"/>
    <n v="758.61228813559319"/>
    <n v="32.903563941299787"/>
    <d v="2013-07-02T00:00:00"/>
    <s v="Unique"/>
  </r>
  <r>
    <n v="10207"/>
    <n v="1978"/>
    <s v="Graduation"/>
    <s v="Together"/>
    <n v="22775"/>
    <n v="1"/>
    <n v="0"/>
    <d v="2013-06-19T00:00:00"/>
    <n v="40"/>
    <n v="5"/>
    <n v="1"/>
    <n v="8"/>
    <n v="0"/>
    <n v="0"/>
    <n v="1"/>
    <x v="5"/>
    <x v="5"/>
    <n v="8"/>
    <s v=""/>
    <s v=""/>
    <n v="1"/>
    <n v="1"/>
    <n v="1"/>
    <n v="0"/>
    <n v="2"/>
    <n v="8"/>
    <n v="0"/>
    <n v="0"/>
    <n v="0"/>
    <n v="0"/>
    <n v="0"/>
    <n v="0"/>
    <n v="0"/>
    <x v="3"/>
    <n v="15"/>
    <n v="2.5"/>
    <n v="3.75"/>
    <m/>
    <n v="4"/>
    <n v="472"/>
    <m/>
    <n v="25"/>
    <n v="3"/>
    <n v="1"/>
    <n v="1"/>
    <s v="311"/>
    <s v="Needs Attention"/>
    <m/>
    <n v="472"/>
    <n v="1.2931506849315069"/>
    <n v="3.0932203389830506"/>
    <n v="11.599576271186439"/>
    <n v="11.599576271186441"/>
    <n v="15.30398322851153"/>
    <d v="2013-07-29T00:00:00"/>
    <s v="Unique"/>
  </r>
  <r>
    <n v="4838"/>
    <n v="1978"/>
    <s v="Graduation"/>
    <s v="Together"/>
    <n v="22775"/>
    <n v="1"/>
    <n v="0"/>
    <d v="2013-06-19T00:00:00"/>
    <n v="40"/>
    <n v="5"/>
    <n v="1"/>
    <n v="8"/>
    <n v="0"/>
    <n v="0"/>
    <n v="1"/>
    <x v="5"/>
    <x v="5"/>
    <n v="8"/>
    <s v=""/>
    <s v=""/>
    <n v="1"/>
    <n v="1"/>
    <n v="1"/>
    <n v="0"/>
    <n v="2"/>
    <n v="8"/>
    <n v="0"/>
    <n v="0"/>
    <n v="0"/>
    <n v="0"/>
    <n v="0"/>
    <n v="0"/>
    <n v="0"/>
    <x v="6"/>
    <n v="15"/>
    <n v="2.5"/>
    <n v="3.75"/>
    <m/>
    <n v="4"/>
    <n v="472"/>
    <m/>
    <n v="25"/>
    <n v="3"/>
    <n v="1"/>
    <n v="1"/>
    <s v="311"/>
    <s v="Needs Attention"/>
    <m/>
    <n v="472"/>
    <n v="1.2931506849315069"/>
    <n v="3.0932203389830506"/>
    <n v="11.599576271186439"/>
    <n v="11.599576271186441"/>
    <n v="39.025157232704402"/>
    <d v="2013-07-29T00:00:00"/>
    <s v="Unique"/>
  </r>
  <r>
    <n v="6437"/>
    <n v="1985"/>
    <s v="2n Cycle"/>
    <s v="Single"/>
    <n v="41473"/>
    <n v="1"/>
    <n v="0"/>
    <d v="2013-06-19T00:00:00"/>
    <n v="80"/>
    <n v="21"/>
    <n v="8"/>
    <n v="20"/>
    <n v="15"/>
    <n v="3"/>
    <n v="9"/>
    <x v="431"/>
    <x v="14"/>
    <n v="20"/>
    <n v="15"/>
    <n v="3"/>
    <n v="9"/>
    <n v="1"/>
    <n v="2"/>
    <n v="0"/>
    <n v="3"/>
    <n v="7"/>
    <n v="0"/>
    <n v="0"/>
    <n v="0"/>
    <n v="0"/>
    <n v="0"/>
    <n v="0"/>
    <n v="0"/>
    <x v="0"/>
    <n v="76"/>
    <n v="12.666666666666666"/>
    <n v="12.666666666666666"/>
    <m/>
    <n v="6"/>
    <n v="472"/>
    <m/>
    <n v="16.666666666666664"/>
    <n v="1"/>
    <n v="1"/>
    <n v="2"/>
    <s v="112"/>
    <s v="Lost"/>
    <m/>
    <n v="472"/>
    <n v="1.2931506849315069"/>
    <n v="4.6398305084745761"/>
    <n v="58.771186440677958"/>
    <n v="58.771186440677965"/>
    <n v="281.0041841004184"/>
    <d v="2013-09-07T00:00:00"/>
    <s v="Unique"/>
  </r>
  <r>
    <n v="9805"/>
    <n v="1953"/>
    <s v="Master"/>
    <s v="Together"/>
    <n v="56129"/>
    <n v="0"/>
    <n v="1"/>
    <d v="2013-06-20T00:00:00"/>
    <n v="65"/>
    <n v="320"/>
    <n v="48"/>
    <n v="133"/>
    <n v="39"/>
    <n v="72"/>
    <n v="48"/>
    <x v="533"/>
    <x v="57"/>
    <n v="133"/>
    <n v="39"/>
    <n v="72"/>
    <n v="48"/>
    <n v="4"/>
    <n v="6"/>
    <n v="2"/>
    <n v="10"/>
    <n v="4"/>
    <n v="0"/>
    <n v="0"/>
    <n v="0"/>
    <n v="0"/>
    <n v="0"/>
    <n v="0"/>
    <n v="0"/>
    <x v="2"/>
    <n v="660"/>
    <n v="110"/>
    <n v="30"/>
    <m/>
    <n v="22"/>
    <n v="471"/>
    <m/>
    <n v="18.181818181818183"/>
    <n v="2"/>
    <n v="4"/>
    <n v="4"/>
    <s v="244"/>
    <s v="About to Sleep"/>
    <m/>
    <n v="471"/>
    <n v="1.2904109589041095"/>
    <n v="17.048832271762208"/>
    <n v="511.46496815286628"/>
    <n v="511.46496815286628"/>
    <n v="132.16842105263157"/>
    <d v="2013-08-24T00:00:00"/>
    <s v="Unique"/>
  </r>
  <r>
    <n v="849"/>
    <n v="1953"/>
    <s v="Master"/>
    <s v="Together"/>
    <n v="56129"/>
    <n v="0"/>
    <n v="1"/>
    <d v="2013-06-20T00:00:00"/>
    <n v="65"/>
    <n v="320"/>
    <n v="48"/>
    <n v="133"/>
    <n v="39"/>
    <n v="72"/>
    <n v="48"/>
    <x v="533"/>
    <x v="57"/>
    <n v="133"/>
    <n v="39"/>
    <n v="72"/>
    <n v="48"/>
    <n v="4"/>
    <n v="6"/>
    <n v="2"/>
    <n v="10"/>
    <n v="4"/>
    <n v="0"/>
    <n v="0"/>
    <n v="0"/>
    <n v="0"/>
    <n v="0"/>
    <n v="0"/>
    <n v="0"/>
    <x v="0"/>
    <n v="660"/>
    <n v="110"/>
    <n v="30"/>
    <m/>
    <n v="22"/>
    <n v="471"/>
    <m/>
    <n v="18.181818181818183"/>
    <n v="2"/>
    <n v="4"/>
    <n v="4"/>
    <s v="244"/>
    <s v="About to Sleep"/>
    <m/>
    <n v="471"/>
    <n v="1.2904109589041095"/>
    <n v="17.048832271762208"/>
    <n v="511.46496815286628"/>
    <n v="511.46496815286628"/>
    <n v="1207.957894736842"/>
    <d v="2013-08-24T00:00:00"/>
    <s v="Unique"/>
  </r>
  <r>
    <n v="10524"/>
    <n v="1963"/>
    <s v="Master"/>
    <s v="Divorced"/>
    <n v="49476"/>
    <n v="0"/>
    <n v="1"/>
    <d v="2013-06-20T00:00:00"/>
    <n v="29"/>
    <n v="386"/>
    <n v="23"/>
    <n v="95"/>
    <n v="54"/>
    <n v="41"/>
    <n v="196"/>
    <x v="470"/>
    <x v="46"/>
    <n v="95"/>
    <n v="54"/>
    <n v="41"/>
    <n v="196"/>
    <n v="4"/>
    <n v="2"/>
    <n v="11"/>
    <n v="5"/>
    <n v="2"/>
    <n v="0"/>
    <n v="0"/>
    <n v="0"/>
    <n v="0"/>
    <n v="0"/>
    <n v="0"/>
    <n v="0"/>
    <x v="2"/>
    <n v="795"/>
    <n v="132.5"/>
    <n v="36.136363636363633"/>
    <m/>
    <n v="22"/>
    <n v="471"/>
    <m/>
    <n v="18.181818181818183"/>
    <n v="4"/>
    <n v="4"/>
    <n v="4"/>
    <s v="444"/>
    <s v="Potential Loyalists"/>
    <m/>
    <n v="471"/>
    <n v="1.2904109589041095"/>
    <n v="17.048832271762208"/>
    <n v="616.0828025477706"/>
    <n v="616.08280254777071"/>
    <n v="491.28691983122366"/>
    <d v="2013-07-19T00:00:00"/>
    <s v="Unique"/>
  </r>
  <r>
    <n v="3037"/>
    <n v="1983"/>
    <s v="PhD"/>
    <s v="Married"/>
    <n v="50150"/>
    <n v="0"/>
    <n v="0"/>
    <d v="2013-06-20T00:00:00"/>
    <n v="32"/>
    <n v="135"/>
    <n v="46"/>
    <n v="92"/>
    <n v="65"/>
    <n v="61"/>
    <n v="11"/>
    <x v="478"/>
    <x v="59"/>
    <n v="92"/>
    <n v="65"/>
    <n v="61"/>
    <n v="11"/>
    <n v="2"/>
    <n v="5"/>
    <n v="2"/>
    <n v="7"/>
    <n v="5"/>
    <n v="0"/>
    <n v="0"/>
    <n v="0"/>
    <n v="0"/>
    <n v="0"/>
    <n v="0"/>
    <n v="0"/>
    <x v="2"/>
    <n v="410"/>
    <n v="68.333333333333329"/>
    <n v="25.625"/>
    <m/>
    <n v="16"/>
    <n v="471"/>
    <m/>
    <n v="12.5"/>
    <n v="4"/>
    <n v="3"/>
    <n v="3"/>
    <s v="433"/>
    <s v="Potential Loyalists"/>
    <m/>
    <n v="471"/>
    <n v="1.2904109589041095"/>
    <n v="12.399150743099788"/>
    <n v="317.72823779193209"/>
    <n v="317.72823779193209"/>
    <n v="576.76160337552744"/>
    <d v="2013-07-22T00:00:00"/>
    <s v="Unique"/>
  </r>
  <r>
    <n v="4698"/>
    <n v="1983"/>
    <s v="PhD"/>
    <s v="Married"/>
    <n v="50150"/>
    <n v="0"/>
    <n v="0"/>
    <d v="2013-06-20T00:00:00"/>
    <n v="32"/>
    <n v="135"/>
    <n v="46"/>
    <n v="92"/>
    <n v="65"/>
    <n v="61"/>
    <n v="11"/>
    <x v="478"/>
    <x v="59"/>
    <n v="92"/>
    <n v="65"/>
    <n v="61"/>
    <n v="11"/>
    <n v="2"/>
    <n v="5"/>
    <n v="2"/>
    <n v="7"/>
    <n v="5"/>
    <n v="0"/>
    <n v="0"/>
    <n v="0"/>
    <n v="0"/>
    <n v="0"/>
    <n v="0"/>
    <n v="0"/>
    <x v="0"/>
    <n v="410"/>
    <n v="68.333333333333329"/>
    <n v="25.625"/>
    <m/>
    <n v="16"/>
    <n v="471"/>
    <m/>
    <n v="12.5"/>
    <n v="4"/>
    <n v="3"/>
    <n v="3"/>
    <s v="433"/>
    <s v="Potential Loyalists"/>
    <m/>
    <n v="471"/>
    <n v="1.2904109589041095"/>
    <n v="12.399150743099788"/>
    <n v="317.72823779193209"/>
    <n v="317.72823779193209"/>
    <n v="35.42194092827004"/>
    <d v="2013-07-22T00:00:00"/>
    <s v="Unique"/>
  </r>
  <r>
    <n v="9347"/>
    <n v="1956"/>
    <s v="Master"/>
    <s v="Together"/>
    <n v="50943"/>
    <n v="0"/>
    <n v="1"/>
    <d v="2013-06-21T00:00:00"/>
    <n v="49"/>
    <n v="31"/>
    <n v="0"/>
    <n v="7"/>
    <n v="2"/>
    <n v="0"/>
    <n v="6"/>
    <x v="53"/>
    <x v="0"/>
    <n v="7"/>
    <n v="2"/>
    <s v=""/>
    <n v="6"/>
    <n v="1"/>
    <n v="1"/>
    <n v="0"/>
    <n v="3"/>
    <n v="5"/>
    <n v="0"/>
    <n v="0"/>
    <n v="0"/>
    <n v="0"/>
    <n v="0"/>
    <n v="0"/>
    <n v="0"/>
    <x v="0"/>
    <n v="46"/>
    <n v="7.666666666666667"/>
    <n v="9.1999999999999993"/>
    <m/>
    <n v="5"/>
    <n v="470"/>
    <m/>
    <n v="20"/>
    <n v="3"/>
    <n v="1"/>
    <n v="1"/>
    <s v="311"/>
    <s v="Needs Attention"/>
    <m/>
    <n v="470"/>
    <n v="1.2876712328767124"/>
    <n v="3.8829787234042552"/>
    <n v="35.723404255319146"/>
    <n v="35.723404255319146"/>
    <n v="11.599576271186441"/>
    <d v="2013-08-09T00:00:00"/>
    <s v="Unique"/>
  </r>
  <r>
    <n v="10160"/>
    <n v="1956"/>
    <s v="Master"/>
    <s v="Together"/>
    <n v="50943"/>
    <n v="0"/>
    <n v="1"/>
    <d v="2013-06-21T00:00:00"/>
    <n v="49"/>
    <n v="31"/>
    <n v="0"/>
    <n v="7"/>
    <n v="2"/>
    <n v="0"/>
    <n v="6"/>
    <x v="53"/>
    <x v="0"/>
    <n v="7"/>
    <n v="2"/>
    <s v=""/>
    <n v="6"/>
    <n v="1"/>
    <n v="1"/>
    <n v="0"/>
    <n v="3"/>
    <n v="5"/>
    <n v="0"/>
    <n v="0"/>
    <n v="0"/>
    <n v="0"/>
    <n v="0"/>
    <n v="0"/>
    <n v="0"/>
    <x v="0"/>
    <n v="46"/>
    <n v="7.666666666666667"/>
    <n v="9.1999999999999993"/>
    <m/>
    <n v="5"/>
    <n v="470"/>
    <m/>
    <n v="20"/>
    <n v="3"/>
    <n v="1"/>
    <n v="1"/>
    <s v="311"/>
    <s v="Needs Attention"/>
    <m/>
    <n v="470"/>
    <n v="1.2876712328767124"/>
    <n v="3.8829787234042552"/>
    <n v="35.723404255319146"/>
    <n v="35.723404255319146"/>
    <n v="58.771186440677965"/>
    <d v="2013-08-09T00:00:00"/>
    <s v="Unique"/>
  </r>
  <r>
    <n v="3386"/>
    <n v="1992"/>
    <s v="Graduation"/>
    <s v="Married"/>
    <n v="34935"/>
    <n v="0"/>
    <n v="0"/>
    <d v="2013-06-21T00:00:00"/>
    <n v="71"/>
    <n v="34"/>
    <n v="4"/>
    <n v="66"/>
    <n v="3"/>
    <n v="10"/>
    <n v="20"/>
    <x v="221"/>
    <x v="16"/>
    <n v="66"/>
    <n v="3"/>
    <n v="10"/>
    <n v="20"/>
    <n v="1"/>
    <n v="2"/>
    <n v="1"/>
    <n v="4"/>
    <n v="7"/>
    <n v="0"/>
    <n v="0"/>
    <n v="0"/>
    <n v="0"/>
    <n v="0"/>
    <n v="0"/>
    <n v="0"/>
    <x v="0"/>
    <n v="137"/>
    <n v="22.833333333333332"/>
    <n v="17.125"/>
    <m/>
    <n v="8"/>
    <n v="470"/>
    <m/>
    <n v="12.5"/>
    <n v="2"/>
    <n v="2"/>
    <n v="2"/>
    <s v="222"/>
    <s v="About to Sleep"/>
    <m/>
    <n v="470"/>
    <n v="1.2876712328767124"/>
    <n v="6.2127659574468082"/>
    <n v="106.39361702127658"/>
    <n v="106.3936170212766"/>
    <n v="385.83509513742075"/>
    <d v="2013-08-31T00:00:00"/>
    <s v="Unique"/>
  </r>
  <r>
    <n v="8175"/>
    <n v="1992"/>
    <s v="Graduation"/>
    <s v="Married"/>
    <n v="34935"/>
    <n v="0"/>
    <n v="0"/>
    <d v="2013-06-21T00:00:00"/>
    <n v="71"/>
    <n v="34"/>
    <n v="4"/>
    <n v="66"/>
    <n v="3"/>
    <n v="10"/>
    <n v="20"/>
    <x v="221"/>
    <x v="16"/>
    <n v="66"/>
    <n v="3"/>
    <n v="10"/>
    <n v="20"/>
    <n v="1"/>
    <n v="2"/>
    <n v="1"/>
    <n v="4"/>
    <n v="7"/>
    <n v="0"/>
    <n v="0"/>
    <n v="0"/>
    <n v="0"/>
    <n v="0"/>
    <n v="0"/>
    <n v="0"/>
    <x v="3"/>
    <n v="137"/>
    <n v="22.833333333333332"/>
    <n v="17.125"/>
    <m/>
    <n v="8"/>
    <n v="470"/>
    <m/>
    <n v="12.5"/>
    <n v="2"/>
    <n v="2"/>
    <n v="2"/>
    <s v="222"/>
    <s v="About to Sleep"/>
    <m/>
    <n v="470"/>
    <n v="1.2876712328767124"/>
    <n v="6.2127659574468082"/>
    <n v="106.39361702127658"/>
    <n v="106.3936170212766"/>
    <n v="29.323467230443978"/>
    <d v="2013-08-31T00:00:00"/>
    <s v="Unique"/>
  </r>
  <r>
    <n v="9080"/>
    <n v="1972"/>
    <s v="PhD"/>
    <s v="Single"/>
    <n v="38578"/>
    <n v="1"/>
    <n v="1"/>
    <d v="2013-06-22T00:00:00"/>
    <n v="2"/>
    <n v="38"/>
    <n v="4"/>
    <n v="22"/>
    <n v="3"/>
    <n v="3"/>
    <n v="3"/>
    <x v="426"/>
    <x v="16"/>
    <n v="22"/>
    <n v="3"/>
    <n v="3"/>
    <n v="3"/>
    <n v="3"/>
    <n v="3"/>
    <n v="0"/>
    <n v="3"/>
    <n v="8"/>
    <n v="0"/>
    <n v="0"/>
    <n v="0"/>
    <n v="0"/>
    <n v="0"/>
    <n v="0"/>
    <n v="0"/>
    <x v="0"/>
    <n v="73"/>
    <n v="12.166666666666666"/>
    <n v="8.1111111111111107"/>
    <m/>
    <n v="9"/>
    <n v="469"/>
    <m/>
    <n v="33.333333333333329"/>
    <n v="5"/>
    <n v="2"/>
    <n v="2"/>
    <s v="522"/>
    <s v="Others"/>
    <m/>
    <n v="469"/>
    <n v="1.284931506849315"/>
    <n v="7.0042643923240941"/>
    <n v="56.812366737739872"/>
    <n v="56.812366737739872"/>
    <n v="511.46496815286628"/>
    <d v="2013-06-24T00:00:00"/>
    <s v="Unique"/>
  </r>
  <r>
    <n v="1519"/>
    <n v="1972"/>
    <s v="PhD"/>
    <s v="Single"/>
    <n v="38578"/>
    <n v="1"/>
    <n v="1"/>
    <d v="2013-06-22T00:00:00"/>
    <n v="2"/>
    <n v="38"/>
    <n v="4"/>
    <n v="22"/>
    <n v="3"/>
    <n v="3"/>
    <n v="3"/>
    <x v="426"/>
    <x v="16"/>
    <n v="22"/>
    <n v="3"/>
    <n v="3"/>
    <n v="3"/>
    <n v="3"/>
    <n v="3"/>
    <n v="0"/>
    <n v="3"/>
    <n v="8"/>
    <n v="0"/>
    <n v="0"/>
    <n v="0"/>
    <n v="0"/>
    <n v="0"/>
    <n v="1"/>
    <n v="0"/>
    <x v="0"/>
    <n v="73"/>
    <n v="12.166666666666666"/>
    <n v="8.1111111111111107"/>
    <m/>
    <n v="9"/>
    <n v="469"/>
    <m/>
    <n v="33.333333333333329"/>
    <n v="5"/>
    <n v="2"/>
    <n v="2"/>
    <s v="522"/>
    <s v="Others"/>
    <m/>
    <n v="469"/>
    <n v="1.284931506849315"/>
    <n v="7.0042643923240941"/>
    <n v="56.812366737739872"/>
    <n v="56.812366737739872"/>
    <n v="758.61228813559319"/>
    <d v="2013-06-24T00:00:00"/>
    <s v="Unique"/>
  </r>
  <r>
    <n v="4552"/>
    <n v="1991"/>
    <s v="Graduation"/>
    <s v="Married"/>
    <n v="51373"/>
    <n v="0"/>
    <n v="0"/>
    <d v="2013-06-22T00:00:00"/>
    <n v="37"/>
    <n v="83"/>
    <n v="2"/>
    <n v="101"/>
    <n v="64"/>
    <n v="26"/>
    <n v="117"/>
    <x v="534"/>
    <x v="12"/>
    <n v="101"/>
    <n v="64"/>
    <n v="26"/>
    <n v="117"/>
    <n v="1"/>
    <n v="3"/>
    <n v="5"/>
    <n v="3"/>
    <n v="4"/>
    <n v="0"/>
    <n v="0"/>
    <n v="0"/>
    <n v="0"/>
    <n v="0"/>
    <n v="0"/>
    <n v="0"/>
    <x v="0"/>
    <n v="393"/>
    <n v="65.5"/>
    <n v="32.75"/>
    <m/>
    <n v="12"/>
    <n v="469"/>
    <m/>
    <n v="8.3333333333333321"/>
    <n v="4"/>
    <n v="2"/>
    <n v="3"/>
    <s v="423"/>
    <s v="Potential Loyalists"/>
    <m/>
    <n v="469"/>
    <n v="1.284931506849315"/>
    <n v="9.3390191897654589"/>
    <n v="305.85287846481879"/>
    <n v="305.85287846481879"/>
    <n v="11.599576271186441"/>
    <d v="2013-07-29T00:00:00"/>
    <s v="Unique"/>
  </r>
  <r>
    <n v="8553"/>
    <n v="1965"/>
    <s v="Graduation"/>
    <s v="Married"/>
    <n v="44300"/>
    <n v="1"/>
    <n v="1"/>
    <d v="2013-06-23T00:00:00"/>
    <n v="65"/>
    <n v="30"/>
    <n v="0"/>
    <n v="9"/>
    <n v="0"/>
    <n v="0"/>
    <n v="3"/>
    <x v="352"/>
    <x v="0"/>
    <n v="9"/>
    <s v=""/>
    <s v=""/>
    <n v="3"/>
    <n v="2"/>
    <n v="1"/>
    <n v="0"/>
    <n v="3"/>
    <n v="6"/>
    <n v="0"/>
    <n v="0"/>
    <n v="0"/>
    <n v="0"/>
    <n v="0"/>
    <n v="0"/>
    <n v="0"/>
    <x v="0"/>
    <n v="42"/>
    <n v="7"/>
    <n v="7"/>
    <m/>
    <n v="6"/>
    <n v="468"/>
    <m/>
    <n v="33.333333333333329"/>
    <n v="2"/>
    <n v="1"/>
    <n v="1"/>
    <s v="211"/>
    <s v="About to Sleep"/>
    <m/>
    <n v="468"/>
    <n v="1.2821917808219179"/>
    <n v="4.6794871794871788"/>
    <n v="32.756410256410248"/>
    <n v="32.756410256410255"/>
    <n v="511.46496815286628"/>
    <d v="2013-08-27T00:00:00"/>
    <s v="Unique"/>
  </r>
  <r>
    <n v="2261"/>
    <n v="1969"/>
    <s v="Graduation"/>
    <s v="Married"/>
    <n v="26304"/>
    <n v="1"/>
    <n v="0"/>
    <d v="2013-06-23T00:00:00"/>
    <n v="5"/>
    <n v="4"/>
    <n v="1"/>
    <n v="5"/>
    <n v="2"/>
    <n v="0"/>
    <n v="4"/>
    <x v="198"/>
    <x v="5"/>
    <n v="5"/>
    <n v="2"/>
    <s v=""/>
    <n v="4"/>
    <n v="1"/>
    <n v="1"/>
    <n v="0"/>
    <n v="2"/>
    <n v="7"/>
    <n v="0"/>
    <n v="0"/>
    <n v="0"/>
    <n v="0"/>
    <n v="0"/>
    <n v="0"/>
    <n v="0"/>
    <x v="5"/>
    <n v="16"/>
    <n v="2.6666666666666665"/>
    <n v="4"/>
    <m/>
    <n v="4"/>
    <n v="468"/>
    <m/>
    <n v="25"/>
    <n v="5"/>
    <n v="1"/>
    <n v="1"/>
    <s v="511"/>
    <s v="Others"/>
    <m/>
    <n v="468"/>
    <n v="1.2821917808219179"/>
    <n v="3.1196581196581197"/>
    <n v="12.478632478632479"/>
    <n v="12.478632478632479"/>
    <n v="317.72823779193209"/>
    <d v="2013-06-28T00:00:00"/>
    <s v="Unique"/>
  </r>
  <r>
    <n v="2181"/>
    <n v="1970"/>
    <s v="Graduation"/>
    <s v="Married"/>
    <n v="70617"/>
    <n v="0"/>
    <n v="0"/>
    <d v="2013-06-23T00:00:00"/>
    <n v="45"/>
    <n v="353"/>
    <n v="61"/>
    <n v="753"/>
    <n v="40"/>
    <n v="46"/>
    <n v="27"/>
    <x v="535"/>
    <x v="80"/>
    <n v="753"/>
    <n v="40"/>
    <n v="46"/>
    <n v="27"/>
    <n v="1"/>
    <n v="3"/>
    <n v="3"/>
    <n v="7"/>
    <n v="2"/>
    <n v="0"/>
    <n v="0"/>
    <n v="0"/>
    <n v="0"/>
    <n v="0"/>
    <n v="0"/>
    <n v="0"/>
    <x v="0"/>
    <n v="1280"/>
    <n v="213.33333333333334"/>
    <n v="91.428571428571431"/>
    <m/>
    <n v="14"/>
    <n v="468"/>
    <m/>
    <n v="7.1428571428571423"/>
    <n v="3"/>
    <n v="3"/>
    <n v="5"/>
    <s v="335"/>
    <s v="Big Spenders"/>
    <m/>
    <n v="468"/>
    <n v="1.2821917808219179"/>
    <n v="10.918803418803419"/>
    <n v="998.29059829059838"/>
    <n v="998.29059829059827"/>
    <n v="317.72823779193209"/>
    <d v="2013-08-07T00:00:00"/>
    <s v="Unique"/>
  </r>
  <r>
    <n v="5543"/>
    <n v="1966"/>
    <s v="Graduation"/>
    <s v="Together"/>
    <n v="57811"/>
    <n v="0"/>
    <n v="1"/>
    <d v="2013-06-24T00:00:00"/>
    <n v="49"/>
    <n v="545"/>
    <n v="7"/>
    <n v="114"/>
    <n v="37"/>
    <n v="21"/>
    <n v="78"/>
    <x v="536"/>
    <x v="48"/>
    <n v="114"/>
    <n v="37"/>
    <n v="21"/>
    <n v="78"/>
    <n v="5"/>
    <n v="7"/>
    <n v="2"/>
    <n v="11"/>
    <n v="5"/>
    <n v="0"/>
    <n v="0"/>
    <n v="0"/>
    <n v="1"/>
    <n v="0"/>
    <n v="0"/>
    <n v="0"/>
    <x v="0"/>
    <n v="802"/>
    <n v="133.66666666666666"/>
    <n v="32.08"/>
    <m/>
    <n v="25"/>
    <n v="467"/>
    <m/>
    <n v="20"/>
    <n v="3"/>
    <n v="5"/>
    <n v="4"/>
    <s v="354"/>
    <s v="Frequent Buyers"/>
    <m/>
    <n v="467"/>
    <n v="1.2794520547945205"/>
    <n v="19.53961456102784"/>
    <n v="626.83083511777306"/>
    <n v="626.83083511777306"/>
    <n v="106.3936170212766"/>
    <d v="2013-08-12T00:00:00"/>
    <s v="Unique"/>
  </r>
  <r>
    <n v="3478"/>
    <n v="1971"/>
    <s v="PhD"/>
    <s v="Married"/>
    <n v="60585"/>
    <n v="1"/>
    <n v="1"/>
    <d v="2013-06-24T00:00:00"/>
    <n v="17"/>
    <n v="267"/>
    <n v="42"/>
    <n v="309"/>
    <n v="55"/>
    <n v="42"/>
    <n v="21"/>
    <x v="265"/>
    <x v="38"/>
    <n v="309"/>
    <n v="55"/>
    <n v="42"/>
    <n v="21"/>
    <n v="10"/>
    <n v="7"/>
    <n v="4"/>
    <n v="9"/>
    <n v="5"/>
    <n v="0"/>
    <n v="0"/>
    <n v="0"/>
    <n v="0"/>
    <n v="0"/>
    <n v="1"/>
    <n v="0"/>
    <x v="2"/>
    <n v="736"/>
    <n v="122.66666666666667"/>
    <n v="24.533333333333335"/>
    <m/>
    <n v="30"/>
    <n v="467"/>
    <m/>
    <n v="33.333333333333329"/>
    <n v="5"/>
    <n v="5"/>
    <n v="4"/>
    <s v="554"/>
    <s v="Loyal Customers"/>
    <m/>
    <n v="467"/>
    <n v="1.2794520547945205"/>
    <n v="23.447537473233407"/>
    <n v="575.24625267665965"/>
    <n v="575.24625267665954"/>
    <n v="106.3936170212766"/>
    <d v="2013-07-11T00:00:00"/>
    <s v="Unique"/>
  </r>
  <r>
    <n v="9706"/>
    <n v="1974"/>
    <s v="PhD"/>
    <s v="Single"/>
    <n v="31560"/>
    <n v="1"/>
    <n v="0"/>
    <d v="2013-06-24T00:00:00"/>
    <n v="98"/>
    <n v="62"/>
    <n v="1"/>
    <n v="20"/>
    <n v="4"/>
    <n v="0"/>
    <n v="7"/>
    <x v="346"/>
    <x v="5"/>
    <n v="20"/>
    <n v="4"/>
    <s v=""/>
    <n v="7"/>
    <n v="2"/>
    <n v="2"/>
    <n v="1"/>
    <n v="3"/>
    <n v="8"/>
    <n v="0"/>
    <n v="0"/>
    <n v="0"/>
    <n v="0"/>
    <n v="0"/>
    <n v="0"/>
    <n v="0"/>
    <x v="2"/>
    <n v="94"/>
    <n v="15.666666666666666"/>
    <n v="11.75"/>
    <m/>
    <n v="8"/>
    <n v="467"/>
    <m/>
    <n v="25"/>
    <n v="1"/>
    <n v="2"/>
    <n v="2"/>
    <s v="122"/>
    <s v="Lost"/>
    <m/>
    <n v="467"/>
    <n v="1.2794520547945205"/>
    <n v="6.2526766595289081"/>
    <n v="73.468950749464668"/>
    <n v="73.468950749464668"/>
    <n v="616.08280254777071"/>
    <d v="2013-09-30T00:00:00"/>
    <s v="Unique"/>
  </r>
  <r>
    <n v="9780"/>
    <n v="1971"/>
    <s v="Master"/>
    <s v="Together"/>
    <n v="71499"/>
    <n v="0"/>
    <n v="1"/>
    <d v="2013-06-25T00:00:00"/>
    <n v="12"/>
    <n v="465"/>
    <n v="25"/>
    <n v="132"/>
    <n v="136"/>
    <n v="0"/>
    <n v="37"/>
    <x v="439"/>
    <x v="69"/>
    <n v="132"/>
    <n v="136"/>
    <s v=""/>
    <n v="37"/>
    <n v="2"/>
    <n v="8"/>
    <n v="3"/>
    <n v="13"/>
    <n v="4"/>
    <n v="0"/>
    <n v="0"/>
    <n v="0"/>
    <n v="0"/>
    <n v="0"/>
    <n v="0"/>
    <n v="0"/>
    <x v="0"/>
    <n v="795"/>
    <n v="132.5"/>
    <n v="30.576923076923077"/>
    <m/>
    <n v="26"/>
    <n v="466"/>
    <m/>
    <n v="7.6923076923076925"/>
    <n v="5"/>
    <n v="5"/>
    <n v="4"/>
    <s v="554"/>
    <s v="Loyal Customers"/>
    <m/>
    <n v="466"/>
    <n v="1.2767123287671234"/>
    <n v="20.364806866952787"/>
    <n v="622.69313304721015"/>
    <n v="622.69313304721027"/>
    <n v="35.723404255319146"/>
    <d v="2013-07-07T00:00:00"/>
    <s v="Unique"/>
  </r>
  <r>
    <n v="8773"/>
    <n v="1971"/>
    <s v="Master"/>
    <s v="Together"/>
    <n v="57420"/>
    <n v="0"/>
    <n v="1"/>
    <d v="2013-06-25T00:00:00"/>
    <n v="22"/>
    <n v="280"/>
    <n v="0"/>
    <n v="18"/>
    <n v="0"/>
    <n v="0"/>
    <n v="24"/>
    <x v="381"/>
    <x v="0"/>
    <n v="18"/>
    <s v=""/>
    <s v=""/>
    <n v="24"/>
    <n v="3"/>
    <n v="5"/>
    <n v="1"/>
    <n v="6"/>
    <n v="7"/>
    <n v="0"/>
    <n v="0"/>
    <n v="0"/>
    <n v="1"/>
    <n v="0"/>
    <n v="0"/>
    <n v="0"/>
    <x v="1"/>
    <n v="322"/>
    <n v="53.666666666666664"/>
    <n v="21.466666666666665"/>
    <m/>
    <n v="15"/>
    <n v="466"/>
    <m/>
    <n v="20"/>
    <n v="4"/>
    <n v="3"/>
    <n v="3"/>
    <s v="433"/>
    <s v="Potential Loyalists"/>
    <m/>
    <n v="466"/>
    <n v="1.2767123287671234"/>
    <n v="11.748927038626608"/>
    <n v="252.21030042918449"/>
    <n v="252.21030042918454"/>
    <n v="35.723404255319146"/>
    <d v="2013-07-17T00:00:00"/>
    <s v="Unique"/>
  </r>
  <r>
    <n v="5562"/>
    <n v="1974"/>
    <s v="Graduation"/>
    <s v="Married"/>
    <n v="60093"/>
    <n v="0"/>
    <n v="1"/>
    <d v="2013-06-26T00:00:00"/>
    <n v="92"/>
    <n v="502"/>
    <n v="12"/>
    <n v="109"/>
    <n v="16"/>
    <n v="6"/>
    <n v="90"/>
    <x v="306"/>
    <x v="27"/>
    <n v="109"/>
    <n v="16"/>
    <n v="6"/>
    <n v="90"/>
    <n v="2"/>
    <n v="7"/>
    <n v="2"/>
    <n v="10"/>
    <n v="6"/>
    <n v="0"/>
    <n v="0"/>
    <n v="0"/>
    <n v="0"/>
    <n v="0"/>
    <n v="0"/>
    <n v="0"/>
    <x v="0"/>
    <n v="735"/>
    <n v="122.5"/>
    <n v="35"/>
    <m/>
    <n v="21"/>
    <n v="465"/>
    <m/>
    <n v="9.5238095238095237"/>
    <n v="1"/>
    <n v="4"/>
    <n v="4"/>
    <s v="144"/>
    <s v="Lost"/>
    <m/>
    <n v="465"/>
    <n v="1.273972602739726"/>
    <n v="16.483870967741936"/>
    <n v="576.9354838709678"/>
    <n v="576.9354838709678"/>
    <n v="305.85287846481879"/>
    <d v="2013-09-26T00:00:00"/>
    <s v="Unique"/>
  </r>
  <r>
    <n v="5272"/>
    <n v="1965"/>
    <s v="Master"/>
    <s v="Married"/>
    <n v="53843"/>
    <n v="0"/>
    <n v="1"/>
    <d v="2013-06-27T00:00:00"/>
    <n v="64"/>
    <n v="378"/>
    <n v="0"/>
    <n v="88"/>
    <n v="19"/>
    <n v="4"/>
    <n v="73"/>
    <x v="8"/>
    <x v="0"/>
    <n v="88"/>
    <n v="19"/>
    <n v="4"/>
    <n v="73"/>
    <n v="4"/>
    <n v="8"/>
    <n v="5"/>
    <n v="3"/>
    <n v="7"/>
    <n v="0"/>
    <n v="0"/>
    <n v="0"/>
    <n v="0"/>
    <n v="0"/>
    <n v="0"/>
    <n v="0"/>
    <x v="3"/>
    <n v="562"/>
    <n v="93.666666666666671"/>
    <n v="28.1"/>
    <m/>
    <n v="20"/>
    <n v="464"/>
    <m/>
    <n v="20"/>
    <n v="2"/>
    <n v="4"/>
    <n v="3"/>
    <s v="243"/>
    <s v="About to Sleep"/>
    <m/>
    <n v="464"/>
    <n v="1.2712328767123289"/>
    <n v="15.732758620689653"/>
    <n v="442.09051724137925"/>
    <n v="442.09051724137925"/>
    <n v="56.812366737739872"/>
    <d v="2013-08-30T00:00:00"/>
    <s v="Unique"/>
  </r>
  <r>
    <n v="2814"/>
    <n v="1976"/>
    <s v="Master"/>
    <s v="Together"/>
    <n v="30560"/>
    <n v="1"/>
    <n v="0"/>
    <d v="2013-06-27T00:00:00"/>
    <n v="6"/>
    <n v="9"/>
    <n v="1"/>
    <n v="5"/>
    <n v="4"/>
    <n v="5"/>
    <n v="7"/>
    <x v="6"/>
    <x v="5"/>
    <n v="5"/>
    <n v="4"/>
    <n v="5"/>
    <n v="7"/>
    <n v="1"/>
    <n v="1"/>
    <n v="0"/>
    <n v="3"/>
    <n v="7"/>
    <n v="0"/>
    <n v="0"/>
    <n v="0"/>
    <n v="0"/>
    <n v="0"/>
    <n v="0"/>
    <n v="0"/>
    <x v="3"/>
    <n v="31"/>
    <n v="5.166666666666667"/>
    <n v="6.2"/>
    <m/>
    <n v="5"/>
    <n v="464"/>
    <m/>
    <n v="20"/>
    <n v="5"/>
    <n v="1"/>
    <n v="1"/>
    <s v="511"/>
    <s v="Others"/>
    <m/>
    <n v="464"/>
    <n v="1.2712328767123289"/>
    <n v="3.9331896551724133"/>
    <n v="24.385775862068964"/>
    <n v="24.385775862068964"/>
    <n v="998.29059829059827"/>
    <d v="2013-07-03T00:00:00"/>
    <s v="Unique"/>
  </r>
  <r>
    <n v="2711"/>
    <n v="1976"/>
    <s v="Master"/>
    <s v="Together"/>
    <n v="30560"/>
    <n v="1"/>
    <n v="0"/>
    <d v="2013-06-27T00:00:00"/>
    <n v="6"/>
    <n v="9"/>
    <n v="1"/>
    <n v="5"/>
    <n v="4"/>
    <n v="5"/>
    <n v="7"/>
    <x v="6"/>
    <x v="5"/>
    <n v="5"/>
    <n v="4"/>
    <n v="5"/>
    <n v="7"/>
    <n v="1"/>
    <n v="1"/>
    <n v="0"/>
    <n v="3"/>
    <n v="7"/>
    <n v="0"/>
    <n v="0"/>
    <n v="0"/>
    <n v="0"/>
    <n v="0"/>
    <n v="0"/>
    <n v="0"/>
    <x v="2"/>
    <n v="31"/>
    <n v="5.166666666666667"/>
    <n v="6.2"/>
    <m/>
    <n v="5"/>
    <n v="464"/>
    <m/>
    <n v="20"/>
    <n v="5"/>
    <n v="1"/>
    <n v="1"/>
    <s v="511"/>
    <s v="Others"/>
    <m/>
    <n v="464"/>
    <n v="1.2712328767123289"/>
    <n v="3.9331896551724133"/>
    <n v="24.385775862068964"/>
    <n v="24.385775862068964"/>
    <n v="32.756410256410255"/>
    <d v="2013-07-03T00:00:00"/>
    <s v="Unique"/>
  </r>
  <r>
    <n v="6347"/>
    <n v="1979"/>
    <s v="Basic"/>
    <s v="Single"/>
    <n v="15862"/>
    <n v="1"/>
    <n v="0"/>
    <d v="2013-06-27T00:00:00"/>
    <n v="26"/>
    <n v="1"/>
    <n v="1"/>
    <n v="4"/>
    <n v="11"/>
    <n v="9"/>
    <n v="10"/>
    <x v="42"/>
    <x v="5"/>
    <n v="4"/>
    <n v="11"/>
    <n v="9"/>
    <n v="10"/>
    <n v="1"/>
    <n v="1"/>
    <n v="0"/>
    <n v="3"/>
    <n v="8"/>
    <n v="0"/>
    <n v="0"/>
    <n v="0"/>
    <n v="0"/>
    <n v="0"/>
    <n v="0"/>
    <n v="0"/>
    <x v="0"/>
    <n v="36"/>
    <n v="6"/>
    <n v="7.2"/>
    <m/>
    <n v="5"/>
    <n v="464"/>
    <m/>
    <n v="20"/>
    <n v="4"/>
    <n v="1"/>
    <n v="1"/>
    <s v="411"/>
    <s v="Potential Loyalists"/>
    <m/>
    <n v="464"/>
    <n v="1.2712328767123289"/>
    <n v="3.9331896551724133"/>
    <n v="28.318965517241377"/>
    <n v="28.318965517241377"/>
    <n v="56.812366737739872"/>
    <d v="2013-07-23T00:00:00"/>
    <s v="Unique"/>
  </r>
  <r>
    <n v="5841"/>
    <n v="1966"/>
    <s v="Graduation"/>
    <s v="Together"/>
    <n v="60894"/>
    <n v="0"/>
    <n v="1"/>
    <d v="2013-06-28T00:00:00"/>
    <n v="61"/>
    <n v="606"/>
    <n v="7"/>
    <n v="155"/>
    <n v="10"/>
    <n v="0"/>
    <n v="54"/>
    <x v="132"/>
    <x v="48"/>
    <n v="155"/>
    <n v="10"/>
    <s v=""/>
    <n v="54"/>
    <n v="5"/>
    <n v="10"/>
    <n v="3"/>
    <n v="8"/>
    <n v="7"/>
    <n v="0"/>
    <n v="0"/>
    <n v="0"/>
    <n v="0"/>
    <n v="0"/>
    <n v="0"/>
    <n v="0"/>
    <x v="0"/>
    <n v="832"/>
    <n v="138.66666666666666"/>
    <n v="32"/>
    <m/>
    <n v="26"/>
    <n v="463"/>
    <m/>
    <n v="19.230769230769234"/>
    <n v="2"/>
    <n v="5"/>
    <n v="4"/>
    <s v="254"/>
    <s v="Frequent Buyers"/>
    <m/>
    <n v="463"/>
    <n v="1.2684931506849315"/>
    <n v="20.496760259179265"/>
    <n v="655.89632829373647"/>
    <n v="655.89632829373647"/>
    <n v="73.468950749464668"/>
    <d v="2013-08-28T00:00:00"/>
    <s v="Unique"/>
  </r>
  <r>
    <n v="3968"/>
    <n v="1970"/>
    <s v="2n Cycle"/>
    <s v="Divorced"/>
    <n v="65706"/>
    <n v="0"/>
    <n v="0"/>
    <d v="2013-06-28T00:00:00"/>
    <n v="77"/>
    <n v="918"/>
    <n v="10"/>
    <n v="129"/>
    <n v="13"/>
    <n v="0"/>
    <n v="129"/>
    <x v="196"/>
    <x v="17"/>
    <n v="129"/>
    <n v="13"/>
    <s v=""/>
    <n v="129"/>
    <n v="1"/>
    <n v="11"/>
    <n v="3"/>
    <n v="12"/>
    <n v="7"/>
    <n v="0"/>
    <n v="1"/>
    <n v="0"/>
    <n v="1"/>
    <n v="1"/>
    <n v="1"/>
    <n v="0"/>
    <x v="2"/>
    <n v="1199"/>
    <n v="199.83333333333334"/>
    <n v="44.407407407407405"/>
    <m/>
    <n v="27"/>
    <n v="463"/>
    <m/>
    <n v="3.7037037037037033"/>
    <n v="2"/>
    <n v="5"/>
    <n v="5"/>
    <s v="255"/>
    <s v="Frequent Buyers"/>
    <m/>
    <n v="463"/>
    <n v="1.2684931506849315"/>
    <n v="21.285097192224622"/>
    <n v="945.21598272138226"/>
    <n v="945.21598272138226"/>
    <n v="12.478632478632479"/>
    <d v="2013-09-13T00:00:00"/>
    <s v="Unique"/>
  </r>
  <r>
    <n v="1506"/>
    <n v="1975"/>
    <s v="Graduation"/>
    <s v="Single"/>
    <n v="42160"/>
    <n v="1"/>
    <n v="1"/>
    <d v="2013-06-28T00:00:00"/>
    <n v="26"/>
    <n v="48"/>
    <n v="9"/>
    <n v="45"/>
    <n v="3"/>
    <n v="15"/>
    <n v="20"/>
    <x v="537"/>
    <x v="13"/>
    <n v="45"/>
    <n v="3"/>
    <n v="15"/>
    <n v="20"/>
    <n v="4"/>
    <n v="2"/>
    <n v="1"/>
    <n v="4"/>
    <n v="6"/>
    <n v="0"/>
    <n v="0"/>
    <n v="0"/>
    <n v="0"/>
    <n v="0"/>
    <n v="1"/>
    <n v="0"/>
    <x v="0"/>
    <n v="140"/>
    <n v="23.333333333333332"/>
    <n v="12.727272727272727"/>
    <m/>
    <n v="11"/>
    <n v="463"/>
    <m/>
    <n v="36.363636363636367"/>
    <n v="4"/>
    <n v="2"/>
    <n v="2"/>
    <s v="422"/>
    <s v="Potential Loyalists"/>
    <m/>
    <n v="463"/>
    <n v="1.2684931506849315"/>
    <n v="8.6717062634989208"/>
    <n v="110.36717062634989"/>
    <n v="110.36717062634989"/>
    <n v="626.83083511777306"/>
    <d v="2013-07-24T00:00:00"/>
    <s v="Unique"/>
  </r>
  <r>
    <n v="7053"/>
    <n v="1966"/>
    <s v="PhD"/>
    <s v="Single"/>
    <n v="78420"/>
    <n v="0"/>
    <n v="0"/>
    <d v="2013-06-29T00:00:00"/>
    <n v="75"/>
    <n v="604"/>
    <n v="28"/>
    <n v="674"/>
    <n v="91"/>
    <n v="28"/>
    <n v="28"/>
    <x v="418"/>
    <x v="45"/>
    <n v="674"/>
    <n v="91"/>
    <n v="28"/>
    <n v="28"/>
    <n v="1"/>
    <n v="3"/>
    <n v="10"/>
    <n v="8"/>
    <n v="1"/>
    <n v="0"/>
    <n v="0"/>
    <n v="0"/>
    <n v="0"/>
    <n v="0"/>
    <n v="0"/>
    <n v="0"/>
    <x v="3"/>
    <n v="1453"/>
    <n v="242.16666666666666"/>
    <n v="66.045454545454547"/>
    <m/>
    <n v="22"/>
    <n v="462"/>
    <m/>
    <n v="4.5454545454545459"/>
    <n v="2"/>
    <n v="4"/>
    <n v="5"/>
    <s v="245"/>
    <s v="Big Spenders"/>
    <m/>
    <n v="462"/>
    <n v="1.2657534246575342"/>
    <n v="17.380952380952383"/>
    <n v="1147.9329004329006"/>
    <n v="1147.9329004329006"/>
    <n v="252.21030042918454"/>
    <d v="2013-09-12T00:00:00"/>
    <s v="Unique"/>
  </r>
  <r>
    <n v="5204"/>
    <n v="1971"/>
    <s v="Graduation"/>
    <s v="Together"/>
    <n v="74538"/>
    <n v="0"/>
    <n v="0"/>
    <d v="2013-06-29T00:00:00"/>
    <n v="21"/>
    <n v="380"/>
    <n v="98"/>
    <n v="733"/>
    <n v="110"/>
    <n v="112"/>
    <n v="28"/>
    <x v="379"/>
    <x v="116"/>
    <n v="733"/>
    <n v="110"/>
    <n v="112"/>
    <n v="28"/>
    <n v="1"/>
    <n v="8"/>
    <n v="8"/>
    <n v="5"/>
    <n v="3"/>
    <n v="0"/>
    <n v="0"/>
    <n v="0"/>
    <n v="0"/>
    <n v="1"/>
    <n v="1"/>
    <n v="0"/>
    <x v="0"/>
    <n v="1461"/>
    <n v="243.5"/>
    <n v="66.409090909090907"/>
    <m/>
    <n v="22"/>
    <n v="462"/>
    <m/>
    <n v="4.5454545454545459"/>
    <n v="4"/>
    <n v="4"/>
    <n v="5"/>
    <s v="445"/>
    <s v="Big Spenders"/>
    <m/>
    <n v="462"/>
    <n v="1.2657534246575342"/>
    <n v="17.380952380952383"/>
    <n v="1154.2532467532469"/>
    <n v="1154.2532467532469"/>
    <n v="622.69313304721027"/>
    <d v="2013-07-20T00:00:00"/>
    <s v="Unique"/>
  </r>
  <r>
    <n v="7325"/>
    <n v="1986"/>
    <s v="PhD"/>
    <s v="Together"/>
    <n v="38197"/>
    <n v="1"/>
    <n v="0"/>
    <d v="2013-06-29T00:00:00"/>
    <n v="86"/>
    <n v="23"/>
    <n v="0"/>
    <n v="11"/>
    <n v="2"/>
    <n v="1"/>
    <n v="3"/>
    <x v="321"/>
    <x v="0"/>
    <n v="11"/>
    <n v="2"/>
    <n v="1"/>
    <n v="3"/>
    <n v="1"/>
    <n v="1"/>
    <n v="0"/>
    <n v="3"/>
    <n v="5"/>
    <n v="0"/>
    <n v="0"/>
    <n v="0"/>
    <n v="0"/>
    <n v="0"/>
    <n v="0"/>
    <n v="0"/>
    <x v="0"/>
    <n v="40"/>
    <n v="6.666666666666667"/>
    <n v="8"/>
    <m/>
    <n v="5"/>
    <n v="462"/>
    <m/>
    <n v="20"/>
    <n v="1"/>
    <n v="1"/>
    <n v="1"/>
    <s v="111"/>
    <s v="Lost"/>
    <m/>
    <n v="462"/>
    <n v="1.2657534246575342"/>
    <n v="3.9502164502164505"/>
    <n v="31.601731601731604"/>
    <n v="31.601731601731604"/>
    <n v="575.24625267665954"/>
    <d v="2013-09-23T00:00:00"/>
    <s v="Unique"/>
  </r>
  <r>
    <n v="773"/>
    <n v="1971"/>
    <s v="Master"/>
    <s v="Divorced"/>
    <n v="42835"/>
    <n v="1"/>
    <n v="1"/>
    <d v="2013-06-30T00:00:00"/>
    <n v="64"/>
    <n v="379"/>
    <n v="4"/>
    <n v="93"/>
    <n v="12"/>
    <n v="9"/>
    <n v="98"/>
    <x v="532"/>
    <x v="16"/>
    <n v="93"/>
    <n v="12"/>
    <n v="9"/>
    <n v="98"/>
    <n v="7"/>
    <n v="6"/>
    <n v="6"/>
    <n v="4"/>
    <n v="6"/>
    <n v="0"/>
    <n v="0"/>
    <n v="0"/>
    <n v="0"/>
    <n v="0"/>
    <n v="0"/>
    <n v="0"/>
    <x v="6"/>
    <n v="595"/>
    <n v="99.166666666666671"/>
    <n v="25.869565217391305"/>
    <m/>
    <n v="23"/>
    <n v="461"/>
    <m/>
    <n v="30.434782608695656"/>
    <n v="2"/>
    <n v="5"/>
    <n v="3"/>
    <s v="253"/>
    <s v="Frequent Buyers"/>
    <m/>
    <n v="461"/>
    <n v="1.263013698630137"/>
    <n v="18.210412147505423"/>
    <n v="471.09544468546636"/>
    <n v="471.09544468546636"/>
    <n v="442.09051724137925"/>
    <d v="2013-09-02T00:00:00"/>
    <s v="Unique"/>
  </r>
  <r>
    <n v="9592"/>
    <n v="1983"/>
    <s v="Graduation"/>
    <s v="Together"/>
    <n v="22010"/>
    <n v="1"/>
    <n v="0"/>
    <d v="2013-06-30T00:00:00"/>
    <n v="51"/>
    <n v="11"/>
    <n v="2"/>
    <n v="9"/>
    <n v="3"/>
    <n v="0"/>
    <n v="8"/>
    <x v="138"/>
    <x v="12"/>
    <n v="9"/>
    <n v="3"/>
    <s v=""/>
    <n v="8"/>
    <n v="2"/>
    <n v="2"/>
    <n v="0"/>
    <n v="3"/>
    <n v="8"/>
    <n v="0"/>
    <n v="0"/>
    <n v="0"/>
    <n v="0"/>
    <n v="0"/>
    <n v="0"/>
    <n v="0"/>
    <x v="0"/>
    <n v="33"/>
    <n v="5.5"/>
    <n v="4.7142857142857144"/>
    <m/>
    <n v="7"/>
    <n v="461"/>
    <m/>
    <n v="28.571428571428569"/>
    <n v="3"/>
    <n v="1"/>
    <n v="1"/>
    <s v="311"/>
    <s v="Needs Attention"/>
    <m/>
    <n v="461"/>
    <n v="1.263013698630137"/>
    <n v="5.542299349240781"/>
    <n v="26.127982646420826"/>
    <n v="26.127982646420822"/>
    <n v="28.318965517241377"/>
    <d v="2013-08-20T00:00:00"/>
    <s v="Unique"/>
  </r>
  <r>
    <n v="10203"/>
    <n v="1990"/>
    <s v="Graduation"/>
    <s v="Single"/>
    <n v="26095"/>
    <n v="1"/>
    <n v="0"/>
    <d v="2013-06-30T00:00:00"/>
    <n v="77"/>
    <n v="11"/>
    <n v="7"/>
    <n v="9"/>
    <n v="3"/>
    <n v="1"/>
    <n v="11"/>
    <x v="138"/>
    <x v="48"/>
    <n v="9"/>
    <n v="3"/>
    <n v="1"/>
    <n v="11"/>
    <n v="1"/>
    <n v="1"/>
    <n v="0"/>
    <n v="3"/>
    <n v="7"/>
    <n v="0"/>
    <n v="0"/>
    <n v="0"/>
    <n v="0"/>
    <n v="0"/>
    <n v="0"/>
    <n v="0"/>
    <x v="0"/>
    <n v="42"/>
    <n v="7"/>
    <n v="8.4"/>
    <m/>
    <n v="5"/>
    <n v="461"/>
    <m/>
    <n v="20"/>
    <n v="2"/>
    <n v="1"/>
    <n v="1"/>
    <s v="211"/>
    <s v="About to Sleep"/>
    <m/>
    <n v="461"/>
    <n v="1.263013698630137"/>
    <n v="3.9587852494577005"/>
    <n v="33.253796095444685"/>
    <n v="33.253796095444685"/>
    <n v="576.9354838709678"/>
    <d v="2013-09-15T00:00:00"/>
    <s v="Unique"/>
  </r>
  <r>
    <n v="2795"/>
    <n v="1958"/>
    <s v="Master"/>
    <s v="Single"/>
    <n v="30523"/>
    <n v="2"/>
    <n v="1"/>
    <d v="2013-07-01T00:00:00"/>
    <n v="0"/>
    <n v="5"/>
    <n v="0"/>
    <n v="3"/>
    <n v="0"/>
    <n v="0"/>
    <n v="5"/>
    <x v="5"/>
    <x v="0"/>
    <n v="3"/>
    <s v=""/>
    <s v=""/>
    <n v="5"/>
    <n v="1"/>
    <n v="1"/>
    <n v="0"/>
    <n v="2"/>
    <n v="7"/>
    <n v="0"/>
    <n v="0"/>
    <n v="0"/>
    <n v="0"/>
    <n v="0"/>
    <n v="0"/>
    <n v="0"/>
    <x v="2"/>
    <n v="13"/>
    <n v="2.1666666666666665"/>
    <n v="3.25"/>
    <m/>
    <n v="4"/>
    <n v="460"/>
    <m/>
    <n v="25"/>
    <n v="6"/>
    <n v="1"/>
    <n v="1"/>
    <s v="611"/>
    <s v="Others"/>
    <m/>
    <n v="460"/>
    <n v="1.2602739726027397"/>
    <n v="3.1739130434782612"/>
    <n v="10.315217391304349"/>
    <n v="10.315217391304348"/>
    <n v="945.21598272138226"/>
    <d v="2013-07-01T00:00:00"/>
    <s v="Unique"/>
  </r>
  <r>
    <n v="520"/>
    <n v="1974"/>
    <s v="Graduation"/>
    <s v="Married"/>
    <n v="34421"/>
    <n v="1"/>
    <n v="0"/>
    <d v="2013-07-01T00:00:00"/>
    <n v="81"/>
    <n v="3"/>
    <n v="3"/>
    <n v="7"/>
    <n v="6"/>
    <n v="2"/>
    <n v="9"/>
    <x v="13"/>
    <x v="8"/>
    <n v="7"/>
    <n v="6"/>
    <n v="2"/>
    <n v="9"/>
    <n v="1"/>
    <n v="1"/>
    <n v="0"/>
    <n v="2"/>
    <n v="7"/>
    <n v="0"/>
    <n v="0"/>
    <n v="0"/>
    <n v="0"/>
    <n v="0"/>
    <n v="0"/>
    <n v="0"/>
    <x v="0"/>
    <n v="30"/>
    <n v="5"/>
    <n v="7.5"/>
    <m/>
    <n v="4"/>
    <n v="460"/>
    <m/>
    <n v="25"/>
    <n v="1"/>
    <n v="1"/>
    <n v="1"/>
    <s v="111"/>
    <s v="Lost"/>
    <m/>
    <n v="460"/>
    <n v="1.2602739726027397"/>
    <n v="3.1739130434782612"/>
    <n v="23.804347826086961"/>
    <n v="23.804347826086957"/>
    <n v="24.385775862068964"/>
    <d v="2013-09-20T00:00:00"/>
    <s v="Unique"/>
  </r>
  <r>
    <n v="8372"/>
    <n v="1974"/>
    <s v="Graduation"/>
    <s v="Married"/>
    <n v="34421"/>
    <n v="1"/>
    <n v="0"/>
    <d v="2013-07-01T00:00:00"/>
    <n v="81"/>
    <n v="3"/>
    <n v="3"/>
    <n v="7"/>
    <n v="6"/>
    <n v="2"/>
    <n v="9"/>
    <x v="13"/>
    <x v="8"/>
    <n v="7"/>
    <n v="6"/>
    <n v="2"/>
    <n v="9"/>
    <n v="1"/>
    <n v="1"/>
    <n v="0"/>
    <n v="2"/>
    <n v="7"/>
    <n v="0"/>
    <n v="0"/>
    <n v="0"/>
    <n v="0"/>
    <n v="0"/>
    <n v="0"/>
    <n v="0"/>
    <x v="3"/>
    <n v="30"/>
    <n v="5"/>
    <n v="7.5"/>
    <m/>
    <n v="4"/>
    <n v="460"/>
    <m/>
    <n v="25"/>
    <n v="1"/>
    <n v="1"/>
    <n v="1"/>
    <s v="111"/>
    <s v="Lost"/>
    <m/>
    <n v="460"/>
    <n v="1.2602739726027397"/>
    <n v="3.1739130434782612"/>
    <n v="23.804347826086961"/>
    <n v="23.804347826086957"/>
    <n v="24.385775862068964"/>
    <d v="2013-09-20T00:00:00"/>
    <s v="Unique"/>
  </r>
  <r>
    <n v="4597"/>
    <n v="1970"/>
    <s v="PhD"/>
    <s v="Together"/>
    <n v="82072"/>
    <n v="0"/>
    <n v="0"/>
    <d v="2013-07-02T00:00:00"/>
    <n v="67"/>
    <n v="889"/>
    <n v="55"/>
    <n v="685"/>
    <n v="168"/>
    <n v="92"/>
    <n v="129"/>
    <x v="538"/>
    <x v="3"/>
    <n v="685"/>
    <n v="168"/>
    <n v="92"/>
    <n v="129"/>
    <n v="1"/>
    <n v="3"/>
    <n v="2"/>
    <n v="13"/>
    <n v="1"/>
    <n v="0"/>
    <n v="0"/>
    <n v="0"/>
    <n v="0"/>
    <n v="0"/>
    <n v="0"/>
    <n v="0"/>
    <x v="3"/>
    <n v="2018"/>
    <n v="336.33333333333331"/>
    <n v="106.21052631578948"/>
    <m/>
    <n v="19"/>
    <n v="459"/>
    <m/>
    <n v="5.2631578947368416"/>
    <n v="2"/>
    <n v="4"/>
    <n v="5"/>
    <s v="245"/>
    <s v="Big Spenders"/>
    <m/>
    <n v="459"/>
    <n v="1.2575342465753425"/>
    <n v="15.108932461873637"/>
    <n v="1604.727668845316"/>
    <n v="1604.7276688453157"/>
    <n v="655.89632829373647"/>
    <d v="2013-09-07T00:00:00"/>
    <s v="Unique"/>
  </r>
  <r>
    <n v="5835"/>
    <n v="1976"/>
    <s v="PhD"/>
    <s v="Divorced"/>
    <n v="14849"/>
    <n v="1"/>
    <n v="0"/>
    <d v="2013-07-02T00:00:00"/>
    <n v="39"/>
    <n v="21"/>
    <n v="2"/>
    <n v="28"/>
    <n v="3"/>
    <n v="2"/>
    <n v="9"/>
    <x v="431"/>
    <x v="12"/>
    <n v="28"/>
    <n v="3"/>
    <n v="2"/>
    <n v="9"/>
    <n v="3"/>
    <n v="2"/>
    <n v="0"/>
    <n v="4"/>
    <n v="8"/>
    <n v="0"/>
    <n v="0"/>
    <n v="0"/>
    <n v="0"/>
    <n v="0"/>
    <n v="0"/>
    <n v="0"/>
    <x v="0"/>
    <n v="65"/>
    <n v="10.833333333333334"/>
    <n v="7.2222222222222223"/>
    <m/>
    <n v="9"/>
    <n v="459"/>
    <m/>
    <n v="33.333333333333329"/>
    <n v="4"/>
    <n v="2"/>
    <n v="2"/>
    <s v="422"/>
    <s v="Potential Loyalists"/>
    <m/>
    <n v="459"/>
    <n v="1.2575342465753425"/>
    <n v="7.1568627450980387"/>
    <n v="51.688453159041394"/>
    <n v="51.688453159041394"/>
    <n v="31.601731601731604"/>
    <d v="2013-08-10T00:00:00"/>
    <s v="Unique"/>
  </r>
  <r>
    <n v="10856"/>
    <n v="1980"/>
    <s v="2n Cycle"/>
    <s v="Single"/>
    <n v="45889"/>
    <n v="0"/>
    <n v="1"/>
    <d v="2013-07-02T00:00:00"/>
    <n v="42"/>
    <n v="31"/>
    <n v="0"/>
    <n v="6"/>
    <n v="0"/>
    <n v="1"/>
    <n v="8"/>
    <x v="53"/>
    <x v="0"/>
    <n v="6"/>
    <s v=""/>
    <n v="1"/>
    <n v="8"/>
    <n v="1"/>
    <n v="1"/>
    <n v="0"/>
    <n v="3"/>
    <n v="6"/>
    <n v="0"/>
    <n v="0"/>
    <n v="0"/>
    <n v="0"/>
    <n v="0"/>
    <n v="0"/>
    <n v="0"/>
    <x v="2"/>
    <n v="46"/>
    <n v="7.666666666666667"/>
    <n v="9.1999999999999993"/>
    <m/>
    <n v="5"/>
    <n v="459"/>
    <m/>
    <n v="20"/>
    <n v="3"/>
    <n v="1"/>
    <n v="1"/>
    <s v="311"/>
    <s v="Needs Attention"/>
    <m/>
    <n v="459"/>
    <n v="1.2575342465753425"/>
    <n v="3.9760348583877994"/>
    <n v="36.579520697167752"/>
    <n v="36.579520697167752"/>
    <n v="110.36717062634989"/>
    <d v="2013-08-13T00:00:00"/>
    <s v="Unique"/>
  </r>
  <r>
    <n v="7514"/>
    <n v="1956"/>
    <s v="2n Cycle"/>
    <s v="Together"/>
    <n v="54342"/>
    <n v="1"/>
    <n v="1"/>
    <d v="2013-07-03T00:00:00"/>
    <n v="74"/>
    <n v="84"/>
    <n v="10"/>
    <n v="34"/>
    <n v="11"/>
    <n v="10"/>
    <n v="28"/>
    <x v="90"/>
    <x v="17"/>
    <n v="34"/>
    <n v="11"/>
    <n v="10"/>
    <n v="28"/>
    <n v="4"/>
    <n v="3"/>
    <n v="1"/>
    <n v="4"/>
    <n v="6"/>
    <n v="0"/>
    <n v="0"/>
    <n v="0"/>
    <n v="0"/>
    <n v="0"/>
    <n v="0"/>
    <n v="0"/>
    <x v="4"/>
    <n v="177"/>
    <n v="29.5"/>
    <n v="14.75"/>
    <m/>
    <n v="12"/>
    <n v="458"/>
    <m/>
    <n v="33.333333333333329"/>
    <n v="2"/>
    <n v="2"/>
    <n v="2"/>
    <s v="222"/>
    <s v="About to Sleep"/>
    <m/>
    <n v="458"/>
    <n v="1.2547945205479452"/>
    <n v="9.5633187772925776"/>
    <n v="141.05895196506552"/>
    <n v="141.05895196506552"/>
    <n v="1154.2532467532469"/>
    <d v="2013-09-15T00:00:00"/>
    <s v="Unique"/>
  </r>
  <r>
    <n v="6421"/>
    <n v="1961"/>
    <s v="Graduation"/>
    <s v="Together"/>
    <n v="88347"/>
    <n v="0"/>
    <n v="0"/>
    <d v="2013-07-03T00:00:00"/>
    <n v="32"/>
    <n v="1050"/>
    <n v="178"/>
    <n v="555"/>
    <n v="77"/>
    <n v="138"/>
    <n v="118"/>
    <x v="365"/>
    <x v="123"/>
    <n v="555"/>
    <n v="77"/>
    <n v="138"/>
    <n v="118"/>
    <n v="1"/>
    <n v="4"/>
    <n v="7"/>
    <n v="9"/>
    <n v="1"/>
    <n v="1"/>
    <n v="0"/>
    <n v="0"/>
    <n v="0"/>
    <n v="0"/>
    <n v="0"/>
    <n v="0"/>
    <x v="0"/>
    <n v="2116"/>
    <n v="352.66666666666669"/>
    <n v="100.76190476190476"/>
    <m/>
    <n v="21"/>
    <n v="458"/>
    <m/>
    <n v="4.7619047619047619"/>
    <n v="4"/>
    <n v="4"/>
    <n v="5"/>
    <s v="445"/>
    <s v="Big Spenders"/>
    <m/>
    <n v="458"/>
    <n v="1.2547945205479452"/>
    <n v="16.73580786026201"/>
    <n v="1686.3318777292577"/>
    <n v="1686.3318777292577"/>
    <n v="471.09544468546636"/>
    <d v="2013-08-04T00:00:00"/>
    <s v="Unique"/>
  </r>
  <r>
    <n v="8925"/>
    <n v="1965"/>
    <s v="Master"/>
    <s v="Married"/>
    <n v="70053"/>
    <n v="0"/>
    <n v="1"/>
    <d v="2013-07-03T00:00:00"/>
    <n v="38"/>
    <n v="512"/>
    <n v="53"/>
    <n v="98"/>
    <n v="81"/>
    <n v="179"/>
    <n v="89"/>
    <x v="539"/>
    <x v="85"/>
    <n v="98"/>
    <n v="81"/>
    <n v="179"/>
    <n v="89"/>
    <n v="3"/>
    <n v="8"/>
    <n v="5"/>
    <n v="10"/>
    <n v="5"/>
    <n v="0"/>
    <n v="0"/>
    <n v="0"/>
    <n v="0"/>
    <n v="0"/>
    <n v="0"/>
    <n v="0"/>
    <x v="0"/>
    <n v="1012"/>
    <n v="168.66666666666666"/>
    <n v="38.92307692307692"/>
    <m/>
    <n v="26"/>
    <n v="458"/>
    <m/>
    <n v="11.538461538461538"/>
    <n v="4"/>
    <n v="5"/>
    <n v="4"/>
    <s v="454"/>
    <s v="Frequent Buyers"/>
    <m/>
    <n v="458"/>
    <n v="1.2547945205479452"/>
    <n v="20.720524017467248"/>
    <n v="806.50655021834052"/>
    <n v="806.50655021834064"/>
    <n v="33.253796095444685"/>
    <d v="2013-08-10T00:00:00"/>
    <s v="Unique"/>
  </r>
  <r>
    <n v="5346"/>
    <n v="1973"/>
    <s v="2n Cycle"/>
    <s v="Married"/>
    <n v="23559"/>
    <n v="1"/>
    <n v="0"/>
    <d v="2013-07-03T00:00:00"/>
    <n v="87"/>
    <n v="25"/>
    <n v="5"/>
    <n v="19"/>
    <n v="7"/>
    <n v="0"/>
    <n v="23"/>
    <x v="362"/>
    <x v="30"/>
    <n v="19"/>
    <n v="7"/>
    <s v=""/>
    <n v="23"/>
    <n v="3"/>
    <n v="3"/>
    <n v="0"/>
    <n v="3"/>
    <n v="7"/>
    <n v="0"/>
    <n v="0"/>
    <n v="0"/>
    <n v="0"/>
    <n v="0"/>
    <n v="0"/>
    <n v="0"/>
    <x v="5"/>
    <n v="79"/>
    <n v="13.166666666666666"/>
    <n v="8.7777777777777786"/>
    <m/>
    <n v="9"/>
    <n v="458"/>
    <m/>
    <n v="33.333333333333329"/>
    <n v="1"/>
    <n v="2"/>
    <n v="2"/>
    <s v="122"/>
    <s v="Lost"/>
    <m/>
    <n v="458"/>
    <n v="1.2547945205479452"/>
    <n v="7.1724890829694328"/>
    <n v="62.958515283842807"/>
    <n v="62.9585152838428"/>
    <n v="1147.9329004329006"/>
    <d v="2013-09-28T00:00:00"/>
    <s v="Unique"/>
  </r>
  <r>
    <n v="10582"/>
    <n v="1979"/>
    <s v="Graduation"/>
    <s v="Married"/>
    <n v="72063"/>
    <n v="0"/>
    <n v="1"/>
    <d v="2013-07-03T00:00:00"/>
    <n v="3"/>
    <n v="180"/>
    <n v="32"/>
    <n v="348"/>
    <n v="76"/>
    <n v="32"/>
    <n v="90"/>
    <x v="540"/>
    <x v="64"/>
    <n v="348"/>
    <n v="76"/>
    <n v="32"/>
    <n v="90"/>
    <n v="2"/>
    <n v="5"/>
    <n v="2"/>
    <n v="12"/>
    <n v="2"/>
    <n v="0"/>
    <n v="0"/>
    <n v="0"/>
    <n v="0"/>
    <n v="0"/>
    <n v="0"/>
    <n v="0"/>
    <x v="5"/>
    <n v="758"/>
    <n v="126.33333333333333"/>
    <n v="36.095238095238095"/>
    <m/>
    <n v="21"/>
    <n v="458"/>
    <m/>
    <n v="9.5238095238095237"/>
    <n v="5"/>
    <n v="4"/>
    <n v="4"/>
    <s v="544"/>
    <s v="Loyal Customers"/>
    <m/>
    <n v="458"/>
    <n v="1.2547945205479452"/>
    <n v="16.73580786026201"/>
    <n v="604.08296943231448"/>
    <n v="604.08296943231448"/>
    <n v="26.127982646420822"/>
    <d v="2013-07-06T00:00:00"/>
    <s v="Unique"/>
  </r>
  <r>
    <n v="5316"/>
    <n v="1976"/>
    <s v="Master"/>
    <s v="Together"/>
    <n v="21024"/>
    <n v="0"/>
    <n v="0"/>
    <d v="2013-07-04T00:00:00"/>
    <n v="89"/>
    <n v="36"/>
    <n v="4"/>
    <n v="18"/>
    <n v="6"/>
    <n v="2"/>
    <n v="18"/>
    <x v="403"/>
    <x v="16"/>
    <n v="18"/>
    <n v="6"/>
    <n v="2"/>
    <n v="18"/>
    <n v="1"/>
    <n v="2"/>
    <n v="0"/>
    <n v="4"/>
    <n v="7"/>
    <n v="0"/>
    <n v="0"/>
    <n v="0"/>
    <n v="0"/>
    <n v="0"/>
    <n v="0"/>
    <n v="0"/>
    <x v="0"/>
    <n v="84"/>
    <n v="14"/>
    <n v="12"/>
    <m/>
    <n v="7"/>
    <n v="457"/>
    <m/>
    <n v="14.285714285714285"/>
    <n v="1"/>
    <n v="1"/>
    <n v="2"/>
    <s v="112"/>
    <s v="Lost"/>
    <m/>
    <n v="457"/>
    <n v="1.252054794520548"/>
    <n v="5.5908096280087527"/>
    <n v="67.089715536105032"/>
    <n v="67.089715536105032"/>
    <n v="23.804347826086957"/>
    <d v="2013-10-01T00:00:00"/>
    <s v="Unique"/>
  </r>
  <r>
    <n v="6853"/>
    <n v="1982"/>
    <s v="Master"/>
    <s v="Single"/>
    <n v="75777"/>
    <n v="0"/>
    <n v="0"/>
    <d v="2013-07-04T00:00:00"/>
    <n v="12"/>
    <n v="712"/>
    <n v="26"/>
    <n v="538"/>
    <n v="69"/>
    <n v="13"/>
    <n v="80"/>
    <x v="541"/>
    <x v="36"/>
    <n v="538"/>
    <n v="69"/>
    <n v="13"/>
    <n v="80"/>
    <n v="1"/>
    <n v="3"/>
    <n v="6"/>
    <n v="11"/>
    <n v="1"/>
    <n v="0"/>
    <n v="0"/>
    <n v="0"/>
    <n v="1"/>
    <n v="1"/>
    <n v="1"/>
    <n v="0"/>
    <x v="4"/>
    <n v="1438"/>
    <n v="239.66666666666666"/>
    <n v="68.476190476190482"/>
    <m/>
    <n v="21"/>
    <n v="457"/>
    <m/>
    <n v="4.7619047619047619"/>
    <n v="5"/>
    <n v="4"/>
    <n v="5"/>
    <s v="545"/>
    <s v="Loyal Customers"/>
    <m/>
    <n v="457"/>
    <n v="1.252054794520548"/>
    <n v="16.772428884026258"/>
    <n v="1148.512035010941"/>
    <n v="1148.512035010941"/>
    <n v="36.579520697167752"/>
    <d v="2013-07-16T00:00:00"/>
    <s v="Unique"/>
  </r>
  <r>
    <n v="7366"/>
    <n v="1982"/>
    <s v="Master"/>
    <s v="Single"/>
    <n v="75777"/>
    <n v="0"/>
    <n v="0"/>
    <d v="2013-07-04T00:00:00"/>
    <n v="12"/>
    <n v="712"/>
    <n v="26"/>
    <n v="538"/>
    <n v="69"/>
    <n v="13"/>
    <n v="80"/>
    <x v="541"/>
    <x v="36"/>
    <n v="538"/>
    <n v="69"/>
    <n v="13"/>
    <n v="80"/>
    <n v="1"/>
    <n v="3"/>
    <n v="6"/>
    <n v="11"/>
    <n v="1"/>
    <n v="0"/>
    <n v="0"/>
    <n v="0"/>
    <n v="1"/>
    <n v="1"/>
    <n v="1"/>
    <n v="0"/>
    <x v="6"/>
    <n v="1438"/>
    <n v="239.66666666666666"/>
    <n v="68.476190476190482"/>
    <m/>
    <n v="21"/>
    <n v="457"/>
    <m/>
    <n v="4.7619047619047619"/>
    <n v="5"/>
    <n v="4"/>
    <n v="5"/>
    <s v="545"/>
    <s v="Loyal Customers"/>
    <m/>
    <n v="457"/>
    <n v="1.252054794520548"/>
    <n v="16.772428884026258"/>
    <n v="1148.512035010941"/>
    <n v="1148.512035010941"/>
    <n v="1604.7276688453157"/>
    <d v="2013-07-16T00:00:00"/>
    <s v="Unique"/>
  </r>
  <r>
    <n v="9262"/>
    <n v="1984"/>
    <s v="2n Cycle"/>
    <s v="Together"/>
    <n v="32414"/>
    <n v="0"/>
    <n v="0"/>
    <d v="2013-07-04T00:00:00"/>
    <n v="11"/>
    <n v="20"/>
    <n v="6"/>
    <n v="5"/>
    <n v="0"/>
    <n v="9"/>
    <n v="12"/>
    <x v="378"/>
    <x v="43"/>
    <n v="5"/>
    <s v=""/>
    <n v="9"/>
    <n v="12"/>
    <n v="1"/>
    <n v="1"/>
    <n v="0"/>
    <n v="3"/>
    <n v="7"/>
    <n v="0"/>
    <n v="0"/>
    <n v="1"/>
    <n v="0"/>
    <n v="0"/>
    <n v="0"/>
    <n v="0"/>
    <x v="3"/>
    <n v="52"/>
    <n v="8.6666666666666661"/>
    <n v="10.4"/>
    <m/>
    <n v="5"/>
    <n v="457"/>
    <m/>
    <n v="20"/>
    <n v="5"/>
    <n v="1"/>
    <n v="1"/>
    <s v="511"/>
    <s v="Others"/>
    <m/>
    <n v="457"/>
    <n v="1.252054794520548"/>
    <n v="3.9934354485776802"/>
    <n v="41.531728665207872"/>
    <n v="41.531728665207872"/>
    <n v="51.688453159041394"/>
    <d v="2013-07-15T00:00:00"/>
    <s v="Unique"/>
  </r>
  <r>
    <n v="5012"/>
    <n v="1989"/>
    <s v="Graduation"/>
    <s v="Married"/>
    <n v="28691"/>
    <n v="1"/>
    <n v="0"/>
    <d v="2013-07-04T00:00:00"/>
    <n v="56"/>
    <n v="5"/>
    <n v="4"/>
    <n v="13"/>
    <n v="8"/>
    <n v="0"/>
    <n v="4"/>
    <x v="5"/>
    <x v="16"/>
    <n v="13"/>
    <n v="8"/>
    <s v=""/>
    <n v="4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457"/>
    <m/>
    <n v="20"/>
    <n v="3"/>
    <n v="1"/>
    <n v="1"/>
    <s v="311"/>
    <s v="Needs Attention"/>
    <m/>
    <n v="457"/>
    <n v="1.252054794520548"/>
    <n v="3.9934354485776802"/>
    <n v="27.155361050328224"/>
    <n v="27.155361050328224"/>
    <n v="10.315217391304348"/>
    <d v="2013-08-29T00:00:00"/>
    <s v="Unique"/>
  </r>
  <r>
    <n v="6918"/>
    <n v="1989"/>
    <s v="Graduation"/>
    <s v="Married"/>
    <n v="28691"/>
    <n v="1"/>
    <n v="0"/>
    <d v="2013-07-04T00:00:00"/>
    <n v="56"/>
    <n v="5"/>
    <n v="4"/>
    <n v="13"/>
    <n v="8"/>
    <n v="0"/>
    <n v="4"/>
    <x v="5"/>
    <x v="16"/>
    <n v="13"/>
    <n v="8"/>
    <s v=""/>
    <n v="4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457"/>
    <m/>
    <n v="20"/>
    <n v="3"/>
    <n v="1"/>
    <n v="1"/>
    <s v="311"/>
    <s v="Needs Attention"/>
    <m/>
    <n v="457"/>
    <n v="1.252054794520548"/>
    <n v="3.9934354485776802"/>
    <n v="27.155361050328224"/>
    <n v="27.155361050328224"/>
    <n v="23.804347826086957"/>
    <d v="2013-08-29T00:00:00"/>
    <s v="Unique"/>
  </r>
  <r>
    <n v="7214"/>
    <n v="1957"/>
    <s v="Graduation"/>
    <s v="Married"/>
    <n v="62187"/>
    <n v="0"/>
    <n v="0"/>
    <d v="2013-07-05T00:00:00"/>
    <n v="49"/>
    <n v="792"/>
    <n v="0"/>
    <n v="275"/>
    <n v="45"/>
    <n v="45"/>
    <n v="126"/>
    <x v="26"/>
    <x v="0"/>
    <n v="275"/>
    <n v="45"/>
    <n v="45"/>
    <n v="126"/>
    <n v="1"/>
    <n v="4"/>
    <n v="8"/>
    <n v="5"/>
    <n v="3"/>
    <n v="0"/>
    <n v="0"/>
    <n v="0"/>
    <n v="0"/>
    <n v="0"/>
    <n v="0"/>
    <n v="0"/>
    <x v="0"/>
    <n v="1283"/>
    <n v="213.83333333333334"/>
    <n v="71.277777777777771"/>
    <m/>
    <n v="18"/>
    <n v="456"/>
    <m/>
    <n v="5.5555555555555554"/>
    <n v="3"/>
    <n v="4"/>
    <n v="5"/>
    <s v="345"/>
    <s v="Big Spenders"/>
    <m/>
    <n v="456"/>
    <n v="1.2493150684931507"/>
    <n v="14.407894736842106"/>
    <n v="1026.9627192982457"/>
    <n v="1026.9627192982457"/>
    <n v="141.05895196506552"/>
    <d v="2013-08-23T00:00:00"/>
    <s v="Unique"/>
  </r>
  <r>
    <n v="966"/>
    <n v="1966"/>
    <s v="Graduation"/>
    <s v="Married"/>
    <n v="44529"/>
    <n v="0"/>
    <n v="1"/>
    <d v="2013-07-05T00:00:00"/>
    <n v="98"/>
    <n v="538"/>
    <n v="13"/>
    <n v="91"/>
    <n v="17"/>
    <n v="6"/>
    <n v="26"/>
    <x v="542"/>
    <x v="22"/>
    <n v="91"/>
    <n v="17"/>
    <n v="6"/>
    <n v="26"/>
    <n v="6"/>
    <n v="6"/>
    <n v="2"/>
    <n v="11"/>
    <n v="5"/>
    <n v="0"/>
    <n v="0"/>
    <n v="0"/>
    <n v="1"/>
    <n v="0"/>
    <n v="0"/>
    <n v="0"/>
    <x v="0"/>
    <n v="691"/>
    <n v="115.16666666666667"/>
    <n v="27.64"/>
    <m/>
    <n v="25"/>
    <n v="456"/>
    <m/>
    <n v="24"/>
    <n v="1"/>
    <n v="5"/>
    <n v="4"/>
    <s v="154"/>
    <s v="Frequent Buyers"/>
    <m/>
    <n v="456"/>
    <n v="1.2493150684931507"/>
    <n v="20.010964912280702"/>
    <n v="553.10307017543857"/>
    <n v="553.10307017543857"/>
    <n v="62.9585152838428"/>
    <d v="2013-10-11T00:00:00"/>
    <s v="Unique"/>
  </r>
  <r>
    <n v="6116"/>
    <n v="1968"/>
    <s v="2n Cycle"/>
    <s v="Married"/>
    <n v="48985"/>
    <n v="0"/>
    <n v="1"/>
    <d v="2013-07-05T00:00:00"/>
    <n v="13"/>
    <n v="19"/>
    <n v="13"/>
    <n v="18"/>
    <n v="10"/>
    <n v="7"/>
    <n v="8"/>
    <x v="88"/>
    <x v="22"/>
    <n v="18"/>
    <n v="10"/>
    <n v="7"/>
    <n v="8"/>
    <n v="1"/>
    <n v="1"/>
    <n v="1"/>
    <n v="3"/>
    <n v="3"/>
    <n v="0"/>
    <n v="0"/>
    <n v="0"/>
    <n v="0"/>
    <n v="0"/>
    <n v="0"/>
    <n v="0"/>
    <x v="0"/>
    <n v="75"/>
    <n v="12.5"/>
    <n v="12.5"/>
    <m/>
    <n v="6"/>
    <n v="456"/>
    <m/>
    <n v="16.666666666666664"/>
    <n v="5"/>
    <n v="1"/>
    <n v="2"/>
    <s v="512"/>
    <s v="Others"/>
    <m/>
    <n v="456"/>
    <n v="1.2493150684931507"/>
    <n v="4.8026315789473681"/>
    <n v="60.032894736842103"/>
    <n v="60.03289473684211"/>
    <n v="604.08296943231448"/>
    <d v="2013-07-18T00:00:00"/>
    <s v="Unique"/>
  </r>
  <r>
    <n v="6958"/>
    <n v="1977"/>
    <s v="Master"/>
    <s v="Married"/>
    <n v="27889"/>
    <n v="1"/>
    <n v="0"/>
    <d v="2013-07-05T00:00:00"/>
    <n v="42"/>
    <n v="14"/>
    <n v="0"/>
    <n v="4"/>
    <n v="0"/>
    <n v="0"/>
    <n v="8"/>
    <x v="101"/>
    <x v="0"/>
    <n v="4"/>
    <s v=""/>
    <s v=""/>
    <n v="8"/>
    <n v="1"/>
    <n v="1"/>
    <n v="1"/>
    <n v="2"/>
    <n v="6"/>
    <n v="0"/>
    <n v="0"/>
    <n v="0"/>
    <n v="0"/>
    <n v="0"/>
    <n v="0"/>
    <n v="0"/>
    <x v="4"/>
    <n v="26"/>
    <n v="4.333333333333333"/>
    <n v="5.2"/>
    <m/>
    <n v="5"/>
    <n v="456"/>
    <m/>
    <n v="20"/>
    <n v="3"/>
    <n v="1"/>
    <n v="1"/>
    <s v="311"/>
    <s v="Needs Attention"/>
    <m/>
    <n v="456"/>
    <n v="1.2493150684931507"/>
    <n v="4.0021929824561404"/>
    <n v="20.811403508771932"/>
    <n v="20.811403508771932"/>
    <n v="1686.3318777292577"/>
    <d v="2013-08-16T00:00:00"/>
    <s v="Unique"/>
  </r>
  <r>
    <n v="10381"/>
    <n v="1979"/>
    <s v="Graduation"/>
    <s v="Single"/>
    <n v="47691"/>
    <n v="0"/>
    <n v="1"/>
    <d v="2013-07-05T00:00:00"/>
    <n v="43"/>
    <n v="14"/>
    <n v="0"/>
    <n v="3"/>
    <n v="0"/>
    <n v="0"/>
    <n v="4"/>
    <x v="101"/>
    <x v="0"/>
    <n v="3"/>
    <s v=""/>
    <s v=""/>
    <n v="4"/>
    <n v="1"/>
    <n v="1"/>
    <n v="0"/>
    <n v="2"/>
    <n v="6"/>
    <n v="0"/>
    <n v="0"/>
    <n v="0"/>
    <n v="0"/>
    <n v="0"/>
    <n v="0"/>
    <n v="0"/>
    <x v="0"/>
    <n v="21"/>
    <n v="3.5"/>
    <n v="5.25"/>
    <m/>
    <n v="4"/>
    <n v="456"/>
    <m/>
    <n v="25"/>
    <n v="3"/>
    <n v="1"/>
    <n v="1"/>
    <s v="311"/>
    <s v="Needs Attention"/>
    <m/>
    <n v="456"/>
    <n v="1.2493150684931507"/>
    <n v="3.2017543859649122"/>
    <n v="16.809210526315788"/>
    <n v="16.809210526315791"/>
    <n v="806.50655021834064"/>
    <d v="2013-08-17T00:00:00"/>
    <s v="Unique"/>
  </r>
  <r>
    <n v="1453"/>
    <n v="1943"/>
    <s v="PhD"/>
    <s v="Widow"/>
    <n v="57513"/>
    <n v="0"/>
    <n v="0"/>
    <d v="2013-07-06T00:00:00"/>
    <n v="59"/>
    <n v="735"/>
    <n v="40"/>
    <n v="183"/>
    <n v="52"/>
    <n v="20"/>
    <n v="30"/>
    <x v="543"/>
    <x v="90"/>
    <n v="183"/>
    <n v="52"/>
    <n v="20"/>
    <n v="30"/>
    <n v="2"/>
    <n v="9"/>
    <n v="3"/>
    <n v="13"/>
    <n v="6"/>
    <n v="0"/>
    <n v="0"/>
    <n v="0"/>
    <n v="0"/>
    <n v="0"/>
    <n v="0"/>
    <n v="0"/>
    <x v="0"/>
    <n v="1060"/>
    <n v="176.66666666666666"/>
    <n v="39.25925925925926"/>
    <m/>
    <n v="27"/>
    <n v="455"/>
    <m/>
    <n v="7.4074074074074066"/>
    <n v="3"/>
    <n v="5"/>
    <n v="4"/>
    <s v="354"/>
    <s v="Frequent Buyers"/>
    <m/>
    <n v="455"/>
    <n v="1.2465753424657535"/>
    <n v="21.659340659340657"/>
    <n v="850.32967032967019"/>
    <n v="850.32967032967031"/>
    <n v="27.155361050328224"/>
    <d v="2013-09-03T00:00:00"/>
    <s v="Unique"/>
  </r>
  <r>
    <n v="8147"/>
    <n v="1960"/>
    <s v="Graduation"/>
    <s v="Married"/>
    <n v="31454"/>
    <n v="1"/>
    <n v="1"/>
    <d v="2013-07-06T00:00:00"/>
    <n v="40"/>
    <n v="28"/>
    <n v="0"/>
    <n v="11"/>
    <n v="0"/>
    <n v="0"/>
    <n v="9"/>
    <x v="66"/>
    <x v="0"/>
    <n v="11"/>
    <s v=""/>
    <s v=""/>
    <n v="9"/>
    <n v="3"/>
    <n v="2"/>
    <n v="0"/>
    <n v="3"/>
    <n v="8"/>
    <n v="0"/>
    <n v="0"/>
    <n v="0"/>
    <n v="0"/>
    <n v="0"/>
    <n v="0"/>
    <n v="0"/>
    <x v="0"/>
    <n v="48"/>
    <n v="8"/>
    <n v="6"/>
    <m/>
    <n v="8"/>
    <n v="455"/>
    <m/>
    <n v="37.5"/>
    <n v="3"/>
    <n v="2"/>
    <n v="1"/>
    <s v="321"/>
    <s v="Needs Attention"/>
    <m/>
    <n v="455"/>
    <n v="1.2465753424657535"/>
    <n v="6.417582417582417"/>
    <n v="38.505494505494504"/>
    <n v="38.505494505494504"/>
    <n v="27.155361050328224"/>
    <d v="2013-08-15T00:00:00"/>
    <s v="Unique"/>
  </r>
  <r>
    <n v="7873"/>
    <n v="1973"/>
    <s v="PhD"/>
    <s v="Together"/>
    <n v="63516"/>
    <n v="1"/>
    <n v="1"/>
    <d v="2013-07-06T00:00:00"/>
    <n v="30"/>
    <n v="141"/>
    <n v="11"/>
    <n v="114"/>
    <n v="15"/>
    <n v="14"/>
    <n v="5"/>
    <x v="544"/>
    <x v="113"/>
    <n v="114"/>
    <n v="15"/>
    <n v="14"/>
    <n v="5"/>
    <n v="4"/>
    <n v="4"/>
    <n v="1"/>
    <n v="7"/>
    <n v="5"/>
    <n v="0"/>
    <n v="0"/>
    <n v="0"/>
    <n v="0"/>
    <n v="0"/>
    <n v="0"/>
    <n v="0"/>
    <x v="2"/>
    <n v="300"/>
    <n v="50"/>
    <n v="18.75"/>
    <m/>
    <n v="16"/>
    <n v="455"/>
    <m/>
    <n v="25"/>
    <n v="4"/>
    <n v="3"/>
    <n v="3"/>
    <s v="433"/>
    <s v="Potential Loyalists"/>
    <m/>
    <n v="455"/>
    <n v="1.2465753424657535"/>
    <n v="12.835164835164834"/>
    <n v="240.65934065934064"/>
    <n v="240.65934065934064"/>
    <n v="1148.512035010941"/>
    <d v="2013-08-05T00:00:00"/>
    <s v="Unique"/>
  </r>
  <r>
    <n v="6349"/>
    <n v="1987"/>
    <s v="Master"/>
    <s v="Divorced"/>
    <n v="61787"/>
    <n v="0"/>
    <n v="0"/>
    <d v="2013-07-06T00:00:00"/>
    <n v="71"/>
    <n v="621"/>
    <n v="73"/>
    <n v="414"/>
    <n v="78"/>
    <n v="48"/>
    <n v="85"/>
    <x v="545"/>
    <x v="127"/>
    <n v="414"/>
    <n v="78"/>
    <n v="48"/>
    <n v="85"/>
    <n v="1"/>
    <n v="8"/>
    <n v="4"/>
    <n v="6"/>
    <n v="5"/>
    <n v="0"/>
    <n v="0"/>
    <n v="0"/>
    <n v="0"/>
    <n v="0"/>
    <n v="0"/>
    <n v="0"/>
    <x v="0"/>
    <n v="1319"/>
    <n v="219.83333333333334"/>
    <n v="69.421052631578945"/>
    <m/>
    <n v="19"/>
    <n v="455"/>
    <m/>
    <n v="5.2631578947368416"/>
    <n v="2"/>
    <n v="4"/>
    <n v="5"/>
    <s v="245"/>
    <s v="Big Spenders"/>
    <m/>
    <n v="455"/>
    <n v="1.2465753424657535"/>
    <n v="15.241758241758241"/>
    <n v="1058.098901098901"/>
    <n v="1058.098901098901"/>
    <n v="67.089715536105032"/>
    <d v="2013-09-15T00:00:00"/>
    <s v="Unique"/>
  </r>
  <r>
    <n v="9579"/>
    <n v="1959"/>
    <s v="PhD"/>
    <s v="Married"/>
    <n v="33762"/>
    <n v="2"/>
    <n v="1"/>
    <d v="2013-07-07T00:00:00"/>
    <n v="61"/>
    <n v="53"/>
    <n v="1"/>
    <n v="34"/>
    <n v="2"/>
    <n v="0"/>
    <n v="16"/>
    <x v="282"/>
    <x v="5"/>
    <n v="34"/>
    <n v="2"/>
    <s v=""/>
    <n v="16"/>
    <n v="3"/>
    <n v="2"/>
    <n v="2"/>
    <n v="2"/>
    <n v="8"/>
    <n v="0"/>
    <n v="0"/>
    <n v="0"/>
    <n v="0"/>
    <n v="0"/>
    <n v="0"/>
    <n v="0"/>
    <x v="2"/>
    <n v="106"/>
    <n v="17.666666666666668"/>
    <n v="11.777777777777779"/>
    <m/>
    <n v="9"/>
    <n v="454"/>
    <m/>
    <n v="33.333333333333329"/>
    <n v="2"/>
    <n v="2"/>
    <n v="2"/>
    <s v="222"/>
    <s v="About to Sleep"/>
    <m/>
    <n v="454"/>
    <n v="1.2438356164383562"/>
    <n v="7.2356828193832596"/>
    <n v="85.220264317180622"/>
    <n v="85.220264317180622"/>
    <n v="553.10307017543857"/>
    <d v="2013-09-06T00:00:00"/>
    <s v="Unique"/>
  </r>
  <r>
    <n v="2445"/>
    <n v="1974"/>
    <s v="PhD"/>
    <s v="Together"/>
    <n v="28440"/>
    <n v="1"/>
    <n v="0"/>
    <d v="2013-07-07T00:00:00"/>
    <n v="87"/>
    <n v="38"/>
    <n v="1"/>
    <n v="24"/>
    <n v="0"/>
    <n v="0"/>
    <n v="0"/>
    <x v="426"/>
    <x v="5"/>
    <n v="24"/>
    <s v=""/>
    <s v=""/>
    <s v=""/>
    <n v="1"/>
    <n v="2"/>
    <n v="0"/>
    <n v="3"/>
    <n v="8"/>
    <n v="0"/>
    <n v="0"/>
    <n v="0"/>
    <n v="0"/>
    <n v="0"/>
    <n v="0"/>
    <n v="0"/>
    <x v="0"/>
    <n v="63"/>
    <n v="10.5"/>
    <n v="10.5"/>
    <m/>
    <n v="6"/>
    <n v="454"/>
    <m/>
    <n v="16.666666666666664"/>
    <n v="1"/>
    <n v="1"/>
    <n v="2"/>
    <s v="112"/>
    <s v="Lost"/>
    <m/>
    <n v="454"/>
    <n v="1.2438356164383562"/>
    <n v="4.823788546255507"/>
    <n v="50.649779735682827"/>
    <n v="50.64977973568282"/>
    <n v="41.531728665207872"/>
    <d v="2013-10-02T00:00:00"/>
    <s v="Unique"/>
  </r>
  <r>
    <n v="2254"/>
    <n v="1983"/>
    <s v="Graduation"/>
    <s v="Married"/>
    <n v="69520"/>
    <n v="0"/>
    <n v="0"/>
    <d v="2013-07-07T00:00:00"/>
    <n v="95"/>
    <n v="627"/>
    <n v="120"/>
    <n v="414"/>
    <n v="121"/>
    <n v="80"/>
    <n v="93"/>
    <x v="412"/>
    <x v="136"/>
    <n v="414"/>
    <n v="121"/>
    <n v="80"/>
    <n v="93"/>
    <n v="1"/>
    <n v="9"/>
    <n v="6"/>
    <n v="5"/>
    <n v="5"/>
    <n v="0"/>
    <n v="0"/>
    <n v="0"/>
    <n v="0"/>
    <n v="0"/>
    <n v="0"/>
    <n v="0"/>
    <x v="4"/>
    <n v="1455"/>
    <n v="242.5"/>
    <n v="69.285714285714292"/>
    <m/>
    <n v="21"/>
    <n v="454"/>
    <m/>
    <n v="4.7619047619047619"/>
    <n v="1"/>
    <n v="4"/>
    <n v="5"/>
    <s v="145"/>
    <s v="Big Spenders"/>
    <m/>
    <n v="454"/>
    <n v="1.2438356164383562"/>
    <n v="16.883259911894275"/>
    <n v="1169.7687224669605"/>
    <n v="1169.7687224669603"/>
    <n v="1148.512035010941"/>
    <d v="2013-10-10T00:00:00"/>
    <s v="Unique"/>
  </r>
  <r>
    <n v="6663"/>
    <n v="1940"/>
    <s v="PhD"/>
    <s v="Single"/>
    <n v="51141"/>
    <n v="0"/>
    <n v="0"/>
    <d v="2013-07-08T00:00:00"/>
    <n v="96"/>
    <n v="144"/>
    <n v="0"/>
    <n v="7"/>
    <n v="0"/>
    <n v="0"/>
    <n v="6"/>
    <x v="546"/>
    <x v="0"/>
    <n v="7"/>
    <s v=""/>
    <s v=""/>
    <n v="6"/>
    <n v="1"/>
    <n v="3"/>
    <n v="1"/>
    <n v="4"/>
    <n v="5"/>
    <n v="0"/>
    <n v="0"/>
    <n v="0"/>
    <n v="0"/>
    <n v="0"/>
    <n v="0"/>
    <n v="0"/>
    <x v="0"/>
    <n v="157"/>
    <n v="26.166666666666668"/>
    <n v="17.444444444444443"/>
    <m/>
    <n v="9"/>
    <n v="453"/>
    <m/>
    <n v="11.111111111111111"/>
    <n v="1"/>
    <n v="2"/>
    <n v="2"/>
    <s v="122"/>
    <s v="Lost"/>
    <m/>
    <n v="453"/>
    <n v="1.2410958904109588"/>
    <n v="7.2516556291390737"/>
    <n v="126.50110375275939"/>
    <n v="126.50110375275939"/>
    <n v="1026.9627192982457"/>
    <d v="2013-10-12T00:00:00"/>
    <s v="Unique"/>
  </r>
  <r>
    <n v="3025"/>
    <n v="1958"/>
    <s v="Graduation"/>
    <s v="Single"/>
    <n v="49967"/>
    <n v="0"/>
    <n v="1"/>
    <d v="2013-07-08T00:00:00"/>
    <n v="4"/>
    <n v="212"/>
    <n v="6"/>
    <n v="69"/>
    <n v="4"/>
    <n v="12"/>
    <n v="3"/>
    <x v="547"/>
    <x v="43"/>
    <n v="69"/>
    <n v="4"/>
    <n v="12"/>
    <n v="3"/>
    <n v="3"/>
    <n v="6"/>
    <n v="1"/>
    <n v="5"/>
    <n v="7"/>
    <n v="0"/>
    <n v="0"/>
    <n v="0"/>
    <n v="0"/>
    <n v="0"/>
    <n v="0"/>
    <n v="0"/>
    <x v="2"/>
    <n v="306"/>
    <n v="51"/>
    <n v="20.399999999999999"/>
    <m/>
    <n v="15"/>
    <n v="453"/>
    <m/>
    <n v="20"/>
    <n v="5"/>
    <n v="3"/>
    <n v="3"/>
    <s v="533"/>
    <s v="Loyal Customers"/>
    <m/>
    <n v="453"/>
    <n v="1.2410958904109588"/>
    <n v="12.086092715231789"/>
    <n v="246.55629139072849"/>
    <n v="246.55629139072849"/>
    <n v="60.03289473684211"/>
    <d v="2013-07-12T00:00:00"/>
    <s v="Unique"/>
  </r>
  <r>
    <n v="5074"/>
    <n v="1986"/>
    <s v="Master"/>
    <s v="Married"/>
    <n v="28072"/>
    <n v="1"/>
    <n v="0"/>
    <d v="2013-07-08T00:00:00"/>
    <n v="10"/>
    <n v="30"/>
    <n v="0"/>
    <n v="10"/>
    <n v="2"/>
    <n v="0"/>
    <n v="5"/>
    <x v="352"/>
    <x v="0"/>
    <n v="10"/>
    <n v="2"/>
    <s v=""/>
    <n v="5"/>
    <n v="1"/>
    <n v="1"/>
    <n v="0"/>
    <n v="3"/>
    <n v="7"/>
    <n v="0"/>
    <n v="0"/>
    <n v="0"/>
    <n v="0"/>
    <n v="0"/>
    <n v="0"/>
    <n v="0"/>
    <x v="2"/>
    <n v="47"/>
    <n v="7.833333333333333"/>
    <n v="9.4"/>
    <m/>
    <n v="5"/>
    <n v="453"/>
    <m/>
    <n v="20"/>
    <n v="5"/>
    <n v="1"/>
    <n v="1"/>
    <s v="511"/>
    <s v="Others"/>
    <m/>
    <n v="453"/>
    <n v="1.2410958904109588"/>
    <n v="4.0286975717439297"/>
    <n v="37.869757174392944"/>
    <n v="37.869757174392937"/>
    <n v="20.811403508771932"/>
    <d v="2013-07-18T00:00:00"/>
    <s v="Unique"/>
  </r>
  <r>
    <n v="10595"/>
    <n v="1990"/>
    <s v="Graduation"/>
    <s v="Married"/>
    <n v="30093"/>
    <n v="0"/>
    <n v="0"/>
    <d v="2013-07-08T00:00:00"/>
    <n v="19"/>
    <n v="2"/>
    <n v="6"/>
    <n v="28"/>
    <n v="13"/>
    <n v="4"/>
    <n v="16"/>
    <x v="95"/>
    <x v="43"/>
    <n v="28"/>
    <n v="13"/>
    <n v="4"/>
    <n v="16"/>
    <n v="1"/>
    <n v="2"/>
    <n v="0"/>
    <n v="3"/>
    <n v="7"/>
    <n v="0"/>
    <n v="0"/>
    <n v="0"/>
    <n v="0"/>
    <n v="0"/>
    <n v="0"/>
    <n v="0"/>
    <x v="0"/>
    <n v="69"/>
    <n v="11.5"/>
    <n v="11.5"/>
    <m/>
    <n v="6"/>
    <n v="453"/>
    <m/>
    <n v="16.666666666666664"/>
    <n v="5"/>
    <n v="1"/>
    <n v="2"/>
    <s v="512"/>
    <s v="Others"/>
    <m/>
    <n v="453"/>
    <n v="1.2410958904109588"/>
    <n v="4.8344370860927155"/>
    <n v="55.59602649006623"/>
    <n v="55.59602649006623"/>
    <n v="16.809210526315791"/>
    <d v="2013-07-27T00:00:00"/>
    <s v="Unique"/>
  </r>
  <r>
    <n v="5253"/>
    <n v="1956"/>
    <s v="Master"/>
    <s v="Together"/>
    <n v="54603"/>
    <n v="1"/>
    <n v="1"/>
    <d v="2013-07-09T00:00:00"/>
    <n v="85"/>
    <n v="145"/>
    <n v="13"/>
    <n v="46"/>
    <n v="17"/>
    <n v="2"/>
    <n v="4"/>
    <x v="220"/>
    <x v="22"/>
    <n v="46"/>
    <n v="17"/>
    <n v="2"/>
    <n v="4"/>
    <n v="6"/>
    <n v="4"/>
    <n v="2"/>
    <n v="4"/>
    <n v="7"/>
    <n v="0"/>
    <n v="0"/>
    <n v="0"/>
    <n v="0"/>
    <n v="0"/>
    <n v="0"/>
    <n v="0"/>
    <x v="0"/>
    <n v="227"/>
    <n v="37.833333333333336"/>
    <n v="14.1875"/>
    <m/>
    <n v="16"/>
    <n v="452"/>
    <m/>
    <n v="37.5"/>
    <n v="1"/>
    <n v="3"/>
    <n v="3"/>
    <s v="133"/>
    <s v="Lost"/>
    <m/>
    <n v="452"/>
    <n v="1.2383561643835617"/>
    <n v="12.920353982300885"/>
    <n v="183.30752212389379"/>
    <n v="183.30752212389379"/>
    <n v="1058.098901098901"/>
    <d v="2013-10-02T00:00:00"/>
    <s v="Unique"/>
  </r>
  <r>
    <n v="3009"/>
    <n v="1962"/>
    <s v="PhD"/>
    <s v="Widow"/>
    <n v="71670"/>
    <n v="0"/>
    <n v="0"/>
    <d v="2013-07-09T00:00:00"/>
    <n v="8"/>
    <n v="1462"/>
    <n v="16"/>
    <n v="128"/>
    <n v="0"/>
    <n v="0"/>
    <n v="160"/>
    <x v="548"/>
    <x v="15"/>
    <n v="128"/>
    <s v=""/>
    <s v=""/>
    <n v="160"/>
    <n v="1"/>
    <n v="5"/>
    <n v="3"/>
    <n v="6"/>
    <n v="6"/>
    <n v="0"/>
    <n v="1"/>
    <n v="0"/>
    <n v="1"/>
    <n v="1"/>
    <n v="1"/>
    <n v="0"/>
    <x v="0"/>
    <n v="1766"/>
    <n v="294.33333333333331"/>
    <n v="117.73333333333333"/>
    <m/>
    <n v="15"/>
    <n v="452"/>
    <m/>
    <n v="6.666666666666667"/>
    <n v="5"/>
    <n v="3"/>
    <n v="5"/>
    <s v="535"/>
    <s v="Loyal Customers"/>
    <m/>
    <n v="452"/>
    <n v="1.2383561643835617"/>
    <n v="12.112831858407079"/>
    <n v="1426.0840707964601"/>
    <n v="1426.0840707964601"/>
    <n v="38.505494505494504"/>
    <d v="2013-07-17T00:00:00"/>
    <s v="Unique"/>
  </r>
  <r>
    <n v="851"/>
    <n v="1972"/>
    <s v="Master"/>
    <s v="Married"/>
    <n v="57136"/>
    <n v="1"/>
    <n v="1"/>
    <d v="2013-07-09T00:00:00"/>
    <n v="48"/>
    <n v="306"/>
    <n v="5"/>
    <n v="109"/>
    <n v="21"/>
    <n v="109"/>
    <n v="92"/>
    <x v="549"/>
    <x v="30"/>
    <n v="109"/>
    <n v="21"/>
    <n v="109"/>
    <n v="92"/>
    <n v="9"/>
    <n v="5"/>
    <n v="2"/>
    <n v="10"/>
    <n v="6"/>
    <n v="0"/>
    <n v="0"/>
    <n v="0"/>
    <n v="0"/>
    <n v="0"/>
    <n v="0"/>
    <n v="0"/>
    <x v="2"/>
    <n v="642"/>
    <n v="107"/>
    <n v="24.692307692307693"/>
    <m/>
    <n v="26"/>
    <n v="452"/>
    <m/>
    <n v="34.615384615384613"/>
    <n v="3"/>
    <n v="5"/>
    <n v="4"/>
    <s v="354"/>
    <s v="Frequent Buyers"/>
    <m/>
    <n v="452"/>
    <n v="1.2383561643835617"/>
    <n v="20.995575221238937"/>
    <n v="518.42920353982299"/>
    <n v="518.42920353982299"/>
    <n v="850.32967032967031"/>
    <d v="2013-08-26T00:00:00"/>
    <s v="Unique"/>
  </r>
  <r>
    <n v="2782"/>
    <n v="1961"/>
    <s v="PhD"/>
    <s v="Married"/>
    <n v="54456"/>
    <n v="0"/>
    <n v="1"/>
    <d v="2013-07-11T00:00:00"/>
    <n v="23"/>
    <n v="352"/>
    <n v="0"/>
    <n v="27"/>
    <n v="10"/>
    <n v="0"/>
    <n v="15"/>
    <x v="550"/>
    <x v="0"/>
    <n v="27"/>
    <n v="10"/>
    <s v=""/>
    <n v="15"/>
    <n v="3"/>
    <n v="6"/>
    <n v="1"/>
    <n v="7"/>
    <n v="6"/>
    <n v="0"/>
    <n v="0"/>
    <n v="0"/>
    <n v="0"/>
    <n v="0"/>
    <n v="0"/>
    <n v="0"/>
    <x v="0"/>
    <n v="404"/>
    <n v="67.333333333333329"/>
    <n v="23.764705882352942"/>
    <m/>
    <n v="17"/>
    <n v="450"/>
    <m/>
    <n v="17.647058823529413"/>
    <n v="4"/>
    <n v="3"/>
    <n v="3"/>
    <s v="433"/>
    <s v="Potential Loyalists"/>
    <m/>
    <n v="450"/>
    <n v="1.2328767123287672"/>
    <n v="13.788888888888888"/>
    <n v="327.68888888888887"/>
    <n v="327.68888888888887"/>
    <n v="1169.7687224669603"/>
    <d v="2013-08-03T00:00:00"/>
    <s v="Unique"/>
  </r>
  <r>
    <n v="5234"/>
    <n v="1967"/>
    <s v="2n Cycle"/>
    <s v="Together"/>
    <n v="30753"/>
    <n v="1"/>
    <n v="1"/>
    <d v="2013-07-11T00:00:00"/>
    <n v="85"/>
    <n v="12"/>
    <n v="5"/>
    <n v="25"/>
    <n v="0"/>
    <n v="9"/>
    <n v="30"/>
    <x v="276"/>
    <x v="30"/>
    <n v="25"/>
    <s v=""/>
    <n v="9"/>
    <n v="30"/>
    <n v="2"/>
    <n v="1"/>
    <n v="1"/>
    <n v="3"/>
    <n v="5"/>
    <n v="0"/>
    <n v="0"/>
    <n v="0"/>
    <n v="0"/>
    <n v="0"/>
    <n v="0"/>
    <n v="0"/>
    <x v="2"/>
    <n v="81"/>
    <n v="13.5"/>
    <n v="11.571428571428571"/>
    <m/>
    <n v="7"/>
    <n v="450"/>
    <m/>
    <n v="28.571428571428569"/>
    <n v="1"/>
    <n v="1"/>
    <n v="2"/>
    <s v="112"/>
    <s v="Lost"/>
    <m/>
    <n v="450"/>
    <n v="1.2328767123287672"/>
    <n v="5.6777777777777771"/>
    <n v="65.699999999999989"/>
    <n v="65.7"/>
    <n v="240.65934065934064"/>
    <d v="2013-10-04T00:00:00"/>
    <s v="Unique"/>
  </r>
  <r>
    <n v="450"/>
    <n v="1958"/>
    <s v="Master"/>
    <s v="Together"/>
    <n v="42315"/>
    <n v="0"/>
    <n v="1"/>
    <d v="2013-07-12T00:00:00"/>
    <n v="90"/>
    <n v="67"/>
    <n v="15"/>
    <n v="80"/>
    <n v="17"/>
    <n v="11"/>
    <n v="80"/>
    <x v="519"/>
    <x v="9"/>
    <n v="80"/>
    <n v="17"/>
    <n v="11"/>
    <n v="80"/>
    <n v="3"/>
    <n v="1"/>
    <n v="4"/>
    <n v="4"/>
    <n v="3"/>
    <n v="0"/>
    <n v="0"/>
    <n v="0"/>
    <n v="0"/>
    <n v="0"/>
    <n v="0"/>
    <n v="0"/>
    <x v="1"/>
    <n v="270"/>
    <n v="45"/>
    <n v="22.5"/>
    <m/>
    <n v="12"/>
    <n v="449"/>
    <m/>
    <n v="25"/>
    <n v="1"/>
    <n v="2"/>
    <n v="3"/>
    <s v="123"/>
    <s v="Lost"/>
    <m/>
    <n v="449"/>
    <n v="1.2301369863013698"/>
    <n v="9.7550111358574618"/>
    <n v="219.48775055679289"/>
    <n v="219.48775055679289"/>
    <n v="50.64977973568282"/>
    <d v="2013-10-10T00:00:00"/>
    <s v="Unique"/>
  </r>
  <r>
    <n v="2166"/>
    <n v="1960"/>
    <s v="2n Cycle"/>
    <s v="Widow"/>
    <n v="46779"/>
    <n v="1"/>
    <n v="1"/>
    <d v="2013-07-12T00:00:00"/>
    <n v="55"/>
    <n v="12"/>
    <n v="1"/>
    <n v="3"/>
    <n v="0"/>
    <n v="0"/>
    <n v="7"/>
    <x v="276"/>
    <x v="5"/>
    <n v="3"/>
    <s v=""/>
    <s v=""/>
    <n v="7"/>
    <n v="1"/>
    <n v="0"/>
    <n v="1"/>
    <n v="2"/>
    <n v="4"/>
    <n v="0"/>
    <n v="0"/>
    <n v="0"/>
    <n v="0"/>
    <n v="0"/>
    <n v="0"/>
    <n v="0"/>
    <x v="3"/>
    <n v="23"/>
    <n v="3.8333333333333335"/>
    <n v="5.75"/>
    <m/>
    <n v="4"/>
    <n v="449"/>
    <m/>
    <n v="25"/>
    <n v="3"/>
    <n v="1"/>
    <n v="1"/>
    <s v="311"/>
    <s v="Needs Attention"/>
    <m/>
    <n v="449"/>
    <n v="1.2301369863013698"/>
    <n v="3.2516703786191536"/>
    <n v="18.697104677060132"/>
    <n v="18.697104677060135"/>
    <n v="126.50110375275939"/>
    <d v="2013-09-05T00:00:00"/>
    <s v="Unique"/>
  </r>
  <r>
    <n v="9974"/>
    <n v="1974"/>
    <s v="Graduation"/>
    <s v="Married"/>
    <n v="30631"/>
    <n v="1"/>
    <n v="0"/>
    <d v="2013-07-12T00:00:00"/>
    <n v="75"/>
    <n v="15"/>
    <n v="6"/>
    <n v="20"/>
    <n v="4"/>
    <n v="5"/>
    <n v="20"/>
    <x v="301"/>
    <x v="43"/>
    <n v="20"/>
    <n v="4"/>
    <n v="5"/>
    <n v="20"/>
    <n v="1"/>
    <n v="3"/>
    <n v="1"/>
    <n v="2"/>
    <n v="7"/>
    <n v="0"/>
    <n v="0"/>
    <n v="0"/>
    <n v="0"/>
    <n v="0"/>
    <n v="0"/>
    <n v="0"/>
    <x v="3"/>
    <n v="70"/>
    <n v="11.666666666666666"/>
    <n v="10"/>
    <m/>
    <n v="7"/>
    <n v="449"/>
    <m/>
    <n v="14.285714285714285"/>
    <n v="2"/>
    <n v="1"/>
    <n v="2"/>
    <s v="212"/>
    <s v="About to Sleep"/>
    <m/>
    <n v="449"/>
    <n v="1.2301369863013698"/>
    <n v="5.6904231625835191"/>
    <n v="56.904231625835195"/>
    <n v="56.904231625835195"/>
    <n v="85.220264317180622"/>
    <d v="2013-09-25T00:00:00"/>
    <s v="Unique"/>
  </r>
  <r>
    <n v="1940"/>
    <n v="1986"/>
    <s v="Graduation"/>
    <s v="Married"/>
    <n v="25252"/>
    <n v="1"/>
    <n v="0"/>
    <d v="2013-07-12T00:00:00"/>
    <n v="26"/>
    <n v="1"/>
    <n v="3"/>
    <n v="4"/>
    <n v="2"/>
    <n v="2"/>
    <n v="6"/>
    <x v="42"/>
    <x v="8"/>
    <n v="4"/>
    <n v="2"/>
    <n v="2"/>
    <n v="6"/>
    <n v="1"/>
    <n v="1"/>
    <n v="0"/>
    <n v="2"/>
    <n v="8"/>
    <n v="0"/>
    <n v="0"/>
    <n v="0"/>
    <n v="0"/>
    <n v="0"/>
    <n v="0"/>
    <n v="0"/>
    <x v="4"/>
    <n v="18"/>
    <n v="3"/>
    <n v="4.5"/>
    <m/>
    <n v="4"/>
    <n v="449"/>
    <m/>
    <n v="25"/>
    <n v="4"/>
    <n v="1"/>
    <n v="1"/>
    <s v="411"/>
    <s v="Potential Loyalists"/>
    <m/>
    <n v="449"/>
    <n v="1.2301369863013698"/>
    <n v="3.2516703786191536"/>
    <n v="14.632516703786191"/>
    <n v="14.632516703786193"/>
    <n v="37.869757174392937"/>
    <d v="2013-08-07T00:00:00"/>
    <s v="Unique"/>
  </r>
  <r>
    <n v="9905"/>
    <n v="1952"/>
    <s v="Graduation"/>
    <s v="Together"/>
    <n v="34074"/>
    <n v="1"/>
    <n v="1"/>
    <d v="2013-07-13T00:00:00"/>
    <n v="69"/>
    <n v="135"/>
    <n v="1"/>
    <n v="41"/>
    <n v="10"/>
    <n v="1"/>
    <n v="67"/>
    <x v="478"/>
    <x v="5"/>
    <n v="41"/>
    <n v="10"/>
    <n v="1"/>
    <n v="67"/>
    <n v="5"/>
    <n v="3"/>
    <n v="3"/>
    <n v="3"/>
    <n v="6"/>
    <n v="0"/>
    <n v="0"/>
    <n v="1"/>
    <n v="0"/>
    <n v="0"/>
    <n v="0"/>
    <n v="0"/>
    <x v="0"/>
    <n v="255"/>
    <n v="42.5"/>
    <n v="18.214285714285715"/>
    <m/>
    <n v="14"/>
    <n v="448"/>
    <m/>
    <n v="35.714285714285715"/>
    <n v="2"/>
    <n v="3"/>
    <n v="3"/>
    <s v="233"/>
    <s v="About to Sleep"/>
    <m/>
    <n v="448"/>
    <n v="1.2273972602739727"/>
    <n v="11.40625"/>
    <n v="207.75669642857144"/>
    <n v="207.75669642857142"/>
    <n v="518.42920353982299"/>
    <d v="2013-09-20T00:00:00"/>
    <s v="Unique"/>
  </r>
  <r>
    <n v="10364"/>
    <n v="1959"/>
    <s v="Graduation"/>
    <s v="Divorced"/>
    <n v="23295"/>
    <n v="0"/>
    <n v="0"/>
    <d v="2013-07-13T00:00:00"/>
    <n v="72"/>
    <n v="0"/>
    <n v="0"/>
    <n v="1"/>
    <n v="2"/>
    <n v="12"/>
    <n v="5"/>
    <x v="27"/>
    <x v="0"/>
    <n v="1"/>
    <n v="2"/>
    <n v="12"/>
    <n v="5"/>
    <n v="1"/>
    <n v="1"/>
    <n v="0"/>
    <n v="2"/>
    <n v="8"/>
    <n v="0"/>
    <n v="0"/>
    <n v="0"/>
    <n v="0"/>
    <n v="0"/>
    <n v="0"/>
    <n v="0"/>
    <x v="0"/>
    <n v="20"/>
    <n v="3.3333333333333335"/>
    <n v="5"/>
    <m/>
    <n v="4"/>
    <n v="448"/>
    <m/>
    <n v="25"/>
    <n v="2"/>
    <n v="1"/>
    <n v="1"/>
    <s v="211"/>
    <s v="About to Sleep"/>
    <m/>
    <n v="448"/>
    <n v="1.2273972602739727"/>
    <n v="3.2589285714285712"/>
    <n v="16.294642857142854"/>
    <n v="16.294642857142858"/>
    <n v="183.30752212389379"/>
    <d v="2013-09-23T00:00:00"/>
    <s v="Unique"/>
  </r>
  <r>
    <n v="6460"/>
    <n v="1982"/>
    <s v="Graduation"/>
    <s v="Married"/>
    <n v="28718"/>
    <n v="1"/>
    <n v="0"/>
    <d v="2013-07-13T00:00:00"/>
    <n v="78"/>
    <n v="12"/>
    <n v="4"/>
    <n v="6"/>
    <n v="11"/>
    <n v="8"/>
    <n v="16"/>
    <x v="276"/>
    <x v="16"/>
    <n v="6"/>
    <n v="11"/>
    <n v="8"/>
    <n v="16"/>
    <n v="2"/>
    <n v="2"/>
    <n v="0"/>
    <n v="3"/>
    <n v="8"/>
    <n v="0"/>
    <n v="0"/>
    <n v="0"/>
    <n v="0"/>
    <n v="0"/>
    <n v="0"/>
    <n v="0"/>
    <x v="6"/>
    <n v="57"/>
    <n v="9.5"/>
    <n v="8.1428571428571423"/>
    <m/>
    <n v="7"/>
    <n v="448"/>
    <m/>
    <n v="28.571428571428569"/>
    <n v="2"/>
    <n v="1"/>
    <n v="2"/>
    <s v="212"/>
    <s v="About to Sleep"/>
    <m/>
    <n v="448"/>
    <n v="1.2273972602739727"/>
    <n v="5.703125"/>
    <n v="46.439732142857139"/>
    <n v="46.439732142857139"/>
    <n v="246.55629139072849"/>
    <d v="2013-09-29T00:00:00"/>
    <s v="Unique"/>
  </r>
  <r>
    <n v="6445"/>
    <n v="1967"/>
    <s v="Graduation"/>
    <s v="Together"/>
    <n v="66825"/>
    <n v="0"/>
    <n v="0"/>
    <d v="2013-07-14T00:00:00"/>
    <n v="73"/>
    <n v="243"/>
    <n v="101"/>
    <n v="405"/>
    <n v="29"/>
    <n v="40"/>
    <n v="40"/>
    <x v="511"/>
    <x v="138"/>
    <n v="405"/>
    <n v="29"/>
    <n v="40"/>
    <n v="40"/>
    <n v="1"/>
    <n v="4"/>
    <n v="5"/>
    <n v="6"/>
    <n v="2"/>
    <n v="0"/>
    <n v="0"/>
    <n v="0"/>
    <n v="0"/>
    <n v="0"/>
    <n v="0"/>
    <n v="0"/>
    <x v="3"/>
    <n v="858"/>
    <n v="143"/>
    <n v="53.625"/>
    <m/>
    <n v="16"/>
    <n v="447"/>
    <m/>
    <n v="6.25"/>
    <n v="2"/>
    <n v="3"/>
    <n v="4"/>
    <s v="234"/>
    <s v="About to Sleep"/>
    <m/>
    <n v="447"/>
    <n v="1.2246575342465753"/>
    <n v="13.064876957494407"/>
    <n v="700.60402684563758"/>
    <n v="700.60402684563758"/>
    <n v="65.7"/>
    <d v="2013-09-25T00:00:00"/>
    <s v="Unique"/>
  </r>
  <r>
    <n v="3673"/>
    <n v="1971"/>
    <s v="Graduation"/>
    <s v="Single"/>
    <n v="55239"/>
    <n v="0"/>
    <n v="1"/>
    <d v="2013-07-14T00:00:00"/>
    <n v="59"/>
    <n v="371"/>
    <n v="17"/>
    <n v="238"/>
    <n v="23"/>
    <n v="24"/>
    <n v="106"/>
    <x v="123"/>
    <x v="4"/>
    <n v="238"/>
    <n v="23"/>
    <n v="24"/>
    <n v="106"/>
    <n v="3"/>
    <n v="7"/>
    <n v="5"/>
    <n v="11"/>
    <n v="5"/>
    <n v="0"/>
    <n v="0"/>
    <n v="0"/>
    <n v="0"/>
    <n v="0"/>
    <n v="0"/>
    <n v="0"/>
    <x v="3"/>
    <n v="779"/>
    <n v="129.83333333333334"/>
    <n v="29.96153846153846"/>
    <m/>
    <n v="26"/>
    <n v="447"/>
    <m/>
    <n v="11.538461538461538"/>
    <n v="3"/>
    <n v="5"/>
    <n v="4"/>
    <s v="354"/>
    <s v="Frequent Buyers"/>
    <m/>
    <n v="447"/>
    <n v="1.2246575342465753"/>
    <n v="21.230425055928411"/>
    <n v="636.09619686800886"/>
    <n v="636.09619686800897"/>
    <n v="327.68888888888887"/>
    <d v="2013-09-11T00:00:00"/>
    <s v="Unique"/>
  </r>
  <r>
    <n v="6941"/>
    <n v="1971"/>
    <s v="Graduation"/>
    <s v="Single"/>
    <n v="31632"/>
    <n v="0"/>
    <n v="0"/>
    <d v="2013-07-14T00:00:00"/>
    <n v="92"/>
    <n v="17"/>
    <n v="8"/>
    <n v="12"/>
    <n v="11"/>
    <n v="15"/>
    <n v="32"/>
    <x v="474"/>
    <x v="14"/>
    <n v="12"/>
    <n v="11"/>
    <n v="15"/>
    <n v="32"/>
    <n v="1"/>
    <n v="2"/>
    <n v="1"/>
    <n v="2"/>
    <n v="7"/>
    <n v="0"/>
    <n v="0"/>
    <n v="0"/>
    <n v="0"/>
    <n v="0"/>
    <n v="0"/>
    <n v="0"/>
    <x v="0"/>
    <n v="95"/>
    <n v="15.833333333333334"/>
    <n v="15.833333333333334"/>
    <m/>
    <n v="6"/>
    <n v="447"/>
    <m/>
    <n v="16.666666666666664"/>
    <n v="1"/>
    <n v="1"/>
    <n v="2"/>
    <s v="112"/>
    <s v="Lost"/>
    <m/>
    <n v="447"/>
    <n v="1.2246575342465753"/>
    <n v="4.8993288590604029"/>
    <n v="77.572706935123051"/>
    <n v="77.572706935123051"/>
    <n v="1426.0840707964601"/>
    <d v="2013-10-14T00:00:00"/>
    <s v="Unique"/>
  </r>
  <r>
    <n v="1048"/>
    <n v="1972"/>
    <s v="Master"/>
    <s v="Married"/>
    <n v="35641"/>
    <n v="1"/>
    <n v="0"/>
    <d v="2013-07-14T00:00:00"/>
    <n v="11"/>
    <n v="63"/>
    <n v="3"/>
    <n v="67"/>
    <n v="8"/>
    <n v="9"/>
    <n v="28"/>
    <x v="7"/>
    <x v="8"/>
    <n v="67"/>
    <n v="8"/>
    <n v="9"/>
    <n v="28"/>
    <n v="2"/>
    <n v="3"/>
    <n v="1"/>
    <n v="4"/>
    <n v="7"/>
    <n v="0"/>
    <n v="0"/>
    <n v="0"/>
    <n v="0"/>
    <n v="0"/>
    <n v="1"/>
    <n v="0"/>
    <x v="3"/>
    <n v="178"/>
    <n v="29.666666666666668"/>
    <n v="17.8"/>
    <m/>
    <n v="10"/>
    <n v="447"/>
    <m/>
    <n v="20"/>
    <n v="5"/>
    <n v="2"/>
    <n v="2"/>
    <s v="522"/>
    <s v="Others"/>
    <m/>
    <n v="447"/>
    <n v="1.2246575342465753"/>
    <n v="8.1655480984340052"/>
    <n v="145.34675615212529"/>
    <n v="145.34675615212529"/>
    <n v="219.48775055679289"/>
    <d v="2013-07-25T00:00:00"/>
    <s v="Unique"/>
  </r>
  <r>
    <n v="6168"/>
    <n v="1963"/>
    <s v="Graduation"/>
    <s v="Divorced"/>
    <n v="45146"/>
    <n v="1"/>
    <n v="1"/>
    <d v="2013-07-15T00:00:00"/>
    <n v="28"/>
    <n v="33"/>
    <n v="0"/>
    <n v="5"/>
    <n v="0"/>
    <n v="0"/>
    <n v="15"/>
    <x v="370"/>
    <x v="0"/>
    <n v="5"/>
    <s v=""/>
    <s v=""/>
    <n v="15"/>
    <n v="2"/>
    <n v="1"/>
    <n v="1"/>
    <n v="2"/>
    <n v="4"/>
    <n v="0"/>
    <n v="0"/>
    <n v="0"/>
    <n v="0"/>
    <n v="0"/>
    <n v="0"/>
    <n v="0"/>
    <x v="6"/>
    <n v="53"/>
    <n v="8.8333333333333339"/>
    <n v="8.8333333333333339"/>
    <m/>
    <n v="6"/>
    <n v="446"/>
    <m/>
    <n v="33.333333333333329"/>
    <n v="4"/>
    <n v="1"/>
    <n v="1"/>
    <s v="411"/>
    <s v="Potential Loyalists"/>
    <m/>
    <n v="446"/>
    <n v="1.2219178082191782"/>
    <n v="4.9103139013452912"/>
    <n v="43.374439461883412"/>
    <n v="43.374439461883405"/>
    <n v="18.697104677060135"/>
    <d v="2013-08-12T00:00:00"/>
    <s v="Unique"/>
  </r>
  <r>
    <n v="3426"/>
    <n v="1975"/>
    <s v="Graduation"/>
    <s v="Divorced"/>
    <n v="70300"/>
    <n v="1"/>
    <n v="0"/>
    <d v="2013-07-15T00:00:00"/>
    <n v="89"/>
    <n v="1045"/>
    <n v="61"/>
    <n v="338"/>
    <n v="60"/>
    <n v="46"/>
    <n v="46"/>
    <x v="551"/>
    <x v="80"/>
    <n v="338"/>
    <n v="60"/>
    <n v="46"/>
    <n v="46"/>
    <n v="3"/>
    <n v="5"/>
    <n v="5"/>
    <n v="13"/>
    <n v="8"/>
    <n v="0"/>
    <n v="0"/>
    <n v="0"/>
    <n v="0"/>
    <n v="0"/>
    <n v="0"/>
    <n v="0"/>
    <x v="0"/>
    <n v="1596"/>
    <n v="266"/>
    <n v="61.384615384615387"/>
    <m/>
    <n v="26"/>
    <n v="446"/>
    <m/>
    <n v="11.538461538461538"/>
    <n v="1"/>
    <n v="5"/>
    <n v="5"/>
    <s v="155"/>
    <s v="Frequent Buyers"/>
    <m/>
    <n v="446"/>
    <n v="1.2219178082191782"/>
    <n v="21.278026905829595"/>
    <n v="1306.1434977578474"/>
    <n v="1306.1434977578474"/>
    <n v="56.904231625835195"/>
    <d v="2013-10-12T00:00:00"/>
    <s v="Unique"/>
  </r>
  <r>
    <n v="113"/>
    <n v="1951"/>
    <s v="Graduation"/>
    <s v="Married"/>
    <n v="30833"/>
    <n v="1"/>
    <n v="1"/>
    <d v="2013-07-16T00:00:00"/>
    <n v="33"/>
    <n v="11"/>
    <n v="0"/>
    <n v="7"/>
    <n v="3"/>
    <n v="1"/>
    <n v="6"/>
    <x v="138"/>
    <x v="0"/>
    <n v="7"/>
    <n v="3"/>
    <n v="1"/>
    <n v="6"/>
    <n v="2"/>
    <n v="1"/>
    <n v="0"/>
    <n v="3"/>
    <n v="5"/>
    <n v="0"/>
    <n v="0"/>
    <n v="0"/>
    <n v="0"/>
    <n v="0"/>
    <n v="0"/>
    <n v="0"/>
    <x v="0"/>
    <n v="28"/>
    <n v="4.666666666666667"/>
    <n v="4.666666666666667"/>
    <m/>
    <n v="6"/>
    <n v="445"/>
    <m/>
    <n v="33.333333333333329"/>
    <n v="4"/>
    <n v="1"/>
    <n v="1"/>
    <s v="411"/>
    <s v="Potential Loyalists"/>
    <m/>
    <n v="445"/>
    <n v="1.2191780821917808"/>
    <n v="4.9213483146067416"/>
    <n v="22.966292134831463"/>
    <n v="22.966292134831463"/>
    <n v="16.294642857142858"/>
    <d v="2013-08-18T00:00:00"/>
    <s v="Unique"/>
  </r>
  <r>
    <n v="8534"/>
    <n v="1952"/>
    <s v="Graduation"/>
    <s v="Married"/>
    <n v="67433"/>
    <n v="0"/>
    <n v="2"/>
    <d v="2013-07-16T00:00:00"/>
    <n v="51"/>
    <n v="615"/>
    <n v="28"/>
    <n v="259"/>
    <n v="12"/>
    <n v="48"/>
    <n v="30"/>
    <x v="552"/>
    <x v="45"/>
    <n v="259"/>
    <n v="12"/>
    <n v="48"/>
    <n v="30"/>
    <n v="4"/>
    <n v="6"/>
    <n v="5"/>
    <n v="13"/>
    <n v="4"/>
    <n v="0"/>
    <n v="0"/>
    <n v="0"/>
    <n v="1"/>
    <n v="0"/>
    <n v="0"/>
    <n v="0"/>
    <x v="0"/>
    <n v="992"/>
    <n v="165.33333333333334"/>
    <n v="35.428571428571431"/>
    <m/>
    <n v="28"/>
    <n v="445"/>
    <m/>
    <n v="14.285714285714285"/>
    <n v="3"/>
    <n v="5"/>
    <n v="4"/>
    <s v="354"/>
    <s v="Frequent Buyers"/>
    <m/>
    <n v="445"/>
    <n v="1.2191780821917808"/>
    <n v="22.966292134831463"/>
    <n v="813.66292134831474"/>
    <n v="813.66292134831463"/>
    <n v="14.632516703786193"/>
    <d v="2013-09-05T00:00:00"/>
    <s v="Unique"/>
  </r>
  <r>
    <n v="273"/>
    <n v="1970"/>
    <s v="Master"/>
    <s v="Married"/>
    <n v="36138"/>
    <n v="1"/>
    <n v="1"/>
    <d v="2013-07-16T00:00:00"/>
    <n v="48"/>
    <n v="130"/>
    <n v="0"/>
    <n v="16"/>
    <n v="0"/>
    <n v="0"/>
    <n v="5"/>
    <x v="553"/>
    <x v="0"/>
    <n v="16"/>
    <s v=""/>
    <s v=""/>
    <n v="5"/>
    <n v="5"/>
    <n v="3"/>
    <n v="1"/>
    <n v="4"/>
    <n v="7"/>
    <n v="0"/>
    <n v="0"/>
    <n v="0"/>
    <n v="1"/>
    <n v="0"/>
    <n v="0"/>
    <n v="0"/>
    <x v="5"/>
    <n v="151"/>
    <n v="25.166666666666668"/>
    <n v="11.615384615384615"/>
    <m/>
    <n v="13"/>
    <n v="445"/>
    <m/>
    <n v="38.461538461538467"/>
    <n v="3"/>
    <n v="3"/>
    <n v="2"/>
    <s v="332"/>
    <s v="Needs Attention"/>
    <m/>
    <n v="445"/>
    <n v="1.2191780821917808"/>
    <n v="10.662921348314606"/>
    <n v="123.85393258426966"/>
    <n v="123.85393258426967"/>
    <n v="46.439732142857139"/>
    <d v="2013-09-02T00:00:00"/>
    <s v="Unique"/>
  </r>
  <r>
    <n v="232"/>
    <n v="1965"/>
    <s v="Graduation"/>
    <s v="Single"/>
    <n v="61559"/>
    <n v="0"/>
    <n v="1"/>
    <d v="2013-07-17T00:00:00"/>
    <n v="8"/>
    <n v="279"/>
    <n v="83"/>
    <n v="88"/>
    <n v="32"/>
    <n v="14"/>
    <n v="34"/>
    <x v="554"/>
    <x v="41"/>
    <n v="88"/>
    <n v="32"/>
    <n v="14"/>
    <n v="34"/>
    <n v="1"/>
    <n v="4"/>
    <n v="2"/>
    <n v="10"/>
    <n v="3"/>
    <n v="0"/>
    <n v="0"/>
    <n v="0"/>
    <n v="0"/>
    <n v="0"/>
    <n v="0"/>
    <n v="0"/>
    <x v="0"/>
    <n v="530"/>
    <n v="88.333333333333329"/>
    <n v="31.176470588235293"/>
    <m/>
    <n v="17"/>
    <n v="444"/>
    <m/>
    <n v="5.8823529411764701"/>
    <n v="5"/>
    <n v="3"/>
    <n v="3"/>
    <s v="533"/>
    <s v="Loyal Customers"/>
    <m/>
    <n v="444"/>
    <n v="1.2164383561643837"/>
    <n v="13.975225225225223"/>
    <n v="435.69819819819816"/>
    <n v="435.69819819819816"/>
    <n v="77.572706935123051"/>
    <d v="2013-07-25T00:00:00"/>
    <s v="Unique"/>
  </r>
  <r>
    <n v="1030"/>
    <n v="1965"/>
    <s v="PhD"/>
    <s v="Single"/>
    <n v="40637"/>
    <n v="1"/>
    <n v="1"/>
    <d v="2013-07-17T00:00:00"/>
    <n v="72"/>
    <n v="22"/>
    <n v="0"/>
    <n v="13"/>
    <n v="0"/>
    <n v="0"/>
    <n v="3"/>
    <x v="23"/>
    <x v="0"/>
    <n v="13"/>
    <s v=""/>
    <s v=""/>
    <n v="3"/>
    <n v="2"/>
    <n v="1"/>
    <n v="0"/>
    <n v="3"/>
    <n v="7"/>
    <n v="0"/>
    <n v="0"/>
    <n v="0"/>
    <n v="0"/>
    <n v="0"/>
    <n v="0"/>
    <n v="0"/>
    <x v="3"/>
    <n v="38"/>
    <n v="6.333333333333333"/>
    <n v="6.333333333333333"/>
    <m/>
    <n v="6"/>
    <n v="444"/>
    <m/>
    <n v="33.333333333333329"/>
    <n v="2"/>
    <n v="1"/>
    <n v="1"/>
    <s v="211"/>
    <s v="About to Sleep"/>
    <m/>
    <n v="444"/>
    <n v="1.2164383561643837"/>
    <n v="4.9324324324324316"/>
    <n v="31.238738738738732"/>
    <n v="31.238738738738736"/>
    <n v="207.75669642857142"/>
    <d v="2013-09-27T00:00:00"/>
    <s v="Unique"/>
  </r>
  <r>
    <n v="4587"/>
    <n v="1944"/>
    <s v="Master"/>
    <s v="Widow"/>
    <n v="45006"/>
    <n v="0"/>
    <n v="0"/>
    <d v="2013-07-18T00:00:00"/>
    <n v="90"/>
    <n v="162"/>
    <n v="25"/>
    <n v="53"/>
    <n v="16"/>
    <n v="0"/>
    <n v="10"/>
    <x v="392"/>
    <x v="69"/>
    <n v="53"/>
    <n v="16"/>
    <s v=""/>
    <n v="10"/>
    <n v="1"/>
    <n v="3"/>
    <n v="1"/>
    <n v="7"/>
    <n v="3"/>
    <n v="0"/>
    <n v="0"/>
    <n v="0"/>
    <n v="0"/>
    <n v="0"/>
    <n v="0"/>
    <n v="0"/>
    <x v="0"/>
    <n v="266"/>
    <n v="44.333333333333336"/>
    <n v="22.166666666666668"/>
    <m/>
    <n v="12"/>
    <n v="443"/>
    <m/>
    <n v="8.3333333333333321"/>
    <n v="1"/>
    <n v="2"/>
    <n v="3"/>
    <s v="123"/>
    <s v="Lost"/>
    <m/>
    <n v="443"/>
    <n v="1.2136986301369863"/>
    <n v="9.8871331828442433"/>
    <n v="219.16478555304741"/>
    <n v="219.16478555304741"/>
    <n v="700.60402684563758"/>
    <d v="2013-10-16T00:00:00"/>
    <s v="Unique"/>
  </r>
  <r>
    <n v="5967"/>
    <n v="1952"/>
    <s v="Graduation"/>
    <s v="Together"/>
    <n v="33402"/>
    <n v="1"/>
    <n v="1"/>
    <d v="2013-07-18T00:00:00"/>
    <n v="60"/>
    <n v="26"/>
    <n v="2"/>
    <n v="19"/>
    <n v="10"/>
    <n v="5"/>
    <n v="8"/>
    <x v="492"/>
    <x v="12"/>
    <n v="19"/>
    <n v="10"/>
    <n v="5"/>
    <n v="8"/>
    <n v="3"/>
    <n v="2"/>
    <n v="1"/>
    <n v="3"/>
    <n v="8"/>
    <n v="0"/>
    <n v="0"/>
    <n v="0"/>
    <n v="0"/>
    <n v="0"/>
    <n v="0"/>
    <n v="0"/>
    <x v="5"/>
    <n v="70"/>
    <n v="11.666666666666666"/>
    <n v="7.7777777777777777"/>
    <m/>
    <n v="9"/>
    <n v="443"/>
    <m/>
    <n v="33.333333333333329"/>
    <n v="2"/>
    <n v="2"/>
    <n v="2"/>
    <s v="222"/>
    <s v="About to Sleep"/>
    <m/>
    <n v="443"/>
    <n v="1.2136986301369863"/>
    <n v="7.4153498871331829"/>
    <n v="57.674943566591423"/>
    <n v="57.674943566591423"/>
    <n v="636.09619686800897"/>
    <d v="2013-09-16T00:00:00"/>
    <s v="Unique"/>
  </r>
  <r>
    <n v="10832"/>
    <n v="1958"/>
    <s v="Graduation"/>
    <s v="Together"/>
    <n v="46610"/>
    <n v="0"/>
    <n v="0"/>
    <d v="2013-07-18T00:00:00"/>
    <n v="4"/>
    <n v="288"/>
    <n v="10"/>
    <n v="30"/>
    <n v="4"/>
    <n v="10"/>
    <n v="125"/>
    <x v="555"/>
    <x v="17"/>
    <n v="30"/>
    <n v="4"/>
    <n v="10"/>
    <n v="125"/>
    <n v="1"/>
    <n v="6"/>
    <n v="1"/>
    <n v="6"/>
    <n v="6"/>
    <n v="0"/>
    <n v="0"/>
    <n v="0"/>
    <n v="0"/>
    <n v="0"/>
    <n v="0"/>
    <n v="0"/>
    <x v="0"/>
    <n v="467"/>
    <n v="77.833333333333329"/>
    <n v="33.357142857142854"/>
    <m/>
    <n v="14"/>
    <n v="443"/>
    <m/>
    <n v="7.1428571428571423"/>
    <n v="5"/>
    <n v="3"/>
    <n v="3"/>
    <s v="533"/>
    <s v="Loyal Customers"/>
    <m/>
    <n v="443"/>
    <n v="1.2136986301369863"/>
    <n v="11.534988713318285"/>
    <n v="384.77426636568845"/>
    <n v="384.7742663656885"/>
    <n v="145.34675615212529"/>
    <d v="2013-07-22T00:00:00"/>
    <s v="Unique"/>
  </r>
  <r>
    <n v="3479"/>
    <n v="1950"/>
    <s v="Graduation"/>
    <s v="Single"/>
    <n v="16813"/>
    <n v="0"/>
    <n v="0"/>
    <d v="2013-07-19T00:00:00"/>
    <n v="49"/>
    <n v="4"/>
    <n v="8"/>
    <n v="11"/>
    <n v="12"/>
    <n v="2"/>
    <n v="13"/>
    <x v="198"/>
    <x v="14"/>
    <n v="11"/>
    <n v="12"/>
    <n v="2"/>
    <n v="13"/>
    <n v="1"/>
    <n v="2"/>
    <n v="0"/>
    <n v="3"/>
    <n v="7"/>
    <n v="0"/>
    <n v="0"/>
    <n v="1"/>
    <n v="0"/>
    <n v="0"/>
    <n v="0"/>
    <n v="0"/>
    <x v="2"/>
    <n v="50"/>
    <n v="8.3333333333333339"/>
    <n v="8.3333333333333339"/>
    <m/>
    <n v="6"/>
    <n v="442"/>
    <m/>
    <n v="16.666666666666664"/>
    <n v="3"/>
    <n v="1"/>
    <n v="1"/>
    <s v="311"/>
    <s v="Needs Attention"/>
    <m/>
    <n v="442"/>
    <n v="1.210958904109589"/>
    <n v="4.9547511312217196"/>
    <n v="41.289592760181002"/>
    <n v="41.289592760181002"/>
    <n v="123.85393258426967"/>
    <d v="2013-09-06T00:00:00"/>
    <s v="Unique"/>
  </r>
  <r>
    <n v="7397"/>
    <n v="1951"/>
    <s v="Graduation"/>
    <s v="Single"/>
    <n v="49090"/>
    <n v="0"/>
    <n v="1"/>
    <d v="2013-07-19T00:00:00"/>
    <n v="45"/>
    <n v="494"/>
    <n v="5"/>
    <n v="82"/>
    <n v="7"/>
    <n v="0"/>
    <n v="100"/>
    <x v="556"/>
    <x v="30"/>
    <n v="82"/>
    <n v="7"/>
    <s v=""/>
    <n v="100"/>
    <n v="3"/>
    <n v="7"/>
    <n v="2"/>
    <n v="9"/>
    <n v="7"/>
    <n v="0"/>
    <n v="0"/>
    <n v="0"/>
    <n v="0"/>
    <n v="0"/>
    <n v="0"/>
    <n v="0"/>
    <x v="0"/>
    <n v="688"/>
    <n v="114.66666666666667"/>
    <n v="32.761904761904759"/>
    <m/>
    <n v="21"/>
    <n v="442"/>
    <m/>
    <n v="14.285714285714285"/>
    <n v="3"/>
    <n v="4"/>
    <n v="4"/>
    <s v="344"/>
    <s v="Needs Attention"/>
    <m/>
    <n v="442"/>
    <n v="1.210958904109589"/>
    <n v="17.341628959276019"/>
    <n v="568.1447963800905"/>
    <n v="568.1447963800905"/>
    <n v="22.966292134831463"/>
    <d v="2013-09-02T00:00:00"/>
    <s v="Unique"/>
  </r>
  <r>
    <n v="10057"/>
    <n v="1951"/>
    <s v="Graduation"/>
    <s v="Single"/>
    <n v="72282"/>
    <n v="0"/>
    <n v="0"/>
    <d v="2013-07-19T00:00:00"/>
    <n v="70"/>
    <n v="503"/>
    <n v="27"/>
    <n v="419"/>
    <n v="90"/>
    <n v="139"/>
    <n v="153"/>
    <x v="557"/>
    <x v="55"/>
    <n v="419"/>
    <n v="90"/>
    <n v="139"/>
    <n v="153"/>
    <n v="1"/>
    <n v="5"/>
    <n v="7"/>
    <n v="9"/>
    <n v="7"/>
    <n v="0"/>
    <n v="0"/>
    <n v="0"/>
    <n v="0"/>
    <n v="0"/>
    <n v="1"/>
    <n v="0"/>
    <x v="0"/>
    <n v="1331"/>
    <n v="221.83333333333334"/>
    <n v="60.5"/>
    <m/>
    <n v="22"/>
    <n v="442"/>
    <m/>
    <n v="4.5454545454545459"/>
    <n v="2"/>
    <n v="4"/>
    <n v="5"/>
    <s v="245"/>
    <s v="Big Spenders"/>
    <m/>
    <n v="442"/>
    <n v="1.210958904109589"/>
    <n v="18.167420814479641"/>
    <n v="1099.1289592760183"/>
    <n v="1099.1289592760181"/>
    <n v="813.66292134831463"/>
    <d v="2013-09-27T00:00:00"/>
    <s v="Unique"/>
  </r>
  <r>
    <n v="6071"/>
    <n v="1989"/>
    <s v="Graduation"/>
    <s v="Single"/>
    <n v="81217"/>
    <n v="0"/>
    <n v="0"/>
    <d v="2013-07-19T00:00:00"/>
    <n v="77"/>
    <n v="493"/>
    <n v="70"/>
    <n v="324"/>
    <n v="146"/>
    <n v="40"/>
    <n v="84"/>
    <x v="310"/>
    <x v="139"/>
    <n v="324"/>
    <n v="146"/>
    <n v="40"/>
    <n v="84"/>
    <n v="1"/>
    <n v="3"/>
    <n v="7"/>
    <n v="11"/>
    <n v="1"/>
    <n v="0"/>
    <n v="0"/>
    <n v="0"/>
    <n v="0"/>
    <n v="0"/>
    <n v="0"/>
    <n v="0"/>
    <x v="0"/>
    <n v="1157"/>
    <n v="192.83333333333334"/>
    <n v="52.590909090909093"/>
    <m/>
    <n v="22"/>
    <n v="442"/>
    <m/>
    <n v="4.5454545454545459"/>
    <n v="2"/>
    <n v="4"/>
    <n v="4"/>
    <s v="244"/>
    <s v="About to Sleep"/>
    <m/>
    <n v="442"/>
    <n v="1.210958904109589"/>
    <n v="18.167420814479641"/>
    <n v="955.4411764705884"/>
    <n v="955.44117647058829"/>
    <n v="43.374439461883405"/>
    <d v="2013-10-04T00:00:00"/>
    <s v="Unique"/>
  </r>
  <r>
    <n v="295"/>
    <n v="1989"/>
    <s v="Graduation"/>
    <s v="Single"/>
    <n v="81217"/>
    <n v="0"/>
    <n v="0"/>
    <d v="2013-07-19T00:00:00"/>
    <n v="77"/>
    <n v="493"/>
    <n v="70"/>
    <n v="324"/>
    <n v="146"/>
    <n v="40"/>
    <n v="84"/>
    <x v="310"/>
    <x v="139"/>
    <n v="324"/>
    <n v="146"/>
    <n v="40"/>
    <n v="84"/>
    <n v="1"/>
    <n v="3"/>
    <n v="7"/>
    <n v="11"/>
    <n v="1"/>
    <n v="0"/>
    <n v="0"/>
    <n v="0"/>
    <n v="0"/>
    <n v="0"/>
    <n v="0"/>
    <n v="0"/>
    <x v="0"/>
    <n v="1157"/>
    <n v="192.83333333333334"/>
    <n v="52.590909090909093"/>
    <m/>
    <n v="22"/>
    <n v="442"/>
    <m/>
    <n v="4.5454545454545459"/>
    <n v="2"/>
    <n v="4"/>
    <n v="4"/>
    <s v="244"/>
    <s v="About to Sleep"/>
    <m/>
    <n v="442"/>
    <n v="1.210958904109589"/>
    <n v="18.167420814479641"/>
    <n v="955.4411764705884"/>
    <n v="955.44117647058829"/>
    <n v="1306.1434977578474"/>
    <d v="2013-10-04T00:00:00"/>
    <s v="Unique"/>
  </r>
  <r>
    <n v="4128"/>
    <n v="1962"/>
    <s v="PhD"/>
    <s v="Together"/>
    <n v="56067"/>
    <n v="0"/>
    <n v="1"/>
    <d v="2013-07-20T00:00:00"/>
    <n v="51"/>
    <n v="517"/>
    <n v="12"/>
    <n v="54"/>
    <n v="16"/>
    <n v="6"/>
    <n v="120"/>
    <x v="558"/>
    <x v="27"/>
    <n v="54"/>
    <n v="16"/>
    <n v="6"/>
    <n v="120"/>
    <n v="2"/>
    <n v="7"/>
    <n v="4"/>
    <n v="7"/>
    <n v="5"/>
    <n v="0"/>
    <n v="0"/>
    <n v="0"/>
    <n v="0"/>
    <n v="0"/>
    <n v="0"/>
    <n v="0"/>
    <x v="3"/>
    <n v="725"/>
    <n v="120.83333333333333"/>
    <n v="36.25"/>
    <m/>
    <n v="20"/>
    <n v="441"/>
    <m/>
    <n v="10"/>
    <n v="3"/>
    <n v="4"/>
    <n v="4"/>
    <s v="344"/>
    <s v="Needs Attention"/>
    <m/>
    <n v="441"/>
    <n v="1.2082191780821918"/>
    <n v="16.553287981859409"/>
    <n v="600.05668934240362"/>
    <n v="600.05668934240362"/>
    <n v="31.238738738738736"/>
    <d v="2013-09-09T00:00:00"/>
    <s v="Unique"/>
  </r>
  <r>
    <n v="7384"/>
    <n v="1951"/>
    <s v="Master"/>
    <s v="Together"/>
    <n v="39767"/>
    <n v="0"/>
    <n v="0"/>
    <d v="2013-07-21T00:00:00"/>
    <n v="18"/>
    <n v="113"/>
    <n v="61"/>
    <n v="204"/>
    <n v="34"/>
    <n v="26"/>
    <n v="47"/>
    <x v="559"/>
    <x v="80"/>
    <n v="204"/>
    <n v="34"/>
    <n v="26"/>
    <n v="47"/>
    <n v="2"/>
    <n v="7"/>
    <n v="1"/>
    <n v="7"/>
    <n v="8"/>
    <n v="0"/>
    <n v="0"/>
    <n v="0"/>
    <n v="0"/>
    <n v="0"/>
    <n v="0"/>
    <n v="0"/>
    <x v="0"/>
    <n v="485"/>
    <n v="80.833333333333329"/>
    <n v="28.529411764705884"/>
    <m/>
    <n v="17"/>
    <n v="440"/>
    <m/>
    <n v="11.76470588235294"/>
    <n v="5"/>
    <n v="3"/>
    <n v="3"/>
    <s v="533"/>
    <s v="Loyal Customers"/>
    <m/>
    <n v="440"/>
    <n v="1.2054794520547945"/>
    <n v="14.102272727272728"/>
    <n v="402.3295454545455"/>
    <n v="402.3295454545455"/>
    <n v="219.16478555304741"/>
    <d v="2013-08-08T00:00:00"/>
    <s v="Unique"/>
  </r>
  <r>
    <n v="2793"/>
    <n v="1976"/>
    <s v="PhD"/>
    <s v="Divorced"/>
    <n v="70179"/>
    <n v="0"/>
    <n v="1"/>
    <d v="2013-07-21T00:00:00"/>
    <n v="10"/>
    <n v="532"/>
    <n v="88"/>
    <n v="168"/>
    <n v="69"/>
    <n v="44"/>
    <n v="133"/>
    <x v="410"/>
    <x v="51"/>
    <n v="168"/>
    <n v="69"/>
    <n v="44"/>
    <n v="133"/>
    <n v="3"/>
    <n v="7"/>
    <n v="3"/>
    <n v="13"/>
    <n v="5"/>
    <n v="0"/>
    <n v="0"/>
    <n v="0"/>
    <n v="0"/>
    <n v="0"/>
    <n v="0"/>
    <n v="0"/>
    <x v="3"/>
    <n v="1034"/>
    <n v="172.33333333333334"/>
    <n v="39.769230769230766"/>
    <m/>
    <n v="26"/>
    <n v="440"/>
    <m/>
    <n v="11.538461538461538"/>
    <n v="5"/>
    <n v="5"/>
    <n v="4"/>
    <s v="554"/>
    <s v="Loyal Customers"/>
    <m/>
    <n v="440"/>
    <n v="1.2054794520547945"/>
    <n v="21.56818181818182"/>
    <n v="857.75"/>
    <n v="857.75"/>
    <n v="955.44117647058829"/>
    <d v="2013-07-31T00:00:00"/>
    <s v="Unique"/>
  </r>
  <r>
    <n v="1071"/>
    <n v="1976"/>
    <s v="PhD"/>
    <s v="Divorced"/>
    <n v="70179"/>
    <n v="0"/>
    <n v="1"/>
    <d v="2013-07-21T00:00:00"/>
    <n v="10"/>
    <n v="532"/>
    <n v="88"/>
    <n v="168"/>
    <n v="69"/>
    <n v="44"/>
    <n v="133"/>
    <x v="410"/>
    <x v="51"/>
    <n v="168"/>
    <n v="69"/>
    <n v="44"/>
    <n v="133"/>
    <n v="3"/>
    <n v="7"/>
    <n v="3"/>
    <n v="13"/>
    <n v="5"/>
    <n v="0"/>
    <n v="0"/>
    <n v="0"/>
    <n v="0"/>
    <n v="0"/>
    <n v="0"/>
    <n v="0"/>
    <x v="1"/>
    <n v="1034"/>
    <n v="172.33333333333334"/>
    <n v="39.769230769230766"/>
    <m/>
    <n v="26"/>
    <n v="440"/>
    <m/>
    <n v="11.538461538461538"/>
    <n v="5"/>
    <n v="5"/>
    <n v="4"/>
    <s v="554"/>
    <s v="Loyal Customers"/>
    <m/>
    <n v="440"/>
    <n v="1.2054794520547945"/>
    <n v="21.56818181818182"/>
    <n v="857.75"/>
    <n v="857.75"/>
    <n v="384.7742663656885"/>
    <d v="2013-07-31T00:00:00"/>
    <s v="Unique"/>
  </r>
  <r>
    <n v="967"/>
    <n v="1976"/>
    <s v="Graduation"/>
    <s v="Married"/>
    <n v="46049"/>
    <n v="1"/>
    <n v="1"/>
    <d v="2013-07-21T00:00:00"/>
    <n v="11"/>
    <n v="342"/>
    <n v="9"/>
    <n v="112"/>
    <n v="19"/>
    <n v="14"/>
    <n v="19"/>
    <x v="237"/>
    <x v="13"/>
    <n v="112"/>
    <n v="19"/>
    <n v="14"/>
    <n v="19"/>
    <n v="10"/>
    <n v="5"/>
    <n v="2"/>
    <n v="9"/>
    <n v="7"/>
    <n v="0"/>
    <n v="0"/>
    <n v="0"/>
    <n v="0"/>
    <n v="0"/>
    <n v="1"/>
    <n v="0"/>
    <x v="0"/>
    <n v="515"/>
    <n v="85.833333333333329"/>
    <n v="19.807692307692307"/>
    <m/>
    <n v="26"/>
    <n v="440"/>
    <m/>
    <n v="38.461538461538467"/>
    <n v="5"/>
    <n v="5"/>
    <n v="3"/>
    <s v="553"/>
    <s v="Loyal Customers"/>
    <m/>
    <n v="440"/>
    <n v="1.2054794520547945"/>
    <n v="21.56818181818182"/>
    <n v="427.21590909090912"/>
    <n v="427.21590909090912"/>
    <n v="57.674943566591423"/>
    <d v="2013-08-01T00:00:00"/>
    <s v="Unique"/>
  </r>
  <r>
    <n v="2549"/>
    <n v="1983"/>
    <s v="PhD"/>
    <s v="Together"/>
    <n v="21840"/>
    <n v="1"/>
    <n v="0"/>
    <d v="2013-07-21T00:00:00"/>
    <n v="80"/>
    <n v="17"/>
    <n v="0"/>
    <n v="9"/>
    <n v="0"/>
    <n v="0"/>
    <n v="1"/>
    <x v="474"/>
    <x v="0"/>
    <n v="9"/>
    <s v=""/>
    <s v=""/>
    <n v="1"/>
    <n v="1"/>
    <n v="1"/>
    <n v="0"/>
    <n v="3"/>
    <n v="9"/>
    <n v="0"/>
    <n v="0"/>
    <n v="0"/>
    <n v="0"/>
    <n v="0"/>
    <n v="0"/>
    <n v="0"/>
    <x v="0"/>
    <n v="27"/>
    <n v="4.5"/>
    <n v="5.4"/>
    <m/>
    <n v="5"/>
    <n v="440"/>
    <m/>
    <n v="20"/>
    <n v="1"/>
    <n v="1"/>
    <n v="1"/>
    <s v="111"/>
    <s v="Lost"/>
    <m/>
    <n v="440"/>
    <n v="1.2054794520547945"/>
    <n v="4.1477272727272734"/>
    <n v="22.397727272727277"/>
    <n v="22.397727272727273"/>
    <n v="435.69819819819816"/>
    <d v="2013-10-09T00:00:00"/>
    <s v="Unique"/>
  </r>
  <r>
    <n v="13"/>
    <n v="1947"/>
    <s v="PhD"/>
    <s v="Widow"/>
    <n v="25358"/>
    <n v="0"/>
    <n v="1"/>
    <d v="2013-07-22T00:00:00"/>
    <n v="57"/>
    <n v="19"/>
    <n v="0"/>
    <n v="5"/>
    <n v="0"/>
    <n v="0"/>
    <n v="8"/>
    <x v="88"/>
    <x v="0"/>
    <n v="5"/>
    <s v=""/>
    <s v=""/>
    <n v="8"/>
    <n v="2"/>
    <n v="1"/>
    <n v="0"/>
    <n v="3"/>
    <n v="6"/>
    <n v="0"/>
    <n v="0"/>
    <n v="0"/>
    <n v="0"/>
    <n v="0"/>
    <n v="0"/>
    <n v="0"/>
    <x v="3"/>
    <n v="32"/>
    <n v="5.333333333333333"/>
    <n v="5.333333333333333"/>
    <m/>
    <n v="6"/>
    <n v="439"/>
    <m/>
    <n v="33.333333333333329"/>
    <n v="3"/>
    <n v="1"/>
    <n v="1"/>
    <s v="311"/>
    <s v="Needs Attention"/>
    <m/>
    <n v="439"/>
    <n v="1.2027397260273973"/>
    <n v="4.9886104783599086"/>
    <n v="26.605922551252846"/>
    <n v="26.605922551252846"/>
    <n v="955.44117647058829"/>
    <d v="2013-09-17T00:00:00"/>
    <s v="Unique"/>
  </r>
  <r>
    <n v="6658"/>
    <n v="1972"/>
    <s v="Graduation"/>
    <s v="Together"/>
    <n v="59868"/>
    <n v="0"/>
    <n v="1"/>
    <d v="2013-07-22T00:00:00"/>
    <n v="37"/>
    <n v="771"/>
    <n v="51"/>
    <n v="154"/>
    <n v="54"/>
    <n v="10"/>
    <n v="154"/>
    <x v="560"/>
    <x v="58"/>
    <n v="154"/>
    <n v="54"/>
    <n v="10"/>
    <n v="154"/>
    <n v="7"/>
    <n v="11"/>
    <n v="2"/>
    <n v="12"/>
    <n v="6"/>
    <n v="0"/>
    <n v="0"/>
    <n v="0"/>
    <n v="0"/>
    <n v="0"/>
    <n v="0"/>
    <n v="0"/>
    <x v="0"/>
    <n v="1194"/>
    <n v="199"/>
    <n v="37.3125"/>
    <m/>
    <n v="32"/>
    <n v="439"/>
    <m/>
    <n v="21.875"/>
    <n v="4"/>
    <n v="5"/>
    <n v="5"/>
    <s v="455"/>
    <s v="Frequent Buyers"/>
    <m/>
    <n v="439"/>
    <n v="1.2027397260273973"/>
    <n v="26.605922551252846"/>
    <n v="992.73348519362185"/>
    <n v="992.73348519362185"/>
    <n v="1099.1289592760181"/>
    <d v="2013-08-28T00:00:00"/>
    <s v="Unique"/>
  </r>
  <r>
    <n v="1473"/>
    <n v="1960"/>
    <s v="2n Cycle"/>
    <s v="Single"/>
    <n v="47823"/>
    <n v="0"/>
    <n v="1"/>
    <d v="2013-07-23T00:00:00"/>
    <n v="0"/>
    <n v="53"/>
    <n v="1"/>
    <n v="5"/>
    <n v="2"/>
    <n v="1"/>
    <n v="10"/>
    <x v="282"/>
    <x v="5"/>
    <n v="5"/>
    <n v="2"/>
    <n v="1"/>
    <n v="10"/>
    <n v="2"/>
    <n v="2"/>
    <n v="0"/>
    <n v="3"/>
    <n v="8"/>
    <n v="0"/>
    <n v="0"/>
    <n v="0"/>
    <n v="0"/>
    <n v="0"/>
    <n v="0"/>
    <n v="0"/>
    <x v="2"/>
    <n v="72"/>
    <n v="12"/>
    <n v="10.285714285714286"/>
    <m/>
    <n v="7"/>
    <n v="438"/>
    <m/>
    <n v="28.571428571428569"/>
    <n v="6"/>
    <n v="1"/>
    <n v="2"/>
    <s v="612"/>
    <s v="Others"/>
    <m/>
    <n v="438"/>
    <n v="1.2"/>
    <n v="5.8333333333333339"/>
    <n v="60.000000000000007"/>
    <n v="60"/>
    <n v="600.05668934240362"/>
    <d v="2013-07-23T00:00:00"/>
    <s v="Unique"/>
  </r>
  <r>
    <n v="2570"/>
    <n v="1968"/>
    <s v="Graduation"/>
    <s v="Together"/>
    <n v="56534"/>
    <n v="0"/>
    <n v="1"/>
    <d v="2013-07-23T00:00:00"/>
    <n v="35"/>
    <n v="691"/>
    <n v="7"/>
    <n v="61"/>
    <n v="10"/>
    <n v="0"/>
    <n v="46"/>
    <x v="328"/>
    <x v="48"/>
    <n v="61"/>
    <n v="10"/>
    <s v=""/>
    <n v="46"/>
    <n v="4"/>
    <n v="10"/>
    <n v="4"/>
    <n v="7"/>
    <n v="8"/>
    <n v="0"/>
    <n v="1"/>
    <n v="0"/>
    <n v="1"/>
    <n v="0"/>
    <n v="1"/>
    <n v="0"/>
    <x v="0"/>
    <n v="815"/>
    <n v="135.83333333333334"/>
    <n v="32.6"/>
    <m/>
    <n v="25"/>
    <n v="438"/>
    <m/>
    <n v="16"/>
    <n v="4"/>
    <n v="5"/>
    <n v="4"/>
    <s v="454"/>
    <s v="Frequent Buyers"/>
    <m/>
    <n v="438"/>
    <n v="1.2"/>
    <n v="20.833333333333336"/>
    <n v="679.16666666666674"/>
    <n v="679.16666666666674"/>
    <n v="568.1447963800905"/>
    <d v="2013-08-27T00:00:00"/>
    <s v="Unique"/>
  </r>
  <r>
    <n v="8916"/>
    <n v="1975"/>
    <s v="Graduation"/>
    <s v="Divorced"/>
    <n v="36627"/>
    <n v="2"/>
    <n v="0"/>
    <d v="2013-07-23T00:00:00"/>
    <n v="78"/>
    <n v="9"/>
    <n v="1"/>
    <n v="5"/>
    <n v="0"/>
    <n v="0"/>
    <n v="1"/>
    <x v="6"/>
    <x v="5"/>
    <n v="5"/>
    <s v=""/>
    <s v=""/>
    <n v="1"/>
    <n v="1"/>
    <n v="0"/>
    <n v="0"/>
    <n v="3"/>
    <n v="5"/>
    <n v="0"/>
    <n v="0"/>
    <n v="0"/>
    <n v="0"/>
    <n v="0"/>
    <n v="0"/>
    <n v="0"/>
    <x v="3"/>
    <n v="16"/>
    <n v="2.6666666666666665"/>
    <n v="4"/>
    <m/>
    <n v="4"/>
    <n v="438"/>
    <m/>
    <n v="25"/>
    <n v="2"/>
    <n v="1"/>
    <n v="1"/>
    <s v="211"/>
    <s v="About to Sleep"/>
    <m/>
    <n v="438"/>
    <n v="1.2"/>
    <n v="3.3333333333333335"/>
    <n v="13.333333333333334"/>
    <n v="13.333333333333334"/>
    <n v="41.289592760181002"/>
    <d v="2013-10-09T00:00:00"/>
    <s v="Unique"/>
  </r>
  <r>
    <n v="1916"/>
    <n v="1954"/>
    <s v="Master"/>
    <s v="Married"/>
    <n v="45736"/>
    <n v="0"/>
    <n v="1"/>
    <d v="2013-07-24T00:00:00"/>
    <n v="92"/>
    <n v="188"/>
    <n v="3"/>
    <n v="180"/>
    <n v="20"/>
    <n v="3"/>
    <n v="43"/>
    <x v="561"/>
    <x v="8"/>
    <n v="180"/>
    <n v="20"/>
    <n v="3"/>
    <n v="43"/>
    <n v="5"/>
    <n v="7"/>
    <n v="1"/>
    <n v="6"/>
    <n v="7"/>
    <n v="0"/>
    <n v="0"/>
    <n v="0"/>
    <n v="0"/>
    <n v="0"/>
    <n v="0"/>
    <n v="0"/>
    <x v="5"/>
    <n v="437"/>
    <n v="72.833333333333329"/>
    <n v="23"/>
    <m/>
    <n v="19"/>
    <n v="437"/>
    <m/>
    <n v="26.315789473684209"/>
    <n v="1"/>
    <n v="4"/>
    <n v="3"/>
    <s v="143"/>
    <s v="Lost"/>
    <m/>
    <n v="437"/>
    <n v="1.1972602739726028"/>
    <n v="15.869565217391303"/>
    <n v="364.99999999999994"/>
    <n v="365"/>
    <n v="22.397727272727273"/>
    <d v="2013-10-24T00:00:00"/>
    <s v="Unique"/>
  </r>
  <r>
    <n v="1378"/>
    <n v="1972"/>
    <s v="2n Cycle"/>
    <s v="Together"/>
    <n v="50334"/>
    <n v="0"/>
    <n v="1"/>
    <d v="2013-07-24T00:00:00"/>
    <n v="24"/>
    <n v="284"/>
    <n v="16"/>
    <n v="160"/>
    <n v="84"/>
    <n v="16"/>
    <n v="134"/>
    <x v="164"/>
    <x v="15"/>
    <n v="160"/>
    <n v="84"/>
    <n v="16"/>
    <n v="134"/>
    <n v="6"/>
    <n v="7"/>
    <n v="4"/>
    <n v="6"/>
    <n v="6"/>
    <n v="0"/>
    <n v="0"/>
    <n v="0"/>
    <n v="0"/>
    <n v="0"/>
    <n v="0"/>
    <n v="0"/>
    <x v="3"/>
    <n v="694"/>
    <n v="115.66666666666667"/>
    <n v="30.173913043478262"/>
    <m/>
    <n v="23"/>
    <n v="437"/>
    <m/>
    <n v="26.086956521739129"/>
    <n v="4"/>
    <n v="5"/>
    <n v="4"/>
    <s v="454"/>
    <s v="Frequent Buyers"/>
    <m/>
    <n v="437"/>
    <n v="1.1972602739726028"/>
    <n v="19.210526315789473"/>
    <n v="579.65675057208239"/>
    <n v="579.65675057208239"/>
    <n v="402.3295454545455"/>
    <d v="2013-08-17T00:00:00"/>
    <s v="Unique"/>
  </r>
  <r>
    <n v="3759"/>
    <n v="1958"/>
    <s v="Graduation"/>
    <s v="Together"/>
    <n v="65196"/>
    <n v="0"/>
    <n v="2"/>
    <d v="2013-07-25T00:00:00"/>
    <n v="34"/>
    <n v="743"/>
    <n v="19"/>
    <n v="181"/>
    <n v="12"/>
    <n v="0"/>
    <n v="200"/>
    <x v="562"/>
    <x v="25"/>
    <n v="181"/>
    <n v="12"/>
    <s v=""/>
    <n v="200"/>
    <n v="2"/>
    <n v="7"/>
    <n v="6"/>
    <n v="11"/>
    <n v="5"/>
    <n v="0"/>
    <n v="0"/>
    <n v="1"/>
    <n v="0"/>
    <n v="0"/>
    <n v="0"/>
    <n v="0"/>
    <x v="0"/>
    <n v="1155"/>
    <n v="192.5"/>
    <n v="44.42307692307692"/>
    <m/>
    <n v="26"/>
    <n v="436"/>
    <m/>
    <n v="7.6923076923076925"/>
    <n v="4"/>
    <n v="5"/>
    <n v="4"/>
    <s v="454"/>
    <s v="Frequent Buyers"/>
    <m/>
    <n v="436"/>
    <n v="1.1945205479452055"/>
    <n v="21.76605504587156"/>
    <n v="966.91513761467888"/>
    <n v="966.91513761467888"/>
    <n v="427.21590909090912"/>
    <d v="2013-08-28T00:00:00"/>
    <s v="Unique"/>
  </r>
  <r>
    <n v="10507"/>
    <n v="1977"/>
    <s v="2n Cycle"/>
    <s v="Divorced"/>
    <n v="59601"/>
    <n v="0"/>
    <n v="1"/>
    <d v="2013-07-25T00:00:00"/>
    <n v="14"/>
    <n v="691"/>
    <n v="7"/>
    <n v="69"/>
    <n v="0"/>
    <n v="7"/>
    <n v="23"/>
    <x v="328"/>
    <x v="48"/>
    <n v="69"/>
    <s v=""/>
    <n v="7"/>
    <n v="23"/>
    <n v="4"/>
    <n v="2"/>
    <n v="2"/>
    <n v="7"/>
    <n v="8"/>
    <n v="0"/>
    <n v="0"/>
    <n v="0"/>
    <n v="1"/>
    <n v="0"/>
    <n v="0"/>
    <n v="0"/>
    <x v="1"/>
    <n v="797"/>
    <n v="132.83333333333334"/>
    <n v="53.133333333333333"/>
    <m/>
    <n v="15"/>
    <n v="436"/>
    <m/>
    <n v="26.666666666666668"/>
    <n v="5"/>
    <n v="3"/>
    <n v="4"/>
    <s v="534"/>
    <s v="Loyal Customers"/>
    <m/>
    <n v="436"/>
    <n v="1.1945205479452055"/>
    <n v="12.557339449541285"/>
    <n v="667.21330275229354"/>
    <n v="667.21330275229354"/>
    <n v="857.75"/>
    <d v="2013-08-08T00:00:00"/>
    <s v="Unique"/>
  </r>
  <r>
    <n v="75"/>
    <n v="1982"/>
    <s v="2n Cycle"/>
    <s v="Together"/>
    <n v="41039"/>
    <n v="0"/>
    <n v="0"/>
    <d v="2013-07-25T00:00:00"/>
    <n v="32"/>
    <n v="34"/>
    <n v="11"/>
    <n v="137"/>
    <n v="179"/>
    <n v="61"/>
    <n v="45"/>
    <x v="221"/>
    <x v="113"/>
    <n v="137"/>
    <n v="179"/>
    <n v="61"/>
    <n v="45"/>
    <n v="1"/>
    <n v="8"/>
    <n v="1"/>
    <n v="5"/>
    <n v="8"/>
    <n v="0"/>
    <n v="0"/>
    <n v="0"/>
    <n v="0"/>
    <n v="0"/>
    <n v="0"/>
    <n v="0"/>
    <x v="1"/>
    <n v="467"/>
    <n v="77.833333333333329"/>
    <n v="31.133333333333333"/>
    <m/>
    <n v="15"/>
    <n v="436"/>
    <m/>
    <n v="6.666666666666667"/>
    <n v="4"/>
    <n v="3"/>
    <n v="3"/>
    <s v="433"/>
    <s v="Potential Loyalists"/>
    <m/>
    <n v="436"/>
    <n v="1.1945205479452055"/>
    <n v="12.557339449541285"/>
    <n v="390.95183486238534"/>
    <n v="390.95183486238534"/>
    <n v="857.75"/>
    <d v="2013-08-26T00:00:00"/>
    <s v="Unique"/>
  </r>
  <r>
    <n v="9239"/>
    <n v="1961"/>
    <s v="Master"/>
    <s v="Married"/>
    <n v="61923"/>
    <n v="0"/>
    <n v="2"/>
    <d v="2013-07-26T00:00:00"/>
    <n v="94"/>
    <n v="92"/>
    <n v="4"/>
    <n v="18"/>
    <n v="3"/>
    <n v="3"/>
    <n v="6"/>
    <x v="563"/>
    <x v="16"/>
    <n v="18"/>
    <n v="3"/>
    <n v="3"/>
    <n v="6"/>
    <n v="1"/>
    <n v="2"/>
    <n v="1"/>
    <n v="4"/>
    <n v="3"/>
    <n v="0"/>
    <n v="0"/>
    <n v="0"/>
    <n v="0"/>
    <n v="0"/>
    <n v="0"/>
    <n v="0"/>
    <x v="1"/>
    <n v="126"/>
    <n v="21"/>
    <n v="15.75"/>
    <m/>
    <n v="8"/>
    <n v="435"/>
    <m/>
    <n v="12.5"/>
    <n v="1"/>
    <n v="2"/>
    <n v="2"/>
    <s v="122"/>
    <s v="Lost"/>
    <m/>
    <n v="435"/>
    <n v="1.1917808219178083"/>
    <n v="6.7126436781609193"/>
    <n v="105.72413793103448"/>
    <n v="105.72413793103448"/>
    <n v="26.605922551252846"/>
    <d v="2013-10-28T00:00:00"/>
    <s v="Unique"/>
  </r>
  <r>
    <n v="3083"/>
    <n v="1974"/>
    <s v="Graduation"/>
    <s v="Married"/>
    <n v="45837"/>
    <n v="1"/>
    <n v="1"/>
    <d v="2013-07-26T00:00:00"/>
    <n v="88"/>
    <n v="215"/>
    <n v="13"/>
    <n v="87"/>
    <n v="17"/>
    <n v="17"/>
    <n v="24"/>
    <x v="499"/>
    <x v="22"/>
    <n v="87"/>
    <n v="17"/>
    <n v="17"/>
    <n v="24"/>
    <n v="5"/>
    <n v="6"/>
    <n v="2"/>
    <n v="5"/>
    <n v="7"/>
    <n v="0"/>
    <n v="0"/>
    <n v="0"/>
    <n v="0"/>
    <n v="0"/>
    <n v="0"/>
    <n v="0"/>
    <x v="0"/>
    <n v="373"/>
    <n v="62.166666666666664"/>
    <n v="20.722222222222221"/>
    <m/>
    <n v="18"/>
    <n v="435"/>
    <m/>
    <n v="27.777777777777779"/>
    <n v="1"/>
    <n v="4"/>
    <n v="3"/>
    <s v="143"/>
    <s v="Lost"/>
    <m/>
    <n v="435"/>
    <n v="1.1917808219178083"/>
    <n v="15.103448275862068"/>
    <n v="312.97701149425285"/>
    <n v="312.97701149425285"/>
    <n v="992.73348519362185"/>
    <d v="2013-10-22T00:00:00"/>
    <s v="Unique"/>
  </r>
  <r>
    <n v="5332"/>
    <n v="1960"/>
    <s v="2n Cycle"/>
    <s v="Married"/>
    <n v="82504"/>
    <n v="0"/>
    <n v="0"/>
    <d v="2013-07-27T00:00:00"/>
    <n v="2"/>
    <n v="362"/>
    <n v="50"/>
    <n v="431"/>
    <n v="134"/>
    <n v="35"/>
    <n v="54"/>
    <x v="564"/>
    <x v="21"/>
    <n v="431"/>
    <n v="134"/>
    <n v="35"/>
    <n v="54"/>
    <n v="1"/>
    <n v="3"/>
    <n v="6"/>
    <n v="7"/>
    <n v="1"/>
    <n v="0"/>
    <n v="0"/>
    <n v="0"/>
    <n v="0"/>
    <n v="0"/>
    <n v="0"/>
    <n v="0"/>
    <x v="6"/>
    <n v="1066"/>
    <n v="177.66666666666666"/>
    <n v="62.705882352941174"/>
    <m/>
    <n v="17"/>
    <n v="434"/>
    <m/>
    <n v="5.8823529411764701"/>
    <n v="5"/>
    <n v="3"/>
    <n v="4"/>
    <s v="534"/>
    <s v="Loyal Customers"/>
    <m/>
    <n v="434"/>
    <n v="1.189041095890411"/>
    <n v="14.297235023041475"/>
    <n v="896.52073732718895"/>
    <n v="896.52073732718895"/>
    <n v="60"/>
    <d v="2013-07-29T00:00:00"/>
    <s v="Unique"/>
  </r>
  <r>
    <n v="5062"/>
    <n v="1963"/>
    <s v="PhD"/>
    <s v="Married"/>
    <n v="54072"/>
    <n v="1"/>
    <n v="1"/>
    <d v="2013-07-27T00:00:00"/>
    <n v="71"/>
    <n v="35"/>
    <n v="0"/>
    <n v="4"/>
    <n v="0"/>
    <n v="0"/>
    <n v="0"/>
    <x v="375"/>
    <x v="0"/>
    <n v="4"/>
    <s v=""/>
    <s v=""/>
    <s v=""/>
    <n v="1"/>
    <n v="2"/>
    <n v="0"/>
    <n v="2"/>
    <n v="8"/>
    <n v="0"/>
    <n v="0"/>
    <n v="0"/>
    <n v="0"/>
    <n v="0"/>
    <n v="0"/>
    <n v="0"/>
    <x v="3"/>
    <n v="39"/>
    <n v="6.5"/>
    <n v="7.8"/>
    <m/>
    <n v="5"/>
    <n v="434"/>
    <m/>
    <n v="20"/>
    <n v="2"/>
    <n v="1"/>
    <n v="1"/>
    <s v="211"/>
    <s v="About to Sleep"/>
    <m/>
    <n v="434"/>
    <n v="1.189041095890411"/>
    <n v="4.2050691244239635"/>
    <n v="32.799539170506918"/>
    <n v="32.799539170506911"/>
    <n v="13.333333333333334"/>
    <d v="2013-10-06T00:00:00"/>
    <s v="Unique"/>
  </r>
  <r>
    <n v="1763"/>
    <n v="1988"/>
    <s v="Graduation"/>
    <s v="Together"/>
    <n v="87679"/>
    <n v="0"/>
    <n v="0"/>
    <d v="2013-07-27T00:00:00"/>
    <n v="62"/>
    <n v="1259"/>
    <n v="172"/>
    <n v="815"/>
    <n v="97"/>
    <n v="148"/>
    <n v="33"/>
    <x v="565"/>
    <x v="112"/>
    <n v="815"/>
    <n v="97"/>
    <n v="148"/>
    <n v="33"/>
    <n v="1"/>
    <n v="7"/>
    <n v="11"/>
    <n v="10"/>
    <n v="4"/>
    <n v="1"/>
    <n v="0"/>
    <n v="1"/>
    <n v="0"/>
    <n v="1"/>
    <n v="1"/>
    <n v="0"/>
    <x v="2"/>
    <n v="2524"/>
    <n v="420.66666666666669"/>
    <n v="87.034482758620683"/>
    <m/>
    <n v="29"/>
    <n v="434"/>
    <m/>
    <n v="3.4482758620689653"/>
    <n v="2"/>
    <n v="5"/>
    <n v="5"/>
    <s v="255"/>
    <s v="Frequent Buyers"/>
    <m/>
    <n v="434"/>
    <n v="1.189041095890411"/>
    <n v="24.389400921658986"/>
    <n v="2122.7188940092165"/>
    <n v="2122.7188940092165"/>
    <n v="679.16666666666674"/>
    <d v="2013-09-27T00:00:00"/>
    <s v="Unique"/>
  </r>
  <r>
    <n v="1461"/>
    <n v="1965"/>
    <s v="PhD"/>
    <s v="Divorced"/>
    <n v="36921"/>
    <n v="1"/>
    <n v="1"/>
    <d v="2013-07-28T00:00:00"/>
    <n v="74"/>
    <n v="17"/>
    <n v="1"/>
    <n v="12"/>
    <n v="3"/>
    <n v="1"/>
    <n v="4"/>
    <x v="474"/>
    <x v="5"/>
    <n v="12"/>
    <n v="3"/>
    <n v="1"/>
    <n v="4"/>
    <n v="2"/>
    <n v="2"/>
    <n v="0"/>
    <n v="3"/>
    <n v="7"/>
    <n v="0"/>
    <n v="0"/>
    <n v="0"/>
    <n v="0"/>
    <n v="0"/>
    <n v="0"/>
    <n v="0"/>
    <x v="2"/>
    <n v="38"/>
    <n v="6.333333333333333"/>
    <n v="5.4285714285714288"/>
    <m/>
    <n v="7"/>
    <n v="433"/>
    <m/>
    <n v="28.571428571428569"/>
    <n v="2"/>
    <n v="1"/>
    <n v="1"/>
    <s v="211"/>
    <s v="About to Sleep"/>
    <m/>
    <n v="433"/>
    <n v="1.1863013698630136"/>
    <n v="5.9006928406466521"/>
    <n v="32.032332563510401"/>
    <n v="32.032332563510394"/>
    <n v="365"/>
    <d v="2013-10-10T00:00:00"/>
    <s v="Unique"/>
  </r>
  <r>
    <n v="5147"/>
    <n v="1948"/>
    <s v="Graduation"/>
    <s v="Single"/>
    <n v="90842"/>
    <n v="0"/>
    <n v="0"/>
    <d v="2013-07-29T00:00:00"/>
    <n v="57"/>
    <n v="774"/>
    <n v="70"/>
    <n v="118"/>
    <n v="182"/>
    <n v="187"/>
    <n v="93"/>
    <x v="566"/>
    <x v="139"/>
    <n v="118"/>
    <n v="182"/>
    <n v="187"/>
    <n v="93"/>
    <n v="1"/>
    <n v="4"/>
    <n v="9"/>
    <n v="13"/>
    <n v="1"/>
    <n v="0"/>
    <n v="0"/>
    <n v="0"/>
    <n v="0"/>
    <n v="0"/>
    <n v="0"/>
    <n v="0"/>
    <x v="0"/>
    <n v="1424"/>
    <n v="237.33333333333334"/>
    <n v="52.74074074074074"/>
    <m/>
    <n v="27"/>
    <n v="432"/>
    <m/>
    <n v="3.7037037037037033"/>
    <n v="3"/>
    <n v="5"/>
    <n v="5"/>
    <s v="355"/>
    <s v="Frequent Buyers"/>
    <m/>
    <n v="432"/>
    <n v="1.1835616438356165"/>
    <n v="22.8125"/>
    <n v="1203.148148148148"/>
    <n v="1203.148148148148"/>
    <n v="667.21330275229354"/>
    <d v="2013-09-24T00:00:00"/>
    <s v="Unique"/>
  </r>
  <r>
    <n v="6721"/>
    <n v="1951"/>
    <s v="Graduation"/>
    <s v="Married"/>
    <n v="71965"/>
    <n v="0"/>
    <n v="1"/>
    <d v="2013-07-29T00:00:00"/>
    <n v="21"/>
    <n v="572"/>
    <n v="19"/>
    <n v="286"/>
    <n v="50"/>
    <n v="38"/>
    <n v="248"/>
    <x v="567"/>
    <x v="25"/>
    <n v="286"/>
    <n v="50"/>
    <n v="38"/>
    <n v="248"/>
    <n v="3"/>
    <n v="6"/>
    <n v="3"/>
    <n v="5"/>
    <n v="3"/>
    <n v="0"/>
    <n v="0"/>
    <n v="0"/>
    <n v="0"/>
    <n v="0"/>
    <n v="0"/>
    <n v="0"/>
    <x v="2"/>
    <n v="1213"/>
    <n v="202.16666666666666"/>
    <n v="71.352941176470594"/>
    <m/>
    <n v="17"/>
    <n v="432"/>
    <m/>
    <n v="17.647058823529413"/>
    <n v="4"/>
    <n v="3"/>
    <n v="5"/>
    <s v="435"/>
    <s v="Big Spenders"/>
    <m/>
    <n v="432"/>
    <n v="1.1835616438356165"/>
    <n v="14.363425925925926"/>
    <n v="1024.8726851851852"/>
    <n v="1024.8726851851852"/>
    <n v="105.72413793103448"/>
    <d v="2013-08-19T00:00:00"/>
    <s v="Unique"/>
  </r>
  <r>
    <n v="9153"/>
    <n v="1964"/>
    <s v="PhD"/>
    <s v="Married"/>
    <n v="59304"/>
    <n v="0"/>
    <n v="1"/>
    <d v="2013-07-29T00:00:00"/>
    <n v="81"/>
    <n v="418"/>
    <n v="61"/>
    <n v="428"/>
    <n v="80"/>
    <n v="51"/>
    <n v="10"/>
    <x v="568"/>
    <x v="80"/>
    <n v="428"/>
    <n v="80"/>
    <n v="51"/>
    <n v="10"/>
    <n v="3"/>
    <n v="7"/>
    <n v="8"/>
    <n v="10"/>
    <n v="5"/>
    <n v="0"/>
    <n v="0"/>
    <n v="0"/>
    <n v="0"/>
    <n v="0"/>
    <n v="0"/>
    <n v="0"/>
    <x v="0"/>
    <n v="1048"/>
    <n v="174.66666666666666"/>
    <n v="37.428571428571431"/>
    <m/>
    <n v="28"/>
    <n v="432"/>
    <m/>
    <n v="10.714285714285714"/>
    <n v="1"/>
    <n v="5"/>
    <n v="4"/>
    <s v="154"/>
    <s v="Frequent Buyers"/>
    <m/>
    <n v="432"/>
    <n v="1.1835616438356165"/>
    <n v="23.657407407407408"/>
    <n v="885.46296296296305"/>
    <n v="885.46296296296293"/>
    <n v="579.65675057208239"/>
    <d v="2013-10-18T00:00:00"/>
    <s v="Unique"/>
  </r>
  <r>
    <n v="2392"/>
    <n v="1972"/>
    <s v="Graduation"/>
    <s v="Married"/>
    <n v="40321"/>
    <n v="1"/>
    <n v="1"/>
    <d v="2013-07-29T00:00:00"/>
    <n v="59"/>
    <n v="44"/>
    <n v="4"/>
    <n v="21"/>
    <n v="6"/>
    <n v="0"/>
    <n v="27"/>
    <x v="462"/>
    <x v="16"/>
    <n v="21"/>
    <n v="6"/>
    <s v=""/>
    <n v="27"/>
    <n v="2"/>
    <n v="3"/>
    <n v="0"/>
    <n v="3"/>
    <n v="7"/>
    <n v="0"/>
    <n v="0"/>
    <n v="0"/>
    <n v="0"/>
    <n v="0"/>
    <n v="0"/>
    <n v="0"/>
    <x v="0"/>
    <n v="102"/>
    <n v="17"/>
    <n v="12.75"/>
    <m/>
    <n v="8"/>
    <n v="432"/>
    <m/>
    <n v="25"/>
    <n v="3"/>
    <n v="2"/>
    <n v="2"/>
    <s v="322"/>
    <s v="Needs Attention"/>
    <m/>
    <n v="432"/>
    <n v="1.1835616438356165"/>
    <n v="6.7592592592592595"/>
    <n v="86.180555555555557"/>
    <n v="86.180555555555557"/>
    <n v="390.95183486238534"/>
    <d v="2013-09-26T00:00:00"/>
    <s v="Unique"/>
  </r>
  <r>
    <n v="1920"/>
    <n v="1972"/>
    <s v="Graduation"/>
    <s v="Married"/>
    <n v="40321"/>
    <n v="1"/>
    <n v="1"/>
    <d v="2013-07-29T00:00:00"/>
    <n v="59"/>
    <n v="44"/>
    <n v="4"/>
    <n v="21"/>
    <n v="6"/>
    <n v="0"/>
    <n v="27"/>
    <x v="462"/>
    <x v="16"/>
    <n v="21"/>
    <n v="6"/>
    <s v=""/>
    <n v="27"/>
    <n v="2"/>
    <n v="3"/>
    <n v="0"/>
    <n v="3"/>
    <n v="7"/>
    <n v="0"/>
    <n v="0"/>
    <n v="0"/>
    <n v="0"/>
    <n v="0"/>
    <n v="0"/>
    <n v="0"/>
    <x v="0"/>
    <n v="102"/>
    <n v="17"/>
    <n v="12.75"/>
    <m/>
    <n v="8"/>
    <n v="432"/>
    <m/>
    <n v="25"/>
    <n v="3"/>
    <n v="2"/>
    <n v="2"/>
    <s v="322"/>
    <s v="Needs Attention"/>
    <m/>
    <n v="432"/>
    <n v="1.1835616438356165"/>
    <n v="6.7592592592592595"/>
    <n v="86.180555555555557"/>
    <n v="86.180555555555557"/>
    <n v="966.91513761467888"/>
    <d v="2013-09-26T00:00:00"/>
    <s v="Unique"/>
  </r>
  <r>
    <n v="4405"/>
    <n v="1956"/>
    <s v="Master"/>
    <s v="Married"/>
    <n v="63915"/>
    <n v="0"/>
    <n v="2"/>
    <d v="2013-07-30T00:00:00"/>
    <n v="2"/>
    <n v="622"/>
    <n v="7"/>
    <n v="115"/>
    <n v="30"/>
    <n v="0"/>
    <n v="15"/>
    <x v="569"/>
    <x v="48"/>
    <n v="115"/>
    <n v="30"/>
    <s v=""/>
    <n v="15"/>
    <n v="2"/>
    <n v="6"/>
    <n v="3"/>
    <n v="12"/>
    <n v="5"/>
    <n v="0"/>
    <n v="0"/>
    <n v="0"/>
    <n v="0"/>
    <n v="0"/>
    <n v="0"/>
    <n v="0"/>
    <x v="4"/>
    <n v="789"/>
    <n v="131.5"/>
    <n v="34.304347826086953"/>
    <m/>
    <n v="23"/>
    <n v="431"/>
    <m/>
    <n v="8.695652173913043"/>
    <n v="5"/>
    <n v="5"/>
    <n v="4"/>
    <s v="554"/>
    <s v="Loyal Customers"/>
    <m/>
    <n v="431"/>
    <n v="1.1808219178082191"/>
    <n v="19.477958236658935"/>
    <n v="668.17865429234337"/>
    <n v="668.17865429234348"/>
    <n v="32.032332563510394"/>
    <d v="2013-08-01T00:00:00"/>
    <s v="Unique"/>
  </r>
  <r>
    <n v="9303"/>
    <n v="1976"/>
    <s v="Graduation"/>
    <s v="Married"/>
    <n v="5305"/>
    <n v="0"/>
    <n v="1"/>
    <d v="2013-07-30T00:00:00"/>
    <n v="12"/>
    <n v="12"/>
    <n v="4"/>
    <n v="7"/>
    <n v="1"/>
    <n v="3"/>
    <n v="5"/>
    <x v="276"/>
    <x v="16"/>
    <n v="7"/>
    <n v="1"/>
    <n v="3"/>
    <n v="5"/>
    <n v="0"/>
    <n v="1"/>
    <n v="0"/>
    <n v="0"/>
    <n v="13"/>
    <n v="0"/>
    <n v="0"/>
    <n v="0"/>
    <n v="0"/>
    <n v="0"/>
    <n v="0"/>
    <n v="0"/>
    <x v="6"/>
    <n v="32"/>
    <n v="5.333333333333333"/>
    <n v="32"/>
    <m/>
    <n v="1"/>
    <n v="431"/>
    <m/>
    <n v="0"/>
    <n v="5"/>
    <n v="1"/>
    <n v="1"/>
    <s v="511"/>
    <s v="Others"/>
    <m/>
    <n v="431"/>
    <n v="1.1808219178082191"/>
    <n v="0.84686774941995369"/>
    <n v="27.099767981438518"/>
    <n v="27.099767981438518"/>
    <n v="2122.7188940092165"/>
    <d v="2013-08-11T00:00:00"/>
    <s v="Unique"/>
  </r>
  <r>
    <n v="938"/>
    <n v="1981"/>
    <s v="Graduation"/>
    <s v="Married"/>
    <n v="40211"/>
    <n v="1"/>
    <n v="1"/>
    <d v="2013-07-30T00:00:00"/>
    <n v="30"/>
    <n v="51"/>
    <n v="1"/>
    <n v="7"/>
    <n v="2"/>
    <n v="1"/>
    <n v="25"/>
    <x v="234"/>
    <x v="5"/>
    <n v="7"/>
    <n v="2"/>
    <n v="1"/>
    <n v="25"/>
    <n v="2"/>
    <n v="2"/>
    <n v="1"/>
    <n v="2"/>
    <n v="8"/>
    <n v="0"/>
    <n v="0"/>
    <n v="1"/>
    <n v="0"/>
    <n v="0"/>
    <n v="0"/>
    <n v="0"/>
    <x v="0"/>
    <n v="87"/>
    <n v="14.5"/>
    <n v="12.428571428571429"/>
    <m/>
    <n v="7"/>
    <n v="431"/>
    <m/>
    <n v="28.571428571428569"/>
    <n v="4"/>
    <n v="1"/>
    <n v="2"/>
    <s v="412"/>
    <s v="Potential Loyalists"/>
    <m/>
    <n v="431"/>
    <n v="1.1808219178082191"/>
    <n v="5.9280742459396754"/>
    <n v="73.677494199535971"/>
    <n v="73.677494199535971"/>
    <n v="32.799539170506911"/>
    <d v="2013-08-29T00:00:00"/>
    <s v="Unique"/>
  </r>
  <r>
    <n v="8143"/>
    <n v="1985"/>
    <s v="PhD"/>
    <s v="Single"/>
    <n v="37929"/>
    <n v="0"/>
    <n v="0"/>
    <d v="2013-07-30T00:00:00"/>
    <n v="49"/>
    <n v="202"/>
    <n v="2"/>
    <n v="46"/>
    <n v="3"/>
    <n v="2"/>
    <n v="10"/>
    <x v="485"/>
    <x v="12"/>
    <n v="46"/>
    <n v="3"/>
    <n v="2"/>
    <n v="10"/>
    <n v="2"/>
    <n v="4"/>
    <n v="2"/>
    <n v="5"/>
    <n v="7"/>
    <n v="1"/>
    <n v="0"/>
    <n v="0"/>
    <n v="1"/>
    <n v="0"/>
    <n v="1"/>
    <n v="0"/>
    <x v="0"/>
    <n v="265"/>
    <n v="44.166666666666664"/>
    <n v="20.384615384615383"/>
    <m/>
    <n v="13"/>
    <n v="431"/>
    <m/>
    <n v="15.384615384615385"/>
    <n v="3"/>
    <n v="3"/>
    <n v="3"/>
    <s v="333"/>
    <s v="Needs Attention"/>
    <m/>
    <n v="431"/>
    <n v="1.1808219178082191"/>
    <n v="11.009280742459397"/>
    <n v="224.41995359628771"/>
    <n v="224.41995359628771"/>
    <n v="312.97701149425285"/>
    <d v="2013-09-17T00:00:00"/>
    <s v="Unique"/>
  </r>
  <r>
    <n v="6287"/>
    <n v="1986"/>
    <s v="Graduation"/>
    <s v="Together"/>
    <n v="34728"/>
    <n v="1"/>
    <n v="0"/>
    <d v="2013-07-30T00:00:00"/>
    <n v="2"/>
    <n v="14"/>
    <n v="0"/>
    <n v="16"/>
    <n v="0"/>
    <n v="0"/>
    <n v="6"/>
    <x v="101"/>
    <x v="0"/>
    <n v="16"/>
    <s v=""/>
    <s v=""/>
    <n v="6"/>
    <n v="1"/>
    <n v="1"/>
    <n v="1"/>
    <n v="2"/>
    <n v="6"/>
    <n v="0"/>
    <n v="0"/>
    <n v="0"/>
    <n v="0"/>
    <n v="0"/>
    <n v="1"/>
    <n v="0"/>
    <x v="0"/>
    <n v="36"/>
    <n v="6"/>
    <n v="7.2"/>
    <m/>
    <n v="5"/>
    <n v="431"/>
    <m/>
    <n v="20"/>
    <n v="5"/>
    <n v="1"/>
    <n v="1"/>
    <s v="511"/>
    <s v="Others"/>
    <m/>
    <n v="431"/>
    <n v="1.1808219178082191"/>
    <n v="4.234338747099768"/>
    <n v="30.487238979118331"/>
    <n v="30.487238979118331"/>
    <n v="896.52073732718895"/>
    <d v="2013-08-01T00:00:00"/>
    <s v="Unique"/>
  </r>
  <r>
    <n v="10735"/>
    <n v="1971"/>
    <s v="Graduation"/>
    <s v="Single"/>
    <n v="22804"/>
    <n v="1"/>
    <n v="0"/>
    <d v="2013-07-31T00:00:00"/>
    <n v="75"/>
    <n v="14"/>
    <n v="1"/>
    <n v="7"/>
    <n v="2"/>
    <n v="1"/>
    <n v="1"/>
    <x v="101"/>
    <x v="5"/>
    <n v="7"/>
    <n v="2"/>
    <n v="1"/>
    <n v="1"/>
    <n v="1"/>
    <n v="2"/>
    <n v="0"/>
    <n v="2"/>
    <n v="9"/>
    <n v="0"/>
    <n v="0"/>
    <n v="0"/>
    <n v="0"/>
    <n v="0"/>
    <n v="0"/>
    <n v="0"/>
    <x v="3"/>
    <n v="26"/>
    <n v="4.333333333333333"/>
    <n v="5.2"/>
    <m/>
    <n v="5"/>
    <n v="430"/>
    <m/>
    <n v="20"/>
    <n v="2"/>
    <n v="1"/>
    <n v="1"/>
    <s v="211"/>
    <s v="About to Sleep"/>
    <m/>
    <n v="430"/>
    <n v="1.178082191780822"/>
    <n v="4.2441860465116275"/>
    <n v="22.069767441860463"/>
    <n v="22.069767441860463"/>
    <n v="86.180555555555557"/>
    <d v="2013-10-14T00:00:00"/>
    <s v="Unique"/>
  </r>
  <r>
    <n v="5068"/>
    <n v="1971"/>
    <s v="Graduation"/>
    <s v="Single"/>
    <n v="22804"/>
    <n v="1"/>
    <n v="0"/>
    <d v="2013-07-31T00:00:00"/>
    <n v="75"/>
    <n v="14"/>
    <n v="1"/>
    <n v="7"/>
    <n v="2"/>
    <n v="1"/>
    <n v="1"/>
    <x v="101"/>
    <x v="5"/>
    <n v="7"/>
    <n v="2"/>
    <n v="1"/>
    <n v="1"/>
    <n v="1"/>
    <n v="2"/>
    <n v="0"/>
    <n v="2"/>
    <n v="9"/>
    <n v="0"/>
    <n v="0"/>
    <n v="0"/>
    <n v="0"/>
    <n v="0"/>
    <n v="0"/>
    <n v="0"/>
    <x v="0"/>
    <n v="26"/>
    <n v="4.333333333333333"/>
    <n v="5.2"/>
    <m/>
    <n v="5"/>
    <n v="430"/>
    <m/>
    <n v="20"/>
    <n v="2"/>
    <n v="1"/>
    <n v="1"/>
    <s v="211"/>
    <s v="About to Sleep"/>
    <m/>
    <n v="430"/>
    <n v="1.178082191780822"/>
    <n v="4.2441860465116275"/>
    <n v="22.069767441860463"/>
    <n v="22.069767441860463"/>
    <n v="885.46296296296293"/>
    <d v="2013-10-14T00:00:00"/>
    <s v="Unique"/>
  </r>
  <r>
    <n v="977"/>
    <n v="1957"/>
    <s v="Graduation"/>
    <s v="Together"/>
    <n v="47320"/>
    <n v="0"/>
    <n v="1"/>
    <d v="2013-08-01T00:00:00"/>
    <n v="10"/>
    <n v="200"/>
    <n v="19"/>
    <n v="111"/>
    <n v="50"/>
    <n v="15"/>
    <n v="19"/>
    <x v="570"/>
    <x v="25"/>
    <n v="111"/>
    <n v="50"/>
    <n v="15"/>
    <n v="19"/>
    <n v="6"/>
    <n v="5"/>
    <n v="1"/>
    <n v="8"/>
    <n v="6"/>
    <n v="0"/>
    <n v="0"/>
    <n v="0"/>
    <n v="0"/>
    <n v="0"/>
    <n v="0"/>
    <n v="0"/>
    <x v="2"/>
    <n v="414"/>
    <n v="69"/>
    <n v="20.7"/>
    <m/>
    <n v="20"/>
    <n v="429"/>
    <m/>
    <n v="30"/>
    <n v="5"/>
    <n v="4"/>
    <n v="3"/>
    <s v="543"/>
    <s v="Loyal Customers"/>
    <m/>
    <n v="429"/>
    <n v="1.1753424657534246"/>
    <n v="17.016317016317018"/>
    <n v="352.23776223776224"/>
    <n v="352.23776223776224"/>
    <n v="1024.8726851851852"/>
    <d v="2013-08-11T00:00:00"/>
    <s v="Unique"/>
  </r>
  <r>
    <n v="10175"/>
    <n v="1958"/>
    <s v="PhD"/>
    <s v="Divorced"/>
    <n v="32173"/>
    <n v="0"/>
    <n v="1"/>
    <d v="2013-08-01T00:00:00"/>
    <n v="0"/>
    <n v="18"/>
    <n v="0"/>
    <n v="2"/>
    <n v="0"/>
    <n v="0"/>
    <n v="2"/>
    <x v="176"/>
    <x v="0"/>
    <n v="2"/>
    <s v=""/>
    <s v=""/>
    <n v="2"/>
    <n v="1"/>
    <n v="1"/>
    <n v="0"/>
    <n v="3"/>
    <n v="4"/>
    <n v="0"/>
    <n v="0"/>
    <n v="0"/>
    <n v="0"/>
    <n v="0"/>
    <n v="0"/>
    <n v="0"/>
    <x v="0"/>
    <n v="22"/>
    <n v="3.6666666666666665"/>
    <n v="4.4000000000000004"/>
    <m/>
    <n v="5"/>
    <n v="429"/>
    <m/>
    <n v="20"/>
    <n v="6"/>
    <n v="1"/>
    <n v="1"/>
    <s v="611"/>
    <s v="Others"/>
    <m/>
    <n v="429"/>
    <n v="1.1753424657534246"/>
    <n v="4.2540792540792545"/>
    <n v="18.717948717948723"/>
    <n v="18.717948717948719"/>
    <n v="73.677494199535971"/>
    <d v="2013-08-01T00:00:00"/>
    <s v="Unique"/>
  </r>
  <r>
    <n v="1029"/>
    <n v="1970"/>
    <s v="PhD"/>
    <s v="Together"/>
    <n v="64413"/>
    <n v="0"/>
    <n v="1"/>
    <d v="2013-08-01T00:00:00"/>
    <n v="27"/>
    <n v="200"/>
    <n v="5"/>
    <n v="44"/>
    <n v="0"/>
    <n v="10"/>
    <n v="20"/>
    <x v="570"/>
    <x v="30"/>
    <n v="44"/>
    <s v=""/>
    <n v="10"/>
    <n v="20"/>
    <n v="1"/>
    <n v="5"/>
    <n v="1"/>
    <n v="5"/>
    <n v="5"/>
    <n v="0"/>
    <n v="0"/>
    <n v="0"/>
    <n v="0"/>
    <n v="0"/>
    <n v="0"/>
    <n v="0"/>
    <x v="0"/>
    <n v="279"/>
    <n v="46.5"/>
    <n v="23.25"/>
    <m/>
    <n v="12"/>
    <n v="429"/>
    <m/>
    <n v="8.3333333333333321"/>
    <n v="4"/>
    <n v="2"/>
    <n v="3"/>
    <s v="423"/>
    <s v="Potential Loyalists"/>
    <m/>
    <n v="429"/>
    <n v="1.1753424657534246"/>
    <n v="10.20979020979021"/>
    <n v="237.37762237762237"/>
    <n v="237.3776223776224"/>
    <n v="1203.148148148148"/>
    <d v="2013-08-28T00:00:00"/>
    <s v="Unique"/>
  </r>
  <r>
    <n v="7761"/>
    <n v="1978"/>
    <s v="2n Cycle"/>
    <s v="Together"/>
    <n v="38702"/>
    <n v="1"/>
    <n v="0"/>
    <d v="2013-08-01T00:00:00"/>
    <n v="71"/>
    <n v="13"/>
    <n v="11"/>
    <n v="24"/>
    <n v="13"/>
    <n v="8"/>
    <n v="40"/>
    <x v="18"/>
    <x v="113"/>
    <n v="24"/>
    <n v="13"/>
    <n v="8"/>
    <n v="40"/>
    <n v="2"/>
    <n v="3"/>
    <n v="0"/>
    <n v="4"/>
    <n v="6"/>
    <n v="0"/>
    <n v="0"/>
    <n v="0"/>
    <n v="0"/>
    <n v="0"/>
    <n v="0"/>
    <n v="0"/>
    <x v="4"/>
    <n v="109"/>
    <n v="18.166666666666668"/>
    <n v="12.111111111111111"/>
    <m/>
    <n v="9"/>
    <n v="429"/>
    <m/>
    <n v="22.222222222222221"/>
    <n v="2"/>
    <n v="2"/>
    <n v="2"/>
    <s v="222"/>
    <s v="About to Sleep"/>
    <m/>
    <n v="429"/>
    <n v="1.1753424657534246"/>
    <n v="7.6573426573426575"/>
    <n v="92.738927738927742"/>
    <n v="92.738927738927742"/>
    <n v="86.180555555555557"/>
    <d v="2013-10-11T00:00:00"/>
    <s v="Unique"/>
  </r>
  <r>
    <n v="2681"/>
    <n v="1984"/>
    <s v="2n Cycle"/>
    <s v="Married"/>
    <n v="65370"/>
    <n v="0"/>
    <n v="0"/>
    <d v="2013-08-01T00:00:00"/>
    <n v="1"/>
    <n v="71"/>
    <n v="22"/>
    <n v="112"/>
    <n v="138"/>
    <n v="89"/>
    <n v="29"/>
    <x v="571"/>
    <x v="83"/>
    <n v="112"/>
    <n v="138"/>
    <n v="89"/>
    <n v="29"/>
    <n v="1"/>
    <n v="2"/>
    <n v="3"/>
    <n v="13"/>
    <n v="1"/>
    <n v="0"/>
    <n v="0"/>
    <n v="0"/>
    <n v="0"/>
    <n v="0"/>
    <n v="0"/>
    <n v="0"/>
    <x v="0"/>
    <n v="461"/>
    <n v="76.833333333333329"/>
    <n v="24.263157894736842"/>
    <m/>
    <n v="19"/>
    <n v="429"/>
    <m/>
    <n v="5.2631578947368416"/>
    <n v="5"/>
    <n v="4"/>
    <n v="3"/>
    <s v="543"/>
    <s v="Loyal Customers"/>
    <m/>
    <n v="429"/>
    <n v="1.1753424657534246"/>
    <n v="16.165501165501166"/>
    <n v="392.22610722610722"/>
    <n v="392.22610722610722"/>
    <n v="224.41995359628771"/>
    <d v="2013-08-02T00:00:00"/>
    <s v="Unique"/>
  </r>
  <r>
    <n v="3934"/>
    <n v="1966"/>
    <s v="Graduation"/>
    <s v="Married"/>
    <n v="61286"/>
    <n v="0"/>
    <n v="1"/>
    <d v="2013-08-02T00:00:00"/>
    <n v="34"/>
    <n v="356"/>
    <n v="0"/>
    <n v="107"/>
    <n v="19"/>
    <n v="9"/>
    <n v="117"/>
    <x v="424"/>
    <x v="0"/>
    <n v="107"/>
    <n v="19"/>
    <n v="9"/>
    <n v="117"/>
    <n v="2"/>
    <n v="7"/>
    <n v="1"/>
    <n v="8"/>
    <n v="5"/>
    <n v="0"/>
    <n v="0"/>
    <n v="0"/>
    <n v="0"/>
    <n v="0"/>
    <n v="0"/>
    <n v="0"/>
    <x v="6"/>
    <n v="608"/>
    <n v="101.33333333333333"/>
    <n v="33.777777777777779"/>
    <m/>
    <n v="18"/>
    <n v="428"/>
    <m/>
    <n v="11.111111111111111"/>
    <n v="4"/>
    <n v="4"/>
    <n v="3"/>
    <s v="443"/>
    <s v="Potential Loyalists"/>
    <m/>
    <n v="428"/>
    <n v="1.1726027397260275"/>
    <n v="15.350467289719626"/>
    <n v="518.50467289719631"/>
    <n v="518.5046728971962"/>
    <n v="22.069767441860463"/>
    <d v="2013-09-05T00:00:00"/>
    <s v="Unique"/>
  </r>
  <r>
    <n v="2493"/>
    <n v="1966"/>
    <s v="Graduation"/>
    <s v="Married"/>
    <n v="61286"/>
    <n v="0"/>
    <n v="1"/>
    <d v="2013-08-02T00:00:00"/>
    <n v="34"/>
    <n v="356"/>
    <n v="0"/>
    <n v="107"/>
    <n v="19"/>
    <n v="9"/>
    <n v="117"/>
    <x v="424"/>
    <x v="0"/>
    <n v="107"/>
    <n v="19"/>
    <n v="9"/>
    <n v="117"/>
    <n v="2"/>
    <n v="7"/>
    <n v="1"/>
    <n v="8"/>
    <n v="5"/>
    <n v="0"/>
    <n v="0"/>
    <n v="0"/>
    <n v="0"/>
    <n v="0"/>
    <n v="0"/>
    <n v="0"/>
    <x v="5"/>
    <n v="608"/>
    <n v="101.33333333333333"/>
    <n v="33.777777777777779"/>
    <m/>
    <n v="18"/>
    <n v="428"/>
    <m/>
    <n v="11.111111111111111"/>
    <n v="4"/>
    <n v="4"/>
    <n v="3"/>
    <s v="443"/>
    <s v="Potential Loyalists"/>
    <m/>
    <n v="428"/>
    <n v="1.1726027397260275"/>
    <n v="15.350467289719626"/>
    <n v="518.50467289719631"/>
    <n v="518.5046728971962"/>
    <n v="668.17865429234348"/>
    <d v="2013-09-05T00:00:00"/>
    <s v="Unique"/>
  </r>
  <r>
    <n v="2292"/>
    <n v="1985"/>
    <s v="Graduation"/>
    <s v="Single"/>
    <n v="22327"/>
    <n v="1"/>
    <n v="0"/>
    <d v="2013-08-02T00:00:00"/>
    <n v="94"/>
    <n v="5"/>
    <n v="4"/>
    <n v="8"/>
    <n v="2"/>
    <n v="0"/>
    <n v="5"/>
    <x v="5"/>
    <x v="16"/>
    <n v="8"/>
    <n v="2"/>
    <s v=""/>
    <n v="5"/>
    <n v="1"/>
    <n v="1"/>
    <n v="0"/>
    <n v="3"/>
    <n v="5"/>
    <n v="0"/>
    <n v="0"/>
    <n v="0"/>
    <n v="0"/>
    <n v="0"/>
    <n v="0"/>
    <n v="0"/>
    <x v="0"/>
    <n v="24"/>
    <n v="4"/>
    <n v="4.8"/>
    <m/>
    <n v="5"/>
    <n v="428"/>
    <m/>
    <n v="20"/>
    <n v="1"/>
    <n v="1"/>
    <n v="1"/>
    <s v="111"/>
    <s v="Lost"/>
    <m/>
    <n v="428"/>
    <n v="1.1726027397260275"/>
    <n v="4.2640186915887845"/>
    <n v="20.467289719626166"/>
    <n v="20.467289719626166"/>
    <n v="30.487238979118331"/>
    <d v="2013-11-04T00:00:00"/>
    <s v="Unique"/>
  </r>
  <r>
    <n v="1545"/>
    <n v="1986"/>
    <s v="Graduation"/>
    <s v="Married"/>
    <n v="38508"/>
    <n v="1"/>
    <n v="0"/>
    <d v="2013-08-02T00:00:00"/>
    <n v="95"/>
    <n v="120"/>
    <n v="19"/>
    <n v="206"/>
    <n v="25"/>
    <n v="19"/>
    <n v="54"/>
    <x v="572"/>
    <x v="25"/>
    <n v="206"/>
    <n v="25"/>
    <n v="19"/>
    <n v="54"/>
    <n v="6"/>
    <n v="7"/>
    <n v="2"/>
    <n v="5"/>
    <n v="8"/>
    <n v="0"/>
    <n v="0"/>
    <n v="0"/>
    <n v="0"/>
    <n v="0"/>
    <n v="0"/>
    <n v="0"/>
    <x v="0"/>
    <n v="443"/>
    <n v="73.833333333333329"/>
    <n v="22.15"/>
    <m/>
    <n v="20"/>
    <n v="428"/>
    <m/>
    <n v="30"/>
    <n v="1"/>
    <n v="4"/>
    <n v="3"/>
    <s v="143"/>
    <s v="Lost"/>
    <m/>
    <n v="428"/>
    <n v="1.1726027397260275"/>
    <n v="17.056074766355138"/>
    <n v="377.79205607476626"/>
    <n v="377.79205607476632"/>
    <n v="27.099767981438518"/>
    <d v="2013-11-05T00:00:00"/>
    <s v="Unique"/>
  </r>
  <r>
    <n v="8420"/>
    <n v="1970"/>
    <s v="2n Cycle"/>
    <s v="Married"/>
    <n v="15315"/>
    <n v="0"/>
    <n v="0"/>
    <d v="2013-08-03T00:00:00"/>
    <n v="27"/>
    <n v="7"/>
    <n v="4"/>
    <n v="13"/>
    <n v="15"/>
    <n v="8"/>
    <n v="17"/>
    <x v="4"/>
    <x v="16"/>
    <n v="13"/>
    <n v="15"/>
    <n v="8"/>
    <n v="17"/>
    <n v="2"/>
    <n v="2"/>
    <n v="0"/>
    <n v="4"/>
    <n v="5"/>
    <n v="0"/>
    <n v="0"/>
    <n v="0"/>
    <n v="0"/>
    <n v="0"/>
    <n v="0"/>
    <n v="0"/>
    <x v="0"/>
    <n v="64"/>
    <n v="10.666666666666666"/>
    <n v="8"/>
    <m/>
    <n v="8"/>
    <n v="427"/>
    <m/>
    <n v="25"/>
    <n v="4"/>
    <n v="2"/>
    <n v="2"/>
    <s v="422"/>
    <s v="Potential Loyalists"/>
    <m/>
    <n v="427"/>
    <n v="1.1698630136986301"/>
    <n v="6.8384074941451995"/>
    <n v="54.707259953161596"/>
    <n v="54.707259953161596"/>
    <n v="92.738927738927742"/>
    <d v="2013-08-30T00:00:00"/>
    <s v="Unique"/>
  </r>
  <r>
    <n v="10065"/>
    <n v="1970"/>
    <s v="2n Cycle"/>
    <s v="Married"/>
    <n v="15315"/>
    <n v="0"/>
    <n v="0"/>
    <d v="2013-08-03T00:00:00"/>
    <n v="27"/>
    <n v="7"/>
    <n v="4"/>
    <n v="13"/>
    <n v="15"/>
    <n v="8"/>
    <n v="17"/>
    <x v="4"/>
    <x v="16"/>
    <n v="13"/>
    <n v="15"/>
    <n v="8"/>
    <n v="17"/>
    <n v="2"/>
    <n v="2"/>
    <n v="0"/>
    <n v="4"/>
    <n v="5"/>
    <n v="0"/>
    <n v="0"/>
    <n v="0"/>
    <n v="0"/>
    <n v="0"/>
    <n v="0"/>
    <n v="0"/>
    <x v="0"/>
    <n v="64"/>
    <n v="10.666666666666666"/>
    <n v="8"/>
    <m/>
    <n v="8"/>
    <n v="427"/>
    <m/>
    <n v="25"/>
    <n v="4"/>
    <n v="2"/>
    <n v="2"/>
    <s v="422"/>
    <s v="Potential Loyalists"/>
    <m/>
    <n v="427"/>
    <n v="1.1698630136986301"/>
    <n v="6.8384074941451995"/>
    <n v="54.707259953161596"/>
    <n v="54.707259953161596"/>
    <n v="22.069767441860463"/>
    <d v="2013-08-30T00:00:00"/>
    <s v="Unique"/>
  </r>
  <r>
    <n v="3524"/>
    <n v="1971"/>
    <s v="Master"/>
    <s v="Single"/>
    <n v="39763"/>
    <n v="1"/>
    <n v="0"/>
    <d v="2013-08-04T00:00:00"/>
    <n v="9"/>
    <n v="80"/>
    <n v="1"/>
    <n v="60"/>
    <n v="4"/>
    <n v="6"/>
    <n v="16"/>
    <x v="186"/>
    <x v="5"/>
    <n v="60"/>
    <n v="4"/>
    <n v="6"/>
    <n v="16"/>
    <n v="2"/>
    <n v="5"/>
    <n v="1"/>
    <n v="2"/>
    <n v="9"/>
    <n v="0"/>
    <n v="0"/>
    <n v="0"/>
    <n v="0"/>
    <n v="0"/>
    <n v="1"/>
    <n v="0"/>
    <x v="0"/>
    <n v="167"/>
    <n v="27.833333333333332"/>
    <n v="16.7"/>
    <m/>
    <n v="10"/>
    <n v="426"/>
    <m/>
    <n v="20"/>
    <n v="5"/>
    <n v="2"/>
    <n v="2"/>
    <s v="522"/>
    <s v="Others"/>
    <m/>
    <n v="426"/>
    <n v="1.167123287671233"/>
    <n v="8.568075117370892"/>
    <n v="143.08685446009389"/>
    <n v="143.08685446009389"/>
    <n v="237.3776223776224"/>
    <d v="2013-08-13T00:00:00"/>
    <s v="Unique"/>
  </r>
  <r>
    <n v="2406"/>
    <n v="1949"/>
    <s v="Graduation"/>
    <s v="Together"/>
    <n v="54591"/>
    <n v="0"/>
    <n v="1"/>
    <d v="2013-08-05T00:00:00"/>
    <n v="63"/>
    <n v="376"/>
    <n v="4"/>
    <n v="94"/>
    <n v="12"/>
    <n v="9"/>
    <n v="24"/>
    <x v="142"/>
    <x v="16"/>
    <n v="94"/>
    <n v="12"/>
    <n v="9"/>
    <n v="24"/>
    <n v="3"/>
    <n v="6"/>
    <n v="2"/>
    <n v="8"/>
    <n v="5"/>
    <n v="0"/>
    <n v="0"/>
    <n v="0"/>
    <n v="0"/>
    <n v="0"/>
    <n v="0"/>
    <n v="0"/>
    <x v="4"/>
    <n v="519"/>
    <n v="86.5"/>
    <n v="27.315789473684209"/>
    <m/>
    <n v="19"/>
    <n v="425"/>
    <m/>
    <n v="15.789473684210526"/>
    <n v="2"/>
    <n v="4"/>
    <n v="3"/>
    <s v="243"/>
    <s v="About to Sleep"/>
    <m/>
    <n v="425"/>
    <n v="1.1643835616438356"/>
    <n v="16.317647058823528"/>
    <n v="445.72941176470584"/>
    <n v="445.7294117647059"/>
    <n v="392.22610722610722"/>
    <d v="2013-10-07T00:00:00"/>
    <s v="Unique"/>
  </r>
  <r>
    <n v="4186"/>
    <n v="1950"/>
    <s v="Graduation"/>
    <s v="Together"/>
    <n v="34026"/>
    <n v="1"/>
    <n v="1"/>
    <d v="2013-08-05T00:00:00"/>
    <n v="11"/>
    <n v="18"/>
    <n v="6"/>
    <n v="15"/>
    <n v="12"/>
    <n v="8"/>
    <n v="17"/>
    <x v="176"/>
    <x v="43"/>
    <n v="15"/>
    <n v="12"/>
    <n v="8"/>
    <n v="17"/>
    <n v="3"/>
    <n v="2"/>
    <n v="1"/>
    <n v="3"/>
    <n v="5"/>
    <n v="0"/>
    <n v="0"/>
    <n v="0"/>
    <n v="0"/>
    <n v="0"/>
    <n v="0"/>
    <n v="0"/>
    <x v="2"/>
    <n v="76"/>
    <n v="12.666666666666666"/>
    <n v="8.4444444444444446"/>
    <m/>
    <n v="9"/>
    <n v="425"/>
    <m/>
    <n v="33.333333333333329"/>
    <n v="5"/>
    <n v="2"/>
    <n v="2"/>
    <s v="522"/>
    <s v="Others"/>
    <m/>
    <n v="425"/>
    <n v="1.1643835616438356"/>
    <n v="7.7294117647058824"/>
    <n v="65.270588235294113"/>
    <n v="65.270588235294113"/>
    <n v="377.79205607476632"/>
    <d v="2013-08-16T00:00:00"/>
    <s v="Unique"/>
  </r>
  <r>
    <n v="1419"/>
    <n v="1950"/>
    <s v="Graduation"/>
    <s v="Together"/>
    <n v="34026"/>
    <n v="1"/>
    <n v="1"/>
    <d v="2013-08-05T00:00:00"/>
    <n v="11"/>
    <n v="18"/>
    <n v="6"/>
    <n v="15"/>
    <n v="12"/>
    <n v="8"/>
    <n v="17"/>
    <x v="176"/>
    <x v="43"/>
    <n v="15"/>
    <n v="12"/>
    <n v="8"/>
    <n v="17"/>
    <n v="3"/>
    <n v="2"/>
    <n v="1"/>
    <n v="3"/>
    <n v="5"/>
    <n v="0"/>
    <n v="0"/>
    <n v="0"/>
    <n v="0"/>
    <n v="0"/>
    <n v="0"/>
    <n v="0"/>
    <x v="0"/>
    <n v="76"/>
    <n v="12.666666666666666"/>
    <n v="8.4444444444444446"/>
    <m/>
    <n v="9"/>
    <n v="425"/>
    <m/>
    <n v="33.333333333333329"/>
    <n v="5"/>
    <n v="2"/>
    <n v="2"/>
    <s v="522"/>
    <s v="Others"/>
    <m/>
    <n v="425"/>
    <n v="1.1643835616438356"/>
    <n v="7.7294117647058824"/>
    <n v="65.270588235294113"/>
    <n v="65.270588235294113"/>
    <n v="18.717948717948719"/>
    <d v="2013-08-16T00:00:00"/>
    <s v="Unique"/>
  </r>
  <r>
    <n v="7620"/>
    <n v="1990"/>
    <s v="Basic"/>
    <s v="Single"/>
    <n v="16185"/>
    <n v="1"/>
    <n v="0"/>
    <d v="2013-08-05T00:00:00"/>
    <n v="71"/>
    <n v="5"/>
    <n v="11"/>
    <n v="16"/>
    <n v="21"/>
    <n v="8"/>
    <n v="45"/>
    <x v="5"/>
    <x v="113"/>
    <n v="16"/>
    <n v="21"/>
    <n v="8"/>
    <n v="45"/>
    <n v="2"/>
    <n v="2"/>
    <n v="2"/>
    <n v="2"/>
    <n v="8"/>
    <n v="0"/>
    <n v="0"/>
    <n v="0"/>
    <n v="0"/>
    <n v="0"/>
    <n v="0"/>
    <n v="0"/>
    <x v="6"/>
    <n v="106"/>
    <n v="17.666666666666668"/>
    <n v="13.25"/>
    <m/>
    <n v="8"/>
    <n v="425"/>
    <m/>
    <n v="25"/>
    <n v="2"/>
    <n v="2"/>
    <n v="2"/>
    <s v="222"/>
    <s v="About to Sleep"/>
    <m/>
    <n v="425"/>
    <n v="1.1643835616438356"/>
    <n v="6.8705882352941181"/>
    <n v="91.035294117647069"/>
    <n v="91.035294117647055"/>
    <n v="352.23776223776224"/>
    <d v="2013-10-15T00:00:00"/>
    <s v="Unique"/>
  </r>
  <r>
    <n v="5029"/>
    <n v="1946"/>
    <s v="Graduation"/>
    <s v="Married"/>
    <n v="18100"/>
    <n v="0"/>
    <n v="0"/>
    <d v="2013-08-06T00:00:00"/>
    <n v="14"/>
    <n v="3"/>
    <n v="1"/>
    <n v="2"/>
    <n v="4"/>
    <n v="3"/>
    <n v="1"/>
    <x v="13"/>
    <x v="5"/>
    <n v="2"/>
    <n v="4"/>
    <n v="3"/>
    <n v="1"/>
    <n v="1"/>
    <n v="0"/>
    <n v="0"/>
    <n v="3"/>
    <n v="5"/>
    <n v="0"/>
    <n v="0"/>
    <n v="0"/>
    <n v="0"/>
    <n v="0"/>
    <n v="0"/>
    <n v="0"/>
    <x v="0"/>
    <n v="14"/>
    <n v="2.3333333333333335"/>
    <n v="3.5"/>
    <m/>
    <n v="4"/>
    <n v="424"/>
    <m/>
    <n v="25"/>
    <n v="5"/>
    <n v="1"/>
    <n v="1"/>
    <s v="511"/>
    <s v="Others"/>
    <m/>
    <n v="424"/>
    <n v="1.1616438356164382"/>
    <n v="3.4433962264150946"/>
    <n v="12.05188679245283"/>
    <n v="12.051886792452832"/>
    <n v="518.5046728971962"/>
    <d v="2013-08-20T00:00:00"/>
    <s v="Unique"/>
  </r>
  <r>
    <n v="10477"/>
    <n v="1973"/>
    <s v="PhD"/>
    <s v="Together"/>
    <n v="39435"/>
    <n v="1"/>
    <n v="0"/>
    <d v="2013-08-06T00:00:00"/>
    <n v="16"/>
    <n v="71"/>
    <n v="0"/>
    <n v="18"/>
    <n v="0"/>
    <n v="0"/>
    <n v="13"/>
    <x v="571"/>
    <x v="0"/>
    <n v="18"/>
    <s v=""/>
    <s v=""/>
    <n v="13"/>
    <n v="1"/>
    <n v="3"/>
    <n v="1"/>
    <n v="2"/>
    <n v="7"/>
    <n v="0"/>
    <n v="0"/>
    <n v="0"/>
    <n v="0"/>
    <n v="0"/>
    <n v="0"/>
    <n v="0"/>
    <x v="0"/>
    <n v="102"/>
    <n v="17"/>
    <n v="14.571428571428571"/>
    <m/>
    <n v="7"/>
    <n v="424"/>
    <m/>
    <n v="14.285714285714285"/>
    <n v="5"/>
    <n v="1"/>
    <n v="2"/>
    <s v="512"/>
    <s v="Others"/>
    <m/>
    <n v="424"/>
    <n v="1.1616438356164382"/>
    <n v="6.0259433962264159"/>
    <n v="87.806603773584911"/>
    <n v="87.806603773584911"/>
    <n v="518.5046728971962"/>
    <d v="2013-08-22T00:00:00"/>
    <s v="Unique"/>
  </r>
  <r>
    <n v="500"/>
    <n v="1977"/>
    <s v="Graduation"/>
    <s v="Together"/>
    <n v="96876"/>
    <n v="0"/>
    <n v="0"/>
    <d v="2013-08-06T00:00:00"/>
    <n v="79"/>
    <n v="908"/>
    <n v="43"/>
    <n v="735"/>
    <n v="40"/>
    <n v="194"/>
    <n v="21"/>
    <x v="573"/>
    <x v="98"/>
    <n v="735"/>
    <n v="40"/>
    <n v="194"/>
    <n v="21"/>
    <n v="1"/>
    <n v="7"/>
    <n v="7"/>
    <n v="9"/>
    <n v="2"/>
    <n v="1"/>
    <n v="0"/>
    <n v="0"/>
    <n v="1"/>
    <n v="1"/>
    <n v="1"/>
    <n v="0"/>
    <x v="0"/>
    <n v="1941"/>
    <n v="323.5"/>
    <n v="80.875"/>
    <m/>
    <n v="24"/>
    <n v="424"/>
    <m/>
    <n v="4.1666666666666661"/>
    <n v="2"/>
    <n v="5"/>
    <n v="5"/>
    <s v="255"/>
    <s v="Frequent Buyers"/>
    <m/>
    <n v="424"/>
    <n v="1.1616438356164382"/>
    <n v="20.660377358490567"/>
    <n v="1670.9080188679247"/>
    <n v="1670.9080188679247"/>
    <n v="20.467289719626166"/>
    <d v="2013-10-24T00:00:00"/>
    <s v="Unique"/>
  </r>
  <r>
    <n v="5519"/>
    <n v="1956"/>
    <s v="Graduation"/>
    <s v="Together"/>
    <n v="64090"/>
    <n v="0"/>
    <n v="1"/>
    <d v="2013-08-07T00:00:00"/>
    <n v="8"/>
    <n v="316"/>
    <n v="58"/>
    <n v="161"/>
    <n v="76"/>
    <n v="51"/>
    <n v="135"/>
    <x v="574"/>
    <x v="81"/>
    <n v="161"/>
    <n v="76"/>
    <n v="51"/>
    <n v="135"/>
    <n v="1"/>
    <n v="6"/>
    <n v="9"/>
    <n v="4"/>
    <n v="5"/>
    <n v="0"/>
    <n v="0"/>
    <n v="0"/>
    <n v="0"/>
    <n v="0"/>
    <n v="1"/>
    <n v="0"/>
    <x v="3"/>
    <n v="797"/>
    <n v="132.83333333333334"/>
    <n v="39.85"/>
    <m/>
    <n v="20"/>
    <n v="423"/>
    <m/>
    <n v="5"/>
    <n v="5"/>
    <n v="4"/>
    <n v="4"/>
    <s v="544"/>
    <s v="Loyal Customers"/>
    <m/>
    <n v="423"/>
    <n v="1.1589041095890411"/>
    <n v="17.257683215130022"/>
    <n v="687.71867612293147"/>
    <n v="687.71867612293147"/>
    <n v="65.270588235294113"/>
    <d v="2013-08-15T00:00:00"/>
    <s v="Unique"/>
  </r>
  <r>
    <n v="9964"/>
    <n v="1979"/>
    <s v="Graduation"/>
    <s v="Single"/>
    <n v="61825"/>
    <n v="0"/>
    <n v="1"/>
    <d v="2013-08-07T00:00:00"/>
    <n v="56"/>
    <n v="162"/>
    <n v="50"/>
    <n v="100"/>
    <n v="55"/>
    <n v="30"/>
    <n v="27"/>
    <x v="392"/>
    <x v="21"/>
    <n v="100"/>
    <n v="55"/>
    <n v="30"/>
    <n v="27"/>
    <n v="1"/>
    <n v="4"/>
    <n v="2"/>
    <n v="8"/>
    <n v="4"/>
    <n v="0"/>
    <n v="0"/>
    <n v="0"/>
    <n v="0"/>
    <n v="0"/>
    <n v="0"/>
    <n v="0"/>
    <x v="0"/>
    <n v="424"/>
    <n v="70.666666666666671"/>
    <n v="28.266666666666666"/>
    <m/>
    <n v="15"/>
    <n v="423"/>
    <m/>
    <n v="6.666666666666667"/>
    <n v="3"/>
    <n v="3"/>
    <n v="3"/>
    <s v="333"/>
    <s v="Needs Attention"/>
    <m/>
    <n v="423"/>
    <n v="1.1589041095890411"/>
    <n v="12.943262411347517"/>
    <n v="365.86288416075644"/>
    <n v="365.86288416075649"/>
    <n v="91.035294117647055"/>
    <d v="2013-10-02T00:00:00"/>
    <s v="Unique"/>
  </r>
  <r>
    <n v="1630"/>
    <n v="1979"/>
    <s v="Graduation"/>
    <s v="Single"/>
    <n v="61825"/>
    <n v="0"/>
    <n v="1"/>
    <d v="2013-08-07T00:00:00"/>
    <n v="56"/>
    <n v="162"/>
    <n v="50"/>
    <n v="100"/>
    <n v="55"/>
    <n v="30"/>
    <n v="27"/>
    <x v="392"/>
    <x v="21"/>
    <n v="100"/>
    <n v="55"/>
    <n v="30"/>
    <n v="27"/>
    <n v="1"/>
    <n v="4"/>
    <n v="2"/>
    <n v="8"/>
    <n v="4"/>
    <n v="0"/>
    <n v="0"/>
    <n v="0"/>
    <n v="0"/>
    <n v="0"/>
    <n v="0"/>
    <n v="0"/>
    <x v="0"/>
    <n v="424"/>
    <n v="70.666666666666671"/>
    <n v="28.266666666666666"/>
    <m/>
    <n v="15"/>
    <n v="423"/>
    <m/>
    <n v="6.666666666666667"/>
    <n v="3"/>
    <n v="3"/>
    <n v="3"/>
    <s v="333"/>
    <s v="Needs Attention"/>
    <m/>
    <n v="423"/>
    <n v="1.1589041095890411"/>
    <n v="12.943262411347517"/>
    <n v="365.86288416075644"/>
    <n v="365.86288416075649"/>
    <n v="143.08685446009389"/>
    <d v="2013-10-02T00:00:00"/>
    <s v="Unique"/>
  </r>
  <r>
    <n v="6634"/>
    <n v="1979"/>
    <s v="Master"/>
    <s v="Divorced"/>
    <n v="33462"/>
    <n v="1"/>
    <n v="0"/>
    <d v="2013-08-07T00:00:00"/>
    <n v="78"/>
    <n v="22"/>
    <n v="3"/>
    <n v="18"/>
    <n v="0"/>
    <n v="0"/>
    <n v="11"/>
    <x v="23"/>
    <x v="8"/>
    <n v="18"/>
    <s v=""/>
    <s v=""/>
    <n v="11"/>
    <n v="1"/>
    <n v="2"/>
    <n v="0"/>
    <n v="3"/>
    <n v="7"/>
    <n v="0"/>
    <n v="0"/>
    <n v="0"/>
    <n v="0"/>
    <n v="0"/>
    <n v="0"/>
    <n v="0"/>
    <x v="3"/>
    <n v="54"/>
    <n v="9"/>
    <n v="9"/>
    <m/>
    <n v="6"/>
    <n v="423"/>
    <m/>
    <n v="16.666666666666664"/>
    <n v="2"/>
    <n v="1"/>
    <n v="1"/>
    <s v="211"/>
    <s v="About to Sleep"/>
    <m/>
    <n v="423"/>
    <n v="1.1589041095890411"/>
    <n v="5.1773049645390072"/>
    <n v="46.595744680851062"/>
    <n v="46.595744680851062"/>
    <n v="54.707259953161596"/>
    <d v="2013-10-24T00:00:00"/>
    <s v="Unique"/>
  </r>
  <r>
    <n v="5547"/>
    <n v="1982"/>
    <s v="PhD"/>
    <s v="Married"/>
    <n v="84169"/>
    <n v="0"/>
    <n v="0"/>
    <d v="2013-08-07T00:00:00"/>
    <n v="9"/>
    <n v="1478"/>
    <n v="19"/>
    <n v="403"/>
    <n v="0"/>
    <n v="19"/>
    <n v="0"/>
    <x v="575"/>
    <x v="25"/>
    <n v="403"/>
    <s v=""/>
    <n v="19"/>
    <s v=""/>
    <n v="1"/>
    <n v="7"/>
    <n v="6"/>
    <n v="6"/>
    <n v="3"/>
    <n v="0"/>
    <n v="0"/>
    <n v="0"/>
    <n v="1"/>
    <n v="1"/>
    <n v="1"/>
    <n v="0"/>
    <x v="0"/>
    <n v="1919"/>
    <n v="319.83333333333331"/>
    <n v="95.95"/>
    <m/>
    <n v="20"/>
    <n v="423"/>
    <m/>
    <n v="5"/>
    <n v="5"/>
    <n v="4"/>
    <n v="5"/>
    <s v="545"/>
    <s v="Loyal Customers"/>
    <m/>
    <n v="423"/>
    <n v="1.1589041095890411"/>
    <n v="17.257683215130022"/>
    <n v="1655.8747044917257"/>
    <n v="1655.8747044917257"/>
    <n v="65.270588235294113"/>
    <d v="2013-08-16T00:00:00"/>
    <s v="Unique"/>
  </r>
  <r>
    <n v="8362"/>
    <n v="1982"/>
    <s v="PhD"/>
    <s v="Married"/>
    <n v="84169"/>
    <n v="0"/>
    <n v="0"/>
    <d v="2013-08-07T00:00:00"/>
    <n v="9"/>
    <n v="1478"/>
    <n v="19"/>
    <n v="403"/>
    <n v="0"/>
    <n v="19"/>
    <n v="0"/>
    <x v="575"/>
    <x v="25"/>
    <n v="403"/>
    <s v=""/>
    <n v="19"/>
    <s v=""/>
    <n v="1"/>
    <n v="7"/>
    <n v="6"/>
    <n v="6"/>
    <n v="3"/>
    <n v="0"/>
    <n v="0"/>
    <n v="0"/>
    <n v="1"/>
    <n v="1"/>
    <n v="1"/>
    <n v="0"/>
    <x v="3"/>
    <n v="1919"/>
    <n v="319.83333333333331"/>
    <n v="95.95"/>
    <m/>
    <n v="20"/>
    <n v="423"/>
    <m/>
    <n v="5"/>
    <n v="5"/>
    <n v="4"/>
    <n v="5"/>
    <s v="545"/>
    <s v="Loyal Customers"/>
    <m/>
    <n v="423"/>
    <n v="1.1589041095890411"/>
    <n v="17.257683215130022"/>
    <n v="1655.8747044917257"/>
    <n v="1655.8747044917257"/>
    <n v="445.7294117647059"/>
    <d v="2013-08-16T00:00:00"/>
    <s v="Unique"/>
  </r>
  <r>
    <n v="6969"/>
    <n v="1982"/>
    <s v="Graduation"/>
    <s v="Together"/>
    <n v="50272"/>
    <n v="1"/>
    <n v="0"/>
    <d v="2013-08-07T00:00:00"/>
    <n v="75"/>
    <n v="99"/>
    <n v="13"/>
    <n v="66"/>
    <n v="43"/>
    <n v="8"/>
    <n v="4"/>
    <x v="89"/>
    <x v="22"/>
    <n v="66"/>
    <n v="43"/>
    <n v="8"/>
    <n v="4"/>
    <n v="3"/>
    <n v="4"/>
    <n v="1"/>
    <n v="5"/>
    <n v="7"/>
    <n v="0"/>
    <n v="0"/>
    <n v="0"/>
    <n v="0"/>
    <n v="0"/>
    <n v="0"/>
    <n v="0"/>
    <x v="4"/>
    <n v="233"/>
    <n v="38.833333333333336"/>
    <n v="17.923076923076923"/>
    <m/>
    <n v="13"/>
    <n v="423"/>
    <m/>
    <n v="23.076923076923077"/>
    <n v="2"/>
    <n v="3"/>
    <n v="3"/>
    <s v="233"/>
    <s v="About to Sleep"/>
    <m/>
    <n v="423"/>
    <n v="1.1589041095890411"/>
    <n v="11.217494089834515"/>
    <n v="201.05200945626478"/>
    <n v="201.05200945626478"/>
    <n v="54.707259953161596"/>
    <d v="2013-10-21T00:00:00"/>
    <s v="Unique"/>
  </r>
  <r>
    <n v="11096"/>
    <n v="1952"/>
    <s v="2n Cycle"/>
    <s v="Together"/>
    <n v="57247"/>
    <n v="0"/>
    <n v="1"/>
    <d v="2013-08-08T00:00:00"/>
    <n v="50"/>
    <n v="99"/>
    <n v="4"/>
    <n v="32"/>
    <n v="37"/>
    <n v="54"/>
    <n v="6"/>
    <x v="89"/>
    <x v="16"/>
    <n v="32"/>
    <n v="37"/>
    <n v="54"/>
    <n v="6"/>
    <n v="2"/>
    <n v="2"/>
    <n v="1"/>
    <n v="7"/>
    <n v="2"/>
    <n v="0"/>
    <n v="0"/>
    <n v="0"/>
    <n v="0"/>
    <n v="0"/>
    <n v="0"/>
    <n v="0"/>
    <x v="0"/>
    <n v="232"/>
    <n v="38.666666666666664"/>
    <n v="19.333333333333332"/>
    <m/>
    <n v="12"/>
    <n v="422"/>
    <m/>
    <n v="16.666666666666664"/>
    <n v="3"/>
    <n v="2"/>
    <n v="3"/>
    <s v="323"/>
    <s v="Needs Attention"/>
    <m/>
    <n v="422"/>
    <n v="1.1561643835616437"/>
    <n v="10.37914691943128"/>
    <n v="200.66350710900474"/>
    <n v="200.66350710900474"/>
    <n v="1670.9080188679247"/>
    <d v="2013-09-27T00:00:00"/>
    <s v="Unique"/>
  </r>
  <r>
    <n v="1143"/>
    <n v="1972"/>
    <s v="Graduation"/>
    <s v="Married"/>
    <n v="22063"/>
    <n v="1"/>
    <n v="0"/>
    <d v="2013-08-08T00:00:00"/>
    <n v="43"/>
    <n v="7"/>
    <n v="10"/>
    <n v="13"/>
    <n v="3"/>
    <n v="11"/>
    <n v="11"/>
    <x v="4"/>
    <x v="17"/>
    <n v="13"/>
    <n v="3"/>
    <n v="11"/>
    <n v="11"/>
    <n v="2"/>
    <n v="2"/>
    <n v="0"/>
    <n v="3"/>
    <n v="7"/>
    <n v="0"/>
    <n v="0"/>
    <n v="0"/>
    <n v="0"/>
    <n v="0"/>
    <n v="0"/>
    <n v="0"/>
    <x v="2"/>
    <n v="55"/>
    <n v="9.1666666666666661"/>
    <n v="7.8571428571428568"/>
    <m/>
    <n v="7"/>
    <n v="422"/>
    <m/>
    <n v="28.571428571428569"/>
    <n v="3"/>
    <n v="1"/>
    <n v="1"/>
    <s v="311"/>
    <s v="Needs Attention"/>
    <m/>
    <n v="422"/>
    <n v="1.1561643835616437"/>
    <n v="6.0545023696682465"/>
    <n v="47.571090047393362"/>
    <n v="47.571090047393369"/>
    <n v="87.806603773584911"/>
    <d v="2013-09-20T00:00:00"/>
    <s v="Unique"/>
  </r>
  <r>
    <n v="8104"/>
    <n v="1951"/>
    <s v="PhD"/>
    <s v="Married"/>
    <n v="53312"/>
    <n v="0"/>
    <n v="0"/>
    <d v="2013-08-09T00:00:00"/>
    <n v="32"/>
    <n v="241"/>
    <n v="0"/>
    <n v="12"/>
    <n v="0"/>
    <n v="0"/>
    <n v="25"/>
    <x v="69"/>
    <x v="0"/>
    <n v="12"/>
    <s v=""/>
    <s v=""/>
    <n v="25"/>
    <n v="1"/>
    <n v="5"/>
    <n v="1"/>
    <n v="5"/>
    <n v="7"/>
    <n v="0"/>
    <n v="0"/>
    <n v="0"/>
    <n v="0"/>
    <n v="0"/>
    <n v="0"/>
    <n v="0"/>
    <x v="0"/>
    <n v="278"/>
    <n v="46.333333333333336"/>
    <n v="23.166666666666668"/>
    <m/>
    <n v="12"/>
    <n v="421"/>
    <m/>
    <n v="8.3333333333333321"/>
    <n v="4"/>
    <n v="2"/>
    <n v="3"/>
    <s v="423"/>
    <s v="Potential Loyalists"/>
    <m/>
    <n v="421"/>
    <n v="1.1534246575342466"/>
    <n v="10.403800475059382"/>
    <n v="241.02137767220904"/>
    <n v="241.02137767220901"/>
    <n v="201.05200945626478"/>
    <d v="2013-09-10T00:00:00"/>
    <s v="Unique"/>
  </r>
  <r>
    <n v="9166"/>
    <n v="1968"/>
    <s v="Graduation"/>
    <s v="Married"/>
    <n v="63967"/>
    <n v="0"/>
    <n v="1"/>
    <d v="2013-08-09T00:00:00"/>
    <n v="57"/>
    <n v="387"/>
    <n v="84"/>
    <n v="141"/>
    <n v="73"/>
    <n v="35"/>
    <n v="162"/>
    <x v="93"/>
    <x v="108"/>
    <n v="141"/>
    <n v="73"/>
    <n v="35"/>
    <n v="162"/>
    <n v="3"/>
    <n v="4"/>
    <n v="4"/>
    <n v="12"/>
    <n v="2"/>
    <n v="0"/>
    <n v="0"/>
    <n v="0"/>
    <n v="0"/>
    <n v="0"/>
    <n v="0"/>
    <n v="0"/>
    <x v="0"/>
    <n v="882"/>
    <n v="147"/>
    <n v="38.347826086956523"/>
    <m/>
    <n v="23"/>
    <n v="421"/>
    <m/>
    <n v="13.043478260869565"/>
    <n v="3"/>
    <n v="5"/>
    <n v="4"/>
    <s v="354"/>
    <s v="Frequent Buyers"/>
    <m/>
    <n v="421"/>
    <n v="1.1534246575342466"/>
    <n v="19.940617577197148"/>
    <n v="764.6793349168646"/>
    <n v="764.6793349168646"/>
    <n v="46.595744680851062"/>
    <d v="2013-10-05T00:00:00"/>
    <s v="Unique"/>
  </r>
  <r>
    <n v="760"/>
    <n v="1975"/>
    <s v="PhD"/>
    <s v="Divorced"/>
    <n v="60554"/>
    <n v="1"/>
    <n v="0"/>
    <d v="2013-08-09T00:00:00"/>
    <n v="8"/>
    <n v="588"/>
    <n v="7"/>
    <n v="76"/>
    <n v="110"/>
    <n v="15"/>
    <n v="15"/>
    <x v="576"/>
    <x v="48"/>
    <n v="76"/>
    <n v="110"/>
    <n v="15"/>
    <n v="15"/>
    <n v="2"/>
    <n v="8"/>
    <n v="4"/>
    <n v="9"/>
    <n v="6"/>
    <n v="0"/>
    <n v="0"/>
    <n v="0"/>
    <n v="0"/>
    <n v="0"/>
    <n v="0"/>
    <n v="0"/>
    <x v="3"/>
    <n v="811"/>
    <n v="135.16666666666666"/>
    <n v="35.260869565217391"/>
    <m/>
    <n v="23"/>
    <n v="421"/>
    <m/>
    <n v="8.695652173913043"/>
    <n v="5"/>
    <n v="5"/>
    <n v="4"/>
    <s v="554"/>
    <s v="Loyal Customers"/>
    <m/>
    <n v="421"/>
    <n v="1.1534246575342466"/>
    <n v="19.940617577197148"/>
    <n v="703.12351543942987"/>
    <n v="703.12351543942987"/>
    <n v="365.86288416075649"/>
    <d v="2013-08-17T00:00:00"/>
    <s v="Unique"/>
  </r>
  <r>
    <n v="1764"/>
    <n v="1975"/>
    <s v="Graduation"/>
    <s v="Single"/>
    <n v="33955"/>
    <n v="1"/>
    <n v="0"/>
    <d v="2013-08-09T00:00:00"/>
    <n v="92"/>
    <n v="100"/>
    <n v="2"/>
    <n v="128"/>
    <n v="23"/>
    <n v="7"/>
    <n v="10"/>
    <x v="45"/>
    <x v="12"/>
    <n v="128"/>
    <n v="23"/>
    <n v="7"/>
    <n v="10"/>
    <n v="4"/>
    <n v="5"/>
    <n v="1"/>
    <n v="5"/>
    <n v="8"/>
    <n v="0"/>
    <n v="0"/>
    <n v="0"/>
    <n v="0"/>
    <n v="0"/>
    <n v="0"/>
    <n v="0"/>
    <x v="3"/>
    <n v="270"/>
    <n v="45"/>
    <n v="18"/>
    <m/>
    <n v="15"/>
    <n v="421"/>
    <m/>
    <n v="26.666666666666668"/>
    <n v="1"/>
    <n v="3"/>
    <n v="3"/>
    <s v="133"/>
    <s v="Lost"/>
    <m/>
    <n v="421"/>
    <n v="1.1534246575342466"/>
    <n v="13.004750593824228"/>
    <n v="234.08551068883611"/>
    <n v="234.08551068883611"/>
    <n v="12.051886792452832"/>
    <d v="2013-11-09T00:00:00"/>
    <s v="Unique"/>
  </r>
  <r>
    <n v="10067"/>
    <n v="1976"/>
    <s v="2n Cycle"/>
    <s v="Together"/>
    <n v="25176"/>
    <n v="1"/>
    <n v="1"/>
    <d v="2013-08-10T00:00:00"/>
    <n v="79"/>
    <n v="4"/>
    <n v="0"/>
    <n v="4"/>
    <n v="0"/>
    <n v="0"/>
    <n v="5"/>
    <x v="198"/>
    <x v="0"/>
    <n v="4"/>
    <s v=""/>
    <s v=""/>
    <n v="5"/>
    <n v="1"/>
    <n v="1"/>
    <n v="0"/>
    <n v="2"/>
    <n v="7"/>
    <n v="0"/>
    <n v="0"/>
    <n v="0"/>
    <n v="0"/>
    <n v="0"/>
    <n v="0"/>
    <n v="0"/>
    <x v="5"/>
    <n v="13"/>
    <n v="2.1666666666666665"/>
    <n v="3.25"/>
    <m/>
    <n v="4"/>
    <n v="420"/>
    <m/>
    <n v="25"/>
    <n v="2"/>
    <n v="1"/>
    <n v="1"/>
    <s v="211"/>
    <s v="About to Sleep"/>
    <m/>
    <n v="420"/>
    <n v="1.1506849315068493"/>
    <n v="3.4761904761904763"/>
    <n v="11.297619047619047"/>
    <n v="11.297619047619047"/>
    <n v="365.86288416075649"/>
    <d v="2013-10-28T00:00:00"/>
    <s v="Unique"/>
  </r>
  <r>
    <n v="5268"/>
    <n v="1960"/>
    <s v="Graduation"/>
    <s v="Married"/>
    <n v="29440"/>
    <n v="1"/>
    <n v="1"/>
    <d v="2013-08-11T00:00:00"/>
    <n v="95"/>
    <n v="17"/>
    <n v="8"/>
    <n v="14"/>
    <n v="10"/>
    <n v="4"/>
    <n v="3"/>
    <x v="474"/>
    <x v="14"/>
    <n v="14"/>
    <n v="10"/>
    <n v="4"/>
    <n v="3"/>
    <n v="2"/>
    <n v="1"/>
    <n v="0"/>
    <n v="4"/>
    <n v="7"/>
    <n v="0"/>
    <n v="0"/>
    <n v="0"/>
    <n v="0"/>
    <n v="0"/>
    <n v="0"/>
    <n v="0"/>
    <x v="5"/>
    <n v="56"/>
    <n v="9.3333333333333339"/>
    <n v="8"/>
    <m/>
    <n v="7"/>
    <n v="419"/>
    <m/>
    <n v="28.571428571428569"/>
    <n v="1"/>
    <n v="1"/>
    <n v="1"/>
    <s v="111"/>
    <s v="Lost"/>
    <m/>
    <n v="419"/>
    <n v="1.1479452054794521"/>
    <n v="6.0978520286396174"/>
    <n v="48.782816229116939"/>
    <n v="48.782816229116939"/>
    <n v="1655.8747044917257"/>
    <d v="2013-11-14T00:00:00"/>
    <s v="Unique"/>
  </r>
  <r>
    <n v="5154"/>
    <n v="1972"/>
    <s v="Master"/>
    <s v="Divorced"/>
    <n v="37760"/>
    <n v="1"/>
    <n v="0"/>
    <d v="2013-08-11T00:00:00"/>
    <n v="54"/>
    <n v="26"/>
    <n v="3"/>
    <n v="13"/>
    <n v="2"/>
    <n v="10"/>
    <n v="0"/>
    <x v="492"/>
    <x v="8"/>
    <n v="13"/>
    <n v="2"/>
    <n v="10"/>
    <s v=""/>
    <n v="1"/>
    <n v="2"/>
    <n v="0"/>
    <n v="3"/>
    <n v="6"/>
    <n v="0"/>
    <n v="0"/>
    <n v="0"/>
    <n v="0"/>
    <n v="0"/>
    <n v="0"/>
    <n v="0"/>
    <x v="0"/>
    <n v="54"/>
    <n v="9"/>
    <n v="9"/>
    <m/>
    <n v="6"/>
    <n v="419"/>
    <m/>
    <n v="16.666666666666664"/>
    <n v="3"/>
    <n v="1"/>
    <n v="1"/>
    <s v="311"/>
    <s v="Needs Attention"/>
    <m/>
    <n v="419"/>
    <n v="1.1479452054794521"/>
    <n v="5.2267303102625293"/>
    <n v="47.040572792362767"/>
    <n v="47.040572792362767"/>
    <n v="1655.8747044917257"/>
    <d v="2013-10-04T00:00:00"/>
    <s v="Unique"/>
  </r>
  <r>
    <n v="7037"/>
    <n v="1974"/>
    <s v="PhD"/>
    <s v="Married"/>
    <n v="37087"/>
    <n v="1"/>
    <n v="0"/>
    <d v="2013-08-11T00:00:00"/>
    <n v="50"/>
    <n v="194"/>
    <n v="55"/>
    <n v="134"/>
    <n v="15"/>
    <n v="0"/>
    <n v="3"/>
    <x v="212"/>
    <x v="3"/>
    <n v="134"/>
    <n v="15"/>
    <s v=""/>
    <n v="3"/>
    <n v="3"/>
    <n v="4"/>
    <n v="2"/>
    <n v="8"/>
    <n v="6"/>
    <n v="0"/>
    <n v="0"/>
    <n v="0"/>
    <n v="0"/>
    <n v="0"/>
    <n v="0"/>
    <n v="0"/>
    <x v="3"/>
    <n v="401"/>
    <n v="66.833333333333329"/>
    <n v="23.588235294117649"/>
    <m/>
    <n v="17"/>
    <n v="419"/>
    <m/>
    <n v="17.647058823529413"/>
    <n v="3"/>
    <n v="3"/>
    <n v="3"/>
    <s v="333"/>
    <s v="Needs Attention"/>
    <m/>
    <n v="419"/>
    <n v="1.1479452054794521"/>
    <n v="14.809069212410501"/>
    <n v="349.3198090692124"/>
    <n v="349.3198090692124"/>
    <n v="687.71867612293147"/>
    <d v="2013-09-30T00:00:00"/>
    <s v="Unique"/>
  </r>
  <r>
    <n v="2886"/>
    <n v="1971"/>
    <s v="Master"/>
    <s v="Divorced"/>
    <n v="74290"/>
    <n v="0"/>
    <n v="1"/>
    <d v="2013-08-12T00:00:00"/>
    <n v="70"/>
    <n v="1121"/>
    <n v="0"/>
    <n v="72"/>
    <n v="0"/>
    <n v="12"/>
    <n v="12"/>
    <x v="577"/>
    <x v="0"/>
    <n v="72"/>
    <s v=""/>
    <n v="12"/>
    <n v="12"/>
    <n v="4"/>
    <n v="10"/>
    <n v="8"/>
    <n v="10"/>
    <n v="6"/>
    <n v="1"/>
    <n v="0"/>
    <n v="0"/>
    <n v="1"/>
    <n v="0"/>
    <n v="0"/>
    <n v="0"/>
    <x v="0"/>
    <n v="1217"/>
    <n v="202.83333333333334"/>
    <n v="38.03125"/>
    <m/>
    <n v="32"/>
    <n v="418"/>
    <m/>
    <n v="12.5"/>
    <n v="2"/>
    <n v="5"/>
    <n v="5"/>
    <s v="255"/>
    <s v="Frequent Buyers"/>
    <m/>
    <n v="418"/>
    <n v="1.1452054794520548"/>
    <n v="27.942583732057418"/>
    <n v="1062.6913875598086"/>
    <n v="1062.6913875598086"/>
    <n v="200.66350710900474"/>
    <d v="2013-10-21T00:00:00"/>
    <s v="Unique"/>
  </r>
  <r>
    <n v="1212"/>
    <n v="1973"/>
    <s v="Graduation"/>
    <s v="Married"/>
    <n v="52845"/>
    <n v="1"/>
    <n v="0"/>
    <d v="2013-08-13T00:00:00"/>
    <n v="7"/>
    <n v="384"/>
    <n v="25"/>
    <n v="292"/>
    <n v="130"/>
    <n v="41"/>
    <n v="64"/>
    <x v="480"/>
    <x v="69"/>
    <n v="292"/>
    <n v="130"/>
    <n v="41"/>
    <n v="64"/>
    <n v="3"/>
    <n v="8"/>
    <n v="8"/>
    <n v="6"/>
    <n v="6"/>
    <n v="0"/>
    <n v="0"/>
    <n v="1"/>
    <n v="0"/>
    <n v="0"/>
    <n v="0"/>
    <n v="0"/>
    <x v="0"/>
    <n v="936"/>
    <n v="156"/>
    <n v="37.44"/>
    <m/>
    <n v="25"/>
    <n v="417"/>
    <m/>
    <n v="12"/>
    <n v="5"/>
    <n v="5"/>
    <n v="4"/>
    <s v="554"/>
    <s v="Loyal Customers"/>
    <m/>
    <n v="417"/>
    <n v="1.1424657534246576"/>
    <n v="21.882494004796161"/>
    <n v="819.28057553956819"/>
    <n v="819.2805755395683"/>
    <n v="47.571090047393369"/>
    <d v="2013-08-20T00:00:00"/>
    <s v="Unique"/>
  </r>
  <r>
    <n v="5290"/>
    <n v="1964"/>
    <s v="PhD"/>
    <s v="Married"/>
    <n v="41551"/>
    <n v="1"/>
    <n v="1"/>
    <d v="2013-08-14T00:00:00"/>
    <n v="51"/>
    <n v="220"/>
    <n v="0"/>
    <n v="33"/>
    <n v="3"/>
    <n v="0"/>
    <n v="23"/>
    <x v="578"/>
    <x v="0"/>
    <n v="33"/>
    <n v="3"/>
    <s v=""/>
    <n v="23"/>
    <n v="5"/>
    <n v="5"/>
    <n v="1"/>
    <n v="5"/>
    <n v="8"/>
    <n v="0"/>
    <n v="0"/>
    <n v="0"/>
    <n v="0"/>
    <n v="0"/>
    <n v="0"/>
    <n v="0"/>
    <x v="2"/>
    <n v="279"/>
    <n v="46.5"/>
    <n v="17.4375"/>
    <m/>
    <n v="16"/>
    <n v="416"/>
    <m/>
    <n v="31.25"/>
    <n v="3"/>
    <n v="3"/>
    <n v="3"/>
    <s v="333"/>
    <s v="Needs Attention"/>
    <m/>
    <n v="416"/>
    <n v="1.1397260273972603"/>
    <n v="14.038461538461538"/>
    <n v="244.79567307692307"/>
    <n v="244.79567307692309"/>
    <n v="234.08551068883611"/>
    <d v="2013-10-04T00:00:00"/>
    <s v="Unique"/>
  </r>
  <r>
    <n v="5718"/>
    <n v="1950"/>
    <s v="Graduation"/>
    <s v="Married"/>
    <n v="80763"/>
    <n v="0"/>
    <n v="0"/>
    <d v="2013-08-15T00:00:00"/>
    <n v="17"/>
    <n v="674"/>
    <n v="168"/>
    <n v="108"/>
    <n v="192"/>
    <n v="42"/>
    <n v="231"/>
    <x v="512"/>
    <x v="107"/>
    <n v="108"/>
    <n v="192"/>
    <n v="42"/>
    <n v="231"/>
    <n v="1"/>
    <n v="5"/>
    <n v="11"/>
    <n v="6"/>
    <n v="3"/>
    <n v="1"/>
    <n v="0"/>
    <n v="0"/>
    <n v="0"/>
    <n v="1"/>
    <n v="1"/>
    <n v="0"/>
    <x v="3"/>
    <n v="1415"/>
    <n v="235.83333333333334"/>
    <n v="61.521739130434781"/>
    <m/>
    <n v="23"/>
    <n v="415"/>
    <m/>
    <n v="4.3478260869565215"/>
    <n v="5"/>
    <n v="5"/>
    <n v="5"/>
    <s v="555"/>
    <s v="Champions"/>
    <m/>
    <n v="415"/>
    <n v="1.1369863013698631"/>
    <n v="20.2289156626506"/>
    <n v="1244.5180722891564"/>
    <n v="1244.5180722891564"/>
    <n v="11.297619047619047"/>
    <d v="2013-09-01T00:00:00"/>
    <s v="Unique"/>
  </r>
  <r>
    <n v="7960"/>
    <n v="1962"/>
    <s v="2n Cycle"/>
    <s v="Together"/>
    <n v="82122"/>
    <n v="0"/>
    <n v="0"/>
    <d v="2013-08-15T00:00:00"/>
    <n v="89"/>
    <n v="734"/>
    <n v="22"/>
    <n v="350"/>
    <n v="151"/>
    <n v="25"/>
    <n v="100"/>
    <x v="579"/>
    <x v="83"/>
    <n v="350"/>
    <n v="151"/>
    <n v="25"/>
    <n v="100"/>
    <n v="1"/>
    <n v="3"/>
    <n v="9"/>
    <n v="13"/>
    <n v="1"/>
    <n v="0"/>
    <n v="0"/>
    <n v="0"/>
    <n v="0"/>
    <n v="1"/>
    <n v="0"/>
    <n v="0"/>
    <x v="0"/>
    <n v="1382"/>
    <n v="230.33333333333334"/>
    <n v="53.153846153846153"/>
    <m/>
    <n v="26"/>
    <n v="415"/>
    <m/>
    <n v="3.8461538461538463"/>
    <n v="1"/>
    <n v="5"/>
    <n v="5"/>
    <s v="155"/>
    <s v="Frequent Buyers"/>
    <m/>
    <n v="415"/>
    <n v="1.1369863013698631"/>
    <n v="22.867469879518069"/>
    <n v="1215.4939759036142"/>
    <n v="1215.4939759036145"/>
    <n v="764.6793349168646"/>
    <d v="2013-11-12T00:00:00"/>
    <s v="Unique"/>
  </r>
  <r>
    <n v="8234"/>
    <n v="1973"/>
    <s v="Basic"/>
    <s v="Together"/>
    <n v="27190"/>
    <n v="1"/>
    <n v="0"/>
    <d v="2013-08-15T00:00:00"/>
    <n v="13"/>
    <n v="1"/>
    <n v="6"/>
    <n v="7"/>
    <n v="0"/>
    <n v="1"/>
    <n v="3"/>
    <x v="42"/>
    <x v="43"/>
    <n v="7"/>
    <s v=""/>
    <n v="1"/>
    <n v="3"/>
    <n v="1"/>
    <n v="1"/>
    <n v="0"/>
    <n v="2"/>
    <n v="8"/>
    <n v="0"/>
    <n v="0"/>
    <n v="1"/>
    <n v="0"/>
    <n v="0"/>
    <n v="1"/>
    <n v="0"/>
    <x v="0"/>
    <n v="18"/>
    <n v="3"/>
    <n v="4.5"/>
    <m/>
    <n v="4"/>
    <n v="415"/>
    <m/>
    <n v="25"/>
    <n v="5"/>
    <n v="1"/>
    <n v="1"/>
    <s v="511"/>
    <s v="Others"/>
    <m/>
    <n v="415"/>
    <n v="1.1369863013698631"/>
    <n v="3.5180722891566263"/>
    <n v="15.831325301204819"/>
    <n v="15.831325301204817"/>
    <n v="47.040572792362767"/>
    <d v="2013-08-28T00:00:00"/>
    <s v="Unique"/>
  </r>
  <r>
    <n v="7617"/>
    <n v="1974"/>
    <s v="Graduation"/>
    <s v="Single"/>
    <n v="42373"/>
    <n v="1"/>
    <n v="1"/>
    <d v="2013-08-15T00:00:00"/>
    <n v="83"/>
    <n v="67"/>
    <n v="5"/>
    <n v="61"/>
    <n v="3"/>
    <n v="8"/>
    <n v="19"/>
    <x v="519"/>
    <x v="30"/>
    <n v="61"/>
    <n v="3"/>
    <n v="8"/>
    <n v="19"/>
    <n v="5"/>
    <n v="2"/>
    <n v="1"/>
    <n v="5"/>
    <n v="5"/>
    <n v="0"/>
    <n v="0"/>
    <n v="0"/>
    <n v="0"/>
    <n v="0"/>
    <n v="0"/>
    <n v="0"/>
    <x v="0"/>
    <n v="163"/>
    <n v="27.166666666666668"/>
    <n v="12.538461538461538"/>
    <m/>
    <n v="13"/>
    <n v="415"/>
    <m/>
    <n v="38.461538461538467"/>
    <n v="1"/>
    <n v="3"/>
    <n v="2"/>
    <s v="132"/>
    <s v="Lost"/>
    <m/>
    <n v="415"/>
    <n v="1.1369863013698631"/>
    <n v="11.433734939759034"/>
    <n v="143.3614457831325"/>
    <n v="143.36144578313252"/>
    <n v="241.02137767220901"/>
    <d v="2013-11-06T00:00:00"/>
    <s v="Unique"/>
  </r>
  <r>
    <n v="8210"/>
    <n v="1975"/>
    <s v="Master"/>
    <s v="Married"/>
    <n v="54730"/>
    <n v="0"/>
    <n v="1"/>
    <d v="2013-08-15T00:00:00"/>
    <n v="64"/>
    <n v="318"/>
    <n v="3"/>
    <n v="17"/>
    <n v="4"/>
    <n v="7"/>
    <n v="56"/>
    <x v="580"/>
    <x v="8"/>
    <n v="17"/>
    <n v="4"/>
    <n v="7"/>
    <n v="56"/>
    <n v="5"/>
    <n v="4"/>
    <n v="1"/>
    <n v="8"/>
    <n v="4"/>
    <n v="0"/>
    <n v="0"/>
    <n v="0"/>
    <n v="0"/>
    <n v="0"/>
    <n v="0"/>
    <n v="0"/>
    <x v="0"/>
    <n v="405"/>
    <n v="67.5"/>
    <n v="22.5"/>
    <m/>
    <n v="18"/>
    <n v="415"/>
    <m/>
    <n v="27.777777777777779"/>
    <n v="2"/>
    <n v="4"/>
    <n v="3"/>
    <s v="243"/>
    <s v="About to Sleep"/>
    <m/>
    <n v="415"/>
    <n v="1.1369863013698631"/>
    <n v="15.831325301204817"/>
    <n v="356.20481927710841"/>
    <n v="356.20481927710841"/>
    <n v="703.12351543942987"/>
    <d v="2013-10-18T00:00:00"/>
    <s v="Unique"/>
  </r>
  <r>
    <n v="2147"/>
    <n v="1969"/>
    <s v="Graduation"/>
    <s v="Together"/>
    <n v="76653"/>
    <n v="0"/>
    <n v="0"/>
    <d v="2013-08-16T00:00:00"/>
    <n v="91"/>
    <n v="736"/>
    <n v="63"/>
    <n v="946"/>
    <n v="219"/>
    <n v="189"/>
    <n v="126"/>
    <x v="157"/>
    <x v="50"/>
    <n v="946"/>
    <n v="219"/>
    <n v="189"/>
    <n v="126"/>
    <n v="1"/>
    <n v="4"/>
    <n v="7"/>
    <n v="11"/>
    <n v="2"/>
    <n v="1"/>
    <n v="0"/>
    <n v="0"/>
    <n v="0"/>
    <n v="1"/>
    <n v="0"/>
    <n v="0"/>
    <x v="0"/>
    <n v="2279"/>
    <n v="379.83333333333331"/>
    <n v="99.086956521739125"/>
    <m/>
    <n v="23"/>
    <n v="414"/>
    <m/>
    <n v="4.3478260869565215"/>
    <n v="1"/>
    <n v="5"/>
    <n v="5"/>
    <s v="155"/>
    <s v="Frequent Buyers"/>
    <m/>
    <n v="414"/>
    <n v="1.1342465753424658"/>
    <n v="20.277777777777779"/>
    <n v="2009.2632850241546"/>
    <n v="2009.2632850241546"/>
    <n v="349.3198090692124"/>
    <d v="2013-11-15T00:00:00"/>
    <s v="Unique"/>
  </r>
  <r>
    <n v="8945"/>
    <n v="1970"/>
    <s v="Graduation"/>
    <s v="Divorced"/>
    <n v="54137"/>
    <n v="0"/>
    <n v="1"/>
    <d v="2013-08-16T00:00:00"/>
    <n v="46"/>
    <n v="171"/>
    <n v="0"/>
    <n v="11"/>
    <n v="0"/>
    <n v="1"/>
    <n v="20"/>
    <x v="193"/>
    <x v="0"/>
    <n v="11"/>
    <s v=""/>
    <n v="1"/>
    <n v="20"/>
    <n v="2"/>
    <n v="4"/>
    <n v="1"/>
    <n v="4"/>
    <n v="6"/>
    <n v="0"/>
    <n v="0"/>
    <n v="0"/>
    <n v="0"/>
    <n v="0"/>
    <n v="0"/>
    <n v="0"/>
    <x v="3"/>
    <n v="203"/>
    <n v="33.833333333333336"/>
    <n v="18.454545454545453"/>
    <m/>
    <n v="11"/>
    <n v="414"/>
    <m/>
    <n v="18.181818181818183"/>
    <n v="3"/>
    <n v="2"/>
    <n v="3"/>
    <s v="323"/>
    <s v="Needs Attention"/>
    <m/>
    <n v="414"/>
    <n v="1.1342465753424658"/>
    <n v="9.6980676328502415"/>
    <n v="178.9734299516908"/>
    <n v="178.97342995169083"/>
    <n v="819.2805755395683"/>
    <d v="2013-10-01T00:00:00"/>
    <s v="Unique"/>
  </r>
  <r>
    <n v="9214"/>
    <n v="1991"/>
    <s v="Graduation"/>
    <s v="Married"/>
    <n v="42691"/>
    <n v="0"/>
    <n v="0"/>
    <d v="2013-08-16T00:00:00"/>
    <n v="48"/>
    <n v="179"/>
    <n v="2"/>
    <n v="64"/>
    <n v="38"/>
    <n v="17"/>
    <n v="58"/>
    <x v="50"/>
    <x v="12"/>
    <n v="64"/>
    <n v="38"/>
    <n v="17"/>
    <n v="58"/>
    <n v="1"/>
    <n v="5"/>
    <n v="1"/>
    <n v="6"/>
    <n v="5"/>
    <n v="0"/>
    <n v="0"/>
    <n v="0"/>
    <n v="0"/>
    <n v="0"/>
    <n v="0"/>
    <n v="0"/>
    <x v="0"/>
    <n v="358"/>
    <n v="59.666666666666664"/>
    <n v="27.53846153846154"/>
    <m/>
    <n v="13"/>
    <n v="414"/>
    <m/>
    <n v="7.6923076923076925"/>
    <n v="3"/>
    <n v="3"/>
    <n v="3"/>
    <s v="333"/>
    <s v="Needs Attention"/>
    <m/>
    <n v="414"/>
    <n v="1.1342465753424658"/>
    <n v="11.461352657004831"/>
    <n v="315.62801932367154"/>
    <n v="315.62801932367148"/>
    <n v="1062.6913875598086"/>
    <d v="2013-10-03T00:00:00"/>
    <s v="Unique"/>
  </r>
  <r>
    <n v="2995"/>
    <n v="1957"/>
    <s v="Master"/>
    <s v="Together"/>
    <n v="66636"/>
    <n v="0"/>
    <n v="0"/>
    <d v="2013-08-17T00:00:00"/>
    <n v="64"/>
    <n v="291"/>
    <n v="10"/>
    <n v="689"/>
    <n v="84"/>
    <n v="10"/>
    <n v="0"/>
    <x v="581"/>
    <x v="17"/>
    <n v="689"/>
    <n v="84"/>
    <n v="10"/>
    <s v=""/>
    <n v="1"/>
    <n v="3"/>
    <n v="4"/>
    <n v="9"/>
    <n v="1"/>
    <n v="0"/>
    <n v="0"/>
    <n v="0"/>
    <n v="0"/>
    <n v="0"/>
    <n v="0"/>
    <n v="0"/>
    <x v="0"/>
    <n v="1084"/>
    <n v="180.66666666666666"/>
    <n v="63.764705882352942"/>
    <m/>
    <n v="17"/>
    <n v="413"/>
    <m/>
    <n v="5.8823529411764701"/>
    <n v="2"/>
    <n v="3"/>
    <n v="4"/>
    <s v="234"/>
    <s v="About to Sleep"/>
    <m/>
    <n v="413"/>
    <n v="1.1315068493150684"/>
    <n v="15.024213075060533"/>
    <n v="958.01452784503635"/>
    <n v="958.01452784503635"/>
    <n v="143.36144578313252"/>
    <d v="2013-10-20T00:00:00"/>
    <s v="Unique"/>
  </r>
  <r>
    <n v="8414"/>
    <n v="1962"/>
    <s v="PhD"/>
    <s v="Single"/>
    <n v="33419"/>
    <n v="0"/>
    <n v="1"/>
    <d v="2013-08-17T00:00:00"/>
    <n v="76"/>
    <n v="56"/>
    <n v="0"/>
    <n v="12"/>
    <n v="0"/>
    <n v="0"/>
    <n v="18"/>
    <x v="281"/>
    <x v="0"/>
    <n v="12"/>
    <s v=""/>
    <s v=""/>
    <n v="18"/>
    <n v="2"/>
    <n v="2"/>
    <n v="0"/>
    <n v="4"/>
    <n v="7"/>
    <n v="0"/>
    <n v="0"/>
    <n v="0"/>
    <n v="0"/>
    <n v="0"/>
    <n v="0"/>
    <n v="0"/>
    <x v="0"/>
    <n v="86"/>
    <n v="14.333333333333334"/>
    <n v="10.75"/>
    <m/>
    <n v="8"/>
    <n v="413"/>
    <m/>
    <n v="25"/>
    <n v="2"/>
    <n v="2"/>
    <n v="2"/>
    <s v="222"/>
    <s v="About to Sleep"/>
    <m/>
    <n v="413"/>
    <n v="1.1315068493150684"/>
    <n v="7.0702179176755457"/>
    <n v="76.004842615012123"/>
    <n v="76.004842615012109"/>
    <n v="1215.4939759036145"/>
    <d v="2013-11-01T00:00:00"/>
    <s v="Unique"/>
  </r>
  <r>
    <n v="9523"/>
    <n v="1982"/>
    <s v="Graduation"/>
    <s v="Together"/>
    <n v="40479"/>
    <n v="1"/>
    <n v="0"/>
    <d v="2013-08-17T00:00:00"/>
    <n v="95"/>
    <n v="5"/>
    <n v="0"/>
    <n v="8"/>
    <n v="2"/>
    <n v="0"/>
    <n v="0"/>
    <x v="5"/>
    <x v="0"/>
    <n v="8"/>
    <n v="2"/>
    <s v=""/>
    <s v=""/>
    <n v="1"/>
    <n v="0"/>
    <n v="0"/>
    <n v="3"/>
    <n v="4"/>
    <n v="0"/>
    <n v="0"/>
    <n v="0"/>
    <n v="0"/>
    <n v="0"/>
    <n v="0"/>
    <n v="0"/>
    <x v="0"/>
    <n v="15"/>
    <n v="2.5"/>
    <n v="3.75"/>
    <m/>
    <n v="4"/>
    <n v="413"/>
    <m/>
    <n v="25"/>
    <n v="1"/>
    <n v="1"/>
    <n v="1"/>
    <s v="111"/>
    <s v="Lost"/>
    <m/>
    <n v="413"/>
    <n v="1.1315068493150684"/>
    <n v="3.5351089588377729"/>
    <n v="13.256658595641648"/>
    <n v="13.256658595641648"/>
    <n v="244.79567307692309"/>
    <d v="2013-11-20T00:00:00"/>
    <s v="Unique"/>
  </r>
  <r>
    <n v="9242"/>
    <n v="1990"/>
    <s v="Graduation"/>
    <s v="Single"/>
    <n v="64509"/>
    <n v="0"/>
    <n v="0"/>
    <d v="2013-08-17T00:00:00"/>
    <n v="19"/>
    <n v="836"/>
    <n v="185"/>
    <n v="575"/>
    <n v="24"/>
    <n v="25"/>
    <n v="77"/>
    <x v="582"/>
    <x v="24"/>
    <n v="575"/>
    <n v="24"/>
    <n v="25"/>
    <n v="77"/>
    <n v="1"/>
    <n v="6"/>
    <n v="3"/>
    <n v="9"/>
    <n v="4"/>
    <n v="0"/>
    <n v="0"/>
    <n v="1"/>
    <n v="0"/>
    <n v="0"/>
    <n v="1"/>
    <n v="0"/>
    <x v="3"/>
    <n v="1722"/>
    <n v="287"/>
    <n v="90.631578947368425"/>
    <m/>
    <n v="19"/>
    <n v="413"/>
    <m/>
    <n v="5.2631578947368416"/>
    <n v="5"/>
    <n v="4"/>
    <n v="5"/>
    <s v="545"/>
    <s v="Loyal Customers"/>
    <m/>
    <n v="413"/>
    <n v="1.1315068493150684"/>
    <n v="16.791767554479421"/>
    <n v="1521.8644067796613"/>
    <n v="1521.8644067796611"/>
    <n v="356.20481927710841"/>
    <d v="2013-09-05T00:00:00"/>
    <s v="Unique"/>
  </r>
  <r>
    <n v="4381"/>
    <n v="1971"/>
    <s v="PhD"/>
    <s v="Married"/>
    <n v="46463"/>
    <n v="1"/>
    <n v="1"/>
    <d v="2013-08-18T00:00:00"/>
    <n v="56"/>
    <n v="163"/>
    <n v="2"/>
    <n v="40"/>
    <n v="8"/>
    <n v="11"/>
    <n v="11"/>
    <x v="56"/>
    <x v="12"/>
    <n v="40"/>
    <n v="8"/>
    <n v="11"/>
    <n v="11"/>
    <n v="7"/>
    <n v="3"/>
    <n v="1"/>
    <n v="6"/>
    <n v="6"/>
    <n v="0"/>
    <n v="0"/>
    <n v="0"/>
    <n v="0"/>
    <n v="0"/>
    <n v="0"/>
    <n v="0"/>
    <x v="0"/>
    <n v="235"/>
    <n v="39.166666666666664"/>
    <n v="13.823529411764707"/>
    <m/>
    <n v="17"/>
    <n v="412"/>
    <m/>
    <n v="41.17647058823529"/>
    <n v="3"/>
    <n v="3"/>
    <n v="3"/>
    <s v="333"/>
    <s v="Needs Attention"/>
    <m/>
    <n v="412"/>
    <n v="1.1287671232876713"/>
    <n v="15.060679611650485"/>
    <n v="208.19174757281553"/>
    <n v="208.19174757281553"/>
    <n v="1244.5180722891564"/>
    <d v="2013-10-13T00:00:00"/>
    <s v="Unique"/>
  </r>
  <r>
    <n v="9483"/>
    <n v="1959"/>
    <s v="Graduation"/>
    <s v="Together"/>
    <n v="57957"/>
    <n v="0"/>
    <n v="1"/>
    <d v="2013-08-19T00:00:00"/>
    <n v="24"/>
    <n v="290"/>
    <n v="59"/>
    <n v="177"/>
    <n v="77"/>
    <n v="5"/>
    <n v="29"/>
    <x v="583"/>
    <x v="63"/>
    <n v="177"/>
    <n v="77"/>
    <n v="5"/>
    <n v="29"/>
    <n v="7"/>
    <n v="4"/>
    <n v="6"/>
    <n v="8"/>
    <n v="3"/>
    <n v="0"/>
    <n v="0"/>
    <n v="0"/>
    <n v="0"/>
    <n v="0"/>
    <n v="0"/>
    <n v="1"/>
    <x v="2"/>
    <n v="637"/>
    <n v="106.16666666666667"/>
    <n v="25.48"/>
    <m/>
    <n v="25"/>
    <n v="411"/>
    <m/>
    <n v="28.000000000000004"/>
    <n v="4"/>
    <n v="5"/>
    <n v="3"/>
    <s v="453"/>
    <s v="Frequent Buyers"/>
    <m/>
    <n v="411"/>
    <n v="1.1260273972602739"/>
    <n v="22.201946472019465"/>
    <n v="565.70559610705595"/>
    <n v="565.70559610705595"/>
    <n v="315.62801932367148"/>
    <d v="2013-09-12T00:00:00"/>
    <s v="Unique"/>
  </r>
  <r>
    <n v="7930"/>
    <n v="1969"/>
    <s v="Master"/>
    <s v="Single"/>
    <n v="26877"/>
    <n v="0"/>
    <n v="0"/>
    <d v="2013-08-19T00:00:00"/>
    <n v="74"/>
    <n v="101"/>
    <n v="13"/>
    <n v="76"/>
    <n v="20"/>
    <n v="18"/>
    <n v="40"/>
    <x v="584"/>
    <x v="22"/>
    <n v="76"/>
    <n v="20"/>
    <n v="18"/>
    <n v="40"/>
    <n v="2"/>
    <n v="3"/>
    <n v="1"/>
    <n v="6"/>
    <n v="6"/>
    <n v="0"/>
    <n v="0"/>
    <n v="0"/>
    <n v="0"/>
    <n v="0"/>
    <n v="0"/>
    <n v="0"/>
    <x v="0"/>
    <n v="268"/>
    <n v="44.666666666666664"/>
    <n v="22.333333333333332"/>
    <m/>
    <n v="12"/>
    <n v="411"/>
    <m/>
    <n v="16.666666666666664"/>
    <n v="2"/>
    <n v="2"/>
    <n v="3"/>
    <s v="223"/>
    <s v="About to Sleep"/>
    <m/>
    <n v="411"/>
    <n v="1.1260273972602739"/>
    <n v="10.656934306569344"/>
    <n v="238.00486618004868"/>
    <n v="238.00486618004868"/>
    <n v="15.831325301204817"/>
    <d v="2013-11-01T00:00:00"/>
    <s v="Unique"/>
  </r>
  <r>
    <n v="10489"/>
    <n v="1973"/>
    <s v="Graduation"/>
    <s v="Married"/>
    <n v="92955"/>
    <n v="0"/>
    <n v="0"/>
    <d v="2013-08-19T00:00:00"/>
    <n v="35"/>
    <n v="693"/>
    <n v="21"/>
    <n v="925"/>
    <n v="31"/>
    <n v="24"/>
    <n v="84"/>
    <x v="585"/>
    <x v="1"/>
    <n v="925"/>
    <n v="31"/>
    <n v="24"/>
    <n v="84"/>
    <n v="1"/>
    <n v="6"/>
    <n v="7"/>
    <n v="9"/>
    <n v="2"/>
    <n v="1"/>
    <n v="0"/>
    <n v="0"/>
    <n v="0"/>
    <n v="1"/>
    <n v="1"/>
    <n v="0"/>
    <x v="3"/>
    <n v="1778"/>
    <n v="296.33333333333331"/>
    <n v="77.304347826086953"/>
    <m/>
    <n v="23"/>
    <n v="411"/>
    <m/>
    <n v="4.3478260869565215"/>
    <n v="4"/>
    <n v="5"/>
    <n v="5"/>
    <s v="455"/>
    <s v="Frequent Buyers"/>
    <m/>
    <n v="411"/>
    <n v="1.1260273972602739"/>
    <n v="20.42579075425791"/>
    <n v="1579.0024330900244"/>
    <n v="1579.0024330900244"/>
    <n v="2009.2632850241546"/>
    <d v="2013-09-23T00:00:00"/>
    <s v="Unique"/>
  </r>
  <r>
    <n v="6142"/>
    <n v="1943"/>
    <s v="Master"/>
    <s v="Married"/>
    <n v="65073"/>
    <n v="0"/>
    <n v="0"/>
    <d v="2013-08-20T00:00:00"/>
    <n v="65"/>
    <n v="629"/>
    <n v="17"/>
    <n v="177"/>
    <n v="69"/>
    <n v="0"/>
    <n v="8"/>
    <x v="464"/>
    <x v="4"/>
    <n v="177"/>
    <n v="69"/>
    <s v=""/>
    <n v="8"/>
    <n v="1"/>
    <n v="5"/>
    <n v="3"/>
    <n v="5"/>
    <n v="2"/>
    <n v="0"/>
    <n v="0"/>
    <n v="0"/>
    <n v="0"/>
    <n v="0"/>
    <n v="0"/>
    <n v="1"/>
    <x v="0"/>
    <n v="900"/>
    <n v="150"/>
    <n v="64.285714285714292"/>
    <m/>
    <n v="14"/>
    <n v="410"/>
    <m/>
    <n v="7.1428571428571423"/>
    <n v="2"/>
    <n v="3"/>
    <n v="4"/>
    <s v="234"/>
    <s v="About to Sleep"/>
    <m/>
    <n v="410"/>
    <n v="1.1232876712328768"/>
    <n v="12.463414634146341"/>
    <n v="801.21951219512198"/>
    <n v="801.21951219512187"/>
    <n v="13.256658595641648"/>
    <d v="2013-10-24T00:00:00"/>
    <s v="Unique"/>
  </r>
  <r>
    <n v="5429"/>
    <n v="1948"/>
    <s v="PhD"/>
    <s v="Married"/>
    <n v="45579"/>
    <n v="0"/>
    <n v="1"/>
    <d v="2013-08-20T00:00:00"/>
    <n v="10"/>
    <n v="145"/>
    <n v="1"/>
    <n v="33"/>
    <n v="2"/>
    <n v="1"/>
    <n v="1"/>
    <x v="220"/>
    <x v="5"/>
    <n v="33"/>
    <n v="2"/>
    <n v="1"/>
    <n v="1"/>
    <n v="1"/>
    <n v="4"/>
    <n v="1"/>
    <n v="4"/>
    <n v="6"/>
    <n v="0"/>
    <n v="0"/>
    <n v="0"/>
    <n v="0"/>
    <n v="0"/>
    <n v="0"/>
    <n v="0"/>
    <x v="0"/>
    <n v="183"/>
    <n v="30.5"/>
    <n v="18.3"/>
    <m/>
    <n v="10"/>
    <n v="410"/>
    <m/>
    <n v="10"/>
    <n v="5"/>
    <n v="2"/>
    <n v="2"/>
    <s v="522"/>
    <s v="Others"/>
    <m/>
    <n v="410"/>
    <n v="1.1232876712328768"/>
    <n v="8.9024390243902438"/>
    <n v="162.91463414634146"/>
    <n v="162.91463414634146"/>
    <n v="565.70559610705595"/>
    <d v="2013-08-30T00:00:00"/>
    <s v="Unique"/>
  </r>
  <r>
    <n v="2730"/>
    <n v="1955"/>
    <s v="Graduation"/>
    <s v="Single"/>
    <n v="80317"/>
    <n v="0"/>
    <n v="0"/>
    <d v="2013-08-20T00:00:00"/>
    <n v="64"/>
    <n v="536"/>
    <n v="11"/>
    <n v="387"/>
    <n v="149"/>
    <n v="91"/>
    <n v="57"/>
    <x v="137"/>
    <x v="113"/>
    <n v="387"/>
    <n v="149"/>
    <n v="91"/>
    <n v="57"/>
    <n v="1"/>
    <n v="3"/>
    <n v="4"/>
    <n v="10"/>
    <n v="1"/>
    <n v="0"/>
    <n v="0"/>
    <n v="0"/>
    <n v="0"/>
    <n v="0"/>
    <n v="0"/>
    <n v="0"/>
    <x v="2"/>
    <n v="1231"/>
    <n v="205.16666666666666"/>
    <n v="68.388888888888886"/>
    <m/>
    <n v="18"/>
    <n v="410"/>
    <m/>
    <n v="5.5555555555555554"/>
    <n v="2"/>
    <n v="4"/>
    <n v="5"/>
    <s v="245"/>
    <s v="Big Spenders"/>
    <m/>
    <n v="410"/>
    <n v="1.1232876712328768"/>
    <n v="16.024390243902438"/>
    <n v="1095.8902439024389"/>
    <n v="1095.8902439024389"/>
    <n v="76.004842615012109"/>
    <d v="2013-10-23T00:00:00"/>
    <s v="Unique"/>
  </r>
  <r>
    <n v="4179"/>
    <n v="1959"/>
    <s v="Graduation"/>
    <s v="Together"/>
    <n v="24221"/>
    <n v="0"/>
    <n v="0"/>
    <d v="2013-08-20T00:00:00"/>
    <n v="94"/>
    <n v="8"/>
    <n v="9"/>
    <n v="9"/>
    <n v="2"/>
    <n v="5"/>
    <n v="22"/>
    <x v="76"/>
    <x v="13"/>
    <n v="9"/>
    <n v="2"/>
    <n v="5"/>
    <n v="22"/>
    <n v="1"/>
    <n v="1"/>
    <n v="1"/>
    <n v="3"/>
    <n v="4"/>
    <n v="0"/>
    <n v="0"/>
    <n v="0"/>
    <n v="0"/>
    <n v="0"/>
    <n v="0"/>
    <n v="0"/>
    <x v="0"/>
    <n v="55"/>
    <n v="9.1666666666666661"/>
    <n v="9.1666666666666661"/>
    <m/>
    <n v="6"/>
    <n v="410"/>
    <m/>
    <n v="16.666666666666664"/>
    <n v="1"/>
    <n v="1"/>
    <n v="1"/>
    <s v="111"/>
    <s v="Lost"/>
    <m/>
    <n v="410"/>
    <n v="1.1232876712328768"/>
    <n v="5.3414634146341458"/>
    <n v="48.963414634146332"/>
    <n v="48.963414634146339"/>
    <n v="178.97342995169083"/>
    <d v="2013-11-22T00:00:00"/>
    <s v="Unique"/>
  </r>
  <r>
    <n v="8286"/>
    <n v="1965"/>
    <s v="PhD"/>
    <s v="Together"/>
    <n v="51717"/>
    <n v="0"/>
    <n v="1"/>
    <d v="2013-08-20T00:00:00"/>
    <n v="55"/>
    <n v="98"/>
    <n v="1"/>
    <n v="17"/>
    <n v="0"/>
    <n v="1"/>
    <n v="5"/>
    <x v="125"/>
    <x v="5"/>
    <n v="17"/>
    <s v=""/>
    <n v="1"/>
    <n v="5"/>
    <n v="1"/>
    <n v="3"/>
    <n v="0"/>
    <n v="4"/>
    <n v="7"/>
    <n v="0"/>
    <n v="0"/>
    <n v="0"/>
    <n v="1"/>
    <n v="0"/>
    <n v="0"/>
    <n v="0"/>
    <x v="3"/>
    <n v="122"/>
    <n v="20.333333333333332"/>
    <n v="15.25"/>
    <m/>
    <n v="8"/>
    <n v="410"/>
    <m/>
    <n v="12.5"/>
    <n v="3"/>
    <n v="2"/>
    <n v="2"/>
    <s v="322"/>
    <s v="Needs Attention"/>
    <m/>
    <n v="410"/>
    <n v="1.1232876712328768"/>
    <n v="7.1219512195121952"/>
    <n v="108.60975609756098"/>
    <n v="108.60975609756098"/>
    <n v="1521.8644067796611"/>
    <d v="2013-10-14T00:00:00"/>
    <s v="Unique"/>
  </r>
  <r>
    <n v="6912"/>
    <n v="1967"/>
    <s v="PhD"/>
    <s v="Married"/>
    <n v="63246"/>
    <n v="0"/>
    <n v="2"/>
    <d v="2013-08-20T00:00:00"/>
    <n v="60"/>
    <n v="593"/>
    <n v="30"/>
    <n v="91"/>
    <n v="29"/>
    <n v="22"/>
    <n v="7"/>
    <x v="586"/>
    <x v="78"/>
    <n v="91"/>
    <n v="29"/>
    <n v="22"/>
    <n v="7"/>
    <n v="1"/>
    <n v="6"/>
    <n v="3"/>
    <n v="12"/>
    <n v="4"/>
    <n v="0"/>
    <n v="0"/>
    <n v="0"/>
    <n v="0"/>
    <n v="0"/>
    <n v="0"/>
    <n v="0"/>
    <x v="0"/>
    <n v="772"/>
    <n v="128.66666666666666"/>
    <n v="35.090909090909093"/>
    <m/>
    <n v="22"/>
    <n v="410"/>
    <m/>
    <n v="4.5454545454545459"/>
    <n v="2"/>
    <n v="4"/>
    <n v="4"/>
    <s v="244"/>
    <s v="About to Sleep"/>
    <m/>
    <n v="410"/>
    <n v="1.1232876712328768"/>
    <n v="19.585365853658537"/>
    <n v="687.26829268292693"/>
    <n v="687.26829268292681"/>
    <n v="958.01452784503635"/>
    <d v="2013-10-19T00:00:00"/>
    <s v="Unique"/>
  </r>
  <r>
    <n v="577"/>
    <n v="1976"/>
    <s v="2n Cycle"/>
    <s v="Together"/>
    <n v="26907"/>
    <n v="1"/>
    <n v="1"/>
    <d v="2013-08-20T00:00:00"/>
    <n v="10"/>
    <n v="9"/>
    <n v="1"/>
    <n v="7"/>
    <n v="0"/>
    <n v="3"/>
    <n v="2"/>
    <x v="6"/>
    <x v="5"/>
    <n v="7"/>
    <s v=""/>
    <n v="3"/>
    <n v="2"/>
    <n v="2"/>
    <n v="1"/>
    <n v="0"/>
    <n v="3"/>
    <n v="7"/>
    <n v="0"/>
    <n v="0"/>
    <n v="0"/>
    <n v="0"/>
    <n v="0"/>
    <n v="0"/>
    <n v="0"/>
    <x v="0"/>
    <n v="22"/>
    <n v="3.6666666666666665"/>
    <n v="3.6666666666666665"/>
    <m/>
    <n v="6"/>
    <n v="410"/>
    <m/>
    <n v="33.333333333333329"/>
    <n v="5"/>
    <n v="1"/>
    <n v="1"/>
    <s v="511"/>
    <s v="Others"/>
    <m/>
    <n v="410"/>
    <n v="1.1232876712328768"/>
    <n v="5.3414634146341458"/>
    <n v="19.585365853658534"/>
    <n v="19.585365853658537"/>
    <n v="1579.0024330900244"/>
    <d v="2013-08-30T00:00:00"/>
    <s v="Unique"/>
  </r>
  <r>
    <n v="8702"/>
    <n v="1976"/>
    <s v="2n Cycle"/>
    <s v="Together"/>
    <n v="26907"/>
    <n v="1"/>
    <n v="1"/>
    <d v="2013-08-20T00:00:00"/>
    <n v="10"/>
    <n v="9"/>
    <n v="1"/>
    <n v="7"/>
    <n v="0"/>
    <n v="3"/>
    <n v="2"/>
    <x v="6"/>
    <x v="5"/>
    <n v="7"/>
    <s v=""/>
    <n v="3"/>
    <n v="2"/>
    <n v="2"/>
    <n v="1"/>
    <n v="0"/>
    <n v="3"/>
    <n v="7"/>
    <n v="0"/>
    <n v="0"/>
    <n v="0"/>
    <n v="0"/>
    <n v="0"/>
    <n v="0"/>
    <n v="0"/>
    <x v="4"/>
    <n v="22"/>
    <n v="3.6666666666666665"/>
    <n v="3.6666666666666665"/>
    <m/>
    <n v="6"/>
    <n v="410"/>
    <m/>
    <n v="33.333333333333329"/>
    <n v="5"/>
    <n v="1"/>
    <n v="1"/>
    <s v="511"/>
    <s v="Others"/>
    <m/>
    <n v="410"/>
    <n v="1.1232876712328768"/>
    <n v="5.3414634146341458"/>
    <n v="19.585365853658534"/>
    <n v="19.585365853658537"/>
    <n v="238.00486618004868"/>
    <d v="2013-08-30T00:00:00"/>
    <s v="Unique"/>
  </r>
  <r>
    <n v="2797"/>
    <n v="1977"/>
    <s v="Graduation"/>
    <s v="Married"/>
    <n v="72117"/>
    <n v="0"/>
    <n v="1"/>
    <d v="2013-08-20T00:00:00"/>
    <n v="34"/>
    <n v="707"/>
    <n v="20"/>
    <n v="171"/>
    <n v="65"/>
    <n v="60"/>
    <n v="50"/>
    <x v="360"/>
    <x v="54"/>
    <n v="171"/>
    <n v="65"/>
    <n v="60"/>
    <n v="50"/>
    <n v="1"/>
    <n v="9"/>
    <n v="7"/>
    <n v="9"/>
    <n v="5"/>
    <n v="0"/>
    <n v="0"/>
    <n v="0"/>
    <n v="0"/>
    <n v="0"/>
    <n v="0"/>
    <n v="0"/>
    <x v="0"/>
    <n v="1073"/>
    <n v="178.83333333333334"/>
    <n v="41.269230769230766"/>
    <m/>
    <n v="26"/>
    <n v="410"/>
    <m/>
    <n v="3.8461538461538463"/>
    <n v="4"/>
    <n v="5"/>
    <n v="4"/>
    <s v="454"/>
    <s v="Frequent Buyers"/>
    <m/>
    <n v="410"/>
    <n v="1.1232876712328768"/>
    <n v="23.146341463414632"/>
    <n v="955.23170731707307"/>
    <n v="955.23170731707307"/>
    <n v="208.19174757281553"/>
    <d v="2013-09-23T00:00:00"/>
    <s v="Unique"/>
  </r>
  <r>
    <n v="6770"/>
    <n v="1985"/>
    <s v="Graduation"/>
    <s v="Married"/>
    <n v="21355"/>
    <n v="1"/>
    <n v="0"/>
    <d v="2013-08-20T00:00:00"/>
    <n v="5"/>
    <n v="5"/>
    <n v="13"/>
    <n v="14"/>
    <n v="0"/>
    <n v="5"/>
    <n v="31"/>
    <x v="5"/>
    <x v="22"/>
    <n v="14"/>
    <s v=""/>
    <n v="5"/>
    <n v="31"/>
    <n v="2"/>
    <n v="2"/>
    <n v="1"/>
    <n v="2"/>
    <n v="6"/>
    <n v="0"/>
    <n v="0"/>
    <n v="1"/>
    <n v="0"/>
    <n v="0"/>
    <n v="1"/>
    <n v="0"/>
    <x v="1"/>
    <n v="68"/>
    <n v="11.333333333333334"/>
    <n v="9.7142857142857135"/>
    <m/>
    <n v="7"/>
    <n v="410"/>
    <m/>
    <n v="28.571428571428569"/>
    <n v="5"/>
    <n v="1"/>
    <n v="2"/>
    <s v="512"/>
    <s v="Others"/>
    <m/>
    <n v="410"/>
    <n v="1.1232876712328768"/>
    <n v="6.2317073170731705"/>
    <n v="60.536585365853654"/>
    <n v="60.536585365853654"/>
    <n v="48.963414634146339"/>
    <d v="2013-08-25T00:00:00"/>
    <s v="Unique"/>
  </r>
  <r>
    <n v="4141"/>
    <n v="1965"/>
    <s v="Graduation"/>
    <s v="Together"/>
    <n v="71613"/>
    <n v="0"/>
    <n v="0"/>
    <d v="2013-08-21T00:00:00"/>
    <n v="26"/>
    <n v="426"/>
    <n v="49"/>
    <n v="127"/>
    <n v="111"/>
    <n v="21"/>
    <n v="42"/>
    <x v="587"/>
    <x v="133"/>
    <n v="127"/>
    <n v="111"/>
    <n v="21"/>
    <n v="42"/>
    <n v="1"/>
    <n v="8"/>
    <n v="2"/>
    <n v="10"/>
    <n v="4"/>
    <n v="0"/>
    <n v="0"/>
    <n v="0"/>
    <n v="0"/>
    <n v="0"/>
    <n v="0"/>
    <n v="0"/>
    <x v="1"/>
    <n v="776"/>
    <n v="129.33333333333334"/>
    <n v="36.952380952380949"/>
    <m/>
    <n v="21"/>
    <n v="409"/>
    <m/>
    <n v="4.7619047619047619"/>
    <n v="4"/>
    <n v="4"/>
    <n v="4"/>
    <s v="444"/>
    <s v="Potential Loyalists"/>
    <m/>
    <n v="409"/>
    <n v="1.1205479452054794"/>
    <n v="18.74083129584352"/>
    <n v="692.51833740831285"/>
    <n v="692.51833740831296"/>
    <n v="108.60975609756098"/>
    <d v="2013-09-16T00:00:00"/>
    <s v="Unique"/>
  </r>
  <r>
    <n v="10722"/>
    <n v="1973"/>
    <s v="Graduation"/>
    <s v="Together"/>
    <n v="55593"/>
    <n v="0"/>
    <n v="1"/>
    <d v="2013-08-21T00:00:00"/>
    <n v="63"/>
    <n v="293"/>
    <n v="8"/>
    <n v="124"/>
    <n v="11"/>
    <n v="4"/>
    <n v="106"/>
    <x v="0"/>
    <x v="14"/>
    <n v="124"/>
    <n v="11"/>
    <n v="4"/>
    <n v="106"/>
    <n v="2"/>
    <n v="6"/>
    <n v="6"/>
    <n v="3"/>
    <n v="6"/>
    <n v="0"/>
    <n v="0"/>
    <n v="1"/>
    <n v="0"/>
    <n v="0"/>
    <n v="0"/>
    <n v="0"/>
    <x v="6"/>
    <n v="546"/>
    <n v="91"/>
    <n v="32.117647058823529"/>
    <m/>
    <n v="17"/>
    <n v="409"/>
    <m/>
    <n v="11.76470588235294"/>
    <n v="2"/>
    <n v="3"/>
    <n v="3"/>
    <s v="233"/>
    <s v="About to Sleep"/>
    <m/>
    <n v="409"/>
    <n v="1.1205479452054794"/>
    <n v="15.171149144254279"/>
    <n v="487.26161369193153"/>
    <n v="487.26161369193159"/>
    <n v="801.21951219512187"/>
    <d v="2013-10-23T00:00:00"/>
    <s v="Unique"/>
  </r>
  <r>
    <n v="6872"/>
    <n v="1974"/>
    <s v="PhD"/>
    <s v="Married"/>
    <n v="65352"/>
    <n v="0"/>
    <n v="1"/>
    <d v="2013-08-21T00:00:00"/>
    <n v="43"/>
    <n v="284"/>
    <n v="3"/>
    <n v="84"/>
    <n v="4"/>
    <n v="7"/>
    <n v="23"/>
    <x v="164"/>
    <x v="8"/>
    <n v="84"/>
    <n v="4"/>
    <n v="7"/>
    <n v="23"/>
    <n v="2"/>
    <n v="4"/>
    <n v="2"/>
    <n v="8"/>
    <n v="4"/>
    <n v="0"/>
    <n v="0"/>
    <n v="0"/>
    <n v="0"/>
    <n v="0"/>
    <n v="0"/>
    <n v="0"/>
    <x v="3"/>
    <n v="405"/>
    <n v="67.5"/>
    <n v="25.3125"/>
    <m/>
    <n v="16"/>
    <n v="409"/>
    <m/>
    <n v="12.5"/>
    <n v="3"/>
    <n v="3"/>
    <n v="3"/>
    <s v="333"/>
    <s v="Needs Attention"/>
    <m/>
    <n v="409"/>
    <n v="1.1205479452054794"/>
    <n v="14.278728606356969"/>
    <n v="361.43031784841077"/>
    <n v="361.43031784841077"/>
    <n v="687.26829268292681"/>
    <d v="2013-10-03T00:00:00"/>
    <s v="Unique"/>
  </r>
  <r>
    <n v="3706"/>
    <n v="1978"/>
    <s v="Graduation"/>
    <s v="Single"/>
    <n v="28647"/>
    <n v="1"/>
    <n v="0"/>
    <d v="2013-08-21T00:00:00"/>
    <n v="54"/>
    <n v="19"/>
    <n v="8"/>
    <n v="29"/>
    <n v="0"/>
    <n v="12"/>
    <n v="26"/>
    <x v="88"/>
    <x v="14"/>
    <n v="29"/>
    <s v=""/>
    <n v="12"/>
    <n v="26"/>
    <n v="1"/>
    <n v="2"/>
    <n v="2"/>
    <n v="2"/>
    <n v="7"/>
    <n v="0"/>
    <n v="0"/>
    <n v="1"/>
    <n v="0"/>
    <n v="0"/>
    <n v="1"/>
    <n v="0"/>
    <x v="0"/>
    <n v="94"/>
    <n v="15.666666666666666"/>
    <n v="13.428571428571429"/>
    <m/>
    <n v="7"/>
    <n v="409"/>
    <m/>
    <n v="14.285714285714285"/>
    <n v="3"/>
    <n v="1"/>
    <n v="2"/>
    <s v="312"/>
    <s v="Needs Attention"/>
    <m/>
    <n v="409"/>
    <n v="1.1205479452054794"/>
    <n v="6.2469437652811735"/>
    <n v="83.887530562347195"/>
    <n v="83.887530562347195"/>
    <n v="1095.8902439024389"/>
    <d v="2013-10-14T00:00:00"/>
    <s v="Unique"/>
  </r>
  <r>
    <n v="10466"/>
    <n v="1965"/>
    <s v="Graduation"/>
    <s v="Married"/>
    <n v="44393"/>
    <n v="1"/>
    <n v="1"/>
    <d v="2013-08-22T00:00:00"/>
    <n v="86"/>
    <n v="24"/>
    <n v="2"/>
    <n v="20"/>
    <n v="2"/>
    <n v="2"/>
    <n v="10"/>
    <x v="187"/>
    <x v="12"/>
    <n v="20"/>
    <n v="2"/>
    <n v="2"/>
    <n v="10"/>
    <n v="2"/>
    <n v="1"/>
    <n v="0"/>
    <n v="4"/>
    <n v="4"/>
    <n v="0"/>
    <n v="0"/>
    <n v="0"/>
    <n v="0"/>
    <n v="0"/>
    <n v="0"/>
    <n v="0"/>
    <x v="0"/>
    <n v="60"/>
    <n v="10"/>
    <n v="8.5714285714285712"/>
    <m/>
    <n v="7"/>
    <n v="408"/>
    <m/>
    <n v="28.571428571428569"/>
    <n v="1"/>
    <n v="1"/>
    <n v="2"/>
    <s v="112"/>
    <s v="Lost"/>
    <m/>
    <n v="408"/>
    <n v="1.1178082191780823"/>
    <n v="6.2622549019607838"/>
    <n v="53.67647058823529"/>
    <n v="53.67647058823529"/>
    <n v="19.585365853658537"/>
    <d v="2013-11-16T00:00:00"/>
    <s v="Unique"/>
  </r>
  <r>
    <n v="5455"/>
    <n v="1971"/>
    <s v="PhD"/>
    <s v="Married"/>
    <n v="32011"/>
    <n v="1"/>
    <n v="0"/>
    <d v="2013-08-22T00:00:00"/>
    <n v="89"/>
    <n v="99"/>
    <n v="0"/>
    <n v="15"/>
    <n v="2"/>
    <n v="1"/>
    <n v="5"/>
    <x v="89"/>
    <x v="0"/>
    <n v="15"/>
    <n v="2"/>
    <n v="1"/>
    <n v="5"/>
    <n v="3"/>
    <n v="2"/>
    <n v="1"/>
    <n v="4"/>
    <n v="7"/>
    <n v="0"/>
    <n v="0"/>
    <n v="0"/>
    <n v="0"/>
    <n v="0"/>
    <n v="0"/>
    <n v="0"/>
    <x v="0"/>
    <n v="122"/>
    <n v="20.333333333333332"/>
    <n v="12.2"/>
    <m/>
    <n v="10"/>
    <n v="408"/>
    <m/>
    <n v="30"/>
    <n v="1"/>
    <n v="2"/>
    <n v="2"/>
    <s v="122"/>
    <s v="Lost"/>
    <m/>
    <n v="408"/>
    <n v="1.1178082191780823"/>
    <n v="8.9460784313725483"/>
    <n v="109.14215686274508"/>
    <n v="109.1421568627451"/>
    <n v="955.23170731707307"/>
    <d v="2013-11-19T00:00:00"/>
    <s v="Unique"/>
  </r>
  <r>
    <n v="5868"/>
    <n v="1980"/>
    <s v="Graduation"/>
    <s v="Married"/>
    <n v="19107"/>
    <n v="1"/>
    <n v="0"/>
    <d v="2013-08-22T00:00:00"/>
    <n v="49"/>
    <n v="2"/>
    <n v="4"/>
    <n v="9"/>
    <n v="10"/>
    <n v="5"/>
    <n v="16"/>
    <x v="95"/>
    <x v="16"/>
    <n v="9"/>
    <n v="10"/>
    <n v="5"/>
    <n v="16"/>
    <n v="2"/>
    <n v="1"/>
    <n v="0"/>
    <n v="3"/>
    <n v="7"/>
    <n v="0"/>
    <n v="0"/>
    <n v="0"/>
    <n v="0"/>
    <n v="0"/>
    <n v="0"/>
    <n v="0"/>
    <x v="2"/>
    <n v="46"/>
    <n v="7.666666666666667"/>
    <n v="7.666666666666667"/>
    <m/>
    <n v="6"/>
    <n v="408"/>
    <m/>
    <n v="33.333333333333329"/>
    <n v="3"/>
    <n v="1"/>
    <n v="1"/>
    <s v="311"/>
    <s v="Needs Attention"/>
    <m/>
    <n v="408"/>
    <n v="1.1178082191780823"/>
    <n v="5.367647058823529"/>
    <n v="41.151960784313722"/>
    <n v="41.151960784313722"/>
    <n v="19.585365853658537"/>
    <d v="2013-10-10T00:00:00"/>
    <s v="Unique"/>
  </r>
  <r>
    <n v="4607"/>
    <n v="1959"/>
    <s v="Graduation"/>
    <s v="Together"/>
    <n v="71367"/>
    <n v="0"/>
    <n v="0"/>
    <d v="2013-08-23T00:00:00"/>
    <n v="24"/>
    <n v="227"/>
    <n v="23"/>
    <n v="389"/>
    <n v="42"/>
    <n v="21"/>
    <n v="75"/>
    <x v="588"/>
    <x v="46"/>
    <n v="389"/>
    <n v="42"/>
    <n v="21"/>
    <n v="75"/>
    <n v="1"/>
    <n v="4"/>
    <n v="5"/>
    <n v="7"/>
    <n v="2"/>
    <n v="0"/>
    <n v="0"/>
    <n v="0"/>
    <n v="0"/>
    <n v="0"/>
    <n v="0"/>
    <n v="0"/>
    <x v="0"/>
    <n v="777"/>
    <n v="129.5"/>
    <n v="45.705882352941174"/>
    <m/>
    <n v="17"/>
    <n v="407"/>
    <m/>
    <n v="5.8823529411764701"/>
    <n v="4"/>
    <n v="3"/>
    <n v="4"/>
    <s v="434"/>
    <s v="Potential Loyalists"/>
    <m/>
    <n v="407"/>
    <n v="1.1150684931506849"/>
    <n v="15.245700245700245"/>
    <n v="696.81818181818176"/>
    <n v="696.81818181818187"/>
    <n v="487.26161369193159"/>
    <d v="2013-09-16T00:00:00"/>
    <s v="Unique"/>
  </r>
  <r>
    <n v="4944"/>
    <n v="1959"/>
    <s v="Graduation"/>
    <s v="Together"/>
    <n v="71367"/>
    <n v="0"/>
    <n v="0"/>
    <d v="2013-08-23T00:00:00"/>
    <n v="24"/>
    <n v="227"/>
    <n v="23"/>
    <n v="389"/>
    <n v="42"/>
    <n v="21"/>
    <n v="75"/>
    <x v="588"/>
    <x v="46"/>
    <n v="389"/>
    <n v="42"/>
    <n v="21"/>
    <n v="75"/>
    <n v="1"/>
    <n v="4"/>
    <n v="5"/>
    <n v="7"/>
    <n v="2"/>
    <n v="0"/>
    <n v="0"/>
    <n v="0"/>
    <n v="0"/>
    <n v="0"/>
    <n v="0"/>
    <n v="0"/>
    <x v="0"/>
    <n v="777"/>
    <n v="129.5"/>
    <n v="45.705882352941174"/>
    <m/>
    <n v="17"/>
    <n v="407"/>
    <m/>
    <n v="5.8823529411764701"/>
    <n v="4"/>
    <n v="3"/>
    <n v="4"/>
    <s v="434"/>
    <s v="Potential Loyalists"/>
    <m/>
    <n v="407"/>
    <n v="1.1150684931506849"/>
    <n v="15.245700245700245"/>
    <n v="696.81818181818176"/>
    <n v="696.81818181818187"/>
    <n v="60.536585365853654"/>
    <d v="2013-09-16T00:00:00"/>
    <s v="Unique"/>
  </r>
  <r>
    <n v="1160"/>
    <n v="1970"/>
    <s v="Graduation"/>
    <s v="Married"/>
    <n v="13260"/>
    <n v="1"/>
    <n v="1"/>
    <d v="2013-08-23T00:00:00"/>
    <n v="48"/>
    <n v="9"/>
    <n v="4"/>
    <n v="17"/>
    <n v="10"/>
    <n v="2"/>
    <n v="7"/>
    <x v="6"/>
    <x v="16"/>
    <n v="17"/>
    <n v="10"/>
    <n v="2"/>
    <n v="7"/>
    <n v="4"/>
    <n v="3"/>
    <n v="0"/>
    <n v="3"/>
    <n v="8"/>
    <n v="0"/>
    <n v="0"/>
    <n v="0"/>
    <n v="0"/>
    <n v="0"/>
    <n v="0"/>
    <n v="0"/>
    <x v="0"/>
    <n v="49"/>
    <n v="8.1666666666666661"/>
    <n v="4.9000000000000004"/>
    <m/>
    <n v="10"/>
    <n v="407"/>
    <m/>
    <n v="40"/>
    <n v="3"/>
    <n v="2"/>
    <n v="1"/>
    <s v="321"/>
    <s v="Needs Attention"/>
    <m/>
    <n v="407"/>
    <n v="1.1150684931506849"/>
    <n v="8.9680589680589691"/>
    <n v="43.943488943488951"/>
    <n v="43.943488943488944"/>
    <n v="162.91463414634146"/>
    <d v="2013-10-10T00:00:00"/>
    <s v="Unique"/>
  </r>
  <r>
    <n v="6203"/>
    <n v="1947"/>
    <s v="Graduation"/>
    <s v="Together"/>
    <n v="74485"/>
    <n v="0"/>
    <n v="0"/>
    <d v="2013-08-24T00:00:00"/>
    <n v="58"/>
    <n v="499"/>
    <n v="149"/>
    <n v="815"/>
    <n v="173"/>
    <n v="49"/>
    <n v="49"/>
    <x v="589"/>
    <x v="140"/>
    <n v="815"/>
    <n v="173"/>
    <n v="49"/>
    <n v="49"/>
    <n v="1"/>
    <n v="6"/>
    <n v="7"/>
    <n v="12"/>
    <n v="3"/>
    <n v="0"/>
    <n v="0"/>
    <n v="0"/>
    <n v="0"/>
    <n v="0"/>
    <n v="0"/>
    <n v="0"/>
    <x v="0"/>
    <n v="1734"/>
    <n v="289"/>
    <n v="66.692307692307693"/>
    <m/>
    <n v="26"/>
    <n v="406"/>
    <m/>
    <n v="3.8461538461538463"/>
    <n v="3"/>
    <n v="5"/>
    <n v="5"/>
    <s v="355"/>
    <s v="Frequent Buyers"/>
    <m/>
    <n v="406"/>
    <n v="1.1123287671232878"/>
    <n v="23.374384236453199"/>
    <n v="1558.8916256157634"/>
    <n v="1558.8916256157634"/>
    <n v="83.887530562347195"/>
    <d v="2013-10-21T00:00:00"/>
    <s v="Unique"/>
  </r>
  <r>
    <n v="9855"/>
    <n v="1952"/>
    <s v="PhD"/>
    <s v="Single"/>
    <n v="62000"/>
    <n v="0"/>
    <n v="1"/>
    <d v="2013-08-25T00:00:00"/>
    <n v="25"/>
    <n v="899"/>
    <n v="0"/>
    <n v="101"/>
    <n v="0"/>
    <n v="0"/>
    <n v="20"/>
    <x v="124"/>
    <x v="0"/>
    <n v="101"/>
    <s v=""/>
    <s v=""/>
    <n v="20"/>
    <n v="1"/>
    <n v="6"/>
    <n v="6"/>
    <n v="13"/>
    <n v="4"/>
    <n v="1"/>
    <n v="0"/>
    <n v="0"/>
    <n v="0"/>
    <n v="0"/>
    <n v="0"/>
    <n v="0"/>
    <x v="0"/>
    <n v="1020"/>
    <n v="170"/>
    <n v="39.230769230769234"/>
    <m/>
    <n v="26"/>
    <n v="405"/>
    <m/>
    <n v="3.8461538461538463"/>
    <n v="4"/>
    <n v="5"/>
    <n v="4"/>
    <s v="454"/>
    <s v="Frequent Buyers"/>
    <m/>
    <n v="405"/>
    <n v="1.1095890410958904"/>
    <n v="23.432098765432098"/>
    <n v="919.25925925925924"/>
    <n v="919.25925925925924"/>
    <n v="109.1421568627451"/>
    <d v="2013-09-19T00:00:00"/>
    <s v="Unique"/>
  </r>
  <r>
    <n v="5441"/>
    <n v="1965"/>
    <s v="PhD"/>
    <s v="Widow"/>
    <n v="54111"/>
    <n v="0"/>
    <n v="1"/>
    <d v="2013-08-25T00:00:00"/>
    <n v="97"/>
    <n v="267"/>
    <n v="6"/>
    <n v="54"/>
    <n v="8"/>
    <n v="3"/>
    <n v="50"/>
    <x v="265"/>
    <x v="43"/>
    <n v="54"/>
    <n v="8"/>
    <n v="3"/>
    <n v="50"/>
    <n v="2"/>
    <n v="5"/>
    <n v="2"/>
    <n v="6"/>
    <n v="5"/>
    <n v="0"/>
    <n v="0"/>
    <n v="0"/>
    <n v="0"/>
    <n v="0"/>
    <n v="0"/>
    <n v="0"/>
    <x v="0"/>
    <n v="388"/>
    <n v="64.666666666666671"/>
    <n v="25.866666666666667"/>
    <m/>
    <n v="15"/>
    <n v="405"/>
    <m/>
    <n v="13.333333333333334"/>
    <n v="1"/>
    <n v="3"/>
    <n v="3"/>
    <s v="133"/>
    <s v="Lost"/>
    <m/>
    <n v="405"/>
    <n v="1.1095890410958904"/>
    <n v="13.518518518518519"/>
    <n v="349.67901234567904"/>
    <n v="349.67901234567904"/>
    <n v="361.43031784841077"/>
    <d v="2013-11-30T00:00:00"/>
    <s v="Unique"/>
  </r>
  <r>
    <n v="143"/>
    <n v="1970"/>
    <s v="Graduation"/>
    <s v="Single"/>
    <n v="61209"/>
    <n v="0"/>
    <n v="0"/>
    <d v="2013-08-25T00:00:00"/>
    <n v="73"/>
    <n v="466"/>
    <n v="0"/>
    <n v="224"/>
    <n v="119"/>
    <n v="49"/>
    <n v="99"/>
    <x v="504"/>
    <x v="0"/>
    <n v="224"/>
    <n v="119"/>
    <n v="49"/>
    <n v="99"/>
    <n v="1"/>
    <n v="5"/>
    <n v="3"/>
    <n v="4"/>
    <n v="2"/>
    <n v="0"/>
    <n v="0"/>
    <n v="0"/>
    <n v="0"/>
    <n v="0"/>
    <n v="0"/>
    <n v="0"/>
    <x v="1"/>
    <n v="957"/>
    <n v="159.5"/>
    <n v="73.615384615384613"/>
    <m/>
    <n v="13"/>
    <n v="405"/>
    <m/>
    <n v="7.6923076923076925"/>
    <n v="2"/>
    <n v="3"/>
    <n v="4"/>
    <s v="234"/>
    <s v="About to Sleep"/>
    <m/>
    <n v="405"/>
    <n v="1.1095890410958904"/>
    <n v="11.716049382716049"/>
    <n v="862.48148148148141"/>
    <n v="862.48148148148152"/>
    <n v="692.51833740831296"/>
    <d v="2013-11-06T00:00:00"/>
    <s v="Unique"/>
  </r>
  <r>
    <n v="10260"/>
    <n v="1965"/>
    <s v="Master"/>
    <s v="Together"/>
    <n v="45143"/>
    <n v="0"/>
    <n v="1"/>
    <d v="2013-08-26T00:00:00"/>
    <n v="74"/>
    <n v="202"/>
    <n v="5"/>
    <n v="74"/>
    <n v="11"/>
    <n v="5"/>
    <n v="14"/>
    <x v="485"/>
    <x v="30"/>
    <n v="74"/>
    <n v="11"/>
    <n v="5"/>
    <n v="14"/>
    <n v="3"/>
    <n v="6"/>
    <n v="1"/>
    <n v="5"/>
    <n v="7"/>
    <n v="0"/>
    <n v="0"/>
    <n v="0"/>
    <n v="0"/>
    <n v="0"/>
    <n v="0"/>
    <n v="0"/>
    <x v="0"/>
    <n v="311"/>
    <n v="51.833333333333336"/>
    <n v="20.733333333333334"/>
    <m/>
    <n v="15"/>
    <n v="404"/>
    <m/>
    <n v="20"/>
    <n v="2"/>
    <n v="3"/>
    <n v="3"/>
    <s v="233"/>
    <s v="About to Sleep"/>
    <m/>
    <n v="404"/>
    <n v="1.106849315068493"/>
    <n v="13.551980198019804"/>
    <n v="280.97772277227727"/>
    <n v="280.97772277227727"/>
    <n v="41.151960784313722"/>
    <d v="2013-11-08T00:00:00"/>
    <s v="Unique"/>
  </r>
  <r>
    <n v="2262"/>
    <n v="1965"/>
    <s v="Master"/>
    <s v="Together"/>
    <n v="45143"/>
    <n v="0"/>
    <n v="1"/>
    <d v="2013-08-26T00:00:00"/>
    <n v="74"/>
    <n v="202"/>
    <n v="5"/>
    <n v="74"/>
    <n v="11"/>
    <n v="5"/>
    <n v="14"/>
    <x v="485"/>
    <x v="30"/>
    <n v="74"/>
    <n v="11"/>
    <n v="5"/>
    <n v="14"/>
    <n v="3"/>
    <n v="6"/>
    <n v="1"/>
    <n v="5"/>
    <n v="7"/>
    <n v="0"/>
    <n v="0"/>
    <n v="0"/>
    <n v="0"/>
    <n v="0"/>
    <n v="0"/>
    <n v="0"/>
    <x v="3"/>
    <n v="311"/>
    <n v="51.833333333333336"/>
    <n v="20.733333333333334"/>
    <m/>
    <n v="15"/>
    <n v="404"/>
    <m/>
    <n v="20"/>
    <n v="2"/>
    <n v="3"/>
    <n v="3"/>
    <s v="233"/>
    <s v="About to Sleep"/>
    <m/>
    <n v="404"/>
    <n v="1.106849315068493"/>
    <n v="13.551980198019804"/>
    <n v="280.97772277227727"/>
    <n v="280.97772277227727"/>
    <n v="53.67647058823529"/>
    <d v="2013-11-08T00:00:00"/>
    <s v="Unique"/>
  </r>
  <r>
    <n v="87"/>
    <n v="1981"/>
    <s v="2n Cycle"/>
    <s v="Married"/>
    <n v="27733"/>
    <n v="1"/>
    <n v="0"/>
    <d v="2013-08-26T00:00:00"/>
    <n v="16"/>
    <n v="0"/>
    <n v="7"/>
    <n v="5"/>
    <n v="26"/>
    <n v="2"/>
    <n v="17"/>
    <x v="27"/>
    <x v="48"/>
    <n v="5"/>
    <n v="26"/>
    <n v="2"/>
    <n v="17"/>
    <n v="2"/>
    <n v="2"/>
    <n v="0"/>
    <n v="3"/>
    <n v="7"/>
    <n v="0"/>
    <n v="0"/>
    <n v="0"/>
    <n v="0"/>
    <n v="0"/>
    <n v="0"/>
    <n v="0"/>
    <x v="5"/>
    <n v="57"/>
    <n v="9.5"/>
    <n v="8.1428571428571423"/>
    <m/>
    <n v="7"/>
    <n v="404"/>
    <m/>
    <n v="28.571428571428569"/>
    <n v="5"/>
    <n v="1"/>
    <n v="2"/>
    <s v="512"/>
    <s v="Others"/>
    <m/>
    <n v="404"/>
    <n v="1.106849315068493"/>
    <n v="6.3242574257425748"/>
    <n v="51.49752475247525"/>
    <n v="51.49752475247525"/>
    <n v="43.943488943488944"/>
    <d v="2013-09-11T00:00:00"/>
    <s v="Unique"/>
  </r>
  <r>
    <n v="9606"/>
    <n v="1965"/>
    <s v="PhD"/>
    <s v="Married"/>
    <n v="69969"/>
    <n v="0"/>
    <n v="0"/>
    <d v="2013-08-27T00:00:00"/>
    <n v="64"/>
    <n v="882"/>
    <n v="29"/>
    <n v="514"/>
    <n v="38"/>
    <n v="29"/>
    <n v="44"/>
    <x v="590"/>
    <x v="86"/>
    <n v="514"/>
    <n v="38"/>
    <n v="29"/>
    <n v="44"/>
    <n v="1"/>
    <n v="4"/>
    <n v="2"/>
    <n v="6"/>
    <n v="3"/>
    <n v="1"/>
    <n v="0"/>
    <n v="0"/>
    <n v="0"/>
    <n v="1"/>
    <n v="1"/>
    <n v="0"/>
    <x v="0"/>
    <n v="1536"/>
    <n v="256"/>
    <n v="118.15384615384616"/>
    <m/>
    <n v="13"/>
    <n v="403"/>
    <m/>
    <n v="7.6923076923076925"/>
    <n v="2"/>
    <n v="3"/>
    <n v="5"/>
    <s v="235"/>
    <s v="Big Spenders"/>
    <m/>
    <n v="403"/>
    <n v="1.1041095890410959"/>
    <n v="11.774193548387096"/>
    <n v="1391.1662531017369"/>
    <n v="1391.1662531017369"/>
    <n v="696.81818181818187"/>
    <d v="2013-10-30T00:00:00"/>
    <s v="Unique"/>
  </r>
  <r>
    <n v="7832"/>
    <n v="1959"/>
    <s v="Master"/>
    <s v="Married"/>
    <n v="77520"/>
    <n v="0"/>
    <n v="1"/>
    <d v="2013-08-28T00:00:00"/>
    <n v="30"/>
    <n v="940"/>
    <n v="44"/>
    <n v="396"/>
    <n v="0"/>
    <n v="88"/>
    <n v="58"/>
    <x v="591"/>
    <x v="40"/>
    <n v="396"/>
    <s v=""/>
    <n v="88"/>
    <n v="58"/>
    <n v="1"/>
    <n v="8"/>
    <n v="7"/>
    <n v="7"/>
    <n v="4"/>
    <n v="1"/>
    <n v="0"/>
    <n v="1"/>
    <n v="0"/>
    <n v="1"/>
    <n v="1"/>
    <n v="0"/>
    <x v="0"/>
    <n v="1526"/>
    <n v="254.33333333333334"/>
    <n v="66.347826086956516"/>
    <m/>
    <n v="23"/>
    <n v="402"/>
    <m/>
    <n v="4.3478260869565215"/>
    <n v="4"/>
    <n v="5"/>
    <n v="5"/>
    <s v="455"/>
    <s v="Frequent Buyers"/>
    <m/>
    <n v="402"/>
    <n v="1.1013698630136985"/>
    <n v="20.883084577114431"/>
    <n v="1385.5472636815921"/>
    <n v="1385.5472636815921"/>
    <n v="919.25925925925924"/>
    <d v="2013-09-27T00:00:00"/>
    <s v="Unique"/>
  </r>
  <r>
    <n v="3712"/>
    <n v="1959"/>
    <s v="Graduation"/>
    <s v="Divorced"/>
    <n v="52332"/>
    <n v="0"/>
    <n v="0"/>
    <d v="2013-08-28T00:00:00"/>
    <n v="63"/>
    <n v="212"/>
    <n v="5"/>
    <n v="33"/>
    <n v="7"/>
    <n v="0"/>
    <n v="2"/>
    <x v="547"/>
    <x v="30"/>
    <n v="33"/>
    <n v="7"/>
    <s v=""/>
    <n v="2"/>
    <n v="1"/>
    <n v="3"/>
    <n v="2"/>
    <n v="6"/>
    <n v="4"/>
    <n v="0"/>
    <n v="0"/>
    <n v="0"/>
    <n v="1"/>
    <n v="0"/>
    <n v="0"/>
    <n v="0"/>
    <x v="6"/>
    <n v="259"/>
    <n v="43.166666666666664"/>
    <n v="21.583333333333332"/>
    <m/>
    <n v="12"/>
    <n v="402"/>
    <m/>
    <n v="8.3333333333333321"/>
    <n v="2"/>
    <n v="2"/>
    <n v="3"/>
    <s v="223"/>
    <s v="About to Sleep"/>
    <m/>
    <n v="402"/>
    <n v="1.1013698630136985"/>
    <n v="10.895522388059703"/>
    <n v="235.16169154228859"/>
    <n v="235.16169154228857"/>
    <n v="1558.8916256157634"/>
    <d v="2013-10-30T00:00:00"/>
    <s v="Unique"/>
  </r>
  <r>
    <n v="4356"/>
    <n v="1971"/>
    <s v="Graduation"/>
    <s v="Together"/>
    <n v="71819"/>
    <n v="0"/>
    <n v="1"/>
    <d v="2013-08-28T00:00:00"/>
    <n v="70"/>
    <n v="1224"/>
    <n v="28"/>
    <n v="140"/>
    <n v="0"/>
    <n v="14"/>
    <n v="168"/>
    <x v="592"/>
    <x v="45"/>
    <n v="140"/>
    <s v=""/>
    <n v="14"/>
    <n v="168"/>
    <n v="3"/>
    <n v="3"/>
    <n v="3"/>
    <n v="5"/>
    <n v="6"/>
    <n v="0"/>
    <n v="0"/>
    <n v="0"/>
    <n v="1"/>
    <n v="1"/>
    <n v="0"/>
    <n v="0"/>
    <x v="0"/>
    <n v="1574"/>
    <n v="262.33333333333331"/>
    <n v="112.42857142857143"/>
    <m/>
    <n v="14"/>
    <n v="402"/>
    <m/>
    <n v="21.428571428571427"/>
    <n v="2"/>
    <n v="3"/>
    <n v="5"/>
    <s v="235"/>
    <s v="Big Spenders"/>
    <m/>
    <n v="402"/>
    <n v="1.1013698630136985"/>
    <n v="12.711442786069652"/>
    <n v="1429.1293532338309"/>
    <n v="1429.1293532338309"/>
    <n v="696.81818181818187"/>
    <d v="2013-11-06T00:00:00"/>
    <s v="Unique"/>
  </r>
  <r>
    <n v="2937"/>
    <n v="1974"/>
    <s v="PhD"/>
    <s v="Single"/>
    <n v="68352"/>
    <n v="0"/>
    <n v="1"/>
    <d v="2013-08-28T00:00:00"/>
    <n v="47"/>
    <n v="614"/>
    <n v="16"/>
    <n v="132"/>
    <n v="43"/>
    <n v="33"/>
    <n v="33"/>
    <x v="309"/>
    <x v="15"/>
    <n v="132"/>
    <n v="43"/>
    <n v="33"/>
    <n v="33"/>
    <n v="3"/>
    <n v="8"/>
    <n v="5"/>
    <n v="9"/>
    <n v="6"/>
    <n v="0"/>
    <n v="0"/>
    <n v="0"/>
    <n v="0"/>
    <n v="0"/>
    <n v="0"/>
    <n v="0"/>
    <x v="2"/>
    <n v="871"/>
    <n v="145.16666666666666"/>
    <n v="34.840000000000003"/>
    <m/>
    <n v="25"/>
    <n v="402"/>
    <m/>
    <n v="12"/>
    <n v="3"/>
    <n v="5"/>
    <n v="4"/>
    <s v="354"/>
    <s v="Frequent Buyers"/>
    <m/>
    <n v="402"/>
    <n v="1.1013698630136985"/>
    <n v="22.699004975124378"/>
    <n v="790.83333333333337"/>
    <n v="790.83333333333337"/>
    <n v="862.48148148148152"/>
    <d v="2013-10-14T00:00:00"/>
    <s v="Unique"/>
  </r>
  <r>
    <n v="3120"/>
    <n v="1981"/>
    <s v="Graduation"/>
    <s v="Together"/>
    <n v="38547"/>
    <n v="1"/>
    <n v="0"/>
    <d v="2013-08-28T00:00:00"/>
    <n v="49"/>
    <n v="6"/>
    <n v="1"/>
    <n v="10"/>
    <n v="0"/>
    <n v="1"/>
    <n v="4"/>
    <x v="167"/>
    <x v="5"/>
    <n v="10"/>
    <s v=""/>
    <n v="1"/>
    <n v="4"/>
    <n v="1"/>
    <n v="1"/>
    <n v="0"/>
    <n v="2"/>
    <n v="8"/>
    <n v="0"/>
    <n v="0"/>
    <n v="0"/>
    <n v="0"/>
    <n v="0"/>
    <n v="0"/>
    <n v="1"/>
    <x v="2"/>
    <n v="22"/>
    <n v="3.6666666666666665"/>
    <n v="5.5"/>
    <m/>
    <n v="4"/>
    <n v="402"/>
    <m/>
    <n v="25"/>
    <n v="3"/>
    <n v="1"/>
    <n v="1"/>
    <s v="311"/>
    <s v="Needs Attention"/>
    <m/>
    <n v="402"/>
    <n v="1.1013698630136985"/>
    <n v="3.6318407960199006"/>
    <n v="19.975124378109452"/>
    <n v="19.975124378109456"/>
    <n v="349.67901234567904"/>
    <d v="2013-10-16T00:00:00"/>
    <s v="Unique"/>
  </r>
  <r>
    <n v="11181"/>
    <n v="1949"/>
    <s v="PhD"/>
    <s v="Married"/>
    <n v="156924"/>
    <n v="0"/>
    <n v="0"/>
    <d v="2013-08-29T00:00:00"/>
    <n v="85"/>
    <n v="2"/>
    <n v="1"/>
    <n v="2"/>
    <n v="1"/>
    <n v="1"/>
    <n v="1"/>
    <x v="95"/>
    <x v="5"/>
    <n v="2"/>
    <n v="1"/>
    <n v="1"/>
    <n v="1"/>
    <n v="0"/>
    <n v="0"/>
    <n v="0"/>
    <n v="0"/>
    <n v="0"/>
    <n v="0"/>
    <n v="0"/>
    <n v="0"/>
    <n v="0"/>
    <n v="0"/>
    <n v="0"/>
    <n v="0"/>
    <x v="2"/>
    <n v="8"/>
    <n v="1.3333333333333333"/>
    <n v="0"/>
    <m/>
    <n v="0"/>
    <n v="401"/>
    <m/>
    <e v="#DIV/0!"/>
    <n v="1"/>
    <n v="0"/>
    <n v="1"/>
    <s v="101"/>
    <s v="Lost"/>
    <m/>
    <n v="401"/>
    <n v="1.0986301369863014"/>
    <n v="0"/>
    <n v="0"/>
    <n v="7.2817955112219446"/>
    <n v="280.97772277227727"/>
    <d v="2013-11-22T00:00:00"/>
    <s v="Unique"/>
  </r>
  <r>
    <n v="10738"/>
    <n v="1951"/>
    <s v="Master"/>
    <s v="Single"/>
    <n v="49389"/>
    <n v="1"/>
    <n v="1"/>
    <d v="2013-08-29T00:00:00"/>
    <n v="55"/>
    <n v="40"/>
    <n v="0"/>
    <n v="19"/>
    <n v="2"/>
    <n v="1"/>
    <n v="3"/>
    <x v="135"/>
    <x v="0"/>
    <n v="19"/>
    <n v="2"/>
    <n v="1"/>
    <n v="3"/>
    <n v="1"/>
    <n v="2"/>
    <n v="0"/>
    <n v="3"/>
    <n v="7"/>
    <n v="0"/>
    <n v="0"/>
    <n v="0"/>
    <n v="0"/>
    <n v="0"/>
    <n v="0"/>
    <n v="0"/>
    <x v="4"/>
    <n v="65"/>
    <n v="10.833333333333334"/>
    <n v="10.833333333333334"/>
    <m/>
    <n v="6"/>
    <n v="401"/>
    <m/>
    <n v="16.666666666666664"/>
    <n v="3"/>
    <n v="1"/>
    <n v="2"/>
    <s v="312"/>
    <s v="Needs Attention"/>
    <m/>
    <n v="401"/>
    <n v="1.0986301369863014"/>
    <n v="5.4613466334164587"/>
    <n v="59.164588528678308"/>
    <n v="59.164588528678301"/>
    <n v="280.97772277227727"/>
    <d v="2013-10-23T00:00:00"/>
    <s v="Unique"/>
  </r>
  <r>
    <n v="2557"/>
    <n v="1970"/>
    <s v="Master"/>
    <s v="Single"/>
    <n v="29548"/>
    <n v="1"/>
    <n v="0"/>
    <d v="2013-08-29T00:00:00"/>
    <n v="52"/>
    <n v="7"/>
    <n v="1"/>
    <n v="6"/>
    <n v="3"/>
    <n v="1"/>
    <n v="11"/>
    <x v="4"/>
    <x v="5"/>
    <n v="6"/>
    <n v="3"/>
    <n v="1"/>
    <n v="11"/>
    <n v="1"/>
    <n v="1"/>
    <n v="1"/>
    <n v="2"/>
    <n v="4"/>
    <n v="0"/>
    <n v="0"/>
    <n v="1"/>
    <n v="0"/>
    <n v="0"/>
    <n v="0"/>
    <n v="0"/>
    <x v="0"/>
    <n v="29"/>
    <n v="4.833333333333333"/>
    <n v="5.8"/>
    <m/>
    <n v="5"/>
    <n v="401"/>
    <m/>
    <n v="20"/>
    <n v="3"/>
    <n v="1"/>
    <n v="1"/>
    <s v="311"/>
    <s v="Needs Attention"/>
    <m/>
    <n v="401"/>
    <n v="1.0986301369863014"/>
    <n v="4.5511221945137157"/>
    <n v="26.396508728179551"/>
    <n v="26.396508728179551"/>
    <n v="51.49752475247525"/>
    <d v="2013-10-20T00:00:00"/>
    <s v="Unique"/>
  </r>
  <r>
    <n v="800"/>
    <n v="1960"/>
    <s v="Graduation"/>
    <s v="Together"/>
    <n v="44512"/>
    <n v="1"/>
    <n v="1"/>
    <d v="2013-08-30T00:00:00"/>
    <n v="57"/>
    <n v="23"/>
    <n v="1"/>
    <n v="6"/>
    <n v="0"/>
    <n v="0"/>
    <n v="2"/>
    <x v="321"/>
    <x v="5"/>
    <n v="6"/>
    <s v=""/>
    <s v=""/>
    <n v="2"/>
    <n v="2"/>
    <n v="1"/>
    <n v="0"/>
    <n v="3"/>
    <n v="4"/>
    <n v="0"/>
    <n v="0"/>
    <n v="0"/>
    <n v="0"/>
    <n v="0"/>
    <n v="0"/>
    <n v="0"/>
    <x v="3"/>
    <n v="32"/>
    <n v="5.333333333333333"/>
    <n v="5.333333333333333"/>
    <m/>
    <n v="6"/>
    <n v="400"/>
    <m/>
    <n v="33.333333333333329"/>
    <n v="3"/>
    <n v="1"/>
    <n v="1"/>
    <s v="311"/>
    <s v="Needs Attention"/>
    <m/>
    <n v="400"/>
    <n v="1.095890410958904"/>
    <n v="5.4750000000000005"/>
    <n v="29.200000000000003"/>
    <n v="29.200000000000003"/>
    <n v="235.16169154228857"/>
    <d v="2013-10-26T00:00:00"/>
    <s v="Unique"/>
  </r>
  <r>
    <n v="1072"/>
    <n v="1965"/>
    <s v="PhD"/>
    <s v="Single"/>
    <n v="40760"/>
    <n v="0"/>
    <n v="1"/>
    <d v="2013-08-30T00:00:00"/>
    <n v="64"/>
    <n v="70"/>
    <n v="0"/>
    <n v="17"/>
    <n v="0"/>
    <n v="0"/>
    <n v="6"/>
    <x v="19"/>
    <x v="0"/>
    <n v="17"/>
    <s v=""/>
    <s v=""/>
    <n v="6"/>
    <n v="2"/>
    <n v="2"/>
    <n v="1"/>
    <n v="3"/>
    <n v="6"/>
    <n v="0"/>
    <n v="0"/>
    <n v="0"/>
    <n v="0"/>
    <n v="0"/>
    <n v="0"/>
    <n v="0"/>
    <x v="2"/>
    <n v="93"/>
    <n v="15.5"/>
    <n v="11.625"/>
    <m/>
    <n v="8"/>
    <n v="400"/>
    <m/>
    <n v="25"/>
    <n v="2"/>
    <n v="2"/>
    <n v="2"/>
    <s v="222"/>
    <s v="About to Sleep"/>
    <m/>
    <n v="400"/>
    <n v="1.095890410958904"/>
    <n v="7.3000000000000007"/>
    <n v="84.862500000000011"/>
    <n v="84.862500000000011"/>
    <n v="1429.1293532338309"/>
    <d v="2013-11-02T00:00:00"/>
    <s v="Unique"/>
  </r>
  <r>
    <n v="11010"/>
    <n v="1984"/>
    <s v="PhD"/>
    <s v="Single"/>
    <n v="16269"/>
    <n v="1"/>
    <n v="0"/>
    <d v="2013-08-30T00:00:00"/>
    <n v="75"/>
    <n v="19"/>
    <n v="3"/>
    <n v="18"/>
    <n v="3"/>
    <n v="1"/>
    <n v="0"/>
    <x v="88"/>
    <x v="8"/>
    <n v="18"/>
    <n v="3"/>
    <n v="1"/>
    <s v=""/>
    <n v="3"/>
    <n v="3"/>
    <n v="0"/>
    <n v="3"/>
    <n v="8"/>
    <n v="0"/>
    <n v="0"/>
    <n v="0"/>
    <n v="0"/>
    <n v="0"/>
    <n v="0"/>
    <n v="0"/>
    <x v="0"/>
    <n v="44"/>
    <n v="7.333333333333333"/>
    <n v="4.8888888888888893"/>
    <m/>
    <n v="9"/>
    <n v="400"/>
    <m/>
    <n v="33.333333333333329"/>
    <n v="2"/>
    <n v="2"/>
    <n v="1"/>
    <s v="221"/>
    <s v="About to Sleep"/>
    <m/>
    <n v="400"/>
    <n v="1.095890410958904"/>
    <n v="8.2125000000000004"/>
    <n v="40.150000000000006"/>
    <n v="40.150000000000006"/>
    <n v="1391.1662531017369"/>
    <d v="2013-11-13T00:00:00"/>
    <s v="Unique"/>
  </r>
  <r>
    <n v="3867"/>
    <n v="1947"/>
    <s v="PhD"/>
    <s v="Together"/>
    <n v="73059"/>
    <n v="0"/>
    <n v="1"/>
    <d v="2013-08-31T00:00:00"/>
    <n v="36"/>
    <n v="410"/>
    <n v="112"/>
    <n v="420"/>
    <n v="0"/>
    <n v="82"/>
    <n v="71"/>
    <x v="279"/>
    <x v="18"/>
    <n v="420"/>
    <s v=""/>
    <n v="82"/>
    <n v="71"/>
    <n v="1"/>
    <n v="9"/>
    <n v="3"/>
    <n v="13"/>
    <n v="4"/>
    <n v="0"/>
    <n v="0"/>
    <n v="0"/>
    <n v="0"/>
    <n v="0"/>
    <n v="0"/>
    <n v="0"/>
    <x v="0"/>
    <n v="1095"/>
    <n v="182.5"/>
    <n v="42.115384615384613"/>
    <m/>
    <n v="26"/>
    <n v="399"/>
    <m/>
    <n v="3.8461538461538463"/>
    <n v="4"/>
    <n v="5"/>
    <n v="4"/>
    <s v="454"/>
    <s v="Frequent Buyers"/>
    <m/>
    <n v="399"/>
    <n v="1.0931506849315069"/>
    <n v="23.784461152882205"/>
    <n v="1001.6917293233082"/>
    <n v="1001.6917293233082"/>
    <n v="59.164588528678301"/>
    <d v="2013-10-06T00:00:00"/>
    <s v="Unique"/>
  </r>
  <r>
    <n v="3859"/>
    <n v="1947"/>
    <s v="PhD"/>
    <s v="Together"/>
    <n v="73059"/>
    <n v="0"/>
    <n v="1"/>
    <d v="2013-08-31T00:00:00"/>
    <n v="36"/>
    <n v="410"/>
    <n v="112"/>
    <n v="420"/>
    <n v="0"/>
    <n v="82"/>
    <n v="71"/>
    <x v="279"/>
    <x v="18"/>
    <n v="420"/>
    <s v=""/>
    <n v="82"/>
    <n v="71"/>
    <n v="1"/>
    <n v="9"/>
    <n v="3"/>
    <n v="13"/>
    <n v="4"/>
    <n v="0"/>
    <n v="0"/>
    <n v="0"/>
    <n v="0"/>
    <n v="0"/>
    <n v="0"/>
    <n v="0"/>
    <x v="3"/>
    <n v="1095"/>
    <n v="182.5"/>
    <n v="42.115384615384613"/>
    <m/>
    <n v="26"/>
    <n v="399"/>
    <m/>
    <n v="3.8461538461538463"/>
    <n v="4"/>
    <n v="5"/>
    <n v="4"/>
    <s v="454"/>
    <s v="Frequent Buyers"/>
    <m/>
    <n v="399"/>
    <n v="1.0931506849315069"/>
    <n v="23.784461152882205"/>
    <n v="1001.6917293233082"/>
    <n v="1001.6917293233082"/>
    <n v="7.2817955112219446"/>
    <d v="2013-10-06T00:00:00"/>
    <s v="Unique"/>
  </r>
  <r>
    <n v="1377"/>
    <n v="1954"/>
    <s v="Master"/>
    <s v="Widow"/>
    <n v="44551"/>
    <n v="0"/>
    <n v="1"/>
    <d v="2013-08-31T00:00:00"/>
    <n v="24"/>
    <n v="182"/>
    <n v="4"/>
    <n v="33"/>
    <n v="0"/>
    <n v="0"/>
    <n v="66"/>
    <x v="372"/>
    <x v="16"/>
    <n v="33"/>
    <s v=""/>
    <s v=""/>
    <n v="66"/>
    <n v="2"/>
    <n v="4"/>
    <n v="1"/>
    <n v="5"/>
    <n v="7"/>
    <n v="0"/>
    <n v="0"/>
    <n v="0"/>
    <n v="0"/>
    <n v="0"/>
    <n v="0"/>
    <n v="0"/>
    <x v="3"/>
    <n v="285"/>
    <n v="47.5"/>
    <n v="23.75"/>
    <m/>
    <n v="12"/>
    <n v="399"/>
    <m/>
    <n v="16.666666666666664"/>
    <n v="4"/>
    <n v="2"/>
    <n v="3"/>
    <s v="423"/>
    <s v="Potential Loyalists"/>
    <m/>
    <n v="399"/>
    <n v="1.0931506849315069"/>
    <n v="10.977443609022556"/>
    <n v="260.71428571428572"/>
    <n v="260.71428571428572"/>
    <n v="26.396508728179551"/>
    <d v="2013-09-24T00:00:00"/>
    <s v="Unique"/>
  </r>
  <r>
    <n v="10307"/>
    <n v="1956"/>
    <s v="Graduation"/>
    <s v="Married"/>
    <n v="50387"/>
    <n v="0"/>
    <n v="2"/>
    <d v="2013-08-31T00:00:00"/>
    <n v="91"/>
    <n v="369"/>
    <n v="9"/>
    <n v="87"/>
    <n v="12"/>
    <n v="14"/>
    <n v="34"/>
    <x v="593"/>
    <x v="13"/>
    <n v="87"/>
    <n v="12"/>
    <n v="14"/>
    <n v="34"/>
    <n v="3"/>
    <n v="6"/>
    <n v="2"/>
    <n v="8"/>
    <n v="5"/>
    <n v="0"/>
    <n v="0"/>
    <n v="0"/>
    <n v="0"/>
    <n v="0"/>
    <n v="0"/>
    <n v="0"/>
    <x v="0"/>
    <n v="525"/>
    <n v="87.5"/>
    <n v="27.631578947368421"/>
    <m/>
    <n v="19"/>
    <n v="399"/>
    <m/>
    <n v="15.789473684210526"/>
    <n v="1"/>
    <n v="4"/>
    <n v="3"/>
    <s v="143"/>
    <s v="Lost"/>
    <m/>
    <n v="399"/>
    <n v="1.0931506849315069"/>
    <n v="17.38095238095238"/>
    <n v="480.26315789473682"/>
    <n v="480.26315789473682"/>
    <n v="19.975124378109456"/>
    <d v="2013-11-30T00:00:00"/>
    <s v="Unique"/>
  </r>
  <r>
    <n v="3170"/>
    <n v="1957"/>
    <s v="Master"/>
    <s v="Together"/>
    <n v="68148"/>
    <n v="0"/>
    <n v="0"/>
    <d v="2013-08-31T00:00:00"/>
    <n v="86"/>
    <n v="389"/>
    <n v="66"/>
    <n v="408"/>
    <n v="37"/>
    <n v="57"/>
    <n v="85"/>
    <x v="235"/>
    <x v="101"/>
    <n v="408"/>
    <n v="37"/>
    <n v="57"/>
    <n v="85"/>
    <n v="1"/>
    <n v="4"/>
    <n v="4"/>
    <n v="6"/>
    <n v="2"/>
    <n v="0"/>
    <n v="0"/>
    <n v="0"/>
    <n v="0"/>
    <n v="0"/>
    <n v="0"/>
    <n v="0"/>
    <x v="0"/>
    <n v="1042"/>
    <n v="173.66666666666666"/>
    <n v="69.466666666666669"/>
    <m/>
    <n v="15"/>
    <n v="399"/>
    <m/>
    <n v="6.666666666666667"/>
    <n v="1"/>
    <n v="3"/>
    <n v="4"/>
    <s v="134"/>
    <s v="Lost"/>
    <m/>
    <n v="399"/>
    <n v="1.0931506849315069"/>
    <n v="13.721804511278195"/>
    <n v="953.20802005012536"/>
    <n v="953.20802005012524"/>
    <n v="790.83333333333337"/>
    <d v="2013-11-25T00:00:00"/>
    <s v="Unique"/>
  </r>
  <r>
    <n v="2478"/>
    <n v="1973"/>
    <s v="Graduation"/>
    <s v="Married"/>
    <n v="25410"/>
    <n v="1"/>
    <n v="0"/>
    <d v="2013-08-31T00:00:00"/>
    <n v="48"/>
    <n v="2"/>
    <n v="2"/>
    <n v="4"/>
    <n v="13"/>
    <n v="13"/>
    <n v="4"/>
    <x v="95"/>
    <x v="12"/>
    <n v="4"/>
    <n v="13"/>
    <n v="13"/>
    <n v="4"/>
    <n v="1"/>
    <n v="1"/>
    <n v="0"/>
    <n v="4"/>
    <n v="4"/>
    <n v="0"/>
    <n v="0"/>
    <n v="0"/>
    <n v="0"/>
    <n v="0"/>
    <n v="0"/>
    <n v="0"/>
    <x v="0"/>
    <n v="38"/>
    <n v="6.333333333333333"/>
    <n v="6.333333333333333"/>
    <m/>
    <n v="6"/>
    <n v="399"/>
    <m/>
    <n v="16.666666666666664"/>
    <n v="3"/>
    <n v="1"/>
    <n v="1"/>
    <s v="311"/>
    <s v="Needs Attention"/>
    <m/>
    <n v="399"/>
    <n v="1.0931506849315069"/>
    <n v="5.488721804511278"/>
    <n v="34.761904761904759"/>
    <n v="34.761904761904759"/>
    <n v="1385.5472636815921"/>
    <d v="2013-10-18T00:00:00"/>
    <s v="Unique"/>
  </r>
  <r>
    <n v="4865"/>
    <n v="1974"/>
    <s v="Master"/>
    <s v="Divorced"/>
    <n v="53367"/>
    <n v="1"/>
    <n v="1"/>
    <d v="2013-08-31T00:00:00"/>
    <n v="2"/>
    <n v="229"/>
    <n v="7"/>
    <n v="140"/>
    <n v="10"/>
    <n v="3"/>
    <n v="11"/>
    <x v="112"/>
    <x v="48"/>
    <n v="140"/>
    <n v="10"/>
    <n v="3"/>
    <n v="11"/>
    <n v="7"/>
    <n v="5"/>
    <n v="1"/>
    <n v="8"/>
    <n v="7"/>
    <n v="0"/>
    <n v="0"/>
    <n v="0"/>
    <n v="0"/>
    <n v="0"/>
    <n v="1"/>
    <n v="0"/>
    <x v="4"/>
    <n v="400"/>
    <n v="66.666666666666671"/>
    <n v="19.047619047619047"/>
    <m/>
    <n v="21"/>
    <n v="399"/>
    <m/>
    <n v="33.333333333333329"/>
    <n v="5"/>
    <n v="4"/>
    <n v="3"/>
    <s v="543"/>
    <s v="Loyal Customers"/>
    <m/>
    <n v="399"/>
    <n v="1.0931506849315069"/>
    <n v="19.210526315789473"/>
    <n v="365.91478696741854"/>
    <n v="365.91478696741854"/>
    <n v="84.862500000000011"/>
    <d v="2013-09-02T00:00:00"/>
    <s v="Unique"/>
  </r>
  <r>
    <n v="7793"/>
    <n v="1976"/>
    <s v="Graduation"/>
    <s v="Together"/>
    <n v="62061"/>
    <n v="0"/>
    <n v="1"/>
    <d v="2013-08-31T00:00:00"/>
    <n v="12"/>
    <n v="641"/>
    <n v="7"/>
    <n v="84"/>
    <n v="0"/>
    <n v="30"/>
    <n v="38"/>
    <x v="594"/>
    <x v="48"/>
    <n v="84"/>
    <s v=""/>
    <n v="30"/>
    <n v="38"/>
    <n v="3"/>
    <n v="10"/>
    <n v="4"/>
    <n v="7"/>
    <n v="6"/>
    <n v="0"/>
    <n v="0"/>
    <n v="0"/>
    <n v="1"/>
    <n v="0"/>
    <n v="0"/>
    <n v="0"/>
    <x v="0"/>
    <n v="800"/>
    <n v="133.33333333333334"/>
    <n v="33.333333333333336"/>
    <m/>
    <n v="24"/>
    <n v="399"/>
    <m/>
    <n v="12.5"/>
    <n v="5"/>
    <n v="5"/>
    <n v="4"/>
    <s v="554"/>
    <s v="Loyal Customers"/>
    <m/>
    <n v="399"/>
    <n v="1.0931506849315069"/>
    <n v="21.954887218045112"/>
    <n v="731.82957393483707"/>
    <n v="731.82957393483707"/>
    <n v="40.150000000000006"/>
    <d v="2013-09-12T00:00:00"/>
    <s v="Unique"/>
  </r>
  <r>
    <n v="20"/>
    <n v="1965"/>
    <s v="2n Cycle"/>
    <s v="Married"/>
    <n v="46891"/>
    <n v="0"/>
    <n v="1"/>
    <d v="2013-09-01T00:00:00"/>
    <n v="91"/>
    <n v="43"/>
    <n v="12"/>
    <n v="23"/>
    <n v="29"/>
    <n v="15"/>
    <n v="61"/>
    <x v="183"/>
    <x v="27"/>
    <n v="23"/>
    <n v="29"/>
    <n v="15"/>
    <n v="61"/>
    <n v="1"/>
    <n v="2"/>
    <n v="1"/>
    <n v="4"/>
    <n v="4"/>
    <n v="0"/>
    <n v="0"/>
    <n v="0"/>
    <n v="0"/>
    <n v="0"/>
    <n v="0"/>
    <n v="0"/>
    <x v="5"/>
    <n v="183"/>
    <n v="30.5"/>
    <n v="22.875"/>
    <m/>
    <n v="8"/>
    <n v="398"/>
    <m/>
    <n v="12.5"/>
    <n v="1"/>
    <n v="2"/>
    <n v="2"/>
    <s v="122"/>
    <s v="Lost"/>
    <m/>
    <n v="398"/>
    <n v="1.0904109589041096"/>
    <n v="7.3366834170854274"/>
    <n v="167.82663316582915"/>
    <n v="167.82663316582915"/>
    <n v="480.26315789473682"/>
    <d v="2013-12-01T00:00:00"/>
    <s v="Unique"/>
  </r>
  <r>
    <n v="2246"/>
    <n v="1965"/>
    <s v="2n Cycle"/>
    <s v="Married"/>
    <n v="46891"/>
    <n v="0"/>
    <n v="1"/>
    <d v="2013-09-01T00:00:00"/>
    <n v="91"/>
    <n v="43"/>
    <n v="12"/>
    <n v="23"/>
    <n v="29"/>
    <n v="15"/>
    <n v="61"/>
    <x v="183"/>
    <x v="27"/>
    <n v="23"/>
    <n v="29"/>
    <n v="15"/>
    <n v="61"/>
    <n v="1"/>
    <n v="2"/>
    <n v="1"/>
    <n v="4"/>
    <n v="4"/>
    <n v="0"/>
    <n v="0"/>
    <n v="0"/>
    <n v="0"/>
    <n v="0"/>
    <n v="0"/>
    <n v="0"/>
    <x v="0"/>
    <n v="183"/>
    <n v="30.5"/>
    <n v="22.875"/>
    <m/>
    <n v="8"/>
    <n v="398"/>
    <m/>
    <n v="12.5"/>
    <n v="1"/>
    <n v="2"/>
    <n v="2"/>
    <s v="122"/>
    <s v="Lost"/>
    <m/>
    <n v="398"/>
    <n v="1.0904109589041096"/>
    <n v="7.3366834170854274"/>
    <n v="167.82663316582915"/>
    <n v="167.82663316582915"/>
    <n v="29.200000000000003"/>
    <d v="2013-12-01T00:00:00"/>
    <s v="Unique"/>
  </r>
  <r>
    <n v="7034"/>
    <n v="1978"/>
    <s v="2n Cycle"/>
    <s v="Married"/>
    <n v="25804"/>
    <n v="1"/>
    <n v="0"/>
    <d v="2013-09-01T00:00:00"/>
    <n v="34"/>
    <n v="8"/>
    <n v="7"/>
    <n v="9"/>
    <n v="13"/>
    <n v="6"/>
    <n v="12"/>
    <x v="76"/>
    <x v="48"/>
    <n v="9"/>
    <n v="13"/>
    <n v="6"/>
    <n v="12"/>
    <n v="2"/>
    <n v="2"/>
    <n v="0"/>
    <n v="3"/>
    <n v="8"/>
    <n v="0"/>
    <n v="0"/>
    <n v="0"/>
    <n v="0"/>
    <n v="0"/>
    <n v="0"/>
    <n v="0"/>
    <x v="2"/>
    <n v="55"/>
    <n v="9.1666666666666661"/>
    <n v="7.8571428571428568"/>
    <m/>
    <n v="7"/>
    <n v="398"/>
    <m/>
    <n v="28.571428571428569"/>
    <n v="4"/>
    <n v="1"/>
    <n v="1"/>
    <s v="411"/>
    <s v="Potential Loyalists"/>
    <m/>
    <n v="398"/>
    <n v="1.0904109589041096"/>
    <n v="6.4195979899497493"/>
    <n v="50.439698492462313"/>
    <n v="50.439698492462313"/>
    <n v="953.20802005012524"/>
    <d v="2013-10-05T00:00:00"/>
    <s v="Unique"/>
  </r>
  <r>
    <n v="10755"/>
    <n v="1976"/>
    <s v="2n Cycle"/>
    <s v="Married"/>
    <n v="23718"/>
    <n v="1"/>
    <n v="0"/>
    <d v="2013-09-02T00:00:00"/>
    <n v="76"/>
    <n v="6"/>
    <n v="3"/>
    <n v="14"/>
    <n v="15"/>
    <n v="7"/>
    <n v="36"/>
    <x v="167"/>
    <x v="8"/>
    <n v="14"/>
    <n v="15"/>
    <n v="7"/>
    <n v="36"/>
    <n v="3"/>
    <n v="3"/>
    <n v="1"/>
    <n v="2"/>
    <n v="7"/>
    <n v="0"/>
    <n v="0"/>
    <n v="0"/>
    <n v="0"/>
    <n v="0"/>
    <n v="0"/>
    <n v="0"/>
    <x v="4"/>
    <n v="81"/>
    <n v="13.5"/>
    <n v="9"/>
    <m/>
    <n v="9"/>
    <n v="397"/>
    <m/>
    <n v="33.333333333333329"/>
    <n v="2"/>
    <n v="2"/>
    <n v="2"/>
    <s v="222"/>
    <s v="About to Sleep"/>
    <m/>
    <n v="397"/>
    <n v="1.0876712328767124"/>
    <n v="8.2745591939546586"/>
    <n v="74.471032745591927"/>
    <n v="74.471032745591927"/>
    <n v="34.761904761904759"/>
    <d v="2013-11-17T00:00:00"/>
    <s v="Unique"/>
  </r>
  <r>
    <n v="6365"/>
    <n v="1987"/>
    <s v="2n Cycle"/>
    <s v="Married"/>
    <n v="30390"/>
    <n v="0"/>
    <n v="0"/>
    <d v="2013-09-02T00:00:00"/>
    <n v="5"/>
    <n v="10"/>
    <n v="12"/>
    <n v="12"/>
    <n v="25"/>
    <n v="1"/>
    <n v="20"/>
    <x v="122"/>
    <x v="27"/>
    <n v="12"/>
    <n v="25"/>
    <n v="1"/>
    <n v="20"/>
    <n v="1"/>
    <n v="2"/>
    <n v="0"/>
    <n v="3"/>
    <n v="6"/>
    <n v="0"/>
    <n v="0"/>
    <n v="0"/>
    <n v="0"/>
    <n v="0"/>
    <n v="0"/>
    <n v="0"/>
    <x v="6"/>
    <n v="80"/>
    <n v="13.333333333333334"/>
    <n v="13.333333333333334"/>
    <m/>
    <n v="6"/>
    <n v="397"/>
    <m/>
    <n v="16.666666666666664"/>
    <n v="5"/>
    <n v="1"/>
    <n v="2"/>
    <s v="512"/>
    <s v="Others"/>
    <m/>
    <n v="397"/>
    <n v="1.0876712328767124"/>
    <n v="5.5163727959697733"/>
    <n v="73.551637279596974"/>
    <n v="73.551637279596974"/>
    <n v="1001.6917293233082"/>
    <d v="2013-09-07T00:00:00"/>
    <s v="Unique"/>
  </r>
  <r>
    <n v="10401"/>
    <n v="1976"/>
    <s v="2n Cycle"/>
    <s v="Together"/>
    <n v="26326"/>
    <n v="0"/>
    <n v="0"/>
    <d v="2013-09-04T00:00:00"/>
    <n v="12"/>
    <n v="1"/>
    <n v="0"/>
    <n v="5"/>
    <n v="0"/>
    <n v="3"/>
    <n v="9"/>
    <x v="42"/>
    <x v="0"/>
    <n v="5"/>
    <s v=""/>
    <n v="3"/>
    <n v="9"/>
    <n v="1"/>
    <n v="0"/>
    <n v="0"/>
    <n v="3"/>
    <n v="3"/>
    <n v="0"/>
    <n v="0"/>
    <n v="0"/>
    <n v="0"/>
    <n v="0"/>
    <n v="0"/>
    <n v="1"/>
    <x v="5"/>
    <n v="18"/>
    <n v="3"/>
    <n v="4.5"/>
    <m/>
    <n v="4"/>
    <n v="395"/>
    <m/>
    <n v="25"/>
    <n v="5"/>
    <n v="1"/>
    <n v="1"/>
    <s v="511"/>
    <s v="Others"/>
    <m/>
    <n v="395"/>
    <n v="1.0821917808219179"/>
    <n v="3.6962025316455693"/>
    <n v="16.632911392405063"/>
    <n v="16.632911392405063"/>
    <n v="260.71428571428572"/>
    <d v="2013-09-16T00:00:00"/>
    <s v="Unique"/>
  </r>
  <r>
    <n v="8442"/>
    <n v="1985"/>
    <s v="Master"/>
    <s v="Married"/>
    <n v="19510"/>
    <n v="2"/>
    <n v="0"/>
    <d v="2013-09-04T00:00:00"/>
    <n v="63"/>
    <n v="9"/>
    <n v="0"/>
    <n v="7"/>
    <n v="3"/>
    <n v="4"/>
    <n v="7"/>
    <x v="6"/>
    <x v="0"/>
    <n v="7"/>
    <n v="3"/>
    <n v="4"/>
    <n v="7"/>
    <n v="2"/>
    <n v="1"/>
    <n v="0"/>
    <n v="3"/>
    <n v="7"/>
    <n v="0"/>
    <n v="0"/>
    <n v="0"/>
    <n v="0"/>
    <n v="0"/>
    <n v="0"/>
    <n v="0"/>
    <x v="2"/>
    <n v="30"/>
    <n v="5"/>
    <n v="5"/>
    <m/>
    <n v="6"/>
    <n v="395"/>
    <m/>
    <n v="33.333333333333329"/>
    <n v="2"/>
    <n v="1"/>
    <n v="1"/>
    <s v="211"/>
    <s v="About to Sleep"/>
    <m/>
    <n v="395"/>
    <n v="1.0821917808219179"/>
    <n v="5.5443037974683538"/>
    <n v="27.721518987341767"/>
    <n v="27.721518987341771"/>
    <n v="1001.6917293233082"/>
    <d v="2013-11-06T00:00:00"/>
    <s v="Unique"/>
  </r>
  <r>
    <n v="1964"/>
    <n v="1951"/>
    <s v="Graduation"/>
    <s v="Together"/>
    <n v="86610"/>
    <n v="0"/>
    <n v="0"/>
    <d v="2013-09-05T00:00:00"/>
    <n v="66"/>
    <n v="446"/>
    <n v="107"/>
    <n v="768"/>
    <n v="33"/>
    <n v="196"/>
    <n v="53"/>
    <x v="595"/>
    <x v="75"/>
    <n v="768"/>
    <n v="33"/>
    <n v="196"/>
    <n v="53"/>
    <n v="1"/>
    <n v="5"/>
    <n v="6"/>
    <n v="6"/>
    <n v="2"/>
    <n v="0"/>
    <n v="0"/>
    <n v="0"/>
    <n v="0"/>
    <n v="0"/>
    <n v="0"/>
    <n v="0"/>
    <x v="0"/>
    <n v="1603"/>
    <n v="267.16666666666669"/>
    <n v="89.055555555555557"/>
    <m/>
    <n v="18"/>
    <n v="394"/>
    <m/>
    <n v="5.5555555555555554"/>
    <n v="2"/>
    <n v="4"/>
    <n v="5"/>
    <s v="245"/>
    <s v="Big Spenders"/>
    <m/>
    <n v="394"/>
    <n v="1.0794520547945206"/>
    <n v="16.675126903553299"/>
    <n v="1485.0126903553298"/>
    <n v="1485.0126903553301"/>
    <n v="365.91478696741854"/>
    <d v="2013-11-10T00:00:00"/>
    <s v="Unique"/>
  </r>
  <r>
    <n v="4808"/>
    <n v="1956"/>
    <s v="Graduation"/>
    <s v="Married"/>
    <n v="15759"/>
    <n v="0"/>
    <n v="0"/>
    <d v="2013-09-05T00:00:00"/>
    <n v="12"/>
    <n v="1"/>
    <n v="2"/>
    <n v="5"/>
    <n v="6"/>
    <n v="0"/>
    <n v="3"/>
    <x v="42"/>
    <x v="12"/>
    <n v="5"/>
    <n v="6"/>
    <s v=""/>
    <n v="3"/>
    <n v="1"/>
    <n v="1"/>
    <n v="0"/>
    <n v="2"/>
    <n v="7"/>
    <n v="0"/>
    <n v="0"/>
    <n v="0"/>
    <n v="0"/>
    <n v="0"/>
    <n v="0"/>
    <n v="0"/>
    <x v="0"/>
    <n v="17"/>
    <n v="2.8333333333333335"/>
    <n v="4.25"/>
    <m/>
    <n v="4"/>
    <n v="394"/>
    <m/>
    <n v="25"/>
    <n v="5"/>
    <n v="1"/>
    <n v="1"/>
    <s v="511"/>
    <s v="Others"/>
    <m/>
    <n v="394"/>
    <n v="1.0794520547945206"/>
    <n v="3.7055837563451774"/>
    <n v="15.748730964467004"/>
    <n v="15.748730964467004"/>
    <n v="167.82663316582915"/>
    <d v="2013-09-17T00:00:00"/>
    <s v="Unique"/>
  </r>
  <r>
    <n v="10640"/>
    <n v="1974"/>
    <s v="Graduation"/>
    <s v="Together"/>
    <n v="44392"/>
    <n v="1"/>
    <n v="1"/>
    <d v="2013-09-05T00:00:00"/>
    <n v="71"/>
    <n v="87"/>
    <n v="5"/>
    <n v="71"/>
    <n v="7"/>
    <n v="12"/>
    <n v="29"/>
    <x v="507"/>
    <x v="30"/>
    <n v="71"/>
    <n v="7"/>
    <n v="12"/>
    <n v="29"/>
    <n v="5"/>
    <n v="4"/>
    <n v="1"/>
    <n v="4"/>
    <n v="7"/>
    <n v="0"/>
    <n v="0"/>
    <n v="0"/>
    <n v="0"/>
    <n v="0"/>
    <n v="0"/>
    <n v="0"/>
    <x v="0"/>
    <n v="211"/>
    <n v="35.166666666666664"/>
    <n v="15.071428571428571"/>
    <m/>
    <n v="14"/>
    <n v="394"/>
    <m/>
    <n v="35.714285714285715"/>
    <n v="2"/>
    <n v="3"/>
    <n v="3"/>
    <s v="233"/>
    <s v="About to Sleep"/>
    <m/>
    <n v="394"/>
    <n v="1.0794520547945206"/>
    <n v="12.969543147208121"/>
    <n v="195.4695431472081"/>
    <n v="195.46954314720813"/>
    <n v="731.82957393483707"/>
    <d v="2013-11-15T00:00:00"/>
    <s v="Unique"/>
  </r>
  <r>
    <n v="3112"/>
    <n v="1977"/>
    <s v="Master"/>
    <s v="Married"/>
    <n v="22701"/>
    <n v="1"/>
    <n v="0"/>
    <d v="2013-09-05T00:00:00"/>
    <n v="2"/>
    <n v="2"/>
    <n v="4"/>
    <n v="9"/>
    <n v="0"/>
    <n v="4"/>
    <n v="5"/>
    <x v="95"/>
    <x v="16"/>
    <n v="9"/>
    <s v=""/>
    <n v="4"/>
    <n v="5"/>
    <n v="1"/>
    <n v="1"/>
    <n v="0"/>
    <n v="3"/>
    <n v="5"/>
    <n v="0"/>
    <n v="0"/>
    <n v="0"/>
    <n v="0"/>
    <n v="0"/>
    <n v="0"/>
    <n v="0"/>
    <x v="0"/>
    <n v="24"/>
    <n v="4"/>
    <n v="4.8"/>
    <m/>
    <n v="5"/>
    <n v="394"/>
    <m/>
    <n v="20"/>
    <n v="5"/>
    <n v="1"/>
    <n v="1"/>
    <s v="511"/>
    <s v="Others"/>
    <m/>
    <n v="394"/>
    <n v="1.0794520547945206"/>
    <n v="4.6319796954314718"/>
    <n v="22.233502538071065"/>
    <n v="22.233502538071065"/>
    <n v="167.82663316582915"/>
    <d v="2013-09-07T00:00:00"/>
    <s v="Unique"/>
  </r>
  <r>
    <n v="6103"/>
    <n v="1948"/>
    <s v="Graduation"/>
    <s v="Married"/>
    <n v="42192"/>
    <n v="0"/>
    <n v="0"/>
    <d v="2013-09-06T00:00:00"/>
    <n v="40"/>
    <n v="40"/>
    <n v="15"/>
    <n v="15"/>
    <n v="17"/>
    <n v="6"/>
    <n v="7"/>
    <x v="135"/>
    <x v="9"/>
    <n v="15"/>
    <n v="17"/>
    <n v="6"/>
    <n v="7"/>
    <n v="1"/>
    <n v="2"/>
    <n v="1"/>
    <n v="3"/>
    <n v="4"/>
    <n v="0"/>
    <n v="0"/>
    <n v="0"/>
    <n v="0"/>
    <n v="0"/>
    <n v="0"/>
    <n v="0"/>
    <x v="4"/>
    <n v="100"/>
    <n v="16.666666666666668"/>
    <n v="14.285714285714286"/>
    <m/>
    <n v="7"/>
    <n v="393"/>
    <m/>
    <n v="14.285714285714285"/>
    <n v="3"/>
    <n v="1"/>
    <n v="2"/>
    <s v="312"/>
    <s v="Needs Attention"/>
    <m/>
    <n v="393"/>
    <n v="1.0767123287671232"/>
    <n v="6.5012722646310435"/>
    <n v="92.875318066157774"/>
    <n v="92.875318066157774"/>
    <n v="73.551637279596974"/>
    <d v="2013-10-16T00:00:00"/>
    <s v="Unique"/>
  </r>
  <r>
    <n v="4227"/>
    <n v="1968"/>
    <s v="Master"/>
    <s v="Together"/>
    <n v="32889"/>
    <n v="1"/>
    <n v="1"/>
    <d v="2013-09-06T00:00:00"/>
    <n v="78"/>
    <n v="28"/>
    <n v="0"/>
    <n v="13"/>
    <n v="4"/>
    <n v="2"/>
    <n v="8"/>
    <x v="66"/>
    <x v="0"/>
    <n v="13"/>
    <n v="4"/>
    <n v="2"/>
    <n v="8"/>
    <n v="3"/>
    <n v="2"/>
    <n v="1"/>
    <n v="3"/>
    <n v="5"/>
    <n v="0"/>
    <n v="0"/>
    <n v="0"/>
    <n v="0"/>
    <n v="0"/>
    <n v="0"/>
    <n v="0"/>
    <x v="0"/>
    <n v="55"/>
    <n v="9.1666666666666661"/>
    <n v="6.1111111111111107"/>
    <m/>
    <n v="9"/>
    <n v="393"/>
    <m/>
    <n v="33.333333333333329"/>
    <n v="2"/>
    <n v="2"/>
    <n v="1"/>
    <s v="221"/>
    <s v="About to Sleep"/>
    <m/>
    <n v="393"/>
    <n v="1.0767123287671232"/>
    <n v="8.3587786259541996"/>
    <n v="51.081424936386775"/>
    <n v="51.081424936386775"/>
    <n v="74.471032745591927"/>
    <d v="2013-11-23T00:00:00"/>
    <s v="Unique"/>
  </r>
  <r>
    <n v="17"/>
    <n v="1971"/>
    <s v="PhD"/>
    <s v="Married"/>
    <n v="60491"/>
    <n v="0"/>
    <n v="1"/>
    <d v="2013-09-06T00:00:00"/>
    <n v="81"/>
    <n v="637"/>
    <n v="47"/>
    <n v="237"/>
    <n v="12"/>
    <n v="19"/>
    <n v="76"/>
    <x v="596"/>
    <x v="19"/>
    <n v="237"/>
    <n v="12"/>
    <n v="19"/>
    <n v="76"/>
    <n v="4"/>
    <n v="6"/>
    <n v="11"/>
    <n v="7"/>
    <n v="5"/>
    <n v="0"/>
    <n v="0"/>
    <n v="0"/>
    <n v="0"/>
    <n v="0"/>
    <n v="0"/>
    <n v="0"/>
    <x v="0"/>
    <n v="1028"/>
    <n v="171.33333333333334"/>
    <n v="36.714285714285715"/>
    <m/>
    <n v="28"/>
    <n v="393"/>
    <m/>
    <n v="14.285714285714285"/>
    <n v="1"/>
    <n v="5"/>
    <n v="4"/>
    <s v="154"/>
    <s v="Frequent Buyers"/>
    <m/>
    <n v="393"/>
    <n v="1.0767123287671232"/>
    <n v="26.005089058524174"/>
    <n v="954.75826972010179"/>
    <n v="954.75826972010191"/>
    <n v="50.439698492462313"/>
    <d v="2013-11-26T00:00:00"/>
    <s v="Unique"/>
  </r>
  <r>
    <n v="10664"/>
    <n v="1949"/>
    <s v="Master"/>
    <s v="Widow"/>
    <n v="51529"/>
    <n v="0"/>
    <n v="1"/>
    <d v="2013-09-07T00:00:00"/>
    <n v="14"/>
    <n v="400"/>
    <n v="4"/>
    <n v="35"/>
    <n v="6"/>
    <n v="0"/>
    <n v="22"/>
    <x v="597"/>
    <x v="16"/>
    <n v="35"/>
    <n v="6"/>
    <s v=""/>
    <n v="22"/>
    <n v="2"/>
    <n v="9"/>
    <n v="1"/>
    <n v="5"/>
    <n v="8"/>
    <n v="0"/>
    <n v="0"/>
    <n v="0"/>
    <n v="0"/>
    <n v="0"/>
    <n v="0"/>
    <n v="0"/>
    <x v="0"/>
    <n v="467"/>
    <n v="77.833333333333329"/>
    <n v="27.470588235294116"/>
    <m/>
    <n v="17"/>
    <n v="392"/>
    <m/>
    <n v="11.76470588235294"/>
    <n v="5"/>
    <n v="3"/>
    <n v="3"/>
    <s v="533"/>
    <s v="Loyal Customers"/>
    <m/>
    <n v="392"/>
    <n v="1.0739726027397261"/>
    <n v="15.829081632653061"/>
    <n v="434.83418367346934"/>
    <n v="434.8341836734694"/>
    <n v="195.46954314720813"/>
    <d v="2013-09-21T00:00:00"/>
    <s v="Unique"/>
  </r>
  <r>
    <n v="891"/>
    <n v="1951"/>
    <s v="Master"/>
    <s v="Together"/>
    <n v="29298"/>
    <n v="1"/>
    <n v="1"/>
    <d v="2013-09-07T00:00:00"/>
    <n v="60"/>
    <n v="6"/>
    <n v="0"/>
    <n v="2"/>
    <n v="2"/>
    <n v="0"/>
    <n v="1"/>
    <x v="167"/>
    <x v="0"/>
    <n v="2"/>
    <n v="2"/>
    <s v=""/>
    <n v="1"/>
    <n v="1"/>
    <n v="1"/>
    <n v="0"/>
    <n v="2"/>
    <n v="5"/>
    <n v="0"/>
    <n v="0"/>
    <n v="0"/>
    <n v="0"/>
    <n v="0"/>
    <n v="0"/>
    <n v="0"/>
    <x v="0"/>
    <n v="11"/>
    <n v="1.8333333333333333"/>
    <n v="2.75"/>
    <m/>
    <n v="4"/>
    <n v="392"/>
    <m/>
    <n v="25"/>
    <n v="2"/>
    <n v="1"/>
    <n v="1"/>
    <s v="211"/>
    <s v="About to Sleep"/>
    <m/>
    <n v="392"/>
    <n v="1.0739726027397261"/>
    <n v="3.7244897959183674"/>
    <n v="10.24234693877551"/>
    <n v="10.24234693877551"/>
    <n v="16.632911392405063"/>
    <d v="2013-11-06T00:00:00"/>
    <s v="Unique"/>
  </r>
  <r>
    <n v="4328"/>
    <n v="1986"/>
    <s v="2n Cycle"/>
    <s v="Married"/>
    <n v="21955"/>
    <n v="1"/>
    <n v="0"/>
    <d v="2013-09-07T00:00:00"/>
    <n v="81"/>
    <n v="5"/>
    <n v="1"/>
    <n v="7"/>
    <n v="17"/>
    <n v="14"/>
    <n v="11"/>
    <x v="5"/>
    <x v="5"/>
    <n v="7"/>
    <n v="17"/>
    <n v="14"/>
    <n v="11"/>
    <n v="2"/>
    <n v="2"/>
    <n v="1"/>
    <n v="3"/>
    <n v="6"/>
    <n v="0"/>
    <n v="0"/>
    <n v="0"/>
    <n v="0"/>
    <n v="0"/>
    <n v="0"/>
    <n v="0"/>
    <x v="0"/>
    <n v="55"/>
    <n v="9.1666666666666661"/>
    <n v="6.875"/>
    <m/>
    <n v="8"/>
    <n v="392"/>
    <m/>
    <n v="25"/>
    <n v="1"/>
    <n v="2"/>
    <n v="1"/>
    <s v="121"/>
    <s v="Lost"/>
    <m/>
    <n v="392"/>
    <n v="1.0739726027397261"/>
    <n v="7.4489795918367347"/>
    <n v="51.211734693877553"/>
    <n v="51.211734693877553"/>
    <n v="27.721518987341771"/>
    <d v="2013-11-27T00:00:00"/>
    <s v="Unique"/>
  </r>
  <r>
    <n v="7446"/>
    <n v="1967"/>
    <s v="Master"/>
    <s v="Together"/>
    <n v="62513"/>
    <n v="0"/>
    <n v="1"/>
    <d v="2013-09-09T00:00:00"/>
    <n v="16"/>
    <n v="520"/>
    <n v="42"/>
    <n v="98"/>
    <n v="0"/>
    <n v="42"/>
    <n v="14"/>
    <x v="106"/>
    <x v="38"/>
    <n v="98"/>
    <s v=""/>
    <n v="42"/>
    <n v="14"/>
    <n v="2"/>
    <n v="6"/>
    <n v="4"/>
    <n v="10"/>
    <n v="6"/>
    <n v="0"/>
    <n v="0"/>
    <n v="0"/>
    <n v="0"/>
    <n v="0"/>
    <n v="0"/>
    <n v="0"/>
    <x v="1"/>
    <n v="716"/>
    <n v="119.33333333333333"/>
    <n v="32.545454545454547"/>
    <m/>
    <n v="22"/>
    <n v="390"/>
    <m/>
    <n v="9.0909090909090917"/>
    <n v="5"/>
    <n v="4"/>
    <n v="4"/>
    <s v="544"/>
    <s v="Loyal Customers"/>
    <m/>
    <n v="390"/>
    <n v="1.0684931506849316"/>
    <n v="20.589743589743588"/>
    <n v="670.10256410256409"/>
    <n v="670.10256410256409"/>
    <n v="15.748730964467004"/>
    <d v="2013-09-25T00:00:00"/>
    <s v="Unique"/>
  </r>
  <r>
    <n v="7849"/>
    <n v="1970"/>
    <s v="PhD"/>
    <s v="Married"/>
    <n v="80336"/>
    <n v="0"/>
    <n v="0"/>
    <d v="2013-09-09T00:00:00"/>
    <n v="12"/>
    <n v="209"/>
    <n v="19"/>
    <n v="456"/>
    <n v="160"/>
    <n v="142"/>
    <n v="66"/>
    <x v="349"/>
    <x v="25"/>
    <n v="456"/>
    <n v="160"/>
    <n v="142"/>
    <n v="66"/>
    <n v="1"/>
    <n v="2"/>
    <n v="9"/>
    <n v="13"/>
    <n v="1"/>
    <n v="0"/>
    <n v="0"/>
    <n v="0"/>
    <n v="0"/>
    <n v="0"/>
    <n v="0"/>
    <n v="0"/>
    <x v="0"/>
    <n v="1052"/>
    <n v="175.33333333333334"/>
    <n v="42.08"/>
    <m/>
    <n v="25"/>
    <n v="390"/>
    <m/>
    <n v="4"/>
    <n v="5"/>
    <n v="5"/>
    <n v="4"/>
    <s v="554"/>
    <s v="Loyal Customers"/>
    <m/>
    <n v="390"/>
    <n v="1.0684931506849316"/>
    <n v="23.397435897435898"/>
    <n v="984.56410256410254"/>
    <n v="984.56410256410254"/>
    <n v="22.233502538071065"/>
    <d v="2013-09-21T00:00:00"/>
    <s v="Unique"/>
  </r>
  <r>
    <n v="10858"/>
    <n v="1975"/>
    <s v="Graduation"/>
    <s v="Together"/>
    <n v="76532"/>
    <n v="1"/>
    <n v="1"/>
    <d v="2013-09-09T00:00:00"/>
    <n v="38"/>
    <n v="355"/>
    <n v="30"/>
    <n v="177"/>
    <n v="90"/>
    <n v="138"/>
    <n v="30"/>
    <x v="598"/>
    <x v="78"/>
    <n v="177"/>
    <n v="90"/>
    <n v="138"/>
    <n v="30"/>
    <n v="4"/>
    <n v="9"/>
    <n v="5"/>
    <n v="7"/>
    <n v="5"/>
    <n v="0"/>
    <n v="0"/>
    <n v="0"/>
    <n v="0"/>
    <n v="0"/>
    <n v="0"/>
    <n v="0"/>
    <x v="0"/>
    <n v="820"/>
    <n v="136.66666666666666"/>
    <n v="32.799999999999997"/>
    <m/>
    <n v="25"/>
    <n v="390"/>
    <m/>
    <n v="16"/>
    <n v="4"/>
    <n v="5"/>
    <n v="4"/>
    <s v="454"/>
    <s v="Frequent Buyers"/>
    <m/>
    <n v="390"/>
    <n v="1.0684931506849316"/>
    <n v="23.397435897435898"/>
    <n v="767.43589743589735"/>
    <n v="767.43589743589735"/>
    <n v="1485.0126903553301"/>
    <d v="2013-10-17T00:00:00"/>
    <s v="Unique"/>
  </r>
  <r>
    <n v="7685"/>
    <n v="1978"/>
    <s v="Graduation"/>
    <s v="Married"/>
    <n v="33039"/>
    <n v="1"/>
    <n v="0"/>
    <d v="2013-09-09T00:00:00"/>
    <n v="4"/>
    <n v="30"/>
    <n v="8"/>
    <n v="12"/>
    <n v="8"/>
    <n v="8"/>
    <n v="12"/>
    <x v="352"/>
    <x v="14"/>
    <n v="12"/>
    <n v="8"/>
    <n v="8"/>
    <n v="12"/>
    <n v="1"/>
    <n v="2"/>
    <n v="0"/>
    <n v="4"/>
    <n v="5"/>
    <n v="0"/>
    <n v="0"/>
    <n v="0"/>
    <n v="0"/>
    <n v="0"/>
    <n v="0"/>
    <n v="0"/>
    <x v="0"/>
    <n v="78"/>
    <n v="13"/>
    <n v="11.142857142857142"/>
    <m/>
    <n v="7"/>
    <n v="390"/>
    <m/>
    <n v="14.285714285714285"/>
    <n v="5"/>
    <n v="1"/>
    <n v="2"/>
    <s v="512"/>
    <s v="Others"/>
    <m/>
    <n v="390"/>
    <n v="1.0684931506849316"/>
    <n v="6.5512820512820511"/>
    <n v="73"/>
    <n v="73"/>
    <n v="51.081424936386775"/>
    <d v="2013-09-13T00:00:00"/>
    <s v="Unique"/>
  </r>
  <r>
    <n v="6310"/>
    <n v="1978"/>
    <s v="Graduation"/>
    <s v="Married"/>
    <n v="33039"/>
    <n v="1"/>
    <n v="0"/>
    <d v="2013-09-09T00:00:00"/>
    <n v="4"/>
    <n v="30"/>
    <n v="8"/>
    <n v="12"/>
    <n v="8"/>
    <n v="8"/>
    <n v="12"/>
    <x v="352"/>
    <x v="14"/>
    <n v="12"/>
    <n v="8"/>
    <n v="8"/>
    <n v="12"/>
    <n v="1"/>
    <n v="2"/>
    <n v="0"/>
    <n v="4"/>
    <n v="5"/>
    <n v="0"/>
    <n v="0"/>
    <n v="0"/>
    <n v="0"/>
    <n v="0"/>
    <n v="0"/>
    <n v="0"/>
    <x v="2"/>
    <n v="78"/>
    <n v="13"/>
    <n v="11.142857142857142"/>
    <m/>
    <n v="7"/>
    <n v="390"/>
    <m/>
    <n v="14.285714285714285"/>
    <n v="5"/>
    <n v="1"/>
    <n v="2"/>
    <s v="512"/>
    <s v="Others"/>
    <m/>
    <n v="390"/>
    <n v="1.0684931506849316"/>
    <n v="6.5512820512820511"/>
    <n v="73"/>
    <n v="73"/>
    <n v="954.75826972010191"/>
    <d v="2013-09-13T00:00:00"/>
    <s v="Unique"/>
  </r>
  <r>
    <n v="2286"/>
    <n v="1962"/>
    <s v="Graduation"/>
    <s v="Single"/>
    <n v="50785"/>
    <n v="1"/>
    <n v="1"/>
    <d v="2013-09-10T00:00:00"/>
    <n v="27"/>
    <n v="64"/>
    <n v="1"/>
    <n v="21"/>
    <n v="0"/>
    <n v="1"/>
    <n v="27"/>
    <x v="86"/>
    <x v="5"/>
    <n v="21"/>
    <s v=""/>
    <n v="1"/>
    <n v="27"/>
    <n v="2"/>
    <n v="2"/>
    <n v="1"/>
    <n v="3"/>
    <n v="6"/>
    <n v="0"/>
    <n v="0"/>
    <n v="0"/>
    <n v="0"/>
    <n v="0"/>
    <n v="0"/>
    <n v="0"/>
    <x v="2"/>
    <n v="114"/>
    <n v="19"/>
    <n v="14.25"/>
    <m/>
    <n v="8"/>
    <n v="389"/>
    <m/>
    <n v="25"/>
    <n v="4"/>
    <n v="2"/>
    <n v="2"/>
    <s v="422"/>
    <s v="Potential Loyalists"/>
    <m/>
    <n v="389"/>
    <n v="1.0657534246575342"/>
    <n v="7.5064267352185094"/>
    <n v="106.96658097686375"/>
    <n v="106.96658097686375"/>
    <n v="434.8341836734694"/>
    <d v="2013-10-07T00:00:00"/>
    <s v="Unique"/>
  </r>
  <r>
    <n v="2118"/>
    <n v="1964"/>
    <s v="2n Cycle"/>
    <s v="Married"/>
    <n v="62905"/>
    <n v="0"/>
    <n v="1"/>
    <d v="2013-09-10T00:00:00"/>
    <n v="68"/>
    <n v="166"/>
    <n v="75"/>
    <n v="96"/>
    <n v="119"/>
    <n v="107"/>
    <n v="59"/>
    <x v="599"/>
    <x v="137"/>
    <n v="96"/>
    <n v="119"/>
    <n v="107"/>
    <n v="59"/>
    <n v="3"/>
    <n v="7"/>
    <n v="2"/>
    <n v="8"/>
    <n v="4"/>
    <n v="0"/>
    <n v="0"/>
    <n v="0"/>
    <n v="0"/>
    <n v="0"/>
    <n v="0"/>
    <n v="0"/>
    <x v="0"/>
    <n v="622"/>
    <n v="103.66666666666667"/>
    <n v="31.1"/>
    <m/>
    <n v="20"/>
    <n v="389"/>
    <m/>
    <n v="15"/>
    <n v="2"/>
    <n v="4"/>
    <n v="3"/>
    <s v="243"/>
    <s v="About to Sleep"/>
    <m/>
    <n v="389"/>
    <n v="1.0657534246575342"/>
    <n v="18.766066838046275"/>
    <n v="583.62467866323914"/>
    <n v="583.62467866323914"/>
    <n v="51.211734693877553"/>
    <d v="2013-11-17T00:00:00"/>
    <s v="Unique"/>
  </r>
  <r>
    <n v="4440"/>
    <n v="1964"/>
    <s v="Master"/>
    <s v="Married"/>
    <n v="64100"/>
    <n v="0"/>
    <n v="1"/>
    <d v="2013-09-10T00:00:00"/>
    <n v="93"/>
    <n v="509"/>
    <n v="0"/>
    <n v="27"/>
    <n v="0"/>
    <n v="0"/>
    <n v="10"/>
    <x v="31"/>
    <x v="0"/>
    <n v="27"/>
    <s v=""/>
    <s v=""/>
    <n v="10"/>
    <n v="1"/>
    <n v="8"/>
    <n v="3"/>
    <n v="6"/>
    <n v="7"/>
    <n v="0"/>
    <n v="0"/>
    <n v="0"/>
    <n v="1"/>
    <n v="0"/>
    <n v="0"/>
    <n v="0"/>
    <x v="3"/>
    <n v="546"/>
    <n v="91"/>
    <n v="30.333333333333332"/>
    <m/>
    <n v="18"/>
    <n v="389"/>
    <m/>
    <n v="5.5555555555555554"/>
    <n v="1"/>
    <n v="4"/>
    <n v="3"/>
    <s v="143"/>
    <s v="Lost"/>
    <m/>
    <n v="389"/>
    <n v="1.0657534246575342"/>
    <n v="16.889460154241647"/>
    <n v="512.31362467866325"/>
    <n v="512.31362467866325"/>
    <n v="92.875318066157774"/>
    <d v="2013-12-12T00:00:00"/>
    <s v="Unique"/>
  </r>
  <r>
    <n v="10163"/>
    <n v="1984"/>
    <s v="PhD"/>
    <s v="Single"/>
    <n v="82733"/>
    <n v="0"/>
    <n v="0"/>
    <d v="2013-09-10T00:00:00"/>
    <n v="28"/>
    <n v="712"/>
    <n v="50"/>
    <n v="420"/>
    <n v="65"/>
    <n v="38"/>
    <n v="38"/>
    <x v="541"/>
    <x v="21"/>
    <n v="420"/>
    <n v="65"/>
    <n v="38"/>
    <n v="38"/>
    <n v="1"/>
    <n v="8"/>
    <n v="4"/>
    <n v="7"/>
    <n v="4"/>
    <n v="0"/>
    <n v="0"/>
    <n v="0"/>
    <n v="0"/>
    <n v="0"/>
    <n v="1"/>
    <n v="0"/>
    <x v="0"/>
    <n v="1323"/>
    <n v="220.5"/>
    <n v="66.150000000000006"/>
    <m/>
    <n v="20"/>
    <n v="389"/>
    <m/>
    <n v="5"/>
    <n v="4"/>
    <n v="4"/>
    <n v="5"/>
    <s v="445"/>
    <s v="Big Spenders"/>
    <m/>
    <n v="389"/>
    <n v="1.0657534246575342"/>
    <n v="18.766066838046275"/>
    <n v="1241.3753213367611"/>
    <n v="1241.3753213367611"/>
    <n v="10.24234693877551"/>
    <d v="2013-10-08T00:00:00"/>
    <s v="Unique"/>
  </r>
  <r>
    <n v="3075"/>
    <n v="1972"/>
    <s v="PhD"/>
    <s v="Married"/>
    <n v="59973"/>
    <n v="0"/>
    <n v="0"/>
    <d v="2013-09-11T00:00:00"/>
    <n v="47"/>
    <n v="130"/>
    <n v="30"/>
    <n v="168"/>
    <n v="20"/>
    <n v="34"/>
    <n v="0"/>
    <x v="553"/>
    <x v="78"/>
    <n v="168"/>
    <n v="20"/>
    <n v="34"/>
    <s v=""/>
    <n v="1"/>
    <n v="3"/>
    <n v="4"/>
    <n v="7"/>
    <n v="1"/>
    <n v="0"/>
    <n v="0"/>
    <n v="0"/>
    <n v="0"/>
    <n v="0"/>
    <n v="0"/>
    <n v="0"/>
    <x v="0"/>
    <n v="382"/>
    <n v="63.666666666666664"/>
    <n v="25.466666666666665"/>
    <m/>
    <n v="15"/>
    <n v="388"/>
    <m/>
    <n v="6.666666666666667"/>
    <n v="3"/>
    <n v="3"/>
    <n v="3"/>
    <s v="333"/>
    <s v="Needs Attention"/>
    <m/>
    <n v="388"/>
    <n v="1.0630136986301371"/>
    <n v="14.11082474226804"/>
    <n v="359.35567010309273"/>
    <n v="359.35567010309273"/>
    <n v="670.10256410256409"/>
    <d v="2013-10-28T00:00:00"/>
    <s v="Unique"/>
  </r>
  <r>
    <n v="10701"/>
    <n v="1973"/>
    <s v="Graduation"/>
    <s v="Married"/>
    <n v="65308"/>
    <n v="0"/>
    <n v="0"/>
    <d v="2013-09-11T00:00:00"/>
    <n v="60"/>
    <n v="713"/>
    <n v="0"/>
    <n v="264"/>
    <n v="120"/>
    <n v="80"/>
    <n v="34"/>
    <x v="600"/>
    <x v="0"/>
    <n v="264"/>
    <n v="120"/>
    <n v="80"/>
    <n v="34"/>
    <n v="1"/>
    <n v="7"/>
    <n v="8"/>
    <n v="12"/>
    <n v="4"/>
    <n v="1"/>
    <n v="0"/>
    <n v="0"/>
    <n v="0"/>
    <n v="1"/>
    <n v="0"/>
    <n v="0"/>
    <x v="1"/>
    <n v="1211"/>
    <n v="201.83333333333334"/>
    <n v="43.25"/>
    <m/>
    <n v="28"/>
    <n v="388"/>
    <m/>
    <n v="3.5714285714285712"/>
    <n v="2"/>
    <n v="5"/>
    <n v="5"/>
    <s v="255"/>
    <s v="Frequent Buyers"/>
    <m/>
    <n v="388"/>
    <n v="1.0630136986301371"/>
    <n v="26.340206185567009"/>
    <n v="1139.2139175257732"/>
    <n v="1139.213917525773"/>
    <n v="767.43589743589735"/>
    <d v="2013-11-10T00:00:00"/>
    <s v="Unique"/>
  </r>
  <r>
    <n v="837"/>
    <n v="1977"/>
    <s v="Graduation"/>
    <s v="Married"/>
    <n v="54809"/>
    <n v="1"/>
    <n v="1"/>
    <d v="2013-09-11T00:00:00"/>
    <n v="0"/>
    <n v="63"/>
    <n v="6"/>
    <n v="57"/>
    <n v="13"/>
    <n v="13"/>
    <n v="22"/>
    <x v="7"/>
    <x v="43"/>
    <n v="57"/>
    <n v="13"/>
    <n v="13"/>
    <n v="22"/>
    <n v="4"/>
    <n v="2"/>
    <n v="1"/>
    <n v="5"/>
    <n v="4"/>
    <n v="0"/>
    <n v="0"/>
    <n v="0"/>
    <n v="0"/>
    <n v="0"/>
    <n v="0"/>
    <n v="0"/>
    <x v="0"/>
    <n v="174"/>
    <n v="29"/>
    <n v="14.5"/>
    <m/>
    <n v="12"/>
    <n v="388"/>
    <m/>
    <n v="33.333333333333329"/>
    <n v="6"/>
    <n v="2"/>
    <n v="2"/>
    <s v="622"/>
    <s v="Others"/>
    <m/>
    <n v="388"/>
    <n v="1.0630136986301371"/>
    <n v="11.288659793814432"/>
    <n v="163.68556701030926"/>
    <n v="163.68556701030926"/>
    <n v="512.31362467866325"/>
    <d v="2013-09-11T00:00:00"/>
    <s v="Unique"/>
  </r>
  <r>
    <n v="10521"/>
    <n v="1977"/>
    <s v="Graduation"/>
    <s v="Married"/>
    <n v="54809"/>
    <n v="1"/>
    <n v="1"/>
    <d v="2013-09-11T00:00:00"/>
    <n v="0"/>
    <n v="63"/>
    <n v="6"/>
    <n v="57"/>
    <n v="13"/>
    <n v="13"/>
    <n v="22"/>
    <x v="7"/>
    <x v="43"/>
    <n v="57"/>
    <n v="13"/>
    <n v="13"/>
    <n v="22"/>
    <n v="4"/>
    <n v="2"/>
    <n v="1"/>
    <n v="5"/>
    <n v="4"/>
    <n v="0"/>
    <n v="0"/>
    <n v="0"/>
    <n v="0"/>
    <n v="0"/>
    <n v="1"/>
    <n v="0"/>
    <x v="0"/>
    <n v="174"/>
    <n v="29"/>
    <n v="14.5"/>
    <m/>
    <n v="12"/>
    <n v="388"/>
    <m/>
    <n v="33.333333333333329"/>
    <n v="6"/>
    <n v="2"/>
    <n v="2"/>
    <s v="622"/>
    <s v="Others"/>
    <m/>
    <n v="388"/>
    <n v="1.0630136986301371"/>
    <n v="11.288659793814432"/>
    <n v="163.68556701030926"/>
    <n v="163.68556701030926"/>
    <n v="73"/>
    <d v="2013-09-11T00:00:00"/>
    <s v="Unique"/>
  </r>
  <r>
    <n v="663"/>
    <n v="1989"/>
    <s v="PhD"/>
    <s v="Single"/>
    <n v="33996"/>
    <n v="0"/>
    <n v="0"/>
    <d v="2013-09-11T00:00:00"/>
    <n v="46"/>
    <n v="40"/>
    <n v="2"/>
    <n v="15"/>
    <n v="8"/>
    <n v="0"/>
    <n v="6"/>
    <x v="135"/>
    <x v="12"/>
    <n v="15"/>
    <n v="8"/>
    <s v=""/>
    <n v="6"/>
    <n v="1"/>
    <n v="1"/>
    <n v="1"/>
    <n v="3"/>
    <n v="4"/>
    <n v="0"/>
    <n v="0"/>
    <n v="0"/>
    <n v="0"/>
    <n v="0"/>
    <n v="0"/>
    <n v="0"/>
    <x v="0"/>
    <n v="71"/>
    <n v="11.833333333333334"/>
    <n v="11.833333333333334"/>
    <m/>
    <n v="6"/>
    <n v="388"/>
    <m/>
    <n v="16.666666666666664"/>
    <n v="3"/>
    <n v="1"/>
    <n v="2"/>
    <s v="312"/>
    <s v="Needs Attention"/>
    <m/>
    <n v="388"/>
    <n v="1.0630136986301371"/>
    <n v="5.644329896907216"/>
    <n v="66.791237113402062"/>
    <n v="66.791237113402062"/>
    <n v="73"/>
    <d v="2013-10-27T00:00:00"/>
    <s v="Unique"/>
  </r>
  <r>
    <n v="8299"/>
    <n v="1989"/>
    <s v="PhD"/>
    <s v="Single"/>
    <n v="33996"/>
    <n v="0"/>
    <n v="0"/>
    <d v="2013-09-11T00:00:00"/>
    <n v="46"/>
    <n v="40"/>
    <n v="2"/>
    <n v="15"/>
    <n v="8"/>
    <n v="0"/>
    <n v="6"/>
    <x v="135"/>
    <x v="12"/>
    <n v="15"/>
    <n v="8"/>
    <s v=""/>
    <n v="6"/>
    <n v="1"/>
    <n v="1"/>
    <n v="1"/>
    <n v="3"/>
    <n v="4"/>
    <n v="0"/>
    <n v="0"/>
    <n v="0"/>
    <n v="0"/>
    <n v="0"/>
    <n v="0"/>
    <n v="0"/>
    <x v="3"/>
    <n v="71"/>
    <n v="11.833333333333334"/>
    <n v="11.833333333333334"/>
    <m/>
    <n v="6"/>
    <n v="388"/>
    <m/>
    <n v="16.666666666666664"/>
    <n v="3"/>
    <n v="1"/>
    <n v="2"/>
    <s v="312"/>
    <s v="Needs Attention"/>
    <m/>
    <n v="388"/>
    <n v="1.0630136986301371"/>
    <n v="5.644329896907216"/>
    <n v="66.791237113402062"/>
    <n v="66.791237113402062"/>
    <n v="984.56410256410254"/>
    <d v="2013-10-27T00:00:00"/>
    <s v="Unique"/>
  </r>
  <r>
    <n v="5407"/>
    <n v="1954"/>
    <s v="Graduation"/>
    <s v="Together"/>
    <n v="53103"/>
    <n v="0"/>
    <n v="1"/>
    <d v="2013-09-12T00:00:00"/>
    <n v="70"/>
    <n v="729"/>
    <n v="17"/>
    <n v="133"/>
    <n v="11"/>
    <n v="0"/>
    <n v="195"/>
    <x v="601"/>
    <x v="4"/>
    <n v="133"/>
    <n v="11"/>
    <s v=""/>
    <n v="195"/>
    <n v="5"/>
    <n v="10"/>
    <n v="6"/>
    <n v="7"/>
    <n v="7"/>
    <n v="0"/>
    <n v="0"/>
    <n v="1"/>
    <n v="0"/>
    <n v="0"/>
    <n v="0"/>
    <n v="0"/>
    <x v="3"/>
    <n v="1085"/>
    <n v="180.83333333333334"/>
    <n v="38.75"/>
    <m/>
    <n v="28"/>
    <n v="387"/>
    <m/>
    <n v="17.857142857142858"/>
    <n v="2"/>
    <n v="5"/>
    <n v="4"/>
    <s v="254"/>
    <s v="Frequent Buyers"/>
    <m/>
    <n v="387"/>
    <n v="1.0602739726027397"/>
    <n v="26.408268733850129"/>
    <n v="1023.3204134366924"/>
    <n v="1023.3204134366925"/>
    <n v="1139.213917525773"/>
    <d v="2013-11-21T00:00:00"/>
    <s v="Unique"/>
  </r>
  <r>
    <n v="7801"/>
    <n v="1959"/>
    <s v="Graduation"/>
    <s v="Together"/>
    <n v="54753"/>
    <n v="0"/>
    <n v="1"/>
    <d v="2013-09-12T00:00:00"/>
    <n v="87"/>
    <n v="197"/>
    <n v="107"/>
    <n v="227"/>
    <n v="7"/>
    <n v="59"/>
    <n v="131"/>
    <x v="602"/>
    <x v="75"/>
    <n v="227"/>
    <n v="7"/>
    <n v="59"/>
    <n v="131"/>
    <n v="3"/>
    <n v="5"/>
    <n v="2"/>
    <n v="11"/>
    <n v="4"/>
    <n v="0"/>
    <n v="0"/>
    <n v="0"/>
    <n v="0"/>
    <n v="0"/>
    <n v="0"/>
    <n v="0"/>
    <x v="3"/>
    <n v="728"/>
    <n v="121.33333333333333"/>
    <n v="34.666666666666664"/>
    <m/>
    <n v="21"/>
    <n v="387"/>
    <m/>
    <n v="14.285714285714285"/>
    <n v="1"/>
    <n v="4"/>
    <n v="4"/>
    <s v="144"/>
    <s v="Lost"/>
    <m/>
    <n v="387"/>
    <n v="1.0602739726027397"/>
    <n v="19.806201550387598"/>
    <n v="686.61498708010333"/>
    <n v="686.61498708010333"/>
    <n v="106.96658097686375"/>
    <d v="2013-12-08T00:00:00"/>
    <s v="Unique"/>
  </r>
  <r>
    <n v="10736"/>
    <n v="1971"/>
    <s v="Graduation"/>
    <s v="Single"/>
    <n v="72258"/>
    <n v="0"/>
    <n v="1"/>
    <d v="2013-09-12T00:00:00"/>
    <n v="28"/>
    <n v="522"/>
    <n v="0"/>
    <n v="522"/>
    <n v="227"/>
    <n v="120"/>
    <n v="134"/>
    <x v="603"/>
    <x v="0"/>
    <n v="522"/>
    <n v="227"/>
    <n v="120"/>
    <n v="134"/>
    <n v="2"/>
    <n v="6"/>
    <n v="9"/>
    <n v="5"/>
    <n v="2"/>
    <n v="0"/>
    <n v="0"/>
    <n v="0"/>
    <n v="0"/>
    <n v="0"/>
    <n v="0"/>
    <n v="0"/>
    <x v="2"/>
    <n v="1525"/>
    <n v="254.16666666666666"/>
    <n v="69.318181818181813"/>
    <m/>
    <n v="22"/>
    <n v="387"/>
    <m/>
    <n v="9.0909090909090917"/>
    <n v="4"/>
    <n v="4"/>
    <n v="5"/>
    <s v="445"/>
    <s v="Big Spenders"/>
    <m/>
    <n v="387"/>
    <n v="1.0602739726027397"/>
    <n v="20.749354005167959"/>
    <n v="1438.3074935400516"/>
    <n v="1438.3074935400516"/>
    <n v="66.791237113402062"/>
    <d v="2013-10-10T00:00:00"/>
    <s v="Unique"/>
  </r>
  <r>
    <n v="961"/>
    <n v="1972"/>
    <s v="Graduation"/>
    <s v="Married"/>
    <n v="74716"/>
    <n v="0"/>
    <n v="1"/>
    <d v="2013-09-12T00:00:00"/>
    <n v="92"/>
    <n v="133"/>
    <n v="27"/>
    <n v="421"/>
    <n v="13"/>
    <n v="195"/>
    <n v="71"/>
    <x v="604"/>
    <x v="55"/>
    <n v="421"/>
    <n v="13"/>
    <n v="195"/>
    <n v="71"/>
    <n v="2"/>
    <n v="7"/>
    <n v="3"/>
    <n v="5"/>
    <n v="4"/>
    <n v="0"/>
    <n v="0"/>
    <n v="0"/>
    <n v="0"/>
    <n v="0"/>
    <n v="0"/>
    <n v="0"/>
    <x v="0"/>
    <n v="860"/>
    <n v="143.33333333333334"/>
    <n v="50.588235294117645"/>
    <m/>
    <n v="17"/>
    <n v="387"/>
    <m/>
    <n v="11.76470588235294"/>
    <n v="1"/>
    <n v="3"/>
    <n v="4"/>
    <s v="134"/>
    <s v="Lost"/>
    <m/>
    <n v="387"/>
    <n v="1.0602739726027397"/>
    <n v="16.033591731266149"/>
    <n v="811.11111111111109"/>
    <n v="811.11111111111109"/>
    <n v="1241.3753213367611"/>
    <d v="2013-12-13T00:00:00"/>
    <s v="Unique"/>
  </r>
  <r>
    <n v="9283"/>
    <n v="1978"/>
    <s v="Graduation"/>
    <s v="Single"/>
    <n v="60199"/>
    <n v="1"/>
    <n v="2"/>
    <d v="2013-09-12T00:00:00"/>
    <n v="49"/>
    <n v="8"/>
    <n v="1"/>
    <n v="7"/>
    <n v="2"/>
    <n v="0"/>
    <n v="0"/>
    <x v="76"/>
    <x v="5"/>
    <n v="7"/>
    <n v="2"/>
    <s v=""/>
    <s v=""/>
    <n v="1"/>
    <n v="0"/>
    <n v="0"/>
    <n v="3"/>
    <n v="4"/>
    <n v="0"/>
    <n v="0"/>
    <n v="0"/>
    <n v="0"/>
    <n v="0"/>
    <n v="0"/>
    <n v="0"/>
    <x v="2"/>
    <n v="18"/>
    <n v="3"/>
    <n v="4.5"/>
    <m/>
    <n v="4"/>
    <n v="387"/>
    <m/>
    <n v="25"/>
    <n v="3"/>
    <n v="1"/>
    <n v="1"/>
    <s v="311"/>
    <s v="Needs Attention"/>
    <m/>
    <n v="387"/>
    <n v="1.0602739726027397"/>
    <n v="3.7726098191214472"/>
    <n v="16.976744186046513"/>
    <n v="16.976744186046513"/>
    <n v="359.35567010309273"/>
    <d v="2013-10-31T00:00:00"/>
    <s v="Unique"/>
  </r>
  <r>
    <n v="2320"/>
    <n v="1978"/>
    <s v="2n Cycle"/>
    <s v="Married"/>
    <n v="47025"/>
    <n v="0"/>
    <n v="1"/>
    <d v="2013-09-12T00:00:00"/>
    <n v="98"/>
    <n v="508"/>
    <n v="11"/>
    <n v="59"/>
    <n v="23"/>
    <n v="5"/>
    <n v="29"/>
    <x v="605"/>
    <x v="113"/>
    <n v="59"/>
    <n v="23"/>
    <n v="5"/>
    <n v="29"/>
    <n v="5"/>
    <n v="11"/>
    <n v="1"/>
    <n v="6"/>
    <n v="9"/>
    <n v="0"/>
    <n v="0"/>
    <n v="0"/>
    <n v="0"/>
    <n v="0"/>
    <n v="0"/>
    <n v="0"/>
    <x v="0"/>
    <n v="635"/>
    <n v="105.83333333333333"/>
    <n v="27.608695652173914"/>
    <m/>
    <n v="23"/>
    <n v="387"/>
    <m/>
    <n v="21.739130434782609"/>
    <n v="1"/>
    <n v="5"/>
    <n v="3"/>
    <s v="153"/>
    <s v="Frequent Buyers"/>
    <m/>
    <n v="387"/>
    <n v="1.0602739726027397"/>
    <n v="21.692506459948319"/>
    <n v="598.90180878552974"/>
    <n v="598.90180878552974"/>
    <n v="583.62467866323914"/>
    <d v="2013-12-19T00:00:00"/>
    <s v="Unique"/>
  </r>
  <r>
    <n v="8181"/>
    <n v="1978"/>
    <s v="2n Cycle"/>
    <s v="Single"/>
    <n v="38593"/>
    <n v="1"/>
    <n v="0"/>
    <d v="2013-09-13T00:00:00"/>
    <n v="42"/>
    <n v="51"/>
    <n v="12"/>
    <n v="49"/>
    <n v="17"/>
    <n v="24"/>
    <n v="24"/>
    <x v="234"/>
    <x v="27"/>
    <n v="49"/>
    <n v="17"/>
    <n v="24"/>
    <n v="24"/>
    <n v="3"/>
    <n v="4"/>
    <n v="1"/>
    <n v="3"/>
    <n v="8"/>
    <n v="0"/>
    <n v="0"/>
    <n v="0"/>
    <n v="0"/>
    <n v="0"/>
    <n v="0"/>
    <n v="0"/>
    <x v="0"/>
    <n v="177"/>
    <n v="29.5"/>
    <n v="16.09090909090909"/>
    <m/>
    <n v="11"/>
    <n v="386"/>
    <m/>
    <n v="27.27272727272727"/>
    <n v="3"/>
    <n v="2"/>
    <n v="2"/>
    <s v="322"/>
    <s v="Needs Attention"/>
    <m/>
    <n v="386"/>
    <n v="1.0575342465753426"/>
    <n v="10.401554404145077"/>
    <n v="167.3704663212435"/>
    <n v="167.3704663212435"/>
    <n v="66.791237113402062"/>
    <d v="2013-10-25T00:00:00"/>
    <s v="Unique"/>
  </r>
  <r>
    <n v="5057"/>
    <n v="1961"/>
    <s v="Master"/>
    <s v="Married"/>
    <n v="61794"/>
    <n v="0"/>
    <n v="1"/>
    <d v="2013-09-14T00:00:00"/>
    <n v="74"/>
    <n v="264"/>
    <n v="47"/>
    <n v="188"/>
    <n v="54"/>
    <n v="47"/>
    <n v="11"/>
    <x v="606"/>
    <x v="19"/>
    <n v="188"/>
    <n v="54"/>
    <n v="47"/>
    <n v="11"/>
    <n v="2"/>
    <n v="4"/>
    <n v="4"/>
    <n v="10"/>
    <n v="2"/>
    <n v="0"/>
    <n v="0"/>
    <n v="0"/>
    <n v="0"/>
    <n v="0"/>
    <n v="0"/>
    <n v="0"/>
    <x v="0"/>
    <n v="611"/>
    <n v="101.83333333333333"/>
    <n v="30.55"/>
    <m/>
    <n v="20"/>
    <n v="385"/>
    <m/>
    <n v="10"/>
    <n v="2"/>
    <n v="4"/>
    <n v="3"/>
    <s v="243"/>
    <s v="About to Sleep"/>
    <m/>
    <n v="385"/>
    <n v="1.0547945205479452"/>
    <n v="18.961038961038962"/>
    <n v="579.25974025974028"/>
    <n v="579.25974025974028"/>
    <n v="163.68556701030926"/>
    <d v="2013-11-27T00:00:00"/>
    <s v="Unique"/>
  </r>
  <r>
    <n v="7791"/>
    <n v="1967"/>
    <s v="Master"/>
    <s v="Married"/>
    <n v="37054"/>
    <n v="1"/>
    <n v="1"/>
    <d v="2013-09-15T00:00:00"/>
    <n v="89"/>
    <n v="12"/>
    <n v="1"/>
    <n v="6"/>
    <n v="0"/>
    <n v="1"/>
    <n v="5"/>
    <x v="276"/>
    <x v="5"/>
    <n v="6"/>
    <s v=""/>
    <n v="1"/>
    <n v="5"/>
    <n v="2"/>
    <n v="1"/>
    <n v="0"/>
    <n v="3"/>
    <n v="7"/>
    <n v="0"/>
    <n v="0"/>
    <n v="0"/>
    <n v="0"/>
    <n v="0"/>
    <n v="0"/>
    <n v="0"/>
    <x v="3"/>
    <n v="25"/>
    <n v="4.166666666666667"/>
    <n v="4.166666666666667"/>
    <m/>
    <n v="6"/>
    <n v="384"/>
    <m/>
    <n v="33.333333333333329"/>
    <n v="1"/>
    <n v="1"/>
    <n v="1"/>
    <s v="111"/>
    <s v="Lost"/>
    <m/>
    <n v="384"/>
    <n v="1.0520547945205478"/>
    <n v="5.7031250000000009"/>
    <n v="23.763020833333339"/>
    <n v="23.763020833333336"/>
    <n v="163.68556701030926"/>
    <d v="2013-12-13T00:00:00"/>
    <s v="Unique"/>
  </r>
  <r>
    <n v="78"/>
    <n v="1969"/>
    <s v="Graduation"/>
    <s v="Married"/>
    <n v="25293"/>
    <n v="1"/>
    <n v="0"/>
    <d v="2013-09-15T00:00:00"/>
    <n v="51"/>
    <n v="15"/>
    <n v="0"/>
    <n v="11"/>
    <n v="0"/>
    <n v="2"/>
    <n v="9"/>
    <x v="301"/>
    <x v="0"/>
    <n v="11"/>
    <s v=""/>
    <n v="2"/>
    <n v="9"/>
    <n v="1"/>
    <n v="1"/>
    <n v="1"/>
    <n v="2"/>
    <n v="8"/>
    <n v="0"/>
    <n v="0"/>
    <n v="0"/>
    <n v="0"/>
    <n v="0"/>
    <n v="0"/>
    <n v="0"/>
    <x v="0"/>
    <n v="37"/>
    <n v="6.166666666666667"/>
    <n v="7.4"/>
    <m/>
    <n v="5"/>
    <n v="384"/>
    <m/>
    <n v="20"/>
    <n v="3"/>
    <n v="1"/>
    <n v="1"/>
    <s v="311"/>
    <s v="Needs Attention"/>
    <m/>
    <n v="384"/>
    <n v="1.0520547945205478"/>
    <n v="4.752604166666667"/>
    <n v="35.169270833333336"/>
    <n v="35.169270833333336"/>
    <n v="811.11111111111109"/>
    <d v="2013-11-05T00:00:00"/>
    <s v="Unique"/>
  </r>
  <r>
    <n v="5517"/>
    <n v="1969"/>
    <s v="Graduation"/>
    <s v="Married"/>
    <n v="25293"/>
    <n v="1"/>
    <n v="0"/>
    <d v="2013-09-15T00:00:00"/>
    <n v="51"/>
    <n v="15"/>
    <n v="0"/>
    <n v="11"/>
    <n v="0"/>
    <n v="2"/>
    <n v="9"/>
    <x v="301"/>
    <x v="0"/>
    <n v="11"/>
    <s v=""/>
    <n v="2"/>
    <n v="9"/>
    <n v="1"/>
    <n v="1"/>
    <n v="1"/>
    <n v="2"/>
    <n v="8"/>
    <n v="0"/>
    <n v="0"/>
    <n v="0"/>
    <n v="0"/>
    <n v="0"/>
    <n v="0"/>
    <n v="0"/>
    <x v="4"/>
    <n v="37"/>
    <n v="6.166666666666667"/>
    <n v="7.4"/>
    <m/>
    <n v="5"/>
    <n v="384"/>
    <m/>
    <n v="20"/>
    <n v="3"/>
    <n v="1"/>
    <n v="1"/>
    <s v="311"/>
    <s v="Needs Attention"/>
    <m/>
    <n v="384"/>
    <n v="1.0520547945205478"/>
    <n v="4.752604166666667"/>
    <n v="35.169270833333336"/>
    <n v="35.169270833333336"/>
    <n v="598.90180878552974"/>
    <d v="2013-11-05T00:00:00"/>
    <s v="Unique"/>
  </r>
  <r>
    <n v="2281"/>
    <n v="1970"/>
    <s v="Graduation"/>
    <s v="Single"/>
    <n v="33697"/>
    <n v="1"/>
    <n v="0"/>
    <d v="2013-09-15T00:00:00"/>
    <n v="34"/>
    <n v="4"/>
    <n v="3"/>
    <n v="7"/>
    <n v="0"/>
    <n v="3"/>
    <n v="11"/>
    <x v="198"/>
    <x v="8"/>
    <n v="7"/>
    <s v=""/>
    <n v="3"/>
    <n v="11"/>
    <n v="1"/>
    <n v="1"/>
    <n v="0"/>
    <n v="2"/>
    <n v="7"/>
    <n v="0"/>
    <n v="0"/>
    <n v="1"/>
    <n v="0"/>
    <n v="0"/>
    <n v="0"/>
    <n v="0"/>
    <x v="5"/>
    <n v="28"/>
    <n v="4.666666666666667"/>
    <n v="7"/>
    <m/>
    <n v="4"/>
    <n v="384"/>
    <m/>
    <n v="25"/>
    <n v="4"/>
    <n v="1"/>
    <n v="1"/>
    <s v="411"/>
    <s v="Potential Loyalists"/>
    <m/>
    <n v="384"/>
    <n v="1.0520547945205478"/>
    <n v="3.8020833333333339"/>
    <n v="26.614583333333336"/>
    <n v="26.614583333333336"/>
    <n v="686.61498708010333"/>
    <d v="2013-10-19T00:00:00"/>
    <s v="Unique"/>
  </r>
  <r>
    <n v="10928"/>
    <n v="1958"/>
    <s v="Graduation"/>
    <s v="Together"/>
    <n v="66886"/>
    <n v="0"/>
    <n v="1"/>
    <d v="2013-09-16T00:00:00"/>
    <n v="28"/>
    <n v="315"/>
    <n v="4"/>
    <n v="62"/>
    <n v="41"/>
    <n v="31"/>
    <n v="146"/>
    <x v="385"/>
    <x v="16"/>
    <n v="62"/>
    <n v="41"/>
    <n v="31"/>
    <n v="146"/>
    <n v="2"/>
    <n v="7"/>
    <n v="1"/>
    <n v="7"/>
    <n v="5"/>
    <n v="0"/>
    <n v="0"/>
    <n v="0"/>
    <n v="0"/>
    <n v="0"/>
    <n v="0"/>
    <n v="0"/>
    <x v="0"/>
    <n v="599"/>
    <n v="99.833333333333329"/>
    <n v="35.235294117647058"/>
    <m/>
    <n v="17"/>
    <n v="383"/>
    <m/>
    <n v="11.76470588235294"/>
    <n v="4"/>
    <n v="3"/>
    <n v="3"/>
    <s v="433"/>
    <s v="Potential Loyalists"/>
    <m/>
    <n v="383"/>
    <n v="1.0493150684931507"/>
    <n v="16.201044386422975"/>
    <n v="570.84856396866837"/>
    <n v="570.84856396866837"/>
    <n v="579.25974025974028"/>
    <d v="2013-10-14T00:00:00"/>
    <s v="Unique"/>
  </r>
  <r>
    <n v="2304"/>
    <n v="1963"/>
    <s v="PhD"/>
    <s v="Together"/>
    <n v="66313"/>
    <n v="0"/>
    <n v="1"/>
    <d v="2013-09-16T00:00:00"/>
    <n v="86"/>
    <n v="625"/>
    <n v="7"/>
    <n v="99"/>
    <n v="10"/>
    <n v="22"/>
    <n v="7"/>
    <x v="607"/>
    <x v="48"/>
    <n v="99"/>
    <n v="10"/>
    <n v="22"/>
    <n v="7"/>
    <n v="2"/>
    <n v="6"/>
    <n v="3"/>
    <n v="12"/>
    <n v="4"/>
    <n v="0"/>
    <n v="0"/>
    <n v="0"/>
    <n v="0"/>
    <n v="0"/>
    <n v="0"/>
    <n v="0"/>
    <x v="3"/>
    <n v="770"/>
    <n v="128.33333333333334"/>
    <n v="33.478260869565219"/>
    <m/>
    <n v="23"/>
    <n v="383"/>
    <m/>
    <n v="8.695652173913043"/>
    <n v="1"/>
    <n v="5"/>
    <n v="4"/>
    <s v="154"/>
    <s v="Frequent Buyers"/>
    <m/>
    <n v="383"/>
    <n v="1.0493150684931507"/>
    <n v="21.919060052219322"/>
    <n v="733.81201044386432"/>
    <n v="733.81201044386421"/>
    <n v="1023.3204134366925"/>
    <d v="2013-12-11T00:00:00"/>
    <s v="Unique"/>
  </r>
  <r>
    <n v="10242"/>
    <n v="1966"/>
    <s v="PhD"/>
    <s v="Together"/>
    <n v="47472"/>
    <n v="1"/>
    <n v="1"/>
    <d v="2013-09-16T00:00:00"/>
    <n v="39"/>
    <n v="56"/>
    <n v="0"/>
    <n v="11"/>
    <n v="0"/>
    <n v="0"/>
    <n v="8"/>
    <x v="281"/>
    <x v="0"/>
    <n v="11"/>
    <s v=""/>
    <s v=""/>
    <n v="8"/>
    <n v="2"/>
    <n v="2"/>
    <n v="0"/>
    <n v="4"/>
    <n v="5"/>
    <n v="0"/>
    <n v="0"/>
    <n v="0"/>
    <n v="0"/>
    <n v="0"/>
    <n v="0"/>
    <n v="0"/>
    <x v="0"/>
    <n v="75"/>
    <n v="12.5"/>
    <n v="9.375"/>
    <m/>
    <n v="8"/>
    <n v="383"/>
    <m/>
    <n v="25"/>
    <n v="4"/>
    <n v="2"/>
    <n v="2"/>
    <s v="422"/>
    <s v="Potential Loyalists"/>
    <m/>
    <n v="383"/>
    <n v="1.0493150684931507"/>
    <n v="7.6240208877284594"/>
    <n v="71.47519582245431"/>
    <n v="71.47519582245431"/>
    <n v="167.3704663212435"/>
    <d v="2013-10-25T00:00:00"/>
    <s v="Unique"/>
  </r>
  <r>
    <n v="2836"/>
    <n v="1972"/>
    <s v="PhD"/>
    <s v="Married"/>
    <n v="43269"/>
    <n v="1"/>
    <n v="0"/>
    <d v="2013-09-16T00:00:00"/>
    <n v="61"/>
    <n v="10"/>
    <n v="1"/>
    <n v="7"/>
    <n v="0"/>
    <n v="0"/>
    <n v="1"/>
    <x v="122"/>
    <x v="5"/>
    <n v="7"/>
    <s v=""/>
    <s v=""/>
    <n v="1"/>
    <n v="1"/>
    <n v="1"/>
    <n v="0"/>
    <n v="2"/>
    <n v="8"/>
    <n v="0"/>
    <n v="0"/>
    <n v="0"/>
    <n v="0"/>
    <n v="0"/>
    <n v="0"/>
    <n v="0"/>
    <x v="5"/>
    <n v="19"/>
    <n v="3.1666666666666665"/>
    <n v="4.75"/>
    <m/>
    <n v="4"/>
    <n v="383"/>
    <m/>
    <n v="25"/>
    <n v="2"/>
    <n v="1"/>
    <n v="1"/>
    <s v="211"/>
    <s v="About to Sleep"/>
    <m/>
    <n v="383"/>
    <n v="1.0493150684931507"/>
    <n v="3.8120104438642297"/>
    <n v="18.107049608355091"/>
    <n v="18.107049608355091"/>
    <n v="16.976744186046513"/>
    <d v="2013-11-16T00:00:00"/>
    <s v="Unique"/>
  </r>
  <r>
    <n v="10236"/>
    <n v="1975"/>
    <s v="Master"/>
    <s v="Single"/>
    <n v="31160"/>
    <n v="1"/>
    <n v="0"/>
    <d v="2013-09-16T00:00:00"/>
    <n v="59"/>
    <n v="16"/>
    <n v="3"/>
    <n v="25"/>
    <n v="6"/>
    <n v="1"/>
    <n v="13"/>
    <x v="79"/>
    <x v="8"/>
    <n v="25"/>
    <n v="6"/>
    <n v="1"/>
    <n v="13"/>
    <n v="2"/>
    <n v="2"/>
    <n v="0"/>
    <n v="3"/>
    <n v="8"/>
    <n v="0"/>
    <n v="0"/>
    <n v="0"/>
    <n v="0"/>
    <n v="0"/>
    <n v="0"/>
    <n v="0"/>
    <x v="3"/>
    <n v="64"/>
    <n v="10.666666666666666"/>
    <n v="9.1428571428571423"/>
    <m/>
    <n v="7"/>
    <n v="383"/>
    <m/>
    <n v="28.571428571428569"/>
    <n v="3"/>
    <n v="1"/>
    <n v="2"/>
    <s v="312"/>
    <s v="Needs Attention"/>
    <m/>
    <n v="383"/>
    <n v="1.0493150684931507"/>
    <n v="6.6710182767624016"/>
    <n v="60.992167101827668"/>
    <n v="60.992167101827675"/>
    <n v="1438.3074935400516"/>
    <d v="2013-11-14T00:00:00"/>
    <s v="Unique"/>
  </r>
  <r>
    <n v="4789"/>
    <n v="1953"/>
    <s v="Graduation"/>
    <s v="Together"/>
    <n v="80812"/>
    <n v="0"/>
    <n v="0"/>
    <d v="2013-09-17T00:00:00"/>
    <n v="95"/>
    <n v="769"/>
    <n v="22"/>
    <n v="500"/>
    <n v="210"/>
    <n v="143"/>
    <n v="33"/>
    <x v="608"/>
    <x v="83"/>
    <n v="500"/>
    <n v="210"/>
    <n v="143"/>
    <n v="33"/>
    <n v="1"/>
    <n v="4"/>
    <n v="8"/>
    <n v="5"/>
    <n v="2"/>
    <n v="1"/>
    <n v="0"/>
    <n v="1"/>
    <n v="0"/>
    <n v="1"/>
    <n v="0"/>
    <n v="0"/>
    <x v="6"/>
    <n v="1677"/>
    <n v="279.5"/>
    <n v="93.166666666666671"/>
    <m/>
    <n v="18"/>
    <n v="382"/>
    <m/>
    <n v="5.5555555555555554"/>
    <n v="1"/>
    <n v="4"/>
    <n v="5"/>
    <s v="145"/>
    <s v="Big Spenders"/>
    <m/>
    <n v="382"/>
    <n v="1.0465753424657533"/>
    <n v="17.198952879581153"/>
    <n v="1602.3691099476441"/>
    <n v="1602.3691099476441"/>
    <n v="35.169270833333336"/>
    <d v="2013-12-21T00:00:00"/>
    <s v="Unique"/>
  </r>
  <r>
    <n v="7972"/>
    <n v="1955"/>
    <s v="Graduation"/>
    <s v="Single"/>
    <n v="72906"/>
    <n v="0"/>
    <n v="0"/>
    <d v="2013-09-17T00:00:00"/>
    <n v="79"/>
    <n v="400"/>
    <n v="32"/>
    <n v="519"/>
    <n v="71"/>
    <n v="75"/>
    <n v="54"/>
    <x v="597"/>
    <x v="64"/>
    <n v="519"/>
    <n v="71"/>
    <n v="75"/>
    <n v="54"/>
    <n v="1"/>
    <n v="3"/>
    <n v="4"/>
    <n v="9"/>
    <n v="1"/>
    <n v="0"/>
    <n v="0"/>
    <n v="0"/>
    <n v="0"/>
    <n v="0"/>
    <n v="0"/>
    <n v="0"/>
    <x v="0"/>
    <n v="1151"/>
    <n v="191.83333333333334"/>
    <n v="67.705882352941174"/>
    <m/>
    <n v="17"/>
    <n v="382"/>
    <m/>
    <n v="5.8823529411764701"/>
    <n v="2"/>
    <n v="3"/>
    <n v="4"/>
    <s v="234"/>
    <s v="About to Sleep"/>
    <m/>
    <n v="382"/>
    <n v="1.0465753424657533"/>
    <n v="16.2434554973822"/>
    <n v="1099.7774869109949"/>
    <n v="1099.7774869109949"/>
    <n v="35.169270833333336"/>
    <d v="2013-12-05T00:00:00"/>
    <s v="Unique"/>
  </r>
  <r>
    <n v="6870"/>
    <n v="1959"/>
    <s v="PhD"/>
    <s v="Divorced"/>
    <n v="68805"/>
    <n v="0"/>
    <n v="1"/>
    <d v="2013-09-17T00:00:00"/>
    <n v="73"/>
    <n v="182"/>
    <n v="2"/>
    <n v="49"/>
    <n v="17"/>
    <n v="13"/>
    <n v="20"/>
    <x v="372"/>
    <x v="12"/>
    <n v="49"/>
    <n v="17"/>
    <n v="13"/>
    <n v="20"/>
    <n v="1"/>
    <n v="3"/>
    <n v="1"/>
    <n v="7"/>
    <n v="2"/>
    <n v="0"/>
    <n v="0"/>
    <n v="0"/>
    <n v="0"/>
    <n v="0"/>
    <n v="0"/>
    <n v="0"/>
    <x v="0"/>
    <n v="283"/>
    <n v="47.166666666666664"/>
    <n v="23.583333333333332"/>
    <m/>
    <n v="12"/>
    <n v="382"/>
    <m/>
    <n v="8.3333333333333321"/>
    <n v="2"/>
    <n v="2"/>
    <n v="3"/>
    <s v="223"/>
    <s v="About to Sleep"/>
    <m/>
    <n v="382"/>
    <n v="1.0465753424657533"/>
    <n v="11.465968586387435"/>
    <n v="270.40575916230364"/>
    <n v="270.4057591623037"/>
    <n v="26.614583333333336"/>
    <d v="2013-11-29T00:00:00"/>
    <s v="Unique"/>
  </r>
  <r>
    <n v="9977"/>
    <n v="1973"/>
    <s v="Graduation"/>
    <s v="Divorced"/>
    <n v="78901"/>
    <n v="0"/>
    <n v="1"/>
    <d v="2013-09-17T00:00:00"/>
    <n v="99"/>
    <n v="321"/>
    <n v="11"/>
    <n v="309"/>
    <n v="33"/>
    <n v="26"/>
    <n v="34"/>
    <x v="609"/>
    <x v="113"/>
    <n v="309"/>
    <n v="33"/>
    <n v="26"/>
    <n v="34"/>
    <n v="3"/>
    <n v="9"/>
    <n v="3"/>
    <n v="5"/>
    <n v="4"/>
    <n v="0"/>
    <n v="0"/>
    <n v="0"/>
    <n v="0"/>
    <n v="0"/>
    <n v="0"/>
    <n v="0"/>
    <x v="1"/>
    <n v="734"/>
    <n v="122.33333333333333"/>
    <n v="36.700000000000003"/>
    <m/>
    <n v="20"/>
    <n v="382"/>
    <m/>
    <n v="15"/>
    <n v="1"/>
    <n v="4"/>
    <n v="4"/>
    <s v="144"/>
    <s v="Lost"/>
    <m/>
    <n v="382"/>
    <n v="1.0465753424657533"/>
    <n v="19.109947643979059"/>
    <n v="701.33507853403148"/>
    <n v="701.33507853403148"/>
    <n v="23.763020833333336"/>
    <d v="2013-12-25T00:00:00"/>
    <s v="Unique"/>
  </r>
  <r>
    <n v="11039"/>
    <n v="1975"/>
    <s v="Graduation"/>
    <s v="Married"/>
    <n v="51948"/>
    <n v="0"/>
    <n v="1"/>
    <d v="2013-09-17T00:00:00"/>
    <n v="51"/>
    <n v="82"/>
    <n v="33"/>
    <n v="54"/>
    <n v="71"/>
    <n v="30"/>
    <n v="41"/>
    <x v="610"/>
    <x v="11"/>
    <n v="54"/>
    <n v="71"/>
    <n v="30"/>
    <n v="41"/>
    <n v="2"/>
    <n v="5"/>
    <n v="2"/>
    <n v="4"/>
    <n v="5"/>
    <n v="0"/>
    <n v="0"/>
    <n v="0"/>
    <n v="0"/>
    <n v="0"/>
    <n v="0"/>
    <n v="0"/>
    <x v="0"/>
    <n v="311"/>
    <n v="51.833333333333336"/>
    <n v="23.923076923076923"/>
    <m/>
    <n v="13"/>
    <n v="382"/>
    <m/>
    <n v="15.384615384615385"/>
    <n v="3"/>
    <n v="3"/>
    <n v="3"/>
    <s v="333"/>
    <s v="Needs Attention"/>
    <m/>
    <n v="382"/>
    <n v="1.0465753424657533"/>
    <n v="12.421465968586388"/>
    <n v="297.15968586387436"/>
    <n v="297.15968586387436"/>
    <n v="733.81201044386421"/>
    <d v="2013-11-07T00:00:00"/>
    <s v="Unique"/>
  </r>
  <r>
    <n v="1945"/>
    <n v="1962"/>
    <s v="Graduation"/>
    <s v="Married"/>
    <n v="71434"/>
    <n v="0"/>
    <n v="1"/>
    <d v="2013-09-18T00:00:00"/>
    <n v="4"/>
    <n v="711"/>
    <n v="36"/>
    <n v="217"/>
    <n v="172"/>
    <n v="96"/>
    <n v="168"/>
    <x v="165"/>
    <x v="52"/>
    <n v="217"/>
    <n v="172"/>
    <n v="96"/>
    <n v="168"/>
    <n v="3"/>
    <n v="7"/>
    <n v="4"/>
    <n v="7"/>
    <n v="4"/>
    <n v="1"/>
    <n v="0"/>
    <n v="0"/>
    <n v="1"/>
    <n v="0"/>
    <n v="0"/>
    <n v="0"/>
    <x v="0"/>
    <n v="1400"/>
    <n v="233.33333333333334"/>
    <n v="66.666666666666671"/>
    <m/>
    <n v="21"/>
    <n v="381"/>
    <m/>
    <n v="14.285714285714285"/>
    <n v="5"/>
    <n v="4"/>
    <n v="5"/>
    <s v="545"/>
    <s v="Loyal Customers"/>
    <m/>
    <n v="381"/>
    <n v="1.0438356164383562"/>
    <n v="20.11811023622047"/>
    <n v="1341.2073490813648"/>
    <n v="1341.2073490813648"/>
    <n v="1602.3691099476441"/>
    <d v="2013-09-22T00:00:00"/>
    <s v="Unique"/>
  </r>
  <r>
    <n v="2004"/>
    <n v="1969"/>
    <s v="Graduation"/>
    <s v="Single"/>
    <n v="72679"/>
    <n v="0"/>
    <n v="1"/>
    <d v="2013-09-18T00:00:00"/>
    <n v="65"/>
    <n v="619"/>
    <n v="54"/>
    <n v="260"/>
    <n v="127"/>
    <n v="54"/>
    <n v="54"/>
    <x v="611"/>
    <x v="35"/>
    <n v="260"/>
    <n v="127"/>
    <n v="54"/>
    <n v="54"/>
    <n v="1"/>
    <n v="4"/>
    <n v="7"/>
    <n v="5"/>
    <n v="1"/>
    <n v="0"/>
    <n v="0"/>
    <n v="0"/>
    <n v="0"/>
    <n v="0"/>
    <n v="0"/>
    <n v="0"/>
    <x v="0"/>
    <n v="1168"/>
    <n v="194.66666666666666"/>
    <n v="68.705882352941174"/>
    <m/>
    <n v="17"/>
    <n v="381"/>
    <m/>
    <n v="5.8823529411764701"/>
    <n v="2"/>
    <n v="3"/>
    <n v="4"/>
    <s v="234"/>
    <s v="About to Sleep"/>
    <m/>
    <n v="381"/>
    <n v="1.0438356164383562"/>
    <n v="16.286089238845143"/>
    <n v="1118.9501312335956"/>
    <n v="1118.9501312335958"/>
    <n v="18.107049608355091"/>
    <d v="2013-11-22T00:00:00"/>
    <s v="Unique"/>
  </r>
  <r>
    <n v="67"/>
    <n v="1972"/>
    <s v="Master"/>
    <s v="Single"/>
    <n v="46423"/>
    <n v="1"/>
    <n v="1"/>
    <d v="2013-09-18T00:00:00"/>
    <n v="6"/>
    <n v="68"/>
    <n v="0"/>
    <n v="16"/>
    <n v="0"/>
    <n v="0"/>
    <n v="8"/>
    <x v="131"/>
    <x v="0"/>
    <n v="16"/>
    <s v=""/>
    <s v=""/>
    <n v="8"/>
    <n v="3"/>
    <n v="2"/>
    <n v="0"/>
    <n v="4"/>
    <n v="7"/>
    <n v="0"/>
    <n v="0"/>
    <n v="0"/>
    <n v="0"/>
    <n v="0"/>
    <n v="0"/>
    <n v="0"/>
    <x v="0"/>
    <n v="92"/>
    <n v="15.333333333333334"/>
    <n v="10.222222222222221"/>
    <m/>
    <n v="9"/>
    <n v="381"/>
    <m/>
    <n v="33.333333333333329"/>
    <n v="5"/>
    <n v="2"/>
    <n v="2"/>
    <s v="522"/>
    <s v="Others"/>
    <m/>
    <n v="381"/>
    <n v="1.0438356164383562"/>
    <n v="8.6220472440944871"/>
    <n v="88.136482939632529"/>
    <n v="88.136482939632543"/>
    <n v="701.33507853403148"/>
    <d v="2013-09-24T00:00:00"/>
    <s v="Unique"/>
  </r>
  <r>
    <n v="9923"/>
    <n v="1972"/>
    <s v="Master"/>
    <s v="Single"/>
    <n v="46423"/>
    <n v="1"/>
    <n v="1"/>
    <d v="2013-09-18T00:00:00"/>
    <n v="6"/>
    <n v="68"/>
    <n v="0"/>
    <n v="16"/>
    <n v="0"/>
    <n v="0"/>
    <n v="8"/>
    <x v="131"/>
    <x v="0"/>
    <n v="16"/>
    <s v=""/>
    <s v=""/>
    <n v="8"/>
    <n v="3"/>
    <n v="2"/>
    <n v="0"/>
    <n v="4"/>
    <n v="7"/>
    <n v="0"/>
    <n v="0"/>
    <n v="0"/>
    <n v="0"/>
    <n v="0"/>
    <n v="0"/>
    <n v="0"/>
    <x v="0"/>
    <n v="92"/>
    <n v="15.333333333333334"/>
    <n v="10.222222222222221"/>
    <m/>
    <n v="9"/>
    <n v="381"/>
    <m/>
    <n v="33.333333333333329"/>
    <n v="5"/>
    <n v="2"/>
    <n v="2"/>
    <s v="522"/>
    <s v="Others"/>
    <m/>
    <n v="381"/>
    <n v="1.0438356164383562"/>
    <n v="8.6220472440944871"/>
    <n v="88.136482939632529"/>
    <n v="88.136482939632543"/>
    <n v="71.47519582245431"/>
    <d v="2013-09-24T00:00:00"/>
    <s v="Unique"/>
  </r>
  <r>
    <n v="2162"/>
    <n v="1976"/>
    <s v="Graduation"/>
    <s v="Married"/>
    <n v="56939"/>
    <n v="0"/>
    <n v="1"/>
    <d v="2013-09-18T00:00:00"/>
    <n v="19"/>
    <n v="256"/>
    <n v="34"/>
    <n v="103"/>
    <n v="90"/>
    <n v="29"/>
    <n v="49"/>
    <x v="612"/>
    <x v="88"/>
    <n v="103"/>
    <n v="90"/>
    <n v="29"/>
    <n v="49"/>
    <n v="2"/>
    <n v="3"/>
    <n v="3"/>
    <n v="10"/>
    <n v="3"/>
    <n v="0"/>
    <n v="0"/>
    <n v="0"/>
    <n v="0"/>
    <n v="0"/>
    <n v="0"/>
    <n v="0"/>
    <x v="0"/>
    <n v="561"/>
    <n v="93.5"/>
    <n v="31.166666666666668"/>
    <m/>
    <n v="18"/>
    <n v="381"/>
    <m/>
    <n v="11.111111111111111"/>
    <n v="5"/>
    <n v="4"/>
    <n v="3"/>
    <s v="543"/>
    <s v="Loyal Customers"/>
    <m/>
    <n v="381"/>
    <n v="1.0438356164383562"/>
    <n v="17.244094488188974"/>
    <n v="537.44094488188966"/>
    <n v="537.44094488188978"/>
    <n v="60.992167101827675"/>
    <d v="2013-10-07T00:00:00"/>
    <s v="Unique"/>
  </r>
  <r>
    <n v="9938"/>
    <n v="1954"/>
    <s v="Graduation"/>
    <s v="Married"/>
    <n v="80067"/>
    <n v="0"/>
    <n v="0"/>
    <d v="2013-09-19T00:00:00"/>
    <n v="82"/>
    <n v="519"/>
    <n v="17"/>
    <n v="813"/>
    <n v="27"/>
    <n v="173"/>
    <n v="51"/>
    <x v="613"/>
    <x v="4"/>
    <n v="813"/>
    <n v="27"/>
    <n v="173"/>
    <n v="51"/>
    <n v="1"/>
    <n v="4"/>
    <n v="6"/>
    <n v="6"/>
    <n v="2"/>
    <n v="0"/>
    <n v="0"/>
    <n v="0"/>
    <n v="0"/>
    <n v="1"/>
    <n v="0"/>
    <n v="0"/>
    <x v="6"/>
    <n v="1600"/>
    <n v="266.66666666666669"/>
    <n v="94.117647058823536"/>
    <m/>
    <n v="17"/>
    <n v="380"/>
    <m/>
    <n v="5.8823529411764701"/>
    <n v="1"/>
    <n v="3"/>
    <n v="5"/>
    <s v="135"/>
    <s v="Big Spenders"/>
    <m/>
    <n v="380"/>
    <n v="1.0410958904109588"/>
    <n v="16.328947368421055"/>
    <n v="1536.8421052631581"/>
    <n v="1536.8421052631579"/>
    <n v="1099.7774869109949"/>
    <d v="2013-12-10T00:00:00"/>
    <s v="Unique"/>
  </r>
  <r>
    <n v="5909"/>
    <n v="1964"/>
    <s v="Graduation"/>
    <s v="Married"/>
    <n v="58512"/>
    <n v="0"/>
    <n v="1"/>
    <d v="2013-09-19T00:00:00"/>
    <n v="25"/>
    <n v="895"/>
    <n v="10"/>
    <n v="101"/>
    <n v="13"/>
    <n v="0"/>
    <n v="152"/>
    <x v="614"/>
    <x v="17"/>
    <n v="101"/>
    <n v="13"/>
    <s v=""/>
    <n v="152"/>
    <n v="5"/>
    <n v="3"/>
    <n v="4"/>
    <n v="8"/>
    <n v="8"/>
    <n v="0"/>
    <n v="0"/>
    <n v="0"/>
    <n v="0"/>
    <n v="0"/>
    <n v="0"/>
    <n v="0"/>
    <x v="5"/>
    <n v="1171"/>
    <n v="195.16666666666666"/>
    <n v="58.55"/>
    <m/>
    <n v="20"/>
    <n v="380"/>
    <m/>
    <n v="25"/>
    <n v="4"/>
    <n v="4"/>
    <n v="4"/>
    <s v="444"/>
    <s v="Potential Loyalists"/>
    <m/>
    <n v="380"/>
    <n v="1.0410958904109588"/>
    <n v="19.210526315789476"/>
    <n v="1124.7763157894738"/>
    <n v="1124.7763157894738"/>
    <n v="270.4057591623037"/>
    <d v="2013-10-14T00:00:00"/>
    <s v="Unique"/>
  </r>
  <r>
    <n v="4992"/>
    <n v="1975"/>
    <s v="Master"/>
    <s v="Together"/>
    <n v="17459"/>
    <n v="1"/>
    <n v="0"/>
    <d v="2013-09-19T00:00:00"/>
    <n v="12"/>
    <n v="6"/>
    <n v="4"/>
    <n v="16"/>
    <n v="3"/>
    <n v="10"/>
    <n v="30"/>
    <x v="167"/>
    <x v="16"/>
    <n v="16"/>
    <n v="3"/>
    <n v="10"/>
    <n v="30"/>
    <n v="3"/>
    <n v="3"/>
    <n v="1"/>
    <n v="2"/>
    <n v="7"/>
    <n v="0"/>
    <n v="0"/>
    <n v="0"/>
    <n v="0"/>
    <n v="0"/>
    <n v="1"/>
    <n v="0"/>
    <x v="0"/>
    <n v="69"/>
    <n v="11.5"/>
    <n v="7.666666666666667"/>
    <m/>
    <n v="9"/>
    <n v="380"/>
    <m/>
    <n v="33.333333333333329"/>
    <n v="5"/>
    <n v="2"/>
    <n v="2"/>
    <s v="522"/>
    <s v="Others"/>
    <m/>
    <n v="380"/>
    <n v="1.0410958904109588"/>
    <n v="8.6447368421052637"/>
    <n v="66.276315789473685"/>
    <n v="66.276315789473685"/>
    <n v="297.15968586387436"/>
    <d v="2013-10-01T00:00:00"/>
    <s v="Unique"/>
  </r>
  <r>
    <n v="4867"/>
    <n v="1968"/>
    <s v="PhD"/>
    <s v="Single"/>
    <n v="38236"/>
    <n v="1"/>
    <n v="1"/>
    <d v="2013-09-20T00:00:00"/>
    <n v="2"/>
    <n v="58"/>
    <n v="0"/>
    <n v="18"/>
    <n v="2"/>
    <n v="0"/>
    <n v="10"/>
    <x v="615"/>
    <x v="0"/>
    <n v="18"/>
    <n v="2"/>
    <s v=""/>
    <n v="10"/>
    <n v="4"/>
    <n v="3"/>
    <n v="0"/>
    <n v="4"/>
    <n v="7"/>
    <n v="0"/>
    <n v="0"/>
    <n v="0"/>
    <n v="0"/>
    <n v="0"/>
    <n v="0"/>
    <n v="0"/>
    <x v="0"/>
    <n v="88"/>
    <n v="14.666666666666666"/>
    <n v="8"/>
    <m/>
    <n v="11"/>
    <n v="379"/>
    <m/>
    <n v="36.363636363636367"/>
    <n v="5"/>
    <n v="2"/>
    <n v="2"/>
    <s v="522"/>
    <s v="Others"/>
    <m/>
    <n v="379"/>
    <n v="1.0383561643835617"/>
    <n v="10.593667546174142"/>
    <n v="84.749340369393138"/>
    <n v="84.749340369393138"/>
    <n v="88.136482939632543"/>
    <d v="2013-09-22T00:00:00"/>
    <s v="Unique"/>
  </r>
  <r>
    <n v="10380"/>
    <n v="1972"/>
    <s v="Master"/>
    <s v="Married"/>
    <n v="37787"/>
    <n v="1"/>
    <n v="0"/>
    <d v="2013-09-20T00:00:00"/>
    <n v="50"/>
    <n v="40"/>
    <n v="1"/>
    <n v="40"/>
    <n v="4"/>
    <n v="3"/>
    <n v="18"/>
    <x v="135"/>
    <x v="5"/>
    <n v="40"/>
    <n v="4"/>
    <n v="3"/>
    <n v="18"/>
    <n v="1"/>
    <n v="3"/>
    <n v="0"/>
    <n v="3"/>
    <n v="8"/>
    <n v="0"/>
    <n v="0"/>
    <n v="0"/>
    <n v="0"/>
    <n v="0"/>
    <n v="0"/>
    <n v="0"/>
    <x v="6"/>
    <n v="106"/>
    <n v="17.666666666666668"/>
    <n v="15.142857142857142"/>
    <m/>
    <n v="7"/>
    <n v="379"/>
    <m/>
    <n v="14.285714285714285"/>
    <n v="3"/>
    <n v="1"/>
    <n v="2"/>
    <s v="312"/>
    <s v="Needs Attention"/>
    <m/>
    <n v="379"/>
    <n v="1.0383561643835617"/>
    <n v="6.7414248021108172"/>
    <n v="102.08443271767808"/>
    <n v="102.0844327176781"/>
    <n v="1118.9501312335958"/>
    <d v="2013-11-09T00:00:00"/>
    <s v="Unique"/>
  </r>
  <r>
    <n v="1175"/>
    <n v="1983"/>
    <s v="Master"/>
    <s v="Married"/>
    <n v="36262"/>
    <n v="0"/>
    <n v="0"/>
    <d v="2013-09-20T00:00:00"/>
    <n v="24"/>
    <n v="88"/>
    <n v="39"/>
    <n v="54"/>
    <n v="64"/>
    <n v="28"/>
    <n v="153"/>
    <x v="22"/>
    <x v="141"/>
    <n v="54"/>
    <n v="64"/>
    <n v="28"/>
    <n v="153"/>
    <n v="1"/>
    <n v="3"/>
    <n v="5"/>
    <n v="3"/>
    <n v="6"/>
    <n v="0"/>
    <n v="0"/>
    <n v="1"/>
    <n v="0"/>
    <n v="0"/>
    <n v="1"/>
    <n v="0"/>
    <x v="0"/>
    <n v="426"/>
    <n v="71"/>
    <n v="35.5"/>
    <m/>
    <n v="12"/>
    <n v="379"/>
    <m/>
    <n v="8.3333333333333321"/>
    <n v="4"/>
    <n v="2"/>
    <n v="3"/>
    <s v="423"/>
    <s v="Potential Loyalists"/>
    <m/>
    <n v="379"/>
    <n v="1.0383561643835617"/>
    <n v="11.556728232189974"/>
    <n v="410.26385224274406"/>
    <n v="410.26385224274406"/>
    <n v="537.44094488188978"/>
    <d v="2013-10-14T00:00:00"/>
    <s v="Unique"/>
  </r>
  <r>
    <n v="1183"/>
    <n v="1949"/>
    <s v="Master"/>
    <s v="Married"/>
    <n v="36408"/>
    <n v="1"/>
    <n v="1"/>
    <d v="2013-09-21T00:00:00"/>
    <n v="11"/>
    <n v="9"/>
    <n v="1"/>
    <n v="4"/>
    <n v="3"/>
    <n v="2"/>
    <n v="3"/>
    <x v="6"/>
    <x v="5"/>
    <n v="4"/>
    <n v="3"/>
    <n v="2"/>
    <n v="3"/>
    <n v="1"/>
    <n v="1"/>
    <n v="0"/>
    <n v="2"/>
    <n v="6"/>
    <n v="0"/>
    <n v="0"/>
    <n v="0"/>
    <n v="0"/>
    <n v="0"/>
    <n v="0"/>
    <n v="0"/>
    <x v="5"/>
    <n v="22"/>
    <n v="3.6666666666666665"/>
    <n v="5.5"/>
    <m/>
    <n v="4"/>
    <n v="378"/>
    <m/>
    <n v="25"/>
    <n v="5"/>
    <n v="1"/>
    <n v="1"/>
    <s v="511"/>
    <s v="Others"/>
    <m/>
    <n v="378"/>
    <n v="1.0356164383561643"/>
    <n v="3.8624338624338628"/>
    <n v="21.243386243386244"/>
    <n v="21.243386243386244"/>
    <n v="88.136482939632543"/>
    <d v="2013-10-02T00:00:00"/>
    <s v="Unique"/>
  </r>
  <r>
    <n v="7851"/>
    <n v="1949"/>
    <s v="Graduation"/>
    <s v="Widow"/>
    <n v="70165"/>
    <n v="0"/>
    <n v="0"/>
    <d v="2013-09-22T00:00:00"/>
    <n v="60"/>
    <n v="161"/>
    <n v="0"/>
    <n v="253"/>
    <n v="199"/>
    <n v="191"/>
    <n v="122"/>
    <x v="616"/>
    <x v="0"/>
    <n v="253"/>
    <n v="199"/>
    <n v="191"/>
    <n v="122"/>
    <n v="1"/>
    <n v="3"/>
    <n v="7"/>
    <n v="11"/>
    <n v="1"/>
    <n v="0"/>
    <n v="0"/>
    <n v="0"/>
    <n v="0"/>
    <n v="0"/>
    <n v="0"/>
    <n v="0"/>
    <x v="0"/>
    <n v="926"/>
    <n v="154.33333333333334"/>
    <n v="42.090909090909093"/>
    <m/>
    <n v="22"/>
    <n v="377"/>
    <m/>
    <n v="4.5454545454545459"/>
    <n v="2"/>
    <n v="4"/>
    <n v="4"/>
    <s v="244"/>
    <s v="About to Sleep"/>
    <m/>
    <n v="377"/>
    <n v="1.0328767123287672"/>
    <n v="21.299734748010607"/>
    <n v="896.52519893899193"/>
    <n v="896.52519893899193"/>
    <n v="1536.8421052631579"/>
    <d v="2013-11-21T00:00:00"/>
    <s v="Unique"/>
  </r>
  <r>
    <n v="2740"/>
    <n v="1958"/>
    <s v="PhD"/>
    <s v="Widow"/>
    <n v="33438"/>
    <n v="1"/>
    <n v="1"/>
    <d v="2013-09-22T00:00:00"/>
    <n v="81"/>
    <n v="62"/>
    <n v="1"/>
    <n v="16"/>
    <n v="3"/>
    <n v="2"/>
    <n v="6"/>
    <x v="346"/>
    <x v="5"/>
    <n v="16"/>
    <n v="3"/>
    <n v="2"/>
    <n v="6"/>
    <n v="4"/>
    <n v="2"/>
    <n v="1"/>
    <n v="4"/>
    <n v="5"/>
    <n v="0"/>
    <n v="0"/>
    <n v="0"/>
    <n v="0"/>
    <n v="0"/>
    <n v="0"/>
    <n v="0"/>
    <x v="0"/>
    <n v="90"/>
    <n v="15"/>
    <n v="8.1818181818181817"/>
    <m/>
    <n v="11"/>
    <n v="377"/>
    <m/>
    <n v="36.363636363636367"/>
    <n v="1"/>
    <n v="2"/>
    <n v="2"/>
    <s v="122"/>
    <s v="Lost"/>
    <m/>
    <n v="377"/>
    <n v="1.0328767123287672"/>
    <n v="10.649867374005304"/>
    <n v="87.135278514588848"/>
    <n v="87.135278514588848"/>
    <n v="1341.2073490813648"/>
    <d v="2013-12-12T00:00:00"/>
    <s v="Unique"/>
  </r>
  <r>
    <n v="1176"/>
    <n v="1973"/>
    <s v="Graduation"/>
    <s v="Married"/>
    <n v="26228"/>
    <n v="1"/>
    <n v="0"/>
    <d v="2013-09-22T00:00:00"/>
    <n v="50"/>
    <n v="2"/>
    <n v="6"/>
    <n v="4"/>
    <n v="3"/>
    <n v="1"/>
    <n v="9"/>
    <x v="95"/>
    <x v="43"/>
    <n v="4"/>
    <n v="3"/>
    <n v="1"/>
    <n v="9"/>
    <n v="1"/>
    <n v="1"/>
    <n v="0"/>
    <n v="2"/>
    <n v="8"/>
    <n v="0"/>
    <n v="0"/>
    <n v="0"/>
    <n v="0"/>
    <n v="0"/>
    <n v="0"/>
    <n v="0"/>
    <x v="0"/>
    <n v="25"/>
    <n v="4.166666666666667"/>
    <n v="6.25"/>
    <m/>
    <n v="4"/>
    <n v="377"/>
    <m/>
    <n v="25"/>
    <n v="3"/>
    <n v="1"/>
    <n v="1"/>
    <s v="311"/>
    <s v="Needs Attention"/>
    <m/>
    <n v="377"/>
    <n v="1.0328767123287672"/>
    <n v="3.8726790450928377"/>
    <n v="24.204244031830235"/>
    <n v="24.204244031830235"/>
    <n v="1124.7763157894738"/>
    <d v="2013-11-11T00:00:00"/>
    <s v="Unique"/>
  </r>
  <r>
    <n v="4426"/>
    <n v="1975"/>
    <s v="Graduation"/>
    <s v="Single"/>
    <n v="55801"/>
    <n v="1"/>
    <n v="1"/>
    <d v="2013-09-22T00:00:00"/>
    <n v="35"/>
    <n v="367"/>
    <n v="4"/>
    <n v="51"/>
    <n v="6"/>
    <n v="4"/>
    <n v="95"/>
    <x v="104"/>
    <x v="16"/>
    <n v="51"/>
    <n v="6"/>
    <n v="4"/>
    <n v="95"/>
    <n v="6"/>
    <n v="7"/>
    <n v="2"/>
    <n v="6"/>
    <n v="7"/>
    <n v="1"/>
    <n v="0"/>
    <n v="0"/>
    <n v="0"/>
    <n v="0"/>
    <n v="0"/>
    <n v="0"/>
    <x v="1"/>
    <n v="527"/>
    <n v="87.833333333333329"/>
    <n v="25.095238095238095"/>
    <m/>
    <n v="21"/>
    <n v="377"/>
    <m/>
    <n v="28.571428571428569"/>
    <n v="4"/>
    <n v="4"/>
    <n v="3"/>
    <s v="443"/>
    <s v="Potential Loyalists"/>
    <m/>
    <n v="377"/>
    <n v="1.0328767123287672"/>
    <n v="20.331564986737398"/>
    <n v="510.22546419098137"/>
    <n v="510.22546419098137"/>
    <n v="66.276315789473685"/>
    <d v="2013-10-27T00:00:00"/>
    <s v="Unique"/>
  </r>
  <r>
    <n v="1665"/>
    <n v="1964"/>
    <s v="PhD"/>
    <s v="Divorced"/>
    <n v="64140"/>
    <n v="0"/>
    <n v="2"/>
    <d v="2013-09-23T00:00:00"/>
    <n v="71"/>
    <n v="1459"/>
    <n v="0"/>
    <n v="61"/>
    <n v="0"/>
    <n v="15"/>
    <n v="215"/>
    <x v="617"/>
    <x v="0"/>
    <n v="61"/>
    <s v=""/>
    <n v="15"/>
    <n v="215"/>
    <n v="5"/>
    <n v="2"/>
    <n v="5"/>
    <n v="6"/>
    <n v="5"/>
    <n v="0"/>
    <n v="1"/>
    <n v="1"/>
    <n v="0"/>
    <n v="1"/>
    <n v="1"/>
    <n v="0"/>
    <x v="3"/>
    <n v="1750"/>
    <n v="291.66666666666669"/>
    <n v="97.222222222222229"/>
    <m/>
    <n v="18"/>
    <n v="376"/>
    <m/>
    <n v="27.777777777777779"/>
    <n v="2"/>
    <n v="4"/>
    <n v="5"/>
    <s v="245"/>
    <s v="Big Spenders"/>
    <m/>
    <n v="376"/>
    <n v="1.0301369863013699"/>
    <n v="17.473404255319149"/>
    <n v="1698.8031914893618"/>
    <n v="1698.8031914893618"/>
    <n v="102.0844327176781"/>
    <d v="2013-12-03T00:00:00"/>
    <s v="Unique"/>
  </r>
  <r>
    <n v="8799"/>
    <n v="1984"/>
    <s v="PhD"/>
    <s v="Married"/>
    <n v="38175"/>
    <n v="1"/>
    <n v="0"/>
    <d v="2013-09-23T00:00:00"/>
    <n v="6"/>
    <n v="70"/>
    <n v="6"/>
    <n v="69"/>
    <n v="2"/>
    <n v="3"/>
    <n v="3"/>
    <x v="19"/>
    <x v="43"/>
    <n v="69"/>
    <n v="2"/>
    <n v="3"/>
    <n v="3"/>
    <n v="3"/>
    <n v="3"/>
    <n v="1"/>
    <n v="4"/>
    <n v="7"/>
    <n v="0"/>
    <n v="0"/>
    <n v="0"/>
    <n v="0"/>
    <n v="0"/>
    <n v="0"/>
    <n v="0"/>
    <x v="0"/>
    <n v="153"/>
    <n v="25.5"/>
    <n v="13.909090909090908"/>
    <m/>
    <n v="11"/>
    <n v="376"/>
    <m/>
    <n v="27.27272727272727"/>
    <n v="5"/>
    <n v="2"/>
    <n v="2"/>
    <s v="522"/>
    <s v="Others"/>
    <m/>
    <n v="376"/>
    <n v="1.0301369863013699"/>
    <n v="10.678191489361701"/>
    <n v="148.52393617021275"/>
    <n v="148.52393617021278"/>
    <n v="410.26385224274406"/>
    <d v="2013-09-29T00:00:00"/>
    <s v="Unique"/>
  </r>
  <r>
    <n v="7533"/>
    <n v="1964"/>
    <s v="Graduation"/>
    <s v="Married"/>
    <n v="49096"/>
    <n v="1"/>
    <n v="1"/>
    <d v="2013-09-24T00:00:00"/>
    <n v="15"/>
    <n v="144"/>
    <n v="1"/>
    <n v="32"/>
    <n v="2"/>
    <n v="1"/>
    <n v="7"/>
    <x v="546"/>
    <x v="5"/>
    <n v="32"/>
    <n v="2"/>
    <n v="1"/>
    <n v="7"/>
    <n v="4"/>
    <n v="4"/>
    <n v="1"/>
    <n v="4"/>
    <n v="7"/>
    <n v="0"/>
    <n v="0"/>
    <n v="0"/>
    <n v="0"/>
    <n v="0"/>
    <n v="0"/>
    <n v="0"/>
    <x v="2"/>
    <n v="187"/>
    <n v="31.166666666666668"/>
    <n v="14.384615384615385"/>
    <m/>
    <n v="13"/>
    <n v="375"/>
    <m/>
    <n v="30.76923076923077"/>
    <n v="5"/>
    <n v="3"/>
    <n v="2"/>
    <s v="532"/>
    <s v="Loyal Customers"/>
    <m/>
    <n v="375"/>
    <n v="1.0273972602739727"/>
    <n v="12.653333333333332"/>
    <n v="182.01333333333332"/>
    <n v="182.01333333333332"/>
    <n v="21.243386243386244"/>
    <d v="2013-10-09T00:00:00"/>
    <s v="Unique"/>
  </r>
  <r>
    <n v="4259"/>
    <n v="1986"/>
    <s v="Master"/>
    <s v="Single"/>
    <n v="19485"/>
    <n v="2"/>
    <n v="0"/>
    <d v="2013-09-24T00:00:00"/>
    <n v="80"/>
    <n v="6"/>
    <n v="0"/>
    <n v="4"/>
    <n v="0"/>
    <n v="0"/>
    <n v="0"/>
    <x v="167"/>
    <x v="0"/>
    <n v="4"/>
    <s v=""/>
    <s v=""/>
    <s v=""/>
    <n v="1"/>
    <n v="1"/>
    <n v="0"/>
    <n v="2"/>
    <n v="7"/>
    <n v="0"/>
    <n v="0"/>
    <n v="0"/>
    <n v="0"/>
    <n v="0"/>
    <n v="0"/>
    <n v="0"/>
    <x v="6"/>
    <n v="10"/>
    <n v="1.6666666666666667"/>
    <n v="2.5"/>
    <m/>
    <n v="4"/>
    <n v="375"/>
    <m/>
    <n v="25"/>
    <n v="1"/>
    <n v="1"/>
    <n v="1"/>
    <s v="111"/>
    <s v="Lost"/>
    <m/>
    <n v="375"/>
    <n v="1.0273972602739727"/>
    <n v="3.8933333333333331"/>
    <n v="9.7333333333333325"/>
    <n v="9.7333333333333325"/>
    <n v="84.749340369393138"/>
    <d v="2013-12-13T00:00:00"/>
    <s v="Unique"/>
  </r>
  <r>
    <n v="4754"/>
    <n v="1966"/>
    <s v="Master"/>
    <s v="Married"/>
    <n v="33585"/>
    <n v="0"/>
    <n v="1"/>
    <d v="2013-09-25T00:00:00"/>
    <n v="91"/>
    <n v="30"/>
    <n v="11"/>
    <n v="33"/>
    <n v="13"/>
    <n v="6"/>
    <n v="29"/>
    <x v="352"/>
    <x v="113"/>
    <n v="33"/>
    <n v="13"/>
    <n v="6"/>
    <n v="29"/>
    <n v="1"/>
    <n v="2"/>
    <n v="0"/>
    <n v="4"/>
    <n v="4"/>
    <n v="0"/>
    <n v="0"/>
    <n v="0"/>
    <n v="0"/>
    <n v="0"/>
    <n v="0"/>
    <n v="0"/>
    <x v="0"/>
    <n v="122"/>
    <n v="20.333333333333332"/>
    <n v="17.428571428571427"/>
    <m/>
    <n v="7"/>
    <n v="374"/>
    <m/>
    <n v="14.285714285714285"/>
    <n v="1"/>
    <n v="1"/>
    <n v="2"/>
    <s v="112"/>
    <s v="Lost"/>
    <m/>
    <n v="374"/>
    <n v="1.0246575342465754"/>
    <n v="6.831550802139037"/>
    <n v="119.06417112299464"/>
    <n v="119.06417112299465"/>
    <n v="87.135278514588848"/>
    <d v="2013-12-25T00:00:00"/>
    <s v="Unique"/>
  </r>
  <r>
    <n v="839"/>
    <n v="1975"/>
    <s v="PhD"/>
    <s v="Married"/>
    <n v="45503"/>
    <n v="1"/>
    <n v="0"/>
    <d v="2013-09-25T00:00:00"/>
    <n v="54"/>
    <n v="97"/>
    <n v="4"/>
    <n v="44"/>
    <n v="6"/>
    <n v="1"/>
    <n v="18"/>
    <x v="618"/>
    <x v="16"/>
    <n v="44"/>
    <n v="6"/>
    <n v="1"/>
    <n v="18"/>
    <n v="1"/>
    <n v="3"/>
    <n v="1"/>
    <n v="4"/>
    <n v="5"/>
    <n v="0"/>
    <n v="0"/>
    <n v="0"/>
    <n v="0"/>
    <n v="0"/>
    <n v="0"/>
    <n v="0"/>
    <x v="0"/>
    <n v="170"/>
    <n v="28.333333333333332"/>
    <n v="18.888888888888889"/>
    <m/>
    <n v="9"/>
    <n v="374"/>
    <m/>
    <n v="11.111111111111111"/>
    <n v="3"/>
    <n v="2"/>
    <n v="2"/>
    <s v="322"/>
    <s v="Needs Attention"/>
    <m/>
    <n v="374"/>
    <n v="1.0246575342465754"/>
    <n v="8.7834224598930479"/>
    <n v="165.90909090909091"/>
    <n v="165.90909090909091"/>
    <n v="896.52519893899193"/>
    <d v="2013-11-18T00:00:00"/>
    <s v="Unique"/>
  </r>
  <r>
    <n v="1987"/>
    <n v="1987"/>
    <s v="Basic"/>
    <s v="Single"/>
    <n v="21063"/>
    <n v="1"/>
    <n v="0"/>
    <d v="2013-09-25T00:00:00"/>
    <n v="34"/>
    <n v="1"/>
    <n v="10"/>
    <n v="11"/>
    <n v="19"/>
    <n v="3"/>
    <n v="15"/>
    <x v="42"/>
    <x v="17"/>
    <n v="11"/>
    <n v="19"/>
    <n v="3"/>
    <n v="15"/>
    <n v="2"/>
    <n v="2"/>
    <n v="0"/>
    <n v="3"/>
    <n v="6"/>
    <n v="0"/>
    <n v="0"/>
    <n v="0"/>
    <n v="0"/>
    <n v="0"/>
    <n v="0"/>
    <n v="0"/>
    <x v="0"/>
    <n v="59"/>
    <n v="9.8333333333333339"/>
    <n v="8.4285714285714288"/>
    <m/>
    <n v="7"/>
    <n v="374"/>
    <m/>
    <n v="28.571428571428569"/>
    <n v="4"/>
    <n v="1"/>
    <n v="2"/>
    <s v="412"/>
    <s v="Potential Loyalists"/>
    <m/>
    <n v="374"/>
    <n v="1.0246575342465754"/>
    <n v="6.831550802139037"/>
    <n v="57.580213903743314"/>
    <n v="57.580213903743314"/>
    <n v="24.204244031830235"/>
    <d v="2013-10-29T00:00:00"/>
    <s v="Unique"/>
  </r>
  <r>
    <n v="5623"/>
    <n v="1980"/>
    <s v="Master"/>
    <s v="Married"/>
    <n v="31535"/>
    <n v="1"/>
    <n v="0"/>
    <d v="2013-09-26T00:00:00"/>
    <n v="95"/>
    <n v="15"/>
    <n v="4"/>
    <n v="13"/>
    <n v="0"/>
    <n v="0"/>
    <n v="19"/>
    <x v="301"/>
    <x v="16"/>
    <n v="13"/>
    <s v=""/>
    <s v=""/>
    <n v="19"/>
    <n v="1"/>
    <n v="1"/>
    <n v="1"/>
    <n v="2"/>
    <n v="7"/>
    <n v="0"/>
    <n v="0"/>
    <n v="1"/>
    <n v="0"/>
    <n v="0"/>
    <n v="0"/>
    <n v="0"/>
    <x v="0"/>
    <n v="51"/>
    <n v="8.5"/>
    <n v="10.199999999999999"/>
    <m/>
    <n v="5"/>
    <n v="373"/>
    <m/>
    <n v="20"/>
    <n v="1"/>
    <n v="1"/>
    <n v="1"/>
    <s v="111"/>
    <s v="Lost"/>
    <m/>
    <n v="373"/>
    <n v="1.021917808219178"/>
    <n v="4.8927613941018775"/>
    <n v="49.90616621983915"/>
    <n v="49.906166219839143"/>
    <n v="510.22546419098137"/>
    <d v="2013-12-30T00:00:00"/>
    <s v="Unique"/>
  </r>
  <r>
    <n v="1553"/>
    <n v="1946"/>
    <s v="Graduation"/>
    <s v="Together"/>
    <n v="82657"/>
    <n v="0"/>
    <n v="0"/>
    <d v="2013-09-27T00:00:00"/>
    <n v="71"/>
    <n v="966"/>
    <n v="168"/>
    <n v="672"/>
    <n v="246"/>
    <n v="105"/>
    <n v="126"/>
    <x v="619"/>
    <x v="107"/>
    <n v="672"/>
    <n v="246"/>
    <n v="105"/>
    <n v="126"/>
    <n v="1"/>
    <n v="7"/>
    <n v="5"/>
    <n v="10"/>
    <n v="4"/>
    <n v="1"/>
    <n v="0"/>
    <n v="0"/>
    <n v="1"/>
    <n v="0"/>
    <n v="0"/>
    <n v="0"/>
    <x v="5"/>
    <n v="2283"/>
    <n v="380.5"/>
    <n v="99.260869565217391"/>
    <m/>
    <n v="23"/>
    <n v="372"/>
    <m/>
    <n v="4.3478260869565215"/>
    <n v="2"/>
    <n v="5"/>
    <n v="5"/>
    <s v="255"/>
    <s v="Frequent Buyers"/>
    <m/>
    <n v="372"/>
    <n v="1.0191780821917809"/>
    <n v="22.567204301075268"/>
    <n v="2240.0403225806449"/>
    <n v="2240.0403225806449"/>
    <n v="1698.8031914893618"/>
    <d v="2013-12-07T00:00:00"/>
    <s v="Unique"/>
  </r>
  <r>
    <n v="5329"/>
    <n v="1949"/>
    <s v="PhD"/>
    <s v="Divorced"/>
    <n v="35946"/>
    <n v="1"/>
    <n v="1"/>
    <d v="2013-09-27T00:00:00"/>
    <n v="24"/>
    <n v="8"/>
    <n v="0"/>
    <n v="3"/>
    <n v="0"/>
    <n v="0"/>
    <n v="0"/>
    <x v="76"/>
    <x v="0"/>
    <n v="3"/>
    <s v=""/>
    <s v=""/>
    <s v=""/>
    <n v="1"/>
    <n v="0"/>
    <n v="0"/>
    <n v="3"/>
    <n v="5"/>
    <n v="0"/>
    <n v="0"/>
    <n v="0"/>
    <n v="0"/>
    <n v="0"/>
    <n v="0"/>
    <n v="0"/>
    <x v="4"/>
    <n v="11"/>
    <n v="1.8333333333333333"/>
    <n v="2.75"/>
    <m/>
    <n v="4"/>
    <n v="372"/>
    <m/>
    <n v="25"/>
    <n v="4"/>
    <n v="1"/>
    <n v="1"/>
    <s v="411"/>
    <s v="Potential Loyalists"/>
    <m/>
    <n v="372"/>
    <n v="1.0191780821917809"/>
    <n v="3.924731182795699"/>
    <n v="10.793010752688172"/>
    <n v="10.793010752688172"/>
    <n v="148.52393617021278"/>
    <d v="2013-10-21T00:00:00"/>
    <s v="Unique"/>
  </r>
  <r>
    <n v="4477"/>
    <n v="1958"/>
    <s v="Graduation"/>
    <s v="Together"/>
    <n v="69096"/>
    <n v="0"/>
    <n v="1"/>
    <d v="2013-09-27T00:00:00"/>
    <n v="4"/>
    <n v="247"/>
    <n v="49"/>
    <n v="159"/>
    <n v="7"/>
    <n v="82"/>
    <n v="109"/>
    <x v="303"/>
    <x v="133"/>
    <n v="159"/>
    <n v="7"/>
    <n v="82"/>
    <n v="109"/>
    <n v="1"/>
    <n v="5"/>
    <n v="2"/>
    <n v="10"/>
    <n v="4"/>
    <n v="0"/>
    <n v="0"/>
    <n v="0"/>
    <n v="0"/>
    <n v="0"/>
    <n v="0"/>
    <n v="0"/>
    <x v="5"/>
    <n v="653"/>
    <n v="108.83333333333333"/>
    <n v="36.277777777777779"/>
    <m/>
    <n v="18"/>
    <n v="372"/>
    <m/>
    <n v="5.5555555555555554"/>
    <n v="5"/>
    <n v="4"/>
    <n v="4"/>
    <s v="544"/>
    <s v="Loyal Customers"/>
    <m/>
    <n v="372"/>
    <n v="1.0191780821917809"/>
    <n v="17.661290322580644"/>
    <n v="640.71236559139777"/>
    <n v="640.71236559139788"/>
    <n v="9.7333333333333325"/>
    <d v="2013-10-01T00:00:00"/>
    <s v="Unique"/>
  </r>
  <r>
    <n v="10562"/>
    <n v="1946"/>
    <s v="Master"/>
    <s v="Married"/>
    <n v="66835"/>
    <n v="0"/>
    <n v="0"/>
    <d v="2013-09-28T00:00:00"/>
    <n v="21"/>
    <n v="620"/>
    <n v="26"/>
    <n v="195"/>
    <n v="34"/>
    <n v="17"/>
    <n v="141"/>
    <x v="54"/>
    <x v="36"/>
    <n v="195"/>
    <n v="34"/>
    <n v="17"/>
    <n v="141"/>
    <n v="1"/>
    <n v="6"/>
    <n v="4"/>
    <n v="13"/>
    <n v="2"/>
    <n v="0"/>
    <n v="0"/>
    <n v="0"/>
    <n v="0"/>
    <n v="0"/>
    <n v="0"/>
    <n v="0"/>
    <x v="6"/>
    <n v="1033"/>
    <n v="172.16666666666666"/>
    <n v="43.041666666666664"/>
    <m/>
    <n v="24"/>
    <n v="371"/>
    <m/>
    <n v="4.1666666666666661"/>
    <n v="4"/>
    <n v="5"/>
    <n v="4"/>
    <s v="454"/>
    <s v="Frequent Buyers"/>
    <m/>
    <n v="371"/>
    <n v="1.0164383561643835"/>
    <n v="23.611859838274935"/>
    <n v="1016.2938005390836"/>
    <n v="1016.2938005390836"/>
    <n v="49.906166219839143"/>
    <d v="2013-10-19T00:00:00"/>
    <s v="Unique"/>
  </r>
  <r>
    <n v="7881"/>
    <n v="1946"/>
    <s v="Master"/>
    <s v="Married"/>
    <n v="66835"/>
    <n v="0"/>
    <n v="0"/>
    <d v="2013-09-28T00:00:00"/>
    <n v="21"/>
    <n v="620"/>
    <n v="26"/>
    <n v="195"/>
    <n v="34"/>
    <n v="17"/>
    <n v="141"/>
    <x v="54"/>
    <x v="36"/>
    <n v="195"/>
    <n v="34"/>
    <n v="17"/>
    <n v="141"/>
    <n v="1"/>
    <n v="6"/>
    <n v="4"/>
    <n v="13"/>
    <n v="2"/>
    <n v="0"/>
    <n v="0"/>
    <n v="0"/>
    <n v="0"/>
    <n v="0"/>
    <n v="0"/>
    <n v="0"/>
    <x v="0"/>
    <n v="1033"/>
    <n v="172.16666666666666"/>
    <n v="43.041666666666664"/>
    <m/>
    <n v="24"/>
    <n v="371"/>
    <m/>
    <n v="4.1666666666666661"/>
    <n v="4"/>
    <n v="5"/>
    <n v="4"/>
    <s v="454"/>
    <s v="Frequent Buyers"/>
    <m/>
    <n v="371"/>
    <n v="1.0164383561643835"/>
    <n v="23.611859838274935"/>
    <n v="1016.2938005390836"/>
    <n v="1016.2938005390836"/>
    <n v="57.580213903743314"/>
    <d v="2013-10-19T00:00:00"/>
    <s v="Unique"/>
  </r>
  <r>
    <n v="2878"/>
    <n v="1947"/>
    <s v="PhD"/>
    <s v="Married"/>
    <n v="67472"/>
    <n v="0"/>
    <n v="1"/>
    <d v="2013-09-28T00:00:00"/>
    <n v="93"/>
    <n v="162"/>
    <n v="31"/>
    <n v="127"/>
    <n v="8"/>
    <n v="17"/>
    <n v="69"/>
    <x v="392"/>
    <x v="109"/>
    <n v="127"/>
    <n v="8"/>
    <n v="17"/>
    <n v="69"/>
    <n v="2"/>
    <n v="4"/>
    <n v="2"/>
    <n v="7"/>
    <n v="3"/>
    <n v="0"/>
    <n v="0"/>
    <n v="0"/>
    <n v="0"/>
    <n v="0"/>
    <n v="0"/>
    <n v="0"/>
    <x v="0"/>
    <n v="414"/>
    <n v="69"/>
    <n v="27.6"/>
    <m/>
    <n v="15"/>
    <n v="371"/>
    <m/>
    <n v="13.333333333333334"/>
    <n v="1"/>
    <n v="3"/>
    <n v="3"/>
    <s v="133"/>
    <s v="Lost"/>
    <m/>
    <n v="371"/>
    <n v="1.0164383561643835"/>
    <n v="14.757412398921835"/>
    <n v="407.30458221024264"/>
    <n v="407.30458221024264"/>
    <n v="182.01333333333332"/>
    <d v="2013-12-30T00:00:00"/>
    <s v="Unique"/>
  </r>
  <r>
    <n v="5782"/>
    <n v="1982"/>
    <s v="2n Cycle"/>
    <s v="Together"/>
    <n v="58582"/>
    <n v="0"/>
    <n v="1"/>
    <d v="2013-09-28T00:00:00"/>
    <n v="15"/>
    <n v="402"/>
    <n v="35"/>
    <n v="106"/>
    <n v="101"/>
    <n v="77"/>
    <n v="42"/>
    <x v="620"/>
    <x v="68"/>
    <n v="106"/>
    <n v="101"/>
    <n v="77"/>
    <n v="42"/>
    <n v="2"/>
    <n v="9"/>
    <n v="2"/>
    <n v="9"/>
    <n v="5"/>
    <n v="0"/>
    <n v="0"/>
    <n v="0"/>
    <n v="1"/>
    <n v="0"/>
    <n v="0"/>
    <n v="0"/>
    <x v="0"/>
    <n v="763"/>
    <n v="127.16666666666667"/>
    <n v="34.68181818181818"/>
    <m/>
    <n v="22"/>
    <n v="371"/>
    <m/>
    <n v="9.0909090909090917"/>
    <n v="5"/>
    <n v="4"/>
    <n v="4"/>
    <s v="544"/>
    <s v="Loyal Customers"/>
    <m/>
    <n v="371"/>
    <n v="1.0164383561643835"/>
    <n v="21.644204851752022"/>
    <n v="750.66037735849056"/>
    <n v="750.66037735849056"/>
    <n v="2240.0403225806449"/>
    <d v="2013-10-13T00:00:00"/>
    <s v="Unique"/>
  </r>
  <r>
    <n v="10140"/>
    <n v="1983"/>
    <s v="PhD"/>
    <s v="Together"/>
    <n v="70123"/>
    <n v="0"/>
    <n v="0"/>
    <d v="2013-09-28T00:00:00"/>
    <n v="27"/>
    <n v="1308"/>
    <n v="0"/>
    <n v="396"/>
    <n v="23"/>
    <n v="0"/>
    <n v="0"/>
    <x v="621"/>
    <x v="0"/>
    <n v="396"/>
    <n v="23"/>
    <s v=""/>
    <s v=""/>
    <n v="1"/>
    <n v="5"/>
    <n v="7"/>
    <n v="4"/>
    <n v="3"/>
    <n v="0"/>
    <n v="1"/>
    <n v="0"/>
    <n v="1"/>
    <n v="0"/>
    <n v="0"/>
    <n v="0"/>
    <x v="6"/>
    <n v="1727"/>
    <n v="287.83333333333331"/>
    <n v="101.58823529411765"/>
    <m/>
    <n v="17"/>
    <n v="371"/>
    <m/>
    <n v="5.8823529411764701"/>
    <n v="4"/>
    <n v="3"/>
    <n v="5"/>
    <s v="435"/>
    <s v="Big Spenders"/>
    <m/>
    <n v="371"/>
    <n v="1.0164383561643835"/>
    <n v="16.725067385444746"/>
    <n v="1699.070080862534"/>
    <n v="1699.0700808625338"/>
    <n v="165.90909090909091"/>
    <d v="2013-10-25T00:00:00"/>
    <s v="Unique"/>
  </r>
  <r>
    <n v="983"/>
    <n v="1984"/>
    <s v="Graduation"/>
    <s v="Married"/>
    <n v="40059"/>
    <n v="1"/>
    <n v="0"/>
    <d v="2013-09-28T00:00:00"/>
    <n v="82"/>
    <n v="110"/>
    <n v="29"/>
    <n v="92"/>
    <n v="28"/>
    <n v="10"/>
    <n v="145"/>
    <x v="180"/>
    <x v="86"/>
    <n v="92"/>
    <n v="28"/>
    <n v="10"/>
    <n v="145"/>
    <n v="1"/>
    <n v="6"/>
    <n v="2"/>
    <n v="3"/>
    <n v="8"/>
    <n v="0"/>
    <n v="0"/>
    <n v="1"/>
    <n v="0"/>
    <n v="0"/>
    <n v="0"/>
    <n v="0"/>
    <x v="1"/>
    <n v="414"/>
    <n v="69"/>
    <n v="34.5"/>
    <m/>
    <n v="12"/>
    <n v="371"/>
    <m/>
    <n v="8.3333333333333321"/>
    <n v="1"/>
    <n v="2"/>
    <n v="3"/>
    <s v="123"/>
    <s v="Lost"/>
    <m/>
    <n v="371"/>
    <n v="1.0164383561643835"/>
    <n v="11.805929919137467"/>
    <n v="407.30458221024264"/>
    <n v="407.30458221024264"/>
    <n v="119.06417112299465"/>
    <d v="2013-12-19T00:00:00"/>
    <s v="Unique"/>
  </r>
  <r>
    <n v="8026"/>
    <n v="1952"/>
    <s v="Graduation"/>
    <s v="Married"/>
    <n v="62998"/>
    <n v="0"/>
    <n v="1"/>
    <d v="2013-09-30T00:00:00"/>
    <n v="10"/>
    <n v="120"/>
    <n v="58"/>
    <n v="73"/>
    <n v="65"/>
    <n v="89"/>
    <n v="58"/>
    <x v="572"/>
    <x v="81"/>
    <n v="73"/>
    <n v="65"/>
    <n v="89"/>
    <n v="58"/>
    <n v="5"/>
    <n v="5"/>
    <n v="4"/>
    <n v="5"/>
    <n v="5"/>
    <n v="0"/>
    <n v="0"/>
    <n v="0"/>
    <n v="0"/>
    <n v="0"/>
    <n v="0"/>
    <n v="0"/>
    <x v="2"/>
    <n v="463"/>
    <n v="77.166666666666671"/>
    <n v="24.368421052631579"/>
    <m/>
    <n v="19"/>
    <n v="369"/>
    <m/>
    <n v="26.315789473684209"/>
    <n v="5"/>
    <n v="4"/>
    <n v="3"/>
    <s v="543"/>
    <s v="Loyal Customers"/>
    <m/>
    <n v="369"/>
    <n v="1.010958904109589"/>
    <n v="18.794037940379404"/>
    <n v="457.98102981029808"/>
    <n v="457.98102981029814"/>
    <n v="407.30458221024264"/>
    <d v="2013-10-10T00:00:00"/>
    <s v="Unique"/>
  </r>
  <r>
    <n v="5975"/>
    <n v="1967"/>
    <s v="PhD"/>
    <s v="Single"/>
    <n v="40304"/>
    <n v="1"/>
    <n v="0"/>
    <d v="2013-09-30T00:00:00"/>
    <n v="82"/>
    <n v="37"/>
    <n v="0"/>
    <n v="17"/>
    <n v="0"/>
    <n v="0"/>
    <n v="3"/>
    <x v="127"/>
    <x v="0"/>
    <n v="17"/>
    <s v=""/>
    <s v=""/>
    <n v="3"/>
    <n v="1"/>
    <n v="2"/>
    <n v="0"/>
    <n v="3"/>
    <n v="7"/>
    <n v="0"/>
    <n v="0"/>
    <n v="0"/>
    <n v="0"/>
    <n v="0"/>
    <n v="0"/>
    <n v="0"/>
    <x v="2"/>
    <n v="57"/>
    <n v="9.5"/>
    <n v="9.5"/>
    <m/>
    <n v="6"/>
    <n v="369"/>
    <m/>
    <n v="16.666666666666664"/>
    <n v="1"/>
    <n v="1"/>
    <n v="2"/>
    <s v="112"/>
    <s v="Lost"/>
    <m/>
    <n v="369"/>
    <n v="1.010958904109589"/>
    <n v="5.9349593495934965"/>
    <n v="56.382113821138219"/>
    <n v="56.382113821138212"/>
    <n v="640.71236559139788"/>
    <d v="2013-12-21T00:00:00"/>
    <s v="Unique"/>
  </r>
  <r>
    <n v="7279"/>
    <n v="1969"/>
    <s v="PhD"/>
    <s v="Together"/>
    <n v="69476"/>
    <n v="0"/>
    <n v="0"/>
    <d v="2013-09-30T00:00:00"/>
    <n v="3"/>
    <n v="260"/>
    <n v="86"/>
    <n v="559"/>
    <n v="63"/>
    <n v="9"/>
    <n v="67"/>
    <x v="622"/>
    <x v="20"/>
    <n v="559"/>
    <n v="63"/>
    <n v="9"/>
    <n v="67"/>
    <n v="1"/>
    <n v="4"/>
    <n v="6"/>
    <n v="4"/>
    <n v="2"/>
    <n v="0"/>
    <n v="0"/>
    <n v="0"/>
    <n v="0"/>
    <n v="0"/>
    <n v="0"/>
    <n v="0"/>
    <x v="1"/>
    <n v="1044"/>
    <n v="174"/>
    <n v="69.599999999999994"/>
    <m/>
    <n v="15"/>
    <n v="369"/>
    <m/>
    <n v="6.666666666666667"/>
    <n v="5"/>
    <n v="3"/>
    <n v="4"/>
    <s v="534"/>
    <s v="Loyal Customers"/>
    <m/>
    <n v="369"/>
    <n v="1.010958904109589"/>
    <n v="14.83739837398374"/>
    <n v="1032.6829268292681"/>
    <n v="1032.6829268292684"/>
    <n v="1699.0700808625338"/>
    <d v="2013-10-03T00:00:00"/>
    <s v="Unique"/>
  </r>
  <r>
    <n v="7428"/>
    <n v="1975"/>
    <s v="Graduation"/>
    <s v="Together"/>
    <n v="80144"/>
    <n v="0"/>
    <n v="0"/>
    <d v="2013-09-30T00:00:00"/>
    <n v="47"/>
    <n v="240"/>
    <n v="132"/>
    <n v="445"/>
    <n v="250"/>
    <n v="192"/>
    <n v="108"/>
    <x v="521"/>
    <x v="84"/>
    <n v="445"/>
    <n v="250"/>
    <n v="192"/>
    <n v="108"/>
    <n v="1"/>
    <n v="3"/>
    <n v="7"/>
    <n v="8"/>
    <n v="1"/>
    <n v="0"/>
    <n v="0"/>
    <n v="0"/>
    <n v="0"/>
    <n v="0"/>
    <n v="0"/>
    <n v="0"/>
    <x v="4"/>
    <n v="1367"/>
    <n v="227.83333333333334"/>
    <n v="71.94736842105263"/>
    <m/>
    <n v="19"/>
    <n v="369"/>
    <m/>
    <n v="5.2631578947368416"/>
    <n v="3"/>
    <n v="4"/>
    <n v="5"/>
    <s v="345"/>
    <s v="Big Spenders"/>
    <m/>
    <n v="369"/>
    <n v="1.010958904109589"/>
    <n v="18.794037940379404"/>
    <n v="1352.1815718157181"/>
    <n v="1352.1815718157181"/>
    <n v="407.30458221024264"/>
    <d v="2013-11-16T00:00:00"/>
    <s v="Unique"/>
  </r>
  <r>
    <n v="8405"/>
    <n v="1979"/>
    <s v="Graduation"/>
    <s v="Divorced"/>
    <n v="68274"/>
    <n v="1"/>
    <n v="1"/>
    <d v="2013-09-30T00:00:00"/>
    <n v="83"/>
    <n v="135"/>
    <n v="25"/>
    <n v="51"/>
    <n v="23"/>
    <n v="25"/>
    <n v="46"/>
    <x v="478"/>
    <x v="69"/>
    <n v="51"/>
    <n v="23"/>
    <n v="25"/>
    <n v="46"/>
    <n v="2"/>
    <n v="4"/>
    <n v="2"/>
    <n v="5"/>
    <n v="3"/>
    <n v="0"/>
    <n v="0"/>
    <n v="0"/>
    <n v="0"/>
    <n v="0"/>
    <n v="0"/>
    <n v="0"/>
    <x v="3"/>
    <n v="305"/>
    <n v="50.833333333333336"/>
    <n v="23.46153846153846"/>
    <m/>
    <n v="13"/>
    <n v="369"/>
    <m/>
    <n v="15.384615384615385"/>
    <n v="1"/>
    <n v="3"/>
    <n v="3"/>
    <s v="133"/>
    <s v="Lost"/>
    <m/>
    <n v="369"/>
    <n v="1.010958904109589"/>
    <n v="12.859078590785909"/>
    <n v="301.69376693766941"/>
    <n v="301.69376693766941"/>
    <n v="10.793010752688172"/>
    <d v="2013-12-22T00:00:00"/>
    <s v="Unique"/>
  </r>
  <r>
    <n v="4994"/>
    <n v="1943"/>
    <s v="Master"/>
    <s v="Single"/>
    <n v="77598"/>
    <n v="0"/>
    <n v="0"/>
    <d v="2013-10-01T00:00:00"/>
    <n v="53"/>
    <n v="1193"/>
    <n v="33"/>
    <n v="281"/>
    <n v="129"/>
    <n v="66"/>
    <n v="33"/>
    <x v="623"/>
    <x v="11"/>
    <n v="281"/>
    <n v="129"/>
    <n v="66"/>
    <n v="33"/>
    <n v="1"/>
    <n v="7"/>
    <n v="5"/>
    <n v="13"/>
    <n v="3"/>
    <n v="0"/>
    <n v="0"/>
    <n v="0"/>
    <n v="0"/>
    <n v="1"/>
    <n v="0"/>
    <n v="0"/>
    <x v="0"/>
    <n v="1735"/>
    <n v="289.16666666666669"/>
    <n v="66.730769230769226"/>
    <m/>
    <n v="26"/>
    <n v="368"/>
    <m/>
    <n v="3.8461538461538463"/>
    <n v="3"/>
    <n v="5"/>
    <n v="5"/>
    <s v="355"/>
    <s v="Frequent Buyers"/>
    <m/>
    <n v="368"/>
    <n v="1.0082191780821919"/>
    <n v="25.788043478260867"/>
    <n v="1720.8559782608693"/>
    <n v="1720.8559782608695"/>
    <n v="1016.2938005390836"/>
    <d v="2013-11-23T00:00:00"/>
    <s v="Unique"/>
  </r>
  <r>
    <n v="4554"/>
    <n v="1965"/>
    <s v="Graduation"/>
    <s v="Together"/>
    <n v="47009"/>
    <n v="0"/>
    <n v="1"/>
    <d v="2013-10-01T00:00:00"/>
    <n v="89"/>
    <n v="171"/>
    <n v="45"/>
    <n v="73"/>
    <n v="59"/>
    <n v="10"/>
    <n v="90"/>
    <x v="193"/>
    <x v="39"/>
    <n v="73"/>
    <n v="59"/>
    <n v="10"/>
    <n v="90"/>
    <n v="4"/>
    <n v="3"/>
    <n v="2"/>
    <n v="8"/>
    <n v="4"/>
    <n v="0"/>
    <n v="0"/>
    <n v="0"/>
    <n v="0"/>
    <n v="0"/>
    <n v="0"/>
    <n v="0"/>
    <x v="0"/>
    <n v="448"/>
    <n v="74.666666666666671"/>
    <n v="26.352941176470587"/>
    <m/>
    <n v="17"/>
    <n v="368"/>
    <m/>
    <n v="23.52941176470588"/>
    <n v="1"/>
    <n v="3"/>
    <n v="3"/>
    <s v="133"/>
    <s v="Lost"/>
    <m/>
    <n v="368"/>
    <n v="1.0082191780821919"/>
    <n v="16.861413043478258"/>
    <n v="444.34782608695645"/>
    <n v="444.3478260869565"/>
    <n v="1016.2938005390836"/>
    <d v="2013-12-29T00:00:00"/>
    <s v="Unique"/>
  </r>
  <r>
    <n v="7250"/>
    <n v="1978"/>
    <s v="Graduation"/>
    <s v="Together"/>
    <n v="57867"/>
    <n v="1"/>
    <n v="0"/>
    <d v="2013-10-01T00:00:00"/>
    <n v="48"/>
    <n v="344"/>
    <n v="35"/>
    <n v="178"/>
    <n v="15"/>
    <n v="23"/>
    <n v="17"/>
    <x v="339"/>
    <x v="68"/>
    <n v="178"/>
    <n v="15"/>
    <n v="23"/>
    <n v="17"/>
    <n v="7"/>
    <n v="7"/>
    <n v="2"/>
    <n v="9"/>
    <n v="6"/>
    <n v="0"/>
    <n v="0"/>
    <n v="0"/>
    <n v="0"/>
    <n v="0"/>
    <n v="0"/>
    <n v="0"/>
    <x v="2"/>
    <n v="612"/>
    <n v="102"/>
    <n v="24.48"/>
    <m/>
    <n v="25"/>
    <n v="368"/>
    <m/>
    <n v="28.000000000000004"/>
    <n v="3"/>
    <n v="5"/>
    <n v="3"/>
    <s v="353"/>
    <s v="Frequent Buyers"/>
    <m/>
    <n v="368"/>
    <n v="1.0082191780821919"/>
    <n v="24.79619565217391"/>
    <n v="607.01086956521738"/>
    <n v="607.01086956521738"/>
    <n v="750.66037735849056"/>
    <d v="2013-11-18T00:00:00"/>
    <s v="Unique"/>
  </r>
  <r>
    <n v="10711"/>
    <n v="1945"/>
    <s v="Graduation"/>
    <s v="Married"/>
    <n v="69755"/>
    <n v="0"/>
    <n v="0"/>
    <d v="2013-10-02T00:00:00"/>
    <n v="23"/>
    <n v="217"/>
    <n v="77"/>
    <n v="373"/>
    <n v="111"/>
    <n v="23"/>
    <n v="93"/>
    <x v="624"/>
    <x v="65"/>
    <n v="373"/>
    <n v="111"/>
    <n v="23"/>
    <n v="93"/>
    <n v="1"/>
    <n v="3"/>
    <n v="6"/>
    <n v="12"/>
    <n v="1"/>
    <n v="0"/>
    <n v="0"/>
    <n v="0"/>
    <n v="0"/>
    <n v="0"/>
    <n v="0"/>
    <n v="0"/>
    <x v="3"/>
    <n v="894"/>
    <n v="149"/>
    <n v="40.636363636363633"/>
    <m/>
    <n v="22"/>
    <n v="367"/>
    <m/>
    <n v="4.5454545454545459"/>
    <n v="4"/>
    <n v="4"/>
    <n v="4"/>
    <s v="444"/>
    <s v="Potential Loyalists"/>
    <m/>
    <n v="367"/>
    <n v="1.0054794520547945"/>
    <n v="21.880108991825615"/>
    <n v="889.1280653950954"/>
    <n v="889.1280653950954"/>
    <n v="457.98102981029814"/>
    <d v="2013-10-25T00:00:00"/>
    <s v="Unique"/>
  </r>
  <r>
    <n v="1729"/>
    <n v="1961"/>
    <s v="PhD"/>
    <s v="Together"/>
    <n v="66426"/>
    <n v="0"/>
    <n v="1"/>
    <d v="2013-10-02T00:00:00"/>
    <n v="14"/>
    <n v="1043"/>
    <n v="24"/>
    <n v="97"/>
    <n v="32"/>
    <n v="24"/>
    <n v="157"/>
    <x v="625"/>
    <x v="37"/>
    <n v="97"/>
    <n v="32"/>
    <n v="24"/>
    <n v="157"/>
    <n v="2"/>
    <n v="3"/>
    <n v="5"/>
    <n v="10"/>
    <n v="6"/>
    <n v="0"/>
    <n v="0"/>
    <n v="0"/>
    <n v="0"/>
    <n v="0"/>
    <n v="0"/>
    <n v="0"/>
    <x v="0"/>
    <n v="1377"/>
    <n v="229.5"/>
    <n v="68.849999999999994"/>
    <m/>
    <n v="20"/>
    <n v="367"/>
    <m/>
    <n v="10"/>
    <n v="5"/>
    <n v="4"/>
    <n v="5"/>
    <s v="545"/>
    <s v="Loyal Customers"/>
    <m/>
    <n v="367"/>
    <n v="1.0054794520547945"/>
    <n v="19.891008174386922"/>
    <n v="1369.4959128065395"/>
    <n v="1369.4959128065395"/>
    <n v="444.3478260869565"/>
    <d v="2013-10-16T00:00:00"/>
    <s v="Unique"/>
  </r>
  <r>
    <n v="271"/>
    <n v="1969"/>
    <s v="Graduation"/>
    <s v="Widow"/>
    <n v="40590"/>
    <n v="1"/>
    <n v="1"/>
    <d v="2013-10-02T00:00:00"/>
    <n v="30"/>
    <n v="154"/>
    <n v="0"/>
    <n v="50"/>
    <n v="6"/>
    <n v="11"/>
    <n v="37"/>
    <x v="420"/>
    <x v="0"/>
    <n v="50"/>
    <n v="6"/>
    <n v="11"/>
    <n v="37"/>
    <n v="5"/>
    <n v="3"/>
    <n v="4"/>
    <n v="3"/>
    <n v="6"/>
    <n v="0"/>
    <n v="0"/>
    <n v="1"/>
    <n v="0"/>
    <n v="0"/>
    <n v="0"/>
    <n v="0"/>
    <x v="2"/>
    <n v="258"/>
    <n v="43"/>
    <n v="17.2"/>
    <m/>
    <n v="15"/>
    <n v="367"/>
    <m/>
    <n v="33.333333333333329"/>
    <n v="4"/>
    <n v="3"/>
    <n v="3"/>
    <s v="433"/>
    <s v="Potential Loyalists"/>
    <m/>
    <n v="367"/>
    <n v="1.0054794520547945"/>
    <n v="14.918256130790191"/>
    <n v="256.59400544959129"/>
    <n v="256.59400544959129"/>
    <n v="1352.1815718157181"/>
    <d v="2013-11-01T00:00:00"/>
    <s v="Unique"/>
  </r>
  <r>
    <n v="7699"/>
    <n v="1969"/>
    <s v="Graduation"/>
    <s v="Widow"/>
    <n v="40590"/>
    <n v="1"/>
    <n v="1"/>
    <d v="2013-10-02T00:00:00"/>
    <n v="30"/>
    <n v="154"/>
    <n v="0"/>
    <n v="50"/>
    <n v="6"/>
    <n v="11"/>
    <n v="37"/>
    <x v="420"/>
    <x v="0"/>
    <n v="50"/>
    <n v="6"/>
    <n v="11"/>
    <n v="37"/>
    <n v="5"/>
    <n v="3"/>
    <n v="4"/>
    <n v="3"/>
    <n v="6"/>
    <n v="0"/>
    <n v="0"/>
    <n v="1"/>
    <n v="0"/>
    <n v="0"/>
    <n v="0"/>
    <n v="0"/>
    <x v="2"/>
    <n v="258"/>
    <n v="43"/>
    <n v="17.2"/>
    <m/>
    <n v="15"/>
    <n v="367"/>
    <m/>
    <n v="33.333333333333329"/>
    <n v="4"/>
    <n v="3"/>
    <n v="3"/>
    <s v="433"/>
    <s v="Potential Loyalists"/>
    <m/>
    <n v="367"/>
    <n v="1.0054794520547945"/>
    <n v="14.918256130790191"/>
    <n v="256.59400544959129"/>
    <n v="256.59400544959129"/>
    <n v="56.382113821138212"/>
    <d v="2013-11-01T00:00:00"/>
    <s v="Unique"/>
  </r>
  <r>
    <n v="2139"/>
    <n v="1975"/>
    <s v="Master"/>
    <s v="Married"/>
    <n v="7500"/>
    <n v="1"/>
    <n v="0"/>
    <d v="2013-10-02T00:00:00"/>
    <n v="19"/>
    <n v="3"/>
    <n v="1"/>
    <n v="10"/>
    <n v="3"/>
    <n v="2"/>
    <n v="12"/>
    <x v="13"/>
    <x v="5"/>
    <n v="10"/>
    <n v="3"/>
    <n v="2"/>
    <n v="12"/>
    <n v="3"/>
    <n v="2"/>
    <n v="0"/>
    <n v="3"/>
    <n v="5"/>
    <n v="0"/>
    <n v="0"/>
    <n v="0"/>
    <n v="0"/>
    <n v="0"/>
    <n v="0"/>
    <n v="0"/>
    <x v="4"/>
    <n v="31"/>
    <n v="5.166666666666667"/>
    <n v="3.875"/>
    <m/>
    <n v="8"/>
    <n v="367"/>
    <m/>
    <n v="37.5"/>
    <n v="5"/>
    <n v="2"/>
    <n v="1"/>
    <s v="521"/>
    <s v="Others"/>
    <m/>
    <n v="367"/>
    <n v="1.0054794520547945"/>
    <n v="7.9564032697547686"/>
    <n v="30.83106267029973"/>
    <n v="30.83106267029973"/>
    <n v="1032.6829268292684"/>
    <d v="2013-10-21T00:00:00"/>
    <s v="Unique"/>
  </r>
  <r>
    <n v="11003"/>
    <n v="1980"/>
    <s v="2n Cycle"/>
    <s v="Together"/>
    <n v="25130"/>
    <n v="1"/>
    <n v="0"/>
    <d v="2013-10-02T00:00:00"/>
    <n v="10"/>
    <n v="2"/>
    <n v="5"/>
    <n v="7"/>
    <n v="0"/>
    <n v="18"/>
    <n v="18"/>
    <x v="95"/>
    <x v="30"/>
    <n v="7"/>
    <s v=""/>
    <n v="18"/>
    <n v="18"/>
    <n v="2"/>
    <n v="2"/>
    <n v="0"/>
    <n v="3"/>
    <n v="7"/>
    <n v="0"/>
    <n v="0"/>
    <n v="0"/>
    <n v="0"/>
    <n v="0"/>
    <n v="0"/>
    <n v="0"/>
    <x v="2"/>
    <n v="50"/>
    <n v="8.3333333333333339"/>
    <n v="7.1428571428571432"/>
    <m/>
    <n v="7"/>
    <n v="367"/>
    <m/>
    <n v="28.571428571428569"/>
    <n v="5"/>
    <n v="1"/>
    <n v="1"/>
    <s v="511"/>
    <s v="Others"/>
    <m/>
    <n v="367"/>
    <n v="1.0054794520547945"/>
    <n v="6.9618528610354229"/>
    <n v="49.727520435967307"/>
    <n v="49.727520435967307"/>
    <n v="1720.8559782608695"/>
    <d v="2013-10-12T00:00:00"/>
    <s v="Unique"/>
  </r>
  <r>
    <n v="7369"/>
    <n v="1981"/>
    <s v="Master"/>
    <s v="Married"/>
    <n v="36959"/>
    <n v="1"/>
    <n v="0"/>
    <d v="2013-10-02T00:00:00"/>
    <n v="56"/>
    <n v="25"/>
    <n v="6"/>
    <n v="25"/>
    <n v="6"/>
    <n v="0"/>
    <n v="0"/>
    <x v="362"/>
    <x v="43"/>
    <n v="25"/>
    <n v="6"/>
    <s v=""/>
    <s v=""/>
    <n v="2"/>
    <n v="2"/>
    <n v="0"/>
    <n v="3"/>
    <n v="8"/>
    <n v="0"/>
    <n v="0"/>
    <n v="0"/>
    <n v="0"/>
    <n v="0"/>
    <n v="0"/>
    <n v="0"/>
    <x v="0"/>
    <n v="62"/>
    <n v="10.333333333333334"/>
    <n v="8.8571428571428577"/>
    <m/>
    <n v="7"/>
    <n v="367"/>
    <m/>
    <n v="28.571428571428569"/>
    <n v="3"/>
    <n v="1"/>
    <n v="2"/>
    <s v="312"/>
    <s v="Needs Attention"/>
    <m/>
    <n v="367"/>
    <n v="1.0054794520547945"/>
    <n v="6.9618528610354229"/>
    <n v="61.662125340599466"/>
    <n v="61.662125340599459"/>
    <n v="301.69376693766941"/>
    <d v="2013-11-27T00:00:00"/>
    <s v="Unique"/>
  </r>
  <r>
    <n v="7002"/>
    <n v="1955"/>
    <s v="Graduation"/>
    <s v="Single"/>
    <n v="62535"/>
    <n v="0"/>
    <n v="1"/>
    <d v="2013-10-03T00:00:00"/>
    <n v="13"/>
    <n v="163"/>
    <n v="48"/>
    <n v="90"/>
    <n v="0"/>
    <n v="45"/>
    <n v="52"/>
    <x v="56"/>
    <x v="57"/>
    <n v="90"/>
    <s v=""/>
    <n v="45"/>
    <n v="52"/>
    <n v="1"/>
    <n v="3"/>
    <n v="2"/>
    <n v="8"/>
    <n v="3"/>
    <n v="0"/>
    <n v="0"/>
    <n v="0"/>
    <n v="0"/>
    <n v="0"/>
    <n v="0"/>
    <n v="0"/>
    <x v="0"/>
    <n v="398"/>
    <n v="66.333333333333329"/>
    <n v="28.428571428571427"/>
    <m/>
    <n v="14"/>
    <n v="366"/>
    <m/>
    <n v="7.1428571428571423"/>
    <n v="5"/>
    <n v="3"/>
    <n v="3"/>
    <s v="533"/>
    <s v="Loyal Customers"/>
    <m/>
    <n v="366"/>
    <n v="1.0027397260273974"/>
    <n v="13.961748633879781"/>
    <n v="396.91256830601088"/>
    <n v="396.91256830601088"/>
    <n v="256.59400544959129"/>
    <d v="2013-10-16T00:00:00"/>
    <s v="Unique"/>
  </r>
  <r>
    <n v="7938"/>
    <n v="1958"/>
    <s v="PhD"/>
    <s v="Together"/>
    <n v="51518"/>
    <n v="0"/>
    <n v="1"/>
    <d v="2013-10-03T00:00:00"/>
    <n v="92"/>
    <n v="350"/>
    <n v="8"/>
    <n v="66"/>
    <n v="17"/>
    <n v="4"/>
    <n v="4"/>
    <x v="231"/>
    <x v="14"/>
    <n v="66"/>
    <n v="17"/>
    <n v="4"/>
    <n v="4"/>
    <n v="2"/>
    <n v="3"/>
    <n v="2"/>
    <n v="10"/>
    <n v="3"/>
    <n v="0"/>
    <n v="0"/>
    <n v="0"/>
    <n v="0"/>
    <n v="0"/>
    <n v="0"/>
    <n v="0"/>
    <x v="5"/>
    <n v="449"/>
    <n v="74.833333333333329"/>
    <n v="26.411764705882351"/>
    <m/>
    <n v="17"/>
    <n v="366"/>
    <m/>
    <n v="11.76470588235294"/>
    <n v="1"/>
    <n v="3"/>
    <n v="3"/>
    <s v="133"/>
    <s v="Lost"/>
    <m/>
    <n v="366"/>
    <n v="1.0027397260273974"/>
    <n v="16.953551912568305"/>
    <n v="447.7732240437158"/>
    <n v="447.7732240437158"/>
    <n v="607.01086956521738"/>
    <d v="2014-01-03T00:00:00"/>
    <s v="Unique"/>
  </r>
  <r>
    <n v="1921"/>
    <n v="1967"/>
    <s v="PhD"/>
    <s v="Married"/>
    <n v="59062"/>
    <n v="2"/>
    <n v="1"/>
    <d v="2013-10-03T00:00:00"/>
    <n v="74"/>
    <n v="46"/>
    <n v="1"/>
    <n v="12"/>
    <n v="3"/>
    <n v="0"/>
    <n v="9"/>
    <x v="171"/>
    <x v="5"/>
    <n v="12"/>
    <n v="3"/>
    <s v=""/>
    <n v="9"/>
    <n v="2"/>
    <n v="2"/>
    <n v="0"/>
    <n v="3"/>
    <n v="4"/>
    <n v="0"/>
    <n v="0"/>
    <n v="0"/>
    <n v="0"/>
    <n v="0"/>
    <n v="0"/>
    <n v="0"/>
    <x v="0"/>
    <n v="71"/>
    <n v="11.833333333333334"/>
    <n v="10.142857142857142"/>
    <m/>
    <n v="7"/>
    <n v="366"/>
    <m/>
    <n v="28.571428571428569"/>
    <n v="2"/>
    <n v="1"/>
    <n v="2"/>
    <s v="212"/>
    <s v="About to Sleep"/>
    <m/>
    <n v="366"/>
    <n v="1.0027397260273974"/>
    <n v="6.9808743169398904"/>
    <n v="70.80601092896174"/>
    <n v="70.80601092896174"/>
    <n v="61.662125340599459"/>
    <d v="2013-12-16T00:00:00"/>
    <s v="Unique"/>
  </r>
  <r>
    <n v="8140"/>
    <n v="1973"/>
    <s v="Graduation"/>
    <s v="Together"/>
    <n v="22682"/>
    <n v="1"/>
    <n v="0"/>
    <d v="2013-10-03T00:00:00"/>
    <n v="51"/>
    <n v="10"/>
    <n v="14"/>
    <n v="29"/>
    <n v="4"/>
    <n v="2"/>
    <n v="36"/>
    <x v="122"/>
    <x v="67"/>
    <n v="29"/>
    <n v="4"/>
    <n v="2"/>
    <n v="36"/>
    <n v="3"/>
    <n v="2"/>
    <n v="1"/>
    <n v="4"/>
    <n v="4"/>
    <n v="0"/>
    <n v="0"/>
    <n v="0"/>
    <n v="0"/>
    <n v="0"/>
    <n v="0"/>
    <n v="0"/>
    <x v="4"/>
    <n v="95"/>
    <n v="15.833333333333334"/>
    <n v="9.5"/>
    <m/>
    <n v="10"/>
    <n v="366"/>
    <m/>
    <n v="30"/>
    <n v="3"/>
    <n v="2"/>
    <n v="2"/>
    <s v="322"/>
    <s v="Needs Attention"/>
    <m/>
    <n v="366"/>
    <n v="1.0027397260273974"/>
    <n v="9.972677595628415"/>
    <n v="94.740437158469945"/>
    <n v="94.740437158469931"/>
    <n v="256.59400544959129"/>
    <d v="2013-11-23T00:00:00"/>
    <s v="Unique"/>
  </r>
  <r>
    <n v="10270"/>
    <n v="1981"/>
    <s v="2n Cycle"/>
    <s v="Married"/>
    <n v="35523"/>
    <n v="1"/>
    <n v="0"/>
    <d v="2013-10-03T00:00:00"/>
    <n v="8"/>
    <n v="11"/>
    <n v="5"/>
    <n v="22"/>
    <n v="12"/>
    <n v="5"/>
    <n v="11"/>
    <x v="138"/>
    <x v="30"/>
    <n v="22"/>
    <n v="12"/>
    <n v="5"/>
    <n v="11"/>
    <n v="2"/>
    <n v="3"/>
    <n v="0"/>
    <n v="3"/>
    <n v="7"/>
    <n v="0"/>
    <n v="0"/>
    <n v="0"/>
    <n v="0"/>
    <n v="0"/>
    <n v="0"/>
    <n v="0"/>
    <x v="5"/>
    <n v="66"/>
    <n v="11"/>
    <n v="8.25"/>
    <m/>
    <n v="8"/>
    <n v="366"/>
    <m/>
    <n v="25"/>
    <n v="5"/>
    <n v="2"/>
    <n v="2"/>
    <s v="522"/>
    <s v="Others"/>
    <m/>
    <n v="366"/>
    <n v="1.0027397260273974"/>
    <n v="7.9781420765027313"/>
    <n v="65.819672131147527"/>
    <n v="65.819672131147541"/>
    <n v="889.1280653950954"/>
    <d v="2013-10-11T00:00:00"/>
    <s v="Unique"/>
  </r>
  <r>
    <n v="9449"/>
    <n v="1958"/>
    <s v="PhD"/>
    <s v="Single"/>
    <n v="79761"/>
    <n v="0"/>
    <n v="1"/>
    <d v="2013-10-04T00:00:00"/>
    <n v="32"/>
    <n v="415"/>
    <n v="5"/>
    <n v="124"/>
    <n v="15"/>
    <n v="35"/>
    <n v="11"/>
    <x v="626"/>
    <x v="30"/>
    <n v="124"/>
    <n v="15"/>
    <n v="35"/>
    <n v="11"/>
    <n v="1"/>
    <n v="5"/>
    <n v="2"/>
    <n v="11"/>
    <n v="3"/>
    <n v="0"/>
    <n v="0"/>
    <n v="0"/>
    <n v="0"/>
    <n v="0"/>
    <n v="0"/>
    <n v="0"/>
    <x v="3"/>
    <n v="605"/>
    <n v="100.83333333333333"/>
    <n v="31.842105263157894"/>
    <m/>
    <n v="19"/>
    <n v="365"/>
    <m/>
    <n v="5.2631578947368416"/>
    <n v="4"/>
    <n v="4"/>
    <n v="3"/>
    <s v="443"/>
    <s v="Potential Loyalists"/>
    <m/>
    <n v="365"/>
    <n v="1"/>
    <n v="19"/>
    <n v="605"/>
    <n v="605"/>
    <n v="70.80601092896174"/>
    <d v="2013-11-05T00:00:00"/>
    <s v="Unique"/>
  </r>
  <r>
    <n v="4557"/>
    <n v="1970"/>
    <s v="Graduation"/>
    <s v="Together"/>
    <n v="22070"/>
    <n v="1"/>
    <n v="0"/>
    <d v="2013-10-04T00:00:00"/>
    <n v="11"/>
    <n v="10"/>
    <n v="7"/>
    <n v="19"/>
    <n v="8"/>
    <n v="2"/>
    <n v="21"/>
    <x v="122"/>
    <x v="48"/>
    <n v="19"/>
    <n v="8"/>
    <n v="2"/>
    <n v="21"/>
    <n v="2"/>
    <n v="2"/>
    <n v="2"/>
    <n v="2"/>
    <n v="6"/>
    <n v="0"/>
    <n v="0"/>
    <n v="0"/>
    <n v="0"/>
    <n v="0"/>
    <n v="0"/>
    <n v="0"/>
    <x v="3"/>
    <n v="67"/>
    <n v="11.166666666666666"/>
    <n v="8.375"/>
    <m/>
    <n v="8"/>
    <n v="365"/>
    <m/>
    <n v="25"/>
    <n v="5"/>
    <n v="2"/>
    <n v="2"/>
    <s v="522"/>
    <s v="Others"/>
    <m/>
    <n v="365"/>
    <n v="1"/>
    <n v="8"/>
    <n v="67"/>
    <n v="67"/>
    <n v="396.91256830601088"/>
    <d v="2013-10-15T00:00:00"/>
    <s v="Unique"/>
  </r>
  <r>
    <n v="7275"/>
    <n v="1971"/>
    <s v="Master"/>
    <s v="Single"/>
    <n v="33316"/>
    <n v="1"/>
    <n v="1"/>
    <d v="2013-10-04T00:00:00"/>
    <n v="34"/>
    <n v="79"/>
    <n v="1"/>
    <n v="31"/>
    <n v="4"/>
    <n v="4"/>
    <n v="12"/>
    <x v="364"/>
    <x v="5"/>
    <n v="31"/>
    <n v="4"/>
    <n v="4"/>
    <n v="12"/>
    <n v="3"/>
    <n v="2"/>
    <n v="1"/>
    <n v="4"/>
    <n v="6"/>
    <n v="0"/>
    <n v="0"/>
    <n v="0"/>
    <n v="0"/>
    <n v="0"/>
    <n v="0"/>
    <n v="0"/>
    <x v="1"/>
    <n v="131"/>
    <n v="21.833333333333332"/>
    <n v="13.1"/>
    <m/>
    <n v="10"/>
    <n v="365"/>
    <m/>
    <n v="30"/>
    <n v="4"/>
    <n v="2"/>
    <n v="2"/>
    <s v="422"/>
    <s v="Potential Loyalists"/>
    <m/>
    <n v="365"/>
    <n v="1"/>
    <n v="10"/>
    <n v="131"/>
    <n v="131"/>
    <n v="447.7732240437158"/>
    <d v="2013-11-07T00:00:00"/>
    <s v="Unique"/>
  </r>
  <r>
    <n v="8334"/>
    <n v="1971"/>
    <s v="Master"/>
    <s v="Single"/>
    <n v="33316"/>
    <n v="1"/>
    <n v="1"/>
    <d v="2013-10-04T00:00:00"/>
    <n v="34"/>
    <n v="79"/>
    <n v="1"/>
    <n v="31"/>
    <n v="4"/>
    <n v="4"/>
    <n v="12"/>
    <x v="364"/>
    <x v="5"/>
    <n v="31"/>
    <n v="4"/>
    <n v="4"/>
    <n v="12"/>
    <n v="3"/>
    <n v="2"/>
    <n v="1"/>
    <n v="4"/>
    <n v="6"/>
    <n v="0"/>
    <n v="0"/>
    <n v="0"/>
    <n v="0"/>
    <n v="0"/>
    <n v="0"/>
    <n v="0"/>
    <x v="0"/>
    <n v="131"/>
    <n v="21.833333333333332"/>
    <n v="13.1"/>
    <m/>
    <n v="10"/>
    <n v="365"/>
    <m/>
    <n v="30"/>
    <n v="4"/>
    <n v="2"/>
    <n v="2"/>
    <s v="422"/>
    <s v="Potential Loyalists"/>
    <m/>
    <n v="365"/>
    <n v="1"/>
    <n v="10"/>
    <n v="131"/>
    <n v="131"/>
    <n v="49.727520435967307"/>
    <d v="2013-11-07T00:00:00"/>
    <s v="Unique"/>
  </r>
  <r>
    <n v="9757"/>
    <n v="1972"/>
    <s v="Graduation"/>
    <s v="Together"/>
    <n v="84906"/>
    <n v="0"/>
    <n v="0"/>
    <d v="2013-10-04T00:00:00"/>
    <n v="98"/>
    <n v="997"/>
    <n v="15"/>
    <n v="414"/>
    <n v="99"/>
    <n v="30"/>
    <n v="76"/>
    <x v="400"/>
    <x v="9"/>
    <n v="414"/>
    <n v="99"/>
    <n v="30"/>
    <n v="76"/>
    <n v="1"/>
    <n v="5"/>
    <n v="6"/>
    <n v="12"/>
    <n v="2"/>
    <n v="0"/>
    <n v="1"/>
    <n v="0"/>
    <n v="1"/>
    <n v="1"/>
    <n v="0"/>
    <n v="0"/>
    <x v="0"/>
    <n v="1631"/>
    <n v="271.83333333333331"/>
    <n v="67.958333333333329"/>
    <m/>
    <n v="24"/>
    <n v="365"/>
    <m/>
    <n v="4.1666666666666661"/>
    <n v="1"/>
    <n v="5"/>
    <n v="5"/>
    <s v="155"/>
    <s v="Frequent Buyers"/>
    <m/>
    <n v="365"/>
    <n v="1"/>
    <n v="24"/>
    <n v="1631"/>
    <n v="1631"/>
    <n v="1369.4959128065395"/>
    <d v="2014-01-10T00:00:00"/>
    <s v="Unique"/>
  </r>
  <r>
    <n v="2088"/>
    <n v="1972"/>
    <s v="Graduation"/>
    <s v="Together"/>
    <n v="84906"/>
    <n v="0"/>
    <n v="0"/>
    <d v="2013-10-04T00:00:00"/>
    <n v="98"/>
    <n v="997"/>
    <n v="15"/>
    <n v="414"/>
    <n v="99"/>
    <n v="30"/>
    <n v="76"/>
    <x v="400"/>
    <x v="9"/>
    <n v="414"/>
    <n v="99"/>
    <n v="30"/>
    <n v="76"/>
    <n v="1"/>
    <n v="5"/>
    <n v="6"/>
    <n v="12"/>
    <n v="2"/>
    <n v="0"/>
    <n v="1"/>
    <n v="0"/>
    <n v="1"/>
    <n v="1"/>
    <n v="0"/>
    <n v="0"/>
    <x v="5"/>
    <n v="1631"/>
    <n v="271.83333333333331"/>
    <n v="67.958333333333329"/>
    <m/>
    <n v="24"/>
    <n v="365"/>
    <m/>
    <n v="4.1666666666666661"/>
    <n v="1"/>
    <n v="5"/>
    <n v="5"/>
    <s v="155"/>
    <s v="Frequent Buyers"/>
    <m/>
    <n v="365"/>
    <n v="1"/>
    <n v="24"/>
    <n v="1631"/>
    <n v="1631"/>
    <n v="30.83106267029973"/>
    <d v="2014-01-10T00:00:00"/>
    <s v="Unique"/>
  </r>
  <r>
    <n v="6507"/>
    <n v="1980"/>
    <s v="Graduation"/>
    <s v="Single"/>
    <n v="30828"/>
    <n v="1"/>
    <n v="0"/>
    <d v="2013-10-04T00:00:00"/>
    <n v="16"/>
    <n v="16"/>
    <n v="11"/>
    <n v="15"/>
    <n v="2"/>
    <n v="0"/>
    <n v="12"/>
    <x v="79"/>
    <x v="113"/>
    <n v="15"/>
    <n v="2"/>
    <s v=""/>
    <n v="12"/>
    <n v="2"/>
    <n v="1"/>
    <n v="1"/>
    <n v="4"/>
    <n v="3"/>
    <n v="0"/>
    <n v="0"/>
    <n v="0"/>
    <n v="0"/>
    <n v="0"/>
    <n v="0"/>
    <n v="0"/>
    <x v="4"/>
    <n v="56"/>
    <n v="9.3333333333333339"/>
    <n v="7"/>
    <m/>
    <n v="8"/>
    <n v="365"/>
    <m/>
    <n v="25"/>
    <n v="5"/>
    <n v="2"/>
    <n v="1"/>
    <s v="521"/>
    <s v="Others"/>
    <m/>
    <n v="365"/>
    <n v="1"/>
    <n v="8"/>
    <n v="56"/>
    <n v="56"/>
    <n v="94.740437158469931"/>
    <d v="2013-10-20T00:00:00"/>
    <s v="Unique"/>
  </r>
  <r>
    <n v="10311"/>
    <n v="1969"/>
    <s v="Graduation"/>
    <s v="Married"/>
    <n v="4428"/>
    <n v="0"/>
    <n v="1"/>
    <d v="2013-10-05T00:00:00"/>
    <n v="0"/>
    <n v="16"/>
    <n v="4"/>
    <n v="12"/>
    <n v="2"/>
    <n v="4"/>
    <n v="321"/>
    <x v="79"/>
    <x v="16"/>
    <n v="12"/>
    <n v="2"/>
    <n v="4"/>
    <n v="321"/>
    <n v="0"/>
    <n v="25"/>
    <n v="0"/>
    <n v="0"/>
    <n v="1"/>
    <n v="0"/>
    <n v="0"/>
    <n v="0"/>
    <n v="0"/>
    <n v="0"/>
    <n v="0"/>
    <n v="0"/>
    <x v="0"/>
    <n v="359"/>
    <n v="59.833333333333336"/>
    <n v="14.36"/>
    <m/>
    <n v="25"/>
    <n v="364"/>
    <m/>
    <n v="0"/>
    <n v="6"/>
    <n v="5"/>
    <n v="3"/>
    <s v="653"/>
    <s v="Frequent Buyers"/>
    <m/>
    <n v="364"/>
    <n v="0.99726027397260275"/>
    <n v="25.068681318681318"/>
    <n v="359.98626373626371"/>
    <n v="359.98626373626371"/>
    <n v="1631"/>
    <d v="2013-10-05T00:00:00"/>
    <s v="Unique"/>
  </r>
  <r>
    <n v="10099"/>
    <n v="1984"/>
    <s v="Graduation"/>
    <s v="Married"/>
    <n v="55434"/>
    <n v="1"/>
    <n v="0"/>
    <d v="2013-10-05T00:00:00"/>
    <n v="21"/>
    <n v="238"/>
    <n v="115"/>
    <n v="215"/>
    <n v="169"/>
    <n v="69"/>
    <n v="76"/>
    <x v="627"/>
    <x v="142"/>
    <n v="215"/>
    <n v="169"/>
    <n v="69"/>
    <n v="76"/>
    <n v="3"/>
    <n v="5"/>
    <n v="3"/>
    <n v="13"/>
    <n v="4"/>
    <n v="0"/>
    <n v="0"/>
    <n v="0"/>
    <n v="0"/>
    <n v="0"/>
    <n v="0"/>
    <n v="0"/>
    <x v="3"/>
    <n v="882"/>
    <n v="147"/>
    <n v="36.75"/>
    <m/>
    <n v="24"/>
    <n v="364"/>
    <m/>
    <n v="12.5"/>
    <n v="4"/>
    <n v="5"/>
    <n v="4"/>
    <s v="454"/>
    <s v="Frequent Buyers"/>
    <m/>
    <n v="364"/>
    <n v="0.99726027397260275"/>
    <n v="24.065934065934066"/>
    <n v="884.42307692307691"/>
    <n v="884.42307692307691"/>
    <n v="65.819672131147541"/>
    <d v="2013-10-26T00:00:00"/>
    <s v="Unique"/>
  </r>
  <r>
    <n v="850"/>
    <n v="1968"/>
    <s v="Graduation"/>
    <s v="Single"/>
    <n v="70566"/>
    <n v="0"/>
    <n v="1"/>
    <d v="2013-10-06T00:00:00"/>
    <n v="4"/>
    <n v="381"/>
    <n v="28"/>
    <n v="215"/>
    <n v="84"/>
    <n v="28"/>
    <n v="21"/>
    <x v="628"/>
    <x v="45"/>
    <n v="215"/>
    <n v="84"/>
    <n v="28"/>
    <n v="21"/>
    <n v="2"/>
    <n v="6"/>
    <n v="5"/>
    <n v="9"/>
    <n v="3"/>
    <n v="0"/>
    <n v="0"/>
    <n v="0"/>
    <n v="0"/>
    <n v="0"/>
    <n v="0"/>
    <n v="0"/>
    <x v="0"/>
    <n v="757"/>
    <n v="126.16666666666667"/>
    <n v="34.409090909090907"/>
    <m/>
    <n v="22"/>
    <n v="363"/>
    <m/>
    <n v="9.0909090909090917"/>
    <n v="5"/>
    <n v="4"/>
    <n v="4"/>
    <s v="544"/>
    <s v="Loyal Customers"/>
    <m/>
    <n v="363"/>
    <n v="0.9945205479452055"/>
    <n v="22.121212121212121"/>
    <n v="761.17079889807155"/>
    <n v="761.17079889807155"/>
    <n v="605"/>
    <d v="2013-10-10T00:00:00"/>
    <s v="Unique"/>
  </r>
  <r>
    <n v="7631"/>
    <n v="1978"/>
    <s v="Master"/>
    <s v="Together"/>
    <n v="61346"/>
    <n v="1"/>
    <n v="0"/>
    <d v="2013-10-06T00:00:00"/>
    <n v="34"/>
    <n v="562"/>
    <n v="58"/>
    <n v="168"/>
    <n v="43"/>
    <n v="16"/>
    <n v="142"/>
    <x v="437"/>
    <x v="81"/>
    <n v="168"/>
    <n v="43"/>
    <n v="16"/>
    <n v="142"/>
    <n v="1"/>
    <n v="5"/>
    <n v="7"/>
    <n v="10"/>
    <n v="3"/>
    <n v="0"/>
    <n v="0"/>
    <n v="0"/>
    <n v="0"/>
    <n v="0"/>
    <n v="0"/>
    <n v="0"/>
    <x v="6"/>
    <n v="989"/>
    <n v="164.83333333333334"/>
    <n v="43"/>
    <m/>
    <n v="23"/>
    <n v="363"/>
    <m/>
    <n v="4.3478260869565215"/>
    <n v="4"/>
    <n v="5"/>
    <n v="4"/>
    <s v="454"/>
    <s v="Frequent Buyers"/>
    <m/>
    <n v="363"/>
    <n v="0.9945205479452055"/>
    <n v="23.126721763085399"/>
    <n v="994.44903581267215"/>
    <n v="994.44903581267215"/>
    <n v="131"/>
    <d v="2013-11-09T00:00:00"/>
    <s v="Unique"/>
  </r>
  <r>
    <n v="3428"/>
    <n v="1991"/>
    <s v="PhD"/>
    <s v="Together"/>
    <n v="68682"/>
    <n v="0"/>
    <n v="0"/>
    <d v="2013-10-06T00:00:00"/>
    <n v="56"/>
    <n v="919"/>
    <n v="0"/>
    <n v="505"/>
    <n v="99"/>
    <n v="30"/>
    <n v="45"/>
    <x v="629"/>
    <x v="0"/>
    <n v="505"/>
    <n v="99"/>
    <n v="30"/>
    <n v="45"/>
    <n v="1"/>
    <n v="4"/>
    <n v="9"/>
    <n v="10"/>
    <n v="2"/>
    <n v="0"/>
    <n v="0"/>
    <n v="0"/>
    <n v="0"/>
    <n v="0"/>
    <n v="0"/>
    <n v="0"/>
    <x v="0"/>
    <n v="1598"/>
    <n v="266.33333333333331"/>
    <n v="66.583333333333329"/>
    <m/>
    <n v="24"/>
    <n v="363"/>
    <m/>
    <n v="4.1666666666666661"/>
    <n v="3"/>
    <n v="5"/>
    <n v="5"/>
    <s v="355"/>
    <s v="Frequent Buyers"/>
    <m/>
    <n v="363"/>
    <n v="0.9945205479452055"/>
    <n v="24.132231404958677"/>
    <n v="1606.8044077134984"/>
    <n v="1606.8044077134987"/>
    <n v="131"/>
    <d v="2013-12-01T00:00:00"/>
    <s v="Unique"/>
  </r>
  <r>
    <n v="4500"/>
    <n v="1991"/>
    <s v="PhD"/>
    <s v="Together"/>
    <n v="68682"/>
    <n v="0"/>
    <n v="0"/>
    <d v="2013-10-06T00:00:00"/>
    <n v="56"/>
    <n v="919"/>
    <n v="0"/>
    <n v="505"/>
    <n v="99"/>
    <n v="30"/>
    <n v="45"/>
    <x v="629"/>
    <x v="0"/>
    <n v="505"/>
    <n v="99"/>
    <n v="30"/>
    <n v="45"/>
    <n v="1"/>
    <n v="4"/>
    <n v="9"/>
    <n v="10"/>
    <n v="2"/>
    <n v="0"/>
    <n v="0"/>
    <n v="0"/>
    <n v="0"/>
    <n v="0"/>
    <n v="0"/>
    <n v="0"/>
    <x v="0"/>
    <n v="1598"/>
    <n v="266.33333333333331"/>
    <n v="66.583333333333329"/>
    <m/>
    <n v="24"/>
    <n v="363"/>
    <m/>
    <n v="4.1666666666666661"/>
    <n v="3"/>
    <n v="5"/>
    <n v="5"/>
    <s v="355"/>
    <s v="Frequent Buyers"/>
    <m/>
    <n v="363"/>
    <n v="0.9945205479452055"/>
    <n v="24.132231404958677"/>
    <n v="1606.8044077134984"/>
    <n v="1606.8044077134987"/>
    <n v="1631"/>
    <d v="2013-12-01T00:00:00"/>
    <s v="Unique"/>
  </r>
  <r>
    <n v="4107"/>
    <n v="1948"/>
    <s v="PhD"/>
    <s v="Together"/>
    <n v="46681"/>
    <n v="0"/>
    <n v="2"/>
    <d v="2013-10-08T00:00:00"/>
    <n v="52"/>
    <n v="269"/>
    <n v="15"/>
    <n v="69"/>
    <n v="15"/>
    <n v="19"/>
    <n v="38"/>
    <x v="36"/>
    <x v="9"/>
    <n v="69"/>
    <n v="15"/>
    <n v="19"/>
    <n v="38"/>
    <n v="2"/>
    <n v="4"/>
    <n v="6"/>
    <n v="4"/>
    <n v="5"/>
    <n v="0"/>
    <n v="0"/>
    <n v="0"/>
    <n v="0"/>
    <n v="0"/>
    <n v="0"/>
    <n v="0"/>
    <x v="0"/>
    <n v="425"/>
    <n v="70.833333333333329"/>
    <n v="26.5625"/>
    <m/>
    <n v="16"/>
    <n v="361"/>
    <m/>
    <n v="12.5"/>
    <n v="3"/>
    <n v="3"/>
    <n v="3"/>
    <s v="333"/>
    <s v="Needs Attention"/>
    <m/>
    <n v="361"/>
    <n v="0.989041095890411"/>
    <n v="16.177285318559555"/>
    <n v="429.70914127423816"/>
    <n v="429.70914127423822"/>
    <n v="1606.8044077134987"/>
    <d v="2013-11-29T00:00:00"/>
    <s v="Unique"/>
  </r>
  <r>
    <n v="10906"/>
    <n v="1948"/>
    <s v="PhD"/>
    <s v="Together"/>
    <n v="46681"/>
    <n v="0"/>
    <n v="2"/>
    <d v="2013-10-08T00:00:00"/>
    <n v="52"/>
    <n v="269"/>
    <n v="15"/>
    <n v="69"/>
    <n v="15"/>
    <n v="19"/>
    <n v="38"/>
    <x v="36"/>
    <x v="9"/>
    <n v="69"/>
    <n v="15"/>
    <n v="19"/>
    <n v="38"/>
    <n v="2"/>
    <n v="4"/>
    <n v="6"/>
    <n v="4"/>
    <n v="5"/>
    <n v="0"/>
    <n v="0"/>
    <n v="0"/>
    <n v="0"/>
    <n v="0"/>
    <n v="0"/>
    <n v="0"/>
    <x v="3"/>
    <n v="425"/>
    <n v="70.833333333333329"/>
    <n v="26.5625"/>
    <m/>
    <n v="16"/>
    <n v="361"/>
    <m/>
    <n v="12.5"/>
    <n v="3"/>
    <n v="3"/>
    <n v="3"/>
    <s v="333"/>
    <s v="Needs Attention"/>
    <m/>
    <n v="361"/>
    <n v="0.989041095890411"/>
    <n v="16.177285318559555"/>
    <n v="429.70914127423816"/>
    <n v="429.70914127423822"/>
    <n v="359.98626373626371"/>
    <d v="2013-11-29T00:00:00"/>
    <s v="Unique"/>
  </r>
  <r>
    <n v="5538"/>
    <n v="1975"/>
    <s v="Graduation"/>
    <s v="Divorced"/>
    <n v="83829"/>
    <n v="0"/>
    <n v="0"/>
    <d v="2013-10-08T00:00:00"/>
    <n v="78"/>
    <n v="897"/>
    <n v="161"/>
    <n v="430"/>
    <n v="186"/>
    <n v="161"/>
    <n v="27"/>
    <x v="82"/>
    <x v="34"/>
    <n v="430"/>
    <n v="186"/>
    <n v="161"/>
    <n v="27"/>
    <n v="0"/>
    <n v="4"/>
    <n v="7"/>
    <n v="6"/>
    <n v="1"/>
    <n v="1"/>
    <n v="0"/>
    <n v="1"/>
    <n v="0"/>
    <n v="1"/>
    <n v="1"/>
    <n v="0"/>
    <x v="0"/>
    <n v="1862"/>
    <n v="310.33333333333331"/>
    <n v="109.52941176470588"/>
    <m/>
    <n v="17"/>
    <n v="361"/>
    <m/>
    <n v="0"/>
    <n v="2"/>
    <n v="3"/>
    <n v="5"/>
    <s v="235"/>
    <s v="Big Spenders"/>
    <m/>
    <n v="361"/>
    <n v="0.989041095890411"/>
    <n v="17.18836565096953"/>
    <n v="1882.6315789473686"/>
    <n v="1882.6315789473683"/>
    <n v="67"/>
    <d v="2013-12-25T00:00:00"/>
    <s v="Unique"/>
  </r>
  <r>
    <n v="3910"/>
    <n v="1975"/>
    <s v="Graduation"/>
    <s v="Divorced"/>
    <n v="83829"/>
    <n v="0"/>
    <n v="0"/>
    <d v="2013-10-08T00:00:00"/>
    <n v="78"/>
    <n v="897"/>
    <n v="161"/>
    <n v="430"/>
    <n v="186"/>
    <n v="161"/>
    <n v="27"/>
    <x v="82"/>
    <x v="34"/>
    <n v="430"/>
    <n v="186"/>
    <n v="161"/>
    <n v="27"/>
    <n v="0"/>
    <n v="4"/>
    <n v="7"/>
    <n v="6"/>
    <n v="1"/>
    <n v="1"/>
    <n v="0"/>
    <n v="1"/>
    <n v="0"/>
    <n v="1"/>
    <n v="1"/>
    <n v="0"/>
    <x v="0"/>
    <n v="1862"/>
    <n v="310.33333333333331"/>
    <n v="109.52941176470588"/>
    <m/>
    <n v="17"/>
    <n v="361"/>
    <m/>
    <n v="0"/>
    <n v="2"/>
    <n v="3"/>
    <n v="5"/>
    <s v="235"/>
    <s v="Big Spenders"/>
    <m/>
    <n v="361"/>
    <n v="0.989041095890411"/>
    <n v="17.18836565096953"/>
    <n v="1882.6315789473686"/>
    <n v="1882.6315789473683"/>
    <n v="56"/>
    <d v="2013-12-25T00:00:00"/>
    <s v="Unique"/>
  </r>
  <r>
    <n v="1215"/>
    <n v="1978"/>
    <s v="Graduation"/>
    <s v="Together"/>
    <n v="70440"/>
    <n v="0"/>
    <n v="0"/>
    <d v="2013-10-08T00:00:00"/>
    <n v="49"/>
    <n v="690"/>
    <n v="117"/>
    <n v="499"/>
    <n v="76"/>
    <n v="102"/>
    <n v="88"/>
    <x v="630"/>
    <x v="143"/>
    <n v="499"/>
    <n v="76"/>
    <n v="102"/>
    <n v="88"/>
    <n v="1"/>
    <n v="5"/>
    <n v="10"/>
    <n v="7"/>
    <n v="3"/>
    <n v="1"/>
    <n v="0"/>
    <n v="0"/>
    <n v="0"/>
    <n v="0"/>
    <n v="0"/>
    <n v="0"/>
    <x v="0"/>
    <n v="1572"/>
    <n v="262"/>
    <n v="68.347826086956516"/>
    <m/>
    <n v="23"/>
    <n v="361"/>
    <m/>
    <n v="4.3478260869565215"/>
    <n v="3"/>
    <n v="5"/>
    <n v="5"/>
    <s v="355"/>
    <s v="Frequent Buyers"/>
    <m/>
    <n v="361"/>
    <n v="0.989041095890411"/>
    <n v="23.254847645429361"/>
    <n v="1589.4182825484763"/>
    <n v="1589.4182825484763"/>
    <n v="1606.8044077134987"/>
    <d v="2013-11-26T00:00:00"/>
    <s v="Unique"/>
  </r>
  <r>
    <n v="6859"/>
    <n v="1987"/>
    <s v="Graduation"/>
    <s v="Single"/>
    <n v="29236"/>
    <n v="1"/>
    <n v="0"/>
    <d v="2013-10-08T00:00:00"/>
    <n v="30"/>
    <n v="37"/>
    <n v="4"/>
    <n v="24"/>
    <n v="16"/>
    <n v="9"/>
    <n v="9"/>
    <x v="127"/>
    <x v="16"/>
    <n v="24"/>
    <n v="16"/>
    <n v="9"/>
    <n v="9"/>
    <n v="2"/>
    <n v="4"/>
    <n v="0"/>
    <n v="3"/>
    <n v="9"/>
    <n v="0"/>
    <n v="0"/>
    <n v="0"/>
    <n v="0"/>
    <n v="0"/>
    <n v="0"/>
    <n v="0"/>
    <x v="0"/>
    <n v="99"/>
    <n v="16.5"/>
    <n v="11"/>
    <m/>
    <n v="9"/>
    <n v="361"/>
    <m/>
    <n v="22.222222222222221"/>
    <n v="4"/>
    <n v="2"/>
    <n v="2"/>
    <s v="422"/>
    <s v="Potential Loyalists"/>
    <m/>
    <n v="361"/>
    <n v="0.989041095890411"/>
    <n v="9.0997229916897506"/>
    <n v="100.09695290858726"/>
    <n v="100.09695290858726"/>
    <n v="994.44903581267215"/>
    <d v="2013-11-07T00:00:00"/>
    <s v="Unique"/>
  </r>
  <r>
    <n v="5954"/>
    <n v="1972"/>
    <s v="Master"/>
    <s v="Divorced"/>
    <n v="42618"/>
    <n v="1"/>
    <n v="0"/>
    <d v="2013-10-09T00:00:00"/>
    <n v="92"/>
    <n v="76"/>
    <n v="14"/>
    <n v="74"/>
    <n v="13"/>
    <n v="5"/>
    <n v="10"/>
    <x v="293"/>
    <x v="67"/>
    <n v="74"/>
    <n v="13"/>
    <n v="5"/>
    <n v="10"/>
    <n v="2"/>
    <n v="5"/>
    <n v="0"/>
    <n v="4"/>
    <n v="8"/>
    <n v="0"/>
    <n v="0"/>
    <n v="0"/>
    <n v="0"/>
    <n v="0"/>
    <n v="0"/>
    <n v="0"/>
    <x v="0"/>
    <n v="192"/>
    <n v="32"/>
    <n v="17.454545454545453"/>
    <m/>
    <n v="11"/>
    <n v="360"/>
    <m/>
    <n v="18.181818181818183"/>
    <n v="1"/>
    <n v="2"/>
    <n v="2"/>
    <s v="122"/>
    <s v="Lost"/>
    <m/>
    <n v="360"/>
    <n v="0.98630136986301364"/>
    <n v="11.152777777777779"/>
    <n v="194.66666666666666"/>
    <n v="194.66666666666669"/>
    <n v="761.17079889807155"/>
    <d v="2014-01-09T00:00:00"/>
    <s v="Unique"/>
  </r>
  <r>
    <n v="10430"/>
    <n v="1973"/>
    <s v="Graduation"/>
    <s v="Divorced"/>
    <n v="89694"/>
    <n v="1"/>
    <n v="1"/>
    <d v="2013-10-09T00:00:00"/>
    <n v="22"/>
    <n v="1126"/>
    <n v="28"/>
    <n v="211"/>
    <n v="37"/>
    <n v="28"/>
    <n v="42"/>
    <x v="631"/>
    <x v="45"/>
    <n v="211"/>
    <n v="37"/>
    <n v="28"/>
    <n v="42"/>
    <n v="3"/>
    <n v="4"/>
    <n v="3"/>
    <n v="4"/>
    <n v="5"/>
    <n v="1"/>
    <n v="0"/>
    <n v="0"/>
    <n v="1"/>
    <n v="1"/>
    <n v="0"/>
    <n v="0"/>
    <x v="4"/>
    <n v="1472"/>
    <n v="245.33333333333334"/>
    <n v="105.14285714285714"/>
    <m/>
    <n v="14"/>
    <n v="360"/>
    <m/>
    <n v="21.428571428571427"/>
    <n v="4"/>
    <n v="3"/>
    <n v="5"/>
    <s v="435"/>
    <s v="Big Spenders"/>
    <m/>
    <n v="360"/>
    <n v="0.98630136986301364"/>
    <n v="14.194444444444445"/>
    <n v="1492.4444444444443"/>
    <n v="1492.4444444444446"/>
    <n v="1882.6315789473683"/>
    <d v="2013-10-31T00:00:00"/>
    <s v="Unique"/>
  </r>
  <r>
    <n v="7962"/>
    <n v="1987"/>
    <s v="PhD"/>
    <s v="Single"/>
    <n v="95169"/>
    <n v="0"/>
    <n v="0"/>
    <d v="2013-10-09T00:00:00"/>
    <n v="1"/>
    <n v="1285"/>
    <n v="21"/>
    <n v="449"/>
    <n v="106"/>
    <n v="20"/>
    <n v="20"/>
    <x v="41"/>
    <x v="1"/>
    <n v="449"/>
    <n v="106"/>
    <n v="20"/>
    <n v="20"/>
    <n v="1"/>
    <n v="4"/>
    <n v="3"/>
    <n v="4"/>
    <n v="1"/>
    <n v="1"/>
    <n v="0"/>
    <n v="0"/>
    <n v="0"/>
    <n v="1"/>
    <n v="1"/>
    <n v="0"/>
    <x v="0"/>
    <n v="1901"/>
    <n v="316.83333333333331"/>
    <n v="158.41666666666666"/>
    <m/>
    <n v="12"/>
    <n v="360"/>
    <m/>
    <n v="8.3333333333333321"/>
    <n v="5"/>
    <n v="2"/>
    <n v="5"/>
    <s v="525"/>
    <s v="Big Spenders"/>
    <m/>
    <n v="360"/>
    <n v="0.98630136986301364"/>
    <n v="12.166666666666668"/>
    <n v="1927.4027777777778"/>
    <n v="1927.4027777777778"/>
    <n v="1882.6315789473683"/>
    <d v="2013-10-10T00:00:00"/>
    <s v="Unique"/>
  </r>
  <r>
    <n v="606"/>
    <n v="1967"/>
    <s v="Graduation"/>
    <s v="Single"/>
    <n v="25930"/>
    <n v="1"/>
    <n v="1"/>
    <d v="2013-10-10T00:00:00"/>
    <n v="87"/>
    <n v="6"/>
    <n v="1"/>
    <n v="2"/>
    <n v="2"/>
    <n v="0"/>
    <n v="4"/>
    <x v="167"/>
    <x v="5"/>
    <n v="2"/>
    <n v="2"/>
    <s v=""/>
    <n v="4"/>
    <n v="1"/>
    <n v="1"/>
    <n v="0"/>
    <n v="2"/>
    <n v="7"/>
    <n v="0"/>
    <n v="0"/>
    <n v="0"/>
    <n v="0"/>
    <n v="0"/>
    <n v="0"/>
    <n v="0"/>
    <x v="0"/>
    <n v="15"/>
    <n v="2.5"/>
    <n v="3.75"/>
    <m/>
    <n v="4"/>
    <n v="359"/>
    <m/>
    <n v="25"/>
    <n v="1"/>
    <n v="1"/>
    <n v="1"/>
    <s v="111"/>
    <s v="Lost"/>
    <m/>
    <n v="359"/>
    <n v="0.98356164383561639"/>
    <n v="4.0668523676880222"/>
    <n v="15.250696378830083"/>
    <n v="15.250696378830085"/>
    <n v="429.70914127423822"/>
    <d v="2014-01-05T00:00:00"/>
    <s v="Unique"/>
  </r>
  <r>
    <n v="1581"/>
    <n v="1980"/>
    <s v="Graduation"/>
    <s v="Married"/>
    <n v="37406"/>
    <n v="1"/>
    <n v="0"/>
    <d v="2013-10-10T00:00:00"/>
    <n v="18"/>
    <n v="2"/>
    <n v="0"/>
    <n v="8"/>
    <n v="2"/>
    <n v="2"/>
    <n v="3"/>
    <x v="95"/>
    <x v="0"/>
    <n v="8"/>
    <n v="2"/>
    <n v="2"/>
    <n v="3"/>
    <n v="1"/>
    <n v="1"/>
    <n v="0"/>
    <n v="2"/>
    <n v="8"/>
    <n v="0"/>
    <n v="0"/>
    <n v="0"/>
    <n v="0"/>
    <n v="0"/>
    <n v="1"/>
    <n v="0"/>
    <x v="0"/>
    <n v="17"/>
    <n v="2.8333333333333335"/>
    <n v="4.25"/>
    <m/>
    <n v="4"/>
    <n v="359"/>
    <m/>
    <n v="25"/>
    <n v="5"/>
    <n v="1"/>
    <n v="1"/>
    <s v="511"/>
    <s v="Others"/>
    <m/>
    <n v="359"/>
    <n v="0.98356164383561639"/>
    <n v="4.0668523676880222"/>
    <n v="17.284122562674096"/>
    <n v="17.284122562674096"/>
    <n v="429.70914127423822"/>
    <d v="2013-10-28T00:00:00"/>
    <s v="Unique"/>
  </r>
  <r>
    <n v="11171"/>
    <n v="1965"/>
    <s v="Master"/>
    <s v="Married"/>
    <n v="56962"/>
    <n v="2"/>
    <n v="1"/>
    <d v="2013-10-11T00:00:00"/>
    <n v="60"/>
    <n v="292"/>
    <n v="3"/>
    <n v="77"/>
    <n v="10"/>
    <n v="3"/>
    <n v="26"/>
    <x v="632"/>
    <x v="8"/>
    <n v="77"/>
    <n v="10"/>
    <n v="3"/>
    <n v="26"/>
    <n v="7"/>
    <n v="6"/>
    <n v="3"/>
    <n v="5"/>
    <n v="7"/>
    <n v="0"/>
    <n v="0"/>
    <n v="0"/>
    <n v="0"/>
    <n v="0"/>
    <n v="0"/>
    <n v="0"/>
    <x v="4"/>
    <n v="411"/>
    <n v="68.5"/>
    <n v="19.571428571428573"/>
    <m/>
    <n v="21"/>
    <n v="358"/>
    <m/>
    <n v="33.333333333333329"/>
    <n v="2"/>
    <n v="4"/>
    <n v="3"/>
    <s v="243"/>
    <s v="About to Sleep"/>
    <m/>
    <n v="358"/>
    <n v="0.98082191780821915"/>
    <n v="21.410614525139664"/>
    <n v="419.03631284916202"/>
    <n v="419.03631284916202"/>
    <n v="100.09695290858726"/>
    <d v="2013-12-10T00:00:00"/>
    <s v="Unique"/>
  </r>
  <r>
    <n v="1600"/>
    <n v="1965"/>
    <s v="Master"/>
    <s v="Married"/>
    <n v="56962"/>
    <n v="2"/>
    <n v="1"/>
    <d v="2013-10-11T00:00:00"/>
    <n v="60"/>
    <n v="292"/>
    <n v="3"/>
    <n v="77"/>
    <n v="10"/>
    <n v="3"/>
    <n v="26"/>
    <x v="632"/>
    <x v="8"/>
    <n v="77"/>
    <n v="10"/>
    <n v="3"/>
    <n v="26"/>
    <n v="7"/>
    <n v="6"/>
    <n v="3"/>
    <n v="5"/>
    <n v="7"/>
    <n v="0"/>
    <n v="0"/>
    <n v="0"/>
    <n v="0"/>
    <n v="0"/>
    <n v="0"/>
    <n v="0"/>
    <x v="3"/>
    <n v="411"/>
    <n v="68.5"/>
    <n v="19.571428571428573"/>
    <m/>
    <n v="21"/>
    <n v="358"/>
    <m/>
    <n v="33.333333333333329"/>
    <n v="2"/>
    <n v="4"/>
    <n v="3"/>
    <s v="243"/>
    <s v="About to Sleep"/>
    <m/>
    <n v="358"/>
    <n v="0.98082191780821915"/>
    <n v="21.410614525139664"/>
    <n v="419.03631284916202"/>
    <n v="419.03631284916202"/>
    <n v="1589.4182825484763"/>
    <d v="2013-12-10T00:00:00"/>
    <s v="Unique"/>
  </r>
  <r>
    <n v="5684"/>
    <n v="1971"/>
    <s v="Master"/>
    <s v="Divorced"/>
    <n v="44635"/>
    <n v="1"/>
    <n v="1"/>
    <d v="2013-10-11T00:00:00"/>
    <n v="25"/>
    <n v="56"/>
    <n v="0"/>
    <n v="9"/>
    <n v="0"/>
    <n v="0"/>
    <n v="3"/>
    <x v="281"/>
    <x v="0"/>
    <n v="9"/>
    <s v=""/>
    <s v=""/>
    <n v="3"/>
    <n v="2"/>
    <n v="2"/>
    <n v="0"/>
    <n v="3"/>
    <n v="7"/>
    <n v="0"/>
    <n v="0"/>
    <n v="0"/>
    <n v="0"/>
    <n v="0"/>
    <n v="0"/>
    <n v="0"/>
    <x v="0"/>
    <n v="68"/>
    <n v="11.333333333333334"/>
    <n v="9.7142857142857135"/>
    <m/>
    <n v="7"/>
    <n v="358"/>
    <m/>
    <n v="28.571428571428569"/>
    <n v="4"/>
    <n v="1"/>
    <n v="2"/>
    <s v="412"/>
    <s v="Potential Loyalists"/>
    <m/>
    <n v="358"/>
    <n v="0.98082191780821915"/>
    <n v="7.1368715083798886"/>
    <n v="69.32960893854748"/>
    <n v="69.329608938547494"/>
    <n v="194.66666666666669"/>
    <d v="2013-11-05T00:00:00"/>
    <s v="Unique"/>
  </r>
  <r>
    <n v="8216"/>
    <n v="1972"/>
    <s v="Master"/>
    <s v="Married"/>
    <n v="53761"/>
    <n v="1"/>
    <n v="1"/>
    <d v="2013-10-11T00:00:00"/>
    <n v="7"/>
    <n v="158"/>
    <n v="0"/>
    <n v="76"/>
    <n v="13"/>
    <n v="7"/>
    <n v="71"/>
    <x v="116"/>
    <x v="0"/>
    <n v="76"/>
    <n v="13"/>
    <n v="7"/>
    <n v="71"/>
    <n v="6"/>
    <n v="4"/>
    <n v="4"/>
    <n v="3"/>
    <n v="5"/>
    <n v="0"/>
    <n v="0"/>
    <n v="0"/>
    <n v="0"/>
    <n v="0"/>
    <n v="0"/>
    <n v="0"/>
    <x v="4"/>
    <n v="325"/>
    <n v="54.166666666666664"/>
    <n v="19.117647058823529"/>
    <m/>
    <n v="17"/>
    <n v="358"/>
    <m/>
    <n v="35.294117647058826"/>
    <n v="5"/>
    <n v="3"/>
    <n v="3"/>
    <s v="533"/>
    <s v="Loyal Customers"/>
    <m/>
    <n v="358"/>
    <n v="0.98082191780821915"/>
    <n v="17.332402234636874"/>
    <n v="331.35474860335199"/>
    <n v="331.35474860335199"/>
    <n v="1492.4444444444446"/>
    <d v="2013-10-18T00:00:00"/>
    <s v="Unique"/>
  </r>
  <r>
    <n v="2544"/>
    <n v="1951"/>
    <s v="Master"/>
    <s v="Divorced"/>
    <n v="57530"/>
    <n v="0"/>
    <n v="1"/>
    <d v="2013-10-12T00:00:00"/>
    <n v="68"/>
    <n v="50"/>
    <n v="1"/>
    <n v="27"/>
    <n v="6"/>
    <n v="7"/>
    <n v="1"/>
    <x v="107"/>
    <x v="5"/>
    <n v="27"/>
    <n v="6"/>
    <n v="7"/>
    <n v="1"/>
    <n v="1"/>
    <n v="1"/>
    <n v="1"/>
    <n v="4"/>
    <n v="1"/>
    <n v="0"/>
    <n v="0"/>
    <n v="0"/>
    <n v="0"/>
    <n v="0"/>
    <n v="0"/>
    <n v="0"/>
    <x v="6"/>
    <n v="92"/>
    <n v="15.333333333333334"/>
    <n v="13.142857142857142"/>
    <m/>
    <n v="7"/>
    <n v="357"/>
    <m/>
    <n v="14.285714285714285"/>
    <n v="2"/>
    <n v="1"/>
    <n v="2"/>
    <s v="212"/>
    <s v="About to Sleep"/>
    <m/>
    <n v="357"/>
    <n v="0.9780821917808219"/>
    <n v="7.1568627450980395"/>
    <n v="94.061624649859951"/>
    <n v="94.061624649859951"/>
    <n v="17.284122562674096"/>
    <d v="2013-12-19T00:00:00"/>
    <s v="Unique"/>
  </r>
  <r>
    <n v="4058"/>
    <n v="1955"/>
    <s v="PhD"/>
    <s v="Single"/>
    <n v="61284"/>
    <n v="0"/>
    <n v="0"/>
    <d v="2013-10-12T00:00:00"/>
    <n v="76"/>
    <n v="618"/>
    <n v="15"/>
    <n v="106"/>
    <n v="20"/>
    <n v="7"/>
    <n v="45"/>
    <x v="422"/>
    <x v="9"/>
    <n v="106"/>
    <n v="20"/>
    <n v="7"/>
    <n v="45"/>
    <n v="1"/>
    <n v="11"/>
    <n v="2"/>
    <n v="8"/>
    <n v="6"/>
    <n v="0"/>
    <n v="0"/>
    <n v="0"/>
    <n v="1"/>
    <n v="0"/>
    <n v="0"/>
    <n v="0"/>
    <x v="0"/>
    <n v="811"/>
    <n v="135.16666666666666"/>
    <n v="36.863636363636367"/>
    <m/>
    <n v="22"/>
    <n v="357"/>
    <m/>
    <n v="4.5454545454545459"/>
    <n v="2"/>
    <n v="4"/>
    <n v="4"/>
    <s v="244"/>
    <s v="About to Sleep"/>
    <m/>
    <n v="357"/>
    <n v="0.9780821917808219"/>
    <n v="22.492997198879554"/>
    <n v="829.17366946778725"/>
    <n v="829.17366946778714"/>
    <n v="15.250696378830085"/>
    <d v="2013-12-27T00:00:00"/>
    <s v="Unique"/>
  </r>
  <r>
    <n v="5596"/>
    <n v="1956"/>
    <s v="2n Cycle"/>
    <s v="Together"/>
    <n v="58821"/>
    <n v="0"/>
    <n v="1"/>
    <d v="2013-10-12T00:00:00"/>
    <n v="44"/>
    <n v="513"/>
    <n v="14"/>
    <n v="154"/>
    <n v="19"/>
    <n v="0"/>
    <n v="28"/>
    <x v="182"/>
    <x v="67"/>
    <n v="154"/>
    <n v="19"/>
    <s v=""/>
    <n v="28"/>
    <n v="1"/>
    <n v="9"/>
    <n v="2"/>
    <n v="9"/>
    <n v="6"/>
    <n v="0"/>
    <n v="0"/>
    <n v="0"/>
    <n v="0"/>
    <n v="0"/>
    <n v="0"/>
    <n v="0"/>
    <x v="3"/>
    <n v="728"/>
    <n v="121.33333333333333"/>
    <n v="34.666666666666664"/>
    <m/>
    <n v="21"/>
    <n v="357"/>
    <m/>
    <n v="4.7619047619047619"/>
    <n v="3"/>
    <n v="4"/>
    <n v="4"/>
    <s v="344"/>
    <s v="Needs Attention"/>
    <m/>
    <n v="357"/>
    <n v="0.9780821917808219"/>
    <n v="21.47058823529412"/>
    <n v="744.31372549019613"/>
    <n v="744.31372549019613"/>
    <n v="419.03631284916202"/>
    <d v="2013-11-25T00:00:00"/>
    <s v="Unique"/>
  </r>
  <r>
    <n v="5644"/>
    <n v="1957"/>
    <s v="Graduation"/>
    <s v="Together"/>
    <n v="42213"/>
    <n v="0"/>
    <n v="1"/>
    <d v="2013-10-12T00:00:00"/>
    <n v="96"/>
    <n v="309"/>
    <n v="3"/>
    <n v="24"/>
    <n v="4"/>
    <n v="3"/>
    <n v="20"/>
    <x v="633"/>
    <x v="8"/>
    <n v="24"/>
    <n v="4"/>
    <n v="3"/>
    <n v="20"/>
    <n v="2"/>
    <n v="5"/>
    <n v="1"/>
    <n v="7"/>
    <n v="7"/>
    <n v="0"/>
    <n v="0"/>
    <n v="0"/>
    <n v="1"/>
    <n v="0"/>
    <n v="0"/>
    <n v="0"/>
    <x v="0"/>
    <n v="363"/>
    <n v="60.5"/>
    <n v="24.2"/>
    <m/>
    <n v="15"/>
    <n v="357"/>
    <m/>
    <n v="13.333333333333334"/>
    <n v="1"/>
    <n v="3"/>
    <n v="3"/>
    <s v="133"/>
    <s v="Lost"/>
    <m/>
    <n v="357"/>
    <n v="0.9780821917808219"/>
    <n v="15.336134453781513"/>
    <n v="371.1344537815126"/>
    <n v="371.1344537815126"/>
    <n v="1927.4027777777778"/>
    <d v="2014-01-16T00:00:00"/>
    <s v="Unique"/>
  </r>
  <r>
    <n v="10609"/>
    <n v="1962"/>
    <s v="PhD"/>
    <s v="Married"/>
    <n v="42769"/>
    <n v="0"/>
    <n v="1"/>
    <d v="2013-10-12T00:00:00"/>
    <n v="15"/>
    <n v="71"/>
    <n v="0"/>
    <n v="13"/>
    <n v="3"/>
    <n v="1"/>
    <n v="0"/>
    <x v="571"/>
    <x v="0"/>
    <n v="13"/>
    <n v="3"/>
    <n v="1"/>
    <s v=""/>
    <n v="2"/>
    <n v="1"/>
    <n v="1"/>
    <n v="4"/>
    <n v="4"/>
    <n v="0"/>
    <n v="0"/>
    <n v="0"/>
    <n v="0"/>
    <n v="0"/>
    <n v="0"/>
    <n v="0"/>
    <x v="2"/>
    <n v="88"/>
    <n v="14.666666666666666"/>
    <n v="11"/>
    <m/>
    <n v="8"/>
    <n v="357"/>
    <m/>
    <n v="25"/>
    <n v="5"/>
    <n v="2"/>
    <n v="2"/>
    <s v="522"/>
    <s v="Others"/>
    <m/>
    <n v="357"/>
    <n v="0.9780821917808219"/>
    <n v="8.1792717086834728"/>
    <n v="89.9719887955182"/>
    <n v="89.971988795518214"/>
    <n v="419.03631284916202"/>
    <d v="2013-10-27T00:00:00"/>
    <s v="Unique"/>
  </r>
  <r>
    <n v="10914"/>
    <n v="1970"/>
    <s v="Graduation"/>
    <s v="Single"/>
    <n v="24163"/>
    <n v="1"/>
    <n v="1"/>
    <d v="2013-10-12T00:00:00"/>
    <n v="3"/>
    <n v="4"/>
    <n v="1"/>
    <n v="7"/>
    <n v="2"/>
    <n v="1"/>
    <n v="2"/>
    <x v="198"/>
    <x v="5"/>
    <n v="7"/>
    <n v="2"/>
    <n v="1"/>
    <n v="2"/>
    <n v="2"/>
    <n v="1"/>
    <n v="0"/>
    <n v="3"/>
    <n v="4"/>
    <n v="0"/>
    <n v="0"/>
    <n v="0"/>
    <n v="0"/>
    <n v="0"/>
    <n v="0"/>
    <n v="0"/>
    <x v="0"/>
    <n v="17"/>
    <n v="2.8333333333333335"/>
    <n v="2.8333333333333335"/>
    <m/>
    <n v="6"/>
    <n v="357"/>
    <m/>
    <n v="33.333333333333329"/>
    <n v="5"/>
    <n v="1"/>
    <n v="1"/>
    <s v="511"/>
    <s v="Others"/>
    <m/>
    <n v="357"/>
    <n v="0.9780821917808219"/>
    <n v="6.1344537815126055"/>
    <n v="17.380952380952383"/>
    <n v="17.38095238095238"/>
    <n v="69.329608938547494"/>
    <d v="2013-10-15T00:00:00"/>
    <s v="Unique"/>
  </r>
  <r>
    <n v="4002"/>
    <n v="1960"/>
    <s v="PhD"/>
    <s v="Married"/>
    <n v="77037"/>
    <n v="0"/>
    <n v="1"/>
    <d v="2013-10-13T00:00:00"/>
    <n v="3"/>
    <n v="463"/>
    <n v="96"/>
    <n v="333"/>
    <n v="168"/>
    <n v="53"/>
    <n v="10"/>
    <x v="634"/>
    <x v="71"/>
    <n v="333"/>
    <n v="168"/>
    <n v="53"/>
    <n v="10"/>
    <n v="1"/>
    <n v="7"/>
    <n v="7"/>
    <n v="12"/>
    <n v="3"/>
    <n v="0"/>
    <n v="0"/>
    <n v="0"/>
    <n v="0"/>
    <n v="0"/>
    <n v="0"/>
    <n v="0"/>
    <x v="0"/>
    <n v="1123"/>
    <n v="187.16666666666666"/>
    <n v="41.592592592592595"/>
    <m/>
    <n v="27"/>
    <n v="356"/>
    <m/>
    <n v="3.7037037037037033"/>
    <n v="5"/>
    <n v="5"/>
    <n v="4"/>
    <s v="554"/>
    <s v="Loyal Customers"/>
    <m/>
    <n v="356"/>
    <n v="0.97534246575342465"/>
    <n v="27.682584269662922"/>
    <n v="1151.3904494382023"/>
    <n v="1151.3904494382023"/>
    <n v="829.17366946778714"/>
    <d v="2013-10-16T00:00:00"/>
    <s v="Unique"/>
  </r>
  <r>
    <n v="7000"/>
    <n v="1972"/>
    <s v="2n Cycle"/>
    <s v="Single"/>
    <n v="65704"/>
    <n v="0"/>
    <n v="0"/>
    <d v="2013-10-13T00:00:00"/>
    <n v="18"/>
    <n v="279"/>
    <n v="172"/>
    <n v="74"/>
    <n v="38"/>
    <n v="8"/>
    <n v="246"/>
    <x v="554"/>
    <x v="112"/>
    <n v="74"/>
    <n v="38"/>
    <n v="8"/>
    <n v="246"/>
    <n v="1"/>
    <n v="2"/>
    <n v="10"/>
    <n v="10"/>
    <n v="1"/>
    <n v="0"/>
    <n v="0"/>
    <n v="0"/>
    <n v="0"/>
    <n v="0"/>
    <n v="0"/>
    <n v="0"/>
    <x v="5"/>
    <n v="817"/>
    <n v="136.16666666666666"/>
    <n v="35.521739130434781"/>
    <m/>
    <n v="23"/>
    <n v="356"/>
    <m/>
    <n v="4.3478260869565215"/>
    <n v="5"/>
    <n v="5"/>
    <n v="4"/>
    <s v="554"/>
    <s v="Loyal Customers"/>
    <m/>
    <n v="356"/>
    <n v="0.97534246575342465"/>
    <n v="23.581460674157302"/>
    <n v="837.65449438202245"/>
    <n v="837.65449438202245"/>
    <n v="371.1344537815126"/>
    <d v="2013-10-31T00:00:00"/>
    <s v="Unique"/>
  </r>
  <r>
    <n v="5922"/>
    <n v="1974"/>
    <s v="PhD"/>
    <s v="Married"/>
    <n v="40344"/>
    <n v="0"/>
    <n v="1"/>
    <d v="2013-10-13T00:00:00"/>
    <n v="48"/>
    <n v="210"/>
    <n v="0"/>
    <n v="6"/>
    <n v="0"/>
    <n v="0"/>
    <n v="2"/>
    <x v="635"/>
    <x v="0"/>
    <n v="6"/>
    <s v=""/>
    <s v=""/>
    <n v="2"/>
    <n v="2"/>
    <n v="4"/>
    <n v="1"/>
    <n v="5"/>
    <n v="7"/>
    <n v="0"/>
    <n v="0"/>
    <n v="0"/>
    <n v="0"/>
    <n v="0"/>
    <n v="0"/>
    <n v="0"/>
    <x v="0"/>
    <n v="218"/>
    <n v="36.333333333333336"/>
    <n v="18.166666666666668"/>
    <m/>
    <n v="12"/>
    <n v="356"/>
    <m/>
    <n v="16.666666666666664"/>
    <n v="3"/>
    <n v="2"/>
    <n v="3"/>
    <s v="323"/>
    <s v="Needs Attention"/>
    <m/>
    <n v="356"/>
    <n v="0.97534246575342465"/>
    <n v="12.303370786516854"/>
    <n v="223.51123595505621"/>
    <n v="223.51123595505618"/>
    <n v="331.35474860335199"/>
    <d v="2013-11-30T00:00:00"/>
    <s v="Unique"/>
  </r>
  <r>
    <n v="3254"/>
    <n v="1971"/>
    <s v="Graduation"/>
    <s v="Married"/>
    <n v="70886"/>
    <n v="1"/>
    <n v="0"/>
    <d v="2013-10-14T00:00:00"/>
    <n v="65"/>
    <n v="407"/>
    <n v="70"/>
    <n v="239"/>
    <n v="103"/>
    <n v="88"/>
    <n v="53"/>
    <x v="179"/>
    <x v="139"/>
    <n v="239"/>
    <n v="103"/>
    <n v="88"/>
    <n v="53"/>
    <n v="1"/>
    <n v="5"/>
    <n v="4"/>
    <n v="4"/>
    <n v="2"/>
    <n v="0"/>
    <n v="0"/>
    <n v="0"/>
    <n v="0"/>
    <n v="0"/>
    <n v="0"/>
    <n v="0"/>
    <x v="0"/>
    <n v="960"/>
    <n v="160"/>
    <n v="68.571428571428569"/>
    <m/>
    <n v="14"/>
    <n v="355"/>
    <m/>
    <n v="7.1428571428571423"/>
    <n v="2"/>
    <n v="3"/>
    <n v="4"/>
    <s v="234"/>
    <s v="About to Sleep"/>
    <m/>
    <n v="355"/>
    <n v="0.9726027397260274"/>
    <n v="14.394366197183098"/>
    <n v="987.04225352112667"/>
    <n v="987.04225352112678"/>
    <n v="744.31372549019613"/>
    <d v="2013-12-18T00:00:00"/>
    <s v="Unique"/>
  </r>
  <r>
    <n v="2456"/>
    <n v="1975"/>
    <s v="PhD"/>
    <s v="Married"/>
    <n v="40233"/>
    <n v="0"/>
    <n v="1"/>
    <d v="2013-10-14T00:00:00"/>
    <n v="84"/>
    <n v="80"/>
    <n v="4"/>
    <n v="46"/>
    <n v="0"/>
    <n v="17"/>
    <n v="2"/>
    <x v="186"/>
    <x v="16"/>
    <n v="46"/>
    <s v=""/>
    <n v="17"/>
    <n v="2"/>
    <n v="5"/>
    <n v="2"/>
    <n v="1"/>
    <n v="5"/>
    <n v="6"/>
    <n v="0"/>
    <n v="0"/>
    <n v="0"/>
    <n v="0"/>
    <n v="0"/>
    <n v="0"/>
    <n v="0"/>
    <x v="3"/>
    <n v="149"/>
    <n v="24.833333333333332"/>
    <n v="11.461538461538462"/>
    <m/>
    <n v="13"/>
    <n v="355"/>
    <m/>
    <n v="38.461538461538467"/>
    <n v="1"/>
    <n v="3"/>
    <n v="2"/>
    <s v="132"/>
    <s v="Lost"/>
    <m/>
    <n v="355"/>
    <n v="0.9726027397260274"/>
    <n v="13.366197183098592"/>
    <n v="153.19718309859155"/>
    <n v="153.19718309859155"/>
    <n v="94.061624649859951"/>
    <d v="2014-01-06T00:00:00"/>
    <s v="Unique"/>
  </r>
  <r>
    <n v="8727"/>
    <n v="1978"/>
    <s v="Graduation"/>
    <s v="Divorced"/>
    <n v="63693"/>
    <n v="0"/>
    <n v="1"/>
    <d v="2013-10-14T00:00:00"/>
    <n v="63"/>
    <n v="587"/>
    <n v="43"/>
    <n v="337"/>
    <n v="42"/>
    <n v="87"/>
    <n v="54"/>
    <x v="119"/>
    <x v="98"/>
    <n v="337"/>
    <n v="42"/>
    <n v="87"/>
    <n v="54"/>
    <n v="3"/>
    <n v="11"/>
    <n v="6"/>
    <n v="9"/>
    <n v="6"/>
    <n v="0"/>
    <n v="0"/>
    <n v="0"/>
    <n v="0"/>
    <n v="0"/>
    <n v="0"/>
    <n v="0"/>
    <x v="3"/>
    <n v="1150"/>
    <n v="191.66666666666666"/>
    <n v="39.655172413793103"/>
    <m/>
    <n v="29"/>
    <n v="355"/>
    <m/>
    <n v="10.344827586206897"/>
    <n v="2"/>
    <n v="5"/>
    <n v="4"/>
    <s v="254"/>
    <s v="Frequent Buyers"/>
    <m/>
    <n v="355"/>
    <n v="0.9726027397260274"/>
    <n v="29.816901408450704"/>
    <n v="1182.394366197183"/>
    <n v="1182.394366197183"/>
    <n v="17.38095238095238"/>
    <d v="2013-12-16T00:00:00"/>
    <s v="Unique"/>
  </r>
  <r>
    <n v="3056"/>
    <n v="1978"/>
    <s v="Graduation"/>
    <s v="Divorced"/>
    <n v="63693"/>
    <n v="0"/>
    <n v="1"/>
    <d v="2013-10-14T00:00:00"/>
    <n v="63"/>
    <n v="587"/>
    <n v="43"/>
    <n v="337"/>
    <n v="42"/>
    <n v="87"/>
    <n v="54"/>
    <x v="119"/>
    <x v="98"/>
    <n v="337"/>
    <n v="42"/>
    <n v="87"/>
    <n v="54"/>
    <n v="3"/>
    <n v="11"/>
    <n v="6"/>
    <n v="9"/>
    <n v="6"/>
    <n v="0"/>
    <n v="0"/>
    <n v="0"/>
    <n v="0"/>
    <n v="0"/>
    <n v="0"/>
    <n v="0"/>
    <x v="3"/>
    <n v="1150"/>
    <n v="191.66666666666666"/>
    <n v="39.655172413793103"/>
    <m/>
    <n v="29"/>
    <n v="355"/>
    <m/>
    <n v="10.344827586206897"/>
    <n v="2"/>
    <n v="5"/>
    <n v="4"/>
    <s v="254"/>
    <s v="Frequent Buyers"/>
    <m/>
    <n v="355"/>
    <n v="0.9726027397260274"/>
    <n v="29.816901408450704"/>
    <n v="1182.394366197183"/>
    <n v="1182.394366197183"/>
    <n v="89.971988795518214"/>
    <d v="2013-12-16T00:00:00"/>
    <s v="Unique"/>
  </r>
  <r>
    <n v="4682"/>
    <n v="1958"/>
    <s v="Graduation"/>
    <s v="Married"/>
    <n v="51876"/>
    <n v="0"/>
    <n v="0"/>
    <d v="2013-10-15T00:00:00"/>
    <n v="88"/>
    <n v="99"/>
    <n v="27"/>
    <n v="102"/>
    <n v="28"/>
    <n v="48"/>
    <n v="6"/>
    <x v="89"/>
    <x v="55"/>
    <n v="102"/>
    <n v="28"/>
    <n v="48"/>
    <n v="6"/>
    <n v="1"/>
    <n v="2"/>
    <n v="2"/>
    <n v="8"/>
    <n v="1"/>
    <n v="0"/>
    <n v="0"/>
    <n v="0"/>
    <n v="0"/>
    <n v="0"/>
    <n v="0"/>
    <n v="0"/>
    <x v="5"/>
    <n v="310"/>
    <n v="51.666666666666664"/>
    <n v="23.846153846153847"/>
    <m/>
    <n v="13"/>
    <n v="354"/>
    <m/>
    <n v="7.6923076923076925"/>
    <n v="1"/>
    <n v="3"/>
    <n v="3"/>
    <s v="133"/>
    <s v="Lost"/>
    <m/>
    <n v="354"/>
    <n v="0.96986301369863015"/>
    <n v="13.403954802259888"/>
    <n v="319.63276836158195"/>
    <n v="319.6327683615819"/>
    <n v="223.51123595505618"/>
    <d v="2014-01-11T00:00:00"/>
    <s v="Unique"/>
  </r>
  <r>
    <n v="3409"/>
    <n v="1984"/>
    <s v="Graduation"/>
    <s v="Single"/>
    <n v="36108"/>
    <n v="1"/>
    <n v="0"/>
    <d v="2013-10-15T00:00:00"/>
    <n v="68"/>
    <n v="141"/>
    <n v="8"/>
    <n v="129"/>
    <n v="3"/>
    <n v="11"/>
    <n v="47"/>
    <x v="544"/>
    <x v="14"/>
    <n v="129"/>
    <n v="3"/>
    <n v="11"/>
    <n v="47"/>
    <n v="3"/>
    <n v="7"/>
    <n v="1"/>
    <n v="4"/>
    <n v="9"/>
    <n v="0"/>
    <n v="0"/>
    <n v="1"/>
    <n v="0"/>
    <n v="0"/>
    <n v="0"/>
    <n v="0"/>
    <x v="3"/>
    <n v="339"/>
    <n v="56.5"/>
    <n v="22.6"/>
    <m/>
    <n v="15"/>
    <n v="354"/>
    <m/>
    <n v="20"/>
    <n v="2"/>
    <n v="3"/>
    <n v="3"/>
    <s v="233"/>
    <s v="About to Sleep"/>
    <m/>
    <n v="354"/>
    <n v="0.96986301369863015"/>
    <n v="15.466101694915254"/>
    <n v="349.53389830508479"/>
    <n v="349.53389830508473"/>
    <n v="837.65449438202245"/>
    <d v="2013-12-22T00:00:00"/>
    <s v="Unique"/>
  </r>
  <r>
    <n v="5956"/>
    <n v="1948"/>
    <s v="PhD"/>
    <s v="Divorced"/>
    <n v="45072"/>
    <n v="1"/>
    <n v="2"/>
    <d v="2013-10-16T00:00:00"/>
    <n v="74"/>
    <n v="144"/>
    <n v="2"/>
    <n v="99"/>
    <n v="7"/>
    <n v="2"/>
    <n v="30"/>
    <x v="546"/>
    <x v="12"/>
    <n v="99"/>
    <n v="7"/>
    <n v="2"/>
    <n v="30"/>
    <n v="5"/>
    <n v="6"/>
    <n v="1"/>
    <n v="4"/>
    <n v="8"/>
    <n v="0"/>
    <n v="0"/>
    <n v="0"/>
    <n v="0"/>
    <n v="0"/>
    <n v="0"/>
    <n v="0"/>
    <x v="4"/>
    <n v="284"/>
    <n v="47.333333333333336"/>
    <n v="17.75"/>
    <m/>
    <n v="16"/>
    <n v="353"/>
    <m/>
    <n v="31.25"/>
    <n v="2"/>
    <n v="3"/>
    <n v="3"/>
    <s v="233"/>
    <s v="About to Sleep"/>
    <m/>
    <n v="353"/>
    <n v="0.9671232876712329"/>
    <n v="16.543909348441925"/>
    <n v="293.65439093484417"/>
    <n v="293.65439093484417"/>
    <n v="1151.3904494382023"/>
    <d v="2013-12-29T00:00:00"/>
    <s v="Unique"/>
  </r>
  <r>
    <n v="2173"/>
    <n v="1952"/>
    <s v="Graduation"/>
    <s v="Widow"/>
    <n v="40049"/>
    <n v="0"/>
    <n v="1"/>
    <d v="2013-10-16T00:00:00"/>
    <n v="23"/>
    <n v="13"/>
    <n v="6"/>
    <n v="7"/>
    <n v="0"/>
    <n v="3"/>
    <n v="3"/>
    <x v="18"/>
    <x v="43"/>
    <n v="7"/>
    <s v=""/>
    <n v="3"/>
    <n v="3"/>
    <n v="1"/>
    <n v="1"/>
    <n v="0"/>
    <n v="3"/>
    <n v="6"/>
    <n v="0"/>
    <n v="0"/>
    <n v="0"/>
    <n v="0"/>
    <n v="0"/>
    <n v="0"/>
    <n v="0"/>
    <x v="0"/>
    <n v="32"/>
    <n v="5.333333333333333"/>
    <n v="6.4"/>
    <m/>
    <n v="5"/>
    <n v="353"/>
    <m/>
    <n v="20"/>
    <n v="4"/>
    <n v="1"/>
    <n v="1"/>
    <s v="411"/>
    <s v="Potential Loyalists"/>
    <m/>
    <n v="353"/>
    <n v="0.9671232876712329"/>
    <n v="5.1699716713881019"/>
    <n v="33.087818696883851"/>
    <n v="33.087818696883851"/>
    <n v="987.04225352112678"/>
    <d v="2013-11-08T00:00:00"/>
    <s v="Unique"/>
  </r>
  <r>
    <n v="6720"/>
    <n v="1968"/>
    <s v="Master"/>
    <s v="Together"/>
    <n v="43795"/>
    <n v="0"/>
    <n v="1"/>
    <d v="2013-10-16T00:00:00"/>
    <n v="11"/>
    <n v="314"/>
    <n v="11"/>
    <n v="53"/>
    <n v="4"/>
    <n v="3"/>
    <n v="107"/>
    <x v="636"/>
    <x v="113"/>
    <n v="53"/>
    <n v="4"/>
    <n v="3"/>
    <n v="107"/>
    <n v="3"/>
    <n v="7"/>
    <n v="3"/>
    <n v="4"/>
    <n v="7"/>
    <n v="0"/>
    <n v="0"/>
    <n v="0"/>
    <n v="1"/>
    <n v="0"/>
    <n v="1"/>
    <n v="0"/>
    <x v="0"/>
    <n v="492"/>
    <n v="82"/>
    <n v="28.941176470588236"/>
    <m/>
    <n v="17"/>
    <n v="353"/>
    <m/>
    <n v="17.647058823529413"/>
    <n v="5"/>
    <n v="3"/>
    <n v="3"/>
    <s v="533"/>
    <s v="Loyal Customers"/>
    <m/>
    <n v="353"/>
    <n v="0.9671232876712329"/>
    <n v="17.577903682719548"/>
    <n v="508.72521246458928"/>
    <n v="508.72521246458922"/>
    <n v="1182.394366197183"/>
    <d v="2013-10-27T00:00:00"/>
    <s v="Unique"/>
  </r>
  <r>
    <n v="2964"/>
    <n v="1981"/>
    <s v="Graduation"/>
    <s v="Married"/>
    <n v="26872"/>
    <n v="0"/>
    <n v="0"/>
    <d v="2013-10-16T00:00:00"/>
    <n v="0"/>
    <n v="3"/>
    <n v="10"/>
    <n v="8"/>
    <n v="3"/>
    <n v="16"/>
    <n v="32"/>
    <x v="13"/>
    <x v="17"/>
    <n v="8"/>
    <n v="3"/>
    <n v="16"/>
    <n v="32"/>
    <n v="1"/>
    <n v="1"/>
    <n v="1"/>
    <n v="2"/>
    <n v="6"/>
    <n v="0"/>
    <n v="0"/>
    <n v="0"/>
    <n v="0"/>
    <n v="0"/>
    <n v="0"/>
    <n v="0"/>
    <x v="2"/>
    <n v="72"/>
    <n v="12"/>
    <n v="14.4"/>
    <m/>
    <n v="5"/>
    <n v="353"/>
    <m/>
    <n v="20"/>
    <n v="6"/>
    <n v="1"/>
    <n v="2"/>
    <s v="612"/>
    <s v="Others"/>
    <m/>
    <n v="353"/>
    <n v="0.9671232876712329"/>
    <n v="5.1699716713881019"/>
    <n v="74.447592067988666"/>
    <n v="74.447592067988666"/>
    <n v="319.6327683615819"/>
    <d v="2013-10-16T00:00:00"/>
    <s v="Unique"/>
  </r>
  <r>
    <n v="3102"/>
    <n v="1981"/>
    <s v="2n Cycle"/>
    <s v="Together"/>
    <n v="19414"/>
    <n v="1"/>
    <n v="0"/>
    <d v="2013-10-16T00:00:00"/>
    <n v="32"/>
    <n v="2"/>
    <n v="3"/>
    <n v="12"/>
    <n v="3"/>
    <n v="5"/>
    <n v="7"/>
    <x v="95"/>
    <x v="8"/>
    <n v="12"/>
    <n v="3"/>
    <n v="5"/>
    <n v="7"/>
    <n v="1"/>
    <n v="1"/>
    <n v="0"/>
    <n v="3"/>
    <n v="8"/>
    <n v="0"/>
    <n v="0"/>
    <n v="0"/>
    <n v="0"/>
    <n v="0"/>
    <n v="0"/>
    <n v="0"/>
    <x v="2"/>
    <n v="32"/>
    <n v="5.333333333333333"/>
    <n v="6.4"/>
    <m/>
    <n v="5"/>
    <n v="353"/>
    <m/>
    <n v="20"/>
    <n v="4"/>
    <n v="1"/>
    <n v="1"/>
    <s v="411"/>
    <s v="Potential Loyalists"/>
    <m/>
    <n v="353"/>
    <n v="0.9671232876712329"/>
    <n v="5.1699716713881019"/>
    <n v="33.087818696883851"/>
    <n v="33.087818696883851"/>
    <n v="153.19718309859155"/>
    <d v="2013-11-17T00:00:00"/>
    <s v="Unique"/>
  </r>
  <r>
    <n v="3885"/>
    <n v="1983"/>
    <s v="PhD"/>
    <s v="Married"/>
    <n v="33569"/>
    <n v="1"/>
    <n v="0"/>
    <d v="2013-10-16T00:00:00"/>
    <n v="10"/>
    <n v="16"/>
    <n v="2"/>
    <n v="18"/>
    <n v="3"/>
    <n v="0"/>
    <n v="24"/>
    <x v="79"/>
    <x v="12"/>
    <n v="18"/>
    <n v="3"/>
    <s v=""/>
    <n v="24"/>
    <n v="1"/>
    <n v="1"/>
    <n v="1"/>
    <n v="2"/>
    <n v="8"/>
    <n v="0"/>
    <n v="0"/>
    <n v="1"/>
    <n v="0"/>
    <n v="0"/>
    <n v="1"/>
    <n v="0"/>
    <x v="0"/>
    <n v="63"/>
    <n v="10.5"/>
    <n v="12.6"/>
    <m/>
    <n v="5"/>
    <n v="353"/>
    <m/>
    <n v="20"/>
    <n v="5"/>
    <n v="1"/>
    <n v="2"/>
    <s v="512"/>
    <s v="Others"/>
    <m/>
    <n v="353"/>
    <n v="0.9671232876712329"/>
    <n v="5.1699716713881019"/>
    <n v="65.141643059490079"/>
    <n v="65.141643059490079"/>
    <n v="1182.394366197183"/>
    <d v="2013-10-26T00:00:00"/>
    <s v="Unique"/>
  </r>
  <r>
    <n v="6248"/>
    <n v="1947"/>
    <s v="Master"/>
    <s v="Single"/>
    <n v="91712"/>
    <n v="0"/>
    <n v="0"/>
    <d v="2013-10-17T00:00:00"/>
    <n v="47"/>
    <n v="1276"/>
    <n v="24"/>
    <n v="746"/>
    <n v="94"/>
    <n v="29"/>
    <n v="48"/>
    <x v="637"/>
    <x v="37"/>
    <n v="746"/>
    <n v="94"/>
    <n v="29"/>
    <n v="48"/>
    <n v="0"/>
    <n v="9"/>
    <n v="7"/>
    <n v="11"/>
    <n v="3"/>
    <n v="0"/>
    <n v="0"/>
    <n v="0"/>
    <n v="0"/>
    <n v="1"/>
    <n v="1"/>
    <n v="0"/>
    <x v="0"/>
    <n v="2217"/>
    <n v="369.5"/>
    <n v="82.111111111111114"/>
    <m/>
    <n v="27"/>
    <n v="352"/>
    <m/>
    <n v="0"/>
    <n v="3"/>
    <n v="5"/>
    <n v="5"/>
    <s v="355"/>
    <s v="Frequent Buyers"/>
    <m/>
    <n v="352"/>
    <n v="0.96438356164383565"/>
    <n v="27.99715909090909"/>
    <n v="2298.877840909091"/>
    <n v="2298.877840909091"/>
    <n v="349.53389830508473"/>
    <d v="2013-12-03T00:00:00"/>
    <s v="Unique"/>
  </r>
  <r>
    <n v="153"/>
    <n v="1953"/>
    <s v="Graduation"/>
    <s v="Divorced"/>
    <n v="23272"/>
    <n v="0"/>
    <n v="0"/>
    <d v="2013-10-17T00:00:00"/>
    <n v="29"/>
    <n v="19"/>
    <n v="3"/>
    <n v="6"/>
    <n v="4"/>
    <n v="2"/>
    <n v="12"/>
    <x v="88"/>
    <x v="8"/>
    <n v="6"/>
    <n v="4"/>
    <n v="2"/>
    <n v="12"/>
    <n v="1"/>
    <n v="1"/>
    <n v="0"/>
    <n v="3"/>
    <n v="4"/>
    <n v="0"/>
    <n v="0"/>
    <n v="0"/>
    <n v="0"/>
    <n v="0"/>
    <n v="0"/>
    <n v="0"/>
    <x v="0"/>
    <n v="46"/>
    <n v="7.666666666666667"/>
    <n v="9.1999999999999993"/>
    <m/>
    <n v="5"/>
    <n v="352"/>
    <m/>
    <n v="20"/>
    <n v="4"/>
    <n v="1"/>
    <n v="1"/>
    <s v="411"/>
    <s v="Potential Loyalists"/>
    <m/>
    <n v="352"/>
    <n v="0.96438356164383565"/>
    <n v="5.1846590909090908"/>
    <n v="47.698863636363633"/>
    <n v="47.698863636363633"/>
    <n v="293.65439093484417"/>
    <d v="2013-11-15T00:00:00"/>
    <s v="Unique"/>
  </r>
  <r>
    <n v="6471"/>
    <n v="1971"/>
    <s v="Master"/>
    <s v="Single"/>
    <n v="36230"/>
    <n v="1"/>
    <n v="0"/>
    <d v="2013-10-17T00:00:00"/>
    <n v="17"/>
    <n v="14"/>
    <n v="2"/>
    <n v="30"/>
    <n v="8"/>
    <n v="2"/>
    <n v="3"/>
    <x v="101"/>
    <x v="12"/>
    <n v="30"/>
    <n v="8"/>
    <n v="2"/>
    <n v="3"/>
    <n v="1"/>
    <n v="2"/>
    <n v="0"/>
    <n v="4"/>
    <n v="5"/>
    <n v="0"/>
    <n v="0"/>
    <n v="0"/>
    <n v="0"/>
    <n v="0"/>
    <n v="0"/>
    <n v="0"/>
    <x v="0"/>
    <n v="59"/>
    <n v="9.8333333333333339"/>
    <n v="8.4285714285714288"/>
    <m/>
    <n v="7"/>
    <n v="352"/>
    <m/>
    <n v="14.285714285714285"/>
    <n v="5"/>
    <n v="1"/>
    <n v="2"/>
    <s v="512"/>
    <s v="Others"/>
    <m/>
    <n v="352"/>
    <n v="0.96438356164383565"/>
    <n v="7.2585227272727266"/>
    <n v="61.178977272727266"/>
    <n v="61.178977272727273"/>
    <n v="33.087818696883851"/>
    <d v="2013-11-03T00:00:00"/>
    <s v="Unique"/>
  </r>
  <r>
    <n v="9970"/>
    <n v="1977"/>
    <s v="Graduation"/>
    <s v="Together"/>
    <n v="55375"/>
    <n v="0"/>
    <n v="1"/>
    <d v="2013-10-17T00:00:00"/>
    <n v="3"/>
    <n v="42"/>
    <n v="11"/>
    <n v="57"/>
    <n v="10"/>
    <n v="28"/>
    <n v="14"/>
    <x v="405"/>
    <x v="113"/>
    <n v="57"/>
    <n v="10"/>
    <n v="28"/>
    <n v="14"/>
    <n v="1"/>
    <n v="1"/>
    <n v="1"/>
    <n v="6"/>
    <n v="2"/>
    <n v="0"/>
    <n v="0"/>
    <n v="0"/>
    <n v="0"/>
    <n v="0"/>
    <n v="0"/>
    <n v="0"/>
    <x v="2"/>
    <n v="162"/>
    <n v="27"/>
    <n v="18"/>
    <m/>
    <n v="9"/>
    <n v="352"/>
    <m/>
    <n v="11.111111111111111"/>
    <n v="5"/>
    <n v="2"/>
    <n v="2"/>
    <s v="522"/>
    <s v="Others"/>
    <m/>
    <n v="352"/>
    <n v="0.96438356164383565"/>
    <n v="9.3323863636363633"/>
    <n v="167.98295454545453"/>
    <n v="167.98295454545453"/>
    <n v="33.087818696883851"/>
    <d v="2013-10-20T00:00:00"/>
    <s v="Unique"/>
  </r>
  <r>
    <n v="2891"/>
    <n v="1963"/>
    <s v="Graduation"/>
    <s v="Divorced"/>
    <n v="68118"/>
    <n v="0"/>
    <n v="1"/>
    <d v="2013-10-18T00:00:00"/>
    <n v="51"/>
    <n v="595"/>
    <n v="23"/>
    <n v="123"/>
    <n v="10"/>
    <n v="23"/>
    <n v="154"/>
    <x v="105"/>
    <x v="46"/>
    <n v="123"/>
    <n v="10"/>
    <n v="23"/>
    <n v="154"/>
    <n v="2"/>
    <n v="8"/>
    <n v="9"/>
    <n v="4"/>
    <n v="6"/>
    <n v="0"/>
    <n v="0"/>
    <n v="0"/>
    <n v="0"/>
    <n v="0"/>
    <n v="0"/>
    <n v="0"/>
    <x v="1"/>
    <n v="928"/>
    <n v="154.66666666666666"/>
    <n v="40.347826086956523"/>
    <m/>
    <n v="23"/>
    <n v="351"/>
    <m/>
    <n v="8.695652173913043"/>
    <n v="3"/>
    <n v="5"/>
    <n v="4"/>
    <s v="354"/>
    <s v="Frequent Buyers"/>
    <m/>
    <n v="351"/>
    <n v="0.9616438356164384"/>
    <n v="23.917378917378915"/>
    <n v="965.01424501424492"/>
    <n v="965.01424501424492"/>
    <n v="65.141643059490079"/>
    <d v="2013-12-08T00:00:00"/>
    <s v="Unique"/>
  </r>
  <r>
    <n v="5011"/>
    <n v="1963"/>
    <s v="Graduation"/>
    <s v="Divorced"/>
    <n v="68118"/>
    <n v="0"/>
    <n v="1"/>
    <d v="2013-10-18T00:00:00"/>
    <n v="51"/>
    <n v="595"/>
    <n v="23"/>
    <n v="123"/>
    <n v="10"/>
    <n v="23"/>
    <n v="154"/>
    <x v="105"/>
    <x v="46"/>
    <n v="123"/>
    <n v="10"/>
    <n v="23"/>
    <n v="154"/>
    <n v="2"/>
    <n v="8"/>
    <n v="9"/>
    <n v="4"/>
    <n v="6"/>
    <n v="0"/>
    <n v="0"/>
    <n v="0"/>
    <n v="0"/>
    <n v="0"/>
    <n v="0"/>
    <n v="0"/>
    <x v="0"/>
    <n v="928"/>
    <n v="154.66666666666666"/>
    <n v="40.347826086956523"/>
    <m/>
    <n v="23"/>
    <n v="351"/>
    <m/>
    <n v="8.695652173913043"/>
    <n v="3"/>
    <n v="5"/>
    <n v="4"/>
    <s v="354"/>
    <s v="Frequent Buyers"/>
    <m/>
    <n v="351"/>
    <n v="0.9616438356164384"/>
    <n v="23.917378917378915"/>
    <n v="965.01424501424492"/>
    <n v="965.01424501424492"/>
    <n v="508.72521246458922"/>
    <d v="2013-12-08T00:00:00"/>
    <s v="Unique"/>
  </r>
  <r>
    <n v="7444"/>
    <n v="1969"/>
    <s v="Master"/>
    <s v="Married"/>
    <n v="42169"/>
    <n v="1"/>
    <n v="1"/>
    <d v="2013-10-19T00:00:00"/>
    <n v="20"/>
    <n v="19"/>
    <n v="0"/>
    <n v="9"/>
    <n v="0"/>
    <n v="0"/>
    <n v="2"/>
    <x v="88"/>
    <x v="0"/>
    <n v="9"/>
    <s v=""/>
    <s v=""/>
    <n v="2"/>
    <n v="2"/>
    <n v="1"/>
    <n v="0"/>
    <n v="3"/>
    <n v="8"/>
    <n v="0"/>
    <n v="0"/>
    <n v="0"/>
    <n v="0"/>
    <n v="0"/>
    <n v="0"/>
    <n v="0"/>
    <x v="0"/>
    <n v="30"/>
    <n v="5"/>
    <n v="5"/>
    <m/>
    <n v="6"/>
    <n v="350"/>
    <m/>
    <n v="33.333333333333329"/>
    <n v="4"/>
    <n v="1"/>
    <n v="1"/>
    <s v="411"/>
    <s v="Potential Loyalists"/>
    <m/>
    <n v="350"/>
    <n v="0.95890410958904104"/>
    <n v="6.2571428571428571"/>
    <n v="31.285714285714285"/>
    <n v="31.285714285714288"/>
    <n v="2298.877840909091"/>
    <d v="2013-11-08T00:00:00"/>
    <s v="Unique"/>
  </r>
  <r>
    <n v="1655"/>
    <n v="1979"/>
    <s v="Graduation"/>
    <s v="Together"/>
    <n v="34350"/>
    <n v="1"/>
    <n v="0"/>
    <d v="2013-10-19T00:00:00"/>
    <n v="81"/>
    <n v="16"/>
    <n v="3"/>
    <n v="15"/>
    <n v="2"/>
    <n v="1"/>
    <n v="11"/>
    <x v="79"/>
    <x v="8"/>
    <n v="15"/>
    <n v="2"/>
    <n v="1"/>
    <n v="11"/>
    <n v="1"/>
    <n v="1"/>
    <n v="0"/>
    <n v="3"/>
    <n v="7"/>
    <n v="0"/>
    <n v="0"/>
    <n v="0"/>
    <n v="0"/>
    <n v="0"/>
    <n v="0"/>
    <n v="0"/>
    <x v="4"/>
    <n v="48"/>
    <n v="8"/>
    <n v="9.6"/>
    <m/>
    <n v="5"/>
    <n v="350"/>
    <m/>
    <n v="20"/>
    <n v="1"/>
    <n v="1"/>
    <n v="1"/>
    <s v="111"/>
    <s v="Lost"/>
    <m/>
    <n v="350"/>
    <n v="0.95890410958904104"/>
    <n v="5.2142857142857144"/>
    <n v="50.057142857142857"/>
    <n v="50.057142857142857"/>
    <n v="74.447592067988666"/>
    <d v="2014-01-08T00:00:00"/>
    <s v="Unique"/>
  </r>
  <r>
    <n v="3578"/>
    <n v="1949"/>
    <s v="Graduation"/>
    <s v="Divorced"/>
    <n v="49160"/>
    <n v="0"/>
    <n v="1"/>
    <d v="2013-10-20T00:00:00"/>
    <n v="29"/>
    <n v="122"/>
    <n v="21"/>
    <n v="43"/>
    <n v="25"/>
    <n v="10"/>
    <n v="15"/>
    <x v="638"/>
    <x v="1"/>
    <n v="43"/>
    <n v="25"/>
    <n v="10"/>
    <n v="15"/>
    <n v="2"/>
    <n v="3"/>
    <n v="1"/>
    <n v="6"/>
    <n v="6"/>
    <n v="0"/>
    <n v="0"/>
    <n v="0"/>
    <n v="0"/>
    <n v="0"/>
    <n v="0"/>
    <n v="0"/>
    <x v="0"/>
    <n v="236"/>
    <n v="39.333333333333336"/>
    <n v="19.666666666666668"/>
    <m/>
    <n v="12"/>
    <n v="349"/>
    <m/>
    <n v="16.666666666666664"/>
    <n v="4"/>
    <n v="2"/>
    <n v="3"/>
    <s v="423"/>
    <s v="Potential Loyalists"/>
    <m/>
    <n v="349"/>
    <n v="0.95616438356164379"/>
    <n v="12.550143266475645"/>
    <n v="246.8194842406877"/>
    <n v="246.8194842406877"/>
    <n v="965.01424501424492"/>
    <d v="2013-11-18T00:00:00"/>
    <s v="Unique"/>
  </r>
  <r>
    <n v="5389"/>
    <n v="1964"/>
    <s v="Graduation"/>
    <s v="Married"/>
    <n v="48920"/>
    <n v="0"/>
    <n v="2"/>
    <d v="2013-10-20T00:00:00"/>
    <n v="93"/>
    <n v="238"/>
    <n v="17"/>
    <n v="68"/>
    <n v="8"/>
    <n v="10"/>
    <n v="6"/>
    <x v="627"/>
    <x v="4"/>
    <n v="68"/>
    <n v="8"/>
    <n v="10"/>
    <n v="6"/>
    <n v="3"/>
    <n v="6"/>
    <n v="2"/>
    <n v="5"/>
    <n v="7"/>
    <n v="0"/>
    <n v="0"/>
    <n v="0"/>
    <n v="1"/>
    <n v="0"/>
    <n v="0"/>
    <n v="0"/>
    <x v="0"/>
    <n v="347"/>
    <n v="57.833333333333336"/>
    <n v="21.6875"/>
    <m/>
    <n v="16"/>
    <n v="349"/>
    <m/>
    <n v="18.75"/>
    <n v="1"/>
    <n v="3"/>
    <n v="3"/>
    <s v="133"/>
    <s v="Lost"/>
    <m/>
    <n v="349"/>
    <n v="0.95616438356164379"/>
    <n v="16.733524355300862"/>
    <n v="362.90830945558741"/>
    <n v="362.90830945558741"/>
    <n v="47.698863636363633"/>
    <d v="2014-01-21T00:00:00"/>
    <s v="Unique"/>
  </r>
  <r>
    <n v="5081"/>
    <n v="1967"/>
    <s v="2n Cycle"/>
    <s v="Together"/>
    <n v="47821"/>
    <n v="1"/>
    <n v="1"/>
    <d v="2013-10-20T00:00:00"/>
    <n v="54"/>
    <n v="9"/>
    <n v="0"/>
    <n v="16"/>
    <n v="6"/>
    <n v="6"/>
    <n v="10"/>
    <x v="6"/>
    <x v="0"/>
    <n v="16"/>
    <n v="6"/>
    <n v="6"/>
    <n v="10"/>
    <n v="1"/>
    <n v="1"/>
    <n v="0"/>
    <n v="3"/>
    <n v="8"/>
    <n v="0"/>
    <n v="0"/>
    <n v="0"/>
    <n v="0"/>
    <n v="0"/>
    <n v="0"/>
    <n v="0"/>
    <x v="0"/>
    <n v="47"/>
    <n v="7.833333333333333"/>
    <n v="9.4"/>
    <m/>
    <n v="5"/>
    <n v="349"/>
    <m/>
    <n v="20"/>
    <n v="3"/>
    <n v="1"/>
    <n v="1"/>
    <s v="311"/>
    <s v="Needs Attention"/>
    <m/>
    <n v="349"/>
    <n v="0.95616438356164379"/>
    <n v="5.2292263610315191"/>
    <n v="49.154727793696281"/>
    <n v="49.154727793696274"/>
    <n v="61.178977272727273"/>
    <d v="2013-12-13T00:00:00"/>
    <s v="Unique"/>
  </r>
  <r>
    <n v="5534"/>
    <n v="1975"/>
    <s v="Master"/>
    <s v="Married"/>
    <n v="47808"/>
    <n v="0"/>
    <n v="1"/>
    <d v="2013-10-20T00:00:00"/>
    <n v="30"/>
    <n v="123"/>
    <n v="1"/>
    <n v="26"/>
    <n v="2"/>
    <n v="0"/>
    <n v="72"/>
    <x v="428"/>
    <x v="5"/>
    <n v="26"/>
    <n v="2"/>
    <s v=""/>
    <n v="72"/>
    <n v="2"/>
    <n v="3"/>
    <n v="2"/>
    <n v="3"/>
    <n v="7"/>
    <n v="0"/>
    <n v="0"/>
    <n v="1"/>
    <n v="0"/>
    <n v="0"/>
    <n v="0"/>
    <n v="0"/>
    <x v="0"/>
    <n v="224"/>
    <n v="37.333333333333336"/>
    <n v="22.4"/>
    <m/>
    <n v="10"/>
    <n v="349"/>
    <m/>
    <n v="20"/>
    <n v="4"/>
    <n v="2"/>
    <n v="3"/>
    <s v="423"/>
    <s v="Potential Loyalists"/>
    <m/>
    <n v="349"/>
    <n v="0.95616438356164379"/>
    <n v="10.458452722063038"/>
    <n v="234.26934097421204"/>
    <n v="234.26934097421204"/>
    <n v="167.98295454545453"/>
    <d v="2013-11-19T00:00:00"/>
    <s v="Unique"/>
  </r>
  <r>
    <n v="7352"/>
    <n v="1957"/>
    <s v="Graduation"/>
    <s v="Married"/>
    <n v="55267"/>
    <n v="0"/>
    <n v="1"/>
    <d v="2013-10-21T00:00:00"/>
    <n v="28"/>
    <n v="161"/>
    <n v="28"/>
    <n v="136"/>
    <n v="32"/>
    <n v="3"/>
    <n v="45"/>
    <x v="616"/>
    <x v="45"/>
    <n v="136"/>
    <n v="32"/>
    <n v="3"/>
    <n v="45"/>
    <n v="4"/>
    <n v="3"/>
    <n v="4"/>
    <n v="6"/>
    <n v="3"/>
    <n v="0"/>
    <n v="0"/>
    <n v="0"/>
    <n v="0"/>
    <n v="0"/>
    <n v="0"/>
    <n v="0"/>
    <x v="2"/>
    <n v="405"/>
    <n v="67.5"/>
    <n v="23.823529411764707"/>
    <m/>
    <n v="17"/>
    <n v="348"/>
    <m/>
    <n v="23.52941176470588"/>
    <n v="4"/>
    <n v="3"/>
    <n v="3"/>
    <s v="433"/>
    <s v="Potential Loyalists"/>
    <m/>
    <n v="348"/>
    <n v="0.95342465753424654"/>
    <n v="17.830459770114942"/>
    <n v="424.7844827586207"/>
    <n v="424.7844827586207"/>
    <n v="49.154727793696274"/>
    <d v="2013-11-18T00:00:00"/>
    <s v="Unique"/>
  </r>
  <r>
    <n v="6940"/>
    <n v="1966"/>
    <s v="PhD"/>
    <s v="Single"/>
    <n v="46734"/>
    <n v="1"/>
    <n v="2"/>
    <d v="2013-10-21T00:00:00"/>
    <n v="86"/>
    <n v="100"/>
    <n v="1"/>
    <n v="39"/>
    <n v="6"/>
    <n v="1"/>
    <n v="76"/>
    <x v="45"/>
    <x v="5"/>
    <n v="39"/>
    <n v="6"/>
    <n v="1"/>
    <n v="76"/>
    <n v="4"/>
    <n v="3"/>
    <n v="2"/>
    <n v="3"/>
    <n v="6"/>
    <n v="0"/>
    <n v="0"/>
    <n v="1"/>
    <n v="0"/>
    <n v="0"/>
    <n v="0"/>
    <n v="0"/>
    <x v="0"/>
    <n v="223"/>
    <n v="37.166666666666664"/>
    <n v="18.583333333333332"/>
    <m/>
    <n v="12"/>
    <n v="348"/>
    <m/>
    <n v="33.333333333333329"/>
    <n v="1"/>
    <n v="2"/>
    <n v="3"/>
    <s v="123"/>
    <s v="Lost"/>
    <m/>
    <n v="348"/>
    <n v="0.95342465753424654"/>
    <n v="12.586206896551724"/>
    <n v="233.89367816091954"/>
    <n v="233.89367816091954"/>
    <n v="965.01424501424492"/>
    <d v="2014-01-15T00:00:00"/>
    <s v="Unique"/>
  </r>
  <r>
    <n v="2686"/>
    <n v="1969"/>
    <s v="Basic"/>
    <s v="Together"/>
    <n v="22390"/>
    <n v="0"/>
    <n v="0"/>
    <d v="2013-10-21T00:00:00"/>
    <n v="49"/>
    <n v="0"/>
    <n v="1"/>
    <n v="4"/>
    <n v="15"/>
    <n v="1"/>
    <n v="5"/>
    <x v="27"/>
    <x v="5"/>
    <n v="4"/>
    <n v="15"/>
    <n v="1"/>
    <n v="5"/>
    <n v="1"/>
    <n v="1"/>
    <n v="0"/>
    <n v="2"/>
    <n v="7"/>
    <n v="0"/>
    <n v="0"/>
    <n v="0"/>
    <n v="0"/>
    <n v="0"/>
    <n v="0"/>
    <n v="0"/>
    <x v="4"/>
    <n v="26"/>
    <n v="4.333333333333333"/>
    <n v="6.5"/>
    <m/>
    <n v="4"/>
    <n v="348"/>
    <m/>
    <n v="25"/>
    <n v="3"/>
    <n v="1"/>
    <n v="1"/>
    <s v="311"/>
    <s v="Needs Attention"/>
    <m/>
    <n v="348"/>
    <n v="0.95342465753424654"/>
    <n v="4.195402298850575"/>
    <n v="27.270114942528739"/>
    <n v="27.270114942528735"/>
    <n v="31.285714285714288"/>
    <d v="2013-12-09T00:00:00"/>
    <s v="Unique"/>
  </r>
  <r>
    <n v="3570"/>
    <n v="1969"/>
    <s v="PhD"/>
    <s v="Together"/>
    <n v="42731"/>
    <n v="1"/>
    <n v="0"/>
    <d v="2013-10-21T00:00:00"/>
    <n v="64"/>
    <n v="159"/>
    <n v="2"/>
    <n v="51"/>
    <n v="6"/>
    <n v="2"/>
    <n v="24"/>
    <x v="71"/>
    <x v="12"/>
    <n v="51"/>
    <n v="6"/>
    <n v="2"/>
    <n v="24"/>
    <n v="3"/>
    <n v="4"/>
    <n v="1"/>
    <n v="5"/>
    <n v="5"/>
    <n v="0"/>
    <n v="0"/>
    <n v="0"/>
    <n v="0"/>
    <n v="0"/>
    <n v="0"/>
    <n v="0"/>
    <x v="3"/>
    <n v="244"/>
    <n v="40.666666666666664"/>
    <n v="18.76923076923077"/>
    <m/>
    <n v="13"/>
    <n v="348"/>
    <m/>
    <n v="23.076923076923077"/>
    <n v="2"/>
    <n v="3"/>
    <n v="3"/>
    <s v="233"/>
    <s v="About to Sleep"/>
    <m/>
    <n v="348"/>
    <n v="0.95342465753424654"/>
    <n v="13.635057471264368"/>
    <n v="255.91954022988506"/>
    <n v="255.91954022988506"/>
    <n v="50.057142857142857"/>
    <d v="2013-12-24T00:00:00"/>
    <s v="Unique"/>
  </r>
  <r>
    <n v="898"/>
    <n v="1986"/>
    <s v="Graduation"/>
    <s v="Married"/>
    <n v="23477"/>
    <n v="1"/>
    <n v="0"/>
    <d v="2013-10-21T00:00:00"/>
    <n v="39"/>
    <n v="38"/>
    <n v="15"/>
    <n v="54"/>
    <n v="3"/>
    <n v="8"/>
    <n v="29"/>
    <x v="426"/>
    <x v="9"/>
    <n v="54"/>
    <n v="3"/>
    <n v="8"/>
    <n v="29"/>
    <n v="3"/>
    <n v="3"/>
    <n v="0"/>
    <n v="4"/>
    <n v="8"/>
    <n v="0"/>
    <n v="0"/>
    <n v="0"/>
    <n v="0"/>
    <n v="0"/>
    <n v="0"/>
    <n v="0"/>
    <x v="0"/>
    <n v="147"/>
    <n v="24.5"/>
    <n v="14.7"/>
    <m/>
    <n v="10"/>
    <n v="348"/>
    <m/>
    <n v="30"/>
    <n v="4"/>
    <n v="2"/>
    <n v="2"/>
    <s v="422"/>
    <s v="Potential Loyalists"/>
    <m/>
    <n v="348"/>
    <n v="0.95342465753424654"/>
    <n v="10.488505747126437"/>
    <n v="154.18103448275861"/>
    <n v="154.18103448275863"/>
    <n v="362.90830945558741"/>
    <d v="2013-11-29T00:00:00"/>
    <s v="Unique"/>
  </r>
  <r>
    <n v="5080"/>
    <n v="1993"/>
    <s v="Graduation"/>
    <s v="Single"/>
    <n v="70515"/>
    <n v="0"/>
    <n v="0"/>
    <d v="2013-10-21T00:00:00"/>
    <n v="12"/>
    <n v="420"/>
    <n v="0"/>
    <n v="452"/>
    <n v="182"/>
    <n v="64"/>
    <n v="140"/>
    <x v="351"/>
    <x v="0"/>
    <n v="452"/>
    <n v="182"/>
    <n v="64"/>
    <n v="140"/>
    <n v="1"/>
    <n v="6"/>
    <n v="6"/>
    <n v="4"/>
    <n v="2"/>
    <n v="0"/>
    <n v="0"/>
    <n v="0"/>
    <n v="0"/>
    <n v="0"/>
    <n v="1"/>
    <n v="0"/>
    <x v="7"/>
    <n v="1258"/>
    <n v="209.66666666666666"/>
    <n v="74"/>
    <m/>
    <n v="17"/>
    <n v="348"/>
    <m/>
    <n v="5.8823529411764701"/>
    <n v="5"/>
    <n v="3"/>
    <n v="5"/>
    <s v="535"/>
    <s v="Loyal Customers"/>
    <m/>
    <n v="348"/>
    <n v="0.95342465753424654"/>
    <n v="17.830459770114942"/>
    <n v="1319.4540229885056"/>
    <n v="1319.4540229885058"/>
    <n v="234.26934097421204"/>
    <d v="2013-11-02T00:00:00"/>
    <s v="Unique"/>
  </r>
  <r>
    <n v="2552"/>
    <n v="1955"/>
    <s v="PhD"/>
    <s v="Single"/>
    <n v="55521"/>
    <n v="1"/>
    <n v="2"/>
    <d v="2013-10-22T00:00:00"/>
    <n v="11"/>
    <n v="416"/>
    <n v="0"/>
    <n v="26"/>
    <n v="0"/>
    <n v="0"/>
    <n v="4"/>
    <x v="639"/>
    <x v="0"/>
    <n v="26"/>
    <s v=""/>
    <s v=""/>
    <n v="4"/>
    <n v="9"/>
    <n v="6"/>
    <n v="3"/>
    <n v="6"/>
    <n v="7"/>
    <n v="0"/>
    <n v="0"/>
    <n v="0"/>
    <n v="1"/>
    <n v="0"/>
    <n v="1"/>
    <n v="0"/>
    <x v="0"/>
    <n v="446"/>
    <n v="74.333333333333329"/>
    <n v="18.583333333333332"/>
    <m/>
    <n v="24"/>
    <n v="347"/>
    <m/>
    <n v="37.5"/>
    <n v="5"/>
    <n v="5"/>
    <n v="3"/>
    <s v="553"/>
    <s v="Loyal Customers"/>
    <m/>
    <n v="347"/>
    <n v="0.9506849315068493"/>
    <n v="25.244956772334294"/>
    <n v="469.13544668587895"/>
    <n v="469.13544668587895"/>
    <n v="255.91954022988506"/>
    <d v="2013-11-02T00:00:00"/>
    <s v="Unique"/>
  </r>
  <r>
    <n v="7165"/>
    <n v="1972"/>
    <s v="Graduation"/>
    <s v="Together"/>
    <n v="64474"/>
    <n v="0"/>
    <n v="1"/>
    <d v="2013-10-22T00:00:00"/>
    <n v="59"/>
    <n v="381"/>
    <n v="35"/>
    <n v="172"/>
    <n v="56"/>
    <n v="86"/>
    <n v="93"/>
    <x v="628"/>
    <x v="68"/>
    <n v="172"/>
    <n v="56"/>
    <n v="86"/>
    <n v="93"/>
    <n v="2"/>
    <n v="8"/>
    <n v="2"/>
    <n v="10"/>
    <n v="5"/>
    <n v="0"/>
    <n v="0"/>
    <n v="0"/>
    <n v="0"/>
    <n v="0"/>
    <n v="0"/>
    <n v="0"/>
    <x v="0"/>
    <n v="823"/>
    <n v="137.16666666666666"/>
    <n v="37.409090909090907"/>
    <m/>
    <n v="22"/>
    <n v="347"/>
    <m/>
    <n v="9.0909090909090917"/>
    <n v="3"/>
    <n v="4"/>
    <n v="4"/>
    <s v="344"/>
    <s v="Needs Attention"/>
    <m/>
    <n v="347"/>
    <n v="0.9506849315068493"/>
    <n v="23.141210374639769"/>
    <n v="865.69164265129677"/>
    <n v="865.69164265129689"/>
    <n v="246.8194842406877"/>
    <d v="2013-12-20T00:00:00"/>
    <s v="Unique"/>
  </r>
  <r>
    <n v="905"/>
    <n v="1986"/>
    <s v="Graduation"/>
    <s v="Divorced"/>
    <n v="21846"/>
    <n v="1"/>
    <n v="0"/>
    <d v="2013-10-22T00:00:00"/>
    <n v="38"/>
    <n v="7"/>
    <n v="17"/>
    <n v="18"/>
    <n v="6"/>
    <n v="10"/>
    <n v="26"/>
    <x v="4"/>
    <x v="4"/>
    <n v="18"/>
    <n v="6"/>
    <n v="10"/>
    <n v="26"/>
    <n v="4"/>
    <n v="4"/>
    <n v="0"/>
    <n v="3"/>
    <n v="8"/>
    <n v="0"/>
    <n v="0"/>
    <n v="0"/>
    <n v="0"/>
    <n v="0"/>
    <n v="0"/>
    <n v="0"/>
    <x v="3"/>
    <n v="84"/>
    <n v="14"/>
    <n v="7.6363636363636367"/>
    <m/>
    <n v="11"/>
    <n v="347"/>
    <m/>
    <n v="36.363636363636367"/>
    <n v="4"/>
    <n v="2"/>
    <n v="2"/>
    <s v="422"/>
    <s v="Potential Loyalists"/>
    <m/>
    <n v="347"/>
    <n v="0.9506849315068493"/>
    <n v="11.570605187319885"/>
    <n v="88.357348703170032"/>
    <n v="88.357348703170032"/>
    <n v="233.89367816091954"/>
    <d v="2013-11-29T00:00:00"/>
    <s v="Unique"/>
  </r>
  <r>
    <n v="2895"/>
    <n v="1963"/>
    <s v="Graduation"/>
    <s v="Single"/>
    <n v="49980"/>
    <n v="0"/>
    <n v="1"/>
    <d v="2013-10-23T00:00:00"/>
    <n v="79"/>
    <n v="104"/>
    <n v="1"/>
    <n v="54"/>
    <n v="13"/>
    <n v="9"/>
    <n v="14"/>
    <x v="175"/>
    <x v="5"/>
    <n v="54"/>
    <n v="13"/>
    <n v="9"/>
    <n v="14"/>
    <n v="2"/>
    <n v="3"/>
    <n v="1"/>
    <n v="5"/>
    <n v="5"/>
    <n v="0"/>
    <n v="0"/>
    <n v="0"/>
    <n v="0"/>
    <n v="0"/>
    <n v="0"/>
    <n v="0"/>
    <x v="6"/>
    <n v="195"/>
    <n v="32.5"/>
    <n v="17.727272727272727"/>
    <m/>
    <n v="11"/>
    <n v="346"/>
    <m/>
    <n v="18.181818181818183"/>
    <n v="2"/>
    <n v="2"/>
    <n v="2"/>
    <s v="222"/>
    <s v="About to Sleep"/>
    <m/>
    <n v="346"/>
    <n v="0.94794520547945205"/>
    <n v="11.604046242774567"/>
    <n v="205.70809248554914"/>
    <n v="205.70809248554914"/>
    <n v="27.270114942528735"/>
    <d v="2014-01-10T00:00:00"/>
    <s v="Unique"/>
  </r>
  <r>
    <n v="6616"/>
    <n v="1975"/>
    <s v="Graduation"/>
    <s v="Together"/>
    <n v="59481"/>
    <n v="0"/>
    <n v="1"/>
    <d v="2013-10-23T00:00:00"/>
    <n v="47"/>
    <n v="178"/>
    <n v="3"/>
    <n v="85"/>
    <n v="71"/>
    <n v="66"/>
    <n v="58"/>
    <x v="517"/>
    <x v="8"/>
    <n v="85"/>
    <n v="71"/>
    <n v="66"/>
    <n v="58"/>
    <n v="2"/>
    <n v="3"/>
    <n v="3"/>
    <n v="8"/>
    <n v="2"/>
    <n v="0"/>
    <n v="0"/>
    <n v="0"/>
    <n v="0"/>
    <n v="0"/>
    <n v="0"/>
    <n v="0"/>
    <x v="0"/>
    <n v="461"/>
    <n v="76.833333333333329"/>
    <n v="28.8125"/>
    <m/>
    <n v="16"/>
    <n v="346"/>
    <m/>
    <n v="12.5"/>
    <n v="3"/>
    <n v="3"/>
    <n v="3"/>
    <s v="333"/>
    <s v="Needs Attention"/>
    <m/>
    <n v="346"/>
    <n v="0.94794520547945205"/>
    <n v="16.878612716763005"/>
    <n v="486.31502890173408"/>
    <n v="486.31502890173408"/>
    <n v="154.18103448275863"/>
    <d v="2013-12-09T00:00:00"/>
    <s v="Unique"/>
  </r>
  <r>
    <n v="10120"/>
    <n v="1955"/>
    <s v="Graduation"/>
    <s v="Together"/>
    <n v="38946"/>
    <n v="0"/>
    <n v="1"/>
    <d v="2013-10-24T00:00:00"/>
    <n v="84"/>
    <n v="116"/>
    <n v="6"/>
    <n v="82"/>
    <n v="6"/>
    <n v="6"/>
    <n v="41"/>
    <x v="454"/>
    <x v="43"/>
    <n v="82"/>
    <n v="6"/>
    <n v="6"/>
    <n v="41"/>
    <n v="2"/>
    <n v="3"/>
    <n v="1"/>
    <n v="6"/>
    <n v="5"/>
    <n v="0"/>
    <n v="0"/>
    <n v="0"/>
    <n v="0"/>
    <n v="0"/>
    <n v="0"/>
    <n v="0"/>
    <x v="1"/>
    <n v="257"/>
    <n v="42.833333333333336"/>
    <n v="21.416666666666668"/>
    <m/>
    <n v="12"/>
    <n v="345"/>
    <m/>
    <n v="16.666666666666664"/>
    <n v="1"/>
    <n v="2"/>
    <n v="3"/>
    <s v="123"/>
    <s v="Lost"/>
    <m/>
    <n v="345"/>
    <n v="0.9452054794520548"/>
    <n v="12.695652173913043"/>
    <n v="271.89855072463769"/>
    <n v="271.89855072463769"/>
    <n v="1319.4540229885058"/>
    <d v="2014-01-16T00:00:00"/>
    <s v="Unique"/>
  </r>
  <r>
    <n v="4541"/>
    <n v="1955"/>
    <s v="Graduation"/>
    <s v="Together"/>
    <n v="38946"/>
    <n v="0"/>
    <n v="1"/>
    <d v="2013-10-24T00:00:00"/>
    <n v="84"/>
    <n v="116"/>
    <n v="6"/>
    <n v="82"/>
    <n v="6"/>
    <n v="6"/>
    <n v="41"/>
    <x v="454"/>
    <x v="43"/>
    <n v="82"/>
    <n v="6"/>
    <n v="6"/>
    <n v="41"/>
    <n v="2"/>
    <n v="3"/>
    <n v="1"/>
    <n v="6"/>
    <n v="5"/>
    <n v="0"/>
    <n v="0"/>
    <n v="0"/>
    <n v="0"/>
    <n v="0"/>
    <n v="0"/>
    <n v="0"/>
    <x v="2"/>
    <n v="257"/>
    <n v="42.833333333333336"/>
    <n v="21.416666666666668"/>
    <m/>
    <n v="12"/>
    <n v="345"/>
    <m/>
    <n v="16.666666666666664"/>
    <n v="1"/>
    <n v="2"/>
    <n v="3"/>
    <s v="123"/>
    <s v="Lost"/>
    <m/>
    <n v="345"/>
    <n v="0.9452054794520548"/>
    <n v="12.695652173913043"/>
    <n v="271.89855072463769"/>
    <n v="271.89855072463769"/>
    <n v="424.7844827586207"/>
    <d v="2014-01-16T00:00:00"/>
    <s v="Unique"/>
  </r>
  <r>
    <n v="1628"/>
    <n v="1971"/>
    <s v="Graduation"/>
    <s v="Together"/>
    <n v="71796"/>
    <n v="0"/>
    <n v="0"/>
    <d v="2013-10-24T00:00:00"/>
    <n v="54"/>
    <n v="354"/>
    <n v="21"/>
    <n v="311"/>
    <n v="167"/>
    <n v="75"/>
    <n v="32"/>
    <x v="640"/>
    <x v="1"/>
    <n v="311"/>
    <n v="167"/>
    <n v="75"/>
    <n v="32"/>
    <n v="1"/>
    <n v="9"/>
    <n v="3"/>
    <n v="4"/>
    <n v="4"/>
    <n v="0"/>
    <n v="0"/>
    <n v="0"/>
    <n v="0"/>
    <n v="0"/>
    <n v="0"/>
    <n v="0"/>
    <x v="3"/>
    <n v="960"/>
    <n v="160"/>
    <n v="56.470588235294116"/>
    <m/>
    <n v="17"/>
    <n v="345"/>
    <m/>
    <n v="5.8823529411764701"/>
    <n v="3"/>
    <n v="3"/>
    <n v="4"/>
    <s v="334"/>
    <s v="Needs Attention"/>
    <m/>
    <n v="345"/>
    <n v="0.9452054794520548"/>
    <n v="17.985507246376812"/>
    <n v="1015.6521739130435"/>
    <n v="1015.6521739130435"/>
    <n v="88.357348703170032"/>
    <d v="2013-12-17T00:00:00"/>
    <s v="Unique"/>
  </r>
  <r>
    <n v="2337"/>
    <n v="1971"/>
    <s v="Graduation"/>
    <s v="Divorced"/>
    <n v="29819"/>
    <n v="1"/>
    <n v="0"/>
    <d v="2013-10-24T00:00:00"/>
    <n v="77"/>
    <n v="9"/>
    <n v="1"/>
    <n v="24"/>
    <n v="2"/>
    <n v="1"/>
    <n v="2"/>
    <x v="6"/>
    <x v="5"/>
    <n v="24"/>
    <n v="2"/>
    <n v="1"/>
    <n v="2"/>
    <n v="3"/>
    <n v="3"/>
    <n v="0"/>
    <n v="3"/>
    <n v="6"/>
    <n v="0"/>
    <n v="0"/>
    <n v="0"/>
    <n v="0"/>
    <n v="0"/>
    <n v="0"/>
    <n v="0"/>
    <x v="0"/>
    <n v="39"/>
    <n v="6.5"/>
    <n v="4.333333333333333"/>
    <m/>
    <n v="9"/>
    <n v="345"/>
    <m/>
    <n v="33.333333333333329"/>
    <n v="2"/>
    <n v="2"/>
    <n v="1"/>
    <s v="221"/>
    <s v="About to Sleep"/>
    <m/>
    <n v="345"/>
    <n v="0.9452054794520548"/>
    <n v="9.5217391304347831"/>
    <n v="41.260869565217391"/>
    <n v="41.260869565217391"/>
    <n v="865.69164265129689"/>
    <d v="2014-01-09T00:00:00"/>
    <s v="Unique"/>
  </r>
  <r>
    <n v="10323"/>
    <n v="1952"/>
    <s v="Graduation"/>
    <s v="Married"/>
    <n v="49413"/>
    <n v="0"/>
    <n v="1"/>
    <d v="2013-10-25T00:00:00"/>
    <n v="88"/>
    <n v="205"/>
    <n v="7"/>
    <n v="41"/>
    <n v="3"/>
    <n v="2"/>
    <n v="46"/>
    <x v="111"/>
    <x v="48"/>
    <n v="41"/>
    <n v="3"/>
    <n v="2"/>
    <n v="46"/>
    <n v="2"/>
    <n v="4"/>
    <n v="2"/>
    <n v="5"/>
    <n v="5"/>
    <n v="0"/>
    <n v="0"/>
    <n v="0"/>
    <n v="0"/>
    <n v="0"/>
    <n v="0"/>
    <n v="0"/>
    <x v="0"/>
    <n v="304"/>
    <n v="50.666666666666664"/>
    <n v="23.384615384615383"/>
    <m/>
    <n v="13"/>
    <n v="344"/>
    <m/>
    <n v="15.384615384615385"/>
    <n v="1"/>
    <n v="3"/>
    <n v="3"/>
    <s v="133"/>
    <s v="Lost"/>
    <m/>
    <n v="344"/>
    <n v="0.94246575342465755"/>
    <n v="13.79360465116279"/>
    <n v="322.55813953488365"/>
    <n v="322.55813953488371"/>
    <n v="205.70809248554914"/>
    <d v="2014-01-21T00:00:00"/>
    <s v="Unique"/>
  </r>
  <r>
    <n v="4580"/>
    <n v="1969"/>
    <s v="Graduation"/>
    <s v="Married"/>
    <n v="75759"/>
    <n v="0"/>
    <n v="0"/>
    <d v="2013-10-25T00:00:00"/>
    <n v="46"/>
    <n v="1394"/>
    <n v="22"/>
    <n v="708"/>
    <n v="89"/>
    <n v="91"/>
    <n v="182"/>
    <x v="641"/>
    <x v="83"/>
    <n v="708"/>
    <n v="89"/>
    <n v="91"/>
    <n v="182"/>
    <n v="1"/>
    <n v="9"/>
    <n v="7"/>
    <n v="9"/>
    <n v="5"/>
    <n v="1"/>
    <n v="0"/>
    <n v="1"/>
    <n v="0"/>
    <n v="1"/>
    <n v="1"/>
    <n v="0"/>
    <x v="3"/>
    <n v="2486"/>
    <n v="414.33333333333331"/>
    <n v="95.615384615384613"/>
    <m/>
    <n v="26"/>
    <n v="344"/>
    <m/>
    <n v="3.8461538461538463"/>
    <n v="3"/>
    <n v="5"/>
    <n v="5"/>
    <s v="355"/>
    <s v="Frequent Buyers"/>
    <m/>
    <n v="344"/>
    <n v="0.94246575342465755"/>
    <n v="27.587209302325579"/>
    <n v="2637.7616279069766"/>
    <n v="2637.7616279069766"/>
    <n v="41.260869565217391"/>
    <d v="2013-12-10T00:00:00"/>
    <s v="Unique"/>
  </r>
  <r>
    <n v="3967"/>
    <n v="1971"/>
    <s v="PhD"/>
    <s v="Married"/>
    <n v="78931"/>
    <n v="0"/>
    <n v="0"/>
    <d v="2013-10-25T00:00:00"/>
    <n v="19"/>
    <n v="331"/>
    <n v="197"/>
    <n v="170"/>
    <n v="58"/>
    <n v="152"/>
    <n v="35"/>
    <x v="642"/>
    <x v="144"/>
    <n v="170"/>
    <n v="58"/>
    <n v="152"/>
    <n v="35"/>
    <n v="1"/>
    <n v="2"/>
    <n v="8"/>
    <n v="13"/>
    <n v="1"/>
    <n v="0"/>
    <n v="0"/>
    <n v="0"/>
    <n v="0"/>
    <n v="0"/>
    <n v="0"/>
    <n v="0"/>
    <x v="2"/>
    <n v="943"/>
    <n v="157.16666666666666"/>
    <n v="39.291666666666664"/>
    <m/>
    <n v="24"/>
    <n v="344"/>
    <m/>
    <n v="4.1666666666666661"/>
    <n v="5"/>
    <n v="5"/>
    <n v="4"/>
    <s v="554"/>
    <s v="Loyal Customers"/>
    <m/>
    <n v="344"/>
    <n v="0.94246575342465755"/>
    <n v="25.465116279069768"/>
    <n v="1000.5668604651163"/>
    <n v="1000.5668604651163"/>
    <n v="1015.6521739130435"/>
    <d v="2013-11-13T00:00:00"/>
    <s v="Unique"/>
  </r>
  <r>
    <n v="3276"/>
    <n v="1976"/>
    <s v="2n Cycle"/>
    <s v="Together"/>
    <n v="36301"/>
    <n v="1"/>
    <n v="0"/>
    <d v="2013-10-25T00:00:00"/>
    <n v="53"/>
    <n v="11"/>
    <n v="12"/>
    <n v="35"/>
    <n v="3"/>
    <n v="5"/>
    <n v="12"/>
    <x v="138"/>
    <x v="27"/>
    <n v="35"/>
    <n v="3"/>
    <n v="5"/>
    <n v="12"/>
    <n v="1"/>
    <n v="3"/>
    <n v="0"/>
    <n v="3"/>
    <n v="7"/>
    <n v="0"/>
    <n v="0"/>
    <n v="0"/>
    <n v="0"/>
    <n v="0"/>
    <n v="0"/>
    <n v="0"/>
    <x v="3"/>
    <n v="78"/>
    <n v="13"/>
    <n v="11.142857142857142"/>
    <m/>
    <n v="7"/>
    <n v="344"/>
    <m/>
    <n v="14.285714285714285"/>
    <n v="3"/>
    <n v="1"/>
    <n v="2"/>
    <s v="312"/>
    <s v="Needs Attention"/>
    <m/>
    <n v="344"/>
    <n v="0.94246575342465755"/>
    <n v="7.4273255813953485"/>
    <n v="82.761627906976742"/>
    <n v="82.761627906976742"/>
    <n v="271.89855072463769"/>
    <d v="2013-12-17T00:00:00"/>
    <s v="Unique"/>
  </r>
  <r>
    <n v="1663"/>
    <n v="1978"/>
    <s v="PhD"/>
    <s v="Together"/>
    <n v="34043"/>
    <n v="1"/>
    <n v="0"/>
    <d v="2013-10-25T00:00:00"/>
    <n v="97"/>
    <n v="20"/>
    <n v="2"/>
    <n v="14"/>
    <n v="3"/>
    <n v="0"/>
    <n v="10"/>
    <x v="378"/>
    <x v="12"/>
    <n v="14"/>
    <n v="3"/>
    <s v=""/>
    <n v="10"/>
    <n v="1"/>
    <n v="2"/>
    <n v="0"/>
    <n v="2"/>
    <n v="9"/>
    <n v="0"/>
    <n v="0"/>
    <n v="0"/>
    <n v="0"/>
    <n v="0"/>
    <n v="0"/>
    <n v="0"/>
    <x v="0"/>
    <n v="49"/>
    <n v="8.1666666666666661"/>
    <n v="9.8000000000000007"/>
    <m/>
    <n v="5"/>
    <n v="344"/>
    <m/>
    <n v="20"/>
    <n v="1"/>
    <n v="1"/>
    <n v="1"/>
    <s v="111"/>
    <s v="Lost"/>
    <m/>
    <n v="344"/>
    <n v="0.94246575342465755"/>
    <n v="5.3052325581395348"/>
    <n v="51.991279069767444"/>
    <n v="51.991279069767444"/>
    <n v="469.13544668587895"/>
    <d v="2014-01-30T00:00:00"/>
    <s v="Unique"/>
  </r>
  <r>
    <n v="1232"/>
    <n v="1982"/>
    <s v="PhD"/>
    <s v="Together"/>
    <n v="70038"/>
    <n v="0"/>
    <n v="0"/>
    <d v="2013-10-25T00:00:00"/>
    <n v="54"/>
    <n v="587"/>
    <n v="54"/>
    <n v="348"/>
    <n v="71"/>
    <n v="54"/>
    <n v="130"/>
    <x v="119"/>
    <x v="35"/>
    <n v="348"/>
    <n v="71"/>
    <n v="54"/>
    <n v="130"/>
    <n v="1"/>
    <n v="4"/>
    <n v="4"/>
    <n v="8"/>
    <n v="2"/>
    <n v="0"/>
    <n v="0"/>
    <n v="0"/>
    <n v="0"/>
    <n v="0"/>
    <n v="0"/>
    <n v="0"/>
    <x v="5"/>
    <n v="1244"/>
    <n v="207.33333333333334"/>
    <n v="73.17647058823529"/>
    <m/>
    <n v="17"/>
    <n v="344"/>
    <m/>
    <n v="5.8823529411764701"/>
    <n v="3"/>
    <n v="3"/>
    <n v="5"/>
    <s v="335"/>
    <s v="Big Spenders"/>
    <m/>
    <n v="344"/>
    <n v="0.94246575342465755"/>
    <n v="18.037790697674417"/>
    <n v="1319.9418604651162"/>
    <n v="1319.9418604651162"/>
    <n v="271.89855072463769"/>
    <d v="2013-12-18T00:00:00"/>
    <s v="Unique"/>
  </r>
  <r>
    <n v="2345"/>
    <n v="1982"/>
    <s v="PhD"/>
    <s v="Together"/>
    <n v="70038"/>
    <n v="0"/>
    <n v="0"/>
    <d v="2013-10-25T00:00:00"/>
    <n v="54"/>
    <n v="587"/>
    <n v="54"/>
    <n v="348"/>
    <n v="71"/>
    <n v="54"/>
    <n v="130"/>
    <x v="119"/>
    <x v="35"/>
    <n v="348"/>
    <n v="71"/>
    <n v="54"/>
    <n v="130"/>
    <n v="1"/>
    <n v="4"/>
    <n v="4"/>
    <n v="8"/>
    <n v="2"/>
    <n v="0"/>
    <n v="0"/>
    <n v="0"/>
    <n v="0"/>
    <n v="0"/>
    <n v="0"/>
    <n v="0"/>
    <x v="4"/>
    <n v="1244"/>
    <n v="207.33333333333334"/>
    <n v="73.17647058823529"/>
    <m/>
    <n v="17"/>
    <n v="344"/>
    <m/>
    <n v="5.8823529411764701"/>
    <n v="3"/>
    <n v="3"/>
    <n v="5"/>
    <s v="335"/>
    <s v="Big Spenders"/>
    <m/>
    <n v="344"/>
    <n v="0.94246575342465755"/>
    <n v="18.037790697674417"/>
    <n v="1319.9418604651162"/>
    <n v="1319.9418604651162"/>
    <n v="486.31502890173408"/>
    <d v="2013-12-18T00:00:00"/>
    <s v="Unique"/>
  </r>
  <r>
    <n v="7409"/>
    <n v="1970"/>
    <s v="Graduation"/>
    <s v="Together"/>
    <n v="53187"/>
    <n v="1"/>
    <n v="0"/>
    <d v="2013-10-26T00:00:00"/>
    <n v="66"/>
    <n v="211"/>
    <n v="2"/>
    <n v="30"/>
    <n v="7"/>
    <n v="7"/>
    <n v="10"/>
    <x v="643"/>
    <x v="12"/>
    <n v="30"/>
    <n v="7"/>
    <n v="7"/>
    <n v="10"/>
    <n v="2"/>
    <n v="4"/>
    <n v="1"/>
    <n v="6"/>
    <n v="5"/>
    <n v="0"/>
    <n v="0"/>
    <n v="0"/>
    <n v="0"/>
    <n v="0"/>
    <n v="0"/>
    <n v="0"/>
    <x v="0"/>
    <n v="267"/>
    <n v="44.5"/>
    <n v="20.53846153846154"/>
    <m/>
    <n v="13"/>
    <n v="343"/>
    <m/>
    <n v="15.384615384615385"/>
    <n v="2"/>
    <n v="3"/>
    <n v="3"/>
    <s v="233"/>
    <s v="About to Sleep"/>
    <m/>
    <n v="343"/>
    <n v="0.9397260273972603"/>
    <n v="13.833819241982507"/>
    <n v="284.1253644314869"/>
    <n v="284.1253644314869"/>
    <n v="51.991279069767444"/>
    <d v="2013-12-31T00:00:00"/>
    <s v="Unique"/>
  </r>
  <r>
    <n v="2324"/>
    <n v="1972"/>
    <s v="Graduation"/>
    <s v="Together"/>
    <n v="77044"/>
    <n v="0"/>
    <n v="1"/>
    <d v="2013-10-27T00:00:00"/>
    <n v="12"/>
    <n v="625"/>
    <n v="38"/>
    <n v="242"/>
    <n v="50"/>
    <n v="34"/>
    <n v="76"/>
    <x v="607"/>
    <x v="94"/>
    <n v="242"/>
    <n v="50"/>
    <n v="34"/>
    <n v="76"/>
    <n v="2"/>
    <n v="7"/>
    <n v="11"/>
    <n v="11"/>
    <n v="4"/>
    <n v="0"/>
    <n v="0"/>
    <n v="1"/>
    <n v="0"/>
    <n v="0"/>
    <n v="0"/>
    <n v="0"/>
    <x v="0"/>
    <n v="1065"/>
    <n v="177.5"/>
    <n v="34.354838709677416"/>
    <m/>
    <n v="31"/>
    <n v="342"/>
    <m/>
    <n v="6.4516129032258061"/>
    <n v="5"/>
    <n v="5"/>
    <n v="4"/>
    <s v="554"/>
    <s v="Loyal Customers"/>
    <m/>
    <n v="342"/>
    <n v="0.93698630136986305"/>
    <n v="33.084795321637422"/>
    <n v="1136.6228070175437"/>
    <n v="1136.6228070175439"/>
    <n v="1319.9418604651162"/>
    <d v="2013-11-08T00:00:00"/>
    <s v="Unique"/>
  </r>
  <r>
    <n v="5423"/>
    <n v="1983"/>
    <s v="Graduation"/>
    <s v="Together"/>
    <n v="28359"/>
    <n v="1"/>
    <n v="0"/>
    <d v="2013-10-27T00:00:00"/>
    <n v="35"/>
    <n v="6"/>
    <n v="0"/>
    <n v="5"/>
    <n v="2"/>
    <n v="1"/>
    <n v="2"/>
    <x v="167"/>
    <x v="0"/>
    <n v="5"/>
    <n v="2"/>
    <n v="1"/>
    <n v="2"/>
    <n v="1"/>
    <n v="1"/>
    <n v="0"/>
    <n v="2"/>
    <n v="7"/>
    <n v="0"/>
    <n v="0"/>
    <n v="0"/>
    <n v="0"/>
    <n v="0"/>
    <n v="0"/>
    <n v="0"/>
    <x v="3"/>
    <n v="16"/>
    <n v="2.6666666666666665"/>
    <n v="4"/>
    <m/>
    <n v="4"/>
    <n v="342"/>
    <m/>
    <n v="25"/>
    <n v="4"/>
    <n v="1"/>
    <n v="1"/>
    <s v="411"/>
    <s v="Potential Loyalists"/>
    <m/>
    <n v="342"/>
    <n v="0.93698630136986305"/>
    <n v="4.269005847953216"/>
    <n v="17.076023391812864"/>
    <n v="17.076023391812864"/>
    <n v="1319.9418604651162"/>
    <d v="2013-12-01T00:00:00"/>
    <s v="Unique"/>
  </r>
  <r>
    <n v="6340"/>
    <n v="1985"/>
    <s v="Graduation"/>
    <s v="Single"/>
    <n v="29938"/>
    <n v="1"/>
    <n v="0"/>
    <d v="2013-10-27T00:00:00"/>
    <n v="52"/>
    <n v="3"/>
    <n v="3"/>
    <n v="7"/>
    <n v="0"/>
    <n v="2"/>
    <n v="11"/>
    <x v="13"/>
    <x v="8"/>
    <n v="7"/>
    <s v=""/>
    <n v="2"/>
    <n v="11"/>
    <n v="2"/>
    <n v="1"/>
    <n v="0"/>
    <n v="3"/>
    <n v="6"/>
    <n v="0"/>
    <n v="0"/>
    <n v="0"/>
    <n v="0"/>
    <n v="0"/>
    <n v="0"/>
    <n v="0"/>
    <x v="3"/>
    <n v="26"/>
    <n v="4.333333333333333"/>
    <n v="4.333333333333333"/>
    <m/>
    <n v="6"/>
    <n v="342"/>
    <m/>
    <n v="33.333333333333329"/>
    <n v="3"/>
    <n v="1"/>
    <n v="1"/>
    <s v="311"/>
    <s v="Needs Attention"/>
    <m/>
    <n v="342"/>
    <n v="0.93698630136986305"/>
    <n v="6.4035087719298245"/>
    <n v="27.748538011695903"/>
    <n v="27.748538011695906"/>
    <n v="322.55813953488371"/>
    <d v="2013-12-18T00:00:00"/>
    <s v="Unique"/>
  </r>
  <r>
    <n v="9185"/>
    <n v="1966"/>
    <s v="PhD"/>
    <s v="Single"/>
    <n v="69759"/>
    <n v="0"/>
    <n v="0"/>
    <d v="2013-10-28T00:00:00"/>
    <n v="38"/>
    <n v="452"/>
    <n v="20"/>
    <n v="514"/>
    <n v="13"/>
    <n v="30"/>
    <n v="0"/>
    <x v="108"/>
    <x v="54"/>
    <n v="514"/>
    <n v="13"/>
    <n v="30"/>
    <s v=""/>
    <n v="3"/>
    <n v="4"/>
    <n v="6"/>
    <n v="5"/>
    <n v="3"/>
    <n v="0"/>
    <n v="0"/>
    <n v="0"/>
    <n v="0"/>
    <n v="0"/>
    <n v="1"/>
    <n v="0"/>
    <x v="0"/>
    <n v="1029"/>
    <n v="171.5"/>
    <n v="57.166666666666664"/>
    <m/>
    <n v="18"/>
    <n v="341"/>
    <m/>
    <n v="16.666666666666664"/>
    <n v="4"/>
    <n v="4"/>
    <n v="4"/>
    <s v="444"/>
    <s v="Potential Loyalists"/>
    <m/>
    <n v="341"/>
    <n v="0.9342465753424658"/>
    <n v="19.266862170087975"/>
    <n v="1101.4222873900292"/>
    <n v="1101.4222873900292"/>
    <n v="284.1253644314869"/>
    <d v="2013-12-05T00:00:00"/>
    <s v="Unique"/>
  </r>
  <r>
    <n v="2826"/>
    <n v="1967"/>
    <s v="Graduation"/>
    <s v="Married"/>
    <n v="22574"/>
    <n v="2"/>
    <n v="1"/>
    <d v="2013-10-28T00:00:00"/>
    <n v="28"/>
    <n v="25"/>
    <n v="0"/>
    <n v="8"/>
    <n v="2"/>
    <n v="0"/>
    <n v="2"/>
    <x v="362"/>
    <x v="0"/>
    <n v="8"/>
    <n v="2"/>
    <s v=""/>
    <n v="2"/>
    <n v="2"/>
    <n v="2"/>
    <n v="0"/>
    <n v="3"/>
    <n v="7"/>
    <n v="0"/>
    <n v="0"/>
    <n v="0"/>
    <n v="0"/>
    <n v="0"/>
    <n v="0"/>
    <n v="0"/>
    <x v="0"/>
    <n v="37"/>
    <n v="6.166666666666667"/>
    <n v="5.2857142857142856"/>
    <m/>
    <n v="7"/>
    <n v="341"/>
    <m/>
    <n v="28.571428571428569"/>
    <n v="4"/>
    <n v="1"/>
    <n v="1"/>
    <s v="411"/>
    <s v="Potential Loyalists"/>
    <m/>
    <n v="341"/>
    <n v="0.9342465753424658"/>
    <n v="7.4926686217008793"/>
    <n v="39.604105571847505"/>
    <n v="39.604105571847505"/>
    <n v="17.076023391812864"/>
    <d v="2013-11-25T00:00:00"/>
    <s v="Unique"/>
  </r>
  <r>
    <n v="6222"/>
    <n v="1967"/>
    <s v="Graduation"/>
    <s v="Married"/>
    <n v="22574"/>
    <n v="2"/>
    <n v="1"/>
    <d v="2013-10-28T00:00:00"/>
    <n v="28"/>
    <n v="25"/>
    <n v="0"/>
    <n v="8"/>
    <n v="2"/>
    <n v="0"/>
    <n v="2"/>
    <x v="362"/>
    <x v="0"/>
    <n v="8"/>
    <n v="2"/>
    <s v=""/>
    <n v="2"/>
    <n v="2"/>
    <n v="2"/>
    <n v="0"/>
    <n v="3"/>
    <n v="7"/>
    <n v="0"/>
    <n v="0"/>
    <n v="0"/>
    <n v="0"/>
    <n v="0"/>
    <n v="0"/>
    <n v="0"/>
    <x v="0"/>
    <n v="37"/>
    <n v="6.166666666666667"/>
    <n v="5.2857142857142856"/>
    <m/>
    <n v="7"/>
    <n v="341"/>
    <m/>
    <n v="28.571428571428569"/>
    <n v="4"/>
    <n v="1"/>
    <n v="1"/>
    <s v="411"/>
    <s v="Potential Loyalists"/>
    <m/>
    <n v="341"/>
    <n v="0.9342465753424658"/>
    <n v="7.4926686217008793"/>
    <n v="39.604105571847505"/>
    <n v="39.604105571847505"/>
    <n v="27.748538011695906"/>
    <d v="2013-11-25T00:00:00"/>
    <s v="Unique"/>
  </r>
  <r>
    <n v="313"/>
    <n v="1968"/>
    <s v="Graduation"/>
    <s v="Widow"/>
    <n v="73455"/>
    <n v="0"/>
    <n v="0"/>
    <d v="2013-10-28T00:00:00"/>
    <n v="98"/>
    <n v="901"/>
    <n v="61"/>
    <n v="757"/>
    <n v="186"/>
    <n v="163"/>
    <n v="20"/>
    <x v="495"/>
    <x v="80"/>
    <n v="757"/>
    <n v="186"/>
    <n v="163"/>
    <n v="20"/>
    <n v="1"/>
    <n v="6"/>
    <n v="5"/>
    <n v="10"/>
    <n v="3"/>
    <n v="0"/>
    <n v="0"/>
    <n v="0"/>
    <n v="1"/>
    <n v="0"/>
    <n v="0"/>
    <n v="0"/>
    <x v="3"/>
    <n v="2088"/>
    <n v="348"/>
    <n v="94.909090909090907"/>
    <m/>
    <n v="22"/>
    <n v="341"/>
    <m/>
    <n v="4.5454545454545459"/>
    <n v="1"/>
    <n v="4"/>
    <n v="5"/>
    <s v="145"/>
    <s v="Big Spenders"/>
    <m/>
    <n v="341"/>
    <n v="0.9342465753424658"/>
    <n v="23.548387096774192"/>
    <n v="2234.9560117302049"/>
    <n v="2234.9560117302053"/>
    <n v="82.761627906976742"/>
    <d v="2014-02-03T00:00:00"/>
    <s v="Unique"/>
  </r>
  <r>
    <n v="8135"/>
    <n v="1986"/>
    <s v="Master"/>
    <s v="Married"/>
    <n v="27161"/>
    <n v="1"/>
    <n v="0"/>
    <d v="2013-10-28T00:00:00"/>
    <n v="41"/>
    <n v="7"/>
    <n v="4"/>
    <n v="23"/>
    <n v="7"/>
    <n v="0"/>
    <n v="11"/>
    <x v="4"/>
    <x v="16"/>
    <n v="23"/>
    <n v="7"/>
    <s v=""/>
    <n v="11"/>
    <n v="1"/>
    <n v="1"/>
    <n v="0"/>
    <n v="3"/>
    <n v="7"/>
    <n v="0"/>
    <n v="0"/>
    <n v="0"/>
    <n v="0"/>
    <n v="0"/>
    <n v="0"/>
    <n v="0"/>
    <x v="3"/>
    <n v="52"/>
    <n v="8.6666666666666661"/>
    <n v="10.4"/>
    <m/>
    <n v="5"/>
    <n v="341"/>
    <m/>
    <n v="20"/>
    <n v="3"/>
    <n v="1"/>
    <n v="1"/>
    <s v="311"/>
    <s v="Needs Attention"/>
    <m/>
    <n v="341"/>
    <n v="0.9342465753424658"/>
    <n v="5.3519061583577709"/>
    <n v="55.659824046920818"/>
    <n v="55.659824046920818"/>
    <n v="1000.5668604651163"/>
    <d v="2013-12-08T00:00:00"/>
    <s v="Unique"/>
  </r>
  <r>
    <n v="5286"/>
    <n v="1987"/>
    <s v="Master"/>
    <s v="Single"/>
    <n v="41020"/>
    <n v="0"/>
    <n v="0"/>
    <d v="2013-10-28T00:00:00"/>
    <n v="68"/>
    <n v="112"/>
    <n v="1"/>
    <n v="54"/>
    <n v="7"/>
    <n v="7"/>
    <n v="36"/>
    <x v="46"/>
    <x v="5"/>
    <n v="54"/>
    <n v="7"/>
    <n v="7"/>
    <n v="36"/>
    <n v="1"/>
    <n v="3"/>
    <n v="2"/>
    <n v="4"/>
    <n v="3"/>
    <n v="0"/>
    <n v="0"/>
    <n v="0"/>
    <n v="0"/>
    <n v="0"/>
    <n v="0"/>
    <n v="0"/>
    <x v="2"/>
    <n v="217"/>
    <n v="36.166666666666664"/>
    <n v="21.7"/>
    <m/>
    <n v="10"/>
    <n v="341"/>
    <m/>
    <n v="10"/>
    <n v="2"/>
    <n v="2"/>
    <n v="3"/>
    <s v="223"/>
    <s v="About to Sleep"/>
    <m/>
    <n v="341"/>
    <n v="0.9342465753424658"/>
    <n v="10.703812316715542"/>
    <n v="232.27272727272725"/>
    <n v="232.27272727272725"/>
    <n v="2637.7616279069766"/>
    <d v="2014-01-04T00:00:00"/>
    <s v="Unique"/>
  </r>
  <r>
    <n v="6406"/>
    <n v="1988"/>
    <s v="Master"/>
    <s v="Married"/>
    <n v="78285"/>
    <n v="0"/>
    <n v="0"/>
    <d v="2013-10-28T00:00:00"/>
    <n v="13"/>
    <n v="647"/>
    <n v="107"/>
    <n v="391"/>
    <n v="175"/>
    <n v="67"/>
    <n v="40"/>
    <x v="644"/>
    <x v="75"/>
    <n v="391"/>
    <n v="175"/>
    <n v="67"/>
    <n v="40"/>
    <n v="1"/>
    <n v="6"/>
    <n v="4"/>
    <n v="10"/>
    <n v="3"/>
    <n v="0"/>
    <n v="0"/>
    <n v="0"/>
    <n v="0"/>
    <n v="0"/>
    <n v="0"/>
    <n v="0"/>
    <x v="5"/>
    <n v="1427"/>
    <n v="237.83333333333334"/>
    <n v="67.952380952380949"/>
    <m/>
    <n v="21"/>
    <n v="341"/>
    <m/>
    <n v="4.7619047619047619"/>
    <n v="5"/>
    <n v="4"/>
    <n v="5"/>
    <s v="545"/>
    <s v="Loyal Customers"/>
    <m/>
    <n v="341"/>
    <n v="0.9342465753424658"/>
    <n v="22.478005865102638"/>
    <n v="1527.4340175953078"/>
    <n v="1527.4340175953078"/>
    <n v="2234.9560117302053"/>
    <d v="2013-11-10T00:00:00"/>
    <s v="Unique"/>
  </r>
  <r>
    <n v="7600"/>
    <n v="1992"/>
    <s v="Basic"/>
    <s v="Single"/>
    <n v="15253"/>
    <n v="1"/>
    <n v="0"/>
    <d v="2013-10-28T00:00:00"/>
    <n v="13"/>
    <n v="1"/>
    <n v="3"/>
    <n v="3"/>
    <n v="8"/>
    <n v="1"/>
    <n v="13"/>
    <x v="42"/>
    <x v="8"/>
    <n v="3"/>
    <n v="8"/>
    <n v="1"/>
    <n v="13"/>
    <n v="2"/>
    <n v="1"/>
    <n v="0"/>
    <n v="3"/>
    <n v="7"/>
    <n v="0"/>
    <n v="0"/>
    <n v="0"/>
    <n v="0"/>
    <n v="0"/>
    <n v="0"/>
    <n v="0"/>
    <x v="2"/>
    <n v="29"/>
    <n v="4.833333333333333"/>
    <n v="4.833333333333333"/>
    <m/>
    <n v="6"/>
    <n v="341"/>
    <m/>
    <n v="33.333333333333329"/>
    <n v="5"/>
    <n v="1"/>
    <n v="1"/>
    <s v="511"/>
    <s v="Others"/>
    <m/>
    <n v="341"/>
    <n v="0.9342465753424658"/>
    <n v="6.4222873900293251"/>
    <n v="31.041055718475068"/>
    <n v="31.041055718475072"/>
    <n v="1136.6228070175439"/>
    <d v="2013-11-10T00:00:00"/>
    <s v="Unique"/>
  </r>
  <r>
    <n v="11075"/>
    <n v="1978"/>
    <s v="Graduation"/>
    <s v="Married"/>
    <n v="51267"/>
    <n v="1"/>
    <n v="1"/>
    <d v="2013-10-29T00:00:00"/>
    <n v="37"/>
    <n v="183"/>
    <n v="2"/>
    <n v="64"/>
    <n v="7"/>
    <n v="2"/>
    <n v="12"/>
    <x v="369"/>
    <x v="12"/>
    <n v="64"/>
    <n v="7"/>
    <n v="2"/>
    <n v="12"/>
    <n v="4"/>
    <n v="3"/>
    <n v="3"/>
    <n v="5"/>
    <n v="4"/>
    <n v="0"/>
    <n v="0"/>
    <n v="0"/>
    <n v="0"/>
    <n v="0"/>
    <n v="0"/>
    <n v="0"/>
    <x v="2"/>
    <n v="270"/>
    <n v="45"/>
    <n v="18"/>
    <m/>
    <n v="15"/>
    <n v="340"/>
    <m/>
    <n v="26.666666666666668"/>
    <n v="4"/>
    <n v="3"/>
    <n v="3"/>
    <s v="433"/>
    <s v="Potential Loyalists"/>
    <m/>
    <n v="340"/>
    <n v="0.93150684931506844"/>
    <n v="16.102941176470591"/>
    <n v="289.85294117647061"/>
    <n v="289.85294117647061"/>
    <n v="55.659824046920818"/>
    <d v="2013-12-05T00:00:00"/>
    <s v="Unique"/>
  </r>
  <r>
    <n v="2894"/>
    <n v="1985"/>
    <s v="Graduation"/>
    <s v="Single"/>
    <n v="72903"/>
    <n v="0"/>
    <n v="0"/>
    <d v="2013-10-29T00:00:00"/>
    <n v="74"/>
    <n v="1067"/>
    <n v="138"/>
    <n v="750"/>
    <n v="0"/>
    <n v="19"/>
    <n v="39"/>
    <x v="645"/>
    <x v="79"/>
    <n v="750"/>
    <s v=""/>
    <n v="19"/>
    <n v="39"/>
    <n v="1"/>
    <n v="7"/>
    <n v="5"/>
    <n v="8"/>
    <n v="4"/>
    <n v="1"/>
    <n v="0"/>
    <n v="0"/>
    <n v="1"/>
    <n v="1"/>
    <n v="1"/>
    <n v="0"/>
    <x v="0"/>
    <n v="2013"/>
    <n v="335.5"/>
    <n v="95.857142857142861"/>
    <m/>
    <n v="21"/>
    <n v="340"/>
    <m/>
    <n v="4.7619047619047619"/>
    <n v="2"/>
    <n v="4"/>
    <n v="5"/>
    <s v="245"/>
    <s v="Big Spenders"/>
    <m/>
    <n v="340"/>
    <n v="0.93150684931506844"/>
    <n v="22.544117647058826"/>
    <n v="2161.0147058823532"/>
    <n v="2161.0147058823532"/>
    <n v="232.27272727272725"/>
    <d v="2014-01-11T00:00:00"/>
    <s v="Unique"/>
  </r>
  <r>
    <n v="3068"/>
    <n v="1990"/>
    <s v="Graduation"/>
    <s v="Married"/>
    <n v="18351"/>
    <n v="0"/>
    <n v="0"/>
    <d v="2013-10-29T00:00:00"/>
    <n v="1"/>
    <n v="1"/>
    <n v="12"/>
    <n v="9"/>
    <n v="0"/>
    <n v="14"/>
    <n v="7"/>
    <x v="42"/>
    <x v="27"/>
    <n v="9"/>
    <s v=""/>
    <n v="14"/>
    <n v="7"/>
    <n v="1"/>
    <n v="2"/>
    <n v="0"/>
    <n v="3"/>
    <n v="7"/>
    <n v="0"/>
    <n v="0"/>
    <n v="0"/>
    <n v="0"/>
    <n v="0"/>
    <n v="0"/>
    <n v="0"/>
    <x v="0"/>
    <n v="43"/>
    <n v="7.166666666666667"/>
    <n v="7.166666666666667"/>
    <m/>
    <n v="6"/>
    <n v="340"/>
    <m/>
    <n v="16.666666666666664"/>
    <n v="5"/>
    <n v="1"/>
    <n v="1"/>
    <s v="511"/>
    <s v="Others"/>
    <m/>
    <n v="340"/>
    <n v="0.93150684931506844"/>
    <n v="6.4411764705882355"/>
    <n v="46.161764705882355"/>
    <n v="46.161764705882355"/>
    <n v="1101.4222873900292"/>
    <d v="2013-10-30T00:00:00"/>
    <s v="Unique"/>
  </r>
  <r>
    <n v="3388"/>
    <n v="1967"/>
    <s v="Graduation"/>
    <s v="Divorced"/>
    <n v="70844"/>
    <n v="1"/>
    <n v="1"/>
    <d v="2013-10-30T00:00:00"/>
    <n v="16"/>
    <n v="129"/>
    <n v="26"/>
    <n v="67"/>
    <n v="3"/>
    <n v="67"/>
    <n v="2"/>
    <x v="646"/>
    <x v="36"/>
    <n v="67"/>
    <n v="3"/>
    <n v="67"/>
    <n v="2"/>
    <n v="5"/>
    <n v="6"/>
    <n v="1"/>
    <n v="5"/>
    <n v="7"/>
    <n v="0"/>
    <n v="0"/>
    <n v="0"/>
    <n v="0"/>
    <n v="0"/>
    <n v="0"/>
    <n v="0"/>
    <x v="5"/>
    <n v="294"/>
    <n v="49"/>
    <n v="17.294117647058822"/>
    <m/>
    <n v="17"/>
    <n v="339"/>
    <m/>
    <n v="29.411764705882355"/>
    <n v="5"/>
    <n v="3"/>
    <n v="3"/>
    <s v="533"/>
    <s v="Loyal Customers"/>
    <m/>
    <n v="339"/>
    <n v="0.92876712328767119"/>
    <n v="18.303834808259587"/>
    <n v="316.54867256637169"/>
    <n v="316.54867256637169"/>
    <n v="39.604105571847505"/>
    <d v="2013-11-15T00:00:00"/>
    <s v="Unique"/>
  </r>
  <r>
    <n v="1676"/>
    <n v="1975"/>
    <s v="Graduation"/>
    <s v="Married"/>
    <n v="43057"/>
    <n v="0"/>
    <n v="1"/>
    <d v="2013-10-30T00:00:00"/>
    <n v="30"/>
    <n v="213"/>
    <n v="2"/>
    <n v="44"/>
    <n v="0"/>
    <n v="2"/>
    <n v="5"/>
    <x v="516"/>
    <x v="12"/>
    <n v="44"/>
    <s v=""/>
    <n v="2"/>
    <n v="5"/>
    <n v="4"/>
    <n v="4"/>
    <n v="2"/>
    <n v="5"/>
    <n v="5"/>
    <n v="0"/>
    <n v="0"/>
    <n v="0"/>
    <n v="0"/>
    <n v="0"/>
    <n v="0"/>
    <n v="0"/>
    <x v="0"/>
    <n v="266"/>
    <n v="44.333333333333336"/>
    <n v="17.733333333333334"/>
    <m/>
    <n v="15"/>
    <n v="339"/>
    <m/>
    <n v="26.666666666666668"/>
    <n v="4"/>
    <n v="3"/>
    <n v="3"/>
    <s v="433"/>
    <s v="Potential Loyalists"/>
    <m/>
    <n v="339"/>
    <n v="0.92876712328767119"/>
    <n v="16.150442477876108"/>
    <n v="286.40117994100302"/>
    <n v="286.40117994100297"/>
    <n v="39.604105571847505"/>
    <d v="2013-11-29T00:00:00"/>
    <s v="Unique"/>
  </r>
  <r>
    <n v="3969"/>
    <n v="1974"/>
    <s v="Master"/>
    <s v="Together"/>
    <n v="43018"/>
    <n v="0"/>
    <n v="1"/>
    <d v="2013-11-01T00:00:00"/>
    <n v="46"/>
    <n v="35"/>
    <n v="4"/>
    <n v="17"/>
    <n v="7"/>
    <n v="6"/>
    <n v="64"/>
    <x v="375"/>
    <x v="16"/>
    <n v="17"/>
    <n v="7"/>
    <n v="6"/>
    <n v="64"/>
    <n v="1"/>
    <n v="2"/>
    <n v="2"/>
    <n v="2"/>
    <n v="5"/>
    <n v="0"/>
    <n v="0"/>
    <n v="0"/>
    <n v="0"/>
    <n v="0"/>
    <n v="0"/>
    <n v="0"/>
    <x v="5"/>
    <n v="133"/>
    <n v="22.166666666666668"/>
    <n v="19"/>
    <m/>
    <n v="7"/>
    <n v="337"/>
    <m/>
    <n v="14.285714285714285"/>
    <n v="3"/>
    <n v="1"/>
    <n v="2"/>
    <s v="312"/>
    <s v="Needs Attention"/>
    <m/>
    <n v="337"/>
    <n v="0.92328767123287669"/>
    <n v="7.5816023738872405"/>
    <n v="144.05044510385756"/>
    <n v="144.05044510385758"/>
    <n v="31.041055718475072"/>
    <d v="2013-12-17T00:00:00"/>
    <s v="Unique"/>
  </r>
  <r>
    <n v="9316"/>
    <n v="1952"/>
    <s v="Basic"/>
    <s v="Together"/>
    <n v="13084"/>
    <n v="0"/>
    <n v="0"/>
    <d v="2013-11-02T00:00:00"/>
    <n v="29"/>
    <n v="2"/>
    <n v="0"/>
    <n v="7"/>
    <n v="3"/>
    <n v="7"/>
    <n v="10"/>
    <x v="95"/>
    <x v="0"/>
    <n v="7"/>
    <n v="3"/>
    <n v="7"/>
    <n v="10"/>
    <n v="1"/>
    <n v="1"/>
    <n v="0"/>
    <n v="3"/>
    <n v="6"/>
    <n v="0"/>
    <n v="0"/>
    <n v="0"/>
    <n v="0"/>
    <n v="0"/>
    <n v="0"/>
    <n v="0"/>
    <x v="1"/>
    <n v="29"/>
    <n v="4.833333333333333"/>
    <n v="5.8"/>
    <m/>
    <n v="5"/>
    <n v="336"/>
    <m/>
    <n v="20"/>
    <n v="4"/>
    <n v="1"/>
    <n v="1"/>
    <s v="411"/>
    <s v="Potential Loyalists"/>
    <m/>
    <n v="336"/>
    <n v="0.92054794520547945"/>
    <n v="5.4315476190476195"/>
    <n v="31.502976190476193"/>
    <n v="31.50297619047619"/>
    <n v="46.161764705882355"/>
    <d v="2013-12-01T00:00:00"/>
    <s v="Unique"/>
  </r>
  <r>
    <n v="4220"/>
    <n v="1970"/>
    <s v="PhD"/>
    <s v="Married"/>
    <n v="59892"/>
    <n v="0"/>
    <n v="1"/>
    <d v="2013-11-02T00:00:00"/>
    <n v="26"/>
    <n v="73"/>
    <n v="0"/>
    <n v="13"/>
    <n v="0"/>
    <n v="1"/>
    <n v="0"/>
    <x v="67"/>
    <x v="0"/>
    <n v="13"/>
    <s v=""/>
    <n v="1"/>
    <s v=""/>
    <n v="1"/>
    <n v="2"/>
    <n v="1"/>
    <n v="3"/>
    <n v="3"/>
    <n v="0"/>
    <n v="0"/>
    <n v="0"/>
    <n v="0"/>
    <n v="0"/>
    <n v="0"/>
    <n v="0"/>
    <x v="2"/>
    <n v="87"/>
    <n v="14.5"/>
    <n v="12.428571428571429"/>
    <m/>
    <n v="7"/>
    <n v="336"/>
    <m/>
    <n v="14.285714285714285"/>
    <n v="4"/>
    <n v="1"/>
    <n v="2"/>
    <s v="412"/>
    <s v="Potential Loyalists"/>
    <m/>
    <n v="336"/>
    <n v="0.92054794520547945"/>
    <n v="7.604166666666667"/>
    <n v="94.508928571428584"/>
    <n v="94.508928571428569"/>
    <n v="286.40117994100297"/>
    <d v="2013-11-28T00:00:00"/>
    <s v="Unique"/>
  </r>
  <r>
    <n v="5077"/>
    <n v="1979"/>
    <s v="Graduation"/>
    <s v="Together"/>
    <n v="77298"/>
    <n v="0"/>
    <n v="1"/>
    <d v="2013-11-02T00:00:00"/>
    <n v="46"/>
    <n v="425"/>
    <n v="115"/>
    <n v="292"/>
    <n v="23"/>
    <n v="35"/>
    <n v="79"/>
    <x v="647"/>
    <x v="142"/>
    <n v="292"/>
    <n v="23"/>
    <n v="35"/>
    <n v="79"/>
    <n v="1"/>
    <n v="6"/>
    <n v="6"/>
    <n v="11"/>
    <n v="3"/>
    <n v="0"/>
    <n v="0"/>
    <n v="0"/>
    <n v="0"/>
    <n v="0"/>
    <n v="0"/>
    <n v="0"/>
    <x v="2"/>
    <n v="969"/>
    <n v="161.5"/>
    <n v="40.375"/>
    <m/>
    <n v="24"/>
    <n v="336"/>
    <m/>
    <n v="4.1666666666666661"/>
    <n v="3"/>
    <n v="5"/>
    <n v="4"/>
    <s v="354"/>
    <s v="Frequent Buyers"/>
    <m/>
    <n v="336"/>
    <n v="0.92054794520547945"/>
    <n v="26.071428571428573"/>
    <n v="1052.6339285714287"/>
    <n v="1052.6339285714287"/>
    <n v="2161.0147058823532"/>
    <d v="2013-12-18T00:00:00"/>
    <s v="Unique"/>
  </r>
  <r>
    <n v="6173"/>
    <n v="1979"/>
    <s v="Graduation"/>
    <s v="Together"/>
    <n v="77298"/>
    <n v="0"/>
    <n v="1"/>
    <d v="2013-11-02T00:00:00"/>
    <n v="46"/>
    <n v="425"/>
    <n v="115"/>
    <n v="292"/>
    <n v="23"/>
    <n v="35"/>
    <n v="79"/>
    <x v="647"/>
    <x v="142"/>
    <n v="292"/>
    <n v="23"/>
    <n v="35"/>
    <n v="79"/>
    <n v="1"/>
    <n v="6"/>
    <n v="6"/>
    <n v="11"/>
    <n v="3"/>
    <n v="0"/>
    <n v="0"/>
    <n v="0"/>
    <n v="0"/>
    <n v="0"/>
    <n v="0"/>
    <n v="0"/>
    <x v="0"/>
    <n v="969"/>
    <n v="161.5"/>
    <n v="40.375"/>
    <m/>
    <n v="24"/>
    <n v="336"/>
    <m/>
    <n v="4.1666666666666661"/>
    <n v="3"/>
    <n v="5"/>
    <n v="4"/>
    <s v="354"/>
    <s v="Frequent Buyers"/>
    <m/>
    <n v="336"/>
    <n v="0.92054794520547945"/>
    <n v="26.071428571428573"/>
    <n v="1052.6339285714287"/>
    <n v="1052.6339285714287"/>
    <n v="1527.4340175953078"/>
    <d v="2013-12-18T00:00:00"/>
    <s v="Unique"/>
  </r>
  <r>
    <n v="6637"/>
    <n v="1988"/>
    <s v="Graduation"/>
    <s v="Single"/>
    <n v="66951"/>
    <n v="0"/>
    <n v="0"/>
    <d v="2013-11-02T00:00:00"/>
    <n v="46"/>
    <n v="277"/>
    <n v="162"/>
    <n v="305"/>
    <n v="173"/>
    <n v="76"/>
    <n v="124"/>
    <x v="503"/>
    <x v="111"/>
    <n v="305"/>
    <n v="173"/>
    <n v="76"/>
    <n v="124"/>
    <n v="1"/>
    <n v="3"/>
    <n v="4"/>
    <n v="7"/>
    <n v="1"/>
    <n v="0"/>
    <n v="0"/>
    <n v="0"/>
    <n v="0"/>
    <n v="0"/>
    <n v="0"/>
    <n v="0"/>
    <x v="6"/>
    <n v="1117"/>
    <n v="186.16666666666666"/>
    <n v="74.466666666666669"/>
    <m/>
    <n v="15"/>
    <n v="336"/>
    <m/>
    <n v="6.666666666666667"/>
    <n v="3"/>
    <n v="3"/>
    <n v="4"/>
    <s v="334"/>
    <s v="Needs Attention"/>
    <m/>
    <n v="336"/>
    <n v="0.92054794520547945"/>
    <n v="16.294642857142858"/>
    <n v="1213.4077380952381"/>
    <n v="1213.4077380952381"/>
    <n v="289.85294117647061"/>
    <d v="2013-12-18T00:00:00"/>
    <s v="Unique"/>
  </r>
  <r>
    <n v="9097"/>
    <n v="1956"/>
    <s v="Graduation"/>
    <s v="Divorced"/>
    <n v="46086"/>
    <n v="0"/>
    <n v="1"/>
    <d v="2013-11-03T00:00:00"/>
    <n v="34"/>
    <n v="244"/>
    <n v="8"/>
    <n v="32"/>
    <n v="7"/>
    <n v="2"/>
    <n v="50"/>
    <x v="52"/>
    <x v="14"/>
    <n v="32"/>
    <n v="7"/>
    <n v="2"/>
    <n v="50"/>
    <n v="4"/>
    <n v="3"/>
    <n v="1"/>
    <n v="8"/>
    <n v="4"/>
    <n v="0"/>
    <n v="0"/>
    <n v="0"/>
    <n v="0"/>
    <n v="0"/>
    <n v="0"/>
    <n v="0"/>
    <x v="0"/>
    <n v="343"/>
    <n v="57.166666666666664"/>
    <n v="21.4375"/>
    <m/>
    <n v="16"/>
    <n v="335"/>
    <m/>
    <n v="25"/>
    <n v="4"/>
    <n v="3"/>
    <n v="3"/>
    <s v="433"/>
    <s v="Potential Loyalists"/>
    <m/>
    <n v="335"/>
    <n v="0.9178082191780822"/>
    <n v="17.432835820895523"/>
    <n v="373.71641791044777"/>
    <n v="373.71641791044777"/>
    <n v="1052.6339285714287"/>
    <d v="2013-12-07T00:00:00"/>
    <s v="Unique"/>
  </r>
  <r>
    <n v="3281"/>
    <n v="1960"/>
    <s v="PhD"/>
    <s v="Married"/>
    <n v="49154"/>
    <n v="1"/>
    <n v="1"/>
    <d v="2013-11-03T00:00:00"/>
    <n v="69"/>
    <n v="206"/>
    <n v="10"/>
    <n v="67"/>
    <n v="30"/>
    <n v="27"/>
    <n v="71"/>
    <x v="188"/>
    <x v="17"/>
    <n v="67"/>
    <n v="30"/>
    <n v="27"/>
    <n v="71"/>
    <n v="6"/>
    <n v="4"/>
    <n v="1"/>
    <n v="8"/>
    <n v="6"/>
    <n v="0"/>
    <n v="0"/>
    <n v="0"/>
    <n v="0"/>
    <n v="0"/>
    <n v="0"/>
    <n v="0"/>
    <x v="0"/>
    <n v="411"/>
    <n v="68.5"/>
    <n v="21.631578947368421"/>
    <m/>
    <n v="19"/>
    <n v="335"/>
    <m/>
    <n v="31.578947368421051"/>
    <n v="2"/>
    <n v="4"/>
    <n v="3"/>
    <s v="243"/>
    <s v="About to Sleep"/>
    <m/>
    <n v="335"/>
    <n v="0.9178082191780822"/>
    <n v="20.701492537313431"/>
    <n v="447.80597014925371"/>
    <n v="447.80597014925371"/>
    <n v="316.54867256637169"/>
    <d v="2014-01-11T00:00:00"/>
    <s v="Unique"/>
  </r>
  <r>
    <n v="10888"/>
    <n v="1961"/>
    <s v="Graduation"/>
    <s v="Single"/>
    <n v="45938"/>
    <n v="0"/>
    <n v="0"/>
    <d v="2013-11-03T00:00:00"/>
    <n v="46"/>
    <n v="273"/>
    <n v="11"/>
    <n v="178"/>
    <n v="62"/>
    <n v="83"/>
    <n v="29"/>
    <x v="648"/>
    <x v="113"/>
    <n v="178"/>
    <n v="62"/>
    <n v="83"/>
    <n v="29"/>
    <n v="2"/>
    <n v="8"/>
    <n v="4"/>
    <n v="6"/>
    <n v="6"/>
    <n v="0"/>
    <n v="0"/>
    <n v="0"/>
    <n v="0"/>
    <n v="0"/>
    <n v="0"/>
    <n v="0"/>
    <x v="1"/>
    <n v="636"/>
    <n v="106"/>
    <n v="31.8"/>
    <m/>
    <n v="20"/>
    <n v="335"/>
    <m/>
    <n v="10"/>
    <n v="3"/>
    <n v="4"/>
    <n v="3"/>
    <s v="343"/>
    <s v="Needs Attention"/>
    <m/>
    <n v="335"/>
    <n v="0.9178082191780822"/>
    <n v="21.791044776119403"/>
    <n v="692.95522388059703"/>
    <n v="692.95522388059703"/>
    <n v="1052.6339285714287"/>
    <d v="2013-12-19T00:00:00"/>
    <s v="Unique"/>
  </r>
  <r>
    <n v="10104"/>
    <n v="1974"/>
    <s v="Graduation"/>
    <s v="Together"/>
    <n v="33590"/>
    <n v="2"/>
    <n v="1"/>
    <d v="2013-11-03T00:00:00"/>
    <n v="65"/>
    <n v="4"/>
    <n v="0"/>
    <n v="2"/>
    <n v="0"/>
    <n v="0"/>
    <n v="2"/>
    <x v="198"/>
    <x v="0"/>
    <n v="2"/>
    <s v=""/>
    <s v=""/>
    <n v="2"/>
    <n v="1"/>
    <n v="1"/>
    <n v="0"/>
    <n v="2"/>
    <n v="7"/>
    <n v="0"/>
    <n v="0"/>
    <n v="0"/>
    <n v="0"/>
    <n v="0"/>
    <n v="0"/>
    <n v="0"/>
    <x v="2"/>
    <n v="8"/>
    <n v="1.3333333333333333"/>
    <n v="2"/>
    <m/>
    <n v="4"/>
    <n v="335"/>
    <m/>
    <n v="25"/>
    <n v="2"/>
    <n v="1"/>
    <n v="1"/>
    <s v="211"/>
    <s v="About to Sleep"/>
    <m/>
    <n v="335"/>
    <n v="0.9178082191780822"/>
    <n v="4.3582089552238807"/>
    <n v="8.7164179104477615"/>
    <n v="8.7164179104477615"/>
    <n v="144.05044510385758"/>
    <d v="2014-01-07T00:00:00"/>
    <s v="Unique"/>
  </r>
  <r>
    <n v="1321"/>
    <n v="1974"/>
    <s v="Graduation"/>
    <s v="Married"/>
    <n v="26067"/>
    <n v="1"/>
    <n v="0"/>
    <d v="2013-11-04T00:00:00"/>
    <n v="49"/>
    <n v="22"/>
    <n v="2"/>
    <n v="18"/>
    <n v="0"/>
    <n v="2"/>
    <n v="12"/>
    <x v="23"/>
    <x v="12"/>
    <n v="18"/>
    <s v=""/>
    <n v="2"/>
    <n v="12"/>
    <n v="3"/>
    <n v="3"/>
    <n v="0"/>
    <n v="3"/>
    <n v="8"/>
    <n v="0"/>
    <n v="0"/>
    <n v="0"/>
    <n v="0"/>
    <n v="0"/>
    <n v="0"/>
    <n v="0"/>
    <x v="2"/>
    <n v="56"/>
    <n v="9.3333333333333339"/>
    <n v="6.2222222222222223"/>
    <m/>
    <n v="9"/>
    <n v="334"/>
    <m/>
    <n v="33.333333333333329"/>
    <n v="3"/>
    <n v="2"/>
    <n v="1"/>
    <s v="321"/>
    <s v="Needs Attention"/>
    <m/>
    <n v="334"/>
    <n v="0.91506849315068495"/>
    <n v="9.8353293413173652"/>
    <n v="61.197604790419163"/>
    <n v="61.197604790419163"/>
    <n v="94.508928571428569"/>
    <d v="2013-12-23T00:00:00"/>
    <s v="Unique"/>
  </r>
  <r>
    <n v="4599"/>
    <n v="1976"/>
    <s v="Master"/>
    <s v="Married"/>
    <n v="49681"/>
    <n v="0"/>
    <n v="2"/>
    <d v="2013-11-04T00:00:00"/>
    <n v="66"/>
    <n v="411"/>
    <n v="0"/>
    <n v="26"/>
    <n v="0"/>
    <n v="0"/>
    <n v="21"/>
    <x v="649"/>
    <x v="0"/>
    <n v="26"/>
    <s v=""/>
    <s v=""/>
    <n v="21"/>
    <n v="6"/>
    <n v="7"/>
    <n v="1"/>
    <n v="7"/>
    <n v="7"/>
    <n v="0"/>
    <n v="0"/>
    <n v="0"/>
    <n v="0"/>
    <n v="0"/>
    <n v="0"/>
    <n v="0"/>
    <x v="2"/>
    <n v="458"/>
    <n v="76.333333333333329"/>
    <n v="21.80952380952381"/>
    <m/>
    <n v="21"/>
    <n v="334"/>
    <m/>
    <n v="28.571428571428569"/>
    <n v="2"/>
    <n v="4"/>
    <n v="3"/>
    <s v="243"/>
    <s v="About to Sleep"/>
    <m/>
    <n v="334"/>
    <n v="0.91506849315068495"/>
    <n v="22.949101796407184"/>
    <n v="500.50898203592811"/>
    <n v="500.50898203592811"/>
    <n v="31.50297619047619"/>
    <d v="2014-01-09T00:00:00"/>
    <s v="Unique"/>
  </r>
  <r>
    <n v="879"/>
    <n v="1976"/>
    <s v="Master"/>
    <s v="Married"/>
    <n v="49681"/>
    <n v="0"/>
    <n v="2"/>
    <d v="2013-11-04T00:00:00"/>
    <n v="66"/>
    <n v="411"/>
    <n v="0"/>
    <n v="26"/>
    <n v="0"/>
    <n v="0"/>
    <n v="21"/>
    <x v="649"/>
    <x v="0"/>
    <n v="26"/>
    <s v=""/>
    <s v=""/>
    <n v="21"/>
    <n v="6"/>
    <n v="7"/>
    <n v="1"/>
    <n v="7"/>
    <n v="7"/>
    <n v="0"/>
    <n v="0"/>
    <n v="0"/>
    <n v="0"/>
    <n v="0"/>
    <n v="0"/>
    <n v="0"/>
    <x v="3"/>
    <n v="458"/>
    <n v="76.333333333333329"/>
    <n v="21.80952380952381"/>
    <m/>
    <n v="21"/>
    <n v="334"/>
    <m/>
    <n v="28.571428571428569"/>
    <n v="2"/>
    <n v="4"/>
    <n v="3"/>
    <s v="243"/>
    <s v="About to Sleep"/>
    <m/>
    <n v="334"/>
    <n v="0.91506849315068495"/>
    <n v="22.949101796407184"/>
    <n v="500.50898203592811"/>
    <n v="500.50898203592811"/>
    <n v="1213.4077380952381"/>
    <d v="2014-01-09T00:00:00"/>
    <s v="Unique"/>
  </r>
  <r>
    <n v="9930"/>
    <n v="1944"/>
    <s v="PhD"/>
    <s v="Single"/>
    <n v="82716"/>
    <n v="0"/>
    <n v="0"/>
    <d v="2013-11-05T00:00:00"/>
    <n v="8"/>
    <n v="606"/>
    <n v="148"/>
    <n v="228"/>
    <n v="15"/>
    <n v="148"/>
    <n v="22"/>
    <x v="132"/>
    <x v="130"/>
    <n v="228"/>
    <n v="15"/>
    <n v="148"/>
    <n v="22"/>
    <n v="1"/>
    <n v="6"/>
    <n v="8"/>
    <n v="13"/>
    <n v="2"/>
    <n v="0"/>
    <n v="0"/>
    <n v="0"/>
    <n v="0"/>
    <n v="0"/>
    <n v="0"/>
    <n v="0"/>
    <x v="2"/>
    <n v="1167"/>
    <n v="194.5"/>
    <n v="41.678571428571431"/>
    <m/>
    <n v="28"/>
    <n v="333"/>
    <m/>
    <n v="3.5714285714285712"/>
    <n v="5"/>
    <n v="5"/>
    <n v="4"/>
    <s v="554"/>
    <s v="Loyal Customers"/>
    <m/>
    <n v="333"/>
    <n v="0.9123287671232877"/>
    <n v="30.69069069069069"/>
    <n v="1279.1441441441441"/>
    <n v="1279.1441441441441"/>
    <n v="692.95522388059703"/>
    <d v="2013-11-13T00:00:00"/>
    <s v="Unique"/>
  </r>
  <r>
    <n v="819"/>
    <n v="1945"/>
    <s v="Graduation"/>
    <s v="Widow"/>
    <n v="63285"/>
    <n v="0"/>
    <n v="0"/>
    <d v="2013-11-05T00:00:00"/>
    <n v="84"/>
    <n v="508"/>
    <n v="124"/>
    <n v="249"/>
    <n v="50"/>
    <n v="38"/>
    <n v="134"/>
    <x v="605"/>
    <x v="103"/>
    <n v="249"/>
    <n v="50"/>
    <n v="38"/>
    <n v="134"/>
    <n v="1"/>
    <n v="6"/>
    <n v="5"/>
    <n v="13"/>
    <n v="3"/>
    <n v="0"/>
    <n v="0"/>
    <n v="0"/>
    <n v="0"/>
    <n v="0"/>
    <n v="0"/>
    <n v="0"/>
    <x v="0"/>
    <n v="1103"/>
    <n v="183.83333333333334"/>
    <n v="44.12"/>
    <m/>
    <n v="25"/>
    <n v="333"/>
    <m/>
    <n v="4"/>
    <n v="1"/>
    <n v="5"/>
    <n v="4"/>
    <s v="154"/>
    <s v="Frequent Buyers"/>
    <m/>
    <n v="333"/>
    <n v="0.9123287671232877"/>
    <n v="27.402402402402402"/>
    <n v="1208.9939939939939"/>
    <n v="1208.9939939939939"/>
    <n v="447.80597014925371"/>
    <d v="2014-01-28T00:00:00"/>
    <s v="Unique"/>
  </r>
  <r>
    <n v="10232"/>
    <n v="1963"/>
    <s v="PhD"/>
    <s v="Divorced"/>
    <n v="48799"/>
    <n v="0"/>
    <n v="1"/>
    <d v="2013-11-05T00:00:00"/>
    <n v="9"/>
    <n v="174"/>
    <n v="18"/>
    <n v="81"/>
    <n v="28"/>
    <n v="6"/>
    <n v="24"/>
    <x v="136"/>
    <x v="53"/>
    <n v="81"/>
    <n v="28"/>
    <n v="6"/>
    <n v="24"/>
    <n v="3"/>
    <n v="3"/>
    <n v="2"/>
    <n v="7"/>
    <n v="3"/>
    <n v="0"/>
    <n v="0"/>
    <n v="0"/>
    <n v="0"/>
    <n v="0"/>
    <n v="0"/>
    <n v="0"/>
    <x v="0"/>
    <n v="331"/>
    <n v="55.166666666666664"/>
    <n v="22.066666666666666"/>
    <m/>
    <n v="15"/>
    <n v="333"/>
    <m/>
    <n v="20"/>
    <n v="5"/>
    <n v="3"/>
    <n v="3"/>
    <s v="533"/>
    <s v="Loyal Customers"/>
    <m/>
    <n v="333"/>
    <n v="0.9123287671232877"/>
    <n v="16.441441441441441"/>
    <n v="362.80780780780782"/>
    <n v="362.80780780780782"/>
    <n v="8.7164179104477615"/>
    <d v="2013-11-14T00:00:00"/>
    <s v="Unique"/>
  </r>
  <r>
    <n v="9504"/>
    <n v="1949"/>
    <s v="Master"/>
    <s v="Married"/>
    <n v="81698"/>
    <n v="0"/>
    <n v="0"/>
    <d v="2013-11-06T00:00:00"/>
    <n v="4"/>
    <n v="179"/>
    <n v="28"/>
    <n v="520"/>
    <n v="111"/>
    <n v="123"/>
    <n v="47"/>
    <x v="50"/>
    <x v="45"/>
    <n v="520"/>
    <n v="111"/>
    <n v="123"/>
    <n v="47"/>
    <n v="1"/>
    <n v="3"/>
    <n v="8"/>
    <n v="13"/>
    <n v="1"/>
    <n v="0"/>
    <n v="0"/>
    <n v="0"/>
    <n v="0"/>
    <n v="0"/>
    <n v="1"/>
    <n v="0"/>
    <x v="0"/>
    <n v="1008"/>
    <n v="168"/>
    <n v="40.32"/>
    <m/>
    <n v="25"/>
    <n v="332"/>
    <m/>
    <n v="4"/>
    <n v="5"/>
    <n v="5"/>
    <n v="4"/>
    <s v="554"/>
    <s v="Loyal Customers"/>
    <m/>
    <n v="332"/>
    <n v="0.90958904109589045"/>
    <n v="27.484939759036145"/>
    <n v="1108.1927710843374"/>
    <n v="1108.1927710843372"/>
    <n v="1208.9939939939939"/>
    <d v="2013-11-10T00:00:00"/>
    <s v="Unique"/>
  </r>
  <r>
    <n v="7143"/>
    <n v="1955"/>
    <s v="2n Cycle"/>
    <s v="Together"/>
    <n v="74805"/>
    <n v="0"/>
    <n v="1"/>
    <d v="2013-11-06T00:00:00"/>
    <n v="14"/>
    <n v="209"/>
    <n v="162"/>
    <n v="209"/>
    <n v="41"/>
    <n v="162"/>
    <n v="37"/>
    <x v="349"/>
    <x v="111"/>
    <n v="209"/>
    <n v="41"/>
    <n v="162"/>
    <n v="37"/>
    <n v="5"/>
    <n v="4"/>
    <n v="7"/>
    <n v="10"/>
    <n v="2"/>
    <n v="0"/>
    <n v="0"/>
    <n v="0"/>
    <n v="0"/>
    <n v="0"/>
    <n v="0"/>
    <n v="0"/>
    <x v="0"/>
    <n v="820"/>
    <n v="136.66666666666666"/>
    <n v="31.53846153846154"/>
    <m/>
    <n v="26"/>
    <n v="332"/>
    <m/>
    <n v="19.230769230769234"/>
    <n v="5"/>
    <n v="5"/>
    <n v="4"/>
    <s v="554"/>
    <s v="Loyal Customers"/>
    <m/>
    <n v="332"/>
    <n v="0.90958904109589045"/>
    <n v="28.58433734939759"/>
    <n v="901.50602409638554"/>
    <n v="901.50602409638554"/>
    <n v="61.197604790419163"/>
    <d v="2013-11-20T00:00:00"/>
    <s v="Unique"/>
  </r>
  <r>
    <n v="3798"/>
    <n v="1968"/>
    <s v="Graduation"/>
    <s v="Married"/>
    <n v="41120"/>
    <n v="1"/>
    <n v="1"/>
    <d v="2013-11-06T00:00:00"/>
    <n v="80"/>
    <n v="24"/>
    <n v="2"/>
    <n v="23"/>
    <n v="0"/>
    <n v="8"/>
    <n v="24"/>
    <x v="187"/>
    <x v="12"/>
    <n v="23"/>
    <s v=""/>
    <n v="8"/>
    <n v="24"/>
    <n v="3"/>
    <n v="2"/>
    <n v="1"/>
    <n v="3"/>
    <n v="6"/>
    <n v="0"/>
    <n v="0"/>
    <n v="0"/>
    <n v="0"/>
    <n v="0"/>
    <n v="0"/>
    <n v="0"/>
    <x v="0"/>
    <n v="81"/>
    <n v="13.5"/>
    <n v="9"/>
    <m/>
    <n v="9"/>
    <n v="332"/>
    <m/>
    <n v="33.333333333333329"/>
    <n v="1"/>
    <n v="2"/>
    <n v="2"/>
    <s v="122"/>
    <s v="Lost"/>
    <m/>
    <n v="332"/>
    <n v="0.90958904109589045"/>
    <n v="9.8945783132530121"/>
    <n v="89.051204819277103"/>
    <n v="89.051204819277103"/>
    <n v="373.71641791044777"/>
    <d v="2014-01-25T00:00:00"/>
    <s v="Unique"/>
  </r>
  <r>
    <n v="7901"/>
    <n v="1971"/>
    <s v="Master"/>
    <s v="Married"/>
    <n v="34109"/>
    <n v="0"/>
    <n v="1"/>
    <d v="2013-11-06T00:00:00"/>
    <n v="39"/>
    <n v="9"/>
    <n v="1"/>
    <n v="5"/>
    <n v="2"/>
    <n v="1"/>
    <n v="4"/>
    <x v="6"/>
    <x v="5"/>
    <n v="5"/>
    <n v="2"/>
    <n v="1"/>
    <n v="4"/>
    <n v="1"/>
    <n v="0"/>
    <n v="0"/>
    <n v="3"/>
    <n v="4"/>
    <n v="0"/>
    <n v="0"/>
    <n v="0"/>
    <n v="0"/>
    <n v="0"/>
    <n v="0"/>
    <n v="0"/>
    <x v="4"/>
    <n v="22"/>
    <n v="3.6666666666666665"/>
    <n v="5.5"/>
    <m/>
    <n v="4"/>
    <n v="332"/>
    <m/>
    <n v="25"/>
    <n v="4"/>
    <n v="1"/>
    <n v="1"/>
    <s v="411"/>
    <s v="Potential Loyalists"/>
    <m/>
    <n v="332"/>
    <n v="0.90958904109589045"/>
    <n v="4.3975903614457827"/>
    <n v="24.186746987951807"/>
    <n v="24.186746987951807"/>
    <n v="500.50898203592811"/>
    <d v="2013-12-15T00:00:00"/>
    <s v="Unique"/>
  </r>
  <r>
    <n v="701"/>
    <n v="1971"/>
    <s v="Graduation"/>
    <s v="Married"/>
    <n v="73691"/>
    <n v="0"/>
    <n v="1"/>
    <d v="2013-11-06T00:00:00"/>
    <n v="58"/>
    <n v="707"/>
    <n v="21"/>
    <n v="250"/>
    <n v="85"/>
    <n v="43"/>
    <n v="73"/>
    <x v="360"/>
    <x v="1"/>
    <n v="250"/>
    <n v="85"/>
    <n v="43"/>
    <n v="73"/>
    <n v="2"/>
    <n v="6"/>
    <n v="2"/>
    <n v="8"/>
    <n v="2"/>
    <n v="0"/>
    <n v="0"/>
    <n v="1"/>
    <n v="0"/>
    <n v="0"/>
    <n v="0"/>
    <n v="0"/>
    <x v="0"/>
    <n v="1179"/>
    <n v="196.5"/>
    <n v="65.5"/>
    <m/>
    <n v="18"/>
    <n v="332"/>
    <m/>
    <n v="11.111111111111111"/>
    <n v="3"/>
    <n v="4"/>
    <n v="5"/>
    <s v="345"/>
    <s v="Big Spenders"/>
    <m/>
    <n v="332"/>
    <n v="0.90958904109589045"/>
    <n v="19.789156626506024"/>
    <n v="1296.1897590361446"/>
    <n v="1296.1897590361446"/>
    <n v="500.50898203592811"/>
    <d v="2014-01-03T00:00:00"/>
    <s v="Unique"/>
  </r>
  <r>
    <n v="5113"/>
    <n v="1971"/>
    <s v="PhD"/>
    <s v="Divorced"/>
    <n v="86979"/>
    <n v="0"/>
    <n v="0"/>
    <d v="2013-11-07T00:00:00"/>
    <n v="67"/>
    <n v="584"/>
    <n v="100"/>
    <n v="835"/>
    <n v="65"/>
    <n v="83"/>
    <n v="35"/>
    <x v="205"/>
    <x v="145"/>
    <n v="835"/>
    <n v="65"/>
    <n v="83"/>
    <n v="35"/>
    <n v="1"/>
    <n v="5"/>
    <n v="5"/>
    <n v="5"/>
    <n v="2"/>
    <n v="0"/>
    <n v="0"/>
    <n v="1"/>
    <n v="0"/>
    <n v="0"/>
    <n v="1"/>
    <n v="0"/>
    <x v="0"/>
    <n v="1702"/>
    <n v="283.66666666666669"/>
    <n v="106.375"/>
    <m/>
    <n v="16"/>
    <n v="331"/>
    <m/>
    <n v="6.25"/>
    <n v="2"/>
    <n v="3"/>
    <n v="5"/>
    <s v="235"/>
    <s v="Big Spenders"/>
    <m/>
    <n v="331"/>
    <n v="0.9068493150684932"/>
    <n v="17.643504531722055"/>
    <n v="1876.8277945619336"/>
    <n v="1876.8277945619334"/>
    <n v="1296.1897590361446"/>
    <d v="2014-01-13T00:00:00"/>
    <s v="Unique"/>
  </r>
  <r>
    <n v="7426"/>
    <n v="1971"/>
    <s v="2n Cycle"/>
    <s v="Married"/>
    <n v="54690"/>
    <n v="1"/>
    <n v="1"/>
    <d v="2013-11-07T00:00:00"/>
    <n v="76"/>
    <n v="111"/>
    <n v="16"/>
    <n v="37"/>
    <n v="7"/>
    <n v="9"/>
    <n v="18"/>
    <x v="650"/>
    <x v="15"/>
    <n v="37"/>
    <n v="7"/>
    <n v="9"/>
    <n v="18"/>
    <n v="3"/>
    <n v="3"/>
    <n v="1"/>
    <n v="5"/>
    <n v="3"/>
    <n v="0"/>
    <n v="0"/>
    <n v="0"/>
    <n v="0"/>
    <n v="0"/>
    <n v="0"/>
    <n v="0"/>
    <x v="0"/>
    <n v="198"/>
    <n v="33"/>
    <n v="16.5"/>
    <m/>
    <n v="12"/>
    <n v="331"/>
    <m/>
    <n v="25"/>
    <n v="2"/>
    <n v="2"/>
    <n v="2"/>
    <s v="222"/>
    <s v="About to Sleep"/>
    <m/>
    <n v="331"/>
    <n v="0.9068493150684932"/>
    <n v="13.23262839879154"/>
    <n v="218.3383685800604"/>
    <n v="218.3383685800604"/>
    <n v="89.051204819277103"/>
    <d v="2014-01-22T00:00:00"/>
    <s v="Unique"/>
  </r>
  <r>
    <n v="8360"/>
    <n v="1971"/>
    <s v="2n Cycle"/>
    <s v="Married"/>
    <n v="54690"/>
    <n v="1"/>
    <n v="1"/>
    <d v="2013-11-07T00:00:00"/>
    <n v="76"/>
    <n v="111"/>
    <n v="16"/>
    <n v="37"/>
    <n v="7"/>
    <n v="9"/>
    <n v="18"/>
    <x v="650"/>
    <x v="15"/>
    <n v="37"/>
    <n v="7"/>
    <n v="9"/>
    <n v="18"/>
    <n v="3"/>
    <n v="3"/>
    <n v="1"/>
    <n v="5"/>
    <n v="3"/>
    <n v="0"/>
    <n v="0"/>
    <n v="0"/>
    <n v="0"/>
    <n v="0"/>
    <n v="0"/>
    <n v="0"/>
    <x v="0"/>
    <n v="198"/>
    <n v="33"/>
    <n v="16.5"/>
    <m/>
    <n v="12"/>
    <n v="331"/>
    <m/>
    <n v="25"/>
    <n v="2"/>
    <n v="2"/>
    <n v="2"/>
    <s v="222"/>
    <s v="About to Sleep"/>
    <m/>
    <n v="331"/>
    <n v="0.9068493150684932"/>
    <n v="13.23262839879154"/>
    <n v="218.3383685800604"/>
    <n v="218.3383685800604"/>
    <n v="1279.1441441441441"/>
    <d v="2014-01-22T00:00:00"/>
    <s v="Unique"/>
  </r>
  <r>
    <n v="2698"/>
    <n v="1976"/>
    <s v="Graduation"/>
    <s v="Single"/>
    <n v="47025"/>
    <n v="0"/>
    <n v="1"/>
    <d v="2013-11-07T00:00:00"/>
    <n v="52"/>
    <n v="254"/>
    <n v="7"/>
    <n v="108"/>
    <n v="20"/>
    <n v="0"/>
    <n v="26"/>
    <x v="316"/>
    <x v="48"/>
    <n v="108"/>
    <n v="20"/>
    <s v=""/>
    <n v="26"/>
    <n v="3"/>
    <n v="6"/>
    <n v="3"/>
    <n v="5"/>
    <n v="6"/>
    <n v="0"/>
    <n v="0"/>
    <n v="0"/>
    <n v="0"/>
    <n v="0"/>
    <n v="0"/>
    <n v="0"/>
    <x v="1"/>
    <n v="415"/>
    <n v="69.166666666666671"/>
    <n v="24.411764705882351"/>
    <m/>
    <n v="17"/>
    <n v="331"/>
    <m/>
    <n v="17.647058823529413"/>
    <n v="3"/>
    <n v="3"/>
    <n v="3"/>
    <s v="333"/>
    <s v="Needs Attention"/>
    <m/>
    <n v="331"/>
    <n v="0.9068493150684932"/>
    <n v="18.746223564954683"/>
    <n v="457.62839879154075"/>
    <n v="457.62839879154075"/>
    <n v="24.186746987951807"/>
    <d v="2013-12-29T00:00:00"/>
    <s v="Unique"/>
  </r>
  <r>
    <n v="3665"/>
    <n v="1977"/>
    <s v="2n Cycle"/>
    <s v="Together"/>
    <n v="25315"/>
    <n v="1"/>
    <n v="0"/>
    <d v="2013-11-07T00:00:00"/>
    <n v="46"/>
    <n v="1"/>
    <n v="9"/>
    <n v="8"/>
    <n v="11"/>
    <n v="3"/>
    <n v="22"/>
    <x v="42"/>
    <x v="13"/>
    <n v="8"/>
    <n v="11"/>
    <n v="3"/>
    <n v="22"/>
    <n v="3"/>
    <n v="3"/>
    <n v="0"/>
    <n v="3"/>
    <n v="8"/>
    <n v="0"/>
    <n v="0"/>
    <n v="0"/>
    <n v="0"/>
    <n v="0"/>
    <n v="0"/>
    <n v="0"/>
    <x v="0"/>
    <n v="54"/>
    <n v="9"/>
    <n v="6"/>
    <m/>
    <n v="9"/>
    <n v="331"/>
    <m/>
    <n v="33.333333333333329"/>
    <n v="3"/>
    <n v="2"/>
    <n v="1"/>
    <s v="321"/>
    <s v="Needs Attention"/>
    <m/>
    <n v="331"/>
    <n v="0.9068493150684932"/>
    <n v="9.9244712990936552"/>
    <n v="59.546827794561935"/>
    <n v="59.546827794561928"/>
    <n v="901.50602409638554"/>
    <d v="2013-12-23T00:00:00"/>
    <s v="Unique"/>
  </r>
  <r>
    <n v="7181"/>
    <n v="1977"/>
    <s v="Graduation"/>
    <s v="Married"/>
    <n v="30368"/>
    <n v="0"/>
    <n v="1"/>
    <d v="2013-11-07T00:00:00"/>
    <n v="97"/>
    <n v="35"/>
    <n v="0"/>
    <n v="13"/>
    <n v="2"/>
    <n v="0"/>
    <n v="2"/>
    <x v="375"/>
    <x v="0"/>
    <n v="13"/>
    <n v="2"/>
    <s v=""/>
    <n v="2"/>
    <n v="2"/>
    <n v="2"/>
    <n v="0"/>
    <n v="3"/>
    <n v="8"/>
    <n v="0"/>
    <n v="0"/>
    <n v="0"/>
    <n v="0"/>
    <n v="0"/>
    <n v="0"/>
    <n v="0"/>
    <x v="0"/>
    <n v="52"/>
    <n v="8.6666666666666661"/>
    <n v="7.4285714285714288"/>
    <m/>
    <n v="7"/>
    <n v="331"/>
    <m/>
    <n v="28.571428571428569"/>
    <n v="1"/>
    <n v="1"/>
    <n v="1"/>
    <s v="111"/>
    <s v="Lost"/>
    <m/>
    <n v="331"/>
    <n v="0.9068493150684932"/>
    <n v="7.7190332326283988"/>
    <n v="57.341389728096679"/>
    <n v="57.341389728096672"/>
    <n v="362.80780780780782"/>
    <d v="2014-02-12T00:00:00"/>
    <s v="Unique"/>
  </r>
  <r>
    <n v="3896"/>
    <n v="1984"/>
    <s v="Graduation"/>
    <s v="Married"/>
    <n v="27255"/>
    <n v="1"/>
    <n v="0"/>
    <d v="2013-11-07T00:00:00"/>
    <n v="3"/>
    <n v="22"/>
    <n v="1"/>
    <n v="11"/>
    <n v="0"/>
    <n v="1"/>
    <n v="2"/>
    <x v="23"/>
    <x v="5"/>
    <n v="11"/>
    <s v=""/>
    <n v="1"/>
    <n v="2"/>
    <n v="1"/>
    <n v="1"/>
    <n v="0"/>
    <n v="3"/>
    <n v="7"/>
    <n v="0"/>
    <n v="0"/>
    <n v="0"/>
    <n v="0"/>
    <n v="0"/>
    <n v="0"/>
    <n v="0"/>
    <x v="0"/>
    <n v="37"/>
    <n v="6.166666666666667"/>
    <n v="7.4"/>
    <m/>
    <n v="5"/>
    <n v="331"/>
    <m/>
    <n v="20"/>
    <n v="5"/>
    <n v="1"/>
    <n v="1"/>
    <s v="511"/>
    <s v="Others"/>
    <m/>
    <n v="331"/>
    <n v="0.9068493150684932"/>
    <n v="5.5135951661631415"/>
    <n v="40.800604229607252"/>
    <n v="40.800604229607245"/>
    <n v="57.341389728096672"/>
    <d v="2013-11-10T00:00:00"/>
    <s v="Unique"/>
  </r>
  <r>
    <n v="4654"/>
    <n v="1992"/>
    <s v="Graduation"/>
    <s v="Together"/>
    <n v="75114"/>
    <n v="0"/>
    <n v="0"/>
    <d v="2013-11-07T00:00:00"/>
    <n v="40"/>
    <n v="571"/>
    <n v="12"/>
    <n v="523"/>
    <n v="63"/>
    <n v="60"/>
    <n v="24"/>
    <x v="172"/>
    <x v="27"/>
    <n v="523"/>
    <n v="63"/>
    <n v="60"/>
    <n v="24"/>
    <n v="1"/>
    <n v="3"/>
    <n v="10"/>
    <n v="5"/>
    <n v="2"/>
    <n v="0"/>
    <n v="0"/>
    <n v="0"/>
    <n v="0"/>
    <n v="0"/>
    <n v="0"/>
    <n v="0"/>
    <x v="3"/>
    <n v="1253"/>
    <n v="208.83333333333334"/>
    <n v="65.94736842105263"/>
    <m/>
    <n v="19"/>
    <n v="331"/>
    <m/>
    <n v="5.2631578947368416"/>
    <n v="3"/>
    <n v="4"/>
    <n v="5"/>
    <s v="345"/>
    <s v="Big Spenders"/>
    <m/>
    <n v="331"/>
    <n v="0.9068493150684932"/>
    <n v="20.951661631419938"/>
    <n v="1381.7069486404832"/>
    <n v="1381.7069486404832"/>
    <n v="1108.1927710843372"/>
    <d v="2013-12-17T00:00:00"/>
    <s v="Unique"/>
  </r>
  <r>
    <n v="10379"/>
    <n v="1962"/>
    <s v="Master"/>
    <s v="Single"/>
    <n v="59247"/>
    <n v="0"/>
    <n v="2"/>
    <d v="2013-11-08T00:00:00"/>
    <n v="87"/>
    <n v="327"/>
    <n v="9"/>
    <n v="122"/>
    <n v="19"/>
    <n v="14"/>
    <n v="83"/>
    <x v="651"/>
    <x v="13"/>
    <n v="122"/>
    <n v="19"/>
    <n v="14"/>
    <n v="83"/>
    <n v="5"/>
    <n v="5"/>
    <n v="2"/>
    <n v="9"/>
    <n v="6"/>
    <n v="0"/>
    <n v="0"/>
    <n v="0"/>
    <n v="0"/>
    <n v="0"/>
    <n v="0"/>
    <n v="0"/>
    <x v="0"/>
    <n v="574"/>
    <n v="95.666666666666671"/>
    <n v="27.333333333333332"/>
    <m/>
    <n v="21"/>
    <n v="330"/>
    <m/>
    <n v="23.809523809523807"/>
    <n v="1"/>
    <n v="4"/>
    <n v="3"/>
    <s v="143"/>
    <s v="Lost"/>
    <m/>
    <n v="330"/>
    <n v="0.90410958904109584"/>
    <n v="23.22727272727273"/>
    <n v="634.87878787878788"/>
    <n v="634.87878787878788"/>
    <n v="218.3383685800604"/>
    <d v="2014-02-03T00:00:00"/>
    <s v="Unique"/>
  </r>
  <r>
    <n v="8492"/>
    <n v="1978"/>
    <s v="Graduation"/>
    <s v="Together"/>
    <n v="75437"/>
    <n v="0"/>
    <n v="0"/>
    <d v="2013-11-09T00:00:00"/>
    <n v="25"/>
    <n v="795"/>
    <n v="0"/>
    <n v="545"/>
    <n v="95"/>
    <n v="58"/>
    <n v="0"/>
    <x v="652"/>
    <x v="0"/>
    <n v="545"/>
    <n v="95"/>
    <n v="58"/>
    <s v=""/>
    <n v="1"/>
    <n v="8"/>
    <n v="4"/>
    <n v="10"/>
    <n v="6"/>
    <n v="1"/>
    <n v="0"/>
    <n v="0"/>
    <n v="0"/>
    <n v="0"/>
    <n v="0"/>
    <n v="0"/>
    <x v="0"/>
    <n v="1493"/>
    <n v="248.83333333333334"/>
    <n v="64.913043478260875"/>
    <m/>
    <n v="23"/>
    <n v="329"/>
    <m/>
    <n v="4.3478260869565215"/>
    <n v="4"/>
    <n v="5"/>
    <n v="5"/>
    <s v="455"/>
    <s v="Frequent Buyers"/>
    <m/>
    <n v="329"/>
    <n v="0.90136986301369859"/>
    <n v="25.516717325227965"/>
    <n v="1656.3677811550153"/>
    <n v="1656.3677811550153"/>
    <n v="218.3383685800604"/>
    <d v="2013-12-04T00:00:00"/>
    <s v="Unique"/>
  </r>
  <r>
    <n v="1411"/>
    <n v="1952"/>
    <s v="Graduation"/>
    <s v="Divorced"/>
    <n v="82623"/>
    <n v="0"/>
    <n v="0"/>
    <d v="2013-11-10T00:00:00"/>
    <n v="58"/>
    <n v="204"/>
    <n v="34"/>
    <n v="204"/>
    <n v="172"/>
    <n v="153"/>
    <n v="173"/>
    <x v="40"/>
    <x v="88"/>
    <n v="204"/>
    <n v="172"/>
    <n v="153"/>
    <n v="173"/>
    <n v="1"/>
    <n v="2"/>
    <n v="9"/>
    <n v="4"/>
    <n v="1"/>
    <n v="0"/>
    <n v="0"/>
    <n v="0"/>
    <n v="0"/>
    <n v="0"/>
    <n v="0"/>
    <n v="0"/>
    <x v="0"/>
    <n v="940"/>
    <n v="156.66666666666666"/>
    <n v="58.75"/>
    <m/>
    <n v="16"/>
    <n v="328"/>
    <m/>
    <n v="6.25"/>
    <n v="3"/>
    <n v="3"/>
    <n v="4"/>
    <s v="334"/>
    <s v="Needs Attention"/>
    <m/>
    <n v="328"/>
    <n v="0.89863013698630134"/>
    <n v="17.804878048780488"/>
    <n v="1046.0365853658536"/>
    <n v="1046.0365853658536"/>
    <n v="59.546827794561928"/>
    <d v="2014-01-07T00:00:00"/>
    <s v="Unique"/>
  </r>
  <r>
    <n v="4501"/>
    <n v="1965"/>
    <s v="Master"/>
    <s v="Single"/>
    <n v="69882"/>
    <n v="0"/>
    <n v="0"/>
    <d v="2013-11-10T00:00:00"/>
    <n v="94"/>
    <n v="292"/>
    <n v="127"/>
    <n v="635"/>
    <n v="132"/>
    <n v="127"/>
    <n v="165"/>
    <x v="632"/>
    <x v="146"/>
    <n v="635"/>
    <n v="132"/>
    <n v="127"/>
    <n v="165"/>
    <n v="1"/>
    <n v="3"/>
    <n v="7"/>
    <n v="9"/>
    <n v="1"/>
    <n v="0"/>
    <n v="0"/>
    <n v="0"/>
    <n v="0"/>
    <n v="0"/>
    <n v="0"/>
    <n v="0"/>
    <x v="0"/>
    <n v="1478"/>
    <n v="246.33333333333334"/>
    <n v="73.900000000000006"/>
    <m/>
    <n v="20"/>
    <n v="328"/>
    <m/>
    <n v="5"/>
    <n v="1"/>
    <n v="4"/>
    <n v="5"/>
    <s v="145"/>
    <s v="Big Spenders"/>
    <m/>
    <n v="328"/>
    <n v="0.89863013698630134"/>
    <n v="22.256097560975611"/>
    <n v="1644.7256097560978"/>
    <n v="1644.7256097560976"/>
    <n v="1876.8277945619334"/>
    <d v="2014-02-12T00:00:00"/>
    <s v="Unique"/>
  </r>
  <r>
    <n v="5763"/>
    <n v="1972"/>
    <s v="Master"/>
    <s v="Together"/>
    <n v="49854"/>
    <n v="1"/>
    <n v="0"/>
    <d v="2013-11-10T00:00:00"/>
    <n v="63"/>
    <n v="123"/>
    <n v="17"/>
    <n v="171"/>
    <n v="39"/>
    <n v="0"/>
    <n v="30"/>
    <x v="428"/>
    <x v="4"/>
    <n v="171"/>
    <n v="39"/>
    <s v=""/>
    <n v="30"/>
    <n v="5"/>
    <n v="6"/>
    <n v="2"/>
    <n v="5"/>
    <n v="6"/>
    <n v="0"/>
    <n v="0"/>
    <n v="0"/>
    <n v="0"/>
    <n v="0"/>
    <n v="0"/>
    <n v="0"/>
    <x v="2"/>
    <n v="380"/>
    <n v="63.333333333333336"/>
    <n v="21.111111111111111"/>
    <m/>
    <n v="18"/>
    <n v="328"/>
    <m/>
    <n v="27.777777777777779"/>
    <n v="2"/>
    <n v="4"/>
    <n v="3"/>
    <s v="243"/>
    <s v="About to Sleep"/>
    <m/>
    <n v="328"/>
    <n v="0.89863013698630134"/>
    <n v="20.030487804878049"/>
    <n v="422.86585365853659"/>
    <n v="422.86585365853659"/>
    <n v="457.62839879154075"/>
    <d v="2014-01-12T00:00:00"/>
    <s v="Unique"/>
  </r>
  <r>
    <n v="7755"/>
    <n v="1954"/>
    <s v="PhD"/>
    <s v="Married"/>
    <n v="57744"/>
    <n v="0"/>
    <n v="1"/>
    <d v="2013-11-12T00:00:00"/>
    <n v="91"/>
    <n v="350"/>
    <n v="3"/>
    <n v="39"/>
    <n v="0"/>
    <n v="0"/>
    <n v="19"/>
    <x v="231"/>
    <x v="8"/>
    <n v="39"/>
    <s v=""/>
    <s v=""/>
    <n v="19"/>
    <n v="2"/>
    <n v="9"/>
    <n v="1"/>
    <n v="4"/>
    <n v="8"/>
    <n v="0"/>
    <n v="0"/>
    <n v="0"/>
    <n v="0"/>
    <n v="0"/>
    <n v="0"/>
    <n v="0"/>
    <x v="0"/>
    <n v="411"/>
    <n v="68.5"/>
    <n v="25.6875"/>
    <m/>
    <n v="16"/>
    <n v="326"/>
    <m/>
    <n v="12.5"/>
    <n v="1"/>
    <n v="3"/>
    <n v="3"/>
    <s v="133"/>
    <s v="Lost"/>
    <m/>
    <n v="326"/>
    <n v="0.89315068493150684"/>
    <n v="17.914110429447852"/>
    <n v="460.1687116564417"/>
    <n v="460.1687116564417"/>
    <n v="1381.7069486404832"/>
    <d v="2014-02-11T00:00:00"/>
    <s v="Unique"/>
  </r>
  <r>
    <n v="8625"/>
    <n v="1976"/>
    <s v="Graduation"/>
    <s v="Married"/>
    <n v="17649"/>
    <n v="1"/>
    <n v="0"/>
    <d v="2013-11-12T00:00:00"/>
    <n v="70"/>
    <n v="15"/>
    <n v="1"/>
    <n v="23"/>
    <n v="0"/>
    <n v="5"/>
    <n v="1"/>
    <x v="301"/>
    <x v="5"/>
    <n v="23"/>
    <s v=""/>
    <n v="5"/>
    <n v="1"/>
    <n v="3"/>
    <n v="3"/>
    <n v="0"/>
    <n v="3"/>
    <n v="8"/>
    <n v="0"/>
    <n v="0"/>
    <n v="0"/>
    <n v="0"/>
    <n v="0"/>
    <n v="0"/>
    <n v="0"/>
    <x v="1"/>
    <n v="45"/>
    <n v="7.5"/>
    <n v="5"/>
    <m/>
    <n v="9"/>
    <n v="326"/>
    <m/>
    <n v="33.333333333333329"/>
    <n v="2"/>
    <n v="2"/>
    <n v="1"/>
    <s v="221"/>
    <s v="About to Sleep"/>
    <m/>
    <n v="326"/>
    <n v="0.89315068493150684"/>
    <n v="10.076687116564417"/>
    <n v="50.383435582822081"/>
    <n v="50.383435582822088"/>
    <n v="40.800604229607245"/>
    <d v="2014-01-21T00:00:00"/>
    <s v="Unique"/>
  </r>
  <r>
    <n v="6246"/>
    <n v="1953"/>
    <s v="Graduation"/>
    <s v="Single"/>
    <n v="73892"/>
    <n v="0"/>
    <n v="0"/>
    <d v="2013-11-13T00:00:00"/>
    <n v="40"/>
    <n v="703"/>
    <n v="102"/>
    <n v="601"/>
    <n v="0"/>
    <n v="58"/>
    <n v="43"/>
    <x v="653"/>
    <x v="61"/>
    <n v="601"/>
    <s v=""/>
    <n v="58"/>
    <n v="43"/>
    <n v="1"/>
    <n v="3"/>
    <n v="11"/>
    <n v="8"/>
    <n v="1"/>
    <n v="0"/>
    <n v="0"/>
    <n v="0"/>
    <n v="0"/>
    <n v="0"/>
    <n v="1"/>
    <n v="0"/>
    <x v="2"/>
    <n v="1507"/>
    <n v="251.16666666666666"/>
    <n v="65.521739130434781"/>
    <m/>
    <n v="23"/>
    <n v="325"/>
    <m/>
    <n v="4.3478260869565215"/>
    <n v="3"/>
    <n v="5"/>
    <n v="5"/>
    <s v="355"/>
    <s v="Frequent Buyers"/>
    <m/>
    <n v="325"/>
    <n v="0.8904109589041096"/>
    <n v="25.830769230769231"/>
    <n v="1692.4769230769232"/>
    <n v="1692.476923076923"/>
    <n v="1644.7256097560976"/>
    <d v="2013-12-23T00:00:00"/>
    <s v="Unique"/>
  </r>
  <r>
    <n v="1604"/>
    <n v="1960"/>
    <s v="Master"/>
    <s v="Married"/>
    <n v="47353"/>
    <n v="0"/>
    <n v="1"/>
    <d v="2013-11-13T00:00:00"/>
    <n v="93"/>
    <n v="184"/>
    <n v="2"/>
    <n v="19"/>
    <n v="8"/>
    <n v="8"/>
    <n v="4"/>
    <x v="229"/>
    <x v="12"/>
    <n v="19"/>
    <n v="8"/>
    <n v="8"/>
    <n v="4"/>
    <n v="3"/>
    <n v="2"/>
    <n v="2"/>
    <n v="6"/>
    <n v="5"/>
    <n v="0"/>
    <n v="0"/>
    <n v="0"/>
    <n v="0"/>
    <n v="0"/>
    <n v="0"/>
    <n v="0"/>
    <x v="0"/>
    <n v="225"/>
    <n v="37.5"/>
    <n v="17.307692307692307"/>
    <m/>
    <n v="13"/>
    <n v="325"/>
    <m/>
    <n v="23.076923076923077"/>
    <n v="1"/>
    <n v="3"/>
    <n v="3"/>
    <s v="133"/>
    <s v="Lost"/>
    <m/>
    <n v="325"/>
    <n v="0.8904109589041096"/>
    <n v="14.6"/>
    <n v="252.69230769230768"/>
    <n v="252.69230769230768"/>
    <n v="634.87878787878788"/>
    <d v="2014-02-14T00:00:00"/>
    <s v="Unique"/>
  </r>
  <r>
    <n v="4370"/>
    <n v="1966"/>
    <s v="Graduation"/>
    <s v="Together"/>
    <n v="43482"/>
    <n v="2"/>
    <n v="1"/>
    <d v="2013-11-13T00:00:00"/>
    <n v="83"/>
    <n v="18"/>
    <n v="1"/>
    <n v="32"/>
    <n v="6"/>
    <n v="3"/>
    <n v="28"/>
    <x v="176"/>
    <x v="5"/>
    <n v="32"/>
    <n v="6"/>
    <n v="3"/>
    <n v="28"/>
    <n v="3"/>
    <n v="2"/>
    <n v="0"/>
    <n v="4"/>
    <n v="6"/>
    <n v="0"/>
    <n v="0"/>
    <n v="0"/>
    <n v="0"/>
    <n v="0"/>
    <n v="0"/>
    <n v="0"/>
    <x v="6"/>
    <n v="88"/>
    <n v="14.666666666666666"/>
    <n v="9.7777777777777786"/>
    <m/>
    <n v="9"/>
    <n v="325"/>
    <m/>
    <n v="33.333333333333329"/>
    <n v="1"/>
    <n v="2"/>
    <n v="2"/>
    <s v="122"/>
    <s v="Lost"/>
    <m/>
    <n v="325"/>
    <n v="0.8904109589041096"/>
    <n v="10.107692307692307"/>
    <n v="98.830769230769235"/>
    <n v="98.830769230769235"/>
    <n v="1656.3677811550153"/>
    <d v="2014-02-04T00:00:00"/>
    <s v="Unique"/>
  </r>
  <r>
    <n v="9862"/>
    <n v="1969"/>
    <s v="Graduation"/>
    <s v="Together"/>
    <n v="21918"/>
    <n v="1"/>
    <n v="0"/>
    <d v="2013-11-14T00:00:00"/>
    <n v="37"/>
    <n v="1"/>
    <n v="6"/>
    <n v="7"/>
    <n v="11"/>
    <n v="5"/>
    <n v="3"/>
    <x v="42"/>
    <x v="43"/>
    <n v="7"/>
    <n v="11"/>
    <n v="5"/>
    <n v="3"/>
    <n v="2"/>
    <n v="2"/>
    <n v="0"/>
    <n v="3"/>
    <n v="6"/>
    <n v="0"/>
    <n v="0"/>
    <n v="0"/>
    <n v="0"/>
    <n v="0"/>
    <n v="0"/>
    <n v="0"/>
    <x v="2"/>
    <n v="33"/>
    <n v="5.5"/>
    <n v="4.7142857142857144"/>
    <m/>
    <n v="7"/>
    <n v="324"/>
    <m/>
    <n v="28.571428571428569"/>
    <n v="4"/>
    <n v="1"/>
    <n v="1"/>
    <s v="411"/>
    <s v="Potential Loyalists"/>
    <m/>
    <n v="324"/>
    <n v="0.88767123287671235"/>
    <n v="7.8858024691358022"/>
    <n v="37.175925925925924"/>
    <n v="37.175925925925924"/>
    <n v="50.383435582822088"/>
    <d v="2013-12-21T00:00:00"/>
    <s v="Unique"/>
  </r>
  <r>
    <n v="2075"/>
    <n v="1969"/>
    <s v="Graduation"/>
    <s v="Married"/>
    <n v="72460"/>
    <n v="0"/>
    <n v="0"/>
    <d v="2013-11-14T00:00:00"/>
    <n v="56"/>
    <n v="377"/>
    <n v="10"/>
    <n v="540"/>
    <n v="80"/>
    <n v="30"/>
    <n v="10"/>
    <x v="654"/>
    <x v="17"/>
    <n v="540"/>
    <n v="80"/>
    <n v="30"/>
    <n v="10"/>
    <n v="1"/>
    <n v="3"/>
    <n v="5"/>
    <n v="7"/>
    <n v="1"/>
    <n v="0"/>
    <n v="0"/>
    <n v="0"/>
    <n v="0"/>
    <n v="0"/>
    <n v="0"/>
    <n v="0"/>
    <x v="3"/>
    <n v="1047"/>
    <n v="174.5"/>
    <n v="65.4375"/>
    <m/>
    <n v="16"/>
    <n v="324"/>
    <m/>
    <n v="6.25"/>
    <n v="3"/>
    <n v="3"/>
    <n v="4"/>
    <s v="334"/>
    <s v="Needs Attention"/>
    <m/>
    <n v="324"/>
    <n v="0.88767123287671235"/>
    <n v="18.02469135802469"/>
    <n v="1179.4907407407406"/>
    <n v="1179.4907407407406"/>
    <n v="460.1687116564417"/>
    <d v="2014-01-09T00:00:00"/>
    <s v="Unique"/>
  </r>
  <r>
    <n v="5172"/>
    <n v="1976"/>
    <s v="Master"/>
    <s v="Together"/>
    <n v="65104"/>
    <n v="0"/>
    <n v="1"/>
    <d v="2013-11-14T00:00:00"/>
    <n v="4"/>
    <n v="738"/>
    <n v="0"/>
    <n v="232"/>
    <n v="13"/>
    <n v="20"/>
    <n v="50"/>
    <x v="655"/>
    <x v="0"/>
    <n v="232"/>
    <n v="13"/>
    <n v="20"/>
    <n v="50"/>
    <n v="2"/>
    <n v="3"/>
    <n v="5"/>
    <n v="7"/>
    <n v="7"/>
    <n v="0"/>
    <n v="0"/>
    <n v="0"/>
    <n v="0"/>
    <n v="0"/>
    <n v="0"/>
    <n v="0"/>
    <x v="0"/>
    <n v="1053"/>
    <n v="175.5"/>
    <n v="61.941176470588232"/>
    <m/>
    <n v="17"/>
    <n v="324"/>
    <m/>
    <n v="11.76470588235294"/>
    <n v="5"/>
    <n v="3"/>
    <n v="4"/>
    <s v="534"/>
    <s v="Loyal Customers"/>
    <m/>
    <n v="324"/>
    <n v="0.88767123287671235"/>
    <n v="19.151234567901234"/>
    <n v="1186.25"/>
    <n v="1186.25"/>
    <n v="98.830769230769235"/>
    <d v="2013-11-18T00:00:00"/>
    <s v="Unique"/>
  </r>
  <r>
    <n v="11084"/>
    <n v="1976"/>
    <s v="Master"/>
    <s v="Together"/>
    <n v="65104"/>
    <n v="0"/>
    <n v="1"/>
    <d v="2013-11-14T00:00:00"/>
    <n v="4"/>
    <n v="738"/>
    <n v="0"/>
    <n v="232"/>
    <n v="13"/>
    <n v="20"/>
    <n v="50"/>
    <x v="655"/>
    <x v="0"/>
    <n v="232"/>
    <n v="13"/>
    <n v="20"/>
    <n v="50"/>
    <n v="2"/>
    <n v="3"/>
    <n v="5"/>
    <n v="7"/>
    <n v="7"/>
    <n v="0"/>
    <n v="0"/>
    <n v="0"/>
    <n v="0"/>
    <n v="0"/>
    <n v="1"/>
    <n v="0"/>
    <x v="2"/>
    <n v="1053"/>
    <n v="175.5"/>
    <n v="61.941176470588232"/>
    <m/>
    <n v="17"/>
    <n v="324"/>
    <m/>
    <n v="11.76470588235294"/>
    <n v="5"/>
    <n v="3"/>
    <n v="4"/>
    <s v="534"/>
    <s v="Loyal Customers"/>
    <m/>
    <n v="324"/>
    <n v="0.88767123287671235"/>
    <n v="19.151234567901234"/>
    <n v="1186.25"/>
    <n v="1186.25"/>
    <n v="252.69230769230768"/>
    <d v="2013-11-18T00:00:00"/>
    <s v="Unique"/>
  </r>
  <r>
    <n v="9543"/>
    <n v="1985"/>
    <s v="Graduation"/>
    <s v="Married"/>
    <n v="19986"/>
    <n v="1"/>
    <n v="0"/>
    <d v="2013-11-14T00:00:00"/>
    <n v="74"/>
    <n v="3"/>
    <n v="6"/>
    <n v="5"/>
    <n v="0"/>
    <n v="2"/>
    <n v="6"/>
    <x v="13"/>
    <x v="43"/>
    <n v="5"/>
    <s v=""/>
    <n v="2"/>
    <n v="6"/>
    <n v="1"/>
    <n v="0"/>
    <n v="0"/>
    <n v="3"/>
    <n v="7"/>
    <n v="0"/>
    <n v="0"/>
    <n v="0"/>
    <n v="0"/>
    <n v="0"/>
    <n v="0"/>
    <n v="0"/>
    <x v="0"/>
    <n v="22"/>
    <n v="3.6666666666666665"/>
    <n v="5.5"/>
    <m/>
    <n v="4"/>
    <n v="324"/>
    <m/>
    <n v="25"/>
    <n v="2"/>
    <n v="1"/>
    <n v="1"/>
    <s v="211"/>
    <s v="About to Sleep"/>
    <m/>
    <n v="324"/>
    <n v="0.88767123287671235"/>
    <n v="4.5061728395061724"/>
    <n v="24.783950617283949"/>
    <n v="24.783950617283949"/>
    <n v="1046.0365853658536"/>
    <d v="2014-01-27T00:00:00"/>
    <s v="Unique"/>
  </r>
  <r>
    <n v="7093"/>
    <n v="1985"/>
    <s v="Graduation"/>
    <s v="Married"/>
    <n v="19986"/>
    <n v="1"/>
    <n v="0"/>
    <d v="2013-11-14T00:00:00"/>
    <n v="74"/>
    <n v="3"/>
    <n v="6"/>
    <n v="5"/>
    <n v="0"/>
    <n v="2"/>
    <n v="6"/>
    <x v="13"/>
    <x v="43"/>
    <n v="5"/>
    <s v=""/>
    <n v="2"/>
    <n v="6"/>
    <n v="1"/>
    <n v="0"/>
    <n v="0"/>
    <n v="3"/>
    <n v="7"/>
    <n v="0"/>
    <n v="0"/>
    <n v="0"/>
    <n v="0"/>
    <n v="0"/>
    <n v="0"/>
    <n v="0"/>
    <x v="0"/>
    <n v="22"/>
    <n v="3.6666666666666665"/>
    <n v="5.5"/>
    <m/>
    <n v="4"/>
    <n v="324"/>
    <m/>
    <n v="25"/>
    <n v="2"/>
    <n v="1"/>
    <n v="1"/>
    <s v="211"/>
    <s v="About to Sleep"/>
    <m/>
    <n v="324"/>
    <n v="0.88767123287671235"/>
    <n v="4.5061728395061724"/>
    <n v="24.783950617283949"/>
    <n v="24.783950617283949"/>
    <n v="422.86585365853659"/>
    <d v="2014-01-27T00:00:00"/>
    <s v="Unique"/>
  </r>
  <r>
    <n v="6274"/>
    <n v="1948"/>
    <s v="Master"/>
    <s v="Married"/>
    <n v="83790"/>
    <n v="0"/>
    <n v="0"/>
    <d v="2013-11-15T00:00:00"/>
    <n v="81"/>
    <n v="1076"/>
    <n v="16"/>
    <n v="417"/>
    <n v="42"/>
    <n v="48"/>
    <n v="16"/>
    <x v="526"/>
    <x v="15"/>
    <n v="417"/>
    <n v="42"/>
    <n v="48"/>
    <n v="16"/>
    <n v="1"/>
    <n v="8"/>
    <n v="10"/>
    <n v="6"/>
    <n v="3"/>
    <n v="0"/>
    <n v="0"/>
    <n v="0"/>
    <n v="1"/>
    <n v="1"/>
    <n v="0"/>
    <n v="0"/>
    <x v="3"/>
    <n v="1615"/>
    <n v="269.16666666666669"/>
    <n v="64.599999999999994"/>
    <m/>
    <n v="25"/>
    <n v="323"/>
    <m/>
    <n v="4"/>
    <n v="1"/>
    <n v="5"/>
    <n v="5"/>
    <s v="155"/>
    <s v="Frequent Buyers"/>
    <m/>
    <n v="323"/>
    <n v="0.8849315068493151"/>
    <n v="28.25077399380805"/>
    <n v="1824.9999999999998"/>
    <n v="1825"/>
    <n v="24.783950617283949"/>
    <d v="2014-02-04T00:00:00"/>
    <s v="Unique"/>
  </r>
  <r>
    <n v="8180"/>
    <n v="1952"/>
    <s v="Master"/>
    <s v="Divorced"/>
    <n v="59354"/>
    <n v="1"/>
    <n v="1"/>
    <d v="2013-11-15T00:00:00"/>
    <n v="53"/>
    <n v="233"/>
    <n v="2"/>
    <n v="53"/>
    <n v="3"/>
    <n v="5"/>
    <n v="14"/>
    <x v="285"/>
    <x v="12"/>
    <n v="53"/>
    <n v="3"/>
    <n v="5"/>
    <n v="14"/>
    <n v="3"/>
    <n v="6"/>
    <n v="1"/>
    <n v="5"/>
    <n v="6"/>
    <n v="0"/>
    <n v="0"/>
    <n v="0"/>
    <n v="0"/>
    <n v="0"/>
    <n v="0"/>
    <n v="0"/>
    <x v="1"/>
    <n v="310"/>
    <n v="51.666666666666664"/>
    <n v="20.666666666666668"/>
    <m/>
    <n v="15"/>
    <n v="323"/>
    <m/>
    <n v="20"/>
    <n v="3"/>
    <n v="3"/>
    <n v="3"/>
    <s v="333"/>
    <s v="Needs Attention"/>
    <m/>
    <n v="323"/>
    <n v="0.8849315068493151"/>
    <n v="16.950464396284829"/>
    <n v="350.30959752321985"/>
    <n v="350.30959752321979"/>
    <n v="1179.4907407407406"/>
    <d v="2014-01-07T00:00:00"/>
    <s v="Unique"/>
  </r>
  <r>
    <n v="2125"/>
    <n v="1959"/>
    <s v="Graduation"/>
    <s v="Divorced"/>
    <n v="63033"/>
    <n v="0"/>
    <n v="0"/>
    <d v="2013-11-15T00:00:00"/>
    <n v="82"/>
    <n v="194"/>
    <n v="61"/>
    <n v="480"/>
    <n v="225"/>
    <n v="112"/>
    <n v="30"/>
    <x v="212"/>
    <x v="80"/>
    <n v="480"/>
    <n v="225"/>
    <n v="112"/>
    <n v="30"/>
    <n v="1"/>
    <n v="3"/>
    <n v="4"/>
    <n v="8"/>
    <n v="2"/>
    <n v="0"/>
    <n v="0"/>
    <n v="0"/>
    <n v="0"/>
    <n v="0"/>
    <n v="0"/>
    <n v="0"/>
    <x v="1"/>
    <n v="1102"/>
    <n v="183.66666666666666"/>
    <n v="68.875"/>
    <m/>
    <n v="16"/>
    <n v="323"/>
    <m/>
    <n v="6.25"/>
    <n v="1"/>
    <n v="3"/>
    <n v="4"/>
    <s v="134"/>
    <s v="Lost"/>
    <m/>
    <n v="323"/>
    <n v="0.8849315068493151"/>
    <n v="18.080495356037151"/>
    <n v="1245.2941176470588"/>
    <n v="1245.2941176470588"/>
    <n v="1692.476923076923"/>
    <d v="2014-02-05T00:00:00"/>
    <s v="Unique"/>
  </r>
  <r>
    <n v="146"/>
    <n v="1960"/>
    <s v="PhD"/>
    <s v="Single"/>
    <n v="76045"/>
    <n v="0"/>
    <n v="0"/>
    <d v="2013-11-15T00:00:00"/>
    <n v="78"/>
    <n v="760"/>
    <n v="53"/>
    <n v="400"/>
    <n v="17"/>
    <n v="93"/>
    <n v="0"/>
    <x v="656"/>
    <x v="85"/>
    <n v="400"/>
    <n v="17"/>
    <n v="93"/>
    <s v=""/>
    <n v="1"/>
    <n v="4"/>
    <n v="5"/>
    <n v="11"/>
    <n v="2"/>
    <n v="1"/>
    <n v="0"/>
    <n v="0"/>
    <n v="0"/>
    <n v="0"/>
    <n v="0"/>
    <n v="0"/>
    <x v="0"/>
    <n v="1323"/>
    <n v="220.5"/>
    <n v="63"/>
    <m/>
    <n v="21"/>
    <n v="323"/>
    <m/>
    <n v="4.7619047619047619"/>
    <n v="2"/>
    <n v="4"/>
    <n v="5"/>
    <s v="245"/>
    <s v="Big Spenders"/>
    <m/>
    <n v="323"/>
    <n v="0.8849315068493151"/>
    <n v="23.730650154798759"/>
    <n v="1495.0309597523219"/>
    <n v="1495.0309597523219"/>
    <n v="24.783950617283949"/>
    <d v="2014-02-01T00:00:00"/>
    <s v="Unique"/>
  </r>
  <r>
    <n v="10623"/>
    <n v="1961"/>
    <s v="Master"/>
    <s v="Together"/>
    <n v="48330"/>
    <n v="0"/>
    <n v="1"/>
    <d v="2013-11-15T00:00:00"/>
    <n v="2"/>
    <n v="28"/>
    <n v="0"/>
    <n v="4"/>
    <n v="0"/>
    <n v="0"/>
    <n v="0"/>
    <x v="66"/>
    <x v="0"/>
    <n v="4"/>
    <s v=""/>
    <s v=""/>
    <s v=""/>
    <n v="1"/>
    <n v="1"/>
    <n v="0"/>
    <n v="3"/>
    <n v="5"/>
    <n v="0"/>
    <n v="0"/>
    <n v="0"/>
    <n v="0"/>
    <n v="0"/>
    <n v="0"/>
    <n v="0"/>
    <x v="0"/>
    <n v="32"/>
    <n v="5.333333333333333"/>
    <n v="6.4"/>
    <m/>
    <n v="5"/>
    <n v="323"/>
    <m/>
    <n v="20"/>
    <n v="5"/>
    <n v="1"/>
    <n v="1"/>
    <s v="511"/>
    <s v="Others"/>
    <m/>
    <n v="323"/>
    <n v="0.8849315068493151"/>
    <n v="5.6501547987616094"/>
    <n v="36.160990712074302"/>
    <n v="36.160990712074302"/>
    <n v="37.175925925925924"/>
    <d v="2013-11-17T00:00:00"/>
    <s v="Unique"/>
  </r>
  <r>
    <n v="158"/>
    <n v="1945"/>
    <s v="PhD"/>
    <s v="Together"/>
    <n v="71604"/>
    <n v="0"/>
    <n v="0"/>
    <d v="2013-11-17T00:00:00"/>
    <n v="3"/>
    <n v="345"/>
    <n v="53"/>
    <n v="528"/>
    <n v="98"/>
    <n v="75"/>
    <n v="97"/>
    <x v="148"/>
    <x v="85"/>
    <n v="528"/>
    <n v="98"/>
    <n v="75"/>
    <n v="97"/>
    <n v="1"/>
    <n v="8"/>
    <n v="3"/>
    <n v="5"/>
    <n v="4"/>
    <n v="0"/>
    <n v="0"/>
    <n v="1"/>
    <n v="0"/>
    <n v="0"/>
    <n v="1"/>
    <n v="0"/>
    <x v="0"/>
    <n v="1196"/>
    <n v="199.33333333333334"/>
    <n v="70.352941176470594"/>
    <m/>
    <n v="17"/>
    <n v="321"/>
    <m/>
    <n v="5.8823529411764701"/>
    <n v="5"/>
    <n v="3"/>
    <n v="5"/>
    <s v="535"/>
    <s v="Loyal Customers"/>
    <m/>
    <n v="321"/>
    <n v="0.8794520547945206"/>
    <n v="19.330218068535824"/>
    <n v="1359.9376947040498"/>
    <n v="1359.9376947040498"/>
    <n v="1825"/>
    <d v="2013-11-20T00:00:00"/>
    <s v="Unique"/>
  </r>
  <r>
    <n v="2625"/>
    <n v="1954"/>
    <s v="2n Cycle"/>
    <s v="Single"/>
    <n v="42607"/>
    <n v="0"/>
    <n v="1"/>
    <d v="2013-11-17T00:00:00"/>
    <n v="30"/>
    <n v="156"/>
    <n v="29"/>
    <n v="56"/>
    <n v="30"/>
    <n v="32"/>
    <n v="47"/>
    <x v="657"/>
    <x v="86"/>
    <n v="56"/>
    <n v="30"/>
    <n v="32"/>
    <n v="47"/>
    <n v="2"/>
    <n v="3"/>
    <n v="2"/>
    <n v="7"/>
    <n v="3"/>
    <n v="0"/>
    <n v="0"/>
    <n v="0"/>
    <n v="0"/>
    <n v="0"/>
    <n v="0"/>
    <n v="0"/>
    <x v="3"/>
    <n v="350"/>
    <n v="58.333333333333336"/>
    <n v="25"/>
    <m/>
    <n v="14"/>
    <n v="321"/>
    <m/>
    <n v="14.285714285714285"/>
    <n v="4"/>
    <n v="3"/>
    <n v="3"/>
    <s v="433"/>
    <s v="Potential Loyalists"/>
    <m/>
    <n v="321"/>
    <n v="0.8794520547945206"/>
    <n v="15.919003115264797"/>
    <n v="397.97507788161994"/>
    <n v="397.97507788161994"/>
    <n v="1186.25"/>
    <d v="2013-12-17T00:00:00"/>
    <s v="Unique"/>
  </r>
  <r>
    <n v="6357"/>
    <n v="1959"/>
    <s v="2n Cycle"/>
    <s v="Divorced"/>
    <n v="59052"/>
    <n v="0"/>
    <n v="1"/>
    <d v="2013-11-17T00:00:00"/>
    <n v="29"/>
    <n v="230"/>
    <n v="35"/>
    <n v="75"/>
    <n v="63"/>
    <n v="57"/>
    <n v="31"/>
    <x v="210"/>
    <x v="68"/>
    <n v="75"/>
    <n v="63"/>
    <n v="57"/>
    <n v="31"/>
    <n v="3"/>
    <n v="7"/>
    <n v="1"/>
    <n v="7"/>
    <n v="5"/>
    <n v="0"/>
    <n v="0"/>
    <n v="0"/>
    <n v="0"/>
    <n v="0"/>
    <n v="0"/>
    <n v="0"/>
    <x v="3"/>
    <n v="491"/>
    <n v="81.833333333333329"/>
    <n v="27.277777777777779"/>
    <m/>
    <n v="18"/>
    <n v="321"/>
    <m/>
    <n v="16.666666666666664"/>
    <n v="4"/>
    <n v="4"/>
    <n v="3"/>
    <s v="443"/>
    <s v="Potential Loyalists"/>
    <m/>
    <n v="321"/>
    <n v="0.8794520547945206"/>
    <n v="20.467289719626166"/>
    <n v="558.30218068535817"/>
    <n v="558.30218068535817"/>
    <n v="1186.25"/>
    <d v="2013-12-16T00:00:00"/>
    <s v="Unique"/>
  </r>
  <r>
    <n v="10673"/>
    <n v="1976"/>
    <s v="PhD"/>
    <s v="Married"/>
    <n v="68397"/>
    <n v="0"/>
    <n v="1"/>
    <d v="2013-11-17T00:00:00"/>
    <n v="6"/>
    <n v="760"/>
    <n v="80"/>
    <n v="466"/>
    <n v="17"/>
    <n v="13"/>
    <n v="80"/>
    <x v="656"/>
    <x v="2"/>
    <n v="466"/>
    <n v="17"/>
    <n v="13"/>
    <n v="80"/>
    <n v="1"/>
    <n v="6"/>
    <n v="9"/>
    <n v="5"/>
    <n v="3"/>
    <n v="0"/>
    <n v="0"/>
    <n v="0"/>
    <n v="0"/>
    <n v="0"/>
    <n v="0"/>
    <n v="0"/>
    <x v="3"/>
    <n v="1416"/>
    <n v="236"/>
    <n v="67.428571428571431"/>
    <m/>
    <n v="21"/>
    <n v="321"/>
    <m/>
    <n v="4.7619047619047619"/>
    <n v="5"/>
    <n v="4"/>
    <n v="5"/>
    <s v="545"/>
    <s v="Loyal Customers"/>
    <m/>
    <n v="321"/>
    <n v="0.8794520547945206"/>
    <n v="23.878504672897193"/>
    <n v="1610.0934579439252"/>
    <n v="1610.0934579439252"/>
    <n v="1245.2941176470588"/>
    <d v="2013-11-23T00:00:00"/>
    <s v="Unique"/>
  </r>
  <r>
    <n v="10573"/>
    <n v="1953"/>
    <s v="Graduation"/>
    <s v="Divorced"/>
    <n v="62551"/>
    <n v="0"/>
    <n v="0"/>
    <d v="2013-11-18T00:00:00"/>
    <n v="27"/>
    <n v="125"/>
    <n v="16"/>
    <n v="98"/>
    <n v="134"/>
    <n v="21"/>
    <n v="27"/>
    <x v="75"/>
    <x v="15"/>
    <n v="98"/>
    <n v="134"/>
    <n v="21"/>
    <n v="27"/>
    <n v="1"/>
    <n v="6"/>
    <n v="7"/>
    <n v="4"/>
    <n v="3"/>
    <n v="0"/>
    <n v="0"/>
    <n v="1"/>
    <n v="0"/>
    <n v="0"/>
    <n v="0"/>
    <n v="0"/>
    <x v="6"/>
    <n v="421"/>
    <n v="70.166666666666671"/>
    <n v="23.388888888888889"/>
    <m/>
    <n v="18"/>
    <n v="320"/>
    <m/>
    <n v="5.5555555555555554"/>
    <n v="4"/>
    <n v="4"/>
    <n v="3"/>
    <s v="443"/>
    <s v="Potential Loyalists"/>
    <m/>
    <n v="320"/>
    <n v="0.87671232876712324"/>
    <n v="20.53125"/>
    <n v="480.203125"/>
    <n v="480.203125"/>
    <n v="1495.0309597523219"/>
    <d v="2013-12-15T00:00:00"/>
    <s v="Unique"/>
  </r>
  <r>
    <n v="10727"/>
    <n v="1970"/>
    <s v="PhD"/>
    <s v="Married"/>
    <n v="69084"/>
    <n v="1"/>
    <n v="0"/>
    <d v="2013-11-19T00:00:00"/>
    <n v="43"/>
    <n v="1181"/>
    <n v="107"/>
    <n v="199"/>
    <n v="39"/>
    <n v="30"/>
    <n v="30"/>
    <x v="59"/>
    <x v="75"/>
    <n v="199"/>
    <n v="39"/>
    <n v="30"/>
    <n v="30"/>
    <n v="2"/>
    <n v="7"/>
    <n v="3"/>
    <n v="13"/>
    <n v="8"/>
    <n v="0"/>
    <n v="0"/>
    <n v="0"/>
    <n v="0"/>
    <n v="0"/>
    <n v="0"/>
    <n v="0"/>
    <x v="0"/>
    <n v="1586"/>
    <n v="264.33333333333331"/>
    <n v="63.44"/>
    <m/>
    <n v="25"/>
    <n v="319"/>
    <m/>
    <n v="8"/>
    <n v="3"/>
    <n v="5"/>
    <n v="5"/>
    <s v="355"/>
    <s v="Frequent Buyers"/>
    <m/>
    <n v="319"/>
    <n v="0.87397260273972599"/>
    <n v="28.605015673981192"/>
    <n v="1814.7021943573668"/>
    <n v="1814.7021943573668"/>
    <n v="36.160990712074302"/>
    <d v="2014-01-01T00:00:00"/>
    <s v="Unique"/>
  </r>
  <r>
    <n v="5299"/>
    <n v="1970"/>
    <s v="PhD"/>
    <s v="Married"/>
    <n v="69084"/>
    <n v="1"/>
    <n v="0"/>
    <d v="2013-11-19T00:00:00"/>
    <n v="43"/>
    <n v="1181"/>
    <n v="107"/>
    <n v="199"/>
    <n v="39"/>
    <n v="30"/>
    <n v="30"/>
    <x v="59"/>
    <x v="75"/>
    <n v="199"/>
    <n v="39"/>
    <n v="30"/>
    <n v="30"/>
    <n v="2"/>
    <n v="7"/>
    <n v="3"/>
    <n v="13"/>
    <n v="8"/>
    <n v="0"/>
    <n v="0"/>
    <n v="0"/>
    <n v="0"/>
    <n v="0"/>
    <n v="0"/>
    <n v="0"/>
    <x v="0"/>
    <n v="1586"/>
    <n v="264.33333333333331"/>
    <n v="63.44"/>
    <m/>
    <n v="25"/>
    <n v="319"/>
    <m/>
    <n v="8"/>
    <n v="3"/>
    <n v="5"/>
    <n v="5"/>
    <s v="355"/>
    <s v="Frequent Buyers"/>
    <m/>
    <n v="319"/>
    <n v="0.87397260273972599"/>
    <n v="28.605015673981192"/>
    <n v="1814.7021943573668"/>
    <n v="1814.7021943573668"/>
    <n v="350.30959752321979"/>
    <d v="2014-01-01T00:00:00"/>
    <s v="Unique"/>
  </r>
  <r>
    <n v="749"/>
    <n v="1981"/>
    <s v="Graduation"/>
    <s v="Together"/>
    <n v="42162"/>
    <n v="1"/>
    <n v="0"/>
    <d v="2013-11-19T00:00:00"/>
    <n v="31"/>
    <n v="46"/>
    <n v="7"/>
    <n v="59"/>
    <n v="2"/>
    <n v="4"/>
    <n v="27"/>
    <x v="171"/>
    <x v="48"/>
    <n v="59"/>
    <n v="2"/>
    <n v="4"/>
    <n v="27"/>
    <n v="2"/>
    <n v="3"/>
    <n v="1"/>
    <n v="3"/>
    <n v="6"/>
    <n v="0"/>
    <n v="0"/>
    <n v="1"/>
    <n v="0"/>
    <n v="0"/>
    <n v="1"/>
    <n v="0"/>
    <x v="0"/>
    <n v="145"/>
    <n v="24.166666666666668"/>
    <n v="16.111111111111111"/>
    <m/>
    <n v="9"/>
    <n v="319"/>
    <m/>
    <n v="22.222222222222221"/>
    <n v="4"/>
    <n v="2"/>
    <n v="2"/>
    <s v="422"/>
    <s v="Potential Loyalists"/>
    <m/>
    <n v="319"/>
    <n v="0.87397260273972599"/>
    <n v="10.297805642633229"/>
    <n v="165.90909090909091"/>
    <n v="165.90909090909091"/>
    <n v="397.97507788161994"/>
    <d v="2013-12-20T00:00:00"/>
    <s v="Unique"/>
  </r>
  <r>
    <n v="5734"/>
    <n v="1974"/>
    <s v="PhD"/>
    <s v="Married"/>
    <n v="61917"/>
    <n v="1"/>
    <n v="1"/>
    <d v="2013-11-20T00:00:00"/>
    <n v="83"/>
    <n v="46"/>
    <n v="4"/>
    <n v="36"/>
    <n v="2"/>
    <n v="2"/>
    <n v="1"/>
    <x v="171"/>
    <x v="16"/>
    <n v="36"/>
    <n v="2"/>
    <n v="2"/>
    <n v="1"/>
    <n v="1"/>
    <n v="2"/>
    <n v="0"/>
    <n v="4"/>
    <n v="5"/>
    <n v="0"/>
    <n v="0"/>
    <n v="0"/>
    <n v="0"/>
    <n v="0"/>
    <n v="0"/>
    <n v="0"/>
    <x v="0"/>
    <n v="91"/>
    <n v="15.166666666666666"/>
    <n v="13"/>
    <m/>
    <n v="7"/>
    <n v="318"/>
    <m/>
    <n v="14.285714285714285"/>
    <n v="1"/>
    <n v="1"/>
    <n v="2"/>
    <s v="112"/>
    <s v="Lost"/>
    <m/>
    <n v="318"/>
    <n v="0.87123287671232874"/>
    <n v="8.034591194968554"/>
    <n v="104.4496855345912"/>
    <n v="104.4496855345912"/>
    <n v="558.30218068535817"/>
    <d v="2014-02-11T00:00:00"/>
    <s v="Unique"/>
  </r>
  <r>
    <n v="6504"/>
    <n v="1975"/>
    <s v="2n Cycle"/>
    <s v="Together"/>
    <n v="19789"/>
    <n v="1"/>
    <n v="0"/>
    <d v="2013-11-20T00:00:00"/>
    <n v="24"/>
    <n v="2"/>
    <n v="5"/>
    <n v="9"/>
    <n v="28"/>
    <n v="6"/>
    <n v="28"/>
    <x v="95"/>
    <x v="30"/>
    <n v="9"/>
    <n v="28"/>
    <n v="6"/>
    <n v="28"/>
    <n v="3"/>
    <n v="2"/>
    <n v="1"/>
    <n v="3"/>
    <n v="5"/>
    <n v="0"/>
    <n v="0"/>
    <n v="1"/>
    <n v="0"/>
    <n v="0"/>
    <n v="0"/>
    <n v="0"/>
    <x v="0"/>
    <n v="78"/>
    <n v="13"/>
    <n v="8.6666666666666661"/>
    <m/>
    <n v="9"/>
    <n v="318"/>
    <m/>
    <n v="33.333333333333329"/>
    <n v="4"/>
    <n v="2"/>
    <n v="2"/>
    <s v="422"/>
    <s v="Potential Loyalists"/>
    <m/>
    <n v="318"/>
    <n v="0.87123287671232874"/>
    <n v="10.330188679245284"/>
    <n v="89.528301886792448"/>
    <n v="89.528301886792462"/>
    <n v="1359.9376947040498"/>
    <d v="2013-12-14T00:00:00"/>
    <s v="Unique"/>
  </r>
  <r>
    <n v="5294"/>
    <n v="1989"/>
    <s v="Graduation"/>
    <s v="Single"/>
    <n v="18358"/>
    <n v="1"/>
    <n v="0"/>
    <d v="2013-11-20T00:00:00"/>
    <n v="49"/>
    <n v="6"/>
    <n v="8"/>
    <n v="19"/>
    <n v="16"/>
    <n v="4"/>
    <n v="4"/>
    <x v="167"/>
    <x v="14"/>
    <n v="19"/>
    <n v="16"/>
    <n v="4"/>
    <n v="4"/>
    <n v="3"/>
    <n v="3"/>
    <n v="0"/>
    <n v="4"/>
    <n v="7"/>
    <n v="0"/>
    <n v="0"/>
    <n v="0"/>
    <n v="0"/>
    <n v="0"/>
    <n v="0"/>
    <n v="0"/>
    <x v="0"/>
    <n v="57"/>
    <n v="9.5"/>
    <n v="5.7"/>
    <m/>
    <n v="10"/>
    <n v="318"/>
    <m/>
    <n v="30"/>
    <n v="3"/>
    <n v="2"/>
    <n v="2"/>
    <s v="322"/>
    <s v="Needs Attention"/>
    <m/>
    <n v="318"/>
    <n v="0.87123287671232874"/>
    <n v="11.477987421383649"/>
    <n v="65.424528301886795"/>
    <n v="65.424528301886795"/>
    <n v="1610.0934579439252"/>
    <d v="2014-01-08T00:00:00"/>
    <s v="Unique"/>
  </r>
  <r>
    <n v="3336"/>
    <n v="1948"/>
    <s v="PhD"/>
    <s v="Together"/>
    <n v="66375"/>
    <n v="0"/>
    <n v="1"/>
    <d v="2013-11-21T00:00:00"/>
    <n v="96"/>
    <n v="712"/>
    <n v="0"/>
    <n v="45"/>
    <n v="0"/>
    <n v="0"/>
    <n v="191"/>
    <x v="541"/>
    <x v="0"/>
    <n v="45"/>
    <s v=""/>
    <s v=""/>
    <n v="191"/>
    <n v="3"/>
    <n v="2"/>
    <n v="4"/>
    <n v="5"/>
    <n v="7"/>
    <n v="0"/>
    <n v="0"/>
    <n v="1"/>
    <n v="0"/>
    <n v="0"/>
    <n v="0"/>
    <n v="0"/>
    <x v="4"/>
    <n v="948"/>
    <n v="158"/>
    <n v="67.714285714285708"/>
    <m/>
    <n v="14"/>
    <n v="317"/>
    <m/>
    <n v="21.428571428571427"/>
    <n v="1"/>
    <n v="3"/>
    <n v="4"/>
    <s v="134"/>
    <s v="Lost"/>
    <m/>
    <n v="317"/>
    <n v="0.86849315068493149"/>
    <n v="16.119873817034701"/>
    <n v="1091.5457413249212"/>
    <n v="1091.5457413249212"/>
    <n v="480.203125"/>
    <d v="2014-02-25T00:00:00"/>
    <s v="Unique"/>
  </r>
  <r>
    <n v="10150"/>
    <n v="1961"/>
    <s v="Graduation"/>
    <s v="Single"/>
    <n v="86429"/>
    <n v="0"/>
    <n v="0"/>
    <d v="2013-11-21T00:00:00"/>
    <n v="10"/>
    <n v="464"/>
    <n v="28"/>
    <n v="873"/>
    <n v="29"/>
    <n v="18"/>
    <n v="37"/>
    <x v="432"/>
    <x v="45"/>
    <n v="873"/>
    <n v="29"/>
    <n v="18"/>
    <n v="37"/>
    <n v="0"/>
    <n v="7"/>
    <n v="4"/>
    <n v="7"/>
    <n v="2"/>
    <n v="1"/>
    <n v="0"/>
    <n v="0"/>
    <n v="0"/>
    <n v="0"/>
    <n v="1"/>
    <n v="0"/>
    <x v="3"/>
    <n v="1449"/>
    <n v="241.5"/>
    <n v="80.5"/>
    <m/>
    <n v="18"/>
    <n v="317"/>
    <m/>
    <n v="0"/>
    <n v="5"/>
    <n v="4"/>
    <n v="5"/>
    <s v="545"/>
    <s v="Loyal Customers"/>
    <m/>
    <n v="317"/>
    <n v="0.86849315068493149"/>
    <n v="20.725552050473187"/>
    <n v="1668.4069400630915"/>
    <n v="1668.4069400630915"/>
    <n v="1814.7021943573668"/>
    <d v="2013-12-01T00:00:00"/>
    <s v="Unique"/>
  </r>
  <r>
    <n v="1966"/>
    <n v="1965"/>
    <s v="PhD"/>
    <s v="Married"/>
    <n v="84618"/>
    <n v="0"/>
    <n v="0"/>
    <d v="2013-11-22T00:00:00"/>
    <n v="96"/>
    <n v="684"/>
    <n v="100"/>
    <n v="801"/>
    <n v="21"/>
    <n v="66"/>
    <n v="0"/>
    <x v="658"/>
    <x v="145"/>
    <n v="801"/>
    <n v="21"/>
    <n v="66"/>
    <s v=""/>
    <n v="1"/>
    <n v="6"/>
    <n v="9"/>
    <n v="10"/>
    <n v="2"/>
    <n v="0"/>
    <n v="0"/>
    <n v="0"/>
    <n v="0"/>
    <n v="1"/>
    <n v="0"/>
    <n v="0"/>
    <x v="4"/>
    <n v="1672"/>
    <n v="278.66666666666669"/>
    <n v="64.307692307692307"/>
    <m/>
    <n v="26"/>
    <n v="316"/>
    <m/>
    <n v="3.8461538461538463"/>
    <n v="1"/>
    <n v="5"/>
    <n v="5"/>
    <s v="155"/>
    <s v="Frequent Buyers"/>
    <m/>
    <n v="316"/>
    <n v="0.86575342465753424"/>
    <n v="30.031645569620252"/>
    <n v="1931.2658227848101"/>
    <n v="1931.2658227848101"/>
    <n v="165.90909090909091"/>
    <d v="2014-02-26T00:00:00"/>
    <s v="Unique"/>
  </r>
  <r>
    <n v="7789"/>
    <n v="1965"/>
    <s v="PhD"/>
    <s v="Married"/>
    <n v="84618"/>
    <n v="0"/>
    <n v="0"/>
    <d v="2013-11-22T00:00:00"/>
    <n v="96"/>
    <n v="684"/>
    <n v="100"/>
    <n v="801"/>
    <n v="21"/>
    <n v="66"/>
    <n v="0"/>
    <x v="658"/>
    <x v="145"/>
    <n v="801"/>
    <n v="21"/>
    <n v="66"/>
    <s v=""/>
    <n v="1"/>
    <n v="6"/>
    <n v="9"/>
    <n v="10"/>
    <n v="2"/>
    <n v="0"/>
    <n v="0"/>
    <n v="0"/>
    <n v="0"/>
    <n v="1"/>
    <n v="0"/>
    <n v="0"/>
    <x v="0"/>
    <n v="1672"/>
    <n v="278.66666666666669"/>
    <n v="64.307692307692307"/>
    <m/>
    <n v="26"/>
    <n v="316"/>
    <m/>
    <n v="3.8461538461538463"/>
    <n v="1"/>
    <n v="5"/>
    <n v="5"/>
    <s v="155"/>
    <s v="Frequent Buyers"/>
    <m/>
    <n v="316"/>
    <n v="0.86575342465753424"/>
    <n v="30.031645569620252"/>
    <n v="1931.2658227848101"/>
    <n v="1931.2658227848101"/>
    <n v="1814.7021943573668"/>
    <d v="2014-02-26T00:00:00"/>
    <s v="Unique"/>
  </r>
  <r>
    <n v="4887"/>
    <n v="1976"/>
    <s v="PhD"/>
    <s v="Divorced"/>
    <n v="55412"/>
    <n v="1"/>
    <n v="1"/>
    <d v="2013-11-22T00:00:00"/>
    <n v="65"/>
    <n v="10"/>
    <n v="5"/>
    <n v="28"/>
    <n v="11"/>
    <n v="1"/>
    <n v="8"/>
    <x v="122"/>
    <x v="30"/>
    <n v="28"/>
    <n v="11"/>
    <n v="1"/>
    <n v="8"/>
    <n v="1"/>
    <n v="2"/>
    <n v="0"/>
    <n v="3"/>
    <n v="5"/>
    <n v="0"/>
    <n v="0"/>
    <n v="0"/>
    <n v="0"/>
    <n v="0"/>
    <n v="0"/>
    <n v="0"/>
    <x v="2"/>
    <n v="63"/>
    <n v="10.5"/>
    <n v="10.5"/>
    <m/>
    <n v="6"/>
    <n v="316"/>
    <m/>
    <n v="16.666666666666664"/>
    <n v="2"/>
    <n v="1"/>
    <n v="2"/>
    <s v="212"/>
    <s v="About to Sleep"/>
    <m/>
    <n v="316"/>
    <n v="0.86575342465753424"/>
    <n v="6.9303797468354427"/>
    <n v="72.768987341772146"/>
    <n v="72.768987341772146"/>
    <n v="104.4496855345912"/>
    <d v="2014-01-26T00:00:00"/>
    <s v="Unique"/>
  </r>
  <r>
    <n v="6086"/>
    <n v="1955"/>
    <s v="Graduation"/>
    <s v="Married"/>
    <n v="80395"/>
    <n v="0"/>
    <n v="0"/>
    <d v="2013-11-23T00:00:00"/>
    <n v="62"/>
    <n v="445"/>
    <n v="25"/>
    <n v="706"/>
    <n v="80"/>
    <n v="76"/>
    <n v="48"/>
    <x v="659"/>
    <x v="69"/>
    <n v="706"/>
    <n v="80"/>
    <n v="76"/>
    <n v="48"/>
    <n v="1"/>
    <n v="6"/>
    <n v="5"/>
    <n v="12"/>
    <n v="2"/>
    <n v="1"/>
    <n v="0"/>
    <n v="0"/>
    <n v="0"/>
    <n v="0"/>
    <n v="0"/>
    <n v="0"/>
    <x v="4"/>
    <n v="1380"/>
    <n v="230"/>
    <n v="57.5"/>
    <m/>
    <n v="24"/>
    <n v="315"/>
    <m/>
    <n v="4.1666666666666661"/>
    <n v="2"/>
    <n v="5"/>
    <n v="5"/>
    <s v="255"/>
    <s v="Frequent Buyers"/>
    <m/>
    <n v="315"/>
    <n v="0.86301369863013699"/>
    <n v="27.80952380952381"/>
    <n v="1599.047619047619"/>
    <n v="1599.047619047619"/>
    <n v="1091.5457413249212"/>
    <d v="2014-01-24T00:00:00"/>
    <s v="Unique"/>
  </r>
  <r>
    <n v="9790"/>
    <n v="1957"/>
    <s v="Graduation"/>
    <s v="Single"/>
    <n v="78499"/>
    <n v="0"/>
    <n v="0"/>
    <d v="2013-11-23T00:00:00"/>
    <n v="12"/>
    <n v="912"/>
    <n v="72"/>
    <n v="170"/>
    <n v="47"/>
    <n v="36"/>
    <n v="97"/>
    <x v="660"/>
    <x v="10"/>
    <n v="170"/>
    <n v="47"/>
    <n v="36"/>
    <n v="97"/>
    <n v="1"/>
    <n v="11"/>
    <n v="3"/>
    <n v="4"/>
    <n v="4"/>
    <n v="0"/>
    <n v="0"/>
    <n v="0"/>
    <n v="0"/>
    <n v="1"/>
    <n v="1"/>
    <n v="0"/>
    <x v="2"/>
    <n v="1334"/>
    <n v="222.33333333333334"/>
    <n v="70.21052631578948"/>
    <m/>
    <n v="19"/>
    <n v="315"/>
    <m/>
    <n v="5.2631578947368416"/>
    <n v="5"/>
    <n v="4"/>
    <n v="5"/>
    <s v="545"/>
    <s v="Loyal Customers"/>
    <m/>
    <n v="315"/>
    <n v="0.86301369863013699"/>
    <n v="22.015873015873016"/>
    <n v="1545.7460317460318"/>
    <n v="1545.7460317460318"/>
    <n v="1931.2658227848101"/>
    <d v="2013-12-05T00:00:00"/>
    <s v="Unique"/>
  </r>
  <r>
    <n v="5626"/>
    <n v="1964"/>
    <s v="PhD"/>
    <s v="Single"/>
    <n v="61798"/>
    <n v="0"/>
    <n v="0"/>
    <d v="2013-11-23T00:00:00"/>
    <n v="13"/>
    <n v="338"/>
    <n v="4"/>
    <n v="89"/>
    <n v="11"/>
    <n v="8"/>
    <n v="13"/>
    <x v="661"/>
    <x v="16"/>
    <n v="89"/>
    <n v="11"/>
    <n v="8"/>
    <n v="13"/>
    <n v="1"/>
    <n v="4"/>
    <n v="2"/>
    <n v="9"/>
    <n v="4"/>
    <n v="0"/>
    <n v="0"/>
    <n v="0"/>
    <n v="0"/>
    <n v="0"/>
    <n v="0"/>
    <n v="0"/>
    <x v="0"/>
    <n v="463"/>
    <n v="77.166666666666671"/>
    <n v="28.9375"/>
    <m/>
    <n v="16"/>
    <n v="315"/>
    <m/>
    <n v="6.25"/>
    <n v="5"/>
    <n v="3"/>
    <n v="3"/>
    <s v="533"/>
    <s v="Loyal Customers"/>
    <m/>
    <n v="315"/>
    <n v="0.86301369863013699"/>
    <n v="18.539682539682538"/>
    <n v="536.49206349206338"/>
    <n v="536.49206349206349"/>
    <n v="1668.4069400630915"/>
    <d v="2013-12-06T00:00:00"/>
    <s v="Unique"/>
  </r>
  <r>
    <n v="4548"/>
    <n v="1981"/>
    <s v="Graduation"/>
    <s v="Single"/>
    <n v="41967"/>
    <n v="1"/>
    <n v="1"/>
    <d v="2013-11-23T00:00:00"/>
    <n v="66"/>
    <n v="23"/>
    <n v="4"/>
    <n v="10"/>
    <n v="0"/>
    <n v="2"/>
    <n v="15"/>
    <x v="321"/>
    <x v="16"/>
    <n v="10"/>
    <s v=""/>
    <n v="2"/>
    <n v="15"/>
    <n v="1"/>
    <n v="1"/>
    <n v="0"/>
    <n v="3"/>
    <n v="4"/>
    <n v="0"/>
    <n v="0"/>
    <n v="0"/>
    <n v="0"/>
    <n v="0"/>
    <n v="0"/>
    <n v="0"/>
    <x v="2"/>
    <n v="54"/>
    <n v="9"/>
    <n v="10.8"/>
    <m/>
    <n v="5"/>
    <n v="315"/>
    <m/>
    <n v="20"/>
    <n v="2"/>
    <n v="1"/>
    <n v="1"/>
    <s v="211"/>
    <s v="About to Sleep"/>
    <m/>
    <n v="315"/>
    <n v="0.86301369863013699"/>
    <n v="5.7936507936507935"/>
    <n v="62.571428571428577"/>
    <n v="62.571428571428569"/>
    <n v="89.528301886792462"/>
    <d v="2014-01-28T00:00:00"/>
    <s v="Unique"/>
  </r>
  <r>
    <n v="6303"/>
    <n v="1986"/>
    <s v="PhD"/>
    <s v="Together"/>
    <n v="91820"/>
    <n v="0"/>
    <n v="0"/>
    <d v="2013-11-23T00:00:00"/>
    <n v="72"/>
    <n v="410"/>
    <n v="73"/>
    <n v="747"/>
    <n v="76"/>
    <n v="161"/>
    <n v="30"/>
    <x v="279"/>
    <x v="127"/>
    <n v="747"/>
    <n v="76"/>
    <n v="161"/>
    <n v="30"/>
    <n v="0"/>
    <n v="5"/>
    <n v="5"/>
    <n v="12"/>
    <n v="1"/>
    <n v="0"/>
    <n v="0"/>
    <n v="0"/>
    <n v="0"/>
    <n v="0"/>
    <n v="0"/>
    <n v="0"/>
    <x v="2"/>
    <n v="1497"/>
    <n v="249.5"/>
    <n v="68.045454545454547"/>
    <m/>
    <n v="22"/>
    <n v="315"/>
    <m/>
    <n v="0"/>
    <n v="2"/>
    <n v="4"/>
    <n v="5"/>
    <s v="245"/>
    <s v="Big Spenders"/>
    <m/>
    <n v="315"/>
    <n v="0.86301369863013699"/>
    <n v="25.49206349206349"/>
    <n v="1734.6190476190475"/>
    <n v="1734.6190476190477"/>
    <n v="65.424528301886795"/>
    <d v="2014-02-03T00:00:00"/>
    <s v="Unique"/>
  </r>
  <r>
    <n v="1384"/>
    <n v="1992"/>
    <s v="Basic"/>
    <s v="Married"/>
    <n v="17256"/>
    <n v="1"/>
    <n v="0"/>
    <d v="2013-11-23T00:00:00"/>
    <n v="10"/>
    <n v="6"/>
    <n v="4"/>
    <n v="14"/>
    <n v="8"/>
    <n v="8"/>
    <n v="22"/>
    <x v="167"/>
    <x v="16"/>
    <n v="14"/>
    <n v="8"/>
    <n v="8"/>
    <n v="22"/>
    <n v="2"/>
    <n v="2"/>
    <n v="1"/>
    <n v="2"/>
    <n v="8"/>
    <n v="0"/>
    <n v="0"/>
    <n v="1"/>
    <n v="0"/>
    <n v="0"/>
    <n v="0"/>
    <n v="0"/>
    <x v="1"/>
    <n v="62"/>
    <n v="10.333333333333334"/>
    <n v="8.8571428571428577"/>
    <m/>
    <n v="7"/>
    <n v="315"/>
    <m/>
    <n v="28.571428571428569"/>
    <n v="5"/>
    <n v="1"/>
    <n v="2"/>
    <s v="512"/>
    <s v="Others"/>
    <m/>
    <n v="315"/>
    <n v="0.86301369863013699"/>
    <n v="8.1111111111111107"/>
    <n v="71.841269841269849"/>
    <n v="71.841269841269835"/>
    <n v="1931.2658227848101"/>
    <d v="2013-12-03T00:00:00"/>
    <s v="Unique"/>
  </r>
  <r>
    <n v="6694"/>
    <n v="1964"/>
    <s v="Graduation"/>
    <s v="Married"/>
    <n v="75236"/>
    <n v="0"/>
    <n v="1"/>
    <d v="2013-11-25T00:00:00"/>
    <n v="27"/>
    <n v="438"/>
    <n v="66"/>
    <n v="400"/>
    <n v="12"/>
    <n v="38"/>
    <n v="114"/>
    <x v="348"/>
    <x v="101"/>
    <n v="400"/>
    <n v="12"/>
    <n v="38"/>
    <n v="114"/>
    <n v="1"/>
    <n v="8"/>
    <n v="3"/>
    <n v="13"/>
    <n v="4"/>
    <n v="0"/>
    <n v="0"/>
    <n v="0"/>
    <n v="0"/>
    <n v="0"/>
    <n v="0"/>
    <n v="0"/>
    <x v="0"/>
    <n v="1068"/>
    <n v="178"/>
    <n v="42.72"/>
    <m/>
    <n v="25"/>
    <n v="313"/>
    <m/>
    <n v="4"/>
    <n v="4"/>
    <n v="5"/>
    <n v="4"/>
    <s v="454"/>
    <s v="Frequent Buyers"/>
    <m/>
    <n v="313"/>
    <n v="0.8575342465753425"/>
    <n v="29.15335463258786"/>
    <n v="1245.4313099041533"/>
    <n v="1245.4313099041533"/>
    <n v="1734.6190476190477"/>
    <d v="2013-12-22T00:00:00"/>
    <s v="Unique"/>
  </r>
  <r>
    <n v="3231"/>
    <n v="1973"/>
    <s v="Graduation"/>
    <s v="Married"/>
    <n v="37971"/>
    <n v="1"/>
    <n v="0"/>
    <d v="2013-11-25T00:00:00"/>
    <n v="97"/>
    <n v="5"/>
    <n v="4"/>
    <n v="10"/>
    <n v="2"/>
    <n v="2"/>
    <n v="7"/>
    <x v="5"/>
    <x v="16"/>
    <n v="10"/>
    <n v="2"/>
    <n v="2"/>
    <n v="7"/>
    <n v="1"/>
    <n v="1"/>
    <n v="0"/>
    <n v="3"/>
    <n v="8"/>
    <n v="0"/>
    <n v="0"/>
    <n v="0"/>
    <n v="0"/>
    <n v="0"/>
    <n v="0"/>
    <n v="0"/>
    <x v="1"/>
    <n v="30"/>
    <n v="5"/>
    <n v="6"/>
    <m/>
    <n v="5"/>
    <n v="313"/>
    <m/>
    <n v="20"/>
    <n v="1"/>
    <n v="1"/>
    <n v="1"/>
    <s v="111"/>
    <s v="Lost"/>
    <m/>
    <n v="313"/>
    <n v="0.8575342465753425"/>
    <n v="5.8306709265175716"/>
    <n v="34.984025559105433"/>
    <n v="34.984025559105433"/>
    <n v="72.768987341772146"/>
    <d v="2014-03-02T00:00:00"/>
    <s v="Unique"/>
  </r>
  <r>
    <n v="8164"/>
    <n v="1978"/>
    <s v="PhD"/>
    <s v="Married"/>
    <n v="82170"/>
    <n v="0"/>
    <n v="0"/>
    <d v="2013-11-25T00:00:00"/>
    <n v="13"/>
    <n v="1023"/>
    <n v="93"/>
    <n v="651"/>
    <n v="49"/>
    <n v="55"/>
    <n v="37"/>
    <x v="662"/>
    <x v="147"/>
    <n v="651"/>
    <n v="49"/>
    <n v="55"/>
    <n v="37"/>
    <n v="1"/>
    <n v="5"/>
    <n v="6"/>
    <n v="7"/>
    <n v="2"/>
    <n v="0"/>
    <n v="0"/>
    <n v="0"/>
    <n v="0"/>
    <n v="0"/>
    <n v="0"/>
    <n v="0"/>
    <x v="3"/>
    <n v="1908"/>
    <n v="318"/>
    <n v="100.42105263157895"/>
    <m/>
    <n v="19"/>
    <n v="313"/>
    <m/>
    <n v="5.2631578947368416"/>
    <n v="5"/>
    <n v="4"/>
    <n v="5"/>
    <s v="545"/>
    <s v="Loyal Customers"/>
    <m/>
    <n v="313"/>
    <n v="0.8575342465753425"/>
    <n v="22.156549520766774"/>
    <n v="2224.9840255591052"/>
    <n v="2224.9840255591052"/>
    <n v="62.571428571428569"/>
    <d v="2013-12-08T00:00:00"/>
    <s v="Unique"/>
  </r>
  <r>
    <n v="3799"/>
    <n v="1955"/>
    <s v="Graduation"/>
    <s v="Married"/>
    <n v="67225"/>
    <n v="0"/>
    <n v="1"/>
    <d v="2013-11-26T00:00:00"/>
    <n v="4"/>
    <n v="315"/>
    <n v="35"/>
    <n v="322"/>
    <n v="46"/>
    <n v="7"/>
    <n v="143"/>
    <x v="385"/>
    <x v="68"/>
    <n v="322"/>
    <n v="46"/>
    <n v="7"/>
    <n v="143"/>
    <n v="3"/>
    <n v="7"/>
    <n v="2"/>
    <n v="11"/>
    <n v="5"/>
    <n v="0"/>
    <n v="0"/>
    <n v="0"/>
    <n v="0"/>
    <n v="0"/>
    <n v="0"/>
    <n v="0"/>
    <x v="1"/>
    <n v="868"/>
    <n v="144.66666666666666"/>
    <n v="37.739130434782609"/>
    <m/>
    <n v="23"/>
    <n v="312"/>
    <m/>
    <n v="13.043478260869565"/>
    <n v="5"/>
    <n v="5"/>
    <n v="4"/>
    <s v="554"/>
    <s v="Loyal Customers"/>
    <m/>
    <n v="312"/>
    <n v="0.85479452054794525"/>
    <n v="26.907051282051281"/>
    <n v="1015.4487179487179"/>
    <n v="1015.4487179487179"/>
    <n v="1545.7460317460318"/>
    <d v="2013-11-30T00:00:00"/>
    <s v="Unique"/>
  </r>
  <r>
    <n v="5796"/>
    <n v="1963"/>
    <s v="Graduation"/>
    <s v="Married"/>
    <n v="77437"/>
    <n v="0"/>
    <n v="0"/>
    <d v="2013-11-26T00:00:00"/>
    <n v="70"/>
    <n v="560"/>
    <n v="21"/>
    <n v="442"/>
    <n v="29"/>
    <n v="44"/>
    <n v="29"/>
    <x v="663"/>
    <x v="1"/>
    <n v="442"/>
    <n v="29"/>
    <n v="44"/>
    <n v="29"/>
    <n v="1"/>
    <n v="4"/>
    <n v="5"/>
    <n v="13"/>
    <n v="1"/>
    <n v="0"/>
    <n v="0"/>
    <n v="0"/>
    <n v="0"/>
    <n v="1"/>
    <n v="0"/>
    <n v="0"/>
    <x v="0"/>
    <n v="1125"/>
    <n v="187.5"/>
    <n v="48.913043478260867"/>
    <m/>
    <n v="23"/>
    <n v="312"/>
    <m/>
    <n v="4.3478260869565215"/>
    <n v="2"/>
    <n v="5"/>
    <n v="4"/>
    <s v="254"/>
    <s v="Frequent Buyers"/>
    <m/>
    <n v="312"/>
    <n v="0.85479452054794525"/>
    <n v="26.907051282051281"/>
    <n v="1316.1057692307691"/>
    <n v="1316.1057692307691"/>
    <n v="536.49206349206349"/>
    <d v="2014-02-04T00:00:00"/>
    <s v="Unique"/>
  </r>
  <r>
    <n v="6261"/>
    <n v="1979"/>
    <s v="Graduation"/>
    <s v="Married"/>
    <n v="58025"/>
    <n v="0"/>
    <n v="1"/>
    <d v="2013-11-26T00:00:00"/>
    <n v="81"/>
    <n v="270"/>
    <n v="31"/>
    <n v="88"/>
    <n v="11"/>
    <n v="48"/>
    <n v="22"/>
    <x v="430"/>
    <x v="109"/>
    <n v="88"/>
    <n v="11"/>
    <n v="48"/>
    <n v="22"/>
    <n v="3"/>
    <n v="3"/>
    <n v="2"/>
    <n v="10"/>
    <n v="4"/>
    <n v="0"/>
    <n v="0"/>
    <n v="0"/>
    <n v="0"/>
    <n v="0"/>
    <n v="0"/>
    <n v="0"/>
    <x v="6"/>
    <n v="470"/>
    <n v="78.333333333333329"/>
    <n v="26.111111111111111"/>
    <m/>
    <n v="18"/>
    <n v="312"/>
    <m/>
    <n v="16.666666666666664"/>
    <n v="1"/>
    <n v="4"/>
    <n v="3"/>
    <s v="143"/>
    <s v="Lost"/>
    <m/>
    <n v="312"/>
    <n v="0.85479452054794525"/>
    <n v="21.057692307692307"/>
    <n v="549.83974358974353"/>
    <n v="549.83974358974353"/>
    <n v="1599.047619047619"/>
    <d v="2014-02-15T00:00:00"/>
    <s v="Unique"/>
  </r>
  <r>
    <n v="6605"/>
    <n v="1944"/>
    <s v="PhD"/>
    <s v="Divorced"/>
    <n v="55614"/>
    <n v="0"/>
    <n v="0"/>
    <d v="2013-11-27T00:00:00"/>
    <n v="85"/>
    <n v="504"/>
    <n v="13"/>
    <n v="131"/>
    <n v="8"/>
    <n v="0"/>
    <n v="26"/>
    <x v="84"/>
    <x v="22"/>
    <n v="131"/>
    <n v="8"/>
    <s v=""/>
    <n v="26"/>
    <n v="1"/>
    <n v="9"/>
    <n v="4"/>
    <n v="6"/>
    <n v="7"/>
    <n v="0"/>
    <n v="0"/>
    <n v="0"/>
    <n v="1"/>
    <n v="0"/>
    <n v="0"/>
    <n v="0"/>
    <x v="0"/>
    <n v="682"/>
    <n v="113.66666666666667"/>
    <n v="34.1"/>
    <m/>
    <n v="20"/>
    <n v="311"/>
    <m/>
    <n v="5"/>
    <n v="1"/>
    <n v="4"/>
    <n v="4"/>
    <s v="144"/>
    <s v="Lost"/>
    <m/>
    <n v="311"/>
    <n v="0.852054794520548"/>
    <n v="23.472668810289388"/>
    <n v="800.41800643086822"/>
    <n v="800.4180064308681"/>
    <n v="71.841269841269835"/>
    <d v="2014-02-20T00:00:00"/>
    <s v="Unique"/>
  </r>
  <r>
    <n v="4322"/>
    <n v="1958"/>
    <s v="PhD"/>
    <s v="Together"/>
    <n v="77863"/>
    <n v="0"/>
    <n v="0"/>
    <d v="2013-11-27T00:00:00"/>
    <n v="20"/>
    <n v="881"/>
    <n v="38"/>
    <n v="319"/>
    <n v="16"/>
    <n v="25"/>
    <n v="12"/>
    <x v="664"/>
    <x v="94"/>
    <n v="319"/>
    <n v="16"/>
    <n v="25"/>
    <n v="12"/>
    <n v="1"/>
    <n v="4"/>
    <n v="5"/>
    <n v="10"/>
    <n v="2"/>
    <n v="0"/>
    <n v="0"/>
    <n v="0"/>
    <n v="0"/>
    <n v="0"/>
    <n v="0"/>
    <n v="0"/>
    <x v="0"/>
    <n v="1291"/>
    <n v="215.16666666666666"/>
    <n v="64.55"/>
    <m/>
    <n v="20"/>
    <n v="311"/>
    <m/>
    <n v="5"/>
    <n v="4"/>
    <n v="4"/>
    <n v="5"/>
    <s v="445"/>
    <s v="Big Spenders"/>
    <m/>
    <n v="311"/>
    <n v="0.852054794520548"/>
    <n v="23.472668810289388"/>
    <n v="1515.16077170418"/>
    <n v="1515.16077170418"/>
    <n v="34.984025559105433"/>
    <d v="2013-12-17T00:00:00"/>
    <s v="Unique"/>
  </r>
  <r>
    <n v="10678"/>
    <n v="1959"/>
    <s v="Graduation"/>
    <s v="Together"/>
    <n v="71232"/>
    <n v="0"/>
    <n v="1"/>
    <d v="2013-11-28T00:00:00"/>
    <n v="91"/>
    <n v="653"/>
    <n v="17"/>
    <n v="170"/>
    <n v="34"/>
    <n v="26"/>
    <n v="17"/>
    <x v="665"/>
    <x v="4"/>
    <n v="170"/>
    <n v="34"/>
    <n v="26"/>
    <n v="17"/>
    <n v="2"/>
    <n v="11"/>
    <n v="2"/>
    <n v="10"/>
    <n v="7"/>
    <n v="0"/>
    <n v="0"/>
    <n v="0"/>
    <n v="0"/>
    <n v="0"/>
    <n v="0"/>
    <n v="0"/>
    <x v="0"/>
    <n v="917"/>
    <n v="152.83333333333334"/>
    <n v="36.68"/>
    <m/>
    <n v="25"/>
    <n v="310"/>
    <m/>
    <n v="8"/>
    <n v="1"/>
    <n v="5"/>
    <n v="4"/>
    <s v="154"/>
    <s v="Frequent Buyers"/>
    <m/>
    <n v="310"/>
    <n v="0.84931506849315064"/>
    <n v="29.435483870967744"/>
    <n v="1079.6935483870968"/>
    <n v="1079.6935483870968"/>
    <n v="1245.4313099041533"/>
    <d v="2014-02-27T00:00:00"/>
    <s v="Unique"/>
  </r>
  <r>
    <n v="9529"/>
    <n v="1990"/>
    <s v="Graduation"/>
    <s v="Married"/>
    <n v="73687"/>
    <n v="0"/>
    <n v="0"/>
    <d v="2013-11-28T00:00:00"/>
    <n v="8"/>
    <n v="559"/>
    <n v="153"/>
    <n v="503"/>
    <n v="218"/>
    <n v="13"/>
    <n v="181"/>
    <x v="666"/>
    <x v="96"/>
    <n v="503"/>
    <n v="218"/>
    <n v="13"/>
    <n v="181"/>
    <n v="1"/>
    <n v="3"/>
    <n v="9"/>
    <n v="9"/>
    <n v="2"/>
    <n v="1"/>
    <n v="0"/>
    <n v="0"/>
    <n v="0"/>
    <n v="0"/>
    <n v="1"/>
    <n v="0"/>
    <x v="3"/>
    <n v="1627"/>
    <n v="271.16666666666669"/>
    <n v="73.954545454545453"/>
    <m/>
    <n v="22"/>
    <n v="310"/>
    <m/>
    <n v="4.5454545454545459"/>
    <n v="5"/>
    <n v="4"/>
    <n v="5"/>
    <s v="545"/>
    <s v="Loyal Customers"/>
    <m/>
    <n v="310"/>
    <n v="0.84931506849315064"/>
    <n v="25.903225806451616"/>
    <n v="1915.6612903225807"/>
    <n v="1915.6612903225807"/>
    <n v="2224.9840255591052"/>
    <d v="2013-12-06T00:00:00"/>
    <s v="Unique"/>
  </r>
  <r>
    <n v="286"/>
    <n v="1952"/>
    <s v="Graduation"/>
    <s v="Single"/>
    <n v="44213"/>
    <n v="1"/>
    <n v="1"/>
    <d v="2013-11-29T00:00:00"/>
    <n v="48"/>
    <n v="95"/>
    <n v="11"/>
    <n v="35"/>
    <n v="0"/>
    <n v="4"/>
    <n v="7"/>
    <x v="667"/>
    <x v="113"/>
    <n v="35"/>
    <s v=""/>
    <n v="4"/>
    <n v="7"/>
    <n v="4"/>
    <n v="2"/>
    <n v="1"/>
    <n v="5"/>
    <n v="6"/>
    <n v="0"/>
    <n v="0"/>
    <n v="0"/>
    <n v="0"/>
    <n v="0"/>
    <n v="0"/>
    <n v="0"/>
    <x v="0"/>
    <n v="152"/>
    <n v="25.333333333333332"/>
    <n v="12.666666666666666"/>
    <m/>
    <n v="12"/>
    <n v="309"/>
    <m/>
    <n v="33.333333333333329"/>
    <n v="3"/>
    <n v="2"/>
    <n v="2"/>
    <s v="322"/>
    <s v="Needs Attention"/>
    <m/>
    <n v="309"/>
    <n v="0.84657534246575339"/>
    <n v="14.174757281553399"/>
    <n v="179.54692556634305"/>
    <n v="179.54692556634305"/>
    <n v="549.83974358974353"/>
    <d v="2014-01-16T00:00:00"/>
    <s v="Unique"/>
  </r>
  <r>
    <n v="907"/>
    <n v="1975"/>
    <s v="Graduation"/>
    <s v="Married"/>
    <n v="46149"/>
    <n v="0"/>
    <n v="1"/>
    <d v="2013-11-29T00:00:00"/>
    <n v="36"/>
    <n v="254"/>
    <n v="6"/>
    <n v="71"/>
    <n v="4"/>
    <n v="0"/>
    <n v="27"/>
    <x v="316"/>
    <x v="43"/>
    <n v="71"/>
    <n v="4"/>
    <s v=""/>
    <n v="27"/>
    <n v="5"/>
    <n v="5"/>
    <n v="1"/>
    <n v="7"/>
    <n v="5"/>
    <n v="0"/>
    <n v="0"/>
    <n v="0"/>
    <n v="0"/>
    <n v="0"/>
    <n v="0"/>
    <n v="0"/>
    <x v="0"/>
    <n v="362"/>
    <n v="60.333333333333336"/>
    <n v="20.111111111111111"/>
    <m/>
    <n v="18"/>
    <n v="309"/>
    <m/>
    <n v="27.777777777777779"/>
    <n v="4"/>
    <n v="4"/>
    <n v="3"/>
    <s v="443"/>
    <s v="Potential Loyalists"/>
    <m/>
    <n v="309"/>
    <n v="0.84657534246575339"/>
    <n v="21.262135922330099"/>
    <n v="427.60517799352755"/>
    <n v="427.60517799352755"/>
    <n v="1015.4487179487179"/>
    <d v="2014-01-04T00:00:00"/>
    <s v="Unique"/>
  </r>
  <r>
    <n v="6201"/>
    <n v="1978"/>
    <s v="Graduation"/>
    <s v="Single"/>
    <n v="38643"/>
    <n v="1"/>
    <n v="1"/>
    <d v="2013-11-29T00:00:00"/>
    <n v="45"/>
    <n v="22"/>
    <n v="2"/>
    <n v="14"/>
    <n v="0"/>
    <n v="1"/>
    <n v="10"/>
    <x v="23"/>
    <x v="12"/>
    <n v="14"/>
    <s v=""/>
    <n v="1"/>
    <n v="10"/>
    <n v="2"/>
    <n v="2"/>
    <n v="0"/>
    <n v="3"/>
    <n v="7"/>
    <n v="0"/>
    <n v="0"/>
    <n v="0"/>
    <n v="0"/>
    <n v="0"/>
    <n v="0"/>
    <n v="1"/>
    <x v="0"/>
    <n v="49"/>
    <n v="8.1666666666666661"/>
    <n v="7"/>
    <m/>
    <n v="7"/>
    <n v="309"/>
    <m/>
    <n v="28.571428571428569"/>
    <n v="3"/>
    <n v="1"/>
    <n v="1"/>
    <s v="311"/>
    <s v="Needs Attention"/>
    <m/>
    <n v="309"/>
    <n v="0.84657534246575339"/>
    <n v="8.2686084142394822"/>
    <n v="57.880258899676377"/>
    <n v="57.880258899676377"/>
    <n v="1316.1057692307691"/>
    <d v="2014-01-13T00:00:00"/>
    <s v="Unique"/>
  </r>
  <r>
    <n v="8416"/>
    <n v="1981"/>
    <s v="Graduation"/>
    <s v="Married"/>
    <n v="29009"/>
    <n v="1"/>
    <n v="0"/>
    <d v="2013-11-29T00:00:00"/>
    <n v="19"/>
    <n v="6"/>
    <n v="6"/>
    <n v="15"/>
    <n v="10"/>
    <n v="5"/>
    <n v="2"/>
    <x v="167"/>
    <x v="43"/>
    <n v="15"/>
    <n v="10"/>
    <n v="5"/>
    <n v="2"/>
    <n v="2"/>
    <n v="2"/>
    <n v="0"/>
    <n v="3"/>
    <n v="6"/>
    <n v="0"/>
    <n v="0"/>
    <n v="0"/>
    <n v="0"/>
    <n v="0"/>
    <n v="0"/>
    <n v="0"/>
    <x v="1"/>
    <n v="44"/>
    <n v="7.333333333333333"/>
    <n v="6.2857142857142856"/>
    <m/>
    <n v="7"/>
    <n v="309"/>
    <m/>
    <n v="28.571428571428569"/>
    <n v="5"/>
    <n v="1"/>
    <n v="1"/>
    <s v="511"/>
    <s v="Others"/>
    <m/>
    <n v="309"/>
    <n v="0.84657534246575339"/>
    <n v="8.2686084142394822"/>
    <n v="51.974110032362461"/>
    <n v="51.974110032362461"/>
    <n v="800.4180064308681"/>
    <d v="2013-12-18T00:00:00"/>
    <s v="Unique"/>
  </r>
  <r>
    <n v="5474"/>
    <n v="1970"/>
    <s v="Graduation"/>
    <s v="Single"/>
    <n v="43020"/>
    <n v="1"/>
    <n v="0"/>
    <d v="2013-11-30T00:00:00"/>
    <n v="79"/>
    <n v="45"/>
    <n v="7"/>
    <n v="99"/>
    <n v="4"/>
    <n v="25"/>
    <n v="43"/>
    <x v="57"/>
    <x v="48"/>
    <n v="99"/>
    <n v="4"/>
    <n v="25"/>
    <n v="43"/>
    <n v="3"/>
    <n v="4"/>
    <n v="1"/>
    <n v="4"/>
    <n v="6"/>
    <n v="0"/>
    <n v="0"/>
    <n v="0"/>
    <n v="0"/>
    <n v="0"/>
    <n v="0"/>
    <n v="0"/>
    <x v="1"/>
    <n v="223"/>
    <n v="37.166666666666664"/>
    <n v="18.583333333333332"/>
    <m/>
    <n v="12"/>
    <n v="308"/>
    <m/>
    <n v="25"/>
    <n v="2"/>
    <n v="2"/>
    <n v="3"/>
    <s v="223"/>
    <s v="About to Sleep"/>
    <m/>
    <n v="308"/>
    <n v="0.84383561643835614"/>
    <n v="14.220779220779221"/>
    <n v="264.26948051948051"/>
    <n v="264.26948051948051"/>
    <n v="1515.16077170418"/>
    <d v="2014-02-17T00:00:00"/>
    <s v="Unique"/>
  </r>
  <r>
    <n v="4646"/>
    <n v="1951"/>
    <s v="2n Cycle"/>
    <s v="Married"/>
    <n v="78497"/>
    <n v="0"/>
    <n v="0"/>
    <d v="2013-12-01T00:00:00"/>
    <n v="44"/>
    <n v="207"/>
    <n v="26"/>
    <n v="447"/>
    <n v="75"/>
    <n v="0"/>
    <n v="223"/>
    <x v="668"/>
    <x v="36"/>
    <n v="447"/>
    <n v="75"/>
    <s v=""/>
    <n v="223"/>
    <n v="1"/>
    <n v="5"/>
    <n v="7"/>
    <n v="12"/>
    <n v="2"/>
    <n v="1"/>
    <n v="0"/>
    <n v="0"/>
    <n v="0"/>
    <n v="0"/>
    <n v="0"/>
    <n v="0"/>
    <x v="2"/>
    <n v="978"/>
    <n v="163"/>
    <n v="39.119999999999997"/>
    <m/>
    <n v="25"/>
    <n v="307"/>
    <m/>
    <n v="4"/>
    <n v="3"/>
    <n v="5"/>
    <n v="4"/>
    <s v="354"/>
    <s v="Frequent Buyers"/>
    <m/>
    <n v="307"/>
    <n v="0.84109589041095889"/>
    <n v="29.723127035830618"/>
    <n v="1162.7687296416937"/>
    <n v="1162.7687296416939"/>
    <n v="57.880258899676377"/>
    <d v="2014-01-14T00:00:00"/>
    <s v="Unique"/>
  </r>
  <r>
    <n v="6935"/>
    <n v="1951"/>
    <s v="2n Cycle"/>
    <s v="Married"/>
    <n v="78497"/>
    <n v="0"/>
    <n v="0"/>
    <d v="2013-12-01T00:00:00"/>
    <n v="44"/>
    <n v="207"/>
    <n v="26"/>
    <n v="447"/>
    <n v="75"/>
    <n v="0"/>
    <n v="223"/>
    <x v="668"/>
    <x v="36"/>
    <n v="447"/>
    <n v="75"/>
    <s v=""/>
    <n v="223"/>
    <n v="1"/>
    <n v="5"/>
    <n v="7"/>
    <n v="12"/>
    <n v="2"/>
    <n v="1"/>
    <n v="0"/>
    <n v="0"/>
    <n v="0"/>
    <n v="0"/>
    <n v="0"/>
    <n v="0"/>
    <x v="6"/>
    <n v="978"/>
    <n v="163"/>
    <n v="39.119999999999997"/>
    <m/>
    <n v="25"/>
    <n v="307"/>
    <m/>
    <n v="4"/>
    <n v="3"/>
    <n v="5"/>
    <n v="4"/>
    <s v="354"/>
    <s v="Frequent Buyers"/>
    <m/>
    <n v="307"/>
    <n v="0.84109589041095889"/>
    <n v="29.723127035830618"/>
    <n v="1162.7687296416937"/>
    <n v="1162.7687296416939"/>
    <n v="179.54692556634305"/>
    <d v="2014-01-14T00:00:00"/>
    <s v="Unique"/>
  </r>
  <r>
    <n v="6885"/>
    <n v="1977"/>
    <s v="Graduation"/>
    <s v="Divorced"/>
    <n v="32952"/>
    <n v="1"/>
    <n v="0"/>
    <d v="2013-12-01T00:00:00"/>
    <n v="36"/>
    <n v="38"/>
    <n v="0"/>
    <n v="12"/>
    <n v="3"/>
    <n v="1"/>
    <n v="1"/>
    <x v="426"/>
    <x v="0"/>
    <n v="12"/>
    <n v="3"/>
    <n v="1"/>
    <n v="1"/>
    <n v="1"/>
    <n v="2"/>
    <n v="0"/>
    <n v="3"/>
    <n v="7"/>
    <n v="0"/>
    <n v="0"/>
    <n v="0"/>
    <n v="0"/>
    <n v="0"/>
    <n v="0"/>
    <n v="0"/>
    <x v="2"/>
    <n v="55"/>
    <n v="9.1666666666666661"/>
    <n v="9.1666666666666661"/>
    <m/>
    <n v="6"/>
    <n v="307"/>
    <m/>
    <n v="16.666666666666664"/>
    <n v="4"/>
    <n v="1"/>
    <n v="1"/>
    <s v="411"/>
    <s v="Potential Loyalists"/>
    <m/>
    <n v="307"/>
    <n v="0.84109589041095889"/>
    <n v="7.133550488599349"/>
    <n v="65.390879478827358"/>
    <n v="65.390879478827358"/>
    <n v="427.60517799352755"/>
    <d v="2014-01-06T00:00:00"/>
    <s v="Unique"/>
  </r>
  <r>
    <n v="5454"/>
    <n v="1979"/>
    <s v="Master"/>
    <s v="Married"/>
    <n v="45057"/>
    <n v="1"/>
    <n v="0"/>
    <d v="2013-12-01T00:00:00"/>
    <n v="80"/>
    <n v="37"/>
    <n v="0"/>
    <n v="7"/>
    <n v="3"/>
    <n v="0"/>
    <n v="3"/>
    <x v="127"/>
    <x v="0"/>
    <n v="7"/>
    <n v="3"/>
    <s v=""/>
    <n v="3"/>
    <n v="1"/>
    <n v="2"/>
    <n v="0"/>
    <n v="3"/>
    <n v="5"/>
    <n v="0"/>
    <n v="0"/>
    <n v="0"/>
    <n v="0"/>
    <n v="0"/>
    <n v="0"/>
    <n v="0"/>
    <x v="1"/>
    <n v="50"/>
    <n v="8.3333333333333339"/>
    <n v="8.3333333333333339"/>
    <m/>
    <n v="6"/>
    <n v="307"/>
    <m/>
    <n v="16.666666666666664"/>
    <n v="1"/>
    <n v="1"/>
    <n v="1"/>
    <s v="111"/>
    <s v="Lost"/>
    <m/>
    <n v="307"/>
    <n v="0.84109589041095889"/>
    <n v="7.133550488599349"/>
    <n v="59.446254071661244"/>
    <n v="59.446254071661237"/>
    <n v="1915.6612903225807"/>
    <d v="2014-02-19T00:00:00"/>
    <s v="Unique"/>
  </r>
  <r>
    <n v="6131"/>
    <n v="1980"/>
    <s v="2n Cycle"/>
    <s v="Married"/>
    <n v="70829"/>
    <n v="1"/>
    <n v="1"/>
    <d v="2013-12-01T00:00:00"/>
    <n v="87"/>
    <n v="141"/>
    <n v="70"/>
    <n v="106"/>
    <n v="72"/>
    <n v="19"/>
    <n v="23"/>
    <x v="544"/>
    <x v="139"/>
    <n v="106"/>
    <n v="72"/>
    <n v="19"/>
    <n v="23"/>
    <n v="2"/>
    <n v="4"/>
    <n v="2"/>
    <n v="8"/>
    <n v="3"/>
    <n v="0"/>
    <n v="0"/>
    <n v="0"/>
    <n v="0"/>
    <n v="0"/>
    <n v="0"/>
    <n v="0"/>
    <x v="0"/>
    <n v="431"/>
    <n v="71.833333333333329"/>
    <n v="26.9375"/>
    <m/>
    <n v="16"/>
    <n v="307"/>
    <m/>
    <n v="12.5"/>
    <n v="1"/>
    <n v="3"/>
    <n v="3"/>
    <s v="133"/>
    <s v="Lost"/>
    <m/>
    <n v="307"/>
    <n v="0.84109589041095889"/>
    <n v="19.022801302931597"/>
    <n v="512.42671009771993"/>
    <n v="512.42671009771993"/>
    <n v="1079.6935483870968"/>
    <d v="2014-02-26T00:00:00"/>
    <s v="Unique"/>
  </r>
  <r>
    <n v="3503"/>
    <n v="1950"/>
    <s v="Graduation"/>
    <s v="Divorced"/>
    <n v="82460"/>
    <n v="0"/>
    <n v="0"/>
    <d v="2013-12-02T00:00:00"/>
    <n v="78"/>
    <n v="255"/>
    <n v="47"/>
    <n v="573"/>
    <n v="52"/>
    <n v="32"/>
    <n v="15"/>
    <x v="356"/>
    <x v="19"/>
    <n v="573"/>
    <n v="52"/>
    <n v="32"/>
    <n v="15"/>
    <n v="1"/>
    <n v="5"/>
    <n v="3"/>
    <n v="6"/>
    <n v="1"/>
    <n v="0"/>
    <n v="0"/>
    <n v="0"/>
    <n v="0"/>
    <n v="0"/>
    <n v="0"/>
    <n v="0"/>
    <x v="3"/>
    <n v="974"/>
    <n v="162.33333333333334"/>
    <n v="64.933333333333337"/>
    <m/>
    <n v="15"/>
    <n v="306"/>
    <m/>
    <n v="6.666666666666667"/>
    <n v="2"/>
    <n v="3"/>
    <n v="4"/>
    <s v="234"/>
    <s v="About to Sleep"/>
    <m/>
    <n v="306"/>
    <n v="0.83835616438356164"/>
    <n v="17.892156862745097"/>
    <n v="1161.7973856209151"/>
    <n v="1161.7973856209151"/>
    <n v="51.974110032362461"/>
    <d v="2014-02-18T00:00:00"/>
    <s v="Unique"/>
  </r>
  <r>
    <n v="1968"/>
    <n v="1971"/>
    <s v="Graduation"/>
    <s v="Widow"/>
    <n v="45684"/>
    <n v="1"/>
    <n v="0"/>
    <d v="2013-12-02T00:00:00"/>
    <n v="37"/>
    <n v="5"/>
    <n v="1"/>
    <n v="5"/>
    <n v="10"/>
    <n v="0"/>
    <n v="7"/>
    <x v="5"/>
    <x v="5"/>
    <n v="5"/>
    <n v="10"/>
    <s v=""/>
    <n v="7"/>
    <n v="1"/>
    <n v="1"/>
    <n v="0"/>
    <n v="2"/>
    <n v="7"/>
    <n v="0"/>
    <n v="0"/>
    <n v="0"/>
    <n v="0"/>
    <n v="0"/>
    <n v="0"/>
    <n v="0"/>
    <x v="3"/>
    <n v="28"/>
    <n v="4.666666666666667"/>
    <n v="7"/>
    <m/>
    <n v="4"/>
    <n v="306"/>
    <m/>
    <n v="25"/>
    <n v="4"/>
    <n v="1"/>
    <n v="1"/>
    <s v="411"/>
    <s v="Potential Loyalists"/>
    <m/>
    <n v="306"/>
    <n v="0.83835616438356164"/>
    <n v="4.7712418300653594"/>
    <n v="33.398692810457518"/>
    <n v="33.398692810457518"/>
    <n v="512.42671009771993"/>
    <d v="2014-01-08T00:00:00"/>
    <s v="Unique"/>
  </r>
  <r>
    <n v="10584"/>
    <n v="1976"/>
    <s v="Graduation"/>
    <s v="Married"/>
    <n v="65665"/>
    <n v="0"/>
    <n v="1"/>
    <d v="2013-12-02T00:00:00"/>
    <n v="77"/>
    <n v="225"/>
    <n v="162"/>
    <n v="387"/>
    <n v="106"/>
    <n v="36"/>
    <n v="29"/>
    <x v="669"/>
    <x v="111"/>
    <n v="387"/>
    <n v="106"/>
    <n v="36"/>
    <n v="29"/>
    <n v="1"/>
    <n v="5"/>
    <n v="10"/>
    <n v="8"/>
    <n v="3"/>
    <n v="0"/>
    <n v="0"/>
    <n v="0"/>
    <n v="0"/>
    <n v="0"/>
    <n v="0"/>
    <n v="0"/>
    <x v="0"/>
    <n v="945"/>
    <n v="157.5"/>
    <n v="39.375"/>
    <m/>
    <n v="24"/>
    <n v="306"/>
    <m/>
    <n v="4.1666666666666661"/>
    <n v="2"/>
    <n v="5"/>
    <n v="4"/>
    <s v="254"/>
    <s v="Frequent Buyers"/>
    <m/>
    <n v="306"/>
    <n v="0.83835616438356164"/>
    <n v="28.627450980392158"/>
    <n v="1127.2058823529412"/>
    <n v="1127.2058823529412"/>
    <n v="264.26948051948051"/>
    <d v="2014-02-17T00:00:00"/>
    <s v="Unique"/>
  </r>
  <r>
    <n v="4368"/>
    <n v="1980"/>
    <s v="Graduation"/>
    <s v="Married"/>
    <n v="47850"/>
    <n v="1"/>
    <n v="0"/>
    <d v="2013-12-03T00:00:00"/>
    <n v="72"/>
    <n v="42"/>
    <n v="7"/>
    <n v="43"/>
    <n v="20"/>
    <n v="12"/>
    <n v="10"/>
    <x v="405"/>
    <x v="48"/>
    <n v="43"/>
    <n v="20"/>
    <n v="12"/>
    <n v="10"/>
    <n v="1"/>
    <n v="3"/>
    <n v="0"/>
    <n v="4"/>
    <n v="6"/>
    <n v="0"/>
    <n v="0"/>
    <n v="0"/>
    <n v="0"/>
    <n v="0"/>
    <n v="0"/>
    <n v="0"/>
    <x v="0"/>
    <n v="134"/>
    <n v="22.333333333333332"/>
    <n v="16.75"/>
    <m/>
    <n v="8"/>
    <n v="305"/>
    <m/>
    <n v="12.5"/>
    <n v="2"/>
    <n v="2"/>
    <n v="2"/>
    <s v="222"/>
    <s v="About to Sleep"/>
    <m/>
    <n v="305"/>
    <n v="0.83561643835616439"/>
    <n v="9.5737704918032787"/>
    <n v="160.36065573770492"/>
    <n v="160.36065573770492"/>
    <n v="59.446254071661237"/>
    <d v="2014-02-13T00:00:00"/>
    <s v="Unique"/>
  </r>
  <r>
    <n v="7284"/>
    <n v="1953"/>
    <s v="Graduation"/>
    <s v="Married"/>
    <n v="48686"/>
    <n v="1"/>
    <n v="2"/>
    <d v="2013-12-04T00:00:00"/>
    <n v="8"/>
    <n v="10"/>
    <n v="0"/>
    <n v="7"/>
    <n v="2"/>
    <n v="0"/>
    <n v="1"/>
    <x v="122"/>
    <x v="0"/>
    <n v="7"/>
    <n v="2"/>
    <s v=""/>
    <n v="1"/>
    <n v="1"/>
    <n v="1"/>
    <n v="0"/>
    <n v="2"/>
    <n v="8"/>
    <n v="0"/>
    <n v="0"/>
    <n v="0"/>
    <n v="0"/>
    <n v="0"/>
    <n v="0"/>
    <n v="0"/>
    <x v="0"/>
    <n v="20"/>
    <n v="3.3333333333333335"/>
    <n v="5"/>
    <m/>
    <n v="4"/>
    <n v="304"/>
    <m/>
    <n v="25"/>
    <n v="5"/>
    <n v="1"/>
    <n v="1"/>
    <s v="511"/>
    <s v="Others"/>
    <m/>
    <n v="304"/>
    <n v="0.83287671232876714"/>
    <n v="4.8026315789473681"/>
    <n v="24.013157894736842"/>
    <n v="24.013157894736842"/>
    <n v="1161.7973856209151"/>
    <d v="2013-12-12T00:00:00"/>
    <s v="Unique"/>
  </r>
  <r>
    <n v="9907"/>
    <n v="1969"/>
    <s v="Master"/>
    <s v="Together"/>
    <n v="66476"/>
    <n v="0"/>
    <n v="1"/>
    <d v="2013-12-04T00:00:00"/>
    <n v="80"/>
    <n v="742"/>
    <n v="28"/>
    <n v="152"/>
    <n v="25"/>
    <n v="9"/>
    <n v="57"/>
    <x v="670"/>
    <x v="45"/>
    <n v="152"/>
    <n v="25"/>
    <n v="9"/>
    <n v="57"/>
    <n v="2"/>
    <n v="6"/>
    <n v="8"/>
    <n v="10"/>
    <n v="4"/>
    <n v="0"/>
    <n v="0"/>
    <n v="0"/>
    <n v="0"/>
    <n v="0"/>
    <n v="0"/>
    <n v="0"/>
    <x v="5"/>
    <n v="1013"/>
    <n v="168.83333333333334"/>
    <n v="38.96153846153846"/>
    <m/>
    <n v="26"/>
    <n v="304"/>
    <m/>
    <n v="7.6923076923076925"/>
    <n v="1"/>
    <n v="5"/>
    <n v="4"/>
    <s v="154"/>
    <s v="Frequent Buyers"/>
    <m/>
    <n v="304"/>
    <n v="0.83287671232876714"/>
    <n v="31.217105263157894"/>
    <n v="1216.266447368421"/>
    <n v="1216.266447368421"/>
    <n v="1162.7687296416939"/>
    <d v="2014-02-22T00:00:00"/>
    <s v="Unique"/>
  </r>
  <r>
    <n v="2727"/>
    <n v="1973"/>
    <s v="Graduation"/>
    <s v="Together"/>
    <n v="57100"/>
    <n v="0"/>
    <n v="0"/>
    <d v="2013-12-04T00:00:00"/>
    <n v="19"/>
    <n v="181"/>
    <n v="21"/>
    <n v="69"/>
    <n v="39"/>
    <n v="3"/>
    <n v="96"/>
    <x v="671"/>
    <x v="1"/>
    <n v="69"/>
    <n v="39"/>
    <n v="3"/>
    <n v="96"/>
    <n v="1"/>
    <n v="3"/>
    <n v="3"/>
    <n v="6"/>
    <n v="3"/>
    <n v="0"/>
    <n v="0"/>
    <n v="0"/>
    <n v="0"/>
    <n v="0"/>
    <n v="0"/>
    <n v="0"/>
    <x v="3"/>
    <n v="409"/>
    <n v="68.166666666666671"/>
    <n v="31.46153846153846"/>
    <m/>
    <n v="13"/>
    <n v="304"/>
    <m/>
    <n v="7.6923076923076925"/>
    <n v="5"/>
    <n v="3"/>
    <n v="3"/>
    <s v="533"/>
    <s v="Loyal Customers"/>
    <m/>
    <n v="304"/>
    <n v="0.83287671232876714"/>
    <n v="15.608552631578947"/>
    <n v="491.06907894736838"/>
    <n v="491.06907894736838"/>
    <n v="65.390879478827358"/>
    <d v="2013-12-23T00:00:00"/>
    <s v="Unique"/>
  </r>
  <r>
    <n v="2936"/>
    <n v="1982"/>
    <s v="Master"/>
    <s v="Together"/>
    <n v="23661"/>
    <n v="1"/>
    <n v="0"/>
    <d v="2013-12-04T00:00:00"/>
    <n v="46"/>
    <n v="18"/>
    <n v="0"/>
    <n v="4"/>
    <n v="0"/>
    <n v="0"/>
    <n v="1"/>
    <x v="176"/>
    <x v="0"/>
    <n v="4"/>
    <s v=""/>
    <s v=""/>
    <n v="1"/>
    <n v="1"/>
    <n v="1"/>
    <n v="0"/>
    <n v="3"/>
    <n v="7"/>
    <n v="0"/>
    <n v="0"/>
    <n v="0"/>
    <n v="0"/>
    <n v="0"/>
    <n v="0"/>
    <n v="0"/>
    <x v="3"/>
    <n v="23"/>
    <n v="3.8333333333333335"/>
    <n v="4.5999999999999996"/>
    <m/>
    <n v="5"/>
    <n v="304"/>
    <m/>
    <n v="20"/>
    <n v="3"/>
    <n v="1"/>
    <n v="1"/>
    <s v="311"/>
    <s v="Needs Attention"/>
    <m/>
    <n v="304"/>
    <n v="0.83287671232876714"/>
    <n v="6.0032894736842106"/>
    <n v="27.615131578947366"/>
    <n v="27.615131578947366"/>
    <n v="1162.7687296416939"/>
    <d v="2014-01-19T00:00:00"/>
    <s v="Unique"/>
  </r>
  <r>
    <n v="9119"/>
    <n v="1950"/>
    <s v="Graduation"/>
    <s v="Together"/>
    <n v="60905"/>
    <n v="0"/>
    <n v="1"/>
    <d v="2013-12-05T00:00:00"/>
    <n v="27"/>
    <n v="208"/>
    <n v="17"/>
    <n v="76"/>
    <n v="36"/>
    <n v="17"/>
    <n v="38"/>
    <x v="672"/>
    <x v="4"/>
    <n v="76"/>
    <n v="36"/>
    <n v="17"/>
    <n v="38"/>
    <n v="2"/>
    <n v="3"/>
    <n v="3"/>
    <n v="7"/>
    <n v="2"/>
    <n v="0"/>
    <n v="0"/>
    <n v="0"/>
    <n v="0"/>
    <n v="0"/>
    <n v="0"/>
    <n v="0"/>
    <x v="1"/>
    <n v="392"/>
    <n v="65.333333333333329"/>
    <n v="26.133333333333333"/>
    <m/>
    <n v="15"/>
    <n v="303"/>
    <m/>
    <n v="13.333333333333334"/>
    <n v="4"/>
    <n v="3"/>
    <n v="3"/>
    <s v="433"/>
    <s v="Potential Loyalists"/>
    <m/>
    <n v="303"/>
    <n v="0.83013698630136989"/>
    <n v="18.06930693069307"/>
    <n v="472.21122112211225"/>
    <n v="472.21122112211219"/>
    <n v="33.398692810457518"/>
    <d v="2014-01-01T00:00:00"/>
    <s v="Unique"/>
  </r>
  <r>
    <n v="6049"/>
    <n v="1982"/>
    <s v="Master"/>
    <s v="Together"/>
    <n v="73450"/>
    <n v="0"/>
    <n v="0"/>
    <d v="2013-12-05T00:00:00"/>
    <n v="85"/>
    <n v="1142"/>
    <n v="51"/>
    <n v="415"/>
    <n v="90"/>
    <n v="69"/>
    <n v="37"/>
    <x v="673"/>
    <x v="58"/>
    <n v="415"/>
    <n v="90"/>
    <n v="69"/>
    <n v="37"/>
    <n v="1"/>
    <n v="7"/>
    <n v="8"/>
    <n v="11"/>
    <n v="3"/>
    <n v="1"/>
    <n v="0"/>
    <n v="1"/>
    <n v="0"/>
    <n v="0"/>
    <n v="0"/>
    <n v="0"/>
    <x v="0"/>
    <n v="1804"/>
    <n v="300.66666666666669"/>
    <n v="66.81481481481481"/>
    <m/>
    <n v="27"/>
    <n v="303"/>
    <m/>
    <n v="3.7037037037037033"/>
    <n v="1"/>
    <n v="5"/>
    <n v="5"/>
    <s v="155"/>
    <s v="Frequent Buyers"/>
    <m/>
    <n v="303"/>
    <n v="0.83013698630136989"/>
    <n v="32.524752475247524"/>
    <n v="2173.1353135313529"/>
    <n v="2173.1353135313529"/>
    <n v="1127.2058823529412"/>
    <d v="2014-02-28T00:00:00"/>
    <s v="Unique"/>
  </r>
  <r>
    <n v="4137"/>
    <n v="1948"/>
    <s v="Graduation"/>
    <s v="Together"/>
    <n v="70666"/>
    <n v="0"/>
    <n v="0"/>
    <d v="2013-12-06T00:00:00"/>
    <n v="29"/>
    <n v="398"/>
    <n v="40"/>
    <n v="367"/>
    <n v="119"/>
    <n v="122"/>
    <n v="30"/>
    <x v="152"/>
    <x v="90"/>
    <n v="367"/>
    <n v="119"/>
    <n v="122"/>
    <n v="30"/>
    <n v="1"/>
    <n v="7"/>
    <n v="4"/>
    <n v="4"/>
    <n v="4"/>
    <n v="0"/>
    <n v="0"/>
    <n v="0"/>
    <n v="0"/>
    <n v="0"/>
    <n v="0"/>
    <n v="0"/>
    <x v="4"/>
    <n v="1076"/>
    <n v="179.33333333333334"/>
    <n v="67.25"/>
    <m/>
    <n v="16"/>
    <n v="302"/>
    <m/>
    <n v="6.25"/>
    <n v="4"/>
    <n v="3"/>
    <n v="4"/>
    <s v="434"/>
    <s v="Potential Loyalists"/>
    <m/>
    <n v="302"/>
    <n v="0.82739726027397265"/>
    <n v="19.337748344370858"/>
    <n v="1300.4635761589402"/>
    <n v="1300.4635761589404"/>
    <n v="1216.266447368421"/>
    <d v="2014-01-04T00:00:00"/>
    <s v="Unique"/>
  </r>
  <r>
    <n v="6515"/>
    <n v="1977"/>
    <s v="Graduation"/>
    <s v="Together"/>
    <n v="39771"/>
    <n v="1"/>
    <n v="0"/>
    <d v="2013-12-06T00:00:00"/>
    <n v="92"/>
    <n v="6"/>
    <n v="2"/>
    <n v="18"/>
    <n v="2"/>
    <n v="8"/>
    <n v="14"/>
    <x v="167"/>
    <x v="12"/>
    <n v="18"/>
    <n v="2"/>
    <n v="8"/>
    <n v="14"/>
    <n v="1"/>
    <n v="2"/>
    <n v="0"/>
    <n v="3"/>
    <n v="4"/>
    <n v="0"/>
    <n v="0"/>
    <n v="0"/>
    <n v="0"/>
    <n v="0"/>
    <n v="0"/>
    <n v="0"/>
    <x v="3"/>
    <n v="50"/>
    <n v="8.3333333333333339"/>
    <n v="8.3333333333333339"/>
    <m/>
    <n v="6"/>
    <n v="302"/>
    <m/>
    <n v="16.666666666666664"/>
    <n v="1"/>
    <n v="1"/>
    <n v="1"/>
    <s v="111"/>
    <s v="Lost"/>
    <m/>
    <n v="302"/>
    <n v="0.82739726027397265"/>
    <n v="7.2516556291390728"/>
    <n v="60.430463576158942"/>
    <n v="60.430463576158935"/>
    <n v="160.36065573770492"/>
    <d v="2014-03-08T00:00:00"/>
    <s v="Unique"/>
  </r>
  <r>
    <n v="10530"/>
    <n v="1959"/>
    <s v="PhD"/>
    <s v="Widow"/>
    <n v="67786"/>
    <n v="0"/>
    <n v="0"/>
    <d v="2013-12-07T00:00:00"/>
    <n v="0"/>
    <n v="431"/>
    <n v="82"/>
    <n v="441"/>
    <n v="80"/>
    <n v="20"/>
    <n v="102"/>
    <x v="674"/>
    <x v="77"/>
    <n v="441"/>
    <n v="80"/>
    <n v="20"/>
    <n v="102"/>
    <n v="1"/>
    <n v="3"/>
    <n v="6"/>
    <n v="6"/>
    <n v="1"/>
    <n v="0"/>
    <n v="0"/>
    <n v="0"/>
    <n v="0"/>
    <n v="0"/>
    <n v="1"/>
    <n v="0"/>
    <x v="6"/>
    <n v="1156"/>
    <n v="192.66666666666666"/>
    <n v="72.25"/>
    <m/>
    <n v="16"/>
    <n v="301"/>
    <m/>
    <n v="6.25"/>
    <n v="6"/>
    <n v="3"/>
    <n v="4"/>
    <s v="634"/>
    <s v="Others"/>
    <m/>
    <n v="301"/>
    <n v="0.8246575342465754"/>
    <n v="19.401993355481725"/>
    <n v="1401.7940199335546"/>
    <n v="1401.7940199335546"/>
    <n v="472.21122112211219"/>
    <d v="2013-12-07T00:00:00"/>
    <s v="Unique"/>
  </r>
  <r>
    <n v="8527"/>
    <n v="1965"/>
    <s v="Master"/>
    <s v="Together"/>
    <n v="65735"/>
    <n v="1"/>
    <n v="1"/>
    <d v="2013-12-07T00:00:00"/>
    <n v="37"/>
    <n v="239"/>
    <n v="7"/>
    <n v="119"/>
    <n v="4"/>
    <n v="15"/>
    <n v="11"/>
    <x v="337"/>
    <x v="48"/>
    <n v="119"/>
    <n v="4"/>
    <n v="15"/>
    <n v="11"/>
    <n v="5"/>
    <n v="6"/>
    <n v="2"/>
    <n v="6"/>
    <n v="7"/>
    <n v="0"/>
    <n v="0"/>
    <n v="0"/>
    <n v="0"/>
    <n v="0"/>
    <n v="0"/>
    <n v="0"/>
    <x v="0"/>
    <n v="395"/>
    <n v="65.833333333333329"/>
    <n v="20.789473684210527"/>
    <m/>
    <n v="19"/>
    <n v="301"/>
    <m/>
    <n v="26.315789473684209"/>
    <n v="4"/>
    <n v="4"/>
    <n v="3"/>
    <s v="443"/>
    <s v="Potential Loyalists"/>
    <m/>
    <n v="301"/>
    <n v="0.8246575342465754"/>
    <n v="23.03986710963455"/>
    <n v="478.98671096345515"/>
    <n v="478.9867109634551"/>
    <n v="24.013157894736842"/>
    <d v="2014-01-13T00:00:00"/>
    <s v="Unique"/>
  </r>
  <r>
    <n v="6237"/>
    <n v="1966"/>
    <s v="PhD"/>
    <s v="Single"/>
    <n v="7144"/>
    <n v="0"/>
    <n v="2"/>
    <d v="2013-12-07T00:00:00"/>
    <n v="92"/>
    <n v="81"/>
    <n v="4"/>
    <n v="33"/>
    <n v="5"/>
    <n v="2"/>
    <n v="291"/>
    <x v="497"/>
    <x v="16"/>
    <n v="33"/>
    <n v="5"/>
    <n v="2"/>
    <n v="291"/>
    <n v="0"/>
    <n v="23"/>
    <n v="1"/>
    <n v="1"/>
    <n v="0"/>
    <n v="0"/>
    <n v="0"/>
    <n v="0"/>
    <n v="0"/>
    <n v="0"/>
    <n v="0"/>
    <n v="0"/>
    <x v="0"/>
    <n v="416"/>
    <n v="69.333333333333329"/>
    <n v="16.64"/>
    <m/>
    <n v="25"/>
    <n v="301"/>
    <m/>
    <n v="0"/>
    <n v="1"/>
    <n v="5"/>
    <n v="3"/>
    <s v="153"/>
    <s v="Frequent Buyers"/>
    <m/>
    <n v="301"/>
    <n v="0.8246575342465754"/>
    <n v="30.315614617940199"/>
    <n v="504.45182724252493"/>
    <n v="504.45182724252487"/>
    <n v="27.615131578947366"/>
    <d v="2014-03-09T00:00:00"/>
    <s v="Unique"/>
  </r>
  <r>
    <n v="7128"/>
    <n v="1977"/>
    <s v="PhD"/>
    <s v="Single"/>
    <n v="42997"/>
    <n v="1"/>
    <n v="1"/>
    <d v="2013-12-07T00:00:00"/>
    <n v="91"/>
    <n v="4"/>
    <n v="0"/>
    <n v="5"/>
    <n v="0"/>
    <n v="1"/>
    <n v="5"/>
    <x v="198"/>
    <x v="0"/>
    <n v="5"/>
    <s v=""/>
    <n v="1"/>
    <n v="5"/>
    <n v="1"/>
    <n v="1"/>
    <n v="0"/>
    <n v="2"/>
    <n v="7"/>
    <n v="0"/>
    <n v="0"/>
    <n v="0"/>
    <n v="0"/>
    <n v="0"/>
    <n v="0"/>
    <n v="0"/>
    <x v="0"/>
    <n v="15"/>
    <n v="2.5"/>
    <n v="3.75"/>
    <m/>
    <n v="4"/>
    <n v="301"/>
    <m/>
    <n v="25"/>
    <n v="1"/>
    <n v="1"/>
    <n v="1"/>
    <s v="111"/>
    <s v="Lost"/>
    <m/>
    <n v="301"/>
    <n v="0.8246575342465754"/>
    <n v="4.8504983388704312"/>
    <n v="18.189368770764116"/>
    <n v="18.189368770764119"/>
    <n v="491.06907894736838"/>
    <d v="2014-03-08T00:00:00"/>
    <s v="Unique"/>
  </r>
  <r>
    <n v="11191"/>
    <n v="1986"/>
    <s v="Graduation"/>
    <s v="Divorced"/>
    <n v="41411"/>
    <n v="0"/>
    <n v="0"/>
    <d v="2013-12-07T00:00:00"/>
    <n v="11"/>
    <n v="37"/>
    <n v="32"/>
    <n v="38"/>
    <n v="11"/>
    <n v="3"/>
    <n v="18"/>
    <x v="127"/>
    <x v="64"/>
    <n v="38"/>
    <n v="11"/>
    <n v="3"/>
    <n v="18"/>
    <n v="1"/>
    <n v="2"/>
    <n v="1"/>
    <n v="4"/>
    <n v="6"/>
    <n v="0"/>
    <n v="0"/>
    <n v="0"/>
    <n v="0"/>
    <n v="0"/>
    <n v="0"/>
    <n v="0"/>
    <x v="0"/>
    <n v="139"/>
    <n v="23.166666666666668"/>
    <n v="17.375"/>
    <m/>
    <n v="8"/>
    <n v="301"/>
    <m/>
    <n v="12.5"/>
    <n v="5"/>
    <n v="2"/>
    <n v="2"/>
    <s v="522"/>
    <s v="Others"/>
    <m/>
    <n v="301"/>
    <n v="0.8246575342465754"/>
    <n v="9.7009966777408625"/>
    <n v="168.5548172757475"/>
    <n v="168.5548172757475"/>
    <n v="2173.1353135313529"/>
    <d v="2013-12-18T00:00:00"/>
    <s v="Unique"/>
  </r>
  <r>
    <n v="3153"/>
    <n v="1957"/>
    <s v="PhD"/>
    <s v="Single"/>
    <n v="40737"/>
    <n v="2"/>
    <n v="1"/>
    <d v="2013-12-08T00:00:00"/>
    <n v="24"/>
    <n v="11"/>
    <n v="0"/>
    <n v="4"/>
    <n v="0"/>
    <n v="0"/>
    <n v="2"/>
    <x v="138"/>
    <x v="0"/>
    <n v="4"/>
    <s v=""/>
    <s v=""/>
    <n v="2"/>
    <n v="1"/>
    <n v="1"/>
    <n v="0"/>
    <n v="2"/>
    <n v="8"/>
    <n v="0"/>
    <n v="0"/>
    <n v="0"/>
    <n v="0"/>
    <n v="0"/>
    <n v="0"/>
    <n v="0"/>
    <x v="3"/>
    <n v="17"/>
    <n v="2.8333333333333335"/>
    <n v="4.25"/>
    <m/>
    <n v="4"/>
    <n v="300"/>
    <m/>
    <n v="25"/>
    <n v="4"/>
    <n v="1"/>
    <n v="1"/>
    <s v="411"/>
    <s v="Potential Loyalists"/>
    <m/>
    <n v="300"/>
    <n v="0.82191780821917804"/>
    <n v="4.8666666666666671"/>
    <n v="20.683333333333337"/>
    <n v="20.683333333333334"/>
    <n v="1300.4635761589404"/>
    <d v="2014-01-01T00:00:00"/>
    <s v="Unique"/>
  </r>
  <r>
    <n v="5176"/>
    <n v="1988"/>
    <s v="Graduation"/>
    <s v="Together"/>
    <n v="29604"/>
    <n v="1"/>
    <n v="0"/>
    <d v="2013-12-08T00:00:00"/>
    <n v="88"/>
    <n v="7"/>
    <n v="6"/>
    <n v="13"/>
    <n v="7"/>
    <n v="6"/>
    <n v="14"/>
    <x v="4"/>
    <x v="43"/>
    <n v="13"/>
    <n v="7"/>
    <n v="6"/>
    <n v="14"/>
    <n v="1"/>
    <n v="1"/>
    <n v="0"/>
    <n v="3"/>
    <n v="9"/>
    <n v="0"/>
    <n v="0"/>
    <n v="1"/>
    <n v="0"/>
    <n v="0"/>
    <n v="0"/>
    <n v="0"/>
    <x v="3"/>
    <n v="53"/>
    <n v="8.8333333333333339"/>
    <n v="10.6"/>
    <m/>
    <n v="5"/>
    <n v="300"/>
    <m/>
    <n v="20"/>
    <n v="1"/>
    <n v="1"/>
    <n v="1"/>
    <s v="111"/>
    <s v="Lost"/>
    <m/>
    <n v="300"/>
    <n v="0.82191780821917804"/>
    <n v="6.0833333333333339"/>
    <n v="64.483333333333334"/>
    <n v="64.483333333333334"/>
    <n v="60.430463576158935"/>
    <d v="2014-03-06T00:00:00"/>
    <s v="Unique"/>
  </r>
  <r>
    <n v="10424"/>
    <n v="1968"/>
    <s v="Graduation"/>
    <s v="Single"/>
    <n v="75922"/>
    <n v="0"/>
    <n v="0"/>
    <d v="2013-12-09T00:00:00"/>
    <n v="60"/>
    <n v="265"/>
    <n v="138"/>
    <n v="553"/>
    <n v="224"/>
    <n v="23"/>
    <n v="92"/>
    <x v="453"/>
    <x v="79"/>
    <n v="553"/>
    <n v="224"/>
    <n v="23"/>
    <n v="92"/>
    <n v="1"/>
    <n v="4"/>
    <n v="4"/>
    <n v="9"/>
    <n v="1"/>
    <n v="0"/>
    <n v="0"/>
    <n v="0"/>
    <n v="0"/>
    <n v="0"/>
    <n v="0"/>
    <n v="0"/>
    <x v="3"/>
    <n v="1295"/>
    <n v="215.83333333333334"/>
    <n v="71.944444444444443"/>
    <m/>
    <n v="18"/>
    <n v="299"/>
    <m/>
    <n v="5.5555555555555554"/>
    <n v="2"/>
    <n v="4"/>
    <n v="5"/>
    <s v="245"/>
    <s v="Big Spenders"/>
    <m/>
    <n v="299"/>
    <n v="0.81917808219178079"/>
    <n v="21.973244147157192"/>
    <n v="1580.8528428093646"/>
    <n v="1580.8528428093646"/>
    <n v="504.45182724252487"/>
    <d v="2014-02-07T00:00:00"/>
    <s v="Unique"/>
  </r>
  <r>
    <n v="7235"/>
    <n v="1975"/>
    <s v="2n Cycle"/>
    <s v="Married"/>
    <n v="17003"/>
    <n v="1"/>
    <n v="0"/>
    <d v="2013-12-09T00:00:00"/>
    <n v="37"/>
    <n v="2"/>
    <n v="5"/>
    <n v="12"/>
    <n v="4"/>
    <n v="8"/>
    <n v="7"/>
    <x v="95"/>
    <x v="30"/>
    <n v="12"/>
    <n v="4"/>
    <n v="8"/>
    <n v="7"/>
    <n v="3"/>
    <n v="2"/>
    <n v="0"/>
    <n v="4"/>
    <n v="5"/>
    <n v="0"/>
    <n v="0"/>
    <n v="0"/>
    <n v="0"/>
    <n v="0"/>
    <n v="0"/>
    <n v="0"/>
    <x v="5"/>
    <n v="38"/>
    <n v="6.333333333333333"/>
    <n v="4.2222222222222223"/>
    <m/>
    <n v="9"/>
    <n v="299"/>
    <m/>
    <n v="33.333333333333329"/>
    <n v="4"/>
    <n v="2"/>
    <n v="1"/>
    <s v="421"/>
    <s v="Potential Loyalists"/>
    <m/>
    <n v="299"/>
    <n v="0.81917808219178079"/>
    <n v="10.986622073578596"/>
    <n v="46.38795986622074"/>
    <n v="46.38795986622074"/>
    <n v="168.5548172757475"/>
    <d v="2014-01-15T00:00:00"/>
    <s v="Unique"/>
  </r>
  <r>
    <n v="89"/>
    <n v="1975"/>
    <s v="2n Cycle"/>
    <s v="Married"/>
    <n v="22212"/>
    <n v="1"/>
    <n v="0"/>
    <d v="2013-12-09T00:00:00"/>
    <n v="49"/>
    <n v="5"/>
    <n v="9"/>
    <n v="20"/>
    <n v="6"/>
    <n v="8"/>
    <n v="21"/>
    <x v="5"/>
    <x v="13"/>
    <n v="20"/>
    <n v="6"/>
    <n v="8"/>
    <n v="21"/>
    <n v="2"/>
    <n v="2"/>
    <n v="0"/>
    <n v="4"/>
    <n v="6"/>
    <n v="0"/>
    <n v="0"/>
    <n v="0"/>
    <n v="0"/>
    <n v="0"/>
    <n v="0"/>
    <n v="0"/>
    <x v="3"/>
    <n v="69"/>
    <n v="11.5"/>
    <n v="8.625"/>
    <m/>
    <n v="8"/>
    <n v="299"/>
    <m/>
    <n v="25"/>
    <n v="3"/>
    <n v="2"/>
    <n v="2"/>
    <s v="322"/>
    <s v="Needs Attention"/>
    <m/>
    <n v="299"/>
    <n v="0.81917808219178079"/>
    <n v="9.7658862876254187"/>
    <n v="84.230769230769241"/>
    <n v="84.230769230769241"/>
    <n v="478.9867109634551"/>
    <d v="2014-01-27T00:00:00"/>
    <s v="Unique"/>
  </r>
  <r>
    <n v="5642"/>
    <n v="1979"/>
    <s v="Master"/>
    <s v="Together"/>
    <n v="62499"/>
    <n v="1"/>
    <n v="0"/>
    <d v="2013-12-09T00:00:00"/>
    <n v="0"/>
    <n v="140"/>
    <n v="4"/>
    <n v="61"/>
    <n v="0"/>
    <n v="13"/>
    <n v="4"/>
    <x v="675"/>
    <x v="16"/>
    <n v="61"/>
    <s v=""/>
    <n v="13"/>
    <n v="4"/>
    <n v="2"/>
    <n v="3"/>
    <n v="1"/>
    <n v="6"/>
    <n v="4"/>
    <n v="0"/>
    <n v="0"/>
    <n v="0"/>
    <n v="0"/>
    <n v="0"/>
    <n v="0"/>
    <n v="0"/>
    <x v="0"/>
    <n v="222"/>
    <n v="37"/>
    <n v="18.5"/>
    <m/>
    <n v="12"/>
    <n v="299"/>
    <m/>
    <n v="16.666666666666664"/>
    <n v="6"/>
    <n v="2"/>
    <n v="3"/>
    <s v="623"/>
    <s v="Others"/>
    <m/>
    <n v="299"/>
    <n v="0.81917808219178079"/>
    <n v="14.648829431438127"/>
    <n v="271.00334448160532"/>
    <n v="271.00334448160538"/>
    <n v="1401.7940199335546"/>
    <d v="2013-12-09T00:00:00"/>
    <s v="Unique"/>
  </r>
  <r>
    <n v="8008"/>
    <n v="1983"/>
    <s v="Graduation"/>
    <s v="Together"/>
    <n v="36075"/>
    <n v="1"/>
    <n v="0"/>
    <d v="2013-12-09T00:00:00"/>
    <n v="54"/>
    <n v="46"/>
    <n v="0"/>
    <n v="30"/>
    <n v="12"/>
    <n v="1"/>
    <n v="30"/>
    <x v="171"/>
    <x v="0"/>
    <n v="30"/>
    <n v="12"/>
    <n v="1"/>
    <n v="30"/>
    <n v="1"/>
    <n v="2"/>
    <n v="0"/>
    <n v="4"/>
    <n v="6"/>
    <n v="0"/>
    <n v="0"/>
    <n v="0"/>
    <n v="0"/>
    <n v="0"/>
    <n v="0"/>
    <n v="0"/>
    <x v="0"/>
    <n v="119"/>
    <n v="19.833333333333332"/>
    <n v="17"/>
    <m/>
    <n v="7"/>
    <n v="299"/>
    <m/>
    <n v="14.285714285714285"/>
    <n v="3"/>
    <n v="1"/>
    <n v="2"/>
    <s v="312"/>
    <s v="Needs Attention"/>
    <m/>
    <n v="299"/>
    <n v="0.81917808219178079"/>
    <n v="8.5451505016722411"/>
    <n v="145.26755852842811"/>
    <n v="145.26755852842811"/>
    <n v="18.189368770764119"/>
    <d v="2014-02-01T00:00:00"/>
    <s v="Unique"/>
  </r>
  <r>
    <n v="8373"/>
    <n v="1979"/>
    <s v="Basic"/>
    <s v="Together"/>
    <n v="24594"/>
    <n v="1"/>
    <n v="0"/>
    <d v="2013-12-10T00:00:00"/>
    <n v="94"/>
    <n v="1"/>
    <n v="3"/>
    <n v="6"/>
    <n v="10"/>
    <n v="0"/>
    <n v="9"/>
    <x v="42"/>
    <x v="8"/>
    <n v="6"/>
    <n v="10"/>
    <s v=""/>
    <n v="9"/>
    <n v="1"/>
    <n v="1"/>
    <n v="0"/>
    <n v="3"/>
    <n v="5"/>
    <n v="0"/>
    <n v="0"/>
    <n v="0"/>
    <n v="0"/>
    <n v="0"/>
    <n v="0"/>
    <n v="0"/>
    <x v="2"/>
    <n v="29"/>
    <n v="4.833333333333333"/>
    <n v="5.8"/>
    <m/>
    <n v="5"/>
    <n v="298"/>
    <m/>
    <n v="20"/>
    <n v="1"/>
    <n v="1"/>
    <n v="1"/>
    <s v="111"/>
    <s v="Lost"/>
    <m/>
    <n v="298"/>
    <n v="0.81643835616438354"/>
    <n v="6.1241610738255039"/>
    <n v="35.520134228187921"/>
    <n v="35.520134228187921"/>
    <n v="20.683333333333334"/>
    <d v="2014-03-14T00:00:00"/>
    <s v="Unique"/>
  </r>
  <r>
    <n v="3829"/>
    <n v="1979"/>
    <s v="Basic"/>
    <s v="Together"/>
    <n v="24594"/>
    <n v="1"/>
    <n v="0"/>
    <d v="2013-12-10T00:00:00"/>
    <n v="94"/>
    <n v="1"/>
    <n v="3"/>
    <n v="6"/>
    <n v="10"/>
    <n v="0"/>
    <n v="9"/>
    <x v="42"/>
    <x v="8"/>
    <n v="6"/>
    <n v="10"/>
    <s v=""/>
    <n v="9"/>
    <n v="1"/>
    <n v="1"/>
    <n v="0"/>
    <n v="3"/>
    <n v="5"/>
    <n v="0"/>
    <n v="0"/>
    <n v="0"/>
    <n v="0"/>
    <n v="0"/>
    <n v="0"/>
    <n v="0"/>
    <x v="3"/>
    <n v="29"/>
    <n v="4.833333333333333"/>
    <n v="5.8"/>
    <m/>
    <n v="5"/>
    <n v="298"/>
    <m/>
    <n v="20"/>
    <n v="1"/>
    <n v="1"/>
    <n v="1"/>
    <s v="111"/>
    <s v="Lost"/>
    <m/>
    <n v="298"/>
    <n v="0.81643835616438354"/>
    <n v="6.1241610738255039"/>
    <n v="35.520134228187921"/>
    <n v="35.520134228187921"/>
    <n v="64.483333333333334"/>
    <d v="2014-03-14T00:00:00"/>
    <s v="Unique"/>
  </r>
  <r>
    <n v="9952"/>
    <n v="1947"/>
    <s v="Master"/>
    <s v="Together"/>
    <n v="78093"/>
    <n v="0"/>
    <n v="0"/>
    <d v="2013-12-11T00:00:00"/>
    <n v="53"/>
    <n v="368"/>
    <n v="32"/>
    <n v="639"/>
    <n v="13"/>
    <n v="43"/>
    <n v="10"/>
    <x v="154"/>
    <x v="64"/>
    <n v="639"/>
    <n v="13"/>
    <n v="43"/>
    <n v="10"/>
    <n v="1"/>
    <n v="4"/>
    <n v="7"/>
    <n v="5"/>
    <n v="1"/>
    <n v="0"/>
    <n v="0"/>
    <n v="0"/>
    <n v="0"/>
    <n v="0"/>
    <n v="0"/>
    <n v="0"/>
    <x v="3"/>
    <n v="1105"/>
    <n v="184.16666666666666"/>
    <n v="65"/>
    <m/>
    <n v="17"/>
    <n v="297"/>
    <m/>
    <n v="5.8823529411764701"/>
    <n v="3"/>
    <n v="3"/>
    <n v="4"/>
    <s v="334"/>
    <s v="Needs Attention"/>
    <m/>
    <n v="297"/>
    <n v="0.81369863013698629"/>
    <n v="20.892255892255893"/>
    <n v="1357.996632996633"/>
    <n v="1357.996632996633"/>
    <n v="145.26755852842811"/>
    <d v="2014-02-02T00:00:00"/>
    <s v="Unique"/>
  </r>
  <r>
    <n v="8086"/>
    <n v="1959"/>
    <s v="Graduation"/>
    <s v="Married"/>
    <n v="42243"/>
    <n v="1"/>
    <n v="1"/>
    <d v="2013-12-11T00:00:00"/>
    <n v="34"/>
    <n v="48"/>
    <n v="0"/>
    <n v="2"/>
    <n v="0"/>
    <n v="0"/>
    <n v="5"/>
    <x v="537"/>
    <x v="0"/>
    <n v="2"/>
    <s v=""/>
    <s v=""/>
    <n v="5"/>
    <n v="2"/>
    <n v="2"/>
    <n v="0"/>
    <n v="3"/>
    <n v="7"/>
    <n v="0"/>
    <n v="0"/>
    <n v="0"/>
    <n v="0"/>
    <n v="0"/>
    <n v="0"/>
    <n v="0"/>
    <x v="3"/>
    <n v="55"/>
    <n v="9.1666666666666661"/>
    <n v="7.8571428571428568"/>
    <m/>
    <n v="7"/>
    <n v="297"/>
    <m/>
    <n v="28.571428571428569"/>
    <n v="4"/>
    <n v="1"/>
    <n v="1"/>
    <s v="411"/>
    <s v="Potential Loyalists"/>
    <m/>
    <n v="297"/>
    <n v="0.81369863013698629"/>
    <n v="8.6026936026936021"/>
    <n v="67.592592592592581"/>
    <n v="67.592592592592595"/>
    <n v="84.230769230769241"/>
    <d v="2014-01-14T00:00:00"/>
    <s v="Unique"/>
  </r>
  <r>
    <n v="1064"/>
    <n v="1971"/>
    <s v="PhD"/>
    <s v="Married"/>
    <n v="42403"/>
    <n v="1"/>
    <n v="0"/>
    <d v="2013-12-11T00:00:00"/>
    <n v="18"/>
    <n v="22"/>
    <n v="1"/>
    <n v="11"/>
    <n v="0"/>
    <n v="5"/>
    <n v="3"/>
    <x v="23"/>
    <x v="5"/>
    <n v="11"/>
    <s v=""/>
    <n v="5"/>
    <n v="3"/>
    <n v="1"/>
    <n v="1"/>
    <n v="0"/>
    <n v="3"/>
    <n v="8"/>
    <n v="0"/>
    <n v="0"/>
    <n v="0"/>
    <n v="0"/>
    <n v="0"/>
    <n v="0"/>
    <n v="0"/>
    <x v="0"/>
    <n v="42"/>
    <n v="7"/>
    <n v="8.4"/>
    <m/>
    <n v="5"/>
    <n v="297"/>
    <m/>
    <n v="20"/>
    <n v="5"/>
    <n v="1"/>
    <n v="1"/>
    <s v="511"/>
    <s v="Others"/>
    <m/>
    <n v="297"/>
    <n v="0.81369863013698629"/>
    <n v="6.1447811447811445"/>
    <n v="51.616161616161612"/>
    <n v="51.616161616161619"/>
    <n v="46.38795986622074"/>
    <d v="2013-12-29T00:00:00"/>
    <s v="Unique"/>
  </r>
  <r>
    <n v="2005"/>
    <n v="1990"/>
    <s v="Graduation"/>
    <s v="Married"/>
    <n v="35765"/>
    <n v="1"/>
    <n v="0"/>
    <d v="2013-12-11T00:00:00"/>
    <n v="86"/>
    <n v="22"/>
    <n v="3"/>
    <n v="30"/>
    <n v="0"/>
    <n v="5"/>
    <n v="15"/>
    <x v="23"/>
    <x v="8"/>
    <n v="30"/>
    <s v=""/>
    <n v="5"/>
    <n v="15"/>
    <n v="2"/>
    <n v="2"/>
    <n v="0"/>
    <n v="4"/>
    <n v="6"/>
    <n v="0"/>
    <n v="0"/>
    <n v="0"/>
    <n v="0"/>
    <n v="0"/>
    <n v="0"/>
    <n v="0"/>
    <x v="2"/>
    <n v="75"/>
    <n v="12.5"/>
    <n v="9.375"/>
    <m/>
    <n v="8"/>
    <n v="297"/>
    <m/>
    <n v="25"/>
    <n v="1"/>
    <n v="2"/>
    <n v="2"/>
    <s v="122"/>
    <s v="Lost"/>
    <m/>
    <n v="297"/>
    <n v="0.81369863013698629"/>
    <n v="9.8316498316498322"/>
    <n v="92.171717171717177"/>
    <n v="92.171717171717177"/>
    <n v="1580.8528428093646"/>
    <d v="2014-03-07T00:00:00"/>
    <s v="Unique"/>
  </r>
  <r>
    <n v="1915"/>
    <n v="1951"/>
    <s v="PhD"/>
    <s v="Married"/>
    <n v="78939"/>
    <n v="0"/>
    <n v="0"/>
    <d v="2013-12-12T00:00:00"/>
    <n v="57"/>
    <n v="794"/>
    <n v="115"/>
    <n v="243"/>
    <n v="150"/>
    <n v="0"/>
    <n v="205"/>
    <x v="448"/>
    <x v="142"/>
    <n v="243"/>
    <n v="150"/>
    <s v=""/>
    <n v="205"/>
    <n v="1"/>
    <n v="8"/>
    <n v="5"/>
    <n v="6"/>
    <n v="3"/>
    <n v="0"/>
    <n v="0"/>
    <n v="0"/>
    <n v="0"/>
    <n v="0"/>
    <n v="0"/>
    <n v="0"/>
    <x v="5"/>
    <n v="1507"/>
    <n v="251.16666666666666"/>
    <n v="75.349999999999994"/>
    <m/>
    <n v="20"/>
    <n v="296"/>
    <m/>
    <n v="5"/>
    <n v="3"/>
    <n v="4"/>
    <n v="5"/>
    <s v="345"/>
    <s v="Big Spenders"/>
    <m/>
    <n v="296"/>
    <n v="0.81095890410958904"/>
    <n v="24.662162162162161"/>
    <n v="1858.2939189189187"/>
    <n v="1858.293918918919"/>
    <n v="271.00334448160538"/>
    <d v="2014-02-07T00:00:00"/>
    <s v="Unique"/>
  </r>
  <r>
    <n v="5177"/>
    <n v="1974"/>
    <s v="Master"/>
    <s v="Married"/>
    <n v="58494"/>
    <n v="0"/>
    <n v="1"/>
    <d v="2013-12-12T00:00:00"/>
    <n v="56"/>
    <n v="298"/>
    <n v="7"/>
    <n v="68"/>
    <n v="4"/>
    <n v="0"/>
    <n v="19"/>
    <x v="393"/>
    <x v="48"/>
    <n v="68"/>
    <n v="4"/>
    <s v=""/>
    <n v="19"/>
    <n v="2"/>
    <n v="6"/>
    <n v="2"/>
    <n v="6"/>
    <n v="6"/>
    <n v="0"/>
    <n v="0"/>
    <n v="0"/>
    <n v="0"/>
    <n v="0"/>
    <n v="0"/>
    <n v="0"/>
    <x v="3"/>
    <n v="396"/>
    <n v="66"/>
    <n v="24.75"/>
    <m/>
    <n v="16"/>
    <n v="296"/>
    <m/>
    <n v="12.5"/>
    <n v="3"/>
    <n v="3"/>
    <n v="3"/>
    <s v="333"/>
    <s v="Needs Attention"/>
    <m/>
    <n v="296"/>
    <n v="0.81095890410958904"/>
    <n v="19.72972972972973"/>
    <n v="488.31081081081084"/>
    <n v="488.31081081081084"/>
    <n v="35.520134228187921"/>
    <d v="2014-02-06T00:00:00"/>
    <s v="Unique"/>
  </r>
  <r>
    <n v="4246"/>
    <n v="1982"/>
    <s v="Master"/>
    <s v="Single"/>
    <n v="6560"/>
    <n v="0"/>
    <n v="0"/>
    <d v="2013-12-12T00:00:00"/>
    <n v="2"/>
    <n v="67"/>
    <n v="11"/>
    <n v="26"/>
    <n v="4"/>
    <n v="3"/>
    <n v="262"/>
    <x v="519"/>
    <x v="113"/>
    <n v="26"/>
    <n v="4"/>
    <n v="3"/>
    <n v="262"/>
    <n v="0"/>
    <n v="1"/>
    <n v="0"/>
    <n v="1"/>
    <n v="17"/>
    <n v="0"/>
    <n v="0"/>
    <n v="0"/>
    <n v="0"/>
    <n v="0"/>
    <n v="0"/>
    <n v="0"/>
    <x v="0"/>
    <n v="373"/>
    <n v="62.166666666666664"/>
    <n v="186.5"/>
    <m/>
    <n v="2"/>
    <n v="296"/>
    <m/>
    <n v="0"/>
    <n v="5"/>
    <n v="1"/>
    <n v="3"/>
    <s v="513"/>
    <s v="Others"/>
    <m/>
    <n v="296"/>
    <n v="0.81095890410958904"/>
    <n v="2.4662162162162162"/>
    <n v="459.94932432432432"/>
    <n v="459.94932432432432"/>
    <n v="35.520134228187921"/>
    <d v="2013-12-14T00:00:00"/>
    <s v="Unique"/>
  </r>
  <r>
    <n v="3376"/>
    <n v="1970"/>
    <s v="Master"/>
    <s v="Divorced"/>
    <n v="55282"/>
    <n v="1"/>
    <n v="0"/>
    <d v="2013-12-13T00:00:00"/>
    <n v="9"/>
    <n v="125"/>
    <n v="6"/>
    <n v="73"/>
    <n v="8"/>
    <n v="4"/>
    <n v="19"/>
    <x v="75"/>
    <x v="43"/>
    <n v="73"/>
    <n v="8"/>
    <n v="4"/>
    <n v="19"/>
    <n v="1"/>
    <n v="3"/>
    <n v="1"/>
    <n v="6"/>
    <n v="4"/>
    <n v="0"/>
    <n v="0"/>
    <n v="0"/>
    <n v="0"/>
    <n v="0"/>
    <n v="0"/>
    <n v="0"/>
    <x v="0"/>
    <n v="235"/>
    <n v="39.166666666666664"/>
    <n v="21.363636363636363"/>
    <m/>
    <n v="11"/>
    <n v="295"/>
    <m/>
    <n v="9.0909090909090917"/>
    <n v="5"/>
    <n v="2"/>
    <n v="3"/>
    <s v="523"/>
    <s v="Others"/>
    <m/>
    <n v="295"/>
    <n v="0.80821917808219179"/>
    <n v="13.610169491525424"/>
    <n v="290.76271186440675"/>
    <n v="290.76271186440675"/>
    <n v="1357.996632996633"/>
    <d v="2013-12-22T00:00:00"/>
    <s v="Unique"/>
  </r>
  <r>
    <n v="310"/>
    <n v="1970"/>
    <s v="Master"/>
    <s v="Married"/>
    <n v="61872"/>
    <n v="0"/>
    <n v="1"/>
    <d v="2013-12-13T00:00:00"/>
    <n v="81"/>
    <n v="330"/>
    <n v="5"/>
    <n v="159"/>
    <n v="36"/>
    <n v="27"/>
    <n v="16"/>
    <x v="676"/>
    <x v="30"/>
    <n v="159"/>
    <n v="36"/>
    <n v="27"/>
    <n v="16"/>
    <n v="4"/>
    <n v="4"/>
    <n v="4"/>
    <n v="9"/>
    <n v="4"/>
    <n v="0"/>
    <n v="0"/>
    <n v="0"/>
    <n v="0"/>
    <n v="0"/>
    <n v="0"/>
    <n v="0"/>
    <x v="2"/>
    <n v="573"/>
    <n v="95.5"/>
    <n v="27.285714285714285"/>
    <m/>
    <n v="21"/>
    <n v="295"/>
    <m/>
    <n v="19.047619047619047"/>
    <n v="1"/>
    <n v="4"/>
    <n v="3"/>
    <s v="143"/>
    <s v="Lost"/>
    <m/>
    <n v="295"/>
    <n v="0.80821917808219179"/>
    <n v="25.983050847457626"/>
    <n v="708.96610169491521"/>
    <n v="708.96610169491521"/>
    <n v="92.171717171717177"/>
    <d v="2014-03-04T00:00:00"/>
    <s v="Unique"/>
  </r>
  <r>
    <n v="8523"/>
    <n v="1968"/>
    <s v="Graduation"/>
    <s v="Married"/>
    <n v="19329"/>
    <n v="1"/>
    <n v="0"/>
    <d v="2013-12-14T00:00:00"/>
    <n v="39"/>
    <n v="24"/>
    <n v="1"/>
    <n v="16"/>
    <n v="12"/>
    <n v="2"/>
    <n v="5"/>
    <x v="187"/>
    <x v="5"/>
    <n v="16"/>
    <n v="12"/>
    <n v="2"/>
    <n v="5"/>
    <n v="3"/>
    <n v="4"/>
    <n v="0"/>
    <n v="3"/>
    <n v="8"/>
    <n v="0"/>
    <n v="0"/>
    <n v="0"/>
    <n v="0"/>
    <n v="0"/>
    <n v="0"/>
    <n v="0"/>
    <x v="2"/>
    <n v="60"/>
    <n v="10"/>
    <n v="6"/>
    <m/>
    <n v="10"/>
    <n v="294"/>
    <m/>
    <n v="30"/>
    <n v="4"/>
    <n v="2"/>
    <n v="2"/>
    <s v="422"/>
    <s v="Potential Loyalists"/>
    <m/>
    <n v="294"/>
    <n v="0.80547945205479454"/>
    <n v="12.414965986394558"/>
    <n v="74.489795918367349"/>
    <n v="74.489795918367349"/>
    <n v="67.592592592592595"/>
    <d v="2014-01-22T00:00:00"/>
    <s v="Unique"/>
  </r>
  <r>
    <n v="569"/>
    <n v="1991"/>
    <s v="Graduation"/>
    <s v="Single"/>
    <n v="90273"/>
    <n v="0"/>
    <n v="0"/>
    <d v="2013-12-14T00:00:00"/>
    <n v="32"/>
    <n v="704"/>
    <n v="129"/>
    <n v="853"/>
    <n v="120"/>
    <n v="74"/>
    <n v="111"/>
    <x v="677"/>
    <x v="28"/>
    <n v="853"/>
    <n v="120"/>
    <n v="74"/>
    <n v="111"/>
    <n v="1"/>
    <n v="5"/>
    <n v="6"/>
    <n v="7"/>
    <n v="2"/>
    <n v="1"/>
    <n v="0"/>
    <n v="0"/>
    <n v="1"/>
    <n v="1"/>
    <n v="1"/>
    <n v="0"/>
    <x v="0"/>
    <n v="1991"/>
    <n v="331.83333333333331"/>
    <n v="104.78947368421052"/>
    <m/>
    <n v="19"/>
    <n v="294"/>
    <m/>
    <n v="5.2631578947368416"/>
    <n v="4"/>
    <n v="4"/>
    <n v="5"/>
    <s v="445"/>
    <s v="Big Spenders"/>
    <m/>
    <n v="294"/>
    <n v="0.80547945205479454"/>
    <n v="23.588435374149658"/>
    <n v="2471.8197278911562"/>
    <n v="2471.8197278911566"/>
    <n v="51.616161616161619"/>
    <d v="2014-01-15T00:00:00"/>
    <s v="Unique"/>
  </r>
  <r>
    <n v="6950"/>
    <n v="1958"/>
    <s v="Master"/>
    <s v="Married"/>
    <n v="49572"/>
    <n v="1"/>
    <n v="1"/>
    <d v="2013-12-15T00:00:00"/>
    <n v="25"/>
    <n v="35"/>
    <n v="1"/>
    <n v="16"/>
    <n v="0"/>
    <n v="1"/>
    <n v="1"/>
    <x v="375"/>
    <x v="5"/>
    <n v="16"/>
    <s v=""/>
    <n v="1"/>
    <n v="1"/>
    <n v="2"/>
    <n v="2"/>
    <n v="0"/>
    <n v="3"/>
    <n v="7"/>
    <n v="0"/>
    <n v="0"/>
    <n v="0"/>
    <n v="0"/>
    <n v="0"/>
    <n v="0"/>
    <n v="0"/>
    <x v="2"/>
    <n v="54"/>
    <n v="9"/>
    <n v="7.7142857142857144"/>
    <m/>
    <n v="7"/>
    <n v="293"/>
    <m/>
    <n v="28.571428571428569"/>
    <n v="4"/>
    <n v="1"/>
    <n v="1"/>
    <s v="411"/>
    <s v="Potential Loyalists"/>
    <m/>
    <n v="293"/>
    <n v="0.80273972602739729"/>
    <n v="8.72013651877133"/>
    <n v="67.269624573378834"/>
    <n v="67.269624573378834"/>
    <n v="1858.293918918919"/>
    <d v="2014-01-09T00:00:00"/>
    <s v="Unique"/>
  </r>
  <r>
    <n v="10241"/>
    <n v="1975"/>
    <s v="2n Cycle"/>
    <s v="Divorced"/>
    <n v="11448"/>
    <n v="0"/>
    <n v="0"/>
    <d v="2013-12-15T00:00:00"/>
    <n v="16"/>
    <n v="0"/>
    <n v="0"/>
    <n v="0"/>
    <n v="6"/>
    <n v="2"/>
    <n v="6"/>
    <x v="27"/>
    <x v="0"/>
    <s v=""/>
    <n v="6"/>
    <n v="2"/>
    <n v="6"/>
    <n v="1"/>
    <n v="1"/>
    <n v="0"/>
    <n v="2"/>
    <n v="6"/>
    <n v="0"/>
    <n v="0"/>
    <n v="0"/>
    <n v="0"/>
    <n v="0"/>
    <n v="0"/>
    <n v="0"/>
    <x v="0"/>
    <n v="14"/>
    <n v="2.3333333333333335"/>
    <n v="3.5"/>
    <m/>
    <n v="4"/>
    <n v="293"/>
    <m/>
    <n v="25"/>
    <n v="5"/>
    <n v="1"/>
    <n v="1"/>
    <s v="511"/>
    <s v="Others"/>
    <m/>
    <n v="293"/>
    <n v="0.80273972602739729"/>
    <n v="4.9829351535836173"/>
    <n v="17.44027303754266"/>
    <n v="17.44027303754266"/>
    <n v="488.31081081081084"/>
    <d v="2013-12-31T00:00:00"/>
    <s v="Unique"/>
  </r>
  <r>
    <n v="10949"/>
    <n v="1963"/>
    <s v="PhD"/>
    <s v="Divorced"/>
    <n v="72968"/>
    <n v="0"/>
    <n v="0"/>
    <d v="2013-12-16T00:00:00"/>
    <n v="8"/>
    <n v="1092"/>
    <n v="37"/>
    <n v="592"/>
    <n v="145"/>
    <n v="37"/>
    <n v="55"/>
    <x v="678"/>
    <x v="26"/>
    <n v="592"/>
    <n v="145"/>
    <n v="37"/>
    <n v="55"/>
    <n v="1"/>
    <n v="5"/>
    <n v="5"/>
    <n v="8"/>
    <n v="3"/>
    <n v="1"/>
    <n v="0"/>
    <n v="0"/>
    <n v="0"/>
    <n v="0"/>
    <n v="1"/>
    <n v="0"/>
    <x v="0"/>
    <n v="1958"/>
    <n v="326.33333333333331"/>
    <n v="103.05263157894737"/>
    <m/>
    <n v="19"/>
    <n v="292"/>
    <m/>
    <n v="5.2631578947368416"/>
    <n v="5"/>
    <n v="4"/>
    <n v="5"/>
    <s v="545"/>
    <s v="Loyal Customers"/>
    <m/>
    <n v="292"/>
    <n v="0.8"/>
    <n v="23.75"/>
    <n v="2447.5"/>
    <n v="2447.5"/>
    <n v="708.96610169491521"/>
    <d v="2013-12-24T00:00:00"/>
    <s v="Unique"/>
  </r>
  <r>
    <n v="2296"/>
    <n v="1975"/>
    <s v="Master"/>
    <s v="Married"/>
    <n v="37368"/>
    <n v="1"/>
    <n v="0"/>
    <d v="2013-12-16T00:00:00"/>
    <n v="4"/>
    <n v="3"/>
    <n v="2"/>
    <n v="11"/>
    <n v="2"/>
    <n v="2"/>
    <n v="10"/>
    <x v="13"/>
    <x v="12"/>
    <n v="11"/>
    <n v="2"/>
    <n v="2"/>
    <n v="10"/>
    <n v="1"/>
    <n v="1"/>
    <n v="0"/>
    <n v="2"/>
    <n v="6"/>
    <n v="0"/>
    <n v="0"/>
    <n v="1"/>
    <n v="0"/>
    <n v="0"/>
    <n v="0"/>
    <n v="0"/>
    <x v="0"/>
    <n v="30"/>
    <n v="5"/>
    <n v="7.5"/>
    <m/>
    <n v="4"/>
    <n v="292"/>
    <m/>
    <n v="25"/>
    <n v="5"/>
    <n v="1"/>
    <n v="1"/>
    <s v="511"/>
    <s v="Others"/>
    <m/>
    <n v="292"/>
    <n v="0.8"/>
    <n v="5"/>
    <n v="37.5"/>
    <n v="37.5"/>
    <n v="74.489795918367349"/>
    <d v="2013-12-20T00:00:00"/>
    <s v="Unique"/>
  </r>
  <r>
    <n v="2930"/>
    <n v="1978"/>
    <s v="Master"/>
    <s v="Single"/>
    <n v="68092"/>
    <n v="0"/>
    <n v="0"/>
    <d v="2013-12-16T00:00:00"/>
    <n v="7"/>
    <n v="852"/>
    <n v="60"/>
    <n v="207"/>
    <n v="78"/>
    <n v="36"/>
    <n v="48"/>
    <x v="679"/>
    <x v="118"/>
    <n v="207"/>
    <n v="78"/>
    <n v="36"/>
    <n v="48"/>
    <n v="2"/>
    <n v="2"/>
    <n v="6"/>
    <n v="10"/>
    <n v="5"/>
    <n v="0"/>
    <n v="0"/>
    <n v="0"/>
    <n v="0"/>
    <n v="0"/>
    <n v="0"/>
    <n v="0"/>
    <x v="3"/>
    <n v="1281"/>
    <n v="213.5"/>
    <n v="64.05"/>
    <m/>
    <n v="20"/>
    <n v="292"/>
    <m/>
    <n v="10"/>
    <n v="5"/>
    <n v="4"/>
    <n v="5"/>
    <s v="545"/>
    <s v="Loyal Customers"/>
    <m/>
    <n v="292"/>
    <n v="0.8"/>
    <n v="25"/>
    <n v="1601.25"/>
    <n v="1601.25"/>
    <n v="290.76271186440675"/>
    <d v="2013-12-23T00:00:00"/>
    <s v="Unique"/>
  </r>
  <r>
    <n v="3197"/>
    <n v="1980"/>
    <s v="Graduation"/>
    <s v="Married"/>
    <n v="77353"/>
    <n v="0"/>
    <n v="1"/>
    <d v="2013-12-16T00:00:00"/>
    <n v="38"/>
    <n v="275"/>
    <n v="59"/>
    <n v="107"/>
    <n v="69"/>
    <n v="101"/>
    <n v="59"/>
    <x v="440"/>
    <x v="63"/>
    <n v="107"/>
    <n v="69"/>
    <n v="101"/>
    <n v="59"/>
    <n v="2"/>
    <n v="6"/>
    <n v="4"/>
    <n v="8"/>
    <n v="4"/>
    <n v="0"/>
    <n v="0"/>
    <n v="0"/>
    <n v="0"/>
    <n v="0"/>
    <n v="0"/>
    <n v="0"/>
    <x v="0"/>
    <n v="670"/>
    <n v="111.66666666666667"/>
    <n v="33.5"/>
    <m/>
    <n v="20"/>
    <n v="292"/>
    <m/>
    <n v="10"/>
    <n v="4"/>
    <n v="4"/>
    <n v="4"/>
    <s v="444"/>
    <s v="Potential Loyalists"/>
    <m/>
    <n v="292"/>
    <n v="0.8"/>
    <n v="25"/>
    <n v="837.5"/>
    <n v="837.5"/>
    <n v="459.94932432432432"/>
    <d v="2014-01-23T00:00:00"/>
    <s v="Unique"/>
  </r>
  <r>
    <n v="8402"/>
    <n v="1953"/>
    <s v="Master"/>
    <s v="Married"/>
    <n v="67087"/>
    <n v="0"/>
    <n v="1"/>
    <d v="2013-12-17T00:00:00"/>
    <n v="40"/>
    <n v="329"/>
    <n v="35"/>
    <n v="222"/>
    <n v="130"/>
    <n v="35"/>
    <n v="43"/>
    <x v="680"/>
    <x v="68"/>
    <n v="222"/>
    <n v="130"/>
    <n v="35"/>
    <n v="43"/>
    <n v="2"/>
    <n v="7"/>
    <n v="5"/>
    <n v="8"/>
    <n v="4"/>
    <n v="0"/>
    <n v="0"/>
    <n v="0"/>
    <n v="0"/>
    <n v="0"/>
    <n v="0"/>
    <n v="0"/>
    <x v="4"/>
    <n v="794"/>
    <n v="132.33333333333334"/>
    <n v="36.090909090909093"/>
    <m/>
    <n v="22"/>
    <n v="291"/>
    <m/>
    <n v="9.0909090909090917"/>
    <n v="3"/>
    <n v="4"/>
    <n v="4"/>
    <s v="344"/>
    <s v="Needs Attention"/>
    <m/>
    <n v="291"/>
    <n v="0.79726027397260268"/>
    <n v="27.59450171821306"/>
    <n v="995.91065292096232"/>
    <n v="995.91065292096232"/>
    <n v="17.44027303754266"/>
    <d v="2014-01-26T00:00:00"/>
    <s v="Unique"/>
  </r>
  <r>
    <n v="2579"/>
    <n v="1957"/>
    <s v="Graduation"/>
    <s v="Married"/>
    <n v="71113"/>
    <n v="0"/>
    <n v="1"/>
    <d v="2013-12-17T00:00:00"/>
    <n v="95"/>
    <n v="495"/>
    <n v="33"/>
    <n v="255"/>
    <n v="11"/>
    <n v="33"/>
    <n v="8"/>
    <x v="681"/>
    <x v="11"/>
    <n v="255"/>
    <n v="11"/>
    <n v="33"/>
    <n v="8"/>
    <n v="4"/>
    <n v="6"/>
    <n v="7"/>
    <n v="9"/>
    <n v="4"/>
    <n v="0"/>
    <n v="0"/>
    <n v="0"/>
    <n v="0"/>
    <n v="0"/>
    <n v="0"/>
    <n v="0"/>
    <x v="0"/>
    <n v="835"/>
    <n v="139.16666666666666"/>
    <n v="32.115384615384613"/>
    <m/>
    <n v="26"/>
    <n v="291"/>
    <m/>
    <n v="15.384615384615385"/>
    <n v="1"/>
    <n v="5"/>
    <n v="4"/>
    <s v="154"/>
    <s v="Frequent Buyers"/>
    <m/>
    <n v="291"/>
    <n v="0.79726027397260268"/>
    <n v="32.611683848797256"/>
    <n v="1047.3367697594504"/>
    <n v="1047.3367697594501"/>
    <n v="2471.8197278911566"/>
    <d v="2014-03-22T00:00:00"/>
    <s v="Unique"/>
  </r>
  <r>
    <n v="3050"/>
    <n v="1966"/>
    <s v="Graduation"/>
    <s v="Married"/>
    <n v="54198"/>
    <n v="1"/>
    <n v="1"/>
    <d v="2013-12-17T00:00:00"/>
    <n v="13"/>
    <n v="185"/>
    <n v="0"/>
    <n v="28"/>
    <n v="3"/>
    <n v="2"/>
    <n v="17"/>
    <x v="222"/>
    <x v="0"/>
    <n v="28"/>
    <n v="3"/>
    <n v="2"/>
    <n v="17"/>
    <n v="6"/>
    <n v="3"/>
    <n v="1"/>
    <n v="6"/>
    <n v="4"/>
    <n v="0"/>
    <n v="0"/>
    <n v="0"/>
    <n v="0"/>
    <n v="0"/>
    <n v="0"/>
    <n v="0"/>
    <x v="0"/>
    <n v="235"/>
    <n v="39.166666666666664"/>
    <n v="14.6875"/>
    <m/>
    <n v="16"/>
    <n v="291"/>
    <m/>
    <n v="37.5"/>
    <n v="5"/>
    <n v="3"/>
    <n v="3"/>
    <s v="533"/>
    <s v="Loyal Customers"/>
    <m/>
    <n v="291"/>
    <n v="0.79726027397260268"/>
    <n v="20.06872852233677"/>
    <n v="294.7594501718213"/>
    <n v="294.7594501718213"/>
    <n v="837.5"/>
    <d v="2013-12-30T00:00:00"/>
    <s v="Unique"/>
  </r>
  <r>
    <n v="4120"/>
    <n v="1975"/>
    <s v="2n Cycle"/>
    <s v="Single"/>
    <n v="49514"/>
    <n v="1"/>
    <n v="0"/>
    <d v="2013-12-17T00:00:00"/>
    <n v="61"/>
    <n v="88"/>
    <n v="39"/>
    <n v="78"/>
    <n v="58"/>
    <n v="13"/>
    <n v="93"/>
    <x v="22"/>
    <x v="141"/>
    <n v="78"/>
    <n v="58"/>
    <n v="13"/>
    <n v="93"/>
    <n v="2"/>
    <n v="6"/>
    <n v="1"/>
    <n v="4"/>
    <n v="7"/>
    <n v="0"/>
    <n v="0"/>
    <n v="0"/>
    <n v="0"/>
    <n v="0"/>
    <n v="0"/>
    <n v="0"/>
    <x v="6"/>
    <n v="369"/>
    <n v="61.5"/>
    <n v="28.384615384615383"/>
    <m/>
    <n v="13"/>
    <n v="291"/>
    <m/>
    <n v="15.384615384615385"/>
    <n v="2"/>
    <n v="3"/>
    <n v="3"/>
    <s v="233"/>
    <s v="About to Sleep"/>
    <m/>
    <n v="291"/>
    <n v="0.79726027397260268"/>
    <n v="16.305841924398628"/>
    <n v="462.83505154639181"/>
    <n v="462.83505154639181"/>
    <n v="67.269624573378834"/>
    <d v="2014-02-16T00:00:00"/>
    <s v="Unique"/>
  </r>
  <r>
    <n v="2461"/>
    <n v="1955"/>
    <s v="Master"/>
    <s v="Single"/>
    <n v="51124"/>
    <n v="1"/>
    <n v="1"/>
    <d v="2013-12-18T00:00:00"/>
    <n v="79"/>
    <n v="26"/>
    <n v="1"/>
    <n v="11"/>
    <n v="0"/>
    <n v="1"/>
    <n v="4"/>
    <x v="492"/>
    <x v="5"/>
    <n v="11"/>
    <s v=""/>
    <n v="1"/>
    <n v="4"/>
    <n v="2"/>
    <n v="1"/>
    <n v="0"/>
    <n v="3"/>
    <n v="3"/>
    <n v="0"/>
    <n v="0"/>
    <n v="0"/>
    <n v="0"/>
    <n v="0"/>
    <n v="0"/>
    <n v="0"/>
    <x v="2"/>
    <n v="43"/>
    <n v="7.166666666666667"/>
    <n v="7.166666666666667"/>
    <m/>
    <n v="6"/>
    <n v="290"/>
    <m/>
    <n v="33.333333333333329"/>
    <n v="2"/>
    <n v="1"/>
    <n v="1"/>
    <s v="211"/>
    <s v="About to Sleep"/>
    <m/>
    <n v="290"/>
    <n v="0.79452054794520544"/>
    <n v="7.5517241379310347"/>
    <n v="54.12068965517242"/>
    <n v="54.12068965517242"/>
    <n v="2447.5"/>
    <d v="2014-03-07T00:00:00"/>
    <s v="Unique"/>
  </r>
  <r>
    <n v="6327"/>
    <n v="1967"/>
    <s v="Graduation"/>
    <s v="Together"/>
    <n v="65777"/>
    <n v="0"/>
    <n v="0"/>
    <d v="2013-12-19T00:00:00"/>
    <n v="87"/>
    <n v="565"/>
    <n v="32"/>
    <n v="435"/>
    <n v="28"/>
    <n v="32"/>
    <n v="54"/>
    <x v="64"/>
    <x v="64"/>
    <n v="435"/>
    <n v="28"/>
    <n v="32"/>
    <n v="54"/>
    <n v="1"/>
    <n v="2"/>
    <n v="8"/>
    <n v="6"/>
    <n v="1"/>
    <n v="0"/>
    <n v="0"/>
    <n v="0"/>
    <n v="0"/>
    <n v="0"/>
    <n v="0"/>
    <n v="0"/>
    <x v="1"/>
    <n v="1146"/>
    <n v="191"/>
    <n v="67.411764705882348"/>
    <m/>
    <n v="17"/>
    <n v="289"/>
    <m/>
    <n v="5.8823529411764701"/>
    <n v="1"/>
    <n v="3"/>
    <n v="4"/>
    <s v="134"/>
    <s v="Lost"/>
    <m/>
    <n v="289"/>
    <n v="0.79178082191780819"/>
    <n v="21.47058823529412"/>
    <n v="1447.3702422145329"/>
    <n v="1447.3702422145329"/>
    <n v="1601.25"/>
    <d v="2014-03-16T00:00:00"/>
    <s v="Unique"/>
  </r>
  <r>
    <n v="9349"/>
    <n v="1985"/>
    <s v="Graduation"/>
    <s v="Married"/>
    <n v="92533"/>
    <n v="0"/>
    <n v="0"/>
    <d v="2013-12-19T00:00:00"/>
    <n v="84"/>
    <n v="693"/>
    <n v="21"/>
    <n v="118"/>
    <n v="110"/>
    <n v="147"/>
    <n v="42"/>
    <x v="585"/>
    <x v="1"/>
    <n v="118"/>
    <n v="110"/>
    <n v="147"/>
    <n v="42"/>
    <n v="1"/>
    <n v="6"/>
    <n v="5"/>
    <n v="11"/>
    <n v="2"/>
    <n v="1"/>
    <n v="0"/>
    <n v="0"/>
    <n v="0"/>
    <n v="1"/>
    <n v="0"/>
    <n v="0"/>
    <x v="5"/>
    <n v="1131"/>
    <n v="188.5"/>
    <n v="49.173913043478258"/>
    <m/>
    <n v="23"/>
    <n v="289"/>
    <m/>
    <n v="4.3478260869565215"/>
    <n v="1"/>
    <n v="5"/>
    <n v="4"/>
    <s v="154"/>
    <s v="Frequent Buyers"/>
    <m/>
    <n v="289"/>
    <n v="0.79178082191780819"/>
    <n v="29.048442906574397"/>
    <n v="1428.4256055363323"/>
    <n v="1428.4256055363323"/>
    <n v="37.5"/>
    <d v="2014-03-13T00:00:00"/>
    <s v="Unique"/>
  </r>
  <r>
    <n v="7495"/>
    <n v="1948"/>
    <s v="PhD"/>
    <s v="Married"/>
    <n v="56223"/>
    <n v="0"/>
    <n v="1"/>
    <d v="2013-12-20T00:00:00"/>
    <n v="72"/>
    <n v="77"/>
    <n v="28"/>
    <n v="31"/>
    <n v="16"/>
    <n v="0"/>
    <n v="4"/>
    <x v="194"/>
    <x v="45"/>
    <n v="31"/>
    <n v="16"/>
    <s v=""/>
    <n v="4"/>
    <n v="2"/>
    <n v="2"/>
    <n v="1"/>
    <n v="5"/>
    <n v="4"/>
    <n v="0"/>
    <n v="0"/>
    <n v="0"/>
    <n v="0"/>
    <n v="0"/>
    <n v="0"/>
    <n v="0"/>
    <x v="0"/>
    <n v="156"/>
    <n v="26"/>
    <n v="15.6"/>
    <m/>
    <n v="10"/>
    <n v="288"/>
    <m/>
    <n v="20"/>
    <n v="2"/>
    <n v="2"/>
    <n v="2"/>
    <s v="222"/>
    <s v="About to Sleep"/>
    <m/>
    <n v="288"/>
    <n v="0.78904109589041094"/>
    <n v="12.673611111111111"/>
    <n v="197.70833333333331"/>
    <n v="197.70833333333334"/>
    <n v="462.83505154639181"/>
    <d v="2014-03-02T00:00:00"/>
    <s v="Unique"/>
  </r>
  <r>
    <n v="4756"/>
    <n v="1952"/>
    <s v="2n Cycle"/>
    <s v="Divorced"/>
    <n v="63998"/>
    <n v="0"/>
    <n v="0"/>
    <d v="2013-12-20T00:00:00"/>
    <n v="42"/>
    <n v="176"/>
    <n v="29"/>
    <n v="818"/>
    <n v="0"/>
    <n v="33"/>
    <n v="112"/>
    <x v="11"/>
    <x v="86"/>
    <n v="818"/>
    <s v=""/>
    <n v="33"/>
    <n v="112"/>
    <n v="1"/>
    <n v="7"/>
    <n v="6"/>
    <n v="11"/>
    <n v="4"/>
    <n v="0"/>
    <n v="0"/>
    <n v="0"/>
    <n v="0"/>
    <n v="0"/>
    <n v="1"/>
    <n v="0"/>
    <x v="0"/>
    <n v="1168"/>
    <n v="194.66666666666666"/>
    <n v="46.72"/>
    <m/>
    <n v="25"/>
    <n v="288"/>
    <m/>
    <n v="4"/>
    <n v="3"/>
    <n v="5"/>
    <n v="4"/>
    <s v="354"/>
    <s v="Frequent Buyers"/>
    <m/>
    <n v="288"/>
    <n v="0.78904109589041094"/>
    <n v="31.684027777777779"/>
    <n v="1480.2777777777778"/>
    <n v="1480.2777777777778"/>
    <n v="995.91065292096232"/>
    <d v="2014-01-31T00:00:00"/>
    <s v="Unique"/>
  </r>
  <r>
    <n v="451"/>
    <n v="1989"/>
    <s v="Graduation"/>
    <s v="Single"/>
    <n v="9255"/>
    <n v="1"/>
    <n v="0"/>
    <d v="2013-12-20T00:00:00"/>
    <n v="91"/>
    <n v="9"/>
    <n v="0"/>
    <n v="7"/>
    <n v="2"/>
    <n v="0"/>
    <n v="4"/>
    <x v="6"/>
    <x v="0"/>
    <n v="7"/>
    <n v="2"/>
    <s v=""/>
    <n v="4"/>
    <n v="1"/>
    <n v="1"/>
    <n v="1"/>
    <n v="2"/>
    <n v="8"/>
    <n v="0"/>
    <n v="0"/>
    <n v="0"/>
    <n v="0"/>
    <n v="0"/>
    <n v="0"/>
    <n v="0"/>
    <x v="6"/>
    <n v="22"/>
    <n v="3.6666666666666665"/>
    <n v="4.4000000000000004"/>
    <m/>
    <n v="5"/>
    <n v="288"/>
    <m/>
    <n v="20"/>
    <n v="1"/>
    <n v="1"/>
    <n v="1"/>
    <s v="111"/>
    <s v="Lost"/>
    <m/>
    <n v="288"/>
    <n v="0.78904109589041094"/>
    <n v="6.3368055555555554"/>
    <n v="27.881944444444446"/>
    <n v="27.881944444444446"/>
    <n v="1047.3367697594501"/>
    <d v="2014-03-21T00:00:00"/>
    <s v="Unique"/>
  </r>
  <r>
    <n v="9699"/>
    <n v="1966"/>
    <s v="Graduation"/>
    <s v="Divorced"/>
    <n v="67272"/>
    <n v="0"/>
    <n v="1"/>
    <d v="2013-12-21T00:00:00"/>
    <n v="12"/>
    <n v="357"/>
    <n v="35"/>
    <n v="271"/>
    <n v="28"/>
    <n v="28"/>
    <n v="14"/>
    <x v="682"/>
    <x v="68"/>
    <n v="271"/>
    <n v="28"/>
    <n v="28"/>
    <n v="14"/>
    <n v="3"/>
    <n v="6"/>
    <n v="2"/>
    <n v="12"/>
    <n v="5"/>
    <n v="0"/>
    <n v="0"/>
    <n v="0"/>
    <n v="0"/>
    <n v="0"/>
    <n v="0"/>
    <n v="0"/>
    <x v="0"/>
    <n v="733"/>
    <n v="122.16666666666667"/>
    <n v="31.869565217391305"/>
    <m/>
    <n v="23"/>
    <n v="287"/>
    <m/>
    <n v="13.043478260869565"/>
    <n v="5"/>
    <n v="5"/>
    <n v="4"/>
    <s v="554"/>
    <s v="Loyal Customers"/>
    <m/>
    <n v="287"/>
    <n v="0.78630136986301369"/>
    <n v="29.250871080139373"/>
    <n v="932.21254355400697"/>
    <n v="932.21254355400697"/>
    <n v="54.12068965517242"/>
    <d v="2014-01-02T00:00:00"/>
    <s v="Unique"/>
  </r>
  <r>
    <n v="9672"/>
    <n v="1970"/>
    <s v="2n Cycle"/>
    <s v="Married"/>
    <n v="23162"/>
    <n v="1"/>
    <n v="1"/>
    <d v="2013-12-21T00:00:00"/>
    <n v="82"/>
    <n v="8"/>
    <n v="3"/>
    <n v="9"/>
    <n v="19"/>
    <n v="4"/>
    <n v="22"/>
    <x v="76"/>
    <x v="8"/>
    <n v="9"/>
    <n v="19"/>
    <n v="4"/>
    <n v="22"/>
    <n v="3"/>
    <n v="1"/>
    <n v="1"/>
    <n v="3"/>
    <n v="6"/>
    <n v="0"/>
    <n v="0"/>
    <n v="0"/>
    <n v="0"/>
    <n v="0"/>
    <n v="0"/>
    <n v="0"/>
    <x v="2"/>
    <n v="65"/>
    <n v="10.833333333333334"/>
    <n v="8.125"/>
    <m/>
    <n v="8"/>
    <n v="287"/>
    <m/>
    <n v="37.5"/>
    <n v="1"/>
    <n v="2"/>
    <n v="2"/>
    <s v="122"/>
    <s v="Lost"/>
    <m/>
    <n v="287"/>
    <n v="0.78630136986301369"/>
    <n v="10.174216027874564"/>
    <n v="82.665505226480832"/>
    <n v="82.665505226480832"/>
    <n v="294.7594501718213"/>
    <d v="2014-03-13T00:00:00"/>
    <s v="Unique"/>
  </r>
  <r>
    <n v="1142"/>
    <n v="1953"/>
    <s v="PhD"/>
    <s v="Married"/>
    <n v="55707"/>
    <n v="0"/>
    <n v="1"/>
    <d v="2013-12-22T00:00:00"/>
    <n v="91"/>
    <n v="208"/>
    <n v="7"/>
    <n v="82"/>
    <n v="30"/>
    <n v="66"/>
    <n v="35"/>
    <x v="672"/>
    <x v="48"/>
    <n v="82"/>
    <n v="30"/>
    <n v="66"/>
    <n v="35"/>
    <n v="2"/>
    <n v="3"/>
    <n v="2"/>
    <n v="9"/>
    <n v="3"/>
    <n v="0"/>
    <n v="0"/>
    <n v="0"/>
    <n v="0"/>
    <n v="0"/>
    <n v="0"/>
    <n v="0"/>
    <x v="0"/>
    <n v="428"/>
    <n v="71.333333333333329"/>
    <n v="26.75"/>
    <m/>
    <n v="16"/>
    <n v="286"/>
    <m/>
    <n v="12.5"/>
    <n v="1"/>
    <n v="3"/>
    <n v="3"/>
    <s v="133"/>
    <s v="Lost"/>
    <m/>
    <n v="286"/>
    <n v="0.78356164383561644"/>
    <n v="20.41958041958042"/>
    <n v="546.22377622377621"/>
    <n v="546.22377622377621"/>
    <n v="1428.4256055363323"/>
    <d v="2014-03-23T00:00:00"/>
    <s v="Unique"/>
  </r>
  <r>
    <n v="274"/>
    <n v="1973"/>
    <s v="Graduation"/>
    <s v="Single"/>
    <n v="34853"/>
    <n v="1"/>
    <n v="1"/>
    <d v="2013-12-23T00:00:00"/>
    <n v="75"/>
    <n v="9"/>
    <n v="3"/>
    <n v="15"/>
    <n v="2"/>
    <n v="3"/>
    <n v="2"/>
    <x v="6"/>
    <x v="8"/>
    <n v="15"/>
    <n v="2"/>
    <n v="3"/>
    <n v="2"/>
    <n v="2"/>
    <n v="2"/>
    <n v="0"/>
    <n v="3"/>
    <n v="6"/>
    <n v="0"/>
    <n v="0"/>
    <n v="0"/>
    <n v="0"/>
    <n v="0"/>
    <n v="0"/>
    <n v="0"/>
    <x v="5"/>
    <n v="34"/>
    <n v="5.666666666666667"/>
    <n v="4.8571428571428568"/>
    <m/>
    <n v="7"/>
    <n v="285"/>
    <m/>
    <n v="28.571428571428569"/>
    <n v="2"/>
    <n v="1"/>
    <n v="1"/>
    <s v="211"/>
    <s v="About to Sleep"/>
    <m/>
    <n v="285"/>
    <n v="0.78082191780821919"/>
    <n v="8.9649122807017534"/>
    <n v="43.543859649122801"/>
    <n v="43.543859649122808"/>
    <n v="197.70833333333334"/>
    <d v="2014-03-08T00:00:00"/>
    <s v="Unique"/>
  </r>
  <r>
    <n v="9596"/>
    <n v="1980"/>
    <s v="PhD"/>
    <s v="Single"/>
    <n v="65295"/>
    <n v="0"/>
    <n v="0"/>
    <d v="2013-12-23T00:00:00"/>
    <n v="19"/>
    <n v="365"/>
    <n v="32"/>
    <n v="117"/>
    <n v="34"/>
    <n v="110"/>
    <n v="6"/>
    <x v="683"/>
    <x v="64"/>
    <n v="117"/>
    <n v="34"/>
    <n v="110"/>
    <n v="6"/>
    <n v="1"/>
    <n v="3"/>
    <n v="3"/>
    <n v="13"/>
    <n v="2"/>
    <n v="0"/>
    <n v="0"/>
    <n v="0"/>
    <n v="0"/>
    <n v="0"/>
    <n v="0"/>
    <n v="0"/>
    <x v="1"/>
    <n v="664"/>
    <n v="110.66666666666667"/>
    <n v="33.200000000000003"/>
    <m/>
    <n v="20"/>
    <n v="285"/>
    <m/>
    <n v="5"/>
    <n v="5"/>
    <n v="4"/>
    <n v="4"/>
    <s v="544"/>
    <s v="Loyal Customers"/>
    <m/>
    <n v="285"/>
    <n v="0.78082191780821919"/>
    <n v="25.614035087719298"/>
    <n v="850.38596491228077"/>
    <n v="850.38596491228066"/>
    <n v="82.665505226480832"/>
    <d v="2014-01-11T00:00:00"/>
    <s v="Unique"/>
  </r>
  <r>
    <n v="304"/>
    <n v="1981"/>
    <s v="Master"/>
    <s v="Single"/>
    <n v="22944"/>
    <n v="1"/>
    <n v="0"/>
    <d v="2013-12-23T00:00:00"/>
    <n v="67"/>
    <n v="19"/>
    <n v="3"/>
    <n v="19"/>
    <n v="4"/>
    <n v="5"/>
    <n v="26"/>
    <x v="88"/>
    <x v="8"/>
    <n v="19"/>
    <n v="4"/>
    <n v="5"/>
    <n v="26"/>
    <n v="3"/>
    <n v="3"/>
    <n v="0"/>
    <n v="3"/>
    <n v="7"/>
    <n v="0"/>
    <n v="0"/>
    <n v="0"/>
    <n v="0"/>
    <n v="0"/>
    <n v="0"/>
    <n v="0"/>
    <x v="0"/>
    <n v="76"/>
    <n v="12.666666666666666"/>
    <n v="8.4444444444444446"/>
    <m/>
    <n v="9"/>
    <n v="285"/>
    <m/>
    <n v="33.333333333333329"/>
    <n v="2"/>
    <n v="2"/>
    <n v="2"/>
    <s v="222"/>
    <s v="About to Sleep"/>
    <m/>
    <n v="285"/>
    <n v="0.78082191780821919"/>
    <n v="11.526315789473683"/>
    <n v="97.333333333333329"/>
    <n v="97.333333333333329"/>
    <n v="1480.2777777777778"/>
    <d v="2014-02-28T00:00:00"/>
    <s v="Unique"/>
  </r>
  <r>
    <n v="10394"/>
    <n v="1984"/>
    <s v="Graduation"/>
    <s v="Married"/>
    <n v="90000"/>
    <n v="0"/>
    <n v="0"/>
    <d v="2013-12-23T00:00:00"/>
    <n v="91"/>
    <n v="675"/>
    <n v="144"/>
    <n v="133"/>
    <n v="94"/>
    <n v="192"/>
    <n v="241"/>
    <x v="262"/>
    <x v="148"/>
    <n v="133"/>
    <n v="94"/>
    <n v="192"/>
    <n v="241"/>
    <n v="1"/>
    <n v="4"/>
    <n v="8"/>
    <n v="5"/>
    <n v="1"/>
    <n v="1"/>
    <n v="0"/>
    <n v="1"/>
    <n v="0"/>
    <n v="1"/>
    <n v="0"/>
    <n v="0"/>
    <x v="2"/>
    <n v="1479"/>
    <n v="246.5"/>
    <n v="82.166666666666671"/>
    <m/>
    <n v="18"/>
    <n v="285"/>
    <m/>
    <n v="5.5555555555555554"/>
    <n v="1"/>
    <n v="4"/>
    <n v="5"/>
    <s v="145"/>
    <s v="Big Spenders"/>
    <m/>
    <n v="285"/>
    <n v="0.78082191780821919"/>
    <n v="23.052631578947366"/>
    <n v="1894.1578947368421"/>
    <n v="1894.1578947368421"/>
    <n v="27.881944444444446"/>
    <d v="2014-03-24T00:00:00"/>
    <s v="Unique"/>
  </r>
  <r>
    <n v="10757"/>
    <n v="1967"/>
    <s v="PhD"/>
    <s v="Divorced"/>
    <n v="28420"/>
    <n v="1"/>
    <n v="0"/>
    <d v="2013-12-24T00:00:00"/>
    <n v="36"/>
    <n v="4"/>
    <n v="2"/>
    <n v="5"/>
    <n v="2"/>
    <n v="0"/>
    <n v="0"/>
    <x v="198"/>
    <x v="12"/>
    <n v="5"/>
    <n v="2"/>
    <s v=""/>
    <s v=""/>
    <n v="1"/>
    <n v="1"/>
    <n v="0"/>
    <n v="2"/>
    <n v="6"/>
    <n v="0"/>
    <n v="0"/>
    <n v="0"/>
    <n v="0"/>
    <n v="0"/>
    <n v="0"/>
    <n v="0"/>
    <x v="0"/>
    <n v="13"/>
    <n v="2.1666666666666665"/>
    <n v="3.25"/>
    <m/>
    <n v="4"/>
    <n v="284"/>
    <m/>
    <n v="25"/>
    <n v="4"/>
    <n v="1"/>
    <n v="1"/>
    <s v="411"/>
    <s v="Potential Loyalists"/>
    <m/>
    <n v="284"/>
    <n v="0.77808219178082194"/>
    <n v="5.140845070422535"/>
    <n v="16.70774647887324"/>
    <n v="16.70774647887324"/>
    <n v="932.21254355400697"/>
    <d v="2014-01-29T00:00:00"/>
    <s v="Unique"/>
  </r>
  <r>
    <n v="5025"/>
    <n v="1979"/>
    <s v="Graduation"/>
    <s v="Single"/>
    <n v="48526"/>
    <n v="1"/>
    <n v="0"/>
    <d v="2013-12-24T00:00:00"/>
    <n v="32"/>
    <n v="23"/>
    <n v="17"/>
    <n v="23"/>
    <n v="43"/>
    <n v="20"/>
    <n v="9"/>
    <x v="321"/>
    <x v="4"/>
    <n v="23"/>
    <n v="43"/>
    <n v="20"/>
    <n v="9"/>
    <n v="1"/>
    <n v="2"/>
    <n v="1"/>
    <n v="4"/>
    <n v="3"/>
    <n v="0"/>
    <n v="0"/>
    <n v="0"/>
    <n v="0"/>
    <n v="0"/>
    <n v="0"/>
    <n v="0"/>
    <x v="0"/>
    <n v="135"/>
    <n v="22.5"/>
    <n v="16.875"/>
    <m/>
    <n v="8"/>
    <n v="284"/>
    <m/>
    <n v="12.5"/>
    <n v="4"/>
    <n v="2"/>
    <n v="2"/>
    <s v="422"/>
    <s v="Potential Loyalists"/>
    <m/>
    <n v="284"/>
    <n v="0.77808219178082194"/>
    <n v="10.28169014084507"/>
    <n v="173.50352112676055"/>
    <n v="173.50352112676055"/>
    <n v="1894.1578947368421"/>
    <d v="2014-01-25T00:00:00"/>
    <s v="Unique"/>
  </r>
  <r>
    <n v="2612"/>
    <n v="1987"/>
    <s v="Graduation"/>
    <s v="Married"/>
    <n v="75794"/>
    <n v="0"/>
    <n v="0"/>
    <d v="2013-12-24T00:00:00"/>
    <n v="33"/>
    <n v="754"/>
    <n v="160"/>
    <n v="625"/>
    <n v="63"/>
    <n v="32"/>
    <n v="48"/>
    <x v="684"/>
    <x v="149"/>
    <n v="625"/>
    <n v="63"/>
    <n v="32"/>
    <n v="48"/>
    <n v="1"/>
    <n v="7"/>
    <n v="5"/>
    <n v="12"/>
    <n v="3"/>
    <n v="1"/>
    <n v="0"/>
    <n v="0"/>
    <n v="0"/>
    <n v="0"/>
    <n v="0"/>
    <n v="0"/>
    <x v="3"/>
    <n v="1682"/>
    <n v="280.33333333333331"/>
    <n v="67.28"/>
    <m/>
    <n v="25"/>
    <n v="284"/>
    <m/>
    <n v="4"/>
    <n v="4"/>
    <n v="5"/>
    <n v="5"/>
    <s v="455"/>
    <s v="Frequent Buyers"/>
    <m/>
    <n v="284"/>
    <n v="0.77808219178082194"/>
    <n v="32.130281690140841"/>
    <n v="2161.7253521126759"/>
    <n v="2161.7253521126759"/>
    <n v="546.22377622377621"/>
    <d v="2014-01-26T00:00:00"/>
    <s v="Unique"/>
  </r>
  <r>
    <n v="2712"/>
    <n v="1956"/>
    <s v="Graduation"/>
    <s v="Married"/>
    <n v="71866"/>
    <n v="0"/>
    <n v="1"/>
    <d v="2013-12-25T00:00:00"/>
    <n v="85"/>
    <n v="184"/>
    <n v="178"/>
    <n v="178"/>
    <n v="103"/>
    <n v="39"/>
    <n v="33"/>
    <x v="229"/>
    <x v="123"/>
    <n v="178"/>
    <n v="103"/>
    <n v="39"/>
    <n v="33"/>
    <n v="1"/>
    <n v="6"/>
    <n v="3"/>
    <n v="10"/>
    <n v="3"/>
    <n v="0"/>
    <n v="0"/>
    <n v="0"/>
    <n v="0"/>
    <n v="0"/>
    <n v="0"/>
    <n v="0"/>
    <x v="4"/>
    <n v="715"/>
    <n v="119.16666666666667"/>
    <n v="35.75"/>
    <m/>
    <n v="20"/>
    <n v="283"/>
    <m/>
    <n v="5"/>
    <n v="1"/>
    <n v="4"/>
    <n v="4"/>
    <s v="144"/>
    <s v="Lost"/>
    <m/>
    <n v="283"/>
    <n v="0.77534246575342469"/>
    <n v="25.795053003533567"/>
    <n v="922.17314487632507"/>
    <n v="922.17314487632507"/>
    <n v="16.70774647887324"/>
    <d v="2014-03-20T00:00:00"/>
    <s v="Unique"/>
  </r>
  <r>
    <n v="9140"/>
    <n v="1960"/>
    <s v="2n Cycle"/>
    <s v="Together"/>
    <n v="50523"/>
    <n v="1"/>
    <n v="1"/>
    <d v="2013-12-25T00:00:00"/>
    <n v="89"/>
    <n v="51"/>
    <n v="4"/>
    <n v="24"/>
    <n v="4"/>
    <n v="7"/>
    <n v="1"/>
    <x v="234"/>
    <x v="16"/>
    <n v="24"/>
    <n v="4"/>
    <n v="7"/>
    <n v="1"/>
    <n v="2"/>
    <n v="2"/>
    <n v="0"/>
    <n v="4"/>
    <n v="6"/>
    <n v="0"/>
    <n v="0"/>
    <n v="0"/>
    <n v="0"/>
    <n v="0"/>
    <n v="0"/>
    <n v="0"/>
    <x v="1"/>
    <n v="91"/>
    <n v="15.166666666666666"/>
    <n v="11.375"/>
    <m/>
    <n v="8"/>
    <n v="283"/>
    <m/>
    <n v="25"/>
    <n v="1"/>
    <n v="2"/>
    <n v="2"/>
    <s v="122"/>
    <s v="Lost"/>
    <m/>
    <n v="283"/>
    <n v="0.77534246575342469"/>
    <n v="10.318021201413426"/>
    <n v="117.36749116607773"/>
    <n v="117.36749116607773"/>
    <n v="43.543859649122808"/>
    <d v="2014-03-24T00:00:00"/>
    <s v="Unique"/>
  </r>
  <r>
    <n v="5084"/>
    <n v="1975"/>
    <s v="Graduation"/>
    <s v="Widow"/>
    <n v="58330"/>
    <n v="0"/>
    <n v="1"/>
    <d v="2013-12-25T00:00:00"/>
    <n v="87"/>
    <n v="445"/>
    <n v="53"/>
    <n v="213"/>
    <n v="104"/>
    <n v="98"/>
    <n v="151"/>
    <x v="659"/>
    <x v="85"/>
    <n v="213"/>
    <n v="104"/>
    <n v="98"/>
    <n v="151"/>
    <n v="1"/>
    <n v="6"/>
    <n v="4"/>
    <n v="13"/>
    <n v="4"/>
    <n v="0"/>
    <n v="0"/>
    <n v="0"/>
    <n v="0"/>
    <n v="0"/>
    <n v="0"/>
    <n v="0"/>
    <x v="0"/>
    <n v="1064"/>
    <n v="177.33333333333334"/>
    <n v="44.333333333333336"/>
    <m/>
    <n v="24"/>
    <n v="283"/>
    <m/>
    <n v="4.1666666666666661"/>
    <n v="1"/>
    <n v="5"/>
    <n v="4"/>
    <s v="154"/>
    <s v="Frequent Buyers"/>
    <m/>
    <n v="283"/>
    <n v="0.77534246575342469"/>
    <n v="30.954063604240282"/>
    <n v="1372.2968197879859"/>
    <n v="1372.2968197879859"/>
    <n v="850.38596491228066"/>
    <d v="2014-03-22T00:00:00"/>
    <s v="Unique"/>
  </r>
  <r>
    <n v="7094"/>
    <n v="1975"/>
    <s v="Graduation"/>
    <s v="Widow"/>
    <n v="58330"/>
    <n v="0"/>
    <n v="1"/>
    <d v="2013-12-25T00:00:00"/>
    <n v="87"/>
    <n v="445"/>
    <n v="53"/>
    <n v="213"/>
    <n v="104"/>
    <n v="98"/>
    <n v="151"/>
    <x v="659"/>
    <x v="85"/>
    <n v="213"/>
    <n v="104"/>
    <n v="98"/>
    <n v="151"/>
    <n v="1"/>
    <n v="6"/>
    <n v="4"/>
    <n v="13"/>
    <n v="4"/>
    <n v="0"/>
    <n v="0"/>
    <n v="0"/>
    <n v="0"/>
    <n v="0"/>
    <n v="0"/>
    <n v="0"/>
    <x v="5"/>
    <n v="1064"/>
    <n v="177.33333333333334"/>
    <n v="44.333333333333336"/>
    <m/>
    <n v="24"/>
    <n v="283"/>
    <m/>
    <n v="4.1666666666666661"/>
    <n v="1"/>
    <n v="5"/>
    <n v="4"/>
    <s v="154"/>
    <s v="Frequent Buyers"/>
    <m/>
    <n v="283"/>
    <n v="0.77534246575342469"/>
    <n v="30.954063604240282"/>
    <n v="1372.2968197879859"/>
    <n v="1372.2968197879859"/>
    <n v="97.333333333333329"/>
    <d v="2014-03-22T00:00:00"/>
    <s v="Unique"/>
  </r>
  <r>
    <n v="10505"/>
    <n v="1960"/>
    <s v="Master"/>
    <s v="Together"/>
    <n v="73113"/>
    <n v="0"/>
    <n v="0"/>
    <d v="2013-12-26T00:00:00"/>
    <n v="86"/>
    <n v="741"/>
    <n v="19"/>
    <n v="154"/>
    <n v="50"/>
    <n v="9"/>
    <n v="28"/>
    <x v="296"/>
    <x v="25"/>
    <n v="154"/>
    <n v="50"/>
    <n v="9"/>
    <n v="28"/>
    <n v="1"/>
    <n v="3"/>
    <n v="4"/>
    <n v="7"/>
    <n v="2"/>
    <n v="0"/>
    <n v="0"/>
    <n v="0"/>
    <n v="0"/>
    <n v="0"/>
    <n v="0"/>
    <n v="0"/>
    <x v="3"/>
    <n v="1001"/>
    <n v="166.83333333333334"/>
    <n v="66.733333333333334"/>
    <m/>
    <n v="15"/>
    <n v="282"/>
    <m/>
    <n v="6.666666666666667"/>
    <n v="1"/>
    <n v="3"/>
    <n v="4"/>
    <s v="134"/>
    <s v="Lost"/>
    <m/>
    <n v="282"/>
    <n v="0.77260273972602744"/>
    <n v="19.414893617021274"/>
    <n v="1295.6205673758864"/>
    <n v="1295.6205673758864"/>
    <n v="2161.7253521126759"/>
    <d v="2014-03-22T00:00:00"/>
    <s v="Unique"/>
  </r>
  <r>
    <n v="968"/>
    <n v="1968"/>
    <s v="Master"/>
    <s v="Divorced"/>
    <n v="41335"/>
    <n v="1"/>
    <n v="0"/>
    <d v="2013-12-26T00:00:00"/>
    <n v="24"/>
    <n v="112"/>
    <n v="19"/>
    <n v="21"/>
    <n v="16"/>
    <n v="14"/>
    <n v="5"/>
    <x v="46"/>
    <x v="25"/>
    <n v="21"/>
    <n v="16"/>
    <n v="14"/>
    <n v="5"/>
    <n v="3"/>
    <n v="4"/>
    <n v="1"/>
    <n v="4"/>
    <n v="7"/>
    <n v="0"/>
    <n v="0"/>
    <n v="0"/>
    <n v="0"/>
    <n v="0"/>
    <n v="0"/>
    <n v="0"/>
    <x v="4"/>
    <n v="187"/>
    <n v="31.166666666666668"/>
    <n v="15.583333333333334"/>
    <m/>
    <n v="12"/>
    <n v="282"/>
    <m/>
    <n v="25"/>
    <n v="4"/>
    <n v="2"/>
    <n v="2"/>
    <s v="422"/>
    <s v="Potential Loyalists"/>
    <m/>
    <n v="282"/>
    <n v="0.77260273972602744"/>
    <n v="15.531914893617021"/>
    <n v="242.03900709219857"/>
    <n v="242.03900709219857"/>
    <n v="1372.2968197879859"/>
    <d v="2014-01-19T00:00:00"/>
    <s v="Unique"/>
  </r>
  <r>
    <n v="4096"/>
    <n v="1968"/>
    <s v="Master"/>
    <s v="Divorced"/>
    <n v="41335"/>
    <n v="1"/>
    <n v="0"/>
    <d v="2013-12-26T00:00:00"/>
    <n v="24"/>
    <n v="112"/>
    <n v="19"/>
    <n v="21"/>
    <n v="16"/>
    <n v="14"/>
    <n v="5"/>
    <x v="46"/>
    <x v="25"/>
    <n v="21"/>
    <n v="16"/>
    <n v="14"/>
    <n v="5"/>
    <n v="3"/>
    <n v="4"/>
    <n v="1"/>
    <n v="4"/>
    <n v="7"/>
    <n v="0"/>
    <n v="0"/>
    <n v="0"/>
    <n v="0"/>
    <n v="0"/>
    <n v="0"/>
    <n v="0"/>
    <x v="1"/>
    <n v="187"/>
    <n v="31.166666666666668"/>
    <n v="15.583333333333334"/>
    <m/>
    <n v="12"/>
    <n v="282"/>
    <m/>
    <n v="25"/>
    <n v="4"/>
    <n v="2"/>
    <n v="2"/>
    <s v="422"/>
    <s v="Potential Loyalists"/>
    <m/>
    <n v="282"/>
    <n v="0.77260273972602744"/>
    <n v="15.531914893617021"/>
    <n v="242.03900709219857"/>
    <n v="242.03900709219857"/>
    <n v="117.36749116607773"/>
    <d v="2014-01-19T00:00:00"/>
    <s v="Unique"/>
  </r>
  <r>
    <n v="7297"/>
    <n v="1973"/>
    <s v="Graduation"/>
    <s v="Single"/>
    <n v="7500"/>
    <n v="1"/>
    <n v="0"/>
    <d v="2013-12-26T00:00:00"/>
    <n v="54"/>
    <n v="5"/>
    <n v="3"/>
    <n v="10"/>
    <n v="12"/>
    <n v="7"/>
    <n v="20"/>
    <x v="5"/>
    <x v="8"/>
    <n v="10"/>
    <n v="12"/>
    <n v="7"/>
    <n v="20"/>
    <n v="4"/>
    <n v="3"/>
    <n v="1"/>
    <n v="3"/>
    <n v="7"/>
    <n v="0"/>
    <n v="0"/>
    <n v="0"/>
    <n v="0"/>
    <n v="0"/>
    <n v="0"/>
    <n v="0"/>
    <x v="3"/>
    <n v="57"/>
    <n v="9.5"/>
    <n v="5.1818181818181817"/>
    <m/>
    <n v="11"/>
    <n v="282"/>
    <m/>
    <n v="36.363636363636367"/>
    <n v="3"/>
    <n v="2"/>
    <n v="2"/>
    <s v="322"/>
    <s v="Needs Attention"/>
    <m/>
    <n v="282"/>
    <n v="0.77260273972602744"/>
    <n v="14.237588652482268"/>
    <n v="73.776595744680847"/>
    <n v="73.776595744680847"/>
    <n v="173.50352112676055"/>
    <d v="2014-02-18T00:00:00"/>
    <s v="Unique"/>
  </r>
  <r>
    <n v="2079"/>
    <n v="1947"/>
    <s v="2n Cycle"/>
    <s v="Married"/>
    <n v="81044"/>
    <n v="0"/>
    <n v="0"/>
    <d v="2013-12-27T00:00:00"/>
    <n v="0"/>
    <n v="450"/>
    <n v="26"/>
    <n v="535"/>
    <n v="73"/>
    <n v="98"/>
    <n v="26"/>
    <x v="472"/>
    <x v="36"/>
    <n v="535"/>
    <n v="73"/>
    <n v="98"/>
    <n v="26"/>
    <n v="1"/>
    <n v="5"/>
    <n v="6"/>
    <n v="10"/>
    <n v="1"/>
    <n v="0"/>
    <n v="0"/>
    <n v="0"/>
    <n v="0"/>
    <n v="0"/>
    <n v="0"/>
    <n v="0"/>
    <x v="1"/>
    <n v="1208"/>
    <n v="201.33333333333334"/>
    <n v="54.909090909090907"/>
    <m/>
    <n v="22"/>
    <n v="281"/>
    <m/>
    <n v="4.5454545454545459"/>
    <n v="6"/>
    <n v="4"/>
    <n v="5"/>
    <s v="645"/>
    <s v="Big Spenders"/>
    <m/>
    <n v="281"/>
    <n v="0.76986301369863008"/>
    <n v="28.576512455516017"/>
    <n v="1569.1103202846975"/>
    <n v="1569.1103202846975"/>
    <n v="73.776595744680847"/>
    <d v="2013-12-27T00:00:00"/>
    <s v="Unique"/>
  </r>
  <r>
    <n v="7254"/>
    <n v="1969"/>
    <s v="Graduation"/>
    <s v="Together"/>
    <n v="38361"/>
    <n v="1"/>
    <n v="0"/>
    <d v="2013-12-27T00:00:00"/>
    <n v="74"/>
    <n v="39"/>
    <n v="0"/>
    <n v="56"/>
    <n v="20"/>
    <n v="8"/>
    <n v="14"/>
    <x v="85"/>
    <x v="0"/>
    <n v="56"/>
    <n v="20"/>
    <n v="8"/>
    <n v="14"/>
    <n v="3"/>
    <n v="3"/>
    <n v="1"/>
    <n v="3"/>
    <n v="7"/>
    <n v="0"/>
    <n v="0"/>
    <n v="0"/>
    <n v="0"/>
    <n v="0"/>
    <n v="0"/>
    <n v="0"/>
    <x v="3"/>
    <n v="137"/>
    <n v="22.833333333333332"/>
    <n v="13.7"/>
    <m/>
    <n v="10"/>
    <n v="281"/>
    <m/>
    <n v="30"/>
    <n v="2"/>
    <n v="2"/>
    <n v="2"/>
    <s v="222"/>
    <s v="About to Sleep"/>
    <m/>
    <n v="281"/>
    <n v="0.76986301369863008"/>
    <n v="12.98932384341637"/>
    <n v="177.95373665480426"/>
    <n v="177.95373665480429"/>
    <n v="922.17314487632507"/>
    <d v="2014-03-11T00:00:00"/>
    <s v="Unique"/>
  </r>
  <r>
    <n v="8775"/>
    <n v="1969"/>
    <s v="Graduation"/>
    <s v="Together"/>
    <n v="38361"/>
    <n v="1"/>
    <n v="0"/>
    <d v="2013-12-27T00:00:00"/>
    <n v="74"/>
    <n v="39"/>
    <n v="0"/>
    <n v="56"/>
    <n v="20"/>
    <n v="8"/>
    <n v="14"/>
    <x v="85"/>
    <x v="0"/>
    <n v="56"/>
    <n v="20"/>
    <n v="8"/>
    <n v="14"/>
    <n v="3"/>
    <n v="3"/>
    <n v="1"/>
    <n v="3"/>
    <n v="7"/>
    <n v="0"/>
    <n v="0"/>
    <n v="0"/>
    <n v="0"/>
    <n v="0"/>
    <n v="0"/>
    <n v="0"/>
    <x v="4"/>
    <n v="137"/>
    <n v="22.833333333333332"/>
    <n v="13.7"/>
    <m/>
    <n v="10"/>
    <n v="281"/>
    <m/>
    <n v="30"/>
    <n v="2"/>
    <n v="2"/>
    <n v="2"/>
    <s v="222"/>
    <s v="About to Sleep"/>
    <m/>
    <n v="281"/>
    <n v="0.76986301369863008"/>
    <n v="12.98932384341637"/>
    <n v="177.95373665480426"/>
    <n v="177.95373665480429"/>
    <n v="1372.2968197879859"/>
    <d v="2014-03-11T00:00:00"/>
    <s v="Unique"/>
  </r>
  <r>
    <n v="9491"/>
    <n v="1984"/>
    <s v="Graduation"/>
    <s v="Together"/>
    <n v="23976"/>
    <n v="1"/>
    <n v="0"/>
    <d v="2013-12-27T00:00:00"/>
    <n v="68"/>
    <n v="14"/>
    <n v="1"/>
    <n v="21"/>
    <n v="2"/>
    <n v="3"/>
    <n v="25"/>
    <x v="101"/>
    <x v="5"/>
    <n v="21"/>
    <n v="2"/>
    <n v="3"/>
    <n v="25"/>
    <n v="3"/>
    <n v="3"/>
    <n v="1"/>
    <n v="3"/>
    <n v="7"/>
    <n v="0"/>
    <n v="0"/>
    <n v="0"/>
    <n v="0"/>
    <n v="0"/>
    <n v="0"/>
    <n v="0"/>
    <x v="3"/>
    <n v="66"/>
    <n v="11"/>
    <n v="6.6"/>
    <m/>
    <n v="10"/>
    <n v="281"/>
    <m/>
    <n v="30"/>
    <n v="2"/>
    <n v="2"/>
    <n v="2"/>
    <s v="222"/>
    <s v="About to Sleep"/>
    <m/>
    <n v="281"/>
    <n v="0.76986301369863008"/>
    <n v="12.98932384341637"/>
    <n v="85.729537366548044"/>
    <n v="85.729537366548044"/>
    <n v="1295.6205673758864"/>
    <d v="2014-03-05T00:00:00"/>
    <s v="Unique"/>
  </r>
  <r>
    <n v="10708"/>
    <n v="1978"/>
    <s v="2n Cycle"/>
    <s v="Single"/>
    <n v="36975"/>
    <n v="1"/>
    <n v="0"/>
    <d v="2013-12-28T00:00:00"/>
    <n v="50"/>
    <n v="10"/>
    <n v="6"/>
    <n v="11"/>
    <n v="0"/>
    <n v="4"/>
    <n v="2"/>
    <x v="122"/>
    <x v="43"/>
    <n v="11"/>
    <s v=""/>
    <n v="4"/>
    <n v="2"/>
    <n v="1"/>
    <n v="1"/>
    <n v="0"/>
    <n v="3"/>
    <n v="7"/>
    <n v="0"/>
    <n v="0"/>
    <n v="0"/>
    <n v="0"/>
    <n v="0"/>
    <n v="0"/>
    <n v="0"/>
    <x v="0"/>
    <n v="33"/>
    <n v="5.5"/>
    <n v="6.6"/>
    <m/>
    <n v="5"/>
    <n v="280"/>
    <m/>
    <n v="20"/>
    <n v="3"/>
    <n v="1"/>
    <n v="1"/>
    <s v="311"/>
    <s v="Needs Attention"/>
    <m/>
    <n v="280"/>
    <n v="0.76712328767123283"/>
    <n v="6.5178571428571432"/>
    <n v="43.017857142857146"/>
    <n v="43.017857142857146"/>
    <n v="242.03900709219857"/>
    <d v="2014-02-16T00:00:00"/>
    <s v="Unique"/>
  </r>
  <r>
    <n v="7327"/>
    <n v="1959"/>
    <s v="PhD"/>
    <s v="Married"/>
    <n v="36732"/>
    <n v="1"/>
    <n v="1"/>
    <d v="2013-12-29T00:00:00"/>
    <n v="71"/>
    <n v="21"/>
    <n v="5"/>
    <n v="3"/>
    <n v="10"/>
    <n v="1"/>
    <n v="7"/>
    <x v="431"/>
    <x v="30"/>
    <n v="3"/>
    <n v="10"/>
    <n v="1"/>
    <n v="7"/>
    <n v="3"/>
    <n v="1"/>
    <n v="1"/>
    <n v="4"/>
    <n v="2"/>
    <n v="0"/>
    <n v="0"/>
    <n v="0"/>
    <n v="0"/>
    <n v="0"/>
    <n v="0"/>
    <n v="0"/>
    <x v="0"/>
    <n v="47"/>
    <n v="7.833333333333333"/>
    <n v="5.2222222222222223"/>
    <m/>
    <n v="9"/>
    <n v="279"/>
    <m/>
    <n v="33.333333333333329"/>
    <n v="2"/>
    <n v="2"/>
    <n v="1"/>
    <s v="221"/>
    <s v="About to Sleep"/>
    <m/>
    <n v="279"/>
    <n v="0.76438356164383559"/>
    <n v="11.774193548387098"/>
    <n v="61.487455197132626"/>
    <n v="61.487455197132618"/>
    <n v="177.95373665480429"/>
    <d v="2014-03-10T00:00:00"/>
    <s v="Unique"/>
  </r>
  <r>
    <n v="1065"/>
    <n v="1963"/>
    <s v="Graduation"/>
    <s v="Single"/>
    <n v="80695"/>
    <n v="0"/>
    <n v="0"/>
    <d v="2013-12-29T00:00:00"/>
    <n v="85"/>
    <n v="557"/>
    <n v="129"/>
    <n v="984"/>
    <n v="193"/>
    <n v="37"/>
    <n v="18"/>
    <x v="458"/>
    <x v="28"/>
    <n v="984"/>
    <n v="193"/>
    <n v="37"/>
    <n v="18"/>
    <n v="1"/>
    <n v="5"/>
    <n v="8"/>
    <n v="5"/>
    <n v="2"/>
    <n v="0"/>
    <n v="0"/>
    <n v="0"/>
    <n v="0"/>
    <n v="0"/>
    <n v="0"/>
    <n v="0"/>
    <x v="1"/>
    <n v="1918"/>
    <n v="319.66666666666669"/>
    <n v="100.94736842105263"/>
    <m/>
    <n v="19"/>
    <n v="279"/>
    <m/>
    <n v="5.2631578947368416"/>
    <n v="1"/>
    <n v="4"/>
    <n v="5"/>
    <s v="145"/>
    <s v="Big Spenders"/>
    <m/>
    <n v="279"/>
    <n v="0.76438356164383559"/>
    <n v="24.856630824372761"/>
    <n v="2509.2114695340501"/>
    <n v="2509.2114695340501"/>
    <n v="177.95373665480429"/>
    <d v="2014-03-24T00:00:00"/>
    <s v="Unique"/>
  </r>
  <r>
    <n v="1137"/>
    <n v="1964"/>
    <s v="Graduation"/>
    <s v="Single"/>
    <n v="81246"/>
    <n v="0"/>
    <n v="0"/>
    <d v="2013-12-29T00:00:00"/>
    <n v="87"/>
    <n v="398"/>
    <n v="190"/>
    <n v="537"/>
    <n v="61"/>
    <n v="156"/>
    <n v="37"/>
    <x v="152"/>
    <x v="150"/>
    <n v="537"/>
    <n v="61"/>
    <n v="156"/>
    <n v="37"/>
    <n v="1"/>
    <n v="4"/>
    <n v="5"/>
    <n v="7"/>
    <n v="1"/>
    <n v="1"/>
    <n v="0"/>
    <n v="1"/>
    <n v="0"/>
    <n v="0"/>
    <n v="0"/>
    <n v="0"/>
    <x v="0"/>
    <n v="1379"/>
    <n v="229.83333333333334"/>
    <n v="81.117647058823536"/>
    <m/>
    <n v="17"/>
    <n v="279"/>
    <m/>
    <n v="5.8823529411764701"/>
    <n v="1"/>
    <n v="3"/>
    <n v="5"/>
    <s v="135"/>
    <s v="Big Spenders"/>
    <m/>
    <n v="279"/>
    <n v="0.76438356164383559"/>
    <n v="22.240143369175627"/>
    <n v="1804.068100358423"/>
    <n v="1804.068100358423"/>
    <n v="242.03900709219857"/>
    <d v="2014-03-26T00:00:00"/>
    <s v="Unique"/>
  </r>
  <r>
    <n v="6215"/>
    <n v="1977"/>
    <s v="Graduation"/>
    <s v="Married"/>
    <n v="31353"/>
    <n v="1"/>
    <n v="1"/>
    <d v="2013-12-29T00:00:00"/>
    <n v="24"/>
    <n v="10"/>
    <n v="0"/>
    <n v="10"/>
    <n v="3"/>
    <n v="1"/>
    <n v="7"/>
    <x v="122"/>
    <x v="0"/>
    <n v="10"/>
    <n v="3"/>
    <n v="1"/>
    <n v="7"/>
    <n v="2"/>
    <n v="1"/>
    <n v="1"/>
    <n v="2"/>
    <n v="8"/>
    <n v="0"/>
    <n v="0"/>
    <n v="0"/>
    <n v="0"/>
    <n v="0"/>
    <n v="1"/>
    <n v="0"/>
    <x v="3"/>
    <n v="31"/>
    <n v="5.166666666666667"/>
    <n v="5.166666666666667"/>
    <m/>
    <n v="6"/>
    <n v="279"/>
    <m/>
    <n v="33.333333333333329"/>
    <n v="4"/>
    <n v="1"/>
    <n v="1"/>
    <s v="411"/>
    <s v="Potential Loyalists"/>
    <m/>
    <n v="279"/>
    <n v="0.76438356164383559"/>
    <n v="7.849462365591398"/>
    <n v="40.555555555555557"/>
    <n v="40.555555555555557"/>
    <n v="1569.1103202846975"/>
    <d v="2014-01-22T00:00:00"/>
    <s v="Unique"/>
  </r>
  <r>
    <n v="7224"/>
    <n v="1977"/>
    <s v="Graduation"/>
    <s v="Married"/>
    <n v="31353"/>
    <n v="1"/>
    <n v="1"/>
    <d v="2013-12-29T00:00:00"/>
    <n v="24"/>
    <n v="10"/>
    <n v="0"/>
    <n v="10"/>
    <n v="3"/>
    <n v="1"/>
    <n v="7"/>
    <x v="122"/>
    <x v="0"/>
    <n v="10"/>
    <n v="3"/>
    <n v="1"/>
    <n v="7"/>
    <n v="2"/>
    <n v="1"/>
    <n v="1"/>
    <n v="2"/>
    <n v="8"/>
    <n v="0"/>
    <n v="0"/>
    <n v="0"/>
    <n v="0"/>
    <n v="0"/>
    <n v="0"/>
    <n v="0"/>
    <x v="6"/>
    <n v="31"/>
    <n v="5.166666666666667"/>
    <n v="5.166666666666667"/>
    <m/>
    <n v="6"/>
    <n v="279"/>
    <m/>
    <n v="33.333333333333329"/>
    <n v="4"/>
    <n v="1"/>
    <n v="1"/>
    <s v="411"/>
    <s v="Potential Loyalists"/>
    <m/>
    <n v="279"/>
    <n v="0.76438356164383559"/>
    <n v="7.849462365591398"/>
    <n v="40.555555555555557"/>
    <n v="40.555555555555557"/>
    <n v="85.729537366548044"/>
    <d v="2014-01-22T00:00:00"/>
    <s v="Unique"/>
  </r>
  <r>
    <n v="5300"/>
    <n v="1973"/>
    <s v="Master"/>
    <s v="Married"/>
    <n v="38961"/>
    <n v="1"/>
    <n v="0"/>
    <d v="2013-12-30T00:00:00"/>
    <n v="60"/>
    <n v="19"/>
    <n v="7"/>
    <n v="19"/>
    <n v="0"/>
    <n v="1"/>
    <n v="24"/>
    <x v="88"/>
    <x v="48"/>
    <n v="19"/>
    <s v=""/>
    <n v="1"/>
    <n v="24"/>
    <n v="1"/>
    <n v="2"/>
    <n v="1"/>
    <n v="2"/>
    <n v="7"/>
    <n v="0"/>
    <n v="0"/>
    <n v="0"/>
    <n v="0"/>
    <n v="0"/>
    <n v="0"/>
    <n v="0"/>
    <x v="0"/>
    <n v="70"/>
    <n v="11.666666666666666"/>
    <n v="11.666666666666666"/>
    <m/>
    <n v="6"/>
    <n v="278"/>
    <m/>
    <n v="16.666666666666664"/>
    <n v="2"/>
    <n v="1"/>
    <n v="2"/>
    <s v="212"/>
    <s v="About to Sleep"/>
    <m/>
    <n v="278"/>
    <n v="0.76164383561643834"/>
    <n v="7.8776978417266186"/>
    <n v="91.906474820143885"/>
    <n v="91.906474820143885"/>
    <n v="43.017857142857146"/>
    <d v="2014-02-28T00:00:00"/>
    <s v="Unique"/>
  </r>
  <r>
    <n v="1542"/>
    <n v="1975"/>
    <s v="Graduation"/>
    <s v="Single"/>
    <n v="56243"/>
    <n v="1"/>
    <n v="2"/>
    <d v="2013-12-30T00:00:00"/>
    <n v="26"/>
    <n v="347"/>
    <n v="0"/>
    <n v="35"/>
    <n v="4"/>
    <n v="3"/>
    <n v="7"/>
    <x v="174"/>
    <x v="0"/>
    <n v="35"/>
    <n v="4"/>
    <n v="3"/>
    <n v="7"/>
    <n v="6"/>
    <n v="4"/>
    <n v="2"/>
    <n v="8"/>
    <n v="5"/>
    <n v="0"/>
    <n v="0"/>
    <n v="0"/>
    <n v="0"/>
    <n v="0"/>
    <n v="0"/>
    <n v="0"/>
    <x v="1"/>
    <n v="396"/>
    <n v="66"/>
    <n v="19.8"/>
    <m/>
    <n v="20"/>
    <n v="278"/>
    <m/>
    <n v="30"/>
    <n v="4"/>
    <n v="4"/>
    <n v="3"/>
    <s v="443"/>
    <s v="Potential Loyalists"/>
    <m/>
    <n v="278"/>
    <n v="0.76164383561643834"/>
    <n v="26.258992805755398"/>
    <n v="519.92805755395693"/>
    <n v="519.92805755395682"/>
    <n v="2509.2114695340501"/>
    <d v="2014-01-25T00:00:00"/>
    <s v="Unique"/>
  </r>
  <r>
    <n v="3139"/>
    <n v="1982"/>
    <s v="2n Cycle"/>
    <s v="Single"/>
    <n v="74116"/>
    <n v="0"/>
    <n v="0"/>
    <d v="2013-12-30T00:00:00"/>
    <n v="53"/>
    <n v="871"/>
    <n v="111"/>
    <n v="704"/>
    <n v="145"/>
    <n v="55"/>
    <n v="166"/>
    <x v="685"/>
    <x v="42"/>
    <n v="704"/>
    <n v="145"/>
    <n v="55"/>
    <n v="166"/>
    <n v="1"/>
    <n v="4"/>
    <n v="4"/>
    <n v="10"/>
    <n v="2"/>
    <n v="0"/>
    <n v="0"/>
    <n v="0"/>
    <n v="1"/>
    <n v="0"/>
    <n v="0"/>
    <n v="0"/>
    <x v="3"/>
    <n v="2052"/>
    <n v="342"/>
    <n v="108"/>
    <m/>
    <n v="19"/>
    <n v="278"/>
    <m/>
    <n v="5.2631578947368416"/>
    <n v="3"/>
    <n v="4"/>
    <n v="5"/>
    <s v="345"/>
    <s v="Big Spenders"/>
    <m/>
    <n v="278"/>
    <n v="0.76164383561643834"/>
    <n v="24.946043165467625"/>
    <n v="2694.1726618705034"/>
    <n v="2694.1726618705038"/>
    <n v="1804.068100358423"/>
    <d v="2014-02-21T00:00:00"/>
    <s v="Unique"/>
  </r>
  <r>
    <n v="3602"/>
    <n v="1958"/>
    <s v="Master"/>
    <s v="Married"/>
    <n v="51412"/>
    <n v="0"/>
    <n v="1"/>
    <d v="2013-12-31T00:00:00"/>
    <n v="42"/>
    <n v="140"/>
    <n v="3"/>
    <n v="29"/>
    <n v="4"/>
    <n v="5"/>
    <n v="14"/>
    <x v="675"/>
    <x v="8"/>
    <n v="29"/>
    <n v="4"/>
    <n v="5"/>
    <n v="14"/>
    <n v="2"/>
    <n v="3"/>
    <n v="2"/>
    <n v="4"/>
    <n v="4"/>
    <n v="0"/>
    <n v="0"/>
    <n v="0"/>
    <n v="0"/>
    <n v="0"/>
    <n v="0"/>
    <n v="0"/>
    <x v="0"/>
    <n v="195"/>
    <n v="32.5"/>
    <n v="17.727272727272727"/>
    <m/>
    <n v="11"/>
    <n v="277"/>
    <m/>
    <n v="18.181818181818183"/>
    <n v="3"/>
    <n v="2"/>
    <n v="2"/>
    <s v="322"/>
    <s v="Needs Attention"/>
    <m/>
    <n v="277"/>
    <n v="0.75890410958904109"/>
    <n v="14.494584837545126"/>
    <n v="256.94945848375448"/>
    <n v="256.94945848375454"/>
    <n v="40.555555555555557"/>
    <d v="2014-02-11T00:00:00"/>
    <s v="Unique"/>
  </r>
  <r>
    <n v="4339"/>
    <n v="1970"/>
    <s v="PhD"/>
    <s v="Married"/>
    <n v="67353"/>
    <n v="0"/>
    <n v="1"/>
    <d v="2013-12-31T00:00:00"/>
    <n v="37"/>
    <n v="702"/>
    <n v="17"/>
    <n v="151"/>
    <n v="0"/>
    <n v="8"/>
    <n v="35"/>
    <x v="686"/>
    <x v="4"/>
    <n v="151"/>
    <s v=""/>
    <n v="8"/>
    <n v="35"/>
    <n v="5"/>
    <n v="5"/>
    <n v="6"/>
    <n v="12"/>
    <n v="2"/>
    <n v="0"/>
    <n v="0"/>
    <n v="0"/>
    <n v="0"/>
    <n v="0"/>
    <n v="0"/>
    <n v="0"/>
    <x v="4"/>
    <n v="913"/>
    <n v="152.16666666666666"/>
    <n v="32.607142857142854"/>
    <m/>
    <n v="28"/>
    <n v="277"/>
    <m/>
    <n v="17.857142857142858"/>
    <n v="4"/>
    <n v="5"/>
    <n v="4"/>
    <s v="454"/>
    <s v="Frequent Buyers"/>
    <m/>
    <n v="277"/>
    <n v="0.75890410958904109"/>
    <n v="36.895306859205775"/>
    <n v="1203.0505415162454"/>
    <n v="1203.0505415162454"/>
    <n v="40.555555555555557"/>
    <d v="2014-02-06T00:00:00"/>
    <s v="Unique"/>
  </r>
  <r>
    <n v="6974"/>
    <n v="1972"/>
    <s v="PhD"/>
    <s v="Together"/>
    <n v="83443"/>
    <n v="0"/>
    <n v="0"/>
    <d v="2013-12-31T00:00:00"/>
    <n v="89"/>
    <n v="518"/>
    <n v="42"/>
    <n v="742"/>
    <n v="55"/>
    <n v="56"/>
    <n v="84"/>
    <x v="687"/>
    <x v="38"/>
    <n v="742"/>
    <n v="55"/>
    <n v="56"/>
    <n v="84"/>
    <n v="1"/>
    <n v="6"/>
    <n v="10"/>
    <n v="5"/>
    <n v="2"/>
    <n v="0"/>
    <n v="0"/>
    <n v="0"/>
    <n v="0"/>
    <n v="0"/>
    <n v="0"/>
    <n v="0"/>
    <x v="5"/>
    <n v="1497"/>
    <n v="249.5"/>
    <n v="68.045454545454547"/>
    <m/>
    <n v="22"/>
    <n v="277"/>
    <m/>
    <n v="4.5454545454545459"/>
    <n v="1"/>
    <n v="4"/>
    <n v="5"/>
    <s v="145"/>
    <s v="Big Spenders"/>
    <m/>
    <n v="277"/>
    <n v="0.75890410958904109"/>
    <n v="28.989169675090253"/>
    <n v="1972.5812274368232"/>
    <n v="1972.5812274368232"/>
    <n v="61.487455197132618"/>
    <d v="2014-03-30T00:00:00"/>
    <s v="Unique"/>
  </r>
  <r>
    <n v="5237"/>
    <n v="1950"/>
    <s v="PhD"/>
    <s v="Single"/>
    <n v="48767"/>
    <n v="1"/>
    <n v="2"/>
    <d v="2014-01-01T00:00:00"/>
    <n v="79"/>
    <n v="28"/>
    <n v="1"/>
    <n v="21"/>
    <n v="3"/>
    <n v="0"/>
    <n v="10"/>
    <x v="66"/>
    <x v="5"/>
    <n v="21"/>
    <n v="3"/>
    <s v=""/>
    <n v="10"/>
    <n v="3"/>
    <n v="2"/>
    <n v="1"/>
    <n v="3"/>
    <n v="5"/>
    <n v="0"/>
    <n v="0"/>
    <n v="0"/>
    <n v="0"/>
    <n v="0"/>
    <n v="0"/>
    <n v="0"/>
    <x v="4"/>
    <n v="63"/>
    <n v="10.5"/>
    <n v="7"/>
    <m/>
    <n v="9"/>
    <n v="276"/>
    <m/>
    <n v="33.333333333333329"/>
    <n v="2"/>
    <n v="2"/>
    <n v="2"/>
    <s v="222"/>
    <s v="About to Sleep"/>
    <m/>
    <n v="276"/>
    <n v="0.75616438356164384"/>
    <n v="11.902173913043478"/>
    <n v="83.315217391304344"/>
    <n v="83.315217391304344"/>
    <n v="91.906474820143885"/>
    <d v="2014-03-21T00:00:00"/>
    <s v="Unique"/>
  </r>
  <r>
    <n v="1992"/>
    <n v="1964"/>
    <s v="Graduation"/>
    <s v="Married"/>
    <n v="60597"/>
    <n v="0"/>
    <n v="1"/>
    <d v="2014-01-01T00:00:00"/>
    <n v="2"/>
    <n v="522"/>
    <n v="0"/>
    <n v="257"/>
    <n v="32"/>
    <n v="16"/>
    <n v="66"/>
    <x v="603"/>
    <x v="0"/>
    <n v="257"/>
    <n v="32"/>
    <n v="16"/>
    <n v="66"/>
    <n v="4"/>
    <n v="2"/>
    <n v="2"/>
    <n v="8"/>
    <n v="7"/>
    <n v="1"/>
    <n v="0"/>
    <n v="0"/>
    <n v="0"/>
    <n v="0"/>
    <n v="1"/>
    <n v="0"/>
    <x v="0"/>
    <n v="893"/>
    <n v="148.83333333333334"/>
    <n v="55.8125"/>
    <m/>
    <n v="16"/>
    <n v="276"/>
    <m/>
    <n v="25"/>
    <n v="5"/>
    <n v="3"/>
    <n v="4"/>
    <s v="534"/>
    <s v="Loyal Customers"/>
    <m/>
    <n v="276"/>
    <n v="0.75616438356164384"/>
    <n v="21.159420289855074"/>
    <n v="1180.9601449275362"/>
    <n v="1180.9601449275362"/>
    <n v="2694.1726618705038"/>
    <d v="2014-01-03T00:00:00"/>
    <s v="Unique"/>
  </r>
  <r>
    <n v="7732"/>
    <n v="1978"/>
    <s v="Graduation"/>
    <s v="Married"/>
    <n v="64813"/>
    <n v="1"/>
    <n v="0"/>
    <d v="2014-01-02T00:00:00"/>
    <n v="81"/>
    <n v="293"/>
    <n v="0"/>
    <n v="124"/>
    <n v="179"/>
    <n v="97"/>
    <n v="52"/>
    <x v="0"/>
    <x v="0"/>
    <n v="124"/>
    <n v="179"/>
    <n v="97"/>
    <n v="52"/>
    <n v="1"/>
    <n v="7"/>
    <n v="2"/>
    <n v="10"/>
    <n v="5"/>
    <n v="0"/>
    <n v="0"/>
    <n v="0"/>
    <n v="0"/>
    <n v="0"/>
    <n v="0"/>
    <n v="0"/>
    <x v="0"/>
    <n v="745"/>
    <n v="124.16666666666667"/>
    <n v="37.25"/>
    <m/>
    <n v="20"/>
    <n v="275"/>
    <m/>
    <n v="5"/>
    <n v="1"/>
    <n v="4"/>
    <n v="4"/>
    <s v="144"/>
    <s v="Lost"/>
    <m/>
    <n v="275"/>
    <n v="0.75342465753424659"/>
    <n v="26.545454545454547"/>
    <n v="988.81818181818187"/>
    <n v="988.81818181818176"/>
    <n v="519.92805755395682"/>
    <d v="2014-03-24T00:00:00"/>
    <s v="Unique"/>
  </r>
  <r>
    <n v="9937"/>
    <n v="1979"/>
    <s v="Graduation"/>
    <s v="Single"/>
    <n v="70337"/>
    <n v="0"/>
    <n v="0"/>
    <d v="2014-01-02T00:00:00"/>
    <n v="75"/>
    <n v="187"/>
    <n v="81"/>
    <n v="149"/>
    <n v="25"/>
    <n v="43"/>
    <n v="91"/>
    <x v="688"/>
    <x v="128"/>
    <n v="149"/>
    <n v="25"/>
    <n v="43"/>
    <n v="91"/>
    <n v="1"/>
    <n v="2"/>
    <n v="2"/>
    <n v="12"/>
    <n v="1"/>
    <n v="0"/>
    <n v="0"/>
    <n v="0"/>
    <n v="0"/>
    <n v="0"/>
    <n v="0"/>
    <n v="0"/>
    <x v="1"/>
    <n v="576"/>
    <n v="96"/>
    <n v="33.882352941176471"/>
    <m/>
    <n v="17"/>
    <n v="275"/>
    <m/>
    <n v="5.8823529411764701"/>
    <n v="2"/>
    <n v="3"/>
    <n v="3"/>
    <s v="233"/>
    <s v="About to Sleep"/>
    <m/>
    <n v="275"/>
    <n v="0.75342465753424659"/>
    <n v="22.563636363636363"/>
    <n v="764.5090909090909"/>
    <n v="764.5090909090909"/>
    <n v="1972.5812274368232"/>
    <d v="2014-03-18T00:00:00"/>
    <s v="Unique"/>
  </r>
  <r>
    <n v="176"/>
    <n v="1980"/>
    <s v="2n Cycle"/>
    <s v="Single"/>
    <n v="67506"/>
    <n v="0"/>
    <n v="1"/>
    <d v="2014-01-02T00:00:00"/>
    <n v="73"/>
    <n v="90"/>
    <n v="38"/>
    <n v="67"/>
    <n v="33"/>
    <n v="36"/>
    <n v="67"/>
    <x v="120"/>
    <x v="94"/>
    <n v="67"/>
    <n v="33"/>
    <n v="36"/>
    <n v="67"/>
    <n v="1"/>
    <n v="4"/>
    <n v="1"/>
    <n v="6"/>
    <n v="3"/>
    <n v="0"/>
    <n v="0"/>
    <n v="0"/>
    <n v="0"/>
    <n v="0"/>
    <n v="0"/>
    <n v="0"/>
    <x v="0"/>
    <n v="331"/>
    <n v="55.166666666666664"/>
    <n v="27.583333333333332"/>
    <m/>
    <n v="12"/>
    <n v="275"/>
    <m/>
    <n v="8.3333333333333321"/>
    <n v="2"/>
    <n v="2"/>
    <n v="3"/>
    <s v="223"/>
    <s v="About to Sleep"/>
    <m/>
    <n v="275"/>
    <n v="0.75342465753424659"/>
    <n v="15.927272727272728"/>
    <n v="439.32727272727271"/>
    <n v="439.32727272727271"/>
    <n v="256.94945848375454"/>
    <d v="2014-03-16T00:00:00"/>
    <s v="Unique"/>
  </r>
  <r>
    <n v="3308"/>
    <n v="1952"/>
    <s v="Graduation"/>
    <s v="Married"/>
    <n v="35704"/>
    <n v="1"/>
    <n v="1"/>
    <d v="2014-01-03T00:00:00"/>
    <n v="54"/>
    <n v="30"/>
    <n v="9"/>
    <n v="12"/>
    <n v="2"/>
    <n v="11"/>
    <n v="30"/>
    <x v="352"/>
    <x v="13"/>
    <n v="12"/>
    <n v="2"/>
    <n v="11"/>
    <n v="30"/>
    <n v="3"/>
    <n v="2"/>
    <n v="0"/>
    <n v="4"/>
    <n v="4"/>
    <n v="0"/>
    <n v="0"/>
    <n v="0"/>
    <n v="0"/>
    <n v="0"/>
    <n v="0"/>
    <n v="0"/>
    <x v="3"/>
    <n v="94"/>
    <n v="15.666666666666666"/>
    <n v="10.444444444444445"/>
    <m/>
    <n v="9"/>
    <n v="274"/>
    <m/>
    <n v="33.333333333333329"/>
    <n v="3"/>
    <n v="2"/>
    <n v="2"/>
    <s v="322"/>
    <s v="Needs Attention"/>
    <m/>
    <n v="274"/>
    <n v="0.75068493150684934"/>
    <n v="11.989051094890511"/>
    <n v="125.21897810218979"/>
    <n v="125.21897810218978"/>
    <n v="83.315217391304344"/>
    <d v="2014-02-26T00:00:00"/>
    <s v="Unique"/>
  </r>
  <r>
    <n v="11030"/>
    <n v="1976"/>
    <s v="Master"/>
    <s v="Married"/>
    <n v="33181"/>
    <n v="1"/>
    <n v="0"/>
    <d v="2014-01-03T00:00:00"/>
    <n v="90"/>
    <n v="9"/>
    <n v="0"/>
    <n v="3"/>
    <n v="0"/>
    <n v="0"/>
    <n v="4"/>
    <x v="6"/>
    <x v="0"/>
    <n v="3"/>
    <s v=""/>
    <s v=""/>
    <n v="4"/>
    <n v="1"/>
    <n v="1"/>
    <n v="0"/>
    <n v="2"/>
    <n v="6"/>
    <n v="0"/>
    <n v="0"/>
    <n v="1"/>
    <n v="0"/>
    <n v="0"/>
    <n v="0"/>
    <n v="0"/>
    <x v="0"/>
    <n v="16"/>
    <n v="2.6666666666666665"/>
    <n v="4"/>
    <m/>
    <n v="4"/>
    <n v="274"/>
    <m/>
    <n v="25"/>
    <n v="1"/>
    <n v="1"/>
    <n v="1"/>
    <s v="111"/>
    <s v="Lost"/>
    <m/>
    <n v="274"/>
    <n v="0.75068493150684934"/>
    <n v="5.328467153284671"/>
    <n v="21.313868613138684"/>
    <n v="21.313868613138684"/>
    <n v="1203.0505415162454"/>
    <d v="2014-04-03T00:00:00"/>
    <s v="Unique"/>
  </r>
  <r>
    <n v="8318"/>
    <n v="1979"/>
    <s v="Graduation"/>
    <s v="Together"/>
    <n v="90300"/>
    <n v="0"/>
    <n v="0"/>
    <d v="2014-01-03T00:00:00"/>
    <n v="7"/>
    <n v="594"/>
    <n v="134"/>
    <n v="786"/>
    <n v="33"/>
    <n v="134"/>
    <n v="57"/>
    <x v="185"/>
    <x v="47"/>
    <n v="786"/>
    <n v="33"/>
    <n v="134"/>
    <n v="57"/>
    <n v="0"/>
    <n v="5"/>
    <n v="6"/>
    <n v="8"/>
    <n v="1"/>
    <n v="0"/>
    <n v="0"/>
    <n v="0"/>
    <n v="0"/>
    <n v="1"/>
    <n v="0"/>
    <n v="0"/>
    <x v="0"/>
    <n v="1738"/>
    <n v="289.66666666666669"/>
    <n v="91.473684210526315"/>
    <m/>
    <n v="19"/>
    <n v="274"/>
    <m/>
    <n v="0"/>
    <n v="5"/>
    <n v="4"/>
    <n v="5"/>
    <s v="545"/>
    <s v="Loyal Customers"/>
    <m/>
    <n v="274"/>
    <n v="0.75068493150684934"/>
    <n v="25.310218978102188"/>
    <n v="2315.2189781021898"/>
    <n v="2315.2189781021898"/>
    <n v="1180.9601449275362"/>
    <d v="2014-01-10T00:00:00"/>
    <s v="Unique"/>
  </r>
  <r>
    <n v="2564"/>
    <n v="1953"/>
    <s v="Graduation"/>
    <s v="Together"/>
    <n v="61278"/>
    <n v="0"/>
    <n v="1"/>
    <d v="2014-01-04T00:00:00"/>
    <n v="87"/>
    <n v="111"/>
    <n v="3"/>
    <n v="28"/>
    <n v="2"/>
    <n v="6"/>
    <n v="15"/>
    <x v="650"/>
    <x v="8"/>
    <n v="28"/>
    <n v="2"/>
    <n v="6"/>
    <n v="15"/>
    <n v="2"/>
    <n v="3"/>
    <n v="1"/>
    <n v="4"/>
    <n v="6"/>
    <n v="0"/>
    <n v="0"/>
    <n v="0"/>
    <n v="0"/>
    <n v="0"/>
    <n v="0"/>
    <n v="0"/>
    <x v="0"/>
    <n v="165"/>
    <n v="27.5"/>
    <n v="16.5"/>
    <m/>
    <n v="10"/>
    <n v="273"/>
    <m/>
    <n v="20"/>
    <n v="1"/>
    <n v="2"/>
    <n v="2"/>
    <s v="122"/>
    <s v="Lost"/>
    <m/>
    <n v="273"/>
    <n v="0.74794520547945209"/>
    <n v="13.369963369963369"/>
    <n v="220.60439560439559"/>
    <n v="220.60439560439559"/>
    <n v="764.5090909090909"/>
    <d v="2014-04-01T00:00:00"/>
    <s v="Unique"/>
  </r>
  <r>
    <n v="6534"/>
    <n v="1974"/>
    <s v="Graduation"/>
    <s v="Together"/>
    <n v="47889"/>
    <n v="1"/>
    <n v="0"/>
    <d v="2014-01-04T00:00:00"/>
    <n v="94"/>
    <n v="29"/>
    <n v="0"/>
    <n v="29"/>
    <n v="0"/>
    <n v="5"/>
    <n v="4"/>
    <x v="17"/>
    <x v="0"/>
    <n v="29"/>
    <s v=""/>
    <n v="5"/>
    <n v="4"/>
    <n v="1"/>
    <n v="2"/>
    <n v="0"/>
    <n v="3"/>
    <n v="5"/>
    <n v="0"/>
    <n v="0"/>
    <n v="0"/>
    <n v="0"/>
    <n v="0"/>
    <n v="0"/>
    <n v="0"/>
    <x v="3"/>
    <n v="67"/>
    <n v="11.166666666666666"/>
    <n v="11.166666666666666"/>
    <m/>
    <n v="6"/>
    <n v="273"/>
    <m/>
    <n v="16.666666666666664"/>
    <n v="1"/>
    <n v="1"/>
    <n v="2"/>
    <s v="112"/>
    <s v="Lost"/>
    <m/>
    <n v="273"/>
    <n v="0.74794520547945209"/>
    <n v="8.0219780219780219"/>
    <n v="89.57875457875457"/>
    <n v="89.57875457875457"/>
    <n v="988.81818181818176"/>
    <d v="2014-04-08T00:00:00"/>
    <s v="Unique"/>
  </r>
  <r>
    <n v="1158"/>
    <n v="1966"/>
    <s v="Graduation"/>
    <s v="Divorced"/>
    <n v="48877"/>
    <n v="0"/>
    <n v="1"/>
    <d v="2014-01-05T00:00:00"/>
    <n v="27"/>
    <n v="102"/>
    <n v="1"/>
    <n v="15"/>
    <n v="2"/>
    <n v="0"/>
    <n v="24"/>
    <x v="467"/>
    <x v="5"/>
    <n v="15"/>
    <n v="2"/>
    <s v=""/>
    <n v="24"/>
    <n v="1"/>
    <n v="3"/>
    <n v="0"/>
    <n v="4"/>
    <n v="7"/>
    <n v="0"/>
    <n v="0"/>
    <n v="0"/>
    <n v="0"/>
    <n v="0"/>
    <n v="0"/>
    <n v="0"/>
    <x v="0"/>
    <n v="144"/>
    <n v="24"/>
    <n v="18"/>
    <m/>
    <n v="8"/>
    <n v="272"/>
    <m/>
    <n v="12.5"/>
    <n v="4"/>
    <n v="2"/>
    <n v="2"/>
    <s v="422"/>
    <s v="Potential Loyalists"/>
    <m/>
    <n v="272"/>
    <n v="0.74520547945205484"/>
    <n v="10.735294117647058"/>
    <n v="193.23529411764704"/>
    <n v="193.23529411764704"/>
    <n v="21.313868613138684"/>
    <d v="2014-02-01T00:00:00"/>
    <s v="Unique"/>
  </r>
  <r>
    <n v="8182"/>
    <n v="1984"/>
    <s v="Graduation"/>
    <s v="Married"/>
    <n v="23228"/>
    <n v="1"/>
    <n v="0"/>
    <d v="2014-01-05T00:00:00"/>
    <n v="91"/>
    <n v="53"/>
    <n v="3"/>
    <n v="49"/>
    <n v="7"/>
    <n v="4"/>
    <n v="5"/>
    <x v="282"/>
    <x v="8"/>
    <n v="49"/>
    <n v="7"/>
    <n v="4"/>
    <n v="5"/>
    <n v="4"/>
    <n v="3"/>
    <n v="0"/>
    <n v="4"/>
    <n v="8"/>
    <n v="0"/>
    <n v="0"/>
    <n v="0"/>
    <n v="0"/>
    <n v="0"/>
    <n v="0"/>
    <n v="0"/>
    <x v="2"/>
    <n v="121"/>
    <n v="20.166666666666668"/>
    <n v="11"/>
    <m/>
    <n v="11"/>
    <n v="272"/>
    <m/>
    <n v="36.363636363636367"/>
    <n v="1"/>
    <n v="2"/>
    <n v="2"/>
    <s v="122"/>
    <s v="Lost"/>
    <m/>
    <n v="272"/>
    <n v="0.74520547945205484"/>
    <n v="14.761029411764705"/>
    <n v="162.37132352941174"/>
    <n v="162.37132352941177"/>
    <n v="439.32727272727271"/>
    <d v="2014-04-06T00:00:00"/>
    <s v="Unique"/>
  </r>
  <r>
    <n v="9353"/>
    <n v="1959"/>
    <s v="Graduation"/>
    <s v="Single"/>
    <n v="62450"/>
    <n v="0"/>
    <n v="1"/>
    <d v="2014-01-06T00:00:00"/>
    <n v="61"/>
    <n v="515"/>
    <n v="47"/>
    <n v="267"/>
    <n v="62"/>
    <n v="66"/>
    <n v="38"/>
    <x v="355"/>
    <x v="19"/>
    <n v="267"/>
    <n v="62"/>
    <n v="66"/>
    <n v="38"/>
    <n v="2"/>
    <n v="5"/>
    <n v="5"/>
    <n v="4"/>
    <n v="3"/>
    <n v="0"/>
    <n v="0"/>
    <n v="0"/>
    <n v="1"/>
    <n v="0"/>
    <n v="0"/>
    <n v="0"/>
    <x v="6"/>
    <n v="995"/>
    <n v="165.83333333333334"/>
    <n v="62.1875"/>
    <m/>
    <n v="16"/>
    <n v="271"/>
    <m/>
    <n v="12.5"/>
    <n v="2"/>
    <n v="3"/>
    <n v="4"/>
    <s v="234"/>
    <s v="About to Sleep"/>
    <m/>
    <n v="271"/>
    <n v="0.74246575342465748"/>
    <n v="21.549815498154985"/>
    <n v="1340.1291512915132"/>
    <n v="1340.1291512915129"/>
    <n v="125.21897810218978"/>
    <d v="2014-03-08T00:00:00"/>
    <s v="Unique"/>
  </r>
  <r>
    <n v="10955"/>
    <n v="1964"/>
    <s v="Graduation"/>
    <s v="Widow"/>
    <n v="85620"/>
    <n v="0"/>
    <n v="0"/>
    <d v="2014-01-07T00:00:00"/>
    <n v="68"/>
    <n v="416"/>
    <n v="46"/>
    <n v="925"/>
    <n v="60"/>
    <n v="107"/>
    <n v="46"/>
    <x v="639"/>
    <x v="59"/>
    <n v="925"/>
    <n v="60"/>
    <n v="107"/>
    <n v="46"/>
    <n v="1"/>
    <n v="3"/>
    <n v="6"/>
    <n v="4"/>
    <n v="1"/>
    <n v="0"/>
    <n v="0"/>
    <n v="0"/>
    <n v="0"/>
    <n v="0"/>
    <n v="1"/>
    <n v="0"/>
    <x v="0"/>
    <n v="1600"/>
    <n v="266.66666666666669"/>
    <n v="114.28571428571429"/>
    <m/>
    <n v="14"/>
    <n v="270"/>
    <m/>
    <n v="7.1428571428571423"/>
    <n v="2"/>
    <n v="3"/>
    <n v="5"/>
    <s v="235"/>
    <s v="Big Spenders"/>
    <m/>
    <n v="270"/>
    <n v="0.73972602739726023"/>
    <n v="18.925925925925927"/>
    <n v="2162.962962962963"/>
    <n v="2162.962962962963"/>
    <n v="2315.2189781021898"/>
    <d v="2014-03-16T00:00:00"/>
    <s v="Unique"/>
  </r>
  <r>
    <n v="9206"/>
    <n v="1968"/>
    <s v="Graduation"/>
    <s v="Together"/>
    <n v="77382"/>
    <n v="0"/>
    <n v="1"/>
    <d v="2014-01-07T00:00:00"/>
    <n v="36"/>
    <n v="491"/>
    <n v="48"/>
    <n v="231"/>
    <n v="112"/>
    <n v="105"/>
    <n v="134"/>
    <x v="689"/>
    <x v="57"/>
    <n v="231"/>
    <n v="112"/>
    <n v="105"/>
    <n v="134"/>
    <n v="2"/>
    <n v="5"/>
    <n v="7"/>
    <n v="12"/>
    <n v="1"/>
    <n v="0"/>
    <n v="0"/>
    <n v="0"/>
    <n v="0"/>
    <n v="1"/>
    <n v="0"/>
    <n v="0"/>
    <x v="0"/>
    <n v="1121"/>
    <n v="186.83333333333334"/>
    <n v="43.115384615384613"/>
    <m/>
    <n v="26"/>
    <n v="270"/>
    <m/>
    <n v="7.6923076923076925"/>
    <n v="4"/>
    <n v="5"/>
    <n v="4"/>
    <s v="454"/>
    <s v="Frequent Buyers"/>
    <m/>
    <n v="270"/>
    <n v="0.73972602739726023"/>
    <n v="35.148148148148152"/>
    <n v="1515.4259259259261"/>
    <n v="1515.4259259259261"/>
    <n v="220.60439560439559"/>
    <d v="2014-02-12T00:00:00"/>
    <s v="Unique"/>
  </r>
  <r>
    <n v="1458"/>
    <n v="1982"/>
    <s v="Master"/>
    <s v="Married"/>
    <n v="21059"/>
    <n v="1"/>
    <n v="0"/>
    <d v="2014-01-07T00:00:00"/>
    <n v="40"/>
    <n v="8"/>
    <n v="3"/>
    <n v="19"/>
    <n v="3"/>
    <n v="3"/>
    <n v="8"/>
    <x v="76"/>
    <x v="8"/>
    <n v="19"/>
    <n v="3"/>
    <n v="3"/>
    <n v="8"/>
    <n v="3"/>
    <n v="3"/>
    <n v="0"/>
    <n v="3"/>
    <n v="6"/>
    <n v="0"/>
    <n v="0"/>
    <n v="0"/>
    <n v="0"/>
    <n v="0"/>
    <n v="0"/>
    <n v="0"/>
    <x v="0"/>
    <n v="44"/>
    <n v="7.333333333333333"/>
    <n v="4.8888888888888893"/>
    <m/>
    <n v="9"/>
    <n v="270"/>
    <m/>
    <n v="33.333333333333329"/>
    <n v="3"/>
    <n v="2"/>
    <n v="1"/>
    <s v="321"/>
    <s v="Needs Attention"/>
    <m/>
    <n v="270"/>
    <n v="0.73972602739726023"/>
    <n v="12.166666666666668"/>
    <n v="59.481481481481495"/>
    <n v="59.481481481481488"/>
    <n v="89.57875457875457"/>
    <d v="2014-02-16T00:00:00"/>
    <s v="Unique"/>
  </r>
  <r>
    <n v="4286"/>
    <n v="1970"/>
    <s v="PhD"/>
    <s v="Single"/>
    <n v="57642"/>
    <n v="0"/>
    <n v="1"/>
    <d v="2014-01-09T00:00:00"/>
    <n v="24"/>
    <n v="580"/>
    <n v="6"/>
    <n v="58"/>
    <n v="8"/>
    <n v="0"/>
    <n v="27"/>
    <x v="690"/>
    <x v="43"/>
    <n v="58"/>
    <n v="8"/>
    <s v=""/>
    <n v="27"/>
    <n v="3"/>
    <n v="7"/>
    <n v="6"/>
    <n v="6"/>
    <n v="4"/>
    <n v="0"/>
    <n v="0"/>
    <n v="1"/>
    <n v="0"/>
    <n v="0"/>
    <n v="0"/>
    <n v="0"/>
    <x v="6"/>
    <n v="679"/>
    <n v="113.16666666666667"/>
    <n v="30.863636363636363"/>
    <m/>
    <n v="22"/>
    <n v="268"/>
    <m/>
    <n v="13.636363636363635"/>
    <n v="4"/>
    <n v="4"/>
    <n v="4"/>
    <s v="444"/>
    <s v="Potential Loyalists"/>
    <m/>
    <n v="268"/>
    <n v="0.73424657534246573"/>
    <n v="29.96268656716418"/>
    <n v="924.75746268656724"/>
    <n v="924.75746268656724"/>
    <n v="162.37132352941177"/>
    <d v="2014-02-02T00:00:00"/>
    <s v="Unique"/>
  </r>
  <r>
    <n v="8397"/>
    <n v="1951"/>
    <s v="Graduation"/>
    <s v="Married"/>
    <n v="44689"/>
    <n v="1"/>
    <n v="1"/>
    <d v="2014-01-10T00:00:00"/>
    <n v="82"/>
    <n v="18"/>
    <n v="0"/>
    <n v="5"/>
    <n v="0"/>
    <n v="0"/>
    <n v="11"/>
    <x v="176"/>
    <x v="0"/>
    <n v="5"/>
    <s v=""/>
    <s v=""/>
    <n v="11"/>
    <n v="2"/>
    <n v="1"/>
    <n v="1"/>
    <n v="2"/>
    <n v="7"/>
    <n v="0"/>
    <n v="0"/>
    <n v="1"/>
    <n v="0"/>
    <n v="0"/>
    <n v="0"/>
    <n v="0"/>
    <x v="0"/>
    <n v="34"/>
    <n v="5.666666666666667"/>
    <n v="5.666666666666667"/>
    <m/>
    <n v="6"/>
    <n v="267"/>
    <m/>
    <n v="33.333333333333329"/>
    <n v="1"/>
    <n v="1"/>
    <n v="1"/>
    <s v="111"/>
    <s v="Lost"/>
    <m/>
    <n v="267"/>
    <n v="0.73150684931506849"/>
    <n v="8.2022471910112369"/>
    <n v="46.479400749063679"/>
    <n v="46.479400749063672"/>
    <n v="193.23529411764704"/>
    <d v="2014-04-02T00:00:00"/>
    <s v="Unique"/>
  </r>
  <r>
    <n v="4369"/>
    <n v="1957"/>
    <s v="Master"/>
    <s v="Absurd"/>
    <n v="65487"/>
    <n v="0"/>
    <n v="0"/>
    <d v="2014-01-10T00:00:00"/>
    <n v="48"/>
    <n v="240"/>
    <n v="67"/>
    <n v="500"/>
    <n v="199"/>
    <n v="0"/>
    <n v="163"/>
    <x v="521"/>
    <x v="151"/>
    <n v="500"/>
    <n v="199"/>
    <s v=""/>
    <n v="163"/>
    <n v="3"/>
    <n v="3"/>
    <n v="5"/>
    <n v="6"/>
    <n v="2"/>
    <n v="0"/>
    <n v="0"/>
    <n v="0"/>
    <n v="0"/>
    <n v="0"/>
    <n v="0"/>
    <n v="0"/>
    <x v="2"/>
    <n v="1169"/>
    <n v="194.83333333333334"/>
    <n v="68.764705882352942"/>
    <m/>
    <n v="17"/>
    <n v="267"/>
    <m/>
    <n v="17.647058823529413"/>
    <n v="3"/>
    <n v="3"/>
    <n v="4"/>
    <s v="334"/>
    <s v="Needs Attention"/>
    <m/>
    <n v="267"/>
    <n v="0.73150684931506849"/>
    <n v="23.239700374531836"/>
    <n v="1598.0711610486892"/>
    <n v="1598.0711610486892"/>
    <n v="2162.962962962963"/>
    <d v="2014-02-27T00:00:00"/>
    <s v="Unique"/>
  </r>
  <r>
    <n v="10652"/>
    <n v="1957"/>
    <s v="Master"/>
    <s v="Together"/>
    <n v="65487"/>
    <n v="0"/>
    <n v="0"/>
    <d v="2014-01-10T00:00:00"/>
    <n v="48"/>
    <n v="240"/>
    <n v="67"/>
    <n v="500"/>
    <n v="199"/>
    <n v="0"/>
    <n v="163"/>
    <x v="521"/>
    <x v="151"/>
    <n v="500"/>
    <n v="199"/>
    <s v=""/>
    <n v="163"/>
    <n v="3"/>
    <n v="3"/>
    <n v="5"/>
    <n v="6"/>
    <n v="2"/>
    <n v="0"/>
    <n v="0"/>
    <n v="0"/>
    <n v="0"/>
    <n v="0"/>
    <n v="0"/>
    <n v="0"/>
    <x v="2"/>
    <n v="1169"/>
    <n v="194.83333333333334"/>
    <n v="68.764705882352942"/>
    <m/>
    <n v="17"/>
    <n v="267"/>
    <m/>
    <n v="17.647058823529413"/>
    <n v="3"/>
    <n v="3"/>
    <n v="4"/>
    <s v="334"/>
    <s v="Needs Attention"/>
    <m/>
    <n v="267"/>
    <n v="0.73150684931506849"/>
    <n v="23.239700374531836"/>
    <n v="1598.0711610486892"/>
    <n v="1598.0711610486892"/>
    <n v="1340.1291512915129"/>
    <d v="2014-02-27T00:00:00"/>
    <s v="Unique"/>
  </r>
  <r>
    <n v="2639"/>
    <n v="1966"/>
    <s v="Graduation"/>
    <s v="Single"/>
    <n v="43602"/>
    <n v="1"/>
    <n v="1"/>
    <d v="2014-01-10T00:00:00"/>
    <n v="45"/>
    <n v="19"/>
    <n v="5"/>
    <n v="12"/>
    <n v="10"/>
    <n v="3"/>
    <n v="19"/>
    <x v="88"/>
    <x v="30"/>
    <n v="12"/>
    <n v="10"/>
    <n v="3"/>
    <n v="19"/>
    <n v="3"/>
    <n v="3"/>
    <n v="1"/>
    <n v="2"/>
    <n v="6"/>
    <n v="0"/>
    <n v="0"/>
    <n v="0"/>
    <n v="0"/>
    <n v="0"/>
    <n v="0"/>
    <n v="0"/>
    <x v="3"/>
    <n v="68"/>
    <n v="11.333333333333334"/>
    <n v="7.5555555555555554"/>
    <m/>
    <n v="9"/>
    <n v="267"/>
    <m/>
    <n v="33.333333333333329"/>
    <n v="3"/>
    <n v="2"/>
    <n v="2"/>
    <s v="322"/>
    <s v="Needs Attention"/>
    <m/>
    <n v="267"/>
    <n v="0.73150684931506849"/>
    <n v="12.303370786516854"/>
    <n v="92.958801498127343"/>
    <n v="92.958801498127343"/>
    <n v="59.481481481481488"/>
    <d v="2014-02-24T00:00:00"/>
    <s v="Unique"/>
  </r>
  <r>
    <n v="4047"/>
    <n v="1954"/>
    <s v="PhD"/>
    <s v="Married"/>
    <n v="65324"/>
    <n v="0"/>
    <n v="1"/>
    <d v="2014-01-11T00:00:00"/>
    <n v="0"/>
    <n v="384"/>
    <n v="0"/>
    <n v="102"/>
    <n v="21"/>
    <n v="32"/>
    <n v="5"/>
    <x v="480"/>
    <x v="0"/>
    <n v="102"/>
    <n v="21"/>
    <n v="32"/>
    <n v="5"/>
    <n v="3"/>
    <n v="6"/>
    <n v="2"/>
    <n v="9"/>
    <n v="4"/>
    <n v="0"/>
    <n v="0"/>
    <n v="0"/>
    <n v="0"/>
    <n v="0"/>
    <n v="0"/>
    <n v="0"/>
    <x v="1"/>
    <n v="544"/>
    <n v="90.666666666666671"/>
    <n v="27.2"/>
    <m/>
    <n v="20"/>
    <n v="266"/>
    <m/>
    <n v="15"/>
    <n v="6"/>
    <n v="4"/>
    <n v="3"/>
    <s v="643"/>
    <s v="Others"/>
    <m/>
    <n v="266"/>
    <n v="0.72876712328767124"/>
    <n v="27.443609022556391"/>
    <n v="746.46616541353376"/>
    <n v="746.46616541353387"/>
    <n v="1598.0711610486892"/>
    <d v="2014-01-11T00:00:00"/>
    <s v="Unique"/>
  </r>
  <r>
    <n v="9477"/>
    <n v="1954"/>
    <s v="PhD"/>
    <s v="Married"/>
    <n v="65324"/>
    <n v="0"/>
    <n v="1"/>
    <d v="2014-01-11T00:00:00"/>
    <n v="0"/>
    <n v="384"/>
    <n v="0"/>
    <n v="102"/>
    <n v="21"/>
    <n v="32"/>
    <n v="5"/>
    <x v="480"/>
    <x v="0"/>
    <n v="102"/>
    <n v="21"/>
    <n v="32"/>
    <n v="5"/>
    <n v="3"/>
    <n v="6"/>
    <n v="2"/>
    <n v="9"/>
    <n v="4"/>
    <n v="0"/>
    <n v="0"/>
    <n v="0"/>
    <n v="0"/>
    <n v="0"/>
    <n v="0"/>
    <n v="0"/>
    <x v="6"/>
    <n v="544"/>
    <n v="90.666666666666671"/>
    <n v="27.2"/>
    <m/>
    <n v="20"/>
    <n v="266"/>
    <m/>
    <n v="15"/>
    <n v="6"/>
    <n v="4"/>
    <n v="3"/>
    <s v="643"/>
    <s v="Others"/>
    <m/>
    <n v="266"/>
    <n v="0.72876712328767124"/>
    <n v="27.443609022556391"/>
    <n v="746.46616541353376"/>
    <n v="746.46616541353387"/>
    <n v="1598.0711610486892"/>
    <d v="2014-01-11T00:00:00"/>
    <s v="Unique"/>
  </r>
  <r>
    <n v="4609"/>
    <n v="1966"/>
    <s v="PhD"/>
    <s v="Married"/>
    <n v="57705"/>
    <n v="0"/>
    <n v="1"/>
    <d v="2014-01-11T00:00:00"/>
    <n v="14"/>
    <n v="383"/>
    <n v="0"/>
    <n v="53"/>
    <n v="6"/>
    <n v="4"/>
    <n v="40"/>
    <x v="691"/>
    <x v="0"/>
    <n v="53"/>
    <n v="6"/>
    <n v="4"/>
    <n v="40"/>
    <n v="3"/>
    <n v="8"/>
    <n v="1"/>
    <n v="6"/>
    <n v="6"/>
    <n v="0"/>
    <n v="0"/>
    <n v="0"/>
    <n v="0"/>
    <n v="0"/>
    <n v="0"/>
    <n v="0"/>
    <x v="0"/>
    <n v="486"/>
    <n v="81"/>
    <n v="27"/>
    <m/>
    <n v="18"/>
    <n v="266"/>
    <m/>
    <n v="16.666666666666664"/>
    <n v="5"/>
    <n v="4"/>
    <n v="3"/>
    <s v="543"/>
    <s v="Loyal Customers"/>
    <m/>
    <n v="266"/>
    <n v="0.72876712328767124"/>
    <n v="24.699248120300751"/>
    <n v="666.87969924812023"/>
    <n v="666.87969924812035"/>
    <n v="46.479400749063672"/>
    <d v="2014-01-25T00:00:00"/>
    <s v="Unique"/>
  </r>
  <r>
    <n v="5723"/>
    <n v="1976"/>
    <s v="PhD"/>
    <s v="Together"/>
    <n v="49187"/>
    <n v="0"/>
    <n v="1"/>
    <d v="2014-01-11T00:00:00"/>
    <n v="63"/>
    <n v="81"/>
    <n v="1"/>
    <n v="31"/>
    <n v="2"/>
    <n v="1"/>
    <n v="0"/>
    <x v="497"/>
    <x v="5"/>
    <n v="31"/>
    <n v="2"/>
    <n v="1"/>
    <s v=""/>
    <n v="1"/>
    <n v="1"/>
    <n v="1"/>
    <n v="5"/>
    <n v="2"/>
    <n v="0"/>
    <n v="0"/>
    <n v="0"/>
    <n v="0"/>
    <n v="0"/>
    <n v="0"/>
    <n v="0"/>
    <x v="0"/>
    <n v="116"/>
    <n v="19.333333333333332"/>
    <n v="14.5"/>
    <m/>
    <n v="8"/>
    <n v="266"/>
    <m/>
    <n v="12.5"/>
    <n v="2"/>
    <n v="2"/>
    <n v="2"/>
    <s v="222"/>
    <s v="About to Sleep"/>
    <m/>
    <n v="266"/>
    <n v="0.72876712328767124"/>
    <n v="10.977443609022556"/>
    <n v="159.17293233082705"/>
    <n v="159.17293233082708"/>
    <n v="924.75746268656724"/>
    <d v="2014-03-15T00:00:00"/>
    <s v="Unique"/>
  </r>
  <r>
    <n v="8789"/>
    <n v="1989"/>
    <s v="2n Cycle"/>
    <s v="Married"/>
    <n v="59060"/>
    <n v="1"/>
    <n v="0"/>
    <d v="2014-01-11T00:00:00"/>
    <n v="77"/>
    <n v="35"/>
    <n v="40"/>
    <n v="111"/>
    <n v="36"/>
    <n v="40"/>
    <n v="12"/>
    <x v="375"/>
    <x v="90"/>
    <n v="111"/>
    <n v="36"/>
    <n v="40"/>
    <n v="12"/>
    <n v="3"/>
    <n v="3"/>
    <n v="1"/>
    <n v="7"/>
    <n v="4"/>
    <n v="0"/>
    <n v="0"/>
    <n v="0"/>
    <n v="0"/>
    <n v="0"/>
    <n v="0"/>
    <n v="0"/>
    <x v="0"/>
    <n v="274"/>
    <n v="45.666666666666664"/>
    <n v="19.571428571428573"/>
    <m/>
    <n v="14"/>
    <n v="266"/>
    <m/>
    <n v="21.428571428571427"/>
    <n v="2"/>
    <n v="3"/>
    <n v="3"/>
    <s v="233"/>
    <s v="About to Sleep"/>
    <m/>
    <n v="266"/>
    <n v="0.72876712328767124"/>
    <n v="19.210526315789473"/>
    <n v="375.97744360902254"/>
    <n v="375.97744360902254"/>
    <n v="1515.4259259259261"/>
    <d v="2014-03-29T00:00:00"/>
    <s v="Unique"/>
  </r>
  <r>
    <n v="10660"/>
    <n v="1957"/>
    <s v="Master"/>
    <s v="Married"/>
    <n v="66726"/>
    <n v="1"/>
    <n v="1"/>
    <d v="2014-01-12T00:00:00"/>
    <n v="61"/>
    <n v="349"/>
    <n v="7"/>
    <n v="35"/>
    <n v="0"/>
    <n v="0"/>
    <n v="47"/>
    <x v="20"/>
    <x v="48"/>
    <n v="35"/>
    <s v=""/>
    <s v=""/>
    <n v="47"/>
    <n v="3"/>
    <n v="8"/>
    <n v="2"/>
    <n v="4"/>
    <n v="7"/>
    <n v="0"/>
    <n v="0"/>
    <n v="0"/>
    <n v="1"/>
    <n v="0"/>
    <n v="0"/>
    <n v="0"/>
    <x v="0"/>
    <n v="438"/>
    <n v="73"/>
    <n v="25.764705882352942"/>
    <m/>
    <n v="17"/>
    <n v="265"/>
    <m/>
    <n v="17.647058823529413"/>
    <n v="2"/>
    <n v="3"/>
    <n v="3"/>
    <s v="233"/>
    <s v="About to Sleep"/>
    <m/>
    <n v="265"/>
    <n v="0.72602739726027399"/>
    <n v="23.415094339622641"/>
    <n v="603.28301886792451"/>
    <n v="603.28301886792451"/>
    <n v="92.958801498127343"/>
    <d v="2014-03-14T00:00:00"/>
    <s v="Unique"/>
  </r>
  <r>
    <n v="5848"/>
    <n v="1970"/>
    <s v="Graduation"/>
    <s v="Together"/>
    <n v="81205"/>
    <n v="0"/>
    <n v="0"/>
    <d v="2014-01-13T00:00:00"/>
    <n v="43"/>
    <n v="724"/>
    <n v="74"/>
    <n v="929"/>
    <n v="97"/>
    <n v="55"/>
    <n v="130"/>
    <x v="311"/>
    <x v="62"/>
    <n v="929"/>
    <n v="97"/>
    <n v="55"/>
    <n v="130"/>
    <n v="1"/>
    <n v="5"/>
    <n v="6"/>
    <n v="7"/>
    <n v="2"/>
    <n v="0"/>
    <n v="1"/>
    <n v="1"/>
    <n v="0"/>
    <n v="1"/>
    <n v="1"/>
    <n v="0"/>
    <x v="6"/>
    <n v="2009"/>
    <n v="334.83333333333331"/>
    <n v="105.73684210526316"/>
    <m/>
    <n v="19"/>
    <n v="264"/>
    <m/>
    <n v="5.2631578947368416"/>
    <n v="3"/>
    <n v="4"/>
    <n v="5"/>
    <s v="345"/>
    <s v="Big Spenders"/>
    <m/>
    <n v="264"/>
    <n v="0.72328767123287674"/>
    <n v="26.268939393939394"/>
    <n v="2777.594696969697"/>
    <n v="2777.594696969697"/>
    <n v="375.97744360902254"/>
    <d v="2014-02-25T00:00:00"/>
    <s v="Unique"/>
  </r>
  <r>
    <n v="5758"/>
    <n v="1982"/>
    <s v="Graduation"/>
    <s v="Married"/>
    <n v="65169"/>
    <n v="0"/>
    <n v="0"/>
    <d v="2014-01-14T00:00:00"/>
    <n v="23"/>
    <n v="1074"/>
    <n v="0"/>
    <n v="69"/>
    <n v="0"/>
    <n v="0"/>
    <n v="46"/>
    <x v="326"/>
    <x v="0"/>
    <n v="69"/>
    <s v=""/>
    <s v=""/>
    <n v="46"/>
    <n v="1"/>
    <n v="10"/>
    <n v="4"/>
    <n v="13"/>
    <n v="6"/>
    <n v="1"/>
    <n v="1"/>
    <n v="1"/>
    <n v="0"/>
    <n v="1"/>
    <n v="1"/>
    <n v="0"/>
    <x v="0"/>
    <n v="1189"/>
    <n v="198.16666666666666"/>
    <n v="42.464285714285715"/>
    <m/>
    <n v="28"/>
    <n v="263"/>
    <m/>
    <n v="3.5714285714285712"/>
    <n v="4"/>
    <n v="5"/>
    <n v="5"/>
    <s v="455"/>
    <s v="Frequent Buyers"/>
    <m/>
    <n v="263"/>
    <n v="0.72054794520547949"/>
    <n v="38.859315589353614"/>
    <n v="1650.1330798479089"/>
    <n v="1650.1330798479087"/>
    <n v="666.87969924812035"/>
    <d v="2014-02-06T00:00:00"/>
    <s v="Unique"/>
  </r>
  <r>
    <n v="10925"/>
    <n v="1983"/>
    <s v="Graduation"/>
    <s v="Married"/>
    <n v="76630"/>
    <n v="0"/>
    <n v="0"/>
    <d v="2014-01-14T00:00:00"/>
    <n v="93"/>
    <n v="255"/>
    <n v="31"/>
    <n v="446"/>
    <n v="40"/>
    <n v="56"/>
    <n v="175"/>
    <x v="356"/>
    <x v="109"/>
    <n v="446"/>
    <n v="40"/>
    <n v="56"/>
    <n v="175"/>
    <n v="1"/>
    <n v="3"/>
    <n v="10"/>
    <n v="11"/>
    <n v="1"/>
    <n v="0"/>
    <n v="0"/>
    <n v="0"/>
    <n v="0"/>
    <n v="0"/>
    <n v="0"/>
    <n v="0"/>
    <x v="3"/>
    <n v="1003"/>
    <n v="167.16666666666666"/>
    <n v="40.119999999999997"/>
    <m/>
    <n v="25"/>
    <n v="263"/>
    <m/>
    <n v="4"/>
    <n v="1"/>
    <n v="5"/>
    <n v="4"/>
    <s v="154"/>
    <s v="Frequent Buyers"/>
    <m/>
    <n v="263"/>
    <n v="0.72054794520547949"/>
    <n v="34.695817490494292"/>
    <n v="1391.9961977186308"/>
    <n v="1391.996197718631"/>
    <n v="159.17293233082708"/>
    <d v="2014-04-17T00:00:00"/>
    <s v="Unique"/>
  </r>
  <r>
    <n v="10909"/>
    <n v="1948"/>
    <s v="Graduation"/>
    <s v="Married"/>
    <n v="92344"/>
    <n v="0"/>
    <n v="0"/>
    <d v="2014-01-15T00:00:00"/>
    <n v="9"/>
    <n v="992"/>
    <n v="24"/>
    <n v="694"/>
    <n v="51"/>
    <n v="19"/>
    <n v="119"/>
    <x v="692"/>
    <x v="37"/>
    <n v="694"/>
    <n v="51"/>
    <n v="19"/>
    <n v="119"/>
    <n v="0"/>
    <n v="5"/>
    <n v="10"/>
    <n v="5"/>
    <n v="1"/>
    <n v="0"/>
    <n v="0"/>
    <n v="1"/>
    <n v="0"/>
    <n v="1"/>
    <n v="0"/>
    <n v="0"/>
    <x v="4"/>
    <n v="1899"/>
    <n v="316.5"/>
    <n v="94.95"/>
    <m/>
    <n v="20"/>
    <n v="262"/>
    <m/>
    <n v="0"/>
    <n v="5"/>
    <n v="4"/>
    <n v="5"/>
    <s v="545"/>
    <s v="Loyal Customers"/>
    <m/>
    <n v="262"/>
    <n v="0.71780821917808224"/>
    <n v="27.862595419847327"/>
    <n v="2645.5534351145038"/>
    <n v="2645.5534351145038"/>
    <n v="2777.594696969697"/>
    <d v="2014-01-24T00:00:00"/>
    <s v="Unique"/>
  </r>
  <r>
    <n v="10681"/>
    <n v="1970"/>
    <s v="2n Cycle"/>
    <s v="Married"/>
    <n v="62466"/>
    <n v="0"/>
    <n v="1"/>
    <d v="2014-01-15T00:00:00"/>
    <n v="13"/>
    <n v="129"/>
    <n v="129"/>
    <n v="259"/>
    <n v="168"/>
    <n v="121"/>
    <n v="83"/>
    <x v="646"/>
    <x v="28"/>
    <n v="259"/>
    <n v="168"/>
    <n v="121"/>
    <n v="83"/>
    <n v="5"/>
    <n v="6"/>
    <n v="3"/>
    <n v="12"/>
    <n v="4"/>
    <n v="0"/>
    <n v="0"/>
    <n v="0"/>
    <n v="0"/>
    <n v="0"/>
    <n v="0"/>
    <n v="0"/>
    <x v="0"/>
    <n v="889"/>
    <n v="148.16666666666666"/>
    <n v="34.192307692307693"/>
    <m/>
    <n v="26"/>
    <n v="262"/>
    <m/>
    <n v="19.230769230769234"/>
    <n v="5"/>
    <n v="5"/>
    <n v="4"/>
    <s v="554"/>
    <s v="Loyal Customers"/>
    <m/>
    <n v="262"/>
    <n v="0.71780821917808224"/>
    <n v="36.221374045801525"/>
    <n v="1238.4923664122136"/>
    <n v="1238.4923664122136"/>
    <n v="603.28301886792451"/>
    <d v="2014-01-28T00:00:00"/>
    <s v="Unique"/>
  </r>
  <r>
    <n v="5156"/>
    <n v="1970"/>
    <s v="2n Cycle"/>
    <s v="Married"/>
    <n v="62466"/>
    <n v="0"/>
    <n v="1"/>
    <d v="2014-01-15T00:00:00"/>
    <n v="13"/>
    <n v="129"/>
    <n v="129"/>
    <n v="259"/>
    <n v="168"/>
    <n v="121"/>
    <n v="83"/>
    <x v="646"/>
    <x v="28"/>
    <n v="259"/>
    <n v="168"/>
    <n v="121"/>
    <n v="83"/>
    <n v="5"/>
    <n v="6"/>
    <n v="3"/>
    <n v="12"/>
    <n v="4"/>
    <n v="0"/>
    <n v="0"/>
    <n v="0"/>
    <n v="0"/>
    <n v="0"/>
    <n v="0"/>
    <n v="0"/>
    <x v="0"/>
    <n v="889"/>
    <n v="148.16666666666666"/>
    <n v="34.192307692307693"/>
    <m/>
    <n v="26"/>
    <n v="262"/>
    <m/>
    <n v="19.230769230769234"/>
    <n v="5"/>
    <n v="5"/>
    <n v="4"/>
    <s v="554"/>
    <s v="Loyal Customers"/>
    <m/>
    <n v="262"/>
    <n v="0.71780821917808224"/>
    <n v="36.221374045801525"/>
    <n v="1238.4923664122136"/>
    <n v="1238.4923664122136"/>
    <n v="746.46616541353387"/>
    <d v="2014-01-28T00:00:00"/>
    <s v="Unique"/>
  </r>
  <r>
    <n v="4927"/>
    <n v="1971"/>
    <s v="Graduation"/>
    <s v="Together"/>
    <n v="16626"/>
    <n v="2"/>
    <n v="0"/>
    <d v="2014-01-15T00:00:00"/>
    <n v="76"/>
    <n v="8"/>
    <n v="3"/>
    <n v="22"/>
    <n v="21"/>
    <n v="1"/>
    <n v="13"/>
    <x v="76"/>
    <x v="8"/>
    <n v="22"/>
    <n v="21"/>
    <n v="1"/>
    <n v="13"/>
    <n v="3"/>
    <n v="3"/>
    <n v="0"/>
    <n v="3"/>
    <n v="9"/>
    <n v="0"/>
    <n v="0"/>
    <n v="0"/>
    <n v="0"/>
    <n v="0"/>
    <n v="0"/>
    <n v="0"/>
    <x v="3"/>
    <n v="68"/>
    <n v="11.333333333333334"/>
    <n v="7.5555555555555554"/>
    <m/>
    <n v="9"/>
    <n v="262"/>
    <m/>
    <n v="33.333333333333329"/>
    <n v="2"/>
    <n v="2"/>
    <n v="2"/>
    <s v="222"/>
    <s v="About to Sleep"/>
    <m/>
    <n v="262"/>
    <n v="0.71780821917808224"/>
    <n v="12.538167938931297"/>
    <n v="94.732824427480907"/>
    <n v="94.732824427480907"/>
    <n v="746.46616541353387"/>
    <d v="2014-04-01T00:00:00"/>
    <s v="Unique"/>
  </r>
  <r>
    <n v="5939"/>
    <n v="1971"/>
    <s v="Graduation"/>
    <s v="Together"/>
    <n v="38232"/>
    <n v="1"/>
    <n v="1"/>
    <d v="2014-01-17T00:00:00"/>
    <n v="84"/>
    <n v="43"/>
    <n v="5"/>
    <n v="28"/>
    <n v="7"/>
    <n v="6"/>
    <n v="33"/>
    <x v="183"/>
    <x v="30"/>
    <n v="28"/>
    <n v="7"/>
    <n v="6"/>
    <n v="33"/>
    <n v="4"/>
    <n v="3"/>
    <n v="1"/>
    <n v="3"/>
    <n v="5"/>
    <n v="0"/>
    <n v="0"/>
    <n v="0"/>
    <n v="0"/>
    <n v="0"/>
    <n v="0"/>
    <n v="0"/>
    <x v="0"/>
    <n v="122"/>
    <n v="20.333333333333332"/>
    <n v="11.090909090909092"/>
    <m/>
    <n v="11"/>
    <n v="260"/>
    <m/>
    <n v="36.363636363636367"/>
    <n v="1"/>
    <n v="2"/>
    <n v="2"/>
    <s v="122"/>
    <s v="Lost"/>
    <m/>
    <n v="260"/>
    <n v="0.71232876712328763"/>
    <n v="15.442307692307693"/>
    <n v="171.2692307692308"/>
    <n v="171.26923076923077"/>
    <n v="1391.996197718631"/>
    <d v="2014-04-11T00:00:00"/>
    <s v="Unique"/>
  </r>
  <r>
    <n v="5136"/>
    <n v="1973"/>
    <s v="Graduation"/>
    <s v="Single"/>
    <n v="65333"/>
    <n v="0"/>
    <n v="1"/>
    <d v="2014-01-17T00:00:00"/>
    <n v="58"/>
    <n v="654"/>
    <n v="7"/>
    <n v="92"/>
    <n v="0"/>
    <n v="15"/>
    <n v="30"/>
    <x v="693"/>
    <x v="48"/>
    <n v="92"/>
    <s v=""/>
    <n v="15"/>
    <n v="30"/>
    <n v="7"/>
    <n v="9"/>
    <n v="4"/>
    <n v="8"/>
    <n v="6"/>
    <n v="0"/>
    <n v="0"/>
    <n v="0"/>
    <n v="1"/>
    <n v="1"/>
    <n v="0"/>
    <n v="0"/>
    <x v="2"/>
    <n v="798"/>
    <n v="133"/>
    <n v="28.5"/>
    <m/>
    <n v="28"/>
    <n v="260"/>
    <m/>
    <n v="25"/>
    <n v="3"/>
    <n v="5"/>
    <n v="4"/>
    <s v="354"/>
    <s v="Frequent Buyers"/>
    <m/>
    <n v="260"/>
    <n v="0.71232876712328763"/>
    <n v="39.307692307692307"/>
    <n v="1120.2692307692307"/>
    <n v="1120.2692307692309"/>
    <n v="1238.4923664122136"/>
    <d v="2014-03-16T00:00:00"/>
    <s v="Unique"/>
  </r>
  <r>
    <n v="4084"/>
    <n v="1975"/>
    <s v="Graduation"/>
    <s v="Together"/>
    <n v="60934"/>
    <n v="0"/>
    <n v="1"/>
    <d v="2014-01-17T00:00:00"/>
    <n v="41"/>
    <n v="224"/>
    <n v="155"/>
    <n v="155"/>
    <n v="192"/>
    <n v="93"/>
    <n v="54"/>
    <x v="173"/>
    <x v="29"/>
    <n v="155"/>
    <n v="192"/>
    <n v="93"/>
    <n v="54"/>
    <n v="2"/>
    <n v="6"/>
    <n v="4"/>
    <n v="11"/>
    <n v="4"/>
    <n v="0"/>
    <n v="0"/>
    <n v="0"/>
    <n v="0"/>
    <n v="0"/>
    <n v="0"/>
    <n v="0"/>
    <x v="2"/>
    <n v="873"/>
    <n v="145.5"/>
    <n v="37.956521739130437"/>
    <m/>
    <n v="23"/>
    <n v="260"/>
    <m/>
    <n v="8.695652173913043"/>
    <n v="3"/>
    <n v="5"/>
    <n v="4"/>
    <s v="354"/>
    <s v="Frequent Buyers"/>
    <m/>
    <n v="260"/>
    <n v="0.71232876712328763"/>
    <n v="32.28846153846154"/>
    <n v="1225.5576923076924"/>
    <n v="1225.5576923076924"/>
    <n v="1238.4923664122136"/>
    <d v="2014-02-27T00:00:00"/>
    <s v="Unique"/>
  </r>
  <r>
    <n v="8514"/>
    <n v="1976"/>
    <s v="Graduation"/>
    <s v="Together"/>
    <n v="29478"/>
    <n v="1"/>
    <n v="0"/>
    <d v="2014-01-17T00:00:00"/>
    <n v="59"/>
    <n v="8"/>
    <n v="0"/>
    <n v="7"/>
    <n v="3"/>
    <n v="1"/>
    <n v="1"/>
    <x v="76"/>
    <x v="0"/>
    <n v="7"/>
    <n v="3"/>
    <n v="1"/>
    <n v="1"/>
    <n v="1"/>
    <n v="1"/>
    <n v="0"/>
    <n v="3"/>
    <n v="6"/>
    <n v="0"/>
    <n v="0"/>
    <n v="0"/>
    <n v="0"/>
    <n v="0"/>
    <n v="0"/>
    <n v="0"/>
    <x v="0"/>
    <n v="20"/>
    <n v="3.3333333333333335"/>
    <n v="4"/>
    <m/>
    <n v="5"/>
    <n v="260"/>
    <m/>
    <n v="20"/>
    <n v="3"/>
    <n v="1"/>
    <n v="1"/>
    <s v="311"/>
    <s v="Needs Attention"/>
    <m/>
    <n v="260"/>
    <n v="0.71232876712328763"/>
    <n v="7.0192307692307701"/>
    <n v="28.07692307692308"/>
    <n v="28.07692307692308"/>
    <n v="94.732824427480907"/>
    <d v="2014-03-17T00:00:00"/>
    <s v="Unique"/>
  </r>
  <r>
    <n v="1991"/>
    <n v="1967"/>
    <s v="Graduation"/>
    <s v="Together"/>
    <n v="44931"/>
    <n v="0"/>
    <n v="1"/>
    <d v="2014-01-18T00:00:00"/>
    <n v="0"/>
    <n v="78"/>
    <n v="0"/>
    <n v="11"/>
    <n v="0"/>
    <n v="0"/>
    <n v="7"/>
    <x v="493"/>
    <x v="0"/>
    <n v="11"/>
    <s v=""/>
    <s v=""/>
    <n v="7"/>
    <n v="1"/>
    <n v="2"/>
    <n v="1"/>
    <n v="3"/>
    <n v="5"/>
    <n v="0"/>
    <n v="0"/>
    <n v="0"/>
    <n v="0"/>
    <n v="0"/>
    <n v="0"/>
    <n v="0"/>
    <x v="0"/>
    <n v="96"/>
    <n v="16"/>
    <n v="13.714285714285714"/>
    <m/>
    <n v="7"/>
    <n v="259"/>
    <m/>
    <n v="14.285714285714285"/>
    <n v="6"/>
    <n v="1"/>
    <n v="2"/>
    <s v="612"/>
    <s v="Others"/>
    <m/>
    <n v="259"/>
    <n v="0.70958904109589038"/>
    <n v="9.8648648648648649"/>
    <n v="135.28957528957528"/>
    <n v="135.28957528957528"/>
    <n v="28.07692307692308"/>
    <d v="2014-01-18T00:00:00"/>
    <s v="Unique"/>
  </r>
  <r>
    <n v="10032"/>
    <n v="1976"/>
    <s v="Graduation"/>
    <s v="Divorced"/>
    <n v="12571"/>
    <n v="1"/>
    <n v="0"/>
    <d v="2014-01-18T00:00:00"/>
    <n v="86"/>
    <n v="3"/>
    <n v="5"/>
    <n v="14"/>
    <n v="2"/>
    <n v="12"/>
    <n v="17"/>
    <x v="13"/>
    <x v="30"/>
    <n v="14"/>
    <n v="2"/>
    <n v="12"/>
    <n v="17"/>
    <n v="4"/>
    <n v="3"/>
    <n v="1"/>
    <n v="3"/>
    <n v="6"/>
    <n v="0"/>
    <n v="0"/>
    <n v="0"/>
    <n v="0"/>
    <n v="0"/>
    <n v="0"/>
    <n v="0"/>
    <x v="3"/>
    <n v="53"/>
    <n v="8.8333333333333339"/>
    <n v="4.8181818181818183"/>
    <m/>
    <n v="11"/>
    <n v="259"/>
    <m/>
    <n v="36.363636363636367"/>
    <n v="1"/>
    <n v="2"/>
    <n v="1"/>
    <s v="121"/>
    <s v="Lost"/>
    <m/>
    <n v="259"/>
    <n v="0.70958904109589038"/>
    <n v="15.501930501930502"/>
    <n v="74.691119691119695"/>
    <n v="74.691119691119695"/>
    <n v="2645.5534351145038"/>
    <d v="2014-04-14T00:00:00"/>
    <s v="Unique"/>
  </r>
  <r>
    <n v="11086"/>
    <n v="1984"/>
    <s v="Basic"/>
    <s v="Single"/>
    <n v="25707"/>
    <n v="1"/>
    <n v="0"/>
    <d v="2014-01-18T00:00:00"/>
    <n v="18"/>
    <n v="1"/>
    <n v="6"/>
    <n v="2"/>
    <n v="3"/>
    <n v="6"/>
    <n v="3"/>
    <x v="42"/>
    <x v="43"/>
    <n v="2"/>
    <n v="3"/>
    <n v="6"/>
    <n v="3"/>
    <n v="1"/>
    <n v="1"/>
    <n v="0"/>
    <n v="3"/>
    <n v="7"/>
    <n v="0"/>
    <n v="0"/>
    <n v="0"/>
    <n v="0"/>
    <n v="0"/>
    <n v="0"/>
    <n v="0"/>
    <x v="0"/>
    <n v="21"/>
    <n v="3.5"/>
    <n v="4.2"/>
    <m/>
    <n v="5"/>
    <n v="259"/>
    <m/>
    <n v="20"/>
    <n v="5"/>
    <n v="1"/>
    <n v="1"/>
    <s v="511"/>
    <s v="Others"/>
    <m/>
    <n v="259"/>
    <n v="0.70958904109589038"/>
    <n v="7.0463320463320462"/>
    <n v="29.594594594594597"/>
    <n v="29.594594594594597"/>
    <n v="171.26923076923077"/>
    <d v="2014-02-05T00:00:00"/>
    <s v="Unique"/>
  </r>
  <r>
    <n v="7505"/>
    <n v="1957"/>
    <s v="PhD"/>
    <s v="Married"/>
    <n v="44155"/>
    <n v="1"/>
    <n v="1"/>
    <d v="2014-01-19T00:00:00"/>
    <n v="24"/>
    <n v="22"/>
    <n v="1"/>
    <n v="9"/>
    <n v="0"/>
    <n v="0"/>
    <n v="14"/>
    <x v="23"/>
    <x v="5"/>
    <n v="9"/>
    <s v=""/>
    <s v=""/>
    <n v="14"/>
    <n v="1"/>
    <n v="1"/>
    <n v="1"/>
    <n v="2"/>
    <n v="4"/>
    <n v="0"/>
    <n v="0"/>
    <n v="0"/>
    <n v="0"/>
    <n v="0"/>
    <n v="0"/>
    <n v="0"/>
    <x v="0"/>
    <n v="46"/>
    <n v="7.666666666666667"/>
    <n v="9.1999999999999993"/>
    <m/>
    <n v="5"/>
    <n v="258"/>
    <m/>
    <n v="20"/>
    <n v="4"/>
    <n v="1"/>
    <n v="1"/>
    <s v="411"/>
    <s v="Potential Loyalists"/>
    <m/>
    <n v="258"/>
    <n v="0.70684931506849313"/>
    <n v="7.0736434108527133"/>
    <n v="65.077519379844958"/>
    <n v="65.077519379844958"/>
    <n v="74.691119691119695"/>
    <d v="2014-02-12T00:00:00"/>
    <s v="Unique"/>
  </r>
  <r>
    <n v="3283"/>
    <n v="1972"/>
    <s v="2n Cycle"/>
    <s v="Married"/>
    <n v="70932"/>
    <n v="0"/>
    <n v="1"/>
    <d v="2014-01-19T00:00:00"/>
    <n v="57"/>
    <n v="200"/>
    <n v="193"/>
    <n v="100"/>
    <n v="46"/>
    <n v="185"/>
    <n v="185"/>
    <x v="570"/>
    <x v="87"/>
    <n v="100"/>
    <n v="46"/>
    <n v="185"/>
    <n v="185"/>
    <n v="2"/>
    <n v="6"/>
    <n v="2"/>
    <n v="12"/>
    <n v="3"/>
    <n v="0"/>
    <n v="0"/>
    <n v="0"/>
    <n v="0"/>
    <n v="0"/>
    <n v="0"/>
    <n v="0"/>
    <x v="0"/>
    <n v="909"/>
    <n v="151.5"/>
    <n v="41.31818181818182"/>
    <m/>
    <n v="22"/>
    <n v="258"/>
    <m/>
    <n v="9.0909090909090917"/>
    <n v="3"/>
    <n v="4"/>
    <n v="4"/>
    <s v="344"/>
    <s v="Needs Attention"/>
    <m/>
    <n v="258"/>
    <n v="0.70684931506849313"/>
    <n v="31.124031007751938"/>
    <n v="1285.9883720930234"/>
    <n v="1285.9883720930234"/>
    <n v="1225.5576923076924"/>
    <d v="2014-03-17T00:00:00"/>
    <s v="Unique"/>
  </r>
  <r>
    <n v="5324"/>
    <n v="1981"/>
    <s v="PhD"/>
    <s v="Married"/>
    <n v="58293"/>
    <n v="1"/>
    <n v="0"/>
    <d v="2014-01-19T00:00:00"/>
    <n v="94"/>
    <n v="173"/>
    <n v="43"/>
    <n v="118"/>
    <n v="46"/>
    <n v="27"/>
    <n v="15"/>
    <x v="100"/>
    <x v="98"/>
    <n v="118"/>
    <n v="46"/>
    <n v="27"/>
    <n v="15"/>
    <n v="5"/>
    <n v="5"/>
    <n v="3"/>
    <n v="6"/>
    <n v="5"/>
    <n v="0"/>
    <n v="0"/>
    <n v="0"/>
    <n v="0"/>
    <n v="0"/>
    <n v="0"/>
    <n v="0"/>
    <x v="1"/>
    <n v="422"/>
    <n v="70.333333333333329"/>
    <n v="22.210526315789473"/>
    <m/>
    <n v="19"/>
    <n v="258"/>
    <m/>
    <n v="26.315789473684209"/>
    <n v="1"/>
    <n v="4"/>
    <n v="3"/>
    <s v="143"/>
    <s v="Lost"/>
    <m/>
    <n v="258"/>
    <n v="0.70684931506849313"/>
    <n v="26.879844961240309"/>
    <n v="597.01550387596899"/>
    <n v="597.01550387596899"/>
    <n v="1120.2692307692309"/>
    <d v="2014-04-23T00:00:00"/>
    <s v="Unique"/>
  </r>
  <r>
    <n v="8659"/>
    <n v="1952"/>
    <s v="PhD"/>
    <s v="Together"/>
    <n v="69805"/>
    <n v="0"/>
    <n v="1"/>
    <d v="2014-01-21T00:00:00"/>
    <n v="50"/>
    <n v="750"/>
    <n v="71"/>
    <n v="174"/>
    <n v="13"/>
    <n v="10"/>
    <n v="20"/>
    <x v="694"/>
    <x v="33"/>
    <n v="174"/>
    <n v="13"/>
    <n v="10"/>
    <n v="20"/>
    <n v="2"/>
    <n v="6"/>
    <n v="8"/>
    <n v="11"/>
    <n v="2"/>
    <n v="0"/>
    <n v="0"/>
    <n v="0"/>
    <n v="0"/>
    <n v="0"/>
    <n v="0"/>
    <n v="0"/>
    <x v="5"/>
    <n v="1038"/>
    <n v="173"/>
    <n v="38.444444444444443"/>
    <m/>
    <n v="27"/>
    <n v="256"/>
    <m/>
    <n v="7.4074074074074066"/>
    <n v="3"/>
    <n v="5"/>
    <n v="4"/>
    <s v="354"/>
    <s v="Frequent Buyers"/>
    <m/>
    <n v="256"/>
    <n v="0.70136986301369864"/>
    <n v="38.49609375"/>
    <n v="1479.9609375"/>
    <n v="1479.9609375"/>
    <n v="276.6015625"/>
    <d v="2014-03-12T00:00:00"/>
    <s v="Unique"/>
  </r>
  <r>
    <n v="4954"/>
    <n v="1956"/>
    <s v="Graduation"/>
    <s v="Married"/>
    <n v="48195"/>
    <n v="1"/>
    <n v="1"/>
    <d v="2014-01-21T00:00:00"/>
    <n v="53"/>
    <n v="106"/>
    <n v="27"/>
    <n v="68"/>
    <n v="52"/>
    <n v="7"/>
    <n v="5"/>
    <x v="695"/>
    <x v="55"/>
    <n v="68"/>
    <n v="52"/>
    <n v="7"/>
    <n v="5"/>
    <n v="6"/>
    <n v="4"/>
    <n v="2"/>
    <n v="5"/>
    <n v="6"/>
    <n v="0"/>
    <n v="0"/>
    <n v="0"/>
    <n v="0"/>
    <n v="0"/>
    <n v="0"/>
    <n v="0"/>
    <x v="0"/>
    <n v="265"/>
    <n v="44.166666666666664"/>
    <n v="15.588235294117647"/>
    <m/>
    <n v="17"/>
    <n v="256"/>
    <m/>
    <n v="35.294117647058826"/>
    <n v="3"/>
    <n v="3"/>
    <n v="3"/>
    <s v="333"/>
    <s v="Needs Attention"/>
    <m/>
    <n v="256"/>
    <n v="0.70136986301369864"/>
    <n v="24.23828125"/>
    <n v="377.83203125"/>
    <n v="377.83203125"/>
    <n v="1285.9883720930234"/>
    <d v="2014-03-15T00:00:00"/>
    <s v="Unique"/>
  </r>
  <r>
    <n v="1399"/>
    <n v="1958"/>
    <s v="Graduation"/>
    <s v="Married"/>
    <n v="72905"/>
    <n v="0"/>
    <n v="0"/>
    <d v="2014-01-21T00:00:00"/>
    <n v="52"/>
    <n v="407"/>
    <n v="114"/>
    <n v="445"/>
    <n v="181"/>
    <n v="165"/>
    <n v="203"/>
    <x v="179"/>
    <x v="95"/>
    <n v="445"/>
    <n v="181"/>
    <n v="165"/>
    <n v="203"/>
    <n v="1"/>
    <n v="3"/>
    <n v="7"/>
    <n v="9"/>
    <n v="1"/>
    <n v="1"/>
    <n v="0"/>
    <n v="0"/>
    <n v="0"/>
    <n v="0"/>
    <n v="0"/>
    <n v="0"/>
    <x v="0"/>
    <n v="1515"/>
    <n v="252.5"/>
    <n v="75.75"/>
    <m/>
    <n v="20"/>
    <n v="256"/>
    <m/>
    <n v="5"/>
    <n v="3"/>
    <n v="4"/>
    <n v="5"/>
    <s v="345"/>
    <s v="Big Spenders"/>
    <m/>
    <n v="256"/>
    <n v="0.70136986301369864"/>
    <n v="28.515625"/>
    <n v="2160.05859375"/>
    <n v="2160.05859375"/>
    <n v="65.077519379844958"/>
    <d v="2014-03-14T00:00:00"/>
    <s v="Unique"/>
  </r>
  <r>
    <n v="771"/>
    <n v="1967"/>
    <s v="Graduation"/>
    <s v="Together"/>
    <n v="54178"/>
    <n v="0"/>
    <n v="1"/>
    <d v="2014-01-21T00:00:00"/>
    <n v="79"/>
    <n v="135"/>
    <n v="9"/>
    <n v="39"/>
    <n v="4"/>
    <n v="0"/>
    <n v="7"/>
    <x v="478"/>
    <x v="13"/>
    <n v="39"/>
    <n v="4"/>
    <s v=""/>
    <n v="7"/>
    <n v="1"/>
    <n v="2"/>
    <n v="2"/>
    <n v="5"/>
    <n v="2"/>
    <n v="0"/>
    <n v="0"/>
    <n v="0"/>
    <n v="0"/>
    <n v="0"/>
    <n v="0"/>
    <n v="0"/>
    <x v="5"/>
    <n v="194"/>
    <n v="32.333333333333336"/>
    <n v="19.399999999999999"/>
    <m/>
    <n v="10"/>
    <n v="256"/>
    <m/>
    <n v="10"/>
    <n v="2"/>
    <n v="2"/>
    <n v="2"/>
    <s v="222"/>
    <s v="About to Sleep"/>
    <m/>
    <n v="256"/>
    <n v="0.70136986301369864"/>
    <n v="14.2578125"/>
    <n v="276.6015625"/>
    <n v="276.6015625"/>
    <n v="135.28957528957528"/>
    <d v="2014-04-10T00:00:00"/>
    <s v="Unique"/>
  </r>
  <r>
    <n v="4961"/>
    <n v="1974"/>
    <s v="Master"/>
    <s v="Together"/>
    <n v="21255"/>
    <n v="1"/>
    <n v="0"/>
    <d v="2014-01-21T00:00:00"/>
    <n v="56"/>
    <n v="29"/>
    <n v="0"/>
    <n v="25"/>
    <n v="2"/>
    <n v="2"/>
    <n v="3"/>
    <x v="17"/>
    <x v="0"/>
    <n v="25"/>
    <n v="2"/>
    <n v="2"/>
    <n v="3"/>
    <n v="4"/>
    <n v="2"/>
    <n v="1"/>
    <n v="4"/>
    <n v="4"/>
    <n v="0"/>
    <n v="0"/>
    <n v="0"/>
    <n v="0"/>
    <n v="0"/>
    <n v="0"/>
    <n v="0"/>
    <x v="0"/>
    <n v="61"/>
    <n v="10.166666666666666"/>
    <n v="5.5454545454545459"/>
    <m/>
    <n v="11"/>
    <n v="256"/>
    <m/>
    <n v="36.363636363636367"/>
    <n v="3"/>
    <n v="2"/>
    <n v="2"/>
    <s v="322"/>
    <s v="Needs Attention"/>
    <m/>
    <n v="256"/>
    <n v="0.70136986301369864"/>
    <n v="15.68359375"/>
    <n v="86.97265625"/>
    <n v="86.97265625"/>
    <n v="597.01550387596899"/>
    <d v="2014-03-18T00:00:00"/>
    <s v="Unique"/>
  </r>
  <r>
    <n v="4310"/>
    <n v="1944"/>
    <s v="Graduation"/>
    <s v="Married"/>
    <n v="80589"/>
    <n v="0"/>
    <n v="0"/>
    <d v="2014-01-22T00:00:00"/>
    <n v="25"/>
    <n v="507"/>
    <n v="93"/>
    <n v="520"/>
    <n v="242"/>
    <n v="40"/>
    <n v="26"/>
    <x v="109"/>
    <x v="147"/>
    <n v="520"/>
    <n v="242"/>
    <n v="40"/>
    <n v="26"/>
    <n v="1"/>
    <n v="5"/>
    <n v="10"/>
    <n v="5"/>
    <n v="1"/>
    <n v="1"/>
    <n v="0"/>
    <n v="0"/>
    <n v="0"/>
    <n v="0"/>
    <n v="1"/>
    <n v="0"/>
    <x v="4"/>
    <n v="1428"/>
    <n v="238"/>
    <n v="68"/>
    <m/>
    <n v="21"/>
    <n v="255"/>
    <m/>
    <n v="4.7619047619047619"/>
    <n v="4"/>
    <n v="4"/>
    <n v="5"/>
    <s v="445"/>
    <s v="Big Spenders"/>
    <m/>
    <n v="255"/>
    <n v="0.69863013698630139"/>
    <n v="30.058823529411764"/>
    <n v="2044"/>
    <n v="2044"/>
    <n v="377.83203125"/>
    <d v="2014-02-16T00:00:00"/>
    <s v="Unique"/>
  </r>
  <r>
    <n v="10855"/>
    <n v="1968"/>
    <s v="Master"/>
    <s v="Single"/>
    <n v="50014"/>
    <n v="1"/>
    <n v="0"/>
    <d v="2014-01-22T00:00:00"/>
    <n v="9"/>
    <n v="234"/>
    <n v="14"/>
    <n v="77"/>
    <n v="19"/>
    <n v="10"/>
    <n v="42"/>
    <x v="696"/>
    <x v="67"/>
    <n v="77"/>
    <n v="19"/>
    <n v="10"/>
    <n v="42"/>
    <n v="2"/>
    <n v="4"/>
    <n v="1"/>
    <n v="8"/>
    <n v="5"/>
    <n v="0"/>
    <n v="0"/>
    <n v="0"/>
    <n v="0"/>
    <n v="0"/>
    <n v="0"/>
    <n v="0"/>
    <x v="0"/>
    <n v="396"/>
    <n v="66"/>
    <n v="26.4"/>
    <m/>
    <n v="15"/>
    <n v="255"/>
    <m/>
    <n v="13.333333333333334"/>
    <n v="5"/>
    <n v="3"/>
    <n v="3"/>
    <s v="533"/>
    <s v="Loyal Customers"/>
    <m/>
    <n v="255"/>
    <n v="0.69863013698630139"/>
    <n v="21.470588235294116"/>
    <n v="566.82352941176464"/>
    <n v="566.82352941176464"/>
    <n v="1570.2156862745098"/>
    <d v="2014-01-31T00:00:00"/>
    <s v="Unique"/>
  </r>
  <r>
    <n v="2410"/>
    <n v="1969"/>
    <s v="Graduation"/>
    <s v="Single"/>
    <n v="81657"/>
    <n v="0"/>
    <n v="0"/>
    <d v="2014-01-22T00:00:00"/>
    <n v="69"/>
    <n v="364"/>
    <n v="40"/>
    <n v="425"/>
    <n v="158"/>
    <n v="60"/>
    <n v="50"/>
    <x v="697"/>
    <x v="90"/>
    <n v="425"/>
    <n v="158"/>
    <n v="60"/>
    <n v="50"/>
    <n v="1"/>
    <n v="3"/>
    <n v="4"/>
    <n v="8"/>
    <n v="1"/>
    <n v="0"/>
    <n v="0"/>
    <n v="0"/>
    <n v="0"/>
    <n v="0"/>
    <n v="0"/>
    <n v="0"/>
    <x v="0"/>
    <n v="1097"/>
    <n v="182.83333333333334"/>
    <n v="68.5625"/>
    <m/>
    <n v="16"/>
    <n v="255"/>
    <m/>
    <n v="6.25"/>
    <n v="2"/>
    <n v="3"/>
    <n v="4"/>
    <s v="234"/>
    <s v="About to Sleep"/>
    <m/>
    <n v="255"/>
    <n v="0.69863013698630139"/>
    <n v="22.901960784313726"/>
    <n v="1570.2156862745098"/>
    <n v="1570.2156862745098"/>
    <n v="86.97265625"/>
    <d v="2014-04-01T00:00:00"/>
    <s v="Unique"/>
  </r>
  <r>
    <n v="1515"/>
    <n v="1975"/>
    <s v="Master"/>
    <s v="Together"/>
    <n v="34176"/>
    <n v="0"/>
    <n v="1"/>
    <d v="2014-01-22T00:00:00"/>
    <n v="9"/>
    <n v="11"/>
    <n v="2"/>
    <n v="7"/>
    <n v="4"/>
    <n v="2"/>
    <n v="2"/>
    <x v="138"/>
    <x v="12"/>
    <n v="7"/>
    <n v="4"/>
    <n v="2"/>
    <n v="2"/>
    <n v="1"/>
    <n v="1"/>
    <n v="0"/>
    <n v="3"/>
    <n v="3"/>
    <n v="0"/>
    <n v="0"/>
    <n v="0"/>
    <n v="0"/>
    <n v="0"/>
    <n v="0"/>
    <n v="0"/>
    <x v="2"/>
    <n v="28"/>
    <n v="4.666666666666667"/>
    <n v="5.6"/>
    <m/>
    <n v="5"/>
    <n v="255"/>
    <m/>
    <n v="20"/>
    <n v="5"/>
    <n v="1"/>
    <n v="1"/>
    <s v="511"/>
    <s v="Others"/>
    <m/>
    <n v="255"/>
    <n v="0.69863013698630139"/>
    <n v="7.1568627450980387"/>
    <n v="40.078431372549012"/>
    <n v="40.078431372549019"/>
    <n v="1479.9609375"/>
    <d v="2014-01-31T00:00:00"/>
    <s v="Unique"/>
  </r>
  <r>
    <n v="10796"/>
    <n v="1984"/>
    <s v="Master"/>
    <s v="Married"/>
    <n v="30477"/>
    <n v="1"/>
    <n v="0"/>
    <d v="2014-01-22T00:00:00"/>
    <n v="16"/>
    <n v="47"/>
    <n v="1"/>
    <n v="6"/>
    <n v="0"/>
    <n v="0"/>
    <n v="12"/>
    <x v="401"/>
    <x v="5"/>
    <n v="6"/>
    <s v=""/>
    <s v=""/>
    <n v="12"/>
    <n v="1"/>
    <n v="1"/>
    <n v="1"/>
    <n v="3"/>
    <n v="6"/>
    <n v="0"/>
    <n v="0"/>
    <n v="0"/>
    <n v="0"/>
    <n v="0"/>
    <n v="0"/>
    <n v="0"/>
    <x v="6"/>
    <n v="66"/>
    <n v="11"/>
    <n v="11"/>
    <m/>
    <n v="6"/>
    <n v="255"/>
    <m/>
    <n v="16.666666666666664"/>
    <n v="5"/>
    <n v="1"/>
    <n v="2"/>
    <s v="512"/>
    <s v="Others"/>
    <m/>
    <n v="255"/>
    <n v="0.69863013698630139"/>
    <n v="8.5882352941176467"/>
    <n v="94.470588235294116"/>
    <n v="94.470588235294116"/>
    <n v="2160.05859375"/>
    <d v="2014-02-07T00:00:00"/>
    <s v="Unique"/>
  </r>
  <r>
    <n v="3790"/>
    <n v="1956"/>
    <s v="Graduation"/>
    <s v="Together"/>
    <n v="34633"/>
    <n v="2"/>
    <n v="1"/>
    <d v="2014-01-23T00:00:00"/>
    <n v="31"/>
    <n v="8"/>
    <n v="1"/>
    <n v="5"/>
    <n v="0"/>
    <n v="0"/>
    <n v="1"/>
    <x v="76"/>
    <x v="5"/>
    <n v="5"/>
    <s v=""/>
    <s v=""/>
    <n v="1"/>
    <n v="1"/>
    <n v="1"/>
    <n v="0"/>
    <n v="2"/>
    <n v="6"/>
    <n v="0"/>
    <n v="0"/>
    <n v="0"/>
    <n v="0"/>
    <n v="0"/>
    <n v="0"/>
    <n v="0"/>
    <x v="3"/>
    <n v="15"/>
    <n v="2.5"/>
    <n v="3.75"/>
    <m/>
    <n v="4"/>
    <n v="254"/>
    <m/>
    <n v="25"/>
    <n v="4"/>
    <n v="1"/>
    <n v="1"/>
    <s v="411"/>
    <s v="Potential Loyalists"/>
    <m/>
    <n v="254"/>
    <n v="0.69589041095890414"/>
    <n v="5.7480314960629917"/>
    <n v="21.555118110236219"/>
    <n v="21.555118110236219"/>
    <n v="566.82352941176464"/>
    <d v="2014-02-23T00:00:00"/>
    <s v="Unique"/>
  </r>
  <r>
    <n v="5046"/>
    <n v="1958"/>
    <s v="Graduation"/>
    <s v="Divorced"/>
    <n v="78331"/>
    <n v="0"/>
    <n v="1"/>
    <d v="2014-01-23T00:00:00"/>
    <n v="97"/>
    <n v="756"/>
    <n v="138"/>
    <n v="354"/>
    <n v="160"/>
    <n v="169"/>
    <n v="61"/>
    <x v="698"/>
    <x v="79"/>
    <n v="354"/>
    <n v="160"/>
    <n v="169"/>
    <n v="61"/>
    <n v="2"/>
    <n v="10"/>
    <n v="6"/>
    <n v="7"/>
    <n v="4"/>
    <n v="0"/>
    <n v="0"/>
    <n v="0"/>
    <n v="0"/>
    <n v="0"/>
    <n v="0"/>
    <n v="0"/>
    <x v="3"/>
    <n v="1638"/>
    <n v="273"/>
    <n v="65.52"/>
    <m/>
    <n v="25"/>
    <n v="254"/>
    <m/>
    <n v="8"/>
    <n v="1"/>
    <n v="5"/>
    <n v="5"/>
    <s v="155"/>
    <s v="Frequent Buyers"/>
    <m/>
    <n v="254"/>
    <n v="0.69589041095890414"/>
    <n v="35.925196850393696"/>
    <n v="2353.8188976377946"/>
    <n v="2353.8188976377951"/>
    <n v="2044"/>
    <d v="2014-04-30T00:00:00"/>
    <s v="Unique"/>
  </r>
  <r>
    <n v="9216"/>
    <n v="1971"/>
    <s v="Graduation"/>
    <s v="Married"/>
    <n v="35788"/>
    <n v="1"/>
    <n v="1"/>
    <d v="2014-01-23T00:00:00"/>
    <n v="34"/>
    <n v="23"/>
    <n v="2"/>
    <n v="11"/>
    <n v="3"/>
    <n v="1"/>
    <n v="4"/>
    <x v="321"/>
    <x v="12"/>
    <n v="11"/>
    <n v="3"/>
    <n v="1"/>
    <n v="4"/>
    <n v="2"/>
    <n v="2"/>
    <n v="0"/>
    <n v="3"/>
    <n v="6"/>
    <n v="0"/>
    <n v="0"/>
    <n v="0"/>
    <n v="0"/>
    <n v="0"/>
    <n v="0"/>
    <n v="0"/>
    <x v="2"/>
    <n v="44"/>
    <n v="7.333333333333333"/>
    <n v="6.2857142857142856"/>
    <m/>
    <n v="7"/>
    <n v="254"/>
    <m/>
    <n v="28.571428571428569"/>
    <n v="4"/>
    <n v="1"/>
    <n v="1"/>
    <s v="411"/>
    <s v="Potential Loyalists"/>
    <m/>
    <n v="254"/>
    <n v="0.69589041095890414"/>
    <n v="10.059055118110235"/>
    <n v="63.228346456692904"/>
    <n v="63.228346456692911"/>
    <n v="40.078431372549019"/>
    <d v="2014-02-26T00:00:00"/>
    <s v="Unique"/>
  </r>
  <r>
    <n v="4331"/>
    <n v="1978"/>
    <s v="Master"/>
    <s v="Together"/>
    <n v="85738"/>
    <n v="0"/>
    <n v="0"/>
    <d v="2014-01-23T00:00:00"/>
    <n v="41"/>
    <n v="913"/>
    <n v="26"/>
    <n v="376"/>
    <n v="17"/>
    <n v="26"/>
    <n v="13"/>
    <x v="699"/>
    <x v="36"/>
    <n v="376"/>
    <n v="17"/>
    <n v="26"/>
    <n v="13"/>
    <n v="1"/>
    <n v="3"/>
    <n v="6"/>
    <n v="11"/>
    <n v="1"/>
    <n v="0"/>
    <n v="0"/>
    <n v="0"/>
    <n v="1"/>
    <n v="1"/>
    <n v="0"/>
    <n v="0"/>
    <x v="0"/>
    <n v="1371"/>
    <n v="228.5"/>
    <n v="65.285714285714292"/>
    <m/>
    <n v="21"/>
    <n v="254"/>
    <m/>
    <n v="4.7619047619047619"/>
    <n v="3"/>
    <n v="4"/>
    <n v="5"/>
    <s v="345"/>
    <s v="Big Spenders"/>
    <m/>
    <n v="254"/>
    <n v="0.69589041095890414"/>
    <n v="30.177165354330707"/>
    <n v="1970.1377952755906"/>
    <n v="1970.1377952755904"/>
    <n v="94.470588235294116"/>
    <d v="2014-03-05T00:00:00"/>
    <s v="Unique"/>
  </r>
  <r>
    <n v="8230"/>
    <n v="1980"/>
    <s v="Graduation"/>
    <s v="Married"/>
    <n v="33228"/>
    <n v="1"/>
    <n v="0"/>
    <d v="2014-01-23T00:00:00"/>
    <n v="28"/>
    <n v="22"/>
    <n v="2"/>
    <n v="31"/>
    <n v="7"/>
    <n v="4"/>
    <n v="5"/>
    <x v="23"/>
    <x v="12"/>
    <n v="31"/>
    <n v="7"/>
    <n v="4"/>
    <n v="5"/>
    <n v="1"/>
    <n v="2"/>
    <n v="0"/>
    <n v="3"/>
    <n v="7"/>
    <n v="0"/>
    <n v="0"/>
    <n v="0"/>
    <n v="0"/>
    <n v="0"/>
    <n v="0"/>
    <n v="0"/>
    <x v="0"/>
    <n v="71"/>
    <n v="11.833333333333334"/>
    <n v="11.833333333333334"/>
    <m/>
    <n v="6"/>
    <n v="254"/>
    <m/>
    <n v="16.666666666666664"/>
    <n v="4"/>
    <n v="1"/>
    <n v="2"/>
    <s v="412"/>
    <s v="Potential Loyalists"/>
    <m/>
    <n v="254"/>
    <n v="0.69589041095890414"/>
    <n v="8.6220472440944871"/>
    <n v="102.0275590551181"/>
    <n v="102.0275590551181"/>
    <n v="2353.8188976377951"/>
    <d v="2014-02-20T00:00:00"/>
    <s v="Unique"/>
  </r>
  <r>
    <n v="8235"/>
    <n v="1956"/>
    <s v="Master"/>
    <s v="Together"/>
    <n v="69245"/>
    <n v="0"/>
    <n v="1"/>
    <d v="2014-01-24T00:00:00"/>
    <n v="8"/>
    <n v="428"/>
    <n v="30"/>
    <n v="214"/>
    <n v="80"/>
    <n v="30"/>
    <n v="61"/>
    <x v="700"/>
    <x v="78"/>
    <n v="214"/>
    <n v="80"/>
    <n v="30"/>
    <n v="61"/>
    <n v="2"/>
    <n v="6"/>
    <n v="5"/>
    <n v="10"/>
    <n v="3"/>
    <n v="0"/>
    <n v="0"/>
    <n v="0"/>
    <n v="0"/>
    <n v="0"/>
    <n v="0"/>
    <n v="0"/>
    <x v="3"/>
    <n v="843"/>
    <n v="140.5"/>
    <n v="36.652173913043477"/>
    <m/>
    <n v="23"/>
    <n v="253"/>
    <m/>
    <n v="8.695652173913043"/>
    <n v="5"/>
    <n v="5"/>
    <n v="4"/>
    <s v="554"/>
    <s v="Loyal Customers"/>
    <m/>
    <n v="253"/>
    <n v="0.69315068493150689"/>
    <n v="33.18181818181818"/>
    <n v="1216.185770750988"/>
    <n v="1216.185770750988"/>
    <n v="21.555118110236219"/>
    <d v="2014-02-01T00:00:00"/>
    <s v="Unique"/>
  </r>
  <r>
    <n v="9559"/>
    <n v="1961"/>
    <s v="PhD"/>
    <s v="Married"/>
    <n v="57072"/>
    <n v="0"/>
    <n v="1"/>
    <d v="2014-01-24T00:00:00"/>
    <n v="79"/>
    <n v="944"/>
    <n v="0"/>
    <n v="60"/>
    <n v="0"/>
    <n v="0"/>
    <n v="30"/>
    <x v="701"/>
    <x v="0"/>
    <n v="60"/>
    <s v=""/>
    <s v=""/>
    <n v="30"/>
    <n v="2"/>
    <n v="7"/>
    <n v="5"/>
    <n v="13"/>
    <n v="5"/>
    <n v="0"/>
    <n v="0"/>
    <n v="1"/>
    <n v="0"/>
    <n v="0"/>
    <n v="0"/>
    <n v="0"/>
    <x v="2"/>
    <n v="1034"/>
    <n v="172.33333333333334"/>
    <n v="38.296296296296298"/>
    <m/>
    <n v="27"/>
    <n v="253"/>
    <m/>
    <n v="7.4074074074074066"/>
    <n v="2"/>
    <n v="5"/>
    <n v="4"/>
    <s v="254"/>
    <s v="Frequent Buyers"/>
    <m/>
    <n v="253"/>
    <n v="0.69315068493150689"/>
    <n v="38.952569169960469"/>
    <n v="1491.7391304347825"/>
    <n v="1491.7391304347825"/>
    <n v="1970.1377952755904"/>
    <d v="2014-04-13T00:00:00"/>
    <s v="Unique"/>
  </r>
  <r>
    <n v="1592"/>
    <n v="1970"/>
    <s v="Graduation"/>
    <s v="Married"/>
    <n v="90765"/>
    <n v="0"/>
    <n v="0"/>
    <d v="2014-01-24T00:00:00"/>
    <n v="25"/>
    <n v="547"/>
    <n v="99"/>
    <n v="812"/>
    <n v="151"/>
    <n v="82"/>
    <n v="33"/>
    <x v="300"/>
    <x v="152"/>
    <n v="812"/>
    <n v="151"/>
    <n v="82"/>
    <n v="33"/>
    <n v="0"/>
    <n v="4"/>
    <n v="6"/>
    <n v="5"/>
    <n v="1"/>
    <n v="1"/>
    <n v="0"/>
    <n v="0"/>
    <n v="0"/>
    <n v="1"/>
    <n v="0"/>
    <n v="0"/>
    <x v="2"/>
    <n v="1724"/>
    <n v="287.33333333333331"/>
    <n v="114.93333333333334"/>
    <m/>
    <n v="15"/>
    <n v="253"/>
    <m/>
    <n v="0"/>
    <n v="4"/>
    <n v="3"/>
    <n v="5"/>
    <s v="435"/>
    <s v="Big Spenders"/>
    <m/>
    <n v="253"/>
    <n v="0.69315068493150689"/>
    <n v="21.640316205533594"/>
    <n v="2487.193675889328"/>
    <n v="2487.193675889328"/>
    <n v="63.228346456692911"/>
    <d v="2014-02-18T00:00:00"/>
    <s v="Unique"/>
  </r>
  <r>
    <n v="5278"/>
    <n v="1964"/>
    <s v="Graduation"/>
    <s v="Married"/>
    <n v="82224"/>
    <n v="0"/>
    <n v="0"/>
    <d v="2014-01-25T00:00:00"/>
    <n v="83"/>
    <n v="307"/>
    <n v="26"/>
    <n v="360"/>
    <n v="138"/>
    <n v="31"/>
    <n v="40"/>
    <x v="702"/>
    <x v="36"/>
    <n v="360"/>
    <n v="138"/>
    <n v="31"/>
    <n v="40"/>
    <n v="1"/>
    <n v="6"/>
    <n v="9"/>
    <n v="5"/>
    <n v="3"/>
    <n v="1"/>
    <n v="0"/>
    <n v="0"/>
    <n v="0"/>
    <n v="0"/>
    <n v="0"/>
    <n v="0"/>
    <x v="5"/>
    <n v="902"/>
    <n v="150.33333333333334"/>
    <n v="42.952380952380949"/>
    <m/>
    <n v="21"/>
    <n v="252"/>
    <m/>
    <n v="4.7619047619047619"/>
    <n v="1"/>
    <n v="4"/>
    <n v="4"/>
    <s v="144"/>
    <s v="Lost"/>
    <m/>
    <n v="252"/>
    <n v="0.69041095890410964"/>
    <n v="30.416666666666664"/>
    <n v="1306.4682539682537"/>
    <n v="1306.468253968254"/>
    <n v="1491.7391304347825"/>
    <d v="2014-04-18T00:00:00"/>
    <s v="Unique"/>
  </r>
  <r>
    <n v="10157"/>
    <n v="1965"/>
    <s v="Graduation"/>
    <s v="Single"/>
    <n v="59686"/>
    <n v="0"/>
    <n v="1"/>
    <d v="2014-01-25T00:00:00"/>
    <n v="78"/>
    <n v="89"/>
    <n v="15"/>
    <n v="89"/>
    <n v="34"/>
    <n v="42"/>
    <n v="5"/>
    <x v="703"/>
    <x v="9"/>
    <n v="89"/>
    <n v="34"/>
    <n v="42"/>
    <n v="5"/>
    <n v="1"/>
    <n v="4"/>
    <n v="1"/>
    <n v="6"/>
    <n v="4"/>
    <n v="0"/>
    <n v="0"/>
    <n v="0"/>
    <n v="0"/>
    <n v="0"/>
    <n v="0"/>
    <n v="0"/>
    <x v="2"/>
    <n v="274"/>
    <n v="45.666666666666664"/>
    <n v="22.833333333333332"/>
    <m/>
    <n v="12"/>
    <n v="252"/>
    <m/>
    <n v="8.3333333333333321"/>
    <n v="2"/>
    <n v="2"/>
    <n v="3"/>
    <s v="223"/>
    <s v="About to Sleep"/>
    <m/>
    <n v="252"/>
    <n v="0.69041095890410964"/>
    <n v="17.38095238095238"/>
    <n v="396.86507936507934"/>
    <n v="396.86507936507934"/>
    <n v="2487.193675889328"/>
    <d v="2014-04-13T00:00:00"/>
    <s v="Unique"/>
  </r>
  <r>
    <n v="10951"/>
    <n v="1968"/>
    <s v="Graduation"/>
    <s v="Married"/>
    <n v="45688"/>
    <n v="0"/>
    <n v="1"/>
    <d v="2014-01-25T00:00:00"/>
    <n v="20"/>
    <n v="279"/>
    <n v="0"/>
    <n v="18"/>
    <n v="0"/>
    <n v="0"/>
    <n v="9"/>
    <x v="554"/>
    <x v="0"/>
    <n v="18"/>
    <s v=""/>
    <s v=""/>
    <n v="9"/>
    <n v="2"/>
    <n v="3"/>
    <n v="1"/>
    <n v="8"/>
    <n v="4"/>
    <n v="0"/>
    <n v="0"/>
    <n v="0"/>
    <n v="1"/>
    <n v="0"/>
    <n v="0"/>
    <n v="0"/>
    <x v="0"/>
    <n v="306"/>
    <n v="51"/>
    <n v="21.857142857142858"/>
    <m/>
    <n v="14"/>
    <n v="252"/>
    <m/>
    <n v="14.285714285714285"/>
    <n v="4"/>
    <n v="3"/>
    <n v="3"/>
    <s v="433"/>
    <s v="Potential Loyalists"/>
    <m/>
    <n v="252"/>
    <n v="0.69041095890410964"/>
    <n v="20.277777777777775"/>
    <n v="443.21428571428567"/>
    <n v="443.21428571428567"/>
    <n v="1797.4801587301586"/>
    <d v="2014-02-14T00:00:00"/>
    <s v="Unique"/>
  </r>
  <r>
    <n v="437"/>
    <n v="1976"/>
    <s v="Master"/>
    <s v="Divorced"/>
    <n v="75012"/>
    <n v="0"/>
    <n v="0"/>
    <d v="2014-01-25T00:00:00"/>
    <n v="41"/>
    <n v="294"/>
    <n v="142"/>
    <n v="218"/>
    <n v="164"/>
    <n v="58"/>
    <n v="151"/>
    <x v="704"/>
    <x v="56"/>
    <n v="218"/>
    <n v="164"/>
    <n v="58"/>
    <n v="151"/>
    <n v="1"/>
    <n v="3"/>
    <n v="8"/>
    <n v="11"/>
    <n v="1"/>
    <n v="0"/>
    <n v="0"/>
    <n v="0"/>
    <n v="0"/>
    <n v="0"/>
    <n v="0"/>
    <n v="0"/>
    <x v="4"/>
    <n v="1027"/>
    <n v="171.16666666666666"/>
    <n v="44.652173913043477"/>
    <m/>
    <n v="23"/>
    <n v="252"/>
    <m/>
    <n v="4.3478260869565215"/>
    <n v="3"/>
    <n v="5"/>
    <n v="4"/>
    <s v="354"/>
    <s v="Frequent Buyers"/>
    <m/>
    <n v="252"/>
    <n v="0.69041095890410964"/>
    <n v="33.313492063492063"/>
    <n v="1487.5198412698412"/>
    <n v="1487.5198412698412"/>
    <n v="1216.185770750988"/>
    <d v="2014-03-07T00:00:00"/>
    <s v="Unique"/>
  </r>
  <r>
    <n v="7270"/>
    <n v="1981"/>
    <s v="Graduation"/>
    <s v="Divorced"/>
    <n v="56981"/>
    <n v="0"/>
    <n v="0"/>
    <d v="2014-01-25T00:00:00"/>
    <n v="91"/>
    <n v="908"/>
    <n v="48"/>
    <n v="217"/>
    <n v="32"/>
    <n v="12"/>
    <n v="24"/>
    <x v="573"/>
    <x v="57"/>
    <n v="217"/>
    <n v="32"/>
    <n v="12"/>
    <n v="24"/>
    <n v="1"/>
    <n v="2"/>
    <n v="3"/>
    <n v="13"/>
    <n v="6"/>
    <n v="0"/>
    <n v="0"/>
    <n v="0"/>
    <n v="1"/>
    <n v="0"/>
    <n v="0"/>
    <n v="0"/>
    <x v="3"/>
    <n v="1241"/>
    <n v="206.83333333333334"/>
    <n v="65.315789473684205"/>
    <m/>
    <n v="19"/>
    <n v="252"/>
    <m/>
    <n v="5.2631578947368416"/>
    <n v="1"/>
    <n v="4"/>
    <n v="5"/>
    <s v="145"/>
    <s v="Big Spenders"/>
    <m/>
    <n v="252"/>
    <n v="0.69041095890410964"/>
    <n v="27.519841269841269"/>
    <n v="1797.4801587301586"/>
    <n v="1797.4801587301586"/>
    <n v="102.0275590551181"/>
    <d v="2014-04-26T00:00:00"/>
    <s v="Unique"/>
  </r>
  <r>
    <n v="8233"/>
    <n v="1950"/>
    <s v="Master"/>
    <s v="Widow"/>
    <n v="64866"/>
    <n v="0"/>
    <n v="1"/>
    <d v="2014-01-26T00:00:00"/>
    <n v="9"/>
    <n v="508"/>
    <n v="5"/>
    <n v="21"/>
    <n v="7"/>
    <n v="5"/>
    <n v="10"/>
    <x v="605"/>
    <x v="30"/>
    <n v="21"/>
    <n v="7"/>
    <n v="5"/>
    <n v="10"/>
    <n v="4"/>
    <n v="7"/>
    <n v="3"/>
    <n v="7"/>
    <n v="5"/>
    <n v="0"/>
    <n v="0"/>
    <n v="0"/>
    <n v="1"/>
    <n v="0"/>
    <n v="0"/>
    <n v="0"/>
    <x v="2"/>
    <n v="556"/>
    <n v="92.666666666666671"/>
    <n v="26.476190476190474"/>
    <m/>
    <n v="21"/>
    <n v="251"/>
    <m/>
    <n v="19.047619047619047"/>
    <n v="5"/>
    <n v="4"/>
    <n v="3"/>
    <s v="543"/>
    <s v="Loyal Customers"/>
    <m/>
    <n v="251"/>
    <n v="0.68767123287671228"/>
    <n v="30.537848605577693"/>
    <n v="808.5258964143427"/>
    <n v="808.5258964143427"/>
    <n v="58.167330677290842"/>
    <d v="2014-02-04T00:00:00"/>
    <s v="Unique"/>
  </r>
  <r>
    <n v="4964"/>
    <n v="1958"/>
    <s v="PhD"/>
    <s v="Together"/>
    <n v="74250"/>
    <n v="0"/>
    <n v="0"/>
    <d v="2014-01-26T00:00:00"/>
    <n v="90"/>
    <n v="680"/>
    <n v="11"/>
    <n v="392"/>
    <n v="75"/>
    <n v="0"/>
    <n v="0"/>
    <x v="705"/>
    <x v="113"/>
    <n v="392"/>
    <n v="75"/>
    <s v=""/>
    <s v=""/>
    <n v="1"/>
    <n v="2"/>
    <n v="11"/>
    <n v="4"/>
    <n v="1"/>
    <n v="0"/>
    <n v="0"/>
    <n v="0"/>
    <n v="0"/>
    <n v="0"/>
    <n v="0"/>
    <n v="0"/>
    <x v="2"/>
    <n v="1158"/>
    <n v="193"/>
    <n v="64.333333333333329"/>
    <m/>
    <n v="18"/>
    <n v="251"/>
    <m/>
    <n v="5.5555555555555554"/>
    <n v="1"/>
    <n v="4"/>
    <n v="4"/>
    <s v="144"/>
    <s v="Lost"/>
    <m/>
    <n v="251"/>
    <n v="0.68767123287671228"/>
    <n v="26.17529880478088"/>
    <n v="1683.9442231075698"/>
    <n v="1683.9442231075698"/>
    <n v="1306.468253968254"/>
    <d v="2014-04-26T00:00:00"/>
    <s v="Unique"/>
  </r>
  <r>
    <n v="10770"/>
    <n v="1959"/>
    <s v="Graduation"/>
    <s v="Married"/>
    <n v="65492"/>
    <n v="0"/>
    <n v="0"/>
    <d v="2014-01-26T00:00:00"/>
    <n v="73"/>
    <n v="247"/>
    <n v="161"/>
    <n v="295"/>
    <n v="210"/>
    <n v="85"/>
    <n v="47"/>
    <x v="303"/>
    <x v="34"/>
    <n v="295"/>
    <n v="210"/>
    <n v="85"/>
    <n v="47"/>
    <n v="2"/>
    <n v="4"/>
    <n v="7"/>
    <n v="13"/>
    <n v="2"/>
    <n v="0"/>
    <n v="0"/>
    <n v="0"/>
    <n v="0"/>
    <n v="0"/>
    <n v="0"/>
    <n v="0"/>
    <x v="2"/>
    <n v="1045"/>
    <n v="174.16666666666666"/>
    <n v="40.192307692307693"/>
    <m/>
    <n v="26"/>
    <n v="251"/>
    <m/>
    <n v="7.6923076923076925"/>
    <n v="2"/>
    <n v="5"/>
    <n v="4"/>
    <s v="254"/>
    <s v="Frequent Buyers"/>
    <m/>
    <n v="251"/>
    <n v="0.68767123287671228"/>
    <n v="37.808764940239044"/>
    <n v="1519.6215139442231"/>
    <n v="1519.6215139442231"/>
    <n v="396.86507936507934"/>
    <d v="2014-04-09T00:00:00"/>
    <s v="Unique"/>
  </r>
  <r>
    <n v="9671"/>
    <n v="1968"/>
    <s v="Graduation"/>
    <s v="Married"/>
    <n v="19514"/>
    <n v="1"/>
    <n v="1"/>
    <d v="2014-01-26T00:00:00"/>
    <n v="47"/>
    <n v="14"/>
    <n v="3"/>
    <n v="21"/>
    <n v="2"/>
    <n v="1"/>
    <n v="28"/>
    <x v="101"/>
    <x v="8"/>
    <n v="21"/>
    <n v="2"/>
    <n v="1"/>
    <n v="28"/>
    <n v="4"/>
    <n v="3"/>
    <n v="1"/>
    <n v="2"/>
    <n v="8"/>
    <n v="0"/>
    <n v="0"/>
    <n v="1"/>
    <n v="0"/>
    <n v="0"/>
    <n v="1"/>
    <n v="0"/>
    <x v="0"/>
    <n v="69"/>
    <n v="11.5"/>
    <n v="6.9"/>
    <m/>
    <n v="10"/>
    <n v="251"/>
    <m/>
    <n v="40"/>
    <n v="3"/>
    <n v="2"/>
    <n v="2"/>
    <s v="322"/>
    <s v="Needs Attention"/>
    <m/>
    <n v="251"/>
    <n v="0.68767123287671228"/>
    <n v="14.54183266932271"/>
    <n v="100.33864541832671"/>
    <n v="100.33864541832671"/>
    <n v="1683.9442231075698"/>
    <d v="2014-03-14T00:00:00"/>
    <s v="Unique"/>
  </r>
  <r>
    <n v="8975"/>
    <n v="1968"/>
    <s v="Graduation"/>
    <s v="Married"/>
    <n v="19514"/>
    <n v="1"/>
    <n v="1"/>
    <d v="2014-01-26T00:00:00"/>
    <n v="47"/>
    <n v="14"/>
    <n v="3"/>
    <n v="21"/>
    <n v="2"/>
    <n v="1"/>
    <n v="28"/>
    <x v="101"/>
    <x v="8"/>
    <n v="21"/>
    <n v="2"/>
    <n v="1"/>
    <n v="28"/>
    <n v="4"/>
    <n v="3"/>
    <n v="1"/>
    <n v="2"/>
    <n v="8"/>
    <n v="0"/>
    <n v="0"/>
    <n v="1"/>
    <n v="0"/>
    <n v="0"/>
    <n v="0"/>
    <n v="0"/>
    <x v="0"/>
    <n v="69"/>
    <n v="11.5"/>
    <n v="6.9"/>
    <m/>
    <n v="10"/>
    <n v="251"/>
    <m/>
    <n v="40"/>
    <n v="3"/>
    <n v="2"/>
    <n v="2"/>
    <s v="322"/>
    <s v="Needs Attention"/>
    <m/>
    <n v="251"/>
    <n v="0.68767123287671228"/>
    <n v="14.54183266932271"/>
    <n v="100.33864541832671"/>
    <n v="100.33864541832671"/>
    <n v="443.21428571428567"/>
    <d v="2014-03-14T00:00:00"/>
    <s v="Unique"/>
  </r>
  <r>
    <n v="3436"/>
    <n v="1969"/>
    <s v="Graduation"/>
    <s v="Married"/>
    <n v="14045"/>
    <n v="1"/>
    <n v="0"/>
    <d v="2014-01-26T00:00:00"/>
    <n v="24"/>
    <n v="11"/>
    <n v="0"/>
    <n v="5"/>
    <n v="2"/>
    <n v="1"/>
    <n v="1"/>
    <x v="138"/>
    <x v="0"/>
    <n v="5"/>
    <n v="2"/>
    <n v="1"/>
    <n v="1"/>
    <n v="1"/>
    <n v="1"/>
    <n v="0"/>
    <n v="3"/>
    <n v="7"/>
    <n v="0"/>
    <n v="0"/>
    <n v="0"/>
    <n v="0"/>
    <n v="0"/>
    <n v="0"/>
    <n v="0"/>
    <x v="0"/>
    <n v="20"/>
    <n v="3.3333333333333335"/>
    <n v="4"/>
    <m/>
    <n v="5"/>
    <n v="251"/>
    <m/>
    <n v="20"/>
    <n v="4"/>
    <n v="1"/>
    <n v="1"/>
    <s v="411"/>
    <s v="Potential Loyalists"/>
    <m/>
    <n v="251"/>
    <n v="0.68767123287671228"/>
    <n v="7.2709163346613552"/>
    <n v="29.083665338645421"/>
    <n v="29.083665338645421"/>
    <n v="1519.6215139442231"/>
    <d v="2014-02-19T00:00:00"/>
    <s v="Unique"/>
  </r>
  <r>
    <n v="4297"/>
    <n v="1969"/>
    <s v="Graduation"/>
    <s v="Together"/>
    <n v="23228"/>
    <n v="1"/>
    <n v="0"/>
    <d v="2014-01-26T00:00:00"/>
    <n v="71"/>
    <n v="13"/>
    <n v="2"/>
    <n v="18"/>
    <n v="6"/>
    <n v="1"/>
    <n v="0"/>
    <x v="18"/>
    <x v="12"/>
    <n v="18"/>
    <n v="6"/>
    <n v="1"/>
    <s v=""/>
    <n v="2"/>
    <n v="2"/>
    <n v="0"/>
    <n v="3"/>
    <n v="8"/>
    <n v="0"/>
    <n v="0"/>
    <n v="0"/>
    <n v="0"/>
    <n v="0"/>
    <n v="0"/>
    <n v="0"/>
    <x v="6"/>
    <n v="40"/>
    <n v="6.666666666666667"/>
    <n v="5.7142857142857144"/>
    <m/>
    <n v="7"/>
    <n v="251"/>
    <m/>
    <n v="28.571428571428569"/>
    <n v="2"/>
    <n v="1"/>
    <n v="1"/>
    <s v="211"/>
    <s v="About to Sleep"/>
    <m/>
    <n v="251"/>
    <n v="0.68767123287671228"/>
    <n v="10.179282868525897"/>
    <n v="58.167330677290842"/>
    <n v="58.167330677290842"/>
    <n v="1487.5198412698412"/>
    <d v="2014-04-07T00:00:00"/>
    <s v="Unique"/>
  </r>
  <r>
    <n v="5232"/>
    <n v="1965"/>
    <s v="Graduation"/>
    <s v="Married"/>
    <n v="69139"/>
    <n v="0"/>
    <n v="1"/>
    <d v="2014-01-27T00:00:00"/>
    <n v="23"/>
    <n v="86"/>
    <n v="12"/>
    <n v="75"/>
    <n v="33"/>
    <n v="15"/>
    <n v="6"/>
    <x v="30"/>
    <x v="27"/>
    <n v="75"/>
    <n v="33"/>
    <n v="15"/>
    <n v="6"/>
    <n v="1"/>
    <n v="4"/>
    <n v="1"/>
    <n v="5"/>
    <n v="4"/>
    <n v="0"/>
    <n v="0"/>
    <n v="0"/>
    <n v="0"/>
    <n v="0"/>
    <n v="0"/>
    <n v="0"/>
    <x v="0"/>
    <n v="227"/>
    <n v="37.833333333333336"/>
    <n v="20.636363636363637"/>
    <m/>
    <n v="11"/>
    <n v="250"/>
    <m/>
    <n v="9.0909090909090917"/>
    <n v="4"/>
    <n v="2"/>
    <n v="3"/>
    <s v="423"/>
    <s v="Potential Loyalists"/>
    <m/>
    <n v="250"/>
    <n v="0.68493150684931503"/>
    <n v="16.060000000000002"/>
    <n v="331.42000000000007"/>
    <n v="331.42"/>
    <n v="808.5258964143427"/>
    <d v="2014-02-19T00:00:00"/>
    <s v="Unique"/>
  </r>
  <r>
    <n v="3011"/>
    <n v="1965"/>
    <s v="Graduation"/>
    <s v="Married"/>
    <n v="69139"/>
    <n v="0"/>
    <n v="1"/>
    <d v="2014-01-27T00:00:00"/>
    <n v="23"/>
    <n v="86"/>
    <n v="12"/>
    <n v="75"/>
    <n v="33"/>
    <n v="15"/>
    <n v="6"/>
    <x v="30"/>
    <x v="27"/>
    <n v="75"/>
    <n v="33"/>
    <n v="15"/>
    <n v="6"/>
    <n v="1"/>
    <n v="4"/>
    <n v="1"/>
    <n v="5"/>
    <n v="4"/>
    <n v="0"/>
    <n v="0"/>
    <n v="0"/>
    <n v="0"/>
    <n v="0"/>
    <n v="0"/>
    <n v="0"/>
    <x v="3"/>
    <n v="227"/>
    <n v="37.833333333333336"/>
    <n v="20.636363636363637"/>
    <m/>
    <n v="11"/>
    <n v="250"/>
    <m/>
    <n v="9.0909090909090917"/>
    <n v="4"/>
    <n v="2"/>
    <n v="3"/>
    <s v="423"/>
    <s v="Potential Loyalists"/>
    <m/>
    <n v="250"/>
    <n v="0.68493150684931503"/>
    <n v="16.060000000000002"/>
    <n v="331.42000000000007"/>
    <n v="331.42"/>
    <n v="29.083665338645421"/>
    <d v="2014-02-19T00:00:00"/>
    <s v="Unique"/>
  </r>
  <r>
    <n v="3696"/>
    <n v="1965"/>
    <s v="Graduation"/>
    <s v="Divorced"/>
    <n v="30630"/>
    <n v="1"/>
    <n v="1"/>
    <d v="2014-01-27T00:00:00"/>
    <n v="67"/>
    <n v="27"/>
    <n v="1"/>
    <n v="12"/>
    <n v="2"/>
    <n v="0"/>
    <n v="10"/>
    <x v="169"/>
    <x v="5"/>
    <n v="12"/>
    <n v="2"/>
    <s v=""/>
    <n v="10"/>
    <n v="2"/>
    <n v="2"/>
    <n v="0"/>
    <n v="3"/>
    <n v="7"/>
    <n v="0"/>
    <n v="0"/>
    <n v="0"/>
    <n v="0"/>
    <n v="0"/>
    <n v="0"/>
    <n v="0"/>
    <x v="0"/>
    <n v="52"/>
    <n v="8.6666666666666661"/>
    <n v="7.4285714285714288"/>
    <m/>
    <n v="7"/>
    <n v="250"/>
    <m/>
    <n v="28.571428571428569"/>
    <n v="2"/>
    <n v="1"/>
    <n v="1"/>
    <s v="211"/>
    <s v="About to Sleep"/>
    <m/>
    <n v="250"/>
    <n v="0.68493150684931503"/>
    <n v="10.220000000000001"/>
    <n v="75.92"/>
    <n v="75.92"/>
    <n v="100.33864541832671"/>
    <d v="2014-04-04T00:00:00"/>
    <s v="Unique"/>
  </r>
  <r>
    <n v="3526"/>
    <n v="1968"/>
    <s v="PhD"/>
    <s v="Married"/>
    <n v="38443"/>
    <n v="1"/>
    <n v="1"/>
    <d v="2014-01-27T00:00:00"/>
    <n v="58"/>
    <n v="32"/>
    <n v="0"/>
    <n v="5"/>
    <n v="0"/>
    <n v="0"/>
    <n v="1"/>
    <x v="113"/>
    <x v="0"/>
    <n v="5"/>
    <s v=""/>
    <s v=""/>
    <n v="1"/>
    <n v="2"/>
    <n v="1"/>
    <n v="0"/>
    <n v="3"/>
    <n v="7"/>
    <n v="0"/>
    <n v="0"/>
    <n v="0"/>
    <n v="0"/>
    <n v="0"/>
    <n v="0"/>
    <n v="0"/>
    <x v="0"/>
    <n v="38"/>
    <n v="6.333333333333333"/>
    <n v="6.333333333333333"/>
    <m/>
    <n v="6"/>
    <n v="250"/>
    <m/>
    <n v="33.333333333333329"/>
    <n v="3"/>
    <n v="1"/>
    <n v="1"/>
    <s v="311"/>
    <s v="Needs Attention"/>
    <m/>
    <n v="250"/>
    <n v="0.68493150684931503"/>
    <n v="8.76"/>
    <n v="55.48"/>
    <n v="55.480000000000004"/>
    <n v="100.33864541832671"/>
    <d v="2014-03-26T00:00:00"/>
    <s v="Unique"/>
  </r>
  <r>
    <n v="8594"/>
    <n v="1958"/>
    <s v="PhD"/>
    <s v="Widow"/>
    <n v="50520"/>
    <n v="0"/>
    <n v="1"/>
    <d v="2014-01-28T00:00:00"/>
    <n v="25"/>
    <n v="112"/>
    <n v="0"/>
    <n v="6"/>
    <n v="2"/>
    <n v="1"/>
    <n v="14"/>
    <x v="46"/>
    <x v="0"/>
    <n v="6"/>
    <n v="2"/>
    <n v="1"/>
    <n v="14"/>
    <n v="2"/>
    <n v="3"/>
    <n v="1"/>
    <n v="3"/>
    <n v="6"/>
    <n v="0"/>
    <n v="0"/>
    <n v="0"/>
    <n v="0"/>
    <n v="0"/>
    <n v="0"/>
    <n v="0"/>
    <x v="0"/>
    <n v="135"/>
    <n v="22.5"/>
    <n v="15"/>
    <m/>
    <n v="9"/>
    <n v="249"/>
    <m/>
    <n v="22.222222222222221"/>
    <n v="4"/>
    <n v="2"/>
    <n v="2"/>
    <s v="422"/>
    <s v="Potential Loyalists"/>
    <m/>
    <n v="249"/>
    <n v="0.68219178082191778"/>
    <n v="13.19277108433735"/>
    <n v="197.89156626506025"/>
    <n v="197.89156626506025"/>
    <n v="55.480000000000004"/>
    <d v="2014-02-22T00:00:00"/>
    <s v="Unique"/>
  </r>
  <r>
    <n v="4098"/>
    <n v="1973"/>
    <s v="Graduation"/>
    <s v="Married"/>
    <n v="24639"/>
    <n v="1"/>
    <n v="1"/>
    <d v="2014-01-28T00:00:00"/>
    <n v="3"/>
    <n v="20"/>
    <n v="3"/>
    <n v="16"/>
    <n v="0"/>
    <n v="4"/>
    <n v="1"/>
    <x v="378"/>
    <x v="8"/>
    <n v="16"/>
    <s v=""/>
    <n v="4"/>
    <n v="1"/>
    <n v="3"/>
    <n v="2"/>
    <n v="0"/>
    <n v="4"/>
    <n v="6"/>
    <n v="0"/>
    <n v="0"/>
    <n v="0"/>
    <n v="0"/>
    <n v="0"/>
    <n v="0"/>
    <n v="0"/>
    <x v="4"/>
    <n v="44"/>
    <n v="7.333333333333333"/>
    <n v="4.8888888888888893"/>
    <m/>
    <n v="9"/>
    <n v="249"/>
    <m/>
    <n v="33.333333333333329"/>
    <n v="5"/>
    <n v="2"/>
    <n v="1"/>
    <s v="521"/>
    <s v="Others"/>
    <m/>
    <n v="249"/>
    <n v="0.68219178082191778"/>
    <n v="13.19277108433735"/>
    <n v="64.497991967871499"/>
    <n v="64.497991967871485"/>
    <n v="331.42"/>
    <d v="2014-01-31T00:00:00"/>
    <s v="Unique"/>
  </r>
  <r>
    <n v="9481"/>
    <n v="1976"/>
    <s v="Graduation"/>
    <s v="Married"/>
    <n v="17148"/>
    <n v="1"/>
    <n v="0"/>
    <d v="2014-01-28T00:00:00"/>
    <n v="80"/>
    <n v="9"/>
    <n v="9"/>
    <n v="11"/>
    <n v="13"/>
    <n v="10"/>
    <n v="16"/>
    <x v="6"/>
    <x v="13"/>
    <n v="11"/>
    <n v="13"/>
    <n v="10"/>
    <n v="16"/>
    <n v="4"/>
    <n v="3"/>
    <n v="1"/>
    <n v="3"/>
    <n v="8"/>
    <n v="0"/>
    <n v="0"/>
    <n v="0"/>
    <n v="0"/>
    <n v="0"/>
    <n v="0"/>
    <n v="0"/>
    <x v="2"/>
    <n v="68"/>
    <n v="11.333333333333334"/>
    <n v="6.1818181818181817"/>
    <m/>
    <n v="11"/>
    <n v="249"/>
    <m/>
    <n v="36.363636363636367"/>
    <n v="1"/>
    <n v="2"/>
    <n v="2"/>
    <s v="122"/>
    <s v="Lost"/>
    <m/>
    <n v="249"/>
    <n v="0.68219178082191778"/>
    <n v="16.124497991967871"/>
    <n v="99.678714859437747"/>
    <n v="99.678714859437761"/>
    <n v="75.92"/>
    <d v="2014-04-18T00:00:00"/>
    <s v="Unique"/>
  </r>
  <r>
    <n v="1381"/>
    <n v="1982"/>
    <s v="PhD"/>
    <s v="Single"/>
    <n v="38513"/>
    <n v="1"/>
    <n v="0"/>
    <d v="2014-01-28T00:00:00"/>
    <n v="20"/>
    <n v="172"/>
    <n v="3"/>
    <n v="115"/>
    <n v="16"/>
    <n v="0"/>
    <n v="18"/>
    <x v="204"/>
    <x v="8"/>
    <n v="115"/>
    <n v="16"/>
    <s v=""/>
    <n v="18"/>
    <n v="5"/>
    <n v="6"/>
    <n v="1"/>
    <n v="5"/>
    <n v="8"/>
    <n v="0"/>
    <n v="0"/>
    <n v="0"/>
    <n v="0"/>
    <n v="0"/>
    <n v="1"/>
    <n v="0"/>
    <x v="0"/>
    <n v="324"/>
    <n v="54"/>
    <n v="19.058823529411764"/>
    <m/>
    <n v="17"/>
    <n v="249"/>
    <m/>
    <n v="29.411764705882355"/>
    <n v="4"/>
    <n v="3"/>
    <n v="3"/>
    <s v="433"/>
    <s v="Potential Loyalists"/>
    <m/>
    <n v="249"/>
    <n v="0.68219178082191778"/>
    <n v="24.91967871485944"/>
    <n v="474.93975903614461"/>
    <n v="474.93975903614461"/>
    <n v="331.42"/>
    <d v="2014-02-17T00:00:00"/>
    <s v="Unique"/>
  </r>
  <r>
    <n v="4073"/>
    <n v="1954"/>
    <s v="2n Cycle"/>
    <s v="Married"/>
    <n v="63564"/>
    <n v="0"/>
    <n v="0"/>
    <d v="2014-01-29T00:00:00"/>
    <n v="0"/>
    <n v="769"/>
    <n v="80"/>
    <n v="252"/>
    <n v="15"/>
    <n v="34"/>
    <n v="65"/>
    <x v="608"/>
    <x v="2"/>
    <n v="252"/>
    <n v="15"/>
    <n v="34"/>
    <n v="65"/>
    <n v="1"/>
    <n v="10"/>
    <n v="10"/>
    <n v="7"/>
    <n v="6"/>
    <n v="0"/>
    <n v="0"/>
    <n v="1"/>
    <n v="0"/>
    <n v="0"/>
    <n v="1"/>
    <n v="0"/>
    <x v="5"/>
    <n v="1215"/>
    <n v="202.5"/>
    <n v="43.392857142857146"/>
    <m/>
    <n v="28"/>
    <n v="248"/>
    <m/>
    <n v="3.5714285714285712"/>
    <n v="6"/>
    <n v="5"/>
    <n v="5"/>
    <s v="655"/>
    <s v="Frequent Buyers"/>
    <m/>
    <n v="248"/>
    <n v="0.67945205479452053"/>
    <n v="41.20967741935484"/>
    <n v="1788.2056451612905"/>
    <n v="1788.2056451612905"/>
    <n v="99.678714859437761"/>
    <d v="2014-01-29T00:00:00"/>
    <s v="Unique"/>
  </r>
  <r>
    <n v="1880"/>
    <n v="1959"/>
    <s v="PhD"/>
    <s v="Together"/>
    <n v="53537"/>
    <n v="1"/>
    <n v="1"/>
    <d v="2014-01-30T00:00:00"/>
    <n v="17"/>
    <n v="81"/>
    <n v="0"/>
    <n v="6"/>
    <n v="0"/>
    <n v="0"/>
    <n v="6"/>
    <x v="497"/>
    <x v="0"/>
    <n v="6"/>
    <s v=""/>
    <s v=""/>
    <n v="6"/>
    <n v="2"/>
    <n v="2"/>
    <n v="1"/>
    <n v="3"/>
    <n v="5"/>
    <n v="0"/>
    <n v="0"/>
    <n v="0"/>
    <n v="0"/>
    <n v="0"/>
    <n v="0"/>
    <n v="0"/>
    <x v="6"/>
    <n v="93"/>
    <n v="15.5"/>
    <n v="11.625"/>
    <m/>
    <n v="8"/>
    <n v="247"/>
    <m/>
    <n v="25"/>
    <n v="5"/>
    <n v="2"/>
    <n v="2"/>
    <s v="522"/>
    <s v="Others"/>
    <m/>
    <n v="247"/>
    <n v="0.67671232876712328"/>
    <n v="11.821862348178138"/>
    <n v="137.42914979757086"/>
    <n v="137.42914979757086"/>
    <n v="474.93975903614461"/>
    <d v="2014-02-16T00:00:00"/>
    <s v="Unique"/>
  </r>
  <r>
    <n v="4741"/>
    <n v="1974"/>
    <s v="2n Cycle"/>
    <s v="Married"/>
    <n v="65463"/>
    <n v="1"/>
    <n v="0"/>
    <d v="2014-01-30T00:00:00"/>
    <n v="17"/>
    <n v="391"/>
    <n v="32"/>
    <n v="70"/>
    <n v="21"/>
    <n v="32"/>
    <n v="16"/>
    <x v="706"/>
    <x v="64"/>
    <n v="70"/>
    <n v="21"/>
    <n v="32"/>
    <n v="16"/>
    <n v="2"/>
    <n v="6"/>
    <n v="2"/>
    <n v="9"/>
    <n v="5"/>
    <n v="0"/>
    <n v="0"/>
    <n v="0"/>
    <n v="1"/>
    <n v="0"/>
    <n v="0"/>
    <n v="0"/>
    <x v="0"/>
    <n v="562"/>
    <n v="93.666666666666671"/>
    <n v="29.578947368421051"/>
    <m/>
    <n v="19"/>
    <n v="247"/>
    <m/>
    <n v="10.526315789473683"/>
    <n v="5"/>
    <n v="4"/>
    <n v="3"/>
    <s v="543"/>
    <s v="Loyal Customers"/>
    <m/>
    <n v="247"/>
    <n v="0.67671232876712328"/>
    <n v="28.076923076923077"/>
    <n v="830.48582995951415"/>
    <n v="830.48582995951415"/>
    <n v="64.497991967871485"/>
    <d v="2014-02-16T00:00:00"/>
    <s v="Unique"/>
  </r>
  <r>
    <n v="10432"/>
    <n v="1974"/>
    <s v="Graduation"/>
    <s v="Divorced"/>
    <n v="19346"/>
    <n v="1"/>
    <n v="0"/>
    <d v="2014-01-30T00:00:00"/>
    <n v="26"/>
    <n v="2"/>
    <n v="0"/>
    <n v="9"/>
    <n v="3"/>
    <n v="6"/>
    <n v="2"/>
    <x v="95"/>
    <x v="0"/>
    <n v="9"/>
    <n v="3"/>
    <n v="6"/>
    <n v="2"/>
    <n v="1"/>
    <n v="1"/>
    <n v="0"/>
    <n v="3"/>
    <n v="8"/>
    <n v="0"/>
    <n v="0"/>
    <n v="0"/>
    <n v="0"/>
    <n v="0"/>
    <n v="0"/>
    <n v="0"/>
    <x v="2"/>
    <n v="22"/>
    <n v="3.6666666666666665"/>
    <n v="4.4000000000000004"/>
    <m/>
    <n v="5"/>
    <n v="247"/>
    <m/>
    <n v="20"/>
    <n v="4"/>
    <n v="1"/>
    <n v="1"/>
    <s v="411"/>
    <s v="Potential Loyalists"/>
    <m/>
    <n v="247"/>
    <n v="0.67671232876712328"/>
    <n v="7.3886639676113361"/>
    <n v="32.51012145748988"/>
    <n v="32.51012145748988"/>
    <n v="197.89156626506025"/>
    <d v="2014-02-25T00:00:00"/>
    <s v="Unique"/>
  </r>
  <r>
    <n v="6424"/>
    <n v="1977"/>
    <s v="Graduation"/>
    <s v="Together"/>
    <n v="33178"/>
    <n v="1"/>
    <n v="0"/>
    <d v="2014-01-30T00:00:00"/>
    <n v="9"/>
    <n v="12"/>
    <n v="6"/>
    <n v="2"/>
    <n v="11"/>
    <n v="2"/>
    <n v="16"/>
    <x v="276"/>
    <x v="43"/>
    <n v="2"/>
    <n v="11"/>
    <n v="2"/>
    <n v="16"/>
    <n v="1"/>
    <n v="1"/>
    <n v="0"/>
    <n v="3"/>
    <n v="4"/>
    <n v="0"/>
    <n v="0"/>
    <n v="0"/>
    <n v="0"/>
    <n v="0"/>
    <n v="0"/>
    <n v="0"/>
    <x v="0"/>
    <n v="49"/>
    <n v="8.1666666666666661"/>
    <n v="9.8000000000000007"/>
    <m/>
    <n v="5"/>
    <n v="247"/>
    <m/>
    <n v="20"/>
    <n v="5"/>
    <n v="1"/>
    <n v="1"/>
    <s v="511"/>
    <s v="Others"/>
    <m/>
    <n v="247"/>
    <n v="0.67671232876712328"/>
    <n v="7.3886639676113361"/>
    <n v="72.408906882591097"/>
    <n v="72.408906882591097"/>
    <n v="1788.2056451612905"/>
    <d v="2014-02-08T00:00:00"/>
    <s v="Unique"/>
  </r>
  <r>
    <n v="4603"/>
    <n v="1960"/>
    <s v="PhD"/>
    <s v="Married"/>
    <n v="65695"/>
    <n v="0"/>
    <n v="1"/>
    <d v="2014-01-31T00:00:00"/>
    <n v="50"/>
    <n v="371"/>
    <n v="32"/>
    <n v="189"/>
    <n v="0"/>
    <n v="58"/>
    <n v="6"/>
    <x v="123"/>
    <x v="64"/>
    <n v="189"/>
    <s v=""/>
    <n v="58"/>
    <n v="6"/>
    <n v="2"/>
    <n v="5"/>
    <n v="4"/>
    <n v="10"/>
    <n v="4"/>
    <n v="0"/>
    <n v="0"/>
    <n v="0"/>
    <n v="0"/>
    <n v="0"/>
    <n v="0"/>
    <n v="0"/>
    <x v="0"/>
    <n v="656"/>
    <n v="109.33333333333333"/>
    <n v="31.238095238095237"/>
    <m/>
    <n v="21"/>
    <n v="246"/>
    <m/>
    <n v="9.5238095238095237"/>
    <n v="3"/>
    <n v="4"/>
    <n v="4"/>
    <s v="344"/>
    <s v="Needs Attention"/>
    <m/>
    <n v="246"/>
    <n v="0.67397260273972603"/>
    <n v="31.158536585365852"/>
    <n v="973.33333333333326"/>
    <n v="973.33333333333337"/>
    <n v="32.51012145748988"/>
    <d v="2014-03-22T00:00:00"/>
    <s v="Unique"/>
  </r>
  <r>
    <n v="8749"/>
    <n v="1984"/>
    <s v="Graduation"/>
    <s v="Together"/>
    <n v="37235"/>
    <n v="1"/>
    <n v="0"/>
    <d v="2014-02-01T00:00:00"/>
    <n v="68"/>
    <n v="20"/>
    <n v="2"/>
    <n v="9"/>
    <n v="4"/>
    <n v="6"/>
    <n v="20"/>
    <x v="378"/>
    <x v="12"/>
    <n v="9"/>
    <n v="4"/>
    <n v="6"/>
    <n v="20"/>
    <n v="1"/>
    <n v="1"/>
    <n v="1"/>
    <n v="2"/>
    <n v="4"/>
    <n v="0"/>
    <n v="0"/>
    <n v="0"/>
    <n v="0"/>
    <n v="0"/>
    <n v="0"/>
    <n v="0"/>
    <x v="0"/>
    <n v="61"/>
    <n v="10.166666666666666"/>
    <n v="12.2"/>
    <m/>
    <n v="5"/>
    <n v="245"/>
    <m/>
    <n v="20"/>
    <n v="2"/>
    <n v="1"/>
    <n v="2"/>
    <s v="212"/>
    <s v="About to Sleep"/>
    <m/>
    <n v="245"/>
    <n v="0.67123287671232879"/>
    <n v="7.4489795918367347"/>
    <n v="90.877551020408163"/>
    <n v="90.877551020408163"/>
    <n v="137.42914979757086"/>
    <d v="2014-04-10T00:00:00"/>
    <s v="Unique"/>
  </r>
  <r>
    <n v="2295"/>
    <n v="1954"/>
    <s v="PhD"/>
    <s v="Married"/>
    <n v="62670"/>
    <n v="0"/>
    <n v="1"/>
    <d v="2014-02-02T00:00:00"/>
    <n v="57"/>
    <n v="539"/>
    <n v="30"/>
    <n v="92"/>
    <n v="80"/>
    <n v="46"/>
    <n v="38"/>
    <x v="226"/>
    <x v="78"/>
    <n v="92"/>
    <n v="80"/>
    <n v="46"/>
    <n v="38"/>
    <n v="1"/>
    <n v="5"/>
    <n v="3"/>
    <n v="13"/>
    <n v="3"/>
    <n v="0"/>
    <n v="0"/>
    <n v="0"/>
    <n v="0"/>
    <n v="0"/>
    <n v="0"/>
    <n v="0"/>
    <x v="3"/>
    <n v="825"/>
    <n v="137.5"/>
    <n v="37.5"/>
    <m/>
    <n v="22"/>
    <n v="244"/>
    <m/>
    <n v="4.5454545454545459"/>
    <n v="3"/>
    <n v="4"/>
    <n v="4"/>
    <s v="344"/>
    <s v="Needs Attention"/>
    <m/>
    <n v="244"/>
    <n v="0.66849315068493154"/>
    <n v="32.909836065573771"/>
    <n v="1234.1188524590164"/>
    <n v="1234.1188524590164"/>
    <n v="72.408906882591097"/>
    <d v="2014-03-31T00:00:00"/>
    <s v="Unique"/>
  </r>
  <r>
    <n v="498"/>
    <n v="1970"/>
    <s v="Graduation"/>
    <s v="Single"/>
    <n v="30015"/>
    <n v="1"/>
    <n v="0"/>
    <d v="2014-02-02T00:00:00"/>
    <n v="28"/>
    <n v="25"/>
    <n v="0"/>
    <n v="22"/>
    <n v="2"/>
    <n v="3"/>
    <n v="5"/>
    <x v="362"/>
    <x v="0"/>
    <n v="22"/>
    <n v="2"/>
    <n v="3"/>
    <n v="5"/>
    <n v="2"/>
    <n v="1"/>
    <n v="0"/>
    <n v="4"/>
    <n v="5"/>
    <n v="0"/>
    <n v="0"/>
    <n v="0"/>
    <n v="0"/>
    <n v="0"/>
    <n v="0"/>
    <n v="0"/>
    <x v="0"/>
    <n v="57"/>
    <n v="9.5"/>
    <n v="8.1428571428571423"/>
    <m/>
    <n v="7"/>
    <n v="244"/>
    <m/>
    <n v="28.571428571428569"/>
    <n v="4"/>
    <n v="1"/>
    <n v="2"/>
    <s v="412"/>
    <s v="Potential Loyalists"/>
    <m/>
    <n v="244"/>
    <n v="0.66849315068493154"/>
    <n v="10.471311475409836"/>
    <n v="85.266393442622942"/>
    <n v="85.266393442622942"/>
    <n v="973.33333333333337"/>
    <d v="2014-03-02T00:00:00"/>
    <s v="Unique"/>
  </r>
  <r>
    <n v="10981"/>
    <n v="1988"/>
    <s v="Graduation"/>
    <s v="Married"/>
    <n v="84219"/>
    <n v="0"/>
    <n v="0"/>
    <d v="2014-02-02T00:00:00"/>
    <n v="27"/>
    <n v="434"/>
    <n v="137"/>
    <n v="400"/>
    <n v="45"/>
    <n v="137"/>
    <n v="45"/>
    <x v="707"/>
    <x v="104"/>
    <n v="400"/>
    <n v="45"/>
    <n v="137"/>
    <n v="45"/>
    <n v="1"/>
    <n v="3"/>
    <n v="4"/>
    <n v="10"/>
    <n v="1"/>
    <n v="0"/>
    <n v="0"/>
    <n v="0"/>
    <n v="0"/>
    <n v="0"/>
    <n v="0"/>
    <n v="0"/>
    <x v="3"/>
    <n v="1198"/>
    <n v="199.66666666666666"/>
    <n v="66.555555555555557"/>
    <m/>
    <n v="18"/>
    <n v="244"/>
    <m/>
    <n v="5.5555555555555554"/>
    <n v="4"/>
    <n v="4"/>
    <n v="5"/>
    <s v="445"/>
    <s v="Big Spenders"/>
    <m/>
    <n v="244"/>
    <n v="0.66849315068493154"/>
    <n v="26.92622950819672"/>
    <n v="1792.0901639344261"/>
    <n v="1792.0901639344261"/>
    <n v="50.860655737704917"/>
    <d v="2014-03-01T00:00:00"/>
    <s v="Unique"/>
  </r>
  <r>
    <n v="486"/>
    <n v="1988"/>
    <s v="Graduation"/>
    <s v="Married"/>
    <n v="84219"/>
    <n v="0"/>
    <n v="0"/>
    <d v="2014-02-02T00:00:00"/>
    <n v="27"/>
    <n v="434"/>
    <n v="137"/>
    <n v="400"/>
    <n v="45"/>
    <n v="137"/>
    <n v="45"/>
    <x v="707"/>
    <x v="104"/>
    <n v="400"/>
    <n v="45"/>
    <n v="137"/>
    <n v="45"/>
    <n v="1"/>
    <n v="3"/>
    <n v="4"/>
    <n v="10"/>
    <n v="1"/>
    <n v="0"/>
    <n v="0"/>
    <n v="0"/>
    <n v="0"/>
    <n v="0"/>
    <n v="0"/>
    <n v="0"/>
    <x v="2"/>
    <n v="1198"/>
    <n v="199.66666666666666"/>
    <n v="66.555555555555557"/>
    <m/>
    <n v="18"/>
    <n v="244"/>
    <m/>
    <n v="5.5555555555555554"/>
    <n v="4"/>
    <n v="4"/>
    <n v="5"/>
    <s v="445"/>
    <s v="Big Spenders"/>
    <m/>
    <n v="244"/>
    <n v="0.66849315068493154"/>
    <n v="26.92622950819672"/>
    <n v="1792.0901639344261"/>
    <n v="1792.0901639344261"/>
    <n v="90.877551020408163"/>
    <d v="2014-03-01T00:00:00"/>
    <s v="Unique"/>
  </r>
  <r>
    <n v="5010"/>
    <n v="1988"/>
    <s v="Graduation"/>
    <s v="Single"/>
    <n v="25008"/>
    <n v="1"/>
    <n v="0"/>
    <d v="2014-02-02T00:00:00"/>
    <n v="72"/>
    <n v="2"/>
    <n v="8"/>
    <n v="8"/>
    <n v="6"/>
    <n v="1"/>
    <n v="9"/>
    <x v="95"/>
    <x v="14"/>
    <n v="8"/>
    <n v="6"/>
    <n v="1"/>
    <n v="9"/>
    <n v="2"/>
    <n v="1"/>
    <n v="0"/>
    <n v="3"/>
    <n v="8"/>
    <n v="0"/>
    <n v="0"/>
    <n v="0"/>
    <n v="0"/>
    <n v="0"/>
    <n v="0"/>
    <n v="0"/>
    <x v="0"/>
    <n v="34"/>
    <n v="5.666666666666667"/>
    <n v="5.666666666666667"/>
    <m/>
    <n v="6"/>
    <n v="244"/>
    <m/>
    <n v="33.333333333333329"/>
    <n v="2"/>
    <n v="1"/>
    <n v="1"/>
    <s v="211"/>
    <s v="About to Sleep"/>
    <m/>
    <n v="244"/>
    <n v="0.66849315068493154"/>
    <n v="8.9754098360655732"/>
    <n v="50.860655737704917"/>
    <n v="50.860655737704917"/>
    <n v="830.48582995951415"/>
    <d v="2014-04-15T00:00:00"/>
    <s v="Unique"/>
  </r>
  <r>
    <n v="10286"/>
    <n v="1962"/>
    <s v="Graduation"/>
    <s v="Married"/>
    <n v="83715"/>
    <n v="0"/>
    <n v="0"/>
    <d v="2014-02-03T00:00:00"/>
    <n v="2"/>
    <n v="318"/>
    <n v="8"/>
    <n v="407"/>
    <n v="150"/>
    <n v="35"/>
    <n v="8"/>
    <x v="580"/>
    <x v="14"/>
    <n v="407"/>
    <n v="150"/>
    <n v="35"/>
    <n v="8"/>
    <n v="1"/>
    <n v="2"/>
    <n v="8"/>
    <n v="13"/>
    <n v="0"/>
    <n v="0"/>
    <n v="0"/>
    <n v="0"/>
    <n v="0"/>
    <n v="0"/>
    <n v="0"/>
    <n v="0"/>
    <x v="3"/>
    <n v="926"/>
    <n v="154.33333333333334"/>
    <n v="38.583333333333336"/>
    <m/>
    <n v="24"/>
    <n v="243"/>
    <m/>
    <n v="4.1666666666666661"/>
    <n v="5"/>
    <n v="5"/>
    <n v="4"/>
    <s v="554"/>
    <s v="Loyal Customers"/>
    <m/>
    <n v="243"/>
    <n v="0.66575342465753429"/>
    <n v="36.049382716049379"/>
    <n v="1390.9053497942386"/>
    <n v="1390.9053497942386"/>
    <n v="1234.1188524590164"/>
    <d v="2014-02-05T00:00:00"/>
    <s v="Unique"/>
  </r>
  <r>
    <n v="3066"/>
    <n v="1975"/>
    <s v="PhD"/>
    <s v="Together"/>
    <n v="61905"/>
    <n v="0"/>
    <n v="1"/>
    <d v="2014-02-04T00:00:00"/>
    <n v="2"/>
    <n v="167"/>
    <n v="0"/>
    <n v="43"/>
    <n v="6"/>
    <n v="2"/>
    <n v="13"/>
    <x v="80"/>
    <x v="0"/>
    <n v="43"/>
    <n v="6"/>
    <n v="2"/>
    <n v="13"/>
    <n v="2"/>
    <n v="4"/>
    <n v="2"/>
    <n v="4"/>
    <n v="5"/>
    <n v="0"/>
    <n v="0"/>
    <n v="0"/>
    <n v="0"/>
    <n v="0"/>
    <n v="0"/>
    <n v="0"/>
    <x v="3"/>
    <n v="231"/>
    <n v="38.5"/>
    <n v="19.25"/>
    <m/>
    <n v="12"/>
    <n v="242"/>
    <m/>
    <n v="16.666666666666664"/>
    <n v="5"/>
    <n v="2"/>
    <n v="3"/>
    <s v="523"/>
    <s v="Others"/>
    <m/>
    <n v="242"/>
    <n v="0.66301369863013704"/>
    <n v="18.099173553719005"/>
    <n v="348.40909090909088"/>
    <n v="348.40909090909088"/>
    <n v="85.266393442622942"/>
    <d v="2014-02-06T00:00:00"/>
    <s v="Unique"/>
  </r>
  <r>
    <n v="7861"/>
    <n v="1952"/>
    <s v="Master"/>
    <s v="Married"/>
    <n v="77027"/>
    <n v="0"/>
    <n v="1"/>
    <d v="2014-02-05T00:00:00"/>
    <n v="23"/>
    <n v="820"/>
    <n v="57"/>
    <n v="242"/>
    <n v="45"/>
    <n v="0"/>
    <n v="11"/>
    <x v="708"/>
    <x v="99"/>
    <n v="242"/>
    <n v="45"/>
    <s v=""/>
    <n v="11"/>
    <n v="2"/>
    <n v="8"/>
    <n v="3"/>
    <n v="6"/>
    <n v="4"/>
    <n v="0"/>
    <n v="0"/>
    <n v="0"/>
    <n v="0"/>
    <n v="0"/>
    <n v="0"/>
    <n v="0"/>
    <x v="0"/>
    <n v="1175"/>
    <n v="195.83333333333334"/>
    <n v="61.842105263157897"/>
    <m/>
    <n v="19"/>
    <n v="241"/>
    <m/>
    <n v="10.526315789473683"/>
    <n v="4"/>
    <n v="4"/>
    <n v="4"/>
    <s v="444"/>
    <s v="Potential Loyalists"/>
    <m/>
    <n v="241"/>
    <n v="0.66027397260273968"/>
    <n v="28.775933609958507"/>
    <n v="1779.5643153526971"/>
    <n v="1779.5643153526971"/>
    <n v="1390.9053497942386"/>
    <d v="2014-02-28T00:00:00"/>
    <s v="Unique"/>
  </r>
  <r>
    <n v="10469"/>
    <n v="1981"/>
    <s v="Graduation"/>
    <s v="Together"/>
    <n v="88325"/>
    <n v="0"/>
    <n v="0"/>
    <d v="2014-02-05T00:00:00"/>
    <n v="42"/>
    <n v="519"/>
    <n v="71"/>
    <n v="860"/>
    <n v="93"/>
    <n v="27"/>
    <n v="53"/>
    <x v="613"/>
    <x v="33"/>
    <n v="860"/>
    <n v="93"/>
    <n v="27"/>
    <n v="53"/>
    <n v="1"/>
    <n v="6"/>
    <n v="2"/>
    <n v="9"/>
    <n v="2"/>
    <n v="0"/>
    <n v="0"/>
    <n v="0"/>
    <n v="0"/>
    <n v="0"/>
    <n v="0"/>
    <n v="0"/>
    <x v="6"/>
    <n v="1623"/>
    <n v="270.5"/>
    <n v="90.166666666666671"/>
    <m/>
    <n v="18"/>
    <n v="241"/>
    <m/>
    <n v="5.5555555555555554"/>
    <n v="3"/>
    <n v="4"/>
    <n v="5"/>
    <s v="345"/>
    <s v="Big Spenders"/>
    <m/>
    <n v="241"/>
    <n v="0.66027397260273968"/>
    <n v="27.261410788381745"/>
    <n v="2458.0705394190877"/>
    <n v="2458.0705394190873"/>
    <n v="1792.0901639344261"/>
    <d v="2014-03-19T00:00:00"/>
    <s v="Unique"/>
  </r>
  <r>
    <n v="10680"/>
    <n v="1986"/>
    <s v="Graduation"/>
    <s v="Together"/>
    <n v="33235"/>
    <n v="1"/>
    <n v="0"/>
    <d v="2014-02-05T00:00:00"/>
    <n v="71"/>
    <n v="45"/>
    <n v="0"/>
    <n v="16"/>
    <n v="2"/>
    <n v="1"/>
    <n v="6"/>
    <x v="57"/>
    <x v="0"/>
    <n v="16"/>
    <n v="2"/>
    <n v="1"/>
    <n v="6"/>
    <n v="1"/>
    <n v="3"/>
    <n v="0"/>
    <n v="3"/>
    <n v="7"/>
    <n v="0"/>
    <n v="0"/>
    <n v="0"/>
    <n v="0"/>
    <n v="0"/>
    <n v="0"/>
    <n v="0"/>
    <x v="0"/>
    <n v="70"/>
    <n v="11.666666666666666"/>
    <n v="10"/>
    <m/>
    <n v="7"/>
    <n v="241"/>
    <m/>
    <n v="14.285714285714285"/>
    <n v="2"/>
    <n v="1"/>
    <n v="2"/>
    <s v="212"/>
    <s v="About to Sleep"/>
    <m/>
    <n v="241"/>
    <n v="0.66027397260273968"/>
    <n v="10.601659751037346"/>
    <n v="106.01659751037346"/>
    <n v="106.01659751037346"/>
    <n v="1792.0901639344261"/>
    <d v="2014-04-17T00:00:00"/>
    <s v="Unique"/>
  </r>
  <r>
    <n v="2666"/>
    <n v="1972"/>
    <s v="Master"/>
    <s v="Married"/>
    <n v="76234"/>
    <n v="0"/>
    <n v="1"/>
    <d v="2014-02-06T00:00:00"/>
    <n v="21"/>
    <n v="519"/>
    <n v="50"/>
    <n v="167"/>
    <n v="130"/>
    <n v="0"/>
    <n v="41"/>
    <x v="613"/>
    <x v="21"/>
    <n v="167"/>
    <n v="130"/>
    <s v=""/>
    <n v="41"/>
    <n v="1"/>
    <n v="8"/>
    <n v="3"/>
    <n v="11"/>
    <n v="3"/>
    <n v="0"/>
    <n v="0"/>
    <n v="0"/>
    <n v="1"/>
    <n v="0"/>
    <n v="0"/>
    <n v="0"/>
    <x v="2"/>
    <n v="907"/>
    <n v="151.16666666666666"/>
    <n v="39.434782608695649"/>
    <m/>
    <n v="23"/>
    <n v="240"/>
    <m/>
    <n v="4.3478260869565215"/>
    <n v="4"/>
    <n v="5"/>
    <n v="4"/>
    <s v="454"/>
    <s v="Frequent Buyers"/>
    <m/>
    <n v="240"/>
    <n v="0.65753424657534243"/>
    <n v="34.979166666666671"/>
    <n v="1379.3958333333335"/>
    <n v="1379.3958333333335"/>
    <n v="106.01659751037346"/>
    <d v="2014-02-27T00:00:00"/>
    <s v="Unique"/>
  </r>
  <r>
    <n v="1139"/>
    <n v="1984"/>
    <s v="PhD"/>
    <s v="Married"/>
    <n v="73356"/>
    <n v="0"/>
    <n v="0"/>
    <d v="2014-02-06T00:00:00"/>
    <n v="56"/>
    <n v="1050"/>
    <n v="14"/>
    <n v="322"/>
    <n v="0"/>
    <n v="14"/>
    <n v="112"/>
    <x v="365"/>
    <x v="67"/>
    <n v="322"/>
    <s v=""/>
    <n v="14"/>
    <n v="112"/>
    <n v="1"/>
    <n v="5"/>
    <n v="11"/>
    <n v="5"/>
    <n v="2"/>
    <n v="1"/>
    <n v="0"/>
    <n v="1"/>
    <n v="0"/>
    <n v="1"/>
    <n v="1"/>
    <n v="0"/>
    <x v="0"/>
    <n v="1512"/>
    <n v="252"/>
    <n v="68.727272727272734"/>
    <m/>
    <n v="22"/>
    <n v="240"/>
    <m/>
    <n v="4.5454545454545459"/>
    <n v="3"/>
    <n v="4"/>
    <n v="5"/>
    <s v="345"/>
    <s v="Big Spenders"/>
    <m/>
    <n v="240"/>
    <n v="0.65753424657534243"/>
    <n v="33.458333333333336"/>
    <n v="2299.5000000000005"/>
    <n v="2299.5"/>
    <n v="348.40909090909088"/>
    <d v="2014-04-03T00:00:00"/>
    <s v="Unique"/>
  </r>
  <r>
    <n v="10281"/>
    <n v="1970"/>
    <s v="Graduation"/>
    <s v="Divorced"/>
    <n v="64713"/>
    <n v="1"/>
    <n v="0"/>
    <d v="2014-02-07T00:00:00"/>
    <n v="11"/>
    <n v="180"/>
    <n v="60"/>
    <n v="241"/>
    <n v="13"/>
    <n v="54"/>
    <n v="54"/>
    <x v="540"/>
    <x v="118"/>
    <n v="241"/>
    <n v="13"/>
    <n v="54"/>
    <n v="54"/>
    <n v="2"/>
    <n v="5"/>
    <n v="5"/>
    <n v="7"/>
    <n v="4"/>
    <n v="0"/>
    <n v="0"/>
    <n v="0"/>
    <n v="0"/>
    <n v="0"/>
    <n v="1"/>
    <n v="0"/>
    <x v="4"/>
    <n v="602"/>
    <n v="100.33333333333333"/>
    <n v="31.684210526315791"/>
    <m/>
    <n v="19"/>
    <n v="239"/>
    <m/>
    <n v="10.526315789473683"/>
    <n v="5"/>
    <n v="4"/>
    <n v="3"/>
    <s v="543"/>
    <s v="Loyal Customers"/>
    <m/>
    <n v="239"/>
    <n v="0.65479452054794518"/>
    <n v="29.01673640167364"/>
    <n v="919.37238493723851"/>
    <n v="919.37238493723851"/>
    <n v="9.1631799163179917"/>
    <d v="2014-02-18T00:00:00"/>
    <s v="Unique"/>
  </r>
  <r>
    <n v="9240"/>
    <n v="1971"/>
    <s v="PhD"/>
    <s v="Single"/>
    <n v="60504"/>
    <n v="0"/>
    <n v="1"/>
    <d v="2014-02-07T00:00:00"/>
    <n v="73"/>
    <n v="458"/>
    <n v="0"/>
    <n v="24"/>
    <n v="6"/>
    <n v="4"/>
    <n v="34"/>
    <x v="709"/>
    <x v="0"/>
    <n v="24"/>
    <n v="6"/>
    <n v="4"/>
    <n v="34"/>
    <n v="2"/>
    <n v="6"/>
    <n v="2"/>
    <n v="8"/>
    <n v="6"/>
    <n v="0"/>
    <n v="0"/>
    <n v="0"/>
    <n v="0"/>
    <n v="0"/>
    <n v="0"/>
    <n v="0"/>
    <x v="0"/>
    <n v="526"/>
    <n v="87.666666666666671"/>
    <n v="29.222222222222221"/>
    <m/>
    <n v="18"/>
    <n v="239"/>
    <m/>
    <n v="11.111111111111111"/>
    <n v="2"/>
    <n v="4"/>
    <n v="3"/>
    <s v="243"/>
    <s v="About to Sleep"/>
    <m/>
    <n v="239"/>
    <n v="0.65479452054794518"/>
    <n v="27.489539748953977"/>
    <n v="803.305439330544"/>
    <n v="803.305439330544"/>
    <n v="1379.3958333333335"/>
    <d v="2014-04-21T00:00:00"/>
    <s v="Unique"/>
  </r>
  <r>
    <n v="2589"/>
    <n v="1972"/>
    <s v="Graduation"/>
    <s v="Divorced"/>
    <n v="26759"/>
    <n v="1"/>
    <n v="0"/>
    <d v="2014-02-07T00:00:00"/>
    <n v="65"/>
    <n v="25"/>
    <n v="3"/>
    <n v="16"/>
    <n v="8"/>
    <n v="5"/>
    <n v="2"/>
    <x v="362"/>
    <x v="8"/>
    <n v="16"/>
    <n v="8"/>
    <n v="5"/>
    <n v="2"/>
    <n v="2"/>
    <n v="2"/>
    <n v="1"/>
    <n v="3"/>
    <n v="6"/>
    <n v="0"/>
    <n v="0"/>
    <n v="0"/>
    <n v="0"/>
    <n v="0"/>
    <n v="0"/>
    <n v="0"/>
    <x v="4"/>
    <n v="59"/>
    <n v="9.8333333333333339"/>
    <n v="7.375"/>
    <m/>
    <n v="8"/>
    <n v="239"/>
    <m/>
    <n v="25"/>
    <n v="2"/>
    <n v="2"/>
    <n v="2"/>
    <s v="222"/>
    <s v="About to Sleep"/>
    <m/>
    <n v="239"/>
    <n v="0.65479452054794518"/>
    <n v="12.217573221757323"/>
    <n v="90.104602510460253"/>
    <n v="90.104602510460253"/>
    <n v="128.28451882845189"/>
    <d v="2014-04-13T00:00:00"/>
    <s v="Unique"/>
  </r>
  <r>
    <n v="5555"/>
    <n v="1975"/>
    <s v="Graduation"/>
    <s v="Divorced"/>
    <n v="153924"/>
    <n v="0"/>
    <n v="0"/>
    <d v="2014-02-07T00:00:00"/>
    <n v="81"/>
    <n v="1"/>
    <n v="1"/>
    <n v="1"/>
    <n v="1"/>
    <n v="1"/>
    <n v="1"/>
    <x v="42"/>
    <x v="5"/>
    <n v="1"/>
    <n v="1"/>
    <n v="1"/>
    <n v="1"/>
    <n v="0"/>
    <n v="0"/>
    <n v="0"/>
    <n v="0"/>
    <n v="0"/>
    <n v="0"/>
    <n v="0"/>
    <n v="0"/>
    <n v="0"/>
    <n v="0"/>
    <n v="0"/>
    <n v="0"/>
    <x v="0"/>
    <n v="6"/>
    <n v="1"/>
    <n v="0"/>
    <m/>
    <n v="0"/>
    <n v="239"/>
    <m/>
    <e v="#DIV/0!"/>
    <n v="1"/>
    <n v="0"/>
    <n v="0"/>
    <s v="100"/>
    <s v="Lost"/>
    <m/>
    <n v="239"/>
    <n v="0.65479452054794518"/>
    <n v="0"/>
    <n v="0"/>
    <n v="9.1631799163179917"/>
    <n v="2299.5"/>
    <d v="2014-04-29T00:00:00"/>
    <s v="Unique"/>
  </r>
  <r>
    <n v="1998"/>
    <n v="1976"/>
    <s v="Graduation"/>
    <s v="Single"/>
    <n v="37697"/>
    <n v="1"/>
    <n v="0"/>
    <d v="2014-02-07T00:00:00"/>
    <n v="82"/>
    <n v="34"/>
    <n v="6"/>
    <n v="21"/>
    <n v="11"/>
    <n v="4"/>
    <n v="8"/>
    <x v="221"/>
    <x v="43"/>
    <n v="21"/>
    <n v="11"/>
    <n v="4"/>
    <n v="8"/>
    <n v="1"/>
    <n v="2"/>
    <n v="1"/>
    <n v="3"/>
    <n v="6"/>
    <n v="0"/>
    <n v="0"/>
    <n v="0"/>
    <n v="0"/>
    <n v="0"/>
    <n v="0"/>
    <n v="0"/>
    <x v="6"/>
    <n v="84"/>
    <n v="14"/>
    <n v="12"/>
    <m/>
    <n v="7"/>
    <n v="239"/>
    <m/>
    <n v="14.285714285714285"/>
    <n v="1"/>
    <n v="1"/>
    <n v="2"/>
    <s v="112"/>
    <s v="Lost"/>
    <m/>
    <n v="239"/>
    <n v="0.65479452054794518"/>
    <n v="10.690376569037657"/>
    <n v="128.28451882845189"/>
    <n v="128.28451882845189"/>
    <n v="1779.5643153526971"/>
    <d v="2014-04-30T00:00:00"/>
    <s v="Unique"/>
  </r>
  <r>
    <n v="1250"/>
    <n v="1976"/>
    <s v="Graduation"/>
    <s v="Single"/>
    <n v="37697"/>
    <n v="1"/>
    <n v="0"/>
    <d v="2014-02-07T00:00:00"/>
    <n v="82"/>
    <n v="34"/>
    <n v="6"/>
    <n v="21"/>
    <n v="11"/>
    <n v="4"/>
    <n v="8"/>
    <x v="221"/>
    <x v="43"/>
    <n v="21"/>
    <n v="11"/>
    <n v="4"/>
    <n v="8"/>
    <n v="1"/>
    <n v="2"/>
    <n v="1"/>
    <n v="3"/>
    <n v="6"/>
    <n v="0"/>
    <n v="0"/>
    <n v="0"/>
    <n v="0"/>
    <n v="0"/>
    <n v="0"/>
    <n v="0"/>
    <x v="0"/>
    <n v="84"/>
    <n v="14"/>
    <n v="12"/>
    <m/>
    <n v="7"/>
    <n v="239"/>
    <m/>
    <n v="14.285714285714285"/>
    <n v="1"/>
    <n v="1"/>
    <n v="2"/>
    <s v="112"/>
    <s v="Lost"/>
    <m/>
    <n v="239"/>
    <n v="0.65479452054794518"/>
    <n v="10.690376569037657"/>
    <n v="128.28451882845189"/>
    <n v="128.28451882845189"/>
    <n v="2458.0705394190873"/>
    <d v="2014-04-30T00:00:00"/>
    <s v="Unique"/>
  </r>
  <r>
    <n v="9612"/>
    <n v="1987"/>
    <s v="2n Cycle"/>
    <s v="Single"/>
    <n v="23830"/>
    <n v="0"/>
    <n v="0"/>
    <d v="2014-02-07T00:00:00"/>
    <n v="3"/>
    <n v="1"/>
    <n v="8"/>
    <n v="6"/>
    <n v="4"/>
    <n v="8"/>
    <n v="16"/>
    <x v="42"/>
    <x v="14"/>
    <n v="6"/>
    <n v="4"/>
    <n v="8"/>
    <n v="16"/>
    <n v="1"/>
    <n v="1"/>
    <n v="0"/>
    <n v="3"/>
    <n v="7"/>
    <n v="0"/>
    <n v="0"/>
    <n v="0"/>
    <n v="0"/>
    <n v="0"/>
    <n v="0"/>
    <n v="0"/>
    <x v="0"/>
    <n v="43"/>
    <n v="7.166666666666667"/>
    <n v="8.6"/>
    <m/>
    <n v="5"/>
    <n v="239"/>
    <m/>
    <n v="20"/>
    <n v="5"/>
    <n v="1"/>
    <n v="1"/>
    <s v="511"/>
    <s v="Others"/>
    <m/>
    <n v="239"/>
    <n v="0.65479452054794518"/>
    <n v="7.6359832635983267"/>
    <n v="65.669456066945614"/>
    <n v="65.669456066945614"/>
    <n v="803.305439330544"/>
    <d v="2014-02-10T00:00:00"/>
    <s v="Unique"/>
  </r>
  <r>
    <n v="7196"/>
    <n v="1950"/>
    <s v="PhD"/>
    <s v="Married"/>
    <n v="41145"/>
    <n v="1"/>
    <n v="1"/>
    <d v="2014-02-08T00:00:00"/>
    <n v="20"/>
    <n v="9"/>
    <n v="0"/>
    <n v="3"/>
    <n v="0"/>
    <n v="0"/>
    <n v="1"/>
    <x v="6"/>
    <x v="0"/>
    <n v="3"/>
    <s v=""/>
    <s v=""/>
    <n v="1"/>
    <n v="1"/>
    <n v="0"/>
    <n v="0"/>
    <n v="3"/>
    <n v="3"/>
    <n v="0"/>
    <n v="0"/>
    <n v="0"/>
    <n v="0"/>
    <n v="0"/>
    <n v="0"/>
    <n v="0"/>
    <x v="2"/>
    <n v="13"/>
    <n v="2.1666666666666665"/>
    <n v="3.25"/>
    <m/>
    <n v="4"/>
    <n v="238"/>
    <m/>
    <n v="25"/>
    <n v="4"/>
    <n v="1"/>
    <n v="1"/>
    <s v="411"/>
    <s v="Potential Loyalists"/>
    <m/>
    <n v="238"/>
    <n v="0.65205479452054793"/>
    <n v="6.1344537815126055"/>
    <n v="19.936974789915968"/>
    <n v="19.936974789915968"/>
    <n v="90.104602510460253"/>
    <d v="2014-02-28T00:00:00"/>
    <s v="Unique"/>
  </r>
  <r>
    <n v="8275"/>
    <n v="1965"/>
    <s v="PhD"/>
    <s v="Divorced"/>
    <n v="47025"/>
    <n v="1"/>
    <n v="1"/>
    <d v="2014-02-09T00:00:00"/>
    <n v="6"/>
    <n v="16"/>
    <n v="0"/>
    <n v="3"/>
    <n v="0"/>
    <n v="0"/>
    <n v="1"/>
    <x v="79"/>
    <x v="0"/>
    <n v="3"/>
    <s v=""/>
    <s v=""/>
    <n v="1"/>
    <n v="1"/>
    <n v="1"/>
    <n v="0"/>
    <n v="2"/>
    <n v="7"/>
    <n v="0"/>
    <n v="0"/>
    <n v="0"/>
    <n v="0"/>
    <n v="0"/>
    <n v="0"/>
    <n v="0"/>
    <x v="0"/>
    <n v="20"/>
    <n v="3.3333333333333335"/>
    <n v="5"/>
    <m/>
    <n v="4"/>
    <n v="237"/>
    <m/>
    <n v="25"/>
    <n v="5"/>
    <n v="1"/>
    <n v="1"/>
    <s v="511"/>
    <s v="Others"/>
    <m/>
    <n v="237"/>
    <n v="0.64931506849315068"/>
    <n v="6.1603375527426163"/>
    <n v="30.801687763713083"/>
    <n v="30.80168776371308"/>
    <n v="19.936974789915968"/>
    <d v="2014-02-15T00:00:00"/>
    <s v="Unique"/>
  </r>
  <r>
    <n v="10022"/>
    <n v="1973"/>
    <s v="PhD"/>
    <s v="Single"/>
    <n v="54466"/>
    <n v="1"/>
    <n v="1"/>
    <d v="2014-02-09T00:00:00"/>
    <n v="78"/>
    <n v="12"/>
    <n v="0"/>
    <n v="4"/>
    <n v="0"/>
    <n v="0"/>
    <n v="0"/>
    <x v="276"/>
    <x v="0"/>
    <n v="4"/>
    <s v=""/>
    <s v=""/>
    <s v=""/>
    <n v="1"/>
    <n v="1"/>
    <n v="0"/>
    <n v="2"/>
    <n v="5"/>
    <n v="0"/>
    <n v="0"/>
    <n v="0"/>
    <n v="0"/>
    <n v="0"/>
    <n v="0"/>
    <n v="0"/>
    <x v="0"/>
    <n v="16"/>
    <n v="2.6666666666666665"/>
    <n v="4"/>
    <m/>
    <n v="4"/>
    <n v="237"/>
    <m/>
    <n v="25"/>
    <n v="2"/>
    <n v="1"/>
    <n v="1"/>
    <s v="211"/>
    <s v="About to Sleep"/>
    <m/>
    <n v="237"/>
    <n v="0.64931506849315068"/>
    <n v="6.1603375527426163"/>
    <n v="24.641350210970465"/>
    <n v="24.641350210970465"/>
    <n v="919.37238493723851"/>
    <d v="2014-04-28T00:00:00"/>
    <s v="Unique"/>
  </r>
  <r>
    <n v="1307"/>
    <n v="1978"/>
    <s v="Graduation"/>
    <s v="Divorced"/>
    <n v="41986"/>
    <n v="0"/>
    <n v="1"/>
    <d v="2014-02-09T00:00:00"/>
    <n v="15"/>
    <n v="27"/>
    <n v="5"/>
    <n v="8"/>
    <n v="8"/>
    <n v="3"/>
    <n v="12"/>
    <x v="169"/>
    <x v="30"/>
    <n v="8"/>
    <n v="8"/>
    <n v="3"/>
    <n v="12"/>
    <n v="3"/>
    <n v="3"/>
    <n v="0"/>
    <n v="4"/>
    <n v="4"/>
    <n v="0"/>
    <n v="0"/>
    <n v="0"/>
    <n v="0"/>
    <n v="0"/>
    <n v="0"/>
    <n v="0"/>
    <x v="0"/>
    <n v="63"/>
    <n v="10.5"/>
    <n v="6.3"/>
    <m/>
    <n v="10"/>
    <n v="237"/>
    <m/>
    <n v="30"/>
    <n v="5"/>
    <n v="2"/>
    <n v="2"/>
    <s v="522"/>
    <s v="Others"/>
    <m/>
    <n v="237"/>
    <n v="0.64931506849315068"/>
    <n v="15.40084388185654"/>
    <n v="97.025316455696199"/>
    <n v="97.025316455696199"/>
    <n v="65.669456066945614"/>
    <d v="2014-02-24T00:00:00"/>
    <s v="Unique"/>
  </r>
  <r>
    <n v="9597"/>
    <n v="1969"/>
    <s v="Graduation"/>
    <s v="Married"/>
    <n v="73448"/>
    <n v="0"/>
    <n v="0"/>
    <d v="2014-02-10T00:00:00"/>
    <n v="10"/>
    <n v="236"/>
    <n v="106"/>
    <n v="189"/>
    <n v="23"/>
    <n v="41"/>
    <n v="130"/>
    <x v="710"/>
    <x v="117"/>
    <n v="189"/>
    <n v="23"/>
    <n v="41"/>
    <n v="130"/>
    <n v="1"/>
    <n v="7"/>
    <n v="2"/>
    <n v="9"/>
    <n v="4"/>
    <n v="0"/>
    <n v="0"/>
    <n v="0"/>
    <n v="0"/>
    <n v="0"/>
    <n v="0"/>
    <n v="0"/>
    <x v="2"/>
    <n v="725"/>
    <n v="120.83333333333333"/>
    <n v="38.157894736842103"/>
    <m/>
    <n v="19"/>
    <n v="236"/>
    <m/>
    <n v="5.2631578947368416"/>
    <n v="5"/>
    <n v="4"/>
    <n v="4"/>
    <s v="544"/>
    <s v="Loyal Customers"/>
    <m/>
    <n v="236"/>
    <n v="0.64657534246575343"/>
    <n v="29.385593220338983"/>
    <n v="1121.2923728813557"/>
    <n v="1121.292372881356"/>
    <n v="193.32627118644066"/>
    <d v="2014-02-20T00:00:00"/>
    <s v="Unique"/>
  </r>
  <r>
    <n v="8443"/>
    <n v="1972"/>
    <s v="Graduation"/>
    <s v="Single"/>
    <n v="24762"/>
    <n v="1"/>
    <n v="0"/>
    <d v="2014-02-10T00:00:00"/>
    <n v="16"/>
    <n v="6"/>
    <n v="10"/>
    <n v="12"/>
    <n v="3"/>
    <n v="15"/>
    <n v="40"/>
    <x v="167"/>
    <x v="17"/>
    <n v="12"/>
    <n v="3"/>
    <n v="15"/>
    <n v="40"/>
    <n v="3"/>
    <n v="3"/>
    <n v="1"/>
    <n v="2"/>
    <n v="8"/>
    <n v="0"/>
    <n v="0"/>
    <n v="1"/>
    <n v="0"/>
    <n v="0"/>
    <n v="1"/>
    <n v="0"/>
    <x v="3"/>
    <n v="86"/>
    <n v="14.333333333333334"/>
    <n v="9.5555555555555554"/>
    <m/>
    <n v="9"/>
    <n v="236"/>
    <m/>
    <n v="33.333333333333329"/>
    <n v="5"/>
    <n v="2"/>
    <n v="2"/>
    <s v="522"/>
    <s v="Others"/>
    <m/>
    <n v="236"/>
    <n v="0.64657534246575343"/>
    <n v="13.919491525423728"/>
    <n v="133.00847457627117"/>
    <n v="133.0084745762712"/>
    <n v="1777.0550847457628"/>
    <d v="2014-02-26T00:00:00"/>
    <s v="Unique"/>
  </r>
  <r>
    <n v="2008"/>
    <n v="1978"/>
    <s v="Graduation"/>
    <s v="Married"/>
    <n v="77583"/>
    <n v="0"/>
    <n v="0"/>
    <d v="2014-02-10T00:00:00"/>
    <n v="93"/>
    <n v="372"/>
    <n v="23"/>
    <n v="384"/>
    <n v="250"/>
    <n v="12"/>
    <n v="108"/>
    <x v="419"/>
    <x v="46"/>
    <n v="384"/>
    <n v="250"/>
    <n v="12"/>
    <n v="108"/>
    <n v="1"/>
    <n v="4"/>
    <n v="5"/>
    <n v="9"/>
    <n v="2"/>
    <n v="1"/>
    <n v="0"/>
    <n v="0"/>
    <n v="0"/>
    <n v="0"/>
    <n v="0"/>
    <n v="0"/>
    <x v="3"/>
    <n v="1149"/>
    <n v="191.5"/>
    <n v="60.473684210526315"/>
    <m/>
    <n v="19"/>
    <n v="236"/>
    <m/>
    <n v="5.2631578947368416"/>
    <n v="1"/>
    <n v="4"/>
    <n v="4"/>
    <s v="144"/>
    <s v="Lost"/>
    <m/>
    <n v="236"/>
    <n v="0.64657534246575343"/>
    <n v="29.385593220338983"/>
    <n v="1777.0550847457628"/>
    <n v="1777.0550847457628"/>
    <n v="24.641350210970465"/>
    <d v="2014-05-14T00:00:00"/>
    <s v="Unique"/>
  </r>
  <r>
    <n v="6182"/>
    <n v="1984"/>
    <s v="Graduation"/>
    <s v="Together"/>
    <n v="26646"/>
    <n v="1"/>
    <n v="0"/>
    <d v="2014-02-10T00:00:00"/>
    <n v="26"/>
    <n v="11"/>
    <n v="4"/>
    <n v="20"/>
    <n v="10"/>
    <n v="3"/>
    <n v="5"/>
    <x v="138"/>
    <x v="16"/>
    <n v="20"/>
    <n v="10"/>
    <n v="3"/>
    <n v="5"/>
    <n v="2"/>
    <n v="2"/>
    <n v="0"/>
    <n v="4"/>
    <n v="6"/>
    <n v="0"/>
    <n v="0"/>
    <n v="0"/>
    <n v="0"/>
    <n v="0"/>
    <n v="0"/>
    <n v="0"/>
    <x v="1"/>
    <n v="53"/>
    <n v="8.8333333333333339"/>
    <n v="6.625"/>
    <m/>
    <n v="8"/>
    <n v="236"/>
    <m/>
    <n v="25"/>
    <n v="4"/>
    <n v="2"/>
    <n v="1"/>
    <s v="421"/>
    <s v="Potential Loyalists"/>
    <m/>
    <n v="236"/>
    <n v="0.64657534246575343"/>
    <n v="12.372881355932202"/>
    <n v="81.970338983050837"/>
    <n v="81.970338983050851"/>
    <n v="30.80168776371308"/>
    <d v="2014-03-08T00:00:00"/>
    <s v="Unique"/>
  </r>
  <r>
    <n v="538"/>
    <n v="1989"/>
    <s v="Graduation"/>
    <s v="Single"/>
    <n v="46107"/>
    <n v="1"/>
    <n v="0"/>
    <d v="2014-02-10T00:00:00"/>
    <n v="78"/>
    <n v="31"/>
    <n v="9"/>
    <n v="27"/>
    <n v="16"/>
    <n v="9"/>
    <n v="33"/>
    <x v="53"/>
    <x v="13"/>
    <n v="27"/>
    <n v="16"/>
    <n v="9"/>
    <n v="33"/>
    <n v="1"/>
    <n v="1"/>
    <n v="1"/>
    <n v="4"/>
    <n v="3"/>
    <n v="0"/>
    <n v="0"/>
    <n v="0"/>
    <n v="0"/>
    <n v="0"/>
    <n v="0"/>
    <n v="0"/>
    <x v="3"/>
    <n v="125"/>
    <n v="20.833333333333332"/>
    <n v="17.857142857142858"/>
    <m/>
    <n v="7"/>
    <n v="236"/>
    <m/>
    <n v="14.285714285714285"/>
    <n v="2"/>
    <n v="1"/>
    <n v="2"/>
    <s v="212"/>
    <s v="About to Sleep"/>
    <m/>
    <n v="236"/>
    <n v="0.64657534246575343"/>
    <n v="10.826271186440678"/>
    <n v="193.32627118644069"/>
    <n v="193.32627118644066"/>
    <n v="97.025316455696199"/>
    <d v="2014-04-29T00:00:00"/>
    <s v="Unique"/>
  </r>
  <r>
    <n v="8595"/>
    <n v="1973"/>
    <s v="Graduation"/>
    <s v="Widow"/>
    <n v="42429"/>
    <n v="0"/>
    <n v="1"/>
    <d v="2014-02-11T00:00:00"/>
    <n v="99"/>
    <n v="55"/>
    <n v="0"/>
    <n v="6"/>
    <n v="2"/>
    <n v="0"/>
    <n v="4"/>
    <x v="16"/>
    <x v="0"/>
    <n v="6"/>
    <n v="2"/>
    <s v=""/>
    <n v="4"/>
    <n v="2"/>
    <n v="1"/>
    <n v="1"/>
    <n v="3"/>
    <n v="5"/>
    <n v="0"/>
    <n v="0"/>
    <n v="0"/>
    <n v="0"/>
    <n v="0"/>
    <n v="0"/>
    <n v="0"/>
    <x v="4"/>
    <n v="67"/>
    <n v="11.166666666666666"/>
    <n v="9.5714285714285712"/>
    <m/>
    <n v="7"/>
    <n v="235"/>
    <m/>
    <n v="28.571428571428569"/>
    <n v="1"/>
    <n v="1"/>
    <n v="2"/>
    <s v="112"/>
    <s v="Lost"/>
    <m/>
    <n v="235"/>
    <n v="0.64383561643835618"/>
    <n v="10.872340425531915"/>
    <n v="104.06382978723404"/>
    <n v="104.06382978723404"/>
    <n v="133.0084745762712"/>
    <d v="2014-05-21T00:00:00"/>
    <s v="Unique"/>
  </r>
  <r>
    <n v="7232"/>
    <n v="1973"/>
    <s v="Graduation"/>
    <s v="Widow"/>
    <n v="42429"/>
    <n v="0"/>
    <n v="1"/>
    <d v="2014-02-11T00:00:00"/>
    <n v="99"/>
    <n v="55"/>
    <n v="0"/>
    <n v="6"/>
    <n v="2"/>
    <n v="0"/>
    <n v="4"/>
    <x v="16"/>
    <x v="0"/>
    <n v="6"/>
    <n v="2"/>
    <s v=""/>
    <n v="4"/>
    <n v="2"/>
    <n v="1"/>
    <n v="1"/>
    <n v="3"/>
    <n v="5"/>
    <n v="0"/>
    <n v="0"/>
    <n v="0"/>
    <n v="0"/>
    <n v="0"/>
    <n v="0"/>
    <n v="0"/>
    <x v="0"/>
    <n v="67"/>
    <n v="11.166666666666666"/>
    <n v="9.5714285714285712"/>
    <m/>
    <n v="7"/>
    <n v="235"/>
    <m/>
    <n v="28.571428571428569"/>
    <n v="1"/>
    <n v="1"/>
    <n v="2"/>
    <s v="112"/>
    <s v="Lost"/>
    <m/>
    <n v="235"/>
    <n v="0.64383561643835618"/>
    <n v="10.872340425531915"/>
    <n v="104.06382978723404"/>
    <n v="104.06382978723404"/>
    <n v="81.970338983050851"/>
    <d v="2014-05-21T00:00:00"/>
    <s v="Unique"/>
  </r>
  <r>
    <n v="6384"/>
    <n v="1978"/>
    <s v="Graduation"/>
    <s v="Divorced"/>
    <n v="71022"/>
    <n v="0"/>
    <n v="1"/>
    <d v="2014-02-11T00:00:00"/>
    <n v="30"/>
    <n v="909"/>
    <n v="12"/>
    <n v="278"/>
    <n v="0"/>
    <n v="12"/>
    <n v="242"/>
    <x v="456"/>
    <x v="27"/>
    <n v="278"/>
    <s v=""/>
    <n v="12"/>
    <n v="242"/>
    <n v="3"/>
    <n v="5"/>
    <n v="2"/>
    <n v="11"/>
    <n v="8"/>
    <n v="0"/>
    <n v="0"/>
    <n v="1"/>
    <n v="0"/>
    <n v="0"/>
    <n v="0"/>
    <n v="0"/>
    <x v="1"/>
    <n v="1453"/>
    <n v="242.16666666666666"/>
    <n v="69.19047619047619"/>
    <m/>
    <n v="21"/>
    <n v="235"/>
    <m/>
    <n v="14.285714285714285"/>
    <n v="4"/>
    <n v="4"/>
    <n v="5"/>
    <s v="445"/>
    <s v="Big Spenders"/>
    <m/>
    <n v="235"/>
    <n v="0.64383561643835618"/>
    <n v="32.617021276595743"/>
    <n v="2256.7872340425529"/>
    <n v="2256.7872340425533"/>
    <n v="1121.292372881356"/>
    <d v="2014-03-13T00:00:00"/>
    <s v="Unique"/>
  </r>
  <r>
    <n v="3334"/>
    <n v="1951"/>
    <s v="Graduation"/>
    <s v="Married"/>
    <n v="94642"/>
    <n v="0"/>
    <n v="0"/>
    <d v="2014-02-12T00:00:00"/>
    <n v="35"/>
    <n v="879"/>
    <n v="143"/>
    <n v="797"/>
    <n v="106"/>
    <n v="143"/>
    <n v="143"/>
    <x v="711"/>
    <x v="153"/>
    <n v="797"/>
    <n v="106"/>
    <n v="143"/>
    <n v="143"/>
    <n v="0"/>
    <n v="5"/>
    <n v="7"/>
    <n v="9"/>
    <n v="1"/>
    <n v="1"/>
    <n v="0"/>
    <n v="0"/>
    <n v="0"/>
    <n v="1"/>
    <n v="0"/>
    <n v="0"/>
    <x v="0"/>
    <n v="2211"/>
    <n v="368.5"/>
    <n v="105.28571428571429"/>
    <m/>
    <n v="21"/>
    <n v="234"/>
    <m/>
    <n v="0"/>
    <n v="4"/>
    <n v="4"/>
    <n v="5"/>
    <s v="445"/>
    <s v="Big Spenders"/>
    <m/>
    <n v="234"/>
    <n v="0.64109589041095894"/>
    <n v="32.756410256410255"/>
    <n v="3448.7820512820513"/>
    <n v="3448.7820512820513"/>
    <n v="104.06382978723404"/>
    <d v="2014-03-19T00:00:00"/>
    <s v="Unique"/>
  </r>
  <r>
    <n v="10133"/>
    <n v="1970"/>
    <s v="Graduation"/>
    <s v="Single"/>
    <n v="93790"/>
    <n v="0"/>
    <n v="0"/>
    <d v="2014-02-12T00:00:00"/>
    <n v="16"/>
    <n v="1302"/>
    <n v="68"/>
    <n v="731"/>
    <n v="89"/>
    <n v="114"/>
    <n v="45"/>
    <x v="712"/>
    <x v="102"/>
    <n v="731"/>
    <n v="89"/>
    <n v="114"/>
    <n v="45"/>
    <n v="0"/>
    <n v="6"/>
    <n v="7"/>
    <n v="12"/>
    <n v="2"/>
    <n v="1"/>
    <n v="0"/>
    <n v="0"/>
    <n v="1"/>
    <n v="1"/>
    <n v="1"/>
    <n v="0"/>
    <x v="2"/>
    <n v="2349"/>
    <n v="391.5"/>
    <n v="93.96"/>
    <m/>
    <n v="25"/>
    <n v="234"/>
    <m/>
    <n v="0"/>
    <n v="5"/>
    <n v="5"/>
    <n v="5"/>
    <s v="555"/>
    <s v="Champions"/>
    <m/>
    <n v="234"/>
    <n v="0.64109589041095894"/>
    <n v="38.995726495726494"/>
    <n v="3664.038461538461"/>
    <n v="3664.0384615384614"/>
    <n v="2256.7872340425533"/>
    <d v="2014-02-28T00:00:00"/>
    <s v="Unique"/>
  </r>
  <r>
    <n v="9829"/>
    <n v="1978"/>
    <s v="Graduation"/>
    <s v="Together"/>
    <n v="28587"/>
    <n v="1"/>
    <n v="0"/>
    <d v="2014-02-12T00:00:00"/>
    <n v="42"/>
    <n v="22"/>
    <n v="4"/>
    <n v="17"/>
    <n v="12"/>
    <n v="10"/>
    <n v="13"/>
    <x v="23"/>
    <x v="16"/>
    <n v="17"/>
    <n v="12"/>
    <n v="10"/>
    <n v="13"/>
    <n v="3"/>
    <n v="2"/>
    <n v="0"/>
    <n v="4"/>
    <n v="6"/>
    <n v="0"/>
    <n v="0"/>
    <n v="0"/>
    <n v="0"/>
    <n v="0"/>
    <n v="0"/>
    <n v="0"/>
    <x v="0"/>
    <n v="78"/>
    <n v="13"/>
    <n v="8.6666666666666661"/>
    <m/>
    <n v="9"/>
    <n v="234"/>
    <m/>
    <n v="33.333333333333329"/>
    <n v="3"/>
    <n v="2"/>
    <n v="2"/>
    <s v="322"/>
    <s v="Needs Attention"/>
    <m/>
    <n v="234"/>
    <n v="0.64109589041095894"/>
    <n v="14.038461538461538"/>
    <n v="121.66666666666666"/>
    <n v="121.66666666666666"/>
    <n v="104.06382978723404"/>
    <d v="2014-03-26T00:00:00"/>
    <s v="Unique"/>
  </r>
  <r>
    <n v="10033"/>
    <n v="1973"/>
    <s v="2n Cycle"/>
    <s v="Divorced"/>
    <n v="31163"/>
    <n v="1"/>
    <n v="0"/>
    <d v="2014-02-13T00:00:00"/>
    <n v="54"/>
    <n v="2"/>
    <n v="3"/>
    <n v="10"/>
    <n v="11"/>
    <n v="2"/>
    <n v="10"/>
    <x v="95"/>
    <x v="8"/>
    <n v="10"/>
    <n v="11"/>
    <n v="2"/>
    <n v="10"/>
    <n v="1"/>
    <n v="1"/>
    <n v="0"/>
    <n v="3"/>
    <n v="6"/>
    <n v="0"/>
    <n v="0"/>
    <n v="0"/>
    <n v="0"/>
    <n v="0"/>
    <n v="0"/>
    <n v="0"/>
    <x v="5"/>
    <n v="38"/>
    <n v="6.333333333333333"/>
    <n v="7.6"/>
    <m/>
    <n v="5"/>
    <n v="233"/>
    <m/>
    <n v="20"/>
    <n v="3"/>
    <n v="1"/>
    <n v="1"/>
    <s v="311"/>
    <s v="Needs Attention"/>
    <m/>
    <n v="233"/>
    <n v="0.63835616438356169"/>
    <n v="7.8326180257510725"/>
    <n v="59.527896995708147"/>
    <n v="59.527896995708147"/>
    <n v="3448.7820512820513"/>
    <d v="2014-04-08T00:00:00"/>
    <s v="Unique"/>
  </r>
  <r>
    <n v="5751"/>
    <n v="1973"/>
    <s v="2n Cycle"/>
    <s v="Divorced"/>
    <n v="31163"/>
    <n v="1"/>
    <n v="0"/>
    <d v="2014-02-13T00:00:00"/>
    <n v="54"/>
    <n v="2"/>
    <n v="3"/>
    <n v="10"/>
    <n v="11"/>
    <n v="2"/>
    <n v="10"/>
    <x v="95"/>
    <x v="8"/>
    <n v="10"/>
    <n v="11"/>
    <n v="2"/>
    <n v="10"/>
    <n v="1"/>
    <n v="1"/>
    <n v="0"/>
    <n v="3"/>
    <n v="6"/>
    <n v="0"/>
    <n v="0"/>
    <n v="0"/>
    <n v="0"/>
    <n v="0"/>
    <n v="0"/>
    <n v="0"/>
    <x v="2"/>
    <n v="38"/>
    <n v="6.333333333333333"/>
    <n v="7.6"/>
    <m/>
    <n v="5"/>
    <n v="233"/>
    <m/>
    <n v="20"/>
    <n v="3"/>
    <n v="1"/>
    <n v="1"/>
    <s v="311"/>
    <s v="Needs Attention"/>
    <m/>
    <n v="233"/>
    <n v="0.63835616438356169"/>
    <n v="7.8326180257510725"/>
    <n v="59.527896995708147"/>
    <n v="59.527896995708147"/>
    <n v="121.66666666666666"/>
    <d v="2014-04-08T00:00:00"/>
    <s v="Unique"/>
  </r>
  <r>
    <n v="5350"/>
    <n v="1991"/>
    <s v="Master"/>
    <s v="Single"/>
    <n v="90638"/>
    <n v="0"/>
    <n v="0"/>
    <d v="2014-02-13T00:00:00"/>
    <n v="29"/>
    <n v="1156"/>
    <n v="120"/>
    <n v="915"/>
    <n v="94"/>
    <n v="144"/>
    <n v="96"/>
    <x v="713"/>
    <x v="136"/>
    <n v="915"/>
    <n v="94"/>
    <n v="144"/>
    <n v="96"/>
    <n v="1"/>
    <n v="3"/>
    <n v="4"/>
    <n v="10"/>
    <n v="1"/>
    <n v="0"/>
    <n v="0"/>
    <n v="0"/>
    <n v="0"/>
    <n v="1"/>
    <n v="1"/>
    <n v="0"/>
    <x v="3"/>
    <n v="2525"/>
    <n v="420.83333333333331"/>
    <n v="140.27777777777777"/>
    <m/>
    <n v="18"/>
    <n v="233"/>
    <m/>
    <n v="5.5555555555555554"/>
    <n v="4"/>
    <n v="4"/>
    <n v="5"/>
    <s v="445"/>
    <s v="Big Spenders"/>
    <m/>
    <n v="233"/>
    <n v="0.63835616438356169"/>
    <n v="28.197424892703861"/>
    <n v="3955.4721030042915"/>
    <n v="3955.4721030042915"/>
    <n v="59.527896995708147"/>
    <d v="2014-03-14T00:00:00"/>
    <s v="Unique"/>
  </r>
  <r>
    <n v="5735"/>
    <n v="1991"/>
    <s v="Master"/>
    <s v="Single"/>
    <n v="90638"/>
    <n v="0"/>
    <n v="0"/>
    <d v="2014-02-13T00:00:00"/>
    <n v="29"/>
    <n v="1156"/>
    <n v="120"/>
    <n v="915"/>
    <n v="94"/>
    <n v="144"/>
    <n v="96"/>
    <x v="713"/>
    <x v="136"/>
    <n v="915"/>
    <n v="94"/>
    <n v="144"/>
    <n v="96"/>
    <n v="1"/>
    <n v="3"/>
    <n v="4"/>
    <n v="10"/>
    <n v="1"/>
    <n v="0"/>
    <n v="0"/>
    <n v="0"/>
    <n v="0"/>
    <n v="1"/>
    <n v="0"/>
    <n v="0"/>
    <x v="0"/>
    <n v="2525"/>
    <n v="420.83333333333331"/>
    <n v="140.27777777777777"/>
    <m/>
    <n v="18"/>
    <n v="233"/>
    <m/>
    <n v="5.5555555555555554"/>
    <n v="4"/>
    <n v="4"/>
    <n v="5"/>
    <s v="445"/>
    <s v="Big Spenders"/>
    <m/>
    <n v="233"/>
    <n v="0.63835616438356169"/>
    <n v="28.197424892703861"/>
    <n v="3955.4721030042915"/>
    <n v="3955.4721030042915"/>
    <n v="3664.0384615384614"/>
    <d v="2014-03-14T00:00:00"/>
    <s v="Unique"/>
  </r>
  <r>
    <n v="5067"/>
    <n v="1994"/>
    <s v="Graduation"/>
    <s v="Together"/>
    <n v="80134"/>
    <n v="0"/>
    <n v="0"/>
    <d v="2014-02-14T00:00:00"/>
    <n v="11"/>
    <n v="966"/>
    <n v="26"/>
    <n v="282"/>
    <n v="52"/>
    <n v="26"/>
    <n v="26"/>
    <x v="619"/>
    <x v="36"/>
    <n v="282"/>
    <n v="52"/>
    <n v="26"/>
    <n v="26"/>
    <n v="1"/>
    <n v="2"/>
    <n v="7"/>
    <n v="11"/>
    <n v="5"/>
    <n v="1"/>
    <n v="1"/>
    <n v="0"/>
    <n v="1"/>
    <n v="1"/>
    <n v="0"/>
    <n v="0"/>
    <x v="0"/>
    <n v="1378"/>
    <n v="229.66666666666666"/>
    <n v="65.61904761904762"/>
    <m/>
    <n v="21"/>
    <n v="232"/>
    <m/>
    <n v="4.7619047619047619"/>
    <n v="5"/>
    <n v="4"/>
    <n v="5"/>
    <s v="545"/>
    <s v="Loyal Customers"/>
    <m/>
    <n v="232"/>
    <n v="0.63561643835616444"/>
    <n v="33.03879310344827"/>
    <n v="2167.974137931034"/>
    <n v="2167.9741379310344"/>
    <n v="59.527896995708147"/>
    <d v="2014-02-25T00:00:00"/>
    <s v="Unique"/>
  </r>
  <r>
    <n v="4376"/>
    <n v="1960"/>
    <s v="2n Cycle"/>
    <s v="Single"/>
    <n v="32218"/>
    <n v="0"/>
    <n v="0"/>
    <d v="2014-02-15T00:00:00"/>
    <n v="27"/>
    <n v="10"/>
    <n v="24"/>
    <n v="15"/>
    <n v="13"/>
    <n v="1"/>
    <n v="30"/>
    <x v="122"/>
    <x v="37"/>
    <n v="15"/>
    <n v="13"/>
    <n v="1"/>
    <n v="30"/>
    <n v="1"/>
    <n v="2"/>
    <n v="1"/>
    <n v="3"/>
    <n v="7"/>
    <n v="0"/>
    <n v="0"/>
    <n v="1"/>
    <n v="0"/>
    <n v="0"/>
    <n v="1"/>
    <n v="0"/>
    <x v="0"/>
    <n v="93"/>
    <n v="15.5"/>
    <n v="13.285714285714286"/>
    <m/>
    <n v="7"/>
    <n v="231"/>
    <m/>
    <n v="14.285714285714285"/>
    <n v="4"/>
    <n v="1"/>
    <n v="2"/>
    <s v="412"/>
    <s v="Potential Loyalists"/>
    <m/>
    <n v="231"/>
    <n v="0.63287671232876708"/>
    <n v="11.060606060606061"/>
    <n v="146.94805194805195"/>
    <n v="146.94805194805195"/>
    <n v="74.264069264069263"/>
    <d v="2014-03-14T00:00:00"/>
    <s v="Unique"/>
  </r>
  <r>
    <n v="1135"/>
    <n v="1960"/>
    <s v="Master"/>
    <s v="Together"/>
    <n v="17144"/>
    <n v="1"/>
    <n v="1"/>
    <d v="2014-02-15T00:00:00"/>
    <n v="96"/>
    <n v="18"/>
    <n v="2"/>
    <n v="19"/>
    <n v="0"/>
    <n v="2"/>
    <n v="6"/>
    <x v="176"/>
    <x v="12"/>
    <n v="19"/>
    <s v=""/>
    <n v="2"/>
    <n v="6"/>
    <n v="5"/>
    <n v="3"/>
    <n v="0"/>
    <n v="4"/>
    <n v="7"/>
    <n v="0"/>
    <n v="0"/>
    <n v="0"/>
    <n v="0"/>
    <n v="0"/>
    <n v="0"/>
    <n v="0"/>
    <x v="2"/>
    <n v="47"/>
    <n v="7.833333333333333"/>
    <n v="3.9166666666666665"/>
    <m/>
    <n v="12"/>
    <n v="231"/>
    <m/>
    <n v="41.666666666666671"/>
    <n v="1"/>
    <n v="2"/>
    <n v="1"/>
    <s v="121"/>
    <s v="Lost"/>
    <m/>
    <n v="231"/>
    <n v="0.63287671232876708"/>
    <n v="18.961038961038962"/>
    <n v="74.264069264069263"/>
    <n v="74.264069264069263"/>
    <n v="3955.4721030042915"/>
    <d v="2014-05-22T00:00:00"/>
    <s v="Unique"/>
  </r>
  <r>
    <n v="24"/>
    <n v="1960"/>
    <s v="Master"/>
    <s v="Together"/>
    <n v="17144"/>
    <n v="1"/>
    <n v="1"/>
    <d v="2014-02-15T00:00:00"/>
    <n v="96"/>
    <n v="18"/>
    <n v="2"/>
    <n v="19"/>
    <n v="0"/>
    <n v="2"/>
    <n v="6"/>
    <x v="176"/>
    <x v="12"/>
    <n v="19"/>
    <s v=""/>
    <n v="2"/>
    <n v="6"/>
    <n v="5"/>
    <n v="3"/>
    <n v="0"/>
    <n v="4"/>
    <n v="7"/>
    <n v="0"/>
    <n v="0"/>
    <n v="0"/>
    <n v="0"/>
    <n v="0"/>
    <n v="0"/>
    <n v="0"/>
    <x v="3"/>
    <n v="47"/>
    <n v="7.833333333333333"/>
    <n v="3.9166666666666665"/>
    <m/>
    <n v="12"/>
    <n v="231"/>
    <m/>
    <n v="41.666666666666671"/>
    <n v="1"/>
    <n v="2"/>
    <n v="1"/>
    <s v="121"/>
    <s v="Lost"/>
    <m/>
    <n v="231"/>
    <n v="0.63287671232876708"/>
    <n v="18.961038961038962"/>
    <n v="74.264069264069263"/>
    <n v="74.264069264069263"/>
    <n v="3955.4721030042915"/>
    <d v="2014-05-22T00:00:00"/>
    <s v="Unique"/>
  </r>
  <r>
    <n v="6931"/>
    <n v="1967"/>
    <s v="Graduation"/>
    <s v="Divorced"/>
    <n v="76982"/>
    <n v="0"/>
    <n v="0"/>
    <d v="2014-02-15T00:00:00"/>
    <n v="19"/>
    <n v="464"/>
    <n v="151"/>
    <n v="292"/>
    <n v="65"/>
    <n v="60"/>
    <n v="30"/>
    <x v="432"/>
    <x v="6"/>
    <n v="292"/>
    <n v="65"/>
    <n v="60"/>
    <n v="30"/>
    <n v="1"/>
    <n v="8"/>
    <n v="3"/>
    <n v="4"/>
    <n v="4"/>
    <n v="0"/>
    <n v="0"/>
    <n v="0"/>
    <n v="0"/>
    <n v="1"/>
    <n v="1"/>
    <n v="0"/>
    <x v="0"/>
    <n v="1062"/>
    <n v="177"/>
    <n v="66.375"/>
    <m/>
    <n v="16"/>
    <n v="231"/>
    <m/>
    <n v="6.25"/>
    <n v="5"/>
    <n v="3"/>
    <n v="4"/>
    <s v="534"/>
    <s v="Loyal Customers"/>
    <m/>
    <n v="231"/>
    <n v="0.63287671232876708"/>
    <n v="25.281385281385283"/>
    <n v="1678.0519480519481"/>
    <n v="1678.0519480519481"/>
    <n v="74.264069264069263"/>
    <d v="2014-03-06T00:00:00"/>
    <s v="Unique"/>
  </r>
  <r>
    <n v="807"/>
    <n v="1969"/>
    <s v="Master"/>
    <s v="Together"/>
    <n v="44602"/>
    <n v="1"/>
    <n v="1"/>
    <d v="2014-02-15T00:00:00"/>
    <n v="35"/>
    <n v="167"/>
    <n v="2"/>
    <n v="89"/>
    <n v="0"/>
    <n v="0"/>
    <n v="34"/>
    <x v="80"/>
    <x v="12"/>
    <n v="89"/>
    <s v=""/>
    <s v=""/>
    <n v="34"/>
    <n v="6"/>
    <n v="6"/>
    <n v="1"/>
    <n v="4"/>
    <n v="8"/>
    <n v="0"/>
    <n v="0"/>
    <n v="0"/>
    <n v="0"/>
    <n v="0"/>
    <n v="0"/>
    <n v="0"/>
    <x v="6"/>
    <n v="292"/>
    <n v="48.666666666666664"/>
    <n v="17.176470588235293"/>
    <m/>
    <n v="17"/>
    <n v="231"/>
    <m/>
    <n v="35.294117647058826"/>
    <n v="4"/>
    <n v="3"/>
    <n v="3"/>
    <s v="433"/>
    <s v="Potential Loyalists"/>
    <m/>
    <n v="231"/>
    <n v="0.63287671232876708"/>
    <n v="26.861471861471863"/>
    <n v="461.38528138528136"/>
    <n v="461.38528138528142"/>
    <n v="2167.9741379310344"/>
    <d v="2014-03-22T00:00:00"/>
    <s v="Unique"/>
  </r>
  <r>
    <n v="8955"/>
    <n v="1957"/>
    <s v="PhD"/>
    <s v="Together"/>
    <n v="40451"/>
    <n v="0"/>
    <n v="2"/>
    <d v="2014-02-16T00:00:00"/>
    <n v="54"/>
    <n v="35"/>
    <n v="0"/>
    <n v="4"/>
    <n v="0"/>
    <n v="0"/>
    <n v="10"/>
    <x v="375"/>
    <x v="0"/>
    <n v="4"/>
    <s v=""/>
    <s v=""/>
    <n v="10"/>
    <n v="1"/>
    <n v="1"/>
    <n v="1"/>
    <n v="2"/>
    <n v="5"/>
    <n v="0"/>
    <n v="0"/>
    <n v="1"/>
    <n v="0"/>
    <n v="0"/>
    <n v="0"/>
    <n v="0"/>
    <x v="0"/>
    <n v="49"/>
    <n v="8.1666666666666661"/>
    <n v="9.8000000000000007"/>
    <m/>
    <n v="5"/>
    <n v="230"/>
    <m/>
    <n v="20"/>
    <n v="3"/>
    <n v="1"/>
    <n v="1"/>
    <s v="311"/>
    <s v="Needs Attention"/>
    <m/>
    <n v="230"/>
    <n v="0.63013698630136983"/>
    <n v="7.9347826086956523"/>
    <n v="77.760869565217405"/>
    <n v="77.760869565217391"/>
    <n v="66.652173913043484"/>
    <d v="2014-04-11T00:00:00"/>
    <s v="Unique"/>
  </r>
  <r>
    <n v="5229"/>
    <n v="1969"/>
    <s v="PhD"/>
    <s v="Together"/>
    <n v="54132"/>
    <n v="0"/>
    <n v="1"/>
    <d v="2014-02-16T00:00:00"/>
    <n v="81"/>
    <n v="30"/>
    <n v="1"/>
    <n v="8"/>
    <n v="0"/>
    <n v="0"/>
    <n v="3"/>
    <x v="352"/>
    <x v="5"/>
    <n v="8"/>
    <s v=""/>
    <s v=""/>
    <n v="3"/>
    <n v="1"/>
    <n v="1"/>
    <n v="0"/>
    <n v="3"/>
    <n v="7"/>
    <n v="0"/>
    <n v="0"/>
    <n v="0"/>
    <n v="0"/>
    <n v="0"/>
    <n v="0"/>
    <n v="0"/>
    <x v="5"/>
    <n v="42"/>
    <n v="7"/>
    <n v="8.4"/>
    <m/>
    <n v="5"/>
    <n v="230"/>
    <m/>
    <n v="20"/>
    <n v="1"/>
    <n v="1"/>
    <n v="1"/>
    <s v="111"/>
    <s v="Lost"/>
    <m/>
    <n v="230"/>
    <n v="0.63013698630136983"/>
    <n v="7.9347826086956523"/>
    <n v="66.652173913043484"/>
    <n v="66.652173913043484"/>
    <n v="461.38528138528142"/>
    <d v="2014-05-08T00:00:00"/>
    <s v="Unique"/>
  </r>
  <r>
    <n v="1328"/>
    <n v="1982"/>
    <s v="2n Cycle"/>
    <s v="Married"/>
    <n v="57937"/>
    <n v="0"/>
    <n v="1"/>
    <d v="2014-02-16T00:00:00"/>
    <n v="56"/>
    <n v="261"/>
    <n v="42"/>
    <n v="144"/>
    <n v="55"/>
    <n v="48"/>
    <n v="133"/>
    <x v="460"/>
    <x v="38"/>
    <n v="144"/>
    <n v="55"/>
    <n v="48"/>
    <n v="133"/>
    <n v="3"/>
    <n v="4"/>
    <n v="4"/>
    <n v="9"/>
    <n v="3"/>
    <n v="0"/>
    <n v="0"/>
    <n v="0"/>
    <n v="0"/>
    <n v="0"/>
    <n v="0"/>
    <n v="0"/>
    <x v="3"/>
    <n v="683"/>
    <n v="113.83333333333333"/>
    <n v="34.15"/>
    <m/>
    <n v="20"/>
    <n v="230"/>
    <m/>
    <n v="15"/>
    <n v="3"/>
    <n v="4"/>
    <n v="4"/>
    <s v="344"/>
    <s v="Needs Attention"/>
    <m/>
    <n v="230"/>
    <n v="0.63013698630136983"/>
    <n v="31.739130434782609"/>
    <n v="1083.891304347826"/>
    <n v="1083.8913043478262"/>
    <n v="1678.0519480519481"/>
    <d v="2014-04-13T00:00:00"/>
    <s v="Unique"/>
  </r>
  <r>
    <n v="3726"/>
    <n v="1986"/>
    <s v="PhD"/>
    <s v="Together"/>
    <n v="34320"/>
    <n v="1"/>
    <n v="0"/>
    <d v="2014-02-16T00:00:00"/>
    <n v="66"/>
    <n v="4"/>
    <n v="1"/>
    <n v="9"/>
    <n v="3"/>
    <n v="0"/>
    <n v="0"/>
    <x v="198"/>
    <x v="5"/>
    <n v="9"/>
    <n v="3"/>
    <s v=""/>
    <s v=""/>
    <n v="1"/>
    <n v="1"/>
    <n v="0"/>
    <n v="2"/>
    <n v="8"/>
    <n v="0"/>
    <n v="0"/>
    <n v="0"/>
    <n v="0"/>
    <n v="0"/>
    <n v="0"/>
    <n v="0"/>
    <x v="3"/>
    <n v="17"/>
    <n v="2.8333333333333335"/>
    <n v="4.25"/>
    <m/>
    <n v="4"/>
    <n v="230"/>
    <m/>
    <n v="25"/>
    <n v="2"/>
    <n v="1"/>
    <n v="1"/>
    <s v="211"/>
    <s v="About to Sleep"/>
    <m/>
    <n v="230"/>
    <n v="0.63013698630136983"/>
    <n v="6.3478260869565224"/>
    <n v="26.978260869565219"/>
    <n v="26.978260869565219"/>
    <n v="146.94805194805195"/>
    <d v="2014-04-23T00:00:00"/>
    <s v="Unique"/>
  </r>
  <r>
    <n v="3515"/>
    <n v="1952"/>
    <s v="Graduation"/>
    <s v="Single"/>
    <n v="62307"/>
    <n v="0"/>
    <n v="1"/>
    <d v="2014-02-17T00:00:00"/>
    <n v="94"/>
    <n v="87"/>
    <n v="13"/>
    <n v="34"/>
    <n v="10"/>
    <n v="6"/>
    <n v="10"/>
    <x v="507"/>
    <x v="22"/>
    <n v="34"/>
    <n v="10"/>
    <n v="6"/>
    <n v="10"/>
    <n v="1"/>
    <n v="4"/>
    <n v="0"/>
    <n v="4"/>
    <n v="5"/>
    <n v="0"/>
    <n v="0"/>
    <n v="0"/>
    <n v="0"/>
    <n v="0"/>
    <n v="0"/>
    <n v="0"/>
    <x v="0"/>
    <n v="160"/>
    <n v="26.666666666666668"/>
    <n v="17.777777777777779"/>
    <m/>
    <n v="9"/>
    <n v="229"/>
    <m/>
    <n v="11.111111111111111"/>
    <n v="1"/>
    <n v="2"/>
    <n v="2"/>
    <s v="122"/>
    <s v="Lost"/>
    <m/>
    <n v="229"/>
    <n v="0.62739726027397258"/>
    <n v="14.344978165938866"/>
    <n v="255.02183406113539"/>
    <n v="255.02183406113539"/>
    <n v="26.978260869565219"/>
    <d v="2014-05-22T00:00:00"/>
    <s v="Unique"/>
  </r>
  <r>
    <n v="4248"/>
    <n v="1960"/>
    <s v="Master"/>
    <s v="Single"/>
    <n v="98777"/>
    <n v="0"/>
    <n v="0"/>
    <d v="2014-02-17T00:00:00"/>
    <n v="23"/>
    <n v="1000"/>
    <n v="19"/>
    <n v="711"/>
    <n v="125"/>
    <n v="115"/>
    <n v="38"/>
    <x v="38"/>
    <x v="25"/>
    <n v="711"/>
    <n v="125"/>
    <n v="115"/>
    <n v="38"/>
    <n v="0"/>
    <n v="4"/>
    <n v="6"/>
    <n v="9"/>
    <n v="1"/>
    <n v="0"/>
    <n v="0"/>
    <n v="0"/>
    <n v="1"/>
    <n v="0"/>
    <n v="0"/>
    <n v="0"/>
    <x v="0"/>
    <n v="2008"/>
    <n v="334.66666666666669"/>
    <n v="105.68421052631579"/>
    <m/>
    <n v="19"/>
    <n v="229"/>
    <m/>
    <n v="0"/>
    <n v="4"/>
    <n v="4"/>
    <n v="5"/>
    <s v="445"/>
    <s v="Big Spenders"/>
    <m/>
    <n v="229"/>
    <n v="0.62739726027397258"/>
    <n v="30.283842794759828"/>
    <n v="3200.5240174672495"/>
    <n v="3200.524017467249"/>
    <n v="25.502183406113538"/>
    <d v="2014-03-12T00:00:00"/>
    <s v="Unique"/>
  </r>
  <r>
    <n v="7451"/>
    <n v="1960"/>
    <s v="Master"/>
    <s v="Single"/>
    <n v="98777"/>
    <n v="0"/>
    <n v="0"/>
    <d v="2014-02-17T00:00:00"/>
    <n v="23"/>
    <n v="1000"/>
    <n v="19"/>
    <n v="711"/>
    <n v="125"/>
    <n v="115"/>
    <n v="38"/>
    <x v="38"/>
    <x v="25"/>
    <n v="711"/>
    <n v="125"/>
    <n v="115"/>
    <n v="38"/>
    <n v="0"/>
    <n v="4"/>
    <n v="6"/>
    <n v="9"/>
    <n v="1"/>
    <n v="0"/>
    <n v="0"/>
    <n v="0"/>
    <n v="1"/>
    <n v="0"/>
    <n v="0"/>
    <n v="0"/>
    <x v="0"/>
    <n v="2008"/>
    <n v="334.66666666666669"/>
    <n v="105.68421052631579"/>
    <m/>
    <n v="19"/>
    <n v="229"/>
    <m/>
    <n v="0"/>
    <n v="4"/>
    <n v="4"/>
    <n v="5"/>
    <s v="445"/>
    <s v="Big Spenders"/>
    <m/>
    <n v="229"/>
    <n v="0.62739726027397258"/>
    <n v="30.283842794759828"/>
    <n v="3200.5240174672495"/>
    <n v="3200.524017467249"/>
    <n v="255.02183406113539"/>
    <d v="2014-03-12T00:00:00"/>
    <s v="Unique"/>
  </r>
  <r>
    <n v="5283"/>
    <n v="1976"/>
    <s v="PhD"/>
    <s v="Single"/>
    <n v="42473"/>
    <n v="1"/>
    <n v="1"/>
    <d v="2014-02-17T00:00:00"/>
    <n v="72"/>
    <n v="93"/>
    <n v="1"/>
    <n v="21"/>
    <n v="0"/>
    <n v="4"/>
    <n v="25"/>
    <x v="714"/>
    <x v="5"/>
    <n v="21"/>
    <s v=""/>
    <n v="4"/>
    <n v="25"/>
    <n v="3"/>
    <n v="2"/>
    <n v="1"/>
    <n v="4"/>
    <n v="5"/>
    <n v="0"/>
    <n v="0"/>
    <n v="0"/>
    <n v="0"/>
    <n v="0"/>
    <n v="0"/>
    <n v="0"/>
    <x v="0"/>
    <n v="144"/>
    <n v="24"/>
    <n v="14.4"/>
    <m/>
    <n v="10"/>
    <n v="229"/>
    <m/>
    <n v="30"/>
    <n v="2"/>
    <n v="2"/>
    <n v="2"/>
    <s v="222"/>
    <s v="About to Sleep"/>
    <m/>
    <n v="229"/>
    <n v="0.62739726027397258"/>
    <n v="15.938864628820962"/>
    <n v="229.51965065502185"/>
    <n v="229.51965065502185"/>
    <n v="77.760869565217391"/>
    <d v="2014-04-30T00:00:00"/>
    <s v="Unique"/>
  </r>
  <r>
    <n v="193"/>
    <n v="1996"/>
    <s v="Basic"/>
    <s v="Married"/>
    <n v="14421"/>
    <n v="0"/>
    <n v="0"/>
    <d v="2014-02-17T00:00:00"/>
    <n v="81"/>
    <n v="0"/>
    <n v="0"/>
    <n v="2"/>
    <n v="3"/>
    <n v="3"/>
    <n v="8"/>
    <x v="27"/>
    <x v="0"/>
    <n v="2"/>
    <n v="3"/>
    <n v="3"/>
    <n v="8"/>
    <n v="1"/>
    <n v="1"/>
    <n v="0"/>
    <n v="2"/>
    <n v="5"/>
    <n v="0"/>
    <n v="0"/>
    <n v="1"/>
    <n v="0"/>
    <n v="0"/>
    <n v="0"/>
    <n v="0"/>
    <x v="0"/>
    <n v="16"/>
    <n v="2.6666666666666665"/>
    <n v="4"/>
    <m/>
    <n v="4"/>
    <n v="229"/>
    <m/>
    <n v="25"/>
    <n v="1"/>
    <n v="1"/>
    <n v="1"/>
    <s v="111"/>
    <s v="Lost"/>
    <m/>
    <n v="229"/>
    <n v="0.62739726027397258"/>
    <n v="6.3755458515283845"/>
    <n v="25.502183406113538"/>
    <n v="25.502183406113538"/>
    <n v="1083.8913043478262"/>
    <d v="2014-05-09T00:00:00"/>
    <s v="Unique"/>
  </r>
  <r>
    <n v="361"/>
    <n v="1969"/>
    <s v="Master"/>
    <s v="Married"/>
    <n v="43142"/>
    <n v="1"/>
    <n v="1"/>
    <d v="2014-02-18T00:00:00"/>
    <n v="84"/>
    <n v="5"/>
    <n v="1"/>
    <n v="7"/>
    <n v="2"/>
    <n v="1"/>
    <n v="4"/>
    <x v="5"/>
    <x v="5"/>
    <n v="7"/>
    <n v="2"/>
    <n v="1"/>
    <n v="4"/>
    <n v="1"/>
    <n v="1"/>
    <n v="0"/>
    <n v="2"/>
    <n v="7"/>
    <n v="0"/>
    <n v="0"/>
    <n v="0"/>
    <n v="0"/>
    <n v="0"/>
    <n v="0"/>
    <n v="0"/>
    <x v="4"/>
    <n v="20"/>
    <n v="3.3333333333333335"/>
    <n v="5"/>
    <m/>
    <n v="4"/>
    <n v="228"/>
    <m/>
    <n v="25"/>
    <n v="1"/>
    <n v="1"/>
    <n v="1"/>
    <s v="111"/>
    <s v="Lost"/>
    <m/>
    <n v="228"/>
    <n v="0.62465753424657533"/>
    <n v="6.4035087719298245"/>
    <n v="32.017543859649123"/>
    <n v="32.017543859649123"/>
    <n v="229.51965065502185"/>
    <d v="2014-05-13T00:00:00"/>
    <s v="Unique"/>
  </r>
  <r>
    <n v="1878"/>
    <n v="1985"/>
    <s v="2n Cycle"/>
    <s v="Married"/>
    <n v="23148"/>
    <n v="0"/>
    <n v="0"/>
    <d v="2014-02-18T00:00:00"/>
    <n v="83"/>
    <n v="4"/>
    <n v="6"/>
    <n v="8"/>
    <n v="6"/>
    <n v="3"/>
    <n v="10"/>
    <x v="198"/>
    <x v="43"/>
    <n v="8"/>
    <n v="6"/>
    <n v="3"/>
    <n v="10"/>
    <n v="1"/>
    <n v="2"/>
    <n v="0"/>
    <n v="3"/>
    <n v="7"/>
    <n v="0"/>
    <n v="0"/>
    <n v="0"/>
    <n v="0"/>
    <n v="0"/>
    <n v="0"/>
    <n v="0"/>
    <x v="0"/>
    <n v="37"/>
    <n v="6.166666666666667"/>
    <n v="6.166666666666667"/>
    <m/>
    <n v="6"/>
    <n v="228"/>
    <m/>
    <n v="16.666666666666664"/>
    <n v="1"/>
    <n v="1"/>
    <n v="1"/>
    <s v="111"/>
    <s v="Lost"/>
    <m/>
    <n v="228"/>
    <n v="0.62465753424657533"/>
    <n v="9.6052631578947363"/>
    <n v="59.232456140350877"/>
    <n v="59.232456140350877"/>
    <n v="3200.524017467249"/>
    <d v="2014-05-12T00:00:00"/>
    <s v="Unique"/>
  </r>
  <r>
    <n v="7646"/>
    <n v="1989"/>
    <s v="Graduation"/>
    <s v="Single"/>
    <n v="64449"/>
    <n v="1"/>
    <n v="0"/>
    <d v="2014-02-18T00:00:00"/>
    <n v="70"/>
    <n v="218"/>
    <n v="63"/>
    <n v="282"/>
    <n v="137"/>
    <n v="35"/>
    <n v="70"/>
    <x v="715"/>
    <x v="50"/>
    <n v="282"/>
    <n v="137"/>
    <n v="35"/>
    <n v="70"/>
    <n v="4"/>
    <n v="5"/>
    <n v="3"/>
    <n v="12"/>
    <n v="4"/>
    <n v="0"/>
    <n v="0"/>
    <n v="0"/>
    <n v="0"/>
    <n v="0"/>
    <n v="0"/>
    <n v="0"/>
    <x v="0"/>
    <n v="805"/>
    <n v="134.16666666666666"/>
    <n v="33.541666666666664"/>
    <m/>
    <n v="24"/>
    <n v="228"/>
    <m/>
    <n v="16.666666666666664"/>
    <n v="2"/>
    <n v="5"/>
    <n v="4"/>
    <s v="254"/>
    <s v="Frequent Buyers"/>
    <m/>
    <n v="228"/>
    <n v="0.62465753424657533"/>
    <n v="38.421052631578945"/>
    <n v="1288.7061403508769"/>
    <n v="1288.7061403508771"/>
    <n v="3200.524017467249"/>
    <d v="2014-04-29T00:00:00"/>
    <s v="Unique"/>
  </r>
  <r>
    <n v="1577"/>
    <n v="1946"/>
    <s v="Graduation"/>
    <s v="Married"/>
    <n v="78569"/>
    <n v="0"/>
    <n v="0"/>
    <d v="2014-02-19T00:00:00"/>
    <n v="14"/>
    <n v="558"/>
    <n v="79"/>
    <n v="622"/>
    <n v="207"/>
    <n v="175"/>
    <n v="95"/>
    <x v="716"/>
    <x v="126"/>
    <n v="622"/>
    <n v="207"/>
    <n v="175"/>
    <n v="95"/>
    <n v="1"/>
    <n v="4"/>
    <n v="6"/>
    <n v="4"/>
    <n v="1"/>
    <n v="0"/>
    <n v="0"/>
    <n v="0"/>
    <n v="0"/>
    <n v="1"/>
    <n v="1"/>
    <n v="0"/>
    <x v="0"/>
    <n v="1736"/>
    <n v="289.33333333333331"/>
    <n v="115.73333333333333"/>
    <m/>
    <n v="15"/>
    <n v="227"/>
    <m/>
    <n v="6.666666666666667"/>
    <n v="5"/>
    <n v="3"/>
    <n v="5"/>
    <s v="535"/>
    <s v="Loyal Customers"/>
    <m/>
    <n v="227"/>
    <n v="0.62191780821917808"/>
    <n v="24.118942731277532"/>
    <n v="2791.3656387665196"/>
    <n v="2791.3656387665196"/>
    <n v="59.232456140350877"/>
    <d v="2014-03-05T00:00:00"/>
    <s v="Unique"/>
  </r>
  <r>
    <n v="2909"/>
    <n v="1974"/>
    <s v="PhD"/>
    <s v="Married"/>
    <n v="78128"/>
    <n v="0"/>
    <n v="1"/>
    <d v="2014-02-19T00:00:00"/>
    <n v="89"/>
    <n v="934"/>
    <n v="24"/>
    <n v="230"/>
    <n v="16"/>
    <n v="24"/>
    <n v="36"/>
    <x v="717"/>
    <x v="37"/>
    <n v="230"/>
    <n v="16"/>
    <n v="24"/>
    <n v="36"/>
    <n v="2"/>
    <n v="8"/>
    <n v="4"/>
    <n v="6"/>
    <n v="3"/>
    <n v="0"/>
    <n v="0"/>
    <n v="0"/>
    <n v="1"/>
    <n v="1"/>
    <n v="0"/>
    <n v="0"/>
    <x v="5"/>
    <n v="1264"/>
    <n v="210.66666666666666"/>
    <n v="63.2"/>
    <m/>
    <n v="20"/>
    <n v="227"/>
    <m/>
    <n v="10"/>
    <n v="1"/>
    <n v="4"/>
    <n v="5"/>
    <s v="145"/>
    <s v="Big Spenders"/>
    <m/>
    <n v="227"/>
    <n v="0.62191780821917808"/>
    <n v="32.158590308370044"/>
    <n v="2032.422907488987"/>
    <n v="2032.4229074889868"/>
    <n v="32.017543859649123"/>
    <d v="2014-05-19T00:00:00"/>
    <s v="Unique"/>
  </r>
  <r>
    <n v="9986"/>
    <n v="1982"/>
    <s v="Graduation"/>
    <s v="Together"/>
    <n v="19444"/>
    <n v="1"/>
    <n v="0"/>
    <d v="2014-02-22T00:00:00"/>
    <n v="8"/>
    <n v="16"/>
    <n v="0"/>
    <n v="23"/>
    <n v="3"/>
    <n v="2"/>
    <n v="10"/>
    <x v="79"/>
    <x v="0"/>
    <n v="23"/>
    <n v="3"/>
    <n v="2"/>
    <n v="10"/>
    <n v="3"/>
    <n v="4"/>
    <n v="1"/>
    <n v="2"/>
    <n v="7"/>
    <n v="0"/>
    <n v="0"/>
    <n v="0"/>
    <n v="0"/>
    <n v="0"/>
    <n v="1"/>
    <n v="0"/>
    <x v="3"/>
    <n v="54"/>
    <n v="9"/>
    <n v="5.4"/>
    <m/>
    <n v="10"/>
    <n v="224"/>
    <m/>
    <n v="30"/>
    <n v="5"/>
    <n v="2"/>
    <n v="1"/>
    <s v="521"/>
    <s v="Others"/>
    <m/>
    <n v="224"/>
    <n v="0.61369863013698633"/>
    <n v="16.294642857142858"/>
    <n v="87.991071428571431"/>
    <n v="87.991071428571431"/>
    <n v="1288.7061403508771"/>
    <d v="2014-03-02T00:00:00"/>
    <s v="Unique"/>
  </r>
  <r>
    <n v="10341"/>
    <n v="1948"/>
    <s v="Graduation"/>
    <s v="Together"/>
    <n v="51315"/>
    <n v="0"/>
    <n v="0"/>
    <d v="2014-02-23T00:00:00"/>
    <n v="45"/>
    <n v="68"/>
    <n v="28"/>
    <n v="39"/>
    <n v="16"/>
    <n v="30"/>
    <n v="41"/>
    <x v="131"/>
    <x v="45"/>
    <n v="39"/>
    <n v="16"/>
    <n v="30"/>
    <n v="41"/>
    <n v="1"/>
    <n v="2"/>
    <n v="2"/>
    <n v="5"/>
    <n v="2"/>
    <n v="0"/>
    <n v="0"/>
    <n v="0"/>
    <n v="0"/>
    <n v="0"/>
    <n v="0"/>
    <n v="0"/>
    <x v="4"/>
    <n v="222"/>
    <n v="37"/>
    <n v="22.2"/>
    <m/>
    <n v="10"/>
    <n v="223"/>
    <m/>
    <n v="10"/>
    <n v="3"/>
    <n v="2"/>
    <n v="3"/>
    <s v="323"/>
    <s v="Needs Attention"/>
    <m/>
    <n v="223"/>
    <n v="0.61095890410958908"/>
    <n v="16.367713004484305"/>
    <n v="363.36322869955154"/>
    <n v="363.36322869955154"/>
    <n v="87.991071428571431"/>
    <d v="2014-04-09T00:00:00"/>
    <s v="Unique"/>
  </r>
  <r>
    <n v="9423"/>
    <n v="1979"/>
    <s v="Master"/>
    <s v="Married"/>
    <n v="32765"/>
    <n v="1"/>
    <n v="0"/>
    <d v="2014-02-23T00:00:00"/>
    <n v="49"/>
    <n v="13"/>
    <n v="3"/>
    <n v="17"/>
    <n v="7"/>
    <n v="3"/>
    <n v="3"/>
    <x v="18"/>
    <x v="8"/>
    <n v="17"/>
    <n v="7"/>
    <n v="3"/>
    <n v="3"/>
    <n v="2"/>
    <n v="2"/>
    <n v="0"/>
    <n v="4"/>
    <n v="5"/>
    <n v="0"/>
    <n v="0"/>
    <n v="0"/>
    <n v="0"/>
    <n v="0"/>
    <n v="0"/>
    <n v="0"/>
    <x v="0"/>
    <n v="46"/>
    <n v="7.666666666666667"/>
    <n v="5.75"/>
    <m/>
    <n v="8"/>
    <n v="223"/>
    <m/>
    <n v="25"/>
    <n v="3"/>
    <n v="2"/>
    <n v="1"/>
    <s v="321"/>
    <s v="Needs Attention"/>
    <m/>
    <n v="223"/>
    <n v="0.61095890410958908"/>
    <n v="13.094170403587443"/>
    <n v="75.291479820627799"/>
    <n v="75.291479820627799"/>
    <n v="2032.4229074889868"/>
    <d v="2014-04-13T00:00:00"/>
    <s v="Unique"/>
  </r>
  <r>
    <n v="9197"/>
    <n v="1953"/>
    <s v="Graduation"/>
    <s v="Married"/>
    <n v="39722"/>
    <n v="0"/>
    <n v="1"/>
    <d v="2014-02-24T00:00:00"/>
    <n v="92"/>
    <n v="32"/>
    <n v="0"/>
    <n v="5"/>
    <n v="2"/>
    <n v="0"/>
    <n v="8"/>
    <x v="113"/>
    <x v="0"/>
    <n v="5"/>
    <n v="2"/>
    <s v=""/>
    <n v="8"/>
    <n v="2"/>
    <n v="2"/>
    <n v="0"/>
    <n v="3"/>
    <n v="5"/>
    <n v="0"/>
    <n v="0"/>
    <n v="0"/>
    <n v="0"/>
    <n v="0"/>
    <n v="0"/>
    <n v="0"/>
    <x v="0"/>
    <n v="47"/>
    <n v="7.833333333333333"/>
    <n v="6.7142857142857144"/>
    <m/>
    <n v="7"/>
    <n v="222"/>
    <m/>
    <n v="28.571428571428569"/>
    <n v="1"/>
    <n v="1"/>
    <n v="1"/>
    <s v="111"/>
    <s v="Lost"/>
    <m/>
    <n v="222"/>
    <n v="0.60821917808219184"/>
    <n v="11.509009009009008"/>
    <n v="77.27477477477477"/>
    <n v="77.27477477477477"/>
    <n v="75.291479820627799"/>
    <d v="2014-05-27T00:00:00"/>
    <s v="Unique"/>
  </r>
  <r>
    <n v="6205"/>
    <n v="1967"/>
    <s v="Master"/>
    <s v="Single"/>
    <n v="32557"/>
    <n v="1"/>
    <n v="0"/>
    <d v="2014-02-24T00:00:00"/>
    <n v="13"/>
    <n v="34"/>
    <n v="3"/>
    <n v="29"/>
    <n v="0"/>
    <n v="4"/>
    <n v="10"/>
    <x v="221"/>
    <x v="8"/>
    <n v="29"/>
    <s v=""/>
    <n v="4"/>
    <n v="10"/>
    <n v="3"/>
    <n v="2"/>
    <n v="1"/>
    <n v="3"/>
    <n v="5"/>
    <n v="0"/>
    <n v="0"/>
    <n v="0"/>
    <n v="0"/>
    <n v="0"/>
    <n v="1"/>
    <n v="0"/>
    <x v="2"/>
    <n v="80"/>
    <n v="13.333333333333334"/>
    <n v="8.8888888888888893"/>
    <m/>
    <n v="9"/>
    <n v="222"/>
    <m/>
    <n v="33.333333333333329"/>
    <n v="5"/>
    <n v="2"/>
    <n v="2"/>
    <s v="522"/>
    <s v="Others"/>
    <m/>
    <n v="222"/>
    <n v="0.60821917808219184"/>
    <n v="14.797297297297296"/>
    <n v="131.53153153153153"/>
    <n v="131.53153153153153"/>
    <n v="93.71621621621621"/>
    <d v="2014-03-09T00:00:00"/>
    <s v="Unique"/>
  </r>
  <r>
    <n v="2815"/>
    <n v="1975"/>
    <s v="Graduation"/>
    <s v="Married"/>
    <n v="33183"/>
    <n v="1"/>
    <n v="0"/>
    <d v="2014-02-24T00:00:00"/>
    <n v="46"/>
    <n v="7"/>
    <n v="5"/>
    <n v="39"/>
    <n v="17"/>
    <n v="15"/>
    <n v="37"/>
    <x v="4"/>
    <x v="30"/>
    <n v="39"/>
    <n v="17"/>
    <n v="15"/>
    <n v="37"/>
    <n v="2"/>
    <n v="4"/>
    <n v="0"/>
    <n v="3"/>
    <n v="7"/>
    <n v="0"/>
    <n v="0"/>
    <n v="0"/>
    <n v="0"/>
    <n v="0"/>
    <n v="0"/>
    <n v="0"/>
    <x v="0"/>
    <n v="120"/>
    <n v="20"/>
    <n v="13.333333333333334"/>
    <m/>
    <n v="9"/>
    <n v="222"/>
    <m/>
    <n v="22.222222222222221"/>
    <n v="3"/>
    <n v="2"/>
    <n v="2"/>
    <s v="322"/>
    <s v="Needs Attention"/>
    <m/>
    <n v="222"/>
    <n v="0.60821917808219184"/>
    <n v="14.797297297297296"/>
    <n v="197.29729729729729"/>
    <n v="197.29729729729729"/>
    <n v="77.27477477477477"/>
    <d v="2014-04-11T00:00:00"/>
    <s v="Unique"/>
  </r>
  <r>
    <n v="2958"/>
    <n v="1978"/>
    <s v="Graduation"/>
    <s v="Married"/>
    <n v="28442"/>
    <n v="2"/>
    <n v="0"/>
    <d v="2014-02-24T00:00:00"/>
    <n v="53"/>
    <n v="19"/>
    <n v="3"/>
    <n v="10"/>
    <n v="11"/>
    <n v="8"/>
    <n v="6"/>
    <x v="88"/>
    <x v="8"/>
    <n v="10"/>
    <n v="11"/>
    <n v="8"/>
    <n v="6"/>
    <n v="3"/>
    <n v="2"/>
    <n v="1"/>
    <n v="4"/>
    <n v="4"/>
    <n v="0"/>
    <n v="0"/>
    <n v="0"/>
    <n v="0"/>
    <n v="0"/>
    <n v="0"/>
    <n v="0"/>
    <x v="0"/>
    <n v="57"/>
    <n v="9.5"/>
    <n v="5.7"/>
    <m/>
    <n v="10"/>
    <n v="222"/>
    <m/>
    <n v="30"/>
    <n v="3"/>
    <n v="2"/>
    <n v="2"/>
    <s v="322"/>
    <s v="Needs Attention"/>
    <m/>
    <n v="222"/>
    <n v="0.60821917808219184"/>
    <n v="16.441441441441441"/>
    <n v="93.71621621621621"/>
    <n v="93.71621621621621"/>
    <n v="363.36322869955154"/>
    <d v="2014-04-18T00:00:00"/>
    <s v="Unique"/>
  </r>
  <r>
    <n v="830"/>
    <n v="1987"/>
    <s v="PhD"/>
    <s v="Single"/>
    <n v="74004"/>
    <n v="0"/>
    <n v="0"/>
    <d v="2014-02-24T00:00:00"/>
    <n v="5"/>
    <n v="784"/>
    <n v="48"/>
    <n v="560"/>
    <n v="42"/>
    <n v="176"/>
    <n v="48"/>
    <x v="718"/>
    <x v="57"/>
    <n v="560"/>
    <n v="42"/>
    <n v="176"/>
    <n v="48"/>
    <n v="1"/>
    <n v="4"/>
    <n v="6"/>
    <n v="4"/>
    <n v="3"/>
    <n v="1"/>
    <n v="0"/>
    <n v="0"/>
    <n v="0"/>
    <n v="1"/>
    <n v="1"/>
    <n v="0"/>
    <x v="6"/>
    <n v="1658"/>
    <n v="276.33333333333331"/>
    <n v="110.53333333333333"/>
    <m/>
    <n v="15"/>
    <n v="222"/>
    <m/>
    <n v="6.666666666666667"/>
    <n v="5"/>
    <n v="3"/>
    <n v="5"/>
    <s v="535"/>
    <s v="Loyal Customers"/>
    <m/>
    <n v="222"/>
    <n v="0.60821917808219184"/>
    <n v="24.662162162162161"/>
    <n v="2725.9909909909907"/>
    <n v="2725.9909909909907"/>
    <n v="197.29729729729729"/>
    <d v="2014-03-01T00:00:00"/>
    <s v="Unique"/>
  </r>
  <r>
    <n v="3152"/>
    <n v="1957"/>
    <s v="Graduation"/>
    <s v="Together"/>
    <n v="26091"/>
    <n v="1"/>
    <n v="1"/>
    <d v="2014-02-25T00:00:00"/>
    <n v="84"/>
    <n v="15"/>
    <n v="10"/>
    <n v="19"/>
    <n v="8"/>
    <n v="17"/>
    <n v="20"/>
    <x v="301"/>
    <x v="17"/>
    <n v="19"/>
    <n v="8"/>
    <n v="17"/>
    <n v="20"/>
    <n v="3"/>
    <n v="2"/>
    <n v="1"/>
    <n v="3"/>
    <n v="5"/>
    <n v="0"/>
    <n v="0"/>
    <n v="0"/>
    <n v="0"/>
    <n v="0"/>
    <n v="0"/>
    <n v="0"/>
    <x v="6"/>
    <n v="89"/>
    <n v="14.833333333333334"/>
    <n v="9.8888888888888893"/>
    <m/>
    <n v="9"/>
    <n v="221"/>
    <m/>
    <n v="33.333333333333329"/>
    <n v="1"/>
    <n v="2"/>
    <n v="2"/>
    <s v="122"/>
    <s v="Lost"/>
    <m/>
    <n v="221"/>
    <n v="0.60547945205479448"/>
    <n v="14.864253393665159"/>
    <n v="146.99095022624437"/>
    <n v="146.99095022624437"/>
    <n v="2725.9909909909907"/>
    <d v="2014-05-20T00:00:00"/>
    <s v="Unique"/>
  </r>
  <r>
    <n v="11188"/>
    <n v="1957"/>
    <s v="Graduation"/>
    <s v="Together"/>
    <n v="26091"/>
    <n v="1"/>
    <n v="1"/>
    <d v="2014-02-25T00:00:00"/>
    <n v="84"/>
    <n v="15"/>
    <n v="10"/>
    <n v="19"/>
    <n v="8"/>
    <n v="17"/>
    <n v="20"/>
    <x v="301"/>
    <x v="17"/>
    <n v="19"/>
    <n v="8"/>
    <n v="17"/>
    <n v="20"/>
    <n v="3"/>
    <n v="2"/>
    <n v="1"/>
    <n v="3"/>
    <n v="5"/>
    <n v="0"/>
    <n v="0"/>
    <n v="0"/>
    <n v="0"/>
    <n v="0"/>
    <n v="0"/>
    <n v="0"/>
    <x v="0"/>
    <n v="89"/>
    <n v="14.833333333333334"/>
    <n v="9.8888888888888893"/>
    <m/>
    <n v="9"/>
    <n v="221"/>
    <m/>
    <n v="33.333333333333329"/>
    <n v="1"/>
    <n v="2"/>
    <n v="2"/>
    <s v="122"/>
    <s v="Lost"/>
    <m/>
    <n v="221"/>
    <n v="0.60547945205479448"/>
    <n v="14.864253393665159"/>
    <n v="146.99095022624437"/>
    <n v="146.99095022624437"/>
    <n v="131.53153153153153"/>
    <d v="2014-05-20T00:00:00"/>
    <s v="Unique"/>
  </r>
  <r>
    <n v="7683"/>
    <n v="1968"/>
    <s v="Master"/>
    <s v="Married"/>
    <n v="70777"/>
    <n v="0"/>
    <n v="1"/>
    <d v="2014-02-25T00:00:00"/>
    <n v="80"/>
    <n v="554"/>
    <n v="35"/>
    <n v="113"/>
    <n v="0"/>
    <n v="7"/>
    <n v="78"/>
    <x v="508"/>
    <x v="68"/>
    <n v="113"/>
    <s v=""/>
    <n v="7"/>
    <n v="78"/>
    <n v="3"/>
    <n v="5"/>
    <n v="3"/>
    <n v="12"/>
    <n v="3"/>
    <n v="0"/>
    <n v="0"/>
    <n v="0"/>
    <n v="0"/>
    <n v="0"/>
    <n v="0"/>
    <n v="0"/>
    <x v="0"/>
    <n v="787"/>
    <n v="131.16666666666666"/>
    <n v="34.217391304347828"/>
    <m/>
    <n v="23"/>
    <n v="221"/>
    <m/>
    <n v="13.043478260869565"/>
    <n v="1"/>
    <n v="5"/>
    <n v="4"/>
    <s v="154"/>
    <s v="Frequent Buyers"/>
    <m/>
    <n v="221"/>
    <n v="0.60547945205479448"/>
    <n v="37.986425339366519"/>
    <n v="1299.7963800904979"/>
    <n v="1299.7963800904979"/>
    <n v="146.99095022624437"/>
    <d v="2014-05-16T00:00:00"/>
    <s v="Unique"/>
  </r>
  <r>
    <n v="4608"/>
    <n v="1987"/>
    <s v="Graduation"/>
    <s v="Divorced"/>
    <n v="81361"/>
    <n v="0"/>
    <n v="0"/>
    <d v="2014-02-25T00:00:00"/>
    <n v="18"/>
    <n v="163"/>
    <n v="23"/>
    <n v="424"/>
    <n v="27"/>
    <n v="65"/>
    <n v="76"/>
    <x v="56"/>
    <x v="46"/>
    <n v="424"/>
    <n v="27"/>
    <n v="65"/>
    <n v="76"/>
    <n v="1"/>
    <n v="3"/>
    <n v="10"/>
    <n v="13"/>
    <n v="1"/>
    <n v="0"/>
    <n v="0"/>
    <n v="0"/>
    <n v="0"/>
    <n v="0"/>
    <n v="1"/>
    <n v="0"/>
    <x v="3"/>
    <n v="778"/>
    <n v="129.66666666666666"/>
    <n v="28.814814814814813"/>
    <m/>
    <n v="27"/>
    <n v="221"/>
    <m/>
    <n v="3.7037037037037033"/>
    <n v="5"/>
    <n v="5"/>
    <n v="4"/>
    <s v="554"/>
    <s v="Loyal Customers"/>
    <m/>
    <n v="221"/>
    <n v="0.60547945205479448"/>
    <n v="44.592760180995477"/>
    <n v="1284.9321266968325"/>
    <n v="1284.9321266968327"/>
    <n v="1299.7963800904979"/>
    <d v="2014-03-15T00:00:00"/>
    <s v="Unique"/>
  </r>
  <r>
    <n v="535"/>
    <n v="1987"/>
    <s v="Graduation"/>
    <s v="Divorced"/>
    <n v="81361"/>
    <n v="0"/>
    <n v="0"/>
    <d v="2014-02-25T00:00:00"/>
    <n v="18"/>
    <n v="163"/>
    <n v="23"/>
    <n v="424"/>
    <n v="27"/>
    <n v="65"/>
    <n v="76"/>
    <x v="56"/>
    <x v="46"/>
    <n v="424"/>
    <n v="27"/>
    <n v="65"/>
    <n v="76"/>
    <n v="1"/>
    <n v="3"/>
    <n v="10"/>
    <n v="13"/>
    <n v="1"/>
    <n v="0"/>
    <n v="0"/>
    <n v="0"/>
    <n v="0"/>
    <n v="0"/>
    <n v="0"/>
    <n v="0"/>
    <x v="5"/>
    <n v="778"/>
    <n v="129.66666666666666"/>
    <n v="28.814814814814813"/>
    <m/>
    <n v="27"/>
    <n v="221"/>
    <m/>
    <n v="3.7037037037037033"/>
    <n v="5"/>
    <n v="5"/>
    <n v="4"/>
    <s v="554"/>
    <s v="Loyal Customers"/>
    <m/>
    <n v="221"/>
    <n v="0.60547945205479448"/>
    <n v="44.592760180995477"/>
    <n v="1284.9321266968325"/>
    <n v="1284.9321266968327"/>
    <n v="146.99095022624437"/>
    <d v="2014-03-15T00:00:00"/>
    <s v="Unique"/>
  </r>
  <r>
    <n v="10613"/>
    <n v="1958"/>
    <s v="PhD"/>
    <s v="Together"/>
    <n v="37334"/>
    <n v="1"/>
    <n v="1"/>
    <d v="2014-02-26T00:00:00"/>
    <n v="44"/>
    <n v="26"/>
    <n v="1"/>
    <n v="16"/>
    <n v="2"/>
    <n v="2"/>
    <n v="15"/>
    <x v="492"/>
    <x v="5"/>
    <n v="16"/>
    <n v="2"/>
    <n v="2"/>
    <n v="15"/>
    <n v="4"/>
    <n v="3"/>
    <n v="0"/>
    <n v="4"/>
    <n v="4"/>
    <n v="0"/>
    <n v="0"/>
    <n v="0"/>
    <n v="0"/>
    <n v="0"/>
    <n v="0"/>
    <n v="0"/>
    <x v="0"/>
    <n v="62"/>
    <n v="10.333333333333334"/>
    <n v="5.6363636363636367"/>
    <m/>
    <n v="11"/>
    <n v="220"/>
    <m/>
    <n v="36.363636363636367"/>
    <n v="3"/>
    <n v="2"/>
    <n v="2"/>
    <s v="322"/>
    <s v="Needs Attention"/>
    <m/>
    <n v="220"/>
    <n v="0.60273972602739723"/>
    <n v="18.25"/>
    <n v="102.86363636363637"/>
    <n v="102.86363636363637"/>
    <n v="1284.9321266968327"/>
    <d v="2014-04-11T00:00:00"/>
    <s v="Unique"/>
  </r>
  <r>
    <n v="8079"/>
    <n v="1982"/>
    <s v="Graduation"/>
    <s v="Married"/>
    <n v="22448"/>
    <n v="1"/>
    <n v="0"/>
    <d v="2014-02-26T00:00:00"/>
    <n v="86"/>
    <n v="3"/>
    <n v="1"/>
    <n v="8"/>
    <n v="23"/>
    <n v="2"/>
    <n v="18"/>
    <x v="13"/>
    <x v="5"/>
    <n v="8"/>
    <n v="23"/>
    <n v="2"/>
    <n v="18"/>
    <n v="3"/>
    <n v="2"/>
    <n v="1"/>
    <n v="3"/>
    <n v="3"/>
    <n v="0"/>
    <n v="0"/>
    <n v="0"/>
    <n v="0"/>
    <n v="0"/>
    <n v="0"/>
    <n v="0"/>
    <x v="3"/>
    <n v="55"/>
    <n v="9.1666666666666661"/>
    <n v="6.1111111111111107"/>
    <m/>
    <n v="9"/>
    <n v="220"/>
    <m/>
    <n v="33.333333333333329"/>
    <n v="1"/>
    <n v="2"/>
    <n v="1"/>
    <s v="121"/>
    <s v="Lost"/>
    <m/>
    <n v="220"/>
    <n v="0.60273972602739723"/>
    <n v="14.931818181818183"/>
    <n v="91.25"/>
    <n v="91.25"/>
    <n v="1284.9321266968327"/>
    <d v="2014-05-23T00:00:00"/>
    <s v="Unique"/>
  </r>
  <r>
    <n v="5231"/>
    <n v="1974"/>
    <s v="2n Cycle"/>
    <s v="Married"/>
    <n v="45894"/>
    <n v="0"/>
    <n v="2"/>
    <d v="2014-02-27T00:00:00"/>
    <n v="15"/>
    <n v="27"/>
    <n v="2"/>
    <n v="7"/>
    <n v="0"/>
    <n v="2"/>
    <n v="13"/>
    <x v="169"/>
    <x v="12"/>
    <n v="7"/>
    <s v=""/>
    <n v="2"/>
    <n v="13"/>
    <n v="1"/>
    <n v="1"/>
    <n v="0"/>
    <n v="3"/>
    <n v="5"/>
    <n v="0"/>
    <n v="0"/>
    <n v="0"/>
    <n v="0"/>
    <n v="0"/>
    <n v="0"/>
    <n v="0"/>
    <x v="0"/>
    <n v="51"/>
    <n v="8.5"/>
    <n v="10.199999999999999"/>
    <m/>
    <n v="5"/>
    <n v="219"/>
    <m/>
    <n v="20"/>
    <n v="5"/>
    <n v="1"/>
    <n v="1"/>
    <s v="511"/>
    <s v="Others"/>
    <m/>
    <n v="219"/>
    <n v="0.6"/>
    <n v="8.3333333333333339"/>
    <n v="85"/>
    <n v="85"/>
    <n v="91.25"/>
    <d v="2014-03-14T00:00:00"/>
    <s v="Unique"/>
  </r>
  <r>
    <n v="3878"/>
    <n v="1980"/>
    <s v="2n Cycle"/>
    <s v="Single"/>
    <n v="31859"/>
    <n v="1"/>
    <n v="0"/>
    <d v="2014-02-27T00:00:00"/>
    <n v="3"/>
    <n v="3"/>
    <n v="4"/>
    <n v="7"/>
    <n v="15"/>
    <n v="8"/>
    <n v="11"/>
    <x v="13"/>
    <x v="16"/>
    <n v="7"/>
    <n v="15"/>
    <n v="8"/>
    <n v="11"/>
    <n v="1"/>
    <n v="1"/>
    <n v="0"/>
    <n v="3"/>
    <n v="7"/>
    <n v="0"/>
    <n v="0"/>
    <n v="0"/>
    <n v="0"/>
    <n v="0"/>
    <n v="0"/>
    <n v="0"/>
    <x v="0"/>
    <n v="48"/>
    <n v="8"/>
    <n v="9.6"/>
    <m/>
    <n v="5"/>
    <n v="219"/>
    <m/>
    <n v="20"/>
    <n v="5"/>
    <n v="1"/>
    <n v="1"/>
    <s v="511"/>
    <s v="Others"/>
    <m/>
    <n v="219"/>
    <n v="0.6"/>
    <n v="8.3333333333333339"/>
    <n v="80"/>
    <n v="80"/>
    <n v="102.86363636363637"/>
    <d v="2014-03-02T00:00:00"/>
    <s v="Unique"/>
  </r>
  <r>
    <n v="9727"/>
    <n v="1957"/>
    <s v="Graduation"/>
    <s v="Married"/>
    <n v="23539"/>
    <n v="0"/>
    <n v="0"/>
    <d v="2014-02-28T00:00:00"/>
    <n v="13"/>
    <n v="4"/>
    <n v="24"/>
    <n v="11"/>
    <n v="16"/>
    <n v="1"/>
    <n v="25"/>
    <x v="198"/>
    <x v="37"/>
    <n v="11"/>
    <n v="16"/>
    <n v="1"/>
    <n v="25"/>
    <n v="1"/>
    <n v="2"/>
    <n v="0"/>
    <n v="4"/>
    <n v="6"/>
    <n v="0"/>
    <n v="0"/>
    <n v="0"/>
    <n v="0"/>
    <n v="0"/>
    <n v="0"/>
    <n v="0"/>
    <x v="2"/>
    <n v="81"/>
    <n v="13.5"/>
    <n v="11.571428571428571"/>
    <m/>
    <n v="7"/>
    <n v="218"/>
    <m/>
    <n v="14.285714285714285"/>
    <n v="5"/>
    <n v="1"/>
    <n v="2"/>
    <s v="512"/>
    <s v="Others"/>
    <m/>
    <n v="218"/>
    <n v="0.59726027397260273"/>
    <n v="11.720183486238533"/>
    <n v="135.61926605504587"/>
    <n v="135.61926605504587"/>
    <n v="80"/>
    <d v="2014-03-13T00:00:00"/>
    <s v="Unique"/>
  </r>
  <r>
    <n v="3595"/>
    <n v="1963"/>
    <s v="Graduation"/>
    <s v="Together"/>
    <n v="77226"/>
    <n v="0"/>
    <n v="1"/>
    <d v="2014-02-28T00:00:00"/>
    <n v="29"/>
    <n v="631"/>
    <n v="43"/>
    <n v="239"/>
    <n v="128"/>
    <n v="76"/>
    <n v="21"/>
    <x v="92"/>
    <x v="98"/>
    <n v="239"/>
    <n v="128"/>
    <n v="76"/>
    <n v="21"/>
    <n v="2"/>
    <n v="6"/>
    <n v="8"/>
    <n v="12"/>
    <n v="3"/>
    <n v="0"/>
    <n v="0"/>
    <n v="0"/>
    <n v="0"/>
    <n v="0"/>
    <n v="0"/>
    <n v="0"/>
    <x v="0"/>
    <n v="1138"/>
    <n v="189.66666666666666"/>
    <n v="40.642857142857146"/>
    <m/>
    <n v="28"/>
    <n v="218"/>
    <m/>
    <n v="7.1428571428571423"/>
    <n v="4"/>
    <n v="5"/>
    <n v="4"/>
    <s v="454"/>
    <s v="Frequent Buyers"/>
    <m/>
    <n v="218"/>
    <n v="0.59726027397260273"/>
    <n v="46.88073394495413"/>
    <n v="1905.3669724770643"/>
    <n v="1905.3669724770643"/>
    <n v="85"/>
    <d v="2014-03-29T00:00:00"/>
    <s v="Unique"/>
  </r>
  <r>
    <n v="3711"/>
    <n v="1944"/>
    <s v="Master"/>
    <s v="Married"/>
    <n v="80184"/>
    <n v="0"/>
    <n v="0"/>
    <d v="2014-03-01T00:00:00"/>
    <n v="19"/>
    <n v="1035"/>
    <n v="134"/>
    <n v="670"/>
    <n v="25"/>
    <n v="38"/>
    <n v="0"/>
    <x v="719"/>
    <x v="47"/>
    <n v="670"/>
    <n v="25"/>
    <n v="38"/>
    <s v=""/>
    <n v="1"/>
    <n v="6"/>
    <n v="3"/>
    <n v="10"/>
    <n v="3"/>
    <n v="1"/>
    <n v="0"/>
    <n v="0"/>
    <n v="0"/>
    <n v="1"/>
    <n v="0"/>
    <n v="0"/>
    <x v="0"/>
    <n v="1902"/>
    <n v="317"/>
    <n v="95.1"/>
    <m/>
    <n v="20"/>
    <n v="217"/>
    <m/>
    <n v="5"/>
    <n v="5"/>
    <n v="4"/>
    <n v="5"/>
    <s v="545"/>
    <s v="Loyal Customers"/>
    <m/>
    <n v="217"/>
    <n v="0.59452054794520548"/>
    <n v="33.640552995391708"/>
    <n v="3199.2165898617513"/>
    <n v="3199.2165898617513"/>
    <n v="70.645161290322577"/>
    <d v="2014-03-20T00:00:00"/>
    <s v="Unique"/>
  </r>
  <r>
    <n v="2948"/>
    <n v="1954"/>
    <s v="Master"/>
    <s v="Divorced"/>
    <n v="62637"/>
    <n v="0"/>
    <n v="1"/>
    <d v="2014-03-01T00:00:00"/>
    <n v="76"/>
    <n v="104"/>
    <n v="12"/>
    <n v="48"/>
    <n v="4"/>
    <n v="12"/>
    <n v="5"/>
    <x v="175"/>
    <x v="27"/>
    <n v="48"/>
    <n v="4"/>
    <n v="12"/>
    <n v="5"/>
    <n v="1"/>
    <n v="2"/>
    <n v="2"/>
    <n v="5"/>
    <n v="2"/>
    <n v="0"/>
    <n v="0"/>
    <n v="0"/>
    <n v="0"/>
    <n v="0"/>
    <n v="0"/>
    <n v="0"/>
    <x v="2"/>
    <n v="185"/>
    <n v="30.833333333333332"/>
    <n v="18.5"/>
    <m/>
    <n v="10"/>
    <n v="217"/>
    <m/>
    <n v="10"/>
    <n v="2"/>
    <n v="2"/>
    <n v="2"/>
    <s v="222"/>
    <s v="About to Sleep"/>
    <m/>
    <n v="217"/>
    <n v="0.59452054794520548"/>
    <n v="16.820276497695854"/>
    <n v="311.17511520737332"/>
    <n v="311.17511520737327"/>
    <n v="2777.0276497695854"/>
    <d v="2014-05-16T00:00:00"/>
    <s v="Unique"/>
  </r>
  <r>
    <n v="3286"/>
    <n v="1967"/>
    <s v="PhD"/>
    <s v="Divorced"/>
    <n v="26642"/>
    <n v="1"/>
    <n v="0"/>
    <d v="2014-03-01T00:00:00"/>
    <n v="71"/>
    <n v="13"/>
    <n v="2"/>
    <n v="15"/>
    <n v="2"/>
    <n v="2"/>
    <n v="8"/>
    <x v="18"/>
    <x v="12"/>
    <n v="15"/>
    <n v="2"/>
    <n v="2"/>
    <n v="8"/>
    <n v="2"/>
    <n v="2"/>
    <n v="0"/>
    <n v="3"/>
    <n v="6"/>
    <n v="0"/>
    <n v="0"/>
    <n v="0"/>
    <n v="0"/>
    <n v="0"/>
    <n v="0"/>
    <n v="0"/>
    <x v="0"/>
    <n v="42"/>
    <n v="7"/>
    <n v="6"/>
    <m/>
    <n v="7"/>
    <n v="217"/>
    <m/>
    <n v="28.571428571428569"/>
    <n v="2"/>
    <n v="1"/>
    <n v="1"/>
    <s v="211"/>
    <s v="About to Sleep"/>
    <m/>
    <n v="217"/>
    <n v="0.59452054794520548"/>
    <n v="11.774193548387096"/>
    <n v="70.645161290322577"/>
    <n v="70.645161290322577"/>
    <n v="311.17511520737327"/>
    <d v="2014-05-11T00:00:00"/>
    <s v="Unique"/>
  </r>
  <r>
    <n v="8475"/>
    <n v="1973"/>
    <s v="PhD"/>
    <s v="Married"/>
    <n v="157243"/>
    <n v="0"/>
    <n v="1"/>
    <d v="2014-03-01T00:00:00"/>
    <n v="98"/>
    <n v="20"/>
    <n v="2"/>
    <n v="1582"/>
    <n v="1"/>
    <n v="2"/>
    <n v="1"/>
    <x v="378"/>
    <x v="12"/>
    <n v="1582"/>
    <n v="1"/>
    <n v="2"/>
    <n v="1"/>
    <n v="15"/>
    <n v="0"/>
    <n v="22"/>
    <n v="0"/>
    <n v="0"/>
    <n v="0"/>
    <n v="0"/>
    <n v="0"/>
    <n v="0"/>
    <n v="0"/>
    <n v="0"/>
    <n v="0"/>
    <x v="6"/>
    <n v="1608"/>
    <n v="268"/>
    <n v="43.45945945945946"/>
    <m/>
    <n v="37"/>
    <n v="217"/>
    <m/>
    <n v="40.54054054054054"/>
    <n v="1"/>
    <n v="5"/>
    <n v="5"/>
    <s v="155"/>
    <s v="Frequent Buyers"/>
    <m/>
    <n v="217"/>
    <n v="0.59452054794520548"/>
    <n v="62.235023041474655"/>
    <n v="2704.7004608294933"/>
    <n v="2704.7004608294933"/>
    <n v="135.61926605504587"/>
    <d v="2014-06-07T00:00:00"/>
    <s v="Unique"/>
  </r>
  <r>
    <n v="8070"/>
    <n v="1973"/>
    <s v="PhD"/>
    <s v="Married"/>
    <n v="54222"/>
    <n v="0"/>
    <n v="1"/>
    <d v="2014-03-01T00:00:00"/>
    <n v="98"/>
    <n v="199"/>
    <n v="12"/>
    <n v="31"/>
    <n v="3"/>
    <n v="12"/>
    <n v="7"/>
    <x v="305"/>
    <x v="27"/>
    <n v="31"/>
    <n v="3"/>
    <n v="12"/>
    <n v="7"/>
    <n v="1"/>
    <n v="3"/>
    <n v="3"/>
    <n v="5"/>
    <n v="3"/>
    <n v="0"/>
    <n v="0"/>
    <n v="0"/>
    <n v="0"/>
    <n v="0"/>
    <n v="0"/>
    <n v="0"/>
    <x v="0"/>
    <n v="264"/>
    <n v="44"/>
    <n v="22"/>
    <m/>
    <n v="12"/>
    <n v="217"/>
    <m/>
    <n v="8.3333333333333321"/>
    <n v="1"/>
    <n v="2"/>
    <n v="3"/>
    <s v="123"/>
    <s v="Lost"/>
    <m/>
    <n v="217"/>
    <n v="0.59452054794520548"/>
    <n v="20.184331797235021"/>
    <n v="444.05529953917045"/>
    <n v="444.05529953917051"/>
    <n v="1905.3669724770643"/>
    <d v="2014-06-07T00:00:00"/>
    <s v="Unique"/>
  </r>
  <r>
    <n v="1672"/>
    <n v="1974"/>
    <s v="PhD"/>
    <s v="Together"/>
    <n v="65640"/>
    <n v="0"/>
    <n v="1"/>
    <d v="2014-03-01T00:00:00"/>
    <n v="74"/>
    <n v="204"/>
    <n v="7"/>
    <n v="149"/>
    <n v="20"/>
    <n v="15"/>
    <n v="66"/>
    <x v="40"/>
    <x v="48"/>
    <n v="149"/>
    <n v="20"/>
    <n v="15"/>
    <n v="66"/>
    <n v="1"/>
    <n v="5"/>
    <n v="1"/>
    <n v="8"/>
    <n v="2"/>
    <n v="0"/>
    <n v="0"/>
    <n v="0"/>
    <n v="0"/>
    <n v="0"/>
    <n v="0"/>
    <n v="0"/>
    <x v="3"/>
    <n v="461"/>
    <n v="76.833333333333329"/>
    <n v="30.733333333333334"/>
    <m/>
    <n v="15"/>
    <n v="217"/>
    <m/>
    <n v="6.666666666666667"/>
    <n v="2"/>
    <n v="3"/>
    <n v="3"/>
    <s v="233"/>
    <s v="About to Sleep"/>
    <m/>
    <n v="217"/>
    <n v="0.59452054794520548"/>
    <n v="25.230414746543779"/>
    <n v="775.41474654377885"/>
    <n v="775.41474654377885"/>
    <n v="151.38248847926266"/>
    <d v="2014-05-14T00:00:00"/>
    <s v="Unique"/>
  </r>
  <r>
    <n v="10812"/>
    <n v="1978"/>
    <s v="PhD"/>
    <s v="Married"/>
    <n v="46377"/>
    <n v="1"/>
    <n v="0"/>
    <d v="2014-03-01T00:00:00"/>
    <n v="89"/>
    <n v="37"/>
    <n v="0"/>
    <n v="46"/>
    <n v="4"/>
    <n v="3"/>
    <n v="0"/>
    <x v="127"/>
    <x v="0"/>
    <n v="46"/>
    <n v="4"/>
    <n v="3"/>
    <s v=""/>
    <n v="1"/>
    <n v="2"/>
    <n v="1"/>
    <n v="3"/>
    <n v="4"/>
    <n v="0"/>
    <n v="0"/>
    <n v="0"/>
    <n v="0"/>
    <n v="0"/>
    <n v="0"/>
    <n v="0"/>
    <x v="3"/>
    <n v="90"/>
    <n v="15"/>
    <n v="12.857142857142858"/>
    <m/>
    <n v="7"/>
    <n v="217"/>
    <m/>
    <n v="14.285714285714285"/>
    <n v="1"/>
    <n v="1"/>
    <n v="2"/>
    <s v="112"/>
    <s v="Lost"/>
    <m/>
    <n v="217"/>
    <n v="0.59452054794520548"/>
    <n v="11.774193548387096"/>
    <n v="151.38248847926266"/>
    <n v="151.38248847926266"/>
    <n v="2704.7004608294933"/>
    <d v="2014-05-29T00:00:00"/>
    <s v="Unique"/>
  </r>
  <r>
    <n v="6646"/>
    <n v="1984"/>
    <s v="Graduation"/>
    <s v="Together"/>
    <n v="16529"/>
    <n v="1"/>
    <n v="0"/>
    <d v="2014-03-01T00:00:00"/>
    <n v="23"/>
    <n v="3"/>
    <n v="0"/>
    <n v="5"/>
    <n v="13"/>
    <n v="0"/>
    <n v="1"/>
    <x v="13"/>
    <x v="0"/>
    <n v="5"/>
    <n v="13"/>
    <s v=""/>
    <n v="1"/>
    <n v="1"/>
    <n v="1"/>
    <n v="0"/>
    <n v="3"/>
    <n v="6"/>
    <n v="0"/>
    <n v="0"/>
    <n v="0"/>
    <n v="0"/>
    <n v="0"/>
    <n v="0"/>
    <n v="0"/>
    <x v="2"/>
    <n v="22"/>
    <n v="3.6666666666666665"/>
    <n v="4.4000000000000004"/>
    <m/>
    <n v="5"/>
    <n v="217"/>
    <m/>
    <n v="20"/>
    <n v="4"/>
    <n v="1"/>
    <n v="1"/>
    <s v="411"/>
    <s v="Potential Loyalists"/>
    <m/>
    <n v="217"/>
    <n v="0.59452054794520548"/>
    <n v="8.410138248847927"/>
    <n v="37.004608294930883"/>
    <n v="37.004608294930875"/>
    <n v="775.41474654377885"/>
    <d v="2014-03-24T00:00:00"/>
    <s v="Unique"/>
  </r>
  <r>
    <n v="2532"/>
    <n v="1987"/>
    <s v="Master"/>
    <s v="Single"/>
    <n v="73454"/>
    <n v="0"/>
    <n v="0"/>
    <d v="2014-03-01T00:00:00"/>
    <n v="95"/>
    <n v="982"/>
    <n v="73"/>
    <n v="351"/>
    <n v="56"/>
    <n v="14"/>
    <n v="175"/>
    <x v="510"/>
    <x v="127"/>
    <n v="351"/>
    <n v="56"/>
    <n v="14"/>
    <n v="175"/>
    <n v="1"/>
    <n v="2"/>
    <n v="4"/>
    <n v="6"/>
    <n v="5"/>
    <n v="0"/>
    <n v="0"/>
    <n v="1"/>
    <n v="0"/>
    <n v="0"/>
    <n v="0"/>
    <n v="0"/>
    <x v="0"/>
    <n v="1651"/>
    <n v="275.16666666666669"/>
    <n v="127"/>
    <m/>
    <n v="13"/>
    <n v="217"/>
    <m/>
    <n v="7.6923076923076925"/>
    <n v="1"/>
    <n v="3"/>
    <n v="5"/>
    <s v="135"/>
    <s v="Big Spenders"/>
    <m/>
    <n v="217"/>
    <n v="0.59452054794520548"/>
    <n v="21.866359447004609"/>
    <n v="2777.0276497695854"/>
    <n v="2777.0276497695854"/>
    <n v="444.05529953917051"/>
    <d v="2014-06-04T00:00:00"/>
    <s v="Unique"/>
  </r>
  <r>
    <n v="11092"/>
    <n v="1961"/>
    <s v="Graduation"/>
    <s v="Married"/>
    <n v="27116"/>
    <n v="1"/>
    <n v="1"/>
    <d v="2014-03-02T00:00:00"/>
    <n v="78"/>
    <n v="12"/>
    <n v="1"/>
    <n v="21"/>
    <n v="2"/>
    <n v="2"/>
    <n v="3"/>
    <x v="276"/>
    <x v="5"/>
    <n v="21"/>
    <n v="2"/>
    <n v="2"/>
    <n v="3"/>
    <n v="2"/>
    <n v="2"/>
    <n v="0"/>
    <n v="3"/>
    <n v="7"/>
    <n v="0"/>
    <n v="0"/>
    <n v="0"/>
    <n v="0"/>
    <n v="0"/>
    <n v="0"/>
    <n v="0"/>
    <x v="3"/>
    <n v="41"/>
    <n v="6.833333333333333"/>
    <n v="5.8571428571428568"/>
    <m/>
    <n v="7"/>
    <n v="216"/>
    <m/>
    <n v="28.571428571428569"/>
    <n v="2"/>
    <n v="1"/>
    <n v="1"/>
    <s v="211"/>
    <s v="About to Sleep"/>
    <m/>
    <n v="216"/>
    <n v="0.59178082191780823"/>
    <n v="11.828703703703704"/>
    <n v="69.282407407407405"/>
    <n v="69.282407407407405"/>
    <n v="3199.2165898617513"/>
    <d v="2014-05-19T00:00:00"/>
    <s v="Unique"/>
  </r>
  <r>
    <n v="832"/>
    <n v="1966"/>
    <s v="PhD"/>
    <s v="Together"/>
    <n v="65814"/>
    <n v="0"/>
    <n v="1"/>
    <d v="2014-03-02T00:00:00"/>
    <n v="90"/>
    <n v="561"/>
    <n v="14"/>
    <n v="113"/>
    <n v="10"/>
    <n v="14"/>
    <n v="35"/>
    <x v="141"/>
    <x v="67"/>
    <n v="113"/>
    <n v="10"/>
    <n v="14"/>
    <n v="35"/>
    <n v="3"/>
    <n v="8"/>
    <n v="2"/>
    <n v="10"/>
    <n v="5"/>
    <n v="0"/>
    <n v="0"/>
    <n v="0"/>
    <n v="0"/>
    <n v="0"/>
    <n v="0"/>
    <n v="0"/>
    <x v="0"/>
    <n v="747"/>
    <n v="124.5"/>
    <n v="32.478260869565219"/>
    <m/>
    <n v="23"/>
    <n v="216"/>
    <m/>
    <n v="13.043478260869565"/>
    <n v="1"/>
    <n v="5"/>
    <n v="4"/>
    <s v="154"/>
    <s v="Frequent Buyers"/>
    <m/>
    <n v="216"/>
    <n v="0.59178082191780823"/>
    <n v="38.86574074074074"/>
    <n v="1262.2916666666667"/>
    <n v="1262.2916666666667"/>
    <n v="37.004608294930875"/>
    <d v="2014-05-31T00:00:00"/>
    <s v="Unique"/>
  </r>
  <r>
    <n v="10146"/>
    <n v="1972"/>
    <s v="PhD"/>
    <s v="Together"/>
    <n v="38887"/>
    <n v="1"/>
    <n v="0"/>
    <d v="2014-03-02T00:00:00"/>
    <n v="17"/>
    <n v="25"/>
    <n v="1"/>
    <n v="13"/>
    <n v="0"/>
    <n v="0"/>
    <n v="3"/>
    <x v="362"/>
    <x v="5"/>
    <n v="13"/>
    <s v=""/>
    <s v=""/>
    <n v="3"/>
    <n v="1"/>
    <n v="1"/>
    <n v="0"/>
    <n v="3"/>
    <n v="7"/>
    <n v="0"/>
    <n v="0"/>
    <n v="0"/>
    <n v="0"/>
    <n v="0"/>
    <n v="0"/>
    <n v="0"/>
    <x v="4"/>
    <n v="42"/>
    <n v="7"/>
    <n v="8.4"/>
    <m/>
    <n v="5"/>
    <n v="216"/>
    <m/>
    <n v="20"/>
    <n v="5"/>
    <n v="1"/>
    <n v="1"/>
    <s v="511"/>
    <s v="Others"/>
    <m/>
    <n v="216"/>
    <n v="0.59178082191780823"/>
    <n v="8.4490740740740744"/>
    <n v="70.972222222222229"/>
    <n v="70.972222222222214"/>
    <n v="1262.2916666666667"/>
    <d v="2014-03-19T00:00:00"/>
    <s v="Unique"/>
  </r>
  <r>
    <n v="7408"/>
    <n v="1952"/>
    <s v="PhD"/>
    <s v="Married"/>
    <n v="54549"/>
    <n v="0"/>
    <n v="1"/>
    <d v="2014-03-03T00:00:00"/>
    <n v="8"/>
    <n v="216"/>
    <n v="2"/>
    <n v="6"/>
    <n v="0"/>
    <n v="0"/>
    <n v="9"/>
    <x v="340"/>
    <x v="12"/>
    <n v="6"/>
    <s v=""/>
    <s v=""/>
    <n v="9"/>
    <n v="2"/>
    <n v="5"/>
    <n v="1"/>
    <n v="4"/>
    <n v="7"/>
    <n v="0"/>
    <n v="0"/>
    <n v="0"/>
    <n v="0"/>
    <n v="0"/>
    <n v="0"/>
    <n v="0"/>
    <x v="3"/>
    <n v="233"/>
    <n v="38.833333333333336"/>
    <n v="19.416666666666668"/>
    <m/>
    <n v="12"/>
    <n v="215"/>
    <m/>
    <n v="16.666666666666664"/>
    <n v="5"/>
    <n v="2"/>
    <n v="3"/>
    <s v="523"/>
    <s v="Others"/>
    <m/>
    <n v="215"/>
    <n v="0.58904109589041098"/>
    <n v="20.372093023255815"/>
    <n v="395.55813953488376"/>
    <n v="395.55813953488371"/>
    <n v="2186.6046511627906"/>
    <d v="2014-03-11T00:00:00"/>
    <s v="Unique"/>
  </r>
  <r>
    <n v="8375"/>
    <n v="1968"/>
    <s v="PhD"/>
    <s v="Married"/>
    <n v="55954"/>
    <n v="0"/>
    <n v="1"/>
    <d v="2014-03-03T00:00:00"/>
    <n v="63"/>
    <n v="447"/>
    <n v="0"/>
    <n v="28"/>
    <n v="0"/>
    <n v="0"/>
    <n v="43"/>
    <x v="720"/>
    <x v="0"/>
    <n v="28"/>
    <s v=""/>
    <s v=""/>
    <n v="43"/>
    <n v="3"/>
    <n v="8"/>
    <n v="2"/>
    <n v="6"/>
    <n v="7"/>
    <n v="0"/>
    <n v="0"/>
    <n v="0"/>
    <n v="0"/>
    <n v="0"/>
    <n v="0"/>
    <n v="0"/>
    <x v="4"/>
    <n v="518"/>
    <n v="86.333333333333329"/>
    <n v="27.263157894736842"/>
    <m/>
    <n v="19"/>
    <n v="215"/>
    <m/>
    <n v="15.789473684210526"/>
    <n v="2"/>
    <n v="4"/>
    <n v="3"/>
    <s v="243"/>
    <s v="About to Sleep"/>
    <m/>
    <n v="215"/>
    <n v="0.58904109589041098"/>
    <n v="32.255813953488371"/>
    <n v="879.39534883720933"/>
    <n v="879.39534883720921"/>
    <n v="70.972222222222214"/>
    <d v="2014-05-05T00:00:00"/>
    <s v="Unique"/>
  </r>
  <r>
    <n v="2416"/>
    <n v="1969"/>
    <s v="PhD"/>
    <s v="Single"/>
    <n v="66582"/>
    <n v="0"/>
    <n v="0"/>
    <d v="2014-03-03T00:00:00"/>
    <n v="83"/>
    <n v="789"/>
    <n v="25"/>
    <n v="420"/>
    <n v="16"/>
    <n v="38"/>
    <n v="0"/>
    <x v="49"/>
    <x v="69"/>
    <n v="420"/>
    <n v="16"/>
    <n v="38"/>
    <s v=""/>
    <n v="1"/>
    <n v="2"/>
    <n v="8"/>
    <n v="9"/>
    <n v="1"/>
    <n v="0"/>
    <n v="0"/>
    <n v="0"/>
    <n v="0"/>
    <n v="0"/>
    <n v="0"/>
    <n v="0"/>
    <x v="0"/>
    <n v="1288"/>
    <n v="214.66666666666666"/>
    <n v="64.400000000000006"/>
    <m/>
    <n v="20"/>
    <n v="215"/>
    <m/>
    <n v="5"/>
    <n v="1"/>
    <n v="4"/>
    <n v="5"/>
    <s v="145"/>
    <s v="Big Spenders"/>
    <m/>
    <n v="215"/>
    <n v="0.58904109589041098"/>
    <n v="33.95348837209302"/>
    <n v="2186.6046511627906"/>
    <n v="2186.6046511627906"/>
    <n v="69.282407407407405"/>
    <d v="2014-05-25T00:00:00"/>
    <s v="Unique"/>
  </r>
  <r>
    <n v="4877"/>
    <n v="1973"/>
    <s v="Master"/>
    <s v="Married"/>
    <n v="38576"/>
    <n v="0"/>
    <n v="1"/>
    <d v="2014-03-04T00:00:00"/>
    <n v="2"/>
    <n v="34"/>
    <n v="0"/>
    <n v="7"/>
    <n v="0"/>
    <n v="0"/>
    <n v="0"/>
    <x v="221"/>
    <x v="0"/>
    <n v="7"/>
    <s v=""/>
    <s v=""/>
    <s v=""/>
    <n v="1"/>
    <n v="1"/>
    <n v="0"/>
    <n v="3"/>
    <n v="7"/>
    <n v="0"/>
    <n v="0"/>
    <n v="0"/>
    <n v="0"/>
    <n v="0"/>
    <n v="0"/>
    <n v="0"/>
    <x v="6"/>
    <n v="41"/>
    <n v="6.833333333333333"/>
    <n v="8.1999999999999993"/>
    <m/>
    <n v="5"/>
    <n v="214"/>
    <m/>
    <n v="20"/>
    <n v="5"/>
    <n v="1"/>
    <n v="1"/>
    <s v="511"/>
    <s v="Others"/>
    <m/>
    <n v="214"/>
    <n v="0.58630136986301373"/>
    <n v="8.5280373831775691"/>
    <n v="69.929906542056059"/>
    <n v="69.929906542056074"/>
    <n v="1545.2803738317757"/>
    <d v="2014-03-06T00:00:00"/>
    <s v="Unique"/>
  </r>
  <r>
    <n v="2875"/>
    <n v="1978"/>
    <s v="Graduation"/>
    <s v="Married"/>
    <n v="67023"/>
    <n v="0"/>
    <n v="0"/>
    <d v="2014-03-04T00:00:00"/>
    <n v="93"/>
    <n v="444"/>
    <n v="44"/>
    <n v="382"/>
    <n v="11"/>
    <n v="8"/>
    <n v="17"/>
    <x v="721"/>
    <x v="40"/>
    <n v="382"/>
    <n v="11"/>
    <n v="8"/>
    <n v="17"/>
    <n v="1"/>
    <n v="3"/>
    <n v="7"/>
    <n v="13"/>
    <n v="2"/>
    <n v="0"/>
    <n v="0"/>
    <n v="0"/>
    <n v="0"/>
    <n v="0"/>
    <n v="0"/>
    <n v="1"/>
    <x v="0"/>
    <n v="906"/>
    <n v="151"/>
    <n v="37.75"/>
    <m/>
    <n v="24"/>
    <n v="214"/>
    <m/>
    <n v="4.1666666666666661"/>
    <n v="1"/>
    <n v="5"/>
    <n v="4"/>
    <s v="154"/>
    <s v="Frequent Buyers"/>
    <m/>
    <n v="214"/>
    <n v="0.58630136986301373"/>
    <n v="40.934579439252332"/>
    <n v="1545.2803738317755"/>
    <n v="1545.2803738317757"/>
    <n v="879.39534883720921"/>
    <d v="2014-06-05T00:00:00"/>
    <s v="Unique"/>
  </r>
  <r>
    <n v="902"/>
    <n v="1980"/>
    <s v="Graduation"/>
    <s v="Together"/>
    <n v="62994"/>
    <n v="1"/>
    <n v="0"/>
    <d v="2014-03-04T00:00:00"/>
    <n v="74"/>
    <n v="224"/>
    <n v="12"/>
    <n v="48"/>
    <n v="4"/>
    <n v="12"/>
    <n v="12"/>
    <x v="173"/>
    <x v="27"/>
    <n v="48"/>
    <n v="4"/>
    <n v="12"/>
    <n v="12"/>
    <n v="1"/>
    <n v="6"/>
    <n v="2"/>
    <n v="4"/>
    <n v="6"/>
    <n v="0"/>
    <n v="0"/>
    <n v="0"/>
    <n v="0"/>
    <n v="0"/>
    <n v="0"/>
    <n v="0"/>
    <x v="2"/>
    <n v="312"/>
    <n v="52"/>
    <n v="24"/>
    <m/>
    <n v="13"/>
    <n v="214"/>
    <m/>
    <n v="7.6923076923076925"/>
    <n v="2"/>
    <n v="3"/>
    <n v="3"/>
    <s v="233"/>
    <s v="About to Sleep"/>
    <m/>
    <n v="214"/>
    <n v="0.58630136986301373"/>
    <n v="22.17289719626168"/>
    <n v="532.14953271028025"/>
    <n v="532.14953271028037"/>
    <n v="395.55813953488371"/>
    <d v="2014-05-17T00:00:00"/>
    <s v="Unique"/>
  </r>
  <r>
    <n v="6963"/>
    <n v="1947"/>
    <s v="Graduation"/>
    <s v="Single"/>
    <n v="77457"/>
    <n v="0"/>
    <n v="0"/>
    <d v="2014-03-05T00:00:00"/>
    <n v="85"/>
    <n v="675"/>
    <n v="11"/>
    <n v="400"/>
    <n v="15"/>
    <n v="45"/>
    <n v="11"/>
    <x v="262"/>
    <x v="113"/>
    <n v="400"/>
    <n v="15"/>
    <n v="45"/>
    <n v="11"/>
    <n v="1"/>
    <n v="2"/>
    <n v="5"/>
    <n v="10"/>
    <n v="1"/>
    <n v="0"/>
    <n v="0"/>
    <n v="0"/>
    <n v="0"/>
    <n v="1"/>
    <n v="0"/>
    <n v="0"/>
    <x v="3"/>
    <n v="1157"/>
    <n v="192.83333333333334"/>
    <n v="64.277777777777771"/>
    <m/>
    <n v="18"/>
    <n v="213"/>
    <m/>
    <n v="5.5555555555555554"/>
    <n v="1"/>
    <n v="4"/>
    <n v="4"/>
    <s v="144"/>
    <s v="Lost"/>
    <m/>
    <n v="213"/>
    <n v="0.58356164383561648"/>
    <n v="30.845070422535208"/>
    <n v="1982.652582159624"/>
    <n v="1982.6525821596242"/>
    <n v="69.929906542056074"/>
    <d v="2014-05-29T00:00:00"/>
    <s v="Unique"/>
  </r>
  <r>
    <n v="4676"/>
    <n v="1951"/>
    <s v="Master"/>
    <s v="Widow"/>
    <n v="73705"/>
    <n v="0"/>
    <n v="2"/>
    <d v="2014-03-05T00:00:00"/>
    <n v="86"/>
    <n v="612"/>
    <n v="91"/>
    <n v="520"/>
    <n v="258"/>
    <n v="107"/>
    <n v="107"/>
    <x v="722"/>
    <x v="76"/>
    <n v="520"/>
    <n v="258"/>
    <n v="107"/>
    <n v="107"/>
    <n v="2"/>
    <n v="9"/>
    <n v="6"/>
    <n v="8"/>
    <n v="5"/>
    <n v="0"/>
    <n v="0"/>
    <n v="0"/>
    <n v="0"/>
    <n v="0"/>
    <n v="0"/>
    <n v="0"/>
    <x v="0"/>
    <n v="1695"/>
    <n v="282.5"/>
    <n v="67.8"/>
    <m/>
    <n v="25"/>
    <n v="213"/>
    <m/>
    <n v="8"/>
    <n v="1"/>
    <n v="5"/>
    <n v="5"/>
    <s v="155"/>
    <s v="Frequent Buyers"/>
    <m/>
    <n v="213"/>
    <n v="0.58356164383561648"/>
    <n v="42.840375586854456"/>
    <n v="2904.577464788732"/>
    <n v="2904.577464788732"/>
    <n v="532.14953271028037"/>
    <d v="2014-05-30T00:00:00"/>
    <s v="Unique"/>
  </r>
  <r>
    <n v="9362"/>
    <n v="1965"/>
    <s v="Graduation"/>
    <s v="Single"/>
    <n v="69263"/>
    <n v="0"/>
    <n v="1"/>
    <d v="2014-03-05T00:00:00"/>
    <n v="14"/>
    <n v="492"/>
    <n v="5"/>
    <n v="32"/>
    <n v="13"/>
    <n v="5"/>
    <n v="21"/>
    <x v="723"/>
    <x v="30"/>
    <n v="32"/>
    <n v="13"/>
    <n v="5"/>
    <n v="21"/>
    <n v="1"/>
    <n v="9"/>
    <n v="1"/>
    <n v="7"/>
    <n v="6"/>
    <n v="0"/>
    <n v="0"/>
    <n v="0"/>
    <n v="1"/>
    <n v="0"/>
    <n v="0"/>
    <n v="0"/>
    <x v="2"/>
    <n v="568"/>
    <n v="94.666666666666671"/>
    <n v="31.555555555555557"/>
    <m/>
    <n v="18"/>
    <n v="213"/>
    <m/>
    <n v="5.5555555555555554"/>
    <n v="5"/>
    <n v="4"/>
    <n v="3"/>
    <s v="543"/>
    <s v="Loyal Customers"/>
    <m/>
    <n v="213"/>
    <n v="0.58356164383561648"/>
    <n v="30.845070422535208"/>
    <n v="973.33333333333326"/>
    <n v="973.33333333333326"/>
    <n v="2904.577464788732"/>
    <d v="2014-03-19T00:00:00"/>
    <s v="Unique"/>
  </r>
  <r>
    <n v="9697"/>
    <n v="1951"/>
    <s v="Graduation"/>
    <s v="Married"/>
    <n v="53790"/>
    <n v="0"/>
    <n v="2"/>
    <d v="2014-03-06T00:00:00"/>
    <n v="86"/>
    <n v="335"/>
    <n v="42"/>
    <n v="127"/>
    <n v="28"/>
    <n v="5"/>
    <n v="5"/>
    <x v="724"/>
    <x v="38"/>
    <n v="127"/>
    <n v="28"/>
    <n v="5"/>
    <n v="5"/>
    <n v="3"/>
    <n v="7"/>
    <n v="2"/>
    <n v="8"/>
    <n v="6"/>
    <n v="0"/>
    <n v="0"/>
    <n v="0"/>
    <n v="0"/>
    <n v="0"/>
    <n v="0"/>
    <n v="0"/>
    <x v="0"/>
    <n v="542"/>
    <n v="90.333333333333329"/>
    <n v="27.1"/>
    <m/>
    <n v="20"/>
    <n v="212"/>
    <m/>
    <n v="15"/>
    <n v="1"/>
    <n v="4"/>
    <n v="3"/>
    <s v="143"/>
    <s v="Lost"/>
    <m/>
    <n v="212"/>
    <n v="0.58082191780821912"/>
    <n v="34.433962264150949"/>
    <n v="933.16037735849079"/>
    <n v="933.16037735849068"/>
    <n v="1982.6525821596242"/>
    <d v="2014-05-31T00:00:00"/>
    <s v="Unique"/>
  </r>
  <r>
    <n v="1857"/>
    <n v="1952"/>
    <s v="Graduation"/>
    <s v="Single"/>
    <n v="47139"/>
    <n v="1"/>
    <n v="1"/>
    <d v="2014-03-06T00:00:00"/>
    <n v="2"/>
    <n v="46"/>
    <n v="0"/>
    <n v="12"/>
    <n v="0"/>
    <n v="2"/>
    <n v="23"/>
    <x v="171"/>
    <x v="0"/>
    <n v="12"/>
    <s v=""/>
    <n v="2"/>
    <n v="23"/>
    <n v="2"/>
    <n v="2"/>
    <n v="1"/>
    <n v="2"/>
    <n v="7"/>
    <n v="0"/>
    <n v="0"/>
    <n v="0"/>
    <n v="0"/>
    <n v="0"/>
    <n v="1"/>
    <n v="0"/>
    <x v="0"/>
    <n v="83"/>
    <n v="13.833333333333334"/>
    <n v="11.857142857142858"/>
    <m/>
    <n v="7"/>
    <n v="212"/>
    <m/>
    <n v="28.571428571428569"/>
    <n v="5"/>
    <n v="1"/>
    <n v="2"/>
    <s v="512"/>
    <s v="Others"/>
    <m/>
    <n v="212"/>
    <n v="0.58082191780821912"/>
    <n v="12.051886792452832"/>
    <n v="142.90094339622644"/>
    <n v="142.90094339622644"/>
    <n v="973.33333333333326"/>
    <d v="2014-03-08T00:00:00"/>
    <s v="Unique"/>
  </r>
  <r>
    <n v="7987"/>
    <n v="1969"/>
    <s v="Graduation"/>
    <s v="Married"/>
    <n v="65747"/>
    <n v="0"/>
    <n v="1"/>
    <d v="2014-03-07T00:00:00"/>
    <n v="96"/>
    <n v="346"/>
    <n v="17"/>
    <n v="48"/>
    <n v="23"/>
    <n v="13"/>
    <n v="13"/>
    <x v="725"/>
    <x v="4"/>
    <n v="48"/>
    <n v="23"/>
    <n v="13"/>
    <n v="13"/>
    <n v="4"/>
    <n v="8"/>
    <n v="1"/>
    <n v="6"/>
    <n v="6"/>
    <n v="0"/>
    <n v="0"/>
    <n v="0"/>
    <n v="1"/>
    <n v="0"/>
    <n v="0"/>
    <n v="0"/>
    <x v="2"/>
    <n v="460"/>
    <n v="76.666666666666671"/>
    <n v="24.210526315789473"/>
    <m/>
    <n v="19"/>
    <n v="211"/>
    <m/>
    <n v="21.052631578947366"/>
    <n v="1"/>
    <n v="4"/>
    <n v="3"/>
    <s v="143"/>
    <s v="Lost"/>
    <m/>
    <n v="211"/>
    <n v="0.57808219178082187"/>
    <n v="32.867298578199055"/>
    <n v="795.73459715639808"/>
    <n v="795.73459715639819"/>
    <n v="933.16037735849068"/>
    <d v="2014-06-11T00:00:00"/>
    <s v="Unique"/>
  </r>
  <r>
    <n v="4832"/>
    <n v="1979"/>
    <s v="Graduation"/>
    <s v="Married"/>
    <n v="27244"/>
    <n v="1"/>
    <n v="0"/>
    <d v="2014-03-07T00:00:00"/>
    <n v="84"/>
    <n v="6"/>
    <n v="5"/>
    <n v="17"/>
    <n v="3"/>
    <n v="24"/>
    <n v="46"/>
    <x v="167"/>
    <x v="30"/>
    <n v="17"/>
    <n v="3"/>
    <n v="24"/>
    <n v="46"/>
    <n v="2"/>
    <n v="2"/>
    <n v="2"/>
    <n v="2"/>
    <n v="7"/>
    <n v="0"/>
    <n v="0"/>
    <n v="0"/>
    <n v="0"/>
    <n v="0"/>
    <n v="0"/>
    <n v="0"/>
    <x v="0"/>
    <n v="101"/>
    <n v="16.833333333333332"/>
    <n v="12.625"/>
    <m/>
    <n v="8"/>
    <n v="211"/>
    <m/>
    <n v="25"/>
    <n v="1"/>
    <n v="2"/>
    <n v="2"/>
    <s v="122"/>
    <s v="Lost"/>
    <m/>
    <n v="211"/>
    <n v="0.57808219178082187"/>
    <n v="13.838862559241708"/>
    <n v="174.71563981042655"/>
    <n v="174.71563981042655"/>
    <n v="142.90094339622644"/>
    <d v="2014-05-30T00:00:00"/>
    <s v="Unique"/>
  </r>
  <r>
    <n v="2174"/>
    <n v="1954"/>
    <s v="Graduation"/>
    <s v="Single"/>
    <n v="46344"/>
    <n v="1"/>
    <n v="1"/>
    <d v="2014-03-08T00:00:00"/>
    <n v="38"/>
    <n v="11"/>
    <n v="1"/>
    <n v="6"/>
    <n v="2"/>
    <n v="1"/>
    <n v="6"/>
    <x v="138"/>
    <x v="5"/>
    <n v="6"/>
    <n v="2"/>
    <n v="1"/>
    <n v="6"/>
    <n v="2"/>
    <n v="1"/>
    <n v="1"/>
    <n v="2"/>
    <n v="5"/>
    <n v="0"/>
    <n v="0"/>
    <n v="0"/>
    <n v="0"/>
    <n v="0"/>
    <n v="0"/>
    <n v="0"/>
    <x v="1"/>
    <n v="27"/>
    <n v="4.5"/>
    <n v="4.5"/>
    <m/>
    <n v="6"/>
    <n v="210"/>
    <m/>
    <n v="33.333333333333329"/>
    <n v="4"/>
    <n v="1"/>
    <n v="1"/>
    <s v="411"/>
    <s v="Potential Loyalists"/>
    <m/>
    <n v="210"/>
    <n v="0.57534246575342463"/>
    <n v="10.428571428571429"/>
    <n v="46.928571428571431"/>
    <n v="46.928571428571431"/>
    <n v="116.45238095238096"/>
    <d v="2014-04-15T00:00:00"/>
    <s v="Unique"/>
  </r>
  <r>
    <n v="7725"/>
    <n v="1965"/>
    <s v="2n Cycle"/>
    <s v="Married"/>
    <n v="76800"/>
    <n v="0"/>
    <n v="0"/>
    <d v="2014-03-08T00:00:00"/>
    <n v="33"/>
    <n v="173"/>
    <n v="26"/>
    <n v="255"/>
    <n v="35"/>
    <n v="71"/>
    <n v="81"/>
    <x v="100"/>
    <x v="36"/>
    <n v="255"/>
    <n v="35"/>
    <n v="71"/>
    <n v="81"/>
    <n v="1"/>
    <n v="4"/>
    <n v="4"/>
    <n v="7"/>
    <n v="1"/>
    <n v="0"/>
    <n v="0"/>
    <n v="0"/>
    <n v="0"/>
    <n v="0"/>
    <n v="0"/>
    <n v="0"/>
    <x v="6"/>
    <n v="641"/>
    <n v="106.83333333333333"/>
    <n v="40.0625"/>
    <m/>
    <n v="16"/>
    <n v="210"/>
    <m/>
    <n v="6.25"/>
    <n v="4"/>
    <n v="3"/>
    <n v="4"/>
    <s v="434"/>
    <s v="Potential Loyalists"/>
    <m/>
    <n v="210"/>
    <n v="0.57534246575342463"/>
    <n v="27.80952380952381"/>
    <n v="1114.1190476190477"/>
    <n v="1114.1190476190477"/>
    <n v="67.785714285714292"/>
    <d v="2014-04-10T00:00:00"/>
    <s v="Unique"/>
  </r>
  <r>
    <n v="5823"/>
    <n v="1970"/>
    <s v="PhD"/>
    <s v="Single"/>
    <n v="32303"/>
    <n v="0"/>
    <n v="1"/>
    <d v="2014-03-08T00:00:00"/>
    <n v="63"/>
    <n v="35"/>
    <n v="0"/>
    <n v="2"/>
    <n v="0"/>
    <n v="0"/>
    <n v="2"/>
    <x v="375"/>
    <x v="0"/>
    <n v="2"/>
    <s v=""/>
    <s v=""/>
    <n v="2"/>
    <n v="2"/>
    <n v="1"/>
    <n v="0"/>
    <n v="4"/>
    <n v="5"/>
    <n v="0"/>
    <n v="0"/>
    <n v="0"/>
    <n v="0"/>
    <n v="0"/>
    <n v="0"/>
    <n v="0"/>
    <x v="6"/>
    <n v="39"/>
    <n v="6.5"/>
    <n v="5.5714285714285712"/>
    <m/>
    <n v="7"/>
    <n v="210"/>
    <m/>
    <n v="28.571428571428569"/>
    <n v="2"/>
    <n v="1"/>
    <n v="1"/>
    <s v="211"/>
    <s v="About to Sleep"/>
    <m/>
    <n v="210"/>
    <n v="0.57534246575342463"/>
    <n v="12.166666666666668"/>
    <n v="67.785714285714292"/>
    <n v="67.785714285714292"/>
    <n v="71.261904761904759"/>
    <d v="2014-05-10T00:00:00"/>
    <s v="Unique"/>
  </r>
  <r>
    <n v="1834"/>
    <n v="1978"/>
    <s v="Master"/>
    <s v="Single"/>
    <n v="35544"/>
    <n v="1"/>
    <n v="0"/>
    <d v="2014-03-08T00:00:00"/>
    <n v="77"/>
    <n v="30"/>
    <n v="5"/>
    <n v="23"/>
    <n v="4"/>
    <n v="1"/>
    <n v="4"/>
    <x v="352"/>
    <x v="30"/>
    <n v="23"/>
    <n v="4"/>
    <n v="1"/>
    <n v="4"/>
    <n v="1"/>
    <n v="2"/>
    <n v="0"/>
    <n v="3"/>
    <n v="7"/>
    <n v="0"/>
    <n v="0"/>
    <n v="0"/>
    <n v="0"/>
    <n v="0"/>
    <n v="0"/>
    <n v="0"/>
    <x v="3"/>
    <n v="67"/>
    <n v="11.166666666666666"/>
    <n v="11.166666666666666"/>
    <m/>
    <n v="6"/>
    <n v="210"/>
    <m/>
    <n v="16.666666666666664"/>
    <n v="2"/>
    <n v="1"/>
    <n v="2"/>
    <s v="212"/>
    <s v="About to Sleep"/>
    <m/>
    <n v="210"/>
    <n v="0.57534246575342463"/>
    <n v="10.428571428571429"/>
    <n v="116.45238095238095"/>
    <n v="116.45238095238096"/>
    <n v="174.71563981042655"/>
    <d v="2014-05-24T00:00:00"/>
    <s v="Unique"/>
  </r>
  <r>
    <n v="8541"/>
    <n v="1990"/>
    <s v="2n Cycle"/>
    <s v="Married"/>
    <n v="24683"/>
    <n v="1"/>
    <n v="0"/>
    <d v="2014-03-08T00:00:00"/>
    <n v="98"/>
    <n v="8"/>
    <n v="4"/>
    <n v="10"/>
    <n v="6"/>
    <n v="7"/>
    <n v="6"/>
    <x v="76"/>
    <x v="16"/>
    <n v="10"/>
    <n v="6"/>
    <n v="7"/>
    <n v="6"/>
    <n v="2"/>
    <n v="2"/>
    <n v="0"/>
    <n v="4"/>
    <n v="5"/>
    <n v="0"/>
    <n v="0"/>
    <n v="0"/>
    <n v="0"/>
    <n v="0"/>
    <n v="0"/>
    <n v="0"/>
    <x v="0"/>
    <n v="41"/>
    <n v="6.833333333333333"/>
    <n v="5.125"/>
    <m/>
    <n v="8"/>
    <n v="210"/>
    <m/>
    <n v="25"/>
    <n v="1"/>
    <n v="2"/>
    <n v="1"/>
    <s v="121"/>
    <s v="Lost"/>
    <m/>
    <n v="210"/>
    <n v="0.57534246575342463"/>
    <n v="13.904761904761905"/>
    <n v="71.261904761904759"/>
    <n v="71.261904761904759"/>
    <n v="795.73459715639819"/>
    <d v="2014-06-14T00:00:00"/>
    <s v="Unique"/>
  </r>
  <r>
    <n v="4480"/>
    <n v="1973"/>
    <s v="Master"/>
    <s v="Married"/>
    <n v="60432"/>
    <n v="0"/>
    <n v="1"/>
    <d v="2014-03-09T00:00:00"/>
    <n v="61"/>
    <n v="365"/>
    <n v="3"/>
    <n v="15"/>
    <n v="4"/>
    <n v="3"/>
    <n v="11"/>
    <x v="683"/>
    <x v="8"/>
    <n v="15"/>
    <n v="4"/>
    <n v="3"/>
    <n v="11"/>
    <n v="5"/>
    <n v="7"/>
    <n v="2"/>
    <n v="5"/>
    <n v="6"/>
    <n v="0"/>
    <n v="0"/>
    <n v="0"/>
    <n v="0"/>
    <n v="0"/>
    <n v="0"/>
    <n v="0"/>
    <x v="3"/>
    <n v="401"/>
    <n v="66.833333333333329"/>
    <n v="21.105263157894736"/>
    <m/>
    <n v="19"/>
    <n v="209"/>
    <m/>
    <n v="26.315789473684209"/>
    <n v="2"/>
    <n v="4"/>
    <n v="3"/>
    <s v="243"/>
    <s v="About to Sleep"/>
    <m/>
    <n v="209"/>
    <n v="0.57260273972602738"/>
    <n v="33.18181818181818"/>
    <n v="700.31100478468898"/>
    <n v="700.31100478468898"/>
    <n v="46.928571428571431"/>
    <d v="2014-05-09T00:00:00"/>
    <s v="Unique"/>
  </r>
  <r>
    <n v="10548"/>
    <n v="1995"/>
    <s v="Graduation"/>
    <s v="Single"/>
    <n v="71163"/>
    <n v="0"/>
    <n v="0"/>
    <d v="2014-03-09T00:00:00"/>
    <n v="30"/>
    <n v="283"/>
    <n v="17"/>
    <n v="372"/>
    <n v="138"/>
    <n v="106"/>
    <n v="44"/>
    <x v="269"/>
    <x v="4"/>
    <n v="372"/>
    <n v="138"/>
    <n v="106"/>
    <n v="44"/>
    <n v="1"/>
    <n v="3"/>
    <n v="8"/>
    <n v="12"/>
    <n v="1"/>
    <n v="0"/>
    <n v="0"/>
    <n v="0"/>
    <n v="0"/>
    <n v="0"/>
    <n v="0"/>
    <n v="0"/>
    <x v="5"/>
    <n v="960"/>
    <n v="160"/>
    <n v="40"/>
    <m/>
    <n v="24"/>
    <n v="209"/>
    <m/>
    <n v="4.1666666666666661"/>
    <n v="4"/>
    <n v="5"/>
    <n v="4"/>
    <s v="454"/>
    <s v="Frequent Buyers"/>
    <m/>
    <n v="209"/>
    <n v="0.57260273972602738"/>
    <n v="41.913875598086129"/>
    <n v="1676.5550239234451"/>
    <n v="1676.5550239234451"/>
    <n v="1114.1190476190477"/>
    <d v="2014-04-08T00:00:00"/>
    <s v="Unique"/>
  </r>
  <r>
    <n v="10972"/>
    <n v="1949"/>
    <s v="Graduation"/>
    <s v="Widow"/>
    <n v="72298"/>
    <n v="0"/>
    <n v="0"/>
    <d v="2014-03-10T00:00:00"/>
    <n v="52"/>
    <n v="625"/>
    <n v="35"/>
    <n v="169"/>
    <n v="58"/>
    <n v="17"/>
    <n v="35"/>
    <x v="607"/>
    <x v="68"/>
    <n v="169"/>
    <n v="58"/>
    <n v="17"/>
    <n v="35"/>
    <n v="1"/>
    <n v="4"/>
    <n v="3"/>
    <n v="6"/>
    <n v="1"/>
    <n v="0"/>
    <n v="0"/>
    <n v="0"/>
    <n v="1"/>
    <n v="1"/>
    <n v="0"/>
    <n v="0"/>
    <x v="0"/>
    <n v="939"/>
    <n v="156.5"/>
    <n v="67.071428571428569"/>
    <m/>
    <n v="14"/>
    <n v="208"/>
    <m/>
    <n v="7.1428571428571423"/>
    <n v="3"/>
    <n v="3"/>
    <n v="4"/>
    <s v="334"/>
    <s v="Needs Attention"/>
    <m/>
    <n v="208"/>
    <n v="0.56986301369863013"/>
    <n v="24.567307692307693"/>
    <n v="1647.7644230769231"/>
    <n v="1647.7644230769231"/>
    <n v="700.31100478468898"/>
    <d v="2014-05-01T00:00:00"/>
    <s v="Unique"/>
  </r>
  <r>
    <n v="2829"/>
    <n v="1955"/>
    <s v="Graduation"/>
    <s v="Married"/>
    <n v="65210"/>
    <n v="0"/>
    <n v="1"/>
    <d v="2014-03-10T00:00:00"/>
    <n v="25"/>
    <n v="626"/>
    <n v="0"/>
    <n v="70"/>
    <n v="0"/>
    <n v="7"/>
    <n v="28"/>
    <x v="726"/>
    <x v="0"/>
    <n v="70"/>
    <s v=""/>
    <n v="7"/>
    <n v="28"/>
    <n v="2"/>
    <n v="9"/>
    <n v="3"/>
    <n v="8"/>
    <n v="6"/>
    <n v="1"/>
    <n v="0"/>
    <n v="0"/>
    <n v="1"/>
    <n v="0"/>
    <n v="0"/>
    <n v="0"/>
    <x v="2"/>
    <n v="731"/>
    <n v="121.83333333333333"/>
    <n v="33.227272727272727"/>
    <m/>
    <n v="22"/>
    <n v="208"/>
    <m/>
    <n v="9.0909090909090917"/>
    <n v="4"/>
    <n v="4"/>
    <n v="4"/>
    <s v="444"/>
    <s v="Potential Loyalists"/>
    <m/>
    <n v="208"/>
    <n v="0.56986301369863013"/>
    <n v="38.605769230769234"/>
    <n v="1282.7644230769231"/>
    <n v="1282.7644230769231"/>
    <n v="1647.7644230769231"/>
    <d v="2014-04-04T00:00:00"/>
    <s v="Unique"/>
  </r>
  <r>
    <n v="8461"/>
    <n v="1962"/>
    <s v="Graduation"/>
    <s v="Divorced"/>
    <n v="46102"/>
    <n v="2"/>
    <n v="1"/>
    <d v="2014-03-10T00:00:00"/>
    <n v="3"/>
    <n v="14"/>
    <n v="0"/>
    <n v="1"/>
    <n v="0"/>
    <n v="0"/>
    <n v="1"/>
    <x v="101"/>
    <x v="0"/>
    <n v="1"/>
    <s v=""/>
    <s v=""/>
    <n v="1"/>
    <n v="1"/>
    <n v="1"/>
    <n v="0"/>
    <n v="2"/>
    <n v="7"/>
    <n v="0"/>
    <n v="0"/>
    <n v="0"/>
    <n v="0"/>
    <n v="0"/>
    <n v="0"/>
    <n v="0"/>
    <x v="0"/>
    <n v="16"/>
    <n v="2.6666666666666665"/>
    <n v="4"/>
    <m/>
    <n v="4"/>
    <n v="208"/>
    <m/>
    <n v="25"/>
    <n v="5"/>
    <n v="1"/>
    <n v="1"/>
    <s v="511"/>
    <s v="Others"/>
    <m/>
    <n v="208"/>
    <n v="0.56986301369863013"/>
    <n v="7.0192307692307692"/>
    <n v="28.076923076923077"/>
    <n v="28.076923076923077"/>
    <n v="1282.7644230769231"/>
    <d v="2014-03-13T00:00:00"/>
    <s v="Unique"/>
  </r>
  <r>
    <n v="2186"/>
    <n v="1977"/>
    <s v="2n Cycle"/>
    <s v="Together"/>
    <n v="82326"/>
    <n v="0"/>
    <n v="0"/>
    <d v="2014-03-10T00:00:00"/>
    <n v="30"/>
    <n v="938"/>
    <n v="142"/>
    <n v="754"/>
    <n v="159"/>
    <n v="81"/>
    <n v="183"/>
    <x v="727"/>
    <x v="56"/>
    <n v="754"/>
    <n v="159"/>
    <n v="81"/>
    <n v="183"/>
    <n v="1"/>
    <n v="5"/>
    <n v="10"/>
    <n v="6"/>
    <n v="2"/>
    <n v="1"/>
    <n v="0"/>
    <n v="0"/>
    <n v="1"/>
    <n v="1"/>
    <n v="1"/>
    <n v="0"/>
    <x v="0"/>
    <n v="2257"/>
    <n v="376.16666666666669"/>
    <n v="102.59090909090909"/>
    <m/>
    <n v="22"/>
    <n v="208"/>
    <m/>
    <n v="4.5454545454545459"/>
    <n v="4"/>
    <n v="4"/>
    <n v="5"/>
    <s v="445"/>
    <s v="Big Spenders"/>
    <m/>
    <n v="208"/>
    <n v="0.56986301369863013"/>
    <n v="38.605769230769234"/>
    <n v="3960.6009615384619"/>
    <n v="3960.6009615384614"/>
    <n v="1676.5550239234451"/>
    <d v="2014-04-09T00:00:00"/>
    <s v="Unique"/>
  </r>
  <r>
    <n v="9485"/>
    <n v="1986"/>
    <s v="PhD"/>
    <s v="Married"/>
    <n v="45921"/>
    <n v="0"/>
    <n v="0"/>
    <d v="2014-03-10T00:00:00"/>
    <n v="23"/>
    <n v="102"/>
    <n v="9"/>
    <n v="49"/>
    <n v="24"/>
    <n v="3"/>
    <n v="12"/>
    <x v="467"/>
    <x v="13"/>
    <n v="49"/>
    <n v="24"/>
    <n v="3"/>
    <n v="12"/>
    <n v="1"/>
    <n v="2"/>
    <n v="1"/>
    <n v="6"/>
    <n v="4"/>
    <n v="0"/>
    <n v="0"/>
    <n v="0"/>
    <n v="0"/>
    <n v="0"/>
    <n v="0"/>
    <n v="0"/>
    <x v="3"/>
    <n v="199"/>
    <n v="33.166666666666664"/>
    <n v="19.899999999999999"/>
    <m/>
    <n v="10"/>
    <n v="208"/>
    <m/>
    <n v="10"/>
    <n v="4"/>
    <n v="2"/>
    <n v="3"/>
    <s v="423"/>
    <s v="Potential Loyalists"/>
    <m/>
    <n v="208"/>
    <n v="0.56986301369863013"/>
    <n v="17.548076923076923"/>
    <n v="349.20673076923077"/>
    <n v="349.20673076923077"/>
    <n v="3960.6009615384614"/>
    <d v="2014-04-02T00:00:00"/>
    <s v="Unique"/>
  </r>
  <r>
    <n v="231"/>
    <n v="1956"/>
    <s v="Master"/>
    <s v="Together"/>
    <n v="28839"/>
    <n v="1"/>
    <n v="1"/>
    <d v="2014-03-11T00:00:00"/>
    <n v="86"/>
    <n v="24"/>
    <n v="0"/>
    <n v="7"/>
    <n v="0"/>
    <n v="0"/>
    <n v="1"/>
    <x v="187"/>
    <x v="0"/>
    <n v="7"/>
    <s v=""/>
    <s v=""/>
    <n v="1"/>
    <n v="2"/>
    <n v="2"/>
    <n v="0"/>
    <n v="3"/>
    <n v="5"/>
    <n v="0"/>
    <n v="0"/>
    <n v="0"/>
    <n v="0"/>
    <n v="0"/>
    <n v="0"/>
    <n v="0"/>
    <x v="0"/>
    <n v="32"/>
    <n v="5.333333333333333"/>
    <n v="4.5714285714285712"/>
    <m/>
    <n v="7"/>
    <n v="207"/>
    <m/>
    <n v="28.571428571428569"/>
    <n v="1"/>
    <n v="1"/>
    <n v="1"/>
    <s v="111"/>
    <s v="Lost"/>
    <m/>
    <n v="207"/>
    <n v="0.56712328767123288"/>
    <n v="12.342995169082126"/>
    <n v="56.425120772946862"/>
    <n v="56.425120772946862"/>
    <n v="349.20673076923077"/>
    <d v="2014-06-05T00:00:00"/>
    <s v="Unique"/>
  </r>
  <r>
    <n v="2853"/>
    <n v="1980"/>
    <s v="Graduation"/>
    <s v="Single"/>
    <n v="51766"/>
    <n v="1"/>
    <n v="0"/>
    <d v="2014-03-11T00:00:00"/>
    <n v="74"/>
    <n v="60"/>
    <n v="51"/>
    <n v="87"/>
    <n v="6"/>
    <n v="20"/>
    <n v="51"/>
    <x v="728"/>
    <x v="58"/>
    <n v="87"/>
    <n v="6"/>
    <n v="20"/>
    <n v="51"/>
    <n v="2"/>
    <n v="4"/>
    <n v="2"/>
    <n v="4"/>
    <n v="5"/>
    <n v="0"/>
    <n v="0"/>
    <n v="0"/>
    <n v="0"/>
    <n v="0"/>
    <n v="0"/>
    <n v="0"/>
    <x v="2"/>
    <n v="275"/>
    <n v="45.833333333333336"/>
    <n v="22.916666666666668"/>
    <m/>
    <n v="12"/>
    <n v="207"/>
    <m/>
    <n v="16.666666666666664"/>
    <n v="2"/>
    <n v="2"/>
    <n v="3"/>
    <s v="223"/>
    <s v="About to Sleep"/>
    <m/>
    <n v="207"/>
    <n v="0.56712328767123288"/>
    <n v="21.159420289855074"/>
    <n v="484.90338164251216"/>
    <n v="484.9033816425121"/>
    <n v="28.076923076923077"/>
    <d v="2014-05-24T00:00:00"/>
    <s v="Unique"/>
  </r>
  <r>
    <n v="5186"/>
    <n v="1955"/>
    <s v="PhD"/>
    <s v="Married"/>
    <n v="58482"/>
    <n v="0"/>
    <n v="1"/>
    <d v="2014-03-12T00:00:00"/>
    <n v="59"/>
    <n v="576"/>
    <n v="7"/>
    <n v="115"/>
    <n v="19"/>
    <n v="7"/>
    <n v="7"/>
    <x v="343"/>
    <x v="48"/>
    <n v="115"/>
    <n v="19"/>
    <n v="7"/>
    <n v="7"/>
    <n v="2"/>
    <n v="7"/>
    <n v="4"/>
    <n v="9"/>
    <n v="6"/>
    <n v="0"/>
    <n v="0"/>
    <n v="0"/>
    <n v="1"/>
    <n v="0"/>
    <n v="0"/>
    <n v="0"/>
    <x v="2"/>
    <n v="731"/>
    <n v="121.83333333333333"/>
    <n v="33.227272727272727"/>
    <m/>
    <n v="22"/>
    <n v="206"/>
    <m/>
    <n v="9.0909090909090917"/>
    <n v="3"/>
    <n v="4"/>
    <n v="4"/>
    <s v="344"/>
    <s v="Needs Attention"/>
    <m/>
    <n v="206"/>
    <n v="0.56438356164383563"/>
    <n v="38.980582524271846"/>
    <n v="1295.2184466019417"/>
    <n v="1295.2184466019417"/>
    <n v="484.9033816425121"/>
    <d v="2014-05-10T00:00:00"/>
    <s v="Unique"/>
  </r>
  <r>
    <n v="6466"/>
    <n v="1965"/>
    <s v="PhD"/>
    <s v="Married"/>
    <n v="57236"/>
    <n v="1"/>
    <n v="1"/>
    <d v="2014-03-12T00:00:00"/>
    <n v="22"/>
    <n v="105"/>
    <n v="0"/>
    <n v="9"/>
    <n v="2"/>
    <n v="1"/>
    <n v="4"/>
    <x v="729"/>
    <x v="0"/>
    <n v="9"/>
    <n v="2"/>
    <n v="1"/>
    <n v="4"/>
    <n v="3"/>
    <n v="2"/>
    <n v="1"/>
    <n v="4"/>
    <n v="3"/>
    <n v="0"/>
    <n v="0"/>
    <n v="0"/>
    <n v="0"/>
    <n v="0"/>
    <n v="0"/>
    <n v="0"/>
    <x v="0"/>
    <n v="121"/>
    <n v="20.166666666666668"/>
    <n v="12.1"/>
    <m/>
    <n v="10"/>
    <n v="206"/>
    <m/>
    <n v="30"/>
    <n v="4"/>
    <n v="2"/>
    <n v="2"/>
    <s v="422"/>
    <s v="Potential Loyalists"/>
    <m/>
    <n v="206"/>
    <n v="0.56438356164383563"/>
    <n v="17.718446601941746"/>
    <n v="214.39320388349512"/>
    <n v="214.39320388349515"/>
    <n v="2579.8058252427186"/>
    <d v="2014-04-03T00:00:00"/>
    <s v="Unique"/>
  </r>
  <r>
    <n v="10129"/>
    <n v="1966"/>
    <s v="Graduation"/>
    <s v="Together"/>
    <n v="82427"/>
    <n v="0"/>
    <n v="0"/>
    <d v="2014-03-12T00:00:00"/>
    <n v="35"/>
    <n v="482"/>
    <n v="147"/>
    <n v="509"/>
    <n v="104"/>
    <n v="107"/>
    <n v="107"/>
    <x v="289"/>
    <x v="120"/>
    <n v="509"/>
    <n v="104"/>
    <n v="107"/>
    <n v="107"/>
    <n v="1"/>
    <n v="3"/>
    <n v="5"/>
    <n v="12"/>
    <n v="1"/>
    <n v="0"/>
    <n v="0"/>
    <n v="0"/>
    <n v="0"/>
    <n v="1"/>
    <n v="0"/>
    <n v="0"/>
    <x v="0"/>
    <n v="1456"/>
    <n v="242.66666666666666"/>
    <n v="69.333333333333329"/>
    <m/>
    <n v="21"/>
    <n v="206"/>
    <m/>
    <n v="4.7619047619047619"/>
    <n v="4"/>
    <n v="4"/>
    <n v="5"/>
    <s v="445"/>
    <s v="Big Spenders"/>
    <m/>
    <n v="206"/>
    <n v="0.56438356164383563"/>
    <n v="37.208737864077669"/>
    <n v="2579.8058252427181"/>
    <n v="2579.8058252427186"/>
    <n v="35.436893203883493"/>
    <d v="2014-04-16T00:00:00"/>
    <s v="Unique"/>
  </r>
  <r>
    <n v="2986"/>
    <n v="1976"/>
    <s v="Graduation"/>
    <s v="Married"/>
    <n v="30772"/>
    <n v="1"/>
    <n v="1"/>
    <d v="2014-03-12T00:00:00"/>
    <n v="89"/>
    <n v="7"/>
    <n v="2"/>
    <n v="4"/>
    <n v="2"/>
    <n v="1"/>
    <n v="4"/>
    <x v="4"/>
    <x v="12"/>
    <n v="4"/>
    <n v="2"/>
    <n v="1"/>
    <n v="4"/>
    <n v="1"/>
    <n v="1"/>
    <n v="0"/>
    <n v="2"/>
    <n v="6"/>
    <n v="0"/>
    <n v="0"/>
    <n v="0"/>
    <n v="0"/>
    <n v="0"/>
    <n v="0"/>
    <n v="0"/>
    <x v="2"/>
    <n v="20"/>
    <n v="3.3333333333333335"/>
    <n v="5"/>
    <m/>
    <n v="4"/>
    <n v="206"/>
    <m/>
    <n v="25"/>
    <n v="1"/>
    <n v="1"/>
    <n v="1"/>
    <s v="111"/>
    <s v="Lost"/>
    <m/>
    <n v="206"/>
    <n v="0.56438356164383563"/>
    <n v="7.0873786407766985"/>
    <n v="35.436893203883493"/>
    <n v="35.436893203883493"/>
    <n v="56.425120772946862"/>
    <d v="2014-06-09T00:00:00"/>
    <s v="Unique"/>
  </r>
  <r>
    <n v="10196"/>
    <n v="1978"/>
    <s v="Graduation"/>
    <s v="Married"/>
    <n v="71427"/>
    <n v="2"/>
    <n v="0"/>
    <d v="2014-03-12T00:00:00"/>
    <n v="26"/>
    <n v="212"/>
    <n v="123"/>
    <n v="177"/>
    <n v="15"/>
    <n v="64"/>
    <n v="23"/>
    <x v="547"/>
    <x v="125"/>
    <n v="177"/>
    <n v="15"/>
    <n v="64"/>
    <n v="23"/>
    <n v="2"/>
    <n v="8"/>
    <n v="2"/>
    <n v="8"/>
    <n v="4"/>
    <n v="0"/>
    <n v="0"/>
    <n v="0"/>
    <n v="0"/>
    <n v="0"/>
    <n v="0"/>
    <n v="0"/>
    <x v="1"/>
    <n v="614"/>
    <n v="102.33333333333333"/>
    <n v="30.7"/>
    <m/>
    <n v="20"/>
    <n v="206"/>
    <m/>
    <n v="10"/>
    <n v="4"/>
    <n v="4"/>
    <n v="3"/>
    <s v="443"/>
    <s v="Potential Loyalists"/>
    <m/>
    <n v="206"/>
    <n v="0.56438356164383563"/>
    <n v="35.436893203883493"/>
    <n v="1087.9126213592233"/>
    <n v="1087.9126213592233"/>
    <n v="1295.2184466019417"/>
    <d v="2014-04-07T00:00:00"/>
    <s v="Unique"/>
  </r>
  <r>
    <n v="5899"/>
    <n v="1950"/>
    <s v="PhD"/>
    <s v="Together"/>
    <n v="5648"/>
    <n v="1"/>
    <n v="1"/>
    <d v="2014-03-13T00:00:00"/>
    <n v="68"/>
    <n v="28"/>
    <n v="0"/>
    <n v="6"/>
    <n v="1"/>
    <n v="1"/>
    <n v="13"/>
    <x v="66"/>
    <x v="0"/>
    <n v="6"/>
    <n v="1"/>
    <n v="1"/>
    <n v="13"/>
    <n v="1"/>
    <n v="1"/>
    <n v="0"/>
    <n v="0"/>
    <n v="20"/>
    <n v="0"/>
    <n v="0"/>
    <n v="1"/>
    <n v="0"/>
    <n v="0"/>
    <n v="0"/>
    <n v="0"/>
    <x v="1"/>
    <n v="49"/>
    <n v="8.1666666666666661"/>
    <n v="24.5"/>
    <m/>
    <n v="2"/>
    <n v="205"/>
    <m/>
    <n v="50"/>
    <n v="2"/>
    <n v="1"/>
    <n v="1"/>
    <s v="211"/>
    <s v="About to Sleep"/>
    <m/>
    <n v="205"/>
    <n v="0.56164383561643838"/>
    <n v="3.5609756097560976"/>
    <n v="87.243902439024396"/>
    <n v="87.243902439024382"/>
    <n v="1087.9126213592233"/>
    <d v="2014-05-20T00:00:00"/>
    <s v="Unique"/>
  </r>
  <r>
    <n v="5654"/>
    <n v="1972"/>
    <s v="Graduation"/>
    <s v="Married"/>
    <n v="36026"/>
    <n v="2"/>
    <n v="1"/>
    <d v="2014-03-16T00:00:00"/>
    <n v="34"/>
    <n v="20"/>
    <n v="4"/>
    <n v="10"/>
    <n v="6"/>
    <n v="4"/>
    <n v="17"/>
    <x v="378"/>
    <x v="16"/>
    <n v="10"/>
    <n v="6"/>
    <n v="4"/>
    <n v="17"/>
    <n v="2"/>
    <n v="2"/>
    <n v="0"/>
    <n v="3"/>
    <n v="6"/>
    <n v="0"/>
    <n v="0"/>
    <n v="0"/>
    <n v="0"/>
    <n v="0"/>
    <n v="0"/>
    <n v="0"/>
    <x v="4"/>
    <n v="61"/>
    <n v="10.166666666666666"/>
    <n v="8.7142857142857135"/>
    <m/>
    <n v="7"/>
    <n v="202"/>
    <m/>
    <n v="28.571428571428569"/>
    <n v="4"/>
    <n v="1"/>
    <n v="2"/>
    <s v="412"/>
    <s v="Potential Loyalists"/>
    <m/>
    <n v="202"/>
    <n v="0.55342465753424652"/>
    <n v="12.64851485148515"/>
    <n v="110.22277227722772"/>
    <n v="110.22277227722773"/>
    <n v="87.243902439024382"/>
    <d v="2014-04-19T00:00:00"/>
    <s v="Unique"/>
  </r>
  <r>
    <n v="1646"/>
    <n v="1972"/>
    <s v="Basic"/>
    <s v="Married"/>
    <n v="25224"/>
    <n v="1"/>
    <n v="0"/>
    <d v="2014-03-16T00:00:00"/>
    <n v="36"/>
    <n v="4"/>
    <n v="9"/>
    <n v="12"/>
    <n v="11"/>
    <n v="2"/>
    <n v="8"/>
    <x v="198"/>
    <x v="13"/>
    <n v="12"/>
    <n v="11"/>
    <n v="2"/>
    <n v="8"/>
    <n v="2"/>
    <n v="1"/>
    <n v="1"/>
    <n v="3"/>
    <n v="3"/>
    <n v="0"/>
    <n v="0"/>
    <n v="0"/>
    <n v="0"/>
    <n v="0"/>
    <n v="0"/>
    <n v="0"/>
    <x v="2"/>
    <n v="46"/>
    <n v="7.666666666666667"/>
    <n v="6.5714285714285712"/>
    <m/>
    <n v="7"/>
    <n v="202"/>
    <m/>
    <n v="28.571428571428569"/>
    <n v="4"/>
    <n v="1"/>
    <n v="1"/>
    <s v="411"/>
    <s v="Potential Loyalists"/>
    <m/>
    <n v="202"/>
    <n v="0.55342465753424652"/>
    <n v="12.64851485148515"/>
    <n v="83.118811881188122"/>
    <n v="83.118811881188122"/>
    <n v="214.39320388349515"/>
    <d v="2014-04-21T00:00:00"/>
    <s v="Unique"/>
  </r>
  <r>
    <n v="7348"/>
    <n v="1958"/>
    <s v="PhD"/>
    <s v="Single"/>
    <n v="71691"/>
    <n v="0"/>
    <n v="0"/>
    <d v="2014-03-17T00:00:00"/>
    <n v="0"/>
    <n v="336"/>
    <n v="130"/>
    <n v="411"/>
    <n v="240"/>
    <n v="32"/>
    <n v="43"/>
    <x v="446"/>
    <x v="154"/>
    <n v="411"/>
    <n v="240"/>
    <n v="32"/>
    <n v="43"/>
    <n v="1"/>
    <n v="4"/>
    <n v="7"/>
    <n v="5"/>
    <n v="2"/>
    <n v="0"/>
    <n v="0"/>
    <n v="0"/>
    <n v="0"/>
    <n v="0"/>
    <n v="1"/>
    <n v="0"/>
    <x v="0"/>
    <n v="1192"/>
    <n v="198.66666666666666"/>
    <n v="70.117647058823536"/>
    <m/>
    <n v="17"/>
    <n v="201"/>
    <m/>
    <n v="5.8823529411764701"/>
    <n v="6"/>
    <n v="3"/>
    <n v="5"/>
    <s v="635"/>
    <s v="Big Spenders"/>
    <m/>
    <n v="201"/>
    <n v="0.55068493150684927"/>
    <n v="30.870646766169155"/>
    <n v="2164.577114427861"/>
    <n v="2164.577114427861"/>
    <n v="1663.3830845771145"/>
    <d v="2014-03-17T00:00:00"/>
    <s v="Unique"/>
  </r>
  <r>
    <n v="6036"/>
    <n v="1959"/>
    <s v="Master"/>
    <s v="Together"/>
    <n v="89120"/>
    <n v="0"/>
    <n v="0"/>
    <d v="2014-03-17T00:00:00"/>
    <n v="78"/>
    <n v="1168"/>
    <n v="92"/>
    <n v="408"/>
    <n v="72"/>
    <n v="129"/>
    <n v="55"/>
    <x v="730"/>
    <x v="135"/>
    <n v="408"/>
    <n v="72"/>
    <n v="129"/>
    <n v="55"/>
    <n v="1"/>
    <n v="5"/>
    <n v="6"/>
    <n v="7"/>
    <n v="1"/>
    <n v="0"/>
    <n v="0"/>
    <n v="0"/>
    <n v="0"/>
    <n v="1"/>
    <n v="0"/>
    <n v="0"/>
    <x v="0"/>
    <n v="1924"/>
    <n v="320.66666666666669"/>
    <n v="101.26315789473684"/>
    <m/>
    <n v="19"/>
    <n v="201"/>
    <m/>
    <n v="5.2631578947368416"/>
    <n v="2"/>
    <n v="4"/>
    <n v="5"/>
    <s v="245"/>
    <s v="Big Spenders"/>
    <m/>
    <n v="201"/>
    <n v="0.55068493150684927"/>
    <n v="34.50248756218906"/>
    <n v="3493.8308457711446"/>
    <n v="3493.8308457711446"/>
    <n v="61.741293532338311"/>
    <d v="2014-06-03T00:00:00"/>
    <s v="Unique"/>
  </r>
  <r>
    <n v="3924"/>
    <n v="1965"/>
    <s v="PhD"/>
    <s v="Divorced"/>
    <n v="57912"/>
    <n v="0"/>
    <n v="1"/>
    <d v="2014-03-17T00:00:00"/>
    <n v="34"/>
    <n v="801"/>
    <n v="0"/>
    <n v="80"/>
    <n v="0"/>
    <n v="0"/>
    <n v="35"/>
    <x v="731"/>
    <x v="0"/>
    <n v="80"/>
    <s v=""/>
    <s v=""/>
    <n v="35"/>
    <n v="5"/>
    <n v="8"/>
    <n v="3"/>
    <n v="12"/>
    <n v="5"/>
    <n v="0"/>
    <n v="0"/>
    <n v="0"/>
    <n v="1"/>
    <n v="0"/>
    <n v="0"/>
    <n v="0"/>
    <x v="3"/>
    <n v="916"/>
    <n v="152.66666666666666"/>
    <n v="32.714285714285715"/>
    <m/>
    <n v="28"/>
    <n v="201"/>
    <m/>
    <n v="17.857142857142858"/>
    <n v="4"/>
    <n v="5"/>
    <n v="4"/>
    <s v="454"/>
    <s v="Frequent Buyers"/>
    <m/>
    <n v="201"/>
    <n v="0.55068493150684927"/>
    <n v="50.845771144278608"/>
    <n v="1663.3830845771145"/>
    <n v="1663.3830845771145"/>
    <n v="3493.8308457711446"/>
    <d v="2014-04-20T00:00:00"/>
    <s v="Unique"/>
  </r>
  <r>
    <n v="3535"/>
    <n v="1965"/>
    <s v="Graduation"/>
    <s v="Single"/>
    <n v="66294"/>
    <n v="0"/>
    <n v="0"/>
    <d v="2014-03-17T00:00:00"/>
    <n v="68"/>
    <n v="251"/>
    <n v="108"/>
    <n v="334"/>
    <n v="65"/>
    <n v="92"/>
    <n v="117"/>
    <x v="732"/>
    <x v="72"/>
    <n v="334"/>
    <n v="65"/>
    <n v="92"/>
    <n v="117"/>
    <n v="1"/>
    <n v="4"/>
    <n v="3"/>
    <n v="5"/>
    <n v="2"/>
    <n v="0"/>
    <n v="0"/>
    <n v="0"/>
    <n v="0"/>
    <n v="0"/>
    <n v="0"/>
    <n v="0"/>
    <x v="0"/>
    <n v="967"/>
    <n v="161.16666666666666"/>
    <n v="74.384615384615387"/>
    <m/>
    <n v="13"/>
    <n v="201"/>
    <m/>
    <n v="7.6923076923076925"/>
    <n v="2"/>
    <n v="3"/>
    <n v="4"/>
    <s v="234"/>
    <s v="About to Sleep"/>
    <m/>
    <n v="201"/>
    <n v="0.55068493150684927"/>
    <n v="23.606965174129353"/>
    <n v="1755.995024875622"/>
    <n v="1755.995024875622"/>
    <n v="61.741293532338311"/>
    <d v="2014-05-24T00:00:00"/>
    <s v="Unique"/>
  </r>
  <r>
    <n v="5794"/>
    <n v="1974"/>
    <s v="PhD"/>
    <s v="Married"/>
    <n v="46374"/>
    <n v="0"/>
    <n v="1"/>
    <d v="2014-03-17T00:00:00"/>
    <n v="1"/>
    <n v="408"/>
    <n v="0"/>
    <n v="21"/>
    <n v="0"/>
    <n v="0"/>
    <n v="17"/>
    <x v="359"/>
    <x v="0"/>
    <n v="21"/>
    <s v=""/>
    <s v=""/>
    <n v="17"/>
    <n v="3"/>
    <n v="7"/>
    <n v="1"/>
    <n v="7"/>
    <n v="8"/>
    <n v="1"/>
    <n v="0"/>
    <n v="0"/>
    <n v="1"/>
    <n v="0"/>
    <n v="1"/>
    <n v="0"/>
    <x v="6"/>
    <n v="446"/>
    <n v="74.333333333333329"/>
    <n v="24.777777777777779"/>
    <m/>
    <n v="18"/>
    <n v="201"/>
    <m/>
    <n v="16.666666666666664"/>
    <n v="5"/>
    <n v="4"/>
    <n v="3"/>
    <s v="543"/>
    <s v="Loyal Customers"/>
    <m/>
    <n v="201"/>
    <n v="0.55068493150684927"/>
    <n v="32.68656716417911"/>
    <n v="809.90049751243794"/>
    <n v="809.90049751243782"/>
    <n v="1755.995024875622"/>
    <d v="2014-03-18T00:00:00"/>
    <s v="Unique"/>
  </r>
  <r>
    <n v="2106"/>
    <n v="1974"/>
    <s v="2n Cycle"/>
    <s v="Married"/>
    <n v="20130"/>
    <n v="0"/>
    <n v="0"/>
    <d v="2014-03-17T00:00:00"/>
    <n v="99"/>
    <n v="0"/>
    <n v="6"/>
    <n v="3"/>
    <n v="7"/>
    <n v="6"/>
    <n v="12"/>
    <x v="27"/>
    <x v="43"/>
    <n v="3"/>
    <n v="7"/>
    <n v="6"/>
    <n v="12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201"/>
    <m/>
    <n v="20"/>
    <n v="1"/>
    <n v="1"/>
    <n v="1"/>
    <s v="111"/>
    <s v="Lost"/>
    <m/>
    <n v="201"/>
    <n v="0.55068493150684927"/>
    <n v="9.0796019900497527"/>
    <n v="61.741293532338318"/>
    <n v="61.741293532338311"/>
    <n v="110.22277227722773"/>
    <d v="2014-06-24T00:00:00"/>
    <s v="Unique"/>
  </r>
  <r>
    <n v="3363"/>
    <n v="1974"/>
    <s v="2n Cycle"/>
    <s v="Married"/>
    <n v="20130"/>
    <n v="0"/>
    <n v="0"/>
    <d v="2014-03-17T00:00:00"/>
    <n v="99"/>
    <n v="0"/>
    <n v="6"/>
    <n v="3"/>
    <n v="7"/>
    <n v="6"/>
    <n v="12"/>
    <x v="27"/>
    <x v="43"/>
    <n v="3"/>
    <n v="7"/>
    <n v="6"/>
    <n v="12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201"/>
    <m/>
    <n v="20"/>
    <n v="1"/>
    <n v="1"/>
    <n v="1"/>
    <s v="111"/>
    <s v="Lost"/>
    <m/>
    <n v="201"/>
    <n v="0.55068493150684927"/>
    <n v="9.0796019900497527"/>
    <n v="61.741293532338318"/>
    <n v="61.741293532338311"/>
    <n v="83.118811881188122"/>
    <d v="2014-06-24T00:00:00"/>
    <s v="Unique"/>
  </r>
  <r>
    <n v="6521"/>
    <n v="1954"/>
    <s v="Graduation"/>
    <s v="Together"/>
    <n v="77972"/>
    <n v="0"/>
    <n v="0"/>
    <d v="2014-03-18T00:00:00"/>
    <n v="18"/>
    <n v="613"/>
    <n v="22"/>
    <n v="319"/>
    <n v="33"/>
    <n v="102"/>
    <n v="12"/>
    <x v="733"/>
    <x v="83"/>
    <n v="319"/>
    <n v="33"/>
    <n v="102"/>
    <n v="12"/>
    <n v="1"/>
    <n v="4"/>
    <n v="6"/>
    <n v="9"/>
    <n v="1"/>
    <n v="0"/>
    <n v="0"/>
    <n v="0"/>
    <n v="0"/>
    <n v="0"/>
    <n v="0"/>
    <n v="0"/>
    <x v="3"/>
    <n v="1101"/>
    <n v="183.5"/>
    <n v="55.05"/>
    <m/>
    <n v="20"/>
    <n v="200"/>
    <m/>
    <n v="5"/>
    <n v="5"/>
    <n v="4"/>
    <n v="4"/>
    <s v="544"/>
    <s v="Loyal Customers"/>
    <m/>
    <n v="200"/>
    <n v="0.54794520547945202"/>
    <n v="36.5"/>
    <n v="2009.3249999999998"/>
    <n v="2009.325"/>
    <n v="43.800000000000004"/>
    <d v="2014-04-05T00:00:00"/>
    <s v="Unique"/>
  </r>
  <r>
    <n v="8207"/>
    <n v="1957"/>
    <s v="2n Cycle"/>
    <s v="Married"/>
    <n v="53233"/>
    <n v="0"/>
    <n v="1"/>
    <d v="2014-03-18T00:00:00"/>
    <n v="18"/>
    <n v="28"/>
    <n v="0"/>
    <n v="9"/>
    <n v="3"/>
    <n v="0"/>
    <n v="0"/>
    <x v="66"/>
    <x v="0"/>
    <n v="9"/>
    <n v="3"/>
    <s v=""/>
    <s v=""/>
    <n v="1"/>
    <n v="1"/>
    <n v="0"/>
    <n v="3"/>
    <n v="4"/>
    <n v="0"/>
    <n v="0"/>
    <n v="0"/>
    <n v="0"/>
    <n v="0"/>
    <n v="0"/>
    <n v="0"/>
    <x v="2"/>
    <n v="40"/>
    <n v="6.666666666666667"/>
    <n v="8"/>
    <m/>
    <n v="5"/>
    <n v="200"/>
    <m/>
    <n v="20"/>
    <n v="5"/>
    <n v="1"/>
    <n v="1"/>
    <s v="511"/>
    <s v="Others"/>
    <m/>
    <n v="200"/>
    <n v="0.54794520547945202"/>
    <n v="9.125"/>
    <n v="73"/>
    <n v="73"/>
    <n v="724.52500000000009"/>
    <d v="2014-04-05T00:00:00"/>
    <s v="Unique"/>
  </r>
  <r>
    <n v="2694"/>
    <n v="1967"/>
    <s v="Graduation"/>
    <s v="Married"/>
    <n v="42664"/>
    <n v="0"/>
    <n v="1"/>
    <d v="2014-03-18T00:00:00"/>
    <n v="44"/>
    <n v="21"/>
    <n v="0"/>
    <n v="3"/>
    <n v="0"/>
    <n v="0"/>
    <n v="0"/>
    <x v="431"/>
    <x v="0"/>
    <n v="3"/>
    <s v=""/>
    <s v=""/>
    <s v=""/>
    <n v="1"/>
    <n v="1"/>
    <n v="0"/>
    <n v="3"/>
    <n v="6"/>
    <n v="0"/>
    <n v="0"/>
    <n v="0"/>
    <n v="0"/>
    <n v="0"/>
    <n v="0"/>
    <n v="0"/>
    <x v="0"/>
    <n v="24"/>
    <n v="4"/>
    <n v="4.8"/>
    <m/>
    <n v="5"/>
    <n v="200"/>
    <m/>
    <n v="20"/>
    <n v="3"/>
    <n v="1"/>
    <n v="1"/>
    <s v="311"/>
    <s v="Needs Attention"/>
    <m/>
    <n v="200"/>
    <n v="0.54794520547945202"/>
    <n v="9.125"/>
    <n v="43.8"/>
    <n v="43.800000000000004"/>
    <n v="2164.577114427861"/>
    <d v="2014-05-01T00:00:00"/>
    <s v="Unique"/>
  </r>
  <r>
    <n v="7628"/>
    <n v="1973"/>
    <s v="2n Cycle"/>
    <s v="Married"/>
    <n v="43050"/>
    <n v="1"/>
    <n v="0"/>
    <d v="2014-03-18T00:00:00"/>
    <n v="10"/>
    <n v="30"/>
    <n v="5"/>
    <n v="24"/>
    <n v="6"/>
    <n v="3"/>
    <n v="8"/>
    <x v="352"/>
    <x v="30"/>
    <n v="24"/>
    <n v="6"/>
    <n v="3"/>
    <n v="8"/>
    <n v="2"/>
    <n v="2"/>
    <n v="0"/>
    <n v="4"/>
    <n v="5"/>
    <n v="0"/>
    <n v="0"/>
    <n v="0"/>
    <n v="0"/>
    <n v="0"/>
    <n v="0"/>
    <n v="0"/>
    <x v="0"/>
    <n v="76"/>
    <n v="12.666666666666666"/>
    <n v="9.5"/>
    <m/>
    <n v="8"/>
    <n v="200"/>
    <m/>
    <n v="25"/>
    <n v="5"/>
    <n v="2"/>
    <n v="2"/>
    <s v="522"/>
    <s v="Others"/>
    <m/>
    <n v="200"/>
    <n v="0.54794520547945202"/>
    <n v="14.600000000000001"/>
    <n v="138.70000000000002"/>
    <n v="138.70000000000002"/>
    <n v="73"/>
    <d v="2014-03-28T00:00:00"/>
    <s v="Unique"/>
  </r>
  <r>
    <n v="5896"/>
    <n v="1987"/>
    <s v="Master"/>
    <s v="Married"/>
    <n v="73395"/>
    <n v="0"/>
    <n v="0"/>
    <d v="2014-03-18T00:00:00"/>
    <n v="94"/>
    <n v="272"/>
    <n v="7"/>
    <n v="80"/>
    <n v="20"/>
    <n v="7"/>
    <n v="11"/>
    <x v="734"/>
    <x v="48"/>
    <n v="80"/>
    <n v="20"/>
    <n v="7"/>
    <n v="11"/>
    <n v="1"/>
    <n v="4"/>
    <n v="4"/>
    <n v="6"/>
    <n v="2"/>
    <n v="0"/>
    <n v="0"/>
    <n v="0"/>
    <n v="0"/>
    <n v="0"/>
    <n v="0"/>
    <n v="0"/>
    <x v="0"/>
    <n v="397"/>
    <n v="66.166666666666671"/>
    <n v="26.466666666666665"/>
    <m/>
    <n v="15"/>
    <n v="200"/>
    <m/>
    <n v="6.666666666666667"/>
    <n v="1"/>
    <n v="3"/>
    <n v="3"/>
    <s v="133"/>
    <s v="Lost"/>
    <m/>
    <n v="200"/>
    <n v="0.54794520547945202"/>
    <n v="27.375"/>
    <n v="724.52499999999998"/>
    <n v="724.52500000000009"/>
    <n v="809.90049751243782"/>
    <d v="2014-06-20T00:00:00"/>
    <s v="Unique"/>
  </r>
  <r>
    <n v="4290"/>
    <n v="1972"/>
    <s v="Graduation"/>
    <s v="Married"/>
    <n v="30467"/>
    <n v="1"/>
    <n v="0"/>
    <d v="2014-03-19T00:00:00"/>
    <n v="8"/>
    <n v="1"/>
    <n v="3"/>
    <n v="8"/>
    <n v="2"/>
    <n v="5"/>
    <n v="5"/>
    <x v="42"/>
    <x v="8"/>
    <n v="8"/>
    <n v="2"/>
    <n v="5"/>
    <n v="5"/>
    <n v="1"/>
    <n v="1"/>
    <n v="0"/>
    <n v="2"/>
    <n v="7"/>
    <n v="0"/>
    <n v="0"/>
    <n v="0"/>
    <n v="0"/>
    <n v="0"/>
    <n v="0"/>
    <n v="0"/>
    <x v="2"/>
    <n v="24"/>
    <n v="4"/>
    <n v="6"/>
    <m/>
    <n v="4"/>
    <n v="199"/>
    <m/>
    <n v="25"/>
    <n v="5"/>
    <n v="1"/>
    <n v="1"/>
    <s v="511"/>
    <s v="Others"/>
    <m/>
    <n v="199"/>
    <n v="0.54520547945205478"/>
    <n v="7.3366834170854274"/>
    <n v="44.020100502512562"/>
    <n v="44.020100502512562"/>
    <n v="42.185929648241206"/>
    <d v="2014-03-27T00:00:00"/>
    <s v="Unique"/>
  </r>
  <r>
    <n v="5493"/>
    <n v="1976"/>
    <s v="Graduation"/>
    <s v="Married"/>
    <n v="39356"/>
    <n v="1"/>
    <n v="1"/>
    <d v="2014-03-19T00:00:00"/>
    <n v="21"/>
    <n v="15"/>
    <n v="0"/>
    <n v="2"/>
    <n v="0"/>
    <n v="0"/>
    <n v="6"/>
    <x v="301"/>
    <x v="0"/>
    <n v="2"/>
    <s v=""/>
    <s v=""/>
    <n v="6"/>
    <n v="1"/>
    <n v="1"/>
    <n v="0"/>
    <n v="2"/>
    <n v="6"/>
    <n v="0"/>
    <n v="0"/>
    <n v="1"/>
    <n v="0"/>
    <n v="0"/>
    <n v="0"/>
    <n v="0"/>
    <x v="0"/>
    <n v="23"/>
    <n v="3.8333333333333335"/>
    <n v="5.75"/>
    <m/>
    <n v="4"/>
    <n v="199"/>
    <m/>
    <n v="25"/>
    <n v="4"/>
    <n v="1"/>
    <n v="1"/>
    <s v="411"/>
    <s v="Potential Loyalists"/>
    <m/>
    <n v="199"/>
    <n v="0.54520547945205478"/>
    <n v="7.3366834170854274"/>
    <n v="42.185929648241206"/>
    <n v="42.185929648241206"/>
    <n v="2009.325"/>
    <d v="2014-04-09T00:00:00"/>
    <s v="Unique"/>
  </r>
  <r>
    <n v="9369"/>
    <n v="1979"/>
    <s v="2n Cycle"/>
    <s v="Single"/>
    <n v="88194"/>
    <n v="0"/>
    <n v="1"/>
    <d v="2014-03-19T00:00:00"/>
    <n v="19"/>
    <n v="688"/>
    <n v="14"/>
    <n v="309"/>
    <n v="201"/>
    <n v="24"/>
    <n v="38"/>
    <x v="735"/>
    <x v="67"/>
    <n v="309"/>
    <n v="201"/>
    <n v="24"/>
    <n v="38"/>
    <n v="1"/>
    <n v="11"/>
    <n v="10"/>
    <n v="10"/>
    <n v="5"/>
    <n v="1"/>
    <n v="0"/>
    <n v="1"/>
    <n v="0"/>
    <n v="0"/>
    <n v="1"/>
    <n v="0"/>
    <x v="5"/>
    <n v="1274"/>
    <n v="212.33333333333334"/>
    <n v="39.8125"/>
    <m/>
    <n v="32"/>
    <n v="199"/>
    <m/>
    <n v="3.125"/>
    <n v="5"/>
    <n v="5"/>
    <n v="5"/>
    <s v="555"/>
    <s v="Champions"/>
    <m/>
    <n v="199"/>
    <n v="0.54520547945205478"/>
    <n v="58.693467336683419"/>
    <n v="2336.7336683417088"/>
    <n v="2336.7336683417088"/>
    <n v="138.70000000000002"/>
    <d v="2014-04-07T00:00:00"/>
    <s v="Unique"/>
  </r>
  <r>
    <n v="5866"/>
    <n v="1974"/>
    <s v="Graduation"/>
    <s v="Together"/>
    <n v="48186"/>
    <n v="1"/>
    <n v="0"/>
    <d v="2014-03-20T00:00:00"/>
    <n v="39"/>
    <n v="97"/>
    <n v="3"/>
    <n v="66"/>
    <n v="12"/>
    <n v="7"/>
    <n v="34"/>
    <x v="618"/>
    <x v="8"/>
    <n v="66"/>
    <n v="12"/>
    <n v="7"/>
    <n v="34"/>
    <n v="3"/>
    <n v="4"/>
    <n v="1"/>
    <n v="4"/>
    <n v="7"/>
    <n v="0"/>
    <n v="0"/>
    <n v="0"/>
    <n v="0"/>
    <n v="0"/>
    <n v="0"/>
    <n v="0"/>
    <x v="0"/>
    <n v="219"/>
    <n v="36.5"/>
    <n v="18.25"/>
    <m/>
    <n v="12"/>
    <n v="198"/>
    <m/>
    <n v="25"/>
    <n v="4"/>
    <n v="2"/>
    <n v="3"/>
    <s v="423"/>
    <s v="Potential Loyalists"/>
    <m/>
    <n v="198"/>
    <n v="0.54246575342465753"/>
    <n v="22.121212121212121"/>
    <n v="403.71212121212119"/>
    <n v="403.71212121212119"/>
    <n v="1710.7070707070707"/>
    <d v="2014-04-28T00:00:00"/>
    <s v="Unique"/>
  </r>
  <r>
    <n v="3643"/>
    <n v="1974"/>
    <s v="Master"/>
    <s v="Married"/>
    <n v="63206"/>
    <n v="0"/>
    <n v="0"/>
    <d v="2014-03-20T00:00:00"/>
    <n v="65"/>
    <n v="750"/>
    <n v="8"/>
    <n v="125"/>
    <n v="11"/>
    <n v="8"/>
    <n v="26"/>
    <x v="694"/>
    <x v="14"/>
    <n v="125"/>
    <n v="11"/>
    <n v="8"/>
    <n v="26"/>
    <n v="1"/>
    <n v="4"/>
    <n v="3"/>
    <n v="6"/>
    <n v="2"/>
    <n v="0"/>
    <n v="0"/>
    <n v="0"/>
    <n v="0"/>
    <n v="1"/>
    <n v="0"/>
    <n v="0"/>
    <x v="2"/>
    <n v="928"/>
    <n v="154.66666666666666"/>
    <n v="66.285714285714292"/>
    <m/>
    <n v="14"/>
    <n v="198"/>
    <m/>
    <n v="7.1428571428571423"/>
    <n v="2"/>
    <n v="3"/>
    <n v="4"/>
    <s v="234"/>
    <s v="About to Sleep"/>
    <m/>
    <n v="198"/>
    <n v="0.54246575342465753"/>
    <n v="25.80808080808081"/>
    <n v="1710.7070707070709"/>
    <n v="1710.7070707070707"/>
    <n v="2336.7336683417088"/>
    <d v="2014-05-24T00:00:00"/>
    <s v="Unique"/>
  </r>
  <r>
    <n v="1055"/>
    <n v="1976"/>
    <s v="Master"/>
    <s v="Married"/>
    <n v="53204"/>
    <n v="1"/>
    <n v="1"/>
    <d v="2014-03-20T00:00:00"/>
    <n v="40"/>
    <n v="29"/>
    <n v="0"/>
    <n v="8"/>
    <n v="2"/>
    <n v="0"/>
    <n v="6"/>
    <x v="17"/>
    <x v="0"/>
    <n v="8"/>
    <n v="2"/>
    <s v=""/>
    <n v="6"/>
    <n v="1"/>
    <n v="1"/>
    <n v="0"/>
    <n v="3"/>
    <n v="4"/>
    <n v="0"/>
    <n v="0"/>
    <n v="0"/>
    <n v="0"/>
    <n v="0"/>
    <n v="0"/>
    <n v="0"/>
    <x v="5"/>
    <n v="45"/>
    <n v="7.5"/>
    <n v="9"/>
    <m/>
    <n v="5"/>
    <n v="198"/>
    <m/>
    <n v="20"/>
    <n v="3"/>
    <n v="1"/>
    <n v="1"/>
    <s v="311"/>
    <s v="Needs Attention"/>
    <m/>
    <n v="198"/>
    <n v="0.54246575342465753"/>
    <n v="9.217171717171718"/>
    <n v="82.954545454545467"/>
    <n v="82.954545454545453"/>
    <n v="44.020100502512562"/>
    <d v="2014-04-29T00:00:00"/>
    <s v="Unique"/>
  </r>
  <r>
    <n v="5726"/>
    <n v="1983"/>
    <s v="Master"/>
    <s v="Single"/>
    <n v="31788"/>
    <n v="1"/>
    <n v="0"/>
    <d v="2014-03-20T00:00:00"/>
    <n v="15"/>
    <n v="16"/>
    <n v="7"/>
    <n v="23"/>
    <n v="0"/>
    <n v="8"/>
    <n v="6"/>
    <x v="79"/>
    <x v="48"/>
    <n v="23"/>
    <s v=""/>
    <n v="8"/>
    <n v="6"/>
    <n v="3"/>
    <n v="3"/>
    <n v="0"/>
    <n v="4"/>
    <n v="5"/>
    <n v="0"/>
    <n v="0"/>
    <n v="0"/>
    <n v="0"/>
    <n v="0"/>
    <n v="0"/>
    <n v="1"/>
    <x v="3"/>
    <n v="60"/>
    <n v="10"/>
    <n v="6"/>
    <m/>
    <n v="10"/>
    <n v="198"/>
    <m/>
    <n v="30"/>
    <n v="5"/>
    <n v="2"/>
    <n v="2"/>
    <s v="522"/>
    <s v="Others"/>
    <m/>
    <n v="198"/>
    <n v="0.54246575342465753"/>
    <n v="18.434343434343436"/>
    <n v="110.60606060606062"/>
    <n v="110.60606060606061"/>
    <n v="82.954545454545453"/>
    <d v="2014-04-04T00:00:00"/>
    <s v="Unique"/>
  </r>
  <r>
    <n v="8545"/>
    <n v="1954"/>
    <s v="Graduation"/>
    <s v="Divorced"/>
    <n v="85683"/>
    <n v="0"/>
    <n v="0"/>
    <d v="2014-03-21T00:00:00"/>
    <n v="6"/>
    <n v="1296"/>
    <n v="17"/>
    <n v="311"/>
    <n v="45"/>
    <n v="69"/>
    <n v="51"/>
    <x v="736"/>
    <x v="4"/>
    <n v="311"/>
    <n v="45"/>
    <n v="69"/>
    <n v="51"/>
    <n v="1"/>
    <n v="2"/>
    <n v="4"/>
    <n v="10"/>
    <n v="1"/>
    <n v="1"/>
    <n v="1"/>
    <n v="0"/>
    <n v="1"/>
    <n v="1"/>
    <n v="1"/>
    <n v="0"/>
    <x v="0"/>
    <n v="1789"/>
    <n v="298.16666666666669"/>
    <n v="105.23529411764706"/>
    <m/>
    <n v="17"/>
    <n v="197"/>
    <m/>
    <n v="5.8823529411764701"/>
    <n v="5"/>
    <n v="3"/>
    <n v="5"/>
    <s v="535"/>
    <s v="Loyal Customers"/>
    <m/>
    <n v="197"/>
    <n v="0.53972602739726028"/>
    <n v="31.497461928934008"/>
    <n v="3314.6446700507613"/>
    <n v="3314.6446700507613"/>
    <n v="1222.8426395939086"/>
    <d v="2014-03-27T00:00:00"/>
    <s v="Unique"/>
  </r>
  <r>
    <n v="1958"/>
    <n v="1973"/>
    <s v="PhD"/>
    <s v="Together"/>
    <n v="55012"/>
    <n v="0"/>
    <n v="1"/>
    <d v="2014-03-21T00:00:00"/>
    <n v="85"/>
    <n v="582"/>
    <n v="0"/>
    <n v="65"/>
    <n v="0"/>
    <n v="0"/>
    <n v="13"/>
    <x v="737"/>
    <x v="0"/>
    <n v="65"/>
    <s v=""/>
    <s v=""/>
    <n v="13"/>
    <n v="6"/>
    <n v="8"/>
    <n v="2"/>
    <n v="9"/>
    <n v="5"/>
    <n v="0"/>
    <n v="0"/>
    <n v="0"/>
    <n v="0"/>
    <n v="0"/>
    <n v="0"/>
    <n v="0"/>
    <x v="0"/>
    <n v="660"/>
    <n v="110"/>
    <n v="26.4"/>
    <m/>
    <n v="25"/>
    <n v="197"/>
    <m/>
    <n v="24"/>
    <n v="1"/>
    <n v="5"/>
    <n v="4"/>
    <s v="154"/>
    <s v="Frequent Buyers"/>
    <m/>
    <n v="197"/>
    <n v="0.53972602739726028"/>
    <n v="46.319796954314718"/>
    <n v="1222.8426395939084"/>
    <n v="1222.8426395939086"/>
    <n v="403.71212121212119"/>
    <d v="2014-06-14T00:00:00"/>
    <s v="Unique"/>
  </r>
  <r>
    <n v="5121"/>
    <n v="1977"/>
    <s v="Graduation"/>
    <s v="Single"/>
    <n v="56628"/>
    <n v="0"/>
    <n v="1"/>
    <d v="2014-03-21T00:00:00"/>
    <n v="30"/>
    <n v="479"/>
    <n v="5"/>
    <n v="82"/>
    <n v="7"/>
    <n v="17"/>
    <n v="171"/>
    <x v="738"/>
    <x v="30"/>
    <n v="82"/>
    <n v="7"/>
    <n v="17"/>
    <n v="171"/>
    <n v="2"/>
    <n v="7"/>
    <n v="6"/>
    <n v="5"/>
    <n v="5"/>
    <n v="0"/>
    <n v="0"/>
    <n v="1"/>
    <n v="0"/>
    <n v="0"/>
    <n v="0"/>
    <n v="0"/>
    <x v="2"/>
    <n v="761"/>
    <n v="126.83333333333333"/>
    <n v="38.049999999999997"/>
    <m/>
    <n v="20"/>
    <n v="197"/>
    <m/>
    <n v="10"/>
    <n v="4"/>
    <n v="4"/>
    <n v="4"/>
    <s v="444"/>
    <s v="Potential Loyalists"/>
    <m/>
    <n v="197"/>
    <n v="0.53972602739726028"/>
    <n v="37.055837563451774"/>
    <n v="1409.9746192893399"/>
    <n v="1409.9746192893401"/>
    <n v="110.60606060606061"/>
    <d v="2014-04-20T00:00:00"/>
    <s v="Unique"/>
  </r>
  <r>
    <n v="9336"/>
    <n v="1969"/>
    <s v="PhD"/>
    <s v="Widow"/>
    <n v="62187"/>
    <n v="0"/>
    <n v="1"/>
    <d v="2014-03-22T00:00:00"/>
    <n v="38"/>
    <n v="512"/>
    <n v="0"/>
    <n v="83"/>
    <n v="0"/>
    <n v="0"/>
    <n v="41"/>
    <x v="539"/>
    <x v="0"/>
    <n v="83"/>
    <s v=""/>
    <s v=""/>
    <n v="41"/>
    <n v="3"/>
    <n v="6"/>
    <n v="2"/>
    <n v="10"/>
    <n v="4"/>
    <n v="0"/>
    <n v="0"/>
    <n v="0"/>
    <n v="0"/>
    <n v="0"/>
    <n v="0"/>
    <n v="0"/>
    <x v="0"/>
    <n v="636"/>
    <n v="106"/>
    <n v="30.285714285714285"/>
    <m/>
    <n v="21"/>
    <n v="196"/>
    <m/>
    <n v="14.285714285714285"/>
    <n v="4"/>
    <n v="4"/>
    <n v="3"/>
    <s v="443"/>
    <s v="Potential Loyalists"/>
    <m/>
    <n v="196"/>
    <n v="0.53698630136986303"/>
    <n v="39.107142857142854"/>
    <n v="1184.3877551020407"/>
    <n v="1184.3877551020407"/>
    <n v="1409.9746192893401"/>
    <d v="2014-04-29T00:00:00"/>
    <s v="Unique"/>
  </r>
  <r>
    <n v="4333"/>
    <n v="1954"/>
    <s v="Graduation"/>
    <s v="Together"/>
    <n v="32144"/>
    <n v="1"/>
    <n v="1"/>
    <d v="2014-03-23T00:00:00"/>
    <n v="76"/>
    <n v="41"/>
    <n v="0"/>
    <n v="10"/>
    <n v="0"/>
    <n v="0"/>
    <n v="3"/>
    <x v="291"/>
    <x v="0"/>
    <n v="10"/>
    <s v=""/>
    <s v=""/>
    <n v="3"/>
    <n v="4"/>
    <n v="2"/>
    <n v="1"/>
    <n v="3"/>
    <n v="7"/>
    <n v="0"/>
    <n v="0"/>
    <n v="0"/>
    <n v="1"/>
    <n v="0"/>
    <n v="0"/>
    <n v="0"/>
    <x v="6"/>
    <n v="54"/>
    <n v="9"/>
    <n v="5.4"/>
    <m/>
    <n v="10"/>
    <n v="195"/>
    <m/>
    <n v="40"/>
    <n v="2"/>
    <n v="2"/>
    <n v="1"/>
    <s v="221"/>
    <s v="About to Sleep"/>
    <m/>
    <n v="195"/>
    <n v="0.53424657534246578"/>
    <n v="18.717948717948715"/>
    <n v="101.07692307692307"/>
    <n v="101.07692307692307"/>
    <n v="1184.3877551020407"/>
    <d v="2014-06-07T00:00:00"/>
    <s v="Unique"/>
  </r>
  <r>
    <n v="9291"/>
    <n v="1959"/>
    <s v="Master"/>
    <s v="Married"/>
    <n v="34242"/>
    <n v="0"/>
    <n v="1"/>
    <d v="2014-03-23T00:00:00"/>
    <n v="25"/>
    <n v="8"/>
    <n v="2"/>
    <n v="4"/>
    <n v="0"/>
    <n v="0"/>
    <n v="1"/>
    <x v="76"/>
    <x v="12"/>
    <n v="4"/>
    <s v=""/>
    <s v=""/>
    <n v="1"/>
    <n v="1"/>
    <n v="0"/>
    <n v="0"/>
    <n v="3"/>
    <n v="5"/>
    <n v="0"/>
    <n v="0"/>
    <n v="0"/>
    <n v="0"/>
    <n v="0"/>
    <n v="0"/>
    <n v="0"/>
    <x v="0"/>
    <n v="15"/>
    <n v="2.5"/>
    <n v="3.75"/>
    <m/>
    <n v="4"/>
    <n v="195"/>
    <m/>
    <n v="25"/>
    <n v="4"/>
    <n v="1"/>
    <n v="1"/>
    <s v="411"/>
    <s v="Potential Loyalists"/>
    <m/>
    <n v="195"/>
    <n v="0.53424657534246578"/>
    <n v="7.4871794871794872"/>
    <n v="28.076923076923077"/>
    <n v="28.076923076923077"/>
    <n v="1291.5384615384614"/>
    <d v="2014-04-17T00:00:00"/>
    <s v="Unique"/>
  </r>
  <r>
    <n v="8605"/>
    <n v="1964"/>
    <s v="PhD"/>
    <s v="Together"/>
    <n v="46910"/>
    <n v="1"/>
    <n v="1"/>
    <d v="2014-03-23T00:00:00"/>
    <n v="36"/>
    <n v="48"/>
    <n v="0"/>
    <n v="14"/>
    <n v="0"/>
    <n v="0"/>
    <n v="6"/>
    <x v="537"/>
    <x v="0"/>
    <n v="14"/>
    <s v=""/>
    <s v=""/>
    <n v="6"/>
    <n v="2"/>
    <n v="2"/>
    <n v="0"/>
    <n v="3"/>
    <n v="6"/>
    <n v="0"/>
    <n v="0"/>
    <n v="0"/>
    <n v="0"/>
    <n v="0"/>
    <n v="0"/>
    <n v="0"/>
    <x v="0"/>
    <n v="68"/>
    <n v="11.333333333333334"/>
    <n v="9.7142857142857135"/>
    <m/>
    <n v="7"/>
    <n v="195"/>
    <m/>
    <n v="28.571428571428569"/>
    <n v="4"/>
    <n v="1"/>
    <n v="2"/>
    <s v="412"/>
    <s v="Potential Loyalists"/>
    <m/>
    <n v="195"/>
    <n v="0.53424657534246578"/>
    <n v="13.102564102564102"/>
    <n v="127.28205128205127"/>
    <n v="127.28205128205127"/>
    <n v="63.641025641025635"/>
    <d v="2014-04-28T00:00:00"/>
    <s v="Unique"/>
  </r>
  <r>
    <n v="4252"/>
    <n v="1965"/>
    <s v="Graduation"/>
    <s v="Married"/>
    <n v="44375"/>
    <n v="0"/>
    <n v="1"/>
    <d v="2014-03-23T00:00:00"/>
    <n v="73"/>
    <n v="213"/>
    <n v="5"/>
    <n v="28"/>
    <n v="7"/>
    <n v="7"/>
    <n v="41"/>
    <x v="516"/>
    <x v="30"/>
    <n v="28"/>
    <n v="7"/>
    <n v="7"/>
    <n v="41"/>
    <n v="1"/>
    <n v="4"/>
    <n v="1"/>
    <n v="6"/>
    <n v="5"/>
    <n v="0"/>
    <n v="0"/>
    <n v="0"/>
    <n v="0"/>
    <n v="0"/>
    <n v="0"/>
    <n v="0"/>
    <x v="0"/>
    <n v="301"/>
    <n v="50.166666666666664"/>
    <n v="25.083333333333332"/>
    <m/>
    <n v="12"/>
    <n v="195"/>
    <m/>
    <n v="8.3333333333333321"/>
    <n v="2"/>
    <n v="2"/>
    <n v="3"/>
    <s v="223"/>
    <s v="About to Sleep"/>
    <m/>
    <n v="195"/>
    <n v="0.53424657534246578"/>
    <n v="22.46153846153846"/>
    <n v="563.41025641025635"/>
    <n v="563.41025641025635"/>
    <n v="117.92307692307692"/>
    <d v="2014-06-04T00:00:00"/>
    <s v="Unique"/>
  </r>
  <r>
    <n v="6866"/>
    <n v="1969"/>
    <s v="Master"/>
    <s v="Together"/>
    <n v="35924"/>
    <n v="1"/>
    <n v="1"/>
    <d v="2014-03-23T00:00:00"/>
    <n v="56"/>
    <n v="8"/>
    <n v="0"/>
    <n v="14"/>
    <n v="2"/>
    <n v="3"/>
    <n v="7"/>
    <x v="76"/>
    <x v="0"/>
    <n v="14"/>
    <n v="2"/>
    <n v="3"/>
    <n v="7"/>
    <n v="1"/>
    <n v="1"/>
    <n v="0"/>
    <n v="3"/>
    <n v="5"/>
    <n v="0"/>
    <n v="0"/>
    <n v="0"/>
    <n v="0"/>
    <n v="0"/>
    <n v="0"/>
    <n v="0"/>
    <x v="3"/>
    <n v="34"/>
    <n v="5.666666666666667"/>
    <n v="6.8"/>
    <m/>
    <n v="5"/>
    <n v="195"/>
    <m/>
    <n v="20"/>
    <n v="3"/>
    <n v="1"/>
    <n v="1"/>
    <s v="311"/>
    <s v="Needs Attention"/>
    <m/>
    <n v="195"/>
    <n v="0.53424657534246578"/>
    <n v="9.3589743589743577"/>
    <n v="63.641025641025628"/>
    <n v="63.641025641025635"/>
    <n v="563.41025641025635"/>
    <d v="2014-05-18T00:00:00"/>
    <s v="Unique"/>
  </r>
  <r>
    <n v="7326"/>
    <n v="1971"/>
    <s v="Master"/>
    <s v="Married"/>
    <n v="56850"/>
    <n v="0"/>
    <n v="1"/>
    <d v="2014-03-23T00:00:00"/>
    <n v="83"/>
    <n v="34"/>
    <n v="1"/>
    <n v="19"/>
    <n v="2"/>
    <n v="7"/>
    <n v="0"/>
    <x v="221"/>
    <x v="5"/>
    <n v="19"/>
    <n v="2"/>
    <n v="7"/>
    <s v=""/>
    <n v="1"/>
    <n v="1"/>
    <n v="1"/>
    <n v="3"/>
    <n v="2"/>
    <n v="0"/>
    <n v="0"/>
    <n v="0"/>
    <n v="0"/>
    <n v="0"/>
    <n v="0"/>
    <n v="0"/>
    <x v="2"/>
    <n v="63"/>
    <n v="10.5"/>
    <n v="10.5"/>
    <m/>
    <n v="6"/>
    <n v="195"/>
    <m/>
    <n v="16.666666666666664"/>
    <n v="1"/>
    <n v="1"/>
    <n v="2"/>
    <s v="112"/>
    <s v="Lost"/>
    <m/>
    <n v="195"/>
    <n v="0.53424657534246578"/>
    <n v="11.23076923076923"/>
    <n v="117.92307692307692"/>
    <n v="117.92307692307692"/>
    <n v="3314.6446700507613"/>
    <d v="2014-06-14T00:00:00"/>
    <s v="Unique"/>
  </r>
  <r>
    <n v="11178"/>
    <n v="1972"/>
    <s v="Master"/>
    <s v="Single"/>
    <n v="42394"/>
    <n v="1"/>
    <n v="0"/>
    <d v="2014-03-23T00:00:00"/>
    <n v="69"/>
    <n v="15"/>
    <n v="2"/>
    <n v="10"/>
    <n v="0"/>
    <n v="1"/>
    <n v="4"/>
    <x v="301"/>
    <x v="12"/>
    <n v="10"/>
    <s v=""/>
    <n v="1"/>
    <n v="4"/>
    <n v="1"/>
    <n v="1"/>
    <n v="0"/>
    <n v="3"/>
    <n v="7"/>
    <n v="0"/>
    <n v="0"/>
    <n v="0"/>
    <n v="0"/>
    <n v="0"/>
    <n v="0"/>
    <n v="0"/>
    <x v="5"/>
    <n v="32"/>
    <n v="5.333333333333333"/>
    <n v="6.4"/>
    <m/>
    <n v="5"/>
    <n v="195"/>
    <m/>
    <n v="20"/>
    <n v="2"/>
    <n v="1"/>
    <n v="1"/>
    <s v="211"/>
    <s v="About to Sleep"/>
    <m/>
    <n v="195"/>
    <n v="0.53424657534246578"/>
    <n v="9.3589743589743577"/>
    <n v="59.897435897435891"/>
    <n v="59.897435897435898"/>
    <n v="101.07692307692307"/>
    <d v="2014-05-31T00:00:00"/>
    <s v="Unique"/>
  </r>
  <r>
    <n v="1927"/>
    <n v="1973"/>
    <s v="2n Cycle"/>
    <s v="Together"/>
    <n v="69401"/>
    <n v="0"/>
    <n v="1"/>
    <d v="2014-03-23T00:00:00"/>
    <n v="41"/>
    <n v="399"/>
    <n v="27"/>
    <n v="159"/>
    <n v="58"/>
    <n v="8"/>
    <n v="39"/>
    <x v="469"/>
    <x v="55"/>
    <n v="159"/>
    <n v="58"/>
    <n v="8"/>
    <n v="39"/>
    <n v="4"/>
    <n v="4"/>
    <n v="4"/>
    <n v="5"/>
    <n v="2"/>
    <n v="0"/>
    <n v="0"/>
    <n v="0"/>
    <n v="0"/>
    <n v="0"/>
    <n v="0"/>
    <n v="0"/>
    <x v="5"/>
    <n v="690"/>
    <n v="115"/>
    <n v="40.588235294117645"/>
    <m/>
    <n v="17"/>
    <n v="195"/>
    <m/>
    <n v="23.52941176470588"/>
    <n v="3"/>
    <n v="3"/>
    <n v="4"/>
    <s v="334"/>
    <s v="Needs Attention"/>
    <m/>
    <n v="195"/>
    <n v="0.53424657534246578"/>
    <n v="31.820512820512818"/>
    <n v="1291.5384615384614"/>
    <n v="1291.5384615384614"/>
    <n v="59.897435897435898"/>
    <d v="2014-05-03T00:00:00"/>
    <s v="Unique"/>
  </r>
  <r>
    <n v="2130"/>
    <n v="1982"/>
    <s v="Graduation"/>
    <s v="Together"/>
    <n v="45203"/>
    <n v="2"/>
    <n v="0"/>
    <d v="2014-03-23T00:00:00"/>
    <n v="4"/>
    <n v="35"/>
    <n v="3"/>
    <n v="67"/>
    <n v="10"/>
    <n v="8"/>
    <n v="24"/>
    <x v="375"/>
    <x v="8"/>
    <n v="67"/>
    <n v="10"/>
    <n v="8"/>
    <n v="24"/>
    <n v="1"/>
    <n v="3"/>
    <n v="1"/>
    <n v="3"/>
    <n v="6"/>
    <n v="0"/>
    <n v="0"/>
    <n v="0"/>
    <n v="0"/>
    <n v="0"/>
    <n v="1"/>
    <n v="0"/>
    <x v="3"/>
    <n v="147"/>
    <n v="24.5"/>
    <n v="18.375"/>
    <m/>
    <n v="8"/>
    <n v="195"/>
    <m/>
    <n v="12.5"/>
    <n v="5"/>
    <n v="2"/>
    <n v="2"/>
    <s v="522"/>
    <s v="Others"/>
    <m/>
    <n v="195"/>
    <n v="0.53424657534246578"/>
    <n v="14.974358974358974"/>
    <n v="275.15384615384613"/>
    <n v="275.15384615384613"/>
    <n v="127.28205128205127"/>
    <d v="2014-03-27T00:00:00"/>
    <s v="Unique"/>
  </r>
  <r>
    <n v="3783"/>
    <n v="1959"/>
    <s v="PhD"/>
    <s v="Married"/>
    <n v="52854"/>
    <n v="1"/>
    <n v="1"/>
    <d v="2014-03-24T00:00:00"/>
    <n v="43"/>
    <n v="105"/>
    <n v="0"/>
    <n v="10"/>
    <n v="0"/>
    <n v="1"/>
    <n v="0"/>
    <x v="729"/>
    <x v="0"/>
    <n v="10"/>
    <s v=""/>
    <n v="1"/>
    <s v=""/>
    <n v="2"/>
    <n v="2"/>
    <n v="1"/>
    <n v="4"/>
    <n v="5"/>
    <n v="0"/>
    <n v="0"/>
    <n v="0"/>
    <n v="0"/>
    <n v="0"/>
    <n v="0"/>
    <n v="0"/>
    <x v="3"/>
    <n v="116"/>
    <n v="19.333333333333332"/>
    <n v="12.888888888888889"/>
    <m/>
    <n v="9"/>
    <n v="194"/>
    <m/>
    <n v="22.222222222222221"/>
    <n v="3"/>
    <n v="2"/>
    <n v="2"/>
    <s v="322"/>
    <s v="Needs Attention"/>
    <m/>
    <n v="194"/>
    <n v="0.53150684931506853"/>
    <n v="16.932989690721648"/>
    <n v="218.24742268041237"/>
    <n v="218.24742268041234"/>
    <n v="275.15384615384613"/>
    <d v="2014-05-06T00:00:00"/>
    <s v="Unique"/>
  </r>
  <r>
    <n v="1100"/>
    <n v="1960"/>
    <s v="Master"/>
    <s v="Together"/>
    <n v="41275"/>
    <n v="1"/>
    <n v="2"/>
    <d v="2014-03-24T00:00:00"/>
    <n v="33"/>
    <n v="24"/>
    <n v="4"/>
    <n v="22"/>
    <n v="0"/>
    <n v="2"/>
    <n v="9"/>
    <x v="187"/>
    <x v="16"/>
    <n v="22"/>
    <s v=""/>
    <n v="2"/>
    <n v="9"/>
    <n v="4"/>
    <n v="3"/>
    <n v="1"/>
    <n v="3"/>
    <n v="5"/>
    <n v="0"/>
    <n v="0"/>
    <n v="0"/>
    <n v="0"/>
    <n v="0"/>
    <n v="0"/>
    <n v="0"/>
    <x v="2"/>
    <n v="61"/>
    <n v="10.166666666666666"/>
    <n v="5.5454545454545459"/>
    <m/>
    <n v="11"/>
    <n v="194"/>
    <m/>
    <n v="36.363636363636367"/>
    <n v="4"/>
    <n v="2"/>
    <n v="2"/>
    <s v="422"/>
    <s v="Potential Loyalists"/>
    <m/>
    <n v="194"/>
    <n v="0.53150684931506853"/>
    <n v="20.695876288659793"/>
    <n v="114.76804123711341"/>
    <n v="114.76804123711339"/>
    <n v="18.814432989690719"/>
    <d v="2014-04-26T00:00:00"/>
    <s v="Unique"/>
  </r>
  <r>
    <n v="4444"/>
    <n v="1972"/>
    <s v="Graduation"/>
    <s v="Married"/>
    <n v="30023"/>
    <n v="1"/>
    <n v="0"/>
    <d v="2014-03-24T00:00:00"/>
    <n v="28"/>
    <n v="11"/>
    <n v="0"/>
    <n v="16"/>
    <n v="7"/>
    <n v="6"/>
    <n v="21"/>
    <x v="138"/>
    <x v="0"/>
    <n v="16"/>
    <n v="7"/>
    <n v="6"/>
    <n v="21"/>
    <n v="1"/>
    <n v="2"/>
    <n v="0"/>
    <n v="3"/>
    <n v="8"/>
    <n v="0"/>
    <n v="0"/>
    <n v="0"/>
    <n v="0"/>
    <n v="0"/>
    <n v="0"/>
    <n v="0"/>
    <x v="0"/>
    <n v="61"/>
    <n v="10.166666666666666"/>
    <n v="10.166666666666666"/>
    <m/>
    <n v="6"/>
    <n v="194"/>
    <m/>
    <n v="16.666666666666664"/>
    <n v="4"/>
    <n v="1"/>
    <n v="2"/>
    <s v="412"/>
    <s v="Potential Loyalists"/>
    <m/>
    <n v="194"/>
    <n v="0.53150684931506853"/>
    <n v="11.288659793814432"/>
    <n v="114.76804123711338"/>
    <n v="114.76804123711339"/>
    <n v="218.24742268041234"/>
    <d v="2014-04-21T00:00:00"/>
    <s v="Unique"/>
  </r>
  <r>
    <n v="4298"/>
    <n v="1973"/>
    <s v="PhD"/>
    <s v="Together"/>
    <n v="20427"/>
    <n v="1"/>
    <n v="0"/>
    <d v="2014-03-24T00:00:00"/>
    <n v="63"/>
    <n v="5"/>
    <n v="0"/>
    <n v="4"/>
    <n v="0"/>
    <n v="0"/>
    <n v="1"/>
    <x v="5"/>
    <x v="0"/>
    <n v="4"/>
    <s v=""/>
    <s v=""/>
    <n v="1"/>
    <n v="1"/>
    <n v="1"/>
    <n v="0"/>
    <n v="2"/>
    <n v="8"/>
    <n v="0"/>
    <n v="0"/>
    <n v="0"/>
    <n v="0"/>
    <n v="0"/>
    <n v="0"/>
    <n v="0"/>
    <x v="0"/>
    <n v="10"/>
    <n v="1.6666666666666667"/>
    <n v="2.5"/>
    <m/>
    <n v="4"/>
    <n v="194"/>
    <m/>
    <n v="25"/>
    <n v="2"/>
    <n v="1"/>
    <n v="1"/>
    <s v="211"/>
    <s v="About to Sleep"/>
    <m/>
    <n v="194"/>
    <n v="0.53150684931506853"/>
    <n v="7.5257731958762886"/>
    <n v="18.814432989690722"/>
    <n v="18.814432989690719"/>
    <n v="28.076923076923077"/>
    <d v="2014-05-26T00:00:00"/>
    <s v="Unique"/>
  </r>
  <r>
    <n v="7947"/>
    <n v="1969"/>
    <s v="Graduation"/>
    <s v="Married"/>
    <n v="42231"/>
    <n v="1"/>
    <n v="1"/>
    <d v="2014-03-25T00:00:00"/>
    <n v="99"/>
    <n v="24"/>
    <n v="0"/>
    <n v="8"/>
    <n v="0"/>
    <n v="1"/>
    <n v="4"/>
    <x v="187"/>
    <x v="0"/>
    <n v="8"/>
    <s v=""/>
    <n v="1"/>
    <n v="4"/>
    <n v="1"/>
    <n v="1"/>
    <n v="0"/>
    <n v="3"/>
    <n v="5"/>
    <n v="0"/>
    <n v="0"/>
    <n v="0"/>
    <n v="0"/>
    <n v="0"/>
    <n v="0"/>
    <n v="0"/>
    <x v="0"/>
    <n v="37"/>
    <n v="6.166666666666667"/>
    <n v="7.4"/>
    <m/>
    <n v="5"/>
    <n v="193"/>
    <m/>
    <n v="20"/>
    <n v="1"/>
    <n v="1"/>
    <n v="1"/>
    <s v="111"/>
    <s v="Lost"/>
    <m/>
    <n v="193"/>
    <n v="0.52876712328767128"/>
    <n v="9.4559585492227978"/>
    <n v="69.974093264248708"/>
    <n v="69.974093264248694"/>
    <n v="114.76804123711339"/>
    <d v="2014-07-02T00:00:00"/>
    <s v="Unique"/>
  </r>
  <r>
    <n v="1818"/>
    <n v="1971"/>
    <s v="PhD"/>
    <s v="Together"/>
    <n v="29732"/>
    <n v="1"/>
    <n v="0"/>
    <d v="2014-03-25T00:00:00"/>
    <n v="23"/>
    <n v="25"/>
    <n v="0"/>
    <n v="8"/>
    <n v="0"/>
    <n v="1"/>
    <n v="4"/>
    <x v="362"/>
    <x v="0"/>
    <n v="8"/>
    <s v=""/>
    <n v="1"/>
    <n v="4"/>
    <n v="1"/>
    <n v="2"/>
    <n v="0"/>
    <n v="2"/>
    <n v="9"/>
    <n v="0"/>
    <n v="0"/>
    <n v="0"/>
    <n v="0"/>
    <n v="0"/>
    <n v="0"/>
    <n v="0"/>
    <x v="2"/>
    <n v="38"/>
    <n v="6.333333333333333"/>
    <n v="7.6"/>
    <m/>
    <n v="5"/>
    <n v="193"/>
    <m/>
    <n v="20"/>
    <n v="4"/>
    <n v="1"/>
    <n v="1"/>
    <s v="411"/>
    <s v="Potential Loyalists"/>
    <m/>
    <n v="193"/>
    <n v="0.52876712328767128"/>
    <n v="9.4559585492227978"/>
    <n v="71.865284974093257"/>
    <n v="71.865284974093257"/>
    <n v="69.974093264248694"/>
    <d v="2014-04-17T00:00:00"/>
    <s v="Unique"/>
  </r>
  <r>
    <n v="4338"/>
    <n v="1983"/>
    <s v="Graduation"/>
    <s v="Single"/>
    <n v="39062"/>
    <n v="1"/>
    <n v="0"/>
    <d v="2014-03-25T00:00:00"/>
    <n v="28"/>
    <n v="23"/>
    <n v="0"/>
    <n v="9"/>
    <n v="0"/>
    <n v="0"/>
    <n v="12"/>
    <x v="321"/>
    <x v="0"/>
    <n v="9"/>
    <s v=""/>
    <s v=""/>
    <n v="12"/>
    <n v="1"/>
    <n v="1"/>
    <n v="0"/>
    <n v="3"/>
    <n v="4"/>
    <n v="0"/>
    <n v="0"/>
    <n v="1"/>
    <n v="0"/>
    <n v="0"/>
    <n v="0"/>
    <n v="0"/>
    <x v="0"/>
    <n v="44"/>
    <n v="7.333333333333333"/>
    <n v="8.8000000000000007"/>
    <m/>
    <n v="5"/>
    <n v="193"/>
    <m/>
    <n v="20"/>
    <n v="4"/>
    <n v="1"/>
    <n v="1"/>
    <s v="411"/>
    <s v="Potential Loyalists"/>
    <m/>
    <n v="193"/>
    <n v="0.52876712328767128"/>
    <n v="9.4559585492227978"/>
    <n v="83.212435233160633"/>
    <n v="83.212435233160619"/>
    <n v="114.76804123711339"/>
    <d v="2014-04-22T00:00:00"/>
    <s v="Unique"/>
  </r>
  <r>
    <n v="8315"/>
    <n v="1995"/>
    <s v="Graduation"/>
    <s v="Single"/>
    <n v="34824"/>
    <n v="0"/>
    <n v="0"/>
    <d v="2014-03-26T00:00:00"/>
    <n v="65"/>
    <n v="4"/>
    <n v="2"/>
    <n v="11"/>
    <n v="2"/>
    <n v="0"/>
    <n v="4"/>
    <x v="198"/>
    <x v="12"/>
    <n v="11"/>
    <n v="2"/>
    <s v=""/>
    <n v="4"/>
    <n v="1"/>
    <n v="1"/>
    <n v="0"/>
    <n v="2"/>
    <n v="6"/>
    <n v="0"/>
    <n v="0"/>
    <n v="0"/>
    <n v="0"/>
    <n v="0"/>
    <n v="0"/>
    <n v="0"/>
    <x v="1"/>
    <n v="23"/>
    <n v="3.8333333333333335"/>
    <n v="5.75"/>
    <m/>
    <n v="4"/>
    <n v="192"/>
    <m/>
    <n v="25"/>
    <n v="2"/>
    <n v="1"/>
    <n v="1"/>
    <s v="211"/>
    <s v="About to Sleep"/>
    <m/>
    <n v="192"/>
    <n v="0.52602739726027392"/>
    <n v="7.6041666666666679"/>
    <n v="43.723958333333343"/>
    <n v="43.723958333333336"/>
    <n v="71.865284974093257"/>
    <d v="2014-05-30T00:00:00"/>
    <s v="Unique"/>
  </r>
  <r>
    <n v="5184"/>
    <n v="1995"/>
    <s v="Graduation"/>
    <s v="Single"/>
    <n v="34824"/>
    <n v="0"/>
    <n v="0"/>
    <d v="2014-03-26T00:00:00"/>
    <n v="65"/>
    <n v="4"/>
    <n v="2"/>
    <n v="11"/>
    <n v="2"/>
    <n v="0"/>
    <n v="4"/>
    <x v="198"/>
    <x v="12"/>
    <n v="11"/>
    <n v="2"/>
    <s v=""/>
    <n v="4"/>
    <n v="1"/>
    <n v="1"/>
    <n v="0"/>
    <n v="2"/>
    <n v="6"/>
    <n v="0"/>
    <n v="0"/>
    <n v="0"/>
    <n v="0"/>
    <n v="0"/>
    <n v="0"/>
    <n v="0"/>
    <x v="0"/>
    <n v="23"/>
    <n v="3.8333333333333335"/>
    <n v="5.75"/>
    <m/>
    <n v="4"/>
    <n v="192"/>
    <m/>
    <n v="25"/>
    <n v="2"/>
    <n v="1"/>
    <n v="1"/>
    <s v="211"/>
    <s v="About to Sleep"/>
    <m/>
    <n v="192"/>
    <n v="0.52602739726027392"/>
    <n v="7.6041666666666679"/>
    <n v="43.723958333333343"/>
    <n v="43.723958333333336"/>
    <n v="83.212435233160619"/>
    <d v="2014-05-30T00:00:00"/>
    <s v="Unique"/>
  </r>
  <r>
    <n v="954"/>
    <n v="1960"/>
    <s v="Basic"/>
    <s v="Widow"/>
    <n v="22123"/>
    <n v="0"/>
    <n v="0"/>
    <d v="2014-03-27T00:00:00"/>
    <n v="77"/>
    <n v="3"/>
    <n v="3"/>
    <n v="24"/>
    <n v="34"/>
    <n v="7"/>
    <n v="31"/>
    <x v="13"/>
    <x v="8"/>
    <n v="24"/>
    <n v="34"/>
    <n v="7"/>
    <n v="31"/>
    <n v="1"/>
    <n v="2"/>
    <n v="1"/>
    <n v="3"/>
    <n v="5"/>
    <n v="0"/>
    <n v="0"/>
    <n v="0"/>
    <n v="0"/>
    <n v="0"/>
    <n v="0"/>
    <n v="0"/>
    <x v="4"/>
    <n v="102"/>
    <n v="17"/>
    <n v="14.571428571428571"/>
    <m/>
    <n v="7"/>
    <n v="191"/>
    <m/>
    <n v="14.285714285714285"/>
    <n v="2"/>
    <n v="1"/>
    <n v="2"/>
    <s v="212"/>
    <s v="About to Sleep"/>
    <m/>
    <n v="191"/>
    <n v="0.52328767123287667"/>
    <n v="13.376963350785342"/>
    <n v="194.9214659685864"/>
    <n v="194.9214659685864"/>
    <n v="43.723958333333336"/>
    <d v="2014-06-12T00:00:00"/>
    <s v="Unique"/>
  </r>
  <r>
    <n v="6678"/>
    <n v="1989"/>
    <s v="Graduation"/>
    <s v="Together"/>
    <n v="31928"/>
    <n v="1"/>
    <n v="0"/>
    <d v="2014-03-28T00:00:00"/>
    <n v="5"/>
    <n v="33"/>
    <n v="4"/>
    <n v="24"/>
    <n v="4"/>
    <n v="2"/>
    <n v="5"/>
    <x v="370"/>
    <x v="16"/>
    <n v="24"/>
    <n v="4"/>
    <n v="2"/>
    <n v="5"/>
    <n v="2"/>
    <n v="3"/>
    <n v="0"/>
    <n v="4"/>
    <n v="7"/>
    <n v="0"/>
    <n v="0"/>
    <n v="0"/>
    <n v="0"/>
    <n v="0"/>
    <n v="0"/>
    <n v="0"/>
    <x v="6"/>
    <n v="72"/>
    <n v="12"/>
    <n v="8"/>
    <m/>
    <n v="9"/>
    <n v="190"/>
    <m/>
    <n v="22.222222222222221"/>
    <n v="5"/>
    <n v="2"/>
    <n v="2"/>
    <s v="522"/>
    <s v="Others"/>
    <m/>
    <n v="190"/>
    <n v="0.52054794520547942"/>
    <n v="17.289473684210527"/>
    <n v="138.31578947368422"/>
    <n v="138.31578947368422"/>
    <n v="43.723958333333336"/>
    <d v="2014-04-02T00:00:00"/>
    <s v="Unique"/>
  </r>
  <r>
    <n v="3551"/>
    <n v="1954"/>
    <s v="Master"/>
    <s v="Together"/>
    <n v="60033"/>
    <n v="0"/>
    <n v="1"/>
    <d v="2014-03-29T00:00:00"/>
    <n v="28"/>
    <n v="62"/>
    <n v="1"/>
    <n v="57"/>
    <n v="19"/>
    <n v="11"/>
    <n v="48"/>
    <x v="346"/>
    <x v="5"/>
    <n v="57"/>
    <n v="19"/>
    <n v="11"/>
    <n v="48"/>
    <n v="2"/>
    <n v="2"/>
    <n v="1"/>
    <n v="5"/>
    <n v="2"/>
    <n v="0"/>
    <n v="0"/>
    <n v="0"/>
    <n v="0"/>
    <n v="0"/>
    <n v="0"/>
    <n v="0"/>
    <x v="0"/>
    <n v="198"/>
    <n v="33"/>
    <n v="19.8"/>
    <m/>
    <n v="10"/>
    <n v="189"/>
    <m/>
    <n v="20"/>
    <n v="4"/>
    <n v="2"/>
    <n v="2"/>
    <s v="422"/>
    <s v="Potential Loyalists"/>
    <m/>
    <n v="189"/>
    <n v="0.51780821917808217"/>
    <n v="19.312169312169313"/>
    <n v="382.38095238095241"/>
    <n v="382.38095238095241"/>
    <n v="1485.1058201058202"/>
    <d v="2014-04-26T00:00:00"/>
    <s v="Unique"/>
  </r>
  <r>
    <n v="1463"/>
    <n v="1958"/>
    <s v="Graduation"/>
    <s v="Single"/>
    <n v="45160"/>
    <n v="1"/>
    <n v="1"/>
    <d v="2014-03-29T00:00:00"/>
    <n v="9"/>
    <n v="8"/>
    <n v="2"/>
    <n v="5"/>
    <n v="3"/>
    <n v="0"/>
    <n v="3"/>
    <x v="76"/>
    <x v="12"/>
    <n v="5"/>
    <n v="3"/>
    <s v=""/>
    <n v="3"/>
    <n v="1"/>
    <n v="1"/>
    <n v="0"/>
    <n v="2"/>
    <n v="7"/>
    <n v="0"/>
    <n v="0"/>
    <n v="0"/>
    <n v="0"/>
    <n v="0"/>
    <n v="0"/>
    <n v="0"/>
    <x v="4"/>
    <n v="21"/>
    <n v="3.5"/>
    <n v="5.25"/>
    <m/>
    <n v="4"/>
    <n v="189"/>
    <m/>
    <n v="25"/>
    <n v="5"/>
    <n v="1"/>
    <n v="1"/>
    <s v="511"/>
    <s v="Others"/>
    <m/>
    <n v="189"/>
    <n v="0.51780821917808217"/>
    <n v="7.7248677248677255"/>
    <n v="40.555555555555557"/>
    <n v="40.555555555555557"/>
    <n v="40.555555555555557"/>
    <d v="2014-04-07T00:00:00"/>
    <s v="Unique"/>
  </r>
  <r>
    <n v="3900"/>
    <n v="1972"/>
    <s v="Graduation"/>
    <s v="Married"/>
    <n v="65685"/>
    <n v="0"/>
    <n v="1"/>
    <d v="2014-03-29T00:00:00"/>
    <n v="54"/>
    <n v="642"/>
    <n v="14"/>
    <n v="49"/>
    <n v="0"/>
    <n v="7"/>
    <n v="57"/>
    <x v="739"/>
    <x v="67"/>
    <n v="49"/>
    <s v=""/>
    <n v="7"/>
    <n v="57"/>
    <n v="1"/>
    <n v="9"/>
    <n v="2"/>
    <n v="9"/>
    <n v="5"/>
    <n v="0"/>
    <n v="0"/>
    <n v="0"/>
    <n v="0"/>
    <n v="0"/>
    <n v="0"/>
    <n v="0"/>
    <x v="2"/>
    <n v="769"/>
    <n v="128.16666666666666"/>
    <n v="36.61904761904762"/>
    <m/>
    <n v="21"/>
    <n v="189"/>
    <m/>
    <n v="4.7619047619047619"/>
    <n v="3"/>
    <n v="4"/>
    <n v="4"/>
    <s v="344"/>
    <s v="Needs Attention"/>
    <m/>
    <n v="189"/>
    <n v="0.51780821917808217"/>
    <n v="40.555555555555557"/>
    <n v="1485.1058201058202"/>
    <n v="1485.1058201058202"/>
    <n v="138.31578947368422"/>
    <d v="2014-05-22T00:00:00"/>
    <s v="Unique"/>
  </r>
  <r>
    <n v="9958"/>
    <n v="1972"/>
    <s v="Graduation"/>
    <s v="Married"/>
    <n v="65685"/>
    <n v="0"/>
    <n v="1"/>
    <d v="2014-03-29T00:00:00"/>
    <n v="54"/>
    <n v="642"/>
    <n v="14"/>
    <n v="49"/>
    <n v="0"/>
    <n v="7"/>
    <n v="57"/>
    <x v="739"/>
    <x v="67"/>
    <n v="49"/>
    <s v=""/>
    <n v="7"/>
    <n v="57"/>
    <n v="1"/>
    <n v="9"/>
    <n v="2"/>
    <n v="9"/>
    <n v="5"/>
    <n v="0"/>
    <n v="0"/>
    <n v="0"/>
    <n v="0"/>
    <n v="0"/>
    <n v="0"/>
    <n v="0"/>
    <x v="4"/>
    <n v="769"/>
    <n v="128.16666666666666"/>
    <n v="36.61904761904762"/>
    <m/>
    <n v="21"/>
    <n v="189"/>
    <m/>
    <n v="4.7619047619047619"/>
    <n v="3"/>
    <n v="4"/>
    <n v="4"/>
    <s v="344"/>
    <s v="Needs Attention"/>
    <m/>
    <n v="189"/>
    <n v="0.51780821917808217"/>
    <n v="40.555555555555557"/>
    <n v="1485.1058201058202"/>
    <n v="1485.1058201058202"/>
    <n v="194.9214659685864"/>
    <d v="2014-05-22T00:00:00"/>
    <s v="Unique"/>
  </r>
  <r>
    <n v="2256"/>
    <n v="1973"/>
    <s v="Master"/>
    <s v="Married"/>
    <n v="27159"/>
    <n v="1"/>
    <n v="1"/>
    <d v="2014-03-29T00:00:00"/>
    <n v="33"/>
    <n v="17"/>
    <n v="0"/>
    <n v="3"/>
    <n v="0"/>
    <n v="0"/>
    <n v="1"/>
    <x v="474"/>
    <x v="0"/>
    <n v="3"/>
    <s v=""/>
    <s v=""/>
    <n v="1"/>
    <n v="2"/>
    <n v="1"/>
    <n v="0"/>
    <n v="3"/>
    <n v="6"/>
    <n v="0"/>
    <n v="0"/>
    <n v="0"/>
    <n v="0"/>
    <n v="0"/>
    <n v="0"/>
    <n v="0"/>
    <x v="0"/>
    <n v="21"/>
    <n v="3.5"/>
    <n v="3.5"/>
    <m/>
    <n v="6"/>
    <n v="189"/>
    <m/>
    <n v="33.333333333333329"/>
    <n v="4"/>
    <n v="1"/>
    <n v="1"/>
    <s v="411"/>
    <s v="Potential Loyalists"/>
    <m/>
    <n v="189"/>
    <n v="0.51780821917808217"/>
    <n v="11.587301587301587"/>
    <n v="40.555555555555557"/>
    <n v="40.555555555555557"/>
    <n v="1485.1058201058202"/>
    <d v="2014-05-01T00:00:00"/>
    <s v="Unique"/>
  </r>
  <r>
    <n v="6398"/>
    <n v="1974"/>
    <s v="Basic"/>
    <s v="Married"/>
    <n v="18393"/>
    <n v="1"/>
    <n v="0"/>
    <d v="2014-03-29T00:00:00"/>
    <n v="2"/>
    <n v="7"/>
    <n v="10"/>
    <n v="13"/>
    <n v="16"/>
    <n v="0"/>
    <n v="4"/>
    <x v="4"/>
    <x v="17"/>
    <n v="13"/>
    <n v="16"/>
    <s v=""/>
    <n v="4"/>
    <n v="2"/>
    <n v="3"/>
    <n v="0"/>
    <n v="3"/>
    <n v="8"/>
    <n v="0"/>
    <n v="0"/>
    <n v="0"/>
    <n v="0"/>
    <n v="0"/>
    <n v="0"/>
    <n v="0"/>
    <x v="0"/>
    <n v="50"/>
    <n v="8.3333333333333339"/>
    <n v="6.25"/>
    <m/>
    <n v="8"/>
    <n v="189"/>
    <m/>
    <n v="25"/>
    <n v="5"/>
    <n v="2"/>
    <n v="1"/>
    <s v="521"/>
    <s v="Others"/>
    <m/>
    <n v="189"/>
    <n v="0.51780821917808217"/>
    <n v="15.449735449735451"/>
    <n v="96.560846560846571"/>
    <n v="96.560846560846571"/>
    <n v="382.38095238095241"/>
    <d v="2014-03-31T00:00:00"/>
    <s v="Unique"/>
  </r>
  <r>
    <n v="255"/>
    <n v="1951"/>
    <s v="Graduation"/>
    <s v="Divorced"/>
    <n v="22263"/>
    <n v="1"/>
    <n v="1"/>
    <d v="2014-03-30T00:00:00"/>
    <n v="31"/>
    <n v="17"/>
    <n v="0"/>
    <n v="2"/>
    <n v="0"/>
    <n v="0"/>
    <n v="2"/>
    <x v="474"/>
    <x v="0"/>
    <n v="2"/>
    <s v=""/>
    <s v=""/>
    <n v="2"/>
    <n v="2"/>
    <n v="1"/>
    <n v="0"/>
    <n v="3"/>
    <n v="6"/>
    <n v="0"/>
    <n v="0"/>
    <n v="0"/>
    <n v="0"/>
    <n v="0"/>
    <n v="0"/>
    <n v="1"/>
    <x v="0"/>
    <n v="21"/>
    <n v="3.5"/>
    <n v="3.5"/>
    <m/>
    <n v="6"/>
    <n v="188"/>
    <m/>
    <n v="33.333333333333329"/>
    <n v="4"/>
    <n v="1"/>
    <n v="1"/>
    <s v="411"/>
    <s v="Potential Loyalists"/>
    <m/>
    <n v="188"/>
    <n v="0.51506849315068493"/>
    <n v="11.648936170212766"/>
    <n v="40.771276595744681"/>
    <n v="40.771276595744681"/>
    <n v="106.78191489361703"/>
    <d v="2014-04-30T00:00:00"/>
    <s v="Unique"/>
  </r>
  <r>
    <n v="833"/>
    <n v="1955"/>
    <s v="Master"/>
    <s v="Married"/>
    <n v="38452"/>
    <n v="1"/>
    <n v="1"/>
    <d v="2014-03-30T00:00:00"/>
    <n v="62"/>
    <n v="56"/>
    <n v="0"/>
    <n v="14"/>
    <n v="0"/>
    <n v="0"/>
    <n v="2"/>
    <x v="281"/>
    <x v="0"/>
    <n v="14"/>
    <s v=""/>
    <s v=""/>
    <n v="2"/>
    <n v="3"/>
    <n v="3"/>
    <n v="0"/>
    <n v="3"/>
    <n v="7"/>
    <n v="0"/>
    <n v="0"/>
    <n v="0"/>
    <n v="0"/>
    <n v="0"/>
    <n v="0"/>
    <n v="0"/>
    <x v="0"/>
    <n v="72"/>
    <n v="12"/>
    <n v="8"/>
    <m/>
    <n v="9"/>
    <n v="188"/>
    <m/>
    <n v="33.333333333333329"/>
    <n v="2"/>
    <n v="2"/>
    <n v="2"/>
    <s v="222"/>
    <s v="About to Sleep"/>
    <m/>
    <n v="188"/>
    <n v="0.51506849315068493"/>
    <n v="17.473404255319149"/>
    <n v="139.78723404255319"/>
    <n v="139.78723404255319"/>
    <n v="96.560846560846571"/>
    <d v="2014-05-31T00:00:00"/>
    <s v="Unique"/>
  </r>
  <r>
    <n v="3565"/>
    <n v="1955"/>
    <s v="Master"/>
    <s v="Married"/>
    <n v="38452"/>
    <n v="1"/>
    <n v="1"/>
    <d v="2014-03-30T00:00:00"/>
    <n v="62"/>
    <n v="56"/>
    <n v="0"/>
    <n v="14"/>
    <n v="0"/>
    <n v="0"/>
    <n v="2"/>
    <x v="281"/>
    <x v="0"/>
    <n v="14"/>
    <s v=""/>
    <s v=""/>
    <n v="2"/>
    <n v="3"/>
    <n v="3"/>
    <n v="0"/>
    <n v="3"/>
    <n v="7"/>
    <n v="0"/>
    <n v="0"/>
    <n v="0"/>
    <n v="0"/>
    <n v="0"/>
    <n v="0"/>
    <n v="0"/>
    <x v="0"/>
    <n v="72"/>
    <n v="12"/>
    <n v="8"/>
    <m/>
    <n v="9"/>
    <n v="188"/>
    <m/>
    <n v="33.333333333333329"/>
    <n v="2"/>
    <n v="2"/>
    <n v="2"/>
    <s v="222"/>
    <s v="About to Sleep"/>
    <m/>
    <n v="188"/>
    <n v="0.51506849315068493"/>
    <n v="17.473404255319149"/>
    <n v="139.78723404255319"/>
    <n v="139.78723404255319"/>
    <n v="40.555555555555557"/>
    <d v="2014-05-31T00:00:00"/>
    <s v="Unique"/>
  </r>
  <r>
    <n v="8418"/>
    <n v="1958"/>
    <s v="2n Cycle"/>
    <s v="Single"/>
    <n v="38741"/>
    <n v="1"/>
    <n v="1"/>
    <d v="2014-03-30T00:00:00"/>
    <n v="60"/>
    <n v="7"/>
    <n v="10"/>
    <n v="17"/>
    <n v="8"/>
    <n v="6"/>
    <n v="13"/>
    <x v="4"/>
    <x v="17"/>
    <n v="17"/>
    <n v="8"/>
    <n v="6"/>
    <n v="13"/>
    <n v="2"/>
    <n v="2"/>
    <n v="0"/>
    <n v="3"/>
    <n v="7"/>
    <n v="0"/>
    <n v="0"/>
    <n v="0"/>
    <n v="0"/>
    <n v="0"/>
    <n v="0"/>
    <n v="0"/>
    <x v="5"/>
    <n v="61"/>
    <n v="10.166666666666666"/>
    <n v="8.7142857142857135"/>
    <m/>
    <n v="7"/>
    <n v="188"/>
    <m/>
    <n v="28.571428571428569"/>
    <n v="2"/>
    <n v="1"/>
    <n v="2"/>
    <s v="212"/>
    <s v="About to Sleep"/>
    <m/>
    <n v="188"/>
    <n v="0.51506849315068493"/>
    <n v="13.590425531914894"/>
    <n v="118.43085106382978"/>
    <n v="118.43085106382979"/>
    <n v="139.78723404255319"/>
    <d v="2014-05-29T00:00:00"/>
    <s v="Unique"/>
  </r>
  <r>
    <n v="1016"/>
    <n v="1959"/>
    <s v="PhD"/>
    <s v="Single"/>
    <n v="34554"/>
    <n v="0"/>
    <n v="1"/>
    <d v="2014-03-30T00:00:00"/>
    <n v="43"/>
    <n v="41"/>
    <n v="1"/>
    <n v="6"/>
    <n v="2"/>
    <n v="0"/>
    <n v="5"/>
    <x v="291"/>
    <x v="5"/>
    <n v="6"/>
    <n v="2"/>
    <s v=""/>
    <n v="5"/>
    <n v="2"/>
    <n v="2"/>
    <n v="0"/>
    <n v="3"/>
    <n v="6"/>
    <n v="0"/>
    <n v="0"/>
    <n v="0"/>
    <n v="0"/>
    <n v="0"/>
    <n v="0"/>
    <n v="0"/>
    <x v="2"/>
    <n v="55"/>
    <n v="9.1666666666666661"/>
    <n v="7.8571428571428568"/>
    <m/>
    <n v="7"/>
    <n v="188"/>
    <m/>
    <n v="28.571428571428569"/>
    <n v="3"/>
    <n v="1"/>
    <n v="1"/>
    <s v="311"/>
    <s v="Needs Attention"/>
    <m/>
    <n v="188"/>
    <n v="0.51506849315068493"/>
    <n v="13.590425531914894"/>
    <n v="106.78191489361701"/>
    <n v="106.78191489361703"/>
    <n v="139.78723404255319"/>
    <d v="2014-05-12T00:00:00"/>
    <s v="Unique"/>
  </r>
  <r>
    <n v="6019"/>
    <n v="1971"/>
    <s v="PhD"/>
    <s v="Married"/>
    <n v="37126"/>
    <n v="1"/>
    <n v="0"/>
    <d v="2014-03-30T00:00:00"/>
    <n v="9"/>
    <n v="45"/>
    <n v="3"/>
    <n v="9"/>
    <n v="4"/>
    <n v="4"/>
    <n v="7"/>
    <x v="57"/>
    <x v="8"/>
    <n v="9"/>
    <n v="4"/>
    <n v="4"/>
    <n v="7"/>
    <n v="1"/>
    <n v="1"/>
    <n v="2"/>
    <n v="2"/>
    <n v="6"/>
    <n v="0"/>
    <n v="0"/>
    <n v="1"/>
    <n v="0"/>
    <n v="0"/>
    <n v="1"/>
    <n v="0"/>
    <x v="0"/>
    <n v="72"/>
    <n v="12"/>
    <n v="12"/>
    <m/>
    <n v="6"/>
    <n v="188"/>
    <m/>
    <n v="16.666666666666664"/>
    <n v="5"/>
    <n v="1"/>
    <n v="2"/>
    <s v="512"/>
    <s v="Others"/>
    <m/>
    <n v="188"/>
    <n v="0.51506849315068493"/>
    <n v="11.648936170212766"/>
    <n v="139.78723404255319"/>
    <n v="139.78723404255319"/>
    <n v="36.888297872340424"/>
    <d v="2014-04-08T00:00:00"/>
    <s v="Unique"/>
  </r>
  <r>
    <n v="2724"/>
    <n v="1981"/>
    <s v="Master"/>
    <s v="Single"/>
    <n v="36143"/>
    <n v="1"/>
    <n v="0"/>
    <d v="2014-03-30T00:00:00"/>
    <n v="33"/>
    <n v="12"/>
    <n v="0"/>
    <n v="1"/>
    <n v="0"/>
    <n v="0"/>
    <n v="6"/>
    <x v="276"/>
    <x v="0"/>
    <n v="1"/>
    <s v=""/>
    <s v=""/>
    <n v="6"/>
    <n v="1"/>
    <n v="0"/>
    <n v="1"/>
    <n v="2"/>
    <n v="3"/>
    <n v="0"/>
    <n v="0"/>
    <n v="0"/>
    <n v="0"/>
    <n v="0"/>
    <n v="0"/>
    <n v="0"/>
    <x v="0"/>
    <n v="19"/>
    <n v="3.1666666666666665"/>
    <n v="4.75"/>
    <m/>
    <n v="4"/>
    <n v="188"/>
    <m/>
    <n v="25"/>
    <n v="4"/>
    <n v="1"/>
    <n v="1"/>
    <s v="411"/>
    <s v="Potential Loyalists"/>
    <m/>
    <n v="188"/>
    <n v="0.51506849315068493"/>
    <n v="7.7659574468085104"/>
    <n v="36.888297872340424"/>
    <n v="36.888297872340424"/>
    <n v="118.43085106382979"/>
    <d v="2014-05-02T00:00:00"/>
    <s v="Unique"/>
  </r>
  <r>
    <n v="7106"/>
    <n v="1943"/>
    <s v="PhD"/>
    <s v="Married"/>
    <n v="75865"/>
    <n v="0"/>
    <n v="0"/>
    <d v="2014-03-31T00:00:00"/>
    <n v="73"/>
    <n v="483"/>
    <n v="0"/>
    <n v="591"/>
    <n v="156"/>
    <n v="0"/>
    <n v="12"/>
    <x v="129"/>
    <x v="0"/>
    <n v="591"/>
    <n v="156"/>
    <s v=""/>
    <n v="12"/>
    <n v="1"/>
    <n v="3"/>
    <n v="5"/>
    <n v="10"/>
    <n v="1"/>
    <n v="0"/>
    <n v="0"/>
    <n v="0"/>
    <n v="0"/>
    <n v="0"/>
    <n v="0"/>
    <n v="0"/>
    <x v="0"/>
    <n v="1242"/>
    <n v="207"/>
    <n v="65.368421052631575"/>
    <m/>
    <n v="19"/>
    <n v="187"/>
    <m/>
    <n v="5.2631578947368416"/>
    <n v="2"/>
    <n v="4"/>
    <n v="5"/>
    <s v="245"/>
    <s v="Big Spenders"/>
    <m/>
    <n v="187"/>
    <n v="0.51232876712328768"/>
    <n v="37.085561497326204"/>
    <n v="2424.2245989304811"/>
    <n v="2424.2245989304811"/>
    <n v="105.40106951871658"/>
    <d v="2014-06-12T00:00:00"/>
    <s v="Unique"/>
  </r>
  <r>
    <n v="5558"/>
    <n v="1954"/>
    <s v="PhD"/>
    <s v="Single"/>
    <n v="90933"/>
    <n v="0"/>
    <n v="0"/>
    <d v="2014-03-31T00:00:00"/>
    <n v="90"/>
    <n v="1020"/>
    <n v="31"/>
    <n v="430"/>
    <n v="62"/>
    <n v="63"/>
    <n v="79"/>
    <x v="740"/>
    <x v="109"/>
    <n v="430"/>
    <n v="62"/>
    <n v="63"/>
    <n v="79"/>
    <n v="1"/>
    <n v="4"/>
    <n v="6"/>
    <n v="4"/>
    <n v="1"/>
    <n v="0"/>
    <n v="0"/>
    <n v="0"/>
    <n v="0"/>
    <n v="1"/>
    <n v="0"/>
    <n v="0"/>
    <x v="0"/>
    <n v="1685"/>
    <n v="280.83333333333331"/>
    <n v="112.33333333333333"/>
    <m/>
    <n v="15"/>
    <n v="187"/>
    <m/>
    <n v="6.666666666666667"/>
    <n v="1"/>
    <n v="3"/>
    <n v="5"/>
    <s v="135"/>
    <s v="Big Spenders"/>
    <m/>
    <n v="187"/>
    <n v="0.51232876712328768"/>
    <n v="29.27807486631016"/>
    <n v="3288.9037433155077"/>
    <n v="3288.9037433155081"/>
    <n v="40.771276595744681"/>
    <d v="2014-06-29T00:00:00"/>
    <s v="Unique"/>
  </r>
  <r>
    <n v="6343"/>
    <n v="1959"/>
    <s v="Graduation"/>
    <s v="Married"/>
    <n v="79823"/>
    <n v="0"/>
    <n v="1"/>
    <d v="2014-03-31T00:00:00"/>
    <n v="6"/>
    <n v="835"/>
    <n v="73"/>
    <n v="380"/>
    <n v="114"/>
    <n v="73"/>
    <n v="43"/>
    <x v="741"/>
    <x v="127"/>
    <n v="380"/>
    <n v="114"/>
    <n v="73"/>
    <n v="43"/>
    <n v="1"/>
    <n v="6"/>
    <n v="9"/>
    <n v="7"/>
    <n v="2"/>
    <n v="0"/>
    <n v="0"/>
    <n v="0"/>
    <n v="1"/>
    <n v="0"/>
    <n v="0"/>
    <n v="0"/>
    <x v="4"/>
    <n v="1518"/>
    <n v="253"/>
    <n v="66"/>
    <m/>
    <n v="23"/>
    <n v="187"/>
    <m/>
    <n v="4.3478260869565215"/>
    <n v="5"/>
    <n v="5"/>
    <n v="5"/>
    <s v="555"/>
    <s v="Champions"/>
    <m/>
    <n v="187"/>
    <n v="0.51232876712328768"/>
    <n v="44.893048128342244"/>
    <n v="2962.9411764705883"/>
    <n v="2962.9411764705883"/>
    <n v="513.34224598930484"/>
    <d v="2014-04-06T00:00:00"/>
    <s v="Unique"/>
  </r>
  <r>
    <n v="4279"/>
    <n v="1963"/>
    <s v="2n Cycle"/>
    <s v="Single"/>
    <n v="39548"/>
    <n v="1"/>
    <n v="1"/>
    <d v="2014-03-31T00:00:00"/>
    <n v="87"/>
    <n v="15"/>
    <n v="4"/>
    <n v="10"/>
    <n v="3"/>
    <n v="4"/>
    <n v="18"/>
    <x v="301"/>
    <x v="16"/>
    <n v="10"/>
    <n v="3"/>
    <n v="4"/>
    <n v="18"/>
    <n v="2"/>
    <n v="1"/>
    <n v="1"/>
    <n v="3"/>
    <n v="3"/>
    <n v="0"/>
    <n v="0"/>
    <n v="0"/>
    <n v="0"/>
    <n v="0"/>
    <n v="0"/>
    <n v="0"/>
    <x v="0"/>
    <n v="54"/>
    <n v="9"/>
    <n v="7.7142857142857144"/>
    <m/>
    <n v="7"/>
    <n v="187"/>
    <m/>
    <n v="28.571428571428569"/>
    <n v="1"/>
    <n v="1"/>
    <n v="1"/>
    <s v="111"/>
    <s v="Lost"/>
    <m/>
    <n v="187"/>
    <n v="0.51232876712328768"/>
    <n v="13.663101604278074"/>
    <n v="105.40106951871657"/>
    <n v="105.40106951871658"/>
    <n v="139.78723404255319"/>
    <d v="2014-06-26T00:00:00"/>
    <s v="Unique"/>
  </r>
  <r>
    <n v="3182"/>
    <n v="1973"/>
    <s v="PhD"/>
    <s v="Single"/>
    <n v="46854"/>
    <n v="1"/>
    <n v="1"/>
    <d v="2014-03-31T00:00:00"/>
    <n v="81"/>
    <n v="96"/>
    <n v="1"/>
    <n v="79"/>
    <n v="7"/>
    <n v="1"/>
    <n v="79"/>
    <x v="133"/>
    <x v="5"/>
    <n v="79"/>
    <n v="7"/>
    <n v="1"/>
    <n v="79"/>
    <n v="6"/>
    <n v="5"/>
    <n v="1"/>
    <n v="3"/>
    <n v="8"/>
    <n v="0"/>
    <n v="0"/>
    <n v="1"/>
    <n v="0"/>
    <n v="0"/>
    <n v="1"/>
    <n v="0"/>
    <x v="6"/>
    <n v="263"/>
    <n v="43.833333333333336"/>
    <n v="17.533333333333335"/>
    <m/>
    <n v="15"/>
    <n v="187"/>
    <m/>
    <n v="40"/>
    <n v="1"/>
    <n v="3"/>
    <n v="3"/>
    <s v="133"/>
    <s v="Lost"/>
    <m/>
    <n v="187"/>
    <n v="0.51232876712328768"/>
    <n v="29.27807486631016"/>
    <n v="513.34224598930484"/>
    <n v="513.34224598930484"/>
    <n v="3288.9037433155081"/>
    <d v="2014-06-20T00:00:00"/>
    <s v="Unique"/>
  </r>
  <r>
    <n v="8159"/>
    <n v="1968"/>
    <s v="Graduation"/>
    <s v="Married"/>
    <n v="51287"/>
    <n v="1"/>
    <n v="1"/>
    <d v="2014-04-01T00:00:00"/>
    <n v="10"/>
    <n v="117"/>
    <n v="0"/>
    <n v="22"/>
    <n v="13"/>
    <n v="0"/>
    <n v="30"/>
    <x v="742"/>
    <x v="0"/>
    <n v="22"/>
    <n v="13"/>
    <s v=""/>
    <n v="30"/>
    <n v="3"/>
    <n v="4"/>
    <n v="1"/>
    <n v="3"/>
    <n v="7"/>
    <n v="0"/>
    <n v="0"/>
    <n v="0"/>
    <n v="0"/>
    <n v="0"/>
    <n v="0"/>
    <n v="0"/>
    <x v="0"/>
    <n v="182"/>
    <n v="30.333333333333332"/>
    <n v="16.545454545454547"/>
    <m/>
    <n v="11"/>
    <n v="186"/>
    <m/>
    <n v="27.27272727272727"/>
    <n v="5"/>
    <n v="2"/>
    <n v="2"/>
    <s v="522"/>
    <s v="Others"/>
    <m/>
    <n v="186"/>
    <n v="0.50958904109589043"/>
    <n v="21.586021505376344"/>
    <n v="357.15053763440864"/>
    <n v="357.15053763440858"/>
    <n v="945.86021505376345"/>
    <d v="2014-04-11T00:00:00"/>
    <s v="Unique"/>
  </r>
  <r>
    <n v="7007"/>
    <n v="1968"/>
    <s v="Master"/>
    <s v="Married"/>
    <n v="29543"/>
    <n v="2"/>
    <n v="0"/>
    <d v="2014-04-01T00:00:00"/>
    <n v="47"/>
    <n v="17"/>
    <n v="3"/>
    <n v="18"/>
    <n v="3"/>
    <n v="4"/>
    <n v="18"/>
    <x v="474"/>
    <x v="8"/>
    <n v="18"/>
    <n v="3"/>
    <n v="4"/>
    <n v="18"/>
    <n v="2"/>
    <n v="3"/>
    <n v="1"/>
    <n v="2"/>
    <n v="7"/>
    <n v="0"/>
    <n v="0"/>
    <n v="0"/>
    <n v="0"/>
    <n v="0"/>
    <n v="0"/>
    <n v="0"/>
    <x v="0"/>
    <n v="63"/>
    <n v="10.5"/>
    <n v="7.875"/>
    <m/>
    <n v="8"/>
    <n v="186"/>
    <m/>
    <n v="25"/>
    <n v="3"/>
    <n v="2"/>
    <n v="2"/>
    <s v="322"/>
    <s v="Needs Attention"/>
    <m/>
    <n v="186"/>
    <n v="0.50958904109589043"/>
    <n v="15.698924731182796"/>
    <n v="123.62903225806451"/>
    <n v="123.62903225806451"/>
    <n v="2962.9411764705883"/>
    <d v="2014-05-18T00:00:00"/>
    <s v="Unique"/>
  </r>
  <r>
    <n v="1584"/>
    <n v="1977"/>
    <s v="Graduation"/>
    <s v="Married"/>
    <n v="41443"/>
    <n v="1"/>
    <n v="0"/>
    <d v="2014-04-01T00:00:00"/>
    <n v="79"/>
    <n v="171"/>
    <n v="7"/>
    <n v="171"/>
    <n v="25"/>
    <n v="19"/>
    <n v="89"/>
    <x v="193"/>
    <x v="48"/>
    <n v="171"/>
    <n v="25"/>
    <n v="19"/>
    <n v="89"/>
    <n v="6"/>
    <n v="8"/>
    <n v="1"/>
    <n v="5"/>
    <n v="8"/>
    <n v="0"/>
    <n v="0"/>
    <n v="0"/>
    <n v="0"/>
    <n v="0"/>
    <n v="0"/>
    <n v="0"/>
    <x v="3"/>
    <n v="482"/>
    <n v="80.333333333333329"/>
    <n v="24.1"/>
    <m/>
    <n v="20"/>
    <n v="186"/>
    <m/>
    <n v="30"/>
    <n v="2"/>
    <n v="4"/>
    <n v="3"/>
    <s v="243"/>
    <s v="About to Sleep"/>
    <m/>
    <n v="186"/>
    <n v="0.50958904109589043"/>
    <n v="39.247311827956985"/>
    <n v="945.86021505376334"/>
    <n v="945.86021505376345"/>
    <n v="2424.2245989304811"/>
    <d v="2014-06-19T00:00:00"/>
    <s v="Unique"/>
  </r>
  <r>
    <n v="4686"/>
    <n v="1962"/>
    <s v="PhD"/>
    <s v="Widow"/>
    <n v="82571"/>
    <n v="0"/>
    <n v="0"/>
    <d v="2014-04-02T00:00:00"/>
    <n v="28"/>
    <n v="861"/>
    <n v="31"/>
    <n v="558"/>
    <n v="62"/>
    <n v="95"/>
    <n v="79"/>
    <x v="743"/>
    <x v="109"/>
    <n v="558"/>
    <n v="62"/>
    <n v="95"/>
    <n v="79"/>
    <n v="0"/>
    <n v="6"/>
    <n v="5"/>
    <n v="13"/>
    <n v="2"/>
    <n v="0"/>
    <n v="0"/>
    <n v="0"/>
    <n v="0"/>
    <n v="1"/>
    <n v="0"/>
    <n v="0"/>
    <x v="0"/>
    <n v="1686"/>
    <n v="281"/>
    <n v="70.25"/>
    <m/>
    <n v="24"/>
    <n v="185"/>
    <m/>
    <n v="0"/>
    <n v="4"/>
    <n v="5"/>
    <n v="5"/>
    <s v="455"/>
    <s v="Frequent Buyers"/>
    <m/>
    <n v="185"/>
    <n v="0.50684931506849318"/>
    <n v="47.351351351351347"/>
    <n v="3326.4324324324321"/>
    <n v="3326.4324324324321"/>
    <n v="123.62903225806451"/>
    <d v="2014-04-30T00:00:00"/>
    <s v="Unique"/>
  </r>
  <r>
    <n v="10164"/>
    <n v="1958"/>
    <s v="Graduation"/>
    <s v="Single"/>
    <n v="94472"/>
    <n v="0"/>
    <n v="1"/>
    <d v="2014-04-03T00:00:00"/>
    <n v="75"/>
    <n v="1017"/>
    <n v="33"/>
    <n v="417"/>
    <n v="108"/>
    <n v="100"/>
    <n v="16"/>
    <x v="65"/>
    <x v="11"/>
    <n v="417"/>
    <n v="108"/>
    <n v="100"/>
    <n v="16"/>
    <n v="1"/>
    <n v="5"/>
    <n v="5"/>
    <n v="5"/>
    <n v="5"/>
    <n v="0"/>
    <n v="0"/>
    <n v="0"/>
    <n v="1"/>
    <n v="1"/>
    <n v="0"/>
    <n v="0"/>
    <x v="0"/>
    <n v="1691"/>
    <n v="281.83333333333331"/>
    <n v="105.6875"/>
    <m/>
    <n v="16"/>
    <n v="184"/>
    <m/>
    <n v="6.25"/>
    <n v="2"/>
    <n v="3"/>
    <n v="5"/>
    <s v="235"/>
    <s v="Big Spenders"/>
    <m/>
    <n v="184"/>
    <n v="0.50410958904109593"/>
    <n v="31.739130434782606"/>
    <n v="3354.4293478260865"/>
    <n v="3354.4293478260865"/>
    <n v="357.15053763440858"/>
    <d v="2014-06-17T00:00:00"/>
    <s v="Unique"/>
  </r>
  <r>
    <n v="2613"/>
    <n v="1960"/>
    <s v="Master"/>
    <s v="Married"/>
    <n v="54197"/>
    <n v="0"/>
    <n v="1"/>
    <d v="2014-04-03T00:00:00"/>
    <n v="16"/>
    <n v="162"/>
    <n v="6"/>
    <n v="37"/>
    <n v="6"/>
    <n v="13"/>
    <n v="13"/>
    <x v="392"/>
    <x v="43"/>
    <n v="37"/>
    <n v="6"/>
    <n v="13"/>
    <n v="13"/>
    <n v="2"/>
    <n v="1"/>
    <n v="3"/>
    <n v="6"/>
    <n v="1"/>
    <n v="0"/>
    <n v="0"/>
    <n v="0"/>
    <n v="0"/>
    <n v="0"/>
    <n v="0"/>
    <n v="0"/>
    <x v="0"/>
    <n v="237"/>
    <n v="39.5"/>
    <n v="19.75"/>
    <m/>
    <n v="12"/>
    <n v="184"/>
    <m/>
    <n v="16.666666666666664"/>
    <n v="5"/>
    <n v="2"/>
    <n v="3"/>
    <s v="523"/>
    <s v="Others"/>
    <m/>
    <n v="184"/>
    <n v="0.50410958904109593"/>
    <n v="23.804347826086953"/>
    <n v="470.13586956521732"/>
    <n v="470.13586956521738"/>
    <n v="3354.4293478260865"/>
    <d v="2014-04-19T00:00:00"/>
    <s v="Unique"/>
  </r>
  <r>
    <n v="5756"/>
    <n v="1983"/>
    <s v="Graduation"/>
    <s v="Together"/>
    <n v="39453"/>
    <n v="1"/>
    <n v="0"/>
    <d v="2014-04-03T00:00:00"/>
    <n v="64"/>
    <n v="46"/>
    <n v="0"/>
    <n v="7"/>
    <n v="0"/>
    <n v="0"/>
    <n v="2"/>
    <x v="171"/>
    <x v="0"/>
    <n v="7"/>
    <s v=""/>
    <s v=""/>
    <n v="2"/>
    <n v="2"/>
    <n v="2"/>
    <n v="0"/>
    <n v="3"/>
    <n v="6"/>
    <n v="0"/>
    <n v="0"/>
    <n v="0"/>
    <n v="0"/>
    <n v="0"/>
    <n v="0"/>
    <n v="0"/>
    <x v="0"/>
    <n v="55"/>
    <n v="9.1666666666666661"/>
    <n v="7.8571428571428568"/>
    <m/>
    <n v="7"/>
    <n v="184"/>
    <m/>
    <n v="28.571428571428569"/>
    <n v="2"/>
    <n v="1"/>
    <n v="1"/>
    <s v="211"/>
    <s v="About to Sleep"/>
    <m/>
    <n v="184"/>
    <n v="0.50410958904109593"/>
    <n v="13.885869565217391"/>
    <n v="109.1032608695652"/>
    <n v="109.1032608695652"/>
    <n v="3326.4324324324321"/>
    <d v="2014-06-06T00:00:00"/>
    <s v="Unique"/>
  </r>
  <r>
    <n v="641"/>
    <n v="1967"/>
    <s v="Graduation"/>
    <s v="Single"/>
    <n v="52074"/>
    <n v="0"/>
    <n v="1"/>
    <d v="2014-04-04T00:00:00"/>
    <n v="77"/>
    <n v="59"/>
    <n v="0"/>
    <n v="12"/>
    <n v="0"/>
    <n v="0"/>
    <n v="48"/>
    <x v="341"/>
    <x v="0"/>
    <n v="12"/>
    <s v=""/>
    <s v=""/>
    <n v="48"/>
    <n v="1"/>
    <n v="2"/>
    <n v="2"/>
    <n v="2"/>
    <n v="4"/>
    <n v="0"/>
    <n v="0"/>
    <n v="1"/>
    <n v="0"/>
    <n v="0"/>
    <n v="0"/>
    <n v="0"/>
    <x v="6"/>
    <n v="119"/>
    <n v="19.833333333333332"/>
    <n v="17"/>
    <m/>
    <n v="7"/>
    <n v="183"/>
    <m/>
    <n v="14.285714285714285"/>
    <n v="2"/>
    <n v="1"/>
    <n v="2"/>
    <s v="212"/>
    <s v="About to Sleep"/>
    <m/>
    <n v="183"/>
    <n v="0.50136986301369868"/>
    <n v="13.961748633879781"/>
    <n v="237.34972677595627"/>
    <n v="237.34972677595627"/>
    <n v="109.1032608695652"/>
    <d v="2014-06-20T00:00:00"/>
    <s v="Unique"/>
  </r>
  <r>
    <n v="738"/>
    <n v="1981"/>
    <s v="2n Cycle"/>
    <s v="Single"/>
    <n v="42395"/>
    <n v="1"/>
    <n v="1"/>
    <d v="2014-04-04T00:00:00"/>
    <n v="35"/>
    <n v="48"/>
    <n v="13"/>
    <n v="57"/>
    <n v="24"/>
    <n v="15"/>
    <n v="25"/>
    <x v="537"/>
    <x v="22"/>
    <n v="57"/>
    <n v="24"/>
    <n v="15"/>
    <n v="25"/>
    <n v="4"/>
    <n v="3"/>
    <n v="1"/>
    <n v="4"/>
    <n v="7"/>
    <n v="0"/>
    <n v="0"/>
    <n v="0"/>
    <n v="0"/>
    <n v="0"/>
    <n v="0"/>
    <n v="0"/>
    <x v="6"/>
    <n v="182"/>
    <n v="30.333333333333332"/>
    <n v="15.166666666666666"/>
    <m/>
    <n v="12"/>
    <n v="183"/>
    <m/>
    <n v="33.333333333333329"/>
    <n v="4"/>
    <n v="2"/>
    <n v="2"/>
    <s v="422"/>
    <s v="Potential Loyalists"/>
    <m/>
    <n v="183"/>
    <n v="0.50136986301369868"/>
    <n v="23.934426229508194"/>
    <n v="363.00546448087425"/>
    <n v="363.00546448087431"/>
    <n v="470.13586956521738"/>
    <d v="2014-05-09T00:00:00"/>
    <s v="Unique"/>
  </r>
  <r>
    <n v="202"/>
    <n v="1948"/>
    <s v="PhD"/>
    <s v="Widow"/>
    <n v="82032"/>
    <n v="0"/>
    <n v="0"/>
    <d v="2014-04-05T00:00:00"/>
    <n v="54"/>
    <n v="332"/>
    <n v="194"/>
    <n v="377"/>
    <n v="149"/>
    <n v="125"/>
    <n v="57"/>
    <x v="744"/>
    <x v="97"/>
    <n v="377"/>
    <n v="149"/>
    <n v="125"/>
    <n v="57"/>
    <n v="0"/>
    <n v="4"/>
    <n v="6"/>
    <n v="7"/>
    <n v="1"/>
    <n v="0"/>
    <n v="0"/>
    <n v="0"/>
    <n v="0"/>
    <n v="0"/>
    <n v="0"/>
    <n v="0"/>
    <x v="6"/>
    <n v="1234"/>
    <n v="205.66666666666666"/>
    <n v="72.588235294117652"/>
    <m/>
    <n v="17"/>
    <n v="182"/>
    <m/>
    <n v="0"/>
    <n v="3"/>
    <n v="3"/>
    <n v="5"/>
    <s v="335"/>
    <s v="Big Spenders"/>
    <m/>
    <n v="182"/>
    <n v="0.49863013698630138"/>
    <n v="34.093406593406591"/>
    <n v="2474.7802197802198"/>
    <n v="2474.7802197802198"/>
    <n v="2474.7802197802198"/>
    <d v="2014-05-29T00:00:00"/>
    <s v="Unique"/>
  </r>
  <r>
    <n v="9589"/>
    <n v="1948"/>
    <s v="PhD"/>
    <s v="Widow"/>
    <n v="82032"/>
    <n v="0"/>
    <n v="0"/>
    <d v="2014-04-05T00:00:00"/>
    <n v="54"/>
    <n v="332"/>
    <n v="194"/>
    <n v="377"/>
    <n v="149"/>
    <n v="125"/>
    <n v="57"/>
    <x v="744"/>
    <x v="97"/>
    <n v="377"/>
    <n v="149"/>
    <n v="125"/>
    <n v="57"/>
    <n v="0"/>
    <n v="4"/>
    <n v="6"/>
    <n v="7"/>
    <n v="1"/>
    <n v="0"/>
    <n v="0"/>
    <n v="0"/>
    <n v="0"/>
    <n v="0"/>
    <n v="0"/>
    <n v="0"/>
    <x v="6"/>
    <n v="1234"/>
    <n v="205.66666666666666"/>
    <n v="72.588235294117652"/>
    <m/>
    <n v="17"/>
    <n v="182"/>
    <m/>
    <n v="0"/>
    <n v="3"/>
    <n v="3"/>
    <n v="5"/>
    <s v="335"/>
    <s v="Big Spenders"/>
    <m/>
    <n v="182"/>
    <n v="0.49863013698630138"/>
    <n v="34.093406593406591"/>
    <n v="2474.7802197802198"/>
    <n v="2474.7802197802198"/>
    <n v="190.52197802197801"/>
    <d v="2014-05-29T00:00:00"/>
    <s v="Unique"/>
  </r>
  <r>
    <n v="1446"/>
    <n v="1956"/>
    <s v="Master"/>
    <s v="Single"/>
    <n v="86424"/>
    <n v="0"/>
    <n v="0"/>
    <d v="2014-04-05T00:00:00"/>
    <n v="12"/>
    <n v="387"/>
    <n v="68"/>
    <n v="569"/>
    <n v="89"/>
    <n v="45"/>
    <n v="68"/>
    <x v="93"/>
    <x v="102"/>
    <n v="569"/>
    <n v="89"/>
    <n v="45"/>
    <n v="68"/>
    <n v="1"/>
    <n v="6"/>
    <n v="9"/>
    <n v="12"/>
    <n v="1"/>
    <n v="0"/>
    <n v="0"/>
    <n v="0"/>
    <n v="0"/>
    <n v="0"/>
    <n v="0"/>
    <n v="0"/>
    <x v="3"/>
    <n v="1226"/>
    <n v="204.33333333333334"/>
    <n v="43.785714285714285"/>
    <m/>
    <n v="28"/>
    <n v="182"/>
    <m/>
    <n v="3.5714285714285712"/>
    <n v="5"/>
    <n v="5"/>
    <n v="5"/>
    <s v="555"/>
    <s v="Champions"/>
    <m/>
    <n v="182"/>
    <n v="0.49863013698630138"/>
    <n v="56.153846153846153"/>
    <n v="2458.7362637362635"/>
    <n v="2458.7362637362635"/>
    <n v="86.236263736263737"/>
    <d v="2014-04-17T00:00:00"/>
    <s v="Unique"/>
  </r>
  <r>
    <n v="1131"/>
    <n v="1967"/>
    <s v="PhD"/>
    <s v="Single"/>
    <n v="52569"/>
    <n v="0"/>
    <n v="1"/>
    <d v="2014-04-05T00:00:00"/>
    <n v="54"/>
    <n v="85"/>
    <n v="0"/>
    <n v="3"/>
    <n v="0"/>
    <n v="0"/>
    <n v="7"/>
    <x v="68"/>
    <x v="0"/>
    <n v="3"/>
    <s v=""/>
    <s v=""/>
    <n v="7"/>
    <n v="1"/>
    <n v="2"/>
    <n v="0"/>
    <n v="4"/>
    <n v="3"/>
    <n v="0"/>
    <n v="0"/>
    <n v="0"/>
    <n v="0"/>
    <n v="0"/>
    <n v="0"/>
    <n v="0"/>
    <x v="3"/>
    <n v="95"/>
    <n v="15.833333333333334"/>
    <n v="13.571428571428571"/>
    <m/>
    <n v="7"/>
    <n v="182"/>
    <m/>
    <n v="14.285714285714285"/>
    <n v="3"/>
    <n v="1"/>
    <n v="2"/>
    <s v="312"/>
    <s v="Needs Attention"/>
    <m/>
    <n v="182"/>
    <n v="0.49863013698630138"/>
    <n v="14.038461538461538"/>
    <n v="190.52197802197801"/>
    <n v="190.52197802197801"/>
    <n v="1981.4285714285713"/>
    <d v="2014-05-29T00:00:00"/>
    <s v="Unique"/>
  </r>
  <r>
    <n v="5545"/>
    <n v="1972"/>
    <s v="PhD"/>
    <s v="Married"/>
    <n v="78075"/>
    <n v="0"/>
    <n v="0"/>
    <d v="2014-04-05T00:00:00"/>
    <n v="72"/>
    <n v="572"/>
    <n v="8"/>
    <n v="259"/>
    <n v="34"/>
    <n v="35"/>
    <n v="80"/>
    <x v="567"/>
    <x v="14"/>
    <n v="259"/>
    <n v="34"/>
    <n v="35"/>
    <n v="80"/>
    <n v="1"/>
    <n v="3"/>
    <n v="5"/>
    <n v="5"/>
    <n v="1"/>
    <n v="0"/>
    <n v="0"/>
    <n v="0"/>
    <n v="0"/>
    <n v="0"/>
    <n v="0"/>
    <n v="0"/>
    <x v="0"/>
    <n v="988"/>
    <n v="164.66666666666666"/>
    <n v="70.571428571428569"/>
    <m/>
    <n v="14"/>
    <n v="182"/>
    <m/>
    <n v="7.1428571428571423"/>
    <n v="2"/>
    <n v="3"/>
    <n v="4"/>
    <s v="234"/>
    <s v="About to Sleep"/>
    <m/>
    <n v="182"/>
    <n v="0.49863013698630138"/>
    <n v="28.076923076923077"/>
    <n v="1981.4285714285713"/>
    <n v="1981.4285714285713"/>
    <n v="2466.7582417582416"/>
    <d v="2014-06-16T00:00:00"/>
    <s v="Unique"/>
  </r>
  <r>
    <n v="3194"/>
    <n v="1974"/>
    <s v="PhD"/>
    <s v="Single"/>
    <n v="71466"/>
    <n v="0"/>
    <n v="0"/>
    <d v="2014-04-05T00:00:00"/>
    <n v="86"/>
    <n v="412"/>
    <n v="12"/>
    <n v="546"/>
    <n v="78"/>
    <n v="182"/>
    <n v="0"/>
    <x v="342"/>
    <x v="27"/>
    <n v="546"/>
    <n v="78"/>
    <n v="182"/>
    <s v=""/>
    <n v="1"/>
    <n v="4"/>
    <n v="4"/>
    <n v="10"/>
    <n v="1"/>
    <n v="0"/>
    <n v="0"/>
    <n v="0"/>
    <n v="0"/>
    <n v="0"/>
    <n v="0"/>
    <n v="0"/>
    <x v="2"/>
    <n v="1230"/>
    <n v="205"/>
    <n v="64.736842105263165"/>
    <m/>
    <n v="19"/>
    <n v="182"/>
    <m/>
    <n v="5.2631578947368416"/>
    <n v="1"/>
    <n v="4"/>
    <n v="5"/>
    <s v="145"/>
    <s v="Big Spenders"/>
    <m/>
    <n v="182"/>
    <n v="0.49863013698630138"/>
    <n v="38.104395604395606"/>
    <n v="2466.7582417582421"/>
    <n v="2466.7582417582416"/>
    <n v="196.53846153846155"/>
    <d v="2014-06-30T00:00:00"/>
    <s v="Unique"/>
  </r>
  <r>
    <n v="8737"/>
    <n v="1978"/>
    <s v="Graduation"/>
    <s v="Divorced"/>
    <n v="55563"/>
    <n v="0"/>
    <n v="1"/>
    <d v="2014-04-05T00:00:00"/>
    <n v="22"/>
    <n v="29"/>
    <n v="1"/>
    <n v="9"/>
    <n v="2"/>
    <n v="0"/>
    <n v="2"/>
    <x v="17"/>
    <x v="5"/>
    <n v="9"/>
    <n v="2"/>
    <s v=""/>
    <n v="2"/>
    <n v="1"/>
    <n v="2"/>
    <n v="0"/>
    <n v="3"/>
    <n v="3"/>
    <n v="0"/>
    <n v="0"/>
    <n v="0"/>
    <n v="0"/>
    <n v="0"/>
    <n v="0"/>
    <n v="0"/>
    <x v="0"/>
    <n v="43"/>
    <n v="7.166666666666667"/>
    <n v="7.166666666666667"/>
    <m/>
    <n v="6"/>
    <n v="182"/>
    <m/>
    <n v="16.666666666666664"/>
    <n v="4"/>
    <n v="1"/>
    <n v="1"/>
    <s v="411"/>
    <s v="Potential Loyalists"/>
    <m/>
    <n v="182"/>
    <n v="0.49863013698630138"/>
    <n v="12.032967032967033"/>
    <n v="86.236263736263737"/>
    <n v="86.236263736263737"/>
    <n v="2382.5274725274726"/>
    <d v="2014-04-27T00:00:00"/>
    <s v="Unique"/>
  </r>
  <r>
    <n v="10500"/>
    <n v="1984"/>
    <s v="Graduation"/>
    <s v="Married"/>
    <n v="31761"/>
    <n v="1"/>
    <n v="0"/>
    <d v="2014-04-05T00:00:00"/>
    <n v="96"/>
    <n v="19"/>
    <n v="1"/>
    <n v="20"/>
    <n v="16"/>
    <n v="14"/>
    <n v="28"/>
    <x v="88"/>
    <x v="5"/>
    <n v="20"/>
    <n v="16"/>
    <n v="14"/>
    <n v="28"/>
    <n v="2"/>
    <n v="3"/>
    <n v="0"/>
    <n v="4"/>
    <n v="5"/>
    <n v="0"/>
    <n v="0"/>
    <n v="0"/>
    <n v="0"/>
    <n v="0"/>
    <n v="0"/>
    <n v="0"/>
    <x v="4"/>
    <n v="98"/>
    <n v="16.333333333333332"/>
    <n v="10.888888888888889"/>
    <m/>
    <n v="9"/>
    <n v="182"/>
    <m/>
    <n v="22.222222222222221"/>
    <n v="1"/>
    <n v="2"/>
    <n v="2"/>
    <s v="122"/>
    <s v="Lost"/>
    <m/>
    <n v="182"/>
    <n v="0.49863013698630138"/>
    <n v="18.049450549450547"/>
    <n v="196.53846153846152"/>
    <n v="196.53846153846155"/>
    <n v="363.00546448087431"/>
    <d v="2014-07-10T00:00:00"/>
    <s v="Unique"/>
  </r>
  <r>
    <n v="8746"/>
    <n v="1989"/>
    <s v="Graduation"/>
    <s v="Married"/>
    <n v="75433"/>
    <n v="1"/>
    <n v="0"/>
    <d v="2014-04-05T00:00:00"/>
    <n v="28"/>
    <n v="800"/>
    <n v="0"/>
    <n v="297"/>
    <n v="0"/>
    <n v="34"/>
    <n v="57"/>
    <x v="745"/>
    <x v="0"/>
    <n v="297"/>
    <s v=""/>
    <n v="34"/>
    <n v="57"/>
    <n v="2"/>
    <n v="2"/>
    <n v="5"/>
    <n v="10"/>
    <n v="6"/>
    <n v="1"/>
    <n v="0"/>
    <n v="0"/>
    <n v="1"/>
    <n v="0"/>
    <n v="0"/>
    <n v="0"/>
    <x v="0"/>
    <n v="1188"/>
    <n v="198"/>
    <n v="62.526315789473685"/>
    <m/>
    <n v="19"/>
    <n v="182"/>
    <m/>
    <n v="10.526315789473683"/>
    <n v="4"/>
    <n v="4"/>
    <n v="5"/>
    <s v="445"/>
    <s v="Big Spenders"/>
    <m/>
    <n v="182"/>
    <n v="0.49863013698630138"/>
    <n v="38.104395604395606"/>
    <n v="2382.5274725274726"/>
    <n v="2382.5274725274726"/>
    <n v="2474.7802197802198"/>
    <d v="2014-05-03T00:00:00"/>
    <s v="Unique"/>
  </r>
  <r>
    <n v="6488"/>
    <n v="1959"/>
    <s v="PhD"/>
    <s v="Married"/>
    <n v="38829"/>
    <n v="0"/>
    <n v="1"/>
    <d v="2014-04-06T00:00:00"/>
    <n v="86"/>
    <n v="76"/>
    <n v="0"/>
    <n v="7"/>
    <n v="0"/>
    <n v="0"/>
    <n v="16"/>
    <x v="293"/>
    <x v="0"/>
    <n v="7"/>
    <s v=""/>
    <s v=""/>
    <n v="16"/>
    <n v="1"/>
    <n v="3"/>
    <n v="2"/>
    <n v="2"/>
    <n v="5"/>
    <n v="0"/>
    <n v="0"/>
    <n v="0"/>
    <n v="0"/>
    <n v="0"/>
    <n v="0"/>
    <n v="0"/>
    <x v="5"/>
    <n v="99"/>
    <n v="16.5"/>
    <n v="12.375"/>
    <m/>
    <n v="8"/>
    <n v="181"/>
    <m/>
    <n v="12.5"/>
    <n v="1"/>
    <n v="2"/>
    <n v="2"/>
    <s v="122"/>
    <s v="Lost"/>
    <m/>
    <n v="181"/>
    <n v="0.49589041095890413"/>
    <n v="16.132596685082873"/>
    <n v="199.64088397790056"/>
    <n v="199.64088397790056"/>
    <n v="2458.7362637362635"/>
    <d v="2014-07-01T00:00:00"/>
    <s v="Unique"/>
  </r>
  <r>
    <n v="6336"/>
    <n v="1960"/>
    <s v="Graduation"/>
    <s v="Married"/>
    <n v="29315"/>
    <n v="1"/>
    <n v="1"/>
    <d v="2014-04-06T00:00:00"/>
    <n v="55"/>
    <n v="13"/>
    <n v="2"/>
    <n v="14"/>
    <n v="8"/>
    <n v="7"/>
    <n v="4"/>
    <x v="18"/>
    <x v="12"/>
    <n v="14"/>
    <n v="8"/>
    <n v="7"/>
    <n v="4"/>
    <n v="4"/>
    <n v="2"/>
    <n v="0"/>
    <n v="4"/>
    <n v="6"/>
    <n v="0"/>
    <n v="0"/>
    <n v="0"/>
    <n v="0"/>
    <n v="0"/>
    <n v="0"/>
    <n v="0"/>
    <x v="3"/>
    <n v="48"/>
    <n v="8"/>
    <n v="4.8"/>
    <m/>
    <n v="10"/>
    <n v="181"/>
    <m/>
    <n v="40"/>
    <n v="3"/>
    <n v="2"/>
    <n v="1"/>
    <s v="321"/>
    <s v="Needs Attention"/>
    <m/>
    <n v="181"/>
    <n v="0.49589041095890413"/>
    <n v="20.165745856353592"/>
    <n v="96.795580110497241"/>
    <n v="96.795580110497241"/>
    <n v="199.64088397790056"/>
    <d v="2014-05-31T00:00:00"/>
    <s v="Unique"/>
  </r>
  <r>
    <n v="10127"/>
    <n v="1965"/>
    <s v="Graduation"/>
    <s v="Married"/>
    <n v="58692"/>
    <n v="0"/>
    <n v="1"/>
    <d v="2014-04-06T00:00:00"/>
    <n v="21"/>
    <n v="301"/>
    <n v="11"/>
    <n v="61"/>
    <n v="4"/>
    <n v="7"/>
    <n v="11"/>
    <x v="515"/>
    <x v="113"/>
    <n v="61"/>
    <n v="4"/>
    <n v="7"/>
    <n v="11"/>
    <n v="1"/>
    <n v="8"/>
    <n v="2"/>
    <n v="4"/>
    <n v="7"/>
    <n v="0"/>
    <n v="0"/>
    <n v="0"/>
    <n v="0"/>
    <n v="0"/>
    <n v="0"/>
    <n v="0"/>
    <x v="2"/>
    <n v="395"/>
    <n v="65.833333333333329"/>
    <n v="26.333333333333332"/>
    <m/>
    <n v="15"/>
    <n v="181"/>
    <m/>
    <n v="6.666666666666667"/>
    <n v="4"/>
    <n v="3"/>
    <n v="3"/>
    <s v="433"/>
    <s v="Potential Loyalists"/>
    <m/>
    <n v="181"/>
    <n v="0.49589041095890413"/>
    <n v="30.248618784530386"/>
    <n v="796.54696132596678"/>
    <n v="796.54696132596678"/>
    <n v="96.795580110497241"/>
    <d v="2014-04-27T00:00:00"/>
    <s v="Unique"/>
  </r>
  <r>
    <n v="1740"/>
    <n v="1944"/>
    <s v="Graduation"/>
    <s v="Married"/>
    <n v="55956"/>
    <n v="0"/>
    <n v="0"/>
    <d v="2014-04-07T00:00:00"/>
    <n v="22"/>
    <n v="760"/>
    <n v="38"/>
    <n v="104"/>
    <n v="50"/>
    <n v="9"/>
    <n v="38"/>
    <x v="656"/>
    <x v="94"/>
    <n v="104"/>
    <n v="50"/>
    <n v="9"/>
    <n v="38"/>
    <n v="2"/>
    <n v="7"/>
    <n v="3"/>
    <n v="4"/>
    <n v="4"/>
    <n v="0"/>
    <n v="0"/>
    <n v="0"/>
    <n v="1"/>
    <n v="0"/>
    <n v="0"/>
    <n v="0"/>
    <x v="0"/>
    <n v="999"/>
    <n v="166.5"/>
    <n v="62.4375"/>
    <m/>
    <n v="16"/>
    <n v="180"/>
    <m/>
    <n v="12.5"/>
    <n v="4"/>
    <n v="3"/>
    <n v="4"/>
    <s v="434"/>
    <s v="Potential Loyalists"/>
    <m/>
    <n v="180"/>
    <n v="0.49315068493150682"/>
    <n v="32.444444444444443"/>
    <n v="2025.75"/>
    <n v="2025.75"/>
    <n v="2763.8611111111113"/>
    <d v="2014-04-29T00:00:00"/>
    <s v="Unique"/>
  </r>
  <r>
    <n v="2415"/>
    <n v="1962"/>
    <s v="Graduation"/>
    <s v="Together"/>
    <n v="62568"/>
    <n v="0"/>
    <n v="1"/>
    <d v="2014-04-07T00:00:00"/>
    <n v="99"/>
    <n v="362"/>
    <n v="17"/>
    <n v="398"/>
    <n v="80"/>
    <n v="35"/>
    <n v="61"/>
    <x v="564"/>
    <x v="4"/>
    <n v="398"/>
    <n v="80"/>
    <n v="35"/>
    <n v="61"/>
    <n v="3"/>
    <n v="5"/>
    <n v="3"/>
    <n v="5"/>
    <n v="4"/>
    <n v="1"/>
    <n v="0"/>
    <n v="0"/>
    <n v="0"/>
    <n v="0"/>
    <n v="0"/>
    <n v="0"/>
    <x v="0"/>
    <n v="953"/>
    <n v="158.83333333333334"/>
    <n v="59.5625"/>
    <m/>
    <n v="16"/>
    <n v="180"/>
    <m/>
    <n v="18.75"/>
    <n v="1"/>
    <n v="3"/>
    <n v="4"/>
    <s v="134"/>
    <s v="Lost"/>
    <m/>
    <n v="180"/>
    <n v="0.49315068493150682"/>
    <n v="32.444444444444443"/>
    <n v="1932.4722222222222"/>
    <n v="1932.4722222222224"/>
    <n v="796.54696132596678"/>
    <d v="2014-07-15T00:00:00"/>
    <s v="Unique"/>
  </r>
  <r>
    <n v="7010"/>
    <n v="1965"/>
    <s v="2n Cycle"/>
    <s v="Married"/>
    <n v="70924"/>
    <n v="0"/>
    <n v="0"/>
    <d v="2014-04-07T00:00:00"/>
    <n v="41"/>
    <n v="635"/>
    <n v="114"/>
    <n v="254"/>
    <n v="132"/>
    <n v="152"/>
    <n v="76"/>
    <x v="102"/>
    <x v="95"/>
    <n v="254"/>
    <n v="132"/>
    <n v="152"/>
    <n v="76"/>
    <n v="1"/>
    <n v="6"/>
    <n v="6"/>
    <n v="7"/>
    <n v="3"/>
    <n v="0"/>
    <n v="0"/>
    <n v="0"/>
    <n v="0"/>
    <n v="1"/>
    <n v="0"/>
    <n v="0"/>
    <x v="0"/>
    <n v="1363"/>
    <n v="227.16666666666666"/>
    <n v="68.150000000000006"/>
    <m/>
    <n v="20"/>
    <n v="180"/>
    <m/>
    <n v="5"/>
    <n v="3"/>
    <n v="4"/>
    <n v="5"/>
    <s v="345"/>
    <s v="Big Spenders"/>
    <m/>
    <n v="180"/>
    <n v="0.49315068493150682"/>
    <n v="40.555555555555557"/>
    <n v="2763.8611111111113"/>
    <n v="2763.8611111111113"/>
    <n v="2763.8611111111113"/>
    <d v="2014-05-18T00:00:00"/>
    <s v="Unique"/>
  </r>
  <r>
    <n v="4767"/>
    <n v="1965"/>
    <s v="2n Cycle"/>
    <s v="Married"/>
    <n v="70924"/>
    <n v="0"/>
    <n v="0"/>
    <d v="2014-04-07T00:00:00"/>
    <n v="41"/>
    <n v="635"/>
    <n v="114"/>
    <n v="254"/>
    <n v="132"/>
    <n v="152"/>
    <n v="76"/>
    <x v="102"/>
    <x v="95"/>
    <n v="254"/>
    <n v="132"/>
    <n v="152"/>
    <n v="76"/>
    <n v="1"/>
    <n v="6"/>
    <n v="6"/>
    <n v="7"/>
    <n v="3"/>
    <n v="0"/>
    <n v="0"/>
    <n v="0"/>
    <n v="0"/>
    <n v="1"/>
    <n v="0"/>
    <n v="0"/>
    <x v="0"/>
    <n v="1363"/>
    <n v="227.16666666666666"/>
    <n v="68.150000000000006"/>
    <m/>
    <n v="20"/>
    <n v="180"/>
    <m/>
    <n v="5"/>
    <n v="3"/>
    <n v="4"/>
    <n v="5"/>
    <s v="345"/>
    <s v="Big Spenders"/>
    <m/>
    <n v="180"/>
    <n v="0.49315068493150682"/>
    <n v="40.555555555555557"/>
    <n v="2763.8611111111113"/>
    <n v="2763.8611111111113"/>
    <n v="1932.4722222222224"/>
    <d v="2014-05-18T00:00:00"/>
    <s v="Unique"/>
  </r>
  <r>
    <n v="5303"/>
    <n v="1974"/>
    <s v="PhD"/>
    <s v="Together"/>
    <n v="79632"/>
    <n v="0"/>
    <n v="0"/>
    <d v="2014-04-08T00:00:00"/>
    <n v="42"/>
    <n v="471"/>
    <n v="0"/>
    <n v="510"/>
    <n v="99"/>
    <n v="21"/>
    <n v="12"/>
    <x v="294"/>
    <x v="0"/>
    <n v="510"/>
    <n v="99"/>
    <n v="21"/>
    <n v="12"/>
    <n v="1"/>
    <n v="6"/>
    <n v="4"/>
    <n v="9"/>
    <n v="2"/>
    <n v="0"/>
    <n v="0"/>
    <n v="0"/>
    <n v="0"/>
    <n v="0"/>
    <n v="0"/>
    <n v="0"/>
    <x v="3"/>
    <n v="1113"/>
    <n v="185.5"/>
    <n v="55.65"/>
    <m/>
    <n v="20"/>
    <n v="179"/>
    <m/>
    <n v="5"/>
    <n v="3"/>
    <n v="4"/>
    <n v="4"/>
    <s v="344"/>
    <s v="Needs Attention"/>
    <m/>
    <n v="179"/>
    <n v="0.49041095890410957"/>
    <n v="40.782122905027933"/>
    <n v="2269.5251396648046"/>
    <n v="2269.5251396648046"/>
    <n v="2025.75"/>
    <d v="2014-05-20T00:00:00"/>
    <s v="Unique"/>
  </r>
  <r>
    <n v="5371"/>
    <n v="1989"/>
    <s v="Graduation"/>
    <s v="Single"/>
    <n v="21474"/>
    <n v="1"/>
    <n v="0"/>
    <d v="2014-04-08T00:00:00"/>
    <n v="0"/>
    <n v="6"/>
    <n v="16"/>
    <n v="24"/>
    <n v="11"/>
    <n v="0"/>
    <n v="34"/>
    <x v="167"/>
    <x v="15"/>
    <n v="24"/>
    <n v="11"/>
    <s v=""/>
    <n v="34"/>
    <n v="2"/>
    <n v="3"/>
    <n v="1"/>
    <n v="2"/>
    <n v="7"/>
    <n v="0"/>
    <n v="0"/>
    <n v="1"/>
    <n v="0"/>
    <n v="0"/>
    <n v="1"/>
    <n v="0"/>
    <x v="0"/>
    <n v="91"/>
    <n v="15.166666666666666"/>
    <n v="11.375"/>
    <m/>
    <n v="8"/>
    <n v="179"/>
    <m/>
    <n v="25"/>
    <n v="6"/>
    <n v="2"/>
    <n v="2"/>
    <s v="622"/>
    <s v="Others"/>
    <m/>
    <n v="179"/>
    <n v="0.49041095890410957"/>
    <n v="16.312849162011172"/>
    <n v="185.55865921787708"/>
    <n v="185.55865921787711"/>
    <n v="2269.5251396648046"/>
    <d v="2014-04-08T00:00:00"/>
    <s v="Unique"/>
  </r>
  <r>
    <n v="1277"/>
    <n v="1960"/>
    <s v="Graduation"/>
    <s v="Together"/>
    <n v="78468"/>
    <n v="0"/>
    <n v="0"/>
    <d v="2014-04-09T00:00:00"/>
    <n v="29"/>
    <n v="434"/>
    <n v="22"/>
    <n v="388"/>
    <n v="104"/>
    <n v="22"/>
    <n v="34"/>
    <x v="707"/>
    <x v="83"/>
    <n v="388"/>
    <n v="104"/>
    <n v="22"/>
    <n v="34"/>
    <n v="1"/>
    <n v="10"/>
    <n v="7"/>
    <n v="10"/>
    <n v="4"/>
    <n v="1"/>
    <n v="0"/>
    <n v="0"/>
    <n v="0"/>
    <n v="0"/>
    <n v="0"/>
    <n v="0"/>
    <x v="1"/>
    <n v="1004"/>
    <n v="167.33333333333334"/>
    <n v="35.857142857142854"/>
    <m/>
    <n v="28"/>
    <n v="178"/>
    <m/>
    <n v="3.5714285714285712"/>
    <n v="4"/>
    <n v="5"/>
    <n v="4"/>
    <s v="454"/>
    <s v="Frequent Buyers"/>
    <m/>
    <n v="178"/>
    <n v="0.48767123287671232"/>
    <n v="57.415730337078649"/>
    <n v="2058.76404494382"/>
    <n v="2058.7640449438204"/>
    <n v="2917.9494382022472"/>
    <d v="2014-05-08T00:00:00"/>
    <s v="Unique"/>
  </r>
  <r>
    <n v="11074"/>
    <n v="1977"/>
    <s v="Graduation"/>
    <s v="Single"/>
    <n v="85072"/>
    <n v="0"/>
    <n v="0"/>
    <d v="2014-04-09T00:00:00"/>
    <n v="94"/>
    <n v="494"/>
    <n v="92"/>
    <n v="391"/>
    <n v="194"/>
    <n v="11"/>
    <n v="241"/>
    <x v="556"/>
    <x v="135"/>
    <n v="391"/>
    <n v="194"/>
    <n v="11"/>
    <n v="241"/>
    <n v="1"/>
    <n v="3"/>
    <n v="4"/>
    <n v="10"/>
    <n v="0"/>
    <n v="0"/>
    <n v="0"/>
    <n v="0"/>
    <n v="0"/>
    <n v="0"/>
    <n v="0"/>
    <n v="0"/>
    <x v="3"/>
    <n v="1423"/>
    <n v="237.16666666666666"/>
    <n v="79.055555555555557"/>
    <m/>
    <n v="18"/>
    <n v="178"/>
    <m/>
    <n v="5.5555555555555554"/>
    <n v="1"/>
    <n v="4"/>
    <n v="5"/>
    <s v="145"/>
    <s v="Big Spenders"/>
    <m/>
    <n v="178"/>
    <n v="0.48767123287671232"/>
    <n v="36.91011235955056"/>
    <n v="2917.9494382022472"/>
    <n v="2917.9494382022472"/>
    <n v="185.55865921787711"/>
    <d v="2014-07-12T00:00:00"/>
    <s v="Unique"/>
  </r>
  <r>
    <n v="9289"/>
    <n v="1979"/>
    <s v="Graduation"/>
    <s v="Married"/>
    <n v="36781"/>
    <n v="1"/>
    <n v="0"/>
    <d v="2014-04-10T00:00:00"/>
    <n v="16"/>
    <n v="29"/>
    <n v="1"/>
    <n v="17"/>
    <n v="0"/>
    <n v="3"/>
    <n v="13"/>
    <x v="17"/>
    <x v="5"/>
    <n v="17"/>
    <s v=""/>
    <n v="3"/>
    <n v="13"/>
    <n v="1"/>
    <n v="2"/>
    <n v="1"/>
    <n v="2"/>
    <n v="8"/>
    <n v="0"/>
    <n v="0"/>
    <n v="0"/>
    <n v="0"/>
    <n v="0"/>
    <n v="1"/>
    <n v="0"/>
    <x v="0"/>
    <n v="63"/>
    <n v="10.5"/>
    <n v="10.5"/>
    <m/>
    <n v="6"/>
    <n v="177"/>
    <m/>
    <n v="16.666666666666664"/>
    <n v="5"/>
    <n v="1"/>
    <n v="2"/>
    <s v="512"/>
    <s v="Others"/>
    <m/>
    <n v="177"/>
    <n v="0.48493150684931507"/>
    <n v="12.372881355932202"/>
    <n v="129.91525423728814"/>
    <n v="129.91525423728814"/>
    <n v="2058.7640449438204"/>
    <d v="2014-04-26T00:00:00"/>
    <s v="Unique"/>
  </r>
  <r>
    <n v="10766"/>
    <n v="1964"/>
    <s v="PhD"/>
    <s v="Married"/>
    <n v="65526"/>
    <n v="0"/>
    <n v="1"/>
    <d v="2014-04-11T00:00:00"/>
    <n v="22"/>
    <n v="397"/>
    <n v="19"/>
    <n v="69"/>
    <n v="12"/>
    <n v="0"/>
    <n v="9"/>
    <x v="225"/>
    <x v="25"/>
    <n v="69"/>
    <n v="12"/>
    <s v=""/>
    <n v="9"/>
    <n v="1"/>
    <n v="4"/>
    <n v="4"/>
    <n v="8"/>
    <n v="2"/>
    <n v="0"/>
    <n v="0"/>
    <n v="0"/>
    <n v="0"/>
    <n v="0"/>
    <n v="0"/>
    <n v="0"/>
    <x v="0"/>
    <n v="506"/>
    <n v="84.333333333333329"/>
    <n v="29.764705882352942"/>
    <m/>
    <n v="17"/>
    <n v="176"/>
    <m/>
    <n v="5.8823529411764701"/>
    <n v="4"/>
    <n v="3"/>
    <n v="3"/>
    <s v="433"/>
    <s v="Potential Loyalists"/>
    <m/>
    <n v="176"/>
    <n v="0.48219178082191783"/>
    <n v="35.25568181818182"/>
    <n v="1049.375"/>
    <n v="1049.375"/>
    <n v="1049.375"/>
    <d v="2014-05-03T00:00:00"/>
    <s v="Unique"/>
  </r>
  <r>
    <n v="9971"/>
    <n v="1964"/>
    <s v="PhD"/>
    <s v="Married"/>
    <n v="65526"/>
    <n v="0"/>
    <n v="1"/>
    <d v="2014-04-11T00:00:00"/>
    <n v="22"/>
    <n v="397"/>
    <n v="19"/>
    <n v="69"/>
    <n v="12"/>
    <n v="0"/>
    <n v="9"/>
    <x v="225"/>
    <x v="25"/>
    <n v="69"/>
    <n v="12"/>
    <s v=""/>
    <n v="9"/>
    <n v="1"/>
    <n v="4"/>
    <n v="4"/>
    <n v="8"/>
    <n v="2"/>
    <n v="0"/>
    <n v="0"/>
    <n v="0"/>
    <n v="0"/>
    <n v="0"/>
    <n v="0"/>
    <n v="0"/>
    <x v="3"/>
    <n v="506"/>
    <n v="84.333333333333329"/>
    <n v="29.764705882352942"/>
    <m/>
    <n v="17"/>
    <n v="176"/>
    <m/>
    <n v="5.8823529411764701"/>
    <n v="4"/>
    <n v="3"/>
    <n v="3"/>
    <s v="433"/>
    <s v="Potential Loyalists"/>
    <m/>
    <n v="176"/>
    <n v="0.48219178082191783"/>
    <n v="35.25568181818182"/>
    <n v="1049.375"/>
    <n v="1049.375"/>
    <n v="236.42045454545453"/>
    <d v="2014-05-03T00:00:00"/>
    <s v="Unique"/>
  </r>
  <r>
    <n v="5824"/>
    <n v="1972"/>
    <s v="PhD"/>
    <s v="Together"/>
    <n v="34578"/>
    <n v="2"/>
    <n v="1"/>
    <d v="2014-04-11T00:00:00"/>
    <n v="1"/>
    <n v="7"/>
    <n v="0"/>
    <n v="1"/>
    <n v="0"/>
    <n v="0"/>
    <n v="0"/>
    <x v="4"/>
    <x v="0"/>
    <n v="1"/>
    <s v=""/>
    <s v=""/>
    <s v=""/>
    <n v="1"/>
    <n v="1"/>
    <n v="0"/>
    <n v="2"/>
    <n v="6"/>
    <n v="0"/>
    <n v="0"/>
    <n v="0"/>
    <n v="0"/>
    <n v="0"/>
    <n v="0"/>
    <n v="0"/>
    <x v="4"/>
    <n v="8"/>
    <n v="1.3333333333333333"/>
    <n v="2"/>
    <m/>
    <n v="4"/>
    <n v="176"/>
    <m/>
    <n v="25"/>
    <n v="5"/>
    <n v="1"/>
    <n v="1"/>
    <s v="511"/>
    <s v="Others"/>
    <m/>
    <n v="176"/>
    <n v="0.48219178082191783"/>
    <n v="8.295454545454545"/>
    <n v="16.59090909090909"/>
    <n v="16.59090909090909"/>
    <n v="1049.375"/>
    <d v="2014-04-12T00:00:00"/>
    <s v="Unique"/>
  </r>
  <r>
    <n v="1755"/>
    <n v="1988"/>
    <s v="2n Cycle"/>
    <s v="Together"/>
    <n v="45204"/>
    <n v="1"/>
    <n v="0"/>
    <d v="2014-04-11T00:00:00"/>
    <n v="93"/>
    <n v="30"/>
    <n v="11"/>
    <n v="25"/>
    <n v="29"/>
    <n v="1"/>
    <n v="18"/>
    <x v="352"/>
    <x v="113"/>
    <n v="25"/>
    <n v="29"/>
    <n v="1"/>
    <n v="18"/>
    <n v="1"/>
    <n v="1"/>
    <n v="1"/>
    <n v="4"/>
    <n v="3"/>
    <n v="0"/>
    <n v="0"/>
    <n v="0"/>
    <n v="0"/>
    <n v="0"/>
    <n v="0"/>
    <n v="0"/>
    <x v="3"/>
    <n v="114"/>
    <n v="19"/>
    <n v="16.285714285714285"/>
    <m/>
    <n v="7"/>
    <n v="176"/>
    <m/>
    <n v="14.285714285714285"/>
    <n v="1"/>
    <n v="1"/>
    <n v="2"/>
    <s v="112"/>
    <s v="Lost"/>
    <m/>
    <n v="176"/>
    <n v="0.48219178082191783"/>
    <n v="14.517045454545453"/>
    <n v="236.4204545454545"/>
    <n v="236.42045454545453"/>
    <n v="129.91525423728814"/>
    <d v="2014-07-13T00:00:00"/>
    <s v="Unique"/>
  </r>
  <r>
    <n v="2811"/>
    <n v="1963"/>
    <s v="PhD"/>
    <s v="Single"/>
    <n v="48918"/>
    <n v="1"/>
    <n v="1"/>
    <d v="2014-04-12T00:00:00"/>
    <n v="21"/>
    <n v="52"/>
    <n v="0"/>
    <n v="9"/>
    <n v="0"/>
    <n v="0"/>
    <n v="1"/>
    <x v="387"/>
    <x v="0"/>
    <n v="9"/>
    <s v=""/>
    <s v=""/>
    <n v="1"/>
    <n v="2"/>
    <n v="1"/>
    <n v="0"/>
    <n v="4"/>
    <n v="4"/>
    <n v="0"/>
    <n v="0"/>
    <n v="0"/>
    <n v="0"/>
    <n v="0"/>
    <n v="0"/>
    <n v="0"/>
    <x v="0"/>
    <n v="62"/>
    <n v="10.333333333333334"/>
    <n v="8.8571428571428577"/>
    <m/>
    <n v="7"/>
    <n v="175"/>
    <m/>
    <n v="28.571428571428569"/>
    <n v="4"/>
    <n v="1"/>
    <n v="2"/>
    <s v="412"/>
    <s v="Potential Loyalists"/>
    <m/>
    <n v="175"/>
    <n v="0.47945205479452052"/>
    <n v="14.600000000000001"/>
    <n v="129.31428571428575"/>
    <n v="129.31428571428572"/>
    <n v="129.31428571428572"/>
    <d v="2014-05-03T00:00:00"/>
    <s v="Unique"/>
  </r>
  <r>
    <n v="9150"/>
    <n v="1963"/>
    <s v="PhD"/>
    <s v="Single"/>
    <n v="48918"/>
    <n v="1"/>
    <n v="1"/>
    <d v="2014-04-12T00:00:00"/>
    <n v="21"/>
    <n v="52"/>
    <n v="0"/>
    <n v="9"/>
    <n v="0"/>
    <n v="0"/>
    <n v="1"/>
    <x v="387"/>
    <x v="0"/>
    <n v="9"/>
    <s v=""/>
    <s v=""/>
    <n v="1"/>
    <n v="2"/>
    <n v="1"/>
    <n v="0"/>
    <n v="4"/>
    <n v="4"/>
    <n v="0"/>
    <n v="0"/>
    <n v="0"/>
    <n v="0"/>
    <n v="0"/>
    <n v="0"/>
    <n v="0"/>
    <x v="0"/>
    <n v="62"/>
    <n v="10.333333333333334"/>
    <n v="8.8571428571428577"/>
    <m/>
    <n v="7"/>
    <n v="175"/>
    <m/>
    <n v="28.571428571428569"/>
    <n v="4"/>
    <n v="1"/>
    <n v="2"/>
    <s v="412"/>
    <s v="Potential Loyalists"/>
    <m/>
    <n v="175"/>
    <n v="0.47945205479452052"/>
    <n v="14.600000000000001"/>
    <n v="129.31428571428575"/>
    <n v="129.31428571428572"/>
    <n v="16.59090909090909"/>
    <d v="2014-05-03T00:00:00"/>
    <s v="Unique"/>
  </r>
  <r>
    <n v="4725"/>
    <n v="1950"/>
    <s v="PhD"/>
    <s v="Together"/>
    <n v="50616"/>
    <n v="0"/>
    <n v="1"/>
    <d v="2014-04-13T00:00:00"/>
    <n v="71"/>
    <n v="30"/>
    <n v="2"/>
    <n v="25"/>
    <n v="0"/>
    <n v="1"/>
    <n v="9"/>
    <x v="352"/>
    <x v="12"/>
    <n v="25"/>
    <s v=""/>
    <n v="1"/>
    <n v="9"/>
    <n v="1"/>
    <n v="1"/>
    <n v="1"/>
    <n v="4"/>
    <n v="2"/>
    <n v="0"/>
    <n v="0"/>
    <n v="0"/>
    <n v="0"/>
    <n v="0"/>
    <n v="0"/>
    <n v="0"/>
    <x v="0"/>
    <n v="67"/>
    <n v="11.166666666666666"/>
    <n v="9.5714285714285712"/>
    <m/>
    <n v="7"/>
    <n v="174"/>
    <m/>
    <n v="14.285714285714285"/>
    <n v="2"/>
    <n v="1"/>
    <n v="2"/>
    <s v="212"/>
    <s v="About to Sleep"/>
    <m/>
    <n v="174"/>
    <n v="0.47671232876712327"/>
    <n v="14.683908045977011"/>
    <n v="140.54597701149424"/>
    <n v="140.54597701149424"/>
    <n v="129.31428571428572"/>
    <d v="2014-06-23T00:00:00"/>
    <s v="Unique"/>
  </r>
  <r>
    <n v="9972"/>
    <n v="1955"/>
    <s v="PhD"/>
    <s v="Together"/>
    <n v="46015"/>
    <n v="1"/>
    <n v="1"/>
    <d v="2014-04-13T00:00:00"/>
    <n v="25"/>
    <n v="38"/>
    <n v="0"/>
    <n v="2"/>
    <n v="0"/>
    <n v="0"/>
    <n v="6"/>
    <x v="426"/>
    <x v="0"/>
    <n v="2"/>
    <s v=""/>
    <s v=""/>
    <n v="6"/>
    <n v="1"/>
    <n v="1"/>
    <n v="0"/>
    <n v="3"/>
    <n v="7"/>
    <n v="0"/>
    <n v="1"/>
    <n v="1"/>
    <n v="0"/>
    <n v="0"/>
    <n v="0"/>
    <n v="0"/>
    <x v="3"/>
    <n v="46"/>
    <n v="7.666666666666667"/>
    <n v="9.1999999999999993"/>
    <m/>
    <n v="5"/>
    <n v="174"/>
    <m/>
    <n v="20"/>
    <n v="4"/>
    <n v="1"/>
    <n v="1"/>
    <s v="411"/>
    <s v="Potential Loyalists"/>
    <m/>
    <n v="174"/>
    <n v="0.47671232876712327"/>
    <n v="10.488505747126437"/>
    <n v="96.494252873563212"/>
    <n v="96.494252873563227"/>
    <n v="96.494252873563227"/>
    <d v="2014-05-08T00:00:00"/>
    <s v="Unique"/>
  </r>
  <r>
    <n v="2945"/>
    <n v="1955"/>
    <s v="PhD"/>
    <s v="Together"/>
    <n v="46015"/>
    <n v="1"/>
    <n v="1"/>
    <d v="2014-04-13T00:00:00"/>
    <n v="25"/>
    <n v="38"/>
    <n v="0"/>
    <n v="2"/>
    <n v="0"/>
    <n v="0"/>
    <n v="6"/>
    <x v="426"/>
    <x v="0"/>
    <n v="2"/>
    <s v=""/>
    <s v=""/>
    <n v="6"/>
    <n v="1"/>
    <n v="1"/>
    <n v="0"/>
    <n v="3"/>
    <n v="7"/>
    <n v="0"/>
    <n v="1"/>
    <n v="1"/>
    <n v="0"/>
    <n v="0"/>
    <n v="0"/>
    <n v="0"/>
    <x v="2"/>
    <n v="46"/>
    <n v="7.666666666666667"/>
    <n v="9.1999999999999993"/>
    <m/>
    <n v="5"/>
    <n v="174"/>
    <m/>
    <n v="20"/>
    <n v="4"/>
    <n v="1"/>
    <n v="1"/>
    <s v="411"/>
    <s v="Potential Loyalists"/>
    <m/>
    <n v="174"/>
    <n v="0.47671232876712327"/>
    <n v="10.488505747126437"/>
    <n v="96.494252873563212"/>
    <n v="96.494252873563227"/>
    <n v="929.28160919540232"/>
    <d v="2014-05-08T00:00:00"/>
    <s v="Unique"/>
  </r>
  <r>
    <n v="9797"/>
    <n v="1956"/>
    <s v="Graduation"/>
    <s v="Married"/>
    <n v="58116"/>
    <n v="0"/>
    <n v="1"/>
    <d v="2014-04-13T00:00:00"/>
    <n v="38"/>
    <n v="228"/>
    <n v="19"/>
    <n v="130"/>
    <n v="4"/>
    <n v="11"/>
    <n v="51"/>
    <x v="361"/>
    <x v="25"/>
    <n v="130"/>
    <n v="4"/>
    <n v="11"/>
    <n v="51"/>
    <n v="2"/>
    <n v="3"/>
    <n v="3"/>
    <n v="8"/>
    <n v="2"/>
    <n v="0"/>
    <n v="0"/>
    <n v="0"/>
    <n v="0"/>
    <n v="0"/>
    <n v="0"/>
    <n v="0"/>
    <x v="0"/>
    <n v="443"/>
    <n v="73.833333333333329"/>
    <n v="27.6875"/>
    <m/>
    <n v="16"/>
    <n v="174"/>
    <m/>
    <n v="12.5"/>
    <n v="4"/>
    <n v="3"/>
    <n v="3"/>
    <s v="433"/>
    <s v="Potential Loyalists"/>
    <m/>
    <n v="174"/>
    <n v="0.47671232876712327"/>
    <n v="33.5632183908046"/>
    <n v="929.28160919540232"/>
    <n v="929.28160919540232"/>
    <n v="572.67241379310349"/>
    <d v="2014-05-21T00:00:00"/>
    <s v="Unique"/>
  </r>
  <r>
    <n v="10779"/>
    <n v="1983"/>
    <s v="Graduation"/>
    <s v="Single"/>
    <n v="22148"/>
    <n v="0"/>
    <n v="0"/>
    <d v="2014-04-13T00:00:00"/>
    <n v="16"/>
    <n v="15"/>
    <n v="5"/>
    <n v="14"/>
    <n v="0"/>
    <n v="4"/>
    <n v="11"/>
    <x v="301"/>
    <x v="30"/>
    <n v="14"/>
    <s v=""/>
    <n v="4"/>
    <n v="11"/>
    <n v="1"/>
    <n v="1"/>
    <n v="0"/>
    <n v="3"/>
    <n v="7"/>
    <n v="0"/>
    <n v="0"/>
    <n v="0"/>
    <n v="0"/>
    <n v="0"/>
    <n v="0"/>
    <n v="0"/>
    <x v="0"/>
    <n v="49"/>
    <n v="8.1666666666666661"/>
    <n v="9.8000000000000007"/>
    <m/>
    <n v="5"/>
    <n v="174"/>
    <m/>
    <n v="20"/>
    <n v="5"/>
    <n v="1"/>
    <n v="1"/>
    <s v="511"/>
    <s v="Others"/>
    <m/>
    <n v="174"/>
    <n v="0.47671232876712327"/>
    <n v="10.488505747126437"/>
    <n v="102.78735632183908"/>
    <n v="102.78735632183908"/>
    <n v="96.494252873563227"/>
    <d v="2014-04-29T00:00:00"/>
    <s v="Unique"/>
  </r>
  <r>
    <n v="1717"/>
    <n v="1988"/>
    <s v="Graduation"/>
    <s v="Single"/>
    <n v="39747"/>
    <n v="1"/>
    <n v="0"/>
    <d v="2014-04-13T00:00:00"/>
    <n v="43"/>
    <n v="80"/>
    <n v="15"/>
    <n v="93"/>
    <n v="20"/>
    <n v="13"/>
    <n v="52"/>
    <x v="186"/>
    <x v="9"/>
    <n v="93"/>
    <n v="20"/>
    <n v="13"/>
    <n v="52"/>
    <n v="3"/>
    <n v="5"/>
    <n v="1"/>
    <n v="4"/>
    <n v="8"/>
    <n v="0"/>
    <n v="0"/>
    <n v="0"/>
    <n v="0"/>
    <n v="0"/>
    <n v="0"/>
    <n v="0"/>
    <x v="3"/>
    <n v="273"/>
    <n v="45.5"/>
    <n v="21"/>
    <m/>
    <n v="13"/>
    <n v="174"/>
    <m/>
    <n v="23.076923076923077"/>
    <n v="3"/>
    <n v="3"/>
    <n v="3"/>
    <s v="333"/>
    <s v="Needs Attention"/>
    <m/>
    <n v="174"/>
    <n v="0.47671232876712327"/>
    <n v="27.270114942528735"/>
    <n v="572.67241379310349"/>
    <n v="572.67241379310349"/>
    <n v="140.54597701149424"/>
    <d v="2014-05-26T00:00:00"/>
    <s v="Unique"/>
  </r>
  <r>
    <n v="4785"/>
    <n v="1970"/>
    <s v="PhD"/>
    <s v="Together"/>
    <n v="77622"/>
    <n v="0"/>
    <n v="2"/>
    <d v="2014-04-14T00:00:00"/>
    <n v="3"/>
    <n v="520"/>
    <n v="7"/>
    <n v="154"/>
    <n v="19"/>
    <n v="0"/>
    <n v="14"/>
    <x v="106"/>
    <x v="48"/>
    <n v="154"/>
    <n v="19"/>
    <s v=""/>
    <n v="14"/>
    <n v="2"/>
    <n v="6"/>
    <n v="3"/>
    <n v="11"/>
    <n v="3"/>
    <n v="0"/>
    <n v="0"/>
    <n v="0"/>
    <n v="0"/>
    <n v="0"/>
    <n v="0"/>
    <n v="0"/>
    <x v="3"/>
    <n v="714"/>
    <n v="119"/>
    <n v="32.454545454545453"/>
    <m/>
    <n v="22"/>
    <n v="173"/>
    <m/>
    <n v="9.0909090909090917"/>
    <n v="5"/>
    <n v="4"/>
    <n v="4"/>
    <s v="544"/>
    <s v="Loyal Customers"/>
    <m/>
    <n v="173"/>
    <n v="0.47397260273972602"/>
    <n v="46.416184971098268"/>
    <n v="1506.4161849710983"/>
    <n v="1506.4161849710983"/>
    <n v="61.184971098265898"/>
    <d v="2014-04-17T00:00:00"/>
    <s v="Unique"/>
  </r>
  <r>
    <n v="10839"/>
    <n v="1976"/>
    <s v="Graduation"/>
    <s v="Together"/>
    <n v="36283"/>
    <n v="1"/>
    <n v="1"/>
    <d v="2014-04-14T00:00:00"/>
    <n v="42"/>
    <n v="6"/>
    <n v="5"/>
    <n v="5"/>
    <n v="8"/>
    <n v="0"/>
    <n v="5"/>
    <x v="167"/>
    <x v="30"/>
    <n v="5"/>
    <n v="8"/>
    <s v=""/>
    <n v="5"/>
    <n v="2"/>
    <n v="1"/>
    <n v="0"/>
    <n v="3"/>
    <n v="4"/>
    <n v="0"/>
    <n v="0"/>
    <n v="0"/>
    <n v="0"/>
    <n v="0"/>
    <n v="0"/>
    <n v="0"/>
    <x v="2"/>
    <n v="29"/>
    <n v="4.833333333333333"/>
    <n v="4.833333333333333"/>
    <m/>
    <n v="6"/>
    <n v="173"/>
    <m/>
    <n v="33.333333333333329"/>
    <n v="3"/>
    <n v="1"/>
    <n v="1"/>
    <s v="311"/>
    <s v="Needs Attention"/>
    <m/>
    <n v="173"/>
    <n v="0.47397260273972602"/>
    <n v="12.658959537572255"/>
    <n v="61.184971098265891"/>
    <n v="61.184971098265898"/>
    <n v="102.78735632183908"/>
    <d v="2014-05-26T00:00:00"/>
    <s v="Unique"/>
  </r>
  <r>
    <n v="4390"/>
    <n v="1954"/>
    <s v="Graduation"/>
    <s v="Together"/>
    <n v="75315"/>
    <n v="0"/>
    <n v="1"/>
    <d v="2014-04-15T00:00:00"/>
    <n v="14"/>
    <n v="459"/>
    <n v="15"/>
    <n v="171"/>
    <n v="142"/>
    <n v="23"/>
    <n v="31"/>
    <x v="168"/>
    <x v="9"/>
    <n v="171"/>
    <n v="142"/>
    <n v="23"/>
    <n v="31"/>
    <n v="2"/>
    <n v="5"/>
    <n v="4"/>
    <n v="12"/>
    <n v="2"/>
    <n v="0"/>
    <n v="0"/>
    <n v="0"/>
    <n v="0"/>
    <n v="0"/>
    <n v="0"/>
    <n v="0"/>
    <x v="3"/>
    <n v="841"/>
    <n v="140.16666666666666"/>
    <n v="36.565217391304351"/>
    <m/>
    <n v="23"/>
    <n v="172"/>
    <m/>
    <n v="8.695652173913043"/>
    <n v="5"/>
    <n v="5"/>
    <n v="4"/>
    <s v="554"/>
    <s v="Loyal Customers"/>
    <m/>
    <n v="172"/>
    <n v="0.47123287671232877"/>
    <n v="48.808139534883722"/>
    <n v="1784.6802325581398"/>
    <n v="1784.6802325581396"/>
    <n v="1506.4161849710983"/>
    <d v="2014-04-29T00:00:00"/>
    <s v="Unique"/>
  </r>
  <r>
    <n v="9617"/>
    <n v="1951"/>
    <s v="Graduation"/>
    <s v="Single"/>
    <n v="15033"/>
    <n v="0"/>
    <n v="0"/>
    <d v="2014-04-16T00:00:00"/>
    <n v="37"/>
    <n v="0"/>
    <n v="4"/>
    <n v="5"/>
    <n v="6"/>
    <n v="0"/>
    <n v="4"/>
    <x v="27"/>
    <x v="16"/>
    <n v="5"/>
    <n v="6"/>
    <s v=""/>
    <n v="4"/>
    <n v="1"/>
    <n v="1"/>
    <n v="0"/>
    <n v="3"/>
    <n v="3"/>
    <n v="0"/>
    <n v="0"/>
    <n v="0"/>
    <n v="0"/>
    <n v="0"/>
    <n v="0"/>
    <n v="0"/>
    <x v="3"/>
    <n v="19"/>
    <n v="3.1666666666666665"/>
    <n v="3.8"/>
    <m/>
    <n v="5"/>
    <n v="171"/>
    <m/>
    <n v="20"/>
    <n v="4"/>
    <n v="1"/>
    <n v="1"/>
    <s v="411"/>
    <s v="Potential Loyalists"/>
    <m/>
    <n v="171"/>
    <n v="0.46849315068493153"/>
    <n v="10.672514619883041"/>
    <n v="40.55555555555555"/>
    <n v="40.555555555555557"/>
    <n v="132.33918128654969"/>
    <d v="2014-05-23T00:00:00"/>
    <s v="Unique"/>
  </r>
  <r>
    <n v="5827"/>
    <n v="1958"/>
    <s v="Graduation"/>
    <s v="Divorced"/>
    <n v="35246"/>
    <n v="1"/>
    <n v="1"/>
    <d v="2014-04-16T00:00:00"/>
    <n v="53"/>
    <n v="36"/>
    <n v="0"/>
    <n v="12"/>
    <n v="2"/>
    <n v="2"/>
    <n v="10"/>
    <x v="403"/>
    <x v="0"/>
    <n v="12"/>
    <n v="2"/>
    <n v="2"/>
    <n v="10"/>
    <n v="4"/>
    <n v="3"/>
    <n v="1"/>
    <n v="3"/>
    <n v="5"/>
    <n v="0"/>
    <n v="0"/>
    <n v="0"/>
    <n v="0"/>
    <n v="0"/>
    <n v="0"/>
    <n v="0"/>
    <x v="3"/>
    <n v="62"/>
    <n v="10.333333333333334"/>
    <n v="5.6363636363636367"/>
    <m/>
    <n v="11"/>
    <n v="171"/>
    <m/>
    <n v="36.363636363636367"/>
    <n v="3"/>
    <n v="2"/>
    <n v="2"/>
    <s v="322"/>
    <s v="Needs Attention"/>
    <m/>
    <n v="171"/>
    <n v="0.46849315068493153"/>
    <n v="23.479532163742689"/>
    <n v="132.33918128654972"/>
    <n v="132.33918128654969"/>
    <n v="162.22222222222223"/>
    <d v="2014-06-08T00:00:00"/>
    <s v="Unique"/>
  </r>
  <r>
    <n v="3722"/>
    <n v="1972"/>
    <s v="Graduation"/>
    <s v="Single"/>
    <n v="44503"/>
    <n v="1"/>
    <n v="1"/>
    <d v="2014-04-16T00:00:00"/>
    <n v="83"/>
    <n v="31"/>
    <n v="1"/>
    <n v="8"/>
    <n v="0"/>
    <n v="0"/>
    <n v="8"/>
    <x v="53"/>
    <x v="5"/>
    <n v="8"/>
    <s v=""/>
    <s v=""/>
    <n v="8"/>
    <n v="2"/>
    <n v="2"/>
    <n v="0"/>
    <n v="3"/>
    <n v="6"/>
    <n v="0"/>
    <n v="0"/>
    <n v="0"/>
    <n v="0"/>
    <n v="0"/>
    <n v="0"/>
    <n v="0"/>
    <x v="0"/>
    <n v="48"/>
    <n v="8"/>
    <n v="6.8571428571428568"/>
    <m/>
    <n v="7"/>
    <n v="171"/>
    <m/>
    <n v="28.571428571428569"/>
    <n v="1"/>
    <n v="1"/>
    <n v="1"/>
    <s v="111"/>
    <s v="Lost"/>
    <m/>
    <n v="171"/>
    <n v="0.46849315068493153"/>
    <n v="14.941520467836257"/>
    <n v="102.45614035087719"/>
    <n v="102.45614035087719"/>
    <n v="1784.6802325581396"/>
    <d v="2014-07-08T00:00:00"/>
    <s v="Unique"/>
  </r>
  <r>
    <n v="2952"/>
    <n v="1977"/>
    <s v="Master"/>
    <s v="Single"/>
    <n v="36273"/>
    <n v="1"/>
    <n v="0"/>
    <d v="2014-04-16T00:00:00"/>
    <n v="80"/>
    <n v="29"/>
    <n v="3"/>
    <n v="30"/>
    <n v="3"/>
    <n v="2"/>
    <n v="9"/>
    <x v="17"/>
    <x v="8"/>
    <n v="30"/>
    <n v="3"/>
    <n v="2"/>
    <n v="9"/>
    <n v="2"/>
    <n v="3"/>
    <n v="0"/>
    <n v="3"/>
    <n v="6"/>
    <n v="0"/>
    <n v="0"/>
    <n v="0"/>
    <n v="0"/>
    <n v="0"/>
    <n v="0"/>
    <n v="0"/>
    <x v="0"/>
    <n v="76"/>
    <n v="12.666666666666666"/>
    <n v="9.5"/>
    <m/>
    <n v="8"/>
    <n v="171"/>
    <m/>
    <n v="25"/>
    <n v="1"/>
    <n v="2"/>
    <n v="2"/>
    <s v="122"/>
    <s v="Lost"/>
    <m/>
    <n v="171"/>
    <n v="0.46849315068493153"/>
    <n v="17.076023391812864"/>
    <n v="162.2222222222222"/>
    <n v="162.22222222222223"/>
    <n v="102.45614035087719"/>
    <d v="2014-07-05T00:00:00"/>
    <s v="Unique"/>
  </r>
  <r>
    <n v="4174"/>
    <n v="1956"/>
    <s v="Master"/>
    <s v="Together"/>
    <n v="55249"/>
    <n v="0"/>
    <n v="1"/>
    <d v="2014-04-17T00:00:00"/>
    <n v="81"/>
    <n v="97"/>
    <n v="1"/>
    <n v="19"/>
    <n v="2"/>
    <n v="0"/>
    <n v="11"/>
    <x v="618"/>
    <x v="5"/>
    <n v="19"/>
    <n v="2"/>
    <s v=""/>
    <n v="11"/>
    <n v="1"/>
    <n v="2"/>
    <n v="1"/>
    <n v="4"/>
    <n v="3"/>
    <n v="0"/>
    <n v="0"/>
    <n v="0"/>
    <n v="0"/>
    <n v="0"/>
    <n v="0"/>
    <n v="0"/>
    <x v="0"/>
    <n v="130"/>
    <n v="21.666666666666668"/>
    <n v="16.25"/>
    <m/>
    <n v="8"/>
    <n v="170"/>
    <m/>
    <n v="12.5"/>
    <n v="1"/>
    <n v="2"/>
    <n v="2"/>
    <s v="122"/>
    <s v="Lost"/>
    <m/>
    <n v="170"/>
    <n v="0.46575342465753422"/>
    <n v="17.176470588235293"/>
    <n v="279.11764705882354"/>
    <n v="279.11764705882354"/>
    <n v="40.555555555555557"/>
    <d v="2014-07-07T00:00:00"/>
    <s v="Unique"/>
  </r>
  <r>
    <n v="8962"/>
    <n v="1975"/>
    <s v="Master"/>
    <s v="Married"/>
    <n v="44319"/>
    <n v="1"/>
    <n v="1"/>
    <d v="2014-04-17T00:00:00"/>
    <n v="18"/>
    <n v="26"/>
    <n v="0"/>
    <n v="8"/>
    <n v="0"/>
    <n v="0"/>
    <n v="3"/>
    <x v="492"/>
    <x v="0"/>
    <n v="8"/>
    <s v=""/>
    <s v=""/>
    <n v="3"/>
    <n v="2"/>
    <n v="2"/>
    <n v="0"/>
    <n v="3"/>
    <n v="5"/>
    <n v="0"/>
    <n v="0"/>
    <n v="0"/>
    <n v="0"/>
    <n v="0"/>
    <n v="0"/>
    <n v="0"/>
    <x v="3"/>
    <n v="37"/>
    <n v="6.166666666666667"/>
    <n v="5.2857142857142856"/>
    <m/>
    <n v="7"/>
    <n v="170"/>
    <m/>
    <n v="28.571428571428569"/>
    <n v="5"/>
    <n v="1"/>
    <n v="1"/>
    <s v="511"/>
    <s v="Others"/>
    <m/>
    <n v="170"/>
    <n v="0.46575342465753422"/>
    <n v="15.029411764705884"/>
    <n v="79.441176470588246"/>
    <n v="79.441176470588246"/>
    <n v="279.11764705882354"/>
    <d v="2014-05-05T00:00:00"/>
    <s v="Unique"/>
  </r>
  <r>
    <n v="5180"/>
    <n v="1968"/>
    <s v="PhD"/>
    <s v="Divorced"/>
    <n v="50616"/>
    <n v="0"/>
    <n v="1"/>
    <d v="2014-04-18T00:00:00"/>
    <n v="56"/>
    <n v="128"/>
    <n v="0"/>
    <n v="16"/>
    <n v="0"/>
    <n v="1"/>
    <n v="4"/>
    <x v="746"/>
    <x v="0"/>
    <n v="16"/>
    <s v=""/>
    <n v="1"/>
    <n v="4"/>
    <n v="2"/>
    <n v="4"/>
    <n v="0"/>
    <n v="4"/>
    <n v="7"/>
    <n v="0"/>
    <n v="0"/>
    <n v="0"/>
    <n v="0"/>
    <n v="0"/>
    <n v="0"/>
    <n v="0"/>
    <x v="0"/>
    <n v="149"/>
    <n v="24.833333333333332"/>
    <n v="14.9"/>
    <m/>
    <n v="10"/>
    <n v="169"/>
    <m/>
    <n v="20"/>
    <n v="3"/>
    <n v="2"/>
    <n v="2"/>
    <s v="322"/>
    <s v="Needs Attention"/>
    <m/>
    <n v="169"/>
    <n v="0.46301369863013697"/>
    <n v="21.597633136094675"/>
    <n v="321.80473372781069"/>
    <n v="321.80473372781069"/>
    <n v="125.26627218934911"/>
    <d v="2014-06-13T00:00:00"/>
    <s v="Unique"/>
  </r>
  <r>
    <n v="8036"/>
    <n v="1971"/>
    <s v="2n Cycle"/>
    <s v="Together"/>
    <n v="26850"/>
    <n v="1"/>
    <n v="1"/>
    <d v="2014-04-18T00:00:00"/>
    <n v="10"/>
    <n v="31"/>
    <n v="1"/>
    <n v="13"/>
    <n v="7"/>
    <n v="2"/>
    <n v="9"/>
    <x v="53"/>
    <x v="5"/>
    <n v="13"/>
    <n v="7"/>
    <n v="2"/>
    <n v="9"/>
    <n v="4"/>
    <n v="2"/>
    <n v="1"/>
    <n v="4"/>
    <n v="4"/>
    <n v="0"/>
    <n v="0"/>
    <n v="0"/>
    <n v="0"/>
    <n v="0"/>
    <n v="0"/>
    <n v="0"/>
    <x v="0"/>
    <n v="63"/>
    <n v="10.5"/>
    <n v="5.7272727272727275"/>
    <m/>
    <n v="11"/>
    <n v="169"/>
    <m/>
    <n v="36.363636363636367"/>
    <n v="5"/>
    <n v="2"/>
    <n v="2"/>
    <s v="522"/>
    <s v="Others"/>
    <m/>
    <n v="169"/>
    <n v="0.46301369863013697"/>
    <n v="23.757396449704142"/>
    <n v="136.06508875739647"/>
    <n v="136.06508875739647"/>
    <n v="95.029585798816569"/>
    <d v="2014-04-28T00:00:00"/>
    <s v="Unique"/>
  </r>
  <r>
    <n v="5313"/>
    <n v="1971"/>
    <s v="Master"/>
    <s v="Married"/>
    <n v="38196"/>
    <n v="1"/>
    <n v="1"/>
    <d v="2014-04-18T00:00:00"/>
    <n v="20"/>
    <n v="30"/>
    <n v="0"/>
    <n v="11"/>
    <n v="0"/>
    <n v="0"/>
    <n v="3"/>
    <x v="352"/>
    <x v="0"/>
    <n v="11"/>
    <s v=""/>
    <s v=""/>
    <n v="3"/>
    <n v="3"/>
    <n v="2"/>
    <n v="0"/>
    <n v="4"/>
    <n v="5"/>
    <n v="0"/>
    <n v="0"/>
    <n v="0"/>
    <n v="0"/>
    <n v="0"/>
    <n v="0"/>
    <n v="0"/>
    <x v="0"/>
    <n v="44"/>
    <n v="7.333333333333333"/>
    <n v="4.8888888888888893"/>
    <m/>
    <n v="9"/>
    <n v="169"/>
    <m/>
    <n v="33.333333333333329"/>
    <n v="4"/>
    <n v="2"/>
    <n v="1"/>
    <s v="421"/>
    <s v="Potential Loyalists"/>
    <m/>
    <n v="169"/>
    <n v="0.46301369863013697"/>
    <n v="19.437869822485208"/>
    <n v="95.029585798816584"/>
    <n v="95.029585798816569"/>
    <n v="321.80473372781069"/>
    <d v="2014-05-08T00:00:00"/>
    <s v="Unique"/>
  </r>
  <r>
    <n v="2634"/>
    <n v="1979"/>
    <s v="Master"/>
    <s v="Single"/>
    <n v="16653"/>
    <n v="1"/>
    <n v="0"/>
    <d v="2014-04-18T00:00:00"/>
    <n v="10"/>
    <n v="5"/>
    <n v="7"/>
    <n v="31"/>
    <n v="15"/>
    <n v="4"/>
    <n v="7"/>
    <x v="5"/>
    <x v="48"/>
    <n v="31"/>
    <n v="15"/>
    <n v="4"/>
    <n v="7"/>
    <n v="3"/>
    <n v="2"/>
    <n v="1"/>
    <n v="3"/>
    <n v="6"/>
    <n v="0"/>
    <n v="0"/>
    <n v="0"/>
    <n v="0"/>
    <n v="0"/>
    <n v="1"/>
    <n v="0"/>
    <x v="0"/>
    <n v="69"/>
    <n v="11.5"/>
    <n v="7.666666666666667"/>
    <m/>
    <n v="9"/>
    <n v="169"/>
    <m/>
    <n v="33.333333333333329"/>
    <n v="5"/>
    <n v="2"/>
    <n v="2"/>
    <s v="522"/>
    <s v="Others"/>
    <m/>
    <n v="169"/>
    <n v="0.46301369863013697"/>
    <n v="19.437869822485208"/>
    <n v="149.02366863905326"/>
    <n v="149.02366863905326"/>
    <n v="136.06508875739647"/>
    <d v="2014-04-28T00:00:00"/>
    <s v="Unique"/>
  </r>
  <r>
    <n v="7937"/>
    <n v="1982"/>
    <s v="Graduation"/>
    <s v="Married"/>
    <n v="24711"/>
    <n v="0"/>
    <n v="0"/>
    <d v="2014-04-18T00:00:00"/>
    <n v="86"/>
    <n v="10"/>
    <n v="7"/>
    <n v="25"/>
    <n v="6"/>
    <n v="3"/>
    <n v="7"/>
    <x v="122"/>
    <x v="48"/>
    <n v="25"/>
    <n v="6"/>
    <n v="3"/>
    <n v="7"/>
    <n v="1"/>
    <n v="3"/>
    <n v="0"/>
    <n v="3"/>
    <n v="7"/>
    <n v="0"/>
    <n v="0"/>
    <n v="0"/>
    <n v="0"/>
    <n v="0"/>
    <n v="0"/>
    <n v="0"/>
    <x v="0"/>
    <n v="58"/>
    <n v="9.6666666666666661"/>
    <n v="8.2857142857142865"/>
    <m/>
    <n v="7"/>
    <n v="169"/>
    <m/>
    <n v="14.285714285714285"/>
    <n v="1"/>
    <n v="1"/>
    <n v="2"/>
    <s v="112"/>
    <s v="Lost"/>
    <m/>
    <n v="169"/>
    <n v="0.46301369863013697"/>
    <n v="15.118343195266272"/>
    <n v="125.26627218934912"/>
    <n v="125.26627218934911"/>
    <n v="79.441176470588246"/>
    <d v="2014-07-13T00:00:00"/>
    <s v="Unique"/>
  </r>
  <r>
    <n v="10634"/>
    <n v="1951"/>
    <s v="Master"/>
    <s v="Married"/>
    <n v="59412"/>
    <n v="0"/>
    <n v="0"/>
    <d v="2014-04-19T00:00:00"/>
    <n v="56"/>
    <n v="90"/>
    <n v="67"/>
    <n v="165"/>
    <n v="30"/>
    <n v="43"/>
    <n v="11"/>
    <x v="120"/>
    <x v="151"/>
    <n v="165"/>
    <n v="30"/>
    <n v="43"/>
    <n v="11"/>
    <n v="1"/>
    <n v="4"/>
    <n v="2"/>
    <n v="8"/>
    <n v="3"/>
    <n v="0"/>
    <n v="0"/>
    <n v="0"/>
    <n v="0"/>
    <n v="0"/>
    <n v="0"/>
    <n v="0"/>
    <x v="0"/>
    <n v="406"/>
    <n v="67.666666666666671"/>
    <n v="27.066666666666666"/>
    <m/>
    <n v="15"/>
    <n v="168"/>
    <m/>
    <n v="6.666666666666667"/>
    <n v="3"/>
    <n v="3"/>
    <n v="3"/>
    <s v="333"/>
    <s v="Needs Attention"/>
    <m/>
    <n v="168"/>
    <n v="0.46027397260273972"/>
    <n v="32.589285714285715"/>
    <n v="882.08333333333337"/>
    <n v="882.08333333333337"/>
    <n v="84.732142857142861"/>
    <d v="2014-06-14T00:00:00"/>
    <s v="Unique"/>
  </r>
  <r>
    <n v="4796"/>
    <n v="1952"/>
    <s v="Graduation"/>
    <s v="Divorced"/>
    <n v="49638"/>
    <n v="0"/>
    <n v="1"/>
    <d v="2014-04-19T00:00:00"/>
    <n v="71"/>
    <n v="18"/>
    <n v="10"/>
    <n v="3"/>
    <n v="3"/>
    <n v="5"/>
    <n v="0"/>
    <x v="176"/>
    <x v="17"/>
    <n v="3"/>
    <n v="3"/>
    <n v="5"/>
    <s v=""/>
    <n v="1"/>
    <n v="1"/>
    <n v="0"/>
    <n v="3"/>
    <n v="2"/>
    <n v="0"/>
    <n v="0"/>
    <n v="0"/>
    <n v="0"/>
    <n v="0"/>
    <n v="0"/>
    <n v="0"/>
    <x v="0"/>
    <n v="39"/>
    <n v="6.5"/>
    <n v="7.8"/>
    <m/>
    <n v="5"/>
    <n v="168"/>
    <m/>
    <n v="20"/>
    <n v="2"/>
    <n v="1"/>
    <n v="1"/>
    <s v="211"/>
    <s v="About to Sleep"/>
    <m/>
    <n v="168"/>
    <n v="0.46027397260273972"/>
    <n v="10.863095238095239"/>
    <n v="84.732142857142861"/>
    <n v="84.732142857142861"/>
    <n v="149.02366863905326"/>
    <d v="2014-06-29T00:00:00"/>
    <s v="Unique"/>
  </r>
  <r>
    <n v="7718"/>
    <n v="1947"/>
    <s v="Master"/>
    <s v="Together"/>
    <n v="66000"/>
    <n v="0"/>
    <n v="0"/>
    <d v="2014-04-20T00:00:00"/>
    <n v="36"/>
    <n v="244"/>
    <n v="51"/>
    <n v="270"/>
    <n v="101"/>
    <n v="0"/>
    <n v="45"/>
    <x v="52"/>
    <x v="58"/>
    <n v="270"/>
    <n v="101"/>
    <s v=""/>
    <n v="45"/>
    <n v="1"/>
    <n v="1"/>
    <n v="3"/>
    <n v="5"/>
    <n v="1"/>
    <n v="0"/>
    <n v="0"/>
    <n v="0"/>
    <n v="0"/>
    <n v="0"/>
    <n v="0"/>
    <n v="0"/>
    <x v="0"/>
    <n v="711"/>
    <n v="118.5"/>
    <n v="71.099999999999994"/>
    <m/>
    <n v="10"/>
    <n v="167"/>
    <m/>
    <n v="10"/>
    <n v="4"/>
    <n v="2"/>
    <n v="4"/>
    <s v="424"/>
    <s v="Potential Loyalists"/>
    <m/>
    <n v="167"/>
    <n v="0.45753424657534247"/>
    <n v="21.856287425149699"/>
    <n v="1553.9820359281434"/>
    <n v="1553.9820359281437"/>
    <n v="209.82035928143713"/>
    <d v="2014-05-26T00:00:00"/>
    <s v="Unique"/>
  </r>
  <r>
    <n v="5832"/>
    <n v="1960"/>
    <s v="2n Cycle"/>
    <s v="Together"/>
    <n v="92556"/>
    <n v="0"/>
    <n v="0"/>
    <d v="2014-04-20T00:00:00"/>
    <n v="32"/>
    <n v="493"/>
    <n v="183"/>
    <n v="352"/>
    <n v="184"/>
    <n v="23"/>
    <n v="28"/>
    <x v="310"/>
    <x v="100"/>
    <n v="352"/>
    <n v="184"/>
    <n v="23"/>
    <n v="28"/>
    <n v="0"/>
    <n v="3"/>
    <n v="5"/>
    <n v="13"/>
    <n v="0"/>
    <n v="0"/>
    <n v="0"/>
    <n v="0"/>
    <n v="0"/>
    <n v="0"/>
    <n v="0"/>
    <n v="0"/>
    <x v="0"/>
    <n v="1263"/>
    <n v="210.5"/>
    <n v="60.142857142857146"/>
    <m/>
    <n v="21"/>
    <n v="167"/>
    <m/>
    <n v="0"/>
    <n v="4"/>
    <n v="4"/>
    <n v="5"/>
    <s v="445"/>
    <s v="Big Spenders"/>
    <m/>
    <n v="167"/>
    <n v="0.45753424657534247"/>
    <n v="45.898203592814369"/>
    <n v="2760.4491017964074"/>
    <n v="2760.4491017964069"/>
    <n v="1553.9820359281437"/>
    <d v="2014-05-22T00:00:00"/>
    <s v="Unique"/>
  </r>
  <r>
    <n v="2315"/>
    <n v="1960"/>
    <s v="Graduation"/>
    <s v="Divorced"/>
    <n v="58401"/>
    <n v="0"/>
    <n v="1"/>
    <d v="2014-04-20T00:00:00"/>
    <n v="55"/>
    <n v="10"/>
    <n v="0"/>
    <n v="11"/>
    <n v="17"/>
    <n v="29"/>
    <n v="29"/>
    <x v="122"/>
    <x v="0"/>
    <n v="11"/>
    <n v="17"/>
    <n v="29"/>
    <n v="29"/>
    <n v="1"/>
    <n v="1"/>
    <n v="2"/>
    <n v="2"/>
    <n v="4"/>
    <n v="0"/>
    <n v="0"/>
    <n v="0"/>
    <n v="0"/>
    <n v="0"/>
    <n v="0"/>
    <n v="0"/>
    <x v="0"/>
    <n v="96"/>
    <n v="16"/>
    <n v="16"/>
    <m/>
    <n v="6"/>
    <n v="167"/>
    <m/>
    <n v="16.666666666666664"/>
    <n v="3"/>
    <n v="1"/>
    <n v="2"/>
    <s v="312"/>
    <s v="Needs Attention"/>
    <m/>
    <n v="167"/>
    <n v="0.45753424657534247"/>
    <n v="13.113772455089821"/>
    <n v="209.82035928143713"/>
    <n v="209.82035928143713"/>
    <n v="882.08333333333337"/>
    <d v="2014-06-14T00:00:00"/>
    <s v="Unique"/>
  </r>
  <r>
    <n v="9635"/>
    <n v="1983"/>
    <s v="Master"/>
    <s v="Married"/>
    <n v="35876"/>
    <n v="0"/>
    <n v="0"/>
    <d v="2014-04-20T00:00:00"/>
    <n v="13"/>
    <n v="66"/>
    <n v="2"/>
    <n v="40"/>
    <n v="4"/>
    <n v="3"/>
    <n v="14"/>
    <x v="747"/>
    <x v="12"/>
    <n v="40"/>
    <n v="4"/>
    <n v="3"/>
    <n v="14"/>
    <n v="1"/>
    <n v="3"/>
    <n v="1"/>
    <n v="3"/>
    <n v="6"/>
    <n v="0"/>
    <n v="0"/>
    <n v="0"/>
    <n v="0"/>
    <n v="0"/>
    <n v="0"/>
    <n v="0"/>
    <x v="0"/>
    <n v="129"/>
    <n v="21.5"/>
    <n v="16.125"/>
    <m/>
    <n v="8"/>
    <n v="167"/>
    <m/>
    <n v="12.5"/>
    <n v="5"/>
    <n v="2"/>
    <n v="2"/>
    <s v="522"/>
    <s v="Others"/>
    <m/>
    <n v="167"/>
    <n v="0.45753424657534247"/>
    <n v="17.485029940119759"/>
    <n v="281.94610778443109"/>
    <n v="281.94610778443115"/>
    <n v="2760.4491017964069"/>
    <d v="2014-05-03T00:00:00"/>
    <s v="Unique"/>
  </r>
  <r>
    <n v="2534"/>
    <n v="1953"/>
    <s v="Graduation"/>
    <s v="Married"/>
    <n v="37716"/>
    <n v="0"/>
    <n v="1"/>
    <d v="2014-04-21T00:00:00"/>
    <n v="4"/>
    <n v="97"/>
    <n v="1"/>
    <n v="41"/>
    <n v="6"/>
    <n v="2"/>
    <n v="41"/>
    <x v="618"/>
    <x v="5"/>
    <n v="41"/>
    <n v="6"/>
    <n v="2"/>
    <n v="41"/>
    <n v="2"/>
    <n v="4"/>
    <n v="1"/>
    <n v="3"/>
    <n v="7"/>
    <n v="0"/>
    <n v="0"/>
    <n v="0"/>
    <n v="0"/>
    <n v="0"/>
    <n v="0"/>
    <n v="0"/>
    <x v="4"/>
    <n v="188"/>
    <n v="31.333333333333332"/>
    <n v="18.8"/>
    <m/>
    <n v="10"/>
    <n v="166"/>
    <m/>
    <n v="20"/>
    <n v="5"/>
    <n v="2"/>
    <n v="2"/>
    <s v="522"/>
    <s v="Others"/>
    <m/>
    <n v="166"/>
    <n v="0.45479452054794522"/>
    <n v="21.987951807228914"/>
    <n v="413.37349397590361"/>
    <n v="413.37349397590361"/>
    <n v="325.42168674698792"/>
    <d v="2014-04-25T00:00:00"/>
    <s v="Unique"/>
  </r>
  <r>
    <n v="5610"/>
    <n v="1965"/>
    <s v="Graduation"/>
    <s v="Together"/>
    <n v="33456"/>
    <n v="1"/>
    <n v="1"/>
    <d v="2014-04-21T00:00:00"/>
    <n v="58"/>
    <n v="7"/>
    <n v="3"/>
    <n v="10"/>
    <n v="8"/>
    <n v="1"/>
    <n v="7"/>
    <x v="4"/>
    <x v="8"/>
    <n v="10"/>
    <n v="8"/>
    <n v="1"/>
    <n v="7"/>
    <n v="2"/>
    <n v="1"/>
    <n v="0"/>
    <n v="3"/>
    <n v="7"/>
    <n v="0"/>
    <n v="0"/>
    <n v="0"/>
    <n v="0"/>
    <n v="0"/>
    <n v="0"/>
    <n v="0"/>
    <x v="6"/>
    <n v="36"/>
    <n v="6"/>
    <n v="6"/>
    <m/>
    <n v="6"/>
    <n v="166"/>
    <m/>
    <n v="33.333333333333329"/>
    <n v="3"/>
    <n v="1"/>
    <n v="1"/>
    <s v="311"/>
    <s v="Needs Attention"/>
    <m/>
    <n v="166"/>
    <n v="0.45479452054794522"/>
    <n v="13.192771084337348"/>
    <n v="79.156626506024082"/>
    <n v="79.156626506024097"/>
    <n v="281.94610778443115"/>
    <d v="2014-06-18T00:00:00"/>
    <s v="Unique"/>
  </r>
  <r>
    <n v="1349"/>
    <n v="1970"/>
    <s v="Graduation"/>
    <s v="Married"/>
    <n v="50447"/>
    <n v="2"/>
    <n v="0"/>
    <d v="2014-04-21T00:00:00"/>
    <n v="4"/>
    <n v="85"/>
    <n v="7"/>
    <n v="24"/>
    <n v="2"/>
    <n v="3"/>
    <n v="27"/>
    <x v="68"/>
    <x v="48"/>
    <n v="24"/>
    <n v="2"/>
    <n v="3"/>
    <n v="27"/>
    <n v="1"/>
    <n v="3"/>
    <n v="1"/>
    <n v="3"/>
    <n v="6"/>
    <n v="0"/>
    <n v="0"/>
    <n v="0"/>
    <n v="0"/>
    <n v="0"/>
    <n v="0"/>
    <n v="0"/>
    <x v="6"/>
    <n v="148"/>
    <n v="24.666666666666668"/>
    <n v="18.5"/>
    <m/>
    <n v="8"/>
    <n v="166"/>
    <m/>
    <n v="12.5"/>
    <n v="5"/>
    <n v="2"/>
    <n v="2"/>
    <s v="522"/>
    <s v="Others"/>
    <m/>
    <n v="166"/>
    <n v="0.45479452054794522"/>
    <n v="17.590361445783131"/>
    <n v="325.42168674698792"/>
    <n v="325.42168674698792"/>
    <n v="310.03012048192772"/>
    <d v="2014-04-25T00:00:00"/>
    <s v="Unique"/>
  </r>
  <r>
    <n v="1839"/>
    <n v="1974"/>
    <s v="Graduation"/>
    <s v="Single"/>
    <n v="43322"/>
    <n v="0"/>
    <n v="0"/>
    <d v="2014-04-21T00:00:00"/>
    <n v="25"/>
    <n v="56"/>
    <n v="7"/>
    <n v="48"/>
    <n v="10"/>
    <n v="2"/>
    <n v="18"/>
    <x v="281"/>
    <x v="48"/>
    <n v="48"/>
    <n v="10"/>
    <n v="2"/>
    <n v="18"/>
    <n v="1"/>
    <n v="3"/>
    <n v="0"/>
    <n v="4"/>
    <n v="7"/>
    <n v="0"/>
    <n v="0"/>
    <n v="0"/>
    <n v="0"/>
    <n v="0"/>
    <n v="0"/>
    <n v="0"/>
    <x v="6"/>
    <n v="141"/>
    <n v="23.5"/>
    <n v="17.625"/>
    <m/>
    <n v="8"/>
    <n v="166"/>
    <m/>
    <n v="12.5"/>
    <n v="4"/>
    <n v="2"/>
    <n v="2"/>
    <s v="422"/>
    <s v="Potential Loyalists"/>
    <m/>
    <n v="166"/>
    <n v="0.45479452054794522"/>
    <n v="17.590361445783131"/>
    <n v="310.03012048192767"/>
    <n v="310.03012048192772"/>
    <n v="79.156626506024097"/>
    <d v="2014-05-16T00:00:00"/>
    <s v="Unique"/>
  </r>
  <r>
    <n v="5680"/>
    <n v="1984"/>
    <s v="2n Cycle"/>
    <s v="Married"/>
    <n v="35684"/>
    <n v="1"/>
    <n v="0"/>
    <d v="2014-04-22T00:00:00"/>
    <n v="66"/>
    <n v="10"/>
    <n v="4"/>
    <n v="7"/>
    <n v="0"/>
    <n v="6"/>
    <n v="3"/>
    <x v="122"/>
    <x v="16"/>
    <n v="7"/>
    <s v=""/>
    <n v="6"/>
    <n v="3"/>
    <n v="1"/>
    <n v="1"/>
    <n v="0"/>
    <n v="3"/>
    <n v="6"/>
    <n v="0"/>
    <n v="0"/>
    <n v="0"/>
    <n v="0"/>
    <n v="0"/>
    <n v="0"/>
    <n v="0"/>
    <x v="0"/>
    <n v="30"/>
    <n v="5"/>
    <n v="6"/>
    <m/>
    <n v="5"/>
    <n v="165"/>
    <m/>
    <n v="20"/>
    <n v="2"/>
    <n v="1"/>
    <n v="1"/>
    <s v="211"/>
    <s v="About to Sleep"/>
    <m/>
    <n v="165"/>
    <n v="0.45205479452054792"/>
    <n v="11.060606060606061"/>
    <n v="66.36363636363636"/>
    <n v="66.363636363636374"/>
    <n v="413.37349397590361"/>
    <d v="2014-06-27T00:00:00"/>
    <s v="Unique"/>
  </r>
  <r>
    <n v="3717"/>
    <n v="1959"/>
    <s v="Graduation"/>
    <s v="Married"/>
    <n v="61180"/>
    <n v="0"/>
    <n v="1"/>
    <d v="2014-04-23T00:00:00"/>
    <n v="70"/>
    <n v="403"/>
    <n v="24"/>
    <n v="29"/>
    <n v="6"/>
    <n v="24"/>
    <n v="218"/>
    <x v="748"/>
    <x v="37"/>
    <n v="29"/>
    <n v="6"/>
    <n v="24"/>
    <n v="218"/>
    <n v="2"/>
    <n v="5"/>
    <n v="5"/>
    <n v="6"/>
    <n v="3"/>
    <n v="0"/>
    <n v="0"/>
    <n v="1"/>
    <n v="0"/>
    <n v="0"/>
    <n v="0"/>
    <n v="0"/>
    <x v="0"/>
    <n v="704"/>
    <n v="117.33333333333333"/>
    <n v="39.111111111111114"/>
    <m/>
    <n v="18"/>
    <n v="164"/>
    <m/>
    <n v="11.111111111111111"/>
    <n v="2"/>
    <n v="4"/>
    <n v="4"/>
    <s v="244"/>
    <s v="About to Sleep"/>
    <m/>
    <n v="164"/>
    <n v="0.44931506849315067"/>
    <n v="40.060975609756099"/>
    <n v="1566.8292682926831"/>
    <n v="1566.8292682926831"/>
    <n v="146.89024390243904"/>
    <d v="2014-07-02T00:00:00"/>
    <s v="Unique"/>
  </r>
  <r>
    <n v="574"/>
    <n v="1964"/>
    <s v="Graduation"/>
    <s v="Married"/>
    <n v="42523"/>
    <n v="0"/>
    <n v="0"/>
    <d v="2014-04-23T00:00:00"/>
    <n v="96"/>
    <n v="14"/>
    <n v="36"/>
    <n v="11"/>
    <n v="3"/>
    <n v="26"/>
    <n v="35"/>
    <x v="101"/>
    <x v="52"/>
    <n v="11"/>
    <n v="3"/>
    <n v="26"/>
    <n v="35"/>
    <n v="1"/>
    <n v="1"/>
    <n v="1"/>
    <n v="4"/>
    <n v="2"/>
    <n v="0"/>
    <n v="0"/>
    <n v="0"/>
    <n v="0"/>
    <n v="0"/>
    <n v="0"/>
    <n v="0"/>
    <x v="5"/>
    <n v="125"/>
    <n v="20.833333333333332"/>
    <n v="17.857142857142858"/>
    <m/>
    <n v="7"/>
    <n v="164"/>
    <m/>
    <n v="14.285714285714285"/>
    <n v="1"/>
    <n v="1"/>
    <n v="2"/>
    <s v="112"/>
    <s v="Lost"/>
    <m/>
    <n v="164"/>
    <n v="0.44931506849315067"/>
    <n v="15.579268292682928"/>
    <n v="278.20121951219517"/>
    <n v="278.20121951219511"/>
    <n v="278.20121951219511"/>
    <d v="2014-07-28T00:00:00"/>
    <s v="Unique"/>
  </r>
  <r>
    <n v="3266"/>
    <n v="1964"/>
    <s v="Graduation"/>
    <s v="Married"/>
    <n v="42523"/>
    <n v="0"/>
    <n v="0"/>
    <d v="2014-04-23T00:00:00"/>
    <n v="96"/>
    <n v="14"/>
    <n v="36"/>
    <n v="11"/>
    <n v="3"/>
    <n v="26"/>
    <n v="35"/>
    <x v="101"/>
    <x v="52"/>
    <n v="11"/>
    <n v="3"/>
    <n v="26"/>
    <n v="35"/>
    <n v="1"/>
    <n v="1"/>
    <n v="1"/>
    <n v="4"/>
    <n v="2"/>
    <n v="0"/>
    <n v="0"/>
    <n v="0"/>
    <n v="0"/>
    <n v="0"/>
    <n v="0"/>
    <n v="0"/>
    <x v="2"/>
    <n v="125"/>
    <n v="20.833333333333332"/>
    <n v="17.857142857142858"/>
    <m/>
    <n v="7"/>
    <n v="164"/>
    <m/>
    <n v="14.285714285714285"/>
    <n v="1"/>
    <n v="1"/>
    <n v="2"/>
    <s v="112"/>
    <s v="Lost"/>
    <m/>
    <n v="164"/>
    <n v="0.44931506849315067"/>
    <n v="15.579268292682928"/>
    <n v="278.20121951219517"/>
    <n v="278.20121951219511"/>
    <n v="66.363636363636374"/>
    <d v="2014-07-28T00:00:00"/>
    <s v="Unique"/>
  </r>
  <r>
    <n v="5223"/>
    <n v="1966"/>
    <s v="Master"/>
    <s v="Together"/>
    <n v="45903"/>
    <n v="0"/>
    <n v="1"/>
    <d v="2014-04-23T00:00:00"/>
    <n v="80"/>
    <n v="33"/>
    <n v="8"/>
    <n v="10"/>
    <n v="2"/>
    <n v="10"/>
    <n v="3"/>
    <x v="370"/>
    <x v="14"/>
    <n v="10"/>
    <n v="2"/>
    <n v="10"/>
    <n v="3"/>
    <n v="2"/>
    <n v="2"/>
    <n v="1"/>
    <n v="3"/>
    <n v="4"/>
    <n v="0"/>
    <n v="0"/>
    <n v="0"/>
    <n v="0"/>
    <n v="0"/>
    <n v="0"/>
    <n v="0"/>
    <x v="3"/>
    <n v="66"/>
    <n v="11"/>
    <n v="8.25"/>
    <m/>
    <n v="8"/>
    <n v="164"/>
    <m/>
    <n v="25"/>
    <n v="1"/>
    <n v="2"/>
    <n v="2"/>
    <s v="122"/>
    <s v="Lost"/>
    <m/>
    <n v="164"/>
    <n v="0.44931506849315067"/>
    <n v="17.804878048780488"/>
    <n v="146.89024390243901"/>
    <n v="146.89024390243904"/>
    <n v="77.896341463414643"/>
    <d v="2014-07-12T00:00:00"/>
    <s v="Unique"/>
  </r>
  <r>
    <n v="7419"/>
    <n v="1968"/>
    <s v="Master"/>
    <s v="Divorced"/>
    <n v="27071"/>
    <n v="1"/>
    <n v="0"/>
    <d v="2014-04-23T00:00:00"/>
    <n v="90"/>
    <n v="8"/>
    <n v="3"/>
    <n v="19"/>
    <n v="0"/>
    <n v="2"/>
    <n v="3"/>
    <x v="76"/>
    <x v="8"/>
    <n v="19"/>
    <s v=""/>
    <n v="2"/>
    <n v="3"/>
    <n v="2"/>
    <n v="2"/>
    <n v="0"/>
    <n v="3"/>
    <n v="6"/>
    <n v="0"/>
    <n v="0"/>
    <n v="0"/>
    <n v="0"/>
    <n v="0"/>
    <n v="0"/>
    <n v="0"/>
    <x v="0"/>
    <n v="35"/>
    <n v="5.833333333333333"/>
    <n v="5"/>
    <m/>
    <n v="7"/>
    <n v="164"/>
    <m/>
    <n v="28.571428571428569"/>
    <n v="1"/>
    <n v="1"/>
    <n v="1"/>
    <s v="111"/>
    <s v="Lost"/>
    <m/>
    <n v="164"/>
    <n v="0.44931506849315067"/>
    <n v="15.579268292682928"/>
    <n v="77.896341463414643"/>
    <n v="77.896341463414643"/>
    <n v="278.20121951219511"/>
    <d v="2014-07-22T00:00:00"/>
    <s v="Unique"/>
  </r>
  <r>
    <n v="3830"/>
    <n v="1953"/>
    <s v="Master"/>
    <s v="Married"/>
    <n v="59354"/>
    <n v="0"/>
    <n v="2"/>
    <d v="2014-04-24T00:00:00"/>
    <n v="59"/>
    <n v="295"/>
    <n v="21"/>
    <n v="78"/>
    <n v="39"/>
    <n v="13"/>
    <n v="13"/>
    <x v="367"/>
    <x v="1"/>
    <n v="78"/>
    <n v="39"/>
    <n v="13"/>
    <n v="13"/>
    <n v="1"/>
    <n v="4"/>
    <n v="4"/>
    <n v="7"/>
    <n v="3"/>
    <n v="0"/>
    <n v="0"/>
    <n v="0"/>
    <n v="0"/>
    <n v="0"/>
    <n v="0"/>
    <n v="0"/>
    <x v="2"/>
    <n v="459"/>
    <n v="76.5"/>
    <n v="28.6875"/>
    <m/>
    <n v="16"/>
    <n v="163"/>
    <m/>
    <n v="6.25"/>
    <n v="3"/>
    <n v="3"/>
    <n v="3"/>
    <s v="333"/>
    <s v="Needs Attention"/>
    <m/>
    <n v="163"/>
    <n v="0.44657534246575342"/>
    <n v="35.828220858895705"/>
    <n v="1027.8220858895704"/>
    <n v="1027.8220858895706"/>
    <n v="174.66257668711657"/>
    <d v="2014-06-22T00:00:00"/>
    <s v="Unique"/>
  </r>
  <r>
    <n v="48"/>
    <n v="1964"/>
    <s v="Graduation"/>
    <s v="Together"/>
    <n v="55761"/>
    <n v="0"/>
    <n v="1"/>
    <d v="2014-04-24T00:00:00"/>
    <n v="97"/>
    <n v="136"/>
    <n v="1"/>
    <n v="12"/>
    <n v="0"/>
    <n v="3"/>
    <n v="32"/>
    <x v="749"/>
    <x v="5"/>
    <n v="12"/>
    <s v=""/>
    <n v="3"/>
    <n v="32"/>
    <n v="2"/>
    <n v="4"/>
    <n v="1"/>
    <n v="3"/>
    <n v="6"/>
    <n v="0"/>
    <n v="0"/>
    <n v="0"/>
    <n v="1"/>
    <n v="0"/>
    <n v="0"/>
    <n v="0"/>
    <x v="0"/>
    <n v="184"/>
    <n v="30.666666666666668"/>
    <n v="18.399999999999999"/>
    <m/>
    <n v="10"/>
    <n v="163"/>
    <m/>
    <n v="20"/>
    <n v="1"/>
    <n v="2"/>
    <n v="2"/>
    <s v="122"/>
    <s v="Lost"/>
    <m/>
    <n v="163"/>
    <n v="0.44657534246575342"/>
    <n v="22.392638036809817"/>
    <n v="412.02453987730058"/>
    <n v="412.02453987730064"/>
    <n v="1566.8292682926831"/>
    <d v="2014-07-30T00:00:00"/>
    <s v="Unique"/>
  </r>
  <r>
    <n v="6887"/>
    <n v="1967"/>
    <s v="Graduation"/>
    <s v="Single"/>
    <n v="79146"/>
    <n v="1"/>
    <n v="1"/>
    <d v="2014-04-24T00:00:00"/>
    <n v="33"/>
    <n v="245"/>
    <n v="16"/>
    <n v="223"/>
    <n v="21"/>
    <n v="43"/>
    <n v="16"/>
    <x v="750"/>
    <x v="15"/>
    <n v="223"/>
    <n v="21"/>
    <n v="43"/>
    <n v="16"/>
    <n v="2"/>
    <n v="8"/>
    <n v="1"/>
    <n v="8"/>
    <n v="6"/>
    <n v="0"/>
    <n v="0"/>
    <n v="0"/>
    <n v="0"/>
    <n v="0"/>
    <n v="0"/>
    <n v="0"/>
    <x v="5"/>
    <n v="564"/>
    <n v="94"/>
    <n v="29.684210526315791"/>
    <m/>
    <n v="19"/>
    <n v="163"/>
    <m/>
    <n v="10.526315789473683"/>
    <n v="4"/>
    <n v="4"/>
    <n v="3"/>
    <s v="443"/>
    <s v="Potential Loyalists"/>
    <m/>
    <n v="163"/>
    <n v="0.44657534246575342"/>
    <n v="42.54601226993865"/>
    <n v="1262.9447852760736"/>
    <n v="1262.9447852760736"/>
    <n v="1262.9447852760736"/>
    <d v="2014-05-27T00:00:00"/>
    <s v="Unique"/>
  </r>
  <r>
    <n v="7500"/>
    <n v="1967"/>
    <s v="Graduation"/>
    <s v="Single"/>
    <n v="79146"/>
    <n v="1"/>
    <n v="1"/>
    <d v="2014-04-24T00:00:00"/>
    <n v="33"/>
    <n v="245"/>
    <n v="16"/>
    <n v="223"/>
    <n v="21"/>
    <n v="43"/>
    <n v="16"/>
    <x v="750"/>
    <x v="15"/>
    <n v="223"/>
    <n v="21"/>
    <n v="43"/>
    <n v="16"/>
    <n v="2"/>
    <n v="8"/>
    <n v="1"/>
    <n v="8"/>
    <n v="6"/>
    <n v="0"/>
    <n v="0"/>
    <n v="0"/>
    <n v="0"/>
    <n v="0"/>
    <n v="0"/>
    <n v="0"/>
    <x v="0"/>
    <n v="564"/>
    <n v="94"/>
    <n v="29.684210526315791"/>
    <m/>
    <n v="19"/>
    <n v="163"/>
    <m/>
    <n v="10.526315789473683"/>
    <n v="4"/>
    <n v="4"/>
    <n v="3"/>
    <s v="443"/>
    <s v="Potential Loyalists"/>
    <m/>
    <n v="163"/>
    <n v="0.44657534246575342"/>
    <n v="42.54601226993865"/>
    <n v="1262.9447852760736"/>
    <n v="1262.9447852760736"/>
    <n v="4019.4785276073621"/>
    <d v="2014-05-27T00:00:00"/>
    <s v="Unique"/>
  </r>
  <r>
    <n v="1010"/>
    <n v="1977"/>
    <s v="Graduation"/>
    <s v="Together"/>
    <n v="46931"/>
    <n v="2"/>
    <n v="1"/>
    <d v="2014-04-24T00:00:00"/>
    <n v="94"/>
    <n v="41"/>
    <n v="0"/>
    <n v="17"/>
    <n v="3"/>
    <n v="1"/>
    <n v="16"/>
    <x v="291"/>
    <x v="0"/>
    <n v="17"/>
    <n v="3"/>
    <n v="1"/>
    <n v="16"/>
    <n v="2"/>
    <n v="1"/>
    <n v="1"/>
    <n v="3"/>
    <n v="3"/>
    <n v="0"/>
    <n v="0"/>
    <n v="0"/>
    <n v="0"/>
    <n v="0"/>
    <n v="0"/>
    <n v="0"/>
    <x v="0"/>
    <n v="78"/>
    <n v="13"/>
    <n v="11.142857142857142"/>
    <m/>
    <n v="7"/>
    <n v="163"/>
    <m/>
    <n v="28.571428571428569"/>
    <n v="1"/>
    <n v="1"/>
    <n v="2"/>
    <s v="112"/>
    <s v="Lost"/>
    <m/>
    <n v="163"/>
    <n v="0.44657534246575342"/>
    <n v="15.674846625766872"/>
    <n v="174.66257668711657"/>
    <n v="174.66257668711657"/>
    <n v="412.02453987730064"/>
    <d v="2014-07-27T00:00:00"/>
    <s v="Unique"/>
  </r>
  <r>
    <n v="1340"/>
    <n v="1986"/>
    <s v="Graduation"/>
    <s v="Married"/>
    <n v="92910"/>
    <n v="0"/>
    <n v="0"/>
    <d v="2014-04-24T00:00:00"/>
    <n v="42"/>
    <n v="551"/>
    <n v="137"/>
    <n v="792"/>
    <n v="179"/>
    <n v="103"/>
    <n v="33"/>
    <x v="751"/>
    <x v="104"/>
    <n v="792"/>
    <n v="179"/>
    <n v="103"/>
    <n v="33"/>
    <n v="1"/>
    <n v="6"/>
    <n v="7"/>
    <n v="13"/>
    <n v="1"/>
    <n v="1"/>
    <n v="0"/>
    <n v="0"/>
    <n v="1"/>
    <n v="1"/>
    <n v="0"/>
    <n v="0"/>
    <x v="0"/>
    <n v="1795"/>
    <n v="299.16666666666669"/>
    <n v="66.481481481481481"/>
    <m/>
    <n v="27"/>
    <n v="163"/>
    <m/>
    <n v="3.7037037037037033"/>
    <n v="3"/>
    <n v="5"/>
    <n v="5"/>
    <s v="355"/>
    <s v="Frequent Buyers"/>
    <m/>
    <n v="163"/>
    <n v="0.44657534246575342"/>
    <n v="60.460122699386503"/>
    <n v="4019.4785276073617"/>
    <n v="4019.4785276073621"/>
    <n v="1027.8220858895706"/>
    <d v="2014-06-05T00:00:00"/>
    <s v="Unique"/>
  </r>
  <r>
    <n v="7943"/>
    <n v="1975"/>
    <s v="PhD"/>
    <s v="Married"/>
    <n v="36663"/>
    <n v="1"/>
    <n v="0"/>
    <d v="2014-04-25T00:00:00"/>
    <n v="40"/>
    <n v="18"/>
    <n v="0"/>
    <n v="6"/>
    <n v="3"/>
    <n v="3"/>
    <n v="5"/>
    <x v="176"/>
    <x v="0"/>
    <n v="6"/>
    <n v="3"/>
    <n v="3"/>
    <n v="5"/>
    <n v="1"/>
    <n v="1"/>
    <n v="1"/>
    <n v="3"/>
    <n v="2"/>
    <n v="0"/>
    <n v="0"/>
    <n v="0"/>
    <n v="0"/>
    <n v="0"/>
    <n v="0"/>
    <n v="0"/>
    <x v="3"/>
    <n v="35"/>
    <n v="5.833333333333333"/>
    <n v="5.833333333333333"/>
    <m/>
    <n v="6"/>
    <n v="162"/>
    <m/>
    <n v="16.666666666666664"/>
    <n v="3"/>
    <n v="1"/>
    <n v="1"/>
    <s v="311"/>
    <s v="Needs Attention"/>
    <m/>
    <n v="162"/>
    <n v="0.44383561643835617"/>
    <n v="13.518518518518519"/>
    <n v="78.858024691358025"/>
    <n v="78.858024691358025"/>
    <n v="2453.6111111111109"/>
    <d v="2014-06-04T00:00:00"/>
    <s v="Unique"/>
  </r>
  <r>
    <n v="10413"/>
    <n v="1984"/>
    <s v="Graduation"/>
    <s v="Married"/>
    <n v="72570"/>
    <n v="0"/>
    <n v="0"/>
    <d v="2014-04-25T00:00:00"/>
    <n v="67"/>
    <n v="274"/>
    <n v="83"/>
    <n v="216"/>
    <n v="151"/>
    <n v="141"/>
    <n v="224"/>
    <x v="752"/>
    <x v="41"/>
    <n v="216"/>
    <n v="151"/>
    <n v="141"/>
    <n v="224"/>
    <n v="1"/>
    <n v="4"/>
    <n v="6"/>
    <n v="12"/>
    <n v="1"/>
    <n v="0"/>
    <n v="0"/>
    <n v="0"/>
    <n v="0"/>
    <n v="0"/>
    <n v="0"/>
    <n v="0"/>
    <x v="0"/>
    <n v="1089"/>
    <n v="181.5"/>
    <n v="47.347826086956523"/>
    <m/>
    <n v="23"/>
    <n v="162"/>
    <m/>
    <n v="4.3478260869565215"/>
    <n v="2"/>
    <n v="5"/>
    <n v="4"/>
    <s v="254"/>
    <s v="Frequent Buyers"/>
    <m/>
    <n v="162"/>
    <n v="0.44383561643835617"/>
    <n v="51.820987654320987"/>
    <n v="2453.6111111111113"/>
    <n v="2453.6111111111109"/>
    <n v="1262.9447852760736"/>
    <d v="2014-07-01T00:00:00"/>
    <s v="Unique"/>
  </r>
  <r>
    <n v="1833"/>
    <n v="1974"/>
    <s v="PhD"/>
    <s v="Single"/>
    <n v="39190"/>
    <n v="1"/>
    <n v="0"/>
    <d v="2014-04-26T00:00:00"/>
    <n v="91"/>
    <n v="68"/>
    <n v="8"/>
    <n v="18"/>
    <n v="19"/>
    <n v="8"/>
    <n v="12"/>
    <x v="131"/>
    <x v="14"/>
    <n v="18"/>
    <n v="19"/>
    <n v="8"/>
    <n v="12"/>
    <n v="2"/>
    <n v="2"/>
    <n v="1"/>
    <n v="4"/>
    <n v="5"/>
    <n v="0"/>
    <n v="0"/>
    <n v="0"/>
    <n v="0"/>
    <n v="0"/>
    <n v="0"/>
    <n v="0"/>
    <x v="0"/>
    <n v="133"/>
    <n v="22.166666666666668"/>
    <n v="14.777777777777779"/>
    <m/>
    <n v="9"/>
    <n v="161"/>
    <m/>
    <n v="22.222222222222221"/>
    <n v="1"/>
    <n v="2"/>
    <n v="2"/>
    <s v="122"/>
    <s v="Lost"/>
    <m/>
    <n v="161"/>
    <n v="0.44109589041095892"/>
    <n v="20.403726708074533"/>
    <n v="301.52173913043481"/>
    <n v="301.52173913043475"/>
    <n v="78.858024691358025"/>
    <d v="2014-07-26T00:00:00"/>
    <s v="Unique"/>
  </r>
  <r>
    <n v="9264"/>
    <n v="1986"/>
    <s v="Graduation"/>
    <s v="Married"/>
    <n v="79529"/>
    <n v="0"/>
    <n v="0"/>
    <d v="2014-04-27T00:00:00"/>
    <n v="1"/>
    <n v="423"/>
    <n v="42"/>
    <n v="706"/>
    <n v="73"/>
    <n v="197"/>
    <n v="197"/>
    <x v="98"/>
    <x v="38"/>
    <n v="706"/>
    <n v="73"/>
    <n v="197"/>
    <n v="197"/>
    <n v="1"/>
    <n v="4"/>
    <n v="8"/>
    <n v="9"/>
    <n v="2"/>
    <n v="0"/>
    <n v="0"/>
    <n v="0"/>
    <n v="0"/>
    <n v="0"/>
    <n v="0"/>
    <n v="0"/>
    <x v="2"/>
    <n v="1638"/>
    <n v="273"/>
    <n v="74.454545454545453"/>
    <m/>
    <n v="22"/>
    <n v="160"/>
    <m/>
    <n v="4.5454545454545459"/>
    <n v="5"/>
    <n v="4"/>
    <n v="5"/>
    <s v="545"/>
    <s v="Loyal Customers"/>
    <m/>
    <n v="160"/>
    <n v="0.43835616438356162"/>
    <n v="50.1875"/>
    <n v="3736.6875"/>
    <n v="3736.6875"/>
    <n v="301.52173913043475"/>
    <d v="2014-04-28T00:00:00"/>
    <s v="Unique"/>
  </r>
  <r>
    <n v="7712"/>
    <n v="1946"/>
    <s v="PhD"/>
    <s v="Single"/>
    <n v="62159"/>
    <n v="0"/>
    <n v="0"/>
    <d v="2014-04-28T00:00:00"/>
    <n v="68"/>
    <n v="182"/>
    <n v="17"/>
    <n v="259"/>
    <n v="77"/>
    <n v="70"/>
    <n v="29"/>
    <x v="372"/>
    <x v="4"/>
    <n v="259"/>
    <n v="77"/>
    <n v="70"/>
    <n v="29"/>
    <n v="1"/>
    <n v="6"/>
    <n v="2"/>
    <n v="10"/>
    <n v="4"/>
    <n v="0"/>
    <n v="0"/>
    <n v="0"/>
    <n v="0"/>
    <n v="0"/>
    <n v="0"/>
    <n v="0"/>
    <x v="1"/>
    <n v="634"/>
    <n v="105.66666666666667"/>
    <n v="33.368421052631582"/>
    <m/>
    <n v="19"/>
    <n v="159"/>
    <m/>
    <n v="5.2631578947368416"/>
    <n v="2"/>
    <n v="4"/>
    <n v="3"/>
    <s v="243"/>
    <s v="About to Sleep"/>
    <m/>
    <n v="159"/>
    <n v="0.43561643835616437"/>
    <n v="43.616352201257861"/>
    <n v="1455.4088050314467"/>
    <n v="1455.4088050314465"/>
    <n v="4127.4842767295595"/>
    <d v="2014-07-05T00:00:00"/>
    <s v="Unique"/>
  </r>
  <r>
    <n v="9298"/>
    <n v="1947"/>
    <s v="PhD"/>
    <s v="Together"/>
    <n v="81574"/>
    <n v="0"/>
    <n v="0"/>
    <d v="2014-04-28T00:00:00"/>
    <n v="89"/>
    <n v="1252"/>
    <n v="0"/>
    <n v="465"/>
    <n v="46"/>
    <n v="35"/>
    <n v="0"/>
    <x v="753"/>
    <x v="0"/>
    <n v="465"/>
    <n v="46"/>
    <n v="35"/>
    <s v=""/>
    <n v="1"/>
    <n v="4"/>
    <n v="5"/>
    <n v="8"/>
    <n v="1"/>
    <n v="0"/>
    <n v="0"/>
    <n v="0"/>
    <n v="1"/>
    <n v="1"/>
    <n v="0"/>
    <n v="0"/>
    <x v="3"/>
    <n v="1798"/>
    <n v="299.66666666666669"/>
    <n v="99.888888888888886"/>
    <m/>
    <n v="18"/>
    <n v="159"/>
    <m/>
    <n v="5.5555555555555554"/>
    <n v="1"/>
    <n v="4"/>
    <n v="5"/>
    <s v="145"/>
    <s v="Big Spenders"/>
    <m/>
    <n v="159"/>
    <n v="0.43561643835616437"/>
    <n v="41.320754716981135"/>
    <n v="4127.4842767295595"/>
    <n v="4127.4842767295595"/>
    <n v="3736.6875"/>
    <d v="2014-07-26T00:00:00"/>
    <s v="Unique"/>
  </r>
  <r>
    <n v="1619"/>
    <n v="1956"/>
    <s v="Graduation"/>
    <s v="Married"/>
    <n v="90369"/>
    <n v="0"/>
    <n v="0"/>
    <d v="2014-04-28T00:00:00"/>
    <n v="2"/>
    <n v="292"/>
    <n v="51"/>
    <n v="981"/>
    <n v="224"/>
    <n v="23"/>
    <n v="17"/>
    <x v="632"/>
    <x v="58"/>
    <n v="981"/>
    <n v="224"/>
    <n v="23"/>
    <n v="17"/>
    <n v="1"/>
    <n v="4"/>
    <n v="6"/>
    <n v="6"/>
    <n v="1"/>
    <n v="0"/>
    <n v="0"/>
    <n v="0"/>
    <n v="0"/>
    <n v="0"/>
    <n v="1"/>
    <n v="0"/>
    <x v="0"/>
    <n v="1588"/>
    <n v="264.66666666666669"/>
    <n v="93.411764705882348"/>
    <m/>
    <n v="17"/>
    <n v="159"/>
    <m/>
    <n v="5.8823529411764701"/>
    <n v="5"/>
    <n v="3"/>
    <n v="5"/>
    <s v="535"/>
    <s v="Loyal Customers"/>
    <m/>
    <n v="159"/>
    <n v="0.43561643835616437"/>
    <n v="39.025157232704402"/>
    <n v="3645.4088050314463"/>
    <n v="3645.4088050314467"/>
    <n v="66.572327044025158"/>
    <d v="2014-04-30T00:00:00"/>
    <s v="Unique"/>
  </r>
  <r>
    <n v="7437"/>
    <n v="1988"/>
    <s v="Graduation"/>
    <s v="Single"/>
    <n v="27938"/>
    <n v="1"/>
    <n v="0"/>
    <d v="2014-04-28T00:00:00"/>
    <n v="31"/>
    <n v="13"/>
    <n v="0"/>
    <n v="8"/>
    <n v="2"/>
    <n v="1"/>
    <n v="5"/>
    <x v="18"/>
    <x v="0"/>
    <n v="8"/>
    <n v="2"/>
    <n v="1"/>
    <n v="5"/>
    <n v="1"/>
    <n v="1"/>
    <n v="0"/>
    <n v="4"/>
    <n v="3"/>
    <n v="0"/>
    <n v="0"/>
    <n v="0"/>
    <n v="0"/>
    <n v="0"/>
    <n v="0"/>
    <n v="0"/>
    <x v="4"/>
    <n v="29"/>
    <n v="4.833333333333333"/>
    <n v="4.833333333333333"/>
    <m/>
    <n v="6"/>
    <n v="159"/>
    <m/>
    <n v="16.666666666666664"/>
    <n v="4"/>
    <n v="1"/>
    <n v="1"/>
    <s v="411"/>
    <s v="Potential Loyalists"/>
    <m/>
    <n v="159"/>
    <n v="0.43561643835616437"/>
    <n v="13.773584905660378"/>
    <n v="66.572327044025158"/>
    <n v="66.572327044025158"/>
    <n v="1455.4088050314465"/>
    <d v="2014-05-29T00:00:00"/>
    <s v="Unique"/>
  </r>
  <r>
    <n v="7875"/>
    <n v="1949"/>
    <s v="Graduation"/>
    <s v="Married"/>
    <n v="72025"/>
    <n v="0"/>
    <n v="0"/>
    <d v="2014-04-29T00:00:00"/>
    <n v="46"/>
    <n v="967"/>
    <n v="0"/>
    <n v="617"/>
    <n v="43"/>
    <n v="50"/>
    <n v="0"/>
    <x v="754"/>
    <x v="0"/>
    <n v="617"/>
    <n v="43"/>
    <n v="50"/>
    <s v=""/>
    <n v="1"/>
    <n v="4"/>
    <n v="8"/>
    <n v="13"/>
    <n v="2"/>
    <n v="1"/>
    <n v="0"/>
    <n v="0"/>
    <n v="1"/>
    <n v="1"/>
    <n v="1"/>
    <n v="0"/>
    <x v="4"/>
    <n v="1677"/>
    <n v="279.5"/>
    <n v="64.5"/>
    <m/>
    <n v="26"/>
    <n v="158"/>
    <m/>
    <n v="3.8461538461538463"/>
    <n v="3"/>
    <n v="5"/>
    <n v="5"/>
    <s v="355"/>
    <s v="Frequent Buyers"/>
    <m/>
    <n v="158"/>
    <n v="0.43287671232876712"/>
    <n v="60.063291139240505"/>
    <n v="3874.0822784810125"/>
    <n v="3874.0822784810125"/>
    <n v="401.96202531645571"/>
    <d v="2014-06-14T00:00:00"/>
    <s v="Unique"/>
  </r>
  <r>
    <n v="8726"/>
    <n v="1964"/>
    <s v="2n Cycle"/>
    <s v="Divorced"/>
    <n v="41713"/>
    <n v="1"/>
    <n v="1"/>
    <d v="2014-04-29T00:00:00"/>
    <n v="57"/>
    <n v="77"/>
    <n v="8"/>
    <n v="44"/>
    <n v="10"/>
    <n v="10"/>
    <n v="25"/>
    <x v="194"/>
    <x v="14"/>
    <n v="44"/>
    <n v="10"/>
    <n v="10"/>
    <n v="25"/>
    <n v="5"/>
    <n v="3"/>
    <n v="1"/>
    <n v="4"/>
    <n v="6"/>
    <n v="0"/>
    <n v="0"/>
    <n v="0"/>
    <n v="0"/>
    <n v="0"/>
    <n v="0"/>
    <n v="0"/>
    <x v="2"/>
    <n v="174"/>
    <n v="29"/>
    <n v="13.384615384615385"/>
    <m/>
    <n v="13"/>
    <n v="158"/>
    <m/>
    <n v="38.461538461538467"/>
    <n v="3"/>
    <n v="3"/>
    <n v="2"/>
    <s v="332"/>
    <s v="Needs Attention"/>
    <m/>
    <n v="158"/>
    <n v="0.43287671232876712"/>
    <n v="30.031645569620252"/>
    <n v="401.96202531645571"/>
    <n v="401.96202531645571"/>
    <n v="547.5"/>
    <d v="2014-06-25T00:00:00"/>
    <s v="Unique"/>
  </r>
  <r>
    <n v="5948"/>
    <n v="1975"/>
    <s v="Graduation"/>
    <s v="Single"/>
    <n v="57338"/>
    <n v="0"/>
    <n v="1"/>
    <d v="2014-04-29T00:00:00"/>
    <n v="96"/>
    <n v="143"/>
    <n v="6"/>
    <n v="52"/>
    <n v="11"/>
    <n v="8"/>
    <n v="17"/>
    <x v="755"/>
    <x v="43"/>
    <n v="52"/>
    <n v="11"/>
    <n v="8"/>
    <n v="17"/>
    <n v="2"/>
    <n v="4"/>
    <n v="1"/>
    <n v="5"/>
    <n v="5"/>
    <n v="0"/>
    <n v="0"/>
    <n v="0"/>
    <n v="0"/>
    <n v="0"/>
    <n v="0"/>
    <n v="0"/>
    <x v="1"/>
    <n v="237"/>
    <n v="39.5"/>
    <n v="19.75"/>
    <m/>
    <n v="12"/>
    <n v="158"/>
    <m/>
    <n v="16.666666666666664"/>
    <n v="1"/>
    <n v="2"/>
    <n v="3"/>
    <s v="123"/>
    <s v="Lost"/>
    <m/>
    <n v="158"/>
    <n v="0.43287671232876712"/>
    <n v="27.721518987341771"/>
    <n v="547.5"/>
    <n v="547.5"/>
    <n v="3645.4088050314467"/>
    <d v="2014-08-03T00:00:00"/>
    <s v="Unique"/>
  </r>
  <r>
    <n v="8029"/>
    <n v="1988"/>
    <s v="Master"/>
    <s v="Single"/>
    <n v="90247"/>
    <n v="0"/>
    <n v="0"/>
    <d v="2014-04-29T00:00:00"/>
    <n v="27"/>
    <n v="1184"/>
    <n v="32"/>
    <n v="352"/>
    <n v="21"/>
    <n v="16"/>
    <n v="16"/>
    <x v="327"/>
    <x v="64"/>
    <n v="352"/>
    <n v="21"/>
    <n v="16"/>
    <n v="16"/>
    <n v="1"/>
    <n v="3"/>
    <n v="4"/>
    <n v="7"/>
    <n v="1"/>
    <n v="1"/>
    <n v="0"/>
    <n v="0"/>
    <n v="1"/>
    <n v="1"/>
    <n v="1"/>
    <n v="0"/>
    <x v="1"/>
    <n v="1621"/>
    <n v="270.16666666666669"/>
    <n v="108.06666666666666"/>
    <m/>
    <n v="15"/>
    <n v="158"/>
    <m/>
    <n v="6.666666666666667"/>
    <n v="4"/>
    <n v="3"/>
    <n v="5"/>
    <s v="435"/>
    <s v="Big Spenders"/>
    <m/>
    <n v="158"/>
    <n v="0.43287671232876712"/>
    <n v="34.651898734177216"/>
    <n v="3744.7151898734178"/>
    <n v="3744.7151898734178"/>
    <n v="3874.0822784810125"/>
    <d v="2014-05-26T00:00:00"/>
    <s v="Unique"/>
  </r>
  <r>
    <n v="1050"/>
    <n v="1952"/>
    <s v="Graduation"/>
    <s v="Married"/>
    <n v="28332"/>
    <n v="0"/>
    <n v="0"/>
    <d v="2014-04-30T00:00:00"/>
    <n v="58"/>
    <n v="14"/>
    <n v="10"/>
    <n v="13"/>
    <n v="4"/>
    <n v="15"/>
    <n v="9"/>
    <x v="101"/>
    <x v="17"/>
    <n v="13"/>
    <n v="4"/>
    <n v="15"/>
    <n v="9"/>
    <n v="1"/>
    <n v="2"/>
    <n v="1"/>
    <n v="4"/>
    <n v="2"/>
    <n v="0"/>
    <n v="0"/>
    <n v="0"/>
    <n v="0"/>
    <n v="0"/>
    <n v="0"/>
    <n v="0"/>
    <x v="5"/>
    <n v="65"/>
    <n v="10.833333333333334"/>
    <n v="8.125"/>
    <m/>
    <n v="8"/>
    <n v="157"/>
    <m/>
    <n v="12.5"/>
    <n v="3"/>
    <n v="2"/>
    <n v="2"/>
    <s v="322"/>
    <s v="Needs Attention"/>
    <m/>
    <n v="157"/>
    <n v="0.43013698630136987"/>
    <n v="18.598726114649683"/>
    <n v="151.11464968152868"/>
    <n v="151.11464968152865"/>
    <n v="3744.7151898734178"/>
    <d v="2014-06-27T00:00:00"/>
    <s v="Unique"/>
  </r>
  <r>
    <n v="8341"/>
    <n v="1969"/>
    <s v="PhD"/>
    <s v="Married"/>
    <n v="30396"/>
    <n v="1"/>
    <n v="0"/>
    <d v="2014-04-30T00:00:00"/>
    <n v="22"/>
    <n v="15"/>
    <n v="0"/>
    <n v="6"/>
    <n v="0"/>
    <n v="1"/>
    <n v="12"/>
    <x v="301"/>
    <x v="0"/>
    <n v="6"/>
    <s v=""/>
    <n v="1"/>
    <n v="12"/>
    <n v="2"/>
    <n v="1"/>
    <n v="1"/>
    <n v="2"/>
    <n v="7"/>
    <n v="0"/>
    <n v="0"/>
    <n v="1"/>
    <n v="0"/>
    <n v="0"/>
    <n v="1"/>
    <n v="0"/>
    <x v="0"/>
    <n v="34"/>
    <n v="5.666666666666667"/>
    <n v="5.666666666666667"/>
    <m/>
    <n v="6"/>
    <n v="157"/>
    <m/>
    <n v="33.333333333333329"/>
    <n v="4"/>
    <n v="1"/>
    <n v="1"/>
    <s v="411"/>
    <s v="Potential Loyalists"/>
    <m/>
    <n v="157"/>
    <n v="0.43013698630136987"/>
    <n v="13.949044585987261"/>
    <n v="79.044585987261144"/>
    <n v="79.044585987261144"/>
    <n v="1901.71974522293"/>
    <d v="2014-05-22T00:00:00"/>
    <s v="Unique"/>
  </r>
  <r>
    <n v="7828"/>
    <n v="1981"/>
    <s v="Master"/>
    <s v="Together"/>
    <n v="77882"/>
    <n v="0"/>
    <n v="0"/>
    <d v="2014-04-30T00:00:00"/>
    <n v="29"/>
    <n v="68"/>
    <n v="129"/>
    <n v="396"/>
    <n v="188"/>
    <n v="22"/>
    <n v="15"/>
    <x v="131"/>
    <x v="28"/>
    <n v="396"/>
    <n v="188"/>
    <n v="22"/>
    <n v="15"/>
    <n v="1"/>
    <n v="3"/>
    <n v="3"/>
    <n v="5"/>
    <n v="1"/>
    <n v="0"/>
    <n v="0"/>
    <n v="0"/>
    <n v="0"/>
    <n v="0"/>
    <n v="0"/>
    <n v="0"/>
    <x v="3"/>
    <n v="818"/>
    <n v="136.33333333333334"/>
    <n v="68.166666666666671"/>
    <m/>
    <n v="12"/>
    <n v="157"/>
    <m/>
    <n v="8.3333333333333321"/>
    <n v="4"/>
    <n v="2"/>
    <n v="4"/>
    <s v="424"/>
    <s v="Potential Loyalists"/>
    <m/>
    <n v="157"/>
    <n v="0.43013698630136987"/>
    <n v="27.898089171974522"/>
    <n v="1901.71974522293"/>
    <n v="1901.71974522293"/>
    <n v="32.547770700636939"/>
    <d v="2014-05-29T00:00:00"/>
    <s v="Unique"/>
  </r>
  <r>
    <n v="9960"/>
    <n v="1991"/>
    <s v="Basic"/>
    <s v="Single"/>
    <n v="26868"/>
    <n v="1"/>
    <n v="0"/>
    <d v="2014-04-30T00:00:00"/>
    <n v="52"/>
    <n v="0"/>
    <n v="0"/>
    <n v="1"/>
    <n v="8"/>
    <n v="3"/>
    <n v="2"/>
    <x v="27"/>
    <x v="0"/>
    <n v="1"/>
    <n v="8"/>
    <n v="3"/>
    <n v="2"/>
    <n v="1"/>
    <n v="1"/>
    <n v="0"/>
    <n v="2"/>
    <n v="7"/>
    <n v="0"/>
    <n v="0"/>
    <n v="0"/>
    <n v="0"/>
    <n v="0"/>
    <n v="0"/>
    <n v="0"/>
    <x v="3"/>
    <n v="14"/>
    <n v="2.3333333333333335"/>
    <n v="3.5"/>
    <m/>
    <n v="4"/>
    <n v="157"/>
    <m/>
    <n v="25"/>
    <n v="3"/>
    <n v="1"/>
    <n v="1"/>
    <s v="311"/>
    <s v="Needs Attention"/>
    <m/>
    <n v="157"/>
    <n v="0.43013698630136987"/>
    <n v="9.2993630573248414"/>
    <n v="32.547770700636946"/>
    <n v="32.547770700636939"/>
    <n v="151.11464968152865"/>
    <d v="2014-06-21T00:00:00"/>
    <s v="Unique"/>
  </r>
  <r>
    <n v="6983"/>
    <n v="1950"/>
    <s v="Master"/>
    <s v="Divorced"/>
    <n v="38054"/>
    <n v="1"/>
    <n v="1"/>
    <d v="2014-05-01T00:00:00"/>
    <n v="24"/>
    <n v="23"/>
    <n v="2"/>
    <n v="17"/>
    <n v="2"/>
    <n v="1"/>
    <n v="0"/>
    <x v="321"/>
    <x v="12"/>
    <n v="17"/>
    <n v="2"/>
    <n v="1"/>
    <s v=""/>
    <n v="2"/>
    <n v="2"/>
    <n v="0"/>
    <n v="3"/>
    <n v="7"/>
    <n v="0"/>
    <n v="0"/>
    <n v="0"/>
    <n v="0"/>
    <n v="0"/>
    <n v="0"/>
    <n v="0"/>
    <x v="6"/>
    <n v="45"/>
    <n v="7.5"/>
    <n v="6.4285714285714288"/>
    <m/>
    <n v="7"/>
    <n v="156"/>
    <m/>
    <n v="28.571428571428569"/>
    <n v="4"/>
    <n v="1"/>
    <n v="1"/>
    <s v="411"/>
    <s v="Potential Loyalists"/>
    <m/>
    <n v="156"/>
    <n v="0.42739726027397262"/>
    <n v="16.378205128205128"/>
    <n v="105.28846153846153"/>
    <n v="105.28846153846153"/>
    <n v="79.044585987261144"/>
    <d v="2014-05-25T00:00:00"/>
    <s v="Unique"/>
  </r>
  <r>
    <n v="3005"/>
    <n v="1992"/>
    <s v="Graduation"/>
    <s v="Single"/>
    <n v="83528"/>
    <n v="0"/>
    <n v="0"/>
    <d v="2014-05-01T00:00:00"/>
    <n v="7"/>
    <n v="530"/>
    <n v="117"/>
    <n v="678"/>
    <n v="134"/>
    <n v="44"/>
    <n v="147"/>
    <x v="320"/>
    <x v="143"/>
    <n v="678"/>
    <n v="134"/>
    <n v="44"/>
    <n v="147"/>
    <n v="1"/>
    <n v="4"/>
    <n v="10"/>
    <n v="8"/>
    <n v="1"/>
    <n v="1"/>
    <n v="0"/>
    <n v="1"/>
    <n v="0"/>
    <n v="0"/>
    <n v="1"/>
    <n v="0"/>
    <x v="0"/>
    <n v="1650"/>
    <n v="275"/>
    <n v="71.739130434782609"/>
    <m/>
    <n v="23"/>
    <n v="156"/>
    <m/>
    <n v="4.3478260869565215"/>
    <n v="5"/>
    <n v="5"/>
    <n v="5"/>
    <s v="555"/>
    <s v="Champions"/>
    <m/>
    <n v="156"/>
    <n v="0.42739726027397262"/>
    <n v="53.814102564102562"/>
    <n v="3860.5769230769229"/>
    <n v="3860.5769230769229"/>
    <n v="105.28846153846153"/>
    <d v="2014-05-08T00:00:00"/>
    <s v="Unique"/>
  </r>
  <r>
    <n v="3107"/>
    <n v="1976"/>
    <s v="Graduation"/>
    <s v="Together"/>
    <n v="71322"/>
    <n v="0"/>
    <n v="1"/>
    <d v="2014-05-02T00:00:00"/>
    <n v="31"/>
    <n v="121"/>
    <n v="24"/>
    <n v="124"/>
    <n v="24"/>
    <n v="15"/>
    <n v="42"/>
    <x v="318"/>
    <x v="37"/>
    <n v="124"/>
    <n v="24"/>
    <n v="15"/>
    <n v="42"/>
    <n v="1"/>
    <n v="4"/>
    <n v="1"/>
    <n v="7"/>
    <n v="2"/>
    <n v="0"/>
    <n v="0"/>
    <n v="0"/>
    <n v="0"/>
    <n v="0"/>
    <n v="0"/>
    <n v="0"/>
    <x v="4"/>
    <n v="350"/>
    <n v="58.333333333333336"/>
    <n v="26.923076923076923"/>
    <m/>
    <n v="13"/>
    <n v="155"/>
    <m/>
    <n v="7.6923076923076925"/>
    <n v="4"/>
    <n v="3"/>
    <n v="3"/>
    <s v="433"/>
    <s v="Potential Loyalists"/>
    <m/>
    <n v="155"/>
    <n v="0.42465753424657532"/>
    <n v="30.612903225806452"/>
    <n v="824.19354838709683"/>
    <n v="824.19354838709683"/>
    <n v="91.838709677419359"/>
    <d v="2014-06-02T00:00:00"/>
    <s v="Unique"/>
  </r>
  <r>
    <n v="6211"/>
    <n v="1976"/>
    <s v="PhD"/>
    <s v="Together"/>
    <n v="37395"/>
    <n v="1"/>
    <n v="0"/>
    <d v="2014-05-02T00:00:00"/>
    <n v="47"/>
    <n v="18"/>
    <n v="0"/>
    <n v="9"/>
    <n v="0"/>
    <n v="1"/>
    <n v="11"/>
    <x v="176"/>
    <x v="0"/>
    <n v="9"/>
    <s v=""/>
    <n v="1"/>
    <n v="11"/>
    <n v="1"/>
    <n v="1"/>
    <n v="0"/>
    <n v="3"/>
    <n v="6"/>
    <n v="0"/>
    <n v="0"/>
    <n v="0"/>
    <n v="0"/>
    <n v="0"/>
    <n v="0"/>
    <n v="0"/>
    <x v="0"/>
    <n v="39"/>
    <n v="6.5"/>
    <n v="7.8"/>
    <m/>
    <n v="5"/>
    <n v="155"/>
    <m/>
    <n v="20"/>
    <n v="3"/>
    <n v="1"/>
    <n v="1"/>
    <s v="311"/>
    <s v="Needs Attention"/>
    <m/>
    <n v="155"/>
    <n v="0.42465753424657532"/>
    <n v="11.774193548387098"/>
    <n v="91.838709677419359"/>
    <n v="91.838709677419359"/>
    <n v="3390.9677419354839"/>
    <d v="2014-06-18T00:00:00"/>
    <s v="Unique"/>
  </r>
  <r>
    <n v="7723"/>
    <n v="1979"/>
    <s v="Graduation"/>
    <s v="Together"/>
    <n v="75507"/>
    <n v="0"/>
    <n v="0"/>
    <d v="2014-05-02T00:00:00"/>
    <n v="56"/>
    <n v="709"/>
    <n v="93"/>
    <n v="374"/>
    <n v="104"/>
    <n v="80"/>
    <n v="80"/>
    <x v="411"/>
    <x v="147"/>
    <n v="374"/>
    <n v="104"/>
    <n v="80"/>
    <n v="80"/>
    <n v="1"/>
    <n v="8"/>
    <n v="6"/>
    <n v="6"/>
    <n v="3"/>
    <n v="0"/>
    <n v="0"/>
    <n v="0"/>
    <n v="0"/>
    <n v="0"/>
    <n v="0"/>
    <n v="0"/>
    <x v="5"/>
    <n v="1440"/>
    <n v="240"/>
    <n v="68.571428571428569"/>
    <m/>
    <n v="21"/>
    <n v="155"/>
    <m/>
    <n v="4.7619047619047619"/>
    <n v="3"/>
    <n v="4"/>
    <n v="5"/>
    <s v="345"/>
    <s v="Big Spenders"/>
    <m/>
    <n v="155"/>
    <n v="0.42465753424657532"/>
    <n v="49.451612903225808"/>
    <n v="3390.9677419354839"/>
    <n v="3390.9677419354839"/>
    <n v="3390.9677419354839"/>
    <d v="2014-06-27T00:00:00"/>
    <s v="Unique"/>
  </r>
  <r>
    <n v="2963"/>
    <n v="1979"/>
    <s v="Graduation"/>
    <s v="Together"/>
    <n v="75507"/>
    <n v="0"/>
    <n v="0"/>
    <d v="2014-05-02T00:00:00"/>
    <n v="56"/>
    <n v="709"/>
    <n v="93"/>
    <n v="374"/>
    <n v="104"/>
    <n v="80"/>
    <n v="80"/>
    <x v="411"/>
    <x v="147"/>
    <n v="374"/>
    <n v="104"/>
    <n v="80"/>
    <n v="80"/>
    <n v="1"/>
    <n v="8"/>
    <n v="6"/>
    <n v="6"/>
    <n v="3"/>
    <n v="0"/>
    <n v="0"/>
    <n v="0"/>
    <n v="0"/>
    <n v="0"/>
    <n v="0"/>
    <n v="0"/>
    <x v="4"/>
    <n v="1440"/>
    <n v="240"/>
    <n v="68.571428571428569"/>
    <m/>
    <n v="21"/>
    <n v="155"/>
    <m/>
    <n v="4.7619047619047619"/>
    <n v="3"/>
    <n v="4"/>
    <n v="5"/>
    <s v="345"/>
    <s v="Big Spenders"/>
    <m/>
    <n v="155"/>
    <n v="0.42465753424657532"/>
    <n v="49.451612903225808"/>
    <n v="3390.9677419354839"/>
    <n v="3390.9677419354839"/>
    <n v="4872.1612903225805"/>
    <d v="2014-06-27T00:00:00"/>
    <s v="Unique"/>
  </r>
  <r>
    <n v="3091"/>
    <n v="1981"/>
    <s v="2n Cycle"/>
    <s v="Together"/>
    <n v="75774"/>
    <n v="1"/>
    <n v="0"/>
    <d v="2014-05-02T00:00:00"/>
    <n v="27"/>
    <n v="340"/>
    <n v="21"/>
    <n v="134"/>
    <n v="258"/>
    <n v="14"/>
    <n v="56"/>
    <x v="461"/>
    <x v="1"/>
    <n v="134"/>
    <n v="258"/>
    <n v="14"/>
    <n v="56"/>
    <n v="1"/>
    <n v="7"/>
    <n v="5"/>
    <n v="8"/>
    <n v="4"/>
    <n v="0"/>
    <n v="0"/>
    <n v="0"/>
    <n v="0"/>
    <n v="0"/>
    <n v="0"/>
    <n v="0"/>
    <x v="3"/>
    <n v="823"/>
    <n v="137.16666666666666"/>
    <n v="39.19047619047619"/>
    <m/>
    <n v="21"/>
    <n v="155"/>
    <m/>
    <n v="4.7619047619047619"/>
    <n v="4"/>
    <n v="4"/>
    <n v="4"/>
    <s v="444"/>
    <s v="Potential Loyalists"/>
    <m/>
    <n v="155"/>
    <n v="0.42465753424657532"/>
    <n v="49.451612903225808"/>
    <n v="1938.0322580645161"/>
    <n v="1938.0322580645163"/>
    <n v="1938.0322580645163"/>
    <d v="2014-05-29T00:00:00"/>
    <s v="Unique"/>
  </r>
  <r>
    <n v="762"/>
    <n v="1981"/>
    <s v="2n Cycle"/>
    <s v="Together"/>
    <n v="75774"/>
    <n v="1"/>
    <n v="0"/>
    <d v="2014-05-02T00:00:00"/>
    <n v="27"/>
    <n v="340"/>
    <n v="21"/>
    <n v="134"/>
    <n v="258"/>
    <n v="14"/>
    <n v="56"/>
    <x v="461"/>
    <x v="1"/>
    <n v="134"/>
    <n v="258"/>
    <n v="14"/>
    <n v="56"/>
    <n v="1"/>
    <n v="7"/>
    <n v="5"/>
    <n v="8"/>
    <n v="4"/>
    <n v="0"/>
    <n v="0"/>
    <n v="0"/>
    <n v="0"/>
    <n v="0"/>
    <n v="0"/>
    <n v="0"/>
    <x v="0"/>
    <n v="823"/>
    <n v="137.16666666666666"/>
    <n v="39.19047619047619"/>
    <m/>
    <n v="21"/>
    <n v="155"/>
    <m/>
    <n v="4.7619047619047619"/>
    <n v="4"/>
    <n v="4"/>
    <n v="4"/>
    <s v="444"/>
    <s v="Potential Loyalists"/>
    <m/>
    <n v="155"/>
    <n v="0.42465753424657532"/>
    <n v="49.451612903225808"/>
    <n v="1938.0322580645161"/>
    <n v="1938.0322580645163"/>
    <n v="824.19354838709683"/>
    <d v="2014-05-29T00:00:00"/>
    <s v="Unique"/>
  </r>
  <r>
    <n v="3010"/>
    <n v="1989"/>
    <s v="Master"/>
    <s v="Together"/>
    <n v="88420"/>
    <n v="0"/>
    <n v="0"/>
    <d v="2014-05-02T00:00:00"/>
    <n v="87"/>
    <n v="957"/>
    <n v="153"/>
    <n v="612"/>
    <n v="99"/>
    <n v="95"/>
    <n v="153"/>
    <x v="25"/>
    <x v="96"/>
    <n v="612"/>
    <n v="99"/>
    <n v="95"/>
    <n v="153"/>
    <n v="1"/>
    <n v="4"/>
    <n v="7"/>
    <n v="8"/>
    <n v="1"/>
    <n v="1"/>
    <n v="0"/>
    <n v="1"/>
    <n v="0"/>
    <n v="1"/>
    <n v="0"/>
    <n v="0"/>
    <x v="0"/>
    <n v="2069"/>
    <n v="344.83333333333331"/>
    <n v="103.45"/>
    <m/>
    <n v="20"/>
    <n v="155"/>
    <m/>
    <n v="5"/>
    <n v="1"/>
    <n v="4"/>
    <n v="5"/>
    <s v="145"/>
    <s v="Big Spenders"/>
    <m/>
    <n v="155"/>
    <n v="0.42465753424657532"/>
    <n v="47.096774193548391"/>
    <n v="4872.1612903225814"/>
    <n v="4872.1612903225805"/>
    <n v="3860.5769230769229"/>
    <d v="2014-07-28T00:00:00"/>
    <s v="Unique"/>
  </r>
  <r>
    <n v="6428"/>
    <n v="1950"/>
    <s v="PhD"/>
    <s v="Widow"/>
    <n v="76842"/>
    <n v="0"/>
    <n v="0"/>
    <d v="2014-05-03T00:00:00"/>
    <n v="37"/>
    <n v="605"/>
    <n v="10"/>
    <n v="345"/>
    <n v="84"/>
    <n v="54"/>
    <n v="32"/>
    <x v="161"/>
    <x v="17"/>
    <n v="345"/>
    <n v="84"/>
    <n v="54"/>
    <n v="32"/>
    <n v="1"/>
    <n v="1"/>
    <n v="8"/>
    <n v="7"/>
    <n v="0"/>
    <n v="0"/>
    <n v="0"/>
    <n v="0"/>
    <n v="0"/>
    <n v="0"/>
    <n v="0"/>
    <n v="0"/>
    <x v="0"/>
    <n v="1130"/>
    <n v="188.33333333333334"/>
    <n v="66.470588235294116"/>
    <m/>
    <n v="17"/>
    <n v="154"/>
    <m/>
    <n v="5.8823529411764701"/>
    <n v="4"/>
    <n v="3"/>
    <n v="4"/>
    <s v="434"/>
    <s v="Potential Loyalists"/>
    <m/>
    <n v="154"/>
    <n v="0.42191780821917807"/>
    <n v="40.29220779220779"/>
    <n v="2678.2467532467531"/>
    <n v="2678.2467532467535"/>
    <n v="54.512987012987011"/>
    <d v="2014-06-09T00:00:00"/>
    <s v="Unique"/>
  </r>
  <r>
    <n v="5577"/>
    <n v="1983"/>
    <s v="Graduation"/>
    <s v="Together"/>
    <n v="43776"/>
    <n v="1"/>
    <n v="0"/>
    <d v="2014-05-03T00:00:00"/>
    <n v="77"/>
    <n v="8"/>
    <n v="0"/>
    <n v="9"/>
    <n v="2"/>
    <n v="1"/>
    <n v="3"/>
    <x v="76"/>
    <x v="0"/>
    <n v="9"/>
    <n v="2"/>
    <n v="1"/>
    <n v="3"/>
    <n v="1"/>
    <n v="1"/>
    <n v="0"/>
    <n v="2"/>
    <n v="6"/>
    <n v="0"/>
    <n v="0"/>
    <n v="0"/>
    <n v="0"/>
    <n v="0"/>
    <n v="0"/>
    <n v="0"/>
    <x v="0"/>
    <n v="23"/>
    <n v="3.8333333333333335"/>
    <n v="5.75"/>
    <m/>
    <n v="4"/>
    <n v="154"/>
    <m/>
    <n v="25"/>
    <n v="2"/>
    <n v="1"/>
    <n v="1"/>
    <s v="211"/>
    <s v="About to Sleep"/>
    <m/>
    <n v="154"/>
    <n v="0.42191780821917807"/>
    <n v="9.4805194805194812"/>
    <n v="54.512987012987018"/>
    <n v="54.512987012987011"/>
    <n v="1938.0322580645163"/>
    <d v="2014-07-19T00:00:00"/>
    <s v="Unique"/>
  </r>
  <r>
    <n v="4988"/>
    <n v="1948"/>
    <s v="PhD"/>
    <s v="Married"/>
    <n v="34469"/>
    <n v="1"/>
    <n v="1"/>
    <d v="2014-05-04T00:00:00"/>
    <n v="58"/>
    <n v="19"/>
    <n v="6"/>
    <n v="20"/>
    <n v="0"/>
    <n v="5"/>
    <n v="12"/>
    <x v="88"/>
    <x v="43"/>
    <n v="20"/>
    <s v=""/>
    <n v="5"/>
    <n v="12"/>
    <n v="3"/>
    <n v="1"/>
    <n v="1"/>
    <n v="4"/>
    <n v="4"/>
    <n v="0"/>
    <n v="0"/>
    <n v="0"/>
    <n v="0"/>
    <n v="0"/>
    <n v="0"/>
    <n v="0"/>
    <x v="3"/>
    <n v="62"/>
    <n v="10.333333333333334"/>
    <n v="6.8888888888888893"/>
    <m/>
    <n v="9"/>
    <n v="153"/>
    <m/>
    <n v="33.333333333333329"/>
    <n v="3"/>
    <n v="2"/>
    <n v="2"/>
    <s v="322"/>
    <s v="Needs Attention"/>
    <m/>
    <n v="153"/>
    <n v="0.41917808219178082"/>
    <n v="21.470588235294116"/>
    <n v="147.90849673202615"/>
    <n v="147.90849673202615"/>
    <n v="2688.5947712418301"/>
    <d v="2014-07-01T00:00:00"/>
    <s v="Unique"/>
  </r>
  <r>
    <n v="5987"/>
    <n v="1989"/>
    <s v="2n Cycle"/>
    <s v="Together"/>
    <n v="10404"/>
    <n v="1"/>
    <n v="0"/>
    <d v="2014-05-04T00:00:00"/>
    <n v="52"/>
    <n v="2"/>
    <n v="2"/>
    <n v="11"/>
    <n v="10"/>
    <n v="6"/>
    <n v="12"/>
    <x v="95"/>
    <x v="12"/>
    <n v="11"/>
    <n v="10"/>
    <n v="6"/>
    <n v="12"/>
    <n v="2"/>
    <n v="1"/>
    <n v="0"/>
    <n v="4"/>
    <n v="5"/>
    <n v="0"/>
    <n v="0"/>
    <n v="0"/>
    <n v="0"/>
    <n v="0"/>
    <n v="0"/>
    <n v="0"/>
    <x v="0"/>
    <n v="43"/>
    <n v="7.166666666666667"/>
    <n v="6.1428571428571432"/>
    <m/>
    <n v="7"/>
    <n v="153"/>
    <m/>
    <n v="28.571428571428569"/>
    <n v="3"/>
    <n v="1"/>
    <n v="1"/>
    <s v="311"/>
    <s v="Needs Attention"/>
    <m/>
    <n v="153"/>
    <n v="0.41917808219178082"/>
    <n v="16.699346405228759"/>
    <n v="102.58169934640524"/>
    <n v="102.58169934640523"/>
    <n v="147.90849673202615"/>
    <d v="2014-06-25T00:00:00"/>
    <s v="Unique"/>
  </r>
  <r>
    <n v="2669"/>
    <n v="1993"/>
    <s v="Graduation"/>
    <s v="Single"/>
    <n v="74293"/>
    <n v="0"/>
    <n v="0"/>
    <d v="2014-05-04T00:00:00"/>
    <n v="66"/>
    <n v="375"/>
    <n v="152"/>
    <n v="335"/>
    <n v="93"/>
    <n v="91"/>
    <n v="81"/>
    <x v="756"/>
    <x v="155"/>
    <n v="335"/>
    <n v="93"/>
    <n v="91"/>
    <n v="81"/>
    <n v="1"/>
    <n v="5"/>
    <n v="4"/>
    <n v="6"/>
    <n v="2"/>
    <n v="0"/>
    <n v="0"/>
    <n v="0"/>
    <n v="0"/>
    <n v="0"/>
    <n v="0"/>
    <n v="0"/>
    <x v="0"/>
    <n v="1127"/>
    <n v="187.83333333333334"/>
    <n v="70.4375"/>
    <m/>
    <n v="16"/>
    <n v="153"/>
    <m/>
    <n v="6.25"/>
    <n v="2"/>
    <n v="3"/>
    <n v="4"/>
    <s v="234"/>
    <s v="About to Sleep"/>
    <m/>
    <n v="153"/>
    <n v="0.41917808219178082"/>
    <n v="38.169934640522875"/>
    <n v="2688.5947712418301"/>
    <n v="2688.5947712418301"/>
    <n v="2688.5947712418301"/>
    <d v="2014-07-09T00:00:00"/>
    <s v="Unique"/>
  </r>
  <r>
    <n v="10037"/>
    <n v="1993"/>
    <s v="Graduation"/>
    <s v="Single"/>
    <n v="74293"/>
    <n v="0"/>
    <n v="0"/>
    <d v="2014-05-04T00:00:00"/>
    <n v="66"/>
    <n v="375"/>
    <n v="152"/>
    <n v="335"/>
    <n v="93"/>
    <n v="91"/>
    <n v="81"/>
    <x v="756"/>
    <x v="155"/>
    <n v="335"/>
    <n v="93"/>
    <n v="91"/>
    <n v="81"/>
    <n v="1"/>
    <n v="5"/>
    <n v="4"/>
    <n v="6"/>
    <n v="2"/>
    <n v="0"/>
    <n v="0"/>
    <n v="0"/>
    <n v="0"/>
    <n v="0"/>
    <n v="0"/>
    <n v="0"/>
    <x v="3"/>
    <n v="1127"/>
    <n v="187.83333333333334"/>
    <n v="70.4375"/>
    <m/>
    <n v="16"/>
    <n v="153"/>
    <m/>
    <n v="6.25"/>
    <n v="2"/>
    <n v="3"/>
    <n v="4"/>
    <s v="234"/>
    <s v="About to Sleep"/>
    <m/>
    <n v="153"/>
    <n v="0.41917808219178082"/>
    <n v="38.169934640522875"/>
    <n v="2688.5947712418301"/>
    <n v="2688.5947712418301"/>
    <n v="2678.2467532467535"/>
    <d v="2014-07-09T00:00:00"/>
    <s v="Unique"/>
  </r>
  <r>
    <n v="10420"/>
    <n v="1955"/>
    <s v="Master"/>
    <s v="Divorced"/>
    <n v="46390"/>
    <n v="0"/>
    <n v="1"/>
    <d v="2014-05-05T00:00:00"/>
    <n v="56"/>
    <n v="95"/>
    <n v="14"/>
    <n v="64"/>
    <n v="2"/>
    <n v="9"/>
    <n v="38"/>
    <x v="667"/>
    <x v="67"/>
    <n v="64"/>
    <n v="2"/>
    <n v="9"/>
    <n v="38"/>
    <n v="1"/>
    <n v="4"/>
    <n v="2"/>
    <n v="3"/>
    <n v="7"/>
    <n v="0"/>
    <n v="0"/>
    <n v="0"/>
    <n v="0"/>
    <n v="0"/>
    <n v="0"/>
    <n v="0"/>
    <x v="1"/>
    <n v="222"/>
    <n v="37"/>
    <n v="22.2"/>
    <m/>
    <n v="10"/>
    <n v="152"/>
    <m/>
    <n v="10"/>
    <n v="3"/>
    <n v="2"/>
    <n v="3"/>
    <s v="323"/>
    <s v="Needs Attention"/>
    <m/>
    <n v="152"/>
    <n v="0.41643835616438357"/>
    <n v="24.013157894736842"/>
    <n v="533.09210526315792"/>
    <n v="533.09210526315792"/>
    <n v="102.58169934640523"/>
    <d v="2014-06-30T00:00:00"/>
    <s v="Unique"/>
  </r>
  <r>
    <n v="5929"/>
    <n v="1973"/>
    <s v="PhD"/>
    <s v="Married"/>
    <n v="37401"/>
    <n v="1"/>
    <n v="0"/>
    <d v="2014-05-06T00:00:00"/>
    <n v="14"/>
    <n v="19"/>
    <n v="3"/>
    <n v="19"/>
    <n v="3"/>
    <n v="1"/>
    <n v="3"/>
    <x v="88"/>
    <x v="8"/>
    <n v="19"/>
    <n v="3"/>
    <n v="1"/>
    <n v="3"/>
    <n v="2"/>
    <n v="2"/>
    <n v="0"/>
    <n v="3"/>
    <n v="7"/>
    <n v="0"/>
    <n v="0"/>
    <n v="0"/>
    <n v="0"/>
    <n v="0"/>
    <n v="0"/>
    <n v="0"/>
    <x v="0"/>
    <n v="48"/>
    <n v="8"/>
    <n v="6.8571428571428568"/>
    <m/>
    <n v="7"/>
    <n v="151"/>
    <m/>
    <n v="28.571428571428569"/>
    <n v="5"/>
    <n v="1"/>
    <n v="1"/>
    <s v="511"/>
    <s v="Others"/>
    <m/>
    <n v="151"/>
    <n v="0.41369863013698632"/>
    <n v="16.920529801324502"/>
    <n v="116.02649006622515"/>
    <n v="116.02649006622516"/>
    <n v="116.02649006622516"/>
    <d v="2014-05-20T00:00:00"/>
    <s v="Unique"/>
  </r>
  <r>
    <n v="10795"/>
    <n v="1973"/>
    <s v="PhD"/>
    <s v="Married"/>
    <n v="37401"/>
    <n v="1"/>
    <n v="0"/>
    <d v="2014-05-06T00:00:00"/>
    <n v="14"/>
    <n v="19"/>
    <n v="3"/>
    <n v="19"/>
    <n v="3"/>
    <n v="1"/>
    <n v="3"/>
    <x v="88"/>
    <x v="8"/>
    <n v="19"/>
    <n v="3"/>
    <n v="1"/>
    <n v="3"/>
    <n v="2"/>
    <n v="2"/>
    <n v="0"/>
    <n v="3"/>
    <n v="7"/>
    <n v="0"/>
    <n v="0"/>
    <n v="0"/>
    <n v="0"/>
    <n v="0"/>
    <n v="0"/>
    <n v="0"/>
    <x v="6"/>
    <n v="48"/>
    <n v="8"/>
    <n v="6.8571428571428568"/>
    <m/>
    <n v="7"/>
    <n v="151"/>
    <m/>
    <n v="28.571428571428569"/>
    <n v="5"/>
    <n v="1"/>
    <n v="1"/>
    <s v="511"/>
    <s v="Others"/>
    <m/>
    <n v="151"/>
    <n v="0.41369863013698632"/>
    <n v="16.920529801324502"/>
    <n v="116.02649006622515"/>
    <n v="116.02649006622516"/>
    <n v="533.09210526315792"/>
    <d v="2014-05-20T00:00:00"/>
    <s v="Unique"/>
  </r>
  <r>
    <n v="7485"/>
    <n v="1950"/>
    <s v="PhD"/>
    <s v="Widow"/>
    <n v="56551"/>
    <n v="1"/>
    <n v="1"/>
    <d v="2014-05-07T00:00:00"/>
    <n v="48"/>
    <n v="67"/>
    <n v="4"/>
    <n v="32"/>
    <n v="17"/>
    <n v="2"/>
    <n v="16"/>
    <x v="519"/>
    <x v="16"/>
    <n v="32"/>
    <n v="17"/>
    <n v="2"/>
    <n v="16"/>
    <n v="3"/>
    <n v="2"/>
    <n v="1"/>
    <n v="4"/>
    <n v="4"/>
    <n v="0"/>
    <n v="0"/>
    <n v="0"/>
    <n v="0"/>
    <n v="0"/>
    <n v="0"/>
    <n v="0"/>
    <x v="3"/>
    <n v="138"/>
    <n v="23"/>
    <n v="13.8"/>
    <m/>
    <n v="10"/>
    <n v="150"/>
    <m/>
    <n v="30"/>
    <n v="3"/>
    <n v="2"/>
    <n v="2"/>
    <s v="322"/>
    <s v="Needs Attention"/>
    <m/>
    <n v="150"/>
    <n v="0.41095890410958902"/>
    <n v="24.333333333333336"/>
    <n v="335.80000000000007"/>
    <n v="335.8"/>
    <n v="335.8"/>
    <d v="2014-06-24T00:00:00"/>
    <s v="Unique"/>
  </r>
  <r>
    <n v="7530"/>
    <n v="1950"/>
    <s v="PhD"/>
    <s v="Widow"/>
    <n v="56551"/>
    <n v="1"/>
    <n v="1"/>
    <d v="2014-05-07T00:00:00"/>
    <n v="48"/>
    <n v="67"/>
    <n v="4"/>
    <n v="32"/>
    <n v="17"/>
    <n v="2"/>
    <n v="16"/>
    <x v="519"/>
    <x v="16"/>
    <n v="32"/>
    <n v="17"/>
    <n v="2"/>
    <n v="16"/>
    <n v="3"/>
    <n v="2"/>
    <n v="1"/>
    <n v="4"/>
    <n v="4"/>
    <n v="0"/>
    <n v="0"/>
    <n v="0"/>
    <n v="0"/>
    <n v="0"/>
    <n v="0"/>
    <n v="0"/>
    <x v="0"/>
    <n v="138"/>
    <n v="23"/>
    <n v="13.8"/>
    <m/>
    <n v="10"/>
    <n v="150"/>
    <m/>
    <n v="30"/>
    <n v="3"/>
    <n v="2"/>
    <n v="2"/>
    <s v="322"/>
    <s v="Needs Attention"/>
    <m/>
    <n v="150"/>
    <n v="0.41095890410958902"/>
    <n v="24.333333333333336"/>
    <n v="335.80000000000007"/>
    <n v="335.8"/>
    <n v="1406.4666666666667"/>
    <d v="2014-06-24T00:00:00"/>
    <s v="Unique"/>
  </r>
  <r>
    <n v="3635"/>
    <n v="1962"/>
    <s v="PhD"/>
    <s v="Single"/>
    <n v="52597"/>
    <n v="0"/>
    <n v="1"/>
    <d v="2014-05-07T00:00:00"/>
    <n v="69"/>
    <n v="492"/>
    <n v="0"/>
    <n v="37"/>
    <n v="7"/>
    <n v="0"/>
    <n v="42"/>
    <x v="723"/>
    <x v="0"/>
    <n v="37"/>
    <n v="7"/>
    <s v=""/>
    <n v="42"/>
    <n v="3"/>
    <n v="6"/>
    <n v="3"/>
    <n v="8"/>
    <n v="5"/>
    <n v="0"/>
    <n v="0"/>
    <n v="0"/>
    <n v="0"/>
    <n v="0"/>
    <n v="0"/>
    <n v="0"/>
    <x v="3"/>
    <n v="578"/>
    <n v="96.333333333333329"/>
    <n v="28.9"/>
    <m/>
    <n v="20"/>
    <n v="150"/>
    <m/>
    <n v="15"/>
    <n v="2"/>
    <n v="4"/>
    <n v="3"/>
    <s v="243"/>
    <s v="About to Sleep"/>
    <m/>
    <n v="150"/>
    <n v="0.41095890410958902"/>
    <n v="48.666666666666671"/>
    <n v="1406.4666666666667"/>
    <n v="1406.4666666666667"/>
    <n v="2902.9666666666667"/>
    <d v="2014-07-15T00:00:00"/>
    <s v="Unique"/>
  </r>
  <r>
    <n v="988"/>
    <n v="1965"/>
    <s v="Graduation"/>
    <s v="Married"/>
    <n v="81168"/>
    <n v="0"/>
    <n v="0"/>
    <d v="2014-05-07T00:00:00"/>
    <n v="84"/>
    <n v="410"/>
    <n v="0"/>
    <n v="592"/>
    <n v="147"/>
    <n v="22"/>
    <n v="22"/>
    <x v="279"/>
    <x v="0"/>
    <n v="592"/>
    <n v="147"/>
    <n v="22"/>
    <n v="22"/>
    <n v="1"/>
    <n v="6"/>
    <n v="4"/>
    <n v="7"/>
    <n v="3"/>
    <n v="1"/>
    <n v="0"/>
    <n v="0"/>
    <n v="0"/>
    <n v="0"/>
    <n v="0"/>
    <n v="0"/>
    <x v="0"/>
    <n v="1193"/>
    <n v="198.83333333333334"/>
    <n v="66.277777777777771"/>
    <m/>
    <n v="18"/>
    <n v="150"/>
    <m/>
    <n v="5.5555555555555554"/>
    <n v="1"/>
    <n v="4"/>
    <n v="5"/>
    <s v="145"/>
    <s v="Big Spenders"/>
    <m/>
    <n v="150"/>
    <n v="0.41095890410958902"/>
    <n v="43.800000000000004"/>
    <n v="2902.9666666666667"/>
    <n v="2902.9666666666667"/>
    <n v="116.02649006622516"/>
    <d v="2014-07-30T00:00:00"/>
    <s v="Unique"/>
  </r>
  <r>
    <n v="1523"/>
    <n v="1973"/>
    <s v="Graduation"/>
    <s v="Married"/>
    <n v="59041"/>
    <n v="1"/>
    <n v="1"/>
    <d v="2014-05-07T00:00:00"/>
    <n v="25"/>
    <n v="69"/>
    <n v="2"/>
    <n v="15"/>
    <n v="2"/>
    <n v="2"/>
    <n v="6"/>
    <x v="380"/>
    <x v="12"/>
    <n v="15"/>
    <n v="2"/>
    <n v="2"/>
    <n v="6"/>
    <n v="2"/>
    <n v="2"/>
    <n v="0"/>
    <n v="4"/>
    <n v="5"/>
    <n v="0"/>
    <n v="0"/>
    <n v="0"/>
    <n v="0"/>
    <n v="0"/>
    <n v="0"/>
    <n v="0"/>
    <x v="3"/>
    <n v="96"/>
    <n v="16"/>
    <n v="12"/>
    <m/>
    <n v="8"/>
    <n v="150"/>
    <m/>
    <n v="25"/>
    <n v="4"/>
    <n v="2"/>
    <n v="2"/>
    <s v="422"/>
    <s v="Potential Loyalists"/>
    <m/>
    <n v="150"/>
    <n v="0.41095890410958902"/>
    <n v="19.466666666666669"/>
    <n v="233.60000000000002"/>
    <n v="233.60000000000002"/>
    <n v="335.8"/>
    <d v="2014-06-01T00:00:00"/>
    <s v="Unique"/>
  </r>
  <r>
    <n v="8908"/>
    <n v="1959"/>
    <s v="Graduation"/>
    <s v="Married"/>
    <n v="87195"/>
    <n v="0"/>
    <n v="0"/>
    <d v="2014-05-08T00:00:00"/>
    <n v="35"/>
    <n v="217"/>
    <n v="76"/>
    <n v="690"/>
    <n v="50"/>
    <n v="26"/>
    <n v="38"/>
    <x v="624"/>
    <x v="93"/>
    <n v="690"/>
    <n v="50"/>
    <n v="26"/>
    <n v="38"/>
    <n v="1"/>
    <n v="3"/>
    <n v="11"/>
    <n v="5"/>
    <n v="1"/>
    <n v="0"/>
    <n v="0"/>
    <n v="0"/>
    <n v="0"/>
    <n v="0"/>
    <n v="1"/>
    <n v="0"/>
    <x v="2"/>
    <n v="1097"/>
    <n v="182.83333333333334"/>
    <n v="54.85"/>
    <m/>
    <n v="20"/>
    <n v="149"/>
    <m/>
    <n v="5"/>
    <n v="4"/>
    <n v="4"/>
    <n v="4"/>
    <s v="444"/>
    <s v="Potential Loyalists"/>
    <m/>
    <n v="149"/>
    <n v="0.40821917808219177"/>
    <n v="48.993288590604031"/>
    <n v="2687.2818791946311"/>
    <n v="2687.2818791946311"/>
    <n v="188.62416107382552"/>
    <d v="2014-06-12T00:00:00"/>
    <s v="Unique"/>
  </r>
  <r>
    <n v="9392"/>
    <n v="1971"/>
    <s v="Graduation"/>
    <s v="Single"/>
    <n v="26954"/>
    <n v="1"/>
    <n v="0"/>
    <d v="2014-05-08T00:00:00"/>
    <n v="17"/>
    <n v="4"/>
    <n v="1"/>
    <n v="11"/>
    <n v="0"/>
    <n v="0"/>
    <n v="1"/>
    <x v="198"/>
    <x v="5"/>
    <n v="11"/>
    <s v=""/>
    <s v=""/>
    <n v="1"/>
    <n v="1"/>
    <n v="1"/>
    <n v="0"/>
    <n v="2"/>
    <n v="7"/>
    <n v="0"/>
    <n v="0"/>
    <n v="0"/>
    <n v="0"/>
    <n v="0"/>
    <n v="0"/>
    <n v="0"/>
    <x v="0"/>
    <n v="17"/>
    <n v="2.8333333333333335"/>
    <n v="4.25"/>
    <m/>
    <n v="4"/>
    <n v="149"/>
    <m/>
    <n v="25"/>
    <n v="5"/>
    <n v="1"/>
    <n v="1"/>
    <s v="511"/>
    <s v="Others"/>
    <m/>
    <n v="149"/>
    <n v="0.40821917808219177"/>
    <n v="9.7986577181208059"/>
    <n v="41.644295302013425"/>
    <n v="41.644295302013425"/>
    <n v="2687.2818791946311"/>
    <d v="2014-05-25T00:00:00"/>
    <s v="Unique"/>
  </r>
  <r>
    <n v="6387"/>
    <n v="1976"/>
    <s v="PhD"/>
    <s v="Together"/>
    <n v="52190"/>
    <n v="1"/>
    <n v="1"/>
    <d v="2014-05-08T00:00:00"/>
    <n v="39"/>
    <n v="42"/>
    <n v="0"/>
    <n v="17"/>
    <n v="0"/>
    <n v="0"/>
    <n v="18"/>
    <x v="405"/>
    <x v="0"/>
    <n v="17"/>
    <s v=""/>
    <s v=""/>
    <n v="18"/>
    <n v="3"/>
    <n v="2"/>
    <n v="1"/>
    <n v="3"/>
    <n v="5"/>
    <n v="0"/>
    <n v="0"/>
    <n v="1"/>
    <n v="0"/>
    <n v="0"/>
    <n v="0"/>
    <n v="0"/>
    <x v="3"/>
    <n v="77"/>
    <n v="12.833333333333334"/>
    <n v="8.5555555555555554"/>
    <m/>
    <n v="9"/>
    <n v="149"/>
    <m/>
    <n v="33.333333333333329"/>
    <n v="4"/>
    <n v="2"/>
    <n v="2"/>
    <s v="422"/>
    <s v="Potential Loyalists"/>
    <m/>
    <n v="149"/>
    <n v="0.40821917808219177"/>
    <n v="22.046979865771814"/>
    <n v="188.62416107382552"/>
    <n v="188.62416107382552"/>
    <n v="75.939597315436245"/>
    <d v="2014-06-16T00:00:00"/>
    <s v="Unique"/>
  </r>
  <r>
    <n v="7629"/>
    <n v="1977"/>
    <s v="Graduation"/>
    <s v="Married"/>
    <n v="22108"/>
    <n v="1"/>
    <n v="1"/>
    <d v="2014-05-08T00:00:00"/>
    <n v="46"/>
    <n v="5"/>
    <n v="3"/>
    <n v="9"/>
    <n v="6"/>
    <n v="2"/>
    <n v="6"/>
    <x v="5"/>
    <x v="8"/>
    <n v="9"/>
    <n v="6"/>
    <n v="2"/>
    <n v="6"/>
    <n v="2"/>
    <n v="2"/>
    <n v="0"/>
    <n v="3"/>
    <n v="7"/>
    <n v="0"/>
    <n v="0"/>
    <n v="0"/>
    <n v="0"/>
    <n v="0"/>
    <n v="0"/>
    <n v="0"/>
    <x v="0"/>
    <n v="31"/>
    <n v="5.166666666666667"/>
    <n v="4.4285714285714288"/>
    <m/>
    <n v="7"/>
    <n v="149"/>
    <m/>
    <n v="28.571428571428569"/>
    <n v="3"/>
    <n v="1"/>
    <n v="1"/>
    <s v="311"/>
    <s v="Needs Attention"/>
    <m/>
    <n v="149"/>
    <n v="0.40821917808219177"/>
    <n v="17.14765100671141"/>
    <n v="75.939597315436245"/>
    <n v="75.939597315436245"/>
    <n v="233.60000000000002"/>
    <d v="2014-06-23T00:00:00"/>
    <s v="Unique"/>
  </r>
  <r>
    <n v="916"/>
    <n v="1972"/>
    <s v="PhD"/>
    <s v="Single"/>
    <n v="41644"/>
    <n v="1"/>
    <n v="1"/>
    <d v="2014-05-09T00:00:00"/>
    <n v="67"/>
    <n v="20"/>
    <n v="3"/>
    <n v="4"/>
    <n v="2"/>
    <n v="0"/>
    <n v="2"/>
    <x v="378"/>
    <x v="8"/>
    <n v="4"/>
    <n v="2"/>
    <s v=""/>
    <n v="2"/>
    <n v="2"/>
    <n v="1"/>
    <n v="0"/>
    <n v="3"/>
    <n v="3"/>
    <n v="0"/>
    <n v="0"/>
    <n v="0"/>
    <n v="0"/>
    <n v="0"/>
    <n v="0"/>
    <n v="0"/>
    <x v="0"/>
    <n v="31"/>
    <n v="5.166666666666667"/>
    <n v="5.166666666666667"/>
    <m/>
    <n v="6"/>
    <n v="148"/>
    <m/>
    <n v="33.333333333333329"/>
    <n v="2"/>
    <n v="1"/>
    <n v="1"/>
    <s v="211"/>
    <s v="About to Sleep"/>
    <m/>
    <n v="148"/>
    <n v="0.40547945205479452"/>
    <n v="14.797297297297296"/>
    <n v="76.452702702702709"/>
    <n v="76.452702702702709"/>
    <n v="41.644295302013425"/>
    <d v="2014-07-15T00:00:00"/>
    <s v="Unique"/>
  </r>
  <r>
    <n v="5247"/>
    <n v="1955"/>
    <s v="PhD"/>
    <s v="Married"/>
    <n v="38725"/>
    <n v="1"/>
    <n v="1"/>
    <d v="2014-05-10T00:00:00"/>
    <n v="52"/>
    <n v="31"/>
    <n v="0"/>
    <n v="6"/>
    <n v="2"/>
    <n v="1"/>
    <n v="5"/>
    <x v="53"/>
    <x v="0"/>
    <n v="6"/>
    <n v="2"/>
    <n v="1"/>
    <n v="5"/>
    <n v="2"/>
    <n v="1"/>
    <n v="0"/>
    <n v="4"/>
    <n v="4"/>
    <n v="0"/>
    <n v="0"/>
    <n v="0"/>
    <n v="0"/>
    <n v="0"/>
    <n v="0"/>
    <n v="0"/>
    <x v="0"/>
    <n v="45"/>
    <n v="7.5"/>
    <n v="6.4285714285714288"/>
    <m/>
    <n v="7"/>
    <n v="147"/>
    <m/>
    <n v="28.571428571428569"/>
    <n v="3"/>
    <n v="1"/>
    <n v="1"/>
    <s v="311"/>
    <s v="Needs Attention"/>
    <m/>
    <n v="147"/>
    <n v="0.40273972602739727"/>
    <n v="17.38095238095238"/>
    <n v="111.73469387755101"/>
    <n v="111.73469387755102"/>
    <n v="1641.2585034013605"/>
    <d v="2014-07-01T00:00:00"/>
    <s v="Unique"/>
  </r>
  <r>
    <n v="11051"/>
    <n v="1956"/>
    <s v="PhD"/>
    <s v="Together"/>
    <n v="77376"/>
    <n v="1"/>
    <n v="1"/>
    <d v="2014-05-10T00:00:00"/>
    <n v="72"/>
    <n v="492"/>
    <n v="19"/>
    <n v="110"/>
    <n v="16"/>
    <n v="12"/>
    <n v="12"/>
    <x v="723"/>
    <x v="25"/>
    <n v="110"/>
    <n v="16"/>
    <n v="12"/>
    <n v="12"/>
    <n v="4"/>
    <n v="6"/>
    <n v="3"/>
    <n v="10"/>
    <n v="4"/>
    <n v="0"/>
    <n v="0"/>
    <n v="0"/>
    <n v="0"/>
    <n v="0"/>
    <n v="0"/>
    <n v="0"/>
    <x v="2"/>
    <n v="661"/>
    <n v="110.16666666666667"/>
    <n v="28.739130434782609"/>
    <m/>
    <n v="23"/>
    <n v="147"/>
    <m/>
    <n v="17.391304347826086"/>
    <n v="2"/>
    <n v="5"/>
    <n v="4"/>
    <s v="254"/>
    <s v="Frequent Buyers"/>
    <m/>
    <n v="147"/>
    <n v="0.40273972602739727"/>
    <n v="57.108843537414963"/>
    <n v="1641.2585034013605"/>
    <n v="1641.2585034013605"/>
    <n v="141.53061224489795"/>
    <d v="2014-07-21T00:00:00"/>
    <s v="Unique"/>
  </r>
  <r>
    <n v="7574"/>
    <n v="1979"/>
    <s v="PhD"/>
    <s v="Together"/>
    <n v="27922"/>
    <n v="1"/>
    <n v="0"/>
    <d v="2014-05-10T00:00:00"/>
    <n v="80"/>
    <n v="11"/>
    <n v="0"/>
    <n v="13"/>
    <n v="2"/>
    <n v="4"/>
    <n v="11"/>
    <x v="138"/>
    <x v="0"/>
    <n v="13"/>
    <n v="2"/>
    <n v="4"/>
    <n v="11"/>
    <n v="1"/>
    <n v="2"/>
    <n v="0"/>
    <n v="3"/>
    <n v="4"/>
    <n v="0"/>
    <n v="0"/>
    <n v="0"/>
    <n v="0"/>
    <n v="0"/>
    <n v="0"/>
    <n v="0"/>
    <x v="3"/>
    <n v="41"/>
    <n v="6.833333333333333"/>
    <n v="6.833333333333333"/>
    <m/>
    <n v="6"/>
    <n v="147"/>
    <m/>
    <n v="16.666666666666664"/>
    <n v="1"/>
    <n v="1"/>
    <n v="1"/>
    <s v="111"/>
    <s v="Lost"/>
    <m/>
    <n v="147"/>
    <n v="0.40273972602739727"/>
    <n v="14.897959183673469"/>
    <n v="101.80272108843538"/>
    <n v="101.80272108843538"/>
    <n v="76.452702702702709"/>
    <d v="2014-07-29T00:00:00"/>
    <s v="Unique"/>
  </r>
  <r>
    <n v="3559"/>
    <n v="1988"/>
    <s v="2n Cycle"/>
    <s v="Married"/>
    <n v="16248"/>
    <n v="1"/>
    <n v="0"/>
    <d v="2014-05-10T00:00:00"/>
    <n v="77"/>
    <n v="12"/>
    <n v="11"/>
    <n v="10"/>
    <n v="3"/>
    <n v="12"/>
    <n v="9"/>
    <x v="276"/>
    <x v="113"/>
    <n v="10"/>
    <n v="3"/>
    <n v="12"/>
    <n v="9"/>
    <n v="3"/>
    <n v="2"/>
    <n v="1"/>
    <n v="3"/>
    <n v="6"/>
    <n v="0"/>
    <n v="0"/>
    <n v="0"/>
    <n v="0"/>
    <n v="0"/>
    <n v="0"/>
    <n v="0"/>
    <x v="6"/>
    <n v="57"/>
    <n v="9.5"/>
    <n v="6.333333333333333"/>
    <m/>
    <n v="9"/>
    <n v="147"/>
    <m/>
    <n v="33.333333333333329"/>
    <n v="2"/>
    <n v="2"/>
    <n v="2"/>
    <s v="222"/>
    <s v="About to Sleep"/>
    <m/>
    <n v="147"/>
    <n v="0.40273972602739727"/>
    <n v="22.346938775510203"/>
    <n v="141.53061224489795"/>
    <n v="141.53061224489795"/>
    <n v="101.80272108843538"/>
    <d v="2014-07-26T00:00:00"/>
    <s v="Unique"/>
  </r>
  <r>
    <n v="5721"/>
    <n v="1956"/>
    <s v="PhD"/>
    <s v="Married"/>
    <n v="84117"/>
    <n v="0"/>
    <n v="0"/>
    <d v="2014-05-11T00:00:00"/>
    <n v="60"/>
    <n v="611"/>
    <n v="76"/>
    <n v="749"/>
    <n v="59"/>
    <n v="45"/>
    <n v="26"/>
    <x v="757"/>
    <x v="93"/>
    <n v="749"/>
    <n v="59"/>
    <n v="45"/>
    <n v="26"/>
    <n v="1"/>
    <n v="7"/>
    <n v="10"/>
    <n v="6"/>
    <n v="2"/>
    <n v="0"/>
    <n v="0"/>
    <n v="0"/>
    <n v="0"/>
    <n v="1"/>
    <n v="0"/>
    <n v="0"/>
    <x v="2"/>
    <n v="1566"/>
    <n v="261"/>
    <n v="65.25"/>
    <m/>
    <n v="24"/>
    <n v="146"/>
    <m/>
    <n v="4.1666666666666661"/>
    <n v="2"/>
    <n v="5"/>
    <n v="5"/>
    <s v="255"/>
    <s v="Frequent Buyers"/>
    <m/>
    <n v="146"/>
    <n v="0.4"/>
    <n v="60"/>
    <n v="3915"/>
    <n v="3915"/>
    <n v="115"/>
    <d v="2014-07-10T00:00:00"/>
    <s v="Unique"/>
  </r>
  <r>
    <n v="1386"/>
    <n v="1967"/>
    <s v="Graduation"/>
    <s v="Together"/>
    <n v="32474"/>
    <n v="1"/>
    <n v="1"/>
    <d v="2014-05-11T00:00:00"/>
    <n v="0"/>
    <n v="10"/>
    <n v="0"/>
    <n v="1"/>
    <n v="0"/>
    <n v="0"/>
    <n v="0"/>
    <x v="122"/>
    <x v="0"/>
    <n v="1"/>
    <s v=""/>
    <s v=""/>
    <s v=""/>
    <n v="1"/>
    <n v="1"/>
    <n v="0"/>
    <n v="2"/>
    <n v="7"/>
    <n v="0"/>
    <n v="0"/>
    <n v="0"/>
    <n v="0"/>
    <n v="0"/>
    <n v="0"/>
    <n v="0"/>
    <x v="4"/>
    <n v="11"/>
    <n v="1.8333333333333333"/>
    <n v="2.75"/>
    <m/>
    <n v="4"/>
    <n v="146"/>
    <m/>
    <n v="25"/>
    <n v="6"/>
    <n v="1"/>
    <n v="1"/>
    <s v="611"/>
    <s v="Others"/>
    <m/>
    <n v="146"/>
    <n v="0.4"/>
    <n v="10"/>
    <n v="27.5"/>
    <n v="27.5"/>
    <n v="62.5"/>
    <d v="2014-05-11T00:00:00"/>
    <s v="Unique"/>
  </r>
  <r>
    <n v="49"/>
    <n v="1970"/>
    <s v="Graduation"/>
    <s v="Single"/>
    <n v="20587"/>
    <n v="1"/>
    <n v="0"/>
    <d v="2014-05-11T00:00:00"/>
    <n v="39"/>
    <n v="2"/>
    <n v="3"/>
    <n v="6"/>
    <n v="4"/>
    <n v="1"/>
    <n v="9"/>
    <x v="95"/>
    <x v="8"/>
    <n v="6"/>
    <n v="4"/>
    <n v="1"/>
    <n v="9"/>
    <n v="1"/>
    <n v="1"/>
    <n v="1"/>
    <n v="2"/>
    <n v="7"/>
    <n v="0"/>
    <n v="0"/>
    <n v="0"/>
    <n v="0"/>
    <n v="0"/>
    <n v="0"/>
    <n v="0"/>
    <x v="2"/>
    <n v="25"/>
    <n v="4.166666666666667"/>
    <n v="5"/>
    <m/>
    <n v="5"/>
    <n v="146"/>
    <m/>
    <n v="20"/>
    <n v="4"/>
    <n v="1"/>
    <n v="1"/>
    <s v="411"/>
    <s v="Potential Loyalists"/>
    <m/>
    <n v="146"/>
    <n v="0.4"/>
    <n v="12.5"/>
    <n v="62.5"/>
    <n v="62.5"/>
    <n v="62.5"/>
    <d v="2014-06-19T00:00:00"/>
    <s v="Unique"/>
  </r>
  <r>
    <n v="4973"/>
    <n v="1970"/>
    <s v="Graduation"/>
    <s v="Single"/>
    <n v="20587"/>
    <n v="1"/>
    <n v="0"/>
    <d v="2014-05-11T00:00:00"/>
    <n v="39"/>
    <n v="2"/>
    <n v="3"/>
    <n v="6"/>
    <n v="4"/>
    <n v="1"/>
    <n v="9"/>
    <x v="95"/>
    <x v="8"/>
    <n v="6"/>
    <n v="4"/>
    <n v="1"/>
    <n v="9"/>
    <n v="1"/>
    <n v="1"/>
    <n v="1"/>
    <n v="2"/>
    <n v="7"/>
    <n v="0"/>
    <n v="0"/>
    <n v="0"/>
    <n v="0"/>
    <n v="0"/>
    <n v="0"/>
    <n v="0"/>
    <x v="2"/>
    <n v="25"/>
    <n v="4.166666666666667"/>
    <n v="5"/>
    <m/>
    <n v="5"/>
    <n v="146"/>
    <m/>
    <n v="20"/>
    <n v="4"/>
    <n v="1"/>
    <n v="1"/>
    <s v="411"/>
    <s v="Potential Loyalists"/>
    <m/>
    <n v="146"/>
    <n v="0.4"/>
    <n v="12.5"/>
    <n v="62.5"/>
    <n v="62.5"/>
    <n v="50"/>
    <d v="2014-06-19T00:00:00"/>
    <s v="Unique"/>
  </r>
  <r>
    <n v="7698"/>
    <n v="1976"/>
    <s v="PhD"/>
    <s v="Married"/>
    <n v="51650"/>
    <n v="0"/>
    <n v="1"/>
    <d v="2014-05-11T00:00:00"/>
    <n v="81"/>
    <n v="152"/>
    <n v="3"/>
    <n v="22"/>
    <n v="2"/>
    <n v="5"/>
    <n v="7"/>
    <x v="14"/>
    <x v="8"/>
    <n v="22"/>
    <n v="2"/>
    <n v="5"/>
    <n v="7"/>
    <n v="1"/>
    <n v="4"/>
    <n v="1"/>
    <n v="4"/>
    <n v="5"/>
    <n v="0"/>
    <n v="0"/>
    <n v="0"/>
    <n v="0"/>
    <n v="0"/>
    <n v="0"/>
    <n v="0"/>
    <x v="6"/>
    <n v="191"/>
    <n v="31.833333333333332"/>
    <n v="19.100000000000001"/>
    <m/>
    <n v="10"/>
    <n v="146"/>
    <m/>
    <n v="10"/>
    <n v="1"/>
    <n v="2"/>
    <n v="2"/>
    <s v="122"/>
    <s v="Lost"/>
    <m/>
    <n v="146"/>
    <n v="0.4"/>
    <n v="25"/>
    <n v="477.50000000000006"/>
    <n v="477.5"/>
    <n v="135"/>
    <d v="2014-07-31T00:00:00"/>
    <s v="Unique"/>
  </r>
  <r>
    <n v="8146"/>
    <n v="1976"/>
    <s v="Master"/>
    <s v="Together"/>
    <n v="46106"/>
    <n v="1"/>
    <n v="1"/>
    <d v="2014-05-11T00:00:00"/>
    <n v="84"/>
    <n v="30"/>
    <n v="0"/>
    <n v="8"/>
    <n v="2"/>
    <n v="0"/>
    <n v="14"/>
    <x v="352"/>
    <x v="0"/>
    <n v="8"/>
    <n v="2"/>
    <s v=""/>
    <n v="14"/>
    <n v="1"/>
    <n v="1"/>
    <n v="1"/>
    <n v="2"/>
    <n v="6"/>
    <n v="0"/>
    <n v="0"/>
    <n v="0"/>
    <n v="0"/>
    <n v="0"/>
    <n v="0"/>
    <n v="0"/>
    <x v="3"/>
    <n v="54"/>
    <n v="9"/>
    <n v="10.8"/>
    <m/>
    <n v="5"/>
    <n v="146"/>
    <m/>
    <n v="20"/>
    <n v="1"/>
    <n v="1"/>
    <n v="1"/>
    <s v="111"/>
    <s v="Lost"/>
    <m/>
    <n v="146"/>
    <n v="0.4"/>
    <n v="12.5"/>
    <n v="135"/>
    <n v="135"/>
    <n v="111.73469387755102"/>
    <d v="2014-08-03T00:00:00"/>
    <s v="Unique"/>
  </r>
  <r>
    <n v="4066"/>
    <n v="1978"/>
    <s v="2n Cycle"/>
    <s v="Divorced"/>
    <n v="21282"/>
    <n v="1"/>
    <n v="0"/>
    <d v="2014-05-11T00:00:00"/>
    <n v="76"/>
    <n v="1"/>
    <n v="5"/>
    <n v="8"/>
    <n v="4"/>
    <n v="8"/>
    <n v="20"/>
    <x v="42"/>
    <x v="30"/>
    <n v="8"/>
    <n v="4"/>
    <n v="8"/>
    <n v="20"/>
    <n v="2"/>
    <n v="2"/>
    <n v="1"/>
    <n v="2"/>
    <n v="6"/>
    <n v="0"/>
    <n v="0"/>
    <n v="0"/>
    <n v="0"/>
    <n v="0"/>
    <n v="0"/>
    <n v="0"/>
    <x v="0"/>
    <n v="46"/>
    <n v="7.666666666666667"/>
    <n v="6.5714285714285712"/>
    <m/>
    <n v="7"/>
    <n v="146"/>
    <m/>
    <n v="28.571428571428569"/>
    <n v="2"/>
    <n v="1"/>
    <n v="1"/>
    <s v="211"/>
    <s v="About to Sleep"/>
    <m/>
    <n v="146"/>
    <n v="0.4"/>
    <n v="17.5"/>
    <n v="115"/>
    <n v="115"/>
    <n v="477.5"/>
    <d v="2014-07-26T00:00:00"/>
    <s v="Unique"/>
  </r>
  <r>
    <n v="9467"/>
    <n v="1984"/>
    <s v="Graduation"/>
    <s v="Single"/>
    <n v="34738"/>
    <n v="1"/>
    <n v="0"/>
    <d v="2014-05-11T00:00:00"/>
    <n v="51"/>
    <n v="3"/>
    <n v="2"/>
    <n v="10"/>
    <n v="3"/>
    <n v="0"/>
    <n v="2"/>
    <x v="13"/>
    <x v="12"/>
    <n v="10"/>
    <n v="3"/>
    <s v=""/>
    <n v="2"/>
    <n v="1"/>
    <n v="1"/>
    <n v="0"/>
    <n v="3"/>
    <n v="6"/>
    <n v="0"/>
    <n v="0"/>
    <n v="0"/>
    <n v="0"/>
    <n v="0"/>
    <n v="0"/>
    <n v="0"/>
    <x v="0"/>
    <n v="20"/>
    <n v="3.3333333333333335"/>
    <n v="4"/>
    <m/>
    <n v="5"/>
    <n v="146"/>
    <m/>
    <n v="20"/>
    <n v="3"/>
    <n v="1"/>
    <n v="1"/>
    <s v="311"/>
    <s v="Needs Attention"/>
    <m/>
    <n v="146"/>
    <n v="0.4"/>
    <n v="12.5"/>
    <n v="50"/>
    <n v="50"/>
    <n v="3915"/>
    <d v="2014-07-01T00:00:00"/>
    <s v="Unique"/>
  </r>
  <r>
    <n v="3434"/>
    <n v="1951"/>
    <s v="Graduation"/>
    <s v="Single"/>
    <n v="80872"/>
    <n v="0"/>
    <n v="0"/>
    <d v="2014-05-12T00:00:00"/>
    <n v="60"/>
    <n v="483"/>
    <n v="72"/>
    <n v="567"/>
    <n v="94"/>
    <n v="12"/>
    <n v="108"/>
    <x v="129"/>
    <x v="10"/>
    <n v="567"/>
    <n v="94"/>
    <n v="12"/>
    <n v="108"/>
    <n v="1"/>
    <n v="4"/>
    <n v="4"/>
    <n v="10"/>
    <n v="1"/>
    <n v="0"/>
    <n v="0"/>
    <n v="0"/>
    <n v="0"/>
    <n v="0"/>
    <n v="0"/>
    <n v="0"/>
    <x v="0"/>
    <n v="1336"/>
    <n v="222.66666666666666"/>
    <n v="70.315789473684205"/>
    <m/>
    <n v="19"/>
    <n v="145"/>
    <m/>
    <n v="5.2631578947368416"/>
    <n v="2"/>
    <n v="4"/>
    <n v="5"/>
    <s v="245"/>
    <s v="Big Spenders"/>
    <m/>
    <n v="145"/>
    <n v="0.39726027397260272"/>
    <n v="47.827586206896555"/>
    <n v="3363.0344827586205"/>
    <n v="3363.0344827586209"/>
    <n v="3438.5517241379312"/>
    <d v="2014-07-11T00:00:00"/>
    <s v="Unique"/>
  </r>
  <r>
    <n v="8614"/>
    <n v="1957"/>
    <s v="Graduation"/>
    <s v="Widow"/>
    <n v="65486"/>
    <n v="0"/>
    <n v="1"/>
    <d v="2014-05-12T00:00:00"/>
    <n v="29"/>
    <n v="245"/>
    <n v="19"/>
    <n v="125"/>
    <n v="37"/>
    <n v="67"/>
    <n v="14"/>
    <x v="750"/>
    <x v="25"/>
    <n v="125"/>
    <n v="37"/>
    <n v="67"/>
    <n v="14"/>
    <n v="1"/>
    <n v="4"/>
    <n v="2"/>
    <n v="10"/>
    <n v="2"/>
    <n v="0"/>
    <n v="0"/>
    <n v="0"/>
    <n v="0"/>
    <n v="0"/>
    <n v="0"/>
    <n v="0"/>
    <x v="4"/>
    <n v="507"/>
    <n v="84.5"/>
    <n v="29.823529411764707"/>
    <m/>
    <n v="17"/>
    <n v="145"/>
    <m/>
    <n v="5.8823529411764701"/>
    <n v="4"/>
    <n v="3"/>
    <n v="3"/>
    <s v="433"/>
    <s v="Potential Loyalists"/>
    <m/>
    <n v="145"/>
    <n v="0.39726027397260272"/>
    <n v="42.793103448275865"/>
    <n v="1276.2413793103449"/>
    <n v="1276.2413793103449"/>
    <n v="1613.5517241379312"/>
    <d v="2014-06-10T00:00:00"/>
    <s v="Unique"/>
  </r>
  <r>
    <n v="10102"/>
    <n v="1966"/>
    <s v="Graduation"/>
    <s v="Widow"/>
    <n v="79946"/>
    <n v="0"/>
    <n v="0"/>
    <d v="2014-05-12T00:00:00"/>
    <n v="19"/>
    <n v="395"/>
    <n v="183"/>
    <n v="565"/>
    <n v="166"/>
    <n v="141"/>
    <n v="28"/>
    <x v="330"/>
    <x v="100"/>
    <n v="565"/>
    <n v="166"/>
    <n v="141"/>
    <n v="28"/>
    <n v="1"/>
    <n v="5"/>
    <n v="11"/>
    <n v="5"/>
    <n v="3"/>
    <n v="0"/>
    <n v="0"/>
    <n v="0"/>
    <n v="0"/>
    <n v="0"/>
    <n v="0"/>
    <n v="0"/>
    <x v="3"/>
    <n v="1478"/>
    <n v="246.33333333333334"/>
    <n v="67.181818181818187"/>
    <m/>
    <n v="22"/>
    <n v="145"/>
    <m/>
    <n v="4.5454545454545459"/>
    <n v="5"/>
    <n v="4"/>
    <n v="5"/>
    <s v="545"/>
    <s v="Loyal Customers"/>
    <m/>
    <n v="145"/>
    <n v="0.39726027397260272"/>
    <n v="55.379310344827587"/>
    <n v="3720.4827586206902"/>
    <n v="3720.4827586206898"/>
    <n v="1276.2413793103449"/>
    <d v="2014-05-31T00:00:00"/>
    <s v="Unique"/>
  </r>
  <r>
    <n v="11176"/>
    <n v="1970"/>
    <s v="PhD"/>
    <s v="Together"/>
    <n v="65968"/>
    <n v="0"/>
    <n v="1"/>
    <d v="2014-05-12T00:00:00"/>
    <n v="12"/>
    <n v="376"/>
    <n v="9"/>
    <n v="83"/>
    <n v="19"/>
    <n v="4"/>
    <n v="4"/>
    <x v="142"/>
    <x v="13"/>
    <n v="83"/>
    <n v="19"/>
    <n v="4"/>
    <n v="4"/>
    <n v="2"/>
    <n v="5"/>
    <n v="4"/>
    <n v="7"/>
    <n v="3"/>
    <n v="0"/>
    <n v="0"/>
    <n v="0"/>
    <n v="0"/>
    <n v="0"/>
    <n v="0"/>
    <n v="0"/>
    <x v="2"/>
    <n v="495"/>
    <n v="82.5"/>
    <n v="27.5"/>
    <m/>
    <n v="18"/>
    <n v="145"/>
    <m/>
    <n v="11.111111111111111"/>
    <n v="5"/>
    <n v="4"/>
    <n v="3"/>
    <s v="543"/>
    <s v="Loyal Customers"/>
    <m/>
    <n v="145"/>
    <n v="0.39726027397260272"/>
    <n v="45.310344827586206"/>
    <n v="1246.0344827586207"/>
    <n v="1246.0344827586207"/>
    <n v="1246.0344827586207"/>
    <d v="2014-05-24T00:00:00"/>
    <s v="Unique"/>
  </r>
  <r>
    <n v="8504"/>
    <n v="1973"/>
    <s v="Graduation"/>
    <s v="Married"/>
    <n v="79593"/>
    <n v="0"/>
    <n v="0"/>
    <d v="2014-05-12T00:00:00"/>
    <n v="70"/>
    <n v="350"/>
    <n v="60"/>
    <n v="568"/>
    <n v="110"/>
    <n v="133"/>
    <n v="145"/>
    <x v="231"/>
    <x v="118"/>
    <n v="568"/>
    <n v="110"/>
    <n v="133"/>
    <n v="145"/>
    <n v="1"/>
    <n v="5"/>
    <n v="6"/>
    <n v="7"/>
    <n v="2"/>
    <n v="0"/>
    <n v="0"/>
    <n v="0"/>
    <n v="0"/>
    <n v="1"/>
    <n v="0"/>
    <n v="0"/>
    <x v="5"/>
    <n v="1366"/>
    <n v="227.66666666666666"/>
    <n v="71.89473684210526"/>
    <m/>
    <n v="19"/>
    <n v="145"/>
    <m/>
    <n v="5.2631578947368416"/>
    <n v="2"/>
    <n v="4"/>
    <n v="5"/>
    <s v="245"/>
    <s v="Big Spenders"/>
    <m/>
    <n v="145"/>
    <n v="0.39726027397260272"/>
    <n v="47.827586206896555"/>
    <n v="3438.5517241379312"/>
    <n v="3438.5517241379312"/>
    <n v="3438.5517241379312"/>
    <d v="2014-07-21T00:00:00"/>
    <s v="Unique"/>
  </r>
  <r>
    <n v="1020"/>
    <n v="1973"/>
    <s v="Graduation"/>
    <s v="Married"/>
    <n v="79593"/>
    <n v="0"/>
    <n v="0"/>
    <d v="2014-05-12T00:00:00"/>
    <n v="70"/>
    <n v="350"/>
    <n v="60"/>
    <n v="568"/>
    <n v="110"/>
    <n v="133"/>
    <n v="145"/>
    <x v="231"/>
    <x v="118"/>
    <n v="568"/>
    <n v="110"/>
    <n v="133"/>
    <n v="145"/>
    <n v="1"/>
    <n v="5"/>
    <n v="6"/>
    <n v="7"/>
    <n v="2"/>
    <n v="0"/>
    <n v="0"/>
    <n v="0"/>
    <n v="0"/>
    <n v="1"/>
    <n v="0"/>
    <n v="0"/>
    <x v="0"/>
    <n v="1366"/>
    <n v="227.66666666666666"/>
    <n v="71.89473684210526"/>
    <m/>
    <n v="19"/>
    <n v="145"/>
    <m/>
    <n v="5.2631578947368416"/>
    <n v="2"/>
    <n v="4"/>
    <n v="5"/>
    <s v="245"/>
    <s v="Big Spenders"/>
    <m/>
    <n v="145"/>
    <n v="0.39726027397260272"/>
    <n v="47.827586206896555"/>
    <n v="3438.5517241379312"/>
    <n v="3438.5517241379312"/>
    <n v="27.5"/>
    <d v="2014-07-21T00:00:00"/>
    <s v="Unique"/>
  </r>
  <r>
    <n v="810"/>
    <n v="1975"/>
    <s v="Graduation"/>
    <s v="Married"/>
    <n v="74190"/>
    <n v="0"/>
    <n v="1"/>
    <d v="2014-05-12T00:00:00"/>
    <n v="49"/>
    <n v="151"/>
    <n v="81"/>
    <n v="86"/>
    <n v="168"/>
    <n v="91"/>
    <n v="64"/>
    <x v="438"/>
    <x v="128"/>
    <n v="86"/>
    <n v="168"/>
    <n v="91"/>
    <n v="64"/>
    <n v="2"/>
    <n v="4"/>
    <n v="2"/>
    <n v="11"/>
    <n v="2"/>
    <n v="0"/>
    <n v="0"/>
    <n v="0"/>
    <n v="0"/>
    <n v="0"/>
    <n v="0"/>
    <n v="0"/>
    <x v="0"/>
    <n v="641"/>
    <n v="106.83333333333333"/>
    <n v="33.736842105263158"/>
    <m/>
    <n v="19"/>
    <n v="145"/>
    <m/>
    <n v="10.526315789473683"/>
    <n v="3"/>
    <n v="4"/>
    <n v="4"/>
    <s v="344"/>
    <s v="Needs Attention"/>
    <m/>
    <n v="145"/>
    <n v="0.39726027397260272"/>
    <n v="47.827586206896555"/>
    <n v="1613.5517241379312"/>
    <n v="1613.5517241379312"/>
    <n v="3363.0344827586209"/>
    <d v="2014-06-30T00:00:00"/>
    <s v="Unique"/>
  </r>
  <r>
    <n v="7264"/>
    <n v="1978"/>
    <s v="2n Cycle"/>
    <s v="Single"/>
    <n v="52195"/>
    <n v="2"/>
    <n v="1"/>
    <d v="2014-05-12T00:00:00"/>
    <n v="2"/>
    <n v="12"/>
    <n v="0"/>
    <n v="4"/>
    <n v="0"/>
    <n v="0"/>
    <n v="1"/>
    <x v="276"/>
    <x v="0"/>
    <n v="4"/>
    <s v=""/>
    <s v=""/>
    <n v="1"/>
    <n v="1"/>
    <n v="1"/>
    <n v="0"/>
    <n v="2"/>
    <n v="8"/>
    <n v="0"/>
    <n v="0"/>
    <n v="0"/>
    <n v="0"/>
    <n v="0"/>
    <n v="0"/>
    <n v="0"/>
    <x v="3"/>
    <n v="17"/>
    <n v="2.8333333333333335"/>
    <n v="4.25"/>
    <m/>
    <n v="4"/>
    <n v="145"/>
    <m/>
    <n v="25"/>
    <n v="5"/>
    <n v="1"/>
    <n v="1"/>
    <s v="511"/>
    <s v="Others"/>
    <m/>
    <n v="145"/>
    <n v="0.39726027397260272"/>
    <n v="10.068965517241379"/>
    <n v="42.793103448275858"/>
    <n v="42.793103448275865"/>
    <n v="42.793103448275865"/>
    <d v="2014-05-14T00:00:00"/>
    <s v="Unique"/>
  </r>
  <r>
    <n v="8933"/>
    <n v="1983"/>
    <s v="2n Cycle"/>
    <s v="Married"/>
    <n v="32146"/>
    <n v="1"/>
    <n v="0"/>
    <d v="2014-05-12T00:00:00"/>
    <n v="16"/>
    <n v="26"/>
    <n v="3"/>
    <n v="23"/>
    <n v="4"/>
    <n v="7"/>
    <n v="3"/>
    <x v="492"/>
    <x v="8"/>
    <n v="23"/>
    <n v="4"/>
    <n v="7"/>
    <n v="3"/>
    <n v="2"/>
    <n v="2"/>
    <n v="0"/>
    <n v="4"/>
    <n v="6"/>
    <n v="0"/>
    <n v="0"/>
    <n v="0"/>
    <n v="0"/>
    <n v="0"/>
    <n v="0"/>
    <n v="0"/>
    <x v="2"/>
    <n v="66"/>
    <n v="11"/>
    <n v="8.25"/>
    <m/>
    <n v="8"/>
    <n v="145"/>
    <m/>
    <n v="25"/>
    <n v="5"/>
    <n v="2"/>
    <n v="2"/>
    <s v="522"/>
    <s v="Others"/>
    <m/>
    <n v="145"/>
    <n v="0.39726027397260272"/>
    <n v="20.137931034482758"/>
    <n v="166.13793103448276"/>
    <n v="166.13793103448276"/>
    <n v="3720.4827586206898"/>
    <d v="2014-05-28T00:00:00"/>
    <s v="Unique"/>
  </r>
  <r>
    <n v="92"/>
    <n v="1988"/>
    <s v="Graduation"/>
    <s v="Alone"/>
    <n v="34176"/>
    <n v="1"/>
    <n v="0"/>
    <d v="2014-05-12T00:00:00"/>
    <n v="12"/>
    <n v="5"/>
    <n v="7"/>
    <n v="24"/>
    <n v="19"/>
    <n v="14"/>
    <n v="20"/>
    <x v="5"/>
    <x v="48"/>
    <n v="24"/>
    <n v="19"/>
    <n v="14"/>
    <n v="20"/>
    <n v="4"/>
    <n v="3"/>
    <n v="0"/>
    <n v="4"/>
    <n v="6"/>
    <n v="0"/>
    <n v="0"/>
    <n v="0"/>
    <n v="0"/>
    <n v="0"/>
    <n v="0"/>
    <n v="0"/>
    <x v="2"/>
    <n v="89"/>
    <n v="14.833333333333334"/>
    <n v="8.0909090909090917"/>
    <m/>
    <n v="11"/>
    <n v="145"/>
    <m/>
    <n v="36.363636363636367"/>
    <n v="5"/>
    <n v="2"/>
    <n v="2"/>
    <s v="522"/>
    <s v="Others"/>
    <m/>
    <n v="145"/>
    <n v="0.39726027397260272"/>
    <n v="27.689655172413794"/>
    <n v="224.03448275862073"/>
    <n v="224.0344827586207"/>
    <n v="224.0344827586207"/>
    <d v="2014-05-24T00:00:00"/>
    <s v="Unique"/>
  </r>
  <r>
    <n v="3312"/>
    <n v="1988"/>
    <s v="Graduation"/>
    <s v="Single"/>
    <n v="34176"/>
    <n v="1"/>
    <n v="0"/>
    <d v="2014-05-12T00:00:00"/>
    <n v="12"/>
    <n v="5"/>
    <n v="7"/>
    <n v="24"/>
    <n v="19"/>
    <n v="14"/>
    <n v="20"/>
    <x v="5"/>
    <x v="48"/>
    <n v="24"/>
    <n v="19"/>
    <n v="14"/>
    <n v="20"/>
    <n v="4"/>
    <n v="3"/>
    <n v="0"/>
    <n v="4"/>
    <n v="6"/>
    <n v="0"/>
    <n v="0"/>
    <n v="0"/>
    <n v="0"/>
    <n v="0"/>
    <n v="0"/>
    <n v="0"/>
    <x v="6"/>
    <n v="89"/>
    <n v="14.833333333333334"/>
    <n v="8.0909090909090917"/>
    <m/>
    <n v="11"/>
    <n v="145"/>
    <m/>
    <n v="36.363636363636367"/>
    <n v="5"/>
    <n v="2"/>
    <n v="2"/>
    <s v="522"/>
    <s v="Others"/>
    <m/>
    <n v="145"/>
    <n v="0.39726027397260272"/>
    <n v="27.689655172413794"/>
    <n v="224.03448275862073"/>
    <n v="224.0344827586207"/>
    <n v="166.13793103448276"/>
    <d v="2014-05-24T00:00:00"/>
    <s v="Unique"/>
  </r>
  <r>
    <n v="4149"/>
    <n v="1948"/>
    <s v="PhD"/>
    <s v="Together"/>
    <n v="76140"/>
    <n v="0"/>
    <n v="0"/>
    <d v="2014-05-13T00:00:00"/>
    <n v="57"/>
    <n v="586"/>
    <n v="66"/>
    <n v="653"/>
    <n v="17"/>
    <n v="0"/>
    <n v="26"/>
    <x v="758"/>
    <x v="101"/>
    <n v="653"/>
    <n v="17"/>
    <s v=""/>
    <n v="26"/>
    <n v="1"/>
    <n v="5"/>
    <n v="9"/>
    <n v="6"/>
    <n v="2"/>
    <n v="0"/>
    <n v="0"/>
    <n v="0"/>
    <n v="0"/>
    <n v="0"/>
    <n v="0"/>
    <n v="0"/>
    <x v="0"/>
    <n v="1348"/>
    <n v="224.66666666666666"/>
    <n v="64.19047619047619"/>
    <m/>
    <n v="21"/>
    <n v="144"/>
    <m/>
    <n v="4.7619047619047619"/>
    <n v="3"/>
    <n v="4"/>
    <n v="5"/>
    <s v="345"/>
    <s v="Big Spenders"/>
    <m/>
    <n v="144"/>
    <n v="0.39452054794520547"/>
    <n v="53.229166666666671"/>
    <n v="3416.8055555555557"/>
    <n v="3416.8055555555557"/>
    <n v="3416.8055555555557"/>
    <d v="2014-07-09T00:00:00"/>
    <s v="Unique"/>
  </r>
  <r>
    <n v="10476"/>
    <n v="1958"/>
    <s v="Graduation"/>
    <s v="Married"/>
    <n v="67267"/>
    <n v="0"/>
    <n v="1"/>
    <d v="2014-05-13T00:00:00"/>
    <n v="0"/>
    <n v="134"/>
    <n v="11"/>
    <n v="59"/>
    <n v="15"/>
    <n v="2"/>
    <n v="30"/>
    <x v="312"/>
    <x v="113"/>
    <n v="59"/>
    <n v="15"/>
    <n v="2"/>
    <n v="30"/>
    <n v="1"/>
    <n v="3"/>
    <n v="2"/>
    <n v="5"/>
    <n v="2"/>
    <n v="0"/>
    <n v="0"/>
    <n v="0"/>
    <n v="0"/>
    <n v="0"/>
    <n v="0"/>
    <n v="0"/>
    <x v="1"/>
    <n v="251"/>
    <n v="41.833333333333336"/>
    <n v="22.818181818181817"/>
    <m/>
    <n v="11"/>
    <n v="144"/>
    <m/>
    <n v="9.0909090909090917"/>
    <n v="6"/>
    <n v="2"/>
    <n v="3"/>
    <s v="623"/>
    <s v="Others"/>
    <m/>
    <n v="144"/>
    <n v="0.39452054794520547"/>
    <n v="27.881944444444446"/>
    <n v="636.21527777777783"/>
    <n v="636.21527777777783"/>
    <n v="636.21527777777783"/>
    <d v="2014-05-13T00:00:00"/>
    <s v="Unique"/>
  </r>
  <r>
    <n v="6999"/>
    <n v="1980"/>
    <s v="Master"/>
    <s v="Married"/>
    <n v="69661"/>
    <n v="0"/>
    <n v="0"/>
    <d v="2014-05-13T00:00:00"/>
    <n v="80"/>
    <n v="656"/>
    <n v="16"/>
    <n v="106"/>
    <n v="32"/>
    <n v="16"/>
    <n v="8"/>
    <x v="322"/>
    <x v="15"/>
    <n v="106"/>
    <n v="32"/>
    <n v="16"/>
    <n v="8"/>
    <n v="1"/>
    <n v="7"/>
    <n v="3"/>
    <n v="12"/>
    <n v="3"/>
    <n v="0"/>
    <n v="0"/>
    <n v="0"/>
    <n v="0"/>
    <n v="0"/>
    <n v="0"/>
    <n v="0"/>
    <x v="6"/>
    <n v="834"/>
    <n v="139"/>
    <n v="36.260869565217391"/>
    <m/>
    <n v="23"/>
    <n v="144"/>
    <m/>
    <n v="4.3478260869565215"/>
    <n v="1"/>
    <n v="5"/>
    <n v="4"/>
    <s v="154"/>
    <s v="Frequent Buyers"/>
    <m/>
    <n v="144"/>
    <n v="0.39452054794520547"/>
    <n v="58.298611111111114"/>
    <n v="2113.9583333333335"/>
    <n v="2113.9583333333335"/>
    <n v="2113.9583333333335"/>
    <d v="2014-08-01T00:00:00"/>
    <s v="Unique"/>
  </r>
  <r>
    <n v="2587"/>
    <n v="1972"/>
    <s v="PhD"/>
    <s v="Married"/>
    <n v="29791"/>
    <n v="1"/>
    <n v="0"/>
    <d v="2014-05-15T00:00:00"/>
    <n v="21"/>
    <n v="14"/>
    <n v="0"/>
    <n v="6"/>
    <n v="0"/>
    <n v="0"/>
    <n v="0"/>
    <x v="101"/>
    <x v="0"/>
    <n v="6"/>
    <s v=""/>
    <s v=""/>
    <s v=""/>
    <n v="2"/>
    <n v="2"/>
    <n v="0"/>
    <n v="3"/>
    <n v="5"/>
    <n v="0"/>
    <n v="0"/>
    <n v="0"/>
    <n v="0"/>
    <n v="0"/>
    <n v="0"/>
    <n v="0"/>
    <x v="4"/>
    <n v="20"/>
    <n v="3.3333333333333335"/>
    <n v="2.8571428571428572"/>
    <m/>
    <n v="7"/>
    <n v="142"/>
    <m/>
    <n v="28.571428571428569"/>
    <n v="4"/>
    <n v="1"/>
    <n v="1"/>
    <s v="411"/>
    <s v="Potential Loyalists"/>
    <m/>
    <n v="142"/>
    <n v="0.38904109589041097"/>
    <n v="17.992957746478872"/>
    <n v="51.408450704225352"/>
    <n v="51.408450704225352"/>
    <n v="51.408450704225352"/>
    <d v="2014-06-05T00:00:00"/>
    <s v="Unique"/>
  </r>
  <r>
    <n v="11091"/>
    <n v="1953"/>
    <s v="Graduation"/>
    <s v="Together"/>
    <n v="34587"/>
    <n v="1"/>
    <n v="1"/>
    <d v="2014-05-16T00:00:00"/>
    <n v="68"/>
    <n v="7"/>
    <n v="2"/>
    <n v="9"/>
    <n v="2"/>
    <n v="0"/>
    <n v="2"/>
    <x v="4"/>
    <x v="12"/>
    <n v="9"/>
    <n v="2"/>
    <s v=""/>
    <n v="2"/>
    <n v="2"/>
    <n v="1"/>
    <n v="0"/>
    <n v="3"/>
    <n v="4"/>
    <n v="0"/>
    <n v="0"/>
    <n v="0"/>
    <n v="0"/>
    <n v="0"/>
    <n v="0"/>
    <n v="0"/>
    <x v="5"/>
    <n v="22"/>
    <n v="3.6666666666666665"/>
    <n v="3.6666666666666665"/>
    <m/>
    <n v="6"/>
    <n v="141"/>
    <m/>
    <n v="33.333333333333329"/>
    <n v="2"/>
    <n v="1"/>
    <n v="1"/>
    <s v="211"/>
    <s v="About to Sleep"/>
    <m/>
    <n v="141"/>
    <n v="0.38630136986301372"/>
    <n v="15.531914893617021"/>
    <n v="56.950354609929072"/>
    <n v="56.950354609929072"/>
    <n v="56.950354609929072"/>
    <d v="2014-07-23T00:00:00"/>
    <s v="Unique"/>
  </r>
  <r>
    <n v="10767"/>
    <n v="1989"/>
    <s v="PhD"/>
    <s v="Together"/>
    <n v="77845"/>
    <n v="0"/>
    <n v="0"/>
    <d v="2014-05-16T00:00:00"/>
    <n v="40"/>
    <n v="760"/>
    <n v="40"/>
    <n v="480"/>
    <n v="0"/>
    <n v="40"/>
    <n v="26"/>
    <x v="656"/>
    <x v="90"/>
    <n v="480"/>
    <s v=""/>
    <n v="40"/>
    <n v="26"/>
    <n v="1"/>
    <n v="3"/>
    <n v="5"/>
    <n v="12"/>
    <n v="1"/>
    <n v="1"/>
    <n v="0"/>
    <n v="0"/>
    <n v="0"/>
    <n v="1"/>
    <n v="0"/>
    <n v="0"/>
    <x v="1"/>
    <n v="1346"/>
    <n v="224.33333333333334"/>
    <n v="64.095238095238102"/>
    <m/>
    <n v="21"/>
    <n v="141"/>
    <m/>
    <n v="4.7619047619047619"/>
    <n v="3"/>
    <n v="4"/>
    <n v="5"/>
    <s v="345"/>
    <s v="Big Spenders"/>
    <m/>
    <n v="141"/>
    <n v="0.38630136986301372"/>
    <n v="54.361702127659569"/>
    <n v="3484.3262411347519"/>
    <n v="3484.3262411347514"/>
    <n v="3484.3262411347514"/>
    <d v="2014-06-25T00:00:00"/>
    <s v="Unique"/>
  </r>
  <r>
    <n v="254"/>
    <n v="1955"/>
    <s v="Graduation"/>
    <s v="Together"/>
    <n v="53863"/>
    <n v="0"/>
    <n v="1"/>
    <d v="2014-05-17T00:00:00"/>
    <n v="4"/>
    <n v="399"/>
    <n v="4"/>
    <n v="30"/>
    <n v="6"/>
    <n v="4"/>
    <n v="30"/>
    <x v="469"/>
    <x v="16"/>
    <n v="30"/>
    <n v="6"/>
    <n v="4"/>
    <n v="30"/>
    <n v="3"/>
    <n v="7"/>
    <n v="1"/>
    <n v="7"/>
    <n v="7"/>
    <n v="0"/>
    <n v="0"/>
    <n v="0"/>
    <n v="1"/>
    <n v="0"/>
    <n v="0"/>
    <n v="0"/>
    <x v="0"/>
    <n v="473"/>
    <n v="78.833333333333329"/>
    <n v="26.277777777777779"/>
    <m/>
    <n v="18"/>
    <n v="140"/>
    <m/>
    <n v="16.666666666666664"/>
    <n v="5"/>
    <n v="4"/>
    <n v="3"/>
    <s v="543"/>
    <s v="Loyal Customers"/>
    <m/>
    <n v="140"/>
    <n v="0.38356164383561642"/>
    <n v="46.928571428571431"/>
    <n v="1233.1785714285716"/>
    <n v="1233.1785714285716"/>
    <n v="1233.1785714285716"/>
    <d v="2014-05-21T00:00:00"/>
    <s v="Unique"/>
  </r>
  <r>
    <n v="6862"/>
    <n v="1971"/>
    <s v="Graduation"/>
    <s v="Divorced"/>
    <n v="1730"/>
    <n v="0"/>
    <n v="0"/>
    <d v="2014-05-18T00:00:00"/>
    <n v="65"/>
    <n v="1"/>
    <n v="1"/>
    <n v="3"/>
    <n v="1"/>
    <n v="1"/>
    <n v="1"/>
    <x v="42"/>
    <x v="5"/>
    <n v="3"/>
    <n v="1"/>
    <n v="1"/>
    <n v="1"/>
    <n v="15"/>
    <n v="0"/>
    <n v="0"/>
    <n v="0"/>
    <n v="20"/>
    <n v="0"/>
    <n v="0"/>
    <n v="0"/>
    <n v="0"/>
    <n v="0"/>
    <n v="0"/>
    <n v="0"/>
    <x v="0"/>
    <n v="8"/>
    <n v="1.3333333333333333"/>
    <n v="0.53333333333333333"/>
    <m/>
    <n v="15"/>
    <n v="139"/>
    <m/>
    <n v="100"/>
    <n v="2"/>
    <n v="3"/>
    <n v="1"/>
    <s v="231"/>
    <s v="About to Sleep"/>
    <m/>
    <n v="139"/>
    <n v="0.38082191780821917"/>
    <n v="39.388489208633096"/>
    <n v="21.007194244604317"/>
    <n v="21.007194244604317"/>
    <n v="21.007194244604317"/>
    <d v="2014-07-22T00:00:00"/>
    <s v="Unique"/>
  </r>
  <r>
    <n v="10084"/>
    <n v="1972"/>
    <s v="Graduation"/>
    <s v="Married"/>
    <n v="24434"/>
    <n v="2"/>
    <n v="0"/>
    <d v="2014-05-18T00:00:00"/>
    <n v="9"/>
    <n v="3"/>
    <n v="2"/>
    <n v="8"/>
    <n v="20"/>
    <n v="0"/>
    <n v="17"/>
    <x v="13"/>
    <x v="12"/>
    <n v="8"/>
    <n v="20"/>
    <s v=""/>
    <n v="17"/>
    <n v="2"/>
    <n v="2"/>
    <n v="1"/>
    <n v="2"/>
    <n v="7"/>
    <n v="0"/>
    <n v="0"/>
    <n v="0"/>
    <n v="0"/>
    <n v="0"/>
    <n v="0"/>
    <n v="0"/>
    <x v="6"/>
    <n v="50"/>
    <n v="8.3333333333333339"/>
    <n v="7.1428571428571432"/>
    <m/>
    <n v="7"/>
    <n v="139"/>
    <m/>
    <n v="28.571428571428569"/>
    <n v="5"/>
    <n v="1"/>
    <n v="1"/>
    <s v="511"/>
    <s v="Others"/>
    <m/>
    <n v="139"/>
    <n v="0.38082191780821917"/>
    <n v="18.381294964028779"/>
    <n v="131.294964028777"/>
    <n v="131.29496402877697"/>
    <n v="131.29496402877697"/>
    <d v="2014-05-27T00:00:00"/>
    <s v="Unique"/>
  </r>
  <r>
    <n v="8931"/>
    <n v="1986"/>
    <s v="Graduation"/>
    <s v="Together"/>
    <n v="83033"/>
    <n v="1"/>
    <n v="0"/>
    <d v="2014-05-18T00:00:00"/>
    <n v="82"/>
    <n v="812"/>
    <n v="99"/>
    <n v="431"/>
    <n v="237"/>
    <n v="149"/>
    <n v="33"/>
    <x v="759"/>
    <x v="152"/>
    <n v="431"/>
    <n v="237"/>
    <n v="149"/>
    <n v="33"/>
    <n v="1"/>
    <n v="11"/>
    <n v="4"/>
    <n v="10"/>
    <n v="5"/>
    <n v="1"/>
    <n v="0"/>
    <n v="0"/>
    <n v="0"/>
    <n v="0"/>
    <n v="0"/>
    <n v="0"/>
    <x v="3"/>
    <n v="1761"/>
    <n v="293.5"/>
    <n v="67.730769230769226"/>
    <m/>
    <n v="26"/>
    <n v="139"/>
    <m/>
    <n v="3.8461538461538463"/>
    <n v="1"/>
    <n v="5"/>
    <n v="5"/>
    <s v="155"/>
    <s v="Frequent Buyers"/>
    <m/>
    <n v="139"/>
    <n v="0.38082191780821917"/>
    <n v="68.273381294964025"/>
    <n v="4624.2086330935244"/>
    <n v="4624.2086330935253"/>
    <n v="4624.2086330935253"/>
    <d v="2014-08-08T00:00:00"/>
    <s v="Unique"/>
  </r>
  <r>
    <n v="940"/>
    <n v="1987"/>
    <s v="Graduation"/>
    <s v="Single"/>
    <n v="57100"/>
    <n v="1"/>
    <n v="0"/>
    <d v="2014-05-18T00:00:00"/>
    <n v="9"/>
    <n v="158"/>
    <n v="11"/>
    <n v="99"/>
    <n v="15"/>
    <n v="11"/>
    <n v="17"/>
    <x v="116"/>
    <x v="113"/>
    <n v="99"/>
    <n v="15"/>
    <n v="11"/>
    <n v="17"/>
    <n v="2"/>
    <n v="3"/>
    <n v="2"/>
    <n v="7"/>
    <n v="3"/>
    <n v="0"/>
    <n v="0"/>
    <n v="0"/>
    <n v="0"/>
    <n v="0"/>
    <n v="0"/>
    <n v="0"/>
    <x v="3"/>
    <n v="311"/>
    <n v="51.833333333333336"/>
    <n v="22.214285714285715"/>
    <m/>
    <n v="14"/>
    <n v="139"/>
    <m/>
    <n v="14.285714285714285"/>
    <n v="5"/>
    <n v="3"/>
    <n v="3"/>
    <s v="533"/>
    <s v="Loyal Customers"/>
    <m/>
    <n v="139"/>
    <n v="0.38082191780821917"/>
    <n v="36.762589928057558"/>
    <n v="816.65467625899294"/>
    <n v="816.65467625899282"/>
    <n v="816.65467625899282"/>
    <d v="2014-05-27T00:00:00"/>
    <s v="Unique"/>
  </r>
  <r>
    <n v="9081"/>
    <n v="1988"/>
    <s v="Graduation"/>
    <s v="Single"/>
    <n v="20518"/>
    <n v="1"/>
    <n v="0"/>
    <d v="2014-05-18T00:00:00"/>
    <n v="58"/>
    <n v="4"/>
    <n v="1"/>
    <n v="6"/>
    <n v="4"/>
    <n v="1"/>
    <n v="9"/>
    <x v="198"/>
    <x v="5"/>
    <n v="6"/>
    <n v="4"/>
    <n v="1"/>
    <n v="9"/>
    <n v="1"/>
    <n v="1"/>
    <n v="1"/>
    <n v="2"/>
    <n v="5"/>
    <n v="0"/>
    <n v="0"/>
    <n v="0"/>
    <n v="0"/>
    <n v="0"/>
    <n v="0"/>
    <n v="0"/>
    <x v="0"/>
    <n v="25"/>
    <n v="4.166666666666667"/>
    <n v="5"/>
    <m/>
    <n v="5"/>
    <n v="139"/>
    <m/>
    <n v="20"/>
    <n v="3"/>
    <n v="1"/>
    <n v="1"/>
    <s v="311"/>
    <s v="Needs Attention"/>
    <m/>
    <n v="139"/>
    <n v="0.38082191780821917"/>
    <n v="13.129496402877699"/>
    <n v="65.647482014388487"/>
    <n v="65.647482014388487"/>
    <n v="65.647482014388487"/>
    <d v="2014-07-15T00:00:00"/>
    <s v="Unique"/>
  </r>
  <r>
    <n v="7660"/>
    <n v="1973"/>
    <s v="PhD"/>
    <s v="Alone"/>
    <n v="35860"/>
    <n v="1"/>
    <n v="1"/>
    <d v="2014-05-19T00:00:00"/>
    <n v="37"/>
    <n v="15"/>
    <n v="0"/>
    <n v="8"/>
    <n v="4"/>
    <n v="2"/>
    <n v="20"/>
    <x v="301"/>
    <x v="0"/>
    <n v="8"/>
    <n v="4"/>
    <n v="2"/>
    <n v="20"/>
    <n v="2"/>
    <n v="1"/>
    <n v="1"/>
    <n v="2"/>
    <n v="5"/>
    <n v="0"/>
    <n v="0"/>
    <n v="1"/>
    <n v="0"/>
    <n v="0"/>
    <n v="1"/>
    <n v="0"/>
    <x v="2"/>
    <n v="49"/>
    <n v="8.1666666666666661"/>
    <n v="8.1666666666666661"/>
    <m/>
    <n v="6"/>
    <n v="138"/>
    <m/>
    <n v="33.333333333333329"/>
    <n v="4"/>
    <n v="1"/>
    <n v="1"/>
    <s v="411"/>
    <s v="Potential Loyalists"/>
    <m/>
    <n v="138"/>
    <n v="0.37808219178082192"/>
    <n v="15.869565217391305"/>
    <n v="129.60144927536231"/>
    <n v="129.60144927536231"/>
    <n v="129.60144927536231"/>
    <d v="2014-06-25T00:00:00"/>
    <s v="Unique"/>
  </r>
  <r>
    <n v="1626"/>
    <n v="1973"/>
    <s v="PhD"/>
    <s v="Divorced"/>
    <n v="35860"/>
    <n v="1"/>
    <n v="1"/>
    <d v="2014-05-19T00:00:00"/>
    <n v="37"/>
    <n v="15"/>
    <n v="0"/>
    <n v="8"/>
    <n v="4"/>
    <n v="2"/>
    <n v="20"/>
    <x v="301"/>
    <x v="0"/>
    <n v="8"/>
    <n v="4"/>
    <n v="2"/>
    <n v="20"/>
    <n v="2"/>
    <n v="1"/>
    <n v="1"/>
    <n v="2"/>
    <n v="5"/>
    <n v="0"/>
    <n v="0"/>
    <n v="1"/>
    <n v="0"/>
    <n v="0"/>
    <n v="1"/>
    <n v="0"/>
    <x v="3"/>
    <n v="49"/>
    <n v="8.1666666666666661"/>
    <n v="8.1666666666666661"/>
    <m/>
    <n v="6"/>
    <n v="138"/>
    <m/>
    <n v="33.333333333333329"/>
    <n v="4"/>
    <n v="1"/>
    <n v="1"/>
    <s v="411"/>
    <s v="Potential Loyalists"/>
    <m/>
    <n v="138"/>
    <n v="0.37808219178082192"/>
    <n v="15.869565217391305"/>
    <n v="129.60144927536231"/>
    <n v="129.60144927536231"/>
    <n v="129.60144927536231"/>
    <d v="2014-06-25T00:00:00"/>
    <s v="Unique"/>
  </r>
  <r>
    <n v="2055"/>
    <n v="1973"/>
    <s v="PhD"/>
    <s v="Divorced"/>
    <n v="35860"/>
    <n v="1"/>
    <n v="1"/>
    <d v="2014-05-19T00:00:00"/>
    <n v="37"/>
    <n v="15"/>
    <n v="0"/>
    <n v="8"/>
    <n v="4"/>
    <n v="2"/>
    <n v="20"/>
    <x v="301"/>
    <x v="0"/>
    <n v="8"/>
    <n v="4"/>
    <n v="2"/>
    <n v="20"/>
    <n v="2"/>
    <n v="1"/>
    <n v="1"/>
    <n v="2"/>
    <n v="5"/>
    <n v="0"/>
    <n v="0"/>
    <n v="1"/>
    <n v="0"/>
    <n v="0"/>
    <n v="0"/>
    <n v="0"/>
    <x v="0"/>
    <n v="49"/>
    <n v="8.1666666666666661"/>
    <n v="8.1666666666666661"/>
    <m/>
    <n v="6"/>
    <n v="138"/>
    <m/>
    <n v="33.333333333333329"/>
    <n v="4"/>
    <n v="1"/>
    <n v="1"/>
    <s v="411"/>
    <s v="Potential Loyalists"/>
    <m/>
    <n v="138"/>
    <n v="0.37808219178082192"/>
    <n v="15.869565217391305"/>
    <n v="129.60144927536231"/>
    <n v="129.60144927536231"/>
    <n v="129.60144927536231"/>
    <d v="2014-06-25T00:00:00"/>
    <s v="Unique"/>
  </r>
  <r>
    <n v="5107"/>
    <n v="1973"/>
    <s v="PhD"/>
    <s v="Divorced"/>
    <n v="35860"/>
    <n v="1"/>
    <n v="1"/>
    <d v="2014-05-19T00:00:00"/>
    <n v="37"/>
    <n v="15"/>
    <n v="0"/>
    <n v="8"/>
    <n v="4"/>
    <n v="2"/>
    <n v="20"/>
    <x v="301"/>
    <x v="0"/>
    <n v="8"/>
    <n v="4"/>
    <n v="2"/>
    <n v="20"/>
    <n v="2"/>
    <n v="1"/>
    <n v="1"/>
    <n v="2"/>
    <n v="5"/>
    <n v="0"/>
    <n v="0"/>
    <n v="1"/>
    <n v="0"/>
    <n v="0"/>
    <n v="0"/>
    <n v="0"/>
    <x v="0"/>
    <n v="49"/>
    <n v="8.1666666666666661"/>
    <n v="8.1666666666666661"/>
    <m/>
    <n v="6"/>
    <n v="138"/>
    <m/>
    <n v="33.333333333333329"/>
    <n v="4"/>
    <n v="1"/>
    <n v="1"/>
    <s v="411"/>
    <s v="Potential Loyalists"/>
    <m/>
    <n v="138"/>
    <n v="0.37808219178082192"/>
    <n v="15.869565217391305"/>
    <n v="129.60144927536231"/>
    <n v="129.60144927536231"/>
    <n v="129.60144927536231"/>
    <d v="2014-06-25T00:00:00"/>
    <s v="Unique"/>
  </r>
  <r>
    <n v="7679"/>
    <n v="1985"/>
    <s v="PhD"/>
    <s v="Single"/>
    <n v="30298"/>
    <n v="0"/>
    <n v="0"/>
    <d v="2014-05-19T00:00:00"/>
    <n v="48"/>
    <n v="6"/>
    <n v="3"/>
    <n v="12"/>
    <n v="6"/>
    <n v="1"/>
    <n v="0"/>
    <x v="167"/>
    <x v="8"/>
    <n v="12"/>
    <n v="6"/>
    <n v="1"/>
    <s v=""/>
    <n v="1"/>
    <n v="1"/>
    <n v="1"/>
    <n v="3"/>
    <n v="3"/>
    <n v="0"/>
    <n v="0"/>
    <n v="0"/>
    <n v="0"/>
    <n v="0"/>
    <n v="0"/>
    <n v="0"/>
    <x v="0"/>
    <n v="28"/>
    <n v="4.666666666666667"/>
    <n v="4.666666666666667"/>
    <m/>
    <n v="6"/>
    <n v="138"/>
    <m/>
    <n v="16.666666666666664"/>
    <n v="3"/>
    <n v="1"/>
    <n v="1"/>
    <s v="311"/>
    <s v="Needs Attention"/>
    <m/>
    <n v="138"/>
    <n v="0.37808219178082192"/>
    <n v="15.869565217391305"/>
    <n v="74.057971014492765"/>
    <n v="74.05797101449275"/>
    <n v="74.05797101449275"/>
    <d v="2014-07-06T00:00:00"/>
    <s v="Unique"/>
  </r>
  <r>
    <n v="716"/>
    <n v="1949"/>
    <s v="PhD"/>
    <s v="Together"/>
    <n v="67911"/>
    <n v="0"/>
    <n v="1"/>
    <d v="2014-05-22T00:00:00"/>
    <n v="63"/>
    <n v="529"/>
    <n v="0"/>
    <n v="356"/>
    <n v="63"/>
    <n v="28"/>
    <n v="0"/>
    <x v="760"/>
    <x v="0"/>
    <n v="356"/>
    <n v="63"/>
    <n v="28"/>
    <s v=""/>
    <n v="3"/>
    <n v="6"/>
    <n v="7"/>
    <n v="11"/>
    <n v="3"/>
    <n v="0"/>
    <n v="0"/>
    <n v="0"/>
    <n v="0"/>
    <n v="0"/>
    <n v="0"/>
    <n v="0"/>
    <x v="0"/>
    <n v="976"/>
    <n v="162.66666666666666"/>
    <n v="36.148148148148145"/>
    <m/>
    <n v="27"/>
    <n v="135"/>
    <m/>
    <n v="11.111111111111111"/>
    <n v="2"/>
    <n v="5"/>
    <n v="4"/>
    <s v="254"/>
    <s v="Frequent Buyers"/>
    <m/>
    <n v="135"/>
    <n v="0.36986301369863012"/>
    <n v="73"/>
    <n v="2638.8148148148148"/>
    <n v="2638.8148148148148"/>
    <n v="2638.8148148148148"/>
    <d v="2014-07-24T00:00:00"/>
    <s v="Unique"/>
  </r>
  <r>
    <n v="6544"/>
    <n v="1949"/>
    <s v="PhD"/>
    <s v="Together"/>
    <n v="67911"/>
    <n v="0"/>
    <n v="1"/>
    <d v="2014-05-22T00:00:00"/>
    <n v="63"/>
    <n v="529"/>
    <n v="0"/>
    <n v="356"/>
    <n v="63"/>
    <n v="28"/>
    <n v="0"/>
    <x v="760"/>
    <x v="0"/>
    <n v="356"/>
    <n v="63"/>
    <n v="28"/>
    <s v=""/>
    <n v="3"/>
    <n v="6"/>
    <n v="7"/>
    <n v="11"/>
    <n v="3"/>
    <n v="0"/>
    <n v="0"/>
    <n v="0"/>
    <n v="0"/>
    <n v="0"/>
    <n v="0"/>
    <n v="0"/>
    <x v="5"/>
    <n v="976"/>
    <n v="162.66666666666666"/>
    <n v="36.148148148148145"/>
    <m/>
    <n v="27"/>
    <n v="135"/>
    <m/>
    <n v="11.111111111111111"/>
    <n v="2"/>
    <n v="5"/>
    <n v="4"/>
    <s v="254"/>
    <s v="Frequent Buyers"/>
    <m/>
    <n v="135"/>
    <n v="0.36986301369863012"/>
    <n v="73"/>
    <n v="2638.8148148148148"/>
    <n v="2638.8148148148148"/>
    <n v="2638.8148148148148"/>
    <d v="2014-07-24T00:00:00"/>
    <s v="Unique"/>
  </r>
  <r>
    <n v="4508"/>
    <n v="1952"/>
    <s v="Graduation"/>
    <s v="Single"/>
    <n v="75127"/>
    <n v="0"/>
    <n v="0"/>
    <d v="2014-05-22T00:00:00"/>
    <n v="92"/>
    <n v="203"/>
    <n v="35"/>
    <n v="305"/>
    <n v="46"/>
    <n v="17"/>
    <n v="227"/>
    <x v="238"/>
    <x v="68"/>
    <n v="305"/>
    <n v="46"/>
    <n v="17"/>
    <n v="227"/>
    <n v="1"/>
    <n v="2"/>
    <n v="11"/>
    <n v="5"/>
    <n v="1"/>
    <n v="0"/>
    <n v="0"/>
    <n v="0"/>
    <n v="0"/>
    <n v="0"/>
    <n v="0"/>
    <n v="0"/>
    <x v="5"/>
    <n v="833"/>
    <n v="138.83333333333334"/>
    <n v="43.842105263157897"/>
    <m/>
    <n v="19"/>
    <n v="135"/>
    <m/>
    <n v="5.2631578947368416"/>
    <n v="1"/>
    <n v="4"/>
    <n v="4"/>
    <s v="144"/>
    <s v="Lost"/>
    <m/>
    <n v="135"/>
    <n v="0.36986301369863012"/>
    <n v="51.370370370370374"/>
    <n v="2252.1851851851857"/>
    <n v="2252.1851851851852"/>
    <n v="2252.1851851851852"/>
    <d v="2014-08-22T00:00:00"/>
    <s v="Unique"/>
  </r>
  <r>
    <n v="4843"/>
    <n v="1952"/>
    <s v="Graduation"/>
    <s v="Single"/>
    <n v="75127"/>
    <n v="0"/>
    <n v="0"/>
    <d v="2014-05-22T00:00:00"/>
    <n v="92"/>
    <n v="203"/>
    <n v="35"/>
    <n v="305"/>
    <n v="46"/>
    <n v="17"/>
    <n v="227"/>
    <x v="238"/>
    <x v="68"/>
    <n v="305"/>
    <n v="46"/>
    <n v="17"/>
    <n v="227"/>
    <n v="1"/>
    <n v="2"/>
    <n v="11"/>
    <n v="5"/>
    <n v="1"/>
    <n v="0"/>
    <n v="0"/>
    <n v="0"/>
    <n v="0"/>
    <n v="0"/>
    <n v="0"/>
    <n v="0"/>
    <x v="3"/>
    <n v="833"/>
    <n v="138.83333333333334"/>
    <n v="43.842105263157897"/>
    <m/>
    <n v="19"/>
    <n v="135"/>
    <m/>
    <n v="5.2631578947368416"/>
    <n v="1"/>
    <n v="4"/>
    <n v="4"/>
    <s v="144"/>
    <s v="Lost"/>
    <m/>
    <n v="135"/>
    <n v="0.36986301369863012"/>
    <n v="51.370370370370374"/>
    <n v="2252.1851851851857"/>
    <n v="2252.1851851851852"/>
    <n v="2252.1851851851852"/>
    <d v="2014-08-22T00:00:00"/>
    <s v="Unique"/>
  </r>
  <r>
    <n v="6961"/>
    <n v="1974"/>
    <s v="Graduation"/>
    <s v="Married"/>
    <n v="26751"/>
    <n v="2"/>
    <n v="0"/>
    <d v="2014-05-22T00:00:00"/>
    <n v="26"/>
    <n v="1"/>
    <n v="1"/>
    <n v="5"/>
    <n v="0"/>
    <n v="3"/>
    <n v="1"/>
    <x v="42"/>
    <x v="5"/>
    <n v="5"/>
    <s v=""/>
    <n v="3"/>
    <n v="1"/>
    <n v="1"/>
    <n v="1"/>
    <n v="0"/>
    <n v="2"/>
    <n v="8"/>
    <n v="0"/>
    <n v="0"/>
    <n v="0"/>
    <n v="0"/>
    <n v="0"/>
    <n v="0"/>
    <n v="0"/>
    <x v="0"/>
    <n v="11"/>
    <n v="1.8333333333333333"/>
    <n v="2.75"/>
    <m/>
    <n v="4"/>
    <n v="135"/>
    <m/>
    <n v="25"/>
    <n v="4"/>
    <n v="1"/>
    <n v="1"/>
    <s v="411"/>
    <s v="Potential Loyalists"/>
    <m/>
    <n v="135"/>
    <n v="0.36986301369863012"/>
    <n v="10.814814814814815"/>
    <n v="29.74074074074074"/>
    <n v="29.740740740740744"/>
    <n v="29.740740740740744"/>
    <d v="2014-06-17T00:00:00"/>
    <s v="Unique"/>
  </r>
  <r>
    <n v="8663"/>
    <n v="1974"/>
    <s v="Graduation"/>
    <s v="Divorced"/>
    <n v="39996"/>
    <n v="1"/>
    <n v="1"/>
    <d v="2014-05-22T00:00:00"/>
    <n v="85"/>
    <n v="11"/>
    <n v="0"/>
    <n v="3"/>
    <n v="0"/>
    <n v="0"/>
    <n v="1"/>
    <x v="138"/>
    <x v="0"/>
    <n v="3"/>
    <s v=""/>
    <s v=""/>
    <n v="1"/>
    <n v="1"/>
    <n v="1"/>
    <n v="0"/>
    <n v="2"/>
    <n v="6"/>
    <n v="0"/>
    <n v="0"/>
    <n v="0"/>
    <n v="0"/>
    <n v="0"/>
    <n v="0"/>
    <n v="0"/>
    <x v="4"/>
    <n v="15"/>
    <n v="2.5"/>
    <n v="3.75"/>
    <m/>
    <n v="4"/>
    <n v="135"/>
    <m/>
    <n v="25"/>
    <n v="1"/>
    <n v="1"/>
    <n v="1"/>
    <s v="111"/>
    <s v="Lost"/>
    <m/>
    <n v="135"/>
    <n v="0.36986301369863012"/>
    <n v="10.814814814814815"/>
    <n v="40.555555555555557"/>
    <n v="40.555555555555557"/>
    <n v="40.555555555555557"/>
    <d v="2014-08-15T00:00:00"/>
    <s v="Unique"/>
  </r>
  <r>
    <n v="7516"/>
    <n v="1983"/>
    <s v="Graduation"/>
    <s v="Married"/>
    <n v="30096"/>
    <n v="1"/>
    <n v="0"/>
    <d v="2014-05-22T00:00:00"/>
    <n v="30"/>
    <n v="5"/>
    <n v="3"/>
    <n v="11"/>
    <n v="12"/>
    <n v="5"/>
    <n v="9"/>
    <x v="5"/>
    <x v="8"/>
    <n v="11"/>
    <n v="12"/>
    <n v="5"/>
    <n v="9"/>
    <n v="1"/>
    <n v="2"/>
    <n v="0"/>
    <n v="3"/>
    <n v="6"/>
    <n v="0"/>
    <n v="0"/>
    <n v="0"/>
    <n v="0"/>
    <n v="0"/>
    <n v="0"/>
    <n v="0"/>
    <x v="5"/>
    <n v="45"/>
    <n v="7.5"/>
    <n v="7.5"/>
    <m/>
    <n v="6"/>
    <n v="135"/>
    <m/>
    <n v="16.666666666666664"/>
    <n v="4"/>
    <n v="1"/>
    <n v="1"/>
    <s v="411"/>
    <s v="Potential Loyalists"/>
    <m/>
    <n v="135"/>
    <n v="0.36986301369863012"/>
    <n v="16.222222222222221"/>
    <n v="121.66666666666666"/>
    <n v="121.66666666666667"/>
    <n v="121.66666666666667"/>
    <d v="2014-06-21T00:00:00"/>
    <s v="Unique"/>
  </r>
  <r>
    <n v="3129"/>
    <n v="1983"/>
    <s v="Graduation"/>
    <s v="Married"/>
    <n v="30096"/>
    <n v="1"/>
    <n v="0"/>
    <d v="2014-05-22T00:00:00"/>
    <n v="30"/>
    <n v="5"/>
    <n v="3"/>
    <n v="11"/>
    <n v="12"/>
    <n v="5"/>
    <n v="9"/>
    <x v="5"/>
    <x v="8"/>
    <n v="11"/>
    <n v="12"/>
    <n v="5"/>
    <n v="9"/>
    <n v="1"/>
    <n v="2"/>
    <n v="0"/>
    <n v="3"/>
    <n v="6"/>
    <n v="0"/>
    <n v="0"/>
    <n v="0"/>
    <n v="0"/>
    <n v="0"/>
    <n v="0"/>
    <n v="0"/>
    <x v="0"/>
    <n v="45"/>
    <n v="7.5"/>
    <n v="7.5"/>
    <m/>
    <n v="6"/>
    <n v="135"/>
    <m/>
    <n v="16.666666666666664"/>
    <n v="4"/>
    <n v="1"/>
    <n v="1"/>
    <s v="411"/>
    <s v="Potential Loyalists"/>
    <m/>
    <n v="135"/>
    <n v="0.36986301369863012"/>
    <n v="16.222222222222221"/>
    <n v="121.66666666666666"/>
    <n v="121.66666666666667"/>
    <n v="121.66666666666667"/>
    <d v="2014-06-21T00:00:00"/>
    <s v="Unique"/>
  </r>
  <r>
    <n v="6864"/>
    <n v="1989"/>
    <s v="Master"/>
    <s v="Divorced"/>
    <n v="10979"/>
    <n v="0"/>
    <n v="0"/>
    <d v="2014-05-22T00:00:00"/>
    <n v="34"/>
    <n v="8"/>
    <n v="4"/>
    <n v="10"/>
    <n v="2"/>
    <n v="2"/>
    <n v="4"/>
    <x v="76"/>
    <x v="16"/>
    <n v="10"/>
    <n v="2"/>
    <n v="2"/>
    <n v="4"/>
    <n v="2"/>
    <n v="3"/>
    <n v="0"/>
    <n v="3"/>
    <n v="5"/>
    <n v="0"/>
    <n v="0"/>
    <n v="0"/>
    <n v="0"/>
    <n v="0"/>
    <n v="0"/>
    <n v="0"/>
    <x v="4"/>
    <n v="30"/>
    <n v="5"/>
    <n v="3.75"/>
    <m/>
    <n v="8"/>
    <n v="135"/>
    <m/>
    <n v="25"/>
    <n v="4"/>
    <n v="2"/>
    <n v="1"/>
    <s v="421"/>
    <s v="Potential Loyalists"/>
    <m/>
    <n v="135"/>
    <n v="0.36986301369863012"/>
    <n v="21.62962962962963"/>
    <n v="81.111111111111114"/>
    <n v="81.111111111111114"/>
    <n v="81.111111111111114"/>
    <d v="2014-06-25T00:00:00"/>
    <s v="Unique"/>
  </r>
  <r>
    <n v="10617"/>
    <n v="1989"/>
    <s v="Master"/>
    <s v="Divorced"/>
    <n v="10979"/>
    <n v="0"/>
    <n v="0"/>
    <d v="2014-05-22T00:00:00"/>
    <n v="34"/>
    <n v="8"/>
    <n v="4"/>
    <n v="10"/>
    <n v="2"/>
    <n v="2"/>
    <n v="4"/>
    <x v="76"/>
    <x v="16"/>
    <n v="10"/>
    <n v="2"/>
    <n v="2"/>
    <n v="4"/>
    <n v="2"/>
    <n v="3"/>
    <n v="0"/>
    <n v="3"/>
    <n v="5"/>
    <n v="0"/>
    <n v="0"/>
    <n v="0"/>
    <n v="0"/>
    <n v="0"/>
    <n v="0"/>
    <n v="0"/>
    <x v="0"/>
    <n v="30"/>
    <n v="5"/>
    <n v="3.75"/>
    <m/>
    <n v="8"/>
    <n v="135"/>
    <m/>
    <n v="25"/>
    <n v="4"/>
    <n v="2"/>
    <n v="1"/>
    <s v="421"/>
    <s v="Potential Loyalists"/>
    <m/>
    <n v="135"/>
    <n v="0.36986301369863012"/>
    <n v="21.62962962962963"/>
    <n v="81.111111111111114"/>
    <n v="81.111111111111114"/>
    <n v="81.111111111111114"/>
    <d v="2014-06-25T00:00:00"/>
    <s v="Unique"/>
  </r>
  <r>
    <n v="4998"/>
    <n v="1962"/>
    <s v="Graduation"/>
    <s v="Together"/>
    <n v="76081"/>
    <n v="0"/>
    <n v="0"/>
    <d v="2014-05-23T00:00:00"/>
    <n v="85"/>
    <n v="292"/>
    <n v="30"/>
    <n v="415"/>
    <n v="63"/>
    <n v="33"/>
    <n v="200"/>
    <x v="632"/>
    <x v="78"/>
    <n v="415"/>
    <n v="63"/>
    <n v="33"/>
    <n v="200"/>
    <n v="1"/>
    <n v="4"/>
    <n v="5"/>
    <n v="4"/>
    <n v="2"/>
    <n v="1"/>
    <n v="0"/>
    <n v="0"/>
    <n v="0"/>
    <n v="0"/>
    <n v="0"/>
    <n v="0"/>
    <x v="0"/>
    <n v="1033"/>
    <n v="172.16666666666666"/>
    <n v="73.785714285714292"/>
    <m/>
    <n v="14"/>
    <n v="134"/>
    <m/>
    <n v="7.1428571428571423"/>
    <n v="1"/>
    <n v="3"/>
    <n v="4"/>
    <s v="134"/>
    <s v="Lost"/>
    <m/>
    <n v="134"/>
    <n v="0.36712328767123287"/>
    <n v="38.134328358208954"/>
    <n v="2813.7686567164183"/>
    <n v="2813.7686567164178"/>
    <n v="2813.7686567164178"/>
    <d v="2014-08-16T00:00:00"/>
    <s v="Unique"/>
  </r>
  <r>
    <n v="7321"/>
    <n v="1962"/>
    <s v="Graduation"/>
    <s v="Together"/>
    <n v="76081"/>
    <n v="0"/>
    <n v="0"/>
    <d v="2014-05-23T00:00:00"/>
    <n v="85"/>
    <n v="292"/>
    <n v="30"/>
    <n v="415"/>
    <n v="63"/>
    <n v="33"/>
    <n v="200"/>
    <x v="632"/>
    <x v="78"/>
    <n v="415"/>
    <n v="63"/>
    <n v="33"/>
    <n v="200"/>
    <n v="1"/>
    <n v="4"/>
    <n v="5"/>
    <n v="4"/>
    <n v="2"/>
    <n v="1"/>
    <n v="0"/>
    <n v="0"/>
    <n v="0"/>
    <n v="0"/>
    <n v="0"/>
    <n v="0"/>
    <x v="6"/>
    <n v="1033"/>
    <n v="172.16666666666666"/>
    <n v="73.785714285714292"/>
    <m/>
    <n v="14"/>
    <n v="134"/>
    <m/>
    <n v="7.1428571428571423"/>
    <n v="1"/>
    <n v="3"/>
    <n v="4"/>
    <s v="134"/>
    <s v="Lost"/>
    <m/>
    <n v="134"/>
    <n v="0.36712328767123287"/>
    <n v="38.134328358208954"/>
    <n v="2813.7686567164183"/>
    <n v="2813.7686567164178"/>
    <n v="2813.7686567164178"/>
    <d v="2014-08-16T00:00:00"/>
    <s v="Unique"/>
  </r>
  <r>
    <n v="4394"/>
    <n v="1965"/>
    <s v="PhD"/>
    <s v="Married"/>
    <n v="81051"/>
    <n v="0"/>
    <n v="0"/>
    <d v="2014-05-23T00:00:00"/>
    <n v="43"/>
    <n v="1142"/>
    <n v="29"/>
    <n v="249"/>
    <n v="38"/>
    <n v="29"/>
    <n v="14"/>
    <x v="673"/>
    <x v="86"/>
    <n v="249"/>
    <n v="38"/>
    <n v="29"/>
    <n v="14"/>
    <n v="1"/>
    <n v="5"/>
    <n v="5"/>
    <n v="12"/>
    <n v="2"/>
    <n v="0"/>
    <n v="0"/>
    <n v="0"/>
    <n v="1"/>
    <n v="1"/>
    <n v="0"/>
    <n v="0"/>
    <x v="0"/>
    <n v="1501"/>
    <n v="250.16666666666666"/>
    <n v="65.260869565217391"/>
    <m/>
    <n v="23"/>
    <n v="134"/>
    <m/>
    <n v="4.3478260869565215"/>
    <n v="3"/>
    <n v="5"/>
    <n v="5"/>
    <s v="355"/>
    <s v="Frequent Buyers"/>
    <m/>
    <n v="134"/>
    <n v="0.36712328767123287"/>
    <n v="62.649253731343286"/>
    <n v="4088.5447761194032"/>
    <n v="4088.5447761194032"/>
    <n v="4088.5447761194032"/>
    <d v="2014-07-05T00:00:00"/>
    <s v="Unique"/>
  </r>
  <r>
    <n v="10854"/>
    <n v="1970"/>
    <s v="PhD"/>
    <s v="Married"/>
    <n v="38853"/>
    <n v="1"/>
    <n v="1"/>
    <d v="2014-05-23T00:00:00"/>
    <n v="90"/>
    <n v="29"/>
    <n v="0"/>
    <n v="14"/>
    <n v="0"/>
    <n v="0"/>
    <n v="2"/>
    <x v="17"/>
    <x v="0"/>
    <n v="14"/>
    <s v=""/>
    <s v=""/>
    <n v="2"/>
    <n v="2"/>
    <n v="2"/>
    <n v="0"/>
    <n v="3"/>
    <n v="7"/>
    <n v="0"/>
    <n v="0"/>
    <n v="0"/>
    <n v="0"/>
    <n v="0"/>
    <n v="0"/>
    <n v="0"/>
    <x v="6"/>
    <n v="45"/>
    <n v="7.5"/>
    <n v="6.4285714285714288"/>
    <m/>
    <n v="7"/>
    <n v="134"/>
    <m/>
    <n v="28.571428571428569"/>
    <n v="1"/>
    <n v="1"/>
    <n v="1"/>
    <s v="111"/>
    <s v="Lost"/>
    <m/>
    <n v="134"/>
    <n v="0.36712328767123287"/>
    <n v="19.067164179104477"/>
    <n v="122.57462686567165"/>
    <n v="122.57462686567165"/>
    <n v="122.57462686567165"/>
    <d v="2014-08-21T00:00:00"/>
    <s v="Unique"/>
  </r>
  <r>
    <n v="5512"/>
    <n v="1977"/>
    <s v="Master"/>
    <s v="Married"/>
    <n v="55842"/>
    <n v="0"/>
    <n v="1"/>
    <d v="2014-05-23T00:00:00"/>
    <n v="19"/>
    <n v="451"/>
    <n v="0"/>
    <n v="39"/>
    <n v="0"/>
    <n v="4"/>
    <n v="24"/>
    <x v="761"/>
    <x v="0"/>
    <n v="39"/>
    <s v=""/>
    <n v="4"/>
    <n v="24"/>
    <n v="1"/>
    <n v="7"/>
    <n v="1"/>
    <n v="8"/>
    <n v="5"/>
    <n v="0"/>
    <n v="0"/>
    <n v="0"/>
    <n v="0"/>
    <n v="0"/>
    <n v="0"/>
    <n v="0"/>
    <x v="0"/>
    <n v="518"/>
    <n v="86.333333333333329"/>
    <n v="30.470588235294116"/>
    <m/>
    <n v="17"/>
    <n v="134"/>
    <m/>
    <n v="5.8823529411764701"/>
    <n v="5"/>
    <n v="3"/>
    <n v="3"/>
    <s v="533"/>
    <s v="Loyal Customers"/>
    <m/>
    <n v="134"/>
    <n v="0.36712328767123287"/>
    <n v="46.305970149253731"/>
    <n v="1410.9701492537313"/>
    <n v="1410.9701492537313"/>
    <n v="1410.9701492537313"/>
    <d v="2014-06-11T00:00:00"/>
    <s v="Unique"/>
  </r>
  <r>
    <n v="4679"/>
    <n v="1977"/>
    <s v="Master"/>
    <s v="Married"/>
    <n v="78710"/>
    <n v="0"/>
    <n v="1"/>
    <d v="2014-05-23T00:00:00"/>
    <n v="42"/>
    <n v="721"/>
    <n v="0"/>
    <n v="152"/>
    <n v="119"/>
    <n v="50"/>
    <n v="50"/>
    <x v="78"/>
    <x v="0"/>
    <n v="152"/>
    <n v="119"/>
    <n v="50"/>
    <n v="50"/>
    <n v="3"/>
    <n v="7"/>
    <n v="6"/>
    <n v="12"/>
    <n v="4"/>
    <n v="0"/>
    <n v="0"/>
    <n v="0"/>
    <n v="0"/>
    <n v="0"/>
    <n v="0"/>
    <n v="0"/>
    <x v="0"/>
    <n v="1092"/>
    <n v="182"/>
    <n v="39"/>
    <m/>
    <n v="28"/>
    <n v="134"/>
    <m/>
    <n v="10.714285714285714"/>
    <n v="3"/>
    <n v="5"/>
    <n v="4"/>
    <s v="354"/>
    <s v="Frequent Buyers"/>
    <m/>
    <n v="134"/>
    <n v="0.36712328767123287"/>
    <n v="76.268656716417908"/>
    <n v="2974.4776119402986"/>
    <n v="2974.4776119402986"/>
    <n v="2974.4776119402986"/>
    <d v="2014-07-04T00:00:00"/>
    <s v="Unique"/>
  </r>
  <r>
    <n v="6815"/>
    <n v="1980"/>
    <s v="2n Cycle"/>
    <s v="Married"/>
    <n v="96547"/>
    <n v="0"/>
    <n v="0"/>
    <d v="2014-05-23T00:00:00"/>
    <n v="4"/>
    <n v="448"/>
    <n v="21"/>
    <n v="125"/>
    <n v="52"/>
    <n v="101"/>
    <n v="62"/>
    <x v="329"/>
    <x v="1"/>
    <n v="125"/>
    <n v="52"/>
    <n v="101"/>
    <n v="62"/>
    <n v="0"/>
    <n v="7"/>
    <n v="6"/>
    <n v="8"/>
    <n v="2"/>
    <n v="1"/>
    <n v="0"/>
    <n v="1"/>
    <n v="0"/>
    <n v="1"/>
    <n v="1"/>
    <n v="0"/>
    <x v="0"/>
    <n v="809"/>
    <n v="134.83333333333334"/>
    <n v="38.523809523809526"/>
    <m/>
    <n v="21"/>
    <n v="134"/>
    <m/>
    <n v="0"/>
    <n v="5"/>
    <n v="4"/>
    <n v="4"/>
    <s v="544"/>
    <s v="Loyal Customers"/>
    <m/>
    <n v="134"/>
    <n v="0.36712328767123287"/>
    <n v="57.201492537313435"/>
    <n v="2203.6194029850749"/>
    <n v="2203.6194029850749"/>
    <n v="2203.6194029850749"/>
    <d v="2014-05-27T00:00:00"/>
    <s v="Unique"/>
  </r>
  <r>
    <n v="4329"/>
    <n v="1984"/>
    <s v="PhD"/>
    <s v="Married"/>
    <n v="18988"/>
    <n v="1"/>
    <n v="0"/>
    <d v="2014-05-23T00:00:00"/>
    <n v="43"/>
    <n v="6"/>
    <n v="0"/>
    <n v="6"/>
    <n v="2"/>
    <n v="1"/>
    <n v="1"/>
    <x v="167"/>
    <x v="0"/>
    <n v="6"/>
    <n v="2"/>
    <n v="1"/>
    <n v="1"/>
    <n v="2"/>
    <n v="1"/>
    <n v="0"/>
    <n v="3"/>
    <n v="7"/>
    <n v="0"/>
    <n v="0"/>
    <n v="0"/>
    <n v="0"/>
    <n v="0"/>
    <n v="0"/>
    <n v="0"/>
    <x v="4"/>
    <n v="16"/>
    <n v="2.6666666666666665"/>
    <n v="2.6666666666666665"/>
    <m/>
    <n v="6"/>
    <n v="134"/>
    <m/>
    <n v="33.333333333333329"/>
    <n v="3"/>
    <n v="1"/>
    <n v="1"/>
    <s v="311"/>
    <s v="Needs Attention"/>
    <m/>
    <n v="134"/>
    <n v="0.36712328767123287"/>
    <n v="16.343283582089551"/>
    <n v="43.582089552238799"/>
    <n v="43.582089552238806"/>
    <n v="43.582089552238806"/>
    <d v="2014-07-05T00:00:00"/>
    <s v="Unique"/>
  </r>
  <r>
    <n v="10556"/>
    <n v="1959"/>
    <s v="Graduation"/>
    <s v="Married"/>
    <n v="54984"/>
    <n v="0"/>
    <n v="1"/>
    <d v="2014-05-24T00:00:00"/>
    <n v="51"/>
    <n v="173"/>
    <n v="13"/>
    <n v="131"/>
    <n v="32"/>
    <n v="3"/>
    <n v="6"/>
    <x v="100"/>
    <x v="22"/>
    <n v="131"/>
    <n v="32"/>
    <n v="3"/>
    <n v="6"/>
    <n v="4"/>
    <n v="6"/>
    <n v="1"/>
    <n v="6"/>
    <n v="7"/>
    <n v="1"/>
    <n v="0"/>
    <n v="0"/>
    <n v="0"/>
    <n v="0"/>
    <n v="0"/>
    <n v="0"/>
    <x v="0"/>
    <n v="358"/>
    <n v="59.666666666666664"/>
    <n v="21.058823529411764"/>
    <m/>
    <n v="17"/>
    <n v="133"/>
    <m/>
    <n v="23.52941176470588"/>
    <n v="3"/>
    <n v="3"/>
    <n v="3"/>
    <s v="333"/>
    <s v="Needs Attention"/>
    <m/>
    <n v="133"/>
    <n v="0.36438356164383562"/>
    <n v="46.654135338345867"/>
    <n v="982.48120300751884"/>
    <n v="982.48120300751884"/>
    <n v="982.48120300751884"/>
    <d v="2014-07-14T00:00:00"/>
    <s v="Unique"/>
  </r>
  <r>
    <n v="4138"/>
    <n v="1962"/>
    <s v="Graduation"/>
    <s v="Single"/>
    <n v="76624"/>
    <n v="0"/>
    <n v="1"/>
    <d v="2014-05-24T00:00:00"/>
    <n v="68"/>
    <n v="411"/>
    <n v="106"/>
    <n v="147"/>
    <n v="54"/>
    <n v="115"/>
    <n v="66"/>
    <x v="649"/>
    <x v="117"/>
    <n v="147"/>
    <n v="54"/>
    <n v="115"/>
    <n v="66"/>
    <n v="1"/>
    <n v="5"/>
    <n v="10"/>
    <n v="7"/>
    <n v="1"/>
    <n v="0"/>
    <n v="0"/>
    <n v="1"/>
    <n v="0"/>
    <n v="0"/>
    <n v="0"/>
    <n v="0"/>
    <x v="0"/>
    <n v="899"/>
    <n v="149.83333333333334"/>
    <n v="39.086956521739133"/>
    <m/>
    <n v="23"/>
    <n v="133"/>
    <m/>
    <n v="4.3478260869565215"/>
    <n v="2"/>
    <n v="5"/>
    <n v="4"/>
    <s v="254"/>
    <s v="Frequent Buyers"/>
    <m/>
    <n v="133"/>
    <n v="0.36438356164383562"/>
    <n v="63.120300751879697"/>
    <n v="2467.1804511278197"/>
    <n v="2467.1804511278197"/>
    <n v="2467.1804511278197"/>
    <d v="2014-07-31T00:00:00"/>
    <s v="Unique"/>
  </r>
  <r>
    <n v="2230"/>
    <n v="1970"/>
    <s v="PhD"/>
    <s v="Married"/>
    <n v="23626"/>
    <n v="1"/>
    <n v="0"/>
    <d v="2014-05-24T00:00:00"/>
    <n v="84"/>
    <n v="27"/>
    <n v="2"/>
    <n v="14"/>
    <n v="0"/>
    <n v="0"/>
    <n v="0"/>
    <x v="169"/>
    <x v="12"/>
    <n v="14"/>
    <s v=""/>
    <s v=""/>
    <s v=""/>
    <n v="3"/>
    <n v="3"/>
    <n v="1"/>
    <n v="3"/>
    <n v="5"/>
    <n v="0"/>
    <n v="0"/>
    <n v="0"/>
    <n v="0"/>
    <n v="0"/>
    <n v="0"/>
    <n v="0"/>
    <x v="5"/>
    <n v="43"/>
    <n v="7.166666666666667"/>
    <n v="4.3"/>
    <m/>
    <n v="10"/>
    <n v="133"/>
    <m/>
    <n v="30"/>
    <n v="1"/>
    <n v="2"/>
    <n v="1"/>
    <s v="121"/>
    <s v="Lost"/>
    <m/>
    <n v="133"/>
    <n v="0.36438356164383562"/>
    <n v="27.443609022556391"/>
    <n v="118.00751879699247"/>
    <n v="118.00751879699249"/>
    <n v="118.00751879699249"/>
    <d v="2014-08-16T00:00:00"/>
    <s v="Unique"/>
  </r>
  <r>
    <n v="7613"/>
    <n v="1974"/>
    <s v="2n Cycle"/>
    <s v="Together"/>
    <n v="49669"/>
    <n v="1"/>
    <n v="0"/>
    <d v="2014-05-24T00:00:00"/>
    <n v="97"/>
    <n v="166"/>
    <n v="5"/>
    <n v="107"/>
    <n v="11"/>
    <n v="8"/>
    <n v="29"/>
    <x v="599"/>
    <x v="30"/>
    <n v="107"/>
    <n v="11"/>
    <n v="8"/>
    <n v="29"/>
    <n v="2"/>
    <n v="5"/>
    <n v="1"/>
    <n v="6"/>
    <n v="6"/>
    <n v="0"/>
    <n v="0"/>
    <n v="0"/>
    <n v="0"/>
    <n v="0"/>
    <n v="0"/>
    <n v="0"/>
    <x v="0"/>
    <n v="326"/>
    <n v="54.333333333333336"/>
    <n v="23.285714285714285"/>
    <m/>
    <n v="14"/>
    <n v="133"/>
    <m/>
    <n v="14.285714285714285"/>
    <n v="1"/>
    <n v="3"/>
    <n v="3"/>
    <s v="133"/>
    <s v="Lost"/>
    <m/>
    <n v="133"/>
    <n v="0.36438356164383562"/>
    <n v="38.421052631578945"/>
    <n v="894.66165413533827"/>
    <n v="894.66165413533838"/>
    <n v="894.66165413533838"/>
    <d v="2014-08-29T00:00:00"/>
    <s v="Unique"/>
  </r>
  <r>
    <n v="10833"/>
    <n v="1975"/>
    <s v="Graduation"/>
    <s v="Married"/>
    <n v="65106"/>
    <n v="0"/>
    <n v="1"/>
    <d v="2014-05-24T00:00:00"/>
    <n v="55"/>
    <n v="790"/>
    <n v="19"/>
    <n v="133"/>
    <n v="12"/>
    <n v="0"/>
    <n v="19"/>
    <x v="762"/>
    <x v="25"/>
    <n v="133"/>
    <n v="12"/>
    <s v=""/>
    <n v="19"/>
    <n v="3"/>
    <n v="8"/>
    <n v="3"/>
    <n v="13"/>
    <n v="6"/>
    <n v="0"/>
    <n v="0"/>
    <n v="0"/>
    <n v="1"/>
    <n v="0"/>
    <n v="0"/>
    <n v="0"/>
    <x v="0"/>
    <n v="973"/>
    <n v="162.16666666666666"/>
    <n v="36.037037037037038"/>
    <m/>
    <n v="27"/>
    <n v="133"/>
    <m/>
    <n v="11.111111111111111"/>
    <n v="3"/>
    <n v="5"/>
    <n v="4"/>
    <s v="354"/>
    <s v="Frequent Buyers"/>
    <m/>
    <n v="133"/>
    <n v="0.36438356164383562"/>
    <n v="74.097744360902254"/>
    <n v="2670.2631578947367"/>
    <n v="2670.2631578947367"/>
    <n v="2670.2631578947367"/>
    <d v="2014-07-18T00:00:00"/>
    <s v="Unique"/>
  </r>
  <r>
    <n v="7540"/>
    <n v="1952"/>
    <s v="Graduation"/>
    <s v="Married"/>
    <n v="50300"/>
    <n v="0"/>
    <n v="1"/>
    <d v="2014-05-25T00:00:00"/>
    <n v="52"/>
    <n v="143"/>
    <n v="15"/>
    <n v="60"/>
    <n v="24"/>
    <n v="23"/>
    <n v="5"/>
    <x v="755"/>
    <x v="9"/>
    <n v="60"/>
    <n v="24"/>
    <n v="23"/>
    <n v="5"/>
    <n v="2"/>
    <n v="2"/>
    <n v="1"/>
    <n v="8"/>
    <n v="2"/>
    <n v="0"/>
    <n v="0"/>
    <n v="0"/>
    <n v="0"/>
    <n v="0"/>
    <n v="0"/>
    <n v="0"/>
    <x v="0"/>
    <n v="270"/>
    <n v="45"/>
    <n v="20.76923076923077"/>
    <m/>
    <n v="13"/>
    <n v="132"/>
    <m/>
    <n v="15.384615384615385"/>
    <n v="3"/>
    <n v="3"/>
    <n v="3"/>
    <s v="333"/>
    <s v="Needs Attention"/>
    <m/>
    <n v="132"/>
    <n v="0.36164383561643837"/>
    <n v="35.946969696969695"/>
    <n v="746.59090909090912"/>
    <n v="746.59090909090901"/>
    <n v="746.59090909090901"/>
    <d v="2014-07-16T00:00:00"/>
    <s v="Unique"/>
  </r>
  <r>
    <n v="6383"/>
    <n v="1971"/>
    <s v="PhD"/>
    <s v="Together"/>
    <n v="32892"/>
    <n v="1"/>
    <n v="0"/>
    <d v="2014-05-25T00:00:00"/>
    <n v="78"/>
    <n v="26"/>
    <n v="0"/>
    <n v="15"/>
    <n v="2"/>
    <n v="1"/>
    <n v="2"/>
    <x v="492"/>
    <x v="0"/>
    <n v="15"/>
    <n v="2"/>
    <n v="1"/>
    <n v="2"/>
    <n v="2"/>
    <n v="3"/>
    <n v="0"/>
    <n v="3"/>
    <n v="8"/>
    <n v="0"/>
    <n v="0"/>
    <n v="0"/>
    <n v="0"/>
    <n v="0"/>
    <n v="0"/>
    <n v="0"/>
    <x v="3"/>
    <n v="46"/>
    <n v="7.666666666666667"/>
    <n v="5.75"/>
    <m/>
    <n v="8"/>
    <n v="132"/>
    <m/>
    <n v="25"/>
    <n v="2"/>
    <n v="2"/>
    <n v="1"/>
    <s v="221"/>
    <s v="About to Sleep"/>
    <m/>
    <n v="132"/>
    <n v="0.36164383561643837"/>
    <n v="22.121212121212121"/>
    <n v="127.1969696969697"/>
    <n v="127.19696969696969"/>
    <n v="127.19696969696969"/>
    <d v="2014-08-11T00:00:00"/>
    <s v="Unique"/>
  </r>
  <r>
    <n v="10536"/>
    <n v="1971"/>
    <s v="PhD"/>
    <s v="Together"/>
    <n v="32892"/>
    <n v="1"/>
    <n v="0"/>
    <d v="2014-05-25T00:00:00"/>
    <n v="78"/>
    <n v="26"/>
    <n v="0"/>
    <n v="15"/>
    <n v="2"/>
    <n v="1"/>
    <n v="2"/>
    <x v="492"/>
    <x v="0"/>
    <n v="15"/>
    <n v="2"/>
    <n v="1"/>
    <n v="2"/>
    <n v="2"/>
    <n v="3"/>
    <n v="0"/>
    <n v="3"/>
    <n v="8"/>
    <n v="0"/>
    <n v="0"/>
    <n v="0"/>
    <n v="0"/>
    <n v="0"/>
    <n v="0"/>
    <n v="0"/>
    <x v="0"/>
    <n v="46"/>
    <n v="7.666666666666667"/>
    <n v="5.75"/>
    <m/>
    <n v="8"/>
    <n v="132"/>
    <m/>
    <n v="25"/>
    <n v="2"/>
    <n v="2"/>
    <n v="1"/>
    <s v="221"/>
    <s v="About to Sleep"/>
    <m/>
    <n v="132"/>
    <n v="0.36164383561643837"/>
    <n v="22.121212121212121"/>
    <n v="127.1969696969697"/>
    <n v="127.19696969696969"/>
    <n v="127.19696969696969"/>
    <d v="2014-08-11T00:00:00"/>
    <s v="Unique"/>
  </r>
  <r>
    <n v="7186"/>
    <n v="1966"/>
    <s v="PhD"/>
    <s v="Together"/>
    <n v="30843"/>
    <n v="1"/>
    <n v="1"/>
    <d v="2014-05-26T00:00:00"/>
    <n v="43"/>
    <n v="24"/>
    <n v="0"/>
    <n v="2"/>
    <n v="0"/>
    <n v="0"/>
    <n v="9"/>
    <x v="187"/>
    <x v="0"/>
    <n v="2"/>
    <s v=""/>
    <s v=""/>
    <n v="9"/>
    <n v="2"/>
    <n v="1"/>
    <n v="1"/>
    <n v="2"/>
    <n v="5"/>
    <n v="0"/>
    <n v="0"/>
    <n v="1"/>
    <n v="0"/>
    <n v="0"/>
    <n v="0"/>
    <n v="0"/>
    <x v="6"/>
    <n v="35"/>
    <n v="5.833333333333333"/>
    <n v="5.833333333333333"/>
    <m/>
    <n v="6"/>
    <n v="131"/>
    <m/>
    <n v="33.333333333333329"/>
    <n v="3"/>
    <n v="1"/>
    <n v="1"/>
    <s v="311"/>
    <s v="Needs Attention"/>
    <m/>
    <n v="131"/>
    <n v="0.35890410958904112"/>
    <n v="16.717557251908396"/>
    <n v="97.51908396946564"/>
    <n v="97.51908396946564"/>
    <n v="97.51908396946564"/>
    <d v="2014-07-08T00:00:00"/>
    <s v="Unique"/>
  </r>
  <r>
    <n v="843"/>
    <n v="1971"/>
    <s v="Graduation"/>
    <s v="Married"/>
    <n v="64722"/>
    <n v="1"/>
    <n v="0"/>
    <d v="2014-05-26T00:00:00"/>
    <n v="47"/>
    <n v="303"/>
    <n v="0"/>
    <n v="280"/>
    <n v="60"/>
    <n v="147"/>
    <n v="15"/>
    <x v="335"/>
    <x v="0"/>
    <n v="280"/>
    <n v="60"/>
    <n v="147"/>
    <n v="15"/>
    <n v="4"/>
    <n v="8"/>
    <n v="2"/>
    <n v="11"/>
    <n v="6"/>
    <n v="0"/>
    <n v="0"/>
    <n v="0"/>
    <n v="0"/>
    <n v="0"/>
    <n v="0"/>
    <n v="0"/>
    <x v="0"/>
    <n v="805"/>
    <n v="134.16666666666666"/>
    <n v="32.200000000000003"/>
    <m/>
    <n v="25"/>
    <n v="131"/>
    <m/>
    <n v="16"/>
    <n v="3"/>
    <n v="5"/>
    <n v="4"/>
    <s v="354"/>
    <s v="Frequent Buyers"/>
    <m/>
    <n v="131"/>
    <n v="0.35890410958904112"/>
    <n v="69.656488549618317"/>
    <n v="2242.93893129771"/>
    <n v="2242.9389312977096"/>
    <n v="2242.9389312977096"/>
    <d v="2014-07-12T00:00:00"/>
    <s v="Unique"/>
  </r>
  <r>
    <n v="1743"/>
    <n v="1974"/>
    <s v="Graduation"/>
    <s v="Single"/>
    <n v="69719"/>
    <n v="0"/>
    <n v="0"/>
    <d v="2014-05-26T00:00:00"/>
    <n v="99"/>
    <n v="273"/>
    <n v="86"/>
    <n v="208"/>
    <n v="177"/>
    <n v="14"/>
    <n v="43"/>
    <x v="648"/>
    <x v="20"/>
    <n v="208"/>
    <n v="177"/>
    <n v="14"/>
    <n v="43"/>
    <n v="1"/>
    <n v="2"/>
    <n v="3"/>
    <n v="5"/>
    <n v="1"/>
    <n v="0"/>
    <n v="0"/>
    <n v="0"/>
    <n v="0"/>
    <n v="0"/>
    <n v="0"/>
    <n v="0"/>
    <x v="0"/>
    <n v="801"/>
    <n v="133.5"/>
    <n v="72.818181818181813"/>
    <m/>
    <n v="11"/>
    <n v="131"/>
    <m/>
    <n v="9.0909090909090917"/>
    <n v="1"/>
    <n v="2"/>
    <n v="4"/>
    <s v="124"/>
    <s v="Lost"/>
    <m/>
    <n v="131"/>
    <n v="0.35890410958904112"/>
    <n v="30.648854961832058"/>
    <n v="2231.7938931297704"/>
    <n v="2231.7938931297708"/>
    <n v="2231.7938931297708"/>
    <d v="2014-09-02T00:00:00"/>
    <s v="Unique"/>
  </r>
  <r>
    <n v="4619"/>
    <n v="1945"/>
    <s v="PhD"/>
    <s v="Single"/>
    <n v="113734"/>
    <n v="0"/>
    <n v="0"/>
    <d v="2014-05-28T00:00:00"/>
    <n v="9"/>
    <n v="6"/>
    <n v="2"/>
    <n v="3"/>
    <n v="1"/>
    <n v="262"/>
    <n v="3"/>
    <x v="167"/>
    <x v="12"/>
    <n v="3"/>
    <n v="1"/>
    <n v="262"/>
    <n v="3"/>
    <n v="0"/>
    <n v="27"/>
    <n v="0"/>
    <n v="0"/>
    <n v="1"/>
    <n v="0"/>
    <n v="0"/>
    <n v="0"/>
    <n v="0"/>
    <n v="0"/>
    <n v="0"/>
    <n v="0"/>
    <x v="0"/>
    <n v="277"/>
    <n v="46.166666666666664"/>
    <n v="10.25925925925926"/>
    <m/>
    <n v="27"/>
    <n v="129"/>
    <m/>
    <n v="0"/>
    <n v="5"/>
    <n v="5"/>
    <n v="3"/>
    <s v="553"/>
    <s v="Loyal Customers"/>
    <m/>
    <n v="129"/>
    <n v="0.35342465753424657"/>
    <n v="76.395348837209298"/>
    <n v="783.75968992248056"/>
    <n v="783.75968992248067"/>
    <n v="783.75968992248067"/>
    <d v="2014-06-06T00:00:00"/>
    <s v="Unique"/>
  </r>
  <r>
    <n v="263"/>
    <n v="1945"/>
    <s v="PhD"/>
    <s v="Single"/>
    <n v="45576"/>
    <n v="0"/>
    <n v="0"/>
    <d v="2014-05-28T00:00:00"/>
    <n v="9"/>
    <n v="56"/>
    <n v="19"/>
    <n v="29"/>
    <n v="2"/>
    <n v="14"/>
    <n v="25"/>
    <x v="281"/>
    <x v="25"/>
    <n v="29"/>
    <n v="2"/>
    <n v="14"/>
    <n v="25"/>
    <n v="1"/>
    <n v="3"/>
    <n v="1"/>
    <n v="3"/>
    <n v="8"/>
    <n v="0"/>
    <n v="0"/>
    <n v="0"/>
    <n v="0"/>
    <n v="0"/>
    <n v="1"/>
    <n v="0"/>
    <x v="0"/>
    <n v="145"/>
    <n v="24.166666666666668"/>
    <n v="18.125"/>
    <m/>
    <n v="8"/>
    <n v="129"/>
    <m/>
    <n v="12.5"/>
    <n v="5"/>
    <n v="2"/>
    <n v="2"/>
    <s v="522"/>
    <s v="Others"/>
    <m/>
    <n v="129"/>
    <n v="0.35342465753424657"/>
    <n v="22.635658914728683"/>
    <n v="410.27131782945736"/>
    <n v="410.27131782945736"/>
    <n v="410.27131782945736"/>
    <d v="2014-06-06T00:00:00"/>
    <s v="Unique"/>
  </r>
  <r>
    <n v="4452"/>
    <n v="1957"/>
    <s v="Graduation"/>
    <s v="Single"/>
    <n v="50388"/>
    <n v="0"/>
    <n v="1"/>
    <d v="2014-05-28T00:00:00"/>
    <n v="3"/>
    <n v="292"/>
    <n v="6"/>
    <n v="37"/>
    <n v="0"/>
    <n v="3"/>
    <n v="34"/>
    <x v="632"/>
    <x v="43"/>
    <n v="37"/>
    <s v=""/>
    <n v="3"/>
    <n v="34"/>
    <n v="4"/>
    <n v="6"/>
    <n v="1"/>
    <n v="6"/>
    <n v="7"/>
    <n v="1"/>
    <n v="0"/>
    <n v="0"/>
    <n v="1"/>
    <n v="0"/>
    <n v="1"/>
    <n v="0"/>
    <x v="5"/>
    <n v="372"/>
    <n v="62"/>
    <n v="21.882352941176471"/>
    <m/>
    <n v="17"/>
    <n v="129"/>
    <m/>
    <n v="23.52941176470588"/>
    <n v="5"/>
    <n v="3"/>
    <n v="3"/>
    <s v="533"/>
    <s v="Loyal Customers"/>
    <m/>
    <n v="129"/>
    <n v="0.35342465753424657"/>
    <n v="48.100775193798448"/>
    <n v="1052.5581395348836"/>
    <n v="1052.5581395348838"/>
    <n v="1052.5581395348838"/>
    <d v="2014-05-31T00:00:00"/>
    <s v="Unique"/>
  </r>
  <r>
    <n v="213"/>
    <n v="1963"/>
    <s v="PhD"/>
    <s v="Single"/>
    <n v="23091"/>
    <n v="1"/>
    <n v="1"/>
    <d v="2014-05-28T00:00:00"/>
    <n v="98"/>
    <n v="35"/>
    <n v="0"/>
    <n v="11"/>
    <n v="0"/>
    <n v="0"/>
    <n v="2"/>
    <x v="375"/>
    <x v="0"/>
    <n v="11"/>
    <s v=""/>
    <s v=""/>
    <n v="2"/>
    <n v="4"/>
    <n v="2"/>
    <n v="1"/>
    <n v="3"/>
    <n v="7"/>
    <n v="0"/>
    <n v="0"/>
    <n v="0"/>
    <n v="0"/>
    <n v="0"/>
    <n v="0"/>
    <n v="0"/>
    <x v="0"/>
    <n v="48"/>
    <n v="8"/>
    <n v="4.8"/>
    <m/>
    <n v="10"/>
    <n v="129"/>
    <m/>
    <n v="40"/>
    <n v="1"/>
    <n v="2"/>
    <n v="1"/>
    <s v="121"/>
    <s v="Lost"/>
    <m/>
    <n v="129"/>
    <n v="0.35342465753424657"/>
    <n v="28.294573643410853"/>
    <n v="135.81395348837208"/>
    <n v="135.81395348837211"/>
    <n v="135.81395348837211"/>
    <d v="2014-09-03T00:00:00"/>
    <s v="Unique"/>
  </r>
  <r>
    <n v="7959"/>
    <n v="1961"/>
    <s v="Graduation"/>
    <s v="Married"/>
    <n v="79410"/>
    <n v="0"/>
    <n v="0"/>
    <d v="2014-05-29T00:00:00"/>
    <n v="19"/>
    <n v="658"/>
    <n v="80"/>
    <n v="483"/>
    <n v="123"/>
    <n v="13"/>
    <n v="13"/>
    <x v="763"/>
    <x v="2"/>
    <n v="483"/>
    <n v="123"/>
    <n v="13"/>
    <n v="13"/>
    <n v="1"/>
    <n v="3"/>
    <n v="2"/>
    <n v="5"/>
    <n v="1"/>
    <n v="0"/>
    <n v="0"/>
    <n v="0"/>
    <n v="0"/>
    <n v="0"/>
    <n v="0"/>
    <n v="0"/>
    <x v="0"/>
    <n v="1370"/>
    <n v="228.33333333333334"/>
    <n v="124.54545454545455"/>
    <m/>
    <n v="11"/>
    <n v="128"/>
    <m/>
    <n v="9.0909090909090917"/>
    <n v="5"/>
    <n v="2"/>
    <n v="5"/>
    <s v="525"/>
    <s v="Big Spenders"/>
    <m/>
    <n v="128"/>
    <n v="0.35068493150684932"/>
    <n v="31.3671875"/>
    <n v="3906.640625"/>
    <n v="3906.640625"/>
    <n v="3906.640625"/>
    <d v="2014-06-17T00:00:00"/>
    <s v="Unique"/>
  </r>
  <r>
    <n v="9386"/>
    <n v="1962"/>
    <s v="Graduation"/>
    <s v="Together"/>
    <n v="50127"/>
    <n v="0"/>
    <n v="1"/>
    <d v="2014-05-29T00:00:00"/>
    <n v="88"/>
    <n v="274"/>
    <n v="0"/>
    <n v="21"/>
    <n v="4"/>
    <n v="6"/>
    <n v="15"/>
    <x v="752"/>
    <x v="0"/>
    <n v="21"/>
    <n v="4"/>
    <n v="6"/>
    <n v="15"/>
    <n v="1"/>
    <n v="5"/>
    <n v="1"/>
    <n v="6"/>
    <n v="6"/>
    <n v="0"/>
    <n v="0"/>
    <n v="0"/>
    <n v="1"/>
    <n v="0"/>
    <n v="0"/>
    <n v="0"/>
    <x v="0"/>
    <n v="320"/>
    <n v="53.333333333333336"/>
    <n v="24.615384615384617"/>
    <m/>
    <n v="13"/>
    <n v="128"/>
    <m/>
    <n v="7.6923076923076925"/>
    <n v="1"/>
    <n v="3"/>
    <n v="3"/>
    <s v="133"/>
    <s v="Lost"/>
    <m/>
    <n v="128"/>
    <n v="0.35068493150684932"/>
    <n v="37.0703125"/>
    <n v="912.5"/>
    <n v="912.5"/>
    <n v="912.5"/>
    <d v="2014-08-25T00:00:00"/>
    <s v="Unique"/>
  </r>
  <r>
    <n v="1127"/>
    <n v="1973"/>
    <s v="PhD"/>
    <s v="Married"/>
    <n v="85844"/>
    <n v="0"/>
    <n v="0"/>
    <d v="2014-05-29T00:00:00"/>
    <n v="62"/>
    <n v="938"/>
    <n v="19"/>
    <n v="843"/>
    <n v="25"/>
    <n v="95"/>
    <n v="38"/>
    <x v="727"/>
    <x v="25"/>
    <n v="843"/>
    <n v="25"/>
    <n v="95"/>
    <n v="38"/>
    <n v="1"/>
    <n v="6"/>
    <n v="6"/>
    <n v="7"/>
    <n v="2"/>
    <n v="0"/>
    <n v="0"/>
    <n v="0"/>
    <n v="0"/>
    <n v="1"/>
    <n v="0"/>
    <n v="0"/>
    <x v="0"/>
    <n v="1958"/>
    <n v="326.33333333333331"/>
    <n v="97.9"/>
    <m/>
    <n v="20"/>
    <n v="128"/>
    <m/>
    <n v="5"/>
    <n v="2"/>
    <n v="4"/>
    <n v="5"/>
    <s v="245"/>
    <s v="Big Spenders"/>
    <m/>
    <n v="128"/>
    <n v="0.35068493150684932"/>
    <n v="57.03125"/>
    <n v="5583.359375"/>
    <n v="5583.359375"/>
    <n v="5583.359375"/>
    <d v="2014-07-30T00:00:00"/>
    <s v="Unique"/>
  </r>
  <r>
    <n v="6457"/>
    <n v="1976"/>
    <s v="Graduation"/>
    <s v="Divorced"/>
    <n v="64892"/>
    <n v="0"/>
    <n v="1"/>
    <d v="2014-05-29T00:00:00"/>
    <n v="77"/>
    <n v="527"/>
    <n v="24"/>
    <n v="230"/>
    <n v="32"/>
    <n v="24"/>
    <n v="65"/>
    <x v="764"/>
    <x v="37"/>
    <n v="230"/>
    <n v="32"/>
    <n v="24"/>
    <n v="65"/>
    <n v="2"/>
    <n v="6"/>
    <n v="4"/>
    <n v="12"/>
    <n v="4"/>
    <n v="0"/>
    <n v="0"/>
    <n v="0"/>
    <n v="0"/>
    <n v="0"/>
    <n v="0"/>
    <n v="0"/>
    <x v="3"/>
    <n v="902"/>
    <n v="150.33333333333334"/>
    <n v="37.583333333333336"/>
    <m/>
    <n v="24"/>
    <n v="128"/>
    <m/>
    <n v="8.3333333333333321"/>
    <n v="2"/>
    <n v="5"/>
    <n v="4"/>
    <s v="254"/>
    <s v="Frequent Buyers"/>
    <m/>
    <n v="128"/>
    <n v="0.35068493150684932"/>
    <n v="68.4375"/>
    <n v="2572.109375"/>
    <n v="2572.109375"/>
    <n v="2572.109375"/>
    <d v="2014-08-14T00:00:00"/>
    <s v="Unique"/>
  </r>
  <r>
    <n v="10846"/>
    <n v="1978"/>
    <s v="Master"/>
    <s v="Married"/>
    <n v="43783"/>
    <n v="1"/>
    <n v="0"/>
    <d v="2014-05-29T00:00:00"/>
    <n v="22"/>
    <n v="327"/>
    <n v="9"/>
    <n v="125"/>
    <n v="25"/>
    <n v="4"/>
    <n v="139"/>
    <x v="651"/>
    <x v="13"/>
    <n v="125"/>
    <n v="25"/>
    <n v="4"/>
    <n v="139"/>
    <n v="6"/>
    <n v="7"/>
    <n v="1"/>
    <n v="8"/>
    <n v="7"/>
    <n v="0"/>
    <n v="0"/>
    <n v="1"/>
    <n v="0"/>
    <n v="0"/>
    <n v="0"/>
    <n v="0"/>
    <x v="2"/>
    <n v="629"/>
    <n v="104.83333333333333"/>
    <n v="28.59090909090909"/>
    <m/>
    <n v="22"/>
    <n v="128"/>
    <m/>
    <n v="27.27272727272727"/>
    <n v="4"/>
    <n v="4"/>
    <n v="3"/>
    <s v="443"/>
    <s v="Potential Loyalists"/>
    <m/>
    <n v="128"/>
    <n v="0.35068493150684932"/>
    <n v="62.734375"/>
    <n v="1793.6328125"/>
    <n v="1793.6328125"/>
    <n v="1793.6328125"/>
    <d v="2014-06-20T00:00:00"/>
    <s v="Unique"/>
  </r>
  <r>
    <n v="4055"/>
    <n v="1992"/>
    <s v="Basic"/>
    <s v="Single"/>
    <n v="18746"/>
    <n v="1"/>
    <n v="0"/>
    <d v="2014-05-29T00:00:00"/>
    <n v="41"/>
    <n v="2"/>
    <n v="10"/>
    <n v="11"/>
    <n v="12"/>
    <n v="9"/>
    <n v="20"/>
    <x v="95"/>
    <x v="17"/>
    <n v="11"/>
    <n v="12"/>
    <n v="9"/>
    <n v="20"/>
    <n v="2"/>
    <n v="3"/>
    <n v="0"/>
    <n v="3"/>
    <n v="6"/>
    <n v="0"/>
    <n v="0"/>
    <n v="0"/>
    <n v="0"/>
    <n v="0"/>
    <n v="0"/>
    <n v="0"/>
    <x v="0"/>
    <n v="64"/>
    <n v="10.666666666666666"/>
    <n v="8"/>
    <m/>
    <n v="8"/>
    <n v="128"/>
    <m/>
    <n v="25"/>
    <n v="3"/>
    <n v="2"/>
    <n v="2"/>
    <s v="322"/>
    <s v="Needs Attention"/>
    <m/>
    <n v="128"/>
    <n v="0.35068493150684932"/>
    <n v="22.8125"/>
    <n v="182.5"/>
    <n v="182.5"/>
    <n v="182.5"/>
    <d v="2014-07-09T00:00:00"/>
    <s v="Unique"/>
  </r>
  <r>
    <n v="8890"/>
    <n v="1971"/>
    <s v="PhD"/>
    <s v="Divorced"/>
    <n v="65808"/>
    <n v="1"/>
    <n v="1"/>
    <d v="2014-05-30T00:00:00"/>
    <n v="1"/>
    <n v="155"/>
    <n v="7"/>
    <n v="80"/>
    <n v="13"/>
    <n v="7"/>
    <n v="10"/>
    <x v="314"/>
    <x v="48"/>
    <n v="80"/>
    <n v="13"/>
    <n v="7"/>
    <n v="10"/>
    <n v="3"/>
    <n v="5"/>
    <n v="1"/>
    <n v="5"/>
    <n v="6"/>
    <n v="0"/>
    <n v="0"/>
    <n v="0"/>
    <n v="0"/>
    <n v="0"/>
    <n v="0"/>
    <n v="0"/>
    <x v="0"/>
    <n v="272"/>
    <n v="45.333333333333336"/>
    <n v="19.428571428571427"/>
    <m/>
    <n v="14"/>
    <n v="127"/>
    <m/>
    <n v="21.428571428571427"/>
    <n v="5"/>
    <n v="3"/>
    <n v="3"/>
    <s v="533"/>
    <s v="Loyal Customers"/>
    <m/>
    <n v="127"/>
    <n v="0.34794520547945207"/>
    <n v="40.236220472440941"/>
    <n v="781.73228346456676"/>
    <n v="781.73228346456688"/>
    <n v="781.73228346456688"/>
    <d v="2014-05-31T00:00:00"/>
    <s v="Unique"/>
  </r>
  <r>
    <n v="246"/>
    <n v="1965"/>
    <s v="Graduation"/>
    <s v="Married"/>
    <n v="66480"/>
    <n v="1"/>
    <n v="1"/>
    <d v="2014-05-31T00:00:00"/>
    <n v="71"/>
    <n v="199"/>
    <n v="9"/>
    <n v="57"/>
    <n v="20"/>
    <n v="21"/>
    <n v="6"/>
    <x v="305"/>
    <x v="13"/>
    <n v="57"/>
    <n v="20"/>
    <n v="21"/>
    <n v="6"/>
    <n v="7"/>
    <n v="4"/>
    <n v="1"/>
    <n v="7"/>
    <n v="4"/>
    <n v="0"/>
    <n v="0"/>
    <n v="0"/>
    <n v="0"/>
    <n v="0"/>
    <n v="0"/>
    <n v="0"/>
    <x v="0"/>
    <n v="312"/>
    <n v="52"/>
    <n v="16.421052631578949"/>
    <m/>
    <n v="19"/>
    <n v="126"/>
    <m/>
    <n v="36.84210526315789"/>
    <n v="2"/>
    <n v="4"/>
    <n v="3"/>
    <s v="243"/>
    <s v="About to Sleep"/>
    <m/>
    <n v="126"/>
    <n v="0.34520547945205482"/>
    <n v="55.039682539682538"/>
    <n v="903.80952380952385"/>
    <n v="903.80952380952374"/>
    <n v="903.80952380952374"/>
    <d v="2014-08-10T00:00:00"/>
    <s v="Unique"/>
  </r>
  <r>
    <n v="9687"/>
    <n v="1975"/>
    <s v="Graduation"/>
    <s v="Single"/>
    <n v="73170"/>
    <n v="0"/>
    <n v="0"/>
    <d v="2014-05-31T00:00:00"/>
    <n v="1"/>
    <n v="184"/>
    <n v="174"/>
    <n v="256"/>
    <n v="50"/>
    <n v="30"/>
    <n v="32"/>
    <x v="229"/>
    <x v="156"/>
    <n v="256"/>
    <n v="50"/>
    <n v="30"/>
    <n v="32"/>
    <n v="1"/>
    <n v="5"/>
    <n v="4"/>
    <n v="6"/>
    <n v="2"/>
    <n v="0"/>
    <n v="0"/>
    <n v="0"/>
    <n v="0"/>
    <n v="0"/>
    <n v="0"/>
    <n v="0"/>
    <x v="2"/>
    <n v="726"/>
    <n v="121"/>
    <n v="45.375"/>
    <m/>
    <n v="16"/>
    <n v="126"/>
    <m/>
    <n v="6.25"/>
    <n v="5"/>
    <n v="3"/>
    <n v="4"/>
    <s v="534"/>
    <s v="Loyal Customers"/>
    <m/>
    <n v="126"/>
    <n v="0.34520547945205482"/>
    <n v="46.349206349206348"/>
    <n v="2103.0952380952381"/>
    <n v="2103.0952380952381"/>
    <n v="2103.0952380952381"/>
    <d v="2014-06-01T00:00:00"/>
    <s v="Unique"/>
  </r>
  <r>
    <n v="10509"/>
    <n v="1955"/>
    <s v="Master"/>
    <s v="Single"/>
    <n v="36927"/>
    <n v="1"/>
    <n v="1"/>
    <d v="2014-06-02T00:00:00"/>
    <n v="46"/>
    <n v="51"/>
    <n v="0"/>
    <n v="16"/>
    <n v="0"/>
    <n v="0"/>
    <n v="4"/>
    <x v="234"/>
    <x v="0"/>
    <n v="16"/>
    <s v=""/>
    <s v=""/>
    <n v="4"/>
    <n v="2"/>
    <n v="3"/>
    <n v="0"/>
    <n v="3"/>
    <n v="8"/>
    <n v="0"/>
    <n v="0"/>
    <n v="0"/>
    <n v="0"/>
    <n v="0"/>
    <n v="0"/>
    <n v="0"/>
    <x v="1"/>
    <n v="71"/>
    <n v="11.833333333333334"/>
    <n v="8.875"/>
    <m/>
    <n v="8"/>
    <n v="124"/>
    <m/>
    <n v="25"/>
    <n v="3"/>
    <n v="2"/>
    <n v="2"/>
    <s v="322"/>
    <s v="Needs Attention"/>
    <m/>
    <n v="124"/>
    <n v="0.33972602739726027"/>
    <n v="23.548387096774196"/>
    <n v="208.99193548387098"/>
    <n v="208.99193548387098"/>
    <n v="208.99193548387098"/>
    <d v="2014-07-18T00:00:00"/>
    <s v="Unique"/>
  </r>
  <r>
    <n v="4790"/>
    <n v="1958"/>
    <s v="Graduation"/>
    <s v="Divorced"/>
    <n v="79803"/>
    <n v="0"/>
    <n v="1"/>
    <d v="2014-06-02T00:00:00"/>
    <n v="54"/>
    <n v="574"/>
    <n v="8"/>
    <n v="216"/>
    <n v="21"/>
    <n v="16"/>
    <n v="33"/>
    <x v="765"/>
    <x v="14"/>
    <n v="216"/>
    <n v="21"/>
    <n v="16"/>
    <n v="33"/>
    <n v="1"/>
    <n v="4"/>
    <n v="3"/>
    <n v="5"/>
    <n v="1"/>
    <n v="0"/>
    <n v="0"/>
    <n v="0"/>
    <n v="0"/>
    <n v="0"/>
    <n v="0"/>
    <n v="0"/>
    <x v="0"/>
    <n v="868"/>
    <n v="144.66666666666666"/>
    <n v="66.769230769230774"/>
    <m/>
    <n v="13"/>
    <n v="124"/>
    <m/>
    <n v="7.6923076923076925"/>
    <n v="3"/>
    <n v="3"/>
    <n v="4"/>
    <s v="334"/>
    <s v="Needs Attention"/>
    <m/>
    <n v="124"/>
    <n v="0.33972602739726027"/>
    <n v="38.266129032258064"/>
    <n v="2555"/>
    <n v="2555"/>
    <n v="2555"/>
    <d v="2014-07-26T00:00:00"/>
    <s v="Unique"/>
  </r>
  <r>
    <n v="6255"/>
    <n v="1952"/>
    <s v="Master"/>
    <s v="Together"/>
    <n v="70545"/>
    <n v="0"/>
    <n v="1"/>
    <d v="2014-06-03T00:00:00"/>
    <n v="29"/>
    <n v="138"/>
    <n v="39"/>
    <n v="63"/>
    <n v="55"/>
    <n v="18"/>
    <n v="21"/>
    <x v="58"/>
    <x v="141"/>
    <n v="63"/>
    <n v="55"/>
    <n v="18"/>
    <n v="21"/>
    <n v="1"/>
    <n v="4"/>
    <n v="1"/>
    <n v="7"/>
    <n v="2"/>
    <n v="0"/>
    <n v="0"/>
    <n v="0"/>
    <n v="0"/>
    <n v="0"/>
    <n v="0"/>
    <n v="0"/>
    <x v="4"/>
    <n v="334"/>
    <n v="55.666666666666664"/>
    <n v="25.692307692307693"/>
    <m/>
    <n v="13"/>
    <n v="123"/>
    <m/>
    <n v="7.6923076923076925"/>
    <n v="4"/>
    <n v="3"/>
    <n v="3"/>
    <s v="433"/>
    <s v="Potential Loyalists"/>
    <m/>
    <n v="123"/>
    <n v="0.33698630136986302"/>
    <n v="38.577235772357724"/>
    <n v="991.13821138211392"/>
    <n v="991.13821138211381"/>
    <n v="991.13821138211381"/>
    <d v="2014-07-02T00:00:00"/>
    <s v="Unique"/>
  </r>
  <r>
    <n v="6892"/>
    <n v="1968"/>
    <s v="Graduation"/>
    <s v="Divorced"/>
    <n v="61671"/>
    <n v="0"/>
    <n v="1"/>
    <d v="2014-06-03T00:00:00"/>
    <n v="23"/>
    <n v="641"/>
    <n v="7"/>
    <n v="56"/>
    <n v="0"/>
    <n v="0"/>
    <n v="28"/>
    <x v="594"/>
    <x v="48"/>
    <n v="56"/>
    <s v=""/>
    <s v=""/>
    <n v="28"/>
    <n v="8"/>
    <n v="10"/>
    <n v="4"/>
    <n v="6"/>
    <n v="8"/>
    <n v="1"/>
    <n v="0"/>
    <n v="0"/>
    <n v="1"/>
    <n v="0"/>
    <n v="0"/>
    <n v="0"/>
    <x v="0"/>
    <n v="732"/>
    <n v="122"/>
    <n v="26.142857142857142"/>
    <m/>
    <n v="28"/>
    <n v="123"/>
    <m/>
    <n v="28.571428571428569"/>
    <n v="4"/>
    <n v="5"/>
    <n v="4"/>
    <s v="454"/>
    <s v="Frequent Buyers"/>
    <m/>
    <n v="123"/>
    <n v="0.33698630136986302"/>
    <n v="83.089430894308947"/>
    <n v="2172.1951219512198"/>
    <n v="2172.1951219512193"/>
    <n v="2172.1951219512193"/>
    <d v="2014-06-26T00:00:00"/>
    <s v="Unique"/>
  </r>
  <r>
    <n v="7788"/>
    <n v="1983"/>
    <s v="PhD"/>
    <s v="Married"/>
    <n v="23536"/>
    <n v="1"/>
    <n v="0"/>
    <d v="2014-06-04T00:00:00"/>
    <n v="53"/>
    <n v="6"/>
    <n v="0"/>
    <n v="3"/>
    <n v="0"/>
    <n v="0"/>
    <n v="1"/>
    <x v="167"/>
    <x v="0"/>
    <n v="3"/>
    <s v=""/>
    <s v=""/>
    <n v="1"/>
    <n v="1"/>
    <n v="0"/>
    <n v="0"/>
    <n v="3"/>
    <n v="3"/>
    <n v="0"/>
    <n v="0"/>
    <n v="0"/>
    <n v="0"/>
    <n v="0"/>
    <n v="0"/>
    <n v="0"/>
    <x v="0"/>
    <n v="10"/>
    <n v="1.6666666666666667"/>
    <n v="2.5"/>
    <m/>
    <n v="4"/>
    <n v="122"/>
    <m/>
    <n v="25"/>
    <n v="3"/>
    <n v="1"/>
    <n v="1"/>
    <s v="311"/>
    <s v="Needs Attention"/>
    <m/>
    <n v="122"/>
    <n v="0.33424657534246577"/>
    <n v="11.967213114754097"/>
    <n v="29.918032786885242"/>
    <n v="29.918032786885245"/>
    <n v="29.918032786885245"/>
    <d v="2014-07-27T00:00:00"/>
    <s v="Unique"/>
  </r>
  <r>
    <n v="7411"/>
    <n v="1964"/>
    <s v="PhD"/>
    <s v="Married"/>
    <n v="31686"/>
    <n v="1"/>
    <n v="1"/>
    <d v="2014-06-05T00:00:00"/>
    <n v="31"/>
    <n v="11"/>
    <n v="0"/>
    <n v="5"/>
    <n v="0"/>
    <n v="0"/>
    <n v="1"/>
    <x v="138"/>
    <x v="0"/>
    <n v="5"/>
    <s v=""/>
    <s v=""/>
    <n v="1"/>
    <n v="2"/>
    <n v="1"/>
    <n v="0"/>
    <n v="3"/>
    <n v="6"/>
    <n v="0"/>
    <n v="0"/>
    <n v="0"/>
    <n v="0"/>
    <n v="0"/>
    <n v="0"/>
    <n v="0"/>
    <x v="3"/>
    <n v="17"/>
    <n v="2.8333333333333335"/>
    <n v="2.8333333333333335"/>
    <m/>
    <n v="6"/>
    <n v="121"/>
    <m/>
    <n v="33.333333333333329"/>
    <n v="4"/>
    <n v="1"/>
    <n v="1"/>
    <s v="411"/>
    <s v="Potential Loyalists"/>
    <m/>
    <n v="121"/>
    <n v="0.33150684931506852"/>
    <n v="18.099173553719005"/>
    <n v="51.280991735537185"/>
    <n v="51.280991735537185"/>
    <n v="51.280991735537185"/>
    <d v="2014-07-06T00:00:00"/>
    <s v="Unique"/>
  </r>
  <r>
    <n v="9725"/>
    <n v="1966"/>
    <s v="PhD"/>
    <s v="Together"/>
    <n v="28764"/>
    <n v="1"/>
    <n v="1"/>
    <d v="2014-06-05T00:00:00"/>
    <n v="16"/>
    <n v="8"/>
    <n v="0"/>
    <n v="3"/>
    <n v="0"/>
    <n v="0"/>
    <n v="1"/>
    <x v="76"/>
    <x v="0"/>
    <n v="3"/>
    <s v=""/>
    <s v=""/>
    <n v="1"/>
    <n v="1"/>
    <n v="1"/>
    <n v="0"/>
    <n v="2"/>
    <n v="8"/>
    <n v="0"/>
    <n v="0"/>
    <n v="1"/>
    <n v="0"/>
    <n v="0"/>
    <n v="0"/>
    <n v="0"/>
    <x v="0"/>
    <n v="12"/>
    <n v="2"/>
    <n v="3"/>
    <m/>
    <n v="4"/>
    <n v="121"/>
    <m/>
    <n v="25"/>
    <n v="5"/>
    <n v="1"/>
    <n v="1"/>
    <s v="511"/>
    <s v="Others"/>
    <m/>
    <n v="121"/>
    <n v="0.33150684931506852"/>
    <n v="12.066115702479339"/>
    <n v="36.198347107438018"/>
    <n v="36.198347107438011"/>
    <n v="36.198347107438011"/>
    <d v="2014-06-21T00:00:00"/>
    <s v="Unique"/>
  </r>
  <r>
    <n v="6528"/>
    <n v="1982"/>
    <s v="Master"/>
    <s v="Together"/>
    <n v="18492"/>
    <n v="1"/>
    <n v="0"/>
    <d v="2014-06-05T00:00:00"/>
    <n v="75"/>
    <n v="2"/>
    <n v="2"/>
    <n v="2"/>
    <n v="2"/>
    <n v="1"/>
    <n v="1"/>
    <x v="95"/>
    <x v="12"/>
    <n v="2"/>
    <n v="2"/>
    <n v="1"/>
    <n v="1"/>
    <n v="1"/>
    <n v="1"/>
    <n v="0"/>
    <n v="2"/>
    <n v="8"/>
    <n v="0"/>
    <n v="0"/>
    <n v="0"/>
    <n v="0"/>
    <n v="0"/>
    <n v="0"/>
    <n v="0"/>
    <x v="0"/>
    <n v="10"/>
    <n v="1.6666666666666667"/>
    <n v="2.5"/>
    <m/>
    <n v="4"/>
    <n v="121"/>
    <m/>
    <n v="25"/>
    <n v="2"/>
    <n v="1"/>
    <n v="1"/>
    <s v="211"/>
    <s v="About to Sleep"/>
    <m/>
    <n v="121"/>
    <n v="0.33150684931506852"/>
    <n v="12.066115702479339"/>
    <n v="30.165289256198346"/>
    <n v="30.165289256198346"/>
    <n v="30.165289256198346"/>
    <d v="2014-08-19T00:00:00"/>
    <s v="Unique"/>
  </r>
  <r>
    <n v="8439"/>
    <n v="1964"/>
    <s v="Graduation"/>
    <s v="Together"/>
    <n v="63404"/>
    <n v="0"/>
    <n v="2"/>
    <d v="2014-06-06T00:00:00"/>
    <n v="97"/>
    <n v="734"/>
    <n v="26"/>
    <n v="70"/>
    <n v="11"/>
    <n v="44"/>
    <n v="17"/>
    <x v="579"/>
    <x v="36"/>
    <n v="70"/>
    <n v="11"/>
    <n v="44"/>
    <n v="17"/>
    <n v="2"/>
    <n v="6"/>
    <n v="3"/>
    <n v="4"/>
    <n v="4"/>
    <n v="1"/>
    <n v="0"/>
    <n v="0"/>
    <n v="0"/>
    <n v="0"/>
    <n v="0"/>
    <n v="0"/>
    <x v="0"/>
    <n v="902"/>
    <n v="150.33333333333334"/>
    <n v="60.133333333333333"/>
    <m/>
    <n v="15"/>
    <n v="120"/>
    <m/>
    <n v="13.333333333333334"/>
    <n v="1"/>
    <n v="3"/>
    <n v="4"/>
    <s v="134"/>
    <s v="Lost"/>
    <m/>
    <n v="120"/>
    <n v="0.32876712328767121"/>
    <n v="45.625"/>
    <n v="2743.5833333333335"/>
    <n v="2743.5833333333335"/>
    <n v="2743.5833333333335"/>
    <d v="2014-09-11T00:00:00"/>
    <s v="Unique"/>
  </r>
  <r>
    <n v="4184"/>
    <n v="1950"/>
    <s v="PhD"/>
    <s v="Together"/>
    <n v="52157"/>
    <n v="0"/>
    <n v="1"/>
    <d v="2014-06-07T00:00:00"/>
    <n v="48"/>
    <n v="189"/>
    <n v="2"/>
    <n v="29"/>
    <n v="3"/>
    <n v="2"/>
    <n v="40"/>
    <x v="260"/>
    <x v="12"/>
    <n v="29"/>
    <n v="3"/>
    <n v="2"/>
    <n v="40"/>
    <n v="2"/>
    <n v="3"/>
    <n v="2"/>
    <n v="5"/>
    <n v="4"/>
    <n v="0"/>
    <n v="0"/>
    <n v="0"/>
    <n v="0"/>
    <n v="0"/>
    <n v="0"/>
    <n v="0"/>
    <x v="0"/>
    <n v="265"/>
    <n v="44.166666666666664"/>
    <n v="22.083333333333332"/>
    <m/>
    <n v="12"/>
    <n v="119"/>
    <m/>
    <n v="16.666666666666664"/>
    <n v="3"/>
    <n v="2"/>
    <n v="3"/>
    <s v="323"/>
    <s v="Needs Attention"/>
    <m/>
    <n v="119"/>
    <n v="0.32602739726027397"/>
    <n v="36.806722689075634"/>
    <n v="812.81512605042019"/>
    <n v="812.81512605042019"/>
    <n v="812.81512605042019"/>
    <d v="2014-07-25T00:00:00"/>
    <s v="Unique"/>
  </r>
  <r>
    <n v="2225"/>
    <n v="1977"/>
    <s v="Graduation"/>
    <s v="Divorced"/>
    <n v="82582"/>
    <n v="0"/>
    <n v="0"/>
    <d v="2014-06-07T00:00:00"/>
    <n v="54"/>
    <n v="510"/>
    <n v="120"/>
    <n v="550"/>
    <n v="156"/>
    <n v="40"/>
    <n v="241"/>
    <x v="766"/>
    <x v="136"/>
    <n v="550"/>
    <n v="156"/>
    <n v="40"/>
    <n v="241"/>
    <n v="1"/>
    <n v="4"/>
    <n v="9"/>
    <n v="7"/>
    <n v="1"/>
    <n v="1"/>
    <n v="0"/>
    <n v="1"/>
    <n v="0"/>
    <n v="0"/>
    <n v="1"/>
    <n v="0"/>
    <x v="4"/>
    <n v="1617"/>
    <n v="269.5"/>
    <n v="77"/>
    <m/>
    <n v="21"/>
    <n v="119"/>
    <m/>
    <n v="4.7619047619047619"/>
    <n v="3"/>
    <n v="4"/>
    <n v="5"/>
    <s v="345"/>
    <s v="Big Spenders"/>
    <m/>
    <n v="119"/>
    <n v="0.32602739726027397"/>
    <n v="64.411764705882348"/>
    <n v="4959.7058823529405"/>
    <n v="4959.7058823529414"/>
    <n v="4959.7058823529414"/>
    <d v="2014-07-31T00:00:00"/>
    <s v="Unique"/>
  </r>
  <r>
    <n v="5961"/>
    <n v="1978"/>
    <s v="Graduation"/>
    <s v="Married"/>
    <n v="42693"/>
    <n v="1"/>
    <n v="0"/>
    <d v="2014-06-07T00:00:00"/>
    <n v="29"/>
    <n v="8"/>
    <n v="4"/>
    <n v="20"/>
    <n v="6"/>
    <n v="3"/>
    <n v="16"/>
    <x v="76"/>
    <x v="16"/>
    <n v="20"/>
    <n v="6"/>
    <n v="3"/>
    <n v="16"/>
    <n v="1"/>
    <n v="1"/>
    <n v="0"/>
    <n v="3"/>
    <n v="5"/>
    <n v="0"/>
    <n v="0"/>
    <n v="0"/>
    <n v="0"/>
    <n v="0"/>
    <n v="0"/>
    <n v="0"/>
    <x v="0"/>
    <n v="57"/>
    <n v="9.5"/>
    <n v="11.4"/>
    <m/>
    <n v="5"/>
    <n v="119"/>
    <m/>
    <n v="20"/>
    <n v="4"/>
    <n v="1"/>
    <n v="2"/>
    <s v="412"/>
    <s v="Potential Loyalists"/>
    <m/>
    <n v="119"/>
    <n v="0.32602739726027397"/>
    <n v="15.336134453781513"/>
    <n v="174.83193277310926"/>
    <n v="174.83193277310926"/>
    <n v="174.83193277310926"/>
    <d v="2014-07-06T00:00:00"/>
    <s v="Unique"/>
  </r>
  <r>
    <n v="3381"/>
    <n v="1953"/>
    <s v="Master"/>
    <s v="Married"/>
    <n v="54348"/>
    <n v="1"/>
    <n v="1"/>
    <d v="2014-06-08T00:00:00"/>
    <n v="51"/>
    <n v="70"/>
    <n v="0"/>
    <n v="16"/>
    <n v="0"/>
    <n v="0"/>
    <n v="4"/>
    <x v="19"/>
    <x v="0"/>
    <n v="16"/>
    <s v=""/>
    <s v=""/>
    <n v="4"/>
    <n v="2"/>
    <n v="2"/>
    <n v="0"/>
    <n v="4"/>
    <n v="6"/>
    <n v="0"/>
    <n v="0"/>
    <n v="0"/>
    <n v="0"/>
    <n v="0"/>
    <n v="0"/>
    <n v="0"/>
    <x v="2"/>
    <n v="90"/>
    <n v="15"/>
    <n v="11.25"/>
    <m/>
    <n v="8"/>
    <n v="118"/>
    <m/>
    <n v="25"/>
    <n v="3"/>
    <n v="2"/>
    <n v="2"/>
    <s v="322"/>
    <s v="Needs Attention"/>
    <m/>
    <n v="118"/>
    <n v="0.32328767123287672"/>
    <n v="24.745762711864405"/>
    <n v="278.38983050847457"/>
    <n v="278.38983050847457"/>
    <n v="278.38983050847457"/>
    <d v="2014-07-29T00:00:00"/>
    <s v="Unique"/>
  </r>
  <r>
    <n v="868"/>
    <n v="1966"/>
    <s v="Graduation"/>
    <s v="Married"/>
    <n v="44794"/>
    <n v="0"/>
    <n v="1"/>
    <d v="2014-06-08T00:00:00"/>
    <n v="99"/>
    <n v="54"/>
    <n v="0"/>
    <n v="7"/>
    <n v="0"/>
    <n v="0"/>
    <n v="4"/>
    <x v="767"/>
    <x v="0"/>
    <n v="7"/>
    <s v=""/>
    <s v=""/>
    <n v="4"/>
    <n v="1"/>
    <n v="2"/>
    <n v="0"/>
    <n v="3"/>
    <n v="6"/>
    <n v="0"/>
    <n v="0"/>
    <n v="0"/>
    <n v="0"/>
    <n v="0"/>
    <n v="0"/>
    <n v="0"/>
    <x v="3"/>
    <n v="65"/>
    <n v="10.833333333333334"/>
    <n v="10.833333333333334"/>
    <m/>
    <n v="6"/>
    <n v="118"/>
    <m/>
    <n v="16.666666666666664"/>
    <n v="1"/>
    <n v="1"/>
    <n v="2"/>
    <s v="112"/>
    <s v="Lost"/>
    <m/>
    <n v="118"/>
    <n v="0.32328767123287672"/>
    <n v="18.559322033898304"/>
    <n v="201.0593220338983"/>
    <n v="201.0593220338983"/>
    <n v="201.0593220338983"/>
    <d v="2014-09-15T00:00:00"/>
    <s v="Unique"/>
  </r>
  <r>
    <n v="7212"/>
    <n v="1966"/>
    <s v="Graduation"/>
    <s v="Married"/>
    <n v="44794"/>
    <n v="0"/>
    <n v="1"/>
    <d v="2014-06-08T00:00:00"/>
    <n v="99"/>
    <n v="54"/>
    <n v="0"/>
    <n v="7"/>
    <n v="0"/>
    <n v="0"/>
    <n v="4"/>
    <x v="767"/>
    <x v="0"/>
    <n v="7"/>
    <s v=""/>
    <s v=""/>
    <n v="4"/>
    <n v="1"/>
    <n v="2"/>
    <n v="0"/>
    <n v="3"/>
    <n v="6"/>
    <n v="0"/>
    <n v="0"/>
    <n v="0"/>
    <n v="0"/>
    <n v="0"/>
    <n v="0"/>
    <n v="0"/>
    <x v="4"/>
    <n v="65"/>
    <n v="10.833333333333334"/>
    <n v="10.833333333333334"/>
    <m/>
    <n v="6"/>
    <n v="118"/>
    <m/>
    <n v="16.666666666666664"/>
    <n v="1"/>
    <n v="1"/>
    <n v="2"/>
    <s v="112"/>
    <s v="Lost"/>
    <m/>
    <n v="118"/>
    <n v="0.32328767123287672"/>
    <n v="18.559322033898304"/>
    <n v="201.0593220338983"/>
    <n v="201.0593220338983"/>
    <n v="201.0593220338983"/>
    <d v="2014-09-15T00:00:00"/>
    <s v="Unique"/>
  </r>
  <r>
    <n v="713"/>
    <n v="1977"/>
    <s v="Master"/>
    <s v="Married"/>
    <n v="50353"/>
    <n v="0"/>
    <n v="0"/>
    <d v="2014-06-08T00:00:00"/>
    <n v="72"/>
    <n v="141"/>
    <n v="15"/>
    <n v="153"/>
    <n v="67"/>
    <n v="31"/>
    <n v="35"/>
    <x v="544"/>
    <x v="9"/>
    <n v="153"/>
    <n v="67"/>
    <n v="31"/>
    <n v="35"/>
    <n v="1"/>
    <n v="4"/>
    <n v="4"/>
    <n v="6"/>
    <n v="3"/>
    <n v="0"/>
    <n v="0"/>
    <n v="0"/>
    <n v="0"/>
    <n v="0"/>
    <n v="0"/>
    <n v="0"/>
    <x v="0"/>
    <n v="442"/>
    <n v="73.666666666666671"/>
    <n v="29.466666666666665"/>
    <m/>
    <n v="15"/>
    <n v="118"/>
    <m/>
    <n v="6.666666666666667"/>
    <n v="2"/>
    <n v="3"/>
    <n v="3"/>
    <s v="233"/>
    <s v="About to Sleep"/>
    <m/>
    <n v="118"/>
    <n v="0.32328767123287672"/>
    <n v="46.398305084745765"/>
    <n v="1367.2033898305085"/>
    <n v="1367.2033898305085"/>
    <n v="1367.2033898305085"/>
    <d v="2014-08-19T00:00:00"/>
    <s v="Unique"/>
  </r>
  <r>
    <n v="4268"/>
    <n v="1959"/>
    <s v="Graduation"/>
    <s v="Married"/>
    <n v="53154"/>
    <n v="0"/>
    <n v="1"/>
    <d v="2014-06-09T00:00:00"/>
    <n v="50"/>
    <n v="129"/>
    <n v="0"/>
    <n v="21"/>
    <n v="0"/>
    <n v="1"/>
    <n v="7"/>
    <x v="646"/>
    <x v="0"/>
    <n v="21"/>
    <s v=""/>
    <n v="1"/>
    <n v="7"/>
    <n v="1"/>
    <n v="3"/>
    <n v="1"/>
    <n v="4"/>
    <n v="4"/>
    <n v="0"/>
    <n v="0"/>
    <n v="0"/>
    <n v="0"/>
    <n v="0"/>
    <n v="0"/>
    <n v="0"/>
    <x v="1"/>
    <n v="158"/>
    <n v="26.333333333333332"/>
    <n v="17.555555555555557"/>
    <m/>
    <n v="9"/>
    <n v="117"/>
    <m/>
    <n v="11.111111111111111"/>
    <n v="3"/>
    <n v="2"/>
    <n v="2"/>
    <s v="322"/>
    <s v="Needs Attention"/>
    <m/>
    <n v="117"/>
    <n v="0.32054794520547947"/>
    <n v="28.076923076923077"/>
    <n v="492.90598290598297"/>
    <n v="492.90598290598291"/>
    <n v="492.90598290598291"/>
    <d v="2014-07-29T00:00:00"/>
    <s v="Unique"/>
  </r>
  <r>
    <n v="6652"/>
    <n v="1965"/>
    <s v="Graduation"/>
    <s v="Married"/>
    <n v="77343"/>
    <n v="0"/>
    <n v="0"/>
    <d v="2014-06-09T00:00:00"/>
    <n v="28"/>
    <n v="227"/>
    <n v="151"/>
    <n v="573"/>
    <n v="98"/>
    <n v="54"/>
    <n v="31"/>
    <x v="588"/>
    <x v="6"/>
    <n v="573"/>
    <n v="98"/>
    <n v="54"/>
    <n v="31"/>
    <n v="1"/>
    <n v="3"/>
    <n v="4"/>
    <n v="9"/>
    <n v="1"/>
    <n v="0"/>
    <n v="0"/>
    <n v="0"/>
    <n v="0"/>
    <n v="0"/>
    <n v="0"/>
    <n v="0"/>
    <x v="2"/>
    <n v="1134"/>
    <n v="189"/>
    <n v="66.705882352941174"/>
    <m/>
    <n v="17"/>
    <n v="117"/>
    <m/>
    <n v="5.8823529411764701"/>
    <n v="4"/>
    <n v="3"/>
    <n v="4"/>
    <s v="434"/>
    <s v="Potential Loyalists"/>
    <m/>
    <n v="117"/>
    <n v="0.32054794520547947"/>
    <n v="53.034188034188034"/>
    <n v="3537.6923076923076"/>
    <n v="3537.6923076923076"/>
    <n v="3537.6923076923076"/>
    <d v="2014-07-07T00:00:00"/>
    <s v="Unique"/>
  </r>
  <r>
    <n v="194"/>
    <n v="1965"/>
    <s v="Graduation"/>
    <s v="Married"/>
    <n v="48006"/>
    <n v="1"/>
    <n v="1"/>
    <d v="2014-06-09T00:00:00"/>
    <n v="55"/>
    <n v="23"/>
    <n v="0"/>
    <n v="11"/>
    <n v="3"/>
    <n v="2"/>
    <n v="2"/>
    <x v="321"/>
    <x v="0"/>
    <n v="11"/>
    <n v="3"/>
    <n v="2"/>
    <n v="2"/>
    <n v="1"/>
    <n v="1"/>
    <n v="0"/>
    <n v="3"/>
    <n v="6"/>
    <n v="0"/>
    <n v="0"/>
    <n v="0"/>
    <n v="0"/>
    <n v="0"/>
    <n v="0"/>
    <n v="0"/>
    <x v="0"/>
    <n v="41"/>
    <n v="6.833333333333333"/>
    <n v="8.1999999999999993"/>
    <m/>
    <n v="5"/>
    <n v="117"/>
    <m/>
    <n v="20"/>
    <n v="3"/>
    <n v="1"/>
    <n v="1"/>
    <s v="311"/>
    <s v="Needs Attention"/>
    <m/>
    <n v="117"/>
    <n v="0.32054794520547947"/>
    <n v="15.598290598290598"/>
    <n v="127.9059829059829"/>
    <n v="127.9059829059829"/>
    <n v="127.9059829059829"/>
    <d v="2014-08-03T00:00:00"/>
    <s v="Unique"/>
  </r>
  <r>
    <n v="5529"/>
    <n v="1946"/>
    <s v="PhD"/>
    <s v="Together"/>
    <n v="64014"/>
    <n v="2"/>
    <n v="1"/>
    <d v="2014-06-10T00:00:00"/>
    <n v="56"/>
    <n v="406"/>
    <n v="0"/>
    <n v="30"/>
    <n v="0"/>
    <n v="0"/>
    <n v="8"/>
    <x v="768"/>
    <x v="0"/>
    <n v="30"/>
    <s v=""/>
    <s v=""/>
    <n v="8"/>
    <n v="7"/>
    <n v="8"/>
    <n v="2"/>
    <n v="5"/>
    <n v="7"/>
    <n v="1"/>
    <n v="0"/>
    <n v="0"/>
    <n v="0"/>
    <n v="0"/>
    <n v="0"/>
    <n v="0"/>
    <x v="2"/>
    <n v="444"/>
    <n v="74"/>
    <n v="20.181818181818183"/>
    <m/>
    <n v="22"/>
    <n v="116"/>
    <m/>
    <n v="31.818181818181817"/>
    <n v="3"/>
    <n v="4"/>
    <n v="3"/>
    <s v="343"/>
    <s v="Needs Attention"/>
    <m/>
    <n v="116"/>
    <n v="0.31780821917808222"/>
    <n v="69.224137931034477"/>
    <n v="1397.0689655172414"/>
    <n v="1397.0689655172412"/>
    <n v="1397.0689655172412"/>
    <d v="2014-08-05T00:00:00"/>
    <s v="Unique"/>
  </r>
  <r>
    <n v="4001"/>
    <n v="1946"/>
    <s v="PhD"/>
    <s v="Together"/>
    <n v="64014"/>
    <n v="2"/>
    <n v="1"/>
    <d v="2014-06-10T00:00:00"/>
    <n v="56"/>
    <n v="406"/>
    <n v="0"/>
    <n v="30"/>
    <n v="0"/>
    <n v="0"/>
    <n v="8"/>
    <x v="768"/>
    <x v="0"/>
    <n v="30"/>
    <s v=""/>
    <s v=""/>
    <n v="8"/>
    <n v="7"/>
    <n v="8"/>
    <n v="2"/>
    <n v="5"/>
    <n v="7"/>
    <n v="1"/>
    <n v="0"/>
    <n v="0"/>
    <n v="0"/>
    <n v="0"/>
    <n v="0"/>
    <n v="0"/>
    <x v="3"/>
    <n v="444"/>
    <n v="74"/>
    <n v="20.181818181818183"/>
    <m/>
    <n v="22"/>
    <n v="116"/>
    <m/>
    <n v="31.818181818181817"/>
    <n v="3"/>
    <n v="4"/>
    <n v="3"/>
    <s v="343"/>
    <s v="Needs Attention"/>
    <m/>
    <n v="116"/>
    <n v="0.31780821917808222"/>
    <n v="69.224137931034477"/>
    <n v="1397.0689655172414"/>
    <n v="1397.0689655172412"/>
    <n v="1397.0689655172412"/>
    <d v="2014-08-05T00:00:00"/>
    <s v="Unique"/>
  </r>
  <r>
    <n v="4937"/>
    <n v="1973"/>
    <s v="2n Cycle"/>
    <s v="Married"/>
    <n v="46094"/>
    <n v="1"/>
    <n v="1"/>
    <d v="2014-06-10T00:00:00"/>
    <n v="62"/>
    <n v="12"/>
    <n v="2"/>
    <n v="20"/>
    <n v="3"/>
    <n v="2"/>
    <n v="5"/>
    <x v="276"/>
    <x v="12"/>
    <n v="20"/>
    <n v="3"/>
    <n v="2"/>
    <n v="5"/>
    <n v="1"/>
    <n v="1"/>
    <n v="0"/>
    <n v="3"/>
    <n v="7"/>
    <n v="0"/>
    <n v="0"/>
    <n v="0"/>
    <n v="0"/>
    <n v="0"/>
    <n v="0"/>
    <n v="0"/>
    <x v="0"/>
    <n v="44"/>
    <n v="7.333333333333333"/>
    <n v="8.8000000000000007"/>
    <m/>
    <n v="5"/>
    <n v="116"/>
    <m/>
    <n v="20"/>
    <n v="2"/>
    <n v="1"/>
    <n v="1"/>
    <s v="211"/>
    <s v="About to Sleep"/>
    <m/>
    <n v="116"/>
    <n v="0.31780821917808222"/>
    <n v="15.732758620689653"/>
    <n v="138.44827586206895"/>
    <n v="138.44827586206895"/>
    <n v="138.44827586206895"/>
    <d v="2014-08-11T00:00:00"/>
    <s v="Unique"/>
  </r>
  <r>
    <n v="3623"/>
    <n v="1976"/>
    <s v="Graduation"/>
    <s v="Together"/>
    <n v="21675"/>
    <n v="1"/>
    <n v="0"/>
    <d v="2014-06-11T00:00:00"/>
    <n v="55"/>
    <n v="4"/>
    <n v="0"/>
    <n v="16"/>
    <n v="17"/>
    <n v="4"/>
    <n v="4"/>
    <x v="198"/>
    <x v="0"/>
    <n v="16"/>
    <n v="17"/>
    <n v="4"/>
    <n v="4"/>
    <n v="3"/>
    <n v="4"/>
    <n v="0"/>
    <n v="3"/>
    <n v="7"/>
    <n v="0"/>
    <n v="0"/>
    <n v="0"/>
    <n v="0"/>
    <n v="0"/>
    <n v="0"/>
    <n v="0"/>
    <x v="6"/>
    <n v="45"/>
    <n v="7.5"/>
    <n v="4.5"/>
    <m/>
    <n v="10"/>
    <n v="115"/>
    <m/>
    <n v="30"/>
    <n v="3"/>
    <n v="2"/>
    <n v="1"/>
    <s v="321"/>
    <s v="Needs Attention"/>
    <m/>
    <n v="115"/>
    <n v="0.31506849315068491"/>
    <n v="31.739130434782609"/>
    <n v="142.82608695652175"/>
    <n v="142.82608695652175"/>
    <n v="142.82608695652175"/>
    <d v="2014-08-05T00:00:00"/>
    <s v="Unique"/>
  </r>
  <r>
    <n v="6679"/>
    <n v="1966"/>
    <s v="Graduation"/>
    <s v="Single"/>
    <n v="33279"/>
    <n v="0"/>
    <n v="0"/>
    <d v="2014-06-12T00:00:00"/>
    <n v="29"/>
    <n v="10"/>
    <n v="3"/>
    <n v="3"/>
    <n v="0"/>
    <n v="0"/>
    <n v="0"/>
    <x v="122"/>
    <x v="8"/>
    <n v="3"/>
    <s v=""/>
    <s v=""/>
    <s v=""/>
    <n v="1"/>
    <n v="0"/>
    <n v="0"/>
    <n v="3"/>
    <n v="3"/>
    <n v="0"/>
    <n v="0"/>
    <n v="0"/>
    <n v="0"/>
    <n v="0"/>
    <n v="0"/>
    <n v="0"/>
    <x v="0"/>
    <n v="16"/>
    <n v="2.6666666666666665"/>
    <n v="4"/>
    <m/>
    <n v="4"/>
    <n v="114"/>
    <m/>
    <n v="25"/>
    <n v="4"/>
    <n v="1"/>
    <n v="1"/>
    <s v="411"/>
    <s v="Potential Loyalists"/>
    <m/>
    <n v="114"/>
    <n v="0.31232876712328766"/>
    <n v="12.807017543859649"/>
    <n v="51.228070175438596"/>
    <n v="51.228070175438596"/>
    <n v="51.228070175438596"/>
    <d v="2014-07-11T00:00:00"/>
    <s v="Unique"/>
  </r>
  <r>
    <n v="9624"/>
    <n v="1958"/>
    <s v="PhD"/>
    <s v="Together"/>
    <n v="65488"/>
    <n v="0"/>
    <n v="0"/>
    <d v="2014-06-13T00:00:00"/>
    <n v="46"/>
    <n v="603"/>
    <n v="45"/>
    <n v="207"/>
    <n v="36"/>
    <n v="18"/>
    <n v="54"/>
    <x v="769"/>
    <x v="39"/>
    <n v="207"/>
    <n v="36"/>
    <n v="18"/>
    <n v="54"/>
    <n v="1"/>
    <n v="3"/>
    <n v="4"/>
    <n v="6"/>
    <n v="1"/>
    <n v="0"/>
    <n v="0"/>
    <n v="0"/>
    <n v="0"/>
    <n v="0"/>
    <n v="0"/>
    <n v="0"/>
    <x v="0"/>
    <n v="963"/>
    <n v="160.5"/>
    <n v="68.785714285714292"/>
    <m/>
    <n v="14"/>
    <n v="113"/>
    <m/>
    <n v="7.1428571428571423"/>
    <n v="3"/>
    <n v="3"/>
    <n v="4"/>
    <s v="334"/>
    <s v="Needs Attention"/>
    <m/>
    <n v="113"/>
    <n v="0.30958904109589042"/>
    <n v="45.221238938053098"/>
    <n v="3110.5752212389384"/>
    <n v="3110.575221238938"/>
    <n v="3110.575221238938"/>
    <d v="2014-07-29T00:00:00"/>
    <s v="Unique"/>
  </r>
  <r>
    <n v="3463"/>
    <n v="1975"/>
    <s v="PhD"/>
    <s v="Married"/>
    <n v="69283"/>
    <n v="0"/>
    <n v="1"/>
    <d v="2014-06-14T00:00:00"/>
    <n v="41"/>
    <n v="674"/>
    <n v="62"/>
    <n v="134"/>
    <n v="0"/>
    <n v="26"/>
    <n v="8"/>
    <x v="512"/>
    <x v="131"/>
    <n v="134"/>
    <s v=""/>
    <n v="26"/>
    <n v="8"/>
    <n v="4"/>
    <n v="7"/>
    <n v="3"/>
    <n v="13"/>
    <n v="5"/>
    <n v="0"/>
    <n v="0"/>
    <n v="0"/>
    <n v="0"/>
    <n v="0"/>
    <n v="0"/>
    <n v="0"/>
    <x v="6"/>
    <n v="904"/>
    <n v="150.66666666666666"/>
    <n v="33.481481481481481"/>
    <m/>
    <n v="27"/>
    <n v="112"/>
    <m/>
    <n v="14.814814814814813"/>
    <n v="3"/>
    <n v="5"/>
    <n v="4"/>
    <s v="354"/>
    <s v="Frequent Buyers"/>
    <m/>
    <n v="112"/>
    <n v="0.30684931506849317"/>
    <n v="87.991071428571431"/>
    <n v="2946.0714285714284"/>
    <n v="2946.0714285714284"/>
    <n v="2946.0714285714284"/>
    <d v="2014-07-25T00:00:00"/>
    <s v="Unique"/>
  </r>
  <r>
    <n v="1"/>
    <n v="1961"/>
    <s v="Graduation"/>
    <s v="Single"/>
    <n v="57091"/>
    <n v="0"/>
    <n v="0"/>
    <d v="2014-06-15T00:00:00"/>
    <n v="0"/>
    <n v="464"/>
    <n v="5"/>
    <n v="64"/>
    <n v="7"/>
    <n v="0"/>
    <n v="37"/>
    <x v="432"/>
    <x v="30"/>
    <n v="64"/>
    <n v="7"/>
    <s v=""/>
    <n v="37"/>
    <n v="1"/>
    <n v="7"/>
    <n v="3"/>
    <n v="7"/>
    <n v="5"/>
    <n v="0"/>
    <n v="1"/>
    <n v="0"/>
    <n v="0"/>
    <n v="0"/>
    <n v="1"/>
    <n v="0"/>
    <x v="2"/>
    <n v="577"/>
    <n v="96.166666666666671"/>
    <n v="32.055555555555557"/>
    <m/>
    <n v="18"/>
    <n v="111"/>
    <m/>
    <n v="5.5555555555555554"/>
    <n v="6"/>
    <n v="4"/>
    <n v="3"/>
    <s v="643"/>
    <s v="Others"/>
    <m/>
    <n v="111"/>
    <n v="0.30410958904109592"/>
    <n v="59.189189189189186"/>
    <n v="1897.3423423423424"/>
    <n v="1897.3423423423421"/>
    <n v="1897.3423423423421"/>
    <d v="2014-06-15T00:00:00"/>
    <s v="Unique"/>
  </r>
  <r>
    <n v="8566"/>
    <n v="1961"/>
    <s v="PhD"/>
    <s v="Together"/>
    <n v="32583"/>
    <n v="1"/>
    <n v="1"/>
    <d v="2014-06-15T00:00:00"/>
    <n v="10"/>
    <n v="5"/>
    <n v="0"/>
    <n v="3"/>
    <n v="0"/>
    <n v="0"/>
    <n v="1"/>
    <x v="5"/>
    <x v="0"/>
    <n v="3"/>
    <s v=""/>
    <s v=""/>
    <n v="1"/>
    <n v="1"/>
    <n v="1"/>
    <n v="0"/>
    <n v="2"/>
    <n v="7"/>
    <n v="0"/>
    <n v="0"/>
    <n v="0"/>
    <n v="0"/>
    <n v="0"/>
    <n v="0"/>
    <n v="0"/>
    <x v="0"/>
    <n v="9"/>
    <n v="1.5"/>
    <n v="2.25"/>
    <m/>
    <n v="4"/>
    <n v="111"/>
    <m/>
    <n v="25"/>
    <n v="5"/>
    <n v="1"/>
    <n v="1"/>
    <s v="511"/>
    <s v="Others"/>
    <m/>
    <n v="111"/>
    <n v="0.30410958904109592"/>
    <n v="13.153153153153152"/>
    <n v="29.594594594594593"/>
    <n v="29.594594594594593"/>
    <n v="29.594594594594593"/>
    <d v="2014-06-25T00:00:00"/>
    <s v="Unique"/>
  </r>
  <r>
    <n v="2563"/>
    <n v="1961"/>
    <s v="Basic"/>
    <s v="Married"/>
    <n v="28249"/>
    <n v="0"/>
    <n v="0"/>
    <d v="2014-06-15T00:00:00"/>
    <n v="80"/>
    <n v="1"/>
    <n v="9"/>
    <n v="7"/>
    <n v="2"/>
    <n v="14"/>
    <n v="10"/>
    <x v="42"/>
    <x v="13"/>
    <n v="7"/>
    <n v="2"/>
    <n v="14"/>
    <n v="10"/>
    <n v="1"/>
    <n v="2"/>
    <n v="0"/>
    <n v="3"/>
    <n v="6"/>
    <n v="0"/>
    <n v="0"/>
    <n v="0"/>
    <n v="0"/>
    <n v="0"/>
    <n v="0"/>
    <n v="0"/>
    <x v="6"/>
    <n v="43"/>
    <n v="7.166666666666667"/>
    <n v="7.166666666666667"/>
    <m/>
    <n v="6"/>
    <n v="111"/>
    <m/>
    <n v="16.666666666666664"/>
    <n v="1"/>
    <n v="1"/>
    <n v="1"/>
    <s v="111"/>
    <s v="Lost"/>
    <m/>
    <n v="111"/>
    <n v="0.30410958904109592"/>
    <n v="19.729729729729726"/>
    <n v="141.39639639639637"/>
    <n v="141.3963963963964"/>
    <n v="141.3963963963964"/>
    <d v="2014-09-03T00:00:00"/>
    <s v="Unique"/>
  </r>
  <r>
    <n v="8312"/>
    <n v="1961"/>
    <s v="Basic"/>
    <s v="Married"/>
    <n v="28249"/>
    <n v="0"/>
    <n v="0"/>
    <d v="2014-06-15T00:00:00"/>
    <n v="80"/>
    <n v="1"/>
    <n v="9"/>
    <n v="7"/>
    <n v="2"/>
    <n v="14"/>
    <n v="10"/>
    <x v="42"/>
    <x v="13"/>
    <n v="7"/>
    <n v="2"/>
    <n v="14"/>
    <n v="10"/>
    <n v="1"/>
    <n v="2"/>
    <n v="0"/>
    <n v="3"/>
    <n v="6"/>
    <n v="0"/>
    <n v="0"/>
    <n v="0"/>
    <n v="0"/>
    <n v="0"/>
    <n v="0"/>
    <n v="0"/>
    <x v="0"/>
    <n v="43"/>
    <n v="7.166666666666667"/>
    <n v="7.166666666666667"/>
    <m/>
    <n v="6"/>
    <n v="111"/>
    <m/>
    <n v="16.666666666666664"/>
    <n v="1"/>
    <n v="1"/>
    <n v="1"/>
    <s v="111"/>
    <s v="Lost"/>
    <m/>
    <n v="111"/>
    <n v="0.30410958904109592"/>
    <n v="19.729729729729726"/>
    <n v="141.39639639639637"/>
    <n v="141.3963963963964"/>
    <n v="141.3963963963964"/>
    <d v="2014-09-03T00:00:00"/>
    <s v="Unique"/>
  </r>
  <r>
    <n v="1826"/>
    <n v="1970"/>
    <s v="Graduation"/>
    <s v="Divorced"/>
    <n v="84835"/>
    <n v="0"/>
    <n v="0"/>
    <d v="2014-06-16T00:00:00"/>
    <n v="0"/>
    <n v="189"/>
    <n v="104"/>
    <n v="379"/>
    <n v="111"/>
    <n v="189"/>
    <n v="218"/>
    <x v="260"/>
    <x v="89"/>
    <n v="379"/>
    <n v="111"/>
    <n v="189"/>
    <n v="218"/>
    <n v="1"/>
    <n v="4"/>
    <n v="4"/>
    <n v="6"/>
    <n v="1"/>
    <n v="0"/>
    <n v="0"/>
    <n v="0"/>
    <n v="0"/>
    <n v="0"/>
    <n v="1"/>
    <n v="0"/>
    <x v="0"/>
    <n v="1190"/>
    <n v="198.33333333333334"/>
    <n v="79.333333333333329"/>
    <m/>
    <n v="15"/>
    <n v="110"/>
    <m/>
    <n v="6.666666666666667"/>
    <n v="6"/>
    <n v="3"/>
    <n v="5"/>
    <s v="635"/>
    <s v="Big Spenders"/>
    <m/>
    <n v="110"/>
    <n v="0.30136986301369861"/>
    <n v="49.772727272727273"/>
    <n v="3948.6363636363635"/>
    <n v="3948.636363636364"/>
    <n v="3948.636363636364"/>
    <d v="2014-06-16T00:00:00"/>
    <s v="Unique"/>
  </r>
  <r>
    <n v="10560"/>
    <n v="1980"/>
    <s v="PhD"/>
    <s v="Single"/>
    <n v="36802"/>
    <n v="1"/>
    <n v="0"/>
    <d v="2014-06-16T00:00:00"/>
    <n v="23"/>
    <n v="16"/>
    <n v="1"/>
    <n v="2"/>
    <n v="0"/>
    <n v="0"/>
    <n v="1"/>
    <x v="79"/>
    <x v="5"/>
    <n v="2"/>
    <s v=""/>
    <s v=""/>
    <n v="1"/>
    <n v="1"/>
    <n v="1"/>
    <n v="0"/>
    <n v="3"/>
    <n v="5"/>
    <n v="0"/>
    <n v="0"/>
    <n v="0"/>
    <n v="0"/>
    <n v="0"/>
    <n v="0"/>
    <n v="0"/>
    <x v="0"/>
    <n v="20"/>
    <n v="3.3333333333333335"/>
    <n v="4"/>
    <m/>
    <n v="5"/>
    <n v="110"/>
    <m/>
    <n v="20"/>
    <n v="4"/>
    <n v="1"/>
    <n v="1"/>
    <s v="411"/>
    <s v="Potential Loyalists"/>
    <m/>
    <n v="110"/>
    <n v="0.30136986301369861"/>
    <n v="16.590909090909093"/>
    <n v="66.363636363636374"/>
    <n v="66.363636363636374"/>
    <n v="66.363636363636374"/>
    <d v="2014-07-09T00:00:00"/>
    <s v="Unique"/>
  </r>
  <r>
    <n v="7005"/>
    <n v="1981"/>
    <s v="Graduation"/>
    <s v="Single"/>
    <n v="58684"/>
    <n v="0"/>
    <n v="0"/>
    <d v="2014-06-16T00:00:00"/>
    <n v="71"/>
    <n v="479"/>
    <n v="35"/>
    <n v="179"/>
    <n v="28"/>
    <n v="7"/>
    <n v="85"/>
    <x v="738"/>
    <x v="68"/>
    <n v="179"/>
    <n v="28"/>
    <n v="7"/>
    <n v="85"/>
    <n v="1"/>
    <n v="5"/>
    <n v="3"/>
    <n v="12"/>
    <n v="2"/>
    <n v="0"/>
    <n v="0"/>
    <n v="0"/>
    <n v="1"/>
    <n v="0"/>
    <n v="0"/>
    <n v="0"/>
    <x v="3"/>
    <n v="813"/>
    <n v="135.5"/>
    <n v="38.714285714285715"/>
    <m/>
    <n v="21"/>
    <n v="110"/>
    <m/>
    <n v="4.7619047619047619"/>
    <n v="2"/>
    <n v="4"/>
    <n v="4"/>
    <s v="244"/>
    <s v="About to Sleep"/>
    <m/>
    <n v="110"/>
    <n v="0.30136986301369861"/>
    <n v="69.681818181818187"/>
    <n v="2697.6818181818185"/>
    <n v="2697.6818181818185"/>
    <n v="2697.6818181818185"/>
    <d v="2014-08-26T00:00:00"/>
    <s v="Unique"/>
  </r>
  <r>
    <n v="10699"/>
    <n v="1985"/>
    <s v="Graduation"/>
    <s v="Married"/>
    <n v="44322"/>
    <n v="1"/>
    <n v="0"/>
    <d v="2014-06-16T00:00:00"/>
    <n v="30"/>
    <n v="46"/>
    <n v="0"/>
    <n v="40"/>
    <n v="3"/>
    <n v="0"/>
    <n v="3"/>
    <x v="171"/>
    <x v="0"/>
    <n v="40"/>
    <n v="3"/>
    <s v=""/>
    <n v="3"/>
    <n v="2"/>
    <n v="3"/>
    <n v="0"/>
    <n v="3"/>
    <n v="8"/>
    <n v="0"/>
    <n v="0"/>
    <n v="0"/>
    <n v="0"/>
    <n v="0"/>
    <n v="0"/>
    <n v="0"/>
    <x v="3"/>
    <n v="92"/>
    <n v="15.333333333333334"/>
    <n v="11.5"/>
    <m/>
    <n v="8"/>
    <n v="110"/>
    <m/>
    <n v="25"/>
    <n v="4"/>
    <n v="2"/>
    <n v="2"/>
    <s v="422"/>
    <s v="Potential Loyalists"/>
    <m/>
    <n v="110"/>
    <n v="0.30136986301369861"/>
    <n v="26.545454545454547"/>
    <n v="305.27272727272731"/>
    <n v="305.27272727272731"/>
    <n v="305.27272727272731"/>
    <d v="2014-07-16T00:00:00"/>
    <s v="Unique"/>
  </r>
  <r>
    <n v="4200"/>
    <n v="1970"/>
    <s v="Master"/>
    <s v="Married"/>
    <n v="44159"/>
    <n v="1"/>
    <n v="0"/>
    <d v="2014-06-17T00:00:00"/>
    <n v="85"/>
    <n v="167"/>
    <n v="2"/>
    <n v="62"/>
    <n v="24"/>
    <n v="13"/>
    <n v="7"/>
    <x v="80"/>
    <x v="12"/>
    <n v="62"/>
    <n v="24"/>
    <n v="13"/>
    <n v="7"/>
    <n v="4"/>
    <n v="4"/>
    <n v="1"/>
    <n v="6"/>
    <n v="5"/>
    <n v="0"/>
    <n v="0"/>
    <n v="0"/>
    <n v="0"/>
    <n v="0"/>
    <n v="0"/>
    <n v="0"/>
    <x v="3"/>
    <n v="275"/>
    <n v="45.833333333333336"/>
    <n v="18.333333333333332"/>
    <m/>
    <n v="15"/>
    <n v="109"/>
    <m/>
    <n v="26.666666666666668"/>
    <n v="1"/>
    <n v="3"/>
    <n v="3"/>
    <s v="133"/>
    <s v="Lost"/>
    <m/>
    <n v="109"/>
    <n v="0.29863013698630136"/>
    <n v="50.22935779816514"/>
    <n v="920.87155963302746"/>
    <n v="920.87155963302757"/>
    <n v="920.87155963302757"/>
    <d v="2014-09-10T00:00:00"/>
    <s v="Unique"/>
  </r>
  <r>
    <n v="6355"/>
    <n v="1978"/>
    <s v="Graduation"/>
    <s v="Married"/>
    <n v="44359"/>
    <n v="1"/>
    <n v="1"/>
    <d v="2014-06-17T00:00:00"/>
    <n v="19"/>
    <n v="20"/>
    <n v="0"/>
    <n v="14"/>
    <n v="7"/>
    <n v="3"/>
    <n v="1"/>
    <x v="378"/>
    <x v="0"/>
    <n v="14"/>
    <n v="7"/>
    <n v="3"/>
    <n v="1"/>
    <n v="3"/>
    <n v="2"/>
    <n v="0"/>
    <n v="4"/>
    <n v="3"/>
    <n v="0"/>
    <n v="0"/>
    <n v="0"/>
    <n v="0"/>
    <n v="0"/>
    <n v="0"/>
    <n v="0"/>
    <x v="0"/>
    <n v="45"/>
    <n v="7.5"/>
    <n v="5"/>
    <m/>
    <n v="9"/>
    <n v="109"/>
    <m/>
    <n v="33.333333333333329"/>
    <n v="5"/>
    <n v="2"/>
    <n v="1"/>
    <s v="521"/>
    <s v="Others"/>
    <m/>
    <n v="109"/>
    <n v="0.29863013698630136"/>
    <n v="30.137614678899084"/>
    <n v="150.6880733944954"/>
    <n v="150.6880733944954"/>
    <n v="150.6880733944954"/>
    <d v="2014-07-06T00:00:00"/>
    <s v="Unique"/>
  </r>
  <r>
    <n v="477"/>
    <n v="1986"/>
    <s v="Graduation"/>
    <s v="Married"/>
    <n v="83512"/>
    <n v="0"/>
    <n v="0"/>
    <d v="2014-06-17T00:00:00"/>
    <n v="31"/>
    <n v="1060"/>
    <n v="61"/>
    <n v="835"/>
    <n v="80"/>
    <n v="20"/>
    <n v="101"/>
    <x v="147"/>
    <x v="80"/>
    <n v="835"/>
    <n v="80"/>
    <n v="20"/>
    <n v="101"/>
    <n v="1"/>
    <n v="4"/>
    <n v="7"/>
    <n v="10"/>
    <n v="1"/>
    <n v="1"/>
    <n v="1"/>
    <n v="1"/>
    <n v="0"/>
    <n v="1"/>
    <n v="1"/>
    <n v="0"/>
    <x v="0"/>
    <n v="2157"/>
    <n v="359.5"/>
    <n v="98.045454545454547"/>
    <m/>
    <n v="22"/>
    <n v="109"/>
    <m/>
    <n v="4.5454545454545459"/>
    <n v="4"/>
    <n v="4"/>
    <n v="5"/>
    <s v="445"/>
    <s v="Big Spenders"/>
    <m/>
    <n v="109"/>
    <n v="0.29863013698630136"/>
    <n v="73.669724770642205"/>
    <n v="7222.9816513761471"/>
    <n v="7222.9816513761471"/>
    <n v="7222.9816513761471"/>
    <d v="2014-07-18T00:00:00"/>
    <s v="Unique"/>
  </r>
  <r>
    <n v="4828"/>
    <n v="1954"/>
    <s v="Graduation"/>
    <s v="Divorced"/>
    <n v="79865"/>
    <n v="0"/>
    <n v="1"/>
    <d v="2014-06-18T00:00:00"/>
    <n v="12"/>
    <n v="71"/>
    <n v="99"/>
    <n v="278"/>
    <n v="185"/>
    <n v="121"/>
    <n v="38"/>
    <x v="571"/>
    <x v="152"/>
    <n v="278"/>
    <n v="185"/>
    <n v="121"/>
    <n v="38"/>
    <n v="1"/>
    <n v="5"/>
    <n v="10"/>
    <n v="5"/>
    <n v="1"/>
    <n v="0"/>
    <n v="0"/>
    <n v="0"/>
    <n v="0"/>
    <n v="0"/>
    <n v="0"/>
    <n v="0"/>
    <x v="3"/>
    <n v="792"/>
    <n v="132"/>
    <n v="37.714285714285715"/>
    <m/>
    <n v="21"/>
    <n v="108"/>
    <m/>
    <n v="4.7619047619047619"/>
    <n v="5"/>
    <n v="4"/>
    <n v="4"/>
    <s v="544"/>
    <s v="Loyal Customers"/>
    <m/>
    <n v="108"/>
    <n v="0.29589041095890412"/>
    <n v="70.972222222222214"/>
    <n v="2676.6666666666665"/>
    <n v="2676.6666666666665"/>
    <n v="2676.6666666666665"/>
    <d v="2014-06-30T00:00:00"/>
    <s v="Unique"/>
  </r>
  <r>
    <n v="4769"/>
    <n v="1977"/>
    <s v="Master"/>
    <s v="Together"/>
    <n v="57954"/>
    <n v="1"/>
    <n v="1"/>
    <d v="2014-06-18T00:00:00"/>
    <n v="52"/>
    <n v="456"/>
    <n v="4"/>
    <n v="24"/>
    <n v="0"/>
    <n v="0"/>
    <n v="9"/>
    <x v="33"/>
    <x v="16"/>
    <n v="24"/>
    <s v=""/>
    <s v=""/>
    <n v="9"/>
    <n v="7"/>
    <n v="8"/>
    <n v="2"/>
    <n v="6"/>
    <n v="7"/>
    <n v="0"/>
    <n v="0"/>
    <n v="0"/>
    <n v="1"/>
    <n v="0"/>
    <n v="0"/>
    <n v="0"/>
    <x v="0"/>
    <n v="493"/>
    <n v="82.166666666666671"/>
    <n v="21.434782608695652"/>
    <m/>
    <n v="23"/>
    <n v="108"/>
    <m/>
    <n v="30.434782608695656"/>
    <n v="3"/>
    <n v="5"/>
    <n v="3"/>
    <s v="353"/>
    <s v="Frequent Buyers"/>
    <m/>
    <n v="108"/>
    <n v="0.29589041095890412"/>
    <n v="77.731481481481481"/>
    <n v="1666.1574074074074"/>
    <n v="1666.1574074074074"/>
    <n v="1666.1574074074074"/>
    <d v="2014-08-09T00:00:00"/>
    <s v="Unique"/>
  </r>
  <r>
    <n v="10403"/>
    <n v="1978"/>
    <s v="Graduation"/>
    <s v="Together"/>
    <n v="16531"/>
    <n v="1"/>
    <n v="0"/>
    <d v="2014-06-18T00:00:00"/>
    <n v="43"/>
    <n v="2"/>
    <n v="13"/>
    <n v="6"/>
    <n v="7"/>
    <n v="5"/>
    <n v="11"/>
    <x v="95"/>
    <x v="22"/>
    <n v="6"/>
    <n v="7"/>
    <n v="5"/>
    <n v="11"/>
    <n v="3"/>
    <n v="3"/>
    <n v="0"/>
    <n v="3"/>
    <n v="7"/>
    <n v="0"/>
    <n v="0"/>
    <n v="0"/>
    <n v="0"/>
    <n v="0"/>
    <n v="0"/>
    <n v="0"/>
    <x v="2"/>
    <n v="44"/>
    <n v="7.333333333333333"/>
    <n v="4.8888888888888893"/>
    <m/>
    <n v="9"/>
    <n v="108"/>
    <m/>
    <n v="33.333333333333329"/>
    <n v="3"/>
    <n v="2"/>
    <n v="1"/>
    <s v="321"/>
    <s v="Needs Attention"/>
    <m/>
    <n v="108"/>
    <n v="0.29589041095890412"/>
    <n v="30.416666666666664"/>
    <n v="148.7037037037037"/>
    <n v="148.7037037037037"/>
    <n v="148.7037037037037"/>
    <d v="2014-07-31T00:00:00"/>
    <s v="Unique"/>
  </r>
  <r>
    <n v="6271"/>
    <n v="1952"/>
    <s v="PhD"/>
    <s v="Married"/>
    <n v="50870"/>
    <n v="0"/>
    <n v="1"/>
    <d v="2014-06-19T00:00:00"/>
    <n v="13"/>
    <n v="53"/>
    <n v="0"/>
    <n v="8"/>
    <n v="0"/>
    <n v="0"/>
    <n v="2"/>
    <x v="282"/>
    <x v="0"/>
    <n v="8"/>
    <s v=""/>
    <s v=""/>
    <n v="2"/>
    <n v="1"/>
    <n v="2"/>
    <n v="0"/>
    <n v="3"/>
    <n v="5"/>
    <n v="0"/>
    <n v="0"/>
    <n v="0"/>
    <n v="0"/>
    <n v="0"/>
    <n v="0"/>
    <n v="0"/>
    <x v="0"/>
    <n v="63"/>
    <n v="10.5"/>
    <n v="10.5"/>
    <m/>
    <n v="6"/>
    <n v="107"/>
    <m/>
    <n v="16.666666666666664"/>
    <n v="5"/>
    <n v="1"/>
    <n v="2"/>
    <s v="512"/>
    <s v="Others"/>
    <m/>
    <n v="107"/>
    <n v="0.29315068493150687"/>
    <n v="20.467289719626166"/>
    <n v="214.90654205607473"/>
    <n v="214.90654205607476"/>
    <n v="214.90654205607476"/>
    <d v="2014-07-02T00:00:00"/>
    <s v="Unique"/>
  </r>
  <r>
    <n v="10785"/>
    <n v="1969"/>
    <s v="Graduation"/>
    <s v="Married"/>
    <n v="44078"/>
    <n v="1"/>
    <n v="1"/>
    <d v="2014-06-19T00:00:00"/>
    <n v="17"/>
    <n v="24"/>
    <n v="1"/>
    <n v="10"/>
    <n v="2"/>
    <n v="0"/>
    <n v="4"/>
    <x v="187"/>
    <x v="5"/>
    <n v="10"/>
    <n v="2"/>
    <s v=""/>
    <n v="4"/>
    <n v="2"/>
    <n v="2"/>
    <n v="0"/>
    <n v="3"/>
    <n v="5"/>
    <n v="0"/>
    <n v="0"/>
    <n v="0"/>
    <n v="0"/>
    <n v="0"/>
    <n v="0"/>
    <n v="0"/>
    <x v="3"/>
    <n v="41"/>
    <n v="6.833333333333333"/>
    <n v="5.8571428571428568"/>
    <m/>
    <n v="7"/>
    <n v="107"/>
    <m/>
    <n v="28.571428571428569"/>
    <n v="5"/>
    <n v="1"/>
    <n v="1"/>
    <s v="511"/>
    <s v="Others"/>
    <m/>
    <n v="107"/>
    <n v="0.29315068493150687"/>
    <n v="23.878504672897193"/>
    <n v="139.85981308411212"/>
    <n v="139.85981308411215"/>
    <n v="139.85981308411215"/>
    <d v="2014-07-06T00:00:00"/>
    <s v="Unique"/>
  </r>
  <r>
    <n v="5287"/>
    <n v="1973"/>
    <s v="Graduation"/>
    <s v="Married"/>
    <n v="34961"/>
    <n v="1"/>
    <n v="0"/>
    <d v="2014-06-19T00:00:00"/>
    <n v="77"/>
    <n v="45"/>
    <n v="2"/>
    <n v="26"/>
    <n v="4"/>
    <n v="1"/>
    <n v="1"/>
    <x v="57"/>
    <x v="12"/>
    <n v="26"/>
    <n v="4"/>
    <n v="1"/>
    <n v="1"/>
    <n v="3"/>
    <n v="3"/>
    <n v="1"/>
    <n v="3"/>
    <n v="7"/>
    <n v="0"/>
    <n v="0"/>
    <n v="0"/>
    <n v="0"/>
    <n v="0"/>
    <n v="0"/>
    <n v="0"/>
    <x v="0"/>
    <n v="79"/>
    <n v="13.166666666666666"/>
    <n v="7.9"/>
    <m/>
    <n v="10"/>
    <n v="107"/>
    <m/>
    <n v="30"/>
    <n v="2"/>
    <n v="2"/>
    <n v="2"/>
    <s v="222"/>
    <s v="About to Sleep"/>
    <m/>
    <n v="107"/>
    <n v="0.29315068493150687"/>
    <n v="34.112149532710276"/>
    <n v="269.48598130841117"/>
    <n v="269.48598130841123"/>
    <n v="269.48598130841123"/>
    <d v="2014-09-04T00:00:00"/>
    <s v="Unique"/>
  </r>
  <r>
    <n v="8017"/>
    <n v="1981"/>
    <s v="2n Cycle"/>
    <s v="Married"/>
    <n v="51111"/>
    <n v="1"/>
    <n v="1"/>
    <d v="2014-06-19T00:00:00"/>
    <n v="83"/>
    <n v="22"/>
    <n v="0"/>
    <n v="19"/>
    <n v="6"/>
    <n v="5"/>
    <n v="3"/>
    <x v="23"/>
    <x v="0"/>
    <n v="19"/>
    <n v="6"/>
    <n v="5"/>
    <n v="3"/>
    <n v="2"/>
    <n v="2"/>
    <n v="0"/>
    <n v="3"/>
    <n v="6"/>
    <n v="0"/>
    <n v="0"/>
    <n v="0"/>
    <n v="0"/>
    <n v="0"/>
    <n v="0"/>
    <n v="0"/>
    <x v="3"/>
    <n v="55"/>
    <n v="9.1666666666666661"/>
    <n v="7.8571428571428568"/>
    <m/>
    <n v="7"/>
    <n v="107"/>
    <m/>
    <n v="28.571428571428569"/>
    <n v="1"/>
    <n v="1"/>
    <n v="1"/>
    <s v="111"/>
    <s v="Lost"/>
    <m/>
    <n v="107"/>
    <n v="0.29315068493150687"/>
    <n v="23.878504672897193"/>
    <n v="187.61682242990651"/>
    <n v="187.61682242990653"/>
    <n v="187.61682242990653"/>
    <d v="2014-09-10T00:00:00"/>
    <s v="Unique"/>
  </r>
  <r>
    <n v="2115"/>
    <n v="1957"/>
    <s v="Graduation"/>
    <s v="Together"/>
    <n v="50116"/>
    <n v="1"/>
    <n v="1"/>
    <d v="2014-06-20T00:00:00"/>
    <n v="68"/>
    <n v="54"/>
    <n v="0"/>
    <n v="10"/>
    <n v="0"/>
    <n v="0"/>
    <n v="2"/>
    <x v="767"/>
    <x v="0"/>
    <n v="10"/>
    <s v=""/>
    <s v=""/>
    <n v="2"/>
    <n v="2"/>
    <n v="1"/>
    <n v="0"/>
    <n v="4"/>
    <n v="5"/>
    <n v="0"/>
    <n v="0"/>
    <n v="0"/>
    <n v="1"/>
    <n v="0"/>
    <n v="0"/>
    <n v="0"/>
    <x v="5"/>
    <n v="66"/>
    <n v="11"/>
    <n v="9.4285714285714288"/>
    <m/>
    <n v="7"/>
    <n v="106"/>
    <m/>
    <n v="28.571428571428569"/>
    <n v="2"/>
    <n v="1"/>
    <n v="2"/>
    <s v="212"/>
    <s v="About to Sleep"/>
    <m/>
    <n v="106"/>
    <n v="0.29041095890410956"/>
    <n v="24.103773584905664"/>
    <n v="227.26415094339626"/>
    <n v="227.26415094339626"/>
    <n v="227.26415094339626"/>
    <d v="2014-08-27T00:00:00"/>
    <s v="Unique"/>
  </r>
  <r>
    <n v="2495"/>
    <n v="1974"/>
    <s v="Master"/>
    <s v="Married"/>
    <n v="83891"/>
    <n v="0"/>
    <n v="1"/>
    <d v="2014-06-20T00:00:00"/>
    <n v="24"/>
    <n v="217"/>
    <n v="38"/>
    <n v="350"/>
    <n v="111"/>
    <n v="85"/>
    <n v="15"/>
    <x v="624"/>
    <x v="94"/>
    <n v="350"/>
    <n v="111"/>
    <n v="85"/>
    <n v="15"/>
    <n v="1"/>
    <n v="4"/>
    <n v="7"/>
    <n v="10"/>
    <n v="1"/>
    <n v="0"/>
    <n v="0"/>
    <n v="0"/>
    <n v="0"/>
    <n v="0"/>
    <n v="0"/>
    <n v="0"/>
    <x v="0"/>
    <n v="816"/>
    <n v="136"/>
    <n v="37.090909090909093"/>
    <m/>
    <n v="22"/>
    <n v="106"/>
    <m/>
    <n v="4.5454545454545459"/>
    <n v="4"/>
    <n v="4"/>
    <n v="4"/>
    <s v="444"/>
    <s v="Potential Loyalists"/>
    <m/>
    <n v="106"/>
    <n v="0.29041095890410956"/>
    <n v="75.754716981132077"/>
    <n v="2809.8113207547171"/>
    <n v="2809.8113207547171"/>
    <n v="2809.8113207547171"/>
    <d v="2014-07-14T00:00:00"/>
    <s v="Unique"/>
  </r>
  <r>
    <n v="9400"/>
    <n v="1958"/>
    <s v="2n Cycle"/>
    <s v="Single"/>
    <n v="85485"/>
    <n v="0"/>
    <n v="0"/>
    <d v="2014-06-21T00:00:00"/>
    <n v="73"/>
    <n v="630"/>
    <n v="26"/>
    <n v="611"/>
    <n v="44"/>
    <n v="18"/>
    <n v="54"/>
    <x v="770"/>
    <x v="36"/>
    <n v="611"/>
    <n v="44"/>
    <n v="18"/>
    <n v="54"/>
    <n v="1"/>
    <n v="6"/>
    <n v="6"/>
    <n v="6"/>
    <n v="2"/>
    <n v="0"/>
    <n v="0"/>
    <n v="0"/>
    <n v="0"/>
    <n v="0"/>
    <n v="0"/>
    <n v="0"/>
    <x v="0"/>
    <n v="1383"/>
    <n v="230.5"/>
    <n v="72.78947368421052"/>
    <m/>
    <n v="19"/>
    <n v="105"/>
    <m/>
    <n v="5.2631578947368416"/>
    <n v="2"/>
    <n v="4"/>
    <n v="5"/>
    <s v="245"/>
    <s v="Big Spenders"/>
    <m/>
    <n v="105"/>
    <n v="0.28767123287671231"/>
    <n v="66.047619047619051"/>
    <n v="4807.5714285714284"/>
    <n v="4807.5714285714284"/>
    <n v="4807.5714285714284"/>
    <d v="2014-09-02T00:00:00"/>
    <s v="Unique"/>
  </r>
  <r>
    <n v="4050"/>
    <n v="1966"/>
    <s v="Master"/>
    <s v="Married"/>
    <n v="49605"/>
    <n v="0"/>
    <n v="0"/>
    <d v="2014-06-21T00:00:00"/>
    <n v="65"/>
    <n v="42"/>
    <n v="16"/>
    <n v="29"/>
    <n v="12"/>
    <n v="20"/>
    <n v="8"/>
    <x v="405"/>
    <x v="15"/>
    <n v="29"/>
    <n v="12"/>
    <n v="20"/>
    <n v="8"/>
    <n v="1"/>
    <n v="2"/>
    <n v="1"/>
    <n v="4"/>
    <n v="3"/>
    <n v="0"/>
    <n v="0"/>
    <n v="0"/>
    <n v="0"/>
    <n v="0"/>
    <n v="0"/>
    <n v="0"/>
    <x v="2"/>
    <n v="127"/>
    <n v="21.166666666666668"/>
    <n v="15.875"/>
    <m/>
    <n v="8"/>
    <n v="105"/>
    <m/>
    <n v="12.5"/>
    <n v="2"/>
    <n v="2"/>
    <n v="2"/>
    <s v="222"/>
    <s v="About to Sleep"/>
    <m/>
    <n v="105"/>
    <n v="0.28767123287671231"/>
    <n v="27.80952380952381"/>
    <n v="441.47619047619048"/>
    <n v="441.47619047619048"/>
    <n v="441.47619047619048"/>
    <d v="2014-08-25T00:00:00"/>
    <s v="Unique"/>
  </r>
  <r>
    <n v="1640"/>
    <n v="1954"/>
    <s v="Graduation"/>
    <s v="Divorced"/>
    <n v="64587"/>
    <n v="1"/>
    <n v="1"/>
    <d v="2014-06-22T00:00:00"/>
    <n v="49"/>
    <n v="66"/>
    <n v="0"/>
    <n v="16"/>
    <n v="0"/>
    <n v="6"/>
    <n v="20"/>
    <x v="747"/>
    <x v="0"/>
    <n v="16"/>
    <s v=""/>
    <n v="6"/>
    <n v="20"/>
    <n v="2"/>
    <n v="1"/>
    <n v="1"/>
    <n v="4"/>
    <n v="3"/>
    <n v="0"/>
    <n v="0"/>
    <n v="0"/>
    <n v="0"/>
    <n v="0"/>
    <n v="0"/>
    <n v="0"/>
    <x v="0"/>
    <n v="108"/>
    <n v="18"/>
    <n v="13.5"/>
    <m/>
    <n v="8"/>
    <n v="104"/>
    <m/>
    <n v="25"/>
    <n v="3"/>
    <n v="2"/>
    <n v="2"/>
    <s v="322"/>
    <s v="Needs Attention"/>
    <m/>
    <n v="104"/>
    <n v="0.28493150684931506"/>
    <n v="28.076923076923077"/>
    <n v="379.03846153846155"/>
    <n v="379.03846153846155"/>
    <n v="379.03846153846155"/>
    <d v="2014-08-10T00:00:00"/>
    <s v="Unique"/>
  </r>
  <r>
    <n v="2591"/>
    <n v="1959"/>
    <s v="Graduation"/>
    <s v="Widow"/>
    <n v="76320"/>
    <n v="0"/>
    <n v="1"/>
    <d v="2014-06-22T00:00:00"/>
    <n v="49"/>
    <n v="526"/>
    <n v="35"/>
    <n v="214"/>
    <n v="69"/>
    <n v="53"/>
    <n v="35"/>
    <x v="91"/>
    <x v="68"/>
    <n v="214"/>
    <n v="69"/>
    <n v="53"/>
    <n v="35"/>
    <n v="2"/>
    <n v="6"/>
    <n v="3"/>
    <n v="4"/>
    <n v="2"/>
    <n v="0"/>
    <n v="0"/>
    <n v="0"/>
    <n v="0"/>
    <n v="0"/>
    <n v="0"/>
    <n v="0"/>
    <x v="1"/>
    <n v="932"/>
    <n v="155.33333333333334"/>
    <n v="62.133333333333333"/>
    <m/>
    <n v="15"/>
    <n v="104"/>
    <m/>
    <n v="13.333333333333334"/>
    <n v="3"/>
    <n v="3"/>
    <n v="4"/>
    <s v="334"/>
    <s v="Needs Attention"/>
    <m/>
    <n v="104"/>
    <n v="0.28493150684931506"/>
    <n v="52.644230769230774"/>
    <n v="3270.9615384615386"/>
    <n v="3270.9615384615386"/>
    <n v="3270.9615384615386"/>
    <d v="2014-08-10T00:00:00"/>
    <s v="Unique"/>
  </r>
  <r>
    <n v="3955"/>
    <n v="1965"/>
    <s v="Graduation"/>
    <s v="Divorced"/>
    <n v="4861"/>
    <n v="0"/>
    <n v="0"/>
    <d v="2014-06-22T00:00:00"/>
    <n v="20"/>
    <n v="2"/>
    <n v="1"/>
    <n v="1"/>
    <n v="1"/>
    <n v="0"/>
    <n v="1"/>
    <x v="95"/>
    <x v="5"/>
    <n v="1"/>
    <n v="1"/>
    <s v=""/>
    <n v="1"/>
    <n v="0"/>
    <n v="0"/>
    <n v="0"/>
    <n v="0"/>
    <n v="14"/>
    <n v="0"/>
    <n v="0"/>
    <n v="0"/>
    <n v="0"/>
    <n v="0"/>
    <n v="0"/>
    <n v="0"/>
    <x v="3"/>
    <n v="6"/>
    <n v="1"/>
    <n v="0"/>
    <m/>
    <n v="0"/>
    <n v="104"/>
    <m/>
    <e v="#DIV/0!"/>
    <n v="4"/>
    <n v="0"/>
    <n v="0"/>
    <s v="400"/>
    <s v="Potential Loyalists"/>
    <m/>
    <n v="104"/>
    <n v="0.28493150684931506"/>
    <n v="0"/>
    <n v="0"/>
    <n v="21.057692307692307"/>
    <n v="21.057692307692307"/>
    <d v="2014-07-12T00:00:00"/>
    <s v="Unique"/>
  </r>
  <r>
    <n v="2939"/>
    <n v="1970"/>
    <s v="Master"/>
    <s v="Together"/>
    <n v="79419"/>
    <n v="0"/>
    <n v="0"/>
    <d v="2014-06-22T00:00:00"/>
    <n v="96"/>
    <n v="751"/>
    <n v="127"/>
    <n v="687"/>
    <n v="20"/>
    <n v="15"/>
    <n v="31"/>
    <x v="771"/>
    <x v="146"/>
    <n v="687"/>
    <n v="20"/>
    <n v="15"/>
    <n v="31"/>
    <n v="1"/>
    <n v="4"/>
    <n v="6"/>
    <n v="4"/>
    <n v="2"/>
    <n v="0"/>
    <n v="0"/>
    <n v="0"/>
    <n v="0"/>
    <n v="0"/>
    <n v="0"/>
    <n v="0"/>
    <x v="2"/>
    <n v="1631"/>
    <n v="271.83333333333331"/>
    <n v="108.73333333333333"/>
    <m/>
    <n v="15"/>
    <n v="104"/>
    <m/>
    <n v="6.666666666666667"/>
    <n v="1"/>
    <n v="3"/>
    <n v="5"/>
    <s v="135"/>
    <s v="Big Spenders"/>
    <m/>
    <n v="104"/>
    <n v="0.28493150684931506"/>
    <n v="52.644230769230774"/>
    <n v="5724.1826923076933"/>
    <n v="5724.1826923076924"/>
    <n v="5724.1826923076924"/>
    <d v="2014-09-26T00:00:00"/>
    <s v="Unique"/>
  </r>
  <r>
    <n v="2546"/>
    <n v="1977"/>
    <s v="2n Cycle"/>
    <s v="Single"/>
    <n v="31878"/>
    <n v="0"/>
    <n v="1"/>
    <d v="2014-06-22T00:00:00"/>
    <n v="7"/>
    <n v="23"/>
    <n v="4"/>
    <n v="5"/>
    <n v="10"/>
    <n v="5"/>
    <n v="23"/>
    <x v="321"/>
    <x v="16"/>
    <n v="5"/>
    <n v="10"/>
    <n v="5"/>
    <n v="23"/>
    <n v="1"/>
    <n v="1"/>
    <n v="0"/>
    <n v="4"/>
    <n v="3"/>
    <n v="0"/>
    <n v="0"/>
    <n v="0"/>
    <n v="0"/>
    <n v="0"/>
    <n v="0"/>
    <n v="0"/>
    <x v="0"/>
    <n v="70"/>
    <n v="11.666666666666666"/>
    <n v="11.666666666666666"/>
    <m/>
    <n v="6"/>
    <n v="104"/>
    <m/>
    <n v="16.666666666666664"/>
    <n v="5"/>
    <n v="1"/>
    <n v="2"/>
    <s v="512"/>
    <s v="Others"/>
    <m/>
    <n v="104"/>
    <n v="0.28493150684931506"/>
    <n v="21.057692307692307"/>
    <n v="245.67307692307691"/>
    <n v="245.67307692307693"/>
    <n v="245.67307692307693"/>
    <d v="2014-06-29T00:00:00"/>
    <s v="Unique"/>
  </r>
  <r>
    <n v="9931"/>
    <n v="1963"/>
    <s v="PhD"/>
    <s v="Married"/>
    <n v="4023"/>
    <n v="1"/>
    <n v="1"/>
    <d v="2014-06-23T00:00:00"/>
    <n v="29"/>
    <n v="5"/>
    <n v="0"/>
    <n v="1"/>
    <n v="1"/>
    <n v="1"/>
    <n v="1"/>
    <x v="5"/>
    <x v="0"/>
    <n v="1"/>
    <n v="1"/>
    <n v="1"/>
    <n v="1"/>
    <n v="15"/>
    <n v="0"/>
    <n v="0"/>
    <n v="0"/>
    <n v="19"/>
    <n v="0"/>
    <n v="0"/>
    <n v="0"/>
    <n v="0"/>
    <n v="0"/>
    <n v="0"/>
    <n v="0"/>
    <x v="0"/>
    <n v="9"/>
    <n v="1.5"/>
    <n v="0.6"/>
    <m/>
    <n v="15"/>
    <n v="103"/>
    <m/>
    <n v="100"/>
    <n v="4"/>
    <n v="3"/>
    <n v="1"/>
    <s v="431"/>
    <s v="Potential Loyalists"/>
    <m/>
    <n v="103"/>
    <n v="0.28219178082191781"/>
    <n v="53.155339805825243"/>
    <n v="31.893203883495143"/>
    <n v="31.893203883495143"/>
    <n v="31.893203883495143"/>
    <d v="2014-07-22T00:00:00"/>
    <s v="Unique"/>
  </r>
  <r>
    <n v="2781"/>
    <n v="1981"/>
    <s v="Graduation"/>
    <s v="Single"/>
    <n v="72066"/>
    <n v="0"/>
    <n v="0"/>
    <d v="2014-06-23T00:00:00"/>
    <n v="55"/>
    <n v="1003"/>
    <n v="34"/>
    <n v="536"/>
    <n v="134"/>
    <n v="51"/>
    <n v="34"/>
    <x v="772"/>
    <x v="88"/>
    <n v="536"/>
    <n v="134"/>
    <n v="51"/>
    <n v="34"/>
    <n v="1"/>
    <n v="4"/>
    <n v="6"/>
    <n v="6"/>
    <n v="2"/>
    <n v="1"/>
    <n v="0"/>
    <n v="0"/>
    <n v="0"/>
    <n v="1"/>
    <n v="1"/>
    <n v="0"/>
    <x v="3"/>
    <n v="1792"/>
    <n v="298.66666666666669"/>
    <n v="105.41176470588235"/>
    <m/>
    <n v="17"/>
    <n v="103"/>
    <m/>
    <n v="5.8823529411764701"/>
    <n v="3"/>
    <n v="3"/>
    <n v="5"/>
    <s v="335"/>
    <s v="Big Spenders"/>
    <m/>
    <n v="103"/>
    <n v="0.28219178082191781"/>
    <n v="60.242718446601941"/>
    <n v="6350.2912621359219"/>
    <n v="6350.2912621359219"/>
    <n v="6350.2912621359219"/>
    <d v="2014-08-17T00:00:00"/>
    <s v="Unique"/>
  </r>
  <r>
    <n v="10492"/>
    <n v="1959"/>
    <s v="Graduation"/>
    <s v="Together"/>
    <n v="38285"/>
    <n v="2"/>
    <n v="1"/>
    <d v="2014-06-24T00:00:00"/>
    <n v="96"/>
    <n v="2"/>
    <n v="0"/>
    <n v="5"/>
    <n v="2"/>
    <n v="0"/>
    <n v="1"/>
    <x v="95"/>
    <x v="0"/>
    <n v="5"/>
    <n v="2"/>
    <s v=""/>
    <n v="1"/>
    <n v="1"/>
    <n v="0"/>
    <n v="0"/>
    <n v="3"/>
    <n v="2"/>
    <n v="0"/>
    <n v="0"/>
    <n v="0"/>
    <n v="0"/>
    <n v="0"/>
    <n v="0"/>
    <n v="0"/>
    <x v="6"/>
    <n v="10"/>
    <n v="1.6666666666666667"/>
    <n v="2.5"/>
    <m/>
    <n v="4"/>
    <n v="102"/>
    <m/>
    <n v="25"/>
    <n v="1"/>
    <n v="1"/>
    <n v="1"/>
    <s v="111"/>
    <s v="Lost"/>
    <m/>
    <n v="102"/>
    <n v="0.27945205479452057"/>
    <n v="14.313725490196077"/>
    <n v="35.784313725490193"/>
    <n v="35.784313725490193"/>
    <n v="35.784313725490193"/>
    <d v="2014-09-28T00:00:00"/>
    <s v="Unique"/>
  </r>
  <r>
    <n v="4550"/>
    <n v="1966"/>
    <s v="Master"/>
    <s v="Together"/>
    <n v="33564"/>
    <n v="0"/>
    <n v="1"/>
    <d v="2014-06-24T00:00:00"/>
    <n v="51"/>
    <n v="61"/>
    <n v="0"/>
    <n v="3"/>
    <n v="0"/>
    <n v="0"/>
    <n v="7"/>
    <x v="773"/>
    <x v="0"/>
    <n v="3"/>
    <s v=""/>
    <s v=""/>
    <n v="7"/>
    <n v="1"/>
    <n v="1"/>
    <n v="1"/>
    <n v="3"/>
    <n v="5"/>
    <n v="0"/>
    <n v="0"/>
    <n v="0"/>
    <n v="0"/>
    <n v="0"/>
    <n v="0"/>
    <n v="0"/>
    <x v="0"/>
    <n v="71"/>
    <n v="11.833333333333334"/>
    <n v="11.833333333333334"/>
    <m/>
    <n v="6"/>
    <n v="102"/>
    <m/>
    <n v="16.666666666666664"/>
    <n v="3"/>
    <n v="1"/>
    <n v="2"/>
    <s v="312"/>
    <s v="Needs Attention"/>
    <m/>
    <n v="102"/>
    <n v="0.27945205479452057"/>
    <n v="21.470588235294116"/>
    <n v="254.06862745098039"/>
    <n v="254.06862745098039"/>
    <n v="254.06862745098039"/>
    <d v="2014-08-14T00:00:00"/>
    <s v="Unique"/>
  </r>
  <r>
    <n v="3267"/>
    <n v="1963"/>
    <s v="Master"/>
    <s v="Together"/>
    <n v="57288"/>
    <n v="0"/>
    <n v="1"/>
    <d v="2014-06-25T00:00:00"/>
    <n v="27"/>
    <n v="527"/>
    <n v="0"/>
    <n v="21"/>
    <n v="0"/>
    <n v="0"/>
    <n v="60"/>
    <x v="764"/>
    <x v="0"/>
    <n v="21"/>
    <s v=""/>
    <s v=""/>
    <n v="60"/>
    <n v="3"/>
    <n v="8"/>
    <n v="1"/>
    <n v="8"/>
    <n v="6"/>
    <n v="0"/>
    <n v="0"/>
    <n v="0"/>
    <n v="1"/>
    <n v="0"/>
    <n v="0"/>
    <n v="0"/>
    <x v="2"/>
    <n v="608"/>
    <n v="101.33333333333333"/>
    <n v="30.4"/>
    <m/>
    <n v="20"/>
    <n v="101"/>
    <m/>
    <n v="15"/>
    <n v="4"/>
    <n v="4"/>
    <n v="3"/>
    <s v="443"/>
    <s v="Potential Loyalists"/>
    <m/>
    <n v="101"/>
    <n v="0.27671232876712326"/>
    <n v="72.277227722772281"/>
    <n v="2197.227722772277"/>
    <n v="2197.2277227722775"/>
    <n v="2197.2277227722775"/>
    <d v="2014-07-22T00:00:00"/>
    <s v="Unique"/>
  </r>
  <r>
    <n v="1448"/>
    <n v="1963"/>
    <s v="Master"/>
    <s v="Married"/>
    <n v="33562"/>
    <n v="1"/>
    <n v="2"/>
    <d v="2014-06-25T00:00:00"/>
    <n v="33"/>
    <n v="21"/>
    <n v="12"/>
    <n v="12"/>
    <n v="0"/>
    <n v="3"/>
    <n v="3"/>
    <x v="431"/>
    <x v="27"/>
    <n v="12"/>
    <s v=""/>
    <n v="3"/>
    <n v="3"/>
    <n v="3"/>
    <n v="2"/>
    <n v="0"/>
    <n v="4"/>
    <n v="4"/>
    <n v="0"/>
    <n v="0"/>
    <n v="0"/>
    <n v="0"/>
    <n v="0"/>
    <n v="0"/>
    <n v="0"/>
    <x v="6"/>
    <n v="51"/>
    <n v="8.5"/>
    <n v="5.666666666666667"/>
    <m/>
    <n v="9"/>
    <n v="101"/>
    <m/>
    <n v="33.333333333333329"/>
    <n v="4"/>
    <n v="2"/>
    <n v="1"/>
    <s v="421"/>
    <s v="Potential Loyalists"/>
    <m/>
    <n v="101"/>
    <n v="0.27671232876712326"/>
    <n v="32.524752475247524"/>
    <n v="184.30693069306932"/>
    <n v="184.30693069306932"/>
    <n v="184.30693069306932"/>
    <d v="2014-07-28T00:00:00"/>
    <s v="Unique"/>
  </r>
  <r>
    <n v="9888"/>
    <n v="1969"/>
    <s v="Graduation"/>
    <s v="Together"/>
    <n v="68695"/>
    <n v="0"/>
    <n v="0"/>
    <d v="2014-06-25T00:00:00"/>
    <n v="3"/>
    <n v="458"/>
    <n v="81"/>
    <n v="356"/>
    <n v="106"/>
    <n v="50"/>
    <n v="40"/>
    <x v="709"/>
    <x v="128"/>
    <n v="356"/>
    <n v="106"/>
    <n v="50"/>
    <n v="40"/>
    <n v="1"/>
    <n v="4"/>
    <n v="4"/>
    <n v="7"/>
    <n v="2"/>
    <n v="0"/>
    <n v="0"/>
    <n v="0"/>
    <n v="0"/>
    <n v="0"/>
    <n v="0"/>
    <n v="0"/>
    <x v="0"/>
    <n v="1091"/>
    <n v="181.83333333333334"/>
    <n v="68.1875"/>
    <m/>
    <n v="16"/>
    <n v="101"/>
    <m/>
    <n v="6.25"/>
    <n v="5"/>
    <n v="3"/>
    <n v="4"/>
    <s v="534"/>
    <s v="Loyal Customers"/>
    <m/>
    <n v="101"/>
    <n v="0.27671232876712326"/>
    <n v="57.821782178217831"/>
    <n v="3942.7227722772282"/>
    <n v="3942.7227722772282"/>
    <n v="3942.7227722772282"/>
    <d v="2014-06-28T00:00:00"/>
    <s v="Unique"/>
  </r>
  <r>
    <n v="4399"/>
    <n v="1969"/>
    <s v="Graduation"/>
    <s v="Together"/>
    <n v="68695"/>
    <n v="0"/>
    <n v="0"/>
    <d v="2014-06-25T00:00:00"/>
    <n v="3"/>
    <n v="458"/>
    <n v="81"/>
    <n v="356"/>
    <n v="106"/>
    <n v="50"/>
    <n v="40"/>
    <x v="709"/>
    <x v="128"/>
    <n v="356"/>
    <n v="106"/>
    <n v="50"/>
    <n v="40"/>
    <n v="1"/>
    <n v="4"/>
    <n v="4"/>
    <n v="7"/>
    <n v="2"/>
    <n v="0"/>
    <n v="0"/>
    <n v="0"/>
    <n v="0"/>
    <n v="0"/>
    <n v="0"/>
    <n v="0"/>
    <x v="2"/>
    <n v="1091"/>
    <n v="181.83333333333334"/>
    <n v="68.1875"/>
    <m/>
    <n v="16"/>
    <n v="101"/>
    <m/>
    <n v="6.25"/>
    <n v="5"/>
    <n v="3"/>
    <n v="4"/>
    <s v="534"/>
    <s v="Loyal Customers"/>
    <m/>
    <n v="101"/>
    <n v="0.27671232876712326"/>
    <n v="57.821782178217831"/>
    <n v="3942.7227722772282"/>
    <n v="3942.7227722772282"/>
    <n v="3942.7227722772282"/>
    <d v="2014-06-28T00:00:00"/>
    <s v="Unique"/>
  </r>
  <r>
    <n v="5633"/>
    <n v="1980"/>
    <s v="Graduation"/>
    <s v="Married"/>
    <n v="50183"/>
    <n v="1"/>
    <n v="1"/>
    <d v="2014-06-25T00:00:00"/>
    <n v="47"/>
    <n v="97"/>
    <n v="12"/>
    <n v="84"/>
    <n v="13"/>
    <n v="10"/>
    <n v="15"/>
    <x v="618"/>
    <x v="27"/>
    <n v="84"/>
    <n v="13"/>
    <n v="10"/>
    <n v="15"/>
    <n v="7"/>
    <n v="3"/>
    <n v="1"/>
    <n v="6"/>
    <n v="5"/>
    <n v="0"/>
    <n v="0"/>
    <n v="0"/>
    <n v="0"/>
    <n v="0"/>
    <n v="0"/>
    <n v="0"/>
    <x v="3"/>
    <n v="231"/>
    <n v="38.5"/>
    <n v="13.588235294117647"/>
    <m/>
    <n v="17"/>
    <n v="101"/>
    <m/>
    <n v="41.17647058823529"/>
    <n v="3"/>
    <n v="3"/>
    <n v="3"/>
    <s v="333"/>
    <s v="Needs Attention"/>
    <m/>
    <n v="101"/>
    <n v="0.27671232876712326"/>
    <n v="61.43564356435644"/>
    <n v="834.80198019801981"/>
    <n v="834.80198019801992"/>
    <n v="834.80198019801992"/>
    <d v="2014-08-11T00:00:00"/>
    <s v="Unique"/>
  </r>
  <r>
    <n v="6382"/>
    <n v="1953"/>
    <s v="Graduation"/>
    <s v="Together"/>
    <n v="48794"/>
    <n v="1"/>
    <n v="1"/>
    <d v="2014-06-26T00:00:00"/>
    <n v="97"/>
    <n v="25"/>
    <n v="0"/>
    <n v="11"/>
    <n v="3"/>
    <n v="0"/>
    <n v="15"/>
    <x v="362"/>
    <x v="0"/>
    <n v="11"/>
    <n v="3"/>
    <s v=""/>
    <n v="15"/>
    <n v="1"/>
    <n v="1"/>
    <n v="0"/>
    <n v="3"/>
    <n v="4"/>
    <n v="0"/>
    <n v="0"/>
    <n v="0"/>
    <n v="0"/>
    <n v="0"/>
    <n v="0"/>
    <n v="0"/>
    <x v="1"/>
    <n v="54"/>
    <n v="9"/>
    <n v="10.8"/>
    <m/>
    <n v="5"/>
    <n v="100"/>
    <m/>
    <n v="20"/>
    <n v="1"/>
    <n v="1"/>
    <n v="1"/>
    <s v="111"/>
    <s v="Lost"/>
    <m/>
    <n v="100"/>
    <n v="0.27397260273972601"/>
    <n v="18.25"/>
    <n v="197.10000000000002"/>
    <n v="197.10000000000002"/>
    <n v="197.10000000000002"/>
    <d v="2014-10-01T00:00:00"/>
    <s v="Unique"/>
  </r>
  <r>
    <n v="1225"/>
    <n v="1963"/>
    <s v="Graduation"/>
    <s v="Married"/>
    <n v="80124"/>
    <n v="0"/>
    <n v="0"/>
    <d v="2014-06-26T00:00:00"/>
    <n v="47"/>
    <n v="483"/>
    <n v="84"/>
    <n v="398"/>
    <n v="205"/>
    <n v="84"/>
    <n v="241"/>
    <x v="129"/>
    <x v="108"/>
    <n v="398"/>
    <n v="205"/>
    <n v="84"/>
    <n v="241"/>
    <n v="1"/>
    <n v="3"/>
    <n v="7"/>
    <n v="8"/>
    <n v="1"/>
    <n v="0"/>
    <n v="0"/>
    <n v="1"/>
    <n v="0"/>
    <n v="0"/>
    <n v="0"/>
    <n v="0"/>
    <x v="3"/>
    <n v="1495"/>
    <n v="249.16666666666666"/>
    <n v="78.684210526315795"/>
    <m/>
    <n v="19"/>
    <n v="100"/>
    <m/>
    <n v="5.2631578947368416"/>
    <n v="3"/>
    <n v="4"/>
    <n v="5"/>
    <s v="345"/>
    <s v="Big Spenders"/>
    <m/>
    <n v="100"/>
    <n v="0.27397260273972601"/>
    <n v="69.350000000000009"/>
    <n v="5456.7500000000009"/>
    <n v="5456.75"/>
    <n v="5456.75"/>
    <d v="2014-08-12T00:00:00"/>
    <s v="Unique"/>
  </r>
  <r>
    <n v="7059"/>
    <n v="1963"/>
    <s v="Graduation"/>
    <s v="Married"/>
    <n v="80124"/>
    <n v="0"/>
    <n v="0"/>
    <d v="2014-06-26T00:00:00"/>
    <n v="47"/>
    <n v="483"/>
    <n v="84"/>
    <n v="398"/>
    <n v="205"/>
    <n v="84"/>
    <n v="241"/>
    <x v="129"/>
    <x v="108"/>
    <n v="398"/>
    <n v="205"/>
    <n v="84"/>
    <n v="241"/>
    <n v="1"/>
    <n v="3"/>
    <n v="7"/>
    <n v="8"/>
    <n v="1"/>
    <n v="0"/>
    <n v="0"/>
    <n v="1"/>
    <n v="0"/>
    <n v="0"/>
    <n v="0"/>
    <n v="0"/>
    <x v="0"/>
    <n v="1495"/>
    <n v="249.16666666666666"/>
    <n v="78.684210526315795"/>
    <m/>
    <n v="19"/>
    <n v="100"/>
    <m/>
    <n v="5.2631578947368416"/>
    <n v="3"/>
    <n v="4"/>
    <n v="5"/>
    <s v="345"/>
    <s v="Big Spenders"/>
    <m/>
    <n v="100"/>
    <n v="0.27397260273972601"/>
    <n v="69.350000000000009"/>
    <n v="5456.7500000000009"/>
    <n v="5456.75"/>
    <n v="5456.75"/>
    <d v="2014-08-12T00:00:00"/>
    <s v="Unique"/>
  </r>
  <r>
    <n v="9014"/>
    <n v="1975"/>
    <s v="Graduation"/>
    <s v="Married"/>
    <n v="37085"/>
    <n v="1"/>
    <n v="1"/>
    <d v="2014-06-26T00:00:00"/>
    <n v="65"/>
    <n v="39"/>
    <n v="1"/>
    <n v="16"/>
    <n v="2"/>
    <n v="0"/>
    <n v="3"/>
    <x v="85"/>
    <x v="5"/>
    <n v="16"/>
    <n v="2"/>
    <s v=""/>
    <n v="3"/>
    <n v="4"/>
    <n v="3"/>
    <n v="0"/>
    <n v="3"/>
    <n v="8"/>
    <n v="0"/>
    <n v="0"/>
    <n v="0"/>
    <n v="0"/>
    <n v="0"/>
    <n v="0"/>
    <n v="0"/>
    <x v="6"/>
    <n v="61"/>
    <n v="10.166666666666666"/>
    <n v="6.1"/>
    <m/>
    <n v="10"/>
    <n v="100"/>
    <m/>
    <n v="40"/>
    <n v="2"/>
    <n v="2"/>
    <n v="2"/>
    <s v="222"/>
    <s v="About to Sleep"/>
    <m/>
    <n v="100"/>
    <n v="0.27397260273972601"/>
    <n v="36.5"/>
    <n v="222.64999999999998"/>
    <n v="222.65"/>
    <n v="222.65"/>
    <d v="2014-08-30T00:00:00"/>
    <s v="Unique"/>
  </r>
  <r>
    <n v="2471"/>
    <n v="1965"/>
    <s v="Graduation"/>
    <s v="Married"/>
    <n v="61482"/>
    <n v="0"/>
    <n v="0"/>
    <d v="2014-06-27T00:00:00"/>
    <n v="39"/>
    <n v="48"/>
    <n v="58"/>
    <n v="68"/>
    <n v="16"/>
    <n v="66"/>
    <n v="43"/>
    <x v="537"/>
    <x v="81"/>
    <n v="68"/>
    <n v="16"/>
    <n v="66"/>
    <n v="43"/>
    <n v="1"/>
    <n v="3"/>
    <n v="2"/>
    <n v="6"/>
    <n v="2"/>
    <n v="0"/>
    <n v="0"/>
    <n v="0"/>
    <n v="0"/>
    <n v="0"/>
    <n v="0"/>
    <n v="0"/>
    <x v="3"/>
    <n v="299"/>
    <n v="49.833333333333336"/>
    <n v="24.916666666666668"/>
    <m/>
    <n v="12"/>
    <n v="99"/>
    <m/>
    <n v="8.3333333333333321"/>
    <n v="4"/>
    <n v="2"/>
    <n v="3"/>
    <s v="423"/>
    <s v="Potential Loyalists"/>
    <m/>
    <n v="99"/>
    <n v="0.27123287671232876"/>
    <n v="44.242424242424242"/>
    <n v="1102.3737373737374"/>
    <n v="1102.3737373737374"/>
    <n v="1102.3737373737374"/>
    <d v="2014-08-05T00:00:00"/>
    <s v="Unique"/>
  </r>
  <r>
    <n v="4472"/>
    <n v="1970"/>
    <s v="PhD"/>
    <s v="Divorced"/>
    <n v="35682"/>
    <n v="1"/>
    <n v="0"/>
    <d v="2014-06-27T00:00:00"/>
    <n v="34"/>
    <n v="23"/>
    <n v="0"/>
    <n v="8"/>
    <n v="6"/>
    <n v="2"/>
    <n v="18"/>
    <x v="321"/>
    <x v="0"/>
    <n v="8"/>
    <n v="6"/>
    <n v="2"/>
    <n v="18"/>
    <n v="1"/>
    <n v="1"/>
    <n v="1"/>
    <n v="3"/>
    <n v="2"/>
    <n v="0"/>
    <n v="0"/>
    <n v="0"/>
    <n v="0"/>
    <n v="0"/>
    <n v="0"/>
    <n v="0"/>
    <x v="4"/>
    <n v="57"/>
    <n v="9.5"/>
    <n v="9.5"/>
    <m/>
    <n v="6"/>
    <n v="99"/>
    <m/>
    <n v="16.666666666666664"/>
    <n v="4"/>
    <n v="1"/>
    <n v="2"/>
    <s v="412"/>
    <s v="Potential Loyalists"/>
    <m/>
    <n v="99"/>
    <n v="0.27123287671232876"/>
    <n v="22.121212121212121"/>
    <n v="210.15151515151516"/>
    <n v="210.15151515151516"/>
    <n v="210.15151515151516"/>
    <d v="2014-07-31T00:00:00"/>
    <s v="Unique"/>
  </r>
  <r>
    <n v="2831"/>
    <n v="1976"/>
    <s v="Graduation"/>
    <s v="Together"/>
    <n v="78416"/>
    <n v="0"/>
    <n v="1"/>
    <d v="2014-06-27T00:00:00"/>
    <n v="99"/>
    <n v="453"/>
    <n v="38"/>
    <n v="279"/>
    <n v="188"/>
    <n v="38"/>
    <n v="183"/>
    <x v="774"/>
    <x v="94"/>
    <n v="279"/>
    <n v="188"/>
    <n v="38"/>
    <n v="183"/>
    <n v="2"/>
    <n v="7"/>
    <n v="7"/>
    <n v="10"/>
    <n v="3"/>
    <n v="0"/>
    <n v="0"/>
    <n v="0"/>
    <n v="0"/>
    <n v="0"/>
    <n v="0"/>
    <n v="0"/>
    <x v="0"/>
    <n v="1179"/>
    <n v="196.5"/>
    <n v="45.346153846153847"/>
    <m/>
    <n v="26"/>
    <n v="99"/>
    <m/>
    <n v="7.6923076923076925"/>
    <n v="1"/>
    <n v="5"/>
    <n v="5"/>
    <s v="155"/>
    <s v="Frequent Buyers"/>
    <m/>
    <n v="99"/>
    <n v="0.27123287671232876"/>
    <n v="95.858585858585855"/>
    <n v="4346.818181818182"/>
    <n v="4346.818181818182"/>
    <n v="4346.818181818182"/>
    <d v="2014-10-04T00:00:00"/>
    <s v="Unique"/>
  </r>
  <r>
    <n v="6722"/>
    <n v="1954"/>
    <s v="PhD"/>
    <s v="Married"/>
    <n v="70421"/>
    <n v="0"/>
    <n v="1"/>
    <d v="2014-06-28T00:00:00"/>
    <n v="98"/>
    <n v="479"/>
    <n v="28"/>
    <n v="136"/>
    <n v="75"/>
    <n v="14"/>
    <n v="35"/>
    <x v="738"/>
    <x v="45"/>
    <n v="136"/>
    <n v="75"/>
    <n v="14"/>
    <n v="35"/>
    <n v="3"/>
    <n v="10"/>
    <n v="3"/>
    <n v="7"/>
    <n v="6"/>
    <n v="0"/>
    <n v="0"/>
    <n v="0"/>
    <n v="0"/>
    <n v="0"/>
    <n v="0"/>
    <n v="0"/>
    <x v="2"/>
    <n v="767"/>
    <n v="127.83333333333333"/>
    <n v="33.347826086956523"/>
    <m/>
    <n v="23"/>
    <n v="98"/>
    <m/>
    <n v="13.043478260869565"/>
    <n v="1"/>
    <n v="5"/>
    <n v="4"/>
    <s v="154"/>
    <s v="Frequent Buyers"/>
    <m/>
    <n v="98"/>
    <n v="0.26849315068493151"/>
    <n v="85.66326530612244"/>
    <n v="2856.6836734693875"/>
    <n v="2856.6836734693875"/>
    <n v="2856.6836734693875"/>
    <d v="2014-10-04T00:00:00"/>
    <s v="Unique"/>
  </r>
  <r>
    <n v="8093"/>
    <n v="1969"/>
    <s v="Master"/>
    <s v="Married"/>
    <n v="79734"/>
    <n v="0"/>
    <n v="0"/>
    <d v="2014-06-28T00:00:00"/>
    <n v="72"/>
    <n v="572"/>
    <n v="8"/>
    <n v="232"/>
    <n v="23"/>
    <n v="62"/>
    <n v="17"/>
    <x v="567"/>
    <x v="14"/>
    <n v="232"/>
    <n v="23"/>
    <n v="62"/>
    <n v="17"/>
    <n v="1"/>
    <n v="4"/>
    <n v="3"/>
    <n v="6"/>
    <n v="1"/>
    <n v="1"/>
    <n v="0"/>
    <n v="0"/>
    <n v="0"/>
    <n v="0"/>
    <n v="0"/>
    <n v="0"/>
    <x v="0"/>
    <n v="914"/>
    <n v="152.33333333333334"/>
    <n v="65.285714285714292"/>
    <m/>
    <n v="14"/>
    <n v="98"/>
    <m/>
    <n v="7.1428571428571423"/>
    <n v="2"/>
    <n v="3"/>
    <n v="4"/>
    <s v="234"/>
    <s v="About to Sleep"/>
    <m/>
    <n v="98"/>
    <n v="0.26849315068493151"/>
    <n v="52.142857142857139"/>
    <n v="3404.1836734693879"/>
    <n v="3404.1836734693875"/>
    <n v="3404.1836734693875"/>
    <d v="2014-09-08T00:00:00"/>
    <s v="Unique"/>
  </r>
  <r>
    <n v="1371"/>
    <n v="1976"/>
    <s v="Graduation"/>
    <s v="Single"/>
    <n v="79941"/>
    <n v="0"/>
    <n v="0"/>
    <d v="2014-06-28T00:00:00"/>
    <n v="72"/>
    <n v="123"/>
    <n v="164"/>
    <n v="266"/>
    <n v="227"/>
    <n v="30"/>
    <n v="174"/>
    <x v="428"/>
    <x v="157"/>
    <n v="266"/>
    <n v="227"/>
    <n v="30"/>
    <n v="174"/>
    <n v="1"/>
    <n v="2"/>
    <n v="4"/>
    <n v="9"/>
    <n v="1"/>
    <n v="0"/>
    <n v="0"/>
    <n v="0"/>
    <n v="0"/>
    <n v="0"/>
    <n v="0"/>
    <n v="0"/>
    <x v="4"/>
    <n v="984"/>
    <n v="164"/>
    <n v="61.5"/>
    <m/>
    <n v="16"/>
    <n v="98"/>
    <m/>
    <n v="6.25"/>
    <n v="2"/>
    <n v="3"/>
    <n v="4"/>
    <s v="234"/>
    <s v="About to Sleep"/>
    <m/>
    <n v="98"/>
    <n v="0.26849315068493151"/>
    <n v="59.591836734693878"/>
    <n v="3664.8979591836737"/>
    <n v="3664.8979591836733"/>
    <n v="3664.8979591836733"/>
    <d v="2014-09-08T00:00:00"/>
    <s v="Unique"/>
  </r>
  <r>
    <n v="7300"/>
    <n v="1952"/>
    <s v="Graduation"/>
    <s v="Divorced"/>
    <n v="69142"/>
    <n v="0"/>
    <n v="1"/>
    <d v="2014-06-29T00:00:00"/>
    <n v="50"/>
    <n v="448"/>
    <n v="4"/>
    <n v="34"/>
    <n v="6"/>
    <n v="4"/>
    <n v="39"/>
    <x v="329"/>
    <x v="16"/>
    <n v="34"/>
    <n v="6"/>
    <n v="4"/>
    <n v="39"/>
    <n v="3"/>
    <n v="8"/>
    <n v="1"/>
    <n v="7"/>
    <n v="5"/>
    <n v="0"/>
    <n v="0"/>
    <n v="0"/>
    <n v="1"/>
    <n v="0"/>
    <n v="0"/>
    <n v="0"/>
    <x v="6"/>
    <n v="535"/>
    <n v="89.166666666666671"/>
    <n v="28.157894736842106"/>
    <m/>
    <n v="19"/>
    <n v="97"/>
    <m/>
    <n v="15.789473684210526"/>
    <n v="3"/>
    <n v="4"/>
    <n v="3"/>
    <s v="343"/>
    <s v="Needs Attention"/>
    <m/>
    <n v="97"/>
    <n v="0.26575342465753427"/>
    <n v="71.494845360824741"/>
    <n v="2013.1443298969073"/>
    <n v="2013.144329896907"/>
    <n v="2013.144329896907"/>
    <d v="2014-08-18T00:00:00"/>
    <s v="Unique"/>
  </r>
  <r>
    <n v="453"/>
    <n v="1956"/>
    <s v="PhD"/>
    <s v="Widow"/>
    <n v="35340"/>
    <n v="1"/>
    <n v="1"/>
    <d v="2014-06-29T00:00:00"/>
    <n v="1"/>
    <n v="27"/>
    <n v="0"/>
    <n v="12"/>
    <n v="0"/>
    <n v="1"/>
    <n v="5"/>
    <x v="169"/>
    <x v="0"/>
    <n v="12"/>
    <s v=""/>
    <n v="1"/>
    <n v="5"/>
    <n v="2"/>
    <n v="2"/>
    <n v="0"/>
    <n v="3"/>
    <n v="5"/>
    <n v="0"/>
    <n v="0"/>
    <n v="0"/>
    <n v="0"/>
    <n v="0"/>
    <n v="0"/>
    <n v="0"/>
    <x v="0"/>
    <n v="45"/>
    <n v="7.5"/>
    <n v="6.4285714285714288"/>
    <m/>
    <n v="7"/>
    <n v="97"/>
    <m/>
    <n v="28.571428571428569"/>
    <n v="5"/>
    <n v="1"/>
    <n v="1"/>
    <s v="511"/>
    <s v="Others"/>
    <m/>
    <n v="97"/>
    <n v="0.26575342465753427"/>
    <n v="26.340206185567009"/>
    <n v="169.32989690721649"/>
    <n v="169.32989690721649"/>
    <n v="169.32989690721649"/>
    <d v="2014-06-30T00:00:00"/>
    <s v="Uniqu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n v="1826"/>
    <x v="0"/>
    <x v="0"/>
    <x v="0"/>
    <n v="84835"/>
    <n v="0"/>
    <n v="0"/>
    <d v="2014-06-16T00:00:00"/>
    <n v="0"/>
    <n v="189"/>
    <n v="104"/>
    <n v="379"/>
    <n v="111"/>
    <n v="189"/>
    <n v="218"/>
    <n v="1"/>
    <n v="4"/>
    <n v="4"/>
    <n v="6"/>
    <n v="1"/>
    <n v="0"/>
    <n v="0"/>
    <n v="0"/>
    <n v="0"/>
    <n v="0"/>
    <n v="1"/>
    <n v="0"/>
    <s v="Spain"/>
  </r>
  <r>
    <n v="1"/>
    <x v="1"/>
    <x v="0"/>
    <x v="1"/>
    <n v="57091"/>
    <n v="0"/>
    <n v="0"/>
    <d v="2014-06-15T00:00:00"/>
    <n v="0"/>
    <n v="464"/>
    <n v="5"/>
    <n v="64"/>
    <n v="7"/>
    <n v="0"/>
    <n v="37"/>
    <n v="1"/>
    <n v="7"/>
    <n v="3"/>
    <n v="7"/>
    <n v="5"/>
    <n v="0"/>
    <n v="1"/>
    <n v="0"/>
    <n v="0"/>
    <n v="0"/>
    <n v="1"/>
    <n v="0"/>
    <s v="Canada"/>
  </r>
  <r>
    <n v="10476"/>
    <x v="2"/>
    <x v="0"/>
    <x v="2"/>
    <n v="67267"/>
    <n v="0"/>
    <n v="1"/>
    <d v="2014-05-13T00:00:00"/>
    <n v="0"/>
    <n v="134"/>
    <n v="11"/>
    <n v="59"/>
    <n v="15"/>
    <n v="2"/>
    <n v="30"/>
    <n v="1"/>
    <n v="3"/>
    <n v="2"/>
    <n v="5"/>
    <n v="2"/>
    <n v="0"/>
    <n v="0"/>
    <n v="0"/>
    <n v="0"/>
    <n v="0"/>
    <n v="0"/>
    <n v="0"/>
    <s v="USA"/>
  </r>
  <r>
    <n v="7348"/>
    <x v="2"/>
    <x v="1"/>
    <x v="1"/>
    <n v="71691"/>
    <n v="0"/>
    <n v="0"/>
    <d v="2014-03-17T00:00:00"/>
    <n v="0"/>
    <n v="336"/>
    <n v="130"/>
    <n v="411"/>
    <n v="240"/>
    <n v="32"/>
    <n v="43"/>
    <n v="1"/>
    <n v="4"/>
    <n v="7"/>
    <n v="5"/>
    <n v="2"/>
    <n v="0"/>
    <n v="0"/>
    <n v="0"/>
    <n v="0"/>
    <n v="0"/>
    <n v="1"/>
    <n v="0"/>
    <s v="Spain"/>
  </r>
  <r>
    <n v="4073"/>
    <x v="3"/>
    <x v="2"/>
    <x v="2"/>
    <n v="63564"/>
    <n v="0"/>
    <n v="0"/>
    <d v="2014-01-29T00:00:00"/>
    <n v="0"/>
    <n v="769"/>
    <n v="80"/>
    <n v="252"/>
    <n v="15"/>
    <n v="34"/>
    <n v="65"/>
    <n v="1"/>
    <n v="10"/>
    <n v="10"/>
    <n v="7"/>
    <n v="6"/>
    <n v="0"/>
    <n v="0"/>
    <n v="1"/>
    <n v="0"/>
    <n v="0"/>
    <n v="1"/>
    <n v="0"/>
    <s v="Germany"/>
  </r>
  <r>
    <n v="1991"/>
    <x v="4"/>
    <x v="0"/>
    <x v="3"/>
    <n v="44931"/>
    <n v="0"/>
    <n v="1"/>
    <d v="2014-01-18T00:00:00"/>
    <n v="0"/>
    <n v="78"/>
    <n v="0"/>
    <n v="11"/>
    <n v="0"/>
    <n v="0"/>
    <n v="7"/>
    <n v="1"/>
    <n v="2"/>
    <n v="1"/>
    <n v="3"/>
    <n v="5"/>
    <n v="0"/>
    <n v="0"/>
    <n v="0"/>
    <n v="0"/>
    <n v="0"/>
    <n v="0"/>
    <n v="0"/>
    <s v="Spain"/>
  </r>
  <r>
    <n v="4047"/>
    <x v="3"/>
    <x v="1"/>
    <x v="2"/>
    <n v="65324"/>
    <n v="0"/>
    <n v="1"/>
    <d v="2014-01-1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s v="USA"/>
  </r>
  <r>
    <n v="9477"/>
    <x v="3"/>
    <x v="1"/>
    <x v="2"/>
    <n v="65324"/>
    <n v="0"/>
    <n v="1"/>
    <d v="2014-01-1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s v="India"/>
  </r>
  <r>
    <n v="2079"/>
    <x v="5"/>
    <x v="2"/>
    <x v="2"/>
    <n v="81044"/>
    <n v="0"/>
    <n v="0"/>
    <d v="2013-12-27T00:00:00"/>
    <n v="0"/>
    <n v="450"/>
    <n v="26"/>
    <n v="535"/>
    <n v="73"/>
    <n v="98"/>
    <n v="26"/>
    <n v="1"/>
    <n v="5"/>
    <n v="6"/>
    <n v="10"/>
    <n v="1"/>
    <n v="0"/>
    <n v="0"/>
    <n v="0"/>
    <n v="0"/>
    <n v="0"/>
    <n v="0"/>
    <n v="0"/>
    <s v="USA"/>
  </r>
  <r>
    <n v="10530"/>
    <x v="6"/>
    <x v="1"/>
    <x v="4"/>
    <n v="67786"/>
    <n v="0"/>
    <n v="0"/>
    <d v="2013-12-07T00:00:00"/>
    <n v="0"/>
    <n v="431"/>
    <n v="82"/>
    <n v="441"/>
    <n v="80"/>
    <n v="20"/>
    <n v="102"/>
    <n v="1"/>
    <n v="3"/>
    <n v="6"/>
    <n v="6"/>
    <n v="1"/>
    <n v="0"/>
    <n v="0"/>
    <n v="0"/>
    <n v="0"/>
    <n v="0"/>
    <n v="1"/>
    <n v="0"/>
    <s v="India"/>
  </r>
  <r>
    <n v="2964"/>
    <x v="7"/>
    <x v="0"/>
    <x v="2"/>
    <n v="26872"/>
    <n v="0"/>
    <n v="0"/>
    <d v="2013-10-16T00:00:00"/>
    <n v="0"/>
    <n v="3"/>
    <n v="10"/>
    <n v="8"/>
    <n v="3"/>
    <n v="16"/>
    <n v="32"/>
    <n v="1"/>
    <n v="1"/>
    <n v="1"/>
    <n v="2"/>
    <n v="6"/>
    <n v="0"/>
    <n v="0"/>
    <n v="0"/>
    <n v="0"/>
    <n v="0"/>
    <n v="0"/>
    <n v="0"/>
    <s v="Canada"/>
  </r>
  <r>
    <n v="10311"/>
    <x v="8"/>
    <x v="0"/>
    <x v="2"/>
    <n v="4428"/>
    <n v="0"/>
    <n v="1"/>
    <d v="2013-10-05T00:00:00"/>
    <n v="0"/>
    <n v="16"/>
    <n v="4"/>
    <n v="12"/>
    <n v="2"/>
    <n v="4"/>
    <n v="321"/>
    <n v="0"/>
    <n v="25"/>
    <n v="0"/>
    <n v="0"/>
    <n v="1"/>
    <n v="0"/>
    <n v="0"/>
    <n v="0"/>
    <n v="0"/>
    <n v="0"/>
    <n v="0"/>
    <n v="0"/>
    <s v="Spain"/>
  </r>
  <r>
    <n v="10175"/>
    <x v="2"/>
    <x v="1"/>
    <x v="0"/>
    <n v="32173"/>
    <n v="0"/>
    <n v="1"/>
    <d v="2013-08-01T00:00:00"/>
    <n v="0"/>
    <n v="18"/>
    <n v="0"/>
    <n v="2"/>
    <n v="0"/>
    <n v="0"/>
    <n v="2"/>
    <n v="1"/>
    <n v="1"/>
    <n v="0"/>
    <n v="3"/>
    <n v="4"/>
    <n v="0"/>
    <n v="0"/>
    <n v="0"/>
    <n v="0"/>
    <n v="0"/>
    <n v="0"/>
    <n v="0"/>
    <s v="Spain"/>
  </r>
  <r>
    <n v="1473"/>
    <x v="9"/>
    <x v="2"/>
    <x v="1"/>
    <n v="47823"/>
    <n v="0"/>
    <n v="1"/>
    <d v="2013-07-23T00:00:00"/>
    <n v="0"/>
    <n v="53"/>
    <n v="1"/>
    <n v="5"/>
    <n v="2"/>
    <n v="1"/>
    <n v="10"/>
    <n v="2"/>
    <n v="2"/>
    <n v="0"/>
    <n v="3"/>
    <n v="8"/>
    <n v="0"/>
    <n v="0"/>
    <n v="0"/>
    <n v="0"/>
    <n v="0"/>
    <n v="0"/>
    <n v="0"/>
    <s v="Canada"/>
  </r>
  <r>
    <n v="2285"/>
    <x v="3"/>
    <x v="3"/>
    <x v="3"/>
    <n v="36634"/>
    <n v="0"/>
    <n v="1"/>
    <d v="2013-05-28T00:00:00"/>
    <n v="0"/>
    <n v="213"/>
    <n v="9"/>
    <n v="76"/>
    <n v="4"/>
    <n v="3"/>
    <n v="30"/>
    <n v="3"/>
    <n v="5"/>
    <n v="2"/>
    <n v="5"/>
    <n v="7"/>
    <n v="0"/>
    <n v="0"/>
    <n v="0"/>
    <n v="0"/>
    <n v="0"/>
    <n v="0"/>
    <n v="0"/>
    <s v="Saudi Arabia"/>
  </r>
  <r>
    <n v="115"/>
    <x v="10"/>
    <x v="3"/>
    <x v="1"/>
    <n v="43456"/>
    <n v="0"/>
    <n v="1"/>
    <d v="2013-03-26T00:00:00"/>
    <n v="0"/>
    <n v="275"/>
    <n v="11"/>
    <n v="68"/>
    <n v="25"/>
    <n v="7"/>
    <n v="7"/>
    <n v="3"/>
    <n v="5"/>
    <n v="1"/>
    <n v="8"/>
    <n v="5"/>
    <n v="0"/>
    <n v="0"/>
    <n v="0"/>
    <n v="0"/>
    <n v="0"/>
    <n v="0"/>
    <n v="0"/>
    <s v="India"/>
  </r>
  <r>
    <n v="10968"/>
    <x v="8"/>
    <x v="0"/>
    <x v="1"/>
    <n v="57731"/>
    <n v="0"/>
    <n v="1"/>
    <d v="2012-11-23T00:00:00"/>
    <n v="0"/>
    <n v="266"/>
    <n v="21"/>
    <n v="300"/>
    <n v="65"/>
    <n v="8"/>
    <n v="44"/>
    <n v="4"/>
    <n v="8"/>
    <n v="8"/>
    <n v="6"/>
    <n v="6"/>
    <n v="0"/>
    <n v="0"/>
    <n v="0"/>
    <n v="0"/>
    <n v="0"/>
    <n v="0"/>
    <n v="0"/>
    <s v="India"/>
  </r>
  <r>
    <n v="5985"/>
    <x v="11"/>
    <x v="3"/>
    <x v="1"/>
    <n v="33168"/>
    <n v="0"/>
    <n v="1"/>
    <d v="2012-10-13T00:00:00"/>
    <n v="0"/>
    <n v="80"/>
    <n v="1"/>
    <n v="37"/>
    <n v="0"/>
    <n v="1"/>
    <n v="3"/>
    <n v="3"/>
    <n v="2"/>
    <n v="1"/>
    <n v="4"/>
    <n v="7"/>
    <n v="0"/>
    <n v="0"/>
    <n v="0"/>
    <n v="0"/>
    <n v="0"/>
    <n v="0"/>
    <n v="0"/>
    <s v="Spain"/>
  </r>
  <r>
    <n v="1386"/>
    <x v="4"/>
    <x v="0"/>
    <x v="3"/>
    <n v="32474"/>
    <n v="1"/>
    <n v="1"/>
    <d v="2014-05-11T00:00:00"/>
    <n v="0"/>
    <n v="10"/>
    <n v="0"/>
    <n v="1"/>
    <n v="0"/>
    <n v="0"/>
    <n v="0"/>
    <n v="1"/>
    <n v="1"/>
    <n v="0"/>
    <n v="2"/>
    <n v="7"/>
    <n v="0"/>
    <n v="0"/>
    <n v="0"/>
    <n v="0"/>
    <n v="0"/>
    <n v="0"/>
    <n v="0"/>
    <s v="Australia"/>
  </r>
  <r>
    <n v="5371"/>
    <x v="12"/>
    <x v="0"/>
    <x v="1"/>
    <n v="21474"/>
    <n v="1"/>
    <n v="0"/>
    <d v="2014-04-08T00:00:00"/>
    <n v="0"/>
    <n v="6"/>
    <n v="16"/>
    <n v="24"/>
    <n v="11"/>
    <n v="0"/>
    <n v="34"/>
    <n v="2"/>
    <n v="3"/>
    <n v="1"/>
    <n v="2"/>
    <n v="7"/>
    <n v="0"/>
    <n v="0"/>
    <n v="1"/>
    <n v="0"/>
    <n v="0"/>
    <n v="1"/>
    <n v="0"/>
    <s v="Spain"/>
  </r>
  <r>
    <n v="5642"/>
    <x v="13"/>
    <x v="3"/>
    <x v="3"/>
    <n v="62499"/>
    <n v="1"/>
    <n v="0"/>
    <d v="2013-12-09T00:00:00"/>
    <n v="0"/>
    <n v="140"/>
    <n v="4"/>
    <n v="61"/>
    <n v="0"/>
    <n v="13"/>
    <n v="4"/>
    <n v="2"/>
    <n v="3"/>
    <n v="1"/>
    <n v="6"/>
    <n v="4"/>
    <n v="0"/>
    <n v="0"/>
    <n v="0"/>
    <n v="0"/>
    <n v="0"/>
    <n v="0"/>
    <n v="0"/>
    <s v="Spain"/>
  </r>
  <r>
    <n v="837"/>
    <x v="14"/>
    <x v="0"/>
    <x v="2"/>
    <n v="54809"/>
    <n v="1"/>
    <n v="1"/>
    <d v="2013-09-11T00:00:00"/>
    <n v="0"/>
    <n v="63"/>
    <n v="6"/>
    <n v="57"/>
    <n v="13"/>
    <n v="13"/>
    <n v="22"/>
    <n v="4"/>
    <n v="2"/>
    <n v="1"/>
    <n v="5"/>
    <n v="4"/>
    <n v="0"/>
    <n v="0"/>
    <n v="0"/>
    <n v="0"/>
    <n v="0"/>
    <n v="0"/>
    <n v="0"/>
    <s v="Spain"/>
  </r>
  <r>
    <n v="10521"/>
    <x v="14"/>
    <x v="0"/>
    <x v="2"/>
    <n v="54809"/>
    <n v="1"/>
    <n v="1"/>
    <d v="2013-09-11T00:00:00"/>
    <n v="0"/>
    <n v="63"/>
    <n v="6"/>
    <n v="57"/>
    <n v="13"/>
    <n v="13"/>
    <n v="22"/>
    <n v="4"/>
    <n v="2"/>
    <n v="1"/>
    <n v="5"/>
    <n v="4"/>
    <n v="0"/>
    <n v="0"/>
    <n v="0"/>
    <n v="0"/>
    <n v="0"/>
    <n v="1"/>
    <n v="0"/>
    <s v="Spain"/>
  </r>
  <r>
    <n v="10470"/>
    <x v="13"/>
    <x v="3"/>
    <x v="2"/>
    <n v="40662"/>
    <n v="1"/>
    <n v="0"/>
    <d v="2013-03-15T00:00:00"/>
    <n v="0"/>
    <n v="40"/>
    <n v="2"/>
    <n v="23"/>
    <n v="0"/>
    <n v="4"/>
    <n v="23"/>
    <n v="2"/>
    <n v="2"/>
    <n v="1"/>
    <n v="3"/>
    <n v="4"/>
    <n v="0"/>
    <n v="0"/>
    <n v="0"/>
    <n v="0"/>
    <n v="0"/>
    <n v="0"/>
    <n v="0"/>
    <s v="Germany"/>
  </r>
  <r>
    <n v="4065"/>
    <x v="15"/>
    <x v="1"/>
    <x v="2"/>
    <n v="49544"/>
    <n v="1"/>
    <n v="0"/>
    <d v="2013-02-12T00:00:00"/>
    <n v="0"/>
    <n v="308"/>
    <n v="0"/>
    <n v="73"/>
    <n v="0"/>
    <n v="0"/>
    <n v="23"/>
    <n v="2"/>
    <n v="5"/>
    <n v="1"/>
    <n v="8"/>
    <n v="7"/>
    <n v="0"/>
    <n v="0"/>
    <n v="0"/>
    <n v="0"/>
    <n v="0"/>
    <n v="0"/>
    <n v="0"/>
    <s v="Spain"/>
  </r>
  <r>
    <n v="5430"/>
    <x v="16"/>
    <x v="0"/>
    <x v="3"/>
    <n v="54450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s v="Spain"/>
  </r>
  <r>
    <n v="8432"/>
    <x v="16"/>
    <x v="0"/>
    <x v="3"/>
    <n v="54450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s v="Spain"/>
  </r>
  <r>
    <n v="2795"/>
    <x v="2"/>
    <x v="3"/>
    <x v="1"/>
    <n v="30523"/>
    <n v="2"/>
    <n v="1"/>
    <d v="2013-07-01T00:00:00"/>
    <n v="0"/>
    <n v="5"/>
    <n v="0"/>
    <n v="3"/>
    <n v="0"/>
    <n v="0"/>
    <n v="5"/>
    <n v="1"/>
    <n v="1"/>
    <n v="0"/>
    <n v="2"/>
    <n v="7"/>
    <n v="0"/>
    <n v="0"/>
    <n v="0"/>
    <n v="0"/>
    <n v="0"/>
    <n v="0"/>
    <n v="0"/>
    <s v="Canada"/>
  </r>
  <r>
    <n v="9687"/>
    <x v="17"/>
    <x v="0"/>
    <x v="1"/>
    <n v="73170"/>
    <n v="0"/>
    <n v="0"/>
    <d v="2014-05-31T00:00:00"/>
    <n v="1"/>
    <n v="184"/>
    <n v="174"/>
    <n v="256"/>
    <n v="50"/>
    <n v="30"/>
    <n v="32"/>
    <n v="1"/>
    <n v="5"/>
    <n v="4"/>
    <n v="6"/>
    <n v="2"/>
    <n v="0"/>
    <n v="0"/>
    <n v="0"/>
    <n v="0"/>
    <n v="0"/>
    <n v="0"/>
    <n v="0"/>
    <s v="Canada"/>
  </r>
  <r>
    <n v="9264"/>
    <x v="18"/>
    <x v="0"/>
    <x v="2"/>
    <n v="79529"/>
    <n v="0"/>
    <n v="0"/>
    <d v="2014-04-27T00:00:00"/>
    <n v="1"/>
    <n v="423"/>
    <n v="42"/>
    <n v="706"/>
    <n v="73"/>
    <n v="197"/>
    <n v="197"/>
    <n v="1"/>
    <n v="4"/>
    <n v="8"/>
    <n v="9"/>
    <n v="2"/>
    <n v="0"/>
    <n v="0"/>
    <n v="0"/>
    <n v="0"/>
    <n v="0"/>
    <n v="0"/>
    <n v="0"/>
    <s v="Canada"/>
  </r>
  <r>
    <n v="5794"/>
    <x v="19"/>
    <x v="1"/>
    <x v="2"/>
    <n v="46374"/>
    <n v="0"/>
    <n v="1"/>
    <d v="2014-03-17T00:00:00"/>
    <n v="1"/>
    <n v="408"/>
    <n v="0"/>
    <n v="21"/>
    <n v="0"/>
    <n v="0"/>
    <n v="17"/>
    <n v="3"/>
    <n v="7"/>
    <n v="1"/>
    <n v="7"/>
    <n v="8"/>
    <n v="1"/>
    <n v="0"/>
    <n v="0"/>
    <n v="1"/>
    <n v="0"/>
    <n v="1"/>
    <n v="0"/>
    <s v="India"/>
  </r>
  <r>
    <n v="3068"/>
    <x v="20"/>
    <x v="0"/>
    <x v="2"/>
    <n v="18351"/>
    <n v="0"/>
    <n v="0"/>
    <d v="2013-10-29T00:00:00"/>
    <n v="1"/>
    <n v="1"/>
    <n v="12"/>
    <n v="9"/>
    <n v="0"/>
    <n v="14"/>
    <n v="7"/>
    <n v="1"/>
    <n v="2"/>
    <n v="0"/>
    <n v="3"/>
    <n v="7"/>
    <n v="0"/>
    <n v="0"/>
    <n v="0"/>
    <n v="0"/>
    <n v="0"/>
    <n v="0"/>
    <n v="0"/>
    <s v="Spain"/>
  </r>
  <r>
    <n v="7962"/>
    <x v="21"/>
    <x v="1"/>
    <x v="1"/>
    <n v="95169"/>
    <n v="0"/>
    <n v="0"/>
    <d v="2013-10-09T00:00:00"/>
    <n v="1"/>
    <n v="1285"/>
    <n v="21"/>
    <n v="449"/>
    <n v="106"/>
    <n v="20"/>
    <n v="20"/>
    <n v="1"/>
    <n v="4"/>
    <n v="3"/>
    <n v="4"/>
    <n v="1"/>
    <n v="1"/>
    <n v="0"/>
    <n v="0"/>
    <n v="0"/>
    <n v="1"/>
    <n v="1"/>
    <n v="0"/>
    <s v="Spain"/>
  </r>
  <r>
    <n v="2681"/>
    <x v="22"/>
    <x v="2"/>
    <x v="2"/>
    <n v="65370"/>
    <n v="0"/>
    <n v="0"/>
    <d v="2013-08-01T00:00:00"/>
    <n v="1"/>
    <n v="71"/>
    <n v="22"/>
    <n v="112"/>
    <n v="138"/>
    <n v="89"/>
    <n v="29"/>
    <n v="1"/>
    <n v="2"/>
    <n v="3"/>
    <n v="13"/>
    <n v="1"/>
    <n v="0"/>
    <n v="0"/>
    <n v="0"/>
    <n v="0"/>
    <n v="0"/>
    <n v="0"/>
    <n v="0"/>
    <s v="Spain"/>
  </r>
  <r>
    <n v="10141"/>
    <x v="9"/>
    <x v="3"/>
    <x v="0"/>
    <n v="39228"/>
    <n v="0"/>
    <n v="0"/>
    <d v="2013-05-10T00:00:00"/>
    <n v="1"/>
    <n v="7"/>
    <n v="1"/>
    <n v="6"/>
    <n v="0"/>
    <n v="3"/>
    <n v="3"/>
    <n v="1"/>
    <n v="0"/>
    <n v="0"/>
    <n v="3"/>
    <n v="4"/>
    <n v="0"/>
    <n v="0"/>
    <n v="0"/>
    <n v="0"/>
    <n v="0"/>
    <n v="0"/>
    <n v="0"/>
    <s v="Saudi Arabia"/>
  </r>
  <r>
    <n v="3725"/>
    <x v="1"/>
    <x v="1"/>
    <x v="1"/>
    <n v="84865"/>
    <n v="0"/>
    <n v="0"/>
    <d v="2013-05-09T00:00:00"/>
    <n v="1"/>
    <n v="1248"/>
    <n v="16"/>
    <n v="349"/>
    <n v="43"/>
    <n v="16"/>
    <n v="16"/>
    <n v="1"/>
    <n v="2"/>
    <n v="4"/>
    <n v="9"/>
    <n v="4"/>
    <n v="1"/>
    <n v="1"/>
    <n v="0"/>
    <n v="1"/>
    <n v="1"/>
    <n v="1"/>
    <n v="0"/>
    <s v="Spain"/>
  </r>
  <r>
    <n v="3767"/>
    <x v="23"/>
    <x v="0"/>
    <x v="2"/>
    <n v="61314"/>
    <n v="0"/>
    <n v="1"/>
    <d v="2013-04-25T00:00:00"/>
    <n v="1"/>
    <n v="378"/>
    <n v="0"/>
    <n v="189"/>
    <n v="97"/>
    <n v="172"/>
    <n v="172"/>
    <n v="2"/>
    <n v="5"/>
    <n v="5"/>
    <n v="12"/>
    <n v="3"/>
    <n v="0"/>
    <n v="0"/>
    <n v="0"/>
    <n v="0"/>
    <n v="0"/>
    <n v="0"/>
    <n v="0"/>
    <s v="Spain"/>
  </r>
  <r>
    <n v="7030"/>
    <x v="24"/>
    <x v="1"/>
    <x v="2"/>
    <n v="66465"/>
    <n v="0"/>
    <n v="1"/>
    <d v="2013-03-30T00:00:00"/>
    <n v="1"/>
    <n v="1200"/>
    <n v="0"/>
    <n v="204"/>
    <n v="38"/>
    <n v="29"/>
    <n v="14"/>
    <n v="3"/>
    <n v="11"/>
    <n v="9"/>
    <n v="12"/>
    <n v="6"/>
    <n v="1"/>
    <n v="0"/>
    <n v="0"/>
    <n v="0"/>
    <n v="0"/>
    <n v="0"/>
    <n v="0"/>
    <s v="Spain"/>
  </r>
  <r>
    <n v="1524"/>
    <x v="25"/>
    <x v="2"/>
    <x v="1"/>
    <n v="81698"/>
    <n v="0"/>
    <n v="0"/>
    <d v="2013-03-01T00:00:00"/>
    <n v="1"/>
    <n v="709"/>
    <n v="45"/>
    <n v="115"/>
    <n v="30"/>
    <n v="160"/>
    <n v="45"/>
    <n v="1"/>
    <n v="8"/>
    <n v="2"/>
    <n v="5"/>
    <n v="5"/>
    <n v="1"/>
    <n v="0"/>
    <n v="0"/>
    <n v="0"/>
    <n v="0"/>
    <n v="1"/>
    <n v="0"/>
    <s v="Spain"/>
  </r>
  <r>
    <n v="9595"/>
    <x v="1"/>
    <x v="0"/>
    <x v="3"/>
    <n v="64260"/>
    <n v="0"/>
    <n v="0"/>
    <d v="2013-01-11T00:00:00"/>
    <n v="1"/>
    <n v="539"/>
    <n v="169"/>
    <n v="816"/>
    <n v="20"/>
    <n v="0"/>
    <n v="30"/>
    <n v="1"/>
    <n v="4"/>
    <n v="5"/>
    <n v="4"/>
    <n v="3"/>
    <n v="0"/>
    <n v="0"/>
    <n v="0"/>
    <n v="0"/>
    <n v="0"/>
    <n v="1"/>
    <n v="0"/>
    <s v="Spain"/>
  </r>
  <r>
    <n v="5114"/>
    <x v="11"/>
    <x v="3"/>
    <x v="2"/>
    <n v="74806"/>
    <n v="0"/>
    <n v="1"/>
    <d v="2012-12-19T00:00:00"/>
    <n v="1"/>
    <n v="670"/>
    <n v="9"/>
    <n v="249"/>
    <n v="0"/>
    <n v="28"/>
    <n v="9"/>
    <n v="2"/>
    <n v="5"/>
    <n v="4"/>
    <n v="5"/>
    <n v="4"/>
    <n v="0"/>
    <n v="0"/>
    <n v="0"/>
    <n v="0"/>
    <n v="0"/>
    <n v="0"/>
    <n v="0"/>
    <s v="Australia"/>
  </r>
  <r>
    <n v="340"/>
    <x v="0"/>
    <x v="0"/>
    <x v="0"/>
    <n v="72967"/>
    <n v="0"/>
    <n v="1"/>
    <d v="2012-12-15T00:00:00"/>
    <n v="1"/>
    <n v="158"/>
    <n v="35"/>
    <n v="179"/>
    <n v="0"/>
    <n v="0"/>
    <n v="125"/>
    <n v="2"/>
    <n v="7"/>
    <n v="2"/>
    <n v="8"/>
    <n v="5"/>
    <n v="0"/>
    <n v="0"/>
    <n v="1"/>
    <n v="0"/>
    <n v="0"/>
    <n v="1"/>
    <n v="0"/>
    <s v="Germany"/>
  </r>
  <r>
    <n v="8805"/>
    <x v="9"/>
    <x v="0"/>
    <x v="1"/>
    <n v="48904"/>
    <n v="0"/>
    <n v="1"/>
    <d v="2012-12-02T00:00:00"/>
    <n v="1"/>
    <n v="283"/>
    <n v="10"/>
    <n v="38"/>
    <n v="0"/>
    <n v="13"/>
    <n v="27"/>
    <n v="4"/>
    <n v="7"/>
    <n v="2"/>
    <n v="4"/>
    <n v="8"/>
    <n v="0"/>
    <n v="0"/>
    <n v="0"/>
    <n v="0"/>
    <n v="0"/>
    <n v="0"/>
    <n v="0"/>
    <s v="USA"/>
  </r>
  <r>
    <n v="1402"/>
    <x v="3"/>
    <x v="3"/>
    <x v="2"/>
    <n v="66991"/>
    <n v="0"/>
    <n v="0"/>
    <d v="2012-09-11T00:00:00"/>
    <n v="1"/>
    <n v="496"/>
    <n v="36"/>
    <n v="460"/>
    <n v="189"/>
    <n v="60"/>
    <n v="12"/>
    <n v="3"/>
    <n v="4"/>
    <n v="8"/>
    <n v="6"/>
    <n v="3"/>
    <n v="0"/>
    <n v="0"/>
    <n v="0"/>
    <n v="0"/>
    <n v="0"/>
    <n v="0"/>
    <n v="0"/>
    <s v="Germany"/>
  </r>
  <r>
    <n v="453"/>
    <x v="16"/>
    <x v="1"/>
    <x v="4"/>
    <n v="35340"/>
    <n v="1"/>
    <n v="1"/>
    <d v="2014-06-29T00:00:00"/>
    <n v="1"/>
    <n v="27"/>
    <n v="0"/>
    <n v="12"/>
    <n v="0"/>
    <n v="1"/>
    <n v="5"/>
    <n v="2"/>
    <n v="2"/>
    <n v="0"/>
    <n v="3"/>
    <n v="5"/>
    <n v="0"/>
    <n v="0"/>
    <n v="0"/>
    <n v="0"/>
    <n v="0"/>
    <n v="0"/>
    <n v="0"/>
    <s v="Spain"/>
  </r>
  <r>
    <n v="8890"/>
    <x v="26"/>
    <x v="1"/>
    <x v="0"/>
    <n v="65808"/>
    <n v="1"/>
    <n v="1"/>
    <d v="2014-05-30T00:00:00"/>
    <n v="1"/>
    <n v="155"/>
    <n v="7"/>
    <n v="80"/>
    <n v="13"/>
    <n v="7"/>
    <n v="10"/>
    <n v="3"/>
    <n v="5"/>
    <n v="1"/>
    <n v="5"/>
    <n v="6"/>
    <n v="0"/>
    <n v="0"/>
    <n v="0"/>
    <n v="0"/>
    <n v="0"/>
    <n v="0"/>
    <n v="0"/>
    <s v="Spain"/>
  </r>
  <r>
    <n v="5585"/>
    <x v="27"/>
    <x v="0"/>
    <x v="1"/>
    <n v="21359"/>
    <n v="1"/>
    <n v="0"/>
    <d v="2013-04-20T00:00:00"/>
    <n v="1"/>
    <n v="12"/>
    <n v="2"/>
    <n v="17"/>
    <n v="6"/>
    <n v="1"/>
    <n v="10"/>
    <n v="2"/>
    <n v="2"/>
    <n v="0"/>
    <n v="3"/>
    <n v="8"/>
    <n v="0"/>
    <n v="0"/>
    <n v="0"/>
    <n v="0"/>
    <n v="0"/>
    <n v="1"/>
    <n v="0"/>
    <s v="Canada"/>
  </r>
  <r>
    <n v="3657"/>
    <x v="18"/>
    <x v="0"/>
    <x v="1"/>
    <n v="39146"/>
    <n v="1"/>
    <n v="0"/>
    <d v="2013-02-14T00:00:00"/>
    <n v="1"/>
    <n v="94"/>
    <n v="1"/>
    <n v="33"/>
    <n v="13"/>
    <n v="12"/>
    <n v="12"/>
    <n v="3"/>
    <n v="4"/>
    <n v="0"/>
    <n v="4"/>
    <n v="8"/>
    <n v="0"/>
    <n v="0"/>
    <n v="0"/>
    <n v="0"/>
    <n v="0"/>
    <n v="0"/>
    <n v="0"/>
    <s v="Spain"/>
  </r>
  <r>
    <n v="5740"/>
    <x v="0"/>
    <x v="2"/>
    <x v="0"/>
    <n v="25959"/>
    <n v="1"/>
    <n v="1"/>
    <d v="2013-02-14T00:00:00"/>
    <n v="1"/>
    <n v="4"/>
    <n v="2"/>
    <n v="12"/>
    <n v="7"/>
    <n v="5"/>
    <n v="26"/>
    <n v="2"/>
    <n v="1"/>
    <n v="2"/>
    <n v="2"/>
    <n v="6"/>
    <n v="0"/>
    <n v="0"/>
    <n v="0"/>
    <n v="0"/>
    <n v="0"/>
    <n v="1"/>
    <n v="0"/>
    <s v="Spain"/>
  </r>
  <r>
    <n v="3158"/>
    <x v="28"/>
    <x v="0"/>
    <x v="2"/>
    <n v="32300"/>
    <n v="1"/>
    <n v="0"/>
    <d v="2013-01-03T00:00:00"/>
    <n v="1"/>
    <n v="13"/>
    <n v="3"/>
    <n v="6"/>
    <n v="6"/>
    <n v="5"/>
    <n v="6"/>
    <n v="1"/>
    <n v="1"/>
    <n v="0"/>
    <n v="3"/>
    <n v="8"/>
    <n v="0"/>
    <n v="0"/>
    <n v="0"/>
    <n v="0"/>
    <n v="0"/>
    <n v="0"/>
    <n v="0"/>
    <s v="Spain"/>
  </r>
  <r>
    <n v="1241"/>
    <x v="22"/>
    <x v="2"/>
    <x v="2"/>
    <n v="14796"/>
    <n v="1"/>
    <n v="0"/>
    <d v="2012-09-17T00:00:00"/>
    <n v="1"/>
    <n v="13"/>
    <n v="3"/>
    <n v="8"/>
    <n v="7"/>
    <n v="4"/>
    <n v="16"/>
    <n v="2"/>
    <n v="1"/>
    <n v="0"/>
    <n v="3"/>
    <n v="9"/>
    <n v="0"/>
    <n v="0"/>
    <n v="0"/>
    <n v="0"/>
    <n v="0"/>
    <n v="1"/>
    <n v="0"/>
    <s v="Germany"/>
  </r>
  <r>
    <n v="5824"/>
    <x v="27"/>
    <x v="1"/>
    <x v="3"/>
    <n v="34578"/>
    <n v="2"/>
    <n v="1"/>
    <d v="2014-04-11T00:00:00"/>
    <n v="1"/>
    <n v="7"/>
    <n v="0"/>
    <n v="1"/>
    <n v="0"/>
    <n v="0"/>
    <n v="0"/>
    <n v="1"/>
    <n v="1"/>
    <n v="0"/>
    <n v="2"/>
    <n v="6"/>
    <n v="0"/>
    <n v="0"/>
    <n v="0"/>
    <n v="0"/>
    <n v="0"/>
    <n v="0"/>
    <n v="0"/>
    <s v="Australia"/>
  </r>
  <r>
    <n v="1619"/>
    <x v="16"/>
    <x v="0"/>
    <x v="2"/>
    <n v="90369"/>
    <n v="0"/>
    <n v="0"/>
    <d v="2014-04-28T00:00:00"/>
    <n v="2"/>
    <n v="292"/>
    <n v="51"/>
    <n v="981"/>
    <n v="224"/>
    <n v="23"/>
    <n v="17"/>
    <n v="1"/>
    <n v="4"/>
    <n v="6"/>
    <n v="6"/>
    <n v="1"/>
    <n v="0"/>
    <n v="0"/>
    <n v="0"/>
    <n v="0"/>
    <n v="0"/>
    <n v="1"/>
    <n v="0"/>
    <s v="Spain"/>
  </r>
  <r>
    <n v="4877"/>
    <x v="28"/>
    <x v="3"/>
    <x v="2"/>
    <n v="38576"/>
    <n v="0"/>
    <n v="1"/>
    <d v="2014-03-04T00:00:00"/>
    <n v="2"/>
    <n v="34"/>
    <n v="0"/>
    <n v="7"/>
    <n v="0"/>
    <n v="0"/>
    <n v="0"/>
    <n v="1"/>
    <n v="1"/>
    <n v="0"/>
    <n v="3"/>
    <n v="7"/>
    <n v="0"/>
    <n v="0"/>
    <n v="0"/>
    <n v="0"/>
    <n v="0"/>
    <n v="0"/>
    <n v="0"/>
    <s v="India"/>
  </r>
  <r>
    <n v="3066"/>
    <x v="17"/>
    <x v="1"/>
    <x v="3"/>
    <n v="61905"/>
    <n v="0"/>
    <n v="1"/>
    <d v="2014-02-04T00:00:00"/>
    <n v="2"/>
    <n v="167"/>
    <n v="0"/>
    <n v="43"/>
    <n v="6"/>
    <n v="2"/>
    <n v="13"/>
    <n v="2"/>
    <n v="4"/>
    <n v="2"/>
    <n v="4"/>
    <n v="5"/>
    <n v="0"/>
    <n v="0"/>
    <n v="0"/>
    <n v="0"/>
    <n v="0"/>
    <n v="0"/>
    <n v="0"/>
    <s v="Saudi Arabia"/>
  </r>
  <r>
    <n v="10286"/>
    <x v="29"/>
    <x v="0"/>
    <x v="2"/>
    <n v="83715"/>
    <n v="0"/>
    <n v="0"/>
    <d v="2014-02-03T00:00:00"/>
    <n v="2"/>
    <n v="318"/>
    <n v="8"/>
    <n v="407"/>
    <n v="150"/>
    <n v="35"/>
    <n v="8"/>
    <n v="1"/>
    <n v="2"/>
    <n v="8"/>
    <n v="13"/>
    <n v="0"/>
    <n v="0"/>
    <n v="0"/>
    <n v="0"/>
    <n v="0"/>
    <n v="0"/>
    <n v="0"/>
    <n v="0"/>
    <s v="Saudi Arabia"/>
  </r>
  <r>
    <n v="1992"/>
    <x v="30"/>
    <x v="0"/>
    <x v="2"/>
    <n v="60597"/>
    <n v="0"/>
    <n v="1"/>
    <d v="2014-01-01T00:00:00"/>
    <n v="2"/>
    <n v="522"/>
    <n v="0"/>
    <n v="257"/>
    <n v="32"/>
    <n v="16"/>
    <n v="66"/>
    <n v="4"/>
    <n v="2"/>
    <n v="2"/>
    <n v="8"/>
    <n v="7"/>
    <n v="1"/>
    <n v="0"/>
    <n v="0"/>
    <n v="0"/>
    <n v="0"/>
    <n v="1"/>
    <n v="0"/>
    <s v="Spain"/>
  </r>
  <r>
    <n v="4246"/>
    <x v="31"/>
    <x v="3"/>
    <x v="1"/>
    <n v="6560"/>
    <n v="0"/>
    <n v="0"/>
    <d v="2013-12-12T00:00:00"/>
    <n v="2"/>
    <n v="67"/>
    <n v="11"/>
    <n v="26"/>
    <n v="4"/>
    <n v="3"/>
    <n v="262"/>
    <n v="0"/>
    <n v="1"/>
    <n v="0"/>
    <n v="1"/>
    <n v="17"/>
    <n v="0"/>
    <n v="0"/>
    <n v="0"/>
    <n v="0"/>
    <n v="0"/>
    <n v="0"/>
    <n v="0"/>
    <s v="Spain"/>
  </r>
  <r>
    <n v="10623"/>
    <x v="1"/>
    <x v="3"/>
    <x v="3"/>
    <n v="48330"/>
    <n v="0"/>
    <n v="1"/>
    <d v="2013-11-15T00:00:00"/>
    <n v="2"/>
    <n v="28"/>
    <n v="0"/>
    <n v="4"/>
    <n v="0"/>
    <n v="0"/>
    <n v="0"/>
    <n v="1"/>
    <n v="1"/>
    <n v="0"/>
    <n v="3"/>
    <n v="5"/>
    <n v="0"/>
    <n v="0"/>
    <n v="0"/>
    <n v="0"/>
    <n v="0"/>
    <n v="0"/>
    <n v="0"/>
    <s v="Spain"/>
  </r>
  <r>
    <n v="4405"/>
    <x v="16"/>
    <x v="3"/>
    <x v="2"/>
    <n v="63915"/>
    <n v="0"/>
    <n v="2"/>
    <d v="2013-07-30T00:00:00"/>
    <n v="2"/>
    <n v="622"/>
    <n v="7"/>
    <n v="115"/>
    <n v="30"/>
    <n v="0"/>
    <n v="15"/>
    <n v="2"/>
    <n v="6"/>
    <n v="3"/>
    <n v="12"/>
    <n v="5"/>
    <n v="0"/>
    <n v="0"/>
    <n v="0"/>
    <n v="0"/>
    <n v="0"/>
    <n v="0"/>
    <n v="0"/>
    <s v="Australia"/>
  </r>
  <r>
    <n v="5332"/>
    <x v="9"/>
    <x v="2"/>
    <x v="2"/>
    <n v="82504"/>
    <n v="0"/>
    <n v="0"/>
    <d v="2013-07-27T00:00:00"/>
    <n v="2"/>
    <n v="362"/>
    <n v="50"/>
    <n v="431"/>
    <n v="134"/>
    <n v="35"/>
    <n v="54"/>
    <n v="1"/>
    <n v="3"/>
    <n v="6"/>
    <n v="7"/>
    <n v="1"/>
    <n v="0"/>
    <n v="0"/>
    <n v="0"/>
    <n v="0"/>
    <n v="0"/>
    <n v="0"/>
    <n v="0"/>
    <s v="India"/>
  </r>
  <r>
    <n v="1772"/>
    <x v="17"/>
    <x v="1"/>
    <x v="2"/>
    <n v="79174"/>
    <n v="0"/>
    <n v="0"/>
    <d v="2013-01-11T00:00:00"/>
    <n v="2"/>
    <n v="1074"/>
    <n v="37"/>
    <n v="518"/>
    <n v="193"/>
    <n v="92"/>
    <n v="129"/>
    <n v="1"/>
    <n v="5"/>
    <n v="6"/>
    <n v="7"/>
    <n v="2"/>
    <n v="1"/>
    <n v="0"/>
    <n v="0"/>
    <n v="0"/>
    <n v="1"/>
    <n v="1"/>
    <n v="0"/>
    <s v="Canada"/>
  </r>
  <r>
    <n v="5341"/>
    <x v="29"/>
    <x v="2"/>
    <x v="0"/>
    <n v="81975"/>
    <n v="0"/>
    <n v="1"/>
    <d v="2013-01-05T00:00:00"/>
    <n v="2"/>
    <n v="983"/>
    <n v="76"/>
    <n v="184"/>
    <n v="180"/>
    <n v="138"/>
    <n v="27"/>
    <n v="1"/>
    <n v="6"/>
    <n v="3"/>
    <n v="4"/>
    <n v="7"/>
    <n v="0"/>
    <n v="0"/>
    <n v="0"/>
    <n v="0"/>
    <n v="1"/>
    <n v="0"/>
    <n v="0"/>
    <s v="Saudi Arabia"/>
  </r>
  <r>
    <n v="5510"/>
    <x v="14"/>
    <x v="3"/>
    <x v="2"/>
    <n v="43263"/>
    <n v="0"/>
    <n v="1"/>
    <d v="2012-11-21T00:00:00"/>
    <n v="2"/>
    <n v="262"/>
    <n v="6"/>
    <n v="61"/>
    <n v="0"/>
    <n v="10"/>
    <n v="102"/>
    <n v="3"/>
    <n v="5"/>
    <n v="2"/>
    <n v="6"/>
    <n v="5"/>
    <n v="0"/>
    <n v="0"/>
    <n v="0"/>
    <n v="0"/>
    <n v="0"/>
    <n v="0"/>
    <n v="0"/>
    <s v="Spain"/>
  </r>
  <r>
    <n v="9999"/>
    <x v="11"/>
    <x v="0"/>
    <x v="3"/>
    <n v="75276"/>
    <n v="0"/>
    <n v="0"/>
    <d v="2012-09-27T00:00:00"/>
    <n v="2"/>
    <n v="610"/>
    <n v="105"/>
    <n v="125"/>
    <n v="137"/>
    <n v="42"/>
    <n v="21"/>
    <n v="1"/>
    <n v="9"/>
    <n v="4"/>
    <n v="9"/>
    <n v="5"/>
    <n v="0"/>
    <n v="0"/>
    <n v="0"/>
    <n v="0"/>
    <n v="0"/>
    <n v="0"/>
    <n v="0"/>
    <s v="Spain"/>
  </r>
  <r>
    <n v="7919"/>
    <x v="15"/>
    <x v="1"/>
    <x v="3"/>
    <n v="72335"/>
    <n v="0"/>
    <n v="0"/>
    <d v="2012-08-13T00:00:00"/>
    <n v="2"/>
    <n v="1285"/>
    <n v="105"/>
    <n v="653"/>
    <n v="28"/>
    <n v="21"/>
    <n v="0"/>
    <n v="1"/>
    <n v="10"/>
    <n v="4"/>
    <n v="8"/>
    <n v="8"/>
    <n v="0"/>
    <n v="0"/>
    <n v="0"/>
    <n v="0"/>
    <n v="0"/>
    <n v="1"/>
    <n v="0"/>
    <s v="Spain"/>
  </r>
  <r>
    <n v="4114"/>
    <x v="30"/>
    <x v="3"/>
    <x v="2"/>
    <n v="79143"/>
    <n v="0"/>
    <n v="0"/>
    <d v="2012-08-11T00:00:00"/>
    <n v="2"/>
    <n v="650"/>
    <n v="37"/>
    <n v="780"/>
    <n v="27"/>
    <n v="167"/>
    <n v="32"/>
    <n v="1"/>
    <n v="6"/>
    <n v="9"/>
    <n v="13"/>
    <n v="3"/>
    <n v="0"/>
    <n v="0"/>
    <n v="0"/>
    <n v="0"/>
    <n v="0"/>
    <n v="0"/>
    <n v="0"/>
    <s v="Australia"/>
  </r>
  <r>
    <n v="7990"/>
    <x v="5"/>
    <x v="0"/>
    <x v="2"/>
    <n v="27469"/>
    <n v="0"/>
    <n v="0"/>
    <d v="2012-08-02T00:00:00"/>
    <n v="2"/>
    <n v="9"/>
    <n v="1"/>
    <n v="2"/>
    <n v="3"/>
    <n v="2"/>
    <n v="0"/>
    <n v="1"/>
    <n v="0"/>
    <n v="0"/>
    <n v="3"/>
    <n v="6"/>
    <n v="0"/>
    <n v="0"/>
    <n v="0"/>
    <n v="0"/>
    <n v="0"/>
    <n v="0"/>
    <n v="0"/>
    <s v="Canada"/>
  </r>
  <r>
    <n v="6398"/>
    <x v="19"/>
    <x v="4"/>
    <x v="2"/>
    <n v="18393"/>
    <n v="1"/>
    <n v="0"/>
    <d v="2014-03-29T00:00:00"/>
    <n v="2"/>
    <n v="7"/>
    <n v="10"/>
    <n v="13"/>
    <n v="16"/>
    <n v="0"/>
    <n v="4"/>
    <n v="2"/>
    <n v="3"/>
    <n v="0"/>
    <n v="3"/>
    <n v="8"/>
    <n v="0"/>
    <n v="0"/>
    <n v="0"/>
    <n v="0"/>
    <n v="0"/>
    <n v="0"/>
    <n v="0"/>
    <s v="Spain"/>
  </r>
  <r>
    <n v="1857"/>
    <x v="32"/>
    <x v="0"/>
    <x v="1"/>
    <n v="47139"/>
    <n v="1"/>
    <n v="1"/>
    <d v="2014-03-06T00:00:00"/>
    <n v="2"/>
    <n v="46"/>
    <n v="0"/>
    <n v="12"/>
    <n v="0"/>
    <n v="2"/>
    <n v="23"/>
    <n v="2"/>
    <n v="2"/>
    <n v="1"/>
    <n v="2"/>
    <n v="7"/>
    <n v="0"/>
    <n v="0"/>
    <n v="0"/>
    <n v="0"/>
    <n v="0"/>
    <n v="1"/>
    <n v="0"/>
    <s v="Spain"/>
  </r>
  <r>
    <n v="4867"/>
    <x v="23"/>
    <x v="1"/>
    <x v="1"/>
    <n v="38236"/>
    <n v="1"/>
    <n v="1"/>
    <d v="2013-09-20T00:00:00"/>
    <n v="2"/>
    <n v="58"/>
    <n v="0"/>
    <n v="18"/>
    <n v="2"/>
    <n v="0"/>
    <n v="10"/>
    <n v="4"/>
    <n v="3"/>
    <n v="0"/>
    <n v="4"/>
    <n v="7"/>
    <n v="0"/>
    <n v="0"/>
    <n v="0"/>
    <n v="0"/>
    <n v="0"/>
    <n v="0"/>
    <n v="0"/>
    <s v="Spain"/>
  </r>
  <r>
    <n v="3112"/>
    <x v="14"/>
    <x v="3"/>
    <x v="2"/>
    <n v="22701"/>
    <n v="1"/>
    <n v="0"/>
    <d v="2013-09-05T00:00:00"/>
    <n v="2"/>
    <n v="2"/>
    <n v="4"/>
    <n v="9"/>
    <n v="0"/>
    <n v="4"/>
    <n v="5"/>
    <n v="1"/>
    <n v="1"/>
    <n v="0"/>
    <n v="3"/>
    <n v="5"/>
    <n v="0"/>
    <n v="0"/>
    <n v="0"/>
    <n v="0"/>
    <n v="0"/>
    <n v="0"/>
    <n v="0"/>
    <s v="Spain"/>
  </r>
  <r>
    <n v="4865"/>
    <x v="19"/>
    <x v="3"/>
    <x v="0"/>
    <n v="53367"/>
    <n v="1"/>
    <n v="1"/>
    <d v="2013-08-31T00:00:00"/>
    <n v="2"/>
    <n v="229"/>
    <n v="7"/>
    <n v="140"/>
    <n v="10"/>
    <n v="3"/>
    <n v="11"/>
    <n v="7"/>
    <n v="5"/>
    <n v="1"/>
    <n v="8"/>
    <n v="7"/>
    <n v="0"/>
    <n v="0"/>
    <n v="0"/>
    <n v="0"/>
    <n v="0"/>
    <n v="1"/>
    <n v="0"/>
    <s v="Australia"/>
  </r>
  <r>
    <n v="6287"/>
    <x v="18"/>
    <x v="0"/>
    <x v="3"/>
    <n v="34728"/>
    <n v="1"/>
    <n v="0"/>
    <d v="2013-07-30T00:00:00"/>
    <n v="2"/>
    <n v="14"/>
    <n v="0"/>
    <n v="16"/>
    <n v="0"/>
    <n v="0"/>
    <n v="6"/>
    <n v="1"/>
    <n v="1"/>
    <n v="1"/>
    <n v="2"/>
    <n v="6"/>
    <n v="0"/>
    <n v="0"/>
    <n v="0"/>
    <n v="0"/>
    <n v="0"/>
    <n v="1"/>
    <n v="0"/>
    <s v="Spain"/>
  </r>
  <r>
    <n v="1519"/>
    <x v="27"/>
    <x v="1"/>
    <x v="1"/>
    <n v="38578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n v="1"/>
    <n v="0"/>
    <s v="Spain"/>
  </r>
  <r>
    <n v="9080"/>
    <x v="27"/>
    <x v="1"/>
    <x v="1"/>
    <n v="38578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n v="0"/>
    <n v="0"/>
    <s v="Spain"/>
  </r>
  <r>
    <n v="3887"/>
    <x v="0"/>
    <x v="0"/>
    <x v="1"/>
    <n v="27242"/>
    <n v="1"/>
    <n v="0"/>
    <d v="2012-11-11T00:00:00"/>
    <n v="2"/>
    <n v="3"/>
    <n v="17"/>
    <n v="26"/>
    <n v="20"/>
    <n v="1"/>
    <n v="39"/>
    <n v="2"/>
    <n v="2"/>
    <n v="0"/>
    <n v="3"/>
    <n v="9"/>
    <n v="0"/>
    <n v="0"/>
    <n v="0"/>
    <n v="0"/>
    <n v="0"/>
    <n v="1"/>
    <n v="0"/>
    <s v="India"/>
  </r>
  <r>
    <n v="7022"/>
    <x v="26"/>
    <x v="0"/>
    <x v="2"/>
    <n v="76445"/>
    <n v="1"/>
    <n v="0"/>
    <d v="2012-09-28T00:00:00"/>
    <n v="2"/>
    <n v="739"/>
    <n v="107"/>
    <n v="309"/>
    <n v="140"/>
    <n v="80"/>
    <n v="35"/>
    <n v="1"/>
    <n v="2"/>
    <n v="5"/>
    <n v="13"/>
    <n v="6"/>
    <n v="0"/>
    <n v="0"/>
    <n v="0"/>
    <n v="0"/>
    <n v="0"/>
    <n v="0"/>
    <n v="0"/>
    <s v="Saudi Arabia"/>
  </r>
  <r>
    <n v="10352"/>
    <x v="33"/>
    <x v="0"/>
    <x v="4"/>
    <n v="34213"/>
    <n v="1"/>
    <n v="1"/>
    <d v="2012-09-07T00:00:00"/>
    <n v="2"/>
    <n v="50"/>
    <n v="4"/>
    <n v="28"/>
    <n v="6"/>
    <n v="3"/>
    <n v="26"/>
    <n v="3"/>
    <n v="3"/>
    <n v="1"/>
    <n v="2"/>
    <n v="9"/>
    <n v="0"/>
    <n v="0"/>
    <n v="0"/>
    <n v="0"/>
    <n v="0"/>
    <n v="1"/>
    <n v="0"/>
    <s v="Saudi Arabia"/>
  </r>
  <r>
    <n v="7264"/>
    <x v="34"/>
    <x v="2"/>
    <x v="1"/>
    <n v="52195"/>
    <n v="2"/>
    <n v="1"/>
    <d v="2014-05-12T00:00:00"/>
    <n v="2"/>
    <n v="12"/>
    <n v="0"/>
    <n v="4"/>
    <n v="0"/>
    <n v="0"/>
    <n v="1"/>
    <n v="1"/>
    <n v="1"/>
    <n v="0"/>
    <n v="2"/>
    <n v="8"/>
    <n v="0"/>
    <n v="0"/>
    <n v="0"/>
    <n v="0"/>
    <n v="0"/>
    <n v="0"/>
    <n v="0"/>
    <s v="Saudi Arabia"/>
  </r>
  <r>
    <n v="9888"/>
    <x v="8"/>
    <x v="0"/>
    <x v="3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s v="Spain"/>
  </r>
  <r>
    <n v="4399"/>
    <x v="8"/>
    <x v="0"/>
    <x v="3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s v="Canada"/>
  </r>
  <r>
    <n v="4452"/>
    <x v="35"/>
    <x v="0"/>
    <x v="1"/>
    <n v="50388"/>
    <n v="0"/>
    <n v="1"/>
    <d v="2014-05-28T00:00:00"/>
    <n v="3"/>
    <n v="292"/>
    <n v="6"/>
    <n v="37"/>
    <n v="0"/>
    <n v="3"/>
    <n v="34"/>
    <n v="4"/>
    <n v="6"/>
    <n v="1"/>
    <n v="6"/>
    <n v="7"/>
    <n v="1"/>
    <n v="0"/>
    <n v="0"/>
    <n v="1"/>
    <n v="0"/>
    <n v="1"/>
    <n v="0"/>
    <s v="Germany"/>
  </r>
  <r>
    <n v="4785"/>
    <x v="0"/>
    <x v="1"/>
    <x v="3"/>
    <n v="77622"/>
    <n v="0"/>
    <n v="2"/>
    <d v="2014-04-14T00:00:00"/>
    <n v="3"/>
    <n v="520"/>
    <n v="7"/>
    <n v="154"/>
    <n v="19"/>
    <n v="0"/>
    <n v="14"/>
    <n v="2"/>
    <n v="6"/>
    <n v="3"/>
    <n v="11"/>
    <n v="3"/>
    <n v="0"/>
    <n v="0"/>
    <n v="0"/>
    <n v="0"/>
    <n v="0"/>
    <n v="0"/>
    <n v="0"/>
    <s v="Saudi Arabia"/>
  </r>
  <r>
    <n v="9612"/>
    <x v="21"/>
    <x v="2"/>
    <x v="1"/>
    <n v="23830"/>
    <n v="0"/>
    <n v="0"/>
    <d v="2014-02-07T00:00:00"/>
    <n v="3"/>
    <n v="1"/>
    <n v="8"/>
    <n v="6"/>
    <n v="4"/>
    <n v="8"/>
    <n v="16"/>
    <n v="1"/>
    <n v="1"/>
    <n v="0"/>
    <n v="3"/>
    <n v="7"/>
    <n v="0"/>
    <n v="0"/>
    <n v="0"/>
    <n v="0"/>
    <n v="0"/>
    <n v="0"/>
    <n v="0"/>
    <s v="Spain"/>
  </r>
  <r>
    <n v="158"/>
    <x v="36"/>
    <x v="1"/>
    <x v="3"/>
    <n v="71604"/>
    <n v="0"/>
    <n v="0"/>
    <d v="2013-11-17T00:00:00"/>
    <n v="3"/>
    <n v="345"/>
    <n v="53"/>
    <n v="528"/>
    <n v="98"/>
    <n v="75"/>
    <n v="97"/>
    <n v="1"/>
    <n v="8"/>
    <n v="3"/>
    <n v="5"/>
    <n v="4"/>
    <n v="0"/>
    <n v="0"/>
    <n v="1"/>
    <n v="0"/>
    <n v="0"/>
    <n v="1"/>
    <n v="0"/>
    <s v="Spain"/>
  </r>
  <r>
    <n v="9970"/>
    <x v="14"/>
    <x v="0"/>
    <x v="3"/>
    <n v="55375"/>
    <n v="0"/>
    <n v="1"/>
    <d v="2013-10-17T00:00:00"/>
    <n v="3"/>
    <n v="42"/>
    <n v="11"/>
    <n v="57"/>
    <n v="10"/>
    <n v="28"/>
    <n v="14"/>
    <n v="1"/>
    <n v="1"/>
    <n v="1"/>
    <n v="6"/>
    <n v="2"/>
    <n v="0"/>
    <n v="0"/>
    <n v="0"/>
    <n v="0"/>
    <n v="0"/>
    <n v="0"/>
    <n v="0"/>
    <s v="Canada"/>
  </r>
  <r>
    <n v="4002"/>
    <x v="9"/>
    <x v="1"/>
    <x v="2"/>
    <n v="77037"/>
    <n v="0"/>
    <n v="1"/>
    <d v="2013-10-13T00:00:00"/>
    <n v="3"/>
    <n v="463"/>
    <n v="96"/>
    <n v="333"/>
    <n v="168"/>
    <n v="53"/>
    <n v="10"/>
    <n v="1"/>
    <n v="7"/>
    <n v="7"/>
    <n v="12"/>
    <n v="3"/>
    <n v="0"/>
    <n v="0"/>
    <n v="0"/>
    <n v="0"/>
    <n v="0"/>
    <n v="0"/>
    <n v="0"/>
    <s v="Spain"/>
  </r>
  <r>
    <n v="7279"/>
    <x v="8"/>
    <x v="1"/>
    <x v="3"/>
    <n v="69476"/>
    <n v="0"/>
    <n v="0"/>
    <d v="2013-09-30T00:00:00"/>
    <n v="3"/>
    <n v="260"/>
    <n v="86"/>
    <n v="559"/>
    <n v="63"/>
    <n v="9"/>
    <n v="67"/>
    <n v="1"/>
    <n v="4"/>
    <n v="6"/>
    <n v="4"/>
    <n v="2"/>
    <n v="0"/>
    <n v="0"/>
    <n v="0"/>
    <n v="0"/>
    <n v="0"/>
    <n v="0"/>
    <n v="0"/>
    <s v="USA"/>
  </r>
  <r>
    <n v="10582"/>
    <x v="13"/>
    <x v="0"/>
    <x v="2"/>
    <n v="72063"/>
    <n v="0"/>
    <n v="1"/>
    <d v="2013-07-03T00:00:00"/>
    <n v="3"/>
    <n v="180"/>
    <n v="32"/>
    <n v="348"/>
    <n v="76"/>
    <n v="32"/>
    <n v="90"/>
    <n v="2"/>
    <n v="5"/>
    <n v="2"/>
    <n v="12"/>
    <n v="2"/>
    <n v="0"/>
    <n v="0"/>
    <n v="0"/>
    <n v="0"/>
    <n v="0"/>
    <n v="0"/>
    <n v="0"/>
    <s v="Germany"/>
  </r>
  <r>
    <n v="4470"/>
    <x v="29"/>
    <x v="3"/>
    <x v="2"/>
    <n v="58646"/>
    <n v="0"/>
    <n v="1"/>
    <d v="2013-06-10T00:00:00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s v="Spain"/>
  </r>
  <r>
    <n v="6183"/>
    <x v="29"/>
    <x v="3"/>
    <x v="2"/>
    <n v="58646"/>
    <n v="0"/>
    <n v="1"/>
    <d v="2013-06-10T00:00:00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s v="Germany"/>
  </r>
  <r>
    <n v="8601"/>
    <x v="37"/>
    <x v="0"/>
    <x v="2"/>
    <n v="80011"/>
    <n v="0"/>
    <n v="1"/>
    <d v="2013-04-29T00:00:00"/>
    <n v="3"/>
    <n v="421"/>
    <n v="76"/>
    <n v="536"/>
    <n v="82"/>
    <n v="178"/>
    <n v="102"/>
    <n v="2"/>
    <n v="8"/>
    <n v="6"/>
    <n v="5"/>
    <n v="4"/>
    <n v="0"/>
    <n v="0"/>
    <n v="0"/>
    <n v="0"/>
    <n v="0"/>
    <n v="0"/>
    <n v="0"/>
    <s v="Australia"/>
  </r>
  <r>
    <n v="4827"/>
    <x v="16"/>
    <x v="1"/>
    <x v="1"/>
    <n v="54998"/>
    <n v="0"/>
    <n v="1"/>
    <d v="2013-03-10T00:00:00"/>
    <n v="3"/>
    <n v="154"/>
    <n v="22"/>
    <n v="202"/>
    <n v="39"/>
    <n v="30"/>
    <n v="8"/>
    <n v="5"/>
    <n v="4"/>
    <n v="2"/>
    <n v="9"/>
    <n v="4"/>
    <n v="0"/>
    <n v="0"/>
    <n v="0"/>
    <n v="0"/>
    <n v="0"/>
    <n v="1"/>
    <n v="0"/>
    <s v="Spain"/>
  </r>
  <r>
    <n v="6715"/>
    <x v="38"/>
    <x v="1"/>
    <x v="1"/>
    <n v="60200"/>
    <n v="0"/>
    <n v="1"/>
    <d v="2013-01-02T00:00:00"/>
    <n v="3"/>
    <n v="502"/>
    <n v="19"/>
    <n v="132"/>
    <n v="0"/>
    <n v="6"/>
    <n v="26"/>
    <n v="6"/>
    <n v="6"/>
    <n v="2"/>
    <n v="11"/>
    <n v="6"/>
    <n v="0"/>
    <n v="0"/>
    <n v="0"/>
    <n v="0"/>
    <n v="0"/>
    <n v="0"/>
    <n v="0"/>
    <s v="Spain"/>
  </r>
  <r>
    <n v="10676"/>
    <x v="31"/>
    <x v="0"/>
    <x v="2"/>
    <n v="63211"/>
    <n v="0"/>
    <n v="0"/>
    <d v="2012-11-02T00:00:00"/>
    <n v="3"/>
    <n v="145"/>
    <n v="193"/>
    <n v="459"/>
    <n v="205"/>
    <n v="26"/>
    <n v="145"/>
    <n v="2"/>
    <n v="3"/>
    <n v="8"/>
    <n v="7"/>
    <n v="2"/>
    <n v="0"/>
    <n v="0"/>
    <n v="0"/>
    <n v="0"/>
    <n v="0"/>
    <n v="1"/>
    <n v="0"/>
    <s v="Spain"/>
  </r>
  <r>
    <n v="1041"/>
    <x v="28"/>
    <x v="1"/>
    <x v="1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1"/>
    <n v="0"/>
    <s v="Saudi Arabia"/>
  </r>
  <r>
    <n v="492"/>
    <x v="28"/>
    <x v="1"/>
    <x v="5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0"/>
    <n v="0"/>
    <s v="Canada"/>
  </r>
  <r>
    <n v="11133"/>
    <x v="28"/>
    <x v="1"/>
    <x v="5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1"/>
    <n v="0"/>
    <s v="India"/>
  </r>
  <r>
    <n v="1631"/>
    <x v="11"/>
    <x v="1"/>
    <x v="3"/>
    <n v="65220"/>
    <n v="0"/>
    <n v="0"/>
    <d v="2012-09-03T00:00:00"/>
    <n v="3"/>
    <n v="890"/>
    <n v="63"/>
    <n v="292"/>
    <n v="0"/>
    <n v="25"/>
    <n v="12"/>
    <n v="4"/>
    <n v="8"/>
    <n v="4"/>
    <n v="7"/>
    <n v="6"/>
    <n v="0"/>
    <n v="0"/>
    <n v="0"/>
    <n v="0"/>
    <n v="0"/>
    <n v="1"/>
    <n v="0"/>
    <s v="Germany"/>
  </r>
  <r>
    <n v="8278"/>
    <x v="20"/>
    <x v="1"/>
    <x v="2"/>
    <n v="74214"/>
    <n v="0"/>
    <n v="0"/>
    <d v="2012-08-26T00:00:00"/>
    <n v="3"/>
    <n v="863"/>
    <n v="83"/>
    <n v="547"/>
    <n v="86"/>
    <n v="99"/>
    <n v="33"/>
    <n v="1"/>
    <n v="8"/>
    <n v="2"/>
    <n v="5"/>
    <n v="5"/>
    <n v="0"/>
    <n v="0"/>
    <n v="0"/>
    <n v="0"/>
    <n v="0"/>
    <n v="0"/>
    <n v="0"/>
    <s v="Spain"/>
  </r>
  <r>
    <n v="3878"/>
    <x v="37"/>
    <x v="2"/>
    <x v="1"/>
    <n v="31859"/>
    <n v="1"/>
    <n v="0"/>
    <d v="2014-02-27T00:00:00"/>
    <n v="3"/>
    <n v="3"/>
    <n v="4"/>
    <n v="7"/>
    <n v="15"/>
    <n v="8"/>
    <n v="11"/>
    <n v="1"/>
    <n v="1"/>
    <n v="0"/>
    <n v="3"/>
    <n v="7"/>
    <n v="0"/>
    <n v="0"/>
    <n v="0"/>
    <n v="0"/>
    <n v="0"/>
    <n v="0"/>
    <n v="0"/>
    <s v="Spain"/>
  </r>
  <r>
    <n v="4098"/>
    <x v="28"/>
    <x v="0"/>
    <x v="2"/>
    <n v="24639"/>
    <n v="1"/>
    <n v="1"/>
    <d v="2014-01-28T00:00:00"/>
    <n v="3"/>
    <n v="20"/>
    <n v="3"/>
    <n v="16"/>
    <n v="0"/>
    <n v="4"/>
    <n v="1"/>
    <n v="3"/>
    <n v="2"/>
    <n v="0"/>
    <n v="4"/>
    <n v="6"/>
    <n v="0"/>
    <n v="0"/>
    <n v="0"/>
    <n v="0"/>
    <n v="0"/>
    <n v="0"/>
    <n v="0"/>
    <s v="Australia"/>
  </r>
  <r>
    <n v="3896"/>
    <x v="22"/>
    <x v="0"/>
    <x v="2"/>
    <n v="27255"/>
    <n v="1"/>
    <n v="0"/>
    <d v="2013-11-07T00:00:00"/>
    <n v="3"/>
    <n v="22"/>
    <n v="1"/>
    <n v="11"/>
    <n v="0"/>
    <n v="1"/>
    <n v="2"/>
    <n v="1"/>
    <n v="1"/>
    <n v="0"/>
    <n v="3"/>
    <n v="7"/>
    <n v="0"/>
    <n v="0"/>
    <n v="0"/>
    <n v="0"/>
    <n v="0"/>
    <n v="0"/>
    <n v="0"/>
    <s v="Spain"/>
  </r>
  <r>
    <n v="10914"/>
    <x v="0"/>
    <x v="0"/>
    <x v="1"/>
    <n v="24163"/>
    <n v="1"/>
    <n v="1"/>
    <d v="2013-10-12T00:00:00"/>
    <n v="3"/>
    <n v="4"/>
    <n v="1"/>
    <n v="7"/>
    <n v="2"/>
    <n v="1"/>
    <n v="2"/>
    <n v="2"/>
    <n v="1"/>
    <n v="0"/>
    <n v="3"/>
    <n v="4"/>
    <n v="0"/>
    <n v="0"/>
    <n v="0"/>
    <n v="0"/>
    <n v="0"/>
    <n v="0"/>
    <n v="0"/>
    <s v="Spain"/>
  </r>
  <r>
    <n v="6379"/>
    <x v="39"/>
    <x v="3"/>
    <x v="4"/>
    <n v="47570"/>
    <n v="1"/>
    <n v="1"/>
    <d v="2013-05-29T00:00:00"/>
    <n v="3"/>
    <n v="67"/>
    <n v="1"/>
    <n v="20"/>
    <n v="0"/>
    <n v="2"/>
    <n v="31"/>
    <n v="3"/>
    <n v="2"/>
    <n v="2"/>
    <n v="2"/>
    <n v="7"/>
    <n v="0"/>
    <n v="0"/>
    <n v="0"/>
    <n v="0"/>
    <n v="0"/>
    <n v="1"/>
    <n v="0"/>
    <s v="USA"/>
  </r>
  <r>
    <n v="4491"/>
    <x v="39"/>
    <x v="3"/>
    <x v="2"/>
    <n v="62845"/>
    <n v="1"/>
    <n v="1"/>
    <d v="2012-10-01T00:00:00"/>
    <n v="3"/>
    <n v="1099"/>
    <n v="0"/>
    <n v="45"/>
    <n v="0"/>
    <n v="0"/>
    <n v="34"/>
    <n v="11"/>
    <n v="3"/>
    <n v="4"/>
    <n v="10"/>
    <n v="8"/>
    <n v="0"/>
    <n v="0"/>
    <n v="0"/>
    <n v="1"/>
    <n v="0"/>
    <n v="0"/>
    <n v="0"/>
    <s v="Spain"/>
  </r>
  <r>
    <n v="873"/>
    <x v="39"/>
    <x v="3"/>
    <x v="2"/>
    <n v="62845"/>
    <n v="1"/>
    <n v="1"/>
    <d v="2012-10-01T00:00:00"/>
    <n v="3"/>
    <n v="1099"/>
    <n v="0"/>
    <n v="45"/>
    <n v="0"/>
    <n v="0"/>
    <n v="34"/>
    <n v="11"/>
    <n v="3"/>
    <n v="4"/>
    <n v="10"/>
    <n v="8"/>
    <n v="0"/>
    <n v="0"/>
    <n v="0"/>
    <n v="1"/>
    <n v="0"/>
    <n v="1"/>
    <n v="0"/>
    <s v="Spain"/>
  </r>
  <r>
    <n v="8461"/>
    <x v="29"/>
    <x v="0"/>
    <x v="0"/>
    <n v="46102"/>
    <n v="2"/>
    <n v="1"/>
    <d v="2014-03-10T00:00:00"/>
    <n v="3"/>
    <n v="14"/>
    <n v="0"/>
    <n v="1"/>
    <n v="0"/>
    <n v="0"/>
    <n v="1"/>
    <n v="1"/>
    <n v="1"/>
    <n v="0"/>
    <n v="2"/>
    <n v="7"/>
    <n v="0"/>
    <n v="0"/>
    <n v="0"/>
    <n v="0"/>
    <n v="0"/>
    <n v="0"/>
    <n v="0"/>
    <s v="Spain"/>
  </r>
  <r>
    <n v="6815"/>
    <x v="37"/>
    <x v="2"/>
    <x v="2"/>
    <n v="96547"/>
    <n v="0"/>
    <n v="0"/>
    <d v="2014-05-23T00:00:00"/>
    <n v="4"/>
    <n v="448"/>
    <n v="21"/>
    <n v="125"/>
    <n v="52"/>
    <n v="101"/>
    <n v="62"/>
    <n v="0"/>
    <n v="7"/>
    <n v="6"/>
    <n v="8"/>
    <n v="2"/>
    <n v="1"/>
    <n v="0"/>
    <n v="1"/>
    <n v="0"/>
    <n v="1"/>
    <n v="1"/>
    <n v="0"/>
    <s v="Spain"/>
  </r>
  <r>
    <n v="254"/>
    <x v="24"/>
    <x v="0"/>
    <x v="3"/>
    <n v="53863"/>
    <n v="0"/>
    <n v="1"/>
    <d v="2014-05-17T00:00:00"/>
    <n v="4"/>
    <n v="399"/>
    <n v="4"/>
    <n v="30"/>
    <n v="6"/>
    <n v="4"/>
    <n v="30"/>
    <n v="3"/>
    <n v="7"/>
    <n v="1"/>
    <n v="7"/>
    <n v="7"/>
    <n v="0"/>
    <n v="0"/>
    <n v="0"/>
    <n v="1"/>
    <n v="0"/>
    <n v="0"/>
    <n v="0"/>
    <s v="Spain"/>
  </r>
  <r>
    <n v="2534"/>
    <x v="40"/>
    <x v="0"/>
    <x v="2"/>
    <n v="37716"/>
    <n v="0"/>
    <n v="1"/>
    <d v="2014-04-21T00:00:00"/>
    <n v="4"/>
    <n v="97"/>
    <n v="1"/>
    <n v="41"/>
    <n v="6"/>
    <n v="2"/>
    <n v="41"/>
    <n v="2"/>
    <n v="4"/>
    <n v="1"/>
    <n v="3"/>
    <n v="7"/>
    <n v="0"/>
    <n v="0"/>
    <n v="0"/>
    <n v="0"/>
    <n v="0"/>
    <n v="0"/>
    <n v="0"/>
    <s v="Australia"/>
  </r>
  <r>
    <n v="3799"/>
    <x v="24"/>
    <x v="0"/>
    <x v="2"/>
    <n v="67225"/>
    <n v="0"/>
    <n v="1"/>
    <d v="2013-11-26T00:00:00"/>
    <n v="4"/>
    <n v="315"/>
    <n v="35"/>
    <n v="322"/>
    <n v="46"/>
    <n v="7"/>
    <n v="143"/>
    <n v="3"/>
    <n v="7"/>
    <n v="2"/>
    <n v="11"/>
    <n v="5"/>
    <n v="0"/>
    <n v="0"/>
    <n v="0"/>
    <n v="0"/>
    <n v="0"/>
    <n v="0"/>
    <n v="0"/>
    <s v="USA"/>
  </r>
  <r>
    <n v="11084"/>
    <x v="15"/>
    <x v="3"/>
    <x v="3"/>
    <n v="65104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n v="1"/>
    <n v="0"/>
    <s v="Canada"/>
  </r>
  <r>
    <n v="5172"/>
    <x v="15"/>
    <x v="3"/>
    <x v="3"/>
    <n v="65104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n v="0"/>
    <n v="0"/>
    <s v="Spain"/>
  </r>
  <r>
    <n v="9504"/>
    <x v="39"/>
    <x v="3"/>
    <x v="2"/>
    <n v="81698"/>
    <n v="0"/>
    <n v="0"/>
    <d v="2013-11-06T00:00:00"/>
    <n v="4"/>
    <n v="179"/>
    <n v="28"/>
    <n v="520"/>
    <n v="111"/>
    <n v="123"/>
    <n v="47"/>
    <n v="1"/>
    <n v="3"/>
    <n v="8"/>
    <n v="13"/>
    <n v="1"/>
    <n v="0"/>
    <n v="0"/>
    <n v="0"/>
    <n v="0"/>
    <n v="0"/>
    <n v="1"/>
    <n v="0"/>
    <s v="Spain"/>
  </r>
  <r>
    <n v="850"/>
    <x v="23"/>
    <x v="0"/>
    <x v="1"/>
    <n v="70566"/>
    <n v="0"/>
    <n v="1"/>
    <d v="2013-10-06T00:00:00"/>
    <n v="4"/>
    <n v="381"/>
    <n v="28"/>
    <n v="215"/>
    <n v="84"/>
    <n v="28"/>
    <n v="21"/>
    <n v="2"/>
    <n v="6"/>
    <n v="5"/>
    <n v="9"/>
    <n v="3"/>
    <n v="0"/>
    <n v="0"/>
    <n v="0"/>
    <n v="0"/>
    <n v="0"/>
    <n v="0"/>
    <n v="0"/>
    <s v="Spain"/>
  </r>
  <r>
    <n v="4477"/>
    <x v="2"/>
    <x v="0"/>
    <x v="3"/>
    <n v="69096"/>
    <n v="0"/>
    <n v="1"/>
    <d v="2013-09-27T00:00:00"/>
    <n v="4"/>
    <n v="247"/>
    <n v="49"/>
    <n v="159"/>
    <n v="7"/>
    <n v="82"/>
    <n v="109"/>
    <n v="1"/>
    <n v="5"/>
    <n v="2"/>
    <n v="10"/>
    <n v="4"/>
    <n v="0"/>
    <n v="0"/>
    <n v="0"/>
    <n v="0"/>
    <n v="0"/>
    <n v="0"/>
    <n v="0"/>
    <s v="Germany"/>
  </r>
  <r>
    <n v="1945"/>
    <x v="29"/>
    <x v="0"/>
    <x v="2"/>
    <n v="71434"/>
    <n v="0"/>
    <n v="1"/>
    <d v="2013-09-18T00:00:00"/>
    <n v="4"/>
    <n v="711"/>
    <n v="36"/>
    <n v="217"/>
    <n v="172"/>
    <n v="96"/>
    <n v="168"/>
    <n v="3"/>
    <n v="7"/>
    <n v="4"/>
    <n v="7"/>
    <n v="4"/>
    <n v="1"/>
    <n v="0"/>
    <n v="0"/>
    <n v="1"/>
    <n v="0"/>
    <n v="0"/>
    <n v="0"/>
    <s v="Spain"/>
  </r>
  <r>
    <n v="10832"/>
    <x v="2"/>
    <x v="0"/>
    <x v="3"/>
    <n v="46610"/>
    <n v="0"/>
    <n v="0"/>
    <d v="2013-07-18T00:00:00"/>
    <n v="4"/>
    <n v="288"/>
    <n v="10"/>
    <n v="30"/>
    <n v="4"/>
    <n v="10"/>
    <n v="125"/>
    <n v="1"/>
    <n v="6"/>
    <n v="1"/>
    <n v="6"/>
    <n v="6"/>
    <n v="0"/>
    <n v="0"/>
    <n v="0"/>
    <n v="0"/>
    <n v="0"/>
    <n v="0"/>
    <n v="0"/>
    <s v="Spain"/>
  </r>
  <r>
    <n v="3025"/>
    <x v="2"/>
    <x v="0"/>
    <x v="1"/>
    <n v="49967"/>
    <n v="0"/>
    <n v="1"/>
    <d v="2013-07-08T00:00:00"/>
    <n v="4"/>
    <n v="212"/>
    <n v="6"/>
    <n v="69"/>
    <n v="4"/>
    <n v="12"/>
    <n v="3"/>
    <n v="3"/>
    <n v="6"/>
    <n v="1"/>
    <n v="5"/>
    <n v="7"/>
    <n v="0"/>
    <n v="0"/>
    <n v="0"/>
    <n v="0"/>
    <n v="0"/>
    <n v="0"/>
    <n v="0"/>
    <s v="Canada"/>
  </r>
  <r>
    <n v="8755"/>
    <x v="41"/>
    <x v="3"/>
    <x v="2"/>
    <n v="68657"/>
    <n v="0"/>
    <n v="0"/>
    <d v="2013-02-20T00:00:00"/>
    <n v="4"/>
    <n v="482"/>
    <n v="34"/>
    <n v="471"/>
    <n v="119"/>
    <n v="68"/>
    <n v="22"/>
    <n v="1"/>
    <n v="3"/>
    <n v="5"/>
    <n v="9"/>
    <n v="7"/>
    <n v="0"/>
    <n v="0"/>
    <n v="0"/>
    <n v="0"/>
    <n v="0"/>
    <n v="0"/>
    <n v="0"/>
    <s v="Australia"/>
  </r>
  <r>
    <n v="10177"/>
    <x v="3"/>
    <x v="0"/>
    <x v="0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s v="Spain"/>
  </r>
  <r>
    <n v="2429"/>
    <x v="3"/>
    <x v="0"/>
    <x v="0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s v="Canada"/>
  </r>
  <r>
    <n v="8430"/>
    <x v="35"/>
    <x v="0"/>
    <x v="3"/>
    <n v="21994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s v="Australia"/>
  </r>
  <r>
    <n v="8619"/>
    <x v="35"/>
    <x v="0"/>
    <x v="3"/>
    <n v="21994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s v="Spain"/>
  </r>
  <r>
    <n v="7233"/>
    <x v="27"/>
    <x v="0"/>
    <x v="2"/>
    <n v="69209"/>
    <n v="0"/>
    <n v="0"/>
    <d v="2012-09-17T00:00:00"/>
    <n v="4"/>
    <n v="496"/>
    <n v="32"/>
    <n v="849"/>
    <n v="229"/>
    <n v="48"/>
    <n v="128"/>
    <n v="2"/>
    <n v="5"/>
    <n v="3"/>
    <n v="6"/>
    <n v="4"/>
    <n v="1"/>
    <n v="0"/>
    <n v="0"/>
    <n v="0"/>
    <n v="0"/>
    <n v="0"/>
    <n v="0"/>
    <s v="Canada"/>
  </r>
  <r>
    <n v="2296"/>
    <x v="17"/>
    <x v="3"/>
    <x v="2"/>
    <n v="37368"/>
    <n v="1"/>
    <n v="0"/>
    <d v="2013-12-16T00:00:00"/>
    <n v="4"/>
    <n v="3"/>
    <n v="2"/>
    <n v="11"/>
    <n v="2"/>
    <n v="2"/>
    <n v="10"/>
    <n v="1"/>
    <n v="1"/>
    <n v="0"/>
    <n v="2"/>
    <n v="6"/>
    <n v="0"/>
    <n v="0"/>
    <n v="1"/>
    <n v="0"/>
    <n v="0"/>
    <n v="0"/>
    <n v="0"/>
    <s v="Spain"/>
  </r>
  <r>
    <n v="7685"/>
    <x v="34"/>
    <x v="0"/>
    <x v="2"/>
    <n v="33039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s v="Spain"/>
  </r>
  <r>
    <n v="6310"/>
    <x v="34"/>
    <x v="0"/>
    <x v="2"/>
    <n v="33039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s v="Canada"/>
  </r>
  <r>
    <n v="2404"/>
    <x v="15"/>
    <x v="0"/>
    <x v="2"/>
    <n v="53359"/>
    <n v="1"/>
    <n v="1"/>
    <d v="2013-05-27T00:00:00"/>
    <n v="4"/>
    <n v="173"/>
    <n v="4"/>
    <n v="30"/>
    <n v="3"/>
    <n v="6"/>
    <n v="41"/>
    <n v="4"/>
    <n v="5"/>
    <n v="1"/>
    <n v="4"/>
    <n v="7"/>
    <n v="0"/>
    <n v="0"/>
    <n v="0"/>
    <n v="0"/>
    <n v="0"/>
    <n v="0"/>
    <n v="0"/>
    <s v="USA"/>
  </r>
  <r>
    <n v="8581"/>
    <x v="26"/>
    <x v="3"/>
    <x v="2"/>
    <n v="49505"/>
    <n v="1"/>
    <n v="1"/>
    <d v="2013-03-05T00:00:00"/>
    <n v="4"/>
    <n v="604"/>
    <n v="0"/>
    <n v="100"/>
    <n v="19"/>
    <n v="0"/>
    <n v="28"/>
    <n v="9"/>
    <n v="10"/>
    <n v="2"/>
    <n v="8"/>
    <n v="8"/>
    <n v="0"/>
    <n v="0"/>
    <n v="0"/>
    <n v="0"/>
    <n v="0"/>
    <n v="0"/>
    <n v="0"/>
    <s v="Spain"/>
  </r>
  <r>
    <n v="8920"/>
    <x v="4"/>
    <x v="3"/>
    <x v="1"/>
    <n v="59235"/>
    <n v="1"/>
    <n v="0"/>
    <d v="2013-01-12T00:00:00"/>
    <n v="4"/>
    <n v="448"/>
    <n v="40"/>
    <n v="469"/>
    <n v="80"/>
    <n v="0"/>
    <n v="91"/>
    <n v="3"/>
    <n v="11"/>
    <n v="2"/>
    <n v="12"/>
    <n v="7"/>
    <n v="0"/>
    <n v="0"/>
    <n v="0"/>
    <n v="0"/>
    <n v="0"/>
    <n v="0"/>
    <n v="0"/>
    <s v="India"/>
  </r>
  <r>
    <n v="1349"/>
    <x v="0"/>
    <x v="0"/>
    <x v="2"/>
    <n v="50447"/>
    <n v="2"/>
    <n v="0"/>
    <d v="2014-04-21T00:00:00"/>
    <n v="4"/>
    <n v="85"/>
    <n v="7"/>
    <n v="24"/>
    <n v="2"/>
    <n v="3"/>
    <n v="27"/>
    <n v="1"/>
    <n v="3"/>
    <n v="1"/>
    <n v="3"/>
    <n v="6"/>
    <n v="0"/>
    <n v="0"/>
    <n v="0"/>
    <n v="0"/>
    <n v="0"/>
    <n v="0"/>
    <n v="0"/>
    <s v="India"/>
  </r>
  <r>
    <n v="2130"/>
    <x v="31"/>
    <x v="0"/>
    <x v="3"/>
    <n v="45203"/>
    <n v="2"/>
    <n v="0"/>
    <d v="2014-03-23T00:00:00"/>
    <n v="4"/>
    <n v="35"/>
    <n v="3"/>
    <n v="67"/>
    <n v="10"/>
    <n v="8"/>
    <n v="24"/>
    <n v="1"/>
    <n v="3"/>
    <n v="1"/>
    <n v="3"/>
    <n v="6"/>
    <n v="0"/>
    <n v="0"/>
    <n v="0"/>
    <n v="0"/>
    <n v="0"/>
    <n v="1"/>
    <n v="0"/>
    <s v="Saudi Arabia"/>
  </r>
  <r>
    <n v="9235"/>
    <x v="35"/>
    <x v="0"/>
    <x v="1"/>
    <m/>
    <n v="1"/>
    <n v="1"/>
    <d v="2014-05-27T00:00:00"/>
    <n v="45"/>
    <n v="7"/>
    <n v="0"/>
    <n v="8"/>
    <n v="2"/>
    <n v="0"/>
    <n v="1"/>
    <n v="1"/>
    <n v="1"/>
    <n v="0"/>
    <n v="2"/>
    <n v="7"/>
    <n v="0"/>
    <n v="0"/>
    <n v="0"/>
    <n v="0"/>
    <n v="0"/>
    <n v="0"/>
    <n v="0"/>
    <s v="Germany"/>
  </r>
  <r>
    <n v="830"/>
    <x v="21"/>
    <x v="1"/>
    <x v="1"/>
    <n v="74004"/>
    <n v="0"/>
    <n v="0"/>
    <d v="2014-02-24T00:00:00"/>
    <n v="5"/>
    <n v="784"/>
    <n v="48"/>
    <n v="560"/>
    <n v="42"/>
    <n v="176"/>
    <n v="48"/>
    <n v="1"/>
    <n v="4"/>
    <n v="6"/>
    <n v="4"/>
    <n v="3"/>
    <n v="1"/>
    <n v="0"/>
    <n v="0"/>
    <n v="0"/>
    <n v="1"/>
    <n v="1"/>
    <n v="0"/>
    <s v="India"/>
  </r>
  <r>
    <n v="6365"/>
    <x v="21"/>
    <x v="2"/>
    <x v="2"/>
    <n v="30390"/>
    <n v="0"/>
    <n v="0"/>
    <d v="2013-09-02T00:00:00"/>
    <n v="5"/>
    <n v="10"/>
    <n v="12"/>
    <n v="12"/>
    <n v="25"/>
    <n v="1"/>
    <n v="20"/>
    <n v="1"/>
    <n v="2"/>
    <n v="0"/>
    <n v="3"/>
    <n v="6"/>
    <n v="0"/>
    <n v="0"/>
    <n v="0"/>
    <n v="0"/>
    <n v="0"/>
    <n v="0"/>
    <n v="0"/>
    <s v="India"/>
  </r>
  <r>
    <n v="1031"/>
    <x v="12"/>
    <x v="2"/>
    <x v="2"/>
    <n v="85710"/>
    <n v="0"/>
    <n v="0"/>
    <d v="2013-05-05T00:00:00"/>
    <n v="5"/>
    <n v="600"/>
    <n v="20"/>
    <n v="350"/>
    <n v="29"/>
    <n v="30"/>
    <n v="33"/>
    <n v="1"/>
    <n v="6"/>
    <n v="9"/>
    <n v="10"/>
    <n v="2"/>
    <n v="0"/>
    <n v="0"/>
    <n v="0"/>
    <n v="0"/>
    <n v="1"/>
    <n v="0"/>
    <n v="0"/>
    <s v="India"/>
  </r>
  <r>
    <n v="10089"/>
    <x v="19"/>
    <x v="0"/>
    <x v="0"/>
    <n v="102692"/>
    <n v="0"/>
    <n v="0"/>
    <d v="2013-04-05T00:00:00"/>
    <n v="5"/>
    <n v="168"/>
    <n v="148"/>
    <n v="444"/>
    <n v="32"/>
    <n v="172"/>
    <n v="148"/>
    <n v="1"/>
    <n v="6"/>
    <n v="9"/>
    <n v="13"/>
    <n v="2"/>
    <n v="1"/>
    <n v="1"/>
    <n v="0"/>
    <n v="1"/>
    <n v="1"/>
    <n v="1"/>
    <n v="0"/>
    <s v="Saudi Arabia"/>
  </r>
  <r>
    <n v="9256"/>
    <x v="26"/>
    <x v="0"/>
    <x v="1"/>
    <n v="58350"/>
    <n v="0"/>
    <n v="1"/>
    <d v="2013-01-04T00:00:00"/>
    <n v="5"/>
    <n v="493"/>
    <n v="26"/>
    <n v="206"/>
    <n v="116"/>
    <n v="80"/>
    <n v="80"/>
    <n v="4"/>
    <n v="8"/>
    <n v="3"/>
    <n v="12"/>
    <n v="6"/>
    <n v="0"/>
    <n v="0"/>
    <n v="0"/>
    <n v="0"/>
    <n v="0"/>
    <n v="0"/>
    <n v="0"/>
    <s v="Spain"/>
  </r>
  <r>
    <n v="624"/>
    <x v="22"/>
    <x v="3"/>
    <x v="1"/>
    <n v="18890"/>
    <n v="0"/>
    <n v="0"/>
    <d v="2012-11-10T00:00:00"/>
    <n v="5"/>
    <n v="6"/>
    <n v="4"/>
    <n v="1"/>
    <n v="7"/>
    <n v="2"/>
    <n v="15"/>
    <n v="1"/>
    <n v="0"/>
    <n v="1"/>
    <n v="2"/>
    <n v="6"/>
    <n v="0"/>
    <n v="0"/>
    <n v="1"/>
    <n v="0"/>
    <n v="0"/>
    <n v="1"/>
    <n v="0"/>
    <s v="Saudi Arabia"/>
  </r>
  <r>
    <n v="9323"/>
    <x v="39"/>
    <x v="3"/>
    <x v="3"/>
    <n v="49912"/>
    <n v="0"/>
    <n v="1"/>
    <d v="2012-09-07T00:00:00"/>
    <n v="5"/>
    <n v="520"/>
    <n v="8"/>
    <n v="223"/>
    <n v="32"/>
    <n v="49"/>
    <n v="42"/>
    <n v="4"/>
    <n v="10"/>
    <n v="5"/>
    <n v="7"/>
    <n v="8"/>
    <n v="0"/>
    <n v="0"/>
    <n v="1"/>
    <n v="0"/>
    <n v="0"/>
    <n v="1"/>
    <n v="0"/>
    <s v="Mexico"/>
  </r>
  <r>
    <n v="1146"/>
    <x v="39"/>
    <x v="3"/>
    <x v="3"/>
    <n v="49912"/>
    <n v="0"/>
    <n v="1"/>
    <d v="2012-09-07T00:00:00"/>
    <n v="5"/>
    <n v="520"/>
    <n v="8"/>
    <n v="223"/>
    <n v="32"/>
    <n v="49"/>
    <n v="42"/>
    <n v="4"/>
    <n v="10"/>
    <n v="5"/>
    <n v="7"/>
    <n v="8"/>
    <n v="0"/>
    <n v="0"/>
    <n v="1"/>
    <n v="0"/>
    <n v="0"/>
    <n v="1"/>
    <n v="0"/>
    <s v="Australia"/>
  </r>
  <r>
    <n v="6678"/>
    <x v="12"/>
    <x v="0"/>
    <x v="3"/>
    <n v="31928"/>
    <n v="1"/>
    <n v="0"/>
    <d v="2014-03-28T00:00:00"/>
    <n v="5"/>
    <n v="33"/>
    <n v="4"/>
    <n v="24"/>
    <n v="4"/>
    <n v="2"/>
    <n v="5"/>
    <n v="2"/>
    <n v="3"/>
    <n v="0"/>
    <n v="4"/>
    <n v="7"/>
    <n v="0"/>
    <n v="0"/>
    <n v="0"/>
    <n v="0"/>
    <n v="0"/>
    <n v="0"/>
    <n v="0"/>
    <s v="India"/>
  </r>
  <r>
    <n v="6770"/>
    <x v="42"/>
    <x v="0"/>
    <x v="2"/>
    <n v="21355"/>
    <n v="1"/>
    <n v="0"/>
    <d v="2013-08-20T00:00:00"/>
    <n v="5"/>
    <n v="5"/>
    <n v="13"/>
    <n v="14"/>
    <n v="0"/>
    <n v="5"/>
    <n v="31"/>
    <n v="2"/>
    <n v="2"/>
    <n v="1"/>
    <n v="2"/>
    <n v="6"/>
    <n v="0"/>
    <n v="0"/>
    <n v="1"/>
    <n v="0"/>
    <n v="0"/>
    <n v="1"/>
    <n v="0"/>
    <s v="USA"/>
  </r>
  <r>
    <n v="2261"/>
    <x v="8"/>
    <x v="0"/>
    <x v="2"/>
    <n v="26304"/>
    <n v="1"/>
    <n v="0"/>
    <d v="2013-06-23T00:00:00"/>
    <n v="5"/>
    <n v="4"/>
    <n v="1"/>
    <n v="5"/>
    <n v="2"/>
    <n v="0"/>
    <n v="4"/>
    <n v="1"/>
    <n v="1"/>
    <n v="0"/>
    <n v="2"/>
    <n v="7"/>
    <n v="0"/>
    <n v="0"/>
    <n v="0"/>
    <n v="0"/>
    <n v="0"/>
    <n v="0"/>
    <n v="0"/>
    <s v="Germany"/>
  </r>
  <r>
    <n v="10641"/>
    <x v="34"/>
    <x v="0"/>
    <x v="1"/>
    <n v="7500"/>
    <n v="1"/>
    <n v="1"/>
    <d v="2012-12-27T00:00:00"/>
    <n v="5"/>
    <n v="6"/>
    <n v="5"/>
    <n v="4"/>
    <n v="13"/>
    <n v="4"/>
    <n v="25"/>
    <n v="4"/>
    <n v="2"/>
    <n v="1"/>
    <n v="3"/>
    <n v="6"/>
    <n v="0"/>
    <n v="0"/>
    <n v="0"/>
    <n v="0"/>
    <n v="0"/>
    <n v="0"/>
    <n v="0"/>
    <s v="Spain"/>
  </r>
  <r>
    <n v="4211"/>
    <x v="18"/>
    <x v="4"/>
    <x v="2"/>
    <n v="20425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s v="Canada"/>
  </r>
  <r>
    <n v="1407"/>
    <x v="18"/>
    <x v="4"/>
    <x v="2"/>
    <n v="20425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s v="Germany"/>
  </r>
  <r>
    <n v="10356"/>
    <x v="35"/>
    <x v="1"/>
    <x v="0"/>
    <n v="41437"/>
    <n v="1"/>
    <n v="1"/>
    <d v="2012-09-22T00:00:00"/>
    <n v="5"/>
    <n v="29"/>
    <n v="0"/>
    <n v="2"/>
    <n v="0"/>
    <n v="0"/>
    <n v="1"/>
    <n v="1"/>
    <n v="1"/>
    <n v="0"/>
    <n v="3"/>
    <n v="7"/>
    <n v="0"/>
    <n v="0"/>
    <n v="0"/>
    <n v="0"/>
    <n v="0"/>
    <n v="0"/>
    <n v="0"/>
    <s v="Spain"/>
  </r>
  <r>
    <n v="6343"/>
    <x v="6"/>
    <x v="0"/>
    <x v="2"/>
    <n v="79823"/>
    <n v="0"/>
    <n v="1"/>
    <d v="2014-03-31T00:00:00"/>
    <n v="6"/>
    <n v="835"/>
    <n v="73"/>
    <n v="380"/>
    <n v="114"/>
    <n v="73"/>
    <n v="43"/>
    <n v="1"/>
    <n v="6"/>
    <n v="9"/>
    <n v="7"/>
    <n v="2"/>
    <n v="0"/>
    <n v="0"/>
    <n v="0"/>
    <n v="1"/>
    <n v="0"/>
    <n v="0"/>
    <n v="0"/>
    <s v="Australia"/>
  </r>
  <r>
    <n v="8545"/>
    <x v="3"/>
    <x v="0"/>
    <x v="0"/>
    <n v="85683"/>
    <n v="0"/>
    <n v="0"/>
    <d v="2014-03-21T00:00:00"/>
    <n v="6"/>
    <n v="1296"/>
    <n v="17"/>
    <n v="311"/>
    <n v="45"/>
    <n v="69"/>
    <n v="51"/>
    <n v="1"/>
    <n v="2"/>
    <n v="4"/>
    <n v="10"/>
    <n v="1"/>
    <n v="1"/>
    <n v="1"/>
    <n v="0"/>
    <n v="1"/>
    <n v="1"/>
    <n v="1"/>
    <n v="0"/>
    <s v="Spain"/>
  </r>
  <r>
    <n v="10673"/>
    <x v="15"/>
    <x v="1"/>
    <x v="2"/>
    <n v="68397"/>
    <n v="0"/>
    <n v="1"/>
    <d v="2013-11-17T00:00:00"/>
    <n v="6"/>
    <n v="760"/>
    <n v="80"/>
    <n v="466"/>
    <n v="17"/>
    <n v="13"/>
    <n v="80"/>
    <n v="1"/>
    <n v="6"/>
    <n v="9"/>
    <n v="5"/>
    <n v="3"/>
    <n v="0"/>
    <n v="0"/>
    <n v="0"/>
    <n v="0"/>
    <n v="0"/>
    <n v="0"/>
    <n v="0"/>
    <s v="Saudi Arabia"/>
  </r>
  <r>
    <n v="4320"/>
    <x v="13"/>
    <x v="0"/>
    <x v="1"/>
    <n v="60152"/>
    <n v="0"/>
    <n v="1"/>
    <d v="2013-03-28T00:00:00"/>
    <n v="6"/>
    <n v="325"/>
    <n v="83"/>
    <n v="300"/>
    <n v="86"/>
    <n v="58"/>
    <n v="91"/>
    <n v="1"/>
    <n v="6"/>
    <n v="4"/>
    <n v="12"/>
    <n v="3"/>
    <n v="0"/>
    <n v="0"/>
    <n v="0"/>
    <n v="0"/>
    <n v="0"/>
    <n v="0"/>
    <n v="0"/>
    <s v="Spain"/>
  </r>
  <r>
    <n v="10814"/>
    <x v="5"/>
    <x v="0"/>
    <x v="3"/>
    <n v="70321"/>
    <n v="0"/>
    <n v="0"/>
    <d v="2013-01-16T00:00:00"/>
    <n v="6"/>
    <n v="303"/>
    <n v="23"/>
    <n v="751"/>
    <n v="82"/>
    <n v="26"/>
    <n v="191"/>
    <n v="1"/>
    <n v="6"/>
    <n v="5"/>
    <n v="13"/>
    <n v="4"/>
    <n v="0"/>
    <n v="0"/>
    <n v="0"/>
    <n v="0"/>
    <n v="0"/>
    <n v="1"/>
    <n v="0"/>
    <s v="Spain"/>
  </r>
  <r>
    <n v="944"/>
    <x v="29"/>
    <x v="0"/>
    <x v="2"/>
    <n v="56181"/>
    <n v="0"/>
    <n v="1"/>
    <d v="2013-01-08T00:00:00"/>
    <n v="6"/>
    <n v="121"/>
    <n v="103"/>
    <n v="69"/>
    <n v="8"/>
    <n v="44"/>
    <n v="48"/>
    <n v="1"/>
    <n v="4"/>
    <n v="2"/>
    <n v="7"/>
    <n v="4"/>
    <n v="0"/>
    <n v="0"/>
    <n v="0"/>
    <n v="0"/>
    <n v="0"/>
    <n v="0"/>
    <n v="0"/>
    <s v="Spain"/>
  </r>
  <r>
    <n v="8151"/>
    <x v="20"/>
    <x v="4"/>
    <x v="2"/>
    <n v="24279"/>
    <n v="0"/>
    <n v="0"/>
    <d v="2012-12-29T00:00:00"/>
    <n v="6"/>
    <n v="16"/>
    <n v="36"/>
    <n v="21"/>
    <n v="20"/>
    <n v="62"/>
    <n v="108"/>
    <n v="1"/>
    <n v="4"/>
    <n v="1"/>
    <n v="3"/>
    <n v="8"/>
    <n v="0"/>
    <n v="0"/>
    <n v="0"/>
    <n v="0"/>
    <n v="0"/>
    <n v="0"/>
    <n v="0"/>
    <s v="Spain"/>
  </r>
  <r>
    <n v="6184"/>
    <x v="8"/>
    <x v="1"/>
    <x v="2"/>
    <n v="68462"/>
    <n v="0"/>
    <n v="0"/>
    <d v="2012-12-12T00:00:00"/>
    <n v="6"/>
    <n v="561"/>
    <n v="64"/>
    <n v="785"/>
    <n v="84"/>
    <n v="128"/>
    <n v="48"/>
    <n v="1"/>
    <n v="3"/>
    <n v="3"/>
    <n v="8"/>
    <n v="1"/>
    <n v="0"/>
    <n v="0"/>
    <n v="0"/>
    <n v="0"/>
    <n v="0"/>
    <n v="0"/>
    <n v="0"/>
    <s v="Spain"/>
  </r>
  <r>
    <n v="3498"/>
    <x v="15"/>
    <x v="1"/>
    <x v="2"/>
    <n v="55424"/>
    <n v="0"/>
    <n v="1"/>
    <d v="2012-11-25T00:00:00"/>
    <n v="6"/>
    <n v="462"/>
    <n v="61"/>
    <n v="184"/>
    <n v="10"/>
    <n v="53"/>
    <n v="107"/>
    <n v="4"/>
    <n v="7"/>
    <n v="5"/>
    <n v="9"/>
    <n v="6"/>
    <n v="0"/>
    <n v="0"/>
    <n v="1"/>
    <n v="0"/>
    <n v="0"/>
    <n v="1"/>
    <n v="0"/>
    <s v="Spain"/>
  </r>
  <r>
    <n v="2870"/>
    <x v="28"/>
    <x v="0"/>
    <x v="2"/>
    <n v="49094"/>
    <n v="0"/>
    <n v="1"/>
    <d v="2012-09-21T00:00:00"/>
    <n v="6"/>
    <n v="376"/>
    <n v="0"/>
    <n v="38"/>
    <n v="11"/>
    <n v="8"/>
    <n v="69"/>
    <n v="5"/>
    <n v="6"/>
    <n v="3"/>
    <n v="6"/>
    <n v="6"/>
    <n v="0"/>
    <n v="0"/>
    <n v="0"/>
    <n v="0"/>
    <n v="0"/>
    <n v="0"/>
    <n v="0"/>
    <s v="Spain"/>
  </r>
  <r>
    <n v="7342"/>
    <x v="1"/>
    <x v="2"/>
    <x v="4"/>
    <n v="59184"/>
    <n v="0"/>
    <n v="1"/>
    <d v="2012-09-09T00:00:00"/>
    <n v="6"/>
    <n v="341"/>
    <n v="142"/>
    <n v="113"/>
    <n v="259"/>
    <n v="151"/>
    <n v="66"/>
    <n v="3"/>
    <n v="6"/>
    <n v="6"/>
    <n v="12"/>
    <n v="5"/>
    <n v="0"/>
    <n v="0"/>
    <n v="0"/>
    <n v="0"/>
    <n v="0"/>
    <n v="0"/>
    <n v="0"/>
    <s v="Spain"/>
  </r>
  <r>
    <n v="1911"/>
    <x v="21"/>
    <x v="0"/>
    <x v="3"/>
    <n v="67430"/>
    <n v="0"/>
    <n v="0"/>
    <d v="2012-09-05T00:00:00"/>
    <n v="6"/>
    <n v="595"/>
    <n v="97"/>
    <n v="291"/>
    <n v="127"/>
    <n v="133"/>
    <n v="121"/>
    <n v="1"/>
    <n v="11"/>
    <n v="5"/>
    <n v="12"/>
    <n v="6"/>
    <n v="0"/>
    <n v="0"/>
    <n v="0"/>
    <n v="0"/>
    <n v="0"/>
    <n v="0"/>
    <n v="0"/>
    <s v="Germany"/>
  </r>
  <r>
    <n v="10862"/>
    <x v="9"/>
    <x v="3"/>
    <x v="2"/>
    <n v="30522"/>
    <n v="0"/>
    <n v="1"/>
    <d v="2012-08-17T00:00:00"/>
    <n v="6"/>
    <n v="179"/>
    <n v="8"/>
    <n v="83"/>
    <n v="19"/>
    <n v="11"/>
    <n v="26"/>
    <n v="5"/>
    <n v="1"/>
    <n v="2"/>
    <n v="9"/>
    <n v="2"/>
    <n v="0"/>
    <n v="0"/>
    <n v="0"/>
    <n v="0"/>
    <n v="0"/>
    <n v="0"/>
    <n v="0"/>
    <s v="Spain"/>
  </r>
  <r>
    <n v="8275"/>
    <x v="11"/>
    <x v="1"/>
    <x v="0"/>
    <n v="47025"/>
    <n v="1"/>
    <n v="1"/>
    <d v="2014-02-09T00:00:00"/>
    <n v="6"/>
    <n v="16"/>
    <n v="0"/>
    <n v="3"/>
    <n v="0"/>
    <n v="0"/>
    <n v="1"/>
    <n v="1"/>
    <n v="1"/>
    <n v="0"/>
    <n v="2"/>
    <n v="7"/>
    <n v="0"/>
    <n v="0"/>
    <n v="0"/>
    <n v="0"/>
    <n v="0"/>
    <n v="0"/>
    <n v="0"/>
    <s v="Spain"/>
  </r>
  <r>
    <n v="8799"/>
    <x v="22"/>
    <x v="1"/>
    <x v="2"/>
    <n v="38175"/>
    <n v="1"/>
    <n v="0"/>
    <d v="2013-09-23T00:00:00"/>
    <n v="6"/>
    <n v="70"/>
    <n v="6"/>
    <n v="69"/>
    <n v="2"/>
    <n v="3"/>
    <n v="3"/>
    <n v="3"/>
    <n v="3"/>
    <n v="1"/>
    <n v="4"/>
    <n v="7"/>
    <n v="0"/>
    <n v="0"/>
    <n v="0"/>
    <n v="0"/>
    <n v="0"/>
    <n v="0"/>
    <n v="0"/>
    <s v="Spain"/>
  </r>
  <r>
    <n v="67"/>
    <x v="27"/>
    <x v="3"/>
    <x v="1"/>
    <n v="46423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s v="Spain"/>
  </r>
  <r>
    <n v="9923"/>
    <x v="27"/>
    <x v="3"/>
    <x v="1"/>
    <n v="46423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s v="Spain"/>
  </r>
  <r>
    <n v="2814"/>
    <x v="15"/>
    <x v="3"/>
    <x v="3"/>
    <n v="30560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s v="Saudi Arabia"/>
  </r>
  <r>
    <n v="2711"/>
    <x v="15"/>
    <x v="3"/>
    <x v="3"/>
    <n v="30560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s v="Canada"/>
  </r>
  <r>
    <n v="10451"/>
    <x v="11"/>
    <x v="0"/>
    <x v="3"/>
    <n v="29672"/>
    <n v="1"/>
    <n v="1"/>
    <d v="2013-03-12T00:00:00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s v="Saudi Arabia"/>
  </r>
  <r>
    <n v="4198"/>
    <x v="11"/>
    <x v="0"/>
    <x v="3"/>
    <n v="29672"/>
    <n v="1"/>
    <n v="1"/>
    <d v="2013-03-12T00:00:00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s v="Spain"/>
  </r>
  <r>
    <n v="2546"/>
    <x v="14"/>
    <x v="2"/>
    <x v="1"/>
    <n v="31878"/>
    <n v="0"/>
    <n v="1"/>
    <d v="2014-06-22T00:00:00"/>
    <n v="7"/>
    <n v="23"/>
    <n v="4"/>
    <n v="5"/>
    <n v="10"/>
    <n v="5"/>
    <n v="23"/>
    <n v="1"/>
    <n v="1"/>
    <n v="0"/>
    <n v="4"/>
    <n v="3"/>
    <n v="0"/>
    <n v="0"/>
    <n v="0"/>
    <n v="0"/>
    <n v="0"/>
    <n v="0"/>
    <n v="0"/>
    <s v="Spain"/>
  </r>
  <r>
    <n v="3005"/>
    <x v="43"/>
    <x v="0"/>
    <x v="1"/>
    <n v="83528"/>
    <n v="0"/>
    <n v="0"/>
    <d v="2014-05-01T00:00:00"/>
    <n v="7"/>
    <n v="530"/>
    <n v="117"/>
    <n v="678"/>
    <n v="134"/>
    <n v="44"/>
    <n v="147"/>
    <n v="1"/>
    <n v="4"/>
    <n v="10"/>
    <n v="8"/>
    <n v="1"/>
    <n v="1"/>
    <n v="0"/>
    <n v="1"/>
    <n v="0"/>
    <n v="0"/>
    <n v="1"/>
    <n v="0"/>
    <s v="Spain"/>
  </r>
  <r>
    <n v="8318"/>
    <x v="13"/>
    <x v="0"/>
    <x v="3"/>
    <n v="90300"/>
    <n v="0"/>
    <n v="0"/>
    <d v="2014-01-03T00:00:00"/>
    <n v="7"/>
    <n v="594"/>
    <n v="134"/>
    <n v="786"/>
    <n v="33"/>
    <n v="134"/>
    <n v="57"/>
    <n v="0"/>
    <n v="5"/>
    <n v="6"/>
    <n v="8"/>
    <n v="1"/>
    <n v="0"/>
    <n v="0"/>
    <n v="0"/>
    <n v="0"/>
    <n v="1"/>
    <n v="0"/>
    <n v="0"/>
    <s v="Spain"/>
  </r>
  <r>
    <n v="2930"/>
    <x v="34"/>
    <x v="3"/>
    <x v="1"/>
    <n v="68092"/>
    <n v="0"/>
    <n v="0"/>
    <d v="2013-12-16T00:00:00"/>
    <n v="7"/>
    <n v="852"/>
    <n v="60"/>
    <n v="207"/>
    <n v="78"/>
    <n v="36"/>
    <n v="48"/>
    <n v="2"/>
    <n v="2"/>
    <n v="6"/>
    <n v="10"/>
    <n v="5"/>
    <n v="0"/>
    <n v="0"/>
    <n v="0"/>
    <n v="0"/>
    <n v="0"/>
    <n v="0"/>
    <n v="0"/>
    <s v="Saudi Arabia"/>
  </r>
  <r>
    <n v="7872"/>
    <x v="17"/>
    <x v="1"/>
    <x v="2"/>
    <n v="86836"/>
    <n v="0"/>
    <n v="0"/>
    <d v="2012-09-12T00:00:00"/>
    <n v="7"/>
    <n v="179"/>
    <n v="21"/>
    <n v="273"/>
    <n v="0"/>
    <n v="21"/>
    <n v="63"/>
    <n v="1"/>
    <n v="6"/>
    <n v="10"/>
    <n v="6"/>
    <n v="5"/>
    <n v="1"/>
    <n v="0"/>
    <n v="1"/>
    <n v="0"/>
    <n v="1"/>
    <n v="1"/>
    <n v="0"/>
    <s v="Spain"/>
  </r>
  <r>
    <n v="8216"/>
    <x v="27"/>
    <x v="3"/>
    <x v="2"/>
    <n v="53761"/>
    <n v="1"/>
    <n v="1"/>
    <d v="2013-10-11T00:00:00"/>
    <n v="7"/>
    <n v="158"/>
    <n v="0"/>
    <n v="76"/>
    <n v="13"/>
    <n v="7"/>
    <n v="71"/>
    <n v="6"/>
    <n v="4"/>
    <n v="4"/>
    <n v="3"/>
    <n v="5"/>
    <n v="0"/>
    <n v="0"/>
    <n v="0"/>
    <n v="0"/>
    <n v="0"/>
    <n v="0"/>
    <n v="0"/>
    <s v="Australia"/>
  </r>
  <r>
    <n v="1212"/>
    <x v="28"/>
    <x v="0"/>
    <x v="2"/>
    <n v="52845"/>
    <n v="1"/>
    <n v="0"/>
    <d v="2013-08-13T00:00:00"/>
    <n v="7"/>
    <n v="384"/>
    <n v="25"/>
    <n v="292"/>
    <n v="130"/>
    <n v="41"/>
    <n v="64"/>
    <n v="3"/>
    <n v="8"/>
    <n v="8"/>
    <n v="6"/>
    <n v="6"/>
    <n v="0"/>
    <n v="0"/>
    <n v="1"/>
    <n v="0"/>
    <n v="0"/>
    <n v="0"/>
    <n v="0"/>
    <s v="Spain"/>
  </r>
  <r>
    <n v="2541"/>
    <x v="15"/>
    <x v="0"/>
    <x v="2"/>
    <n v="24027"/>
    <n v="1"/>
    <n v="0"/>
    <d v="2013-06-09T00:00:00"/>
    <n v="7"/>
    <n v="14"/>
    <n v="7"/>
    <n v="11"/>
    <n v="11"/>
    <n v="0"/>
    <n v="5"/>
    <n v="2"/>
    <n v="2"/>
    <n v="0"/>
    <n v="3"/>
    <n v="8"/>
    <n v="0"/>
    <n v="0"/>
    <n v="0"/>
    <n v="0"/>
    <n v="0"/>
    <n v="0"/>
    <n v="0"/>
    <s v="Spain"/>
  </r>
  <r>
    <n v="10659"/>
    <x v="13"/>
    <x v="2"/>
    <x v="3"/>
    <n v="7500"/>
    <n v="1"/>
    <n v="0"/>
    <d v="2013-05-07T00:00:00"/>
    <n v="7"/>
    <n v="2"/>
    <n v="8"/>
    <n v="11"/>
    <n v="3"/>
    <n v="8"/>
    <n v="21"/>
    <n v="4"/>
    <n v="3"/>
    <n v="2"/>
    <n v="2"/>
    <n v="7"/>
    <n v="0"/>
    <n v="0"/>
    <n v="0"/>
    <n v="0"/>
    <n v="0"/>
    <n v="0"/>
    <n v="0"/>
    <s v="India"/>
  </r>
  <r>
    <n v="10905"/>
    <x v="24"/>
    <x v="0"/>
    <x v="3"/>
    <n v="42586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n v="1"/>
    <n v="0"/>
    <s v="Spain"/>
  </r>
  <r>
    <n v="8910"/>
    <x v="24"/>
    <x v="0"/>
    <x v="3"/>
    <n v="42586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n v="1"/>
    <n v="0"/>
    <s v="Spain"/>
  </r>
  <r>
    <n v="7349"/>
    <x v="28"/>
    <x v="4"/>
    <x v="3"/>
    <n v="9722"/>
    <n v="1"/>
    <n v="0"/>
    <d v="2012-10-02T00:00:00"/>
    <n v="7"/>
    <n v="6"/>
    <n v="17"/>
    <n v="16"/>
    <n v="6"/>
    <n v="16"/>
    <n v="42"/>
    <n v="4"/>
    <n v="3"/>
    <n v="1"/>
    <n v="3"/>
    <n v="8"/>
    <n v="0"/>
    <n v="0"/>
    <n v="0"/>
    <n v="0"/>
    <n v="0"/>
    <n v="1"/>
    <n v="0"/>
    <s v="Spain"/>
  </r>
  <r>
    <n v="7408"/>
    <x v="32"/>
    <x v="1"/>
    <x v="2"/>
    <n v="54549"/>
    <n v="0"/>
    <n v="1"/>
    <d v="2014-03-03T00:00:00"/>
    <n v="8"/>
    <n v="216"/>
    <n v="2"/>
    <n v="6"/>
    <n v="0"/>
    <n v="0"/>
    <n v="9"/>
    <n v="2"/>
    <n v="5"/>
    <n v="1"/>
    <n v="4"/>
    <n v="7"/>
    <n v="0"/>
    <n v="0"/>
    <n v="0"/>
    <n v="0"/>
    <n v="0"/>
    <n v="0"/>
    <n v="0"/>
    <s v="Saudi Arabia"/>
  </r>
  <r>
    <n v="8235"/>
    <x v="16"/>
    <x v="3"/>
    <x v="3"/>
    <n v="69245"/>
    <n v="0"/>
    <n v="1"/>
    <d v="2014-01-24T00:00:00"/>
    <n v="8"/>
    <n v="428"/>
    <n v="30"/>
    <n v="214"/>
    <n v="80"/>
    <n v="30"/>
    <n v="61"/>
    <n v="2"/>
    <n v="6"/>
    <n v="5"/>
    <n v="10"/>
    <n v="3"/>
    <n v="0"/>
    <n v="0"/>
    <n v="0"/>
    <n v="0"/>
    <n v="0"/>
    <n v="0"/>
    <n v="0"/>
    <s v="Saudi Arabia"/>
  </r>
  <r>
    <n v="10949"/>
    <x v="33"/>
    <x v="1"/>
    <x v="0"/>
    <n v="72968"/>
    <n v="0"/>
    <n v="0"/>
    <d v="2013-12-16T00:00:00"/>
    <n v="8"/>
    <n v="1092"/>
    <n v="37"/>
    <n v="592"/>
    <n v="145"/>
    <n v="37"/>
    <n v="55"/>
    <n v="1"/>
    <n v="5"/>
    <n v="5"/>
    <n v="8"/>
    <n v="3"/>
    <n v="1"/>
    <n v="0"/>
    <n v="0"/>
    <n v="0"/>
    <n v="0"/>
    <n v="1"/>
    <n v="0"/>
    <s v="Spain"/>
  </r>
  <r>
    <n v="9529"/>
    <x v="20"/>
    <x v="0"/>
    <x v="2"/>
    <n v="73687"/>
    <n v="0"/>
    <n v="0"/>
    <d v="2013-11-28T00:00:00"/>
    <n v="8"/>
    <n v="559"/>
    <n v="153"/>
    <n v="503"/>
    <n v="218"/>
    <n v="13"/>
    <n v="181"/>
    <n v="1"/>
    <n v="3"/>
    <n v="9"/>
    <n v="9"/>
    <n v="2"/>
    <n v="1"/>
    <n v="0"/>
    <n v="0"/>
    <n v="0"/>
    <n v="0"/>
    <n v="1"/>
    <n v="0"/>
    <s v="Saudi Arabia"/>
  </r>
  <r>
    <n v="9930"/>
    <x v="44"/>
    <x v="1"/>
    <x v="1"/>
    <n v="82716"/>
    <n v="0"/>
    <n v="0"/>
    <d v="2013-11-05T00:00:00"/>
    <n v="8"/>
    <n v="606"/>
    <n v="148"/>
    <n v="228"/>
    <n v="15"/>
    <n v="148"/>
    <n v="22"/>
    <n v="1"/>
    <n v="6"/>
    <n v="8"/>
    <n v="13"/>
    <n v="2"/>
    <n v="0"/>
    <n v="0"/>
    <n v="0"/>
    <n v="0"/>
    <n v="0"/>
    <n v="0"/>
    <n v="0"/>
    <s v="Canada"/>
  </r>
  <r>
    <n v="5519"/>
    <x v="16"/>
    <x v="0"/>
    <x v="3"/>
    <n v="64090"/>
    <n v="0"/>
    <n v="1"/>
    <d v="2013-08-07T00:00:00"/>
    <n v="8"/>
    <n v="316"/>
    <n v="58"/>
    <n v="161"/>
    <n v="76"/>
    <n v="51"/>
    <n v="135"/>
    <n v="1"/>
    <n v="6"/>
    <n v="9"/>
    <n v="4"/>
    <n v="5"/>
    <n v="0"/>
    <n v="0"/>
    <n v="0"/>
    <n v="0"/>
    <n v="0"/>
    <n v="1"/>
    <n v="0"/>
    <s v="Saudi Arabia"/>
  </r>
  <r>
    <n v="232"/>
    <x v="11"/>
    <x v="0"/>
    <x v="1"/>
    <n v="61559"/>
    <n v="0"/>
    <n v="1"/>
    <d v="2013-07-17T00:00:00"/>
    <n v="8"/>
    <n v="279"/>
    <n v="83"/>
    <n v="88"/>
    <n v="32"/>
    <n v="14"/>
    <n v="34"/>
    <n v="1"/>
    <n v="4"/>
    <n v="2"/>
    <n v="10"/>
    <n v="3"/>
    <n v="0"/>
    <n v="0"/>
    <n v="0"/>
    <n v="0"/>
    <n v="0"/>
    <n v="0"/>
    <n v="0"/>
    <s v="Spain"/>
  </r>
  <r>
    <n v="3009"/>
    <x v="29"/>
    <x v="1"/>
    <x v="4"/>
    <n v="71670"/>
    <n v="0"/>
    <n v="0"/>
    <d v="2013-07-09T00:00:00"/>
    <n v="8"/>
    <n v="1462"/>
    <n v="16"/>
    <n v="128"/>
    <n v="0"/>
    <n v="0"/>
    <n v="160"/>
    <n v="1"/>
    <n v="5"/>
    <n v="3"/>
    <n v="6"/>
    <n v="6"/>
    <n v="0"/>
    <n v="1"/>
    <n v="0"/>
    <n v="1"/>
    <n v="1"/>
    <n v="1"/>
    <n v="0"/>
    <s v="Spain"/>
  </r>
  <r>
    <n v="6518"/>
    <x v="45"/>
    <x v="1"/>
    <x v="4"/>
    <n v="67680"/>
    <n v="0"/>
    <n v="1"/>
    <d v="2013-06-11T00:00:00"/>
    <n v="8"/>
    <n v="546"/>
    <n v="0"/>
    <n v="48"/>
    <n v="0"/>
    <n v="6"/>
    <n v="6"/>
    <n v="1"/>
    <n v="7"/>
    <n v="3"/>
    <n v="8"/>
    <n v="5"/>
    <n v="0"/>
    <n v="0"/>
    <n v="0"/>
    <n v="0"/>
    <n v="0"/>
    <n v="0"/>
    <n v="0"/>
    <s v="Australia"/>
  </r>
  <r>
    <n v="10669"/>
    <x v="7"/>
    <x v="0"/>
    <x v="2"/>
    <n v="54386"/>
    <n v="0"/>
    <n v="1"/>
    <d v="2013-05-17T00:00:00"/>
    <n v="8"/>
    <n v="277"/>
    <n v="21"/>
    <n v="64"/>
    <n v="62"/>
    <n v="21"/>
    <n v="25"/>
    <n v="2"/>
    <n v="3"/>
    <n v="2"/>
    <n v="10"/>
    <n v="3"/>
    <n v="0"/>
    <n v="0"/>
    <n v="0"/>
    <n v="0"/>
    <n v="0"/>
    <n v="0"/>
    <n v="0"/>
    <s v="Spain"/>
  </r>
  <r>
    <n v="5682"/>
    <x v="40"/>
    <x v="1"/>
    <x v="1"/>
    <n v="64108"/>
    <n v="0"/>
    <n v="1"/>
    <d v="2013-03-23T00:00:00"/>
    <n v="8"/>
    <n v="948"/>
    <n v="10"/>
    <n v="86"/>
    <n v="13"/>
    <n v="21"/>
    <n v="21"/>
    <n v="4"/>
    <n v="6"/>
    <n v="9"/>
    <n v="11"/>
    <n v="5"/>
    <n v="0"/>
    <n v="0"/>
    <n v="0"/>
    <n v="0"/>
    <n v="0"/>
    <n v="0"/>
    <n v="0"/>
    <s v="Australia"/>
  </r>
  <r>
    <n v="1570"/>
    <x v="45"/>
    <x v="1"/>
    <x v="3"/>
    <n v="69702"/>
    <n v="0"/>
    <n v="1"/>
    <d v="2013-02-19T00:00:00"/>
    <n v="8"/>
    <n v="664"/>
    <n v="9"/>
    <n v="240"/>
    <n v="50"/>
    <n v="19"/>
    <n v="57"/>
    <n v="2"/>
    <n v="7"/>
    <n v="7"/>
    <n v="10"/>
    <n v="4"/>
    <n v="0"/>
    <n v="0"/>
    <n v="0"/>
    <n v="0"/>
    <n v="0"/>
    <n v="0"/>
    <n v="0"/>
    <s v="Spain"/>
  </r>
  <r>
    <n v="1497"/>
    <x v="32"/>
    <x v="0"/>
    <x v="1"/>
    <n v="47958"/>
    <n v="0"/>
    <n v="1"/>
    <d v="2013-01-19T00:00:00"/>
    <n v="8"/>
    <n v="268"/>
    <n v="11"/>
    <n v="88"/>
    <n v="15"/>
    <n v="3"/>
    <n v="22"/>
    <n v="2"/>
    <n v="6"/>
    <n v="3"/>
    <n v="5"/>
    <n v="5"/>
    <n v="0"/>
    <n v="0"/>
    <n v="0"/>
    <n v="0"/>
    <n v="0"/>
    <n v="0"/>
    <n v="0"/>
    <s v="Saudi Arabia"/>
  </r>
  <r>
    <n v="9723"/>
    <x v="9"/>
    <x v="0"/>
    <x v="2"/>
    <n v="67716"/>
    <n v="0"/>
    <n v="1"/>
    <d v="2013-01-10T00:00:00"/>
    <n v="8"/>
    <n v="530"/>
    <n v="142"/>
    <n v="217"/>
    <n v="62"/>
    <n v="9"/>
    <n v="56"/>
    <n v="4"/>
    <n v="7"/>
    <n v="4"/>
    <n v="13"/>
    <n v="5"/>
    <n v="0"/>
    <n v="0"/>
    <n v="0"/>
    <n v="1"/>
    <n v="0"/>
    <n v="0"/>
    <n v="0"/>
    <s v="Canada"/>
  </r>
  <r>
    <n v="7373"/>
    <x v="32"/>
    <x v="1"/>
    <x v="0"/>
    <n v="46610"/>
    <n v="0"/>
    <n v="2"/>
    <d v="2012-10-29T00:00:00"/>
    <n v="8"/>
    <n v="96"/>
    <n v="12"/>
    <n v="96"/>
    <n v="33"/>
    <n v="22"/>
    <n v="43"/>
    <n v="6"/>
    <n v="4"/>
    <n v="1"/>
    <n v="6"/>
    <n v="6"/>
    <n v="0"/>
    <n v="0"/>
    <n v="0"/>
    <n v="0"/>
    <n v="0"/>
    <n v="1"/>
    <n v="0"/>
    <s v="Australia"/>
  </r>
  <r>
    <n v="5331"/>
    <x v="14"/>
    <x v="0"/>
    <x v="2"/>
    <n v="74985"/>
    <n v="0"/>
    <n v="0"/>
    <d v="2012-09-11T00:00:00"/>
    <n v="8"/>
    <n v="587"/>
    <n v="51"/>
    <n v="898"/>
    <n v="247"/>
    <n v="0"/>
    <n v="86"/>
    <n v="1"/>
    <n v="3"/>
    <n v="6"/>
    <n v="7"/>
    <n v="2"/>
    <n v="0"/>
    <n v="0"/>
    <n v="0"/>
    <n v="0"/>
    <n v="0"/>
    <n v="0"/>
    <n v="0"/>
    <s v="Germany"/>
  </r>
  <r>
    <n v="4290"/>
    <x v="27"/>
    <x v="0"/>
    <x v="2"/>
    <n v="30467"/>
    <n v="1"/>
    <n v="0"/>
    <d v="2014-03-19T00:00:00"/>
    <n v="8"/>
    <n v="1"/>
    <n v="3"/>
    <n v="8"/>
    <n v="2"/>
    <n v="5"/>
    <n v="5"/>
    <n v="1"/>
    <n v="1"/>
    <n v="0"/>
    <n v="2"/>
    <n v="7"/>
    <n v="0"/>
    <n v="0"/>
    <n v="0"/>
    <n v="0"/>
    <n v="0"/>
    <n v="0"/>
    <n v="0"/>
    <s v="Canada"/>
  </r>
  <r>
    <n v="9986"/>
    <x v="31"/>
    <x v="0"/>
    <x v="3"/>
    <n v="19444"/>
    <n v="1"/>
    <n v="0"/>
    <d v="2014-02-22T00:00:00"/>
    <n v="8"/>
    <n v="16"/>
    <n v="0"/>
    <n v="23"/>
    <n v="3"/>
    <n v="2"/>
    <n v="10"/>
    <n v="3"/>
    <n v="4"/>
    <n v="1"/>
    <n v="2"/>
    <n v="7"/>
    <n v="0"/>
    <n v="0"/>
    <n v="0"/>
    <n v="0"/>
    <n v="0"/>
    <n v="1"/>
    <n v="0"/>
    <s v="Saudi Arabia"/>
  </r>
  <r>
    <n v="7284"/>
    <x v="40"/>
    <x v="0"/>
    <x v="2"/>
    <n v="48686"/>
    <n v="1"/>
    <n v="2"/>
    <d v="2013-12-04T00:00:00"/>
    <n v="8"/>
    <n v="10"/>
    <n v="0"/>
    <n v="7"/>
    <n v="2"/>
    <n v="0"/>
    <n v="1"/>
    <n v="1"/>
    <n v="1"/>
    <n v="0"/>
    <n v="2"/>
    <n v="8"/>
    <n v="0"/>
    <n v="0"/>
    <n v="0"/>
    <n v="0"/>
    <n v="0"/>
    <n v="0"/>
    <n v="0"/>
    <s v="Spain"/>
  </r>
  <r>
    <n v="10270"/>
    <x v="7"/>
    <x v="2"/>
    <x v="2"/>
    <n v="35523"/>
    <n v="1"/>
    <n v="0"/>
    <d v="2013-10-03T00:00:00"/>
    <n v="8"/>
    <n v="11"/>
    <n v="5"/>
    <n v="22"/>
    <n v="12"/>
    <n v="5"/>
    <n v="11"/>
    <n v="2"/>
    <n v="3"/>
    <n v="0"/>
    <n v="3"/>
    <n v="7"/>
    <n v="0"/>
    <n v="0"/>
    <n v="0"/>
    <n v="0"/>
    <n v="0"/>
    <n v="0"/>
    <n v="0"/>
    <s v="Germany"/>
  </r>
  <r>
    <n v="760"/>
    <x v="17"/>
    <x v="1"/>
    <x v="0"/>
    <n v="60554"/>
    <n v="1"/>
    <n v="0"/>
    <d v="2013-08-09T00:00:00"/>
    <n v="8"/>
    <n v="588"/>
    <n v="7"/>
    <n v="76"/>
    <n v="110"/>
    <n v="15"/>
    <n v="15"/>
    <n v="2"/>
    <n v="8"/>
    <n v="4"/>
    <n v="9"/>
    <n v="6"/>
    <n v="0"/>
    <n v="0"/>
    <n v="0"/>
    <n v="0"/>
    <n v="0"/>
    <n v="0"/>
    <n v="0"/>
    <s v="Saudi Arabia"/>
  </r>
  <r>
    <n v="7261"/>
    <x v="26"/>
    <x v="0"/>
    <x v="3"/>
    <n v="34600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n v="1"/>
    <n v="0"/>
    <s v="Spain"/>
  </r>
  <r>
    <n v="2452"/>
    <x v="26"/>
    <x v="0"/>
    <x v="3"/>
    <n v="34600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n v="1"/>
    <n v="0"/>
    <s v="Spain"/>
  </r>
  <r>
    <n v="5621"/>
    <x v="8"/>
    <x v="0"/>
    <x v="2"/>
    <n v="48752"/>
    <n v="1"/>
    <n v="1"/>
    <d v="2012-12-12T00:00:00"/>
    <n v="8"/>
    <n v="73"/>
    <n v="57"/>
    <n v="100"/>
    <n v="71"/>
    <n v="15"/>
    <n v="0"/>
    <n v="5"/>
    <n v="6"/>
    <n v="1"/>
    <n v="5"/>
    <n v="9"/>
    <n v="0"/>
    <n v="0"/>
    <n v="0"/>
    <n v="0"/>
    <n v="0"/>
    <n v="1"/>
    <n v="0"/>
    <s v="Spain"/>
  </r>
  <r>
    <n v="10995"/>
    <x v="46"/>
    <x v="2"/>
    <x v="2"/>
    <n v="15716"/>
    <n v="1"/>
    <n v="0"/>
    <d v="2012-11-12T00:00:00"/>
    <n v="8"/>
    <n v="16"/>
    <n v="5"/>
    <n v="30"/>
    <n v="8"/>
    <n v="7"/>
    <n v="26"/>
    <n v="3"/>
    <n v="3"/>
    <n v="0"/>
    <n v="4"/>
    <n v="8"/>
    <n v="0"/>
    <n v="0"/>
    <n v="0"/>
    <n v="0"/>
    <n v="0"/>
    <n v="0"/>
    <n v="1"/>
    <s v="Saudi Arabia"/>
  </r>
  <r>
    <n v="263"/>
    <x v="36"/>
    <x v="1"/>
    <x v="1"/>
    <n v="45576"/>
    <n v="0"/>
    <n v="0"/>
    <d v="2014-05-28T00:00:00"/>
    <n v="9"/>
    <n v="56"/>
    <n v="19"/>
    <n v="29"/>
    <n v="2"/>
    <n v="14"/>
    <n v="25"/>
    <n v="1"/>
    <n v="3"/>
    <n v="1"/>
    <n v="3"/>
    <n v="8"/>
    <n v="0"/>
    <n v="0"/>
    <n v="0"/>
    <n v="0"/>
    <n v="0"/>
    <n v="1"/>
    <n v="0"/>
    <s v="Spain"/>
  </r>
  <r>
    <n v="4619"/>
    <x v="36"/>
    <x v="1"/>
    <x v="1"/>
    <n v="113734"/>
    <n v="0"/>
    <n v="0"/>
    <d v="2014-05-28T00:00:00"/>
    <n v="9"/>
    <n v="6"/>
    <n v="2"/>
    <n v="3"/>
    <n v="1"/>
    <n v="262"/>
    <n v="3"/>
    <n v="0"/>
    <n v="27"/>
    <n v="0"/>
    <n v="0"/>
    <n v="1"/>
    <n v="0"/>
    <n v="0"/>
    <n v="0"/>
    <n v="0"/>
    <n v="0"/>
    <n v="0"/>
    <n v="0"/>
    <s v="Spain"/>
  </r>
  <r>
    <n v="8233"/>
    <x v="47"/>
    <x v="3"/>
    <x v="4"/>
    <n v="64866"/>
    <n v="0"/>
    <n v="1"/>
    <d v="2014-01-26T00:00:00"/>
    <n v="9"/>
    <n v="508"/>
    <n v="5"/>
    <n v="21"/>
    <n v="7"/>
    <n v="5"/>
    <n v="10"/>
    <n v="4"/>
    <n v="7"/>
    <n v="3"/>
    <n v="7"/>
    <n v="5"/>
    <n v="0"/>
    <n v="0"/>
    <n v="0"/>
    <n v="1"/>
    <n v="0"/>
    <n v="0"/>
    <n v="0"/>
    <s v="Canada"/>
  </r>
  <r>
    <n v="1515"/>
    <x v="17"/>
    <x v="3"/>
    <x v="3"/>
    <n v="34176"/>
    <n v="0"/>
    <n v="1"/>
    <d v="2014-01-22T00:00:00"/>
    <n v="9"/>
    <n v="11"/>
    <n v="2"/>
    <n v="7"/>
    <n v="4"/>
    <n v="2"/>
    <n v="2"/>
    <n v="1"/>
    <n v="1"/>
    <n v="0"/>
    <n v="3"/>
    <n v="3"/>
    <n v="0"/>
    <n v="0"/>
    <n v="0"/>
    <n v="0"/>
    <n v="0"/>
    <n v="0"/>
    <n v="0"/>
    <s v="Canada"/>
  </r>
  <r>
    <n v="10909"/>
    <x v="38"/>
    <x v="0"/>
    <x v="2"/>
    <n v="92344"/>
    <n v="0"/>
    <n v="0"/>
    <d v="2014-01-15T00:00:00"/>
    <n v="9"/>
    <n v="992"/>
    <n v="24"/>
    <n v="694"/>
    <n v="51"/>
    <n v="19"/>
    <n v="119"/>
    <n v="0"/>
    <n v="5"/>
    <n v="10"/>
    <n v="5"/>
    <n v="1"/>
    <n v="0"/>
    <n v="0"/>
    <n v="1"/>
    <n v="0"/>
    <n v="1"/>
    <n v="0"/>
    <n v="0"/>
    <s v="Australia"/>
  </r>
  <r>
    <n v="10232"/>
    <x v="33"/>
    <x v="1"/>
    <x v="0"/>
    <n v="48799"/>
    <n v="0"/>
    <n v="1"/>
    <d v="2013-11-05T00:00:00"/>
    <n v="9"/>
    <n v="174"/>
    <n v="18"/>
    <n v="81"/>
    <n v="28"/>
    <n v="6"/>
    <n v="24"/>
    <n v="3"/>
    <n v="3"/>
    <n v="2"/>
    <n v="7"/>
    <n v="3"/>
    <n v="0"/>
    <n v="0"/>
    <n v="0"/>
    <n v="0"/>
    <n v="0"/>
    <n v="0"/>
    <n v="0"/>
    <s v="Spain"/>
  </r>
  <r>
    <n v="5547"/>
    <x v="31"/>
    <x v="1"/>
    <x v="2"/>
    <n v="84169"/>
    <n v="0"/>
    <n v="0"/>
    <d v="2013-08-07T00:00:00"/>
    <n v="9"/>
    <n v="1478"/>
    <n v="19"/>
    <n v="403"/>
    <n v="0"/>
    <n v="19"/>
    <n v="0"/>
    <n v="1"/>
    <n v="7"/>
    <n v="6"/>
    <n v="6"/>
    <n v="3"/>
    <n v="0"/>
    <n v="0"/>
    <n v="0"/>
    <n v="1"/>
    <n v="1"/>
    <n v="1"/>
    <n v="0"/>
    <s v="Spain"/>
  </r>
  <r>
    <n v="8362"/>
    <x v="31"/>
    <x v="1"/>
    <x v="2"/>
    <n v="84169"/>
    <n v="0"/>
    <n v="0"/>
    <d v="2013-08-07T00:00:00"/>
    <n v="9"/>
    <n v="1478"/>
    <n v="19"/>
    <n v="403"/>
    <n v="0"/>
    <n v="19"/>
    <n v="0"/>
    <n v="1"/>
    <n v="7"/>
    <n v="6"/>
    <n v="6"/>
    <n v="3"/>
    <n v="0"/>
    <n v="0"/>
    <n v="0"/>
    <n v="1"/>
    <n v="1"/>
    <n v="1"/>
    <n v="0"/>
    <s v="Saudi Arabia"/>
  </r>
  <r>
    <n v="10095"/>
    <x v="17"/>
    <x v="1"/>
    <x v="0"/>
    <n v="74165"/>
    <n v="0"/>
    <n v="0"/>
    <d v="2013-05-01T00:00:00"/>
    <n v="9"/>
    <n v="1001"/>
    <n v="12"/>
    <n v="240"/>
    <n v="16"/>
    <n v="12"/>
    <n v="12"/>
    <n v="1"/>
    <n v="5"/>
    <n v="4"/>
    <n v="10"/>
    <n v="2"/>
    <n v="0"/>
    <n v="0"/>
    <n v="0"/>
    <n v="0"/>
    <n v="0"/>
    <n v="0"/>
    <n v="0"/>
    <s v="Canada"/>
  </r>
  <r>
    <n v="466"/>
    <x v="44"/>
    <x v="0"/>
    <x v="2"/>
    <n v="65275"/>
    <n v="0"/>
    <n v="0"/>
    <d v="2013-04-03T00:00:00"/>
    <n v="9"/>
    <n v="388"/>
    <n v="14"/>
    <n v="218"/>
    <n v="91"/>
    <n v="14"/>
    <n v="21"/>
    <n v="1"/>
    <n v="4"/>
    <n v="3"/>
    <n v="13"/>
    <n v="2"/>
    <n v="0"/>
    <n v="0"/>
    <n v="0"/>
    <n v="0"/>
    <n v="0"/>
    <n v="0"/>
    <n v="0"/>
    <s v="Spain"/>
  </r>
  <r>
    <n v="1618"/>
    <x v="11"/>
    <x v="0"/>
    <x v="3"/>
    <n v="56046"/>
    <n v="0"/>
    <n v="0"/>
    <d v="2013-01-02T00:00:00"/>
    <n v="9"/>
    <n v="577"/>
    <n v="0"/>
    <n v="64"/>
    <n v="0"/>
    <n v="0"/>
    <n v="51"/>
    <n v="2"/>
    <n v="10"/>
    <n v="1"/>
    <n v="8"/>
    <n v="8"/>
    <n v="0"/>
    <n v="0"/>
    <n v="1"/>
    <n v="0"/>
    <n v="0"/>
    <n v="1"/>
    <n v="0"/>
    <s v="Germany"/>
  </r>
  <r>
    <n v="25"/>
    <x v="2"/>
    <x v="0"/>
    <x v="2"/>
    <n v="65148"/>
    <n v="0"/>
    <n v="1"/>
    <d v="2012-11-16T00:00:00"/>
    <n v="9"/>
    <n v="460"/>
    <n v="35"/>
    <n v="422"/>
    <n v="33"/>
    <n v="12"/>
    <n v="153"/>
    <n v="2"/>
    <n v="6"/>
    <n v="6"/>
    <n v="7"/>
    <n v="4"/>
    <n v="0"/>
    <n v="0"/>
    <n v="0"/>
    <n v="0"/>
    <n v="0"/>
    <n v="0"/>
    <n v="0"/>
    <s v="Canada"/>
  </r>
  <r>
    <n v="3277"/>
    <x v="24"/>
    <x v="0"/>
    <x v="0"/>
    <n v="49431"/>
    <n v="0"/>
    <n v="1"/>
    <d v="2012-08-03T00:00:00"/>
    <n v="9"/>
    <n v="219"/>
    <n v="3"/>
    <n v="100"/>
    <n v="26"/>
    <n v="0"/>
    <n v="17"/>
    <n v="2"/>
    <n v="7"/>
    <n v="1"/>
    <n v="5"/>
    <n v="8"/>
    <n v="0"/>
    <n v="0"/>
    <n v="0"/>
    <n v="0"/>
    <n v="0"/>
    <n v="0"/>
    <n v="0"/>
    <s v="Spain"/>
  </r>
  <r>
    <n v="940"/>
    <x v="21"/>
    <x v="0"/>
    <x v="1"/>
    <n v="57100"/>
    <n v="1"/>
    <n v="0"/>
    <d v="2014-05-18T00:00:00"/>
    <n v="9"/>
    <n v="158"/>
    <n v="11"/>
    <n v="99"/>
    <n v="15"/>
    <n v="11"/>
    <n v="17"/>
    <n v="2"/>
    <n v="3"/>
    <n v="2"/>
    <n v="7"/>
    <n v="3"/>
    <n v="0"/>
    <n v="0"/>
    <n v="0"/>
    <n v="0"/>
    <n v="0"/>
    <n v="0"/>
    <n v="0"/>
    <s v="Saudi Arabia"/>
  </r>
  <r>
    <n v="6019"/>
    <x v="26"/>
    <x v="1"/>
    <x v="2"/>
    <n v="37126"/>
    <n v="1"/>
    <n v="0"/>
    <d v="2014-03-30T00:00:00"/>
    <n v="9"/>
    <n v="45"/>
    <n v="3"/>
    <n v="9"/>
    <n v="4"/>
    <n v="4"/>
    <n v="7"/>
    <n v="1"/>
    <n v="1"/>
    <n v="2"/>
    <n v="2"/>
    <n v="6"/>
    <n v="0"/>
    <n v="0"/>
    <n v="1"/>
    <n v="0"/>
    <n v="0"/>
    <n v="1"/>
    <n v="0"/>
    <s v="Spain"/>
  </r>
  <r>
    <n v="1463"/>
    <x v="2"/>
    <x v="0"/>
    <x v="1"/>
    <n v="45160"/>
    <n v="1"/>
    <n v="1"/>
    <d v="2014-03-29T00:00:00"/>
    <n v="9"/>
    <n v="8"/>
    <n v="2"/>
    <n v="5"/>
    <n v="3"/>
    <n v="0"/>
    <n v="3"/>
    <n v="1"/>
    <n v="1"/>
    <n v="0"/>
    <n v="2"/>
    <n v="7"/>
    <n v="0"/>
    <n v="0"/>
    <n v="0"/>
    <n v="0"/>
    <n v="0"/>
    <n v="0"/>
    <n v="0"/>
    <s v="Australia"/>
  </r>
  <r>
    <n v="6424"/>
    <x v="14"/>
    <x v="0"/>
    <x v="3"/>
    <n v="33178"/>
    <n v="1"/>
    <n v="0"/>
    <d v="2014-01-30T00:00:00"/>
    <n v="9"/>
    <n v="12"/>
    <n v="6"/>
    <n v="2"/>
    <n v="11"/>
    <n v="2"/>
    <n v="16"/>
    <n v="1"/>
    <n v="1"/>
    <n v="0"/>
    <n v="3"/>
    <n v="4"/>
    <n v="0"/>
    <n v="0"/>
    <n v="0"/>
    <n v="0"/>
    <n v="0"/>
    <n v="0"/>
    <n v="0"/>
    <s v="Spain"/>
  </r>
  <r>
    <n v="10855"/>
    <x v="23"/>
    <x v="3"/>
    <x v="1"/>
    <n v="50014"/>
    <n v="1"/>
    <n v="0"/>
    <d v="2014-01-22T00:00:00"/>
    <n v="9"/>
    <n v="234"/>
    <n v="14"/>
    <n v="77"/>
    <n v="19"/>
    <n v="10"/>
    <n v="42"/>
    <n v="2"/>
    <n v="4"/>
    <n v="1"/>
    <n v="8"/>
    <n v="5"/>
    <n v="0"/>
    <n v="0"/>
    <n v="0"/>
    <n v="0"/>
    <n v="0"/>
    <n v="0"/>
    <n v="0"/>
    <s v="Spain"/>
  </r>
  <r>
    <n v="3376"/>
    <x v="0"/>
    <x v="3"/>
    <x v="0"/>
    <n v="55282"/>
    <n v="1"/>
    <n v="0"/>
    <d v="2013-12-13T00:00:00"/>
    <n v="9"/>
    <n v="125"/>
    <n v="6"/>
    <n v="73"/>
    <n v="8"/>
    <n v="4"/>
    <n v="19"/>
    <n v="1"/>
    <n v="3"/>
    <n v="1"/>
    <n v="6"/>
    <n v="4"/>
    <n v="0"/>
    <n v="0"/>
    <n v="0"/>
    <n v="0"/>
    <n v="0"/>
    <n v="0"/>
    <n v="0"/>
    <s v="Spain"/>
  </r>
  <r>
    <n v="3524"/>
    <x v="26"/>
    <x v="3"/>
    <x v="1"/>
    <n v="39763"/>
    <n v="1"/>
    <n v="0"/>
    <d v="2013-08-04T00:00:00"/>
    <n v="9"/>
    <n v="80"/>
    <n v="1"/>
    <n v="60"/>
    <n v="4"/>
    <n v="6"/>
    <n v="16"/>
    <n v="2"/>
    <n v="5"/>
    <n v="1"/>
    <n v="2"/>
    <n v="9"/>
    <n v="0"/>
    <n v="0"/>
    <n v="0"/>
    <n v="0"/>
    <n v="0"/>
    <n v="1"/>
    <n v="0"/>
    <s v="Spain"/>
  </r>
  <r>
    <n v="8897"/>
    <x v="11"/>
    <x v="0"/>
    <x v="1"/>
    <n v="42720"/>
    <n v="1"/>
    <n v="1"/>
    <d v="2013-04-24T00:00:00"/>
    <n v="9"/>
    <n v="392"/>
    <n v="5"/>
    <n v="91"/>
    <n v="28"/>
    <n v="26"/>
    <n v="112"/>
    <n v="8"/>
    <n v="7"/>
    <n v="3"/>
    <n v="7"/>
    <n v="8"/>
    <n v="0"/>
    <n v="0"/>
    <n v="0"/>
    <n v="0"/>
    <n v="0"/>
    <n v="1"/>
    <n v="0"/>
    <s v="Germany"/>
  </r>
  <r>
    <n v="11025"/>
    <x v="1"/>
    <x v="0"/>
    <x v="2"/>
    <n v="36443"/>
    <n v="1"/>
    <n v="1"/>
    <d v="2013-02-03T00:00:00"/>
    <n v="9"/>
    <n v="65"/>
    <n v="0"/>
    <n v="46"/>
    <n v="4"/>
    <n v="3"/>
    <n v="20"/>
    <n v="4"/>
    <n v="3"/>
    <n v="1"/>
    <n v="3"/>
    <n v="8"/>
    <n v="0"/>
    <n v="0"/>
    <n v="0"/>
    <n v="0"/>
    <n v="0"/>
    <n v="0"/>
    <n v="0"/>
    <s v="Spain"/>
  </r>
  <r>
    <n v="2387"/>
    <x v="32"/>
    <x v="3"/>
    <x v="3"/>
    <n v="43776"/>
    <n v="1"/>
    <n v="1"/>
    <d v="2013-02-03T00:00:00"/>
    <n v="9"/>
    <n v="177"/>
    <n v="2"/>
    <n v="71"/>
    <n v="3"/>
    <n v="2"/>
    <n v="20"/>
    <n v="6"/>
    <n v="5"/>
    <n v="2"/>
    <n v="4"/>
    <n v="8"/>
    <n v="0"/>
    <n v="0"/>
    <n v="0"/>
    <n v="0"/>
    <n v="0"/>
    <n v="1"/>
    <n v="0"/>
    <s v="Saudi Arabia"/>
  </r>
  <r>
    <n v="10084"/>
    <x v="27"/>
    <x v="0"/>
    <x v="2"/>
    <n v="24434"/>
    <n v="2"/>
    <n v="0"/>
    <d v="2014-05-18T00:00:00"/>
    <n v="9"/>
    <n v="3"/>
    <n v="2"/>
    <n v="8"/>
    <n v="20"/>
    <n v="0"/>
    <n v="17"/>
    <n v="2"/>
    <n v="2"/>
    <n v="1"/>
    <n v="2"/>
    <n v="7"/>
    <n v="0"/>
    <n v="0"/>
    <n v="0"/>
    <n v="0"/>
    <n v="0"/>
    <n v="0"/>
    <n v="0"/>
    <s v="India"/>
  </r>
  <r>
    <n v="9597"/>
    <x v="8"/>
    <x v="0"/>
    <x v="2"/>
    <n v="73448"/>
    <n v="0"/>
    <n v="0"/>
    <d v="2014-02-10T00:00:00"/>
    <n v="10"/>
    <n v="236"/>
    <n v="106"/>
    <n v="189"/>
    <n v="23"/>
    <n v="41"/>
    <n v="130"/>
    <n v="1"/>
    <n v="7"/>
    <n v="2"/>
    <n v="9"/>
    <n v="4"/>
    <n v="0"/>
    <n v="0"/>
    <n v="0"/>
    <n v="0"/>
    <n v="0"/>
    <n v="0"/>
    <n v="0"/>
    <s v="Canada"/>
  </r>
  <r>
    <n v="10150"/>
    <x v="1"/>
    <x v="0"/>
    <x v="1"/>
    <n v="86429"/>
    <n v="0"/>
    <n v="0"/>
    <d v="2013-11-21T00:00:00"/>
    <n v="10"/>
    <n v="464"/>
    <n v="28"/>
    <n v="873"/>
    <n v="29"/>
    <n v="18"/>
    <n v="37"/>
    <n v="0"/>
    <n v="7"/>
    <n v="4"/>
    <n v="7"/>
    <n v="2"/>
    <n v="1"/>
    <n v="0"/>
    <n v="0"/>
    <n v="0"/>
    <n v="0"/>
    <n v="1"/>
    <n v="0"/>
    <s v="Saudi Arabia"/>
  </r>
  <r>
    <n v="8026"/>
    <x v="32"/>
    <x v="0"/>
    <x v="2"/>
    <n v="62998"/>
    <n v="0"/>
    <n v="1"/>
    <d v="2013-09-30T00:00:00"/>
    <n v="10"/>
    <n v="120"/>
    <n v="58"/>
    <n v="73"/>
    <n v="65"/>
    <n v="89"/>
    <n v="58"/>
    <n v="5"/>
    <n v="5"/>
    <n v="4"/>
    <n v="5"/>
    <n v="5"/>
    <n v="0"/>
    <n v="0"/>
    <n v="0"/>
    <n v="0"/>
    <n v="0"/>
    <n v="0"/>
    <n v="0"/>
    <s v="Canada"/>
  </r>
  <r>
    <n v="5429"/>
    <x v="38"/>
    <x v="1"/>
    <x v="2"/>
    <n v="45579"/>
    <n v="0"/>
    <n v="1"/>
    <d v="2013-08-20T00:00:00"/>
    <n v="10"/>
    <n v="145"/>
    <n v="1"/>
    <n v="33"/>
    <n v="2"/>
    <n v="1"/>
    <n v="1"/>
    <n v="1"/>
    <n v="4"/>
    <n v="1"/>
    <n v="4"/>
    <n v="6"/>
    <n v="0"/>
    <n v="0"/>
    <n v="0"/>
    <n v="0"/>
    <n v="0"/>
    <n v="0"/>
    <n v="0"/>
    <s v="Spain"/>
  </r>
  <r>
    <n v="977"/>
    <x v="35"/>
    <x v="0"/>
    <x v="3"/>
    <n v="47320"/>
    <n v="0"/>
    <n v="1"/>
    <d v="2013-08-01T00:00:00"/>
    <n v="10"/>
    <n v="200"/>
    <n v="19"/>
    <n v="111"/>
    <n v="50"/>
    <n v="15"/>
    <n v="19"/>
    <n v="6"/>
    <n v="5"/>
    <n v="1"/>
    <n v="8"/>
    <n v="6"/>
    <n v="0"/>
    <n v="0"/>
    <n v="0"/>
    <n v="0"/>
    <n v="0"/>
    <n v="0"/>
    <n v="0"/>
    <s v="Canada"/>
  </r>
  <r>
    <n v="2793"/>
    <x v="15"/>
    <x v="1"/>
    <x v="0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s v="Saudi Arabia"/>
  </r>
  <r>
    <n v="1071"/>
    <x v="15"/>
    <x v="1"/>
    <x v="0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s v="USA"/>
  </r>
  <r>
    <n v="10240"/>
    <x v="39"/>
    <x v="0"/>
    <x v="3"/>
    <n v="69372"/>
    <n v="0"/>
    <n v="0"/>
    <d v="2013-02-19T00:00:00"/>
    <n v="10"/>
    <n v="997"/>
    <n v="26"/>
    <n v="269"/>
    <n v="34"/>
    <n v="13"/>
    <n v="42"/>
    <n v="1"/>
    <n v="10"/>
    <n v="4"/>
    <n v="6"/>
    <n v="4"/>
    <n v="0"/>
    <n v="0"/>
    <n v="0"/>
    <n v="1"/>
    <n v="1"/>
    <n v="1"/>
    <n v="0"/>
    <s v="Canada"/>
  </r>
  <r>
    <n v="7381"/>
    <x v="23"/>
    <x v="0"/>
    <x v="0"/>
    <n v="75693"/>
    <n v="0"/>
    <n v="0"/>
    <d v="2012-12-06T00:00:00"/>
    <n v="10"/>
    <n v="797"/>
    <n v="153"/>
    <n v="293"/>
    <n v="72"/>
    <n v="97"/>
    <n v="30"/>
    <n v="1"/>
    <n v="11"/>
    <n v="4"/>
    <n v="6"/>
    <n v="4"/>
    <n v="1"/>
    <n v="0"/>
    <n v="0"/>
    <n v="1"/>
    <n v="1"/>
    <n v="1"/>
    <n v="0"/>
    <s v="Spain"/>
  </r>
  <r>
    <n v="2407"/>
    <x v="31"/>
    <x v="0"/>
    <x v="2"/>
    <n v="69109"/>
    <n v="0"/>
    <n v="0"/>
    <d v="2012-11-09T00:00:00"/>
    <n v="10"/>
    <n v="823"/>
    <n v="25"/>
    <n v="459"/>
    <n v="124"/>
    <n v="29"/>
    <n v="95"/>
    <n v="1"/>
    <n v="6"/>
    <n v="6"/>
    <n v="7"/>
    <n v="4"/>
    <n v="0"/>
    <n v="0"/>
    <n v="0"/>
    <n v="0"/>
    <n v="1"/>
    <n v="1"/>
    <n v="0"/>
    <s v="USA"/>
  </r>
  <r>
    <n v="9064"/>
    <x v="31"/>
    <x v="0"/>
    <x v="2"/>
    <n v="69109"/>
    <n v="0"/>
    <n v="0"/>
    <d v="2012-11-09T00:00:00"/>
    <n v="10"/>
    <n v="823"/>
    <n v="25"/>
    <n v="459"/>
    <n v="124"/>
    <n v="29"/>
    <n v="95"/>
    <n v="1"/>
    <n v="6"/>
    <n v="6"/>
    <n v="7"/>
    <n v="4"/>
    <n v="0"/>
    <n v="0"/>
    <n v="0"/>
    <n v="0"/>
    <n v="1"/>
    <n v="1"/>
    <n v="0"/>
    <s v="Spain"/>
  </r>
  <r>
    <n v="8566"/>
    <x v="1"/>
    <x v="1"/>
    <x v="3"/>
    <n v="32583"/>
    <n v="1"/>
    <n v="1"/>
    <d v="2014-06-15T00:00:00"/>
    <n v="10"/>
    <n v="5"/>
    <n v="0"/>
    <n v="3"/>
    <n v="0"/>
    <n v="0"/>
    <n v="1"/>
    <n v="1"/>
    <n v="1"/>
    <n v="0"/>
    <n v="2"/>
    <n v="7"/>
    <n v="0"/>
    <n v="0"/>
    <n v="0"/>
    <n v="0"/>
    <n v="0"/>
    <n v="0"/>
    <n v="0"/>
    <s v="Spain"/>
  </r>
  <r>
    <n v="2634"/>
    <x v="13"/>
    <x v="3"/>
    <x v="1"/>
    <n v="16653"/>
    <n v="1"/>
    <n v="0"/>
    <d v="2014-04-18T00:00:00"/>
    <n v="10"/>
    <n v="5"/>
    <n v="7"/>
    <n v="31"/>
    <n v="15"/>
    <n v="4"/>
    <n v="7"/>
    <n v="3"/>
    <n v="2"/>
    <n v="1"/>
    <n v="3"/>
    <n v="6"/>
    <n v="0"/>
    <n v="0"/>
    <n v="0"/>
    <n v="0"/>
    <n v="0"/>
    <n v="1"/>
    <n v="0"/>
    <s v="Spain"/>
  </r>
  <r>
    <n v="8036"/>
    <x v="26"/>
    <x v="2"/>
    <x v="3"/>
    <n v="26850"/>
    <n v="1"/>
    <n v="1"/>
    <d v="2014-04-18T00:00:00"/>
    <n v="10"/>
    <n v="31"/>
    <n v="1"/>
    <n v="13"/>
    <n v="7"/>
    <n v="2"/>
    <n v="9"/>
    <n v="4"/>
    <n v="2"/>
    <n v="1"/>
    <n v="4"/>
    <n v="4"/>
    <n v="0"/>
    <n v="0"/>
    <n v="0"/>
    <n v="0"/>
    <n v="0"/>
    <n v="0"/>
    <n v="0"/>
    <s v="Spain"/>
  </r>
  <r>
    <n v="8159"/>
    <x v="23"/>
    <x v="0"/>
    <x v="2"/>
    <n v="51287"/>
    <n v="1"/>
    <n v="1"/>
    <d v="2014-04-01T00:00:00"/>
    <n v="10"/>
    <n v="117"/>
    <n v="0"/>
    <n v="22"/>
    <n v="13"/>
    <n v="0"/>
    <n v="30"/>
    <n v="3"/>
    <n v="4"/>
    <n v="1"/>
    <n v="3"/>
    <n v="7"/>
    <n v="0"/>
    <n v="0"/>
    <n v="0"/>
    <n v="0"/>
    <n v="0"/>
    <n v="0"/>
    <n v="0"/>
    <s v="Spain"/>
  </r>
  <r>
    <n v="7628"/>
    <x v="28"/>
    <x v="2"/>
    <x v="2"/>
    <n v="43050"/>
    <n v="1"/>
    <n v="0"/>
    <d v="2014-03-18T00:00:00"/>
    <n v="10"/>
    <n v="30"/>
    <n v="5"/>
    <n v="24"/>
    <n v="6"/>
    <n v="3"/>
    <n v="8"/>
    <n v="2"/>
    <n v="2"/>
    <n v="0"/>
    <n v="4"/>
    <n v="5"/>
    <n v="0"/>
    <n v="0"/>
    <n v="0"/>
    <n v="0"/>
    <n v="0"/>
    <n v="0"/>
    <n v="0"/>
    <s v="Spain"/>
  </r>
  <r>
    <n v="1384"/>
    <x v="43"/>
    <x v="4"/>
    <x v="2"/>
    <n v="17256"/>
    <n v="1"/>
    <n v="0"/>
    <d v="2013-11-23T00:00:00"/>
    <n v="10"/>
    <n v="6"/>
    <n v="4"/>
    <n v="14"/>
    <n v="8"/>
    <n v="8"/>
    <n v="22"/>
    <n v="2"/>
    <n v="2"/>
    <n v="1"/>
    <n v="2"/>
    <n v="8"/>
    <n v="0"/>
    <n v="0"/>
    <n v="1"/>
    <n v="0"/>
    <n v="0"/>
    <n v="0"/>
    <n v="0"/>
    <s v="USA"/>
  </r>
  <r>
    <n v="3885"/>
    <x v="25"/>
    <x v="1"/>
    <x v="2"/>
    <n v="33569"/>
    <n v="1"/>
    <n v="0"/>
    <d v="2013-10-16T00:00:00"/>
    <n v="10"/>
    <n v="16"/>
    <n v="2"/>
    <n v="18"/>
    <n v="3"/>
    <n v="0"/>
    <n v="24"/>
    <n v="1"/>
    <n v="1"/>
    <n v="1"/>
    <n v="2"/>
    <n v="8"/>
    <n v="0"/>
    <n v="0"/>
    <n v="1"/>
    <n v="0"/>
    <n v="0"/>
    <n v="1"/>
    <n v="0"/>
    <s v="Spain"/>
  </r>
  <r>
    <n v="11003"/>
    <x v="37"/>
    <x v="2"/>
    <x v="3"/>
    <n v="25130"/>
    <n v="1"/>
    <n v="0"/>
    <d v="2013-10-02T00:00:00"/>
    <n v="10"/>
    <n v="2"/>
    <n v="5"/>
    <n v="7"/>
    <n v="0"/>
    <n v="18"/>
    <n v="18"/>
    <n v="2"/>
    <n v="2"/>
    <n v="0"/>
    <n v="3"/>
    <n v="7"/>
    <n v="0"/>
    <n v="0"/>
    <n v="0"/>
    <n v="0"/>
    <n v="0"/>
    <n v="0"/>
    <n v="0"/>
    <s v="Canada"/>
  </r>
  <r>
    <n v="577"/>
    <x v="15"/>
    <x v="2"/>
    <x v="3"/>
    <n v="26907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s v="Spain"/>
  </r>
  <r>
    <n v="8702"/>
    <x v="15"/>
    <x v="2"/>
    <x v="3"/>
    <n v="26907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s v="Australia"/>
  </r>
  <r>
    <n v="5074"/>
    <x v="18"/>
    <x v="3"/>
    <x v="2"/>
    <n v="28072"/>
    <n v="1"/>
    <n v="0"/>
    <d v="2013-07-08T00:00:00"/>
    <n v="10"/>
    <n v="30"/>
    <n v="0"/>
    <n v="10"/>
    <n v="2"/>
    <n v="0"/>
    <n v="5"/>
    <n v="1"/>
    <n v="1"/>
    <n v="0"/>
    <n v="3"/>
    <n v="7"/>
    <n v="0"/>
    <n v="0"/>
    <n v="0"/>
    <n v="0"/>
    <n v="0"/>
    <n v="0"/>
    <n v="0"/>
    <s v="Canada"/>
  </r>
  <r>
    <n v="2632"/>
    <x v="3"/>
    <x v="0"/>
    <x v="2"/>
    <n v="50501"/>
    <n v="1"/>
    <n v="1"/>
    <d v="2013-06-18T00:00:00"/>
    <n v="10"/>
    <n v="297"/>
    <n v="0"/>
    <n v="38"/>
    <n v="13"/>
    <n v="0"/>
    <n v="152"/>
    <n v="7"/>
    <n v="5"/>
    <n v="4"/>
    <n v="4"/>
    <n v="6"/>
    <n v="0"/>
    <n v="0"/>
    <n v="1"/>
    <n v="0"/>
    <n v="0"/>
    <n v="1"/>
    <n v="0"/>
    <s v="India"/>
  </r>
  <r>
    <n v="6404"/>
    <x v="8"/>
    <x v="0"/>
    <x v="3"/>
    <n v="58917"/>
    <n v="1"/>
    <n v="2"/>
    <d v="2013-03-24T00:00:00"/>
    <n v="10"/>
    <n v="151"/>
    <n v="7"/>
    <n v="89"/>
    <n v="0"/>
    <n v="7"/>
    <n v="28"/>
    <n v="5"/>
    <n v="4"/>
    <n v="1"/>
    <n v="6"/>
    <n v="5"/>
    <n v="0"/>
    <n v="0"/>
    <n v="0"/>
    <n v="0"/>
    <n v="0"/>
    <n v="0"/>
    <n v="0"/>
    <s v="Saudi Arabia"/>
  </r>
  <r>
    <n v="2521"/>
    <x v="26"/>
    <x v="3"/>
    <x v="2"/>
    <n v="35178"/>
    <n v="1"/>
    <n v="0"/>
    <d v="2013-01-10T00:00:00"/>
    <n v="10"/>
    <n v="23"/>
    <n v="1"/>
    <n v="13"/>
    <n v="2"/>
    <n v="2"/>
    <n v="18"/>
    <n v="1"/>
    <n v="1"/>
    <n v="1"/>
    <n v="2"/>
    <n v="7"/>
    <n v="0"/>
    <n v="0"/>
    <n v="1"/>
    <n v="0"/>
    <n v="0"/>
    <n v="1"/>
    <n v="0"/>
    <s v="Spain"/>
  </r>
  <r>
    <n v="4301"/>
    <x v="26"/>
    <x v="3"/>
    <x v="2"/>
    <n v="35178"/>
    <n v="1"/>
    <n v="0"/>
    <d v="2013-01-10T00:00:00"/>
    <n v="10"/>
    <n v="23"/>
    <n v="1"/>
    <n v="13"/>
    <n v="2"/>
    <n v="2"/>
    <n v="18"/>
    <n v="1"/>
    <n v="1"/>
    <n v="1"/>
    <n v="2"/>
    <n v="7"/>
    <n v="0"/>
    <n v="0"/>
    <n v="1"/>
    <n v="0"/>
    <n v="0"/>
    <n v="1"/>
    <n v="0"/>
    <s v="Australia"/>
  </r>
  <r>
    <n v="5067"/>
    <x v="48"/>
    <x v="0"/>
    <x v="3"/>
    <n v="80134"/>
    <n v="0"/>
    <n v="0"/>
    <d v="2014-02-14T00:00:00"/>
    <n v="11"/>
    <n v="966"/>
    <n v="26"/>
    <n v="282"/>
    <n v="52"/>
    <n v="26"/>
    <n v="26"/>
    <n v="1"/>
    <n v="2"/>
    <n v="7"/>
    <n v="11"/>
    <n v="5"/>
    <n v="1"/>
    <n v="1"/>
    <n v="0"/>
    <n v="1"/>
    <n v="1"/>
    <n v="0"/>
    <n v="0"/>
    <s v="Spain"/>
  </r>
  <r>
    <n v="11191"/>
    <x v="18"/>
    <x v="0"/>
    <x v="0"/>
    <n v="41411"/>
    <n v="0"/>
    <n v="0"/>
    <d v="2013-12-07T00:00:00"/>
    <n v="11"/>
    <n v="37"/>
    <n v="32"/>
    <n v="38"/>
    <n v="11"/>
    <n v="3"/>
    <n v="18"/>
    <n v="1"/>
    <n v="2"/>
    <n v="1"/>
    <n v="4"/>
    <n v="6"/>
    <n v="0"/>
    <n v="0"/>
    <n v="0"/>
    <n v="0"/>
    <n v="0"/>
    <n v="0"/>
    <n v="0"/>
    <s v="Spain"/>
  </r>
  <r>
    <n v="6720"/>
    <x v="23"/>
    <x v="3"/>
    <x v="3"/>
    <n v="43795"/>
    <n v="0"/>
    <n v="1"/>
    <d v="2013-10-16T00:00:00"/>
    <n v="11"/>
    <n v="314"/>
    <n v="11"/>
    <n v="53"/>
    <n v="4"/>
    <n v="3"/>
    <n v="107"/>
    <n v="3"/>
    <n v="7"/>
    <n v="3"/>
    <n v="4"/>
    <n v="7"/>
    <n v="0"/>
    <n v="0"/>
    <n v="0"/>
    <n v="1"/>
    <n v="0"/>
    <n v="1"/>
    <n v="0"/>
    <s v="Spain"/>
  </r>
  <r>
    <n v="9262"/>
    <x v="22"/>
    <x v="2"/>
    <x v="3"/>
    <n v="32414"/>
    <n v="0"/>
    <n v="0"/>
    <d v="2013-07-04T00:00:00"/>
    <n v="11"/>
    <n v="20"/>
    <n v="6"/>
    <n v="5"/>
    <n v="0"/>
    <n v="9"/>
    <n v="12"/>
    <n v="1"/>
    <n v="1"/>
    <n v="0"/>
    <n v="3"/>
    <n v="7"/>
    <n v="0"/>
    <n v="0"/>
    <n v="1"/>
    <n v="0"/>
    <n v="0"/>
    <n v="0"/>
    <n v="0"/>
    <s v="Saudi Arabia"/>
  </r>
  <r>
    <n v="3427"/>
    <x v="24"/>
    <x v="1"/>
    <x v="2"/>
    <n v="59821"/>
    <n v="0"/>
    <n v="1"/>
    <d v="2013-04-12T00:00:00"/>
    <n v="11"/>
    <n v="629"/>
    <n v="0"/>
    <n v="70"/>
    <n v="0"/>
    <n v="0"/>
    <n v="35"/>
    <n v="6"/>
    <n v="11"/>
    <n v="2"/>
    <n v="7"/>
    <n v="8"/>
    <n v="0"/>
    <n v="0"/>
    <n v="0"/>
    <n v="0"/>
    <n v="0"/>
    <n v="0"/>
    <n v="0"/>
    <s v="Saudi Arabia"/>
  </r>
  <r>
    <n v="8911"/>
    <x v="4"/>
    <x v="1"/>
    <x v="2"/>
    <n v="56320"/>
    <n v="0"/>
    <n v="1"/>
    <d v="2013-04-08T00:00:00"/>
    <n v="11"/>
    <n v="201"/>
    <n v="53"/>
    <n v="172"/>
    <n v="116"/>
    <n v="77"/>
    <n v="83"/>
    <n v="3"/>
    <n v="5"/>
    <n v="4"/>
    <n v="9"/>
    <n v="4"/>
    <n v="0"/>
    <n v="0"/>
    <n v="0"/>
    <n v="0"/>
    <n v="0"/>
    <n v="0"/>
    <n v="0"/>
    <s v="Spain"/>
  </r>
  <r>
    <n v="2677"/>
    <x v="16"/>
    <x v="0"/>
    <x v="3"/>
    <n v="46097"/>
    <n v="0"/>
    <n v="1"/>
    <d v="2013-03-31T00:00:00"/>
    <n v="11"/>
    <n v="72"/>
    <n v="24"/>
    <n v="68"/>
    <n v="65"/>
    <n v="4"/>
    <n v="8"/>
    <n v="5"/>
    <n v="3"/>
    <n v="1"/>
    <n v="6"/>
    <n v="4"/>
    <n v="0"/>
    <n v="0"/>
    <n v="0"/>
    <n v="0"/>
    <n v="0"/>
    <n v="0"/>
    <n v="0"/>
    <s v="Saudi Arabia"/>
  </r>
  <r>
    <n v="252"/>
    <x v="33"/>
    <x v="1"/>
    <x v="0"/>
    <n v="41003"/>
    <n v="0"/>
    <n v="0"/>
    <d v="2013-03-17T00:00:00"/>
    <n v="11"/>
    <n v="123"/>
    <n v="133"/>
    <n v="142"/>
    <n v="71"/>
    <n v="44"/>
    <n v="88"/>
    <n v="1"/>
    <n v="6"/>
    <n v="2"/>
    <n v="8"/>
    <n v="6"/>
    <n v="0"/>
    <n v="0"/>
    <n v="0"/>
    <n v="0"/>
    <n v="0"/>
    <n v="0"/>
    <n v="0"/>
    <s v="Saudi Arabia"/>
  </r>
  <r>
    <n v="9860"/>
    <x v="6"/>
    <x v="0"/>
    <x v="3"/>
    <n v="44911"/>
    <n v="0"/>
    <n v="1"/>
    <d v="2013-03-15T00:00:00"/>
    <n v="11"/>
    <n v="159"/>
    <n v="0"/>
    <n v="22"/>
    <n v="2"/>
    <n v="1"/>
    <n v="31"/>
    <n v="3"/>
    <n v="4"/>
    <n v="1"/>
    <n v="4"/>
    <n v="7"/>
    <n v="0"/>
    <n v="0"/>
    <n v="0"/>
    <n v="0"/>
    <n v="0"/>
    <n v="0"/>
    <n v="0"/>
    <s v="Spain"/>
  </r>
  <r>
    <n v="3403"/>
    <x v="2"/>
    <x v="1"/>
    <x v="3"/>
    <n v="78952"/>
    <n v="0"/>
    <n v="1"/>
    <d v="2012-09-24T00:00:00"/>
    <n v="11"/>
    <n v="1170"/>
    <n v="19"/>
    <n v="594"/>
    <n v="99"/>
    <n v="76"/>
    <n v="134"/>
    <n v="2"/>
    <n v="2"/>
    <n v="5"/>
    <n v="12"/>
    <n v="6"/>
    <n v="0"/>
    <n v="0"/>
    <n v="0"/>
    <n v="0"/>
    <n v="0"/>
    <n v="0"/>
    <n v="0"/>
    <s v="Spain"/>
  </r>
  <r>
    <n v="10281"/>
    <x v="0"/>
    <x v="0"/>
    <x v="0"/>
    <n v="64713"/>
    <n v="1"/>
    <n v="0"/>
    <d v="2014-02-07T00:00:00"/>
    <n v="11"/>
    <n v="180"/>
    <n v="60"/>
    <n v="241"/>
    <n v="13"/>
    <n v="54"/>
    <n v="54"/>
    <n v="2"/>
    <n v="5"/>
    <n v="5"/>
    <n v="7"/>
    <n v="4"/>
    <n v="0"/>
    <n v="0"/>
    <n v="0"/>
    <n v="0"/>
    <n v="0"/>
    <n v="1"/>
    <n v="0"/>
    <s v="Australia"/>
  </r>
  <r>
    <n v="3769"/>
    <x v="27"/>
    <x v="1"/>
    <x v="3"/>
    <m/>
    <n v="1"/>
    <n v="0"/>
    <d v="2014-03-02T00:00:00"/>
    <n v="17"/>
    <n v="25"/>
    <n v="1"/>
    <n v="13"/>
    <n v="0"/>
    <n v="0"/>
    <n v="3"/>
    <n v="1"/>
    <n v="1"/>
    <n v="0"/>
    <n v="3"/>
    <n v="7"/>
    <n v="0"/>
    <n v="0"/>
    <n v="0"/>
    <n v="0"/>
    <n v="0"/>
    <n v="0"/>
    <n v="0"/>
    <s v="Australia"/>
  </r>
  <r>
    <n v="2552"/>
    <x v="24"/>
    <x v="1"/>
    <x v="1"/>
    <n v="55521"/>
    <n v="1"/>
    <n v="2"/>
    <d v="2013-10-22T00:00:00"/>
    <n v="11"/>
    <n v="416"/>
    <n v="0"/>
    <n v="26"/>
    <n v="0"/>
    <n v="0"/>
    <n v="4"/>
    <n v="9"/>
    <n v="6"/>
    <n v="3"/>
    <n v="6"/>
    <n v="7"/>
    <n v="0"/>
    <n v="0"/>
    <n v="0"/>
    <n v="1"/>
    <n v="0"/>
    <n v="1"/>
    <n v="0"/>
    <s v="Spain"/>
  </r>
  <r>
    <n v="4557"/>
    <x v="0"/>
    <x v="0"/>
    <x v="3"/>
    <n v="22070"/>
    <n v="1"/>
    <n v="0"/>
    <d v="2013-10-04T00:00:00"/>
    <n v="11"/>
    <n v="10"/>
    <n v="7"/>
    <n v="19"/>
    <n v="8"/>
    <n v="2"/>
    <n v="21"/>
    <n v="2"/>
    <n v="2"/>
    <n v="2"/>
    <n v="2"/>
    <n v="6"/>
    <n v="0"/>
    <n v="0"/>
    <n v="0"/>
    <n v="0"/>
    <n v="0"/>
    <n v="0"/>
    <n v="0"/>
    <s v="Saudi Arabia"/>
  </r>
  <r>
    <n v="1183"/>
    <x v="39"/>
    <x v="3"/>
    <x v="2"/>
    <n v="36408"/>
    <n v="1"/>
    <n v="1"/>
    <d v="2013-09-21T00:00:00"/>
    <n v="11"/>
    <n v="9"/>
    <n v="1"/>
    <n v="4"/>
    <n v="3"/>
    <n v="2"/>
    <n v="3"/>
    <n v="1"/>
    <n v="1"/>
    <n v="0"/>
    <n v="2"/>
    <n v="6"/>
    <n v="0"/>
    <n v="0"/>
    <n v="0"/>
    <n v="0"/>
    <n v="0"/>
    <n v="0"/>
    <n v="0"/>
    <s v="Germany"/>
  </r>
  <r>
    <n v="4186"/>
    <x v="47"/>
    <x v="0"/>
    <x v="3"/>
    <n v="34026"/>
    <n v="1"/>
    <n v="1"/>
    <d v="2013-08-05T00:00:00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s v="Canada"/>
  </r>
  <r>
    <n v="1419"/>
    <x v="47"/>
    <x v="0"/>
    <x v="3"/>
    <n v="34026"/>
    <n v="1"/>
    <n v="1"/>
    <d v="2013-08-05T00:00:00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s v="Spain"/>
  </r>
  <r>
    <n v="967"/>
    <x v="15"/>
    <x v="0"/>
    <x v="2"/>
    <n v="46049"/>
    <n v="1"/>
    <n v="1"/>
    <d v="2013-07-21T00:00:00"/>
    <n v="11"/>
    <n v="342"/>
    <n v="9"/>
    <n v="112"/>
    <n v="19"/>
    <n v="14"/>
    <n v="19"/>
    <n v="10"/>
    <n v="5"/>
    <n v="2"/>
    <n v="9"/>
    <n v="7"/>
    <n v="0"/>
    <n v="0"/>
    <n v="0"/>
    <n v="0"/>
    <n v="0"/>
    <n v="1"/>
    <n v="0"/>
    <s v="Spain"/>
  </r>
  <r>
    <n v="1048"/>
    <x v="27"/>
    <x v="3"/>
    <x v="2"/>
    <n v="35641"/>
    <n v="1"/>
    <n v="0"/>
    <d v="2013-07-14T00:00:00"/>
    <n v="11"/>
    <n v="63"/>
    <n v="3"/>
    <n v="67"/>
    <n v="8"/>
    <n v="9"/>
    <n v="28"/>
    <n v="2"/>
    <n v="3"/>
    <n v="1"/>
    <n v="4"/>
    <n v="7"/>
    <n v="0"/>
    <n v="0"/>
    <n v="0"/>
    <n v="0"/>
    <n v="0"/>
    <n v="1"/>
    <n v="0"/>
    <s v="Saudi Arabia"/>
  </r>
  <r>
    <n v="5892"/>
    <x v="37"/>
    <x v="0"/>
    <x v="2"/>
    <n v="34968"/>
    <n v="1"/>
    <n v="0"/>
    <d v="2013-04-10T00:00:00"/>
    <n v="11"/>
    <n v="158"/>
    <n v="6"/>
    <n v="45"/>
    <n v="8"/>
    <n v="2"/>
    <n v="2"/>
    <n v="7"/>
    <n v="3"/>
    <n v="2"/>
    <n v="5"/>
    <n v="7"/>
    <n v="0"/>
    <n v="0"/>
    <n v="0"/>
    <n v="0"/>
    <n v="0"/>
    <n v="0"/>
    <n v="0"/>
    <s v="Saudi Arabia"/>
  </r>
  <r>
    <n v="6606"/>
    <x v="8"/>
    <x v="3"/>
    <x v="2"/>
    <n v="70091"/>
    <n v="1"/>
    <n v="0"/>
    <d v="2013-03-31T00:00:00"/>
    <n v="11"/>
    <n v="964"/>
    <n v="34"/>
    <n v="137"/>
    <n v="15"/>
    <n v="0"/>
    <n v="11"/>
    <n v="2"/>
    <n v="5"/>
    <n v="2"/>
    <n v="10"/>
    <n v="8"/>
    <n v="0"/>
    <n v="0"/>
    <n v="0"/>
    <n v="1"/>
    <n v="0"/>
    <n v="0"/>
    <n v="0"/>
    <s v="Spain"/>
  </r>
  <r>
    <n v="1388"/>
    <x v="17"/>
    <x v="0"/>
    <x v="1"/>
    <n v="33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s v="Australia"/>
  </r>
  <r>
    <n v="979"/>
    <x v="17"/>
    <x v="0"/>
    <x v="1"/>
    <n v="33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s v="Spain"/>
  </r>
  <r>
    <n v="7494"/>
    <x v="47"/>
    <x v="1"/>
    <x v="0"/>
    <n v="42873"/>
    <n v="1"/>
    <n v="1"/>
    <d v="2013-01-21T00:00:00"/>
    <n v="11"/>
    <n v="209"/>
    <n v="0"/>
    <n v="40"/>
    <n v="3"/>
    <n v="2"/>
    <n v="15"/>
    <n v="4"/>
    <n v="6"/>
    <n v="1"/>
    <n v="4"/>
    <n v="8"/>
    <n v="0"/>
    <n v="0"/>
    <n v="0"/>
    <n v="0"/>
    <n v="0"/>
    <n v="0"/>
    <n v="0"/>
    <s v="Canada"/>
  </r>
  <r>
    <n v="10490"/>
    <x v="8"/>
    <x v="1"/>
    <x v="2"/>
    <n v="51039"/>
    <n v="1"/>
    <n v="1"/>
    <d v="2012-12-10T00:00:00"/>
    <n v="11"/>
    <n v="100"/>
    <n v="64"/>
    <n v="79"/>
    <n v="65"/>
    <n v="0"/>
    <n v="109"/>
    <n v="2"/>
    <n v="6"/>
    <n v="2"/>
    <n v="4"/>
    <n v="7"/>
    <n v="0"/>
    <n v="0"/>
    <n v="0"/>
    <n v="0"/>
    <n v="0"/>
    <n v="0"/>
    <n v="0"/>
    <s v="Australia"/>
  </r>
  <r>
    <n v="2715"/>
    <x v="10"/>
    <x v="3"/>
    <x v="0"/>
    <n v="29435"/>
    <n v="1"/>
    <n v="1"/>
    <d v="2012-08-06T00:00:00"/>
    <n v="11"/>
    <n v="70"/>
    <n v="3"/>
    <n v="37"/>
    <n v="4"/>
    <n v="2"/>
    <n v="64"/>
    <n v="4"/>
    <n v="3"/>
    <n v="2"/>
    <n v="2"/>
    <n v="9"/>
    <n v="0"/>
    <n v="0"/>
    <n v="0"/>
    <n v="0"/>
    <n v="0"/>
    <n v="1"/>
    <n v="0"/>
    <s v="Canada"/>
  </r>
  <r>
    <n v="4828"/>
    <x v="3"/>
    <x v="0"/>
    <x v="0"/>
    <n v="79865"/>
    <n v="0"/>
    <n v="1"/>
    <d v="2014-06-18T00:00:00"/>
    <n v="12"/>
    <n v="71"/>
    <n v="99"/>
    <n v="278"/>
    <n v="185"/>
    <n v="121"/>
    <n v="38"/>
    <n v="1"/>
    <n v="5"/>
    <n v="10"/>
    <n v="5"/>
    <n v="1"/>
    <n v="0"/>
    <n v="0"/>
    <n v="0"/>
    <n v="0"/>
    <n v="0"/>
    <n v="0"/>
    <n v="0"/>
    <s v="Saudi Arabia"/>
  </r>
  <r>
    <n v="11176"/>
    <x v="0"/>
    <x v="1"/>
    <x v="3"/>
    <n v="65968"/>
    <n v="0"/>
    <n v="1"/>
    <d v="2014-05-12T00:00:00"/>
    <n v="12"/>
    <n v="376"/>
    <n v="9"/>
    <n v="83"/>
    <n v="19"/>
    <n v="4"/>
    <n v="4"/>
    <n v="2"/>
    <n v="5"/>
    <n v="4"/>
    <n v="7"/>
    <n v="3"/>
    <n v="0"/>
    <n v="0"/>
    <n v="0"/>
    <n v="0"/>
    <n v="0"/>
    <n v="0"/>
    <n v="0"/>
    <s v="Canada"/>
  </r>
  <r>
    <n v="1446"/>
    <x v="16"/>
    <x v="3"/>
    <x v="1"/>
    <n v="86424"/>
    <n v="0"/>
    <n v="0"/>
    <d v="2014-04-05T00:00:00"/>
    <n v="12"/>
    <n v="387"/>
    <n v="68"/>
    <n v="569"/>
    <n v="89"/>
    <n v="45"/>
    <n v="68"/>
    <n v="1"/>
    <n v="6"/>
    <n v="9"/>
    <n v="12"/>
    <n v="1"/>
    <n v="0"/>
    <n v="0"/>
    <n v="0"/>
    <n v="0"/>
    <n v="0"/>
    <n v="0"/>
    <n v="0"/>
    <s v="Saudi Arabia"/>
  </r>
  <r>
    <n v="9699"/>
    <x v="10"/>
    <x v="0"/>
    <x v="0"/>
    <n v="67272"/>
    <n v="0"/>
    <n v="1"/>
    <d v="2013-12-21T00:00:00"/>
    <n v="12"/>
    <n v="357"/>
    <n v="35"/>
    <n v="271"/>
    <n v="28"/>
    <n v="28"/>
    <n v="14"/>
    <n v="3"/>
    <n v="6"/>
    <n v="2"/>
    <n v="12"/>
    <n v="5"/>
    <n v="0"/>
    <n v="0"/>
    <n v="0"/>
    <n v="0"/>
    <n v="0"/>
    <n v="0"/>
    <n v="0"/>
    <s v="Spain"/>
  </r>
  <r>
    <n v="9790"/>
    <x v="35"/>
    <x v="0"/>
    <x v="1"/>
    <n v="78499"/>
    <n v="0"/>
    <n v="0"/>
    <d v="2013-11-23T00:00:00"/>
    <n v="12"/>
    <n v="912"/>
    <n v="72"/>
    <n v="170"/>
    <n v="47"/>
    <n v="36"/>
    <n v="97"/>
    <n v="1"/>
    <n v="11"/>
    <n v="3"/>
    <n v="4"/>
    <n v="4"/>
    <n v="0"/>
    <n v="0"/>
    <n v="0"/>
    <n v="0"/>
    <n v="1"/>
    <n v="1"/>
    <n v="0"/>
    <s v="Canada"/>
  </r>
  <r>
    <n v="2324"/>
    <x v="27"/>
    <x v="0"/>
    <x v="3"/>
    <n v="77044"/>
    <n v="0"/>
    <n v="1"/>
    <d v="2013-10-27T00:00:00"/>
    <n v="12"/>
    <n v="625"/>
    <n v="38"/>
    <n v="242"/>
    <n v="50"/>
    <n v="34"/>
    <n v="76"/>
    <n v="2"/>
    <n v="7"/>
    <n v="11"/>
    <n v="11"/>
    <n v="4"/>
    <n v="0"/>
    <n v="0"/>
    <n v="1"/>
    <n v="0"/>
    <n v="0"/>
    <n v="0"/>
    <n v="0"/>
    <s v="Spain"/>
  </r>
  <r>
    <n v="5080"/>
    <x v="49"/>
    <x v="0"/>
    <x v="1"/>
    <n v="70515"/>
    <n v="0"/>
    <n v="0"/>
    <d v="2013-10-21T00:00:00"/>
    <n v="12"/>
    <n v="420"/>
    <n v="0"/>
    <n v="452"/>
    <n v="182"/>
    <n v="64"/>
    <n v="140"/>
    <n v="1"/>
    <n v="6"/>
    <n v="6"/>
    <n v="4"/>
    <n v="2"/>
    <n v="0"/>
    <n v="0"/>
    <n v="0"/>
    <n v="0"/>
    <n v="0"/>
    <n v="1"/>
    <n v="0"/>
    <s v="Mexico"/>
  </r>
  <r>
    <n v="7849"/>
    <x v="0"/>
    <x v="1"/>
    <x v="2"/>
    <n v="80336"/>
    <n v="0"/>
    <n v="0"/>
    <d v="2013-09-09T00:00:00"/>
    <n v="12"/>
    <n v="209"/>
    <n v="19"/>
    <n v="456"/>
    <n v="160"/>
    <n v="142"/>
    <n v="66"/>
    <n v="1"/>
    <n v="2"/>
    <n v="9"/>
    <n v="13"/>
    <n v="1"/>
    <n v="0"/>
    <n v="0"/>
    <n v="0"/>
    <n v="0"/>
    <n v="0"/>
    <n v="0"/>
    <n v="0"/>
    <s v="Spain"/>
  </r>
  <r>
    <n v="4808"/>
    <x v="16"/>
    <x v="0"/>
    <x v="2"/>
    <n v="15759"/>
    <n v="0"/>
    <n v="0"/>
    <d v="2013-09-05T00:00:00"/>
    <n v="12"/>
    <n v="1"/>
    <n v="2"/>
    <n v="5"/>
    <n v="6"/>
    <n v="0"/>
    <n v="3"/>
    <n v="1"/>
    <n v="1"/>
    <n v="0"/>
    <n v="2"/>
    <n v="7"/>
    <n v="0"/>
    <n v="0"/>
    <n v="0"/>
    <n v="0"/>
    <n v="0"/>
    <n v="0"/>
    <n v="0"/>
    <s v="Spain"/>
  </r>
  <r>
    <n v="10401"/>
    <x v="15"/>
    <x v="2"/>
    <x v="3"/>
    <n v="26326"/>
    <n v="0"/>
    <n v="0"/>
    <d v="2013-09-04T00:00:00"/>
    <n v="12"/>
    <n v="1"/>
    <n v="0"/>
    <n v="5"/>
    <n v="0"/>
    <n v="3"/>
    <n v="9"/>
    <n v="1"/>
    <n v="0"/>
    <n v="0"/>
    <n v="3"/>
    <n v="3"/>
    <n v="0"/>
    <n v="0"/>
    <n v="0"/>
    <n v="0"/>
    <n v="0"/>
    <n v="0"/>
    <n v="1"/>
    <s v="Germany"/>
  </r>
  <r>
    <n v="7793"/>
    <x v="15"/>
    <x v="0"/>
    <x v="3"/>
    <n v="62061"/>
    <n v="0"/>
    <n v="1"/>
    <d v="2013-08-31T00:00:00"/>
    <n v="12"/>
    <n v="641"/>
    <n v="7"/>
    <n v="84"/>
    <n v="0"/>
    <n v="30"/>
    <n v="38"/>
    <n v="3"/>
    <n v="10"/>
    <n v="4"/>
    <n v="7"/>
    <n v="6"/>
    <n v="0"/>
    <n v="0"/>
    <n v="0"/>
    <n v="1"/>
    <n v="0"/>
    <n v="0"/>
    <n v="0"/>
    <s v="Spain"/>
  </r>
  <r>
    <n v="9303"/>
    <x v="15"/>
    <x v="0"/>
    <x v="2"/>
    <n v="5305"/>
    <n v="0"/>
    <n v="1"/>
    <d v="2013-07-30T00:00:00"/>
    <n v="12"/>
    <n v="12"/>
    <n v="4"/>
    <n v="7"/>
    <n v="1"/>
    <n v="3"/>
    <n v="5"/>
    <n v="0"/>
    <n v="1"/>
    <n v="0"/>
    <n v="0"/>
    <n v="13"/>
    <n v="0"/>
    <n v="0"/>
    <n v="0"/>
    <n v="0"/>
    <n v="0"/>
    <n v="0"/>
    <n v="0"/>
    <s v="India"/>
  </r>
  <r>
    <n v="6853"/>
    <x v="31"/>
    <x v="3"/>
    <x v="1"/>
    <n v="75777"/>
    <n v="0"/>
    <n v="0"/>
    <d v="2013-07-04T00:00:00"/>
    <n v="12"/>
    <n v="712"/>
    <n v="26"/>
    <n v="538"/>
    <n v="69"/>
    <n v="13"/>
    <n v="80"/>
    <n v="1"/>
    <n v="3"/>
    <n v="6"/>
    <n v="11"/>
    <n v="1"/>
    <n v="0"/>
    <n v="0"/>
    <n v="0"/>
    <n v="1"/>
    <n v="1"/>
    <n v="1"/>
    <n v="0"/>
    <s v="Australia"/>
  </r>
  <r>
    <n v="7366"/>
    <x v="31"/>
    <x v="3"/>
    <x v="1"/>
    <n v="75777"/>
    <n v="0"/>
    <n v="0"/>
    <d v="2013-07-04T00:00:00"/>
    <n v="12"/>
    <n v="712"/>
    <n v="26"/>
    <n v="538"/>
    <n v="69"/>
    <n v="13"/>
    <n v="80"/>
    <n v="1"/>
    <n v="3"/>
    <n v="6"/>
    <n v="11"/>
    <n v="1"/>
    <n v="0"/>
    <n v="0"/>
    <n v="0"/>
    <n v="1"/>
    <n v="1"/>
    <n v="1"/>
    <n v="0"/>
    <s v="India"/>
  </r>
  <r>
    <n v="9780"/>
    <x v="26"/>
    <x v="3"/>
    <x v="3"/>
    <n v="71499"/>
    <n v="0"/>
    <n v="1"/>
    <d v="2013-06-25T00:00:00"/>
    <n v="12"/>
    <n v="465"/>
    <n v="25"/>
    <n v="132"/>
    <n v="136"/>
    <n v="0"/>
    <n v="37"/>
    <n v="2"/>
    <n v="8"/>
    <n v="3"/>
    <n v="13"/>
    <n v="4"/>
    <n v="0"/>
    <n v="0"/>
    <n v="0"/>
    <n v="0"/>
    <n v="0"/>
    <n v="0"/>
    <n v="0"/>
    <s v="Spain"/>
  </r>
  <r>
    <n v="1379"/>
    <x v="43"/>
    <x v="3"/>
    <x v="3"/>
    <n v="42670"/>
    <n v="0"/>
    <n v="0"/>
    <d v="2013-04-27T00:00:00"/>
    <n v="12"/>
    <n v="154"/>
    <n v="2"/>
    <n v="46"/>
    <n v="20"/>
    <n v="4"/>
    <n v="15"/>
    <n v="1"/>
    <n v="4"/>
    <n v="2"/>
    <n v="4"/>
    <n v="4"/>
    <n v="0"/>
    <n v="0"/>
    <n v="0"/>
    <n v="0"/>
    <n v="0"/>
    <n v="0"/>
    <n v="0"/>
    <s v="Saudi Arabia"/>
  </r>
  <r>
    <n v="8923"/>
    <x v="28"/>
    <x v="0"/>
    <x v="1"/>
    <n v="83917"/>
    <n v="0"/>
    <n v="0"/>
    <d v="2013-04-18T00:00:00"/>
    <n v="12"/>
    <n v="514"/>
    <n v="22"/>
    <n v="732"/>
    <n v="42"/>
    <n v="198"/>
    <n v="79"/>
    <n v="1"/>
    <n v="6"/>
    <n v="7"/>
    <n v="7"/>
    <n v="3"/>
    <n v="0"/>
    <n v="0"/>
    <n v="0"/>
    <n v="0"/>
    <n v="0"/>
    <n v="1"/>
    <n v="0"/>
    <s v="Spain"/>
  </r>
  <r>
    <n v="8707"/>
    <x v="16"/>
    <x v="0"/>
    <x v="2"/>
    <n v="79456"/>
    <n v="0"/>
    <n v="0"/>
    <d v="2012-08-22T00:00:00"/>
    <n v="12"/>
    <n v="565"/>
    <n v="42"/>
    <n v="548"/>
    <n v="64"/>
    <n v="83"/>
    <n v="99"/>
    <n v="1"/>
    <n v="5"/>
    <n v="6"/>
    <n v="4"/>
    <n v="3"/>
    <n v="0"/>
    <n v="0"/>
    <n v="0"/>
    <n v="0"/>
    <n v="0"/>
    <n v="1"/>
    <n v="0"/>
    <s v="Spain"/>
  </r>
  <r>
    <n v="1891"/>
    <x v="37"/>
    <x v="3"/>
    <x v="0"/>
    <n v="78789"/>
    <n v="0"/>
    <n v="0"/>
    <d v="2012-08-08T00:00:00"/>
    <n v="12"/>
    <n v="667"/>
    <n v="50"/>
    <n v="850"/>
    <n v="21"/>
    <n v="83"/>
    <n v="83"/>
    <n v="1"/>
    <n v="4"/>
    <n v="6"/>
    <n v="5"/>
    <n v="2"/>
    <n v="0"/>
    <n v="0"/>
    <n v="0"/>
    <n v="0"/>
    <n v="0"/>
    <n v="1"/>
    <n v="0"/>
    <s v="Spain"/>
  </r>
  <r>
    <n v="92"/>
    <x v="46"/>
    <x v="0"/>
    <x v="6"/>
    <n v="34176"/>
    <n v="1"/>
    <n v="0"/>
    <d v="2014-05-12T00:00:0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s v="Canada"/>
  </r>
  <r>
    <n v="3312"/>
    <x v="46"/>
    <x v="0"/>
    <x v="1"/>
    <n v="34176"/>
    <n v="1"/>
    <n v="0"/>
    <d v="2014-05-12T00:00:0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s v="India"/>
  </r>
  <r>
    <n v="4992"/>
    <x v="17"/>
    <x v="3"/>
    <x v="3"/>
    <n v="17459"/>
    <n v="1"/>
    <n v="0"/>
    <d v="2013-09-19T00:00:00"/>
    <n v="12"/>
    <n v="6"/>
    <n v="4"/>
    <n v="16"/>
    <n v="3"/>
    <n v="10"/>
    <n v="30"/>
    <n v="3"/>
    <n v="3"/>
    <n v="1"/>
    <n v="2"/>
    <n v="7"/>
    <n v="0"/>
    <n v="0"/>
    <n v="0"/>
    <n v="0"/>
    <n v="0"/>
    <n v="1"/>
    <n v="0"/>
    <s v="Spain"/>
  </r>
  <r>
    <n v="7573"/>
    <x v="34"/>
    <x v="1"/>
    <x v="1"/>
    <n v="31626"/>
    <n v="1"/>
    <n v="0"/>
    <d v="2013-05-10T00:00:00"/>
    <n v="12"/>
    <n v="39"/>
    <n v="1"/>
    <n v="9"/>
    <n v="2"/>
    <n v="1"/>
    <n v="34"/>
    <n v="1"/>
    <n v="2"/>
    <n v="1"/>
    <n v="2"/>
    <n v="7"/>
    <n v="0"/>
    <n v="0"/>
    <n v="1"/>
    <n v="0"/>
    <n v="0"/>
    <n v="1"/>
    <n v="0"/>
    <s v="Germany"/>
  </r>
  <r>
    <n v="3547"/>
    <x v="8"/>
    <x v="3"/>
    <x v="3"/>
    <n v="41021"/>
    <n v="1"/>
    <n v="0"/>
    <d v="2012-12-30T00:00:00"/>
    <n v="12"/>
    <n v="14"/>
    <n v="7"/>
    <n v="9"/>
    <n v="6"/>
    <n v="16"/>
    <n v="12"/>
    <n v="2"/>
    <n v="2"/>
    <n v="0"/>
    <n v="3"/>
    <n v="6"/>
    <n v="0"/>
    <n v="0"/>
    <n v="0"/>
    <n v="0"/>
    <n v="0"/>
    <n v="1"/>
    <n v="0"/>
    <s v="Saudi Arabia"/>
  </r>
  <r>
    <n v="6271"/>
    <x v="32"/>
    <x v="1"/>
    <x v="2"/>
    <n v="50870"/>
    <n v="0"/>
    <n v="1"/>
    <d v="2014-06-19T00:00:00"/>
    <n v="13"/>
    <n v="53"/>
    <n v="0"/>
    <n v="8"/>
    <n v="0"/>
    <n v="0"/>
    <n v="2"/>
    <n v="1"/>
    <n v="2"/>
    <n v="0"/>
    <n v="3"/>
    <n v="5"/>
    <n v="0"/>
    <n v="0"/>
    <n v="0"/>
    <n v="0"/>
    <n v="0"/>
    <n v="0"/>
    <n v="0"/>
    <s v="Spain"/>
  </r>
  <r>
    <n v="9635"/>
    <x v="25"/>
    <x v="3"/>
    <x v="2"/>
    <n v="35876"/>
    <n v="0"/>
    <n v="0"/>
    <d v="2014-04-20T00:00:00"/>
    <n v="13"/>
    <n v="66"/>
    <n v="2"/>
    <n v="40"/>
    <n v="4"/>
    <n v="3"/>
    <n v="14"/>
    <n v="1"/>
    <n v="3"/>
    <n v="1"/>
    <n v="3"/>
    <n v="6"/>
    <n v="0"/>
    <n v="0"/>
    <n v="0"/>
    <n v="0"/>
    <n v="0"/>
    <n v="0"/>
    <n v="0"/>
    <s v="Spain"/>
  </r>
  <r>
    <n v="9727"/>
    <x v="35"/>
    <x v="0"/>
    <x v="2"/>
    <n v="23539"/>
    <n v="0"/>
    <n v="0"/>
    <d v="2014-02-28T00:00:00"/>
    <n v="13"/>
    <n v="4"/>
    <n v="24"/>
    <n v="11"/>
    <n v="16"/>
    <n v="1"/>
    <n v="25"/>
    <n v="1"/>
    <n v="2"/>
    <n v="0"/>
    <n v="4"/>
    <n v="6"/>
    <n v="0"/>
    <n v="0"/>
    <n v="0"/>
    <n v="0"/>
    <n v="0"/>
    <n v="0"/>
    <n v="0"/>
    <s v="Canada"/>
  </r>
  <r>
    <n v="10681"/>
    <x v="0"/>
    <x v="2"/>
    <x v="2"/>
    <n v="62466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s v="Spain"/>
  </r>
  <r>
    <n v="5156"/>
    <x v="0"/>
    <x v="2"/>
    <x v="2"/>
    <n v="62466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s v="Spain"/>
  </r>
  <r>
    <n v="8164"/>
    <x v="34"/>
    <x v="1"/>
    <x v="2"/>
    <n v="82170"/>
    <n v="0"/>
    <n v="0"/>
    <d v="2013-11-25T00:00:00"/>
    <n v="13"/>
    <n v="1023"/>
    <n v="93"/>
    <n v="651"/>
    <n v="49"/>
    <n v="55"/>
    <n v="37"/>
    <n v="1"/>
    <n v="5"/>
    <n v="6"/>
    <n v="7"/>
    <n v="2"/>
    <n v="0"/>
    <n v="0"/>
    <n v="0"/>
    <n v="0"/>
    <n v="0"/>
    <n v="0"/>
    <n v="0"/>
    <s v="Saudi Arabia"/>
  </r>
  <r>
    <n v="5626"/>
    <x v="30"/>
    <x v="1"/>
    <x v="1"/>
    <n v="61798"/>
    <n v="0"/>
    <n v="0"/>
    <d v="2013-11-23T00:00:00"/>
    <n v="13"/>
    <n v="338"/>
    <n v="4"/>
    <n v="89"/>
    <n v="11"/>
    <n v="8"/>
    <n v="13"/>
    <n v="1"/>
    <n v="4"/>
    <n v="2"/>
    <n v="9"/>
    <n v="4"/>
    <n v="0"/>
    <n v="0"/>
    <n v="0"/>
    <n v="0"/>
    <n v="0"/>
    <n v="0"/>
    <n v="0"/>
    <s v="Spain"/>
  </r>
  <r>
    <n v="6406"/>
    <x v="46"/>
    <x v="3"/>
    <x v="2"/>
    <n v="78285"/>
    <n v="0"/>
    <n v="0"/>
    <d v="2013-10-28T00:00:00"/>
    <n v="13"/>
    <n v="647"/>
    <n v="107"/>
    <n v="391"/>
    <n v="175"/>
    <n v="67"/>
    <n v="40"/>
    <n v="1"/>
    <n v="6"/>
    <n v="4"/>
    <n v="10"/>
    <n v="3"/>
    <n v="0"/>
    <n v="0"/>
    <n v="0"/>
    <n v="0"/>
    <n v="0"/>
    <n v="0"/>
    <n v="0"/>
    <s v="Germany"/>
  </r>
  <r>
    <n v="7002"/>
    <x v="24"/>
    <x v="0"/>
    <x v="1"/>
    <n v="62535"/>
    <n v="0"/>
    <n v="1"/>
    <d v="2013-10-03T00:00:00"/>
    <n v="13"/>
    <n v="163"/>
    <n v="48"/>
    <n v="90"/>
    <n v="0"/>
    <n v="45"/>
    <n v="52"/>
    <n v="1"/>
    <n v="3"/>
    <n v="2"/>
    <n v="8"/>
    <n v="3"/>
    <n v="0"/>
    <n v="0"/>
    <n v="0"/>
    <n v="0"/>
    <n v="0"/>
    <n v="0"/>
    <n v="0"/>
    <s v="Spain"/>
  </r>
  <r>
    <n v="6116"/>
    <x v="23"/>
    <x v="2"/>
    <x v="2"/>
    <n v="48985"/>
    <n v="0"/>
    <n v="1"/>
    <d v="2013-07-05T00:00:00"/>
    <n v="13"/>
    <n v="19"/>
    <n v="13"/>
    <n v="18"/>
    <n v="10"/>
    <n v="7"/>
    <n v="8"/>
    <n v="1"/>
    <n v="1"/>
    <n v="1"/>
    <n v="3"/>
    <n v="3"/>
    <n v="0"/>
    <n v="0"/>
    <n v="0"/>
    <n v="0"/>
    <n v="0"/>
    <n v="0"/>
    <n v="0"/>
    <s v="Spain"/>
  </r>
  <r>
    <n v="291"/>
    <x v="0"/>
    <x v="0"/>
    <x v="2"/>
    <n v="72940"/>
    <n v="0"/>
    <n v="0"/>
    <d v="2013-06-19T00:00:00"/>
    <n v="13"/>
    <n v="182"/>
    <n v="74"/>
    <n v="298"/>
    <n v="162"/>
    <n v="149"/>
    <n v="116"/>
    <n v="1"/>
    <n v="3"/>
    <n v="3"/>
    <n v="6"/>
    <n v="1"/>
    <n v="0"/>
    <n v="0"/>
    <n v="0"/>
    <n v="0"/>
    <n v="0"/>
    <n v="0"/>
    <n v="0"/>
    <s v="Saudi Arabia"/>
  </r>
  <r>
    <n v="4931"/>
    <x v="14"/>
    <x v="0"/>
    <x v="3"/>
    <n v="157146"/>
    <n v="0"/>
    <n v="0"/>
    <d v="2013-04-29T00:00:00"/>
    <n v="13"/>
    <n v="1"/>
    <n v="0"/>
    <n v="1725"/>
    <n v="2"/>
    <n v="1"/>
    <n v="1"/>
    <n v="0"/>
    <n v="0"/>
    <n v="28"/>
    <n v="0"/>
    <n v="1"/>
    <n v="0"/>
    <n v="0"/>
    <n v="0"/>
    <n v="0"/>
    <n v="0"/>
    <n v="0"/>
    <n v="0"/>
    <s v="Saudi Arabia"/>
  </r>
  <r>
    <n v="1650"/>
    <x v="9"/>
    <x v="3"/>
    <x v="2"/>
    <n v="81843"/>
    <n v="0"/>
    <n v="0"/>
    <d v="2013-04-22T00:00:00"/>
    <n v="13"/>
    <n v="779"/>
    <n v="86"/>
    <n v="537"/>
    <n v="34"/>
    <n v="69"/>
    <n v="138"/>
    <n v="1"/>
    <n v="5"/>
    <n v="9"/>
    <n v="12"/>
    <n v="3"/>
    <n v="0"/>
    <n v="0"/>
    <n v="0"/>
    <n v="0"/>
    <n v="0"/>
    <n v="0"/>
    <n v="0"/>
    <s v="Spain"/>
  </r>
  <r>
    <n v="5302"/>
    <x v="18"/>
    <x v="0"/>
    <x v="3"/>
    <n v="78394"/>
    <n v="0"/>
    <n v="0"/>
    <d v="2013-02-15T00:00:00"/>
    <n v="13"/>
    <n v="298"/>
    <n v="27"/>
    <n v="697"/>
    <n v="216"/>
    <n v="24"/>
    <n v="166"/>
    <n v="1"/>
    <n v="4"/>
    <n v="6"/>
    <n v="5"/>
    <n v="2"/>
    <n v="0"/>
    <n v="0"/>
    <n v="0"/>
    <n v="0"/>
    <n v="0"/>
    <n v="1"/>
    <n v="0"/>
    <s v="Spain"/>
  </r>
  <r>
    <n v="3698"/>
    <x v="25"/>
    <x v="0"/>
    <x v="3"/>
    <n v="78687"/>
    <n v="0"/>
    <n v="0"/>
    <d v="2012-08-09T00:00:00"/>
    <n v="13"/>
    <n v="817"/>
    <n v="185"/>
    <n v="687"/>
    <n v="145"/>
    <n v="55"/>
    <n v="241"/>
    <n v="1"/>
    <n v="4"/>
    <n v="6"/>
    <n v="8"/>
    <n v="2"/>
    <n v="0"/>
    <n v="0"/>
    <n v="0"/>
    <n v="0"/>
    <n v="1"/>
    <n v="1"/>
    <n v="0"/>
    <s v="Spain"/>
  </r>
  <r>
    <n v="6205"/>
    <x v="4"/>
    <x v="3"/>
    <x v="1"/>
    <n v="32557"/>
    <n v="1"/>
    <n v="0"/>
    <d v="2014-02-24T00:00:00"/>
    <n v="13"/>
    <n v="34"/>
    <n v="3"/>
    <n v="29"/>
    <n v="0"/>
    <n v="4"/>
    <n v="10"/>
    <n v="3"/>
    <n v="2"/>
    <n v="1"/>
    <n v="3"/>
    <n v="5"/>
    <n v="0"/>
    <n v="0"/>
    <n v="0"/>
    <n v="0"/>
    <n v="0"/>
    <n v="1"/>
    <n v="0"/>
    <s v="Canada"/>
  </r>
  <r>
    <n v="3050"/>
    <x v="10"/>
    <x v="0"/>
    <x v="2"/>
    <n v="54198"/>
    <n v="1"/>
    <n v="1"/>
    <d v="2013-12-17T00:00:00"/>
    <n v="13"/>
    <n v="185"/>
    <n v="0"/>
    <n v="28"/>
    <n v="3"/>
    <n v="2"/>
    <n v="17"/>
    <n v="6"/>
    <n v="3"/>
    <n v="1"/>
    <n v="6"/>
    <n v="4"/>
    <n v="0"/>
    <n v="0"/>
    <n v="0"/>
    <n v="0"/>
    <n v="0"/>
    <n v="0"/>
    <n v="0"/>
    <s v="Spain"/>
  </r>
  <r>
    <n v="7600"/>
    <x v="43"/>
    <x v="4"/>
    <x v="1"/>
    <n v="15253"/>
    <n v="1"/>
    <n v="0"/>
    <d v="2013-10-28T00:00:00"/>
    <n v="13"/>
    <n v="1"/>
    <n v="3"/>
    <n v="3"/>
    <n v="8"/>
    <n v="1"/>
    <n v="13"/>
    <n v="2"/>
    <n v="1"/>
    <n v="0"/>
    <n v="3"/>
    <n v="7"/>
    <n v="0"/>
    <n v="0"/>
    <n v="0"/>
    <n v="0"/>
    <n v="0"/>
    <n v="0"/>
    <n v="0"/>
    <s v="Canada"/>
  </r>
  <r>
    <n v="8234"/>
    <x v="28"/>
    <x v="4"/>
    <x v="3"/>
    <n v="27190"/>
    <n v="1"/>
    <n v="0"/>
    <d v="2013-08-15T00:00:00"/>
    <n v="13"/>
    <n v="1"/>
    <n v="6"/>
    <n v="7"/>
    <n v="0"/>
    <n v="1"/>
    <n v="3"/>
    <n v="1"/>
    <n v="1"/>
    <n v="0"/>
    <n v="2"/>
    <n v="8"/>
    <n v="0"/>
    <n v="0"/>
    <n v="1"/>
    <n v="0"/>
    <n v="0"/>
    <n v="1"/>
    <n v="0"/>
    <s v="Spain"/>
  </r>
  <r>
    <n v="8779"/>
    <x v="42"/>
    <x v="2"/>
    <x v="2"/>
    <n v="36145"/>
    <n v="1"/>
    <n v="0"/>
    <d v="2013-06-16T00:00:00"/>
    <n v="13"/>
    <n v="56"/>
    <n v="4"/>
    <n v="76"/>
    <n v="17"/>
    <n v="1"/>
    <n v="18"/>
    <n v="4"/>
    <n v="4"/>
    <n v="1"/>
    <n v="3"/>
    <n v="9"/>
    <n v="0"/>
    <n v="0"/>
    <n v="1"/>
    <n v="0"/>
    <n v="0"/>
    <n v="1"/>
    <n v="0"/>
    <s v="USA"/>
  </r>
  <r>
    <n v="9701"/>
    <x v="46"/>
    <x v="0"/>
    <x v="3"/>
    <n v="41883"/>
    <n v="1"/>
    <n v="0"/>
    <d v="2013-03-19T00:00:00"/>
    <n v="13"/>
    <n v="32"/>
    <n v="34"/>
    <n v="41"/>
    <n v="73"/>
    <n v="16"/>
    <n v="116"/>
    <n v="3"/>
    <n v="4"/>
    <n v="2"/>
    <n v="3"/>
    <n v="7"/>
    <n v="0"/>
    <n v="0"/>
    <n v="0"/>
    <n v="0"/>
    <n v="0"/>
    <n v="0"/>
    <n v="0"/>
    <s v="Canada"/>
  </r>
  <r>
    <n v="6431"/>
    <x v="30"/>
    <x v="1"/>
    <x v="2"/>
    <n v="45759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s v="India"/>
  </r>
  <r>
    <n v="10789"/>
    <x v="30"/>
    <x v="1"/>
    <x v="2"/>
    <n v="45759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s v="Spain"/>
  </r>
  <r>
    <n v="4459"/>
    <x v="12"/>
    <x v="0"/>
    <x v="1"/>
    <n v="30279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s v="Spain"/>
  </r>
  <r>
    <n v="10642"/>
    <x v="12"/>
    <x v="0"/>
    <x v="1"/>
    <n v="30279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s v="Spain"/>
  </r>
  <r>
    <n v="9213"/>
    <x v="0"/>
    <x v="0"/>
    <x v="4"/>
    <n v="31880"/>
    <n v="1"/>
    <n v="0"/>
    <d v="2012-10-31T00:00:00"/>
    <n v="13"/>
    <n v="4"/>
    <n v="1"/>
    <n v="5"/>
    <n v="2"/>
    <n v="0"/>
    <n v="3"/>
    <n v="1"/>
    <n v="1"/>
    <n v="0"/>
    <n v="2"/>
    <n v="8"/>
    <n v="0"/>
    <n v="0"/>
    <n v="0"/>
    <n v="0"/>
    <n v="0"/>
    <n v="0"/>
    <n v="0"/>
    <s v="Spain"/>
  </r>
  <r>
    <n v="3678"/>
    <x v="28"/>
    <x v="0"/>
    <x v="4"/>
    <n v="60208"/>
    <n v="1"/>
    <n v="1"/>
    <d v="2012-10-07T00:00:00"/>
    <n v="13"/>
    <n v="488"/>
    <n v="23"/>
    <n v="71"/>
    <n v="15"/>
    <n v="0"/>
    <n v="59"/>
    <n v="11"/>
    <n v="8"/>
    <n v="3"/>
    <n v="7"/>
    <n v="7"/>
    <n v="0"/>
    <n v="0"/>
    <n v="0"/>
    <n v="1"/>
    <n v="0"/>
    <n v="1"/>
    <n v="0"/>
    <s v="Spain"/>
  </r>
  <r>
    <n v="4390"/>
    <x v="3"/>
    <x v="0"/>
    <x v="3"/>
    <n v="75315"/>
    <n v="0"/>
    <n v="1"/>
    <d v="2014-04-15T00:00:00"/>
    <n v="14"/>
    <n v="459"/>
    <n v="15"/>
    <n v="171"/>
    <n v="142"/>
    <n v="23"/>
    <n v="31"/>
    <n v="2"/>
    <n v="5"/>
    <n v="4"/>
    <n v="12"/>
    <n v="2"/>
    <n v="0"/>
    <n v="0"/>
    <n v="0"/>
    <n v="0"/>
    <n v="0"/>
    <n v="0"/>
    <n v="0"/>
    <s v="Saudi Arabia"/>
  </r>
  <r>
    <n v="9362"/>
    <x v="11"/>
    <x v="0"/>
    <x v="1"/>
    <n v="69263"/>
    <n v="0"/>
    <n v="1"/>
    <d v="2014-03-05T00:00:00"/>
    <n v="14"/>
    <n v="492"/>
    <n v="5"/>
    <n v="32"/>
    <n v="13"/>
    <n v="5"/>
    <n v="21"/>
    <n v="1"/>
    <n v="9"/>
    <n v="1"/>
    <n v="7"/>
    <n v="6"/>
    <n v="0"/>
    <n v="0"/>
    <n v="0"/>
    <n v="1"/>
    <n v="0"/>
    <n v="0"/>
    <n v="0"/>
    <s v="Canada"/>
  </r>
  <r>
    <n v="1577"/>
    <x v="41"/>
    <x v="0"/>
    <x v="2"/>
    <n v="78569"/>
    <n v="0"/>
    <n v="0"/>
    <d v="2014-02-19T00:00:00"/>
    <n v="14"/>
    <n v="558"/>
    <n v="79"/>
    <n v="622"/>
    <n v="207"/>
    <n v="175"/>
    <n v="95"/>
    <n v="1"/>
    <n v="4"/>
    <n v="6"/>
    <n v="4"/>
    <n v="1"/>
    <n v="0"/>
    <n v="0"/>
    <n v="0"/>
    <n v="0"/>
    <n v="1"/>
    <n v="1"/>
    <n v="0"/>
    <s v="Spain"/>
  </r>
  <r>
    <n v="4609"/>
    <x v="10"/>
    <x v="1"/>
    <x v="2"/>
    <n v="57705"/>
    <n v="0"/>
    <n v="1"/>
    <d v="2014-01-11T00:00:00"/>
    <n v="14"/>
    <n v="383"/>
    <n v="0"/>
    <n v="53"/>
    <n v="6"/>
    <n v="4"/>
    <n v="40"/>
    <n v="3"/>
    <n v="8"/>
    <n v="1"/>
    <n v="6"/>
    <n v="6"/>
    <n v="0"/>
    <n v="0"/>
    <n v="0"/>
    <n v="0"/>
    <n v="0"/>
    <n v="0"/>
    <n v="0"/>
    <s v="Spain"/>
  </r>
  <r>
    <n v="7143"/>
    <x v="24"/>
    <x v="2"/>
    <x v="3"/>
    <n v="74805"/>
    <n v="0"/>
    <n v="1"/>
    <d v="2013-11-06T00:00:00"/>
    <n v="14"/>
    <n v="209"/>
    <n v="162"/>
    <n v="209"/>
    <n v="41"/>
    <n v="162"/>
    <n v="37"/>
    <n v="5"/>
    <n v="4"/>
    <n v="7"/>
    <n v="10"/>
    <n v="2"/>
    <n v="0"/>
    <n v="0"/>
    <n v="0"/>
    <n v="0"/>
    <n v="0"/>
    <n v="0"/>
    <n v="0"/>
    <s v="Spain"/>
  </r>
  <r>
    <n v="1729"/>
    <x v="1"/>
    <x v="1"/>
    <x v="3"/>
    <n v="66426"/>
    <n v="0"/>
    <n v="1"/>
    <d v="2013-10-02T00:00:00"/>
    <n v="14"/>
    <n v="1043"/>
    <n v="24"/>
    <n v="97"/>
    <n v="32"/>
    <n v="24"/>
    <n v="157"/>
    <n v="2"/>
    <n v="3"/>
    <n v="5"/>
    <n v="10"/>
    <n v="6"/>
    <n v="0"/>
    <n v="0"/>
    <n v="0"/>
    <n v="0"/>
    <n v="0"/>
    <n v="0"/>
    <n v="0"/>
    <s v="Spain"/>
  </r>
  <r>
    <n v="10664"/>
    <x v="39"/>
    <x v="3"/>
    <x v="4"/>
    <n v="51529"/>
    <n v="0"/>
    <n v="1"/>
    <d v="2013-09-07T00:00:00"/>
    <n v="14"/>
    <n v="400"/>
    <n v="4"/>
    <n v="35"/>
    <n v="6"/>
    <n v="0"/>
    <n v="22"/>
    <n v="2"/>
    <n v="9"/>
    <n v="1"/>
    <n v="5"/>
    <n v="8"/>
    <n v="0"/>
    <n v="0"/>
    <n v="0"/>
    <n v="0"/>
    <n v="0"/>
    <n v="0"/>
    <n v="0"/>
    <s v="Spain"/>
  </r>
  <r>
    <n v="5029"/>
    <x v="41"/>
    <x v="0"/>
    <x v="2"/>
    <n v="18100"/>
    <n v="0"/>
    <n v="0"/>
    <d v="2013-08-06T00:00:00"/>
    <n v="14"/>
    <n v="3"/>
    <n v="1"/>
    <n v="2"/>
    <n v="4"/>
    <n v="3"/>
    <n v="1"/>
    <n v="1"/>
    <n v="0"/>
    <n v="0"/>
    <n v="3"/>
    <n v="5"/>
    <n v="0"/>
    <n v="0"/>
    <n v="0"/>
    <n v="0"/>
    <n v="0"/>
    <n v="0"/>
    <n v="0"/>
    <s v="Spain"/>
  </r>
  <r>
    <n v="10507"/>
    <x v="14"/>
    <x v="2"/>
    <x v="0"/>
    <n v="59601"/>
    <n v="0"/>
    <n v="1"/>
    <d v="2013-07-25T00:00:00"/>
    <n v="14"/>
    <n v="691"/>
    <n v="7"/>
    <n v="69"/>
    <n v="0"/>
    <n v="7"/>
    <n v="23"/>
    <n v="4"/>
    <n v="2"/>
    <n v="2"/>
    <n v="7"/>
    <n v="8"/>
    <n v="0"/>
    <n v="0"/>
    <n v="0"/>
    <n v="1"/>
    <n v="0"/>
    <n v="0"/>
    <n v="0"/>
    <s v="USA"/>
  </r>
  <r>
    <n v="3865"/>
    <x v="14"/>
    <x v="2"/>
    <x v="3"/>
    <n v="20981"/>
    <n v="0"/>
    <n v="0"/>
    <d v="2013-04-30T00:00:00"/>
    <n v="14"/>
    <n v="2"/>
    <n v="12"/>
    <n v="10"/>
    <n v="6"/>
    <n v="13"/>
    <n v="30"/>
    <n v="1"/>
    <n v="3"/>
    <n v="1"/>
    <n v="2"/>
    <n v="8"/>
    <n v="0"/>
    <n v="0"/>
    <n v="0"/>
    <n v="0"/>
    <n v="0"/>
    <n v="1"/>
    <n v="0"/>
    <s v="Canada"/>
  </r>
  <r>
    <n v="6982"/>
    <x v="15"/>
    <x v="0"/>
    <x v="2"/>
    <n v="74068"/>
    <n v="0"/>
    <n v="0"/>
    <d v="2013-03-19T00:00:00"/>
    <n v="14"/>
    <n v="783"/>
    <n v="30"/>
    <n v="537"/>
    <n v="140"/>
    <n v="76"/>
    <n v="15"/>
    <n v="1"/>
    <n v="4"/>
    <n v="10"/>
    <n v="9"/>
    <n v="2"/>
    <n v="0"/>
    <n v="0"/>
    <n v="0"/>
    <n v="0"/>
    <n v="0"/>
    <n v="0"/>
    <n v="0"/>
    <s v="India"/>
  </r>
  <r>
    <n v="7042"/>
    <x v="25"/>
    <x v="0"/>
    <x v="2"/>
    <n v="36790"/>
    <n v="0"/>
    <n v="0"/>
    <d v="2013-03-01T00:00:00"/>
    <n v="14"/>
    <n v="3"/>
    <n v="3"/>
    <n v="14"/>
    <n v="15"/>
    <n v="21"/>
    <n v="10"/>
    <n v="1"/>
    <n v="2"/>
    <n v="1"/>
    <n v="2"/>
    <n v="9"/>
    <n v="0"/>
    <n v="0"/>
    <n v="0"/>
    <n v="0"/>
    <n v="0"/>
    <n v="1"/>
    <n v="0"/>
    <s v="Spain"/>
  </r>
  <r>
    <n v="6878"/>
    <x v="3"/>
    <x v="0"/>
    <x v="4"/>
    <n v="27421"/>
    <n v="0"/>
    <n v="0"/>
    <d v="2012-12-12T00:00:00"/>
    <n v="14"/>
    <n v="43"/>
    <n v="12"/>
    <n v="96"/>
    <n v="78"/>
    <n v="40"/>
    <n v="55"/>
    <n v="3"/>
    <n v="4"/>
    <n v="1"/>
    <n v="6"/>
    <n v="7"/>
    <n v="0"/>
    <n v="0"/>
    <n v="0"/>
    <n v="0"/>
    <n v="0"/>
    <n v="0"/>
    <n v="0"/>
    <s v="Spain"/>
  </r>
  <r>
    <n v="5031"/>
    <x v="19"/>
    <x v="0"/>
    <x v="3"/>
    <n v="83145"/>
    <n v="0"/>
    <n v="0"/>
    <d v="2012-09-22T00:00:00"/>
    <n v="14"/>
    <n v="777"/>
    <n v="35"/>
    <n v="731"/>
    <n v="39"/>
    <n v="137"/>
    <n v="114"/>
    <n v="1"/>
    <n v="5"/>
    <n v="9"/>
    <n v="11"/>
    <n v="2"/>
    <n v="0"/>
    <n v="0"/>
    <n v="0"/>
    <n v="0"/>
    <n v="1"/>
    <n v="1"/>
    <n v="0"/>
    <s v="Spain"/>
  </r>
  <r>
    <n v="1970"/>
    <x v="23"/>
    <x v="3"/>
    <x v="3"/>
    <n v="34053"/>
    <n v="0"/>
    <n v="1"/>
    <d v="2012-09-10T00:00:00"/>
    <n v="14"/>
    <n v="63"/>
    <n v="0"/>
    <n v="21"/>
    <n v="7"/>
    <n v="0"/>
    <n v="12"/>
    <n v="1"/>
    <n v="3"/>
    <n v="0"/>
    <n v="3"/>
    <n v="8"/>
    <n v="0"/>
    <n v="0"/>
    <n v="0"/>
    <n v="0"/>
    <n v="0"/>
    <n v="0"/>
    <n v="0"/>
    <s v="Spain"/>
  </r>
  <r>
    <n v="5929"/>
    <x v="28"/>
    <x v="1"/>
    <x v="2"/>
    <n v="37401"/>
    <n v="1"/>
    <n v="0"/>
    <d v="2014-05-06T00:00:0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s v="Spain"/>
  </r>
  <r>
    <n v="10795"/>
    <x v="28"/>
    <x v="1"/>
    <x v="2"/>
    <n v="37401"/>
    <n v="1"/>
    <n v="0"/>
    <d v="2014-05-06T00:00:0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s v="India"/>
  </r>
  <r>
    <n v="9668"/>
    <x v="26"/>
    <x v="0"/>
    <x v="2"/>
    <n v="18793"/>
    <n v="1"/>
    <n v="0"/>
    <d v="2013-01-12T00:00:00"/>
    <n v="14"/>
    <n v="4"/>
    <n v="16"/>
    <n v="20"/>
    <n v="0"/>
    <n v="17"/>
    <n v="20"/>
    <n v="3"/>
    <n v="2"/>
    <n v="0"/>
    <n v="4"/>
    <n v="8"/>
    <n v="0"/>
    <n v="0"/>
    <n v="0"/>
    <n v="0"/>
    <n v="0"/>
    <n v="0"/>
    <n v="0"/>
    <s v="Saudi Arabia"/>
  </r>
  <r>
    <n v="4099"/>
    <x v="27"/>
    <x v="0"/>
    <x v="2"/>
    <n v="30675"/>
    <n v="1"/>
    <n v="0"/>
    <d v="2012-11-12T00:00:00"/>
    <n v="14"/>
    <n v="10"/>
    <n v="2"/>
    <n v="16"/>
    <n v="11"/>
    <n v="2"/>
    <n v="21"/>
    <n v="1"/>
    <n v="1"/>
    <n v="0"/>
    <n v="3"/>
    <n v="8"/>
    <n v="0"/>
    <n v="0"/>
    <n v="0"/>
    <n v="0"/>
    <n v="0"/>
    <n v="0"/>
    <n v="0"/>
    <s v="Spain"/>
  </r>
  <r>
    <n v="5231"/>
    <x v="19"/>
    <x v="2"/>
    <x v="2"/>
    <n v="45894"/>
    <n v="0"/>
    <n v="2"/>
    <d v="2014-02-27T00:00:00"/>
    <n v="15"/>
    <n v="27"/>
    <n v="2"/>
    <n v="7"/>
    <n v="0"/>
    <n v="2"/>
    <n v="13"/>
    <n v="1"/>
    <n v="1"/>
    <n v="0"/>
    <n v="3"/>
    <n v="5"/>
    <n v="0"/>
    <n v="0"/>
    <n v="0"/>
    <n v="0"/>
    <n v="0"/>
    <n v="0"/>
    <n v="0"/>
    <s v="Spain"/>
  </r>
  <r>
    <n v="1307"/>
    <x v="34"/>
    <x v="0"/>
    <x v="0"/>
    <n v="41986"/>
    <n v="0"/>
    <n v="1"/>
    <d v="2014-02-09T00:00:00"/>
    <n v="15"/>
    <n v="27"/>
    <n v="5"/>
    <n v="8"/>
    <n v="8"/>
    <n v="3"/>
    <n v="12"/>
    <n v="3"/>
    <n v="3"/>
    <n v="0"/>
    <n v="4"/>
    <n v="4"/>
    <n v="0"/>
    <n v="0"/>
    <n v="0"/>
    <n v="0"/>
    <n v="0"/>
    <n v="0"/>
    <n v="0"/>
    <s v="Spain"/>
  </r>
  <r>
    <n v="10609"/>
    <x v="29"/>
    <x v="1"/>
    <x v="2"/>
    <n v="42769"/>
    <n v="0"/>
    <n v="1"/>
    <d v="2013-10-12T00:00:00"/>
    <n v="15"/>
    <n v="71"/>
    <n v="0"/>
    <n v="13"/>
    <n v="3"/>
    <n v="1"/>
    <n v="0"/>
    <n v="2"/>
    <n v="1"/>
    <n v="1"/>
    <n v="4"/>
    <n v="4"/>
    <n v="0"/>
    <n v="0"/>
    <n v="0"/>
    <n v="0"/>
    <n v="0"/>
    <n v="0"/>
    <n v="0"/>
    <s v="Canada"/>
  </r>
  <r>
    <n v="5782"/>
    <x v="31"/>
    <x v="2"/>
    <x v="3"/>
    <n v="58582"/>
    <n v="0"/>
    <n v="1"/>
    <d v="2013-09-28T00:00:00"/>
    <n v="15"/>
    <n v="402"/>
    <n v="35"/>
    <n v="106"/>
    <n v="101"/>
    <n v="77"/>
    <n v="42"/>
    <n v="2"/>
    <n v="9"/>
    <n v="2"/>
    <n v="9"/>
    <n v="5"/>
    <n v="0"/>
    <n v="0"/>
    <n v="0"/>
    <n v="1"/>
    <n v="0"/>
    <n v="0"/>
    <n v="0"/>
    <s v="Spain"/>
  </r>
  <r>
    <n v="9493"/>
    <x v="37"/>
    <x v="1"/>
    <x v="1"/>
    <n v="76412"/>
    <n v="0"/>
    <n v="0"/>
    <d v="2013-05-05T00:00:00"/>
    <n v="15"/>
    <n v="840"/>
    <n v="53"/>
    <n v="804"/>
    <n v="23"/>
    <n v="71"/>
    <n v="17"/>
    <n v="1"/>
    <n v="5"/>
    <n v="4"/>
    <n v="8"/>
    <n v="3"/>
    <n v="1"/>
    <n v="0"/>
    <n v="0"/>
    <n v="0"/>
    <n v="1"/>
    <n v="1"/>
    <n v="0"/>
    <s v="Canada"/>
  </r>
  <r>
    <n v="2253"/>
    <x v="2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Spain"/>
  </r>
  <r>
    <n v="2326"/>
    <x v="2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Spain"/>
  </r>
  <r>
    <n v="1876"/>
    <x v="2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India"/>
  </r>
  <r>
    <n v="3766"/>
    <x v="6"/>
    <x v="3"/>
    <x v="4"/>
    <n v="33051"/>
    <n v="0"/>
    <n v="0"/>
    <d v="2012-08-16T00:00:00"/>
    <n v="15"/>
    <n v="100"/>
    <n v="71"/>
    <n v="243"/>
    <n v="108"/>
    <n v="94"/>
    <n v="219"/>
    <n v="3"/>
    <n v="9"/>
    <n v="1"/>
    <n v="8"/>
    <n v="9"/>
    <n v="0"/>
    <n v="0"/>
    <n v="0"/>
    <n v="0"/>
    <n v="0"/>
    <n v="1"/>
    <n v="0"/>
    <s v="Spain"/>
  </r>
  <r>
    <n v="5726"/>
    <x v="25"/>
    <x v="3"/>
    <x v="1"/>
    <n v="31788"/>
    <n v="1"/>
    <n v="0"/>
    <d v="2014-03-20T00:00:00"/>
    <n v="15"/>
    <n v="16"/>
    <n v="7"/>
    <n v="23"/>
    <n v="0"/>
    <n v="8"/>
    <n v="6"/>
    <n v="3"/>
    <n v="3"/>
    <n v="0"/>
    <n v="4"/>
    <n v="5"/>
    <n v="0"/>
    <n v="0"/>
    <n v="0"/>
    <n v="0"/>
    <n v="0"/>
    <n v="0"/>
    <n v="1"/>
    <s v="Saudi Arabia"/>
  </r>
  <r>
    <n v="7533"/>
    <x v="30"/>
    <x v="0"/>
    <x v="2"/>
    <n v="49096"/>
    <n v="1"/>
    <n v="1"/>
    <d v="2013-09-24T00:00:00"/>
    <n v="15"/>
    <n v="144"/>
    <n v="1"/>
    <n v="32"/>
    <n v="2"/>
    <n v="1"/>
    <n v="7"/>
    <n v="4"/>
    <n v="4"/>
    <n v="1"/>
    <n v="4"/>
    <n v="7"/>
    <n v="0"/>
    <n v="0"/>
    <n v="0"/>
    <n v="0"/>
    <n v="0"/>
    <n v="0"/>
    <n v="0"/>
    <s v="Canada"/>
  </r>
  <r>
    <n v="7141"/>
    <x v="18"/>
    <x v="3"/>
    <x v="1"/>
    <n v="21888"/>
    <n v="1"/>
    <n v="0"/>
    <d v="2012-12-29T00:00:00"/>
    <n v="15"/>
    <n v="88"/>
    <n v="10"/>
    <n v="46"/>
    <n v="2"/>
    <n v="3"/>
    <n v="64"/>
    <n v="4"/>
    <n v="5"/>
    <n v="1"/>
    <n v="2"/>
    <n v="10"/>
    <n v="0"/>
    <n v="0"/>
    <n v="0"/>
    <n v="0"/>
    <n v="0"/>
    <n v="1"/>
    <n v="0"/>
    <s v="Spain"/>
  </r>
  <r>
    <n v="7393"/>
    <x v="34"/>
    <x v="0"/>
    <x v="3"/>
    <n v="41580"/>
    <n v="1"/>
    <n v="1"/>
    <d v="2012-12-10T00:00:00"/>
    <n v="15"/>
    <n v="56"/>
    <n v="5"/>
    <n v="24"/>
    <n v="4"/>
    <n v="0"/>
    <n v="3"/>
    <n v="3"/>
    <n v="2"/>
    <n v="1"/>
    <n v="3"/>
    <n v="5"/>
    <n v="0"/>
    <n v="0"/>
    <n v="0"/>
    <n v="0"/>
    <n v="0"/>
    <n v="0"/>
    <n v="0"/>
    <s v="Spain"/>
  </r>
  <r>
    <n v="4713"/>
    <x v="13"/>
    <x v="1"/>
    <x v="2"/>
    <n v="31605"/>
    <n v="1"/>
    <n v="0"/>
    <d v="2012-11-22T00:00:00"/>
    <n v="15"/>
    <n v="74"/>
    <n v="0"/>
    <n v="42"/>
    <n v="2"/>
    <n v="1"/>
    <n v="6"/>
    <n v="2"/>
    <n v="2"/>
    <n v="1"/>
    <n v="4"/>
    <n v="7"/>
    <n v="0"/>
    <n v="0"/>
    <n v="0"/>
    <n v="0"/>
    <n v="0"/>
    <n v="0"/>
    <n v="0"/>
    <s v="Spain"/>
  </r>
  <r>
    <n v="5093"/>
    <x v="19"/>
    <x v="1"/>
    <x v="0"/>
    <n v="25509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n v="1"/>
    <n v="0"/>
    <s v="Spain"/>
  </r>
  <r>
    <n v="8524"/>
    <x v="19"/>
    <x v="1"/>
    <x v="0"/>
    <n v="25509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n v="1"/>
    <n v="0"/>
    <s v="Spain"/>
  </r>
  <r>
    <n v="10779"/>
    <x v="25"/>
    <x v="0"/>
    <x v="1"/>
    <n v="22148"/>
    <n v="0"/>
    <n v="0"/>
    <d v="2014-04-13T00:00:00"/>
    <n v="16"/>
    <n v="15"/>
    <n v="5"/>
    <n v="14"/>
    <n v="0"/>
    <n v="4"/>
    <n v="11"/>
    <n v="1"/>
    <n v="1"/>
    <n v="0"/>
    <n v="3"/>
    <n v="7"/>
    <n v="0"/>
    <n v="0"/>
    <n v="0"/>
    <n v="0"/>
    <n v="0"/>
    <n v="0"/>
    <n v="0"/>
    <s v="Spain"/>
  </r>
  <r>
    <n v="2613"/>
    <x v="9"/>
    <x v="3"/>
    <x v="2"/>
    <n v="54197"/>
    <n v="0"/>
    <n v="1"/>
    <d v="2014-04-03T00:00:00"/>
    <n v="16"/>
    <n v="162"/>
    <n v="6"/>
    <n v="37"/>
    <n v="6"/>
    <n v="13"/>
    <n v="13"/>
    <n v="2"/>
    <n v="1"/>
    <n v="3"/>
    <n v="6"/>
    <n v="1"/>
    <n v="0"/>
    <n v="0"/>
    <n v="0"/>
    <n v="0"/>
    <n v="0"/>
    <n v="0"/>
    <n v="0"/>
    <s v="Spain"/>
  </r>
  <r>
    <n v="10133"/>
    <x v="0"/>
    <x v="0"/>
    <x v="1"/>
    <n v="93790"/>
    <n v="0"/>
    <n v="0"/>
    <d v="2014-02-12T00:00:00"/>
    <n v="16"/>
    <n v="1302"/>
    <n v="68"/>
    <n v="731"/>
    <n v="89"/>
    <n v="114"/>
    <n v="45"/>
    <n v="0"/>
    <n v="6"/>
    <n v="7"/>
    <n v="12"/>
    <n v="2"/>
    <n v="1"/>
    <n v="0"/>
    <n v="0"/>
    <n v="1"/>
    <n v="1"/>
    <n v="1"/>
    <n v="0"/>
    <s v="Canada"/>
  </r>
  <r>
    <n v="10241"/>
    <x v="17"/>
    <x v="2"/>
    <x v="0"/>
    <n v="11448"/>
    <n v="0"/>
    <n v="0"/>
    <d v="2013-12-15T00:00:00"/>
    <n v="16"/>
    <n v="0"/>
    <n v="0"/>
    <n v="0"/>
    <n v="6"/>
    <n v="2"/>
    <n v="6"/>
    <n v="1"/>
    <n v="1"/>
    <n v="0"/>
    <n v="2"/>
    <n v="6"/>
    <n v="0"/>
    <n v="0"/>
    <n v="0"/>
    <n v="0"/>
    <n v="0"/>
    <n v="0"/>
    <n v="0"/>
    <s v="Spain"/>
  </r>
  <r>
    <n v="7446"/>
    <x v="4"/>
    <x v="3"/>
    <x v="3"/>
    <n v="62513"/>
    <n v="0"/>
    <n v="1"/>
    <d v="2013-09-09T00:00:00"/>
    <n v="16"/>
    <n v="520"/>
    <n v="42"/>
    <n v="98"/>
    <n v="0"/>
    <n v="42"/>
    <n v="14"/>
    <n v="2"/>
    <n v="6"/>
    <n v="4"/>
    <n v="10"/>
    <n v="6"/>
    <n v="0"/>
    <n v="0"/>
    <n v="0"/>
    <n v="0"/>
    <n v="0"/>
    <n v="0"/>
    <n v="0"/>
    <s v="USA"/>
  </r>
  <r>
    <n v="6072"/>
    <x v="0"/>
    <x v="3"/>
    <x v="1"/>
    <n v="75345"/>
    <n v="0"/>
    <n v="0"/>
    <d v="2013-02-02T00:00:00"/>
    <n v="16"/>
    <n v="918"/>
    <n v="57"/>
    <n v="842"/>
    <n v="99"/>
    <n v="38"/>
    <n v="133"/>
    <n v="1"/>
    <n v="5"/>
    <n v="8"/>
    <n v="6"/>
    <n v="3"/>
    <n v="1"/>
    <n v="0"/>
    <n v="0"/>
    <n v="0"/>
    <n v="0"/>
    <n v="1"/>
    <n v="0"/>
    <s v="Spain"/>
  </r>
  <r>
    <n v="2518"/>
    <x v="18"/>
    <x v="2"/>
    <x v="3"/>
    <n v="20491"/>
    <n v="0"/>
    <n v="0"/>
    <d v="2013-01-25T00:00:00"/>
    <n v="16"/>
    <n v="5"/>
    <n v="4"/>
    <n v="5"/>
    <n v="4"/>
    <n v="2"/>
    <n v="10"/>
    <n v="1"/>
    <n v="0"/>
    <n v="1"/>
    <n v="2"/>
    <n v="7"/>
    <n v="0"/>
    <n v="0"/>
    <n v="0"/>
    <n v="0"/>
    <n v="0"/>
    <n v="0"/>
    <n v="0"/>
    <s v="Germany"/>
  </r>
  <r>
    <n v="9463"/>
    <x v="6"/>
    <x v="0"/>
    <x v="3"/>
    <n v="71706"/>
    <n v="0"/>
    <n v="1"/>
    <d v="2012-11-13T00:00:00"/>
    <n v="16"/>
    <n v="931"/>
    <n v="56"/>
    <n v="253"/>
    <n v="91"/>
    <n v="98"/>
    <n v="14"/>
    <n v="4"/>
    <n v="9"/>
    <n v="5"/>
    <n v="7"/>
    <n v="5"/>
    <n v="0"/>
    <n v="0"/>
    <n v="0"/>
    <n v="0"/>
    <n v="0"/>
    <n v="0"/>
    <n v="0"/>
    <s v="Canada"/>
  </r>
  <r>
    <n v="1459"/>
    <x v="10"/>
    <x v="1"/>
    <x v="2"/>
    <n v="69063"/>
    <n v="0"/>
    <n v="1"/>
    <d v="2012-11-07T00:00:00"/>
    <n v="16"/>
    <n v="666"/>
    <n v="35"/>
    <n v="124"/>
    <n v="69"/>
    <n v="8"/>
    <n v="26"/>
    <n v="1"/>
    <n v="5"/>
    <n v="3"/>
    <n v="5"/>
    <n v="3"/>
    <n v="0"/>
    <n v="0"/>
    <n v="0"/>
    <n v="0"/>
    <n v="0"/>
    <n v="0"/>
    <n v="0"/>
    <s v="Spain"/>
  </r>
  <r>
    <n v="9653"/>
    <x v="17"/>
    <x v="0"/>
    <x v="2"/>
    <n v="35797"/>
    <n v="0"/>
    <n v="1"/>
    <d v="2012-10-16T00:00:00"/>
    <n v="16"/>
    <n v="27"/>
    <n v="1"/>
    <n v="14"/>
    <n v="4"/>
    <n v="1"/>
    <n v="21"/>
    <n v="2"/>
    <n v="2"/>
    <n v="0"/>
    <n v="3"/>
    <n v="8"/>
    <n v="0"/>
    <n v="0"/>
    <n v="0"/>
    <n v="0"/>
    <n v="0"/>
    <n v="0"/>
    <n v="0"/>
    <s v="Saudi Arabia"/>
  </r>
  <r>
    <n v="9725"/>
    <x v="10"/>
    <x v="1"/>
    <x v="3"/>
    <n v="28764"/>
    <n v="1"/>
    <n v="1"/>
    <d v="2014-06-05T00:00:00"/>
    <n v="16"/>
    <n v="8"/>
    <n v="0"/>
    <n v="3"/>
    <n v="0"/>
    <n v="0"/>
    <n v="1"/>
    <n v="1"/>
    <n v="1"/>
    <n v="0"/>
    <n v="2"/>
    <n v="8"/>
    <n v="0"/>
    <n v="0"/>
    <n v="1"/>
    <n v="0"/>
    <n v="0"/>
    <n v="0"/>
    <n v="0"/>
    <s v="Spain"/>
  </r>
  <r>
    <n v="8933"/>
    <x v="25"/>
    <x v="2"/>
    <x v="2"/>
    <n v="32146"/>
    <n v="1"/>
    <n v="0"/>
    <d v="2014-05-12T00:00:00"/>
    <n v="16"/>
    <n v="26"/>
    <n v="3"/>
    <n v="23"/>
    <n v="4"/>
    <n v="7"/>
    <n v="3"/>
    <n v="2"/>
    <n v="2"/>
    <n v="0"/>
    <n v="4"/>
    <n v="6"/>
    <n v="0"/>
    <n v="0"/>
    <n v="0"/>
    <n v="0"/>
    <n v="0"/>
    <n v="0"/>
    <n v="0"/>
    <s v="Canada"/>
  </r>
  <r>
    <n v="9289"/>
    <x v="13"/>
    <x v="0"/>
    <x v="2"/>
    <n v="36781"/>
    <n v="1"/>
    <n v="0"/>
    <d v="2014-04-10T00:00:00"/>
    <n v="16"/>
    <n v="29"/>
    <n v="1"/>
    <n v="17"/>
    <n v="0"/>
    <n v="3"/>
    <n v="13"/>
    <n v="1"/>
    <n v="2"/>
    <n v="1"/>
    <n v="2"/>
    <n v="8"/>
    <n v="0"/>
    <n v="0"/>
    <n v="0"/>
    <n v="0"/>
    <n v="0"/>
    <n v="1"/>
    <n v="0"/>
    <s v="Spain"/>
  </r>
  <r>
    <n v="8443"/>
    <x v="27"/>
    <x v="0"/>
    <x v="1"/>
    <n v="24762"/>
    <n v="1"/>
    <n v="0"/>
    <d v="2014-02-10T00:00:00"/>
    <n v="16"/>
    <n v="6"/>
    <n v="10"/>
    <n v="12"/>
    <n v="3"/>
    <n v="15"/>
    <n v="40"/>
    <n v="3"/>
    <n v="3"/>
    <n v="1"/>
    <n v="2"/>
    <n v="8"/>
    <n v="0"/>
    <n v="0"/>
    <n v="1"/>
    <n v="0"/>
    <n v="0"/>
    <n v="1"/>
    <n v="0"/>
    <s v="Saudi Arabia"/>
  </r>
  <r>
    <n v="10796"/>
    <x v="22"/>
    <x v="3"/>
    <x v="2"/>
    <n v="30477"/>
    <n v="1"/>
    <n v="0"/>
    <d v="2014-01-22T00:00:00"/>
    <n v="16"/>
    <n v="47"/>
    <n v="1"/>
    <n v="6"/>
    <n v="0"/>
    <n v="0"/>
    <n v="12"/>
    <n v="1"/>
    <n v="1"/>
    <n v="1"/>
    <n v="3"/>
    <n v="6"/>
    <n v="0"/>
    <n v="0"/>
    <n v="0"/>
    <n v="0"/>
    <n v="0"/>
    <n v="0"/>
    <n v="0"/>
    <s v="India"/>
  </r>
  <r>
    <n v="3388"/>
    <x v="4"/>
    <x v="0"/>
    <x v="0"/>
    <n v="70844"/>
    <n v="1"/>
    <n v="1"/>
    <d v="2013-10-30T00:00:00"/>
    <n v="16"/>
    <n v="129"/>
    <n v="26"/>
    <n v="67"/>
    <n v="3"/>
    <n v="67"/>
    <n v="2"/>
    <n v="5"/>
    <n v="6"/>
    <n v="1"/>
    <n v="5"/>
    <n v="7"/>
    <n v="0"/>
    <n v="0"/>
    <n v="0"/>
    <n v="0"/>
    <n v="0"/>
    <n v="0"/>
    <n v="0"/>
    <s v="Germany"/>
  </r>
  <r>
    <n v="6507"/>
    <x v="37"/>
    <x v="0"/>
    <x v="1"/>
    <n v="30828"/>
    <n v="1"/>
    <n v="0"/>
    <d v="2013-10-04T00:00:00"/>
    <n v="16"/>
    <n v="16"/>
    <n v="11"/>
    <n v="15"/>
    <n v="2"/>
    <n v="0"/>
    <n v="12"/>
    <n v="2"/>
    <n v="1"/>
    <n v="1"/>
    <n v="4"/>
    <n v="3"/>
    <n v="0"/>
    <n v="0"/>
    <n v="0"/>
    <n v="0"/>
    <n v="0"/>
    <n v="0"/>
    <n v="0"/>
    <s v="Australia"/>
  </r>
  <r>
    <n v="87"/>
    <x v="7"/>
    <x v="2"/>
    <x v="2"/>
    <n v="27733"/>
    <n v="1"/>
    <n v="0"/>
    <d v="2013-08-26T00:00:00"/>
    <n v="16"/>
    <n v="0"/>
    <n v="7"/>
    <n v="5"/>
    <n v="26"/>
    <n v="2"/>
    <n v="17"/>
    <n v="2"/>
    <n v="2"/>
    <n v="0"/>
    <n v="3"/>
    <n v="7"/>
    <n v="0"/>
    <n v="0"/>
    <n v="0"/>
    <n v="0"/>
    <n v="0"/>
    <n v="0"/>
    <n v="0"/>
    <s v="Germany"/>
  </r>
  <r>
    <n v="10477"/>
    <x v="28"/>
    <x v="1"/>
    <x v="3"/>
    <n v="39435"/>
    <n v="1"/>
    <n v="0"/>
    <d v="2013-08-06T00:00:00"/>
    <n v="16"/>
    <n v="71"/>
    <n v="0"/>
    <n v="18"/>
    <n v="0"/>
    <n v="0"/>
    <n v="13"/>
    <n v="1"/>
    <n v="3"/>
    <n v="1"/>
    <n v="2"/>
    <n v="7"/>
    <n v="0"/>
    <n v="0"/>
    <n v="0"/>
    <n v="0"/>
    <n v="0"/>
    <n v="0"/>
    <n v="0"/>
    <s v="Spain"/>
  </r>
  <r>
    <n v="247"/>
    <x v="26"/>
    <x v="0"/>
    <x v="2"/>
    <n v="36715"/>
    <n v="1"/>
    <n v="0"/>
    <d v="2012-11-17T00:00:00"/>
    <n v="16"/>
    <n v="172"/>
    <n v="10"/>
    <n v="125"/>
    <n v="21"/>
    <n v="13"/>
    <n v="16"/>
    <n v="6"/>
    <n v="7"/>
    <n v="2"/>
    <n v="4"/>
    <n v="9"/>
    <n v="0"/>
    <n v="0"/>
    <n v="0"/>
    <n v="0"/>
    <n v="0"/>
    <n v="1"/>
    <n v="0"/>
    <s v="Spain"/>
  </r>
  <r>
    <n v="9530"/>
    <x v="46"/>
    <x v="0"/>
    <x v="2"/>
    <n v="24645"/>
    <n v="1"/>
    <n v="0"/>
    <d v="2012-11-01T00:00:00"/>
    <n v="16"/>
    <n v="5"/>
    <n v="3"/>
    <n v="4"/>
    <n v="4"/>
    <n v="1"/>
    <n v="0"/>
    <n v="1"/>
    <n v="1"/>
    <n v="0"/>
    <n v="2"/>
    <n v="8"/>
    <n v="0"/>
    <n v="0"/>
    <n v="0"/>
    <n v="0"/>
    <n v="0"/>
    <n v="0"/>
    <n v="0"/>
    <s v="Saudi Arabia"/>
  </r>
  <r>
    <n v="5718"/>
    <x v="47"/>
    <x v="0"/>
    <x v="2"/>
    <n v="80763"/>
    <n v="0"/>
    <n v="0"/>
    <d v="2013-08-15T00:00:00"/>
    <n v="17"/>
    <n v="674"/>
    <n v="168"/>
    <n v="108"/>
    <n v="192"/>
    <n v="42"/>
    <n v="231"/>
    <n v="1"/>
    <n v="5"/>
    <n v="11"/>
    <n v="6"/>
    <n v="3"/>
    <n v="1"/>
    <n v="0"/>
    <n v="0"/>
    <n v="0"/>
    <n v="1"/>
    <n v="1"/>
    <n v="0"/>
    <s v="Saudi Arabia"/>
  </r>
  <r>
    <n v="7848"/>
    <x v="19"/>
    <x v="0"/>
    <x v="1"/>
    <n v="49166"/>
    <n v="0"/>
    <n v="1"/>
    <d v="2013-06-13T00:00:00"/>
    <n v="17"/>
    <n v="224"/>
    <n v="2"/>
    <n v="25"/>
    <n v="7"/>
    <n v="0"/>
    <n v="110"/>
    <n v="2"/>
    <n v="5"/>
    <n v="3"/>
    <n v="3"/>
    <n v="6"/>
    <n v="0"/>
    <n v="0"/>
    <n v="0"/>
    <n v="0"/>
    <n v="0"/>
    <n v="0"/>
    <n v="0"/>
    <s v="India"/>
  </r>
  <r>
    <n v="7999"/>
    <x v="24"/>
    <x v="1"/>
    <x v="3"/>
    <n v="75261"/>
    <n v="0"/>
    <n v="0"/>
    <d v="2013-04-23T00:00:00"/>
    <n v="17"/>
    <n v="1239"/>
    <n v="17"/>
    <n v="413"/>
    <n v="23"/>
    <n v="34"/>
    <n v="17"/>
    <n v="1"/>
    <n v="5"/>
    <n v="6"/>
    <n v="5"/>
    <n v="2"/>
    <n v="0"/>
    <n v="0"/>
    <n v="0"/>
    <n v="1"/>
    <n v="1"/>
    <n v="1"/>
    <n v="0"/>
    <s v="Spain"/>
  </r>
  <r>
    <n v="11101"/>
    <x v="50"/>
    <x v="0"/>
    <x v="3"/>
    <n v="89891"/>
    <n v="0"/>
    <n v="0"/>
    <d v="2013-04-15T00:00:00"/>
    <n v="17"/>
    <n v="412"/>
    <n v="22"/>
    <n v="132"/>
    <n v="59"/>
    <n v="28"/>
    <n v="183"/>
    <n v="1"/>
    <n v="11"/>
    <n v="6"/>
    <n v="8"/>
    <n v="4"/>
    <n v="0"/>
    <n v="0"/>
    <n v="0"/>
    <n v="0"/>
    <n v="1"/>
    <n v="0"/>
    <n v="0"/>
    <s v="Australia"/>
  </r>
  <r>
    <n v="9212"/>
    <x v="29"/>
    <x v="3"/>
    <x v="2"/>
    <n v="72828"/>
    <n v="0"/>
    <n v="1"/>
    <d v="2013-02-14T00:00:00"/>
    <n v="17"/>
    <n v="1205"/>
    <n v="0"/>
    <n v="235"/>
    <n v="19"/>
    <n v="14"/>
    <n v="205"/>
    <n v="6"/>
    <n v="6"/>
    <n v="3"/>
    <n v="13"/>
    <n v="7"/>
    <n v="0"/>
    <n v="0"/>
    <n v="0"/>
    <n v="0"/>
    <n v="0"/>
    <n v="0"/>
    <n v="0"/>
    <s v="Spain"/>
  </r>
  <r>
    <n v="10983"/>
    <x v="32"/>
    <x v="0"/>
    <x v="3"/>
    <n v="75278"/>
    <n v="0"/>
    <n v="0"/>
    <d v="2013-01-29T00:00:00"/>
    <n v="17"/>
    <n v="304"/>
    <n v="98"/>
    <n v="230"/>
    <n v="150"/>
    <n v="74"/>
    <n v="74"/>
    <n v="1"/>
    <n v="6"/>
    <n v="3"/>
    <n v="13"/>
    <n v="3"/>
    <n v="0"/>
    <n v="0"/>
    <n v="0"/>
    <n v="0"/>
    <n v="0"/>
    <n v="0"/>
    <n v="0"/>
    <s v="Saudi Arabia"/>
  </r>
  <r>
    <n v="4673"/>
    <x v="33"/>
    <x v="1"/>
    <x v="2"/>
    <n v="81300"/>
    <n v="0"/>
    <n v="1"/>
    <d v="2012-10-30T00:00:00"/>
    <n v="17"/>
    <n v="1004"/>
    <n v="12"/>
    <n v="145"/>
    <n v="32"/>
    <n v="12"/>
    <n v="36"/>
    <n v="3"/>
    <n v="10"/>
    <n v="3"/>
    <n v="5"/>
    <n v="5"/>
    <n v="1"/>
    <n v="0"/>
    <n v="0"/>
    <n v="0"/>
    <n v="0"/>
    <n v="1"/>
    <n v="0"/>
    <s v="Spain"/>
  </r>
  <r>
    <n v="796"/>
    <x v="11"/>
    <x v="2"/>
    <x v="0"/>
    <n v="60161"/>
    <n v="0"/>
    <n v="1"/>
    <d v="2012-10-23T00:00:00"/>
    <n v="17"/>
    <n v="584"/>
    <n v="44"/>
    <n v="212"/>
    <n v="46"/>
    <n v="8"/>
    <n v="177"/>
    <n v="3"/>
    <n v="11"/>
    <n v="4"/>
    <n v="8"/>
    <n v="8"/>
    <n v="0"/>
    <n v="0"/>
    <n v="0"/>
    <n v="0"/>
    <n v="0"/>
    <n v="0"/>
    <n v="0"/>
    <s v="Canada"/>
  </r>
  <r>
    <n v="618"/>
    <x v="14"/>
    <x v="1"/>
    <x v="2"/>
    <n v="69389"/>
    <n v="0"/>
    <n v="1"/>
    <d v="2012-09-28T00:00:00"/>
    <n v="17"/>
    <n v="422"/>
    <n v="7"/>
    <n v="238"/>
    <n v="69"/>
    <n v="46"/>
    <n v="15"/>
    <n v="1"/>
    <n v="7"/>
    <n v="2"/>
    <n v="12"/>
    <n v="4"/>
    <n v="0"/>
    <n v="0"/>
    <n v="0"/>
    <n v="0"/>
    <n v="0"/>
    <n v="0"/>
    <n v="0"/>
    <s v="Australia"/>
  </r>
  <r>
    <n v="380"/>
    <x v="3"/>
    <x v="0"/>
    <x v="0"/>
    <n v="64497"/>
    <n v="0"/>
    <n v="1"/>
    <d v="2012-09-10T00:00:00"/>
    <n v="17"/>
    <n v="1170"/>
    <n v="48"/>
    <n v="320"/>
    <n v="42"/>
    <n v="32"/>
    <n v="192"/>
    <n v="5"/>
    <n v="11"/>
    <n v="4"/>
    <n v="9"/>
    <n v="8"/>
    <n v="0"/>
    <n v="0"/>
    <n v="1"/>
    <n v="0"/>
    <n v="0"/>
    <n v="1"/>
    <n v="0"/>
    <s v="Saudi Arabia"/>
  </r>
  <r>
    <n v="1092"/>
    <x v="37"/>
    <x v="0"/>
    <x v="2"/>
    <n v="61014"/>
    <n v="0"/>
    <n v="1"/>
    <d v="2012-08-11T00:00:00"/>
    <n v="17"/>
    <n v="269"/>
    <n v="129"/>
    <n v="495"/>
    <n v="182"/>
    <n v="43"/>
    <n v="29"/>
    <n v="4"/>
    <n v="9"/>
    <n v="3"/>
    <n v="4"/>
    <n v="7"/>
    <n v="0"/>
    <n v="0"/>
    <n v="0"/>
    <n v="0"/>
    <n v="0"/>
    <n v="0"/>
    <n v="0"/>
    <s v="India"/>
  </r>
  <r>
    <n v="10785"/>
    <x v="8"/>
    <x v="0"/>
    <x v="2"/>
    <n v="44078"/>
    <n v="1"/>
    <n v="1"/>
    <d v="2014-06-19T00:00:00"/>
    <n v="17"/>
    <n v="24"/>
    <n v="1"/>
    <n v="10"/>
    <n v="2"/>
    <n v="0"/>
    <n v="4"/>
    <n v="2"/>
    <n v="2"/>
    <n v="0"/>
    <n v="3"/>
    <n v="5"/>
    <n v="0"/>
    <n v="0"/>
    <n v="0"/>
    <n v="0"/>
    <n v="0"/>
    <n v="0"/>
    <n v="0"/>
    <s v="Saudi Arabia"/>
  </r>
  <r>
    <n v="9392"/>
    <x v="26"/>
    <x v="0"/>
    <x v="1"/>
    <n v="26954"/>
    <n v="1"/>
    <n v="0"/>
    <d v="2014-05-08T00:00:00"/>
    <n v="17"/>
    <n v="4"/>
    <n v="1"/>
    <n v="11"/>
    <n v="0"/>
    <n v="0"/>
    <n v="1"/>
    <n v="1"/>
    <n v="1"/>
    <n v="0"/>
    <n v="2"/>
    <n v="7"/>
    <n v="0"/>
    <n v="0"/>
    <n v="0"/>
    <n v="0"/>
    <n v="0"/>
    <n v="0"/>
    <n v="0"/>
    <s v="Spain"/>
  </r>
  <r>
    <n v="4345"/>
    <x v="30"/>
    <x v="2"/>
    <x v="1"/>
    <m/>
    <n v="1"/>
    <n v="1"/>
    <d v="2014-01-12T00:00:00"/>
    <n v="49"/>
    <n v="5"/>
    <n v="1"/>
    <n v="9"/>
    <n v="2"/>
    <n v="0"/>
    <n v="4"/>
    <n v="1"/>
    <n v="1"/>
    <n v="0"/>
    <n v="2"/>
    <n v="7"/>
    <n v="0"/>
    <n v="0"/>
    <n v="0"/>
    <n v="0"/>
    <n v="0"/>
    <n v="0"/>
    <n v="0"/>
    <s v="Australia"/>
  </r>
  <r>
    <n v="10146"/>
    <x v="27"/>
    <x v="1"/>
    <x v="3"/>
    <n v="38887"/>
    <n v="1"/>
    <n v="0"/>
    <d v="2014-03-02T00:00:00"/>
    <n v="17"/>
    <n v="25"/>
    <n v="1"/>
    <n v="13"/>
    <n v="0"/>
    <n v="0"/>
    <n v="3"/>
    <n v="1"/>
    <n v="1"/>
    <n v="0"/>
    <n v="3"/>
    <n v="7"/>
    <n v="0"/>
    <n v="0"/>
    <n v="0"/>
    <n v="0"/>
    <n v="0"/>
    <n v="0"/>
    <n v="0"/>
    <s v="Australia"/>
  </r>
  <r>
    <n v="4741"/>
    <x v="19"/>
    <x v="2"/>
    <x v="2"/>
    <n v="65463"/>
    <n v="1"/>
    <n v="0"/>
    <d v="2014-01-30T00:00:00"/>
    <n v="17"/>
    <n v="391"/>
    <n v="32"/>
    <n v="70"/>
    <n v="21"/>
    <n v="32"/>
    <n v="16"/>
    <n v="2"/>
    <n v="6"/>
    <n v="2"/>
    <n v="9"/>
    <n v="5"/>
    <n v="0"/>
    <n v="0"/>
    <n v="0"/>
    <n v="1"/>
    <n v="0"/>
    <n v="0"/>
    <n v="0"/>
    <s v="Spain"/>
  </r>
  <r>
    <n v="1880"/>
    <x v="6"/>
    <x v="1"/>
    <x v="3"/>
    <n v="53537"/>
    <n v="1"/>
    <n v="1"/>
    <d v="2014-01-30T00:00:00"/>
    <n v="17"/>
    <n v="81"/>
    <n v="0"/>
    <n v="6"/>
    <n v="0"/>
    <n v="0"/>
    <n v="6"/>
    <n v="2"/>
    <n v="2"/>
    <n v="1"/>
    <n v="3"/>
    <n v="5"/>
    <n v="0"/>
    <n v="0"/>
    <n v="0"/>
    <n v="0"/>
    <n v="0"/>
    <n v="0"/>
    <n v="0"/>
    <s v="India"/>
  </r>
  <r>
    <n v="6471"/>
    <x v="26"/>
    <x v="3"/>
    <x v="1"/>
    <n v="36230"/>
    <n v="1"/>
    <n v="0"/>
    <d v="2013-10-17T00:00:00"/>
    <n v="17"/>
    <n v="14"/>
    <n v="2"/>
    <n v="30"/>
    <n v="8"/>
    <n v="2"/>
    <n v="3"/>
    <n v="1"/>
    <n v="2"/>
    <n v="0"/>
    <n v="4"/>
    <n v="5"/>
    <n v="0"/>
    <n v="0"/>
    <n v="0"/>
    <n v="0"/>
    <n v="0"/>
    <n v="0"/>
    <n v="0"/>
    <s v="Spain"/>
  </r>
  <r>
    <n v="3478"/>
    <x v="26"/>
    <x v="1"/>
    <x v="2"/>
    <n v="60585"/>
    <n v="1"/>
    <n v="1"/>
    <d v="2013-06-24T00:00:00"/>
    <n v="17"/>
    <n v="267"/>
    <n v="42"/>
    <n v="309"/>
    <n v="55"/>
    <n v="42"/>
    <n v="21"/>
    <n v="10"/>
    <n v="7"/>
    <n v="4"/>
    <n v="9"/>
    <n v="5"/>
    <n v="0"/>
    <n v="0"/>
    <n v="0"/>
    <n v="0"/>
    <n v="0"/>
    <n v="1"/>
    <n v="0"/>
    <s v="Canada"/>
  </r>
  <r>
    <n v="3629"/>
    <x v="34"/>
    <x v="0"/>
    <x v="1"/>
    <n v="38557"/>
    <n v="1"/>
    <n v="0"/>
    <d v="2012-12-19T00:00:00"/>
    <n v="17"/>
    <n v="76"/>
    <n v="3"/>
    <n v="31"/>
    <n v="4"/>
    <n v="4"/>
    <n v="27"/>
    <n v="2"/>
    <n v="3"/>
    <n v="1"/>
    <n v="3"/>
    <n v="7"/>
    <n v="0"/>
    <n v="0"/>
    <n v="0"/>
    <n v="0"/>
    <n v="0"/>
    <n v="0"/>
    <n v="0"/>
    <s v="Canada"/>
  </r>
  <r>
    <n v="8207"/>
    <x v="35"/>
    <x v="2"/>
    <x v="2"/>
    <n v="53233"/>
    <n v="0"/>
    <n v="1"/>
    <d v="2014-03-18T00:00:00"/>
    <n v="18"/>
    <n v="28"/>
    <n v="0"/>
    <n v="9"/>
    <n v="3"/>
    <n v="0"/>
    <n v="0"/>
    <n v="1"/>
    <n v="1"/>
    <n v="0"/>
    <n v="3"/>
    <n v="4"/>
    <n v="0"/>
    <n v="0"/>
    <n v="0"/>
    <n v="0"/>
    <n v="0"/>
    <n v="0"/>
    <n v="0"/>
    <s v="Canada"/>
  </r>
  <r>
    <n v="6521"/>
    <x v="3"/>
    <x v="0"/>
    <x v="3"/>
    <n v="77972"/>
    <n v="0"/>
    <n v="0"/>
    <d v="2014-03-18T00:00:00"/>
    <n v="18"/>
    <n v="613"/>
    <n v="22"/>
    <n v="319"/>
    <n v="33"/>
    <n v="102"/>
    <n v="12"/>
    <n v="1"/>
    <n v="4"/>
    <n v="6"/>
    <n v="9"/>
    <n v="1"/>
    <n v="0"/>
    <n v="0"/>
    <n v="0"/>
    <n v="0"/>
    <n v="0"/>
    <n v="0"/>
    <n v="0"/>
    <s v="Saudi Arabia"/>
  </r>
  <r>
    <n v="535"/>
    <x v="21"/>
    <x v="0"/>
    <x v="0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0"/>
    <n v="0"/>
    <s v="Germany"/>
  </r>
  <r>
    <n v="4608"/>
    <x v="21"/>
    <x v="0"/>
    <x v="0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1"/>
    <n v="0"/>
    <s v="Saudi Arabia"/>
  </r>
  <r>
    <n v="7000"/>
    <x v="27"/>
    <x v="2"/>
    <x v="1"/>
    <n v="65704"/>
    <n v="0"/>
    <n v="0"/>
    <d v="2013-10-13T00:00:00"/>
    <n v="18"/>
    <n v="279"/>
    <n v="172"/>
    <n v="74"/>
    <n v="38"/>
    <n v="8"/>
    <n v="246"/>
    <n v="1"/>
    <n v="2"/>
    <n v="10"/>
    <n v="10"/>
    <n v="1"/>
    <n v="0"/>
    <n v="0"/>
    <n v="0"/>
    <n v="0"/>
    <n v="0"/>
    <n v="0"/>
    <n v="0"/>
    <s v="Germany"/>
  </r>
  <r>
    <n v="7384"/>
    <x v="45"/>
    <x v="3"/>
    <x v="3"/>
    <n v="39767"/>
    <n v="0"/>
    <n v="0"/>
    <d v="2013-07-21T00:00:00"/>
    <n v="18"/>
    <n v="113"/>
    <n v="61"/>
    <n v="204"/>
    <n v="34"/>
    <n v="26"/>
    <n v="47"/>
    <n v="2"/>
    <n v="7"/>
    <n v="1"/>
    <n v="7"/>
    <n v="8"/>
    <n v="0"/>
    <n v="0"/>
    <n v="0"/>
    <n v="0"/>
    <n v="0"/>
    <n v="0"/>
    <n v="0"/>
    <s v="Spain"/>
  </r>
  <r>
    <n v="10552"/>
    <x v="13"/>
    <x v="2"/>
    <x v="2"/>
    <n v="54210"/>
    <n v="0"/>
    <n v="1"/>
    <d v="2013-05-20T00:00:00"/>
    <n v="18"/>
    <n v="70"/>
    <n v="54"/>
    <n v="109"/>
    <n v="80"/>
    <n v="9"/>
    <n v="45"/>
    <n v="2"/>
    <n v="4"/>
    <n v="1"/>
    <n v="7"/>
    <n v="5"/>
    <n v="0"/>
    <n v="0"/>
    <n v="0"/>
    <n v="0"/>
    <n v="0"/>
    <n v="0"/>
    <n v="0"/>
    <s v="Spain"/>
  </r>
  <r>
    <n v="6409"/>
    <x v="4"/>
    <x v="0"/>
    <x v="0"/>
    <n v="57136"/>
    <n v="0"/>
    <n v="0"/>
    <d v="2013-05-18T00:00:00"/>
    <n v="18"/>
    <n v="267"/>
    <n v="140"/>
    <n v="599"/>
    <n v="34"/>
    <n v="12"/>
    <n v="127"/>
    <n v="1"/>
    <n v="7"/>
    <n v="5"/>
    <n v="7"/>
    <n v="6"/>
    <n v="0"/>
    <n v="0"/>
    <n v="0"/>
    <n v="0"/>
    <n v="0"/>
    <n v="1"/>
    <n v="0"/>
    <s v="Saudi Arabia"/>
  </r>
  <r>
    <n v="9507"/>
    <x v="17"/>
    <x v="0"/>
    <x v="2"/>
    <n v="40794"/>
    <n v="0"/>
    <n v="1"/>
    <d v="2013-04-07T00:00:00"/>
    <n v="18"/>
    <n v="261"/>
    <n v="23"/>
    <n v="73"/>
    <n v="4"/>
    <n v="23"/>
    <n v="50"/>
    <n v="2"/>
    <n v="6"/>
    <n v="3"/>
    <n v="5"/>
    <n v="7"/>
    <n v="0"/>
    <n v="0"/>
    <n v="0"/>
    <n v="0"/>
    <n v="0"/>
    <n v="0"/>
    <n v="0"/>
    <s v="Spain"/>
  </r>
  <r>
    <n v="9560"/>
    <x v="11"/>
    <x v="0"/>
    <x v="3"/>
    <n v="83003"/>
    <n v="0"/>
    <n v="0"/>
    <d v="2013-03-03T00:00:00"/>
    <n v="18"/>
    <n v="856"/>
    <n v="61"/>
    <n v="570"/>
    <n v="40"/>
    <n v="25"/>
    <n v="122"/>
    <n v="1"/>
    <n v="7"/>
    <n v="6"/>
    <n v="8"/>
    <n v="3"/>
    <n v="0"/>
    <n v="0"/>
    <n v="0"/>
    <n v="0"/>
    <n v="1"/>
    <n v="1"/>
    <n v="0"/>
    <s v="Spain"/>
  </r>
  <r>
    <n v="10991"/>
    <x v="9"/>
    <x v="3"/>
    <x v="2"/>
    <n v="89058"/>
    <n v="0"/>
    <n v="0"/>
    <d v="2012-12-07T00:00:00"/>
    <n v="18"/>
    <n v="454"/>
    <n v="194"/>
    <n v="106"/>
    <n v="31"/>
    <n v="22"/>
    <n v="43"/>
    <n v="1"/>
    <n v="5"/>
    <n v="4"/>
    <n v="4"/>
    <n v="2"/>
    <n v="0"/>
    <n v="0"/>
    <n v="0"/>
    <n v="0"/>
    <n v="0"/>
    <n v="0"/>
    <n v="0"/>
    <s v="Canada"/>
  </r>
  <r>
    <n v="4712"/>
    <x v="50"/>
    <x v="2"/>
    <x v="3"/>
    <n v="20193"/>
    <n v="0"/>
    <n v="0"/>
    <d v="2012-11-28T00:00:00"/>
    <n v="18"/>
    <n v="8"/>
    <n v="8"/>
    <n v="22"/>
    <n v="24"/>
    <n v="11"/>
    <n v="9"/>
    <n v="1"/>
    <n v="1"/>
    <n v="1"/>
    <n v="4"/>
    <n v="4"/>
    <n v="0"/>
    <n v="0"/>
    <n v="0"/>
    <n v="0"/>
    <n v="0"/>
    <n v="0"/>
    <n v="0"/>
    <s v="Spain"/>
  </r>
  <r>
    <n v="11056"/>
    <x v="19"/>
    <x v="0"/>
    <x v="2"/>
    <n v="72099"/>
    <n v="0"/>
    <n v="0"/>
    <d v="2012-10-27T00:00:00"/>
    <n v="18"/>
    <n v="546"/>
    <n v="91"/>
    <n v="410"/>
    <n v="119"/>
    <n v="0"/>
    <n v="22"/>
    <n v="1"/>
    <n v="3"/>
    <n v="4"/>
    <n v="10"/>
    <n v="1"/>
    <n v="0"/>
    <n v="0"/>
    <n v="0"/>
    <n v="0"/>
    <n v="0"/>
    <n v="0"/>
    <n v="0"/>
    <s v="Spain"/>
  </r>
  <r>
    <n v="8962"/>
    <x v="17"/>
    <x v="3"/>
    <x v="2"/>
    <n v="44319"/>
    <n v="1"/>
    <n v="1"/>
    <d v="2014-04-17T00:00:00"/>
    <n v="18"/>
    <n v="26"/>
    <n v="0"/>
    <n v="8"/>
    <n v="0"/>
    <n v="0"/>
    <n v="3"/>
    <n v="2"/>
    <n v="2"/>
    <n v="0"/>
    <n v="3"/>
    <n v="5"/>
    <n v="0"/>
    <n v="0"/>
    <n v="0"/>
    <n v="0"/>
    <n v="0"/>
    <n v="0"/>
    <n v="0"/>
    <s v="Saudi Arabia"/>
  </r>
  <r>
    <n v="11086"/>
    <x v="22"/>
    <x v="4"/>
    <x v="1"/>
    <n v="25707"/>
    <n v="1"/>
    <n v="0"/>
    <d v="2014-01-18T00:00:00"/>
    <n v="18"/>
    <n v="1"/>
    <n v="6"/>
    <n v="2"/>
    <n v="3"/>
    <n v="6"/>
    <n v="3"/>
    <n v="1"/>
    <n v="1"/>
    <n v="0"/>
    <n v="3"/>
    <n v="7"/>
    <n v="0"/>
    <n v="0"/>
    <n v="0"/>
    <n v="0"/>
    <n v="0"/>
    <n v="0"/>
    <n v="0"/>
    <s v="Spain"/>
  </r>
  <r>
    <n v="1064"/>
    <x v="26"/>
    <x v="1"/>
    <x v="2"/>
    <n v="42403"/>
    <n v="1"/>
    <n v="0"/>
    <d v="2013-12-11T00:00:00"/>
    <n v="18"/>
    <n v="22"/>
    <n v="1"/>
    <n v="11"/>
    <n v="0"/>
    <n v="5"/>
    <n v="3"/>
    <n v="1"/>
    <n v="1"/>
    <n v="0"/>
    <n v="3"/>
    <n v="8"/>
    <n v="0"/>
    <n v="0"/>
    <n v="0"/>
    <n v="0"/>
    <n v="0"/>
    <n v="0"/>
    <n v="0"/>
    <s v="Spain"/>
  </r>
  <r>
    <n v="1581"/>
    <x v="37"/>
    <x v="0"/>
    <x v="2"/>
    <n v="37406"/>
    <n v="1"/>
    <n v="0"/>
    <d v="2013-10-10T00:00:00"/>
    <n v="18"/>
    <n v="2"/>
    <n v="0"/>
    <n v="8"/>
    <n v="2"/>
    <n v="2"/>
    <n v="3"/>
    <n v="1"/>
    <n v="1"/>
    <n v="0"/>
    <n v="2"/>
    <n v="8"/>
    <n v="0"/>
    <n v="0"/>
    <n v="0"/>
    <n v="0"/>
    <n v="0"/>
    <n v="1"/>
    <n v="0"/>
    <s v="Spain"/>
  </r>
  <r>
    <n v="7414"/>
    <x v="26"/>
    <x v="0"/>
    <x v="2"/>
    <n v="43824"/>
    <n v="1"/>
    <n v="1"/>
    <d v="2012-09-15T00:00:00"/>
    <n v="18"/>
    <n v="96"/>
    <n v="1"/>
    <n v="42"/>
    <n v="12"/>
    <n v="3"/>
    <n v="32"/>
    <n v="4"/>
    <n v="3"/>
    <n v="1"/>
    <n v="4"/>
    <n v="8"/>
    <n v="0"/>
    <n v="0"/>
    <n v="0"/>
    <n v="0"/>
    <n v="0"/>
    <n v="0"/>
    <n v="0"/>
    <s v="Spain"/>
  </r>
  <r>
    <n v="3076"/>
    <x v="17"/>
    <x v="0"/>
    <x v="3"/>
    <n v="66653"/>
    <n v="1"/>
    <n v="1"/>
    <d v="2012-09-07T00:00:00"/>
    <n v="18"/>
    <n v="452"/>
    <n v="18"/>
    <n v="102"/>
    <n v="16"/>
    <n v="18"/>
    <n v="6"/>
    <n v="4"/>
    <n v="4"/>
    <n v="2"/>
    <n v="12"/>
    <n v="3"/>
    <n v="0"/>
    <n v="0"/>
    <n v="0"/>
    <n v="0"/>
    <n v="0"/>
    <n v="0"/>
    <n v="0"/>
    <s v="Australia"/>
  </r>
  <r>
    <n v="7959"/>
    <x v="1"/>
    <x v="0"/>
    <x v="2"/>
    <n v="79410"/>
    <n v="0"/>
    <n v="0"/>
    <d v="2014-05-29T00:00:00"/>
    <n v="19"/>
    <n v="658"/>
    <n v="80"/>
    <n v="483"/>
    <n v="123"/>
    <n v="13"/>
    <n v="13"/>
    <n v="1"/>
    <n v="3"/>
    <n v="2"/>
    <n v="5"/>
    <n v="1"/>
    <n v="0"/>
    <n v="0"/>
    <n v="0"/>
    <n v="0"/>
    <n v="0"/>
    <n v="0"/>
    <n v="0"/>
    <s v="Spain"/>
  </r>
  <r>
    <n v="5512"/>
    <x v="14"/>
    <x v="3"/>
    <x v="2"/>
    <n v="55842"/>
    <n v="0"/>
    <n v="1"/>
    <d v="2014-05-23T00:00:00"/>
    <n v="19"/>
    <n v="451"/>
    <n v="0"/>
    <n v="39"/>
    <n v="0"/>
    <n v="4"/>
    <n v="24"/>
    <n v="1"/>
    <n v="7"/>
    <n v="1"/>
    <n v="8"/>
    <n v="5"/>
    <n v="0"/>
    <n v="0"/>
    <n v="0"/>
    <n v="0"/>
    <n v="0"/>
    <n v="0"/>
    <n v="0"/>
    <s v="Spain"/>
  </r>
  <r>
    <n v="10102"/>
    <x v="10"/>
    <x v="0"/>
    <x v="4"/>
    <n v="79946"/>
    <n v="0"/>
    <n v="0"/>
    <d v="2014-05-12T00:00:00"/>
    <n v="19"/>
    <n v="395"/>
    <n v="183"/>
    <n v="565"/>
    <n v="166"/>
    <n v="141"/>
    <n v="28"/>
    <n v="1"/>
    <n v="5"/>
    <n v="11"/>
    <n v="5"/>
    <n v="3"/>
    <n v="0"/>
    <n v="0"/>
    <n v="0"/>
    <n v="0"/>
    <n v="0"/>
    <n v="0"/>
    <n v="0"/>
    <s v="Saudi Arabia"/>
  </r>
  <r>
    <n v="9369"/>
    <x v="13"/>
    <x v="2"/>
    <x v="1"/>
    <n v="88194"/>
    <n v="0"/>
    <n v="1"/>
    <d v="2014-03-19T00:00:00"/>
    <n v="19"/>
    <n v="688"/>
    <n v="14"/>
    <n v="309"/>
    <n v="201"/>
    <n v="24"/>
    <n v="38"/>
    <n v="1"/>
    <n v="11"/>
    <n v="10"/>
    <n v="10"/>
    <n v="5"/>
    <n v="1"/>
    <n v="0"/>
    <n v="1"/>
    <n v="0"/>
    <n v="0"/>
    <n v="1"/>
    <n v="0"/>
    <s v="Germany"/>
  </r>
  <r>
    <n v="3711"/>
    <x v="44"/>
    <x v="3"/>
    <x v="2"/>
    <n v="80184"/>
    <n v="0"/>
    <n v="0"/>
    <d v="2014-03-01T00:00:00"/>
    <n v="19"/>
    <n v="1035"/>
    <n v="134"/>
    <n v="670"/>
    <n v="25"/>
    <n v="38"/>
    <n v="0"/>
    <n v="1"/>
    <n v="6"/>
    <n v="3"/>
    <n v="10"/>
    <n v="3"/>
    <n v="1"/>
    <n v="0"/>
    <n v="0"/>
    <n v="0"/>
    <n v="1"/>
    <n v="0"/>
    <n v="0"/>
    <s v="Spain"/>
  </r>
  <r>
    <n v="6931"/>
    <x v="4"/>
    <x v="0"/>
    <x v="0"/>
    <n v="76982"/>
    <n v="0"/>
    <n v="0"/>
    <d v="2014-02-15T00:00:00"/>
    <n v="19"/>
    <n v="464"/>
    <n v="151"/>
    <n v="292"/>
    <n v="65"/>
    <n v="60"/>
    <n v="30"/>
    <n v="1"/>
    <n v="8"/>
    <n v="3"/>
    <n v="4"/>
    <n v="4"/>
    <n v="0"/>
    <n v="0"/>
    <n v="0"/>
    <n v="0"/>
    <n v="1"/>
    <n v="1"/>
    <n v="0"/>
    <s v="Spain"/>
  </r>
  <r>
    <n v="9596"/>
    <x v="37"/>
    <x v="1"/>
    <x v="1"/>
    <n v="65295"/>
    <n v="0"/>
    <n v="0"/>
    <d v="2013-12-23T00:00:00"/>
    <n v="19"/>
    <n v="365"/>
    <n v="32"/>
    <n v="117"/>
    <n v="34"/>
    <n v="110"/>
    <n v="6"/>
    <n v="1"/>
    <n v="3"/>
    <n v="3"/>
    <n v="13"/>
    <n v="2"/>
    <n v="0"/>
    <n v="0"/>
    <n v="0"/>
    <n v="0"/>
    <n v="0"/>
    <n v="0"/>
    <n v="0"/>
    <s v="USA"/>
  </r>
  <r>
    <n v="2727"/>
    <x v="28"/>
    <x v="0"/>
    <x v="3"/>
    <n v="57100"/>
    <n v="0"/>
    <n v="0"/>
    <d v="2013-12-04T00:00:00"/>
    <n v="19"/>
    <n v="181"/>
    <n v="21"/>
    <n v="69"/>
    <n v="39"/>
    <n v="3"/>
    <n v="96"/>
    <n v="1"/>
    <n v="3"/>
    <n v="3"/>
    <n v="6"/>
    <n v="3"/>
    <n v="0"/>
    <n v="0"/>
    <n v="0"/>
    <n v="0"/>
    <n v="0"/>
    <n v="0"/>
    <n v="0"/>
    <s v="Saudi Arabia"/>
  </r>
  <r>
    <n v="3967"/>
    <x v="26"/>
    <x v="1"/>
    <x v="2"/>
    <n v="78931"/>
    <n v="0"/>
    <n v="0"/>
    <d v="2013-10-25T00:00:00"/>
    <n v="19"/>
    <n v="331"/>
    <n v="197"/>
    <n v="170"/>
    <n v="58"/>
    <n v="152"/>
    <n v="35"/>
    <n v="1"/>
    <n v="2"/>
    <n v="8"/>
    <n v="13"/>
    <n v="1"/>
    <n v="0"/>
    <n v="0"/>
    <n v="0"/>
    <n v="0"/>
    <n v="0"/>
    <n v="0"/>
    <n v="0"/>
    <s v="Canada"/>
  </r>
  <r>
    <n v="2162"/>
    <x v="15"/>
    <x v="0"/>
    <x v="2"/>
    <n v="56939"/>
    <n v="0"/>
    <n v="1"/>
    <d v="2013-09-18T00:00:00"/>
    <n v="19"/>
    <n v="256"/>
    <n v="34"/>
    <n v="103"/>
    <n v="90"/>
    <n v="29"/>
    <n v="49"/>
    <n v="2"/>
    <n v="3"/>
    <n v="3"/>
    <n v="10"/>
    <n v="3"/>
    <n v="0"/>
    <n v="0"/>
    <n v="0"/>
    <n v="0"/>
    <n v="0"/>
    <n v="0"/>
    <n v="0"/>
    <s v="Spain"/>
  </r>
  <r>
    <n v="9242"/>
    <x v="20"/>
    <x v="0"/>
    <x v="1"/>
    <n v="64509"/>
    <n v="0"/>
    <n v="0"/>
    <d v="2013-08-17T00:00:00"/>
    <n v="19"/>
    <n v="836"/>
    <n v="185"/>
    <n v="575"/>
    <n v="24"/>
    <n v="25"/>
    <n v="77"/>
    <n v="1"/>
    <n v="6"/>
    <n v="3"/>
    <n v="9"/>
    <n v="4"/>
    <n v="0"/>
    <n v="0"/>
    <n v="1"/>
    <n v="0"/>
    <n v="0"/>
    <n v="1"/>
    <n v="0"/>
    <s v="Saudi Arabia"/>
  </r>
  <r>
    <n v="10595"/>
    <x v="20"/>
    <x v="0"/>
    <x v="2"/>
    <n v="30093"/>
    <n v="0"/>
    <n v="0"/>
    <d v="2013-07-08T00:00:00"/>
    <n v="19"/>
    <n v="2"/>
    <n v="6"/>
    <n v="28"/>
    <n v="13"/>
    <n v="4"/>
    <n v="16"/>
    <n v="1"/>
    <n v="2"/>
    <n v="0"/>
    <n v="3"/>
    <n v="7"/>
    <n v="0"/>
    <n v="0"/>
    <n v="0"/>
    <n v="0"/>
    <n v="0"/>
    <n v="0"/>
    <n v="0"/>
    <s v="Spain"/>
  </r>
  <r>
    <n v="4967"/>
    <x v="9"/>
    <x v="1"/>
    <x v="3"/>
    <n v="38201"/>
    <n v="0"/>
    <n v="1"/>
    <d v="2013-03-29T00:00:00"/>
    <n v="19"/>
    <n v="233"/>
    <n v="0"/>
    <n v="23"/>
    <n v="0"/>
    <n v="0"/>
    <n v="12"/>
    <n v="4"/>
    <n v="5"/>
    <n v="1"/>
    <n v="5"/>
    <n v="8"/>
    <n v="0"/>
    <n v="0"/>
    <n v="0"/>
    <n v="0"/>
    <n v="0"/>
    <n v="0"/>
    <n v="0"/>
    <s v="Saudi Arabia"/>
  </r>
  <r>
    <n v="3619"/>
    <x v="9"/>
    <x v="2"/>
    <x v="0"/>
    <n v="87305"/>
    <n v="0"/>
    <n v="0"/>
    <d v="2012-09-23T00:00:00"/>
    <n v="19"/>
    <n v="345"/>
    <n v="25"/>
    <n v="501"/>
    <n v="63"/>
    <n v="138"/>
    <n v="80"/>
    <n v="1"/>
    <n v="5"/>
    <n v="3"/>
    <n v="8"/>
    <n v="2"/>
    <n v="0"/>
    <n v="0"/>
    <n v="0"/>
    <n v="0"/>
    <n v="1"/>
    <n v="1"/>
    <n v="0"/>
    <s v="Australia"/>
  </r>
  <r>
    <n v="6355"/>
    <x v="34"/>
    <x v="0"/>
    <x v="2"/>
    <n v="44359"/>
    <n v="1"/>
    <n v="1"/>
    <d v="2014-06-17T00:00:00"/>
    <n v="19"/>
    <n v="20"/>
    <n v="0"/>
    <n v="14"/>
    <n v="7"/>
    <n v="3"/>
    <n v="1"/>
    <n v="3"/>
    <n v="2"/>
    <n v="0"/>
    <n v="4"/>
    <n v="3"/>
    <n v="0"/>
    <n v="0"/>
    <n v="0"/>
    <n v="0"/>
    <n v="0"/>
    <n v="0"/>
    <n v="0"/>
    <s v="Spain"/>
  </r>
  <r>
    <n v="8416"/>
    <x v="7"/>
    <x v="0"/>
    <x v="2"/>
    <n v="29009"/>
    <n v="1"/>
    <n v="0"/>
    <d v="2013-11-29T00:00:00"/>
    <n v="19"/>
    <n v="6"/>
    <n v="6"/>
    <n v="15"/>
    <n v="10"/>
    <n v="5"/>
    <n v="2"/>
    <n v="2"/>
    <n v="2"/>
    <n v="0"/>
    <n v="3"/>
    <n v="6"/>
    <n v="0"/>
    <n v="0"/>
    <n v="0"/>
    <n v="0"/>
    <n v="0"/>
    <n v="0"/>
    <n v="0"/>
    <s v="USA"/>
  </r>
  <r>
    <n v="2139"/>
    <x v="17"/>
    <x v="3"/>
    <x v="2"/>
    <n v="7500"/>
    <n v="1"/>
    <n v="0"/>
    <d v="2013-10-02T00:00:00"/>
    <n v="19"/>
    <n v="3"/>
    <n v="1"/>
    <n v="10"/>
    <n v="3"/>
    <n v="2"/>
    <n v="12"/>
    <n v="3"/>
    <n v="2"/>
    <n v="0"/>
    <n v="3"/>
    <n v="5"/>
    <n v="0"/>
    <n v="0"/>
    <n v="0"/>
    <n v="0"/>
    <n v="0"/>
    <n v="0"/>
    <n v="0"/>
    <s v="Australia"/>
  </r>
  <r>
    <n v="4855"/>
    <x v="19"/>
    <x v="1"/>
    <x v="3"/>
    <n v="3035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n v="1"/>
    <n v="0"/>
    <s v="USA"/>
  </r>
  <r>
    <n v="5049"/>
    <x v="19"/>
    <x v="1"/>
    <x v="3"/>
    <n v="3035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n v="0"/>
    <n v="0"/>
    <s v="Spain"/>
  </r>
  <r>
    <n v="7244"/>
    <x v="45"/>
    <x v="0"/>
    <x v="1"/>
    <m/>
    <n v="2"/>
    <n v="1"/>
    <d v="2014-01-01T00:00:00"/>
    <n v="96"/>
    <n v="48"/>
    <n v="5"/>
    <n v="48"/>
    <n v="6"/>
    <n v="10"/>
    <n v="7"/>
    <n v="3"/>
    <n v="2"/>
    <n v="1"/>
    <n v="4"/>
    <n v="6"/>
    <n v="0"/>
    <n v="0"/>
    <n v="0"/>
    <n v="0"/>
    <n v="0"/>
    <n v="0"/>
    <n v="0"/>
    <s v="Australia"/>
  </r>
  <r>
    <n v="9215"/>
    <x v="37"/>
    <x v="1"/>
    <x v="2"/>
    <n v="43974"/>
    <n v="1"/>
    <n v="0"/>
    <d v="2012-12-12T00:00:00"/>
    <n v="19"/>
    <n v="378"/>
    <n v="0"/>
    <n v="101"/>
    <n v="0"/>
    <n v="0"/>
    <n v="72"/>
    <n v="5"/>
    <n v="6"/>
    <n v="4"/>
    <n v="6"/>
    <n v="7"/>
    <n v="0"/>
    <n v="0"/>
    <n v="0"/>
    <n v="0"/>
    <n v="0"/>
    <n v="0"/>
    <n v="0"/>
    <s v="Canada"/>
  </r>
  <r>
    <n v="3525"/>
    <x v="0"/>
    <x v="0"/>
    <x v="3"/>
    <n v="38200"/>
    <n v="1"/>
    <n v="1"/>
    <d v="2012-12-07T00:00:00"/>
    <n v="19"/>
    <n v="12"/>
    <n v="0"/>
    <n v="4"/>
    <n v="0"/>
    <n v="0"/>
    <n v="1"/>
    <n v="1"/>
    <n v="1"/>
    <n v="0"/>
    <n v="2"/>
    <n v="7"/>
    <n v="0"/>
    <n v="0"/>
    <n v="0"/>
    <n v="0"/>
    <n v="0"/>
    <n v="0"/>
    <n v="0"/>
    <s v="Spain"/>
  </r>
  <r>
    <n v="4415"/>
    <x v="1"/>
    <x v="0"/>
    <x v="2"/>
    <n v="16860"/>
    <n v="1"/>
    <n v="1"/>
    <d v="2012-09-12T00:00:00"/>
    <n v="19"/>
    <n v="10"/>
    <n v="4"/>
    <n v="4"/>
    <n v="3"/>
    <n v="3"/>
    <n v="14"/>
    <n v="3"/>
    <n v="1"/>
    <n v="1"/>
    <n v="3"/>
    <n v="7"/>
    <n v="0"/>
    <n v="0"/>
    <n v="0"/>
    <n v="0"/>
    <n v="0"/>
    <n v="0"/>
    <n v="0"/>
    <s v="Spain"/>
  </r>
  <r>
    <n v="3645"/>
    <x v="27"/>
    <x v="1"/>
    <x v="1"/>
    <n v="27213"/>
    <n v="1"/>
    <n v="0"/>
    <d v="2012-08-30T00:00:00"/>
    <n v="19"/>
    <n v="19"/>
    <n v="3"/>
    <n v="26"/>
    <n v="10"/>
    <n v="9"/>
    <n v="3"/>
    <n v="3"/>
    <n v="2"/>
    <n v="0"/>
    <n v="4"/>
    <n v="8"/>
    <n v="0"/>
    <n v="0"/>
    <n v="0"/>
    <n v="0"/>
    <n v="0"/>
    <n v="1"/>
    <n v="0"/>
    <s v="Spain"/>
  </r>
  <r>
    <n v="4692"/>
    <x v="15"/>
    <x v="0"/>
    <x v="2"/>
    <n v="7500"/>
    <n v="1"/>
    <n v="0"/>
    <d v="2012-08-01T00:00:00"/>
    <n v="19"/>
    <n v="7"/>
    <n v="0"/>
    <n v="12"/>
    <n v="13"/>
    <n v="7"/>
    <n v="32"/>
    <n v="5"/>
    <n v="4"/>
    <n v="1"/>
    <n v="2"/>
    <n v="9"/>
    <n v="0"/>
    <n v="0"/>
    <n v="1"/>
    <n v="0"/>
    <n v="0"/>
    <n v="1"/>
    <n v="0"/>
    <s v="Australia"/>
  </r>
  <r>
    <n v="3955"/>
    <x v="11"/>
    <x v="0"/>
    <x v="0"/>
    <n v="4861"/>
    <n v="0"/>
    <n v="0"/>
    <d v="2014-06-22T00:00:00"/>
    <n v="20"/>
    <n v="2"/>
    <n v="1"/>
    <n v="1"/>
    <n v="1"/>
    <n v="0"/>
    <n v="1"/>
    <n v="0"/>
    <n v="0"/>
    <n v="0"/>
    <n v="0"/>
    <n v="14"/>
    <n v="0"/>
    <n v="0"/>
    <n v="0"/>
    <n v="0"/>
    <n v="0"/>
    <n v="0"/>
    <n v="0"/>
    <s v="Saudi Arabia"/>
  </r>
  <r>
    <n v="10951"/>
    <x v="23"/>
    <x v="0"/>
    <x v="2"/>
    <n v="45688"/>
    <n v="0"/>
    <n v="1"/>
    <d v="2014-01-25T00:00:00"/>
    <n v="20"/>
    <n v="279"/>
    <n v="0"/>
    <n v="18"/>
    <n v="0"/>
    <n v="0"/>
    <n v="9"/>
    <n v="2"/>
    <n v="3"/>
    <n v="1"/>
    <n v="8"/>
    <n v="4"/>
    <n v="0"/>
    <n v="0"/>
    <n v="0"/>
    <n v="1"/>
    <n v="0"/>
    <n v="0"/>
    <n v="0"/>
    <s v="Spain"/>
  </r>
  <r>
    <n v="4322"/>
    <x v="2"/>
    <x v="1"/>
    <x v="3"/>
    <n v="77863"/>
    <n v="0"/>
    <n v="0"/>
    <d v="2013-11-27T00:00:00"/>
    <n v="20"/>
    <n v="881"/>
    <n v="38"/>
    <n v="319"/>
    <n v="16"/>
    <n v="25"/>
    <n v="12"/>
    <n v="1"/>
    <n v="4"/>
    <n v="5"/>
    <n v="10"/>
    <n v="2"/>
    <n v="0"/>
    <n v="0"/>
    <n v="0"/>
    <n v="0"/>
    <n v="0"/>
    <n v="0"/>
    <n v="0"/>
    <s v="Spain"/>
  </r>
  <r>
    <n v="2942"/>
    <x v="30"/>
    <x v="0"/>
    <x v="1"/>
    <n v="45906"/>
    <n v="0"/>
    <n v="1"/>
    <d v="2013-05-07T00:00:00"/>
    <n v="20"/>
    <n v="305"/>
    <n v="3"/>
    <n v="27"/>
    <n v="4"/>
    <n v="3"/>
    <n v="144"/>
    <n v="2"/>
    <n v="5"/>
    <n v="4"/>
    <n v="4"/>
    <n v="5"/>
    <n v="0"/>
    <n v="0"/>
    <n v="1"/>
    <n v="0"/>
    <n v="0"/>
    <n v="0"/>
    <n v="0"/>
    <s v="Spain"/>
  </r>
  <r>
    <n v="3667"/>
    <x v="8"/>
    <x v="0"/>
    <x v="2"/>
    <n v="80952"/>
    <n v="0"/>
    <n v="0"/>
    <d v="2013-02-28T00:00:00"/>
    <n v="20"/>
    <n v="778"/>
    <n v="178"/>
    <n v="689"/>
    <n v="41"/>
    <n v="27"/>
    <n v="44"/>
    <n v="1"/>
    <n v="8"/>
    <n v="5"/>
    <n v="11"/>
    <n v="8"/>
    <n v="1"/>
    <n v="0"/>
    <n v="0"/>
    <n v="1"/>
    <n v="1"/>
    <n v="1"/>
    <n v="0"/>
    <s v="Germany"/>
  </r>
  <r>
    <n v="3697"/>
    <x v="3"/>
    <x v="0"/>
    <x v="3"/>
    <n v="39898"/>
    <n v="0"/>
    <n v="1"/>
    <d v="2013-02-12T00:00:00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s v="Canada"/>
  </r>
  <r>
    <n v="9955"/>
    <x v="3"/>
    <x v="0"/>
    <x v="3"/>
    <n v="39898"/>
    <n v="0"/>
    <n v="1"/>
    <d v="2013-02-12T00:00:00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s v="Spain"/>
  </r>
  <r>
    <n v="6422"/>
    <x v="3"/>
    <x v="0"/>
    <x v="2"/>
    <n v="86718"/>
    <n v="0"/>
    <n v="0"/>
    <d v="2013-01-17T00:00:00"/>
    <n v="20"/>
    <n v="344"/>
    <n v="189"/>
    <n v="482"/>
    <n v="50"/>
    <n v="33"/>
    <n v="172"/>
    <n v="1"/>
    <n v="5"/>
    <n v="6"/>
    <n v="5"/>
    <n v="2"/>
    <n v="0"/>
    <n v="0"/>
    <n v="0"/>
    <n v="0"/>
    <n v="0"/>
    <n v="0"/>
    <n v="0"/>
    <s v="India"/>
  </r>
  <r>
    <n v="3690"/>
    <x v="18"/>
    <x v="3"/>
    <x v="2"/>
    <n v="80141"/>
    <n v="0"/>
    <n v="0"/>
    <d v="2013-01-11T00:00:00"/>
    <n v="20"/>
    <n v="1184"/>
    <n v="102"/>
    <n v="673"/>
    <n v="52"/>
    <n v="40"/>
    <n v="40"/>
    <n v="1"/>
    <n v="7"/>
    <n v="4"/>
    <n v="10"/>
    <n v="6"/>
    <n v="0"/>
    <n v="0"/>
    <n v="0"/>
    <n v="0"/>
    <n v="1"/>
    <n v="1"/>
    <n v="0"/>
    <s v="Spain"/>
  </r>
  <r>
    <n v="9260"/>
    <x v="36"/>
    <x v="1"/>
    <x v="2"/>
    <n v="70356"/>
    <n v="0"/>
    <n v="0"/>
    <d v="2012-11-05T00:00:00"/>
    <n v="20"/>
    <n v="1349"/>
    <n v="16"/>
    <n v="249"/>
    <n v="43"/>
    <n v="16"/>
    <n v="33"/>
    <n v="2"/>
    <n v="10"/>
    <n v="6"/>
    <n v="9"/>
    <n v="6"/>
    <n v="0"/>
    <n v="0"/>
    <n v="0"/>
    <n v="0"/>
    <n v="0"/>
    <n v="0"/>
    <n v="0"/>
    <s v="Canada"/>
  </r>
  <r>
    <n v="4939"/>
    <x v="41"/>
    <x v="0"/>
    <x v="3"/>
    <n v="37760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s v="USA"/>
  </r>
  <r>
    <n v="8652"/>
    <x v="41"/>
    <x v="0"/>
    <x v="3"/>
    <n v="37760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s v="Saudi Arabia"/>
  </r>
  <r>
    <n v="4702"/>
    <x v="30"/>
    <x v="0"/>
    <x v="1"/>
    <n v="61839"/>
    <n v="0"/>
    <n v="0"/>
    <d v="2012-08-12T00:00:00"/>
    <n v="20"/>
    <n v="1000"/>
    <n v="155"/>
    <n v="379"/>
    <n v="224"/>
    <n v="17"/>
    <n v="120"/>
    <n v="1"/>
    <n v="4"/>
    <n v="8"/>
    <n v="4"/>
    <n v="8"/>
    <n v="0"/>
    <n v="0"/>
    <n v="0"/>
    <n v="0"/>
    <n v="0"/>
    <n v="0"/>
    <n v="0"/>
    <s v="Spain"/>
  </r>
  <r>
    <n v="5313"/>
    <x v="26"/>
    <x v="3"/>
    <x v="2"/>
    <n v="38196"/>
    <n v="1"/>
    <n v="1"/>
    <d v="2014-04-18T00:00:00"/>
    <n v="20"/>
    <n v="30"/>
    <n v="0"/>
    <n v="11"/>
    <n v="0"/>
    <n v="0"/>
    <n v="3"/>
    <n v="3"/>
    <n v="2"/>
    <n v="0"/>
    <n v="4"/>
    <n v="5"/>
    <n v="0"/>
    <n v="0"/>
    <n v="0"/>
    <n v="0"/>
    <n v="0"/>
    <n v="0"/>
    <n v="0"/>
    <s v="Spain"/>
  </r>
  <r>
    <n v="7196"/>
    <x v="47"/>
    <x v="1"/>
    <x v="2"/>
    <n v="41145"/>
    <n v="1"/>
    <n v="1"/>
    <d v="2014-02-08T00:00:00"/>
    <n v="20"/>
    <n v="9"/>
    <n v="0"/>
    <n v="3"/>
    <n v="0"/>
    <n v="0"/>
    <n v="1"/>
    <n v="1"/>
    <n v="0"/>
    <n v="0"/>
    <n v="3"/>
    <n v="3"/>
    <n v="0"/>
    <n v="0"/>
    <n v="0"/>
    <n v="0"/>
    <n v="0"/>
    <n v="0"/>
    <n v="0"/>
    <s v="Canada"/>
  </r>
  <r>
    <n v="1381"/>
    <x v="31"/>
    <x v="1"/>
    <x v="1"/>
    <n v="38513"/>
    <n v="1"/>
    <n v="0"/>
    <d v="2014-01-28T00:00:00"/>
    <n v="20"/>
    <n v="172"/>
    <n v="3"/>
    <n v="115"/>
    <n v="16"/>
    <n v="0"/>
    <n v="18"/>
    <n v="5"/>
    <n v="6"/>
    <n v="1"/>
    <n v="5"/>
    <n v="8"/>
    <n v="0"/>
    <n v="0"/>
    <n v="0"/>
    <n v="0"/>
    <n v="0"/>
    <n v="1"/>
    <n v="0"/>
    <s v="Spain"/>
  </r>
  <r>
    <n v="7444"/>
    <x v="8"/>
    <x v="3"/>
    <x v="2"/>
    <n v="42169"/>
    <n v="1"/>
    <n v="1"/>
    <d v="2013-10-19T00:00:00"/>
    <n v="20"/>
    <n v="19"/>
    <n v="0"/>
    <n v="9"/>
    <n v="0"/>
    <n v="0"/>
    <n v="2"/>
    <n v="2"/>
    <n v="1"/>
    <n v="0"/>
    <n v="3"/>
    <n v="8"/>
    <n v="0"/>
    <n v="0"/>
    <n v="0"/>
    <n v="0"/>
    <n v="0"/>
    <n v="0"/>
    <n v="0"/>
    <s v="Spain"/>
  </r>
  <r>
    <n v="2874"/>
    <x v="46"/>
    <x v="2"/>
    <x v="0"/>
    <n v="35388"/>
    <n v="1"/>
    <n v="0"/>
    <d v="2013-03-07T00:00:00"/>
    <n v="20"/>
    <n v="6"/>
    <n v="4"/>
    <n v="7"/>
    <n v="4"/>
    <n v="3"/>
    <n v="8"/>
    <n v="1"/>
    <n v="1"/>
    <n v="0"/>
    <n v="3"/>
    <n v="7"/>
    <n v="0"/>
    <n v="0"/>
    <n v="0"/>
    <n v="0"/>
    <n v="0"/>
    <n v="0"/>
    <n v="0"/>
    <s v="Saudi Arabia"/>
  </r>
  <r>
    <n v="5320"/>
    <x v="28"/>
    <x v="3"/>
    <x v="0"/>
    <n v="44051"/>
    <n v="1"/>
    <n v="1"/>
    <d v="2013-01-29T00:00:00"/>
    <n v="20"/>
    <n v="79"/>
    <n v="7"/>
    <n v="58"/>
    <n v="6"/>
    <n v="3"/>
    <n v="18"/>
    <n v="4"/>
    <n v="3"/>
    <n v="1"/>
    <n v="4"/>
    <n v="6"/>
    <n v="0"/>
    <n v="0"/>
    <n v="0"/>
    <n v="0"/>
    <n v="0"/>
    <n v="1"/>
    <n v="0"/>
    <s v="Saudi Arabia"/>
  </r>
  <r>
    <n v="2408"/>
    <x v="15"/>
    <x v="0"/>
    <x v="2"/>
    <n v="58597"/>
    <n v="1"/>
    <n v="1"/>
    <d v="2012-11-20T00:00:00"/>
    <n v="20"/>
    <n v="490"/>
    <n v="0"/>
    <n v="184"/>
    <n v="10"/>
    <n v="28"/>
    <n v="21"/>
    <n v="12"/>
    <n v="7"/>
    <n v="4"/>
    <n v="9"/>
    <n v="7"/>
    <n v="0"/>
    <n v="0"/>
    <n v="0"/>
    <n v="0"/>
    <n v="0"/>
    <n v="0"/>
    <n v="0"/>
    <s v="India"/>
  </r>
  <r>
    <n v="9648"/>
    <x v="4"/>
    <x v="0"/>
    <x v="1"/>
    <n v="46904"/>
    <n v="1"/>
    <n v="1"/>
    <d v="2012-11-03T00:00:00"/>
    <n v="20"/>
    <n v="153"/>
    <n v="4"/>
    <n v="56"/>
    <n v="0"/>
    <n v="9"/>
    <n v="31"/>
    <n v="4"/>
    <n v="5"/>
    <n v="1"/>
    <n v="4"/>
    <n v="8"/>
    <n v="0"/>
    <n v="0"/>
    <n v="0"/>
    <n v="0"/>
    <n v="0"/>
    <n v="0"/>
    <n v="0"/>
    <s v="Spain"/>
  </r>
  <r>
    <n v="10127"/>
    <x v="11"/>
    <x v="0"/>
    <x v="2"/>
    <n v="58692"/>
    <n v="0"/>
    <n v="1"/>
    <d v="2014-04-06T00:00:00"/>
    <n v="21"/>
    <n v="301"/>
    <n v="11"/>
    <n v="61"/>
    <n v="4"/>
    <n v="7"/>
    <n v="11"/>
    <n v="1"/>
    <n v="8"/>
    <n v="2"/>
    <n v="4"/>
    <n v="7"/>
    <n v="0"/>
    <n v="0"/>
    <n v="0"/>
    <n v="0"/>
    <n v="0"/>
    <n v="0"/>
    <n v="0"/>
    <s v="Canada"/>
  </r>
  <r>
    <n v="2666"/>
    <x v="27"/>
    <x v="3"/>
    <x v="2"/>
    <n v="76234"/>
    <n v="0"/>
    <n v="1"/>
    <d v="2014-02-06T00:00:00"/>
    <n v="21"/>
    <n v="519"/>
    <n v="50"/>
    <n v="167"/>
    <n v="130"/>
    <n v="0"/>
    <n v="41"/>
    <n v="1"/>
    <n v="8"/>
    <n v="3"/>
    <n v="11"/>
    <n v="3"/>
    <n v="0"/>
    <n v="0"/>
    <n v="0"/>
    <n v="1"/>
    <n v="0"/>
    <n v="0"/>
    <n v="0"/>
    <s v="Canada"/>
  </r>
  <r>
    <n v="10562"/>
    <x v="41"/>
    <x v="3"/>
    <x v="2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s v="India"/>
  </r>
  <r>
    <n v="7881"/>
    <x v="41"/>
    <x v="3"/>
    <x v="2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s v="Spain"/>
  </r>
  <r>
    <n v="6721"/>
    <x v="45"/>
    <x v="0"/>
    <x v="2"/>
    <n v="71965"/>
    <n v="0"/>
    <n v="1"/>
    <d v="2013-07-29T00:00:00"/>
    <n v="21"/>
    <n v="572"/>
    <n v="19"/>
    <n v="286"/>
    <n v="50"/>
    <n v="38"/>
    <n v="248"/>
    <n v="3"/>
    <n v="6"/>
    <n v="3"/>
    <n v="5"/>
    <n v="3"/>
    <n v="0"/>
    <n v="0"/>
    <n v="0"/>
    <n v="0"/>
    <n v="0"/>
    <n v="0"/>
    <n v="0"/>
    <s v="Canada"/>
  </r>
  <r>
    <n v="5204"/>
    <x v="26"/>
    <x v="0"/>
    <x v="3"/>
    <n v="74538"/>
    <n v="0"/>
    <n v="0"/>
    <d v="2013-06-29T00:00:00"/>
    <n v="21"/>
    <n v="380"/>
    <n v="98"/>
    <n v="733"/>
    <n v="110"/>
    <n v="112"/>
    <n v="28"/>
    <n v="1"/>
    <n v="8"/>
    <n v="8"/>
    <n v="5"/>
    <n v="3"/>
    <n v="0"/>
    <n v="0"/>
    <n v="0"/>
    <n v="0"/>
    <n v="1"/>
    <n v="1"/>
    <n v="0"/>
    <s v="Spain"/>
  </r>
  <r>
    <n v="5209"/>
    <x v="3"/>
    <x v="0"/>
    <x v="0"/>
    <n v="50002"/>
    <n v="0"/>
    <n v="1"/>
    <d v="2013-06-17T00:00:00"/>
    <n v="21"/>
    <n v="443"/>
    <n v="5"/>
    <n v="71"/>
    <n v="21"/>
    <n v="16"/>
    <n v="82"/>
    <n v="2"/>
    <n v="8"/>
    <n v="2"/>
    <n v="7"/>
    <n v="7"/>
    <n v="0"/>
    <n v="0"/>
    <n v="0"/>
    <n v="0"/>
    <n v="0"/>
    <n v="0"/>
    <n v="0"/>
    <s v="Saudi Arabia"/>
  </r>
  <r>
    <n v="10128"/>
    <x v="2"/>
    <x v="0"/>
    <x v="3"/>
    <n v="53977"/>
    <n v="0"/>
    <n v="1"/>
    <d v="2013-06-08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s v="Canada"/>
  </r>
  <r>
    <n v="9284"/>
    <x v="2"/>
    <x v="0"/>
    <x v="3"/>
    <n v="53977"/>
    <n v="0"/>
    <n v="1"/>
    <d v="2013-06-08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s v="Spain"/>
  </r>
  <r>
    <n v="8643"/>
    <x v="26"/>
    <x v="0"/>
    <x v="3"/>
    <n v="69930"/>
    <n v="0"/>
    <n v="0"/>
    <d v="2013-05-26T00:00:00"/>
    <n v="21"/>
    <n v="252"/>
    <n v="98"/>
    <n v="827"/>
    <n v="219"/>
    <n v="70"/>
    <n v="196"/>
    <n v="1"/>
    <n v="4"/>
    <n v="5"/>
    <n v="12"/>
    <n v="3"/>
    <n v="0"/>
    <n v="0"/>
    <n v="0"/>
    <n v="0"/>
    <n v="0"/>
    <n v="0"/>
    <n v="0"/>
    <s v="India"/>
  </r>
  <r>
    <n v="1685"/>
    <x v="4"/>
    <x v="1"/>
    <x v="3"/>
    <n v="62981"/>
    <n v="0"/>
    <n v="0"/>
    <d v="2013-03-17T00:00:00"/>
    <n v="21"/>
    <n v="796"/>
    <n v="14"/>
    <n v="590"/>
    <n v="38"/>
    <n v="44"/>
    <n v="0"/>
    <n v="1"/>
    <n v="4"/>
    <n v="5"/>
    <n v="13"/>
    <n v="3"/>
    <n v="0"/>
    <n v="0"/>
    <n v="0"/>
    <n v="1"/>
    <n v="0"/>
    <n v="0"/>
    <n v="0"/>
    <s v="Canada"/>
  </r>
  <r>
    <n v="6233"/>
    <x v="15"/>
    <x v="0"/>
    <x v="2"/>
    <n v="65991"/>
    <n v="0"/>
    <n v="1"/>
    <d v="2012-09-07T00:00:00"/>
    <n v="21"/>
    <n v="507"/>
    <n v="19"/>
    <n v="364"/>
    <n v="25"/>
    <n v="47"/>
    <n v="9"/>
    <n v="3"/>
    <n v="9"/>
    <n v="5"/>
    <n v="10"/>
    <n v="7"/>
    <n v="0"/>
    <n v="0"/>
    <n v="0"/>
    <n v="0"/>
    <n v="0"/>
    <n v="0"/>
    <n v="0"/>
    <s v="Spain"/>
  </r>
  <r>
    <n v="1501"/>
    <x v="31"/>
    <x v="1"/>
    <x v="2"/>
    <n v="160803"/>
    <n v="0"/>
    <n v="0"/>
    <d v="2012-08-04T00:00:00"/>
    <n v="21"/>
    <n v="55"/>
    <n v="16"/>
    <n v="1622"/>
    <n v="17"/>
    <n v="3"/>
    <n v="4"/>
    <n v="15"/>
    <n v="0"/>
    <n v="28"/>
    <n v="1"/>
    <n v="0"/>
    <n v="0"/>
    <n v="0"/>
    <n v="0"/>
    <n v="0"/>
    <n v="0"/>
    <n v="0"/>
    <n v="0"/>
    <s v="USA"/>
  </r>
  <r>
    <n v="2587"/>
    <x v="27"/>
    <x v="1"/>
    <x v="2"/>
    <n v="29791"/>
    <n v="1"/>
    <n v="0"/>
    <d v="2014-05-15T00:00:00"/>
    <n v="21"/>
    <n v="14"/>
    <n v="0"/>
    <n v="6"/>
    <n v="0"/>
    <n v="0"/>
    <n v="0"/>
    <n v="2"/>
    <n v="2"/>
    <n v="0"/>
    <n v="3"/>
    <n v="5"/>
    <n v="0"/>
    <n v="0"/>
    <n v="0"/>
    <n v="0"/>
    <n v="0"/>
    <n v="0"/>
    <n v="0"/>
    <s v="Australia"/>
  </r>
  <r>
    <n v="2811"/>
    <x v="33"/>
    <x v="1"/>
    <x v="1"/>
    <n v="48918"/>
    <n v="1"/>
    <n v="1"/>
    <d v="2014-04-12T00:00:00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s v="Spain"/>
  </r>
  <r>
    <n v="9150"/>
    <x v="33"/>
    <x v="1"/>
    <x v="1"/>
    <n v="48918"/>
    <n v="1"/>
    <n v="1"/>
    <d v="2014-04-12T00:00:00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s v="Spain"/>
  </r>
  <r>
    <n v="5493"/>
    <x v="15"/>
    <x v="0"/>
    <x v="2"/>
    <n v="39356"/>
    <n v="1"/>
    <n v="1"/>
    <d v="2014-03-19T00:00:00"/>
    <n v="21"/>
    <n v="15"/>
    <n v="0"/>
    <n v="2"/>
    <n v="0"/>
    <n v="0"/>
    <n v="6"/>
    <n v="1"/>
    <n v="1"/>
    <n v="0"/>
    <n v="2"/>
    <n v="6"/>
    <n v="0"/>
    <n v="0"/>
    <n v="1"/>
    <n v="0"/>
    <n v="0"/>
    <n v="0"/>
    <n v="0"/>
    <s v="Spain"/>
  </r>
  <r>
    <n v="10099"/>
    <x v="22"/>
    <x v="0"/>
    <x v="2"/>
    <n v="55434"/>
    <n v="1"/>
    <n v="0"/>
    <d v="2013-10-05T00:00:00"/>
    <n v="21"/>
    <n v="238"/>
    <n v="115"/>
    <n v="215"/>
    <n v="169"/>
    <n v="69"/>
    <n v="76"/>
    <n v="3"/>
    <n v="5"/>
    <n v="3"/>
    <n v="13"/>
    <n v="4"/>
    <n v="0"/>
    <n v="0"/>
    <n v="0"/>
    <n v="0"/>
    <n v="0"/>
    <n v="0"/>
    <n v="0"/>
    <s v="Saudi Arabia"/>
  </r>
  <r>
    <n v="2877"/>
    <x v="19"/>
    <x v="3"/>
    <x v="3"/>
    <n v="46014"/>
    <n v="1"/>
    <n v="1"/>
    <d v="2013-01-21T00:00:00"/>
    <n v="21"/>
    <n v="410"/>
    <n v="0"/>
    <n v="59"/>
    <n v="19"/>
    <n v="9"/>
    <n v="44"/>
    <n v="10"/>
    <n v="7"/>
    <n v="1"/>
    <n v="8"/>
    <n v="7"/>
    <n v="0"/>
    <n v="0"/>
    <n v="0"/>
    <n v="0"/>
    <n v="0"/>
    <n v="0"/>
    <n v="0"/>
    <s v="Saudi Arabia"/>
  </r>
  <r>
    <n v="8369"/>
    <x v="21"/>
    <x v="0"/>
    <x v="3"/>
    <n v="18227"/>
    <n v="1"/>
    <n v="0"/>
    <d v="2012-11-08T00:00:00"/>
    <n v="21"/>
    <n v="1"/>
    <n v="2"/>
    <n v="7"/>
    <n v="4"/>
    <n v="3"/>
    <n v="11"/>
    <n v="1"/>
    <n v="0"/>
    <n v="1"/>
    <n v="2"/>
    <n v="8"/>
    <n v="0"/>
    <n v="0"/>
    <n v="0"/>
    <n v="0"/>
    <n v="0"/>
    <n v="0"/>
    <n v="0"/>
    <s v="Spain"/>
  </r>
  <r>
    <n v="195"/>
    <x v="27"/>
    <x v="0"/>
    <x v="1"/>
    <n v="38808"/>
    <n v="1"/>
    <n v="0"/>
    <d v="2012-08-26T00:00:00"/>
    <n v="21"/>
    <n v="125"/>
    <n v="17"/>
    <n v="52"/>
    <n v="3"/>
    <n v="19"/>
    <n v="30"/>
    <n v="4"/>
    <n v="5"/>
    <n v="1"/>
    <n v="4"/>
    <n v="8"/>
    <n v="0"/>
    <n v="0"/>
    <n v="1"/>
    <n v="0"/>
    <n v="0"/>
    <n v="1"/>
    <n v="0"/>
    <s v="Spain"/>
  </r>
  <r>
    <n v="10766"/>
    <x v="30"/>
    <x v="1"/>
    <x v="2"/>
    <n v="65526"/>
    <n v="0"/>
    <n v="1"/>
    <d v="2014-04-11T00:00:00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s v="Spain"/>
  </r>
  <r>
    <n v="9971"/>
    <x v="30"/>
    <x v="1"/>
    <x v="2"/>
    <n v="65526"/>
    <n v="0"/>
    <n v="1"/>
    <d v="2014-04-11T00:00:00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s v="Saudi Arabia"/>
  </r>
  <r>
    <n v="1740"/>
    <x v="44"/>
    <x v="0"/>
    <x v="2"/>
    <n v="55956"/>
    <n v="0"/>
    <n v="0"/>
    <d v="2014-04-07T00:00:00"/>
    <n v="22"/>
    <n v="760"/>
    <n v="38"/>
    <n v="104"/>
    <n v="50"/>
    <n v="9"/>
    <n v="38"/>
    <n v="2"/>
    <n v="7"/>
    <n v="3"/>
    <n v="4"/>
    <n v="4"/>
    <n v="0"/>
    <n v="0"/>
    <n v="0"/>
    <n v="1"/>
    <n v="0"/>
    <n v="0"/>
    <n v="0"/>
    <s v="Spain"/>
  </r>
  <r>
    <n v="8737"/>
    <x v="34"/>
    <x v="0"/>
    <x v="0"/>
    <n v="55563"/>
    <n v="0"/>
    <n v="1"/>
    <d v="2014-04-05T00:00:00"/>
    <n v="22"/>
    <n v="29"/>
    <n v="1"/>
    <n v="9"/>
    <n v="2"/>
    <n v="0"/>
    <n v="2"/>
    <n v="1"/>
    <n v="2"/>
    <n v="0"/>
    <n v="3"/>
    <n v="3"/>
    <n v="0"/>
    <n v="0"/>
    <n v="0"/>
    <n v="0"/>
    <n v="0"/>
    <n v="0"/>
    <n v="0"/>
    <s v="Spain"/>
  </r>
  <r>
    <n v="8773"/>
    <x v="26"/>
    <x v="3"/>
    <x v="3"/>
    <n v="57420"/>
    <n v="0"/>
    <n v="1"/>
    <d v="2013-06-25T00:00:00"/>
    <n v="22"/>
    <n v="280"/>
    <n v="0"/>
    <n v="18"/>
    <n v="0"/>
    <n v="0"/>
    <n v="24"/>
    <n v="3"/>
    <n v="5"/>
    <n v="1"/>
    <n v="6"/>
    <n v="7"/>
    <n v="0"/>
    <n v="0"/>
    <n v="0"/>
    <n v="1"/>
    <n v="0"/>
    <n v="0"/>
    <n v="0"/>
    <s v="USA"/>
  </r>
  <r>
    <n v="4088"/>
    <x v="29"/>
    <x v="1"/>
    <x v="3"/>
    <n v="31497"/>
    <n v="0"/>
    <n v="1"/>
    <d v="2012-12-06T00:00:00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s v="Spain"/>
  </r>
  <r>
    <n v="4971"/>
    <x v="29"/>
    <x v="1"/>
    <x v="3"/>
    <n v="31497"/>
    <n v="0"/>
    <n v="1"/>
    <d v="2012-12-06T00:00:00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s v="Saudi Arabia"/>
  </r>
  <r>
    <n v="10846"/>
    <x v="34"/>
    <x v="3"/>
    <x v="2"/>
    <n v="43783"/>
    <n v="1"/>
    <n v="0"/>
    <d v="2014-05-29T00:00:00"/>
    <n v="22"/>
    <n v="327"/>
    <n v="9"/>
    <n v="125"/>
    <n v="25"/>
    <n v="4"/>
    <n v="139"/>
    <n v="6"/>
    <n v="7"/>
    <n v="1"/>
    <n v="8"/>
    <n v="7"/>
    <n v="0"/>
    <n v="0"/>
    <n v="1"/>
    <n v="0"/>
    <n v="0"/>
    <n v="0"/>
    <n v="0"/>
    <s v="Canada"/>
  </r>
  <r>
    <n v="8341"/>
    <x v="8"/>
    <x v="1"/>
    <x v="2"/>
    <n v="30396"/>
    <n v="1"/>
    <n v="0"/>
    <d v="2014-04-30T00:00:00"/>
    <n v="22"/>
    <n v="15"/>
    <n v="0"/>
    <n v="6"/>
    <n v="0"/>
    <n v="1"/>
    <n v="12"/>
    <n v="2"/>
    <n v="1"/>
    <n v="1"/>
    <n v="2"/>
    <n v="7"/>
    <n v="0"/>
    <n v="0"/>
    <n v="1"/>
    <n v="0"/>
    <n v="0"/>
    <n v="1"/>
    <n v="0"/>
    <s v="Spain"/>
  </r>
  <r>
    <n v="6466"/>
    <x v="11"/>
    <x v="1"/>
    <x v="2"/>
    <n v="57236"/>
    <n v="1"/>
    <n v="1"/>
    <d v="2014-03-12T00:00:00"/>
    <n v="22"/>
    <n v="105"/>
    <n v="0"/>
    <n v="9"/>
    <n v="2"/>
    <n v="1"/>
    <n v="4"/>
    <n v="3"/>
    <n v="2"/>
    <n v="1"/>
    <n v="4"/>
    <n v="3"/>
    <n v="0"/>
    <n v="0"/>
    <n v="0"/>
    <n v="0"/>
    <n v="0"/>
    <n v="0"/>
    <n v="0"/>
    <s v="Spain"/>
  </r>
  <r>
    <n v="10430"/>
    <x v="28"/>
    <x v="0"/>
    <x v="0"/>
    <n v="89694"/>
    <n v="1"/>
    <n v="1"/>
    <d v="2013-10-09T00:00:00"/>
    <n v="22"/>
    <n v="1126"/>
    <n v="28"/>
    <n v="211"/>
    <n v="37"/>
    <n v="28"/>
    <n v="42"/>
    <n v="3"/>
    <n v="4"/>
    <n v="3"/>
    <n v="4"/>
    <n v="5"/>
    <n v="1"/>
    <n v="0"/>
    <n v="0"/>
    <n v="1"/>
    <n v="1"/>
    <n v="0"/>
    <n v="0"/>
    <s v="Australia"/>
  </r>
  <r>
    <n v="2371"/>
    <x v="27"/>
    <x v="0"/>
    <x v="2"/>
    <n v="33622"/>
    <n v="1"/>
    <n v="1"/>
    <d v="2013-04-13T00:00:00"/>
    <n v="22"/>
    <n v="39"/>
    <n v="1"/>
    <n v="22"/>
    <n v="3"/>
    <n v="4"/>
    <n v="12"/>
    <n v="3"/>
    <n v="2"/>
    <n v="0"/>
    <n v="4"/>
    <n v="7"/>
    <n v="0"/>
    <n v="0"/>
    <n v="0"/>
    <n v="0"/>
    <n v="0"/>
    <n v="0"/>
    <n v="0"/>
    <s v="Germany"/>
  </r>
  <r>
    <n v="7786"/>
    <x v="18"/>
    <x v="1"/>
    <x v="1"/>
    <n v="29999"/>
    <n v="1"/>
    <n v="0"/>
    <d v="2013-02-13T00:00:00"/>
    <n v="22"/>
    <n v="68"/>
    <n v="7"/>
    <n v="59"/>
    <n v="10"/>
    <n v="5"/>
    <n v="11"/>
    <n v="4"/>
    <n v="3"/>
    <n v="1"/>
    <n v="4"/>
    <n v="8"/>
    <n v="0"/>
    <n v="0"/>
    <n v="0"/>
    <n v="0"/>
    <n v="0"/>
    <n v="0"/>
    <n v="0"/>
    <s v="Spain"/>
  </r>
  <r>
    <n v="6892"/>
    <x v="23"/>
    <x v="0"/>
    <x v="0"/>
    <n v="61671"/>
    <n v="0"/>
    <n v="1"/>
    <d v="2014-06-03T00:00:00"/>
    <n v="23"/>
    <n v="641"/>
    <n v="7"/>
    <n v="56"/>
    <n v="0"/>
    <n v="0"/>
    <n v="28"/>
    <n v="8"/>
    <n v="10"/>
    <n v="4"/>
    <n v="6"/>
    <n v="8"/>
    <n v="1"/>
    <n v="0"/>
    <n v="0"/>
    <n v="1"/>
    <n v="0"/>
    <n v="0"/>
    <n v="0"/>
    <s v="Spain"/>
  </r>
  <r>
    <n v="11004"/>
    <x v="51"/>
    <x v="2"/>
    <x v="1"/>
    <n v="60182"/>
    <n v="0"/>
    <n v="1"/>
    <d v="2014-05-17T00:00:00"/>
    <n v="23"/>
    <n v="8"/>
    <n v="0"/>
    <n v="5"/>
    <n v="7"/>
    <n v="0"/>
    <n v="2"/>
    <n v="1"/>
    <n v="1"/>
    <n v="0"/>
    <n v="2"/>
    <n v="4"/>
    <n v="0"/>
    <n v="0"/>
    <n v="0"/>
    <n v="0"/>
    <n v="0"/>
    <n v="0"/>
    <n v="0"/>
    <s v="Saudi Arabia"/>
  </r>
  <r>
    <n v="9485"/>
    <x v="18"/>
    <x v="1"/>
    <x v="2"/>
    <n v="45921"/>
    <n v="0"/>
    <n v="0"/>
    <d v="2014-03-10T00:00:00"/>
    <n v="23"/>
    <n v="102"/>
    <n v="9"/>
    <n v="49"/>
    <n v="24"/>
    <n v="3"/>
    <n v="12"/>
    <n v="1"/>
    <n v="2"/>
    <n v="1"/>
    <n v="6"/>
    <n v="4"/>
    <n v="0"/>
    <n v="0"/>
    <n v="0"/>
    <n v="0"/>
    <n v="0"/>
    <n v="0"/>
    <n v="0"/>
    <s v="Saudi Arabia"/>
  </r>
  <r>
    <n v="4248"/>
    <x v="9"/>
    <x v="3"/>
    <x v="1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0"/>
    <n v="0"/>
    <n v="1"/>
    <n v="0"/>
    <n v="0"/>
    <n v="0"/>
    <s v="Spain"/>
  </r>
  <r>
    <n v="7451"/>
    <x v="9"/>
    <x v="3"/>
    <x v="1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0"/>
    <n v="0"/>
    <n v="1"/>
    <n v="0"/>
    <n v="0"/>
    <n v="0"/>
    <s v="Spain"/>
  </r>
  <r>
    <n v="7861"/>
    <x v="32"/>
    <x v="3"/>
    <x v="2"/>
    <n v="77027"/>
    <n v="0"/>
    <n v="1"/>
    <d v="2014-02-05T00:00:00"/>
    <n v="23"/>
    <n v="820"/>
    <n v="57"/>
    <n v="242"/>
    <n v="45"/>
    <n v="0"/>
    <n v="11"/>
    <n v="2"/>
    <n v="8"/>
    <n v="3"/>
    <n v="6"/>
    <n v="4"/>
    <n v="0"/>
    <n v="0"/>
    <n v="0"/>
    <n v="0"/>
    <n v="0"/>
    <n v="0"/>
    <n v="0"/>
    <s v="Spain"/>
  </r>
  <r>
    <n v="5232"/>
    <x v="11"/>
    <x v="0"/>
    <x v="2"/>
    <n v="69139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s v="Spain"/>
  </r>
  <r>
    <n v="3011"/>
    <x v="11"/>
    <x v="0"/>
    <x v="2"/>
    <n v="69139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s v="Saudi Arabia"/>
  </r>
  <r>
    <n v="5758"/>
    <x v="31"/>
    <x v="0"/>
    <x v="2"/>
    <n v="65169"/>
    <n v="0"/>
    <n v="0"/>
    <d v="2014-01-14T00:00:00"/>
    <n v="23"/>
    <n v="1074"/>
    <n v="0"/>
    <n v="69"/>
    <n v="0"/>
    <n v="0"/>
    <n v="46"/>
    <n v="1"/>
    <n v="10"/>
    <n v="4"/>
    <n v="13"/>
    <n v="6"/>
    <n v="1"/>
    <n v="1"/>
    <n v="1"/>
    <n v="0"/>
    <n v="1"/>
    <n v="1"/>
    <n v="0"/>
    <s v="Spain"/>
  </r>
  <r>
    <n v="2173"/>
    <x v="32"/>
    <x v="0"/>
    <x v="4"/>
    <n v="40049"/>
    <n v="0"/>
    <n v="1"/>
    <d v="2013-10-16T00:00:00"/>
    <n v="23"/>
    <n v="13"/>
    <n v="6"/>
    <n v="7"/>
    <n v="0"/>
    <n v="3"/>
    <n v="3"/>
    <n v="1"/>
    <n v="1"/>
    <n v="0"/>
    <n v="3"/>
    <n v="6"/>
    <n v="0"/>
    <n v="0"/>
    <n v="0"/>
    <n v="0"/>
    <n v="0"/>
    <n v="0"/>
    <n v="0"/>
    <s v="Spain"/>
  </r>
  <r>
    <n v="10711"/>
    <x v="36"/>
    <x v="0"/>
    <x v="2"/>
    <n v="69755"/>
    <n v="0"/>
    <n v="0"/>
    <d v="2013-10-02T00:00:00"/>
    <n v="23"/>
    <n v="217"/>
    <n v="77"/>
    <n v="373"/>
    <n v="111"/>
    <n v="23"/>
    <n v="93"/>
    <n v="1"/>
    <n v="3"/>
    <n v="6"/>
    <n v="12"/>
    <n v="1"/>
    <n v="0"/>
    <n v="0"/>
    <n v="0"/>
    <n v="0"/>
    <n v="0"/>
    <n v="0"/>
    <n v="0"/>
    <s v="Saudi Arabia"/>
  </r>
  <r>
    <n v="5798"/>
    <x v="28"/>
    <x v="3"/>
    <x v="3"/>
    <m/>
    <n v="0"/>
    <n v="0"/>
    <d v="2013-11-23T00:00:00"/>
    <n v="87"/>
    <n v="445"/>
    <n v="37"/>
    <n v="359"/>
    <n v="98"/>
    <n v="28"/>
    <n v="18"/>
    <n v="1"/>
    <n v="2"/>
    <n v="4"/>
    <n v="8"/>
    <n v="1"/>
    <n v="0"/>
    <n v="0"/>
    <n v="0"/>
    <n v="0"/>
    <n v="0"/>
    <n v="0"/>
    <n v="0"/>
    <s v="Germany"/>
  </r>
  <r>
    <n v="2782"/>
    <x v="1"/>
    <x v="1"/>
    <x v="2"/>
    <n v="54456"/>
    <n v="0"/>
    <n v="1"/>
    <d v="2013-07-11T00:00:00"/>
    <n v="23"/>
    <n v="352"/>
    <n v="0"/>
    <n v="27"/>
    <n v="10"/>
    <n v="0"/>
    <n v="15"/>
    <n v="3"/>
    <n v="6"/>
    <n v="1"/>
    <n v="7"/>
    <n v="6"/>
    <n v="0"/>
    <n v="0"/>
    <n v="0"/>
    <n v="0"/>
    <n v="0"/>
    <n v="0"/>
    <n v="0"/>
    <s v="Spain"/>
  </r>
  <r>
    <n v="5872"/>
    <x v="45"/>
    <x v="0"/>
    <x v="1"/>
    <n v="60689"/>
    <n v="0"/>
    <n v="1"/>
    <d v="2013-06-01T00:00:00"/>
    <n v="23"/>
    <n v="240"/>
    <n v="90"/>
    <n v="216"/>
    <n v="63"/>
    <n v="6"/>
    <n v="24"/>
    <n v="4"/>
    <n v="4"/>
    <n v="4"/>
    <n v="10"/>
    <n v="3"/>
    <n v="0"/>
    <n v="0"/>
    <n v="0"/>
    <n v="0"/>
    <n v="0"/>
    <n v="0"/>
    <n v="0"/>
    <s v="USA"/>
  </r>
  <r>
    <n v="1726"/>
    <x v="0"/>
    <x v="0"/>
    <x v="1"/>
    <n v="22585"/>
    <n v="0"/>
    <n v="0"/>
    <d v="2013-03-18T00:00:00"/>
    <n v="23"/>
    <n v="3"/>
    <n v="9"/>
    <n v="15"/>
    <n v="13"/>
    <n v="2"/>
    <n v="39"/>
    <n v="1"/>
    <n v="1"/>
    <n v="1"/>
    <n v="2"/>
    <n v="9"/>
    <n v="0"/>
    <n v="0"/>
    <n v="1"/>
    <n v="0"/>
    <n v="0"/>
    <n v="1"/>
    <n v="0"/>
    <s v="Spain"/>
  </r>
  <r>
    <n v="1802"/>
    <x v="26"/>
    <x v="0"/>
    <x v="2"/>
    <n v="64795"/>
    <n v="0"/>
    <n v="1"/>
    <d v="2013-01-17T00:00:00"/>
    <n v="23"/>
    <n v="412"/>
    <n v="5"/>
    <n v="119"/>
    <n v="38"/>
    <n v="29"/>
    <n v="77"/>
    <n v="3"/>
    <n v="3"/>
    <n v="3"/>
    <n v="12"/>
    <n v="2"/>
    <n v="0"/>
    <n v="0"/>
    <n v="0"/>
    <n v="0"/>
    <n v="0"/>
    <n v="0"/>
    <n v="0"/>
    <s v="Spain"/>
  </r>
  <r>
    <n v="1162"/>
    <x v="21"/>
    <x v="1"/>
    <x v="1"/>
    <n v="42000"/>
    <n v="0"/>
    <n v="0"/>
    <d v="2013-01-10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1"/>
    <n v="0"/>
    <s v="Spain"/>
  </r>
  <r>
    <n v="10643"/>
    <x v="21"/>
    <x v="1"/>
    <x v="1"/>
    <n v="42000"/>
    <n v="0"/>
    <n v="0"/>
    <d v="2013-01-10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1"/>
    <n v="0"/>
    <s v="Australia"/>
  </r>
  <r>
    <n v="11112"/>
    <x v="10"/>
    <x v="0"/>
    <x v="3"/>
    <n v="70713"/>
    <n v="0"/>
    <n v="1"/>
    <d v="2012-12-03T00:00:00"/>
    <n v="23"/>
    <n v="736"/>
    <n v="114"/>
    <n v="279"/>
    <n v="82"/>
    <n v="76"/>
    <n v="190"/>
    <n v="6"/>
    <n v="5"/>
    <n v="6"/>
    <n v="8"/>
    <n v="3"/>
    <n v="0"/>
    <n v="0"/>
    <n v="0"/>
    <n v="0"/>
    <n v="0"/>
    <n v="0"/>
    <n v="0"/>
    <s v="Spain"/>
  </r>
  <r>
    <n v="2114"/>
    <x v="41"/>
    <x v="1"/>
    <x v="1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n v="1"/>
    <n v="0"/>
    <n v="0"/>
    <n v="0"/>
    <n v="1"/>
    <n v="1"/>
    <n v="0"/>
    <s v="USA"/>
  </r>
  <r>
    <n v="4261"/>
    <x v="41"/>
    <x v="1"/>
    <x v="1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n v="1"/>
    <n v="0"/>
    <n v="0"/>
    <n v="0"/>
    <n v="1"/>
    <n v="1"/>
    <n v="0"/>
    <s v="Saudi Arabia"/>
  </r>
  <r>
    <n v="2457"/>
    <x v="17"/>
    <x v="4"/>
    <x v="2"/>
    <n v="30801"/>
    <n v="0"/>
    <n v="1"/>
    <d v="2012-10-26T00:00:00"/>
    <n v="23"/>
    <n v="8"/>
    <n v="4"/>
    <n v="5"/>
    <n v="15"/>
    <n v="2"/>
    <n v="11"/>
    <n v="2"/>
    <n v="1"/>
    <n v="0"/>
    <n v="3"/>
    <n v="7"/>
    <n v="0"/>
    <n v="0"/>
    <n v="0"/>
    <n v="0"/>
    <n v="0"/>
    <n v="0"/>
    <n v="0"/>
    <s v="Spain"/>
  </r>
  <r>
    <n v="10560"/>
    <x v="37"/>
    <x v="1"/>
    <x v="1"/>
    <n v="36802"/>
    <n v="1"/>
    <n v="0"/>
    <d v="2014-06-16T00:00:00"/>
    <n v="23"/>
    <n v="16"/>
    <n v="1"/>
    <n v="2"/>
    <n v="0"/>
    <n v="0"/>
    <n v="1"/>
    <n v="1"/>
    <n v="1"/>
    <n v="0"/>
    <n v="3"/>
    <n v="5"/>
    <n v="0"/>
    <n v="0"/>
    <n v="0"/>
    <n v="0"/>
    <n v="0"/>
    <n v="0"/>
    <n v="0"/>
    <s v="Spain"/>
  </r>
  <r>
    <n v="1818"/>
    <x v="26"/>
    <x v="1"/>
    <x v="3"/>
    <n v="29732"/>
    <n v="1"/>
    <n v="0"/>
    <d v="2014-03-25T00:00:00"/>
    <n v="23"/>
    <n v="25"/>
    <n v="0"/>
    <n v="8"/>
    <n v="0"/>
    <n v="1"/>
    <n v="4"/>
    <n v="1"/>
    <n v="2"/>
    <n v="0"/>
    <n v="2"/>
    <n v="9"/>
    <n v="0"/>
    <n v="0"/>
    <n v="0"/>
    <n v="0"/>
    <n v="0"/>
    <n v="0"/>
    <n v="0"/>
    <s v="Canada"/>
  </r>
  <r>
    <n v="6646"/>
    <x v="22"/>
    <x v="0"/>
    <x v="3"/>
    <n v="16529"/>
    <n v="1"/>
    <n v="0"/>
    <d v="2014-03-01T00:00:00"/>
    <n v="23"/>
    <n v="3"/>
    <n v="0"/>
    <n v="5"/>
    <n v="13"/>
    <n v="0"/>
    <n v="1"/>
    <n v="1"/>
    <n v="1"/>
    <n v="0"/>
    <n v="3"/>
    <n v="6"/>
    <n v="0"/>
    <n v="0"/>
    <n v="0"/>
    <n v="0"/>
    <n v="0"/>
    <n v="0"/>
    <n v="0"/>
    <s v="Canada"/>
  </r>
  <r>
    <n v="9432"/>
    <x v="14"/>
    <x v="0"/>
    <x v="3"/>
    <n v="666666"/>
    <n v="1"/>
    <n v="0"/>
    <d v="2013-06-02T00:00:00"/>
    <n v="23"/>
    <n v="9"/>
    <n v="14"/>
    <n v="18"/>
    <n v="8"/>
    <n v="1"/>
    <n v="12"/>
    <n v="4"/>
    <n v="3"/>
    <n v="1"/>
    <n v="3"/>
    <n v="6"/>
    <n v="0"/>
    <n v="0"/>
    <n v="0"/>
    <n v="0"/>
    <n v="0"/>
    <n v="0"/>
    <n v="0"/>
    <s v="Saudi Arabia"/>
  </r>
  <r>
    <n v="11187"/>
    <x v="34"/>
    <x v="4"/>
    <x v="1"/>
    <n v="26487"/>
    <n v="1"/>
    <n v="0"/>
    <d v="2013-05-20T00:00:00"/>
    <n v="23"/>
    <n v="2"/>
    <n v="8"/>
    <n v="10"/>
    <n v="12"/>
    <n v="14"/>
    <n v="23"/>
    <n v="3"/>
    <n v="2"/>
    <n v="1"/>
    <n v="3"/>
    <n v="5"/>
    <n v="0"/>
    <n v="0"/>
    <n v="0"/>
    <n v="0"/>
    <n v="0"/>
    <n v="0"/>
    <n v="0"/>
    <s v="Canada"/>
  </r>
  <r>
    <n v="2428"/>
    <x v="0"/>
    <x v="0"/>
    <x v="2"/>
    <n v="28164"/>
    <n v="1"/>
    <n v="0"/>
    <d v="2013-05-04T00:00:00"/>
    <n v="23"/>
    <n v="3"/>
    <n v="18"/>
    <n v="26"/>
    <n v="11"/>
    <n v="8"/>
    <n v="12"/>
    <n v="3"/>
    <n v="2"/>
    <n v="0"/>
    <n v="4"/>
    <n v="7"/>
    <n v="0"/>
    <n v="0"/>
    <n v="0"/>
    <n v="0"/>
    <n v="0"/>
    <n v="0"/>
    <n v="0"/>
    <s v="Germany"/>
  </r>
  <r>
    <n v="2495"/>
    <x v="19"/>
    <x v="3"/>
    <x v="2"/>
    <n v="83891"/>
    <n v="0"/>
    <n v="1"/>
    <d v="2014-06-20T00:00:00"/>
    <n v="24"/>
    <n v="217"/>
    <n v="38"/>
    <n v="350"/>
    <n v="111"/>
    <n v="85"/>
    <n v="15"/>
    <n v="1"/>
    <n v="4"/>
    <n v="7"/>
    <n v="10"/>
    <n v="1"/>
    <n v="0"/>
    <n v="0"/>
    <n v="0"/>
    <n v="0"/>
    <n v="0"/>
    <n v="0"/>
    <n v="0"/>
    <s v="Spain"/>
  </r>
  <r>
    <n v="4286"/>
    <x v="0"/>
    <x v="1"/>
    <x v="1"/>
    <n v="57642"/>
    <n v="0"/>
    <n v="1"/>
    <d v="2014-01-09T00:00:00"/>
    <n v="24"/>
    <n v="580"/>
    <n v="6"/>
    <n v="58"/>
    <n v="8"/>
    <n v="0"/>
    <n v="27"/>
    <n v="3"/>
    <n v="7"/>
    <n v="6"/>
    <n v="6"/>
    <n v="4"/>
    <n v="0"/>
    <n v="0"/>
    <n v="1"/>
    <n v="0"/>
    <n v="0"/>
    <n v="0"/>
    <n v="0"/>
    <s v="India"/>
  </r>
  <r>
    <n v="1175"/>
    <x v="25"/>
    <x v="3"/>
    <x v="2"/>
    <n v="36262"/>
    <n v="0"/>
    <n v="0"/>
    <d v="2013-09-20T00:00:00"/>
    <n v="24"/>
    <n v="88"/>
    <n v="39"/>
    <n v="54"/>
    <n v="64"/>
    <n v="28"/>
    <n v="153"/>
    <n v="1"/>
    <n v="3"/>
    <n v="5"/>
    <n v="3"/>
    <n v="6"/>
    <n v="0"/>
    <n v="0"/>
    <n v="1"/>
    <n v="0"/>
    <n v="0"/>
    <n v="1"/>
    <n v="0"/>
    <s v="Spain"/>
  </r>
  <r>
    <n v="1377"/>
    <x v="3"/>
    <x v="3"/>
    <x v="4"/>
    <n v="44551"/>
    <n v="0"/>
    <n v="1"/>
    <d v="2013-08-31T00:00:00"/>
    <n v="24"/>
    <n v="182"/>
    <n v="4"/>
    <n v="33"/>
    <n v="0"/>
    <n v="0"/>
    <n v="66"/>
    <n v="2"/>
    <n v="4"/>
    <n v="1"/>
    <n v="5"/>
    <n v="7"/>
    <n v="0"/>
    <n v="0"/>
    <n v="0"/>
    <n v="0"/>
    <n v="0"/>
    <n v="0"/>
    <n v="0"/>
    <s v="Saudi Arabia"/>
  </r>
  <r>
    <n v="4607"/>
    <x v="6"/>
    <x v="0"/>
    <x v="3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s v="Spain"/>
  </r>
  <r>
    <n v="4944"/>
    <x v="6"/>
    <x v="0"/>
    <x v="3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s v="Spain"/>
  </r>
  <r>
    <n v="9483"/>
    <x v="6"/>
    <x v="0"/>
    <x v="3"/>
    <n v="57957"/>
    <n v="0"/>
    <n v="1"/>
    <d v="2013-08-19T00:00:00"/>
    <n v="24"/>
    <n v="290"/>
    <n v="59"/>
    <n v="177"/>
    <n v="77"/>
    <n v="5"/>
    <n v="29"/>
    <n v="7"/>
    <n v="4"/>
    <n v="6"/>
    <n v="8"/>
    <n v="3"/>
    <n v="0"/>
    <n v="0"/>
    <n v="0"/>
    <n v="0"/>
    <n v="0"/>
    <n v="0"/>
    <n v="1"/>
    <s v="Canada"/>
  </r>
  <r>
    <n v="1378"/>
    <x v="27"/>
    <x v="2"/>
    <x v="3"/>
    <n v="50334"/>
    <n v="0"/>
    <n v="1"/>
    <d v="2013-07-24T00:00:00"/>
    <n v="24"/>
    <n v="284"/>
    <n v="16"/>
    <n v="160"/>
    <n v="84"/>
    <n v="16"/>
    <n v="134"/>
    <n v="6"/>
    <n v="7"/>
    <n v="4"/>
    <n v="6"/>
    <n v="6"/>
    <n v="0"/>
    <n v="0"/>
    <n v="0"/>
    <n v="0"/>
    <n v="0"/>
    <n v="0"/>
    <n v="0"/>
    <s v="Saudi Arabia"/>
  </r>
  <r>
    <n v="5991"/>
    <x v="39"/>
    <x v="3"/>
    <x v="2"/>
    <n v="48150"/>
    <n v="0"/>
    <n v="1"/>
    <d v="2013-06-08T00:00:00"/>
    <n v="24"/>
    <n v="173"/>
    <n v="2"/>
    <n v="39"/>
    <n v="3"/>
    <n v="2"/>
    <n v="47"/>
    <n v="3"/>
    <n v="5"/>
    <n v="1"/>
    <n v="4"/>
    <n v="7"/>
    <n v="0"/>
    <n v="0"/>
    <n v="0"/>
    <n v="0"/>
    <n v="0"/>
    <n v="0"/>
    <n v="0"/>
    <s v="Germany"/>
  </r>
  <r>
    <n v="2807"/>
    <x v="8"/>
    <x v="0"/>
    <x v="2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s v="Spain"/>
  </r>
  <r>
    <n v="1052"/>
    <x v="8"/>
    <x v="0"/>
    <x v="2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s v="Australia"/>
  </r>
  <r>
    <n v="9760"/>
    <x v="33"/>
    <x v="1"/>
    <x v="4"/>
    <n v="52278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n v="1"/>
    <n v="0"/>
    <s v="Saudi Arabia"/>
  </r>
  <r>
    <n v="7101"/>
    <x v="33"/>
    <x v="1"/>
    <x v="4"/>
    <n v="52278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n v="0"/>
    <n v="0"/>
    <s v="Spain"/>
  </r>
  <r>
    <n v="9909"/>
    <x v="52"/>
    <x v="2"/>
    <x v="2"/>
    <n v="7500"/>
    <n v="0"/>
    <n v="0"/>
    <d v="2012-11-09T00:00:00"/>
    <n v="24"/>
    <n v="3"/>
    <n v="18"/>
    <n v="14"/>
    <n v="15"/>
    <n v="22"/>
    <n v="50"/>
    <n v="3"/>
    <n v="3"/>
    <n v="1"/>
    <n v="3"/>
    <n v="9"/>
    <n v="0"/>
    <n v="0"/>
    <n v="0"/>
    <n v="0"/>
    <n v="0"/>
    <n v="1"/>
    <n v="0"/>
    <s v="Australia"/>
  </r>
  <r>
    <n v="6983"/>
    <x v="47"/>
    <x v="3"/>
    <x v="0"/>
    <n v="38054"/>
    <n v="1"/>
    <n v="1"/>
    <d v="2014-05-01T00:00:00"/>
    <n v="24"/>
    <n v="23"/>
    <n v="2"/>
    <n v="17"/>
    <n v="2"/>
    <n v="1"/>
    <n v="0"/>
    <n v="2"/>
    <n v="2"/>
    <n v="0"/>
    <n v="3"/>
    <n v="7"/>
    <n v="0"/>
    <n v="0"/>
    <n v="0"/>
    <n v="0"/>
    <n v="0"/>
    <n v="0"/>
    <n v="0"/>
    <s v="India"/>
  </r>
  <r>
    <n v="3436"/>
    <x v="8"/>
    <x v="0"/>
    <x v="2"/>
    <n v="14045"/>
    <n v="1"/>
    <n v="0"/>
    <d v="2014-01-26T00:00:00"/>
    <n v="24"/>
    <n v="11"/>
    <n v="0"/>
    <n v="5"/>
    <n v="2"/>
    <n v="1"/>
    <n v="1"/>
    <n v="1"/>
    <n v="1"/>
    <n v="0"/>
    <n v="3"/>
    <n v="7"/>
    <n v="0"/>
    <n v="0"/>
    <n v="0"/>
    <n v="0"/>
    <n v="0"/>
    <n v="0"/>
    <n v="0"/>
    <s v="Spain"/>
  </r>
  <r>
    <n v="7505"/>
    <x v="35"/>
    <x v="1"/>
    <x v="2"/>
    <n v="44155"/>
    <n v="1"/>
    <n v="1"/>
    <d v="2014-01-19T00:00:00"/>
    <n v="24"/>
    <n v="22"/>
    <n v="1"/>
    <n v="9"/>
    <n v="0"/>
    <n v="0"/>
    <n v="14"/>
    <n v="1"/>
    <n v="1"/>
    <n v="1"/>
    <n v="2"/>
    <n v="4"/>
    <n v="0"/>
    <n v="0"/>
    <n v="0"/>
    <n v="0"/>
    <n v="0"/>
    <n v="0"/>
    <n v="0"/>
    <s v="Spain"/>
  </r>
  <r>
    <n v="7224"/>
    <x v="14"/>
    <x v="0"/>
    <x v="2"/>
    <n v="31353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n v="0"/>
    <n v="0"/>
    <s v="India"/>
  </r>
  <r>
    <n v="6215"/>
    <x v="14"/>
    <x v="0"/>
    <x v="2"/>
    <n v="31353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n v="1"/>
    <n v="0"/>
    <s v="Saudi Arabia"/>
  </r>
  <r>
    <n v="968"/>
    <x v="23"/>
    <x v="3"/>
    <x v="0"/>
    <n v="4133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s v="Australia"/>
  </r>
  <r>
    <n v="4096"/>
    <x v="23"/>
    <x v="3"/>
    <x v="0"/>
    <n v="4133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s v="USA"/>
  </r>
  <r>
    <n v="6504"/>
    <x v="17"/>
    <x v="2"/>
    <x v="3"/>
    <n v="19789"/>
    <n v="1"/>
    <n v="0"/>
    <d v="2013-11-20T00:00:00"/>
    <n v="24"/>
    <n v="2"/>
    <n v="5"/>
    <n v="9"/>
    <n v="28"/>
    <n v="6"/>
    <n v="28"/>
    <n v="3"/>
    <n v="2"/>
    <n v="1"/>
    <n v="3"/>
    <n v="5"/>
    <n v="0"/>
    <n v="0"/>
    <n v="1"/>
    <n v="0"/>
    <n v="0"/>
    <n v="0"/>
    <n v="0"/>
    <s v="Spain"/>
  </r>
  <r>
    <n v="5329"/>
    <x v="39"/>
    <x v="1"/>
    <x v="0"/>
    <n v="35946"/>
    <n v="1"/>
    <n v="1"/>
    <d v="2013-09-27T00:00:00"/>
    <n v="24"/>
    <n v="8"/>
    <n v="0"/>
    <n v="3"/>
    <n v="0"/>
    <n v="0"/>
    <n v="0"/>
    <n v="1"/>
    <n v="0"/>
    <n v="0"/>
    <n v="3"/>
    <n v="5"/>
    <n v="0"/>
    <n v="0"/>
    <n v="0"/>
    <n v="0"/>
    <n v="0"/>
    <n v="0"/>
    <n v="0"/>
    <s v="Australia"/>
  </r>
  <r>
    <n v="5907"/>
    <x v="32"/>
    <x v="3"/>
    <x v="2"/>
    <n v="33444"/>
    <n v="1"/>
    <n v="1"/>
    <d v="2012-11-03T00:00:00"/>
    <n v="24"/>
    <n v="8"/>
    <n v="0"/>
    <n v="8"/>
    <n v="0"/>
    <n v="0"/>
    <n v="2"/>
    <n v="1"/>
    <n v="1"/>
    <n v="0"/>
    <n v="2"/>
    <n v="8"/>
    <n v="0"/>
    <n v="0"/>
    <n v="0"/>
    <n v="0"/>
    <n v="0"/>
    <n v="0"/>
    <n v="0"/>
    <s v="Spain"/>
  </r>
  <r>
    <n v="793"/>
    <x v="28"/>
    <x v="0"/>
    <x v="2"/>
    <n v="20895"/>
    <n v="1"/>
    <n v="0"/>
    <d v="2012-10-06T00:00:00"/>
    <n v="24"/>
    <n v="18"/>
    <n v="3"/>
    <n v="17"/>
    <n v="3"/>
    <n v="0"/>
    <n v="4"/>
    <n v="1"/>
    <n v="2"/>
    <n v="0"/>
    <n v="3"/>
    <n v="9"/>
    <n v="0"/>
    <n v="0"/>
    <n v="0"/>
    <n v="0"/>
    <n v="0"/>
    <n v="0"/>
    <n v="0"/>
    <s v="Australia"/>
  </r>
  <r>
    <n v="8832"/>
    <x v="15"/>
    <x v="3"/>
    <x v="3"/>
    <n v="37509"/>
    <n v="1"/>
    <n v="0"/>
    <d v="2012-09-12T00:00:00"/>
    <n v="24"/>
    <n v="37"/>
    <n v="5"/>
    <n v="56"/>
    <n v="12"/>
    <n v="8"/>
    <n v="5"/>
    <n v="2"/>
    <n v="3"/>
    <n v="0"/>
    <n v="4"/>
    <n v="7"/>
    <n v="0"/>
    <n v="0"/>
    <n v="0"/>
    <n v="0"/>
    <n v="0"/>
    <n v="0"/>
    <n v="0"/>
    <s v="Germany"/>
  </r>
  <r>
    <n v="2535"/>
    <x v="34"/>
    <x v="3"/>
    <x v="2"/>
    <n v="88097"/>
    <n v="1"/>
    <n v="0"/>
    <d v="2012-08-18T00:00:00"/>
    <n v="24"/>
    <n v="163"/>
    <n v="0"/>
    <n v="480"/>
    <n v="0"/>
    <n v="126"/>
    <n v="75"/>
    <n v="1"/>
    <n v="6"/>
    <n v="5"/>
    <n v="8"/>
    <n v="9"/>
    <n v="1"/>
    <n v="0"/>
    <n v="0"/>
    <n v="1"/>
    <n v="1"/>
    <n v="1"/>
    <n v="0"/>
    <s v="Spain"/>
  </r>
  <r>
    <n v="3153"/>
    <x v="35"/>
    <x v="1"/>
    <x v="1"/>
    <n v="40737"/>
    <n v="2"/>
    <n v="1"/>
    <d v="2013-12-08T00:00:00"/>
    <n v="24"/>
    <n v="11"/>
    <n v="0"/>
    <n v="4"/>
    <n v="0"/>
    <n v="0"/>
    <n v="2"/>
    <n v="1"/>
    <n v="1"/>
    <n v="0"/>
    <n v="2"/>
    <n v="8"/>
    <n v="0"/>
    <n v="0"/>
    <n v="0"/>
    <n v="0"/>
    <n v="0"/>
    <n v="0"/>
    <n v="0"/>
    <s v="Saudi Arabia"/>
  </r>
  <r>
    <n v="1839"/>
    <x v="19"/>
    <x v="0"/>
    <x v="1"/>
    <n v="43322"/>
    <n v="0"/>
    <n v="0"/>
    <d v="2014-04-21T00:00:00"/>
    <n v="25"/>
    <n v="56"/>
    <n v="7"/>
    <n v="48"/>
    <n v="10"/>
    <n v="2"/>
    <n v="18"/>
    <n v="1"/>
    <n v="3"/>
    <n v="0"/>
    <n v="4"/>
    <n v="7"/>
    <n v="0"/>
    <n v="0"/>
    <n v="0"/>
    <n v="0"/>
    <n v="0"/>
    <n v="0"/>
    <n v="0"/>
    <s v="India"/>
  </r>
  <r>
    <n v="9291"/>
    <x v="6"/>
    <x v="3"/>
    <x v="2"/>
    <n v="34242"/>
    <n v="0"/>
    <n v="1"/>
    <d v="2014-03-23T00:00:00"/>
    <n v="25"/>
    <n v="8"/>
    <n v="2"/>
    <n v="4"/>
    <n v="0"/>
    <n v="0"/>
    <n v="1"/>
    <n v="1"/>
    <n v="0"/>
    <n v="0"/>
    <n v="3"/>
    <n v="5"/>
    <n v="0"/>
    <n v="0"/>
    <n v="0"/>
    <n v="0"/>
    <n v="0"/>
    <n v="0"/>
    <n v="0"/>
    <s v="Spain"/>
  </r>
  <r>
    <n v="2829"/>
    <x v="24"/>
    <x v="0"/>
    <x v="2"/>
    <n v="65210"/>
    <n v="0"/>
    <n v="1"/>
    <d v="2014-03-10T00:00:00"/>
    <n v="25"/>
    <n v="626"/>
    <n v="0"/>
    <n v="70"/>
    <n v="0"/>
    <n v="7"/>
    <n v="28"/>
    <n v="2"/>
    <n v="9"/>
    <n v="3"/>
    <n v="8"/>
    <n v="6"/>
    <n v="1"/>
    <n v="0"/>
    <n v="0"/>
    <n v="1"/>
    <n v="0"/>
    <n v="0"/>
    <n v="0"/>
    <s v="Canada"/>
  </r>
  <r>
    <n v="8594"/>
    <x v="2"/>
    <x v="1"/>
    <x v="4"/>
    <n v="50520"/>
    <n v="0"/>
    <n v="1"/>
    <d v="2014-01-28T00:00:00"/>
    <n v="25"/>
    <n v="112"/>
    <n v="0"/>
    <n v="6"/>
    <n v="2"/>
    <n v="1"/>
    <n v="14"/>
    <n v="2"/>
    <n v="3"/>
    <n v="1"/>
    <n v="3"/>
    <n v="6"/>
    <n v="0"/>
    <n v="0"/>
    <n v="0"/>
    <n v="0"/>
    <n v="0"/>
    <n v="0"/>
    <n v="0"/>
    <s v="Spain"/>
  </r>
  <r>
    <n v="1592"/>
    <x v="0"/>
    <x v="0"/>
    <x v="2"/>
    <n v="90765"/>
    <n v="0"/>
    <n v="0"/>
    <d v="2014-01-24T00:00:00"/>
    <n v="25"/>
    <n v="547"/>
    <n v="99"/>
    <n v="812"/>
    <n v="151"/>
    <n v="82"/>
    <n v="33"/>
    <n v="0"/>
    <n v="4"/>
    <n v="6"/>
    <n v="5"/>
    <n v="1"/>
    <n v="1"/>
    <n v="0"/>
    <n v="0"/>
    <n v="0"/>
    <n v="1"/>
    <n v="0"/>
    <n v="0"/>
    <s v="Canada"/>
  </r>
  <r>
    <n v="4310"/>
    <x v="44"/>
    <x v="0"/>
    <x v="2"/>
    <n v="80589"/>
    <n v="0"/>
    <n v="0"/>
    <d v="2014-01-22T00:00:00"/>
    <n v="25"/>
    <n v="507"/>
    <n v="93"/>
    <n v="520"/>
    <n v="242"/>
    <n v="40"/>
    <n v="26"/>
    <n v="1"/>
    <n v="5"/>
    <n v="10"/>
    <n v="5"/>
    <n v="1"/>
    <n v="1"/>
    <n v="0"/>
    <n v="0"/>
    <n v="0"/>
    <n v="0"/>
    <n v="1"/>
    <n v="0"/>
    <s v="Australia"/>
  </r>
  <r>
    <n v="8492"/>
    <x v="34"/>
    <x v="0"/>
    <x v="3"/>
    <n v="75437"/>
    <n v="0"/>
    <n v="0"/>
    <d v="2013-11-09T00:00:00"/>
    <n v="25"/>
    <n v="795"/>
    <n v="0"/>
    <n v="545"/>
    <n v="95"/>
    <n v="58"/>
    <n v="0"/>
    <n v="1"/>
    <n v="8"/>
    <n v="4"/>
    <n v="10"/>
    <n v="6"/>
    <n v="1"/>
    <n v="0"/>
    <n v="0"/>
    <n v="0"/>
    <n v="0"/>
    <n v="0"/>
    <n v="0"/>
    <s v="Spain"/>
  </r>
  <r>
    <n v="5909"/>
    <x v="30"/>
    <x v="0"/>
    <x v="2"/>
    <n v="58512"/>
    <n v="0"/>
    <n v="1"/>
    <d v="2013-09-19T00:00:00"/>
    <n v="25"/>
    <n v="895"/>
    <n v="10"/>
    <n v="101"/>
    <n v="13"/>
    <n v="0"/>
    <n v="152"/>
    <n v="5"/>
    <n v="3"/>
    <n v="4"/>
    <n v="8"/>
    <n v="8"/>
    <n v="0"/>
    <n v="0"/>
    <n v="0"/>
    <n v="0"/>
    <n v="0"/>
    <n v="0"/>
    <n v="0"/>
    <s v="Germany"/>
  </r>
  <r>
    <n v="9855"/>
    <x v="32"/>
    <x v="1"/>
    <x v="1"/>
    <n v="62000"/>
    <n v="0"/>
    <n v="1"/>
    <d v="2013-08-25T00:00:00"/>
    <n v="25"/>
    <n v="899"/>
    <n v="0"/>
    <n v="101"/>
    <n v="0"/>
    <n v="0"/>
    <n v="20"/>
    <n v="1"/>
    <n v="6"/>
    <n v="6"/>
    <n v="13"/>
    <n v="4"/>
    <n v="1"/>
    <n v="0"/>
    <n v="0"/>
    <n v="0"/>
    <n v="0"/>
    <n v="0"/>
    <n v="0"/>
    <s v="Spain"/>
  </r>
  <r>
    <n v="8754"/>
    <x v="19"/>
    <x v="1"/>
    <x v="3"/>
    <n v="45068"/>
    <n v="0"/>
    <n v="1"/>
    <d v="2013-05-16T00:00:00"/>
    <n v="25"/>
    <n v="14"/>
    <n v="0"/>
    <n v="3"/>
    <n v="0"/>
    <n v="0"/>
    <n v="3"/>
    <n v="1"/>
    <n v="1"/>
    <n v="0"/>
    <n v="2"/>
    <n v="7"/>
    <n v="0"/>
    <n v="0"/>
    <n v="0"/>
    <n v="0"/>
    <n v="0"/>
    <n v="0"/>
    <n v="0"/>
    <s v="Spain"/>
  </r>
  <r>
    <n v="1456"/>
    <x v="13"/>
    <x v="0"/>
    <x v="1"/>
    <n v="60474"/>
    <n v="0"/>
    <n v="1"/>
    <d v="2013-04-01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s v="India"/>
  </r>
  <r>
    <n v="2849"/>
    <x v="13"/>
    <x v="0"/>
    <x v="1"/>
    <n v="60474"/>
    <n v="0"/>
    <n v="1"/>
    <d v="2013-04-01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s v="Canada"/>
  </r>
  <r>
    <n v="5628"/>
    <x v="31"/>
    <x v="0"/>
    <x v="3"/>
    <n v="61416"/>
    <n v="0"/>
    <n v="0"/>
    <d v="2013-02-08T00:00:00"/>
    <n v="25"/>
    <n v="848"/>
    <n v="154"/>
    <n v="323"/>
    <n v="201"/>
    <n v="61"/>
    <n v="78"/>
    <n v="1"/>
    <n v="10"/>
    <n v="3"/>
    <n v="10"/>
    <n v="6"/>
    <n v="0"/>
    <n v="0"/>
    <n v="1"/>
    <n v="0"/>
    <n v="0"/>
    <n v="0"/>
    <n v="0"/>
    <s v="USA"/>
  </r>
  <r>
    <n v="7627"/>
    <x v="17"/>
    <x v="3"/>
    <x v="2"/>
    <n v="92163"/>
    <n v="0"/>
    <n v="0"/>
    <d v="2012-12-12T00:00:00"/>
    <n v="25"/>
    <n v="817"/>
    <n v="183"/>
    <n v="797"/>
    <n v="106"/>
    <n v="163"/>
    <n v="20"/>
    <n v="0"/>
    <n v="5"/>
    <n v="11"/>
    <n v="5"/>
    <n v="2"/>
    <n v="1"/>
    <n v="0"/>
    <n v="0"/>
    <n v="0"/>
    <n v="1"/>
    <n v="1"/>
    <n v="0"/>
    <s v="Spain"/>
  </r>
  <r>
    <n v="1351"/>
    <x v="16"/>
    <x v="3"/>
    <x v="3"/>
    <n v="58656"/>
    <n v="0"/>
    <n v="1"/>
    <d v="2012-09-20T00:00:00"/>
    <n v="25"/>
    <n v="962"/>
    <n v="12"/>
    <n v="194"/>
    <n v="16"/>
    <n v="24"/>
    <n v="12"/>
    <n v="4"/>
    <n v="7"/>
    <n v="8"/>
    <n v="13"/>
    <n v="6"/>
    <n v="0"/>
    <n v="0"/>
    <n v="0"/>
    <n v="0"/>
    <n v="1"/>
    <n v="0"/>
    <n v="0"/>
    <s v="Spain"/>
  </r>
  <r>
    <n v="1523"/>
    <x v="28"/>
    <x v="0"/>
    <x v="2"/>
    <n v="59041"/>
    <n v="1"/>
    <n v="1"/>
    <d v="2014-05-07T00:00:00"/>
    <n v="25"/>
    <n v="69"/>
    <n v="2"/>
    <n v="15"/>
    <n v="2"/>
    <n v="2"/>
    <n v="6"/>
    <n v="2"/>
    <n v="2"/>
    <n v="0"/>
    <n v="4"/>
    <n v="5"/>
    <n v="0"/>
    <n v="0"/>
    <n v="0"/>
    <n v="0"/>
    <n v="0"/>
    <n v="0"/>
    <n v="0"/>
    <s v="Saudi Arabia"/>
  </r>
  <r>
    <n v="9972"/>
    <x v="24"/>
    <x v="1"/>
    <x v="3"/>
    <n v="46015"/>
    <n v="1"/>
    <n v="1"/>
    <d v="2014-04-13T00:00:00"/>
    <n v="25"/>
    <n v="38"/>
    <n v="0"/>
    <n v="2"/>
    <n v="0"/>
    <n v="0"/>
    <n v="6"/>
    <n v="1"/>
    <n v="1"/>
    <n v="0"/>
    <n v="3"/>
    <n v="7"/>
    <n v="0"/>
    <n v="1"/>
    <n v="1"/>
    <n v="0"/>
    <n v="0"/>
    <n v="0"/>
    <n v="0"/>
    <s v="Saudi Arabia"/>
  </r>
  <r>
    <n v="2945"/>
    <x v="24"/>
    <x v="1"/>
    <x v="3"/>
    <n v="46015"/>
    <n v="1"/>
    <n v="1"/>
    <d v="2014-04-13T00:00:00"/>
    <n v="25"/>
    <n v="38"/>
    <n v="0"/>
    <n v="2"/>
    <n v="0"/>
    <n v="0"/>
    <n v="6"/>
    <n v="1"/>
    <n v="1"/>
    <n v="0"/>
    <n v="3"/>
    <n v="7"/>
    <n v="0"/>
    <n v="1"/>
    <n v="1"/>
    <n v="0"/>
    <n v="0"/>
    <n v="0"/>
    <n v="0"/>
    <s v="Canada"/>
  </r>
  <r>
    <n v="6950"/>
    <x v="2"/>
    <x v="3"/>
    <x v="2"/>
    <n v="49572"/>
    <n v="1"/>
    <n v="1"/>
    <d v="2013-12-15T00:00:00"/>
    <n v="25"/>
    <n v="35"/>
    <n v="1"/>
    <n v="16"/>
    <n v="0"/>
    <n v="1"/>
    <n v="1"/>
    <n v="2"/>
    <n v="2"/>
    <n v="0"/>
    <n v="3"/>
    <n v="7"/>
    <n v="0"/>
    <n v="0"/>
    <n v="0"/>
    <n v="0"/>
    <n v="0"/>
    <n v="0"/>
    <n v="0"/>
    <s v="Canada"/>
  </r>
  <r>
    <n v="5684"/>
    <x v="26"/>
    <x v="3"/>
    <x v="0"/>
    <n v="44635"/>
    <n v="1"/>
    <n v="1"/>
    <d v="2013-10-11T00:00:00"/>
    <n v="25"/>
    <n v="56"/>
    <n v="0"/>
    <n v="9"/>
    <n v="0"/>
    <n v="0"/>
    <n v="3"/>
    <n v="2"/>
    <n v="2"/>
    <n v="0"/>
    <n v="3"/>
    <n v="7"/>
    <n v="0"/>
    <n v="0"/>
    <n v="0"/>
    <n v="0"/>
    <n v="0"/>
    <n v="0"/>
    <n v="0"/>
    <s v="Spain"/>
  </r>
  <r>
    <n v="975"/>
    <x v="16"/>
    <x v="0"/>
    <x v="1"/>
    <n v="54252"/>
    <n v="1"/>
    <n v="1"/>
    <d v="2013-05-28T00:00:00"/>
    <n v="25"/>
    <n v="178"/>
    <n v="4"/>
    <n v="26"/>
    <n v="8"/>
    <n v="4"/>
    <n v="44"/>
    <n v="5"/>
    <n v="4"/>
    <n v="1"/>
    <n v="5"/>
    <n v="6"/>
    <n v="0"/>
    <n v="0"/>
    <n v="0"/>
    <n v="0"/>
    <n v="0"/>
    <n v="0"/>
    <n v="0"/>
    <s v="Australia"/>
  </r>
  <r>
    <n v="9984"/>
    <x v="7"/>
    <x v="2"/>
    <x v="2"/>
    <n v="56337"/>
    <n v="1"/>
    <n v="1"/>
    <d v="2013-03-27T00:00:00"/>
    <n v="25"/>
    <n v="349"/>
    <n v="16"/>
    <n v="144"/>
    <n v="28"/>
    <n v="5"/>
    <n v="182"/>
    <n v="5"/>
    <n v="8"/>
    <n v="5"/>
    <n v="4"/>
    <n v="8"/>
    <n v="1"/>
    <n v="0"/>
    <n v="1"/>
    <n v="0"/>
    <n v="0"/>
    <n v="1"/>
    <n v="0"/>
    <s v="Spain"/>
  </r>
  <r>
    <n v="5527"/>
    <x v="21"/>
    <x v="0"/>
    <x v="3"/>
    <n v="22434"/>
    <n v="1"/>
    <n v="0"/>
    <d v="2013-02-13T00:00:00"/>
    <n v="25"/>
    <n v="4"/>
    <n v="12"/>
    <n v="11"/>
    <n v="3"/>
    <n v="13"/>
    <n v="15"/>
    <n v="2"/>
    <n v="2"/>
    <n v="0"/>
    <n v="3"/>
    <n v="8"/>
    <n v="0"/>
    <n v="0"/>
    <n v="0"/>
    <n v="0"/>
    <n v="0"/>
    <n v="0"/>
    <n v="0"/>
    <s v="Spain"/>
  </r>
  <r>
    <n v="1994"/>
    <x v="25"/>
    <x v="0"/>
    <x v="2"/>
    <m/>
    <n v="1"/>
    <n v="0"/>
    <d v="2013-11-15T00:00:00"/>
    <n v="11"/>
    <n v="5"/>
    <n v="5"/>
    <n v="6"/>
    <n v="0"/>
    <n v="2"/>
    <n v="1"/>
    <n v="1"/>
    <n v="1"/>
    <n v="0"/>
    <n v="2"/>
    <n v="7"/>
    <n v="0"/>
    <n v="0"/>
    <n v="0"/>
    <n v="0"/>
    <n v="0"/>
    <n v="0"/>
    <n v="0"/>
    <s v="USA"/>
  </r>
  <r>
    <n v="10395"/>
    <x v="18"/>
    <x v="4"/>
    <x v="1"/>
    <n v="8940"/>
    <n v="1"/>
    <n v="0"/>
    <d v="2012-08-22T00:00:00"/>
    <n v="25"/>
    <n v="1"/>
    <n v="45"/>
    <n v="3"/>
    <n v="4"/>
    <n v="6"/>
    <n v="42"/>
    <n v="3"/>
    <n v="3"/>
    <n v="1"/>
    <n v="3"/>
    <n v="8"/>
    <n v="0"/>
    <n v="0"/>
    <n v="0"/>
    <n v="0"/>
    <n v="0"/>
    <n v="0"/>
    <n v="0"/>
    <s v="Spain"/>
  </r>
  <r>
    <n v="4220"/>
    <x v="0"/>
    <x v="1"/>
    <x v="2"/>
    <n v="59892"/>
    <n v="0"/>
    <n v="1"/>
    <d v="2013-11-02T00:00:00"/>
    <n v="26"/>
    <n v="73"/>
    <n v="0"/>
    <n v="13"/>
    <n v="0"/>
    <n v="1"/>
    <n v="0"/>
    <n v="1"/>
    <n v="2"/>
    <n v="1"/>
    <n v="3"/>
    <n v="3"/>
    <n v="0"/>
    <n v="0"/>
    <n v="0"/>
    <n v="0"/>
    <n v="0"/>
    <n v="0"/>
    <n v="0"/>
    <s v="Canada"/>
  </r>
  <r>
    <n v="4141"/>
    <x v="11"/>
    <x v="0"/>
    <x v="3"/>
    <n v="71613"/>
    <n v="0"/>
    <n v="0"/>
    <d v="2013-08-21T00:00:00"/>
    <n v="26"/>
    <n v="426"/>
    <n v="49"/>
    <n v="127"/>
    <n v="111"/>
    <n v="21"/>
    <n v="42"/>
    <n v="1"/>
    <n v="8"/>
    <n v="2"/>
    <n v="10"/>
    <n v="4"/>
    <n v="0"/>
    <n v="0"/>
    <n v="0"/>
    <n v="0"/>
    <n v="0"/>
    <n v="0"/>
    <n v="0"/>
    <s v="USA"/>
  </r>
  <r>
    <n v="1361"/>
    <x v="19"/>
    <x v="3"/>
    <x v="2"/>
    <n v="82584"/>
    <n v="0"/>
    <n v="0"/>
    <d v="2013-06-04T00:00:00"/>
    <n v="26"/>
    <n v="1076"/>
    <n v="68"/>
    <n v="103"/>
    <n v="29"/>
    <n v="91"/>
    <n v="68"/>
    <n v="1"/>
    <n v="3"/>
    <n v="4"/>
    <n v="8"/>
    <n v="1"/>
    <n v="0"/>
    <n v="0"/>
    <n v="0"/>
    <n v="1"/>
    <n v="1"/>
    <n v="1"/>
    <n v="0"/>
    <s v="Spain"/>
  </r>
  <r>
    <n v="1012"/>
    <x v="32"/>
    <x v="0"/>
    <x v="1"/>
    <n v="61823"/>
    <n v="0"/>
    <n v="1"/>
    <d v="2013-02-18T00:00:00"/>
    <n v="26"/>
    <n v="523"/>
    <n v="7"/>
    <n v="134"/>
    <n v="37"/>
    <n v="14"/>
    <n v="169"/>
    <n v="4"/>
    <n v="8"/>
    <n v="2"/>
    <n v="10"/>
    <n v="7"/>
    <n v="0"/>
    <n v="0"/>
    <n v="0"/>
    <n v="0"/>
    <n v="0"/>
    <n v="0"/>
    <n v="0"/>
    <s v="Australia"/>
  </r>
  <r>
    <n v="5453"/>
    <x v="16"/>
    <x v="3"/>
    <x v="2"/>
    <n v="90226"/>
    <n v="0"/>
    <n v="0"/>
    <d v="2012-09-26T00:00:00"/>
    <n v="26"/>
    <n v="1083"/>
    <n v="108"/>
    <n v="649"/>
    <n v="253"/>
    <n v="151"/>
    <n v="108"/>
    <n v="1"/>
    <n v="4"/>
    <n v="7"/>
    <n v="12"/>
    <n v="2"/>
    <n v="1"/>
    <n v="0"/>
    <n v="0"/>
    <n v="0"/>
    <n v="0"/>
    <n v="0"/>
    <n v="0"/>
    <s v="Saudi Arabia"/>
  </r>
  <r>
    <n v="6818"/>
    <x v="19"/>
    <x v="0"/>
    <x v="2"/>
    <n v="44989"/>
    <n v="0"/>
    <n v="1"/>
    <d v="2012-09-12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s v="Spain"/>
  </r>
  <r>
    <n v="7807"/>
    <x v="19"/>
    <x v="0"/>
    <x v="2"/>
    <n v="44989"/>
    <n v="0"/>
    <n v="1"/>
    <d v="2012-09-12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s v="Spain"/>
  </r>
  <r>
    <n v="7532"/>
    <x v="37"/>
    <x v="0"/>
    <x v="2"/>
    <n v="43586"/>
    <n v="0"/>
    <n v="1"/>
    <d v="2012-08-30T00:00:00"/>
    <n v="26"/>
    <n v="99"/>
    <n v="2"/>
    <n v="11"/>
    <n v="4"/>
    <n v="0"/>
    <n v="16"/>
    <n v="3"/>
    <n v="3"/>
    <n v="0"/>
    <n v="4"/>
    <n v="8"/>
    <n v="0"/>
    <n v="0"/>
    <n v="0"/>
    <n v="0"/>
    <n v="0"/>
    <n v="0"/>
    <n v="0"/>
    <s v="Germany"/>
  </r>
  <r>
    <n v="5564"/>
    <x v="8"/>
    <x v="0"/>
    <x v="3"/>
    <n v="62882"/>
    <n v="0"/>
    <n v="1"/>
    <d v="2012-08-09T00:00:00"/>
    <n v="26"/>
    <n v="509"/>
    <n v="133"/>
    <n v="497"/>
    <n v="78"/>
    <n v="24"/>
    <n v="97"/>
    <n v="2"/>
    <n v="7"/>
    <n v="5"/>
    <n v="6"/>
    <n v="4"/>
    <n v="0"/>
    <n v="0"/>
    <n v="0"/>
    <n v="0"/>
    <n v="0"/>
    <n v="0"/>
    <n v="0"/>
    <s v="Australia"/>
  </r>
  <r>
    <n v="6182"/>
    <x v="22"/>
    <x v="0"/>
    <x v="3"/>
    <n v="26646"/>
    <n v="1"/>
    <n v="0"/>
    <d v="2014-02-10T00:00:00"/>
    <n v="26"/>
    <n v="11"/>
    <n v="4"/>
    <n v="20"/>
    <n v="10"/>
    <n v="3"/>
    <n v="5"/>
    <n v="2"/>
    <n v="2"/>
    <n v="0"/>
    <n v="4"/>
    <n v="6"/>
    <n v="0"/>
    <n v="0"/>
    <n v="0"/>
    <n v="0"/>
    <n v="0"/>
    <n v="0"/>
    <n v="0"/>
    <s v="USA"/>
  </r>
  <r>
    <n v="10432"/>
    <x v="19"/>
    <x v="0"/>
    <x v="0"/>
    <n v="19346"/>
    <n v="1"/>
    <n v="0"/>
    <d v="2014-01-30T00:00:00"/>
    <n v="26"/>
    <n v="2"/>
    <n v="0"/>
    <n v="9"/>
    <n v="3"/>
    <n v="6"/>
    <n v="2"/>
    <n v="1"/>
    <n v="1"/>
    <n v="0"/>
    <n v="3"/>
    <n v="8"/>
    <n v="0"/>
    <n v="0"/>
    <n v="0"/>
    <n v="0"/>
    <n v="0"/>
    <n v="0"/>
    <n v="0"/>
    <s v="Canada"/>
  </r>
  <r>
    <n v="1542"/>
    <x v="17"/>
    <x v="0"/>
    <x v="1"/>
    <n v="56243"/>
    <n v="1"/>
    <n v="2"/>
    <d v="2013-12-30T00:00:00"/>
    <n v="26"/>
    <n v="347"/>
    <n v="0"/>
    <n v="35"/>
    <n v="4"/>
    <n v="3"/>
    <n v="7"/>
    <n v="6"/>
    <n v="4"/>
    <n v="2"/>
    <n v="8"/>
    <n v="5"/>
    <n v="0"/>
    <n v="0"/>
    <n v="0"/>
    <n v="0"/>
    <n v="0"/>
    <n v="0"/>
    <n v="0"/>
    <s v="USA"/>
  </r>
  <r>
    <n v="1940"/>
    <x v="18"/>
    <x v="0"/>
    <x v="2"/>
    <n v="25252"/>
    <n v="1"/>
    <n v="0"/>
    <d v="2013-07-12T00:00:00"/>
    <n v="26"/>
    <n v="1"/>
    <n v="3"/>
    <n v="4"/>
    <n v="2"/>
    <n v="2"/>
    <n v="6"/>
    <n v="1"/>
    <n v="1"/>
    <n v="0"/>
    <n v="2"/>
    <n v="8"/>
    <n v="0"/>
    <n v="0"/>
    <n v="0"/>
    <n v="0"/>
    <n v="0"/>
    <n v="0"/>
    <n v="0"/>
    <s v="Australia"/>
  </r>
  <r>
    <n v="1506"/>
    <x v="17"/>
    <x v="0"/>
    <x v="1"/>
    <n v="42160"/>
    <n v="1"/>
    <n v="1"/>
    <d v="2013-06-28T00:00:00"/>
    <n v="26"/>
    <n v="48"/>
    <n v="9"/>
    <n v="45"/>
    <n v="3"/>
    <n v="15"/>
    <n v="20"/>
    <n v="4"/>
    <n v="2"/>
    <n v="1"/>
    <n v="4"/>
    <n v="6"/>
    <n v="0"/>
    <n v="0"/>
    <n v="0"/>
    <n v="0"/>
    <n v="0"/>
    <n v="1"/>
    <n v="0"/>
    <s v="Spain"/>
  </r>
  <r>
    <n v="6347"/>
    <x v="13"/>
    <x v="4"/>
    <x v="1"/>
    <n v="15862"/>
    <n v="1"/>
    <n v="0"/>
    <d v="2013-06-27T00:00:00"/>
    <n v="26"/>
    <n v="1"/>
    <n v="1"/>
    <n v="4"/>
    <n v="11"/>
    <n v="9"/>
    <n v="10"/>
    <n v="1"/>
    <n v="1"/>
    <n v="0"/>
    <n v="3"/>
    <n v="8"/>
    <n v="0"/>
    <n v="0"/>
    <n v="0"/>
    <n v="0"/>
    <n v="0"/>
    <n v="0"/>
    <n v="0"/>
    <s v="Spain"/>
  </r>
  <r>
    <n v="9422"/>
    <x v="12"/>
    <x v="0"/>
    <x v="2"/>
    <n v="38360"/>
    <n v="1"/>
    <n v="0"/>
    <d v="2013-05-31T00:00:00"/>
    <n v="26"/>
    <n v="36"/>
    <n v="2"/>
    <n v="42"/>
    <n v="20"/>
    <n v="21"/>
    <n v="10"/>
    <n v="2"/>
    <n v="2"/>
    <n v="1"/>
    <n v="4"/>
    <n v="3"/>
    <n v="0"/>
    <n v="0"/>
    <n v="0"/>
    <n v="0"/>
    <n v="0"/>
    <n v="0"/>
    <n v="0"/>
    <s v="Australia"/>
  </r>
  <r>
    <n v="1081"/>
    <x v="35"/>
    <x v="1"/>
    <x v="2"/>
    <n v="75283"/>
    <n v="1"/>
    <n v="2"/>
    <d v="2013-03-27T00:00:00"/>
    <n v="26"/>
    <n v="733"/>
    <n v="9"/>
    <n v="180"/>
    <n v="12"/>
    <n v="19"/>
    <n v="66"/>
    <n v="11"/>
    <n v="6"/>
    <n v="3"/>
    <n v="5"/>
    <n v="4"/>
    <n v="0"/>
    <n v="0"/>
    <n v="0"/>
    <n v="0"/>
    <n v="0"/>
    <n v="0"/>
    <n v="0"/>
    <s v="Saudi Arabia"/>
  </r>
  <r>
    <n v="7458"/>
    <x v="16"/>
    <x v="3"/>
    <x v="3"/>
    <n v="34941"/>
    <n v="1"/>
    <n v="1"/>
    <d v="2013-03-06T00:00:00"/>
    <n v="26"/>
    <n v="39"/>
    <n v="2"/>
    <n v="25"/>
    <n v="4"/>
    <n v="3"/>
    <n v="24"/>
    <n v="2"/>
    <n v="3"/>
    <n v="0"/>
    <n v="3"/>
    <n v="8"/>
    <n v="0"/>
    <n v="0"/>
    <n v="0"/>
    <n v="0"/>
    <n v="0"/>
    <n v="0"/>
    <n v="0"/>
    <s v="Australia"/>
  </r>
  <r>
    <n v="8346"/>
    <x v="19"/>
    <x v="0"/>
    <x v="1"/>
    <n v="32233"/>
    <n v="1"/>
    <n v="0"/>
    <d v="2012-08-19T00:00:00"/>
    <n v="26"/>
    <n v="138"/>
    <n v="15"/>
    <n v="35"/>
    <n v="25"/>
    <n v="11"/>
    <n v="72"/>
    <n v="2"/>
    <n v="6"/>
    <n v="2"/>
    <n v="2"/>
    <n v="9"/>
    <n v="0"/>
    <n v="0"/>
    <n v="1"/>
    <n v="0"/>
    <n v="0"/>
    <n v="1"/>
    <n v="0"/>
    <s v="Spain"/>
  </r>
  <r>
    <n v="6961"/>
    <x v="19"/>
    <x v="0"/>
    <x v="2"/>
    <n v="26751"/>
    <n v="2"/>
    <n v="0"/>
    <d v="2014-05-22T00:00:00"/>
    <n v="26"/>
    <n v="1"/>
    <n v="1"/>
    <n v="5"/>
    <n v="0"/>
    <n v="3"/>
    <n v="1"/>
    <n v="1"/>
    <n v="1"/>
    <n v="0"/>
    <n v="2"/>
    <n v="8"/>
    <n v="0"/>
    <n v="0"/>
    <n v="0"/>
    <n v="0"/>
    <n v="0"/>
    <n v="0"/>
    <n v="0"/>
    <s v="Spain"/>
  </r>
  <r>
    <n v="10196"/>
    <x v="34"/>
    <x v="0"/>
    <x v="2"/>
    <n v="71427"/>
    <n v="2"/>
    <n v="0"/>
    <d v="2014-03-12T00:00:00"/>
    <n v="26"/>
    <n v="212"/>
    <n v="123"/>
    <n v="177"/>
    <n v="15"/>
    <n v="64"/>
    <n v="23"/>
    <n v="2"/>
    <n v="8"/>
    <n v="2"/>
    <n v="8"/>
    <n v="4"/>
    <n v="0"/>
    <n v="0"/>
    <n v="0"/>
    <n v="0"/>
    <n v="0"/>
    <n v="0"/>
    <n v="0"/>
    <s v="USA"/>
  </r>
  <r>
    <n v="3267"/>
    <x v="33"/>
    <x v="3"/>
    <x v="3"/>
    <n v="57288"/>
    <n v="0"/>
    <n v="1"/>
    <d v="2014-06-25T00:00:00"/>
    <n v="27"/>
    <n v="527"/>
    <n v="0"/>
    <n v="21"/>
    <n v="0"/>
    <n v="0"/>
    <n v="60"/>
    <n v="3"/>
    <n v="8"/>
    <n v="1"/>
    <n v="8"/>
    <n v="6"/>
    <n v="0"/>
    <n v="0"/>
    <n v="0"/>
    <n v="1"/>
    <n v="0"/>
    <n v="0"/>
    <n v="0"/>
    <s v="Canada"/>
  </r>
  <r>
    <n v="8029"/>
    <x v="46"/>
    <x v="3"/>
    <x v="1"/>
    <n v="90247"/>
    <n v="0"/>
    <n v="0"/>
    <d v="2014-04-29T00:00:00"/>
    <n v="27"/>
    <n v="1184"/>
    <n v="32"/>
    <n v="352"/>
    <n v="21"/>
    <n v="16"/>
    <n v="16"/>
    <n v="1"/>
    <n v="3"/>
    <n v="4"/>
    <n v="7"/>
    <n v="1"/>
    <n v="1"/>
    <n v="0"/>
    <n v="0"/>
    <n v="1"/>
    <n v="1"/>
    <n v="1"/>
    <n v="0"/>
    <s v="USA"/>
  </r>
  <r>
    <n v="4376"/>
    <x v="9"/>
    <x v="2"/>
    <x v="1"/>
    <n v="32218"/>
    <n v="0"/>
    <n v="0"/>
    <d v="2014-02-15T00:00:00"/>
    <n v="27"/>
    <n v="10"/>
    <n v="24"/>
    <n v="15"/>
    <n v="13"/>
    <n v="1"/>
    <n v="30"/>
    <n v="1"/>
    <n v="2"/>
    <n v="1"/>
    <n v="3"/>
    <n v="7"/>
    <n v="0"/>
    <n v="0"/>
    <n v="1"/>
    <n v="0"/>
    <n v="0"/>
    <n v="1"/>
    <n v="0"/>
    <s v="Spain"/>
  </r>
  <r>
    <n v="10981"/>
    <x v="46"/>
    <x v="0"/>
    <x v="2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s v="Saudi Arabia"/>
  </r>
  <r>
    <n v="486"/>
    <x v="46"/>
    <x v="0"/>
    <x v="2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s v="Canada"/>
  </r>
  <r>
    <n v="1158"/>
    <x v="10"/>
    <x v="0"/>
    <x v="0"/>
    <n v="48877"/>
    <n v="0"/>
    <n v="1"/>
    <d v="2014-01-05T00:00:00"/>
    <n v="27"/>
    <n v="102"/>
    <n v="1"/>
    <n v="15"/>
    <n v="2"/>
    <n v="0"/>
    <n v="24"/>
    <n v="1"/>
    <n v="3"/>
    <n v="0"/>
    <n v="4"/>
    <n v="7"/>
    <n v="0"/>
    <n v="0"/>
    <n v="0"/>
    <n v="0"/>
    <n v="0"/>
    <n v="0"/>
    <n v="0"/>
    <s v="Spain"/>
  </r>
  <r>
    <n v="9119"/>
    <x v="47"/>
    <x v="0"/>
    <x v="3"/>
    <n v="60905"/>
    <n v="0"/>
    <n v="1"/>
    <d v="2013-12-05T00:00:00"/>
    <n v="27"/>
    <n v="208"/>
    <n v="17"/>
    <n v="76"/>
    <n v="36"/>
    <n v="17"/>
    <n v="38"/>
    <n v="2"/>
    <n v="3"/>
    <n v="3"/>
    <n v="7"/>
    <n v="2"/>
    <n v="0"/>
    <n v="0"/>
    <n v="0"/>
    <n v="0"/>
    <n v="0"/>
    <n v="0"/>
    <n v="0"/>
    <s v="USA"/>
  </r>
  <r>
    <n v="6694"/>
    <x v="30"/>
    <x v="0"/>
    <x v="2"/>
    <n v="75236"/>
    <n v="0"/>
    <n v="1"/>
    <d v="2013-11-25T00:00:00"/>
    <n v="27"/>
    <n v="438"/>
    <n v="66"/>
    <n v="400"/>
    <n v="12"/>
    <n v="38"/>
    <n v="114"/>
    <n v="1"/>
    <n v="8"/>
    <n v="3"/>
    <n v="13"/>
    <n v="4"/>
    <n v="0"/>
    <n v="0"/>
    <n v="0"/>
    <n v="0"/>
    <n v="0"/>
    <n v="0"/>
    <n v="0"/>
    <s v="Spain"/>
  </r>
  <r>
    <n v="10573"/>
    <x v="40"/>
    <x v="0"/>
    <x v="0"/>
    <n v="62551"/>
    <n v="0"/>
    <n v="0"/>
    <d v="2013-11-18T00:00:00"/>
    <n v="27"/>
    <n v="125"/>
    <n v="16"/>
    <n v="98"/>
    <n v="134"/>
    <n v="21"/>
    <n v="27"/>
    <n v="1"/>
    <n v="6"/>
    <n v="7"/>
    <n v="4"/>
    <n v="3"/>
    <n v="0"/>
    <n v="0"/>
    <n v="1"/>
    <n v="0"/>
    <n v="0"/>
    <n v="0"/>
    <n v="0"/>
    <s v="India"/>
  </r>
  <r>
    <n v="10140"/>
    <x v="25"/>
    <x v="1"/>
    <x v="3"/>
    <n v="70123"/>
    <n v="0"/>
    <n v="0"/>
    <d v="2013-09-28T00:00:00"/>
    <n v="27"/>
    <n v="1308"/>
    <n v="0"/>
    <n v="396"/>
    <n v="23"/>
    <n v="0"/>
    <n v="0"/>
    <n v="1"/>
    <n v="5"/>
    <n v="7"/>
    <n v="4"/>
    <n v="3"/>
    <n v="0"/>
    <n v="1"/>
    <n v="0"/>
    <n v="1"/>
    <n v="0"/>
    <n v="0"/>
    <n v="0"/>
    <s v="India"/>
  </r>
  <r>
    <n v="8420"/>
    <x v="0"/>
    <x v="2"/>
    <x v="2"/>
    <n v="15315"/>
    <n v="0"/>
    <n v="0"/>
    <d v="2013-08-03T00:00:0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s v="Spain"/>
  </r>
  <r>
    <n v="10065"/>
    <x v="0"/>
    <x v="2"/>
    <x v="2"/>
    <n v="15315"/>
    <n v="0"/>
    <n v="0"/>
    <d v="2013-08-03T00:00:0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s v="Spain"/>
  </r>
  <r>
    <n v="1029"/>
    <x v="0"/>
    <x v="1"/>
    <x v="3"/>
    <n v="64413"/>
    <n v="0"/>
    <n v="1"/>
    <d v="2013-08-01T00:00:00"/>
    <n v="27"/>
    <n v="200"/>
    <n v="5"/>
    <n v="44"/>
    <n v="0"/>
    <n v="10"/>
    <n v="20"/>
    <n v="1"/>
    <n v="5"/>
    <n v="1"/>
    <n v="5"/>
    <n v="5"/>
    <n v="0"/>
    <n v="0"/>
    <n v="0"/>
    <n v="0"/>
    <n v="0"/>
    <n v="0"/>
    <n v="0"/>
    <s v="Spain"/>
  </r>
  <r>
    <n v="4207"/>
    <x v="7"/>
    <x v="1"/>
    <x v="2"/>
    <n v="87171"/>
    <n v="0"/>
    <n v="0"/>
    <d v="2013-05-01T00:00:00"/>
    <n v="27"/>
    <n v="1001"/>
    <n v="44"/>
    <n v="107"/>
    <n v="58"/>
    <n v="44"/>
    <n v="44"/>
    <n v="1"/>
    <n v="6"/>
    <n v="7"/>
    <n v="11"/>
    <n v="2"/>
    <n v="0"/>
    <n v="0"/>
    <n v="1"/>
    <n v="0"/>
    <n v="1"/>
    <n v="0"/>
    <n v="0"/>
    <s v="Spain"/>
  </r>
  <r>
    <n v="10277"/>
    <x v="1"/>
    <x v="0"/>
    <x v="1"/>
    <n v="30081"/>
    <n v="0"/>
    <n v="1"/>
    <d v="2013-02-21T00:00:00"/>
    <n v="27"/>
    <n v="36"/>
    <n v="0"/>
    <n v="2"/>
    <n v="0"/>
    <n v="0"/>
    <n v="4"/>
    <n v="1"/>
    <n v="1"/>
    <n v="0"/>
    <n v="3"/>
    <n v="7"/>
    <n v="0"/>
    <n v="0"/>
    <n v="0"/>
    <n v="0"/>
    <n v="0"/>
    <n v="0"/>
    <n v="0"/>
    <s v="Spain"/>
  </r>
  <r>
    <n v="4436"/>
    <x v="15"/>
    <x v="0"/>
    <x v="1"/>
    <n v="20180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s v="Spain"/>
  </r>
  <r>
    <n v="2929"/>
    <x v="15"/>
    <x v="0"/>
    <x v="1"/>
    <n v="20180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s v="Spain"/>
  </r>
  <r>
    <n v="6281"/>
    <x v="10"/>
    <x v="0"/>
    <x v="0"/>
    <n v="55686"/>
    <n v="0"/>
    <n v="1"/>
    <d v="2013-02-14T00:00:00"/>
    <n v="27"/>
    <n v="673"/>
    <n v="0"/>
    <n v="199"/>
    <n v="37"/>
    <n v="47"/>
    <n v="26"/>
    <n v="2"/>
    <n v="6"/>
    <n v="3"/>
    <n v="5"/>
    <n v="4"/>
    <n v="0"/>
    <n v="0"/>
    <n v="1"/>
    <n v="0"/>
    <n v="0"/>
    <n v="0"/>
    <n v="0"/>
    <s v="Spain"/>
  </r>
  <r>
    <n v="10390"/>
    <x v="6"/>
    <x v="2"/>
    <x v="2"/>
    <n v="26887"/>
    <n v="0"/>
    <n v="1"/>
    <d v="2013-02-10T00:00:00"/>
    <n v="27"/>
    <n v="6"/>
    <n v="7"/>
    <n v="4"/>
    <n v="3"/>
    <n v="4"/>
    <n v="6"/>
    <n v="1"/>
    <n v="1"/>
    <n v="0"/>
    <n v="3"/>
    <n v="6"/>
    <n v="0"/>
    <n v="0"/>
    <n v="0"/>
    <n v="0"/>
    <n v="0"/>
    <n v="0"/>
    <n v="0"/>
    <s v="Spain"/>
  </r>
  <r>
    <n v="2574"/>
    <x v="14"/>
    <x v="1"/>
    <x v="2"/>
    <n v="61996"/>
    <n v="0"/>
    <n v="1"/>
    <d v="2013-01-31T00:00:00"/>
    <n v="27"/>
    <n v="1050"/>
    <n v="12"/>
    <n v="144"/>
    <n v="0"/>
    <n v="0"/>
    <n v="24"/>
    <n v="3"/>
    <n v="6"/>
    <n v="4"/>
    <n v="8"/>
    <n v="5"/>
    <n v="1"/>
    <n v="1"/>
    <n v="0"/>
    <n v="1"/>
    <n v="0"/>
    <n v="1"/>
    <n v="0"/>
    <s v="Spain"/>
  </r>
  <r>
    <n v="709"/>
    <x v="32"/>
    <x v="0"/>
    <x v="0"/>
    <n v="51537"/>
    <n v="0"/>
    <n v="1"/>
    <d v="2012-12-09T00:00:00"/>
    <n v="27"/>
    <n v="787"/>
    <n v="20"/>
    <n v="204"/>
    <n v="0"/>
    <n v="0"/>
    <n v="92"/>
    <n v="3"/>
    <n v="2"/>
    <n v="2"/>
    <n v="11"/>
    <n v="8"/>
    <n v="0"/>
    <n v="0"/>
    <n v="0"/>
    <n v="0"/>
    <n v="0"/>
    <n v="0"/>
    <n v="0"/>
    <s v="Saudi Arabia"/>
  </r>
  <r>
    <n v="5955"/>
    <x v="29"/>
    <x v="0"/>
    <x v="3"/>
    <n v="72025"/>
    <n v="0"/>
    <n v="0"/>
    <d v="2012-11-17T00:00:00"/>
    <n v="27"/>
    <n v="833"/>
    <n v="33"/>
    <n v="549"/>
    <n v="151"/>
    <n v="133"/>
    <n v="233"/>
    <n v="1"/>
    <n v="4"/>
    <n v="3"/>
    <n v="8"/>
    <n v="3"/>
    <n v="0"/>
    <n v="0"/>
    <n v="0"/>
    <n v="0"/>
    <n v="0"/>
    <n v="0"/>
    <n v="0"/>
    <s v="Spain"/>
  </r>
  <r>
    <n v="10343"/>
    <x v="50"/>
    <x v="2"/>
    <x v="1"/>
    <n v="61618"/>
    <n v="0"/>
    <n v="0"/>
    <d v="2012-09-29T00:00:00"/>
    <n v="27"/>
    <n v="605"/>
    <n v="91"/>
    <n v="399"/>
    <n v="0"/>
    <n v="45"/>
    <n v="205"/>
    <n v="2"/>
    <n v="3"/>
    <n v="6"/>
    <n v="8"/>
    <n v="3"/>
    <n v="0"/>
    <n v="0"/>
    <n v="0"/>
    <n v="0"/>
    <n v="0"/>
    <n v="0"/>
    <n v="0"/>
    <s v="India"/>
  </r>
  <r>
    <n v="3091"/>
    <x v="7"/>
    <x v="2"/>
    <x v="3"/>
    <n v="75774"/>
    <n v="1"/>
    <n v="0"/>
    <d v="2014-05-02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s v="Saudi Arabia"/>
  </r>
  <r>
    <n v="762"/>
    <x v="7"/>
    <x v="2"/>
    <x v="3"/>
    <n v="75774"/>
    <n v="1"/>
    <n v="0"/>
    <d v="2014-05-02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s v="Spain"/>
  </r>
  <r>
    <n v="2286"/>
    <x v="29"/>
    <x v="0"/>
    <x v="1"/>
    <n v="50785"/>
    <n v="1"/>
    <n v="1"/>
    <d v="2013-09-10T00:00:00"/>
    <n v="27"/>
    <n v="64"/>
    <n v="1"/>
    <n v="21"/>
    <n v="0"/>
    <n v="1"/>
    <n v="27"/>
    <n v="2"/>
    <n v="2"/>
    <n v="1"/>
    <n v="3"/>
    <n v="6"/>
    <n v="0"/>
    <n v="0"/>
    <n v="0"/>
    <n v="0"/>
    <n v="0"/>
    <n v="0"/>
    <n v="0"/>
    <s v="Canada"/>
  </r>
  <r>
    <n v="8486"/>
    <x v="26"/>
    <x v="3"/>
    <x v="3"/>
    <n v="30538"/>
    <n v="1"/>
    <n v="0"/>
    <d v="2012-10-01T00:00:00"/>
    <n v="27"/>
    <n v="284"/>
    <n v="0"/>
    <n v="52"/>
    <n v="8"/>
    <n v="3"/>
    <n v="20"/>
    <n v="4"/>
    <n v="9"/>
    <n v="0"/>
    <n v="4"/>
    <n v="10"/>
    <n v="0"/>
    <n v="0"/>
    <n v="0"/>
    <n v="0"/>
    <n v="0"/>
    <n v="0"/>
    <n v="0"/>
    <s v="Spain"/>
  </r>
  <r>
    <n v="6652"/>
    <x v="11"/>
    <x v="0"/>
    <x v="2"/>
    <n v="77343"/>
    <n v="0"/>
    <n v="0"/>
    <d v="2014-06-09T00:00:00"/>
    <n v="28"/>
    <n v="227"/>
    <n v="151"/>
    <n v="573"/>
    <n v="98"/>
    <n v="54"/>
    <n v="31"/>
    <n v="1"/>
    <n v="3"/>
    <n v="4"/>
    <n v="9"/>
    <n v="1"/>
    <n v="0"/>
    <n v="0"/>
    <n v="0"/>
    <n v="0"/>
    <n v="0"/>
    <n v="0"/>
    <n v="0"/>
    <s v="Canada"/>
  </r>
  <r>
    <n v="4686"/>
    <x v="29"/>
    <x v="1"/>
    <x v="4"/>
    <n v="82571"/>
    <n v="0"/>
    <n v="0"/>
    <d v="2014-04-02T00:00:00"/>
    <n v="28"/>
    <n v="861"/>
    <n v="31"/>
    <n v="558"/>
    <n v="62"/>
    <n v="95"/>
    <n v="79"/>
    <n v="0"/>
    <n v="6"/>
    <n v="5"/>
    <n v="13"/>
    <n v="2"/>
    <n v="0"/>
    <n v="0"/>
    <n v="0"/>
    <n v="0"/>
    <n v="1"/>
    <n v="0"/>
    <n v="0"/>
    <s v="Spain"/>
  </r>
  <r>
    <n v="3551"/>
    <x v="3"/>
    <x v="3"/>
    <x v="3"/>
    <n v="60033"/>
    <n v="0"/>
    <n v="1"/>
    <d v="2014-03-29T00:00:00"/>
    <n v="28"/>
    <n v="62"/>
    <n v="1"/>
    <n v="57"/>
    <n v="19"/>
    <n v="11"/>
    <n v="48"/>
    <n v="2"/>
    <n v="2"/>
    <n v="1"/>
    <n v="5"/>
    <n v="2"/>
    <n v="0"/>
    <n v="0"/>
    <n v="0"/>
    <n v="0"/>
    <n v="0"/>
    <n v="0"/>
    <n v="0"/>
    <s v="Spain"/>
  </r>
  <r>
    <n v="7352"/>
    <x v="35"/>
    <x v="0"/>
    <x v="2"/>
    <n v="55267"/>
    <n v="0"/>
    <n v="1"/>
    <d v="2013-10-21T00:00:00"/>
    <n v="28"/>
    <n v="161"/>
    <n v="28"/>
    <n v="136"/>
    <n v="32"/>
    <n v="3"/>
    <n v="45"/>
    <n v="4"/>
    <n v="3"/>
    <n v="4"/>
    <n v="6"/>
    <n v="3"/>
    <n v="0"/>
    <n v="0"/>
    <n v="0"/>
    <n v="0"/>
    <n v="0"/>
    <n v="0"/>
    <n v="0"/>
    <s v="Canada"/>
  </r>
  <r>
    <n v="10928"/>
    <x v="2"/>
    <x v="0"/>
    <x v="3"/>
    <n v="66886"/>
    <n v="0"/>
    <n v="1"/>
    <d v="2013-09-16T00:00:00"/>
    <n v="28"/>
    <n v="315"/>
    <n v="4"/>
    <n v="62"/>
    <n v="41"/>
    <n v="31"/>
    <n v="146"/>
    <n v="2"/>
    <n v="7"/>
    <n v="1"/>
    <n v="7"/>
    <n v="5"/>
    <n v="0"/>
    <n v="0"/>
    <n v="0"/>
    <n v="0"/>
    <n v="0"/>
    <n v="0"/>
    <n v="0"/>
    <s v="Spain"/>
  </r>
  <r>
    <n v="10736"/>
    <x v="26"/>
    <x v="0"/>
    <x v="1"/>
    <n v="72258"/>
    <n v="0"/>
    <n v="1"/>
    <d v="2013-09-12T00:00:00"/>
    <n v="28"/>
    <n v="522"/>
    <n v="0"/>
    <n v="522"/>
    <n v="227"/>
    <n v="120"/>
    <n v="134"/>
    <n v="2"/>
    <n v="6"/>
    <n v="9"/>
    <n v="5"/>
    <n v="2"/>
    <n v="0"/>
    <n v="0"/>
    <n v="0"/>
    <n v="0"/>
    <n v="0"/>
    <n v="0"/>
    <n v="0"/>
    <s v="Canada"/>
  </r>
  <r>
    <n v="10163"/>
    <x v="22"/>
    <x v="1"/>
    <x v="1"/>
    <n v="82733"/>
    <n v="0"/>
    <n v="0"/>
    <d v="2013-09-10T00:00:00"/>
    <n v="28"/>
    <n v="712"/>
    <n v="50"/>
    <n v="420"/>
    <n v="65"/>
    <n v="38"/>
    <n v="38"/>
    <n v="1"/>
    <n v="8"/>
    <n v="4"/>
    <n v="7"/>
    <n v="4"/>
    <n v="0"/>
    <n v="0"/>
    <n v="0"/>
    <n v="0"/>
    <n v="0"/>
    <n v="1"/>
    <n v="0"/>
    <s v="Spain"/>
  </r>
  <r>
    <n v="3870"/>
    <x v="34"/>
    <x v="2"/>
    <x v="3"/>
    <n v="63855"/>
    <n v="0"/>
    <n v="0"/>
    <d v="2013-02-09T00:00:00"/>
    <n v="28"/>
    <n v="359"/>
    <n v="35"/>
    <n v="314"/>
    <n v="93"/>
    <n v="116"/>
    <n v="89"/>
    <n v="1"/>
    <n v="7"/>
    <n v="3"/>
    <n v="13"/>
    <n v="4"/>
    <n v="0"/>
    <n v="0"/>
    <n v="0"/>
    <n v="0"/>
    <n v="0"/>
    <n v="0"/>
    <n v="0"/>
    <s v="Germany"/>
  </r>
  <r>
    <n v="6299"/>
    <x v="23"/>
    <x v="1"/>
    <x v="0"/>
    <n v="42564"/>
    <n v="0"/>
    <n v="1"/>
    <d v="2013-01-02T00:00:00"/>
    <n v="28"/>
    <n v="324"/>
    <n v="48"/>
    <n v="186"/>
    <n v="39"/>
    <n v="18"/>
    <n v="198"/>
    <n v="6"/>
    <n v="6"/>
    <n v="8"/>
    <n v="4"/>
    <n v="7"/>
    <n v="0"/>
    <n v="0"/>
    <n v="1"/>
    <n v="0"/>
    <n v="0"/>
    <n v="1"/>
    <n v="0"/>
    <s v="Canada"/>
  </r>
  <r>
    <n v="7798"/>
    <x v="27"/>
    <x v="2"/>
    <x v="3"/>
    <n v="46344"/>
    <n v="0"/>
    <n v="1"/>
    <d v="2012-12-14T00:00:00"/>
    <n v="28"/>
    <n v="233"/>
    <n v="20"/>
    <n v="57"/>
    <n v="8"/>
    <n v="20"/>
    <n v="91"/>
    <n v="4"/>
    <n v="7"/>
    <n v="1"/>
    <n v="5"/>
    <n v="7"/>
    <n v="0"/>
    <n v="0"/>
    <n v="0"/>
    <n v="0"/>
    <n v="0"/>
    <n v="0"/>
    <n v="0"/>
    <s v="Canada"/>
  </r>
  <r>
    <n v="9973"/>
    <x v="33"/>
    <x v="0"/>
    <x v="2"/>
    <n v="50437"/>
    <n v="0"/>
    <n v="2"/>
    <d v="2012-10-17T00:00:00"/>
    <n v="28"/>
    <n v="370"/>
    <n v="9"/>
    <n v="92"/>
    <n v="6"/>
    <n v="9"/>
    <n v="4"/>
    <n v="3"/>
    <n v="7"/>
    <n v="1"/>
    <n v="8"/>
    <n v="7"/>
    <n v="0"/>
    <n v="0"/>
    <n v="0"/>
    <n v="0"/>
    <n v="0"/>
    <n v="0"/>
    <n v="0"/>
    <s v="Spain"/>
  </r>
  <r>
    <n v="4299"/>
    <x v="9"/>
    <x v="0"/>
    <x v="3"/>
    <n v="70971"/>
    <n v="0"/>
    <n v="1"/>
    <d v="2012-09-21T00:00:00"/>
    <n v="28"/>
    <n v="1001"/>
    <n v="17"/>
    <n v="572"/>
    <n v="93"/>
    <n v="125"/>
    <n v="17"/>
    <n v="7"/>
    <n v="11"/>
    <n v="11"/>
    <n v="5"/>
    <n v="7"/>
    <n v="0"/>
    <n v="0"/>
    <n v="0"/>
    <n v="0"/>
    <n v="0"/>
    <n v="1"/>
    <n v="0"/>
    <s v="Spain"/>
  </r>
  <r>
    <n v="8746"/>
    <x v="12"/>
    <x v="0"/>
    <x v="2"/>
    <n v="75433"/>
    <n v="1"/>
    <n v="0"/>
    <d v="2014-04-05T00:00:00"/>
    <n v="28"/>
    <n v="800"/>
    <n v="0"/>
    <n v="297"/>
    <n v="0"/>
    <n v="34"/>
    <n v="57"/>
    <n v="2"/>
    <n v="2"/>
    <n v="5"/>
    <n v="10"/>
    <n v="6"/>
    <n v="1"/>
    <n v="0"/>
    <n v="0"/>
    <n v="1"/>
    <n v="0"/>
    <n v="0"/>
    <n v="0"/>
    <s v="Spain"/>
  </r>
  <r>
    <n v="4338"/>
    <x v="25"/>
    <x v="0"/>
    <x v="1"/>
    <n v="39062"/>
    <n v="1"/>
    <n v="0"/>
    <d v="2014-03-25T00:00:00"/>
    <n v="28"/>
    <n v="23"/>
    <n v="0"/>
    <n v="9"/>
    <n v="0"/>
    <n v="0"/>
    <n v="12"/>
    <n v="1"/>
    <n v="1"/>
    <n v="0"/>
    <n v="3"/>
    <n v="4"/>
    <n v="0"/>
    <n v="0"/>
    <n v="1"/>
    <n v="0"/>
    <n v="0"/>
    <n v="0"/>
    <n v="0"/>
    <s v="Spain"/>
  </r>
  <r>
    <n v="4444"/>
    <x v="27"/>
    <x v="0"/>
    <x v="2"/>
    <n v="30023"/>
    <n v="1"/>
    <n v="0"/>
    <d v="2014-03-24T00:00:00"/>
    <n v="28"/>
    <n v="11"/>
    <n v="0"/>
    <n v="16"/>
    <n v="7"/>
    <n v="6"/>
    <n v="21"/>
    <n v="1"/>
    <n v="2"/>
    <n v="0"/>
    <n v="3"/>
    <n v="8"/>
    <n v="0"/>
    <n v="0"/>
    <n v="0"/>
    <n v="0"/>
    <n v="0"/>
    <n v="0"/>
    <n v="0"/>
    <s v="Spain"/>
  </r>
  <r>
    <n v="498"/>
    <x v="0"/>
    <x v="0"/>
    <x v="1"/>
    <n v="30015"/>
    <n v="1"/>
    <n v="0"/>
    <d v="2014-02-02T00:00:00"/>
    <n v="28"/>
    <n v="25"/>
    <n v="0"/>
    <n v="22"/>
    <n v="2"/>
    <n v="3"/>
    <n v="5"/>
    <n v="2"/>
    <n v="1"/>
    <n v="0"/>
    <n v="4"/>
    <n v="5"/>
    <n v="0"/>
    <n v="0"/>
    <n v="0"/>
    <n v="0"/>
    <n v="0"/>
    <n v="0"/>
    <n v="0"/>
    <s v="Spain"/>
  </r>
  <r>
    <n v="8230"/>
    <x v="37"/>
    <x v="0"/>
    <x v="2"/>
    <n v="33228"/>
    <n v="1"/>
    <n v="0"/>
    <d v="2014-01-23T00:00:00"/>
    <n v="28"/>
    <n v="22"/>
    <n v="2"/>
    <n v="31"/>
    <n v="7"/>
    <n v="4"/>
    <n v="5"/>
    <n v="1"/>
    <n v="2"/>
    <n v="0"/>
    <n v="3"/>
    <n v="7"/>
    <n v="0"/>
    <n v="0"/>
    <n v="0"/>
    <n v="0"/>
    <n v="0"/>
    <n v="0"/>
    <n v="0"/>
    <s v="Spain"/>
  </r>
  <r>
    <n v="6168"/>
    <x v="33"/>
    <x v="0"/>
    <x v="0"/>
    <n v="45146"/>
    <n v="1"/>
    <n v="1"/>
    <d v="2013-07-15T00:00:00"/>
    <n v="28"/>
    <n v="33"/>
    <n v="0"/>
    <n v="5"/>
    <n v="0"/>
    <n v="0"/>
    <n v="15"/>
    <n v="2"/>
    <n v="1"/>
    <n v="1"/>
    <n v="2"/>
    <n v="4"/>
    <n v="0"/>
    <n v="0"/>
    <n v="0"/>
    <n v="0"/>
    <n v="0"/>
    <n v="0"/>
    <n v="0"/>
    <s v="India"/>
  </r>
  <r>
    <n v="4656"/>
    <x v="20"/>
    <x v="2"/>
    <x v="1"/>
    <n v="51250"/>
    <n v="1"/>
    <n v="0"/>
    <d v="2013-03-30T00:00:00"/>
    <n v="28"/>
    <n v="342"/>
    <n v="32"/>
    <n v="230"/>
    <n v="34"/>
    <n v="32"/>
    <n v="40"/>
    <n v="5"/>
    <n v="10"/>
    <n v="5"/>
    <n v="4"/>
    <n v="9"/>
    <n v="0"/>
    <n v="0"/>
    <n v="1"/>
    <n v="0"/>
    <n v="0"/>
    <n v="0"/>
    <n v="0"/>
    <s v="Saudi Arabia"/>
  </r>
  <r>
    <n v="626"/>
    <x v="45"/>
    <x v="0"/>
    <x v="2"/>
    <n v="32871"/>
    <n v="1"/>
    <n v="1"/>
    <d v="2013-03-09T00:00:00"/>
    <n v="28"/>
    <n v="22"/>
    <n v="2"/>
    <n v="12"/>
    <n v="0"/>
    <n v="2"/>
    <n v="5"/>
    <n v="1"/>
    <n v="1"/>
    <n v="0"/>
    <n v="3"/>
    <n v="4"/>
    <n v="0"/>
    <n v="0"/>
    <n v="0"/>
    <n v="0"/>
    <n v="0"/>
    <n v="0"/>
    <n v="0"/>
    <s v="USA"/>
  </r>
  <r>
    <n v="2826"/>
    <x v="4"/>
    <x v="0"/>
    <x v="2"/>
    <n v="22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s v="Spain"/>
  </r>
  <r>
    <n v="6222"/>
    <x v="4"/>
    <x v="0"/>
    <x v="2"/>
    <n v="22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s v="Spain"/>
  </r>
  <r>
    <n v="10971"/>
    <x v="14"/>
    <x v="0"/>
    <x v="1"/>
    <n v="37774"/>
    <n v="2"/>
    <n v="0"/>
    <d v="2012-09-03T00:00:00"/>
    <n v="28"/>
    <n v="173"/>
    <n v="8"/>
    <n v="107"/>
    <n v="7"/>
    <n v="2"/>
    <n v="176"/>
    <n v="4"/>
    <n v="7"/>
    <n v="2"/>
    <n v="3"/>
    <n v="9"/>
    <n v="0"/>
    <n v="0"/>
    <n v="1"/>
    <n v="0"/>
    <n v="0"/>
    <n v="1"/>
    <n v="1"/>
    <s v="Spain"/>
  </r>
  <r>
    <n v="6679"/>
    <x v="10"/>
    <x v="0"/>
    <x v="1"/>
    <n v="33279"/>
    <n v="0"/>
    <n v="0"/>
    <d v="2014-06-12T00:00:00"/>
    <n v="29"/>
    <n v="10"/>
    <n v="3"/>
    <n v="3"/>
    <n v="0"/>
    <n v="0"/>
    <n v="0"/>
    <n v="1"/>
    <n v="0"/>
    <n v="0"/>
    <n v="3"/>
    <n v="3"/>
    <n v="0"/>
    <n v="0"/>
    <n v="0"/>
    <n v="0"/>
    <n v="0"/>
    <n v="0"/>
    <n v="0"/>
    <s v="Spain"/>
  </r>
  <r>
    <n v="6255"/>
    <x v="32"/>
    <x v="3"/>
    <x v="3"/>
    <n v="70545"/>
    <n v="0"/>
    <n v="1"/>
    <d v="2014-06-03T00:00:00"/>
    <n v="29"/>
    <n v="138"/>
    <n v="39"/>
    <n v="63"/>
    <n v="55"/>
    <n v="18"/>
    <n v="21"/>
    <n v="1"/>
    <n v="4"/>
    <n v="1"/>
    <n v="7"/>
    <n v="2"/>
    <n v="0"/>
    <n v="0"/>
    <n v="0"/>
    <n v="0"/>
    <n v="0"/>
    <n v="0"/>
    <n v="0"/>
    <s v="Australia"/>
  </r>
  <r>
    <n v="8614"/>
    <x v="35"/>
    <x v="0"/>
    <x v="4"/>
    <n v="65486"/>
    <n v="0"/>
    <n v="1"/>
    <d v="2014-05-12T00:00:00"/>
    <n v="29"/>
    <n v="245"/>
    <n v="19"/>
    <n v="125"/>
    <n v="37"/>
    <n v="67"/>
    <n v="14"/>
    <n v="1"/>
    <n v="4"/>
    <n v="2"/>
    <n v="10"/>
    <n v="2"/>
    <n v="0"/>
    <n v="0"/>
    <n v="0"/>
    <n v="0"/>
    <n v="0"/>
    <n v="0"/>
    <n v="0"/>
    <s v="Australia"/>
  </r>
  <r>
    <n v="7828"/>
    <x v="7"/>
    <x v="3"/>
    <x v="3"/>
    <n v="77882"/>
    <n v="0"/>
    <n v="0"/>
    <d v="2014-04-30T00:00:00"/>
    <n v="29"/>
    <n v="68"/>
    <n v="129"/>
    <n v="396"/>
    <n v="188"/>
    <n v="22"/>
    <n v="15"/>
    <n v="1"/>
    <n v="3"/>
    <n v="3"/>
    <n v="5"/>
    <n v="1"/>
    <n v="0"/>
    <n v="0"/>
    <n v="0"/>
    <n v="0"/>
    <n v="0"/>
    <n v="0"/>
    <n v="0"/>
    <s v="Saudi Arabia"/>
  </r>
  <r>
    <n v="1277"/>
    <x v="9"/>
    <x v="0"/>
    <x v="3"/>
    <n v="78468"/>
    <n v="0"/>
    <n v="0"/>
    <d v="2014-04-09T00:00:00"/>
    <n v="29"/>
    <n v="434"/>
    <n v="22"/>
    <n v="388"/>
    <n v="104"/>
    <n v="22"/>
    <n v="34"/>
    <n v="1"/>
    <n v="10"/>
    <n v="7"/>
    <n v="10"/>
    <n v="4"/>
    <n v="1"/>
    <n v="0"/>
    <n v="0"/>
    <n v="0"/>
    <n v="0"/>
    <n v="0"/>
    <n v="0"/>
    <s v="USA"/>
  </r>
  <r>
    <n v="3595"/>
    <x v="33"/>
    <x v="0"/>
    <x v="3"/>
    <n v="77226"/>
    <n v="0"/>
    <n v="1"/>
    <d v="2014-02-28T00:00:00"/>
    <n v="29"/>
    <n v="631"/>
    <n v="43"/>
    <n v="239"/>
    <n v="128"/>
    <n v="76"/>
    <n v="21"/>
    <n v="2"/>
    <n v="6"/>
    <n v="8"/>
    <n v="12"/>
    <n v="3"/>
    <n v="0"/>
    <n v="0"/>
    <n v="0"/>
    <n v="0"/>
    <n v="0"/>
    <n v="0"/>
    <n v="0"/>
    <s v="Spain"/>
  </r>
  <r>
    <n v="5735"/>
    <x v="50"/>
    <x v="3"/>
    <x v="1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0"/>
    <n v="0"/>
    <s v="Spain"/>
  </r>
  <r>
    <n v="5350"/>
    <x v="50"/>
    <x v="3"/>
    <x v="1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1"/>
    <n v="0"/>
    <s v="Saudi Arabia"/>
  </r>
  <r>
    <n v="4137"/>
    <x v="38"/>
    <x v="0"/>
    <x v="3"/>
    <n v="70666"/>
    <n v="0"/>
    <n v="0"/>
    <d v="2013-12-06T00:00:00"/>
    <n v="29"/>
    <n v="398"/>
    <n v="40"/>
    <n v="367"/>
    <n v="119"/>
    <n v="122"/>
    <n v="30"/>
    <n v="1"/>
    <n v="7"/>
    <n v="4"/>
    <n v="4"/>
    <n v="4"/>
    <n v="0"/>
    <n v="0"/>
    <n v="0"/>
    <n v="0"/>
    <n v="0"/>
    <n v="0"/>
    <n v="0"/>
    <s v="Australia"/>
  </r>
  <r>
    <n v="6357"/>
    <x v="6"/>
    <x v="2"/>
    <x v="0"/>
    <n v="59052"/>
    <n v="0"/>
    <n v="1"/>
    <d v="2013-11-17T00:00:00"/>
    <n v="29"/>
    <n v="230"/>
    <n v="35"/>
    <n v="75"/>
    <n v="63"/>
    <n v="57"/>
    <n v="31"/>
    <n v="3"/>
    <n v="7"/>
    <n v="1"/>
    <n v="7"/>
    <n v="5"/>
    <n v="0"/>
    <n v="0"/>
    <n v="0"/>
    <n v="0"/>
    <n v="0"/>
    <n v="0"/>
    <n v="0"/>
    <s v="Saudi Arabia"/>
  </r>
  <r>
    <n v="9316"/>
    <x v="32"/>
    <x v="4"/>
    <x v="3"/>
    <n v="13084"/>
    <n v="0"/>
    <n v="0"/>
    <d v="2013-11-02T00:00:00"/>
    <n v="29"/>
    <n v="2"/>
    <n v="0"/>
    <n v="7"/>
    <n v="3"/>
    <n v="7"/>
    <n v="10"/>
    <n v="1"/>
    <n v="1"/>
    <n v="0"/>
    <n v="3"/>
    <n v="6"/>
    <n v="0"/>
    <n v="0"/>
    <n v="0"/>
    <n v="0"/>
    <n v="0"/>
    <n v="0"/>
    <n v="0"/>
    <s v="USA"/>
  </r>
  <r>
    <n v="3578"/>
    <x v="39"/>
    <x v="0"/>
    <x v="0"/>
    <n v="49160"/>
    <n v="0"/>
    <n v="1"/>
    <d v="2013-10-20T00:00:00"/>
    <n v="29"/>
    <n v="122"/>
    <n v="21"/>
    <n v="43"/>
    <n v="25"/>
    <n v="10"/>
    <n v="15"/>
    <n v="2"/>
    <n v="3"/>
    <n v="1"/>
    <n v="6"/>
    <n v="6"/>
    <n v="0"/>
    <n v="0"/>
    <n v="0"/>
    <n v="0"/>
    <n v="0"/>
    <n v="0"/>
    <n v="0"/>
    <s v="Spain"/>
  </r>
  <r>
    <n v="153"/>
    <x v="40"/>
    <x v="0"/>
    <x v="0"/>
    <n v="23272"/>
    <n v="0"/>
    <n v="0"/>
    <d v="2013-10-17T00:00:00"/>
    <n v="29"/>
    <n v="19"/>
    <n v="3"/>
    <n v="6"/>
    <n v="4"/>
    <n v="2"/>
    <n v="12"/>
    <n v="1"/>
    <n v="1"/>
    <n v="0"/>
    <n v="3"/>
    <n v="4"/>
    <n v="0"/>
    <n v="0"/>
    <n v="0"/>
    <n v="0"/>
    <n v="0"/>
    <n v="0"/>
    <n v="0"/>
    <s v="Spain"/>
  </r>
  <r>
    <n v="10524"/>
    <x v="33"/>
    <x v="3"/>
    <x v="0"/>
    <n v="49476"/>
    <n v="0"/>
    <n v="1"/>
    <d v="2013-06-20T00:00:00"/>
    <n v="29"/>
    <n v="386"/>
    <n v="23"/>
    <n v="95"/>
    <n v="54"/>
    <n v="41"/>
    <n v="196"/>
    <n v="4"/>
    <n v="2"/>
    <n v="11"/>
    <n v="5"/>
    <n v="2"/>
    <n v="0"/>
    <n v="0"/>
    <n v="0"/>
    <n v="0"/>
    <n v="0"/>
    <n v="0"/>
    <n v="0"/>
    <s v="Canada"/>
  </r>
  <r>
    <n v="2036"/>
    <x v="28"/>
    <x v="1"/>
    <x v="3"/>
    <n v="57906"/>
    <n v="0"/>
    <n v="1"/>
    <d v="2013-06-11T00:00:00"/>
    <n v="29"/>
    <n v="243"/>
    <n v="11"/>
    <n v="119"/>
    <n v="10"/>
    <n v="3"/>
    <n v="15"/>
    <n v="3"/>
    <n v="4"/>
    <n v="2"/>
    <n v="8"/>
    <n v="4"/>
    <n v="0"/>
    <n v="0"/>
    <n v="0"/>
    <n v="0"/>
    <n v="0"/>
    <n v="0"/>
    <n v="0"/>
    <s v="India"/>
  </r>
  <r>
    <n v="9495"/>
    <x v="31"/>
    <x v="0"/>
    <x v="3"/>
    <n v="71853"/>
    <n v="0"/>
    <n v="0"/>
    <d v="2013-05-08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s v="Spain"/>
  </r>
  <r>
    <n v="2631"/>
    <x v="31"/>
    <x v="0"/>
    <x v="3"/>
    <n v="71853"/>
    <n v="0"/>
    <n v="0"/>
    <d v="2013-05-08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s v="Spain"/>
  </r>
  <r>
    <n v="6312"/>
    <x v="6"/>
    <x v="0"/>
    <x v="2"/>
    <n v="65031"/>
    <n v="0"/>
    <n v="1"/>
    <d v="2013-03-17T00:00:00"/>
    <n v="29"/>
    <n v="258"/>
    <n v="107"/>
    <n v="291"/>
    <n v="84"/>
    <n v="37"/>
    <n v="86"/>
    <n v="4"/>
    <n v="10"/>
    <n v="3"/>
    <n v="13"/>
    <n v="7"/>
    <n v="0"/>
    <n v="0"/>
    <n v="0"/>
    <n v="0"/>
    <n v="0"/>
    <n v="0"/>
    <n v="0"/>
    <s v="Germany"/>
  </r>
  <r>
    <n v="615"/>
    <x v="9"/>
    <x v="0"/>
    <x v="3"/>
    <n v="30507"/>
    <n v="0"/>
    <n v="0"/>
    <d v="2013-03-11T00:00:00"/>
    <n v="29"/>
    <n v="65"/>
    <n v="36"/>
    <n v="74"/>
    <n v="38"/>
    <n v="20"/>
    <n v="110"/>
    <n v="1"/>
    <n v="5"/>
    <n v="1"/>
    <n v="4"/>
    <n v="7"/>
    <n v="0"/>
    <n v="0"/>
    <n v="0"/>
    <n v="0"/>
    <n v="0"/>
    <n v="0"/>
    <n v="0"/>
    <s v="Spain"/>
  </r>
  <r>
    <n v="4406"/>
    <x v="0"/>
    <x v="0"/>
    <x v="3"/>
    <n v="67419"/>
    <n v="0"/>
    <n v="1"/>
    <d v="2013-01-16T00:00:00"/>
    <n v="29"/>
    <n v="846"/>
    <n v="84"/>
    <n v="352"/>
    <n v="91"/>
    <n v="56"/>
    <n v="42"/>
    <n v="4"/>
    <n v="9"/>
    <n v="4"/>
    <n v="8"/>
    <n v="5"/>
    <n v="0"/>
    <n v="0"/>
    <n v="0"/>
    <n v="0"/>
    <n v="0"/>
    <n v="0"/>
    <n v="0"/>
    <s v="Canada"/>
  </r>
  <r>
    <n v="10061"/>
    <x v="47"/>
    <x v="0"/>
    <x v="2"/>
    <n v="59462"/>
    <n v="0"/>
    <n v="1"/>
    <d v="2013-01-05T00:00:00"/>
    <n v="29"/>
    <n v="724"/>
    <n v="17"/>
    <n v="143"/>
    <n v="0"/>
    <n v="8"/>
    <n v="196"/>
    <n v="2"/>
    <n v="9"/>
    <n v="2"/>
    <n v="12"/>
    <n v="7"/>
    <n v="0"/>
    <n v="0"/>
    <n v="0"/>
    <n v="0"/>
    <n v="0"/>
    <n v="0"/>
    <n v="0"/>
    <s v="USA"/>
  </r>
  <r>
    <n v="10619"/>
    <x v="48"/>
    <x v="0"/>
    <x v="1"/>
    <n v="95529"/>
    <n v="0"/>
    <n v="0"/>
    <d v="2012-12-03T00:00:00"/>
    <n v="29"/>
    <n v="770"/>
    <n v="29"/>
    <n v="890"/>
    <n v="250"/>
    <n v="27"/>
    <n v="24"/>
    <n v="1"/>
    <n v="7"/>
    <n v="3"/>
    <n v="7"/>
    <n v="3"/>
    <n v="0"/>
    <n v="0"/>
    <n v="0"/>
    <n v="0"/>
    <n v="1"/>
    <n v="1"/>
    <n v="0"/>
    <s v="Saudi Arabia"/>
  </r>
  <r>
    <n v="4945"/>
    <x v="40"/>
    <x v="0"/>
    <x v="4"/>
    <n v="53653"/>
    <n v="0"/>
    <n v="0"/>
    <d v="2012-11-07T00:00:00"/>
    <n v="29"/>
    <n v="815"/>
    <n v="10"/>
    <n v="239"/>
    <n v="28"/>
    <n v="10"/>
    <n v="108"/>
    <n v="2"/>
    <n v="10"/>
    <n v="4"/>
    <n v="12"/>
    <n v="6"/>
    <n v="0"/>
    <n v="0"/>
    <n v="0"/>
    <n v="0"/>
    <n v="0"/>
    <n v="0"/>
    <n v="0"/>
    <s v="Spain"/>
  </r>
  <r>
    <n v="1777"/>
    <x v="37"/>
    <x v="4"/>
    <x v="2"/>
    <n v="25965"/>
    <n v="0"/>
    <n v="0"/>
    <d v="2012-09-07T00:00:00"/>
    <n v="29"/>
    <n v="2"/>
    <n v="2"/>
    <n v="11"/>
    <n v="41"/>
    <n v="7"/>
    <n v="11"/>
    <n v="1"/>
    <n v="2"/>
    <n v="0"/>
    <n v="3"/>
    <n v="8"/>
    <n v="0"/>
    <n v="0"/>
    <n v="0"/>
    <n v="0"/>
    <n v="0"/>
    <n v="0"/>
    <n v="0"/>
    <s v="Spain"/>
  </r>
  <r>
    <n v="7922"/>
    <x v="45"/>
    <x v="1"/>
    <x v="1"/>
    <n v="64950"/>
    <n v="0"/>
    <n v="1"/>
    <d v="2012-08-12T00:00:00"/>
    <n v="29"/>
    <n v="819"/>
    <n v="0"/>
    <n v="72"/>
    <n v="12"/>
    <n v="0"/>
    <n v="63"/>
    <n v="2"/>
    <n v="11"/>
    <n v="2"/>
    <n v="10"/>
    <n v="7"/>
    <n v="0"/>
    <n v="0"/>
    <n v="0"/>
    <n v="1"/>
    <n v="0"/>
    <n v="0"/>
    <n v="0"/>
    <s v="Saudi Arabia"/>
  </r>
  <r>
    <n v="9931"/>
    <x v="33"/>
    <x v="1"/>
    <x v="2"/>
    <n v="4023"/>
    <n v="1"/>
    <n v="1"/>
    <d v="2014-06-23T00:00:00"/>
    <n v="29"/>
    <n v="5"/>
    <n v="0"/>
    <n v="1"/>
    <n v="1"/>
    <n v="1"/>
    <n v="1"/>
    <n v="15"/>
    <n v="0"/>
    <n v="0"/>
    <n v="0"/>
    <n v="19"/>
    <n v="0"/>
    <n v="0"/>
    <n v="0"/>
    <n v="0"/>
    <n v="0"/>
    <n v="0"/>
    <n v="0"/>
    <s v="Spain"/>
  </r>
  <r>
    <n v="5961"/>
    <x v="34"/>
    <x v="0"/>
    <x v="2"/>
    <n v="42693"/>
    <n v="1"/>
    <n v="0"/>
    <d v="2014-06-07T00:00:00"/>
    <n v="29"/>
    <n v="8"/>
    <n v="4"/>
    <n v="20"/>
    <n v="6"/>
    <n v="3"/>
    <n v="16"/>
    <n v="1"/>
    <n v="1"/>
    <n v="0"/>
    <n v="3"/>
    <n v="5"/>
    <n v="0"/>
    <n v="0"/>
    <n v="0"/>
    <n v="0"/>
    <n v="0"/>
    <n v="0"/>
    <n v="0"/>
    <s v="Spain"/>
  </r>
  <r>
    <n v="1518"/>
    <x v="11"/>
    <x v="3"/>
    <x v="2"/>
    <n v="62694"/>
    <n v="1"/>
    <n v="1"/>
    <d v="2013-06-17T00:00:00"/>
    <n v="29"/>
    <n v="379"/>
    <n v="6"/>
    <n v="157"/>
    <n v="25"/>
    <n v="91"/>
    <n v="91"/>
    <n v="5"/>
    <n v="9"/>
    <n v="3"/>
    <n v="7"/>
    <n v="7"/>
    <n v="0"/>
    <n v="0"/>
    <n v="0"/>
    <n v="0"/>
    <n v="0"/>
    <n v="0"/>
    <n v="0"/>
    <s v="Spain"/>
  </r>
  <r>
    <n v="4023"/>
    <x v="0"/>
    <x v="0"/>
    <x v="2"/>
    <n v="22979"/>
    <n v="1"/>
    <n v="0"/>
    <d v="2012-09-06T00:00:00"/>
    <n v="29"/>
    <n v="16"/>
    <n v="17"/>
    <n v="19"/>
    <n v="20"/>
    <n v="21"/>
    <n v="22"/>
    <n v="3"/>
    <n v="3"/>
    <n v="2"/>
    <n v="2"/>
    <n v="8"/>
    <n v="0"/>
    <n v="0"/>
    <n v="0"/>
    <n v="0"/>
    <n v="0"/>
    <n v="1"/>
    <n v="0"/>
    <s v="Spain"/>
  </r>
  <r>
    <n v="5121"/>
    <x v="14"/>
    <x v="0"/>
    <x v="1"/>
    <n v="56628"/>
    <n v="0"/>
    <n v="1"/>
    <d v="2014-03-21T00:00:00"/>
    <n v="30"/>
    <n v="479"/>
    <n v="5"/>
    <n v="82"/>
    <n v="7"/>
    <n v="17"/>
    <n v="171"/>
    <n v="2"/>
    <n v="7"/>
    <n v="6"/>
    <n v="5"/>
    <n v="5"/>
    <n v="0"/>
    <n v="0"/>
    <n v="1"/>
    <n v="0"/>
    <n v="0"/>
    <n v="0"/>
    <n v="0"/>
    <s v="Canada"/>
  </r>
  <r>
    <n v="2186"/>
    <x v="14"/>
    <x v="2"/>
    <x v="3"/>
    <n v="82326"/>
    <n v="0"/>
    <n v="0"/>
    <d v="2014-03-10T00:00:00"/>
    <n v="30"/>
    <n v="938"/>
    <n v="142"/>
    <n v="754"/>
    <n v="159"/>
    <n v="81"/>
    <n v="183"/>
    <n v="1"/>
    <n v="5"/>
    <n v="10"/>
    <n v="6"/>
    <n v="2"/>
    <n v="1"/>
    <n v="0"/>
    <n v="0"/>
    <n v="1"/>
    <n v="1"/>
    <n v="1"/>
    <n v="0"/>
    <s v="Spain"/>
  </r>
  <r>
    <n v="10548"/>
    <x v="53"/>
    <x v="0"/>
    <x v="1"/>
    <n v="71163"/>
    <n v="0"/>
    <n v="0"/>
    <d v="2014-03-09T00:00:00"/>
    <n v="30"/>
    <n v="283"/>
    <n v="17"/>
    <n v="372"/>
    <n v="138"/>
    <n v="106"/>
    <n v="44"/>
    <n v="1"/>
    <n v="3"/>
    <n v="8"/>
    <n v="12"/>
    <n v="1"/>
    <n v="0"/>
    <n v="0"/>
    <n v="0"/>
    <n v="0"/>
    <n v="0"/>
    <n v="0"/>
    <n v="0"/>
    <s v="Germany"/>
  </r>
  <r>
    <n v="6384"/>
    <x v="34"/>
    <x v="0"/>
    <x v="0"/>
    <n v="71022"/>
    <n v="0"/>
    <n v="1"/>
    <d v="2014-02-11T00:00:00"/>
    <n v="30"/>
    <n v="909"/>
    <n v="12"/>
    <n v="278"/>
    <n v="0"/>
    <n v="12"/>
    <n v="242"/>
    <n v="3"/>
    <n v="5"/>
    <n v="2"/>
    <n v="11"/>
    <n v="8"/>
    <n v="0"/>
    <n v="0"/>
    <n v="1"/>
    <n v="0"/>
    <n v="0"/>
    <n v="0"/>
    <n v="0"/>
    <s v="USA"/>
  </r>
  <r>
    <n v="2625"/>
    <x v="3"/>
    <x v="2"/>
    <x v="1"/>
    <n v="42607"/>
    <n v="0"/>
    <n v="1"/>
    <d v="2013-11-17T00:00:00"/>
    <n v="30"/>
    <n v="156"/>
    <n v="29"/>
    <n v="56"/>
    <n v="30"/>
    <n v="32"/>
    <n v="47"/>
    <n v="2"/>
    <n v="3"/>
    <n v="2"/>
    <n v="7"/>
    <n v="3"/>
    <n v="0"/>
    <n v="0"/>
    <n v="0"/>
    <n v="0"/>
    <n v="0"/>
    <n v="0"/>
    <n v="0"/>
    <s v="Saudi Arabia"/>
  </r>
  <r>
    <n v="1676"/>
    <x v="17"/>
    <x v="0"/>
    <x v="2"/>
    <n v="43057"/>
    <n v="0"/>
    <n v="1"/>
    <d v="2013-10-30T00:00:00"/>
    <n v="30"/>
    <n v="213"/>
    <n v="2"/>
    <n v="44"/>
    <n v="0"/>
    <n v="2"/>
    <n v="5"/>
    <n v="4"/>
    <n v="4"/>
    <n v="2"/>
    <n v="5"/>
    <n v="5"/>
    <n v="0"/>
    <n v="0"/>
    <n v="0"/>
    <n v="0"/>
    <n v="0"/>
    <n v="0"/>
    <n v="0"/>
    <s v="Spain"/>
  </r>
  <r>
    <n v="5534"/>
    <x v="17"/>
    <x v="3"/>
    <x v="2"/>
    <n v="47808"/>
    <n v="0"/>
    <n v="1"/>
    <d v="2013-10-20T00:00:00"/>
    <n v="30"/>
    <n v="123"/>
    <n v="1"/>
    <n v="26"/>
    <n v="2"/>
    <n v="0"/>
    <n v="72"/>
    <n v="2"/>
    <n v="3"/>
    <n v="2"/>
    <n v="3"/>
    <n v="7"/>
    <n v="0"/>
    <n v="0"/>
    <n v="1"/>
    <n v="0"/>
    <n v="0"/>
    <n v="0"/>
    <n v="0"/>
    <s v="Spain"/>
  </r>
  <r>
    <n v="7832"/>
    <x v="6"/>
    <x v="3"/>
    <x v="2"/>
    <n v="77520"/>
    <n v="0"/>
    <n v="1"/>
    <d v="2013-08-28T00:00:00"/>
    <n v="30"/>
    <n v="940"/>
    <n v="44"/>
    <n v="396"/>
    <n v="0"/>
    <n v="88"/>
    <n v="58"/>
    <n v="1"/>
    <n v="8"/>
    <n v="7"/>
    <n v="7"/>
    <n v="4"/>
    <n v="1"/>
    <n v="0"/>
    <n v="1"/>
    <n v="0"/>
    <n v="1"/>
    <n v="1"/>
    <n v="0"/>
    <s v="Spain"/>
  </r>
  <r>
    <n v="8314"/>
    <x v="31"/>
    <x v="0"/>
    <x v="2"/>
    <n v="79908"/>
    <n v="0"/>
    <n v="0"/>
    <d v="2013-04-05T00:00:00"/>
    <n v="30"/>
    <n v="557"/>
    <n v="129"/>
    <n v="761"/>
    <n v="29"/>
    <n v="185"/>
    <n v="111"/>
    <n v="1"/>
    <n v="5"/>
    <n v="6"/>
    <n v="7"/>
    <n v="2"/>
    <n v="0"/>
    <n v="0"/>
    <n v="0"/>
    <n v="0"/>
    <n v="1"/>
    <n v="0"/>
    <n v="0"/>
    <s v="Spain"/>
  </r>
  <r>
    <n v="3762"/>
    <x v="18"/>
    <x v="1"/>
    <x v="1"/>
    <n v="69867"/>
    <n v="0"/>
    <n v="0"/>
    <d v="2013-04-02T00:00:00"/>
    <n v="30"/>
    <n v="196"/>
    <n v="0"/>
    <n v="512"/>
    <n v="33"/>
    <n v="130"/>
    <n v="54"/>
    <n v="1"/>
    <n v="3"/>
    <n v="5"/>
    <n v="8"/>
    <n v="1"/>
    <n v="1"/>
    <n v="0"/>
    <n v="0"/>
    <n v="0"/>
    <n v="0"/>
    <n v="1"/>
    <n v="0"/>
    <s v="Saudi Arabia"/>
  </r>
  <r>
    <n v="10383"/>
    <x v="10"/>
    <x v="0"/>
    <x v="0"/>
    <n v="70287"/>
    <n v="0"/>
    <n v="0"/>
    <d v="2013-04-02T00:00:00"/>
    <n v="30"/>
    <n v="295"/>
    <n v="35"/>
    <n v="482"/>
    <n v="121"/>
    <n v="120"/>
    <n v="40"/>
    <n v="1"/>
    <n v="5"/>
    <n v="5"/>
    <n v="10"/>
    <n v="3"/>
    <n v="0"/>
    <n v="0"/>
    <n v="0"/>
    <n v="0"/>
    <n v="0"/>
    <n v="1"/>
    <n v="0"/>
    <s v="Australia"/>
  </r>
  <r>
    <n v="7488"/>
    <x v="33"/>
    <x v="3"/>
    <x v="1"/>
    <n v="64191"/>
    <n v="0"/>
    <n v="1"/>
    <d v="2013-01-22T00:00:00"/>
    <n v="30"/>
    <n v="420"/>
    <n v="15"/>
    <n v="186"/>
    <n v="151"/>
    <n v="38"/>
    <n v="15"/>
    <n v="3"/>
    <n v="5"/>
    <n v="3"/>
    <n v="13"/>
    <n v="3"/>
    <n v="0"/>
    <n v="0"/>
    <n v="0"/>
    <n v="0"/>
    <n v="0"/>
    <n v="0"/>
    <n v="0"/>
    <s v="Spain"/>
  </r>
  <r>
    <n v="347"/>
    <x v="15"/>
    <x v="0"/>
    <x v="0"/>
    <n v="40780"/>
    <n v="0"/>
    <n v="1"/>
    <d v="2012-09-08T00:00:00"/>
    <n v="30"/>
    <n v="229"/>
    <n v="27"/>
    <n v="71"/>
    <n v="13"/>
    <n v="3"/>
    <n v="34"/>
    <n v="4"/>
    <n v="7"/>
    <n v="1"/>
    <n v="5"/>
    <n v="9"/>
    <n v="0"/>
    <n v="0"/>
    <n v="0"/>
    <n v="0"/>
    <n v="0"/>
    <n v="0"/>
    <n v="0"/>
    <s v="Canada"/>
  </r>
  <r>
    <n v="5236"/>
    <x v="13"/>
    <x v="0"/>
    <x v="3"/>
    <n v="77568"/>
    <n v="0"/>
    <n v="1"/>
    <d v="2012-08-25T00:00:00"/>
    <n v="30"/>
    <n v="1230"/>
    <n v="0"/>
    <n v="396"/>
    <n v="232"/>
    <n v="178"/>
    <n v="158"/>
    <n v="1"/>
    <n v="10"/>
    <n v="2"/>
    <n v="8"/>
    <n v="5"/>
    <n v="1"/>
    <n v="0"/>
    <n v="0"/>
    <n v="1"/>
    <n v="1"/>
    <n v="0"/>
    <n v="0"/>
    <s v="Spain"/>
  </r>
  <r>
    <n v="10699"/>
    <x v="42"/>
    <x v="0"/>
    <x v="2"/>
    <n v="44322"/>
    <n v="1"/>
    <n v="0"/>
    <d v="2014-06-16T00:00:00"/>
    <n v="30"/>
    <n v="46"/>
    <n v="0"/>
    <n v="40"/>
    <n v="3"/>
    <n v="0"/>
    <n v="3"/>
    <n v="2"/>
    <n v="3"/>
    <n v="0"/>
    <n v="3"/>
    <n v="8"/>
    <n v="0"/>
    <n v="0"/>
    <n v="0"/>
    <n v="0"/>
    <n v="0"/>
    <n v="0"/>
    <n v="0"/>
    <s v="Saudi Arabia"/>
  </r>
  <r>
    <n v="7516"/>
    <x v="25"/>
    <x v="0"/>
    <x v="2"/>
    <n v="3009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s v="Germany"/>
  </r>
  <r>
    <n v="3129"/>
    <x v="25"/>
    <x v="0"/>
    <x v="2"/>
    <n v="3009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s v="Spain"/>
  </r>
  <r>
    <n v="6859"/>
    <x v="21"/>
    <x v="0"/>
    <x v="1"/>
    <n v="29236"/>
    <n v="1"/>
    <n v="0"/>
    <d v="2013-10-08T00:00:00"/>
    <n v="30"/>
    <n v="37"/>
    <n v="4"/>
    <n v="24"/>
    <n v="16"/>
    <n v="9"/>
    <n v="9"/>
    <n v="2"/>
    <n v="4"/>
    <n v="0"/>
    <n v="3"/>
    <n v="9"/>
    <n v="0"/>
    <n v="0"/>
    <n v="0"/>
    <n v="0"/>
    <n v="0"/>
    <n v="0"/>
    <n v="0"/>
    <s v="Spain"/>
  </r>
  <r>
    <n v="271"/>
    <x v="8"/>
    <x v="0"/>
    <x v="4"/>
    <n v="40590"/>
    <n v="1"/>
    <n v="1"/>
    <d v="2013-10-02T00:00:00"/>
    <n v="30"/>
    <n v="154"/>
    <n v="0"/>
    <n v="50"/>
    <n v="6"/>
    <n v="11"/>
    <n v="37"/>
    <n v="5"/>
    <n v="3"/>
    <n v="4"/>
    <n v="3"/>
    <n v="6"/>
    <n v="0"/>
    <n v="0"/>
    <n v="1"/>
    <n v="0"/>
    <n v="0"/>
    <n v="0"/>
    <n v="0"/>
    <s v="Canada"/>
  </r>
  <r>
    <n v="7699"/>
    <x v="8"/>
    <x v="0"/>
    <x v="4"/>
    <n v="40590"/>
    <n v="1"/>
    <n v="1"/>
    <d v="2013-10-02T00:00:00"/>
    <n v="30"/>
    <n v="154"/>
    <n v="0"/>
    <n v="50"/>
    <n v="6"/>
    <n v="11"/>
    <n v="37"/>
    <n v="5"/>
    <n v="3"/>
    <n v="4"/>
    <n v="3"/>
    <n v="6"/>
    <n v="0"/>
    <n v="0"/>
    <n v="1"/>
    <n v="0"/>
    <n v="0"/>
    <n v="0"/>
    <n v="0"/>
    <s v="Canada"/>
  </r>
  <r>
    <n v="938"/>
    <x v="7"/>
    <x v="0"/>
    <x v="2"/>
    <n v="40211"/>
    <n v="1"/>
    <n v="1"/>
    <d v="2013-07-30T00:00:00"/>
    <n v="30"/>
    <n v="51"/>
    <n v="1"/>
    <n v="7"/>
    <n v="2"/>
    <n v="1"/>
    <n v="25"/>
    <n v="2"/>
    <n v="2"/>
    <n v="1"/>
    <n v="2"/>
    <n v="8"/>
    <n v="0"/>
    <n v="0"/>
    <n v="1"/>
    <n v="0"/>
    <n v="0"/>
    <n v="0"/>
    <n v="0"/>
    <s v="Spain"/>
  </r>
  <r>
    <n v="7873"/>
    <x v="28"/>
    <x v="1"/>
    <x v="3"/>
    <n v="63516"/>
    <n v="1"/>
    <n v="1"/>
    <d v="2013-07-06T00:00:00"/>
    <n v="30"/>
    <n v="141"/>
    <n v="11"/>
    <n v="114"/>
    <n v="15"/>
    <n v="14"/>
    <n v="5"/>
    <n v="4"/>
    <n v="4"/>
    <n v="1"/>
    <n v="7"/>
    <n v="5"/>
    <n v="0"/>
    <n v="0"/>
    <n v="0"/>
    <n v="0"/>
    <n v="0"/>
    <n v="0"/>
    <n v="0"/>
    <s v="Canada"/>
  </r>
  <r>
    <n v="9967"/>
    <x v="19"/>
    <x v="0"/>
    <x v="0"/>
    <n v="53034"/>
    <n v="1"/>
    <n v="1"/>
    <d v="2013-05-30T00:00:00"/>
    <n v="30"/>
    <n v="160"/>
    <n v="15"/>
    <n v="196"/>
    <n v="15"/>
    <n v="11"/>
    <n v="50"/>
    <n v="8"/>
    <n v="6"/>
    <n v="1"/>
    <n v="7"/>
    <n v="8"/>
    <n v="0"/>
    <n v="0"/>
    <n v="0"/>
    <n v="0"/>
    <n v="0"/>
    <n v="0"/>
    <n v="0"/>
    <s v="USA"/>
  </r>
  <r>
    <n v="1087"/>
    <x v="17"/>
    <x v="3"/>
    <x v="3"/>
    <n v="22669"/>
    <n v="1"/>
    <n v="0"/>
    <d v="2013-05-22T00:00:00"/>
    <n v="30"/>
    <n v="16"/>
    <n v="14"/>
    <n v="36"/>
    <n v="37"/>
    <n v="22"/>
    <n v="48"/>
    <n v="3"/>
    <n v="4"/>
    <n v="1"/>
    <n v="2"/>
    <n v="9"/>
    <n v="0"/>
    <n v="0"/>
    <n v="0"/>
    <n v="0"/>
    <n v="0"/>
    <n v="1"/>
    <n v="0"/>
    <s v="Spain"/>
  </r>
  <r>
    <n v="6798"/>
    <x v="10"/>
    <x v="0"/>
    <x v="1"/>
    <n v="37070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n v="1"/>
    <n v="0"/>
    <s v="Saudi Arabia"/>
  </r>
  <r>
    <n v="4168"/>
    <x v="10"/>
    <x v="0"/>
    <x v="1"/>
    <n v="37070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n v="1"/>
    <n v="0"/>
    <s v="Spain"/>
  </r>
  <r>
    <n v="6690"/>
    <x v="10"/>
    <x v="3"/>
    <x v="2"/>
    <n v="38179"/>
    <n v="1"/>
    <n v="1"/>
    <d v="2013-03-14T00:00:00"/>
    <n v="30"/>
    <n v="38"/>
    <n v="4"/>
    <n v="22"/>
    <n v="4"/>
    <n v="2"/>
    <n v="20"/>
    <n v="4"/>
    <n v="3"/>
    <n v="1"/>
    <n v="3"/>
    <n v="7"/>
    <n v="0"/>
    <n v="0"/>
    <n v="0"/>
    <n v="0"/>
    <n v="0"/>
    <n v="0"/>
    <n v="0"/>
    <s v="Saudi Arabia"/>
  </r>
  <r>
    <n v="10602"/>
    <x v="25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India"/>
  </r>
  <r>
    <n v="3220"/>
    <x v="25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Germany"/>
  </r>
  <r>
    <n v="5424"/>
    <x v="25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Saudi Arabia"/>
  </r>
  <r>
    <n v="5289"/>
    <x v="17"/>
    <x v="2"/>
    <x v="1"/>
    <n v="41658"/>
    <n v="1"/>
    <n v="1"/>
    <d v="2012-11-09T00:00:00"/>
    <n v="30"/>
    <n v="8"/>
    <n v="4"/>
    <n v="12"/>
    <n v="15"/>
    <n v="4"/>
    <n v="29"/>
    <n v="2"/>
    <n v="1"/>
    <n v="1"/>
    <n v="2"/>
    <n v="4"/>
    <n v="0"/>
    <n v="0"/>
    <n v="0"/>
    <n v="0"/>
    <n v="0"/>
    <n v="0"/>
    <n v="0"/>
    <s v="Australia"/>
  </r>
  <r>
    <n v="9478"/>
    <x v="42"/>
    <x v="0"/>
    <x v="1"/>
    <n v="66503"/>
    <n v="1"/>
    <n v="0"/>
    <d v="2012-08-14T00:00:00"/>
    <n v="30"/>
    <n v="91"/>
    <n v="64"/>
    <n v="128"/>
    <n v="65"/>
    <n v="3"/>
    <n v="50"/>
    <n v="2"/>
    <n v="4"/>
    <n v="3"/>
    <n v="6"/>
    <n v="3"/>
    <n v="0"/>
    <n v="0"/>
    <n v="0"/>
    <n v="0"/>
    <n v="0"/>
    <n v="0"/>
    <n v="0"/>
    <s v="Spain"/>
  </r>
  <r>
    <n v="477"/>
    <x v="18"/>
    <x v="0"/>
    <x v="2"/>
    <n v="83512"/>
    <n v="0"/>
    <n v="0"/>
    <d v="2014-06-17T00:00:00"/>
    <n v="31"/>
    <n v="1060"/>
    <n v="61"/>
    <n v="835"/>
    <n v="80"/>
    <n v="20"/>
    <n v="101"/>
    <n v="1"/>
    <n v="4"/>
    <n v="7"/>
    <n v="10"/>
    <n v="1"/>
    <n v="1"/>
    <n v="1"/>
    <n v="1"/>
    <n v="0"/>
    <n v="1"/>
    <n v="1"/>
    <n v="0"/>
    <s v="Spain"/>
  </r>
  <r>
    <n v="3107"/>
    <x v="15"/>
    <x v="0"/>
    <x v="3"/>
    <n v="71322"/>
    <n v="0"/>
    <n v="1"/>
    <d v="2014-05-02T00:00:00"/>
    <n v="31"/>
    <n v="121"/>
    <n v="24"/>
    <n v="124"/>
    <n v="24"/>
    <n v="15"/>
    <n v="42"/>
    <n v="1"/>
    <n v="4"/>
    <n v="1"/>
    <n v="7"/>
    <n v="2"/>
    <n v="0"/>
    <n v="0"/>
    <n v="0"/>
    <n v="0"/>
    <n v="0"/>
    <n v="0"/>
    <n v="0"/>
    <s v="Australia"/>
  </r>
  <r>
    <n v="607"/>
    <x v="24"/>
    <x v="2"/>
    <x v="0"/>
    <n v="41769"/>
    <n v="0"/>
    <n v="1"/>
    <d v="2013-02-13T00:00:00"/>
    <n v="31"/>
    <n v="302"/>
    <n v="29"/>
    <n v="131"/>
    <n v="32"/>
    <n v="0"/>
    <n v="27"/>
    <n v="6"/>
    <n v="8"/>
    <n v="1"/>
    <n v="7"/>
    <n v="8"/>
    <n v="0"/>
    <n v="0"/>
    <n v="0"/>
    <n v="0"/>
    <n v="0"/>
    <n v="0"/>
    <n v="0"/>
    <s v="India"/>
  </r>
  <r>
    <n v="1008"/>
    <x v="7"/>
    <x v="1"/>
    <x v="3"/>
    <n v="44953"/>
    <n v="0"/>
    <n v="0"/>
    <d v="2012-12-21T00:00:00"/>
    <n v="31"/>
    <n v="728"/>
    <n v="17"/>
    <n v="133"/>
    <n v="11"/>
    <n v="8"/>
    <n v="124"/>
    <n v="1"/>
    <n v="7"/>
    <n v="3"/>
    <n v="13"/>
    <n v="6"/>
    <n v="0"/>
    <n v="0"/>
    <n v="1"/>
    <n v="0"/>
    <n v="0"/>
    <n v="0"/>
    <n v="0"/>
    <s v="Germany"/>
  </r>
  <r>
    <n v="5710"/>
    <x v="0"/>
    <x v="0"/>
    <x v="3"/>
    <n v="40548"/>
    <n v="0"/>
    <n v="1"/>
    <d v="2012-10-10T00:00:00"/>
    <n v="31"/>
    <n v="110"/>
    <n v="0"/>
    <n v="5"/>
    <n v="2"/>
    <n v="0"/>
    <n v="3"/>
    <n v="2"/>
    <n v="2"/>
    <n v="1"/>
    <n v="4"/>
    <n v="5"/>
    <n v="0"/>
    <n v="0"/>
    <n v="0"/>
    <n v="1"/>
    <n v="0"/>
    <n v="0"/>
    <n v="0"/>
    <s v="Australia"/>
  </r>
  <r>
    <n v="2882"/>
    <x v="17"/>
    <x v="2"/>
    <x v="0"/>
    <n v="67893"/>
    <n v="0"/>
    <n v="1"/>
    <d v="2012-10-01T00:00:00"/>
    <n v="31"/>
    <n v="711"/>
    <n v="28"/>
    <n v="142"/>
    <n v="49"/>
    <n v="18"/>
    <n v="47"/>
    <n v="2"/>
    <n v="3"/>
    <n v="2"/>
    <n v="9"/>
    <n v="8"/>
    <n v="0"/>
    <n v="0"/>
    <n v="0"/>
    <n v="0"/>
    <n v="0"/>
    <n v="0"/>
    <n v="0"/>
    <s v="Saudi Arabia"/>
  </r>
  <r>
    <n v="2379"/>
    <x v="40"/>
    <x v="0"/>
    <x v="1"/>
    <n v="69267"/>
    <n v="0"/>
    <n v="0"/>
    <d v="2012-09-22T00:00:00"/>
    <n v="31"/>
    <n v="778"/>
    <n v="44"/>
    <n v="499"/>
    <n v="95"/>
    <n v="73"/>
    <n v="146"/>
    <n v="2"/>
    <n v="3"/>
    <n v="4"/>
    <n v="5"/>
    <n v="7"/>
    <n v="0"/>
    <n v="0"/>
    <n v="0"/>
    <n v="0"/>
    <n v="0"/>
    <n v="1"/>
    <n v="0"/>
    <s v="Saudi Arabia"/>
  </r>
  <r>
    <n v="3262"/>
    <x v="2"/>
    <x v="0"/>
    <x v="1"/>
    <n v="68281"/>
    <n v="0"/>
    <n v="0"/>
    <d v="2012-08-07T00:00:00"/>
    <n v="31"/>
    <n v="995"/>
    <n v="112"/>
    <n v="417"/>
    <n v="42"/>
    <n v="48"/>
    <n v="41"/>
    <n v="1"/>
    <n v="2"/>
    <n v="9"/>
    <n v="13"/>
    <n v="5"/>
    <n v="0"/>
    <n v="0"/>
    <n v="0"/>
    <n v="0"/>
    <n v="0"/>
    <n v="1"/>
    <n v="0"/>
    <s v="Spain"/>
  </r>
  <r>
    <n v="7411"/>
    <x v="30"/>
    <x v="1"/>
    <x v="2"/>
    <n v="31686"/>
    <n v="1"/>
    <n v="1"/>
    <d v="2014-06-05T00:00:00"/>
    <n v="31"/>
    <n v="11"/>
    <n v="0"/>
    <n v="5"/>
    <n v="0"/>
    <n v="0"/>
    <n v="1"/>
    <n v="2"/>
    <n v="1"/>
    <n v="0"/>
    <n v="3"/>
    <n v="6"/>
    <n v="0"/>
    <n v="0"/>
    <n v="0"/>
    <n v="0"/>
    <n v="0"/>
    <n v="0"/>
    <n v="0"/>
    <s v="Saudi Arabia"/>
  </r>
  <r>
    <n v="7437"/>
    <x v="46"/>
    <x v="0"/>
    <x v="1"/>
    <n v="27938"/>
    <n v="1"/>
    <n v="0"/>
    <d v="2014-04-28T00:00:00"/>
    <n v="31"/>
    <n v="13"/>
    <n v="0"/>
    <n v="8"/>
    <n v="2"/>
    <n v="1"/>
    <n v="5"/>
    <n v="1"/>
    <n v="1"/>
    <n v="0"/>
    <n v="4"/>
    <n v="3"/>
    <n v="0"/>
    <n v="0"/>
    <n v="0"/>
    <n v="0"/>
    <n v="0"/>
    <n v="0"/>
    <n v="0"/>
    <s v="Australia"/>
  </r>
  <r>
    <n v="255"/>
    <x v="45"/>
    <x v="0"/>
    <x v="0"/>
    <n v="22263"/>
    <n v="1"/>
    <n v="1"/>
    <d v="2014-03-30T00:00:00"/>
    <n v="31"/>
    <n v="17"/>
    <n v="0"/>
    <n v="2"/>
    <n v="0"/>
    <n v="0"/>
    <n v="2"/>
    <n v="2"/>
    <n v="1"/>
    <n v="0"/>
    <n v="3"/>
    <n v="6"/>
    <n v="0"/>
    <n v="0"/>
    <n v="0"/>
    <n v="0"/>
    <n v="0"/>
    <n v="0"/>
    <n v="1"/>
    <s v="Spain"/>
  </r>
  <r>
    <n v="749"/>
    <x v="7"/>
    <x v="0"/>
    <x v="3"/>
    <n v="42162"/>
    <n v="1"/>
    <n v="0"/>
    <d v="2013-11-19T00:00:00"/>
    <n v="31"/>
    <n v="46"/>
    <n v="7"/>
    <n v="59"/>
    <n v="2"/>
    <n v="4"/>
    <n v="27"/>
    <n v="2"/>
    <n v="3"/>
    <n v="1"/>
    <n v="3"/>
    <n v="6"/>
    <n v="0"/>
    <n v="0"/>
    <n v="1"/>
    <n v="0"/>
    <n v="0"/>
    <n v="1"/>
    <n v="0"/>
    <s v="Spain"/>
  </r>
  <r>
    <n v="1503"/>
    <x v="15"/>
    <x v="1"/>
    <x v="3"/>
    <n v="162397"/>
    <n v="1"/>
    <n v="1"/>
    <d v="2013-06-03T00:00:00"/>
    <n v="31"/>
    <n v="85"/>
    <n v="1"/>
    <n v="16"/>
    <n v="2"/>
    <n v="1"/>
    <n v="2"/>
    <n v="0"/>
    <n v="0"/>
    <n v="0"/>
    <n v="1"/>
    <n v="1"/>
    <n v="0"/>
    <n v="0"/>
    <n v="0"/>
    <n v="0"/>
    <n v="0"/>
    <n v="0"/>
    <n v="0"/>
    <s v="Spain"/>
  </r>
  <r>
    <n v="8650"/>
    <x v="34"/>
    <x v="0"/>
    <x v="4"/>
    <n v="54162"/>
    <n v="1"/>
    <n v="1"/>
    <d v="2013-03-18T00:00:00"/>
    <n v="31"/>
    <n v="5"/>
    <n v="6"/>
    <n v="10"/>
    <n v="6"/>
    <n v="5"/>
    <n v="10"/>
    <n v="1"/>
    <n v="1"/>
    <n v="0"/>
    <n v="3"/>
    <n v="4"/>
    <n v="0"/>
    <n v="0"/>
    <n v="0"/>
    <n v="0"/>
    <n v="0"/>
    <n v="0"/>
    <n v="0"/>
    <s v="Spain"/>
  </r>
  <r>
    <n v="9396"/>
    <x v="34"/>
    <x v="1"/>
    <x v="2"/>
    <n v="37717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s v="Saudi Arabia"/>
  </r>
  <r>
    <n v="933"/>
    <x v="34"/>
    <x v="1"/>
    <x v="2"/>
    <n v="37717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s v="Spain"/>
  </r>
  <r>
    <n v="5342"/>
    <x v="15"/>
    <x v="4"/>
    <x v="0"/>
    <n v="9548"/>
    <n v="1"/>
    <n v="0"/>
    <d v="2012-08-08T00:00:00"/>
    <n v="31"/>
    <n v="0"/>
    <n v="1"/>
    <n v="3"/>
    <n v="10"/>
    <n v="6"/>
    <n v="9"/>
    <n v="2"/>
    <n v="1"/>
    <n v="0"/>
    <n v="3"/>
    <n v="8"/>
    <n v="0"/>
    <n v="0"/>
    <n v="0"/>
    <n v="0"/>
    <n v="0"/>
    <n v="0"/>
    <n v="0"/>
    <s v="Canada"/>
  </r>
  <r>
    <n v="3790"/>
    <x v="16"/>
    <x v="0"/>
    <x v="3"/>
    <n v="34633"/>
    <n v="2"/>
    <n v="1"/>
    <d v="2014-01-23T00:00:00"/>
    <n v="31"/>
    <n v="8"/>
    <n v="1"/>
    <n v="5"/>
    <n v="0"/>
    <n v="0"/>
    <n v="1"/>
    <n v="1"/>
    <n v="1"/>
    <n v="0"/>
    <n v="2"/>
    <n v="6"/>
    <n v="0"/>
    <n v="0"/>
    <n v="0"/>
    <n v="0"/>
    <n v="0"/>
    <n v="0"/>
    <n v="0"/>
    <s v="Saudi Arabia"/>
  </r>
  <r>
    <n v="5832"/>
    <x v="9"/>
    <x v="2"/>
    <x v="3"/>
    <n v="92556"/>
    <n v="0"/>
    <n v="0"/>
    <d v="2014-04-20T00:00:00"/>
    <n v="32"/>
    <n v="493"/>
    <n v="183"/>
    <n v="352"/>
    <n v="184"/>
    <n v="23"/>
    <n v="28"/>
    <n v="0"/>
    <n v="3"/>
    <n v="5"/>
    <n v="13"/>
    <n v="0"/>
    <n v="0"/>
    <n v="0"/>
    <n v="0"/>
    <n v="0"/>
    <n v="0"/>
    <n v="0"/>
    <n v="0"/>
    <s v="Spain"/>
  </r>
  <r>
    <n v="569"/>
    <x v="50"/>
    <x v="0"/>
    <x v="1"/>
    <n v="90273"/>
    <n v="0"/>
    <n v="0"/>
    <d v="2013-12-14T00:00:00"/>
    <n v="32"/>
    <n v="704"/>
    <n v="129"/>
    <n v="853"/>
    <n v="120"/>
    <n v="74"/>
    <n v="111"/>
    <n v="1"/>
    <n v="5"/>
    <n v="6"/>
    <n v="7"/>
    <n v="2"/>
    <n v="1"/>
    <n v="0"/>
    <n v="0"/>
    <n v="1"/>
    <n v="1"/>
    <n v="1"/>
    <n v="0"/>
    <s v="Spain"/>
  </r>
  <r>
    <n v="9449"/>
    <x v="2"/>
    <x v="1"/>
    <x v="1"/>
    <n v="79761"/>
    <n v="0"/>
    <n v="1"/>
    <d v="2013-10-04T00:00:00"/>
    <n v="32"/>
    <n v="415"/>
    <n v="5"/>
    <n v="124"/>
    <n v="15"/>
    <n v="35"/>
    <n v="11"/>
    <n v="1"/>
    <n v="5"/>
    <n v="2"/>
    <n v="11"/>
    <n v="3"/>
    <n v="0"/>
    <n v="0"/>
    <n v="0"/>
    <n v="0"/>
    <n v="0"/>
    <n v="0"/>
    <n v="0"/>
    <s v="Saudi Arabia"/>
  </r>
  <r>
    <n v="8104"/>
    <x v="45"/>
    <x v="1"/>
    <x v="2"/>
    <n v="53312"/>
    <n v="0"/>
    <n v="0"/>
    <d v="2013-08-09T00:00:00"/>
    <n v="32"/>
    <n v="241"/>
    <n v="0"/>
    <n v="12"/>
    <n v="0"/>
    <n v="0"/>
    <n v="25"/>
    <n v="1"/>
    <n v="5"/>
    <n v="1"/>
    <n v="5"/>
    <n v="7"/>
    <n v="0"/>
    <n v="0"/>
    <n v="0"/>
    <n v="0"/>
    <n v="0"/>
    <n v="0"/>
    <n v="0"/>
    <s v="Spain"/>
  </r>
  <r>
    <n v="75"/>
    <x v="31"/>
    <x v="2"/>
    <x v="3"/>
    <n v="41039"/>
    <n v="0"/>
    <n v="0"/>
    <d v="2013-07-25T00:00:00"/>
    <n v="32"/>
    <n v="34"/>
    <n v="11"/>
    <n v="137"/>
    <n v="179"/>
    <n v="61"/>
    <n v="45"/>
    <n v="1"/>
    <n v="8"/>
    <n v="1"/>
    <n v="5"/>
    <n v="8"/>
    <n v="0"/>
    <n v="0"/>
    <n v="0"/>
    <n v="0"/>
    <n v="0"/>
    <n v="0"/>
    <n v="0"/>
    <s v="USA"/>
  </r>
  <r>
    <n v="6421"/>
    <x v="1"/>
    <x v="0"/>
    <x v="3"/>
    <n v="88347"/>
    <n v="0"/>
    <n v="0"/>
    <d v="2013-07-03T00:00:00"/>
    <n v="32"/>
    <n v="1050"/>
    <n v="178"/>
    <n v="555"/>
    <n v="77"/>
    <n v="138"/>
    <n v="118"/>
    <n v="1"/>
    <n v="4"/>
    <n v="7"/>
    <n v="9"/>
    <n v="1"/>
    <n v="1"/>
    <n v="0"/>
    <n v="0"/>
    <n v="0"/>
    <n v="0"/>
    <n v="0"/>
    <n v="0"/>
    <s v="Spain"/>
  </r>
  <r>
    <n v="3037"/>
    <x v="25"/>
    <x v="1"/>
    <x v="2"/>
    <n v="50150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s v="Canada"/>
  </r>
  <r>
    <n v="4698"/>
    <x v="25"/>
    <x v="1"/>
    <x v="2"/>
    <n v="50150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s v="Spain"/>
  </r>
  <r>
    <n v="3491"/>
    <x v="17"/>
    <x v="0"/>
    <x v="3"/>
    <n v="55914"/>
    <n v="0"/>
    <n v="1"/>
    <d v="2013-04-29T00:00:00"/>
    <n v="32"/>
    <n v="384"/>
    <n v="60"/>
    <n v="364"/>
    <n v="119"/>
    <n v="101"/>
    <n v="232"/>
    <n v="4"/>
    <n v="11"/>
    <n v="6"/>
    <n v="8"/>
    <n v="7"/>
    <n v="0"/>
    <n v="0"/>
    <n v="0"/>
    <n v="0"/>
    <n v="0"/>
    <n v="0"/>
    <n v="0"/>
    <s v="USA"/>
  </r>
  <r>
    <n v="4377"/>
    <x v="26"/>
    <x v="0"/>
    <x v="2"/>
    <n v="52914"/>
    <n v="0"/>
    <n v="1"/>
    <d v="2013-01-07T00:00:00"/>
    <n v="32"/>
    <n v="254"/>
    <n v="10"/>
    <n v="44"/>
    <n v="30"/>
    <n v="10"/>
    <n v="227"/>
    <n v="2"/>
    <n v="7"/>
    <n v="3"/>
    <n v="3"/>
    <n v="7"/>
    <n v="0"/>
    <n v="0"/>
    <n v="1"/>
    <n v="0"/>
    <n v="0"/>
    <n v="0"/>
    <n v="0"/>
    <s v="Canada"/>
  </r>
  <r>
    <n v="5544"/>
    <x v="0"/>
    <x v="0"/>
    <x v="1"/>
    <n v="67384"/>
    <n v="0"/>
    <n v="1"/>
    <d v="2012-11-10T00:00:00"/>
    <n v="32"/>
    <n v="957"/>
    <n v="40"/>
    <n v="175"/>
    <n v="158"/>
    <n v="53"/>
    <n v="107"/>
    <n v="2"/>
    <n v="7"/>
    <n v="8"/>
    <n v="5"/>
    <n v="5"/>
    <n v="0"/>
    <n v="0"/>
    <n v="0"/>
    <n v="1"/>
    <n v="0"/>
    <n v="0"/>
    <n v="0"/>
    <s v="Spain"/>
  </r>
  <r>
    <n v="6497"/>
    <x v="9"/>
    <x v="0"/>
    <x v="2"/>
    <n v="51651"/>
    <n v="0"/>
    <n v="1"/>
    <d v="2012-11-07T00:00:00"/>
    <n v="32"/>
    <n v="293"/>
    <n v="6"/>
    <n v="23"/>
    <n v="13"/>
    <n v="6"/>
    <n v="92"/>
    <n v="4"/>
    <n v="6"/>
    <n v="2"/>
    <n v="5"/>
    <n v="8"/>
    <n v="0"/>
    <n v="0"/>
    <n v="0"/>
    <n v="0"/>
    <n v="0"/>
    <n v="0"/>
    <n v="0"/>
    <s v="Australia"/>
  </r>
  <r>
    <n v="4543"/>
    <x v="37"/>
    <x v="0"/>
    <x v="2"/>
    <n v="82497"/>
    <n v="0"/>
    <n v="0"/>
    <d v="2012-10-31T00:00:00"/>
    <n v="32"/>
    <n v="777"/>
    <n v="129"/>
    <n v="573"/>
    <n v="216"/>
    <n v="21"/>
    <n v="203"/>
    <n v="1"/>
    <n v="2"/>
    <n v="7"/>
    <n v="9"/>
    <n v="4"/>
    <n v="0"/>
    <n v="0"/>
    <n v="0"/>
    <n v="0"/>
    <n v="1"/>
    <n v="0"/>
    <n v="0"/>
    <s v="Saudi Arabia"/>
  </r>
  <r>
    <n v="5117"/>
    <x v="33"/>
    <x v="2"/>
    <x v="2"/>
    <n v="32632"/>
    <n v="0"/>
    <n v="0"/>
    <d v="2012-08-02T00:00:00"/>
    <n v="32"/>
    <n v="63"/>
    <n v="151"/>
    <n v="137"/>
    <n v="153"/>
    <n v="19"/>
    <n v="53"/>
    <n v="2"/>
    <n v="4"/>
    <n v="4"/>
    <n v="8"/>
    <n v="5"/>
    <n v="0"/>
    <n v="0"/>
    <n v="0"/>
    <n v="0"/>
    <n v="0"/>
    <n v="0"/>
    <n v="0"/>
    <s v="Spain"/>
  </r>
  <r>
    <n v="5025"/>
    <x v="13"/>
    <x v="0"/>
    <x v="1"/>
    <n v="48526"/>
    <n v="1"/>
    <n v="0"/>
    <d v="2013-12-24T00:00:00"/>
    <n v="32"/>
    <n v="23"/>
    <n v="17"/>
    <n v="23"/>
    <n v="43"/>
    <n v="20"/>
    <n v="9"/>
    <n v="1"/>
    <n v="2"/>
    <n v="1"/>
    <n v="4"/>
    <n v="3"/>
    <n v="0"/>
    <n v="0"/>
    <n v="0"/>
    <n v="0"/>
    <n v="0"/>
    <n v="0"/>
    <n v="0"/>
    <s v="Spain"/>
  </r>
  <r>
    <n v="3102"/>
    <x v="7"/>
    <x v="2"/>
    <x v="3"/>
    <n v="19414"/>
    <n v="1"/>
    <n v="0"/>
    <d v="2013-10-16T00:00:00"/>
    <n v="32"/>
    <n v="2"/>
    <n v="3"/>
    <n v="12"/>
    <n v="3"/>
    <n v="5"/>
    <n v="7"/>
    <n v="1"/>
    <n v="1"/>
    <n v="0"/>
    <n v="3"/>
    <n v="8"/>
    <n v="0"/>
    <n v="0"/>
    <n v="0"/>
    <n v="0"/>
    <n v="0"/>
    <n v="0"/>
    <n v="0"/>
    <s v="Canada"/>
  </r>
  <r>
    <n v="948"/>
    <x v="26"/>
    <x v="0"/>
    <x v="1"/>
    <n v="10245"/>
    <n v="1"/>
    <n v="0"/>
    <d v="2013-05-15T00:00:00"/>
    <n v="32"/>
    <n v="4"/>
    <n v="7"/>
    <n v="7"/>
    <n v="6"/>
    <n v="4"/>
    <n v="13"/>
    <n v="3"/>
    <n v="1"/>
    <n v="2"/>
    <n v="2"/>
    <n v="5"/>
    <n v="0"/>
    <n v="0"/>
    <n v="0"/>
    <n v="0"/>
    <n v="0"/>
    <n v="0"/>
    <n v="0"/>
    <s v="Spain"/>
  </r>
  <r>
    <n v="6177"/>
    <x v="42"/>
    <x v="1"/>
    <x v="2"/>
    <n v="33454"/>
    <n v="1"/>
    <n v="0"/>
    <d v="2013-05-08T00:00:00"/>
    <n v="32"/>
    <n v="76"/>
    <n v="10"/>
    <n v="56"/>
    <n v="3"/>
    <n v="1"/>
    <n v="23"/>
    <n v="2"/>
    <n v="4"/>
    <n v="0"/>
    <n v="4"/>
    <n v="8"/>
    <n v="0"/>
    <n v="0"/>
    <n v="0"/>
    <n v="0"/>
    <n v="0"/>
    <n v="0"/>
    <n v="0"/>
    <s v="USA"/>
  </r>
  <r>
    <n v="3517"/>
    <x v="32"/>
    <x v="0"/>
    <x v="1"/>
    <n v="40887"/>
    <n v="1"/>
    <n v="1"/>
    <d v="2013-05-06T00:00:00"/>
    <n v="32"/>
    <n v="50"/>
    <n v="4"/>
    <n v="44"/>
    <n v="10"/>
    <n v="10"/>
    <n v="43"/>
    <n v="3"/>
    <n v="3"/>
    <n v="1"/>
    <n v="3"/>
    <n v="9"/>
    <n v="0"/>
    <n v="0"/>
    <n v="0"/>
    <n v="0"/>
    <n v="0"/>
    <n v="1"/>
    <n v="0"/>
    <s v="Spain"/>
  </r>
  <r>
    <n v="7610"/>
    <x v="25"/>
    <x v="0"/>
    <x v="3"/>
    <n v="37292"/>
    <n v="1"/>
    <n v="0"/>
    <d v="2013-04-18T00:00:00"/>
    <n v="32"/>
    <n v="275"/>
    <n v="0"/>
    <n v="86"/>
    <n v="10"/>
    <n v="23"/>
    <n v="66"/>
    <n v="5"/>
    <n v="6"/>
    <n v="3"/>
    <n v="5"/>
    <n v="8"/>
    <n v="0"/>
    <n v="0"/>
    <n v="0"/>
    <n v="0"/>
    <n v="0"/>
    <n v="0"/>
    <n v="0"/>
    <s v="Spain"/>
  </r>
  <r>
    <n v="9850"/>
    <x v="27"/>
    <x v="2"/>
    <x v="2"/>
    <n v="24884"/>
    <n v="1"/>
    <n v="0"/>
    <d v="2012-11-29T00:00:00"/>
    <n v="32"/>
    <n v="3"/>
    <n v="6"/>
    <n v="7"/>
    <n v="0"/>
    <n v="0"/>
    <n v="3"/>
    <n v="1"/>
    <n v="0"/>
    <n v="0"/>
    <n v="3"/>
    <n v="7"/>
    <n v="0"/>
    <n v="0"/>
    <n v="0"/>
    <n v="0"/>
    <n v="0"/>
    <n v="0"/>
    <n v="0"/>
    <s v="Spain"/>
  </r>
  <r>
    <n v="7725"/>
    <x v="11"/>
    <x v="2"/>
    <x v="2"/>
    <n v="76800"/>
    <n v="0"/>
    <n v="0"/>
    <d v="2014-03-08T00:00:00"/>
    <n v="33"/>
    <n v="173"/>
    <n v="26"/>
    <n v="255"/>
    <n v="35"/>
    <n v="71"/>
    <n v="81"/>
    <n v="1"/>
    <n v="4"/>
    <n v="4"/>
    <n v="7"/>
    <n v="1"/>
    <n v="0"/>
    <n v="0"/>
    <n v="0"/>
    <n v="0"/>
    <n v="0"/>
    <n v="0"/>
    <n v="0"/>
    <s v="India"/>
  </r>
  <r>
    <n v="2612"/>
    <x v="21"/>
    <x v="0"/>
    <x v="2"/>
    <n v="75794"/>
    <n v="0"/>
    <n v="0"/>
    <d v="2013-12-24T00:00:00"/>
    <n v="33"/>
    <n v="754"/>
    <n v="160"/>
    <n v="625"/>
    <n v="63"/>
    <n v="32"/>
    <n v="48"/>
    <n v="1"/>
    <n v="7"/>
    <n v="5"/>
    <n v="12"/>
    <n v="3"/>
    <n v="1"/>
    <n v="0"/>
    <n v="0"/>
    <n v="0"/>
    <n v="0"/>
    <n v="0"/>
    <n v="0"/>
    <s v="Saudi Arabia"/>
  </r>
  <r>
    <n v="4216"/>
    <x v="7"/>
    <x v="0"/>
    <x v="1"/>
    <n v="91065"/>
    <n v="0"/>
    <n v="0"/>
    <d v="2013-02-22T00:00:00"/>
    <n v="33"/>
    <n v="822"/>
    <n v="114"/>
    <n v="108"/>
    <n v="179"/>
    <n v="137"/>
    <n v="114"/>
    <n v="1"/>
    <n v="7"/>
    <n v="9"/>
    <n v="9"/>
    <n v="3"/>
    <n v="1"/>
    <n v="0"/>
    <n v="0"/>
    <n v="0"/>
    <n v="1"/>
    <n v="1"/>
    <n v="0"/>
    <s v="Spain"/>
  </r>
  <r>
    <n v="199"/>
    <x v="29"/>
    <x v="3"/>
    <x v="1"/>
    <n v="45183"/>
    <n v="0"/>
    <n v="0"/>
    <d v="2013-01-20T00:00:00"/>
    <n v="33"/>
    <n v="219"/>
    <n v="3"/>
    <n v="60"/>
    <n v="12"/>
    <n v="9"/>
    <n v="12"/>
    <n v="1"/>
    <n v="4"/>
    <n v="1"/>
    <n v="7"/>
    <n v="7"/>
    <n v="0"/>
    <n v="0"/>
    <n v="0"/>
    <n v="1"/>
    <n v="0"/>
    <n v="0"/>
    <n v="0"/>
    <s v="Canada"/>
  </r>
  <r>
    <n v="359"/>
    <x v="47"/>
    <x v="0"/>
    <x v="3"/>
    <n v="48070"/>
    <n v="0"/>
    <n v="1"/>
    <d v="2013-01-13T00:00:00"/>
    <n v="33"/>
    <n v="373"/>
    <n v="14"/>
    <n v="83"/>
    <n v="6"/>
    <n v="9"/>
    <n v="19"/>
    <n v="3"/>
    <n v="8"/>
    <n v="2"/>
    <n v="6"/>
    <n v="7"/>
    <n v="0"/>
    <n v="0"/>
    <n v="0"/>
    <n v="0"/>
    <n v="0"/>
    <n v="0"/>
    <n v="1"/>
    <s v="Spain"/>
  </r>
  <r>
    <n v="6050"/>
    <x v="17"/>
    <x v="2"/>
    <x v="2"/>
    <n v="57036"/>
    <n v="0"/>
    <n v="1"/>
    <d v="2012-12-11T00:00:00"/>
    <n v="33"/>
    <n v="1171"/>
    <n v="43"/>
    <n v="219"/>
    <n v="19"/>
    <n v="14"/>
    <n v="47"/>
    <n v="4"/>
    <n v="6"/>
    <n v="3"/>
    <n v="13"/>
    <n v="9"/>
    <n v="0"/>
    <n v="0"/>
    <n v="1"/>
    <n v="0"/>
    <n v="0"/>
    <n v="0"/>
    <n v="0"/>
    <s v="India"/>
  </r>
  <r>
    <n v="9204"/>
    <x v="0"/>
    <x v="0"/>
    <x v="4"/>
    <n v="66731"/>
    <n v="0"/>
    <n v="1"/>
    <d v="2012-09-12T00:00:00"/>
    <n v="33"/>
    <n v="371"/>
    <n v="159"/>
    <n v="194"/>
    <n v="58"/>
    <n v="106"/>
    <n v="141"/>
    <n v="4"/>
    <n v="4"/>
    <n v="3"/>
    <n v="6"/>
    <n v="3"/>
    <n v="0"/>
    <n v="0"/>
    <n v="0"/>
    <n v="0"/>
    <n v="0"/>
    <n v="0"/>
    <n v="0"/>
    <s v="Spain"/>
  </r>
  <r>
    <n v="1448"/>
    <x v="33"/>
    <x v="3"/>
    <x v="2"/>
    <n v="33562"/>
    <n v="1"/>
    <n v="2"/>
    <d v="2014-06-25T00:00:00"/>
    <n v="33"/>
    <n v="21"/>
    <n v="12"/>
    <n v="12"/>
    <n v="0"/>
    <n v="3"/>
    <n v="3"/>
    <n v="3"/>
    <n v="2"/>
    <n v="0"/>
    <n v="4"/>
    <n v="4"/>
    <n v="0"/>
    <n v="0"/>
    <n v="0"/>
    <n v="0"/>
    <n v="0"/>
    <n v="0"/>
    <n v="0"/>
    <s v="India"/>
  </r>
  <r>
    <n v="6887"/>
    <x v="4"/>
    <x v="0"/>
    <x v="1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s v="Germany"/>
  </r>
  <r>
    <n v="7500"/>
    <x v="4"/>
    <x v="0"/>
    <x v="1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s v="Spain"/>
  </r>
  <r>
    <n v="2724"/>
    <x v="7"/>
    <x v="3"/>
    <x v="1"/>
    <n v="36143"/>
    <n v="1"/>
    <n v="0"/>
    <d v="2014-03-30T00:00:00"/>
    <n v="33"/>
    <n v="12"/>
    <n v="0"/>
    <n v="1"/>
    <n v="0"/>
    <n v="0"/>
    <n v="6"/>
    <n v="1"/>
    <n v="0"/>
    <n v="1"/>
    <n v="2"/>
    <n v="3"/>
    <n v="0"/>
    <n v="0"/>
    <n v="0"/>
    <n v="0"/>
    <n v="0"/>
    <n v="0"/>
    <n v="0"/>
    <s v="Spain"/>
  </r>
  <r>
    <n v="2256"/>
    <x v="28"/>
    <x v="3"/>
    <x v="2"/>
    <n v="27159"/>
    <n v="1"/>
    <n v="1"/>
    <d v="2014-03-29T00:00:00"/>
    <n v="33"/>
    <n v="17"/>
    <n v="0"/>
    <n v="3"/>
    <n v="0"/>
    <n v="0"/>
    <n v="1"/>
    <n v="2"/>
    <n v="1"/>
    <n v="0"/>
    <n v="3"/>
    <n v="6"/>
    <n v="0"/>
    <n v="0"/>
    <n v="0"/>
    <n v="0"/>
    <n v="0"/>
    <n v="0"/>
    <n v="0"/>
    <s v="Spain"/>
  </r>
  <r>
    <n v="1100"/>
    <x v="9"/>
    <x v="3"/>
    <x v="3"/>
    <n v="41275"/>
    <n v="1"/>
    <n v="2"/>
    <d v="2014-03-24T00:00:00"/>
    <n v="33"/>
    <n v="24"/>
    <n v="4"/>
    <n v="22"/>
    <n v="0"/>
    <n v="2"/>
    <n v="9"/>
    <n v="4"/>
    <n v="3"/>
    <n v="1"/>
    <n v="3"/>
    <n v="5"/>
    <n v="0"/>
    <n v="0"/>
    <n v="0"/>
    <n v="0"/>
    <n v="0"/>
    <n v="0"/>
    <n v="0"/>
    <s v="Canada"/>
  </r>
  <r>
    <n v="113"/>
    <x v="45"/>
    <x v="0"/>
    <x v="2"/>
    <n v="30833"/>
    <n v="1"/>
    <n v="1"/>
    <d v="2013-07-16T00:00:00"/>
    <n v="33"/>
    <n v="11"/>
    <n v="0"/>
    <n v="7"/>
    <n v="3"/>
    <n v="1"/>
    <n v="6"/>
    <n v="2"/>
    <n v="1"/>
    <n v="0"/>
    <n v="3"/>
    <n v="5"/>
    <n v="0"/>
    <n v="0"/>
    <n v="0"/>
    <n v="0"/>
    <n v="0"/>
    <n v="0"/>
    <n v="0"/>
    <s v="Spain"/>
  </r>
  <r>
    <n v="2868"/>
    <x v="39"/>
    <x v="1"/>
    <x v="1"/>
    <n v="26518"/>
    <n v="1"/>
    <n v="1"/>
    <d v="2013-04-08T00:00:00"/>
    <n v="33"/>
    <n v="20"/>
    <n v="1"/>
    <n v="28"/>
    <n v="3"/>
    <n v="3"/>
    <n v="2"/>
    <n v="3"/>
    <n v="2"/>
    <n v="0"/>
    <n v="3"/>
    <n v="8"/>
    <n v="0"/>
    <n v="0"/>
    <n v="0"/>
    <n v="0"/>
    <n v="0"/>
    <n v="1"/>
    <n v="0"/>
    <s v="USA"/>
  </r>
  <r>
    <n v="8842"/>
    <x v="26"/>
    <x v="0"/>
    <x v="4"/>
    <n v="30372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s v="Spain"/>
  </r>
  <r>
    <n v="2154"/>
    <x v="26"/>
    <x v="0"/>
    <x v="4"/>
    <n v="30372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s v="Spain"/>
  </r>
  <r>
    <n v="6864"/>
    <x v="12"/>
    <x v="3"/>
    <x v="0"/>
    <n v="10979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s v="Australia"/>
  </r>
  <r>
    <n v="10617"/>
    <x v="12"/>
    <x v="3"/>
    <x v="0"/>
    <n v="10979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s v="Spain"/>
  </r>
  <r>
    <n v="3924"/>
    <x v="11"/>
    <x v="1"/>
    <x v="0"/>
    <n v="57912"/>
    <n v="0"/>
    <n v="1"/>
    <d v="2014-03-17T00:00:00"/>
    <n v="34"/>
    <n v="801"/>
    <n v="0"/>
    <n v="80"/>
    <n v="0"/>
    <n v="0"/>
    <n v="35"/>
    <n v="5"/>
    <n v="8"/>
    <n v="3"/>
    <n v="12"/>
    <n v="5"/>
    <n v="0"/>
    <n v="0"/>
    <n v="0"/>
    <n v="1"/>
    <n v="0"/>
    <n v="0"/>
    <n v="0"/>
    <s v="Saudi Arabia"/>
  </r>
  <r>
    <n v="9097"/>
    <x v="16"/>
    <x v="0"/>
    <x v="0"/>
    <n v="46086"/>
    <n v="0"/>
    <n v="1"/>
    <d v="2013-11-03T00:00:00"/>
    <n v="34"/>
    <n v="244"/>
    <n v="8"/>
    <n v="32"/>
    <n v="7"/>
    <n v="2"/>
    <n v="50"/>
    <n v="4"/>
    <n v="3"/>
    <n v="1"/>
    <n v="8"/>
    <n v="4"/>
    <n v="0"/>
    <n v="0"/>
    <n v="0"/>
    <n v="0"/>
    <n v="0"/>
    <n v="0"/>
    <n v="0"/>
    <s v="Spain"/>
  </r>
  <r>
    <n v="2797"/>
    <x v="14"/>
    <x v="0"/>
    <x v="2"/>
    <n v="72117"/>
    <n v="0"/>
    <n v="1"/>
    <d v="2013-08-20T00:00:00"/>
    <n v="34"/>
    <n v="707"/>
    <n v="20"/>
    <n v="171"/>
    <n v="65"/>
    <n v="60"/>
    <n v="50"/>
    <n v="1"/>
    <n v="9"/>
    <n v="7"/>
    <n v="9"/>
    <n v="5"/>
    <n v="0"/>
    <n v="0"/>
    <n v="0"/>
    <n v="0"/>
    <n v="0"/>
    <n v="0"/>
    <n v="0"/>
    <s v="Spain"/>
  </r>
  <r>
    <n v="3934"/>
    <x v="10"/>
    <x v="0"/>
    <x v="2"/>
    <n v="61286"/>
    <n v="0"/>
    <n v="1"/>
    <d v="2013-08-02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s v="India"/>
  </r>
  <r>
    <n v="2493"/>
    <x v="10"/>
    <x v="0"/>
    <x v="2"/>
    <n v="61286"/>
    <n v="0"/>
    <n v="1"/>
    <d v="2013-08-02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s v="Germany"/>
  </r>
  <r>
    <n v="3759"/>
    <x v="2"/>
    <x v="0"/>
    <x v="3"/>
    <n v="65196"/>
    <n v="0"/>
    <n v="2"/>
    <d v="2013-07-25T00:00:00"/>
    <n v="34"/>
    <n v="743"/>
    <n v="19"/>
    <n v="181"/>
    <n v="12"/>
    <n v="0"/>
    <n v="200"/>
    <n v="2"/>
    <n v="7"/>
    <n v="6"/>
    <n v="11"/>
    <n v="5"/>
    <n v="0"/>
    <n v="0"/>
    <n v="1"/>
    <n v="0"/>
    <n v="0"/>
    <n v="0"/>
    <n v="0"/>
    <s v="Spain"/>
  </r>
  <r>
    <n v="965"/>
    <x v="26"/>
    <x v="0"/>
    <x v="0"/>
    <n v="55635"/>
    <n v="0"/>
    <n v="1"/>
    <d v="2012-11-13T00:00:00"/>
    <n v="34"/>
    <n v="235"/>
    <n v="65"/>
    <n v="164"/>
    <n v="50"/>
    <n v="49"/>
    <n v="27"/>
    <n v="4"/>
    <n v="7"/>
    <n v="3"/>
    <n v="7"/>
    <n v="6"/>
    <n v="0"/>
    <n v="0"/>
    <n v="0"/>
    <n v="0"/>
    <n v="0"/>
    <n v="0"/>
    <n v="0"/>
    <s v="USA"/>
  </r>
  <r>
    <n v="1859"/>
    <x v="27"/>
    <x v="3"/>
    <x v="2"/>
    <n v="75251"/>
    <n v="0"/>
    <n v="0"/>
    <d v="2012-08-27T00:00:00"/>
    <n v="34"/>
    <n v="721"/>
    <n v="111"/>
    <n v="925"/>
    <n v="97"/>
    <n v="18"/>
    <n v="18"/>
    <n v="1"/>
    <n v="7"/>
    <n v="6"/>
    <n v="5"/>
    <n v="5"/>
    <n v="0"/>
    <n v="0"/>
    <n v="0"/>
    <n v="0"/>
    <n v="0"/>
    <n v="1"/>
    <n v="0"/>
    <s v="Germany"/>
  </r>
  <r>
    <n v="2072"/>
    <x v="8"/>
    <x v="1"/>
    <x v="3"/>
    <n v="53374"/>
    <n v="0"/>
    <n v="1"/>
    <d v="2012-08-16T00:00:00"/>
    <n v="34"/>
    <n v="896"/>
    <n v="10"/>
    <n v="101"/>
    <n v="13"/>
    <n v="10"/>
    <n v="34"/>
    <n v="6"/>
    <n v="4"/>
    <n v="2"/>
    <n v="9"/>
    <n v="9"/>
    <n v="0"/>
    <n v="0"/>
    <n v="1"/>
    <n v="0"/>
    <n v="0"/>
    <n v="1"/>
    <n v="0"/>
    <s v="Canada"/>
  </r>
  <r>
    <n v="4472"/>
    <x v="0"/>
    <x v="1"/>
    <x v="0"/>
    <n v="35682"/>
    <n v="1"/>
    <n v="0"/>
    <d v="2014-06-27T00:00:00"/>
    <n v="34"/>
    <n v="23"/>
    <n v="0"/>
    <n v="8"/>
    <n v="6"/>
    <n v="2"/>
    <n v="18"/>
    <n v="1"/>
    <n v="1"/>
    <n v="1"/>
    <n v="3"/>
    <n v="2"/>
    <n v="0"/>
    <n v="0"/>
    <n v="0"/>
    <n v="0"/>
    <n v="0"/>
    <n v="0"/>
    <n v="0"/>
    <s v="Australia"/>
  </r>
  <r>
    <n v="9216"/>
    <x v="26"/>
    <x v="0"/>
    <x v="2"/>
    <n v="35788"/>
    <n v="1"/>
    <n v="1"/>
    <d v="2014-01-23T00:00:00"/>
    <n v="34"/>
    <n v="23"/>
    <n v="2"/>
    <n v="11"/>
    <n v="3"/>
    <n v="1"/>
    <n v="4"/>
    <n v="2"/>
    <n v="2"/>
    <n v="0"/>
    <n v="3"/>
    <n v="6"/>
    <n v="0"/>
    <n v="0"/>
    <n v="0"/>
    <n v="0"/>
    <n v="0"/>
    <n v="0"/>
    <n v="0"/>
    <s v="Canada"/>
  </r>
  <r>
    <n v="8086"/>
    <x v="6"/>
    <x v="0"/>
    <x v="2"/>
    <n v="42243"/>
    <n v="1"/>
    <n v="1"/>
    <d v="2013-12-11T00:00:00"/>
    <n v="34"/>
    <n v="48"/>
    <n v="0"/>
    <n v="2"/>
    <n v="0"/>
    <n v="0"/>
    <n v="5"/>
    <n v="2"/>
    <n v="2"/>
    <n v="0"/>
    <n v="3"/>
    <n v="7"/>
    <n v="0"/>
    <n v="0"/>
    <n v="0"/>
    <n v="0"/>
    <n v="0"/>
    <n v="0"/>
    <n v="0"/>
    <s v="Saudi Arabia"/>
  </r>
  <r>
    <n v="7631"/>
    <x v="34"/>
    <x v="3"/>
    <x v="3"/>
    <n v="61346"/>
    <n v="1"/>
    <n v="0"/>
    <d v="2013-10-06T00:00:00"/>
    <n v="34"/>
    <n v="562"/>
    <n v="58"/>
    <n v="168"/>
    <n v="43"/>
    <n v="16"/>
    <n v="142"/>
    <n v="1"/>
    <n v="5"/>
    <n v="7"/>
    <n v="10"/>
    <n v="3"/>
    <n v="0"/>
    <n v="0"/>
    <n v="0"/>
    <n v="0"/>
    <n v="0"/>
    <n v="0"/>
    <n v="0"/>
    <s v="India"/>
  </r>
  <r>
    <n v="7275"/>
    <x v="26"/>
    <x v="3"/>
    <x v="1"/>
    <n v="33316"/>
    <n v="1"/>
    <n v="1"/>
    <d v="2013-10-04T00:00:00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s v="USA"/>
  </r>
  <r>
    <n v="8334"/>
    <x v="26"/>
    <x v="3"/>
    <x v="1"/>
    <n v="33316"/>
    <n v="1"/>
    <n v="1"/>
    <d v="2013-10-04T00:00:00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s v="Spain"/>
  </r>
  <r>
    <n v="1987"/>
    <x v="21"/>
    <x v="4"/>
    <x v="1"/>
    <n v="21063"/>
    <n v="1"/>
    <n v="0"/>
    <d v="2013-09-25T00:00:00"/>
    <n v="34"/>
    <n v="1"/>
    <n v="10"/>
    <n v="11"/>
    <n v="19"/>
    <n v="3"/>
    <n v="15"/>
    <n v="2"/>
    <n v="2"/>
    <n v="0"/>
    <n v="3"/>
    <n v="6"/>
    <n v="0"/>
    <n v="0"/>
    <n v="0"/>
    <n v="0"/>
    <n v="0"/>
    <n v="0"/>
    <n v="0"/>
    <s v="Spain"/>
  </r>
  <r>
    <n v="2281"/>
    <x v="0"/>
    <x v="0"/>
    <x v="1"/>
    <n v="33697"/>
    <n v="1"/>
    <n v="0"/>
    <d v="2013-09-15T00:00:00"/>
    <n v="34"/>
    <n v="4"/>
    <n v="3"/>
    <n v="7"/>
    <n v="0"/>
    <n v="3"/>
    <n v="11"/>
    <n v="1"/>
    <n v="1"/>
    <n v="0"/>
    <n v="2"/>
    <n v="7"/>
    <n v="0"/>
    <n v="0"/>
    <n v="1"/>
    <n v="0"/>
    <n v="0"/>
    <n v="0"/>
    <n v="0"/>
    <s v="Germany"/>
  </r>
  <r>
    <n v="7034"/>
    <x v="34"/>
    <x v="2"/>
    <x v="2"/>
    <n v="25804"/>
    <n v="1"/>
    <n v="0"/>
    <d v="2013-09-01T00:00:00"/>
    <n v="34"/>
    <n v="8"/>
    <n v="7"/>
    <n v="9"/>
    <n v="13"/>
    <n v="6"/>
    <n v="12"/>
    <n v="2"/>
    <n v="2"/>
    <n v="0"/>
    <n v="3"/>
    <n v="8"/>
    <n v="0"/>
    <n v="0"/>
    <n v="0"/>
    <n v="0"/>
    <n v="0"/>
    <n v="0"/>
    <n v="0"/>
    <s v="Canada"/>
  </r>
  <r>
    <n v="7378"/>
    <x v="7"/>
    <x v="3"/>
    <x v="3"/>
    <n v="42021"/>
    <n v="1"/>
    <n v="0"/>
    <d v="2012-08-31T00:00:00"/>
    <n v="34"/>
    <n v="393"/>
    <n v="5"/>
    <n v="136"/>
    <n v="7"/>
    <n v="5"/>
    <n v="27"/>
    <n v="5"/>
    <n v="10"/>
    <n v="1"/>
    <n v="6"/>
    <n v="9"/>
    <n v="0"/>
    <n v="0"/>
    <n v="1"/>
    <n v="0"/>
    <n v="0"/>
    <n v="0"/>
    <n v="0"/>
    <s v="Spain"/>
  </r>
  <r>
    <n v="6263"/>
    <x v="23"/>
    <x v="0"/>
    <x v="3"/>
    <n v="35322"/>
    <n v="1"/>
    <n v="2"/>
    <d v="2012-08-22T00:00:00"/>
    <n v="34"/>
    <n v="28"/>
    <n v="9"/>
    <n v="37"/>
    <n v="12"/>
    <n v="7"/>
    <n v="13"/>
    <n v="3"/>
    <n v="2"/>
    <n v="0"/>
    <n v="4"/>
    <n v="8"/>
    <n v="0"/>
    <n v="0"/>
    <n v="0"/>
    <n v="0"/>
    <n v="0"/>
    <n v="0"/>
    <n v="0"/>
    <s v="Spain"/>
  </r>
  <r>
    <n v="5654"/>
    <x v="27"/>
    <x v="0"/>
    <x v="2"/>
    <n v="36026"/>
    <n v="2"/>
    <n v="1"/>
    <d v="2014-03-16T00:00:00"/>
    <n v="34"/>
    <n v="20"/>
    <n v="4"/>
    <n v="10"/>
    <n v="6"/>
    <n v="4"/>
    <n v="17"/>
    <n v="2"/>
    <n v="2"/>
    <n v="0"/>
    <n v="3"/>
    <n v="6"/>
    <n v="0"/>
    <n v="0"/>
    <n v="0"/>
    <n v="0"/>
    <n v="0"/>
    <n v="0"/>
    <n v="0"/>
    <s v="Australia"/>
  </r>
  <r>
    <n v="8908"/>
    <x v="6"/>
    <x v="0"/>
    <x v="2"/>
    <n v="87195"/>
    <n v="0"/>
    <n v="0"/>
    <d v="2014-05-08T00:00:00"/>
    <n v="35"/>
    <n v="217"/>
    <n v="76"/>
    <n v="690"/>
    <n v="50"/>
    <n v="26"/>
    <n v="38"/>
    <n v="1"/>
    <n v="3"/>
    <n v="11"/>
    <n v="5"/>
    <n v="1"/>
    <n v="0"/>
    <n v="0"/>
    <n v="0"/>
    <n v="0"/>
    <n v="0"/>
    <n v="1"/>
    <n v="0"/>
    <s v="Canada"/>
  </r>
  <r>
    <n v="10129"/>
    <x v="10"/>
    <x v="0"/>
    <x v="3"/>
    <n v="82427"/>
    <n v="0"/>
    <n v="0"/>
    <d v="2014-03-12T00:00:00"/>
    <n v="35"/>
    <n v="482"/>
    <n v="147"/>
    <n v="509"/>
    <n v="104"/>
    <n v="107"/>
    <n v="107"/>
    <n v="1"/>
    <n v="3"/>
    <n v="5"/>
    <n v="12"/>
    <n v="1"/>
    <n v="0"/>
    <n v="0"/>
    <n v="0"/>
    <n v="0"/>
    <n v="1"/>
    <n v="0"/>
    <n v="0"/>
    <s v="Spain"/>
  </r>
  <r>
    <n v="3334"/>
    <x v="45"/>
    <x v="0"/>
    <x v="2"/>
    <n v="94642"/>
    <n v="0"/>
    <n v="0"/>
    <d v="2014-02-12T00:00:00"/>
    <n v="35"/>
    <n v="879"/>
    <n v="143"/>
    <n v="797"/>
    <n v="106"/>
    <n v="143"/>
    <n v="143"/>
    <n v="0"/>
    <n v="5"/>
    <n v="7"/>
    <n v="9"/>
    <n v="1"/>
    <n v="1"/>
    <n v="0"/>
    <n v="0"/>
    <n v="0"/>
    <n v="1"/>
    <n v="0"/>
    <n v="0"/>
    <s v="Spain"/>
  </r>
  <r>
    <n v="10489"/>
    <x v="28"/>
    <x v="0"/>
    <x v="2"/>
    <n v="92955"/>
    <n v="0"/>
    <n v="0"/>
    <d v="2013-08-19T00:00:00"/>
    <n v="35"/>
    <n v="693"/>
    <n v="21"/>
    <n v="925"/>
    <n v="31"/>
    <n v="24"/>
    <n v="84"/>
    <n v="1"/>
    <n v="6"/>
    <n v="7"/>
    <n v="9"/>
    <n v="2"/>
    <n v="1"/>
    <n v="0"/>
    <n v="0"/>
    <n v="0"/>
    <n v="1"/>
    <n v="1"/>
    <n v="0"/>
    <s v="Saudi Arabia"/>
  </r>
  <r>
    <n v="2570"/>
    <x v="23"/>
    <x v="0"/>
    <x v="3"/>
    <n v="56534"/>
    <n v="0"/>
    <n v="1"/>
    <d v="2013-07-23T00:00:00"/>
    <n v="35"/>
    <n v="691"/>
    <n v="7"/>
    <n v="61"/>
    <n v="10"/>
    <n v="0"/>
    <n v="46"/>
    <n v="4"/>
    <n v="10"/>
    <n v="4"/>
    <n v="7"/>
    <n v="8"/>
    <n v="0"/>
    <n v="1"/>
    <n v="0"/>
    <n v="1"/>
    <n v="0"/>
    <n v="1"/>
    <n v="0"/>
    <s v="Spain"/>
  </r>
  <r>
    <n v="3834"/>
    <x v="29"/>
    <x v="0"/>
    <x v="1"/>
    <n v="69627"/>
    <n v="0"/>
    <n v="1"/>
    <d v="2013-03-17T00:00:00"/>
    <n v="35"/>
    <n v="231"/>
    <n v="161"/>
    <n v="215"/>
    <n v="171"/>
    <n v="30"/>
    <n v="53"/>
    <n v="2"/>
    <n v="8"/>
    <n v="2"/>
    <n v="11"/>
    <n v="5"/>
    <n v="0"/>
    <n v="0"/>
    <n v="0"/>
    <n v="0"/>
    <n v="0"/>
    <n v="0"/>
    <n v="0"/>
    <s v="USA"/>
  </r>
  <r>
    <n v="590"/>
    <x v="0"/>
    <x v="3"/>
    <x v="0"/>
    <n v="78579"/>
    <n v="0"/>
    <n v="0"/>
    <d v="2012-12-22T00:00:00"/>
    <n v="35"/>
    <n v="816"/>
    <n v="66"/>
    <n v="549"/>
    <n v="216"/>
    <n v="66"/>
    <n v="99"/>
    <n v="1"/>
    <n v="5"/>
    <n v="6"/>
    <n v="4"/>
    <n v="3"/>
    <n v="0"/>
    <n v="0"/>
    <n v="0"/>
    <n v="0"/>
    <n v="0"/>
    <n v="1"/>
    <n v="0"/>
    <s v="Spain"/>
  </r>
  <r>
    <n v="2426"/>
    <x v="30"/>
    <x v="1"/>
    <x v="0"/>
    <n v="78825"/>
    <n v="0"/>
    <n v="0"/>
    <d v="2012-09-14T00:00:00"/>
    <n v="35"/>
    <n v="483"/>
    <n v="74"/>
    <n v="114"/>
    <n v="169"/>
    <n v="37"/>
    <n v="18"/>
    <n v="1"/>
    <n v="5"/>
    <n v="10"/>
    <n v="13"/>
    <n v="3"/>
    <n v="0"/>
    <n v="0"/>
    <n v="0"/>
    <n v="0"/>
    <n v="0"/>
    <n v="1"/>
    <n v="0"/>
    <s v="Spain"/>
  </r>
  <r>
    <n v="8041"/>
    <x v="26"/>
    <x v="1"/>
    <x v="4"/>
    <n v="47111"/>
    <n v="0"/>
    <n v="1"/>
    <d v="2012-09-08T00:00:00"/>
    <n v="35"/>
    <n v="595"/>
    <n v="71"/>
    <n v="153"/>
    <n v="120"/>
    <n v="112"/>
    <n v="41"/>
    <n v="6"/>
    <n v="3"/>
    <n v="2"/>
    <n v="10"/>
    <n v="9"/>
    <n v="0"/>
    <n v="0"/>
    <n v="0"/>
    <n v="0"/>
    <n v="0"/>
    <n v="0"/>
    <n v="0"/>
    <s v="Saudi Arabia"/>
  </r>
  <r>
    <n v="3584"/>
    <x v="24"/>
    <x v="1"/>
    <x v="1"/>
    <n v="49667"/>
    <n v="0"/>
    <n v="0"/>
    <d v="2012-08-20T00:00:00"/>
    <n v="35"/>
    <n v="1181"/>
    <n v="26"/>
    <n v="120"/>
    <n v="17"/>
    <n v="13"/>
    <n v="39"/>
    <n v="2"/>
    <n v="5"/>
    <n v="10"/>
    <n v="5"/>
    <n v="8"/>
    <n v="0"/>
    <n v="0"/>
    <n v="1"/>
    <n v="0"/>
    <n v="0"/>
    <n v="1"/>
    <n v="0"/>
    <s v="Canada"/>
  </r>
  <r>
    <n v="738"/>
    <x v="7"/>
    <x v="2"/>
    <x v="1"/>
    <n v="42395"/>
    <n v="1"/>
    <n v="1"/>
    <d v="2014-04-04T00:00:00"/>
    <n v="35"/>
    <n v="48"/>
    <n v="13"/>
    <n v="57"/>
    <n v="24"/>
    <n v="15"/>
    <n v="25"/>
    <n v="4"/>
    <n v="3"/>
    <n v="1"/>
    <n v="4"/>
    <n v="7"/>
    <n v="0"/>
    <n v="0"/>
    <n v="0"/>
    <n v="0"/>
    <n v="0"/>
    <n v="0"/>
    <n v="0"/>
    <s v="India"/>
  </r>
  <r>
    <n v="807"/>
    <x v="8"/>
    <x v="3"/>
    <x v="3"/>
    <n v="44602"/>
    <n v="1"/>
    <n v="1"/>
    <d v="2014-02-15T00:00:00"/>
    <n v="35"/>
    <n v="167"/>
    <n v="2"/>
    <n v="89"/>
    <n v="0"/>
    <n v="0"/>
    <n v="34"/>
    <n v="6"/>
    <n v="6"/>
    <n v="1"/>
    <n v="4"/>
    <n v="8"/>
    <n v="0"/>
    <n v="0"/>
    <n v="0"/>
    <n v="0"/>
    <n v="0"/>
    <n v="0"/>
    <n v="0"/>
    <s v="India"/>
  </r>
  <r>
    <n v="5423"/>
    <x v="25"/>
    <x v="0"/>
    <x v="3"/>
    <n v="28359"/>
    <n v="1"/>
    <n v="0"/>
    <d v="2013-10-27T00:00:00"/>
    <n v="35"/>
    <n v="6"/>
    <n v="0"/>
    <n v="5"/>
    <n v="2"/>
    <n v="1"/>
    <n v="2"/>
    <n v="1"/>
    <n v="1"/>
    <n v="0"/>
    <n v="2"/>
    <n v="7"/>
    <n v="0"/>
    <n v="0"/>
    <n v="0"/>
    <n v="0"/>
    <n v="0"/>
    <n v="0"/>
    <n v="0"/>
    <s v="Saudi Arabia"/>
  </r>
  <r>
    <n v="4426"/>
    <x v="17"/>
    <x v="0"/>
    <x v="1"/>
    <n v="55801"/>
    <n v="1"/>
    <n v="1"/>
    <d v="2013-09-22T00:00:00"/>
    <n v="35"/>
    <n v="367"/>
    <n v="4"/>
    <n v="51"/>
    <n v="6"/>
    <n v="4"/>
    <n v="95"/>
    <n v="6"/>
    <n v="7"/>
    <n v="2"/>
    <n v="6"/>
    <n v="7"/>
    <n v="1"/>
    <n v="0"/>
    <n v="0"/>
    <n v="0"/>
    <n v="0"/>
    <n v="0"/>
    <n v="0"/>
    <s v="USA"/>
  </r>
  <r>
    <n v="4791"/>
    <x v="37"/>
    <x v="0"/>
    <x v="3"/>
    <n v="44964"/>
    <n v="1"/>
    <n v="1"/>
    <d v="2012-12-16T00:00:00"/>
    <n v="35"/>
    <n v="19"/>
    <n v="1"/>
    <n v="17"/>
    <n v="2"/>
    <n v="0"/>
    <n v="2"/>
    <n v="1"/>
    <n v="1"/>
    <n v="0"/>
    <n v="3"/>
    <n v="8"/>
    <n v="0"/>
    <n v="0"/>
    <n v="0"/>
    <n v="0"/>
    <n v="0"/>
    <n v="0"/>
    <n v="0"/>
    <s v="Australia"/>
  </r>
  <r>
    <n v="5304"/>
    <x v="19"/>
    <x v="1"/>
    <x v="1"/>
    <n v="30899"/>
    <n v="1"/>
    <n v="0"/>
    <d v="2012-10-13T00:00:00"/>
    <n v="35"/>
    <n v="24"/>
    <n v="0"/>
    <n v="8"/>
    <n v="0"/>
    <n v="0"/>
    <n v="1"/>
    <n v="2"/>
    <n v="1"/>
    <n v="0"/>
    <n v="3"/>
    <n v="6"/>
    <n v="0"/>
    <n v="0"/>
    <n v="0"/>
    <n v="0"/>
    <n v="0"/>
    <n v="0"/>
    <n v="0"/>
    <s v="Saudi Arabia"/>
  </r>
  <r>
    <n v="35"/>
    <x v="21"/>
    <x v="0"/>
    <x v="2"/>
    <n v="25545"/>
    <n v="1"/>
    <n v="0"/>
    <d v="2012-09-08T00:00:00"/>
    <n v="35"/>
    <n v="32"/>
    <n v="1"/>
    <n v="64"/>
    <n v="16"/>
    <n v="12"/>
    <n v="85"/>
    <n v="3"/>
    <n v="2"/>
    <n v="2"/>
    <n v="3"/>
    <n v="6"/>
    <n v="0"/>
    <n v="0"/>
    <n v="0"/>
    <n v="0"/>
    <n v="0"/>
    <n v="1"/>
    <n v="0"/>
    <s v="Spain"/>
  </r>
  <r>
    <n v="7718"/>
    <x v="5"/>
    <x v="3"/>
    <x v="3"/>
    <n v="66000"/>
    <n v="0"/>
    <n v="0"/>
    <d v="2014-04-20T00:00:00"/>
    <n v="36"/>
    <n v="244"/>
    <n v="51"/>
    <n v="270"/>
    <n v="101"/>
    <n v="0"/>
    <n v="45"/>
    <n v="1"/>
    <n v="1"/>
    <n v="3"/>
    <n v="5"/>
    <n v="1"/>
    <n v="0"/>
    <n v="0"/>
    <n v="0"/>
    <n v="0"/>
    <n v="0"/>
    <n v="0"/>
    <n v="0"/>
    <s v="Spain"/>
  </r>
  <r>
    <n v="9206"/>
    <x v="23"/>
    <x v="0"/>
    <x v="3"/>
    <n v="77382"/>
    <n v="0"/>
    <n v="1"/>
    <d v="2014-01-07T00:00:00"/>
    <n v="36"/>
    <n v="491"/>
    <n v="48"/>
    <n v="231"/>
    <n v="112"/>
    <n v="105"/>
    <n v="134"/>
    <n v="2"/>
    <n v="5"/>
    <n v="7"/>
    <n v="12"/>
    <n v="1"/>
    <n v="0"/>
    <n v="0"/>
    <n v="0"/>
    <n v="0"/>
    <n v="1"/>
    <n v="0"/>
    <n v="0"/>
    <s v="Spain"/>
  </r>
  <r>
    <n v="907"/>
    <x v="17"/>
    <x v="0"/>
    <x v="2"/>
    <n v="46149"/>
    <n v="0"/>
    <n v="1"/>
    <d v="2013-11-29T00:00:00"/>
    <n v="36"/>
    <n v="254"/>
    <n v="6"/>
    <n v="71"/>
    <n v="4"/>
    <n v="0"/>
    <n v="27"/>
    <n v="5"/>
    <n v="5"/>
    <n v="1"/>
    <n v="7"/>
    <n v="5"/>
    <n v="0"/>
    <n v="0"/>
    <n v="0"/>
    <n v="0"/>
    <n v="0"/>
    <n v="0"/>
    <n v="0"/>
    <s v="Spain"/>
  </r>
  <r>
    <n v="1150"/>
    <x v="54"/>
    <x v="1"/>
    <x v="3"/>
    <n v="83532"/>
    <n v="0"/>
    <n v="0"/>
    <d v="2013-09-26T00:00:00"/>
    <n v="36"/>
    <n v="755"/>
    <n v="144"/>
    <n v="562"/>
    <n v="104"/>
    <n v="64"/>
    <n v="224"/>
    <n v="1"/>
    <n v="4"/>
    <n v="6"/>
    <n v="4"/>
    <n v="1"/>
    <n v="0"/>
    <n v="0"/>
    <n v="0"/>
    <n v="0"/>
    <n v="1"/>
    <n v="0"/>
    <n v="0"/>
    <s v="Spain"/>
  </r>
  <r>
    <n v="3867"/>
    <x v="5"/>
    <x v="1"/>
    <x v="3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s v="Spain"/>
  </r>
  <r>
    <n v="3859"/>
    <x v="5"/>
    <x v="1"/>
    <x v="3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s v="Saudi Arabia"/>
  </r>
  <r>
    <n v="3265"/>
    <x v="6"/>
    <x v="0"/>
    <x v="2"/>
    <n v="35701"/>
    <n v="0"/>
    <n v="0"/>
    <d v="2013-03-19T00:00:00"/>
    <n v="36"/>
    <n v="21"/>
    <n v="1"/>
    <n v="9"/>
    <n v="7"/>
    <n v="3"/>
    <n v="5"/>
    <n v="1"/>
    <n v="1"/>
    <n v="0"/>
    <n v="3"/>
    <n v="6"/>
    <n v="0"/>
    <n v="0"/>
    <n v="0"/>
    <n v="0"/>
    <n v="0"/>
    <n v="0"/>
    <n v="0"/>
    <s v="Spain"/>
  </r>
  <r>
    <n v="4418"/>
    <x v="25"/>
    <x v="3"/>
    <x v="1"/>
    <n v="89616"/>
    <n v="0"/>
    <n v="0"/>
    <d v="2013-02-25T00:00:00"/>
    <n v="36"/>
    <n v="671"/>
    <n v="47"/>
    <n v="655"/>
    <n v="145"/>
    <n v="111"/>
    <n v="15"/>
    <n v="1"/>
    <n v="7"/>
    <n v="5"/>
    <n v="12"/>
    <n v="2"/>
    <n v="0"/>
    <n v="0"/>
    <n v="0"/>
    <n v="0"/>
    <n v="0"/>
    <n v="1"/>
    <n v="0"/>
    <s v="Canada"/>
  </r>
  <r>
    <n v="4611"/>
    <x v="0"/>
    <x v="0"/>
    <x v="3"/>
    <n v="105471"/>
    <n v="0"/>
    <n v="0"/>
    <d v="2013-01-21T00:00:00"/>
    <n v="36"/>
    <n v="1009"/>
    <n v="181"/>
    <n v="104"/>
    <n v="202"/>
    <n v="21"/>
    <n v="207"/>
    <n v="0"/>
    <n v="9"/>
    <n v="8"/>
    <n v="13"/>
    <n v="3"/>
    <n v="1"/>
    <n v="0"/>
    <n v="0"/>
    <n v="0"/>
    <n v="1"/>
    <n v="1"/>
    <n v="0"/>
    <s v="Spain"/>
  </r>
  <r>
    <n v="4530"/>
    <x v="38"/>
    <x v="3"/>
    <x v="4"/>
    <n v="78427"/>
    <n v="0"/>
    <n v="0"/>
    <d v="2012-10-24T00:00:00"/>
    <n v="36"/>
    <n v="972"/>
    <n v="19"/>
    <n v="595"/>
    <n v="180"/>
    <n v="26"/>
    <n v="138"/>
    <n v="3"/>
    <n v="3"/>
    <n v="7"/>
    <n v="10"/>
    <n v="3"/>
    <n v="1"/>
    <n v="0"/>
    <n v="0"/>
    <n v="0"/>
    <n v="0"/>
    <n v="1"/>
    <n v="0"/>
    <s v="Germany"/>
  </r>
  <r>
    <n v="9949"/>
    <x v="15"/>
    <x v="0"/>
    <x v="2"/>
    <n v="59809"/>
    <n v="0"/>
    <n v="2"/>
    <d v="2012-10-18T00:00:00"/>
    <n v="36"/>
    <n v="598"/>
    <n v="16"/>
    <n v="141"/>
    <n v="32"/>
    <n v="41"/>
    <n v="49"/>
    <n v="3"/>
    <n v="3"/>
    <n v="3"/>
    <n v="6"/>
    <n v="8"/>
    <n v="0"/>
    <n v="0"/>
    <n v="0"/>
    <n v="0"/>
    <n v="0"/>
    <n v="0"/>
    <n v="0"/>
    <s v="Canada"/>
  </r>
  <r>
    <n v="6181"/>
    <x v="47"/>
    <x v="2"/>
    <x v="3"/>
    <n v="52203"/>
    <n v="0"/>
    <n v="0"/>
    <d v="2012-07-31T00:00:00"/>
    <n v="36"/>
    <n v="488"/>
    <n v="21"/>
    <n v="238"/>
    <n v="56"/>
    <n v="108"/>
    <n v="28"/>
    <n v="1"/>
    <n v="8"/>
    <n v="7"/>
    <n v="11"/>
    <n v="6"/>
    <n v="0"/>
    <n v="0"/>
    <n v="0"/>
    <n v="0"/>
    <n v="0"/>
    <n v="0"/>
    <n v="0"/>
    <s v="USA"/>
  </r>
  <r>
    <n v="8605"/>
    <x v="30"/>
    <x v="1"/>
    <x v="3"/>
    <n v="46910"/>
    <n v="1"/>
    <n v="1"/>
    <d v="2014-03-23T00:00:00"/>
    <n v="36"/>
    <n v="48"/>
    <n v="0"/>
    <n v="14"/>
    <n v="0"/>
    <n v="0"/>
    <n v="6"/>
    <n v="2"/>
    <n v="2"/>
    <n v="0"/>
    <n v="3"/>
    <n v="6"/>
    <n v="0"/>
    <n v="0"/>
    <n v="0"/>
    <n v="0"/>
    <n v="0"/>
    <n v="0"/>
    <n v="0"/>
    <s v="Spain"/>
  </r>
  <r>
    <n v="1646"/>
    <x v="27"/>
    <x v="4"/>
    <x v="2"/>
    <n v="25224"/>
    <n v="1"/>
    <n v="0"/>
    <d v="2014-03-16T00:00:00"/>
    <n v="36"/>
    <n v="4"/>
    <n v="9"/>
    <n v="12"/>
    <n v="11"/>
    <n v="2"/>
    <n v="8"/>
    <n v="2"/>
    <n v="1"/>
    <n v="1"/>
    <n v="3"/>
    <n v="3"/>
    <n v="0"/>
    <n v="0"/>
    <n v="0"/>
    <n v="0"/>
    <n v="0"/>
    <n v="0"/>
    <n v="0"/>
    <s v="Canada"/>
  </r>
  <r>
    <n v="10757"/>
    <x v="4"/>
    <x v="1"/>
    <x v="0"/>
    <n v="28420"/>
    <n v="1"/>
    <n v="0"/>
    <d v="2013-12-24T00:00:00"/>
    <n v="36"/>
    <n v="4"/>
    <n v="2"/>
    <n v="5"/>
    <n v="2"/>
    <n v="0"/>
    <n v="0"/>
    <n v="1"/>
    <n v="1"/>
    <n v="0"/>
    <n v="2"/>
    <n v="6"/>
    <n v="0"/>
    <n v="0"/>
    <n v="0"/>
    <n v="0"/>
    <n v="0"/>
    <n v="0"/>
    <n v="0"/>
    <s v="Spain"/>
  </r>
  <r>
    <n v="6885"/>
    <x v="14"/>
    <x v="0"/>
    <x v="0"/>
    <n v="32952"/>
    <n v="1"/>
    <n v="0"/>
    <d v="2013-12-01T00:00:00"/>
    <n v="36"/>
    <n v="38"/>
    <n v="0"/>
    <n v="12"/>
    <n v="3"/>
    <n v="1"/>
    <n v="1"/>
    <n v="1"/>
    <n v="2"/>
    <n v="0"/>
    <n v="3"/>
    <n v="7"/>
    <n v="0"/>
    <n v="0"/>
    <n v="0"/>
    <n v="0"/>
    <n v="0"/>
    <n v="0"/>
    <n v="0"/>
    <s v="Canada"/>
  </r>
  <r>
    <n v="7736"/>
    <x v="18"/>
    <x v="0"/>
    <x v="2"/>
    <n v="22518"/>
    <n v="1"/>
    <n v="0"/>
    <d v="2012-10-22T00:00:00"/>
    <n v="36"/>
    <n v="11"/>
    <n v="7"/>
    <n v="12"/>
    <n v="2"/>
    <n v="2"/>
    <n v="27"/>
    <n v="2"/>
    <n v="2"/>
    <n v="1"/>
    <n v="2"/>
    <n v="5"/>
    <n v="0"/>
    <n v="0"/>
    <n v="1"/>
    <n v="0"/>
    <n v="0"/>
    <n v="1"/>
    <n v="0"/>
    <s v="Spain"/>
  </r>
  <r>
    <n v="942"/>
    <x v="31"/>
    <x v="0"/>
    <x v="1"/>
    <n v="39660"/>
    <n v="1"/>
    <n v="0"/>
    <d v="2012-08-08T00:00:00"/>
    <n v="36"/>
    <n v="139"/>
    <n v="13"/>
    <n v="78"/>
    <n v="20"/>
    <n v="13"/>
    <n v="36"/>
    <n v="3"/>
    <n v="7"/>
    <n v="1"/>
    <n v="3"/>
    <n v="9"/>
    <n v="0"/>
    <n v="0"/>
    <n v="0"/>
    <n v="0"/>
    <n v="0"/>
    <n v="1"/>
    <n v="0"/>
    <s v="Spain"/>
  </r>
  <r>
    <n v="6428"/>
    <x v="47"/>
    <x v="1"/>
    <x v="4"/>
    <n v="76842"/>
    <n v="0"/>
    <n v="0"/>
    <d v="2014-05-03T00:00:00"/>
    <n v="37"/>
    <n v="605"/>
    <n v="10"/>
    <n v="345"/>
    <n v="84"/>
    <n v="54"/>
    <n v="32"/>
    <n v="1"/>
    <n v="1"/>
    <n v="8"/>
    <n v="7"/>
    <n v="0"/>
    <n v="0"/>
    <n v="0"/>
    <n v="0"/>
    <n v="0"/>
    <n v="0"/>
    <n v="0"/>
    <n v="0"/>
    <s v="Spain"/>
  </r>
  <r>
    <n v="9617"/>
    <x v="45"/>
    <x v="0"/>
    <x v="1"/>
    <n v="15033"/>
    <n v="0"/>
    <n v="0"/>
    <d v="2014-04-16T00:00:00"/>
    <n v="37"/>
    <n v="0"/>
    <n v="4"/>
    <n v="5"/>
    <n v="6"/>
    <n v="0"/>
    <n v="4"/>
    <n v="1"/>
    <n v="1"/>
    <n v="0"/>
    <n v="3"/>
    <n v="3"/>
    <n v="0"/>
    <n v="0"/>
    <n v="0"/>
    <n v="0"/>
    <n v="0"/>
    <n v="0"/>
    <n v="0"/>
    <s v="Saudi Arabia"/>
  </r>
  <r>
    <n v="4339"/>
    <x v="0"/>
    <x v="1"/>
    <x v="2"/>
    <n v="67353"/>
    <n v="0"/>
    <n v="1"/>
    <d v="2013-12-31T00:00:00"/>
    <n v="37"/>
    <n v="702"/>
    <n v="17"/>
    <n v="151"/>
    <n v="0"/>
    <n v="8"/>
    <n v="35"/>
    <n v="5"/>
    <n v="5"/>
    <n v="6"/>
    <n v="12"/>
    <n v="2"/>
    <n v="0"/>
    <n v="0"/>
    <n v="0"/>
    <n v="0"/>
    <n v="0"/>
    <n v="0"/>
    <n v="0"/>
    <s v="Australia"/>
  </r>
  <r>
    <n v="6658"/>
    <x v="27"/>
    <x v="0"/>
    <x v="3"/>
    <n v="59868"/>
    <n v="0"/>
    <n v="1"/>
    <d v="2013-07-22T00:00:00"/>
    <n v="37"/>
    <n v="771"/>
    <n v="51"/>
    <n v="154"/>
    <n v="54"/>
    <n v="10"/>
    <n v="154"/>
    <n v="7"/>
    <n v="11"/>
    <n v="2"/>
    <n v="12"/>
    <n v="6"/>
    <n v="0"/>
    <n v="0"/>
    <n v="0"/>
    <n v="0"/>
    <n v="0"/>
    <n v="0"/>
    <n v="0"/>
    <s v="Spain"/>
  </r>
  <r>
    <n v="4552"/>
    <x v="50"/>
    <x v="0"/>
    <x v="2"/>
    <n v="51373"/>
    <n v="0"/>
    <n v="0"/>
    <d v="2013-06-22T00:00:00"/>
    <n v="37"/>
    <n v="83"/>
    <n v="2"/>
    <n v="101"/>
    <n v="64"/>
    <n v="26"/>
    <n v="117"/>
    <n v="1"/>
    <n v="3"/>
    <n v="5"/>
    <n v="3"/>
    <n v="4"/>
    <n v="0"/>
    <n v="0"/>
    <n v="0"/>
    <n v="0"/>
    <n v="0"/>
    <n v="0"/>
    <n v="0"/>
    <s v="Spain"/>
  </r>
  <r>
    <n v="10377"/>
    <x v="2"/>
    <x v="3"/>
    <x v="3"/>
    <n v="46692"/>
    <n v="0"/>
    <n v="1"/>
    <d v="2013-06-06T00:00:00"/>
    <n v="37"/>
    <n v="170"/>
    <n v="6"/>
    <n v="97"/>
    <n v="24"/>
    <n v="12"/>
    <n v="88"/>
    <n v="3"/>
    <n v="6"/>
    <n v="1"/>
    <n v="5"/>
    <n v="6"/>
    <n v="0"/>
    <n v="0"/>
    <n v="0"/>
    <n v="0"/>
    <n v="0"/>
    <n v="0"/>
    <n v="0"/>
    <s v="Spain"/>
  </r>
  <r>
    <n v="11071"/>
    <x v="22"/>
    <x v="0"/>
    <x v="1"/>
    <n v="79607"/>
    <n v="0"/>
    <n v="0"/>
    <d v="2013-04-21T00:00:00"/>
    <n v="37"/>
    <n v="450"/>
    <n v="133"/>
    <n v="951"/>
    <n v="173"/>
    <n v="0"/>
    <n v="216"/>
    <n v="1"/>
    <n v="3"/>
    <n v="6"/>
    <n v="6"/>
    <n v="1"/>
    <n v="0"/>
    <n v="0"/>
    <n v="0"/>
    <n v="0"/>
    <n v="0"/>
    <n v="1"/>
    <n v="0"/>
    <s v="Canada"/>
  </r>
  <r>
    <n v="2131"/>
    <x v="6"/>
    <x v="1"/>
    <x v="0"/>
    <n v="62859"/>
    <n v="0"/>
    <n v="1"/>
    <d v="2012-12-30T00:00:00"/>
    <n v="37"/>
    <n v="1063"/>
    <n v="89"/>
    <n v="102"/>
    <n v="16"/>
    <n v="12"/>
    <n v="25"/>
    <n v="4"/>
    <n v="9"/>
    <n v="4"/>
    <n v="6"/>
    <n v="6"/>
    <n v="0"/>
    <n v="0"/>
    <n v="0"/>
    <n v="0"/>
    <n v="0"/>
    <n v="0"/>
    <n v="0"/>
    <s v="Spain"/>
  </r>
  <r>
    <n v="6439"/>
    <x v="2"/>
    <x v="0"/>
    <x v="2"/>
    <n v="61074"/>
    <n v="0"/>
    <n v="1"/>
    <d v="2012-08-17T00:00:00"/>
    <n v="37"/>
    <n v="789"/>
    <n v="0"/>
    <n v="133"/>
    <n v="0"/>
    <n v="28"/>
    <n v="152"/>
    <n v="7"/>
    <n v="11"/>
    <n v="5"/>
    <n v="8"/>
    <n v="7"/>
    <n v="0"/>
    <n v="0"/>
    <n v="0"/>
    <n v="0"/>
    <n v="0"/>
    <n v="0"/>
    <n v="0"/>
    <s v="Saudi Arabia"/>
  </r>
  <r>
    <n v="10591"/>
    <x v="8"/>
    <x v="0"/>
    <x v="4"/>
    <n v="43638"/>
    <n v="0"/>
    <n v="1"/>
    <d v="2012-08-06T00:00:00"/>
    <n v="37"/>
    <n v="63"/>
    <n v="10"/>
    <n v="83"/>
    <n v="7"/>
    <n v="19"/>
    <n v="19"/>
    <n v="2"/>
    <n v="4"/>
    <n v="1"/>
    <n v="4"/>
    <n v="7"/>
    <n v="0"/>
    <n v="0"/>
    <n v="0"/>
    <n v="0"/>
    <n v="0"/>
    <n v="0"/>
    <n v="0"/>
    <s v="Spain"/>
  </r>
  <r>
    <n v="7660"/>
    <x v="28"/>
    <x v="1"/>
    <x v="6"/>
    <n v="35860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1"/>
    <n v="0"/>
    <s v="Canada"/>
  </r>
  <r>
    <n v="2055"/>
    <x v="28"/>
    <x v="1"/>
    <x v="0"/>
    <n v="35860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0"/>
    <s v="Spain"/>
  </r>
  <r>
    <n v="5107"/>
    <x v="28"/>
    <x v="1"/>
    <x v="0"/>
    <n v="35860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0"/>
    <s v="Spain"/>
  </r>
  <r>
    <n v="1626"/>
    <x v="28"/>
    <x v="1"/>
    <x v="0"/>
    <n v="35860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1"/>
    <n v="0"/>
    <s v="Saudi Arabia"/>
  </r>
  <r>
    <n v="7235"/>
    <x v="17"/>
    <x v="2"/>
    <x v="2"/>
    <n v="17003"/>
    <n v="1"/>
    <n v="0"/>
    <d v="2013-12-09T00:00:00"/>
    <n v="37"/>
    <n v="2"/>
    <n v="5"/>
    <n v="12"/>
    <n v="4"/>
    <n v="8"/>
    <n v="7"/>
    <n v="3"/>
    <n v="2"/>
    <n v="0"/>
    <n v="4"/>
    <n v="5"/>
    <n v="0"/>
    <n v="0"/>
    <n v="0"/>
    <n v="0"/>
    <n v="0"/>
    <n v="0"/>
    <n v="0"/>
    <s v="Germany"/>
  </r>
  <r>
    <n v="8527"/>
    <x v="11"/>
    <x v="3"/>
    <x v="3"/>
    <n v="65735"/>
    <n v="1"/>
    <n v="1"/>
    <d v="2013-12-07T00:00:00"/>
    <n v="37"/>
    <n v="239"/>
    <n v="7"/>
    <n v="119"/>
    <n v="4"/>
    <n v="15"/>
    <n v="11"/>
    <n v="5"/>
    <n v="6"/>
    <n v="2"/>
    <n v="6"/>
    <n v="7"/>
    <n v="0"/>
    <n v="0"/>
    <n v="0"/>
    <n v="0"/>
    <n v="0"/>
    <n v="0"/>
    <n v="0"/>
    <s v="Spain"/>
  </r>
  <r>
    <n v="1968"/>
    <x v="26"/>
    <x v="0"/>
    <x v="4"/>
    <n v="45684"/>
    <n v="1"/>
    <n v="0"/>
    <d v="2013-12-02T00:00:00"/>
    <n v="37"/>
    <n v="5"/>
    <n v="1"/>
    <n v="5"/>
    <n v="10"/>
    <n v="0"/>
    <n v="7"/>
    <n v="1"/>
    <n v="1"/>
    <n v="0"/>
    <n v="2"/>
    <n v="7"/>
    <n v="0"/>
    <n v="0"/>
    <n v="0"/>
    <n v="0"/>
    <n v="0"/>
    <n v="0"/>
    <n v="0"/>
    <s v="Saudi Arabia"/>
  </r>
  <r>
    <n v="9862"/>
    <x v="8"/>
    <x v="0"/>
    <x v="3"/>
    <n v="21918"/>
    <n v="1"/>
    <n v="0"/>
    <d v="2013-11-14T00:00:00"/>
    <n v="37"/>
    <n v="1"/>
    <n v="6"/>
    <n v="7"/>
    <n v="11"/>
    <n v="5"/>
    <n v="3"/>
    <n v="2"/>
    <n v="2"/>
    <n v="0"/>
    <n v="3"/>
    <n v="6"/>
    <n v="0"/>
    <n v="0"/>
    <n v="0"/>
    <n v="0"/>
    <n v="0"/>
    <n v="0"/>
    <n v="0"/>
    <s v="Canada"/>
  </r>
  <r>
    <n v="11075"/>
    <x v="34"/>
    <x v="0"/>
    <x v="2"/>
    <n v="51267"/>
    <n v="1"/>
    <n v="1"/>
    <d v="2013-10-29T00:00:00"/>
    <n v="37"/>
    <n v="183"/>
    <n v="2"/>
    <n v="64"/>
    <n v="7"/>
    <n v="2"/>
    <n v="12"/>
    <n v="4"/>
    <n v="3"/>
    <n v="3"/>
    <n v="5"/>
    <n v="4"/>
    <n v="0"/>
    <n v="0"/>
    <n v="0"/>
    <n v="0"/>
    <n v="0"/>
    <n v="0"/>
    <n v="0"/>
    <s v="Canada"/>
  </r>
  <r>
    <n v="5336"/>
    <x v="26"/>
    <x v="3"/>
    <x v="3"/>
    <n v="157733"/>
    <n v="1"/>
    <n v="0"/>
    <d v="2013-06-04T00:00:00"/>
    <n v="37"/>
    <n v="39"/>
    <n v="1"/>
    <n v="9"/>
    <n v="2"/>
    <n v="0"/>
    <n v="8"/>
    <n v="0"/>
    <n v="1"/>
    <n v="0"/>
    <n v="1"/>
    <n v="1"/>
    <n v="0"/>
    <n v="0"/>
    <n v="0"/>
    <n v="0"/>
    <n v="0"/>
    <n v="0"/>
    <n v="0"/>
    <s v="Spain"/>
  </r>
  <r>
    <n v="11100"/>
    <x v="27"/>
    <x v="0"/>
    <x v="0"/>
    <n v="51813"/>
    <n v="1"/>
    <n v="1"/>
    <d v="2013-04-11T00:00:00"/>
    <n v="37"/>
    <n v="51"/>
    <n v="2"/>
    <n v="7"/>
    <n v="0"/>
    <n v="1"/>
    <n v="2"/>
    <n v="2"/>
    <n v="2"/>
    <n v="0"/>
    <n v="3"/>
    <n v="7"/>
    <n v="0"/>
    <n v="0"/>
    <n v="0"/>
    <n v="0"/>
    <n v="0"/>
    <n v="0"/>
    <n v="0"/>
    <s v="Canada"/>
  </r>
  <r>
    <n v="6516"/>
    <x v="12"/>
    <x v="4"/>
    <x v="2"/>
    <n v="17487"/>
    <n v="1"/>
    <n v="0"/>
    <d v="2013-03-18T00:00:00"/>
    <n v="37"/>
    <n v="0"/>
    <n v="0"/>
    <n v="1"/>
    <n v="7"/>
    <n v="4"/>
    <n v="6"/>
    <n v="1"/>
    <n v="1"/>
    <n v="0"/>
    <n v="2"/>
    <n v="7"/>
    <n v="0"/>
    <n v="0"/>
    <n v="0"/>
    <n v="0"/>
    <n v="0"/>
    <n v="0"/>
    <n v="0"/>
    <s v="Australia"/>
  </r>
  <r>
    <n v="10350"/>
    <x v="47"/>
    <x v="1"/>
    <x v="2"/>
    <n v="54432"/>
    <n v="2"/>
    <n v="1"/>
    <d v="2013-05-09T00:00:00"/>
    <n v="37"/>
    <n v="33"/>
    <n v="0"/>
    <n v="5"/>
    <n v="0"/>
    <n v="0"/>
    <n v="0"/>
    <n v="1"/>
    <n v="1"/>
    <n v="0"/>
    <n v="3"/>
    <n v="4"/>
    <n v="0"/>
    <n v="0"/>
    <n v="0"/>
    <n v="0"/>
    <n v="0"/>
    <n v="0"/>
    <n v="0"/>
    <s v="Spain"/>
  </r>
  <r>
    <n v="1734"/>
    <x v="23"/>
    <x v="1"/>
    <x v="3"/>
    <n v="40706"/>
    <n v="2"/>
    <n v="1"/>
    <d v="2013-01-17T00:00:00"/>
    <n v="37"/>
    <n v="59"/>
    <n v="0"/>
    <n v="11"/>
    <n v="4"/>
    <n v="2"/>
    <n v="5"/>
    <n v="4"/>
    <n v="3"/>
    <n v="0"/>
    <n v="4"/>
    <n v="7"/>
    <n v="0"/>
    <n v="0"/>
    <n v="0"/>
    <n v="0"/>
    <n v="0"/>
    <n v="0"/>
    <n v="0"/>
    <s v="Saudi Arabia"/>
  </r>
  <r>
    <n v="9797"/>
    <x v="16"/>
    <x v="0"/>
    <x v="2"/>
    <n v="58116"/>
    <n v="0"/>
    <n v="1"/>
    <d v="2014-04-13T00:00:00"/>
    <n v="38"/>
    <n v="228"/>
    <n v="19"/>
    <n v="130"/>
    <n v="4"/>
    <n v="11"/>
    <n v="51"/>
    <n v="2"/>
    <n v="3"/>
    <n v="3"/>
    <n v="8"/>
    <n v="2"/>
    <n v="0"/>
    <n v="0"/>
    <n v="0"/>
    <n v="0"/>
    <n v="0"/>
    <n v="0"/>
    <n v="0"/>
    <s v="Spain"/>
  </r>
  <r>
    <n v="9336"/>
    <x v="8"/>
    <x v="1"/>
    <x v="4"/>
    <n v="62187"/>
    <n v="0"/>
    <n v="1"/>
    <d v="2014-03-22T00:00:00"/>
    <n v="38"/>
    <n v="512"/>
    <n v="0"/>
    <n v="83"/>
    <n v="0"/>
    <n v="0"/>
    <n v="41"/>
    <n v="3"/>
    <n v="6"/>
    <n v="2"/>
    <n v="10"/>
    <n v="4"/>
    <n v="0"/>
    <n v="0"/>
    <n v="0"/>
    <n v="0"/>
    <n v="0"/>
    <n v="0"/>
    <n v="0"/>
    <s v="Spain"/>
  </r>
  <r>
    <n v="3197"/>
    <x v="37"/>
    <x v="0"/>
    <x v="2"/>
    <n v="77353"/>
    <n v="0"/>
    <n v="1"/>
    <d v="2013-12-16T00:00:00"/>
    <n v="38"/>
    <n v="275"/>
    <n v="59"/>
    <n v="107"/>
    <n v="69"/>
    <n v="101"/>
    <n v="59"/>
    <n v="2"/>
    <n v="6"/>
    <n v="4"/>
    <n v="8"/>
    <n v="4"/>
    <n v="0"/>
    <n v="0"/>
    <n v="0"/>
    <n v="0"/>
    <n v="0"/>
    <n v="0"/>
    <n v="0"/>
    <s v="Spain"/>
  </r>
  <r>
    <n v="9185"/>
    <x v="10"/>
    <x v="1"/>
    <x v="1"/>
    <n v="69759"/>
    <n v="0"/>
    <n v="0"/>
    <d v="2013-10-28T00:00:00"/>
    <n v="38"/>
    <n v="452"/>
    <n v="20"/>
    <n v="514"/>
    <n v="13"/>
    <n v="30"/>
    <n v="0"/>
    <n v="3"/>
    <n v="4"/>
    <n v="6"/>
    <n v="5"/>
    <n v="3"/>
    <n v="0"/>
    <n v="0"/>
    <n v="0"/>
    <n v="0"/>
    <n v="0"/>
    <n v="1"/>
    <n v="0"/>
    <s v="Spain"/>
  </r>
  <r>
    <n v="8925"/>
    <x v="11"/>
    <x v="3"/>
    <x v="2"/>
    <n v="70053"/>
    <n v="0"/>
    <n v="1"/>
    <d v="2013-07-03T00:00:00"/>
    <n v="38"/>
    <n v="512"/>
    <n v="53"/>
    <n v="98"/>
    <n v="81"/>
    <n v="179"/>
    <n v="89"/>
    <n v="3"/>
    <n v="8"/>
    <n v="5"/>
    <n v="10"/>
    <n v="5"/>
    <n v="0"/>
    <n v="0"/>
    <n v="0"/>
    <n v="0"/>
    <n v="0"/>
    <n v="0"/>
    <n v="0"/>
    <s v="Spain"/>
  </r>
  <r>
    <n v="2499"/>
    <x v="2"/>
    <x v="2"/>
    <x v="1"/>
    <n v="75342"/>
    <n v="0"/>
    <n v="1"/>
    <d v="2013-05-06T00:00:00"/>
    <n v="38"/>
    <n v="204"/>
    <n v="97"/>
    <n v="97"/>
    <n v="21"/>
    <n v="118"/>
    <n v="26"/>
    <n v="1"/>
    <n v="5"/>
    <n v="2"/>
    <n v="10"/>
    <n v="4"/>
    <n v="0"/>
    <n v="0"/>
    <n v="0"/>
    <n v="0"/>
    <n v="0"/>
    <n v="0"/>
    <n v="0"/>
    <s v="Spain"/>
  </r>
  <r>
    <n v="1773"/>
    <x v="34"/>
    <x v="2"/>
    <x v="2"/>
    <n v="12393"/>
    <n v="0"/>
    <n v="0"/>
    <d v="2012-12-04T00:00:00"/>
    <n v="38"/>
    <n v="5"/>
    <n v="6"/>
    <n v="15"/>
    <n v="11"/>
    <n v="7"/>
    <n v="13"/>
    <n v="1"/>
    <n v="2"/>
    <n v="0"/>
    <n v="3"/>
    <n v="9"/>
    <n v="0"/>
    <n v="0"/>
    <n v="0"/>
    <n v="0"/>
    <n v="0"/>
    <n v="0"/>
    <n v="0"/>
    <s v="Saudi Arabia"/>
  </r>
  <r>
    <n v="4856"/>
    <x v="35"/>
    <x v="2"/>
    <x v="2"/>
    <n v="82347"/>
    <n v="0"/>
    <n v="0"/>
    <d v="2012-11-06T00:00:0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0"/>
    <n v="0"/>
    <s v="India"/>
  </r>
  <r>
    <n v="8722"/>
    <x v="35"/>
    <x v="2"/>
    <x v="2"/>
    <n v="82347"/>
    <n v="0"/>
    <n v="0"/>
    <d v="2012-11-06T00:00:0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1"/>
    <n v="0"/>
    <s v="Canada"/>
  </r>
  <r>
    <n v="2569"/>
    <x v="21"/>
    <x v="0"/>
    <x v="2"/>
    <n v="17323"/>
    <n v="0"/>
    <n v="0"/>
    <d v="2012-10-10T00:00:00"/>
    <n v="38"/>
    <n v="3"/>
    <n v="14"/>
    <n v="17"/>
    <n v="6"/>
    <n v="1"/>
    <n v="5"/>
    <n v="1"/>
    <n v="1"/>
    <n v="0"/>
    <n v="3"/>
    <n v="8"/>
    <n v="0"/>
    <n v="0"/>
    <n v="0"/>
    <n v="0"/>
    <n v="0"/>
    <n v="0"/>
    <n v="0"/>
    <s v="USA"/>
  </r>
  <r>
    <n v="10151"/>
    <x v="9"/>
    <x v="0"/>
    <x v="0"/>
    <n v="62204"/>
    <n v="0"/>
    <n v="2"/>
    <d v="2012-09-12T00:00:00"/>
    <n v="38"/>
    <n v="317"/>
    <n v="46"/>
    <n v="247"/>
    <n v="151"/>
    <n v="46"/>
    <n v="139"/>
    <n v="1"/>
    <n v="4"/>
    <n v="5"/>
    <n v="12"/>
    <n v="3"/>
    <n v="0"/>
    <n v="0"/>
    <n v="0"/>
    <n v="0"/>
    <n v="0"/>
    <n v="0"/>
    <n v="0"/>
    <s v="Spain"/>
  </r>
  <r>
    <n v="10473"/>
    <x v="16"/>
    <x v="1"/>
    <x v="4"/>
    <n v="78028"/>
    <n v="0"/>
    <n v="1"/>
    <d v="2012-09-10T00:00:00"/>
    <n v="38"/>
    <n v="158"/>
    <n v="19"/>
    <n v="288"/>
    <n v="25"/>
    <n v="0"/>
    <n v="38"/>
    <n v="1"/>
    <n v="6"/>
    <n v="4"/>
    <n v="9"/>
    <n v="7"/>
    <n v="0"/>
    <n v="0"/>
    <n v="0"/>
    <n v="1"/>
    <n v="1"/>
    <n v="1"/>
    <n v="0"/>
    <s v="Spain"/>
  </r>
  <r>
    <n v="7079"/>
    <x v="29"/>
    <x v="0"/>
    <x v="0"/>
    <n v="63887"/>
    <n v="0"/>
    <n v="1"/>
    <d v="2012-09-08T00:00:00"/>
    <n v="38"/>
    <n v="897"/>
    <n v="23"/>
    <n v="207"/>
    <n v="15"/>
    <n v="11"/>
    <n v="92"/>
    <n v="5"/>
    <n v="9"/>
    <n v="6"/>
    <n v="12"/>
    <n v="6"/>
    <n v="0"/>
    <n v="0"/>
    <n v="0"/>
    <n v="0"/>
    <n v="0"/>
    <n v="0"/>
    <n v="0"/>
    <s v="Saudi Arabia"/>
  </r>
  <r>
    <n v="6875"/>
    <x v="11"/>
    <x v="1"/>
    <x v="3"/>
    <n v="32727"/>
    <n v="0"/>
    <n v="0"/>
    <d v="2012-08-28T00:00:00"/>
    <n v="38"/>
    <n v="167"/>
    <n v="13"/>
    <n v="180"/>
    <n v="86"/>
    <n v="13"/>
    <n v="70"/>
    <n v="2"/>
    <n v="7"/>
    <n v="3"/>
    <n v="5"/>
    <n v="8"/>
    <n v="0"/>
    <n v="0"/>
    <n v="0"/>
    <n v="0"/>
    <n v="0"/>
    <n v="0"/>
    <n v="0"/>
    <s v="Canada"/>
  </r>
  <r>
    <n v="2174"/>
    <x v="3"/>
    <x v="0"/>
    <x v="1"/>
    <n v="46344"/>
    <n v="1"/>
    <n v="1"/>
    <d v="2014-03-08T00:00:00"/>
    <n v="38"/>
    <n v="11"/>
    <n v="1"/>
    <n v="6"/>
    <n v="2"/>
    <n v="1"/>
    <n v="6"/>
    <n v="2"/>
    <n v="1"/>
    <n v="1"/>
    <n v="2"/>
    <n v="5"/>
    <n v="0"/>
    <n v="0"/>
    <n v="0"/>
    <n v="0"/>
    <n v="0"/>
    <n v="0"/>
    <n v="0"/>
    <s v="USA"/>
  </r>
  <r>
    <n v="905"/>
    <x v="18"/>
    <x v="0"/>
    <x v="0"/>
    <n v="21846"/>
    <n v="1"/>
    <n v="0"/>
    <d v="2013-10-22T00:00:00"/>
    <n v="38"/>
    <n v="7"/>
    <n v="17"/>
    <n v="18"/>
    <n v="6"/>
    <n v="10"/>
    <n v="26"/>
    <n v="4"/>
    <n v="4"/>
    <n v="0"/>
    <n v="3"/>
    <n v="8"/>
    <n v="0"/>
    <n v="0"/>
    <n v="0"/>
    <n v="0"/>
    <n v="0"/>
    <n v="0"/>
    <n v="0"/>
    <s v="Saudi Arabia"/>
  </r>
  <r>
    <n v="10858"/>
    <x v="17"/>
    <x v="0"/>
    <x v="3"/>
    <n v="76532"/>
    <n v="1"/>
    <n v="1"/>
    <d v="2013-09-09T00:00:00"/>
    <n v="38"/>
    <n v="355"/>
    <n v="30"/>
    <n v="177"/>
    <n v="90"/>
    <n v="138"/>
    <n v="30"/>
    <n v="4"/>
    <n v="9"/>
    <n v="5"/>
    <n v="7"/>
    <n v="5"/>
    <n v="0"/>
    <n v="0"/>
    <n v="0"/>
    <n v="0"/>
    <n v="0"/>
    <n v="0"/>
    <n v="0"/>
    <s v="Spain"/>
  </r>
  <r>
    <n v="1109"/>
    <x v="31"/>
    <x v="3"/>
    <x v="3"/>
    <n v="27590"/>
    <n v="1"/>
    <n v="0"/>
    <d v="2013-04-23T00:00:00"/>
    <n v="38"/>
    <n v="6"/>
    <n v="0"/>
    <n v="5"/>
    <n v="0"/>
    <n v="0"/>
    <n v="1"/>
    <n v="1"/>
    <n v="1"/>
    <n v="0"/>
    <n v="2"/>
    <n v="7"/>
    <n v="0"/>
    <n v="0"/>
    <n v="0"/>
    <n v="0"/>
    <n v="0"/>
    <n v="0"/>
    <n v="0"/>
    <s v="Spain"/>
  </r>
  <r>
    <n v="326"/>
    <x v="28"/>
    <x v="0"/>
    <x v="2"/>
    <n v="51148"/>
    <n v="1"/>
    <n v="1"/>
    <d v="2013-02-18T00:00:00"/>
    <n v="38"/>
    <n v="235"/>
    <n v="6"/>
    <n v="45"/>
    <n v="8"/>
    <n v="9"/>
    <n v="12"/>
    <n v="4"/>
    <n v="5"/>
    <n v="1"/>
    <n v="6"/>
    <n v="6"/>
    <n v="0"/>
    <n v="0"/>
    <n v="0"/>
    <n v="0"/>
    <n v="0"/>
    <n v="0"/>
    <n v="0"/>
    <s v="India"/>
  </r>
  <r>
    <n v="10967"/>
    <x v="33"/>
    <x v="0"/>
    <x v="0"/>
    <n v="33378"/>
    <n v="1"/>
    <n v="1"/>
    <d v="2013-02-06T00:00:00"/>
    <n v="38"/>
    <n v="33"/>
    <n v="6"/>
    <n v="40"/>
    <n v="3"/>
    <n v="7"/>
    <n v="10"/>
    <n v="3"/>
    <n v="2"/>
    <n v="0"/>
    <n v="4"/>
    <n v="7"/>
    <n v="0"/>
    <n v="0"/>
    <n v="0"/>
    <n v="0"/>
    <n v="0"/>
    <n v="0"/>
    <n v="0"/>
    <s v="Saudi Arabia"/>
  </r>
  <r>
    <n v="5370"/>
    <x v="28"/>
    <x v="1"/>
    <x v="2"/>
    <n v="32644"/>
    <n v="1"/>
    <n v="0"/>
    <d v="2013-01-16T00:00:00"/>
    <n v="38"/>
    <n v="239"/>
    <n v="3"/>
    <n v="141"/>
    <n v="0"/>
    <n v="7"/>
    <n v="23"/>
    <n v="4"/>
    <n v="7"/>
    <n v="1"/>
    <n v="6"/>
    <n v="8"/>
    <n v="0"/>
    <n v="0"/>
    <n v="1"/>
    <n v="0"/>
    <n v="0"/>
    <n v="0"/>
    <n v="0"/>
    <s v="Spain"/>
  </r>
  <r>
    <n v="5036"/>
    <x v="22"/>
    <x v="1"/>
    <x v="1"/>
    <n v="42710"/>
    <n v="1"/>
    <n v="0"/>
    <d v="2012-11-28T00:00:00"/>
    <n v="38"/>
    <n v="252"/>
    <n v="3"/>
    <n v="42"/>
    <n v="4"/>
    <n v="3"/>
    <n v="102"/>
    <n v="2"/>
    <n v="4"/>
    <n v="5"/>
    <n v="3"/>
    <n v="6"/>
    <n v="0"/>
    <n v="0"/>
    <n v="0"/>
    <n v="0"/>
    <n v="0"/>
    <n v="0"/>
    <n v="0"/>
    <s v="Spain"/>
  </r>
  <r>
    <n v="2156"/>
    <x v="24"/>
    <x v="1"/>
    <x v="2"/>
    <n v="22554"/>
    <n v="1"/>
    <n v="1"/>
    <d v="2012-11-03T00:00:00"/>
    <n v="38"/>
    <n v="27"/>
    <n v="0"/>
    <n v="10"/>
    <n v="0"/>
    <n v="0"/>
    <n v="4"/>
    <n v="4"/>
    <n v="2"/>
    <n v="0"/>
    <n v="4"/>
    <n v="5"/>
    <n v="0"/>
    <n v="0"/>
    <n v="0"/>
    <n v="0"/>
    <n v="0"/>
    <n v="0"/>
    <n v="0"/>
    <s v="Spain"/>
  </r>
  <r>
    <n v="6728"/>
    <x v="42"/>
    <x v="0"/>
    <x v="3"/>
    <n v="29103"/>
    <n v="1"/>
    <n v="0"/>
    <d v="2012-08-27T00:00:00"/>
    <n v="38"/>
    <n v="16"/>
    <n v="0"/>
    <n v="17"/>
    <n v="6"/>
    <n v="3"/>
    <n v="6"/>
    <n v="2"/>
    <n v="1"/>
    <n v="0"/>
    <n v="3"/>
    <n v="9"/>
    <n v="0"/>
    <n v="0"/>
    <n v="0"/>
    <n v="0"/>
    <n v="0"/>
    <n v="0"/>
    <n v="0"/>
    <s v="Spain"/>
  </r>
  <r>
    <n v="2098"/>
    <x v="8"/>
    <x v="1"/>
    <x v="2"/>
    <n v="33581"/>
    <n v="2"/>
    <n v="0"/>
    <d v="2013-01-08T00:00:00"/>
    <n v="38"/>
    <n v="11"/>
    <n v="0"/>
    <n v="5"/>
    <n v="0"/>
    <n v="0"/>
    <n v="1"/>
    <n v="1"/>
    <n v="1"/>
    <n v="0"/>
    <n v="2"/>
    <n v="8"/>
    <n v="0"/>
    <n v="0"/>
    <n v="0"/>
    <n v="0"/>
    <n v="0"/>
    <n v="0"/>
    <n v="0"/>
    <s v="Spain"/>
  </r>
  <r>
    <n v="2471"/>
    <x v="11"/>
    <x v="0"/>
    <x v="2"/>
    <n v="61482"/>
    <n v="0"/>
    <n v="0"/>
    <d v="2014-06-27T00:00:00"/>
    <n v="39"/>
    <n v="48"/>
    <n v="58"/>
    <n v="68"/>
    <n v="16"/>
    <n v="66"/>
    <n v="43"/>
    <n v="1"/>
    <n v="3"/>
    <n v="2"/>
    <n v="6"/>
    <n v="2"/>
    <n v="0"/>
    <n v="0"/>
    <n v="0"/>
    <n v="0"/>
    <n v="0"/>
    <n v="0"/>
    <n v="0"/>
    <s v="Saudi Arabia"/>
  </r>
  <r>
    <n v="7901"/>
    <x v="26"/>
    <x v="3"/>
    <x v="2"/>
    <n v="34109"/>
    <n v="0"/>
    <n v="1"/>
    <d v="2013-11-06T00:00:00"/>
    <n v="39"/>
    <n v="9"/>
    <n v="1"/>
    <n v="5"/>
    <n v="2"/>
    <n v="1"/>
    <n v="4"/>
    <n v="1"/>
    <n v="0"/>
    <n v="0"/>
    <n v="3"/>
    <n v="4"/>
    <n v="0"/>
    <n v="0"/>
    <n v="0"/>
    <n v="0"/>
    <n v="0"/>
    <n v="0"/>
    <n v="0"/>
    <s v="Australia"/>
  </r>
  <r>
    <n v="7281"/>
    <x v="6"/>
    <x v="1"/>
    <x v="1"/>
    <m/>
    <n v="0"/>
    <n v="0"/>
    <d v="2013-11-05T00:00:00"/>
    <n v="80"/>
    <n v="81"/>
    <n v="11"/>
    <n v="50"/>
    <n v="3"/>
    <n v="2"/>
    <n v="39"/>
    <n v="1"/>
    <n v="1"/>
    <n v="3"/>
    <n v="4"/>
    <n v="2"/>
    <n v="0"/>
    <n v="0"/>
    <n v="0"/>
    <n v="0"/>
    <n v="0"/>
    <n v="0"/>
    <n v="0"/>
    <s v="Australia"/>
  </r>
  <r>
    <n v="4201"/>
    <x v="29"/>
    <x v="0"/>
    <x v="1"/>
    <n v="57967"/>
    <n v="0"/>
    <n v="1"/>
    <d v="2013-03-03T00:00:00"/>
    <n v="39"/>
    <n v="229"/>
    <n v="7"/>
    <n v="137"/>
    <n v="4"/>
    <n v="0"/>
    <n v="91"/>
    <n v="5"/>
    <n v="4"/>
    <n v="2"/>
    <n v="8"/>
    <n v="5"/>
    <n v="0"/>
    <n v="0"/>
    <n v="0"/>
    <n v="0"/>
    <n v="0"/>
    <n v="0"/>
    <n v="0"/>
    <s v="India"/>
  </r>
  <r>
    <n v="5092"/>
    <x v="39"/>
    <x v="1"/>
    <x v="4"/>
    <n v="51569"/>
    <n v="0"/>
    <n v="1"/>
    <d v="2013-02-12T00:00:00"/>
    <n v="39"/>
    <n v="380"/>
    <n v="0"/>
    <n v="47"/>
    <n v="6"/>
    <n v="0"/>
    <n v="34"/>
    <n v="4"/>
    <n v="7"/>
    <n v="1"/>
    <n v="7"/>
    <n v="8"/>
    <n v="0"/>
    <n v="0"/>
    <n v="0"/>
    <n v="1"/>
    <n v="0"/>
    <n v="1"/>
    <n v="0"/>
    <s v="Spain"/>
  </r>
  <r>
    <n v="9094"/>
    <x v="24"/>
    <x v="2"/>
    <x v="2"/>
    <n v="62972"/>
    <n v="0"/>
    <n v="1"/>
    <d v="2012-08-03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n v="1"/>
    <n v="0"/>
    <s v="Spain"/>
  </r>
  <r>
    <n v="9847"/>
    <x v="24"/>
    <x v="2"/>
    <x v="2"/>
    <n v="62972"/>
    <n v="0"/>
    <n v="1"/>
    <d v="2012-08-03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n v="0"/>
    <n v="0"/>
    <s v="Spain"/>
  </r>
  <r>
    <n v="49"/>
    <x v="0"/>
    <x v="0"/>
    <x v="1"/>
    <n v="20587"/>
    <n v="1"/>
    <n v="0"/>
    <d v="2014-05-11T00:00:0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s v="Canada"/>
  </r>
  <r>
    <n v="4973"/>
    <x v="0"/>
    <x v="0"/>
    <x v="1"/>
    <n v="20587"/>
    <n v="1"/>
    <n v="0"/>
    <d v="2014-05-11T00:00:0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s v="Canada"/>
  </r>
  <r>
    <n v="6387"/>
    <x v="15"/>
    <x v="1"/>
    <x v="3"/>
    <n v="52190"/>
    <n v="1"/>
    <n v="1"/>
    <d v="2014-05-08T00:00:00"/>
    <n v="39"/>
    <n v="42"/>
    <n v="0"/>
    <n v="17"/>
    <n v="0"/>
    <n v="0"/>
    <n v="18"/>
    <n v="3"/>
    <n v="2"/>
    <n v="1"/>
    <n v="3"/>
    <n v="5"/>
    <n v="0"/>
    <n v="0"/>
    <n v="1"/>
    <n v="0"/>
    <n v="0"/>
    <n v="0"/>
    <n v="0"/>
    <s v="Saudi Arabia"/>
  </r>
  <r>
    <n v="5866"/>
    <x v="19"/>
    <x v="0"/>
    <x v="3"/>
    <n v="48186"/>
    <n v="1"/>
    <n v="0"/>
    <d v="2014-03-20T00:00:00"/>
    <n v="39"/>
    <n v="97"/>
    <n v="3"/>
    <n v="66"/>
    <n v="12"/>
    <n v="7"/>
    <n v="34"/>
    <n v="3"/>
    <n v="4"/>
    <n v="1"/>
    <n v="4"/>
    <n v="7"/>
    <n v="0"/>
    <n v="0"/>
    <n v="0"/>
    <n v="0"/>
    <n v="0"/>
    <n v="0"/>
    <n v="0"/>
    <s v="Spain"/>
  </r>
  <r>
    <n v="8523"/>
    <x v="23"/>
    <x v="0"/>
    <x v="2"/>
    <n v="19329"/>
    <n v="1"/>
    <n v="0"/>
    <d v="2013-12-14T00:00:00"/>
    <n v="39"/>
    <n v="24"/>
    <n v="1"/>
    <n v="16"/>
    <n v="12"/>
    <n v="2"/>
    <n v="5"/>
    <n v="3"/>
    <n v="4"/>
    <n v="0"/>
    <n v="3"/>
    <n v="8"/>
    <n v="0"/>
    <n v="0"/>
    <n v="0"/>
    <n v="0"/>
    <n v="0"/>
    <n v="0"/>
    <n v="0"/>
    <s v="Canada"/>
  </r>
  <r>
    <n v="898"/>
    <x v="18"/>
    <x v="0"/>
    <x v="2"/>
    <n v="23477"/>
    <n v="1"/>
    <n v="0"/>
    <d v="2013-10-21T00:00:00"/>
    <n v="39"/>
    <n v="38"/>
    <n v="15"/>
    <n v="54"/>
    <n v="3"/>
    <n v="8"/>
    <n v="29"/>
    <n v="3"/>
    <n v="3"/>
    <n v="0"/>
    <n v="4"/>
    <n v="8"/>
    <n v="0"/>
    <n v="0"/>
    <n v="0"/>
    <n v="0"/>
    <n v="0"/>
    <n v="0"/>
    <n v="0"/>
    <s v="Spain"/>
  </r>
  <r>
    <n v="10242"/>
    <x v="10"/>
    <x v="1"/>
    <x v="3"/>
    <n v="47472"/>
    <n v="1"/>
    <n v="1"/>
    <d v="2013-09-16T00:00:00"/>
    <n v="39"/>
    <n v="56"/>
    <n v="0"/>
    <n v="11"/>
    <n v="0"/>
    <n v="0"/>
    <n v="8"/>
    <n v="2"/>
    <n v="2"/>
    <n v="0"/>
    <n v="4"/>
    <n v="5"/>
    <n v="0"/>
    <n v="0"/>
    <n v="0"/>
    <n v="0"/>
    <n v="0"/>
    <n v="0"/>
    <n v="0"/>
    <s v="Spain"/>
  </r>
  <r>
    <n v="5835"/>
    <x v="15"/>
    <x v="1"/>
    <x v="0"/>
    <n v="14849"/>
    <n v="1"/>
    <n v="0"/>
    <d v="2013-07-02T00:00:00"/>
    <n v="39"/>
    <n v="21"/>
    <n v="2"/>
    <n v="28"/>
    <n v="3"/>
    <n v="2"/>
    <n v="9"/>
    <n v="3"/>
    <n v="2"/>
    <n v="0"/>
    <n v="4"/>
    <n v="8"/>
    <n v="0"/>
    <n v="0"/>
    <n v="0"/>
    <n v="0"/>
    <n v="0"/>
    <n v="0"/>
    <n v="0"/>
    <s v="Spain"/>
  </r>
  <r>
    <n v="6919"/>
    <x v="34"/>
    <x v="2"/>
    <x v="2"/>
    <n v="26224"/>
    <n v="1"/>
    <n v="0"/>
    <d v="2013-06-04T00:00:00"/>
    <n v="39"/>
    <n v="4"/>
    <n v="7"/>
    <n v="15"/>
    <n v="13"/>
    <n v="9"/>
    <n v="15"/>
    <n v="3"/>
    <n v="2"/>
    <n v="1"/>
    <n v="3"/>
    <n v="6"/>
    <n v="0"/>
    <n v="0"/>
    <n v="0"/>
    <n v="0"/>
    <n v="0"/>
    <n v="0"/>
    <n v="0"/>
    <s v="Spain"/>
  </r>
  <r>
    <n v="6197"/>
    <x v="29"/>
    <x v="1"/>
    <x v="1"/>
    <n v="27238"/>
    <n v="1"/>
    <n v="1"/>
    <d v="2013-04-20T00:00:00"/>
    <n v="39"/>
    <n v="37"/>
    <n v="0"/>
    <n v="17"/>
    <n v="0"/>
    <n v="0"/>
    <n v="3"/>
    <n v="3"/>
    <n v="3"/>
    <n v="0"/>
    <n v="3"/>
    <n v="9"/>
    <n v="0"/>
    <n v="0"/>
    <n v="0"/>
    <n v="0"/>
    <n v="0"/>
    <n v="0"/>
    <n v="0"/>
    <s v="Spain"/>
  </r>
  <r>
    <n v="6566"/>
    <x v="3"/>
    <x v="1"/>
    <x v="2"/>
    <n v="72550"/>
    <n v="1"/>
    <n v="1"/>
    <d v="2012-11-08T00:00:00"/>
    <n v="39"/>
    <n v="826"/>
    <n v="50"/>
    <n v="317"/>
    <n v="50"/>
    <n v="38"/>
    <n v="38"/>
    <n v="9"/>
    <n v="5"/>
    <n v="2"/>
    <n v="12"/>
    <n v="8"/>
    <n v="0"/>
    <n v="0"/>
    <n v="0"/>
    <n v="0"/>
    <n v="0"/>
    <n v="0"/>
    <n v="0"/>
    <s v="Australia"/>
  </r>
  <r>
    <n v="6613"/>
    <x v="0"/>
    <x v="3"/>
    <x v="2"/>
    <n v="44511"/>
    <n v="1"/>
    <n v="0"/>
    <d v="2012-10-12T00:00:00"/>
    <n v="39"/>
    <n v="513"/>
    <n v="7"/>
    <n v="133"/>
    <n v="46"/>
    <n v="14"/>
    <n v="14"/>
    <n v="6"/>
    <n v="8"/>
    <n v="4"/>
    <n v="8"/>
    <n v="8"/>
    <n v="0"/>
    <n v="0"/>
    <n v="0"/>
    <n v="0"/>
    <n v="0"/>
    <n v="0"/>
    <n v="0"/>
    <s v="Australia"/>
  </r>
  <r>
    <n v="10767"/>
    <x v="12"/>
    <x v="1"/>
    <x v="3"/>
    <n v="77845"/>
    <n v="0"/>
    <n v="0"/>
    <d v="2014-05-16T00:00:00"/>
    <n v="40"/>
    <n v="760"/>
    <n v="40"/>
    <n v="480"/>
    <n v="0"/>
    <n v="40"/>
    <n v="26"/>
    <n v="1"/>
    <n v="3"/>
    <n v="5"/>
    <n v="12"/>
    <n v="1"/>
    <n v="1"/>
    <n v="0"/>
    <n v="0"/>
    <n v="0"/>
    <n v="1"/>
    <n v="0"/>
    <n v="0"/>
    <s v="USA"/>
  </r>
  <r>
    <n v="8402"/>
    <x v="40"/>
    <x v="3"/>
    <x v="2"/>
    <n v="67087"/>
    <n v="0"/>
    <n v="1"/>
    <d v="2013-12-17T00:00:00"/>
    <n v="40"/>
    <n v="329"/>
    <n v="35"/>
    <n v="222"/>
    <n v="130"/>
    <n v="35"/>
    <n v="43"/>
    <n v="2"/>
    <n v="7"/>
    <n v="5"/>
    <n v="8"/>
    <n v="4"/>
    <n v="0"/>
    <n v="0"/>
    <n v="0"/>
    <n v="0"/>
    <n v="0"/>
    <n v="0"/>
    <n v="0"/>
    <s v="Australia"/>
  </r>
  <r>
    <n v="6246"/>
    <x v="40"/>
    <x v="0"/>
    <x v="1"/>
    <n v="73892"/>
    <n v="0"/>
    <n v="0"/>
    <d v="2013-11-13T00:00:00"/>
    <n v="40"/>
    <n v="703"/>
    <n v="102"/>
    <n v="601"/>
    <n v="0"/>
    <n v="58"/>
    <n v="43"/>
    <n v="1"/>
    <n v="3"/>
    <n v="11"/>
    <n v="8"/>
    <n v="1"/>
    <n v="0"/>
    <n v="0"/>
    <n v="0"/>
    <n v="0"/>
    <n v="0"/>
    <n v="1"/>
    <n v="0"/>
    <s v="Canada"/>
  </r>
  <r>
    <n v="4654"/>
    <x v="43"/>
    <x v="0"/>
    <x v="3"/>
    <n v="75114"/>
    <n v="0"/>
    <n v="0"/>
    <d v="2013-11-07T00:00:00"/>
    <n v="40"/>
    <n v="571"/>
    <n v="12"/>
    <n v="523"/>
    <n v="63"/>
    <n v="60"/>
    <n v="24"/>
    <n v="1"/>
    <n v="3"/>
    <n v="10"/>
    <n v="5"/>
    <n v="2"/>
    <n v="0"/>
    <n v="0"/>
    <n v="0"/>
    <n v="0"/>
    <n v="0"/>
    <n v="0"/>
    <n v="0"/>
    <s v="Saudi Arabia"/>
  </r>
  <r>
    <n v="6103"/>
    <x v="38"/>
    <x v="0"/>
    <x v="2"/>
    <n v="42192"/>
    <n v="0"/>
    <n v="0"/>
    <d v="2013-09-06T00:00:00"/>
    <n v="40"/>
    <n v="40"/>
    <n v="15"/>
    <n v="15"/>
    <n v="17"/>
    <n v="6"/>
    <n v="7"/>
    <n v="1"/>
    <n v="2"/>
    <n v="1"/>
    <n v="3"/>
    <n v="4"/>
    <n v="0"/>
    <n v="0"/>
    <n v="0"/>
    <n v="0"/>
    <n v="0"/>
    <n v="0"/>
    <n v="0"/>
    <s v="Australia"/>
  </r>
  <r>
    <n v="5802"/>
    <x v="27"/>
    <x v="4"/>
    <x v="2"/>
    <n v="14188"/>
    <n v="0"/>
    <n v="0"/>
    <d v="2013-02-28T00:00:00"/>
    <n v="40"/>
    <n v="2"/>
    <n v="7"/>
    <n v="11"/>
    <n v="16"/>
    <n v="12"/>
    <n v="27"/>
    <n v="1"/>
    <n v="2"/>
    <n v="0"/>
    <n v="4"/>
    <n v="6"/>
    <n v="0"/>
    <n v="0"/>
    <n v="0"/>
    <n v="0"/>
    <n v="0"/>
    <n v="0"/>
    <n v="0"/>
    <s v="Germany"/>
  </r>
  <r>
    <n v="178"/>
    <x v="16"/>
    <x v="0"/>
    <x v="2"/>
    <n v="62503"/>
    <n v="0"/>
    <n v="1"/>
    <d v="2013-02-18T00:00:00"/>
    <n v="40"/>
    <n v="478"/>
    <n v="0"/>
    <n v="193"/>
    <n v="110"/>
    <n v="75"/>
    <n v="117"/>
    <n v="4"/>
    <n v="8"/>
    <n v="3"/>
    <n v="11"/>
    <n v="5"/>
    <n v="0"/>
    <n v="0"/>
    <n v="0"/>
    <n v="0"/>
    <n v="0"/>
    <n v="0"/>
    <n v="0"/>
    <s v="Spain"/>
  </r>
  <r>
    <n v="2308"/>
    <x v="3"/>
    <x v="0"/>
    <x v="2"/>
    <n v="46734"/>
    <n v="0"/>
    <n v="1"/>
    <d v="2012-11-18T00:00:00"/>
    <n v="40"/>
    <n v="110"/>
    <n v="5"/>
    <n v="137"/>
    <n v="26"/>
    <n v="23"/>
    <n v="29"/>
    <n v="2"/>
    <n v="6"/>
    <n v="1"/>
    <n v="5"/>
    <n v="7"/>
    <n v="0"/>
    <n v="0"/>
    <n v="0"/>
    <n v="0"/>
    <n v="0"/>
    <n v="0"/>
    <n v="0"/>
    <s v="Spain"/>
  </r>
  <r>
    <n v="7431"/>
    <x v="50"/>
    <x v="1"/>
    <x v="1"/>
    <n v="68126"/>
    <n v="0"/>
    <n v="0"/>
    <d v="2012-11-10T00:00:00"/>
    <n v="40"/>
    <n v="1332"/>
    <n v="17"/>
    <n v="311"/>
    <n v="23"/>
    <n v="51"/>
    <n v="86"/>
    <n v="1"/>
    <n v="7"/>
    <n v="4"/>
    <n v="5"/>
    <n v="9"/>
    <n v="0"/>
    <n v="0"/>
    <n v="0"/>
    <n v="1"/>
    <n v="0"/>
    <n v="1"/>
    <n v="0"/>
    <s v="Canada"/>
  </r>
  <r>
    <n v="7503"/>
    <x v="15"/>
    <x v="0"/>
    <x v="1"/>
    <n v="75825"/>
    <n v="0"/>
    <n v="0"/>
    <d v="2012-10-12T00:00:00"/>
    <n v="40"/>
    <n v="1032"/>
    <n v="105"/>
    <n v="779"/>
    <n v="137"/>
    <n v="105"/>
    <n v="51"/>
    <n v="0"/>
    <n v="5"/>
    <n v="8"/>
    <n v="9"/>
    <n v="4"/>
    <n v="0"/>
    <n v="0"/>
    <n v="1"/>
    <n v="0"/>
    <n v="0"/>
    <n v="1"/>
    <n v="0"/>
    <s v="Germany"/>
  </r>
  <r>
    <n v="8783"/>
    <x v="47"/>
    <x v="0"/>
    <x v="2"/>
    <n v="57045"/>
    <n v="0"/>
    <n v="1"/>
    <d v="2012-09-08T00:00:00"/>
    <n v="40"/>
    <n v="296"/>
    <n v="13"/>
    <n v="104"/>
    <n v="11"/>
    <n v="13"/>
    <n v="17"/>
    <n v="3"/>
    <n v="4"/>
    <n v="2"/>
    <n v="9"/>
    <n v="3"/>
    <n v="0"/>
    <n v="0"/>
    <n v="0"/>
    <n v="0"/>
    <n v="0"/>
    <n v="0"/>
    <n v="0"/>
    <s v="Australia"/>
  </r>
  <r>
    <n v="7943"/>
    <x v="17"/>
    <x v="1"/>
    <x v="2"/>
    <n v="36663"/>
    <n v="1"/>
    <n v="0"/>
    <d v="2014-04-25T00:00:00"/>
    <n v="40"/>
    <n v="18"/>
    <n v="0"/>
    <n v="6"/>
    <n v="3"/>
    <n v="3"/>
    <n v="5"/>
    <n v="1"/>
    <n v="1"/>
    <n v="1"/>
    <n v="3"/>
    <n v="2"/>
    <n v="0"/>
    <n v="0"/>
    <n v="0"/>
    <n v="0"/>
    <n v="0"/>
    <n v="0"/>
    <n v="0"/>
    <s v="Saudi Arabia"/>
  </r>
  <r>
    <n v="1055"/>
    <x v="15"/>
    <x v="3"/>
    <x v="2"/>
    <n v="53204"/>
    <n v="1"/>
    <n v="1"/>
    <d v="2014-03-20T00:00:00"/>
    <n v="40"/>
    <n v="29"/>
    <n v="0"/>
    <n v="8"/>
    <n v="2"/>
    <n v="0"/>
    <n v="6"/>
    <n v="1"/>
    <n v="1"/>
    <n v="0"/>
    <n v="3"/>
    <n v="4"/>
    <n v="0"/>
    <n v="0"/>
    <n v="0"/>
    <n v="0"/>
    <n v="0"/>
    <n v="0"/>
    <n v="0"/>
    <s v="Germany"/>
  </r>
  <r>
    <n v="1458"/>
    <x v="31"/>
    <x v="3"/>
    <x v="2"/>
    <n v="21059"/>
    <n v="1"/>
    <n v="0"/>
    <d v="2014-01-07T00:00:00"/>
    <n v="40"/>
    <n v="8"/>
    <n v="3"/>
    <n v="19"/>
    <n v="3"/>
    <n v="3"/>
    <n v="8"/>
    <n v="3"/>
    <n v="3"/>
    <n v="0"/>
    <n v="3"/>
    <n v="6"/>
    <n v="0"/>
    <n v="0"/>
    <n v="0"/>
    <n v="0"/>
    <n v="0"/>
    <n v="0"/>
    <n v="0"/>
    <s v="Spain"/>
  </r>
  <r>
    <n v="8147"/>
    <x v="9"/>
    <x v="0"/>
    <x v="2"/>
    <n v="31454"/>
    <n v="1"/>
    <n v="1"/>
    <d v="2013-07-06T00:00:00"/>
    <n v="40"/>
    <n v="28"/>
    <n v="0"/>
    <n v="11"/>
    <n v="0"/>
    <n v="0"/>
    <n v="9"/>
    <n v="3"/>
    <n v="2"/>
    <n v="0"/>
    <n v="3"/>
    <n v="8"/>
    <n v="0"/>
    <n v="0"/>
    <n v="0"/>
    <n v="0"/>
    <n v="0"/>
    <n v="0"/>
    <n v="0"/>
    <s v="Spain"/>
  </r>
  <r>
    <n v="10207"/>
    <x v="34"/>
    <x v="0"/>
    <x v="3"/>
    <n v="22775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s v="Saudi Arabia"/>
  </r>
  <r>
    <n v="4838"/>
    <x v="34"/>
    <x v="0"/>
    <x v="3"/>
    <n v="22775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s v="India"/>
  </r>
  <r>
    <n v="10219"/>
    <x v="27"/>
    <x v="0"/>
    <x v="3"/>
    <n v="31590"/>
    <n v="1"/>
    <n v="0"/>
    <d v="2013-06-18T00:00:00"/>
    <n v="40"/>
    <n v="6"/>
    <n v="2"/>
    <n v="15"/>
    <n v="6"/>
    <n v="6"/>
    <n v="3"/>
    <n v="1"/>
    <n v="1"/>
    <n v="0"/>
    <n v="3"/>
    <n v="8"/>
    <n v="0"/>
    <n v="0"/>
    <n v="0"/>
    <n v="0"/>
    <n v="0"/>
    <n v="0"/>
    <n v="0"/>
    <s v="Canada"/>
  </r>
  <r>
    <n v="2176"/>
    <x v="27"/>
    <x v="0"/>
    <x v="2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n v="1"/>
    <n v="0"/>
    <n v="0"/>
    <n v="1"/>
    <n v="1"/>
    <n v="1"/>
    <n v="0"/>
    <s v="Saudi Arabia"/>
  </r>
  <r>
    <n v="9121"/>
    <x v="27"/>
    <x v="0"/>
    <x v="2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n v="1"/>
    <n v="0"/>
    <n v="0"/>
    <n v="1"/>
    <n v="1"/>
    <n v="1"/>
    <n v="0"/>
    <s v="Australia"/>
  </r>
  <r>
    <n v="10790"/>
    <x v="42"/>
    <x v="1"/>
    <x v="2"/>
    <n v="18169"/>
    <n v="1"/>
    <n v="0"/>
    <d v="2013-02-19T00:00:00"/>
    <n v="40"/>
    <n v="9"/>
    <n v="0"/>
    <n v="5"/>
    <n v="0"/>
    <n v="0"/>
    <n v="7"/>
    <n v="1"/>
    <n v="1"/>
    <n v="0"/>
    <n v="2"/>
    <n v="8"/>
    <n v="0"/>
    <n v="0"/>
    <n v="0"/>
    <n v="0"/>
    <n v="0"/>
    <n v="0"/>
    <n v="0"/>
    <s v="Spain"/>
  </r>
  <r>
    <n v="9405"/>
    <x v="3"/>
    <x v="1"/>
    <x v="2"/>
    <n v="52869"/>
    <n v="1"/>
    <n v="1"/>
    <d v="2012-10-15T00:00:00"/>
    <n v="40"/>
    <n v="84"/>
    <n v="3"/>
    <n v="61"/>
    <n v="2"/>
    <n v="1"/>
    <n v="21"/>
    <n v="3"/>
    <n v="3"/>
    <n v="1"/>
    <n v="4"/>
    <n v="7"/>
    <n v="0"/>
    <n v="0"/>
    <n v="0"/>
    <n v="0"/>
    <n v="0"/>
    <n v="1"/>
    <n v="0"/>
    <s v="Saudi Arabia"/>
  </r>
  <r>
    <n v="10525"/>
    <x v="18"/>
    <x v="0"/>
    <x v="1"/>
    <n v="26576"/>
    <n v="1"/>
    <n v="0"/>
    <d v="2012-10-13T00:00:00"/>
    <n v="40"/>
    <n v="10"/>
    <n v="0"/>
    <n v="8"/>
    <n v="0"/>
    <n v="0"/>
    <n v="9"/>
    <n v="1"/>
    <n v="1"/>
    <n v="0"/>
    <n v="2"/>
    <n v="9"/>
    <n v="0"/>
    <n v="0"/>
    <n v="1"/>
    <n v="0"/>
    <n v="0"/>
    <n v="1"/>
    <n v="0"/>
    <s v="Spain"/>
  </r>
  <r>
    <n v="1403"/>
    <x v="17"/>
    <x v="2"/>
    <x v="3"/>
    <n v="34984"/>
    <n v="1"/>
    <n v="1"/>
    <d v="2012-09-06T00:00:00"/>
    <n v="40"/>
    <n v="8"/>
    <n v="4"/>
    <n v="15"/>
    <n v="3"/>
    <n v="5"/>
    <n v="3"/>
    <n v="2"/>
    <n v="1"/>
    <n v="0"/>
    <n v="3"/>
    <n v="7"/>
    <n v="0"/>
    <n v="0"/>
    <n v="0"/>
    <n v="0"/>
    <n v="0"/>
    <n v="0"/>
    <n v="0"/>
    <s v="Spain"/>
  </r>
  <r>
    <n v="4643"/>
    <x v="28"/>
    <x v="0"/>
    <x v="2"/>
    <n v="27803"/>
    <n v="1"/>
    <n v="0"/>
    <d v="2012-08-26T00:00:00"/>
    <n v="40"/>
    <n v="8"/>
    <n v="26"/>
    <n v="46"/>
    <n v="38"/>
    <n v="9"/>
    <n v="49"/>
    <n v="2"/>
    <n v="3"/>
    <n v="0"/>
    <n v="4"/>
    <n v="8"/>
    <n v="0"/>
    <n v="0"/>
    <n v="0"/>
    <n v="0"/>
    <n v="0"/>
    <n v="0"/>
    <n v="0"/>
    <s v="Australia"/>
  </r>
  <r>
    <n v="3463"/>
    <x v="17"/>
    <x v="1"/>
    <x v="2"/>
    <n v="69283"/>
    <n v="0"/>
    <n v="1"/>
    <d v="2014-06-14T00:00:00"/>
    <n v="41"/>
    <n v="674"/>
    <n v="62"/>
    <n v="134"/>
    <n v="0"/>
    <n v="26"/>
    <n v="8"/>
    <n v="4"/>
    <n v="7"/>
    <n v="3"/>
    <n v="13"/>
    <n v="5"/>
    <n v="0"/>
    <n v="0"/>
    <n v="0"/>
    <n v="0"/>
    <n v="0"/>
    <n v="0"/>
    <n v="0"/>
    <s v="India"/>
  </r>
  <r>
    <n v="7010"/>
    <x v="11"/>
    <x v="2"/>
    <x v="2"/>
    <n v="70924"/>
    <n v="0"/>
    <n v="0"/>
    <d v="2014-04-07T00:00:00"/>
    <n v="41"/>
    <n v="635"/>
    <n v="114"/>
    <n v="254"/>
    <n v="132"/>
    <n v="152"/>
    <n v="76"/>
    <n v="1"/>
    <n v="6"/>
    <n v="6"/>
    <n v="7"/>
    <n v="3"/>
    <n v="0"/>
    <n v="0"/>
    <n v="0"/>
    <n v="0"/>
    <n v="1"/>
    <n v="0"/>
    <n v="0"/>
    <s v="Spain"/>
  </r>
  <r>
    <n v="4767"/>
    <x v="11"/>
    <x v="2"/>
    <x v="2"/>
    <n v="70924"/>
    <n v="0"/>
    <n v="0"/>
    <d v="2014-04-07T00:00:00"/>
    <n v="41"/>
    <n v="635"/>
    <n v="114"/>
    <n v="254"/>
    <n v="132"/>
    <n v="152"/>
    <n v="76"/>
    <n v="1"/>
    <n v="6"/>
    <n v="6"/>
    <n v="7"/>
    <n v="3"/>
    <n v="0"/>
    <n v="0"/>
    <n v="0"/>
    <n v="0"/>
    <n v="1"/>
    <n v="0"/>
    <n v="0"/>
    <s v="Spain"/>
  </r>
  <r>
    <n v="1927"/>
    <x v="28"/>
    <x v="2"/>
    <x v="3"/>
    <n v="69401"/>
    <n v="0"/>
    <n v="1"/>
    <d v="2014-03-23T00:00:00"/>
    <n v="41"/>
    <n v="399"/>
    <n v="27"/>
    <n v="159"/>
    <n v="58"/>
    <n v="8"/>
    <n v="39"/>
    <n v="4"/>
    <n v="4"/>
    <n v="4"/>
    <n v="5"/>
    <n v="2"/>
    <n v="0"/>
    <n v="0"/>
    <n v="0"/>
    <n v="0"/>
    <n v="0"/>
    <n v="0"/>
    <n v="0"/>
    <s v="Germany"/>
  </r>
  <r>
    <n v="437"/>
    <x v="15"/>
    <x v="3"/>
    <x v="0"/>
    <n v="75012"/>
    <n v="0"/>
    <n v="0"/>
    <d v="2014-01-25T00:00:00"/>
    <n v="41"/>
    <n v="294"/>
    <n v="142"/>
    <n v="218"/>
    <n v="164"/>
    <n v="58"/>
    <n v="151"/>
    <n v="1"/>
    <n v="3"/>
    <n v="8"/>
    <n v="11"/>
    <n v="1"/>
    <n v="0"/>
    <n v="0"/>
    <n v="0"/>
    <n v="0"/>
    <n v="0"/>
    <n v="0"/>
    <n v="0"/>
    <s v="Australia"/>
  </r>
  <r>
    <n v="4331"/>
    <x v="34"/>
    <x v="3"/>
    <x v="3"/>
    <n v="85738"/>
    <n v="0"/>
    <n v="0"/>
    <d v="2014-01-23T00:00:00"/>
    <n v="41"/>
    <n v="913"/>
    <n v="26"/>
    <n v="376"/>
    <n v="17"/>
    <n v="26"/>
    <n v="13"/>
    <n v="1"/>
    <n v="3"/>
    <n v="6"/>
    <n v="11"/>
    <n v="1"/>
    <n v="0"/>
    <n v="0"/>
    <n v="0"/>
    <n v="1"/>
    <n v="1"/>
    <n v="0"/>
    <n v="0"/>
    <s v="Spain"/>
  </r>
  <r>
    <n v="4084"/>
    <x v="17"/>
    <x v="0"/>
    <x v="3"/>
    <n v="60934"/>
    <n v="0"/>
    <n v="1"/>
    <d v="2014-01-17T00:00:00"/>
    <n v="41"/>
    <n v="224"/>
    <n v="155"/>
    <n v="155"/>
    <n v="192"/>
    <n v="93"/>
    <n v="54"/>
    <n v="2"/>
    <n v="6"/>
    <n v="4"/>
    <n v="11"/>
    <n v="4"/>
    <n v="0"/>
    <n v="0"/>
    <n v="0"/>
    <n v="0"/>
    <n v="0"/>
    <n v="0"/>
    <n v="0"/>
    <s v="Canada"/>
  </r>
  <r>
    <n v="9750"/>
    <x v="1"/>
    <x v="1"/>
    <x v="0"/>
    <n v="64325"/>
    <n v="0"/>
    <n v="1"/>
    <d v="2013-02-07T00:00:00"/>
    <n v="41"/>
    <n v="731"/>
    <n v="60"/>
    <n v="353"/>
    <n v="78"/>
    <n v="12"/>
    <n v="73"/>
    <n v="5"/>
    <n v="10"/>
    <n v="3"/>
    <n v="5"/>
    <n v="7"/>
    <n v="0"/>
    <n v="0"/>
    <n v="0"/>
    <n v="0"/>
    <n v="0"/>
    <n v="0"/>
    <n v="0"/>
    <s v="Spain"/>
  </r>
  <r>
    <n v="9360"/>
    <x v="31"/>
    <x v="0"/>
    <x v="2"/>
    <n v="37040"/>
    <n v="0"/>
    <n v="0"/>
    <d v="2012-08-08T00:00:00"/>
    <n v="41"/>
    <n v="86"/>
    <n v="2"/>
    <n v="73"/>
    <n v="69"/>
    <n v="38"/>
    <n v="48"/>
    <n v="1"/>
    <n v="4"/>
    <n v="2"/>
    <n v="5"/>
    <n v="8"/>
    <n v="0"/>
    <n v="0"/>
    <n v="0"/>
    <n v="0"/>
    <n v="0"/>
    <n v="0"/>
    <n v="0"/>
    <s v="USA"/>
  </r>
  <r>
    <n v="4055"/>
    <x v="43"/>
    <x v="4"/>
    <x v="1"/>
    <n v="18746"/>
    <n v="1"/>
    <n v="0"/>
    <d v="2014-05-29T00:00:00"/>
    <n v="41"/>
    <n v="2"/>
    <n v="10"/>
    <n v="11"/>
    <n v="12"/>
    <n v="9"/>
    <n v="20"/>
    <n v="2"/>
    <n v="3"/>
    <n v="0"/>
    <n v="3"/>
    <n v="6"/>
    <n v="0"/>
    <n v="0"/>
    <n v="0"/>
    <n v="0"/>
    <n v="0"/>
    <n v="0"/>
    <n v="0"/>
    <s v="Spain"/>
  </r>
  <r>
    <n v="8135"/>
    <x v="18"/>
    <x v="3"/>
    <x v="2"/>
    <n v="27161"/>
    <n v="1"/>
    <n v="0"/>
    <d v="2013-10-28T00:00:00"/>
    <n v="41"/>
    <n v="7"/>
    <n v="4"/>
    <n v="23"/>
    <n v="7"/>
    <n v="0"/>
    <n v="11"/>
    <n v="1"/>
    <n v="1"/>
    <n v="0"/>
    <n v="3"/>
    <n v="7"/>
    <n v="0"/>
    <n v="0"/>
    <n v="0"/>
    <n v="0"/>
    <n v="0"/>
    <n v="0"/>
    <n v="0"/>
    <s v="Saudi Arabia"/>
  </r>
  <r>
    <n v="6682"/>
    <x v="28"/>
    <x v="4"/>
    <x v="2"/>
    <n v="18978"/>
    <n v="1"/>
    <n v="0"/>
    <d v="2012-12-11T00:00:00"/>
    <n v="41"/>
    <n v="2"/>
    <n v="8"/>
    <n v="1"/>
    <n v="4"/>
    <n v="7"/>
    <n v="15"/>
    <n v="1"/>
    <n v="1"/>
    <n v="0"/>
    <n v="3"/>
    <n v="8"/>
    <n v="0"/>
    <n v="0"/>
    <n v="0"/>
    <n v="0"/>
    <n v="0"/>
    <n v="0"/>
    <n v="0"/>
    <s v="Spain"/>
  </r>
  <r>
    <n v="10581"/>
    <x v="14"/>
    <x v="0"/>
    <x v="2"/>
    <n v="41124"/>
    <n v="1"/>
    <n v="0"/>
    <d v="2012-10-31T00:00:00"/>
    <n v="41"/>
    <n v="281"/>
    <n v="7"/>
    <n v="84"/>
    <n v="15"/>
    <n v="0"/>
    <n v="119"/>
    <n v="7"/>
    <n v="7"/>
    <n v="3"/>
    <n v="4"/>
    <n v="8"/>
    <n v="0"/>
    <n v="0"/>
    <n v="0"/>
    <n v="0"/>
    <n v="0"/>
    <n v="0"/>
    <n v="0"/>
    <s v="Spain"/>
  </r>
  <r>
    <n v="3710"/>
    <x v="22"/>
    <x v="1"/>
    <x v="1"/>
    <n v="39684"/>
    <n v="1"/>
    <n v="0"/>
    <d v="2012-10-12T00:00:00"/>
    <n v="41"/>
    <n v="19"/>
    <n v="0"/>
    <n v="35"/>
    <n v="6"/>
    <n v="4"/>
    <n v="17"/>
    <n v="2"/>
    <n v="2"/>
    <n v="1"/>
    <n v="2"/>
    <n v="7"/>
    <n v="0"/>
    <n v="0"/>
    <n v="0"/>
    <n v="0"/>
    <n v="0"/>
    <n v="1"/>
    <n v="1"/>
    <s v="Spain"/>
  </r>
  <r>
    <n v="5207"/>
    <x v="33"/>
    <x v="1"/>
    <x v="2"/>
    <n v="53378"/>
    <n v="1"/>
    <n v="1"/>
    <d v="2012-09-24T00:00:00"/>
    <n v="41"/>
    <n v="489"/>
    <n v="6"/>
    <n v="152"/>
    <n v="8"/>
    <n v="6"/>
    <n v="132"/>
    <n v="10"/>
    <n v="9"/>
    <n v="4"/>
    <n v="6"/>
    <n v="8"/>
    <n v="0"/>
    <n v="0"/>
    <n v="0"/>
    <n v="0"/>
    <n v="0"/>
    <n v="1"/>
    <n v="0"/>
    <s v="Spain"/>
  </r>
  <r>
    <n v="4679"/>
    <x v="14"/>
    <x v="3"/>
    <x v="2"/>
    <n v="78710"/>
    <n v="0"/>
    <n v="1"/>
    <d v="2014-05-23T00:00:00"/>
    <n v="42"/>
    <n v="721"/>
    <n v="0"/>
    <n v="152"/>
    <n v="119"/>
    <n v="50"/>
    <n v="50"/>
    <n v="3"/>
    <n v="7"/>
    <n v="6"/>
    <n v="12"/>
    <n v="4"/>
    <n v="0"/>
    <n v="0"/>
    <n v="0"/>
    <n v="0"/>
    <n v="0"/>
    <n v="0"/>
    <n v="0"/>
    <s v="Spain"/>
  </r>
  <r>
    <n v="1340"/>
    <x v="18"/>
    <x v="0"/>
    <x v="2"/>
    <n v="92910"/>
    <n v="0"/>
    <n v="0"/>
    <d v="2014-04-24T00:00:00"/>
    <n v="42"/>
    <n v="551"/>
    <n v="137"/>
    <n v="792"/>
    <n v="179"/>
    <n v="103"/>
    <n v="33"/>
    <n v="1"/>
    <n v="6"/>
    <n v="7"/>
    <n v="13"/>
    <n v="1"/>
    <n v="1"/>
    <n v="0"/>
    <n v="0"/>
    <n v="1"/>
    <n v="1"/>
    <n v="0"/>
    <n v="0"/>
    <s v="Spain"/>
  </r>
  <r>
    <n v="5303"/>
    <x v="19"/>
    <x v="1"/>
    <x v="3"/>
    <n v="79632"/>
    <n v="0"/>
    <n v="0"/>
    <d v="2014-04-08T00:00:00"/>
    <n v="42"/>
    <n v="471"/>
    <n v="0"/>
    <n v="510"/>
    <n v="99"/>
    <n v="21"/>
    <n v="12"/>
    <n v="1"/>
    <n v="6"/>
    <n v="4"/>
    <n v="9"/>
    <n v="2"/>
    <n v="0"/>
    <n v="0"/>
    <n v="0"/>
    <n v="0"/>
    <n v="0"/>
    <n v="0"/>
    <n v="0"/>
    <s v="Saudi Arabia"/>
  </r>
  <r>
    <n v="10469"/>
    <x v="7"/>
    <x v="0"/>
    <x v="3"/>
    <n v="88325"/>
    <n v="0"/>
    <n v="0"/>
    <d v="2014-02-05T00:00:00"/>
    <n v="42"/>
    <n v="519"/>
    <n v="71"/>
    <n v="860"/>
    <n v="93"/>
    <n v="27"/>
    <n v="53"/>
    <n v="1"/>
    <n v="6"/>
    <n v="2"/>
    <n v="9"/>
    <n v="2"/>
    <n v="0"/>
    <n v="0"/>
    <n v="0"/>
    <n v="0"/>
    <n v="0"/>
    <n v="0"/>
    <n v="0"/>
    <s v="India"/>
  </r>
  <r>
    <n v="3602"/>
    <x v="2"/>
    <x v="3"/>
    <x v="2"/>
    <n v="51412"/>
    <n v="0"/>
    <n v="1"/>
    <d v="2013-12-31T00:00:00"/>
    <n v="42"/>
    <n v="140"/>
    <n v="3"/>
    <n v="29"/>
    <n v="4"/>
    <n v="5"/>
    <n v="14"/>
    <n v="2"/>
    <n v="3"/>
    <n v="2"/>
    <n v="4"/>
    <n v="4"/>
    <n v="0"/>
    <n v="0"/>
    <n v="0"/>
    <n v="0"/>
    <n v="0"/>
    <n v="0"/>
    <n v="0"/>
    <s v="Spain"/>
  </r>
  <r>
    <n v="4756"/>
    <x v="32"/>
    <x v="2"/>
    <x v="0"/>
    <n v="63998"/>
    <n v="0"/>
    <n v="0"/>
    <d v="2013-12-20T00:00:00"/>
    <n v="42"/>
    <n v="176"/>
    <n v="29"/>
    <n v="818"/>
    <n v="0"/>
    <n v="33"/>
    <n v="112"/>
    <n v="1"/>
    <n v="7"/>
    <n v="6"/>
    <n v="11"/>
    <n v="4"/>
    <n v="0"/>
    <n v="0"/>
    <n v="0"/>
    <n v="0"/>
    <n v="0"/>
    <n v="1"/>
    <n v="0"/>
    <s v="Spain"/>
  </r>
  <r>
    <n v="10856"/>
    <x v="37"/>
    <x v="2"/>
    <x v="1"/>
    <n v="45889"/>
    <n v="0"/>
    <n v="1"/>
    <d v="2013-07-02T00:00:00"/>
    <n v="42"/>
    <n v="31"/>
    <n v="0"/>
    <n v="6"/>
    <n v="0"/>
    <n v="1"/>
    <n v="8"/>
    <n v="1"/>
    <n v="1"/>
    <n v="0"/>
    <n v="3"/>
    <n v="6"/>
    <n v="0"/>
    <n v="0"/>
    <n v="0"/>
    <n v="0"/>
    <n v="0"/>
    <n v="0"/>
    <n v="0"/>
    <s v="Canada"/>
  </r>
  <r>
    <n v="3321"/>
    <x v="4"/>
    <x v="1"/>
    <x v="3"/>
    <n v="56575"/>
    <n v="0"/>
    <n v="2"/>
    <d v="2013-05-05T00:00:00"/>
    <n v="42"/>
    <n v="421"/>
    <n v="5"/>
    <n v="90"/>
    <n v="0"/>
    <n v="16"/>
    <n v="10"/>
    <n v="3"/>
    <n v="7"/>
    <n v="3"/>
    <n v="7"/>
    <n v="5"/>
    <n v="0"/>
    <n v="0"/>
    <n v="0"/>
    <n v="0"/>
    <n v="0"/>
    <n v="0"/>
    <n v="0"/>
    <s v="Canada"/>
  </r>
  <r>
    <n v="6320"/>
    <x v="15"/>
    <x v="3"/>
    <x v="1"/>
    <n v="70893"/>
    <n v="0"/>
    <n v="0"/>
    <d v="2013-02-06T00:00:00"/>
    <n v="42"/>
    <n v="768"/>
    <n v="44"/>
    <n v="561"/>
    <n v="77"/>
    <n v="44"/>
    <n v="14"/>
    <n v="1"/>
    <n v="6"/>
    <n v="6"/>
    <n v="10"/>
    <n v="3"/>
    <n v="0"/>
    <n v="0"/>
    <n v="0"/>
    <n v="0"/>
    <n v="0"/>
    <n v="0"/>
    <n v="0"/>
    <s v="Spain"/>
  </r>
  <r>
    <n v="1867"/>
    <x v="35"/>
    <x v="0"/>
    <x v="1"/>
    <n v="64849"/>
    <n v="0"/>
    <n v="0"/>
    <d v="2012-11-13T00:00:00"/>
    <n v="42"/>
    <n v="652"/>
    <n v="48"/>
    <n v="350"/>
    <n v="94"/>
    <n v="84"/>
    <n v="108"/>
    <n v="1"/>
    <n v="9"/>
    <n v="3"/>
    <n v="6"/>
    <n v="5"/>
    <n v="0"/>
    <n v="0"/>
    <n v="0"/>
    <n v="0"/>
    <n v="0"/>
    <n v="1"/>
    <n v="0"/>
    <s v="Spain"/>
  </r>
  <r>
    <n v="3661"/>
    <x v="53"/>
    <x v="2"/>
    <x v="1"/>
    <n v="80617"/>
    <n v="0"/>
    <n v="0"/>
    <d v="2012-10-12T00:00:00"/>
    <n v="42"/>
    <n v="594"/>
    <n v="51"/>
    <n v="631"/>
    <n v="72"/>
    <n v="55"/>
    <n v="32"/>
    <n v="1"/>
    <n v="4"/>
    <n v="6"/>
    <n v="8"/>
    <n v="2"/>
    <n v="0"/>
    <n v="0"/>
    <n v="0"/>
    <n v="0"/>
    <n v="0"/>
    <n v="0"/>
    <n v="0"/>
    <s v="India"/>
  </r>
  <r>
    <n v="10839"/>
    <x v="15"/>
    <x v="0"/>
    <x v="3"/>
    <n v="36283"/>
    <n v="1"/>
    <n v="1"/>
    <d v="2014-04-14T00:00:00"/>
    <n v="42"/>
    <n v="6"/>
    <n v="5"/>
    <n v="5"/>
    <n v="8"/>
    <n v="0"/>
    <n v="5"/>
    <n v="2"/>
    <n v="1"/>
    <n v="0"/>
    <n v="3"/>
    <n v="4"/>
    <n v="0"/>
    <n v="0"/>
    <n v="0"/>
    <n v="0"/>
    <n v="0"/>
    <n v="0"/>
    <n v="0"/>
    <s v="Canada"/>
  </r>
  <r>
    <n v="9829"/>
    <x v="34"/>
    <x v="0"/>
    <x v="3"/>
    <n v="28587"/>
    <n v="1"/>
    <n v="0"/>
    <d v="2014-02-12T00:00:00"/>
    <n v="42"/>
    <n v="22"/>
    <n v="4"/>
    <n v="17"/>
    <n v="12"/>
    <n v="10"/>
    <n v="13"/>
    <n v="3"/>
    <n v="2"/>
    <n v="0"/>
    <n v="4"/>
    <n v="6"/>
    <n v="0"/>
    <n v="0"/>
    <n v="0"/>
    <n v="0"/>
    <n v="0"/>
    <n v="0"/>
    <n v="0"/>
    <s v="Spain"/>
  </r>
  <r>
    <n v="8181"/>
    <x v="34"/>
    <x v="2"/>
    <x v="1"/>
    <n v="38593"/>
    <n v="1"/>
    <n v="0"/>
    <d v="2013-09-13T00:00:00"/>
    <n v="42"/>
    <n v="51"/>
    <n v="12"/>
    <n v="49"/>
    <n v="17"/>
    <n v="24"/>
    <n v="24"/>
    <n v="3"/>
    <n v="4"/>
    <n v="1"/>
    <n v="3"/>
    <n v="8"/>
    <n v="0"/>
    <n v="0"/>
    <n v="0"/>
    <n v="0"/>
    <n v="0"/>
    <n v="0"/>
    <n v="0"/>
    <s v="Spain"/>
  </r>
  <r>
    <n v="6958"/>
    <x v="14"/>
    <x v="3"/>
    <x v="2"/>
    <n v="27889"/>
    <n v="1"/>
    <n v="0"/>
    <d v="2013-07-05T00:00:00"/>
    <n v="42"/>
    <n v="14"/>
    <n v="0"/>
    <n v="4"/>
    <n v="0"/>
    <n v="0"/>
    <n v="8"/>
    <n v="1"/>
    <n v="1"/>
    <n v="1"/>
    <n v="2"/>
    <n v="6"/>
    <n v="0"/>
    <n v="0"/>
    <n v="0"/>
    <n v="0"/>
    <n v="0"/>
    <n v="0"/>
    <n v="0"/>
    <s v="Australia"/>
  </r>
  <r>
    <n v="5394"/>
    <x v="13"/>
    <x v="4"/>
    <x v="1"/>
    <n v="16014"/>
    <n v="1"/>
    <n v="1"/>
    <d v="2013-03-17T00:00:00"/>
    <n v="42"/>
    <n v="3"/>
    <n v="9"/>
    <n v="4"/>
    <n v="7"/>
    <n v="8"/>
    <n v="7"/>
    <n v="4"/>
    <n v="1"/>
    <n v="1"/>
    <n v="4"/>
    <n v="3"/>
    <n v="0"/>
    <n v="0"/>
    <n v="0"/>
    <n v="0"/>
    <n v="0"/>
    <n v="0"/>
    <n v="0"/>
    <s v="Spain"/>
  </r>
  <r>
    <n v="433"/>
    <x v="2"/>
    <x v="3"/>
    <x v="6"/>
    <n v="61331"/>
    <n v="1"/>
    <n v="1"/>
    <d v="2013-03-10T00:00:00"/>
    <n v="42"/>
    <n v="534"/>
    <n v="5"/>
    <n v="47"/>
    <n v="0"/>
    <n v="5"/>
    <n v="41"/>
    <n v="5"/>
    <n v="11"/>
    <n v="1"/>
    <n v="6"/>
    <n v="8"/>
    <n v="0"/>
    <n v="0"/>
    <n v="0"/>
    <n v="0"/>
    <n v="0"/>
    <n v="0"/>
    <n v="0"/>
    <s v="Canada"/>
  </r>
  <r>
    <n v="5376"/>
    <x v="13"/>
    <x v="0"/>
    <x v="2"/>
    <n v="2447"/>
    <n v="1"/>
    <n v="0"/>
    <d v="2013-01-06T00:00:00"/>
    <n v="42"/>
    <n v="1"/>
    <n v="1"/>
    <n v="1725"/>
    <n v="1"/>
    <n v="1"/>
    <n v="1"/>
    <n v="15"/>
    <n v="0"/>
    <n v="28"/>
    <n v="0"/>
    <n v="1"/>
    <n v="0"/>
    <n v="0"/>
    <n v="0"/>
    <n v="0"/>
    <n v="0"/>
    <n v="0"/>
    <n v="0"/>
    <s v="USA"/>
  </r>
  <r>
    <n v="4324"/>
    <x v="12"/>
    <x v="0"/>
    <x v="2"/>
    <n v="42387"/>
    <n v="1"/>
    <n v="0"/>
    <d v="2012-10-29T00:00:00"/>
    <n v="42"/>
    <n v="235"/>
    <n v="0"/>
    <n v="235"/>
    <n v="19"/>
    <n v="4"/>
    <n v="191"/>
    <n v="5"/>
    <n v="8"/>
    <n v="1"/>
    <n v="7"/>
    <n v="8"/>
    <n v="0"/>
    <n v="0"/>
    <n v="0"/>
    <n v="0"/>
    <n v="0"/>
    <n v="0"/>
    <n v="0"/>
    <s v="Spain"/>
  </r>
  <r>
    <n v="521"/>
    <x v="42"/>
    <x v="0"/>
    <x v="3"/>
    <n v="54006"/>
    <n v="1"/>
    <n v="0"/>
    <d v="2012-09-18T00:00:00"/>
    <n v="42"/>
    <n v="174"/>
    <n v="77"/>
    <n v="203"/>
    <n v="6"/>
    <n v="24"/>
    <n v="97"/>
    <n v="2"/>
    <n v="8"/>
    <n v="1"/>
    <n v="7"/>
    <n v="7"/>
    <n v="0"/>
    <n v="0"/>
    <n v="0"/>
    <n v="0"/>
    <n v="0"/>
    <n v="0"/>
    <n v="0"/>
    <s v="Spain"/>
  </r>
  <r>
    <n v="4394"/>
    <x v="11"/>
    <x v="1"/>
    <x v="2"/>
    <n v="81051"/>
    <n v="0"/>
    <n v="0"/>
    <d v="2014-05-23T00:00:00"/>
    <n v="43"/>
    <n v="1142"/>
    <n v="29"/>
    <n v="249"/>
    <n v="38"/>
    <n v="29"/>
    <n v="14"/>
    <n v="1"/>
    <n v="5"/>
    <n v="5"/>
    <n v="12"/>
    <n v="2"/>
    <n v="0"/>
    <n v="0"/>
    <n v="0"/>
    <n v="1"/>
    <n v="1"/>
    <n v="0"/>
    <n v="0"/>
    <s v="Spain"/>
  </r>
  <r>
    <n v="1016"/>
    <x v="6"/>
    <x v="1"/>
    <x v="1"/>
    <n v="34554"/>
    <n v="0"/>
    <n v="1"/>
    <d v="2014-03-30T00:00:00"/>
    <n v="43"/>
    <n v="41"/>
    <n v="1"/>
    <n v="6"/>
    <n v="2"/>
    <n v="0"/>
    <n v="5"/>
    <n v="2"/>
    <n v="2"/>
    <n v="0"/>
    <n v="3"/>
    <n v="6"/>
    <n v="0"/>
    <n v="0"/>
    <n v="0"/>
    <n v="0"/>
    <n v="0"/>
    <n v="0"/>
    <n v="0"/>
    <s v="Canada"/>
  </r>
  <r>
    <n v="5848"/>
    <x v="0"/>
    <x v="0"/>
    <x v="3"/>
    <n v="81205"/>
    <n v="0"/>
    <n v="0"/>
    <d v="2014-01-13T00:00:00"/>
    <n v="43"/>
    <n v="724"/>
    <n v="74"/>
    <n v="929"/>
    <n v="97"/>
    <n v="55"/>
    <n v="130"/>
    <n v="1"/>
    <n v="5"/>
    <n v="6"/>
    <n v="7"/>
    <n v="2"/>
    <n v="0"/>
    <n v="1"/>
    <n v="1"/>
    <n v="0"/>
    <n v="1"/>
    <n v="1"/>
    <n v="0"/>
    <s v="India"/>
  </r>
  <r>
    <n v="6872"/>
    <x v="19"/>
    <x v="1"/>
    <x v="2"/>
    <n v="65352"/>
    <n v="0"/>
    <n v="1"/>
    <d v="2013-08-21T00:00:00"/>
    <n v="43"/>
    <n v="284"/>
    <n v="3"/>
    <n v="84"/>
    <n v="4"/>
    <n v="7"/>
    <n v="23"/>
    <n v="2"/>
    <n v="4"/>
    <n v="2"/>
    <n v="8"/>
    <n v="4"/>
    <n v="0"/>
    <n v="0"/>
    <n v="0"/>
    <n v="0"/>
    <n v="0"/>
    <n v="0"/>
    <n v="0"/>
    <s v="Saudi Arabia"/>
  </r>
  <r>
    <n v="10381"/>
    <x v="13"/>
    <x v="0"/>
    <x v="1"/>
    <n v="47691"/>
    <n v="0"/>
    <n v="1"/>
    <d v="2013-07-05T00:00:00"/>
    <n v="43"/>
    <n v="14"/>
    <n v="0"/>
    <n v="3"/>
    <n v="0"/>
    <n v="0"/>
    <n v="4"/>
    <n v="1"/>
    <n v="1"/>
    <n v="0"/>
    <n v="2"/>
    <n v="6"/>
    <n v="0"/>
    <n v="0"/>
    <n v="0"/>
    <n v="0"/>
    <n v="0"/>
    <n v="0"/>
    <n v="0"/>
    <s v="Spain"/>
  </r>
  <r>
    <n v="9145"/>
    <x v="27"/>
    <x v="0"/>
    <x v="1"/>
    <n v="72504"/>
    <n v="0"/>
    <n v="1"/>
    <d v="2013-04-06T00:00:00"/>
    <n v="43"/>
    <n v="604"/>
    <n v="26"/>
    <n v="470"/>
    <n v="123"/>
    <n v="161"/>
    <n v="94"/>
    <n v="2"/>
    <n v="5"/>
    <n v="9"/>
    <n v="6"/>
    <n v="2"/>
    <n v="0"/>
    <n v="0"/>
    <n v="0"/>
    <n v="0"/>
    <n v="0"/>
    <n v="0"/>
    <n v="0"/>
    <s v="Canada"/>
  </r>
  <r>
    <n v="10403"/>
    <x v="34"/>
    <x v="0"/>
    <x v="3"/>
    <n v="16531"/>
    <n v="1"/>
    <n v="0"/>
    <d v="2014-06-18T00:00:00"/>
    <n v="43"/>
    <n v="2"/>
    <n v="13"/>
    <n v="6"/>
    <n v="7"/>
    <n v="5"/>
    <n v="11"/>
    <n v="3"/>
    <n v="3"/>
    <n v="0"/>
    <n v="3"/>
    <n v="7"/>
    <n v="0"/>
    <n v="0"/>
    <n v="0"/>
    <n v="0"/>
    <n v="0"/>
    <n v="0"/>
    <n v="0"/>
    <s v="Canada"/>
  </r>
  <r>
    <n v="7186"/>
    <x v="10"/>
    <x v="1"/>
    <x v="3"/>
    <n v="30843"/>
    <n v="1"/>
    <n v="1"/>
    <d v="2014-05-26T00:00:00"/>
    <n v="43"/>
    <n v="24"/>
    <n v="0"/>
    <n v="2"/>
    <n v="0"/>
    <n v="0"/>
    <n v="9"/>
    <n v="2"/>
    <n v="1"/>
    <n v="1"/>
    <n v="2"/>
    <n v="5"/>
    <n v="0"/>
    <n v="0"/>
    <n v="1"/>
    <n v="0"/>
    <n v="0"/>
    <n v="0"/>
    <n v="0"/>
    <s v="India"/>
  </r>
  <r>
    <n v="4329"/>
    <x v="22"/>
    <x v="1"/>
    <x v="2"/>
    <n v="18988"/>
    <n v="1"/>
    <n v="0"/>
    <d v="2014-05-23T00:00:00"/>
    <n v="43"/>
    <n v="6"/>
    <n v="0"/>
    <n v="6"/>
    <n v="2"/>
    <n v="1"/>
    <n v="1"/>
    <n v="2"/>
    <n v="1"/>
    <n v="0"/>
    <n v="3"/>
    <n v="7"/>
    <n v="0"/>
    <n v="0"/>
    <n v="0"/>
    <n v="0"/>
    <n v="0"/>
    <n v="0"/>
    <n v="0"/>
    <s v="Australia"/>
  </r>
  <r>
    <n v="1717"/>
    <x v="46"/>
    <x v="0"/>
    <x v="1"/>
    <n v="39747"/>
    <n v="1"/>
    <n v="0"/>
    <d v="2014-04-13T00:00:00"/>
    <n v="43"/>
    <n v="80"/>
    <n v="15"/>
    <n v="93"/>
    <n v="20"/>
    <n v="13"/>
    <n v="52"/>
    <n v="3"/>
    <n v="5"/>
    <n v="1"/>
    <n v="4"/>
    <n v="8"/>
    <n v="0"/>
    <n v="0"/>
    <n v="0"/>
    <n v="0"/>
    <n v="0"/>
    <n v="0"/>
    <n v="0"/>
    <s v="Saudi Arabia"/>
  </r>
  <r>
    <n v="3783"/>
    <x v="6"/>
    <x v="1"/>
    <x v="2"/>
    <n v="52854"/>
    <n v="1"/>
    <n v="1"/>
    <d v="2014-03-24T00:00:00"/>
    <n v="43"/>
    <n v="105"/>
    <n v="0"/>
    <n v="10"/>
    <n v="0"/>
    <n v="1"/>
    <n v="0"/>
    <n v="2"/>
    <n v="2"/>
    <n v="1"/>
    <n v="4"/>
    <n v="5"/>
    <n v="0"/>
    <n v="0"/>
    <n v="0"/>
    <n v="0"/>
    <n v="0"/>
    <n v="0"/>
    <n v="0"/>
    <s v="Saudi Arabia"/>
  </r>
  <r>
    <n v="10727"/>
    <x v="0"/>
    <x v="1"/>
    <x v="2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s v="Spain"/>
  </r>
  <r>
    <n v="5299"/>
    <x v="0"/>
    <x v="1"/>
    <x v="2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s v="Spain"/>
  </r>
  <r>
    <n v="1143"/>
    <x v="27"/>
    <x v="0"/>
    <x v="2"/>
    <n v="22063"/>
    <n v="1"/>
    <n v="0"/>
    <d v="2013-08-08T00:00:00"/>
    <n v="43"/>
    <n v="7"/>
    <n v="10"/>
    <n v="13"/>
    <n v="3"/>
    <n v="11"/>
    <n v="11"/>
    <n v="2"/>
    <n v="2"/>
    <n v="0"/>
    <n v="3"/>
    <n v="7"/>
    <n v="0"/>
    <n v="0"/>
    <n v="0"/>
    <n v="0"/>
    <n v="0"/>
    <n v="0"/>
    <n v="0"/>
    <s v="Canada"/>
  </r>
  <r>
    <n v="11007"/>
    <x v="23"/>
    <x v="1"/>
    <x v="2"/>
    <n v="29187"/>
    <n v="1"/>
    <n v="0"/>
    <d v="2013-05-09T00:00:00"/>
    <n v="43"/>
    <n v="26"/>
    <n v="0"/>
    <n v="6"/>
    <n v="0"/>
    <n v="0"/>
    <n v="2"/>
    <n v="1"/>
    <n v="1"/>
    <n v="0"/>
    <n v="3"/>
    <n v="8"/>
    <n v="0"/>
    <n v="0"/>
    <n v="0"/>
    <n v="0"/>
    <n v="0"/>
    <n v="0"/>
    <n v="0"/>
    <s v="Spain"/>
  </r>
  <r>
    <n v="5267"/>
    <x v="0"/>
    <x v="0"/>
    <x v="0"/>
    <n v="33986"/>
    <n v="1"/>
    <n v="0"/>
    <d v="2013-03-14T00:00:00"/>
    <n v="43"/>
    <n v="16"/>
    <n v="2"/>
    <n v="18"/>
    <n v="2"/>
    <n v="1"/>
    <n v="5"/>
    <n v="1"/>
    <n v="1"/>
    <n v="0"/>
    <n v="3"/>
    <n v="7"/>
    <n v="0"/>
    <n v="0"/>
    <n v="0"/>
    <n v="0"/>
    <n v="0"/>
    <n v="0"/>
    <n v="0"/>
    <s v="Spain"/>
  </r>
  <r>
    <n v="9738"/>
    <x v="18"/>
    <x v="3"/>
    <x v="3"/>
    <n v="42386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s v="Saudi Arabia"/>
  </r>
  <r>
    <n v="10212"/>
    <x v="18"/>
    <x v="3"/>
    <x v="3"/>
    <n v="42386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s v="India"/>
  </r>
  <r>
    <n v="10010"/>
    <x v="40"/>
    <x v="1"/>
    <x v="0"/>
    <n v="36957"/>
    <n v="1"/>
    <n v="1"/>
    <d v="2012-09-06T00:00:00"/>
    <n v="43"/>
    <n v="100"/>
    <n v="2"/>
    <n v="16"/>
    <n v="2"/>
    <n v="1"/>
    <n v="31"/>
    <n v="4"/>
    <n v="3"/>
    <n v="2"/>
    <n v="2"/>
    <n v="9"/>
    <n v="0"/>
    <n v="0"/>
    <n v="0"/>
    <n v="0"/>
    <n v="0"/>
    <n v="1"/>
    <n v="0"/>
    <s v="Australia"/>
  </r>
  <r>
    <n v="10069"/>
    <x v="46"/>
    <x v="4"/>
    <x v="3"/>
    <n v="13724"/>
    <n v="1"/>
    <n v="0"/>
    <d v="2012-08-31T00:00:00"/>
    <n v="43"/>
    <n v="2"/>
    <n v="7"/>
    <n v="5"/>
    <n v="2"/>
    <n v="15"/>
    <n v="27"/>
    <n v="1"/>
    <n v="2"/>
    <n v="0"/>
    <n v="2"/>
    <n v="9"/>
    <n v="0"/>
    <n v="0"/>
    <n v="1"/>
    <n v="0"/>
    <n v="0"/>
    <n v="0"/>
    <n v="0"/>
    <s v="Saudi Arabia"/>
  </r>
  <r>
    <n v="2694"/>
    <x v="4"/>
    <x v="0"/>
    <x v="2"/>
    <n v="42664"/>
    <n v="0"/>
    <n v="1"/>
    <d v="2014-03-18T00:00:00"/>
    <n v="44"/>
    <n v="21"/>
    <n v="0"/>
    <n v="3"/>
    <n v="0"/>
    <n v="0"/>
    <n v="0"/>
    <n v="1"/>
    <n v="1"/>
    <n v="0"/>
    <n v="3"/>
    <n v="6"/>
    <n v="0"/>
    <n v="0"/>
    <n v="0"/>
    <n v="0"/>
    <n v="0"/>
    <n v="0"/>
    <n v="0"/>
    <s v="Spain"/>
  </r>
  <r>
    <n v="4646"/>
    <x v="45"/>
    <x v="2"/>
    <x v="2"/>
    <n v="78497"/>
    <n v="0"/>
    <n v="0"/>
    <d v="2013-12-01T00:00:00"/>
    <n v="44"/>
    <n v="207"/>
    <n v="26"/>
    <n v="447"/>
    <n v="75"/>
    <n v="0"/>
    <n v="223"/>
    <n v="1"/>
    <n v="5"/>
    <n v="7"/>
    <n v="12"/>
    <n v="2"/>
    <n v="1"/>
    <n v="0"/>
    <n v="0"/>
    <n v="0"/>
    <n v="0"/>
    <n v="0"/>
    <n v="0"/>
    <s v="Canada"/>
  </r>
  <r>
    <n v="6935"/>
    <x v="45"/>
    <x v="2"/>
    <x v="2"/>
    <n v="78497"/>
    <n v="0"/>
    <n v="0"/>
    <d v="2013-12-01T00:00:00"/>
    <n v="44"/>
    <n v="207"/>
    <n v="26"/>
    <n v="447"/>
    <n v="75"/>
    <n v="0"/>
    <n v="223"/>
    <n v="1"/>
    <n v="5"/>
    <n v="7"/>
    <n v="12"/>
    <n v="2"/>
    <n v="1"/>
    <n v="0"/>
    <n v="0"/>
    <n v="0"/>
    <n v="0"/>
    <n v="0"/>
    <n v="0"/>
    <s v="India"/>
  </r>
  <r>
    <n v="5596"/>
    <x v="16"/>
    <x v="2"/>
    <x v="3"/>
    <n v="58821"/>
    <n v="0"/>
    <n v="1"/>
    <d v="2013-10-12T00:00:00"/>
    <n v="44"/>
    <n v="513"/>
    <n v="14"/>
    <n v="154"/>
    <n v="19"/>
    <n v="0"/>
    <n v="28"/>
    <n v="1"/>
    <n v="9"/>
    <n v="2"/>
    <n v="9"/>
    <n v="6"/>
    <n v="0"/>
    <n v="0"/>
    <n v="0"/>
    <n v="0"/>
    <n v="0"/>
    <n v="0"/>
    <n v="0"/>
    <s v="Saudi Arabia"/>
  </r>
  <r>
    <n v="1044"/>
    <x v="40"/>
    <x v="0"/>
    <x v="3"/>
    <n v="58398"/>
    <n v="0"/>
    <n v="0"/>
    <d v="2013-05-14T00:00:00"/>
    <n v="44"/>
    <n v="299"/>
    <n v="5"/>
    <n v="201"/>
    <n v="21"/>
    <n v="21"/>
    <n v="49"/>
    <n v="3"/>
    <n v="5"/>
    <n v="4"/>
    <n v="8"/>
    <n v="4"/>
    <n v="0"/>
    <n v="0"/>
    <n v="0"/>
    <n v="0"/>
    <n v="0"/>
    <n v="0"/>
    <n v="0"/>
    <s v="Australia"/>
  </r>
  <r>
    <n v="9274"/>
    <x v="1"/>
    <x v="3"/>
    <x v="2"/>
    <n v="80950"/>
    <n v="0"/>
    <n v="0"/>
    <d v="2013-03-28T00:00:00"/>
    <n v="44"/>
    <n v="525"/>
    <n v="147"/>
    <n v="112"/>
    <n v="219"/>
    <n v="147"/>
    <n v="63"/>
    <n v="1"/>
    <n v="6"/>
    <n v="7"/>
    <n v="9"/>
    <n v="2"/>
    <n v="1"/>
    <n v="0"/>
    <n v="0"/>
    <n v="0"/>
    <n v="0"/>
    <n v="0"/>
    <n v="0"/>
    <s v="Saudi Arabia"/>
  </r>
  <r>
    <n v="4947"/>
    <x v="10"/>
    <x v="2"/>
    <x v="1"/>
    <n v="89572"/>
    <n v="0"/>
    <n v="0"/>
    <d v="2012-09-15T00:00:00"/>
    <n v="44"/>
    <n v="606"/>
    <n v="24"/>
    <n v="974"/>
    <n v="197"/>
    <n v="194"/>
    <n v="64"/>
    <n v="1"/>
    <n v="7"/>
    <n v="7"/>
    <n v="9"/>
    <n v="4"/>
    <n v="1"/>
    <n v="0"/>
    <n v="0"/>
    <n v="1"/>
    <n v="0"/>
    <n v="1"/>
    <n v="0"/>
    <s v="Spain"/>
  </r>
  <r>
    <n v="10176"/>
    <x v="23"/>
    <x v="0"/>
    <x v="1"/>
    <n v="57107"/>
    <n v="0"/>
    <n v="1"/>
    <d v="2012-08-24T00:00:00"/>
    <n v="44"/>
    <n v="159"/>
    <n v="0"/>
    <n v="120"/>
    <n v="0"/>
    <n v="0"/>
    <n v="137"/>
    <n v="7"/>
    <n v="4"/>
    <n v="4"/>
    <n v="8"/>
    <n v="8"/>
    <n v="0"/>
    <n v="1"/>
    <n v="0"/>
    <n v="1"/>
    <n v="0"/>
    <n v="1"/>
    <n v="0"/>
    <s v="Spain"/>
  </r>
  <r>
    <n v="10613"/>
    <x v="2"/>
    <x v="1"/>
    <x v="3"/>
    <n v="37334"/>
    <n v="1"/>
    <n v="1"/>
    <d v="2014-02-26T00:00:00"/>
    <n v="44"/>
    <n v="26"/>
    <n v="1"/>
    <n v="16"/>
    <n v="2"/>
    <n v="2"/>
    <n v="15"/>
    <n v="4"/>
    <n v="3"/>
    <n v="0"/>
    <n v="4"/>
    <n v="4"/>
    <n v="0"/>
    <n v="0"/>
    <n v="0"/>
    <n v="0"/>
    <n v="0"/>
    <n v="0"/>
    <n v="0"/>
    <s v="Spain"/>
  </r>
  <r>
    <n v="9076"/>
    <x v="37"/>
    <x v="1"/>
    <x v="2"/>
    <n v="30732"/>
    <n v="1"/>
    <n v="0"/>
    <d v="2013-01-05T00:00:00"/>
    <n v="44"/>
    <n v="155"/>
    <n v="1"/>
    <n v="25"/>
    <n v="0"/>
    <n v="1"/>
    <n v="3"/>
    <n v="4"/>
    <n v="4"/>
    <n v="1"/>
    <n v="4"/>
    <n v="8"/>
    <n v="0"/>
    <n v="0"/>
    <n v="0"/>
    <n v="0"/>
    <n v="0"/>
    <n v="0"/>
    <n v="0"/>
    <s v="Saudi Arabia"/>
  </r>
  <r>
    <n v="3507"/>
    <x v="0"/>
    <x v="0"/>
    <x v="1"/>
    <n v="76467"/>
    <n v="1"/>
    <n v="0"/>
    <d v="2012-08-17T00:00:00"/>
    <n v="44"/>
    <n v="676"/>
    <n v="161"/>
    <n v="426"/>
    <n v="210"/>
    <n v="44"/>
    <n v="58"/>
    <n v="2"/>
    <n v="2"/>
    <n v="5"/>
    <n v="5"/>
    <n v="6"/>
    <n v="0"/>
    <n v="0"/>
    <n v="0"/>
    <n v="0"/>
    <n v="0"/>
    <n v="1"/>
    <n v="0"/>
    <s v="USA"/>
  </r>
  <r>
    <n v="10341"/>
    <x v="38"/>
    <x v="0"/>
    <x v="3"/>
    <n v="51315"/>
    <n v="0"/>
    <n v="0"/>
    <d v="2014-02-23T00:00:00"/>
    <n v="45"/>
    <n v="68"/>
    <n v="28"/>
    <n v="39"/>
    <n v="16"/>
    <n v="30"/>
    <n v="41"/>
    <n v="1"/>
    <n v="2"/>
    <n v="2"/>
    <n v="5"/>
    <n v="2"/>
    <n v="0"/>
    <n v="0"/>
    <n v="0"/>
    <n v="0"/>
    <n v="0"/>
    <n v="0"/>
    <n v="0"/>
    <s v="Australia"/>
  </r>
  <r>
    <n v="7397"/>
    <x v="45"/>
    <x v="0"/>
    <x v="1"/>
    <n v="49090"/>
    <n v="0"/>
    <n v="1"/>
    <d v="2013-07-19T00:00:00"/>
    <n v="45"/>
    <n v="494"/>
    <n v="5"/>
    <n v="82"/>
    <n v="7"/>
    <n v="0"/>
    <n v="100"/>
    <n v="3"/>
    <n v="7"/>
    <n v="2"/>
    <n v="9"/>
    <n v="7"/>
    <n v="0"/>
    <n v="0"/>
    <n v="0"/>
    <n v="0"/>
    <n v="0"/>
    <n v="0"/>
    <n v="0"/>
    <s v="Spain"/>
  </r>
  <r>
    <n v="2181"/>
    <x v="0"/>
    <x v="0"/>
    <x v="2"/>
    <n v="70617"/>
    <n v="0"/>
    <n v="0"/>
    <d v="2013-06-23T00:00:00"/>
    <n v="45"/>
    <n v="353"/>
    <n v="61"/>
    <n v="753"/>
    <n v="40"/>
    <n v="46"/>
    <n v="27"/>
    <n v="1"/>
    <n v="3"/>
    <n v="3"/>
    <n v="7"/>
    <n v="2"/>
    <n v="0"/>
    <n v="0"/>
    <n v="0"/>
    <n v="0"/>
    <n v="0"/>
    <n v="0"/>
    <n v="0"/>
    <s v="Spain"/>
  </r>
  <r>
    <n v="1204"/>
    <x v="0"/>
    <x v="1"/>
    <x v="2"/>
    <n v="67536"/>
    <n v="0"/>
    <n v="1"/>
    <d v="2013-05-22T00:00:00"/>
    <n v="45"/>
    <n v="1253"/>
    <n v="0"/>
    <n v="447"/>
    <n v="23"/>
    <n v="71"/>
    <n v="35"/>
    <n v="3"/>
    <n v="11"/>
    <n v="5"/>
    <n v="11"/>
    <n v="8"/>
    <n v="1"/>
    <n v="0"/>
    <n v="0"/>
    <n v="0"/>
    <n v="0"/>
    <n v="0"/>
    <n v="0"/>
    <s v="Saudi Arabia"/>
  </r>
  <r>
    <n v="4690"/>
    <x v="40"/>
    <x v="0"/>
    <x v="2"/>
    <n v="50725"/>
    <n v="0"/>
    <n v="1"/>
    <d v="2013-02-13T00:00:00"/>
    <n v="45"/>
    <n v="443"/>
    <n v="10"/>
    <n v="75"/>
    <n v="0"/>
    <n v="10"/>
    <n v="48"/>
    <n v="4"/>
    <n v="8"/>
    <n v="1"/>
    <n v="8"/>
    <n v="8"/>
    <n v="0"/>
    <n v="0"/>
    <n v="0"/>
    <n v="0"/>
    <n v="0"/>
    <n v="0"/>
    <n v="0"/>
    <s v="Canada"/>
  </r>
  <r>
    <n v="6543"/>
    <x v="36"/>
    <x v="3"/>
    <x v="3"/>
    <n v="62847"/>
    <n v="0"/>
    <n v="0"/>
    <d v="2013-01-15T00:00:00"/>
    <n v="45"/>
    <n v="521"/>
    <n v="168"/>
    <n v="706"/>
    <n v="80"/>
    <n v="76"/>
    <n v="61"/>
    <n v="1"/>
    <n v="3"/>
    <n v="6"/>
    <n v="4"/>
    <n v="2"/>
    <n v="0"/>
    <n v="0"/>
    <n v="0"/>
    <n v="0"/>
    <n v="0"/>
    <n v="0"/>
    <n v="0"/>
    <s v="Canada"/>
  </r>
  <r>
    <n v="7119"/>
    <x v="31"/>
    <x v="0"/>
    <x v="1"/>
    <n v="68627"/>
    <n v="0"/>
    <n v="0"/>
    <d v="2013-01-12T00:00:00"/>
    <n v="45"/>
    <n v="395"/>
    <n v="15"/>
    <n v="263"/>
    <n v="60"/>
    <n v="54"/>
    <n v="38"/>
    <n v="1"/>
    <n v="2"/>
    <n v="3"/>
    <n v="6"/>
    <n v="1"/>
    <n v="0"/>
    <n v="0"/>
    <n v="0"/>
    <n v="0"/>
    <n v="0"/>
    <n v="0"/>
    <n v="0"/>
    <s v="Saudi Arabia"/>
  </r>
  <r>
    <n v="1245"/>
    <x v="10"/>
    <x v="0"/>
    <x v="1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0"/>
    <n v="0"/>
    <n v="1"/>
    <n v="0"/>
    <n v="0"/>
    <n v="0"/>
    <s v="Spain"/>
  </r>
  <r>
    <n v="2561"/>
    <x v="10"/>
    <x v="0"/>
    <x v="1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0"/>
    <n v="0"/>
    <n v="1"/>
    <n v="0"/>
    <n v="0"/>
    <n v="0"/>
    <s v="Germany"/>
  </r>
  <r>
    <n v="5250"/>
    <x v="55"/>
    <x v="3"/>
    <x v="4"/>
    <m/>
    <n v="0"/>
    <n v="0"/>
    <d v="2013-10-30T00:00:00"/>
    <n v="75"/>
    <n v="532"/>
    <n v="126"/>
    <n v="490"/>
    <n v="164"/>
    <n v="126"/>
    <n v="126"/>
    <n v="1"/>
    <n v="5"/>
    <n v="5"/>
    <n v="11"/>
    <n v="1"/>
    <n v="0"/>
    <n v="0"/>
    <n v="0"/>
    <n v="0"/>
    <n v="1"/>
    <n v="1"/>
    <n v="0"/>
    <s v="Australia"/>
  </r>
  <r>
    <n v="2639"/>
    <x v="10"/>
    <x v="0"/>
    <x v="1"/>
    <n v="43602"/>
    <n v="1"/>
    <n v="1"/>
    <d v="2014-01-10T00:00:00"/>
    <n v="45"/>
    <n v="19"/>
    <n v="5"/>
    <n v="12"/>
    <n v="10"/>
    <n v="3"/>
    <n v="19"/>
    <n v="3"/>
    <n v="3"/>
    <n v="1"/>
    <n v="2"/>
    <n v="6"/>
    <n v="0"/>
    <n v="0"/>
    <n v="0"/>
    <n v="0"/>
    <n v="0"/>
    <n v="0"/>
    <n v="0"/>
    <s v="Saudi Arabia"/>
  </r>
  <r>
    <n v="6201"/>
    <x v="34"/>
    <x v="0"/>
    <x v="1"/>
    <n v="38643"/>
    <n v="1"/>
    <n v="1"/>
    <d v="2013-11-29T00:00:00"/>
    <n v="45"/>
    <n v="22"/>
    <n v="2"/>
    <n v="14"/>
    <n v="0"/>
    <n v="1"/>
    <n v="10"/>
    <n v="2"/>
    <n v="2"/>
    <n v="0"/>
    <n v="3"/>
    <n v="7"/>
    <n v="0"/>
    <n v="0"/>
    <n v="0"/>
    <n v="0"/>
    <n v="0"/>
    <n v="0"/>
    <n v="1"/>
    <s v="Spain"/>
  </r>
  <r>
    <n v="1170"/>
    <x v="17"/>
    <x v="0"/>
    <x v="2"/>
    <n v="27573"/>
    <n v="1"/>
    <n v="0"/>
    <d v="2013-03-25T00:00:00"/>
    <n v="45"/>
    <n v="50"/>
    <n v="15"/>
    <n v="110"/>
    <n v="39"/>
    <n v="15"/>
    <n v="15"/>
    <n v="4"/>
    <n v="5"/>
    <n v="1"/>
    <n v="4"/>
    <n v="8"/>
    <n v="0"/>
    <n v="0"/>
    <n v="0"/>
    <n v="0"/>
    <n v="0"/>
    <n v="0"/>
    <n v="0"/>
    <s v="Spain"/>
  </r>
  <r>
    <n v="8812"/>
    <x v="13"/>
    <x v="2"/>
    <x v="0"/>
    <n v="13533"/>
    <n v="1"/>
    <n v="0"/>
    <d v="2013-03-10T00:00:00"/>
    <n v="45"/>
    <n v="12"/>
    <n v="3"/>
    <n v="8"/>
    <n v="8"/>
    <n v="0"/>
    <n v="17"/>
    <n v="2"/>
    <n v="2"/>
    <n v="0"/>
    <n v="3"/>
    <n v="7"/>
    <n v="0"/>
    <n v="0"/>
    <n v="0"/>
    <n v="0"/>
    <n v="0"/>
    <n v="0"/>
    <n v="0"/>
    <s v="Spain"/>
  </r>
  <r>
    <n v="1715"/>
    <x v="34"/>
    <x v="0"/>
    <x v="3"/>
    <n v="25851"/>
    <n v="1"/>
    <n v="0"/>
    <d v="2013-02-11T00:00:00"/>
    <n v="45"/>
    <n v="9"/>
    <n v="4"/>
    <n v="18"/>
    <n v="7"/>
    <n v="5"/>
    <n v="5"/>
    <n v="2"/>
    <n v="2"/>
    <n v="0"/>
    <n v="3"/>
    <n v="7"/>
    <n v="0"/>
    <n v="0"/>
    <n v="0"/>
    <n v="0"/>
    <n v="0"/>
    <n v="0"/>
    <n v="0"/>
    <s v="Australia"/>
  </r>
  <r>
    <n v="10821"/>
    <x v="34"/>
    <x v="0"/>
    <x v="2"/>
    <n v="57113"/>
    <n v="1"/>
    <n v="1"/>
    <d v="2013-02-06T00:00:00"/>
    <n v="45"/>
    <n v="182"/>
    <n v="4"/>
    <n v="33"/>
    <n v="0"/>
    <n v="2"/>
    <n v="42"/>
    <n v="6"/>
    <n v="4"/>
    <n v="1"/>
    <n v="5"/>
    <n v="7"/>
    <n v="0"/>
    <n v="0"/>
    <n v="0"/>
    <n v="0"/>
    <n v="0"/>
    <n v="0"/>
    <n v="0"/>
    <s v="Spain"/>
  </r>
  <r>
    <n v="3518"/>
    <x v="25"/>
    <x v="0"/>
    <x v="2"/>
    <n v="25271"/>
    <n v="1"/>
    <n v="0"/>
    <d v="2012-12-05T00:00:00"/>
    <n v="45"/>
    <n v="10"/>
    <n v="1"/>
    <n v="18"/>
    <n v="10"/>
    <n v="4"/>
    <n v="7"/>
    <n v="1"/>
    <n v="1"/>
    <n v="1"/>
    <n v="2"/>
    <n v="9"/>
    <n v="0"/>
    <n v="0"/>
    <n v="0"/>
    <n v="0"/>
    <n v="0"/>
    <n v="0"/>
    <n v="0"/>
    <s v="India"/>
  </r>
  <r>
    <n v="9624"/>
    <x v="2"/>
    <x v="1"/>
    <x v="3"/>
    <n v="65488"/>
    <n v="0"/>
    <n v="0"/>
    <d v="2014-06-13T00:00:00"/>
    <n v="46"/>
    <n v="603"/>
    <n v="45"/>
    <n v="207"/>
    <n v="36"/>
    <n v="18"/>
    <n v="54"/>
    <n v="1"/>
    <n v="3"/>
    <n v="4"/>
    <n v="6"/>
    <n v="1"/>
    <n v="0"/>
    <n v="0"/>
    <n v="0"/>
    <n v="0"/>
    <n v="0"/>
    <n v="0"/>
    <n v="0"/>
    <s v="Spain"/>
  </r>
  <r>
    <n v="7875"/>
    <x v="39"/>
    <x v="0"/>
    <x v="2"/>
    <n v="72025"/>
    <n v="0"/>
    <n v="0"/>
    <d v="2014-04-29T00:00:00"/>
    <n v="46"/>
    <n v="967"/>
    <n v="0"/>
    <n v="617"/>
    <n v="43"/>
    <n v="50"/>
    <n v="0"/>
    <n v="1"/>
    <n v="4"/>
    <n v="8"/>
    <n v="13"/>
    <n v="2"/>
    <n v="1"/>
    <n v="0"/>
    <n v="0"/>
    <n v="1"/>
    <n v="1"/>
    <n v="1"/>
    <n v="0"/>
    <s v="Australia"/>
  </r>
  <r>
    <n v="10888"/>
    <x v="1"/>
    <x v="0"/>
    <x v="1"/>
    <n v="45938"/>
    <n v="0"/>
    <n v="0"/>
    <d v="2013-11-03T00:00:00"/>
    <n v="46"/>
    <n v="273"/>
    <n v="11"/>
    <n v="178"/>
    <n v="62"/>
    <n v="83"/>
    <n v="29"/>
    <n v="2"/>
    <n v="8"/>
    <n v="4"/>
    <n v="6"/>
    <n v="6"/>
    <n v="0"/>
    <n v="0"/>
    <n v="0"/>
    <n v="0"/>
    <n v="0"/>
    <n v="0"/>
    <n v="0"/>
    <s v="USA"/>
  </r>
  <r>
    <n v="6637"/>
    <x v="46"/>
    <x v="0"/>
    <x v="1"/>
    <n v="66951"/>
    <n v="0"/>
    <n v="0"/>
    <d v="2013-11-02T00:00:00"/>
    <n v="46"/>
    <n v="277"/>
    <n v="162"/>
    <n v="305"/>
    <n v="173"/>
    <n v="76"/>
    <n v="124"/>
    <n v="1"/>
    <n v="3"/>
    <n v="4"/>
    <n v="7"/>
    <n v="1"/>
    <n v="0"/>
    <n v="0"/>
    <n v="0"/>
    <n v="0"/>
    <n v="0"/>
    <n v="0"/>
    <n v="0"/>
    <s v="India"/>
  </r>
  <r>
    <n v="5077"/>
    <x v="13"/>
    <x v="0"/>
    <x v="3"/>
    <n v="77298"/>
    <n v="0"/>
    <n v="1"/>
    <d v="2013-11-02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s v="Canada"/>
  </r>
  <r>
    <n v="6173"/>
    <x v="13"/>
    <x v="0"/>
    <x v="3"/>
    <n v="77298"/>
    <n v="0"/>
    <n v="1"/>
    <d v="2013-11-02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s v="Spain"/>
  </r>
  <r>
    <n v="3969"/>
    <x v="19"/>
    <x v="3"/>
    <x v="3"/>
    <n v="43018"/>
    <n v="0"/>
    <n v="1"/>
    <d v="2013-11-01T00:00:00"/>
    <n v="46"/>
    <n v="35"/>
    <n v="4"/>
    <n v="17"/>
    <n v="7"/>
    <n v="6"/>
    <n v="64"/>
    <n v="1"/>
    <n v="2"/>
    <n v="2"/>
    <n v="2"/>
    <n v="5"/>
    <n v="0"/>
    <n v="0"/>
    <n v="0"/>
    <n v="0"/>
    <n v="0"/>
    <n v="0"/>
    <n v="0"/>
    <s v="Germany"/>
  </r>
  <r>
    <n v="4580"/>
    <x v="8"/>
    <x v="0"/>
    <x v="2"/>
    <n v="75759"/>
    <n v="0"/>
    <n v="0"/>
    <d v="2013-10-25T00:00:00"/>
    <n v="46"/>
    <n v="1394"/>
    <n v="22"/>
    <n v="708"/>
    <n v="89"/>
    <n v="91"/>
    <n v="182"/>
    <n v="1"/>
    <n v="9"/>
    <n v="7"/>
    <n v="9"/>
    <n v="5"/>
    <n v="1"/>
    <n v="0"/>
    <n v="1"/>
    <n v="0"/>
    <n v="1"/>
    <n v="1"/>
    <n v="0"/>
    <s v="Saudi Arabia"/>
  </r>
  <r>
    <n v="663"/>
    <x v="12"/>
    <x v="1"/>
    <x v="1"/>
    <n v="33996"/>
    <n v="0"/>
    <n v="0"/>
    <d v="2013-09-11T00:00:0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s v="Spain"/>
  </r>
  <r>
    <n v="8299"/>
    <x v="12"/>
    <x v="1"/>
    <x v="1"/>
    <n v="33996"/>
    <n v="0"/>
    <n v="0"/>
    <d v="2013-09-11T00:00:0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s v="Saudi Arabia"/>
  </r>
  <r>
    <n v="8945"/>
    <x v="0"/>
    <x v="0"/>
    <x v="0"/>
    <n v="54137"/>
    <n v="0"/>
    <n v="1"/>
    <d v="2013-08-16T00:00:00"/>
    <n v="46"/>
    <n v="171"/>
    <n v="0"/>
    <n v="11"/>
    <n v="0"/>
    <n v="1"/>
    <n v="20"/>
    <n v="2"/>
    <n v="4"/>
    <n v="1"/>
    <n v="4"/>
    <n v="6"/>
    <n v="0"/>
    <n v="0"/>
    <n v="0"/>
    <n v="0"/>
    <n v="0"/>
    <n v="0"/>
    <n v="0"/>
    <s v="Saudi Arabia"/>
  </r>
  <r>
    <n v="10870"/>
    <x v="4"/>
    <x v="0"/>
    <x v="2"/>
    <n v="61223"/>
    <n v="0"/>
    <n v="1"/>
    <d v="2013-06-13T00:00:00"/>
    <n v="46"/>
    <n v="709"/>
    <n v="43"/>
    <n v="182"/>
    <n v="42"/>
    <n v="118"/>
    <n v="247"/>
    <n v="2"/>
    <n v="9"/>
    <n v="3"/>
    <n v="4"/>
    <n v="5"/>
    <n v="0"/>
    <n v="0"/>
    <n v="0"/>
    <n v="0"/>
    <n v="0"/>
    <n v="0"/>
    <n v="0"/>
    <s v="Saudi Arabia"/>
  </r>
  <r>
    <n v="1184"/>
    <x v="23"/>
    <x v="1"/>
    <x v="0"/>
    <n v="69674"/>
    <n v="0"/>
    <n v="2"/>
    <d v="2013-05-22T00:00:00"/>
    <n v="46"/>
    <n v="554"/>
    <n v="41"/>
    <n v="215"/>
    <n v="11"/>
    <n v="0"/>
    <n v="24"/>
    <n v="3"/>
    <n v="10"/>
    <n v="2"/>
    <n v="10"/>
    <n v="5"/>
    <n v="0"/>
    <n v="0"/>
    <n v="0"/>
    <n v="0"/>
    <n v="0"/>
    <n v="0"/>
    <n v="0"/>
    <s v="Saudi Arabia"/>
  </r>
  <r>
    <n v="10092"/>
    <x v="3"/>
    <x v="0"/>
    <x v="0"/>
    <n v="70044"/>
    <n v="0"/>
    <n v="1"/>
    <d v="2013-02-18T00:00:00"/>
    <n v="46"/>
    <n v="1073"/>
    <n v="0"/>
    <n v="250"/>
    <n v="153"/>
    <n v="14"/>
    <n v="14"/>
    <n v="4"/>
    <n v="7"/>
    <n v="10"/>
    <n v="5"/>
    <n v="5"/>
    <n v="0"/>
    <n v="0"/>
    <n v="0"/>
    <n v="0"/>
    <n v="0"/>
    <n v="0"/>
    <n v="0"/>
    <s v="Spain"/>
  </r>
  <r>
    <n v="6295"/>
    <x v="14"/>
    <x v="0"/>
    <x v="2"/>
    <n v="54233"/>
    <n v="0"/>
    <n v="1"/>
    <d v="2013-02-04T00:00:00"/>
    <n v="46"/>
    <n v="652"/>
    <n v="8"/>
    <n v="158"/>
    <n v="21"/>
    <n v="0"/>
    <n v="142"/>
    <n v="4"/>
    <n v="11"/>
    <n v="6"/>
    <n v="5"/>
    <n v="8"/>
    <n v="0"/>
    <n v="0"/>
    <n v="0"/>
    <n v="0"/>
    <n v="0"/>
    <n v="0"/>
    <n v="0"/>
    <s v="Spain"/>
  </r>
  <r>
    <n v="7453"/>
    <x v="3"/>
    <x v="0"/>
    <x v="1"/>
    <n v="36130"/>
    <n v="0"/>
    <n v="1"/>
    <d v="2013-02-02T00:00:00"/>
    <n v="46"/>
    <n v="157"/>
    <n v="43"/>
    <n v="127"/>
    <n v="68"/>
    <n v="56"/>
    <n v="37"/>
    <n v="6"/>
    <n v="3"/>
    <n v="8"/>
    <n v="4"/>
    <n v="4"/>
    <n v="0"/>
    <n v="0"/>
    <n v="1"/>
    <n v="0"/>
    <n v="0"/>
    <n v="1"/>
    <n v="0"/>
    <s v="Spain"/>
  </r>
  <r>
    <n v="10841"/>
    <x v="17"/>
    <x v="1"/>
    <x v="3"/>
    <n v="56559"/>
    <n v="0"/>
    <n v="1"/>
    <d v="2012-12-25T00:00:00"/>
    <n v="46"/>
    <n v="226"/>
    <n v="22"/>
    <n v="133"/>
    <n v="41"/>
    <n v="31"/>
    <n v="31"/>
    <n v="3"/>
    <n v="4"/>
    <n v="3"/>
    <n v="8"/>
    <n v="4"/>
    <n v="0"/>
    <n v="0"/>
    <n v="0"/>
    <n v="0"/>
    <n v="0"/>
    <n v="0"/>
    <n v="0"/>
    <s v="Spain"/>
  </r>
  <r>
    <n v="821"/>
    <x v="43"/>
    <x v="3"/>
    <x v="1"/>
    <n v="92859"/>
    <n v="0"/>
    <n v="0"/>
    <d v="2012-10-19T00:00:00"/>
    <n v="46"/>
    <n v="962"/>
    <n v="61"/>
    <n v="921"/>
    <n v="52"/>
    <n v="61"/>
    <n v="20"/>
    <n v="1"/>
    <n v="5"/>
    <n v="4"/>
    <n v="12"/>
    <n v="2"/>
    <n v="0"/>
    <n v="0"/>
    <n v="0"/>
    <n v="0"/>
    <n v="0"/>
    <n v="0"/>
    <n v="0"/>
    <s v="Canada"/>
  </r>
  <r>
    <n v="10509"/>
    <x v="24"/>
    <x v="3"/>
    <x v="1"/>
    <n v="36927"/>
    <n v="1"/>
    <n v="1"/>
    <d v="2014-06-02T00:00:00"/>
    <n v="46"/>
    <n v="51"/>
    <n v="0"/>
    <n v="16"/>
    <n v="0"/>
    <n v="0"/>
    <n v="4"/>
    <n v="2"/>
    <n v="3"/>
    <n v="0"/>
    <n v="3"/>
    <n v="8"/>
    <n v="0"/>
    <n v="0"/>
    <n v="0"/>
    <n v="0"/>
    <n v="0"/>
    <n v="0"/>
    <n v="0"/>
    <s v="USA"/>
  </r>
  <r>
    <n v="7629"/>
    <x v="14"/>
    <x v="0"/>
    <x v="2"/>
    <n v="22108"/>
    <n v="1"/>
    <n v="1"/>
    <d v="2014-05-08T00:00:00"/>
    <n v="46"/>
    <n v="5"/>
    <n v="3"/>
    <n v="9"/>
    <n v="6"/>
    <n v="2"/>
    <n v="6"/>
    <n v="2"/>
    <n v="2"/>
    <n v="0"/>
    <n v="3"/>
    <n v="7"/>
    <n v="0"/>
    <n v="0"/>
    <n v="0"/>
    <n v="0"/>
    <n v="0"/>
    <n v="0"/>
    <n v="0"/>
    <s v="Spain"/>
  </r>
  <r>
    <n v="2815"/>
    <x v="17"/>
    <x v="0"/>
    <x v="2"/>
    <n v="33183"/>
    <n v="1"/>
    <n v="0"/>
    <d v="2014-02-24T00:00:00"/>
    <n v="46"/>
    <n v="7"/>
    <n v="5"/>
    <n v="39"/>
    <n v="17"/>
    <n v="15"/>
    <n v="37"/>
    <n v="2"/>
    <n v="4"/>
    <n v="0"/>
    <n v="3"/>
    <n v="7"/>
    <n v="0"/>
    <n v="0"/>
    <n v="0"/>
    <n v="0"/>
    <n v="0"/>
    <n v="0"/>
    <n v="0"/>
    <s v="Spain"/>
  </r>
  <r>
    <n v="2936"/>
    <x v="31"/>
    <x v="3"/>
    <x v="3"/>
    <n v="23661"/>
    <n v="1"/>
    <n v="0"/>
    <d v="2013-12-04T00:00:00"/>
    <n v="46"/>
    <n v="18"/>
    <n v="0"/>
    <n v="4"/>
    <n v="0"/>
    <n v="0"/>
    <n v="1"/>
    <n v="1"/>
    <n v="1"/>
    <n v="0"/>
    <n v="3"/>
    <n v="7"/>
    <n v="0"/>
    <n v="0"/>
    <n v="0"/>
    <n v="0"/>
    <n v="0"/>
    <n v="0"/>
    <n v="0"/>
    <s v="Saudi Arabia"/>
  </r>
  <r>
    <n v="3665"/>
    <x v="14"/>
    <x v="2"/>
    <x v="3"/>
    <n v="25315"/>
    <n v="1"/>
    <n v="0"/>
    <d v="2013-11-07T00:00:00"/>
    <n v="46"/>
    <n v="1"/>
    <n v="9"/>
    <n v="8"/>
    <n v="11"/>
    <n v="3"/>
    <n v="22"/>
    <n v="3"/>
    <n v="3"/>
    <n v="0"/>
    <n v="3"/>
    <n v="8"/>
    <n v="0"/>
    <n v="0"/>
    <n v="0"/>
    <n v="0"/>
    <n v="0"/>
    <n v="0"/>
    <n v="0"/>
    <s v="Spain"/>
  </r>
  <r>
    <n v="6141"/>
    <x v="27"/>
    <x v="3"/>
    <x v="1"/>
    <n v="49494"/>
    <n v="1"/>
    <n v="0"/>
    <d v="2013-04-25T00:00:00"/>
    <n v="46"/>
    <n v="191"/>
    <n v="9"/>
    <n v="97"/>
    <n v="0"/>
    <n v="6"/>
    <n v="82"/>
    <n v="2"/>
    <n v="6"/>
    <n v="1"/>
    <n v="5"/>
    <n v="7"/>
    <n v="0"/>
    <n v="0"/>
    <n v="0"/>
    <n v="0"/>
    <n v="0"/>
    <n v="0"/>
    <n v="0"/>
    <s v="Canada"/>
  </r>
  <r>
    <n v="8825"/>
    <x v="29"/>
    <x v="0"/>
    <x v="3"/>
    <n v="51195"/>
    <n v="1"/>
    <n v="1"/>
    <d v="2013-04-01T00:00:00"/>
    <n v="46"/>
    <n v="230"/>
    <n v="14"/>
    <n v="156"/>
    <n v="82"/>
    <n v="24"/>
    <n v="58"/>
    <n v="8"/>
    <n v="9"/>
    <n v="2"/>
    <n v="5"/>
    <n v="8"/>
    <n v="0"/>
    <n v="0"/>
    <n v="0"/>
    <n v="0"/>
    <n v="0"/>
    <n v="0"/>
    <n v="0"/>
    <s v="Saudi Arabia"/>
  </r>
  <r>
    <n v="2217"/>
    <x v="17"/>
    <x v="2"/>
    <x v="2"/>
    <n v="3728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s v="India"/>
  </r>
  <r>
    <n v="4102"/>
    <x v="17"/>
    <x v="2"/>
    <x v="2"/>
    <n v="3728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s v="Spain"/>
  </r>
  <r>
    <n v="4653"/>
    <x v="34"/>
    <x v="0"/>
    <x v="3"/>
    <n v="42011"/>
    <n v="1"/>
    <n v="0"/>
    <d v="2013-03-26T00:00:00"/>
    <n v="46"/>
    <n v="131"/>
    <n v="0"/>
    <n v="16"/>
    <n v="2"/>
    <n v="1"/>
    <n v="39"/>
    <n v="4"/>
    <n v="3"/>
    <n v="1"/>
    <n v="4"/>
    <n v="8"/>
    <n v="0"/>
    <n v="0"/>
    <n v="0"/>
    <n v="0"/>
    <n v="0"/>
    <n v="0"/>
    <n v="0"/>
    <s v="Saudi Arabia"/>
  </r>
  <r>
    <n v="5788"/>
    <x v="27"/>
    <x v="0"/>
    <x v="3"/>
    <n v="46053"/>
    <n v="1"/>
    <n v="0"/>
    <d v="2013-02-17T00:00:00"/>
    <n v="46"/>
    <n v="56"/>
    <n v="10"/>
    <n v="92"/>
    <n v="19"/>
    <n v="7"/>
    <n v="25"/>
    <n v="3"/>
    <n v="3"/>
    <n v="2"/>
    <n v="4"/>
    <n v="5"/>
    <n v="0"/>
    <n v="0"/>
    <n v="0"/>
    <n v="0"/>
    <n v="0"/>
    <n v="0"/>
    <n v="0"/>
    <s v="Germany"/>
  </r>
  <r>
    <n v="4669"/>
    <x v="7"/>
    <x v="4"/>
    <x v="2"/>
    <n v="24480"/>
    <n v="1"/>
    <n v="0"/>
    <d v="2013-02-11T00:00:00"/>
    <n v="46"/>
    <n v="4"/>
    <n v="19"/>
    <n v="9"/>
    <n v="28"/>
    <n v="25"/>
    <n v="17"/>
    <n v="3"/>
    <n v="3"/>
    <n v="0"/>
    <n v="4"/>
    <n v="7"/>
    <n v="0"/>
    <n v="0"/>
    <n v="0"/>
    <n v="0"/>
    <n v="0"/>
    <n v="0"/>
    <n v="0"/>
    <s v="Saudi Arabia"/>
  </r>
  <r>
    <n v="3933"/>
    <x v="37"/>
    <x v="0"/>
    <x v="3"/>
    <n v="44010"/>
    <n v="1"/>
    <n v="0"/>
    <d v="2012-10-13T00:00:00"/>
    <n v="46"/>
    <n v="186"/>
    <n v="36"/>
    <n v="234"/>
    <n v="86"/>
    <n v="72"/>
    <n v="48"/>
    <n v="6"/>
    <n v="10"/>
    <n v="2"/>
    <n v="6"/>
    <n v="9"/>
    <n v="0"/>
    <n v="0"/>
    <n v="0"/>
    <n v="0"/>
    <n v="0"/>
    <n v="0"/>
    <n v="0"/>
    <s v="Saudi Arabia"/>
  </r>
  <r>
    <n v="1225"/>
    <x v="33"/>
    <x v="0"/>
    <x v="2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n v="0"/>
    <n v="0"/>
    <n v="1"/>
    <n v="0"/>
    <n v="0"/>
    <n v="0"/>
    <n v="0"/>
    <s v="Saudi Arabia"/>
  </r>
  <r>
    <n v="7059"/>
    <x v="33"/>
    <x v="0"/>
    <x v="2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n v="0"/>
    <n v="0"/>
    <n v="1"/>
    <n v="0"/>
    <n v="0"/>
    <n v="0"/>
    <n v="0"/>
    <s v="Spain"/>
  </r>
  <r>
    <n v="6616"/>
    <x v="17"/>
    <x v="0"/>
    <x v="3"/>
    <n v="59481"/>
    <n v="0"/>
    <n v="1"/>
    <d v="2013-10-23T00:00:00"/>
    <n v="47"/>
    <n v="178"/>
    <n v="3"/>
    <n v="85"/>
    <n v="71"/>
    <n v="66"/>
    <n v="58"/>
    <n v="2"/>
    <n v="3"/>
    <n v="3"/>
    <n v="8"/>
    <n v="2"/>
    <n v="0"/>
    <n v="0"/>
    <n v="0"/>
    <n v="0"/>
    <n v="0"/>
    <n v="0"/>
    <n v="0"/>
    <s v="Spain"/>
  </r>
  <r>
    <n v="6248"/>
    <x v="5"/>
    <x v="3"/>
    <x v="1"/>
    <n v="91712"/>
    <n v="0"/>
    <n v="0"/>
    <d v="2013-10-17T00:00:00"/>
    <n v="47"/>
    <n v="1276"/>
    <n v="24"/>
    <n v="746"/>
    <n v="94"/>
    <n v="29"/>
    <n v="48"/>
    <n v="0"/>
    <n v="9"/>
    <n v="7"/>
    <n v="11"/>
    <n v="3"/>
    <n v="0"/>
    <n v="0"/>
    <n v="0"/>
    <n v="0"/>
    <n v="1"/>
    <n v="1"/>
    <n v="0"/>
    <s v="Spain"/>
  </r>
  <r>
    <n v="7428"/>
    <x v="17"/>
    <x v="0"/>
    <x v="3"/>
    <n v="80144"/>
    <n v="0"/>
    <n v="0"/>
    <d v="2013-09-30T00:00:00"/>
    <n v="47"/>
    <n v="240"/>
    <n v="132"/>
    <n v="445"/>
    <n v="250"/>
    <n v="192"/>
    <n v="108"/>
    <n v="1"/>
    <n v="3"/>
    <n v="7"/>
    <n v="8"/>
    <n v="1"/>
    <n v="0"/>
    <n v="0"/>
    <n v="0"/>
    <n v="0"/>
    <n v="0"/>
    <n v="0"/>
    <n v="0"/>
    <s v="Australia"/>
  </r>
  <r>
    <n v="3075"/>
    <x v="27"/>
    <x v="1"/>
    <x v="2"/>
    <n v="59973"/>
    <n v="0"/>
    <n v="0"/>
    <d v="2013-09-11T00:00:00"/>
    <n v="47"/>
    <n v="130"/>
    <n v="30"/>
    <n v="168"/>
    <n v="20"/>
    <n v="34"/>
    <n v="0"/>
    <n v="1"/>
    <n v="3"/>
    <n v="4"/>
    <n v="7"/>
    <n v="1"/>
    <n v="0"/>
    <n v="0"/>
    <n v="0"/>
    <n v="0"/>
    <n v="0"/>
    <n v="0"/>
    <n v="0"/>
    <s v="Spain"/>
  </r>
  <r>
    <n v="2937"/>
    <x v="19"/>
    <x v="1"/>
    <x v="1"/>
    <n v="68352"/>
    <n v="0"/>
    <n v="1"/>
    <d v="2013-08-28T00:00:00"/>
    <n v="47"/>
    <n v="614"/>
    <n v="16"/>
    <n v="132"/>
    <n v="43"/>
    <n v="33"/>
    <n v="33"/>
    <n v="3"/>
    <n v="8"/>
    <n v="5"/>
    <n v="9"/>
    <n v="6"/>
    <n v="0"/>
    <n v="0"/>
    <n v="0"/>
    <n v="0"/>
    <n v="0"/>
    <n v="0"/>
    <n v="0"/>
    <s v="Canada"/>
  </r>
  <r>
    <n v="203"/>
    <x v="17"/>
    <x v="3"/>
    <x v="1"/>
    <n v="81169"/>
    <n v="0"/>
    <n v="0"/>
    <d v="2013-04-14T00:00:00"/>
    <n v="47"/>
    <n v="1288"/>
    <n v="20"/>
    <n v="613"/>
    <n v="80"/>
    <n v="61"/>
    <n v="27"/>
    <n v="1"/>
    <n v="5"/>
    <n v="7"/>
    <n v="9"/>
    <n v="2"/>
    <n v="0"/>
    <n v="0"/>
    <n v="0"/>
    <n v="0"/>
    <n v="0"/>
    <n v="0"/>
    <n v="0"/>
    <s v="Spain"/>
  </r>
  <r>
    <n v="2021"/>
    <x v="17"/>
    <x v="0"/>
    <x v="2"/>
    <n v="61456"/>
    <n v="0"/>
    <n v="1"/>
    <d v="2013-03-27T00:00:00"/>
    <n v="47"/>
    <n v="563"/>
    <n v="76"/>
    <n v="384"/>
    <n v="84"/>
    <n v="192"/>
    <n v="89"/>
    <n v="4"/>
    <n v="6"/>
    <n v="10"/>
    <n v="13"/>
    <n v="4"/>
    <n v="0"/>
    <n v="0"/>
    <n v="0"/>
    <n v="0"/>
    <n v="0"/>
    <n v="0"/>
    <n v="0"/>
    <s v="Spain"/>
  </r>
  <r>
    <n v="880"/>
    <x v="10"/>
    <x v="4"/>
    <x v="3"/>
    <n v="22634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s v="Spain"/>
  </r>
  <r>
    <n v="524"/>
    <x v="10"/>
    <x v="4"/>
    <x v="3"/>
    <n v="22634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s v="Australia"/>
  </r>
  <r>
    <n v="5633"/>
    <x v="37"/>
    <x v="0"/>
    <x v="2"/>
    <n v="50183"/>
    <n v="1"/>
    <n v="1"/>
    <d v="2014-06-25T00:00:00"/>
    <n v="47"/>
    <n v="97"/>
    <n v="12"/>
    <n v="84"/>
    <n v="13"/>
    <n v="10"/>
    <n v="15"/>
    <n v="7"/>
    <n v="3"/>
    <n v="1"/>
    <n v="6"/>
    <n v="5"/>
    <n v="0"/>
    <n v="0"/>
    <n v="0"/>
    <n v="0"/>
    <n v="0"/>
    <n v="0"/>
    <n v="0"/>
    <s v="Saudi Arabia"/>
  </r>
  <r>
    <n v="843"/>
    <x v="26"/>
    <x v="0"/>
    <x v="2"/>
    <n v="64722"/>
    <n v="1"/>
    <n v="0"/>
    <d v="2014-05-26T00:00:00"/>
    <n v="47"/>
    <n v="303"/>
    <n v="0"/>
    <n v="280"/>
    <n v="60"/>
    <n v="147"/>
    <n v="15"/>
    <n v="4"/>
    <n v="8"/>
    <n v="2"/>
    <n v="11"/>
    <n v="6"/>
    <n v="0"/>
    <n v="0"/>
    <n v="0"/>
    <n v="0"/>
    <n v="0"/>
    <n v="0"/>
    <n v="0"/>
    <s v="Spain"/>
  </r>
  <r>
    <n v="6211"/>
    <x v="15"/>
    <x v="1"/>
    <x v="3"/>
    <n v="37395"/>
    <n v="1"/>
    <n v="0"/>
    <d v="2014-05-02T00:00:00"/>
    <n v="47"/>
    <n v="18"/>
    <n v="0"/>
    <n v="9"/>
    <n v="0"/>
    <n v="1"/>
    <n v="11"/>
    <n v="1"/>
    <n v="1"/>
    <n v="0"/>
    <n v="3"/>
    <n v="6"/>
    <n v="0"/>
    <n v="0"/>
    <n v="0"/>
    <n v="0"/>
    <n v="0"/>
    <n v="0"/>
    <n v="0"/>
    <s v="Spain"/>
  </r>
  <r>
    <n v="9671"/>
    <x v="23"/>
    <x v="0"/>
    <x v="2"/>
    <n v="19514"/>
    <n v="1"/>
    <n v="1"/>
    <d v="2014-01-26T00:00:00"/>
    <n v="47"/>
    <n v="14"/>
    <n v="3"/>
    <n v="21"/>
    <n v="2"/>
    <n v="1"/>
    <n v="28"/>
    <n v="4"/>
    <n v="3"/>
    <n v="1"/>
    <n v="2"/>
    <n v="8"/>
    <n v="0"/>
    <n v="0"/>
    <n v="1"/>
    <n v="0"/>
    <n v="0"/>
    <n v="1"/>
    <n v="0"/>
    <s v="Spain"/>
  </r>
  <r>
    <n v="8975"/>
    <x v="23"/>
    <x v="0"/>
    <x v="2"/>
    <n v="19514"/>
    <n v="1"/>
    <n v="1"/>
    <d v="2014-01-26T00:00:00"/>
    <n v="47"/>
    <n v="14"/>
    <n v="3"/>
    <n v="21"/>
    <n v="2"/>
    <n v="1"/>
    <n v="28"/>
    <n v="4"/>
    <n v="3"/>
    <n v="1"/>
    <n v="2"/>
    <n v="8"/>
    <n v="0"/>
    <n v="0"/>
    <n v="1"/>
    <n v="0"/>
    <n v="0"/>
    <n v="0"/>
    <n v="0"/>
    <s v="Spain"/>
  </r>
  <r>
    <n v="10837"/>
    <x v="17"/>
    <x v="0"/>
    <x v="2"/>
    <n v="23957"/>
    <n v="1"/>
    <n v="0"/>
    <d v="2012-10-28T00:00:00"/>
    <n v="47"/>
    <n v="2"/>
    <n v="1"/>
    <n v="18"/>
    <n v="20"/>
    <n v="11"/>
    <n v="16"/>
    <n v="1"/>
    <n v="2"/>
    <n v="0"/>
    <n v="3"/>
    <n v="6"/>
    <n v="0"/>
    <n v="0"/>
    <n v="0"/>
    <n v="0"/>
    <n v="0"/>
    <n v="1"/>
    <n v="0"/>
    <s v="Canada"/>
  </r>
  <r>
    <n v="7011"/>
    <x v="28"/>
    <x v="0"/>
    <x v="2"/>
    <n v="33471"/>
    <n v="1"/>
    <n v="0"/>
    <d v="2012-10-12T00:00:00"/>
    <n v="47"/>
    <n v="43"/>
    <n v="2"/>
    <n v="27"/>
    <n v="0"/>
    <n v="9"/>
    <n v="12"/>
    <n v="3"/>
    <n v="3"/>
    <n v="0"/>
    <n v="4"/>
    <n v="7"/>
    <n v="0"/>
    <n v="0"/>
    <n v="0"/>
    <n v="0"/>
    <n v="0"/>
    <n v="0"/>
    <n v="0"/>
    <s v="Saudi Arabia"/>
  </r>
  <r>
    <n v="7007"/>
    <x v="23"/>
    <x v="3"/>
    <x v="2"/>
    <n v="29543"/>
    <n v="2"/>
    <n v="0"/>
    <d v="2014-04-01T00:00:00"/>
    <n v="47"/>
    <n v="17"/>
    <n v="3"/>
    <n v="18"/>
    <n v="3"/>
    <n v="4"/>
    <n v="18"/>
    <n v="2"/>
    <n v="3"/>
    <n v="1"/>
    <n v="2"/>
    <n v="7"/>
    <n v="0"/>
    <n v="0"/>
    <n v="0"/>
    <n v="0"/>
    <n v="0"/>
    <n v="0"/>
    <n v="0"/>
    <s v="Spain"/>
  </r>
  <r>
    <n v="4184"/>
    <x v="47"/>
    <x v="1"/>
    <x v="3"/>
    <n v="52157"/>
    <n v="0"/>
    <n v="1"/>
    <d v="2014-06-07T00:00:00"/>
    <n v="48"/>
    <n v="189"/>
    <n v="2"/>
    <n v="29"/>
    <n v="3"/>
    <n v="2"/>
    <n v="40"/>
    <n v="2"/>
    <n v="3"/>
    <n v="2"/>
    <n v="5"/>
    <n v="4"/>
    <n v="0"/>
    <n v="0"/>
    <n v="0"/>
    <n v="0"/>
    <n v="0"/>
    <n v="0"/>
    <n v="0"/>
    <s v="Spain"/>
  </r>
  <r>
    <n v="7679"/>
    <x v="42"/>
    <x v="1"/>
    <x v="1"/>
    <n v="30298"/>
    <n v="0"/>
    <n v="0"/>
    <d v="2014-05-19T00:00:00"/>
    <n v="48"/>
    <n v="6"/>
    <n v="3"/>
    <n v="12"/>
    <n v="6"/>
    <n v="1"/>
    <n v="0"/>
    <n v="1"/>
    <n v="1"/>
    <n v="1"/>
    <n v="3"/>
    <n v="3"/>
    <n v="0"/>
    <n v="0"/>
    <n v="0"/>
    <n v="0"/>
    <n v="0"/>
    <n v="0"/>
    <n v="0"/>
    <s v="Spain"/>
  </r>
  <r>
    <n v="4369"/>
    <x v="35"/>
    <x v="3"/>
    <x v="7"/>
    <n v="65487"/>
    <n v="0"/>
    <n v="0"/>
    <d v="2014-01-10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s v="Canada"/>
  </r>
  <r>
    <n v="10652"/>
    <x v="35"/>
    <x v="3"/>
    <x v="3"/>
    <n v="65487"/>
    <n v="0"/>
    <n v="0"/>
    <d v="2014-01-10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s v="Canada"/>
  </r>
  <r>
    <n v="5922"/>
    <x v="19"/>
    <x v="1"/>
    <x v="2"/>
    <n v="40344"/>
    <n v="0"/>
    <n v="1"/>
    <d v="2013-10-13T00:00:00"/>
    <n v="48"/>
    <n v="210"/>
    <n v="0"/>
    <n v="6"/>
    <n v="0"/>
    <n v="0"/>
    <n v="2"/>
    <n v="2"/>
    <n v="4"/>
    <n v="1"/>
    <n v="5"/>
    <n v="7"/>
    <n v="0"/>
    <n v="0"/>
    <n v="0"/>
    <n v="0"/>
    <n v="0"/>
    <n v="0"/>
    <n v="0"/>
    <s v="Spain"/>
  </r>
  <r>
    <n v="9214"/>
    <x v="50"/>
    <x v="0"/>
    <x v="2"/>
    <n v="42691"/>
    <n v="0"/>
    <n v="0"/>
    <d v="2013-08-16T00:00:00"/>
    <n v="48"/>
    <n v="179"/>
    <n v="2"/>
    <n v="64"/>
    <n v="38"/>
    <n v="17"/>
    <n v="58"/>
    <n v="1"/>
    <n v="5"/>
    <n v="1"/>
    <n v="6"/>
    <n v="5"/>
    <n v="0"/>
    <n v="0"/>
    <n v="0"/>
    <n v="0"/>
    <n v="0"/>
    <n v="0"/>
    <n v="0"/>
    <s v="Spain"/>
  </r>
  <r>
    <n v="9665"/>
    <x v="35"/>
    <x v="1"/>
    <x v="0"/>
    <n v="54237"/>
    <n v="0"/>
    <n v="1"/>
    <d v="2013-04-27T00:00:00"/>
    <n v="48"/>
    <n v="267"/>
    <n v="3"/>
    <n v="30"/>
    <n v="4"/>
    <n v="0"/>
    <n v="57"/>
    <n v="4"/>
    <n v="5"/>
    <n v="2"/>
    <n v="5"/>
    <n v="6"/>
    <n v="0"/>
    <n v="0"/>
    <n v="0"/>
    <n v="0"/>
    <n v="0"/>
    <n v="0"/>
    <n v="0"/>
    <s v="Saudi Arabia"/>
  </r>
  <r>
    <n v="6318"/>
    <x v="46"/>
    <x v="0"/>
    <x v="2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s v="Canada"/>
  </r>
  <r>
    <n v="5396"/>
    <x v="46"/>
    <x v="0"/>
    <x v="2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s v="Australia"/>
  </r>
  <r>
    <n v="309"/>
    <x v="1"/>
    <x v="1"/>
    <x v="3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0"/>
    <n v="0"/>
    <n v="1"/>
    <n v="0"/>
    <n v="0"/>
    <n v="0"/>
    <s v="Saudi Arabia"/>
  </r>
  <r>
    <n v="3571"/>
    <x v="1"/>
    <x v="1"/>
    <x v="3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0"/>
    <n v="0"/>
    <n v="1"/>
    <n v="0"/>
    <n v="1"/>
    <n v="0"/>
    <s v="Spain"/>
  </r>
  <r>
    <n v="8395"/>
    <x v="1"/>
    <x v="0"/>
    <x v="1"/>
    <n v="82014"/>
    <n v="0"/>
    <n v="0"/>
    <d v="2012-08-20T00:00:00"/>
    <n v="48"/>
    <n v="980"/>
    <n v="37"/>
    <n v="265"/>
    <n v="35"/>
    <n v="163"/>
    <n v="31"/>
    <n v="1"/>
    <n v="3"/>
    <n v="6"/>
    <n v="12"/>
    <n v="6"/>
    <n v="0"/>
    <n v="0"/>
    <n v="0"/>
    <n v="0"/>
    <n v="0"/>
    <n v="1"/>
    <n v="0"/>
    <s v="Saudi Arabia"/>
  </r>
  <r>
    <n v="7485"/>
    <x v="47"/>
    <x v="1"/>
    <x v="4"/>
    <n v="56551"/>
    <n v="1"/>
    <n v="1"/>
    <d v="2014-05-07T00:00:00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s v="Saudi Arabia"/>
  </r>
  <r>
    <n v="7530"/>
    <x v="47"/>
    <x v="1"/>
    <x v="4"/>
    <n v="56551"/>
    <n v="1"/>
    <n v="1"/>
    <d v="2014-05-07T00:00:00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s v="Spain"/>
  </r>
  <r>
    <n v="286"/>
    <x v="32"/>
    <x v="0"/>
    <x v="1"/>
    <n v="44213"/>
    <n v="1"/>
    <n v="1"/>
    <d v="2013-11-29T00:00:00"/>
    <n v="48"/>
    <n v="95"/>
    <n v="11"/>
    <n v="35"/>
    <n v="0"/>
    <n v="4"/>
    <n v="7"/>
    <n v="4"/>
    <n v="2"/>
    <n v="1"/>
    <n v="5"/>
    <n v="6"/>
    <n v="0"/>
    <n v="0"/>
    <n v="0"/>
    <n v="0"/>
    <n v="0"/>
    <n v="0"/>
    <n v="0"/>
    <s v="Spain"/>
  </r>
  <r>
    <n v="7250"/>
    <x v="34"/>
    <x v="0"/>
    <x v="3"/>
    <n v="57867"/>
    <n v="1"/>
    <n v="0"/>
    <d v="2013-10-01T00:00:00"/>
    <n v="48"/>
    <n v="344"/>
    <n v="35"/>
    <n v="178"/>
    <n v="15"/>
    <n v="23"/>
    <n v="17"/>
    <n v="7"/>
    <n v="7"/>
    <n v="2"/>
    <n v="9"/>
    <n v="6"/>
    <n v="0"/>
    <n v="0"/>
    <n v="0"/>
    <n v="0"/>
    <n v="0"/>
    <n v="0"/>
    <n v="0"/>
    <s v="Canada"/>
  </r>
  <r>
    <n v="2478"/>
    <x v="28"/>
    <x v="0"/>
    <x v="2"/>
    <n v="25410"/>
    <n v="1"/>
    <n v="0"/>
    <d v="2013-08-31T00:00:00"/>
    <n v="48"/>
    <n v="2"/>
    <n v="2"/>
    <n v="4"/>
    <n v="13"/>
    <n v="13"/>
    <n v="4"/>
    <n v="1"/>
    <n v="1"/>
    <n v="0"/>
    <n v="4"/>
    <n v="4"/>
    <n v="0"/>
    <n v="0"/>
    <n v="0"/>
    <n v="0"/>
    <n v="0"/>
    <n v="0"/>
    <n v="0"/>
    <s v="Spain"/>
  </r>
  <r>
    <n v="1160"/>
    <x v="0"/>
    <x v="0"/>
    <x v="2"/>
    <n v="13260"/>
    <n v="1"/>
    <n v="1"/>
    <d v="2013-08-23T00:00:00"/>
    <n v="48"/>
    <n v="9"/>
    <n v="4"/>
    <n v="17"/>
    <n v="10"/>
    <n v="2"/>
    <n v="7"/>
    <n v="4"/>
    <n v="3"/>
    <n v="0"/>
    <n v="3"/>
    <n v="8"/>
    <n v="0"/>
    <n v="0"/>
    <n v="0"/>
    <n v="0"/>
    <n v="0"/>
    <n v="0"/>
    <n v="0"/>
    <s v="Spain"/>
  </r>
  <r>
    <n v="273"/>
    <x v="0"/>
    <x v="3"/>
    <x v="2"/>
    <n v="36138"/>
    <n v="1"/>
    <n v="1"/>
    <d v="2013-07-16T00:00:00"/>
    <n v="48"/>
    <n v="130"/>
    <n v="0"/>
    <n v="16"/>
    <n v="0"/>
    <n v="0"/>
    <n v="5"/>
    <n v="5"/>
    <n v="3"/>
    <n v="1"/>
    <n v="4"/>
    <n v="7"/>
    <n v="0"/>
    <n v="0"/>
    <n v="0"/>
    <n v="1"/>
    <n v="0"/>
    <n v="0"/>
    <n v="0"/>
    <s v="Germany"/>
  </r>
  <r>
    <n v="851"/>
    <x v="27"/>
    <x v="3"/>
    <x v="2"/>
    <n v="57136"/>
    <n v="1"/>
    <n v="1"/>
    <d v="2013-07-09T00:00:00"/>
    <n v="48"/>
    <n v="306"/>
    <n v="5"/>
    <n v="109"/>
    <n v="21"/>
    <n v="109"/>
    <n v="92"/>
    <n v="9"/>
    <n v="5"/>
    <n v="2"/>
    <n v="10"/>
    <n v="6"/>
    <n v="0"/>
    <n v="0"/>
    <n v="0"/>
    <n v="0"/>
    <n v="0"/>
    <n v="0"/>
    <n v="0"/>
    <s v="Canada"/>
  </r>
  <r>
    <n v="9729"/>
    <x v="24"/>
    <x v="0"/>
    <x v="4"/>
    <n v="58275"/>
    <n v="1"/>
    <n v="1"/>
    <d v="2013-06-02T00:00:00"/>
    <n v="48"/>
    <n v="189"/>
    <n v="10"/>
    <n v="253"/>
    <n v="56"/>
    <n v="43"/>
    <n v="64"/>
    <n v="6"/>
    <n v="8"/>
    <n v="2"/>
    <n v="7"/>
    <n v="7"/>
    <n v="0"/>
    <n v="0"/>
    <n v="0"/>
    <n v="0"/>
    <n v="0"/>
    <n v="0"/>
    <n v="0"/>
    <s v="Germany"/>
  </r>
  <r>
    <n v="2620"/>
    <x v="19"/>
    <x v="1"/>
    <x v="2"/>
    <n v="34596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n v="1"/>
    <n v="0"/>
    <s v="Saudi Arabia"/>
  </r>
  <r>
    <n v="8254"/>
    <x v="19"/>
    <x v="1"/>
    <x v="2"/>
    <n v="34596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n v="0"/>
    <n v="0"/>
    <s v="Germany"/>
  </r>
  <r>
    <n v="3852"/>
    <x v="1"/>
    <x v="3"/>
    <x v="3"/>
    <n v="74881"/>
    <n v="1"/>
    <n v="1"/>
    <d v="2013-03-08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s v="India"/>
  </r>
  <r>
    <n v="1000"/>
    <x v="1"/>
    <x v="3"/>
    <x v="3"/>
    <n v="74881"/>
    <n v="1"/>
    <n v="1"/>
    <d v="2013-03-08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s v="Spain"/>
  </r>
  <r>
    <n v="3099"/>
    <x v="0"/>
    <x v="0"/>
    <x v="0"/>
    <n v="44267"/>
    <n v="1"/>
    <n v="1"/>
    <d v="2013-02-25T00:00:00"/>
    <n v="48"/>
    <n v="183"/>
    <n v="5"/>
    <n v="65"/>
    <n v="3"/>
    <n v="5"/>
    <n v="49"/>
    <n v="5"/>
    <n v="5"/>
    <n v="2"/>
    <n v="4"/>
    <n v="9"/>
    <n v="0"/>
    <n v="0"/>
    <n v="0"/>
    <n v="0"/>
    <n v="0"/>
    <n v="0"/>
    <n v="0"/>
    <s v="Spain"/>
  </r>
  <r>
    <n v="7966"/>
    <x v="6"/>
    <x v="0"/>
    <x v="1"/>
    <n v="80982"/>
    <n v="1"/>
    <n v="1"/>
    <d v="2013-01-08T00:00:00"/>
    <n v="48"/>
    <n v="505"/>
    <n v="137"/>
    <n v="401"/>
    <n v="104"/>
    <n v="22"/>
    <n v="22"/>
    <n v="3"/>
    <n v="11"/>
    <n v="5"/>
    <n v="11"/>
    <n v="5"/>
    <n v="0"/>
    <n v="0"/>
    <n v="0"/>
    <n v="0"/>
    <n v="0"/>
    <n v="0"/>
    <n v="1"/>
    <s v="Spain"/>
  </r>
  <r>
    <n v="454"/>
    <x v="37"/>
    <x v="0"/>
    <x v="3"/>
    <n v="69508"/>
    <n v="1"/>
    <n v="0"/>
    <d v="2012-11-14T00:00:00"/>
    <n v="48"/>
    <n v="824"/>
    <n v="32"/>
    <n v="162"/>
    <n v="42"/>
    <n v="32"/>
    <n v="43"/>
    <n v="2"/>
    <n v="11"/>
    <n v="4"/>
    <n v="11"/>
    <n v="6"/>
    <n v="0"/>
    <n v="0"/>
    <n v="0"/>
    <n v="0"/>
    <n v="0"/>
    <n v="0"/>
    <n v="0"/>
    <s v="Saudi Arabia"/>
  </r>
  <r>
    <n v="2591"/>
    <x v="6"/>
    <x v="0"/>
    <x v="4"/>
    <n v="76320"/>
    <n v="0"/>
    <n v="1"/>
    <d v="2014-06-22T00:00:00"/>
    <n v="49"/>
    <n v="526"/>
    <n v="35"/>
    <n v="214"/>
    <n v="69"/>
    <n v="53"/>
    <n v="35"/>
    <n v="2"/>
    <n v="6"/>
    <n v="3"/>
    <n v="4"/>
    <n v="2"/>
    <n v="0"/>
    <n v="0"/>
    <n v="0"/>
    <n v="0"/>
    <n v="0"/>
    <n v="0"/>
    <n v="0"/>
    <s v="USA"/>
  </r>
  <r>
    <n v="810"/>
    <x v="17"/>
    <x v="0"/>
    <x v="2"/>
    <n v="74190"/>
    <n v="0"/>
    <n v="1"/>
    <d v="2014-05-12T00:00:00"/>
    <n v="49"/>
    <n v="151"/>
    <n v="81"/>
    <n v="86"/>
    <n v="168"/>
    <n v="91"/>
    <n v="64"/>
    <n v="2"/>
    <n v="4"/>
    <n v="2"/>
    <n v="11"/>
    <n v="2"/>
    <n v="0"/>
    <n v="0"/>
    <n v="0"/>
    <n v="0"/>
    <n v="0"/>
    <n v="0"/>
    <n v="0"/>
    <s v="Spain"/>
  </r>
  <r>
    <n v="2686"/>
    <x v="8"/>
    <x v="4"/>
    <x v="3"/>
    <n v="22390"/>
    <n v="0"/>
    <n v="0"/>
    <d v="2013-10-21T00:00:00"/>
    <n v="49"/>
    <n v="0"/>
    <n v="1"/>
    <n v="4"/>
    <n v="15"/>
    <n v="1"/>
    <n v="5"/>
    <n v="1"/>
    <n v="1"/>
    <n v="0"/>
    <n v="2"/>
    <n v="7"/>
    <n v="0"/>
    <n v="0"/>
    <n v="0"/>
    <n v="0"/>
    <n v="0"/>
    <n v="0"/>
    <n v="0"/>
    <s v="Australia"/>
  </r>
  <r>
    <n v="1215"/>
    <x v="34"/>
    <x v="0"/>
    <x v="3"/>
    <n v="70440"/>
    <n v="0"/>
    <n v="0"/>
    <d v="2013-10-08T00:00:00"/>
    <n v="49"/>
    <n v="690"/>
    <n v="117"/>
    <n v="499"/>
    <n v="76"/>
    <n v="102"/>
    <n v="88"/>
    <n v="1"/>
    <n v="5"/>
    <n v="10"/>
    <n v="7"/>
    <n v="3"/>
    <n v="1"/>
    <n v="0"/>
    <n v="0"/>
    <n v="0"/>
    <n v="0"/>
    <n v="0"/>
    <n v="0"/>
    <s v="Spain"/>
  </r>
  <r>
    <n v="8143"/>
    <x v="42"/>
    <x v="1"/>
    <x v="1"/>
    <n v="37929"/>
    <n v="0"/>
    <n v="0"/>
    <d v="2013-07-30T00:00:00"/>
    <n v="49"/>
    <n v="202"/>
    <n v="2"/>
    <n v="46"/>
    <n v="3"/>
    <n v="2"/>
    <n v="10"/>
    <n v="2"/>
    <n v="4"/>
    <n v="2"/>
    <n v="5"/>
    <n v="7"/>
    <n v="1"/>
    <n v="0"/>
    <n v="0"/>
    <n v="1"/>
    <n v="0"/>
    <n v="1"/>
    <n v="0"/>
    <s v="Spain"/>
  </r>
  <r>
    <n v="3479"/>
    <x v="47"/>
    <x v="0"/>
    <x v="1"/>
    <n v="16813"/>
    <n v="0"/>
    <n v="0"/>
    <d v="2013-07-19T00:00:00"/>
    <n v="49"/>
    <n v="4"/>
    <n v="8"/>
    <n v="11"/>
    <n v="12"/>
    <n v="2"/>
    <n v="13"/>
    <n v="1"/>
    <n v="2"/>
    <n v="0"/>
    <n v="3"/>
    <n v="7"/>
    <n v="0"/>
    <n v="0"/>
    <n v="1"/>
    <n v="0"/>
    <n v="0"/>
    <n v="0"/>
    <n v="0"/>
    <s v="Canada"/>
  </r>
  <r>
    <n v="7214"/>
    <x v="35"/>
    <x v="0"/>
    <x v="2"/>
    <n v="62187"/>
    <n v="0"/>
    <n v="0"/>
    <d v="2013-07-05T00:00:00"/>
    <n v="49"/>
    <n v="792"/>
    <n v="0"/>
    <n v="275"/>
    <n v="45"/>
    <n v="45"/>
    <n v="126"/>
    <n v="1"/>
    <n v="4"/>
    <n v="8"/>
    <n v="5"/>
    <n v="3"/>
    <n v="0"/>
    <n v="0"/>
    <n v="0"/>
    <n v="0"/>
    <n v="0"/>
    <n v="0"/>
    <n v="0"/>
    <s v="Spain"/>
  </r>
  <r>
    <n v="5543"/>
    <x v="10"/>
    <x v="0"/>
    <x v="3"/>
    <n v="57811"/>
    <n v="0"/>
    <n v="1"/>
    <d v="2013-06-24T00:00:00"/>
    <n v="49"/>
    <n v="545"/>
    <n v="7"/>
    <n v="114"/>
    <n v="37"/>
    <n v="21"/>
    <n v="78"/>
    <n v="5"/>
    <n v="7"/>
    <n v="2"/>
    <n v="11"/>
    <n v="5"/>
    <n v="0"/>
    <n v="0"/>
    <n v="0"/>
    <n v="1"/>
    <n v="0"/>
    <n v="0"/>
    <n v="0"/>
    <s v="Spain"/>
  </r>
  <r>
    <n v="9347"/>
    <x v="16"/>
    <x v="3"/>
    <x v="3"/>
    <n v="50943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s v="Spain"/>
  </r>
  <r>
    <n v="10160"/>
    <x v="16"/>
    <x v="3"/>
    <x v="3"/>
    <n v="50943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s v="Spain"/>
  </r>
  <r>
    <n v="8939"/>
    <x v="6"/>
    <x v="0"/>
    <x v="0"/>
    <n v="61250"/>
    <n v="0"/>
    <n v="1"/>
    <d v="2012-12-16T00:00:00"/>
    <n v="49"/>
    <n v="382"/>
    <n v="138"/>
    <n v="65"/>
    <n v="60"/>
    <n v="26"/>
    <n v="59"/>
    <n v="6"/>
    <n v="5"/>
    <n v="2"/>
    <n v="12"/>
    <n v="5"/>
    <n v="0"/>
    <n v="0"/>
    <n v="0"/>
    <n v="0"/>
    <n v="0"/>
    <n v="0"/>
    <n v="0"/>
    <s v="Spain"/>
  </r>
  <r>
    <n v="10250"/>
    <x v="5"/>
    <x v="4"/>
    <x v="3"/>
    <n v="28389"/>
    <n v="0"/>
    <n v="0"/>
    <d v="2012-11-20T00:00:00"/>
    <n v="49"/>
    <n v="1"/>
    <n v="5"/>
    <n v="3"/>
    <n v="7"/>
    <n v="4"/>
    <n v="8"/>
    <n v="1"/>
    <n v="1"/>
    <n v="0"/>
    <n v="2"/>
    <n v="7"/>
    <n v="0"/>
    <n v="0"/>
    <n v="0"/>
    <n v="0"/>
    <n v="0"/>
    <n v="0"/>
    <n v="0"/>
    <s v="Spain"/>
  </r>
  <r>
    <n v="1272"/>
    <x v="11"/>
    <x v="3"/>
    <x v="1"/>
    <n v="55250"/>
    <n v="0"/>
    <n v="1"/>
    <d v="2012-10-21T00:00:00"/>
    <n v="49"/>
    <n v="664"/>
    <n v="58"/>
    <n v="83"/>
    <n v="32"/>
    <n v="0"/>
    <n v="66"/>
    <n v="4"/>
    <n v="7"/>
    <n v="5"/>
    <n v="10"/>
    <n v="5"/>
    <n v="0"/>
    <n v="0"/>
    <n v="0"/>
    <n v="0"/>
    <n v="0"/>
    <n v="0"/>
    <n v="0"/>
    <s v="Australia"/>
  </r>
  <r>
    <n v="1640"/>
    <x v="3"/>
    <x v="0"/>
    <x v="0"/>
    <n v="64587"/>
    <n v="1"/>
    <n v="1"/>
    <d v="2014-06-22T00:00:00"/>
    <n v="49"/>
    <n v="66"/>
    <n v="0"/>
    <n v="16"/>
    <n v="0"/>
    <n v="6"/>
    <n v="20"/>
    <n v="2"/>
    <n v="1"/>
    <n v="1"/>
    <n v="4"/>
    <n v="3"/>
    <n v="0"/>
    <n v="0"/>
    <n v="0"/>
    <n v="0"/>
    <n v="0"/>
    <n v="0"/>
    <n v="0"/>
    <s v="Spain"/>
  </r>
  <r>
    <n v="9423"/>
    <x v="13"/>
    <x v="3"/>
    <x v="2"/>
    <n v="32765"/>
    <n v="1"/>
    <n v="0"/>
    <d v="2014-02-23T00:00:00"/>
    <n v="49"/>
    <n v="13"/>
    <n v="3"/>
    <n v="17"/>
    <n v="7"/>
    <n v="3"/>
    <n v="3"/>
    <n v="2"/>
    <n v="2"/>
    <n v="0"/>
    <n v="4"/>
    <n v="5"/>
    <n v="0"/>
    <n v="0"/>
    <n v="0"/>
    <n v="0"/>
    <n v="0"/>
    <n v="0"/>
    <n v="0"/>
    <s v="Spain"/>
  </r>
  <r>
    <n v="3117"/>
    <x v="24"/>
    <x v="0"/>
    <x v="1"/>
    <m/>
    <n v="0"/>
    <n v="1"/>
    <d v="2013-10-18T00:00:00"/>
    <n v="95"/>
    <n v="264"/>
    <n v="0"/>
    <n v="21"/>
    <n v="12"/>
    <n v="6"/>
    <n v="147"/>
    <n v="3"/>
    <n v="6"/>
    <n v="1"/>
    <n v="5"/>
    <n v="7"/>
    <n v="0"/>
    <n v="0"/>
    <n v="0"/>
    <n v="0"/>
    <n v="0"/>
    <n v="0"/>
    <n v="0"/>
    <s v="Australia"/>
  </r>
  <r>
    <n v="89"/>
    <x v="17"/>
    <x v="2"/>
    <x v="2"/>
    <n v="22212"/>
    <n v="1"/>
    <n v="0"/>
    <d v="2013-12-09T00:00:00"/>
    <n v="49"/>
    <n v="5"/>
    <n v="9"/>
    <n v="20"/>
    <n v="6"/>
    <n v="8"/>
    <n v="21"/>
    <n v="2"/>
    <n v="2"/>
    <n v="0"/>
    <n v="4"/>
    <n v="6"/>
    <n v="0"/>
    <n v="0"/>
    <n v="0"/>
    <n v="0"/>
    <n v="0"/>
    <n v="0"/>
    <n v="0"/>
    <s v="Saudi Arabia"/>
  </r>
  <r>
    <n v="5294"/>
    <x v="12"/>
    <x v="0"/>
    <x v="1"/>
    <n v="18358"/>
    <n v="1"/>
    <n v="0"/>
    <d v="2013-11-20T00:00:00"/>
    <n v="49"/>
    <n v="6"/>
    <n v="8"/>
    <n v="19"/>
    <n v="16"/>
    <n v="4"/>
    <n v="4"/>
    <n v="3"/>
    <n v="3"/>
    <n v="0"/>
    <n v="4"/>
    <n v="7"/>
    <n v="0"/>
    <n v="0"/>
    <n v="0"/>
    <n v="0"/>
    <n v="0"/>
    <n v="0"/>
    <n v="0"/>
    <s v="Spain"/>
  </r>
  <r>
    <n v="1321"/>
    <x v="19"/>
    <x v="0"/>
    <x v="2"/>
    <n v="26067"/>
    <n v="1"/>
    <n v="0"/>
    <d v="2013-11-04T00:00:00"/>
    <n v="49"/>
    <n v="22"/>
    <n v="2"/>
    <n v="18"/>
    <n v="0"/>
    <n v="2"/>
    <n v="12"/>
    <n v="3"/>
    <n v="3"/>
    <n v="0"/>
    <n v="3"/>
    <n v="8"/>
    <n v="0"/>
    <n v="0"/>
    <n v="0"/>
    <n v="0"/>
    <n v="0"/>
    <n v="0"/>
    <n v="0"/>
    <s v="Canada"/>
  </r>
  <r>
    <n v="9283"/>
    <x v="34"/>
    <x v="0"/>
    <x v="1"/>
    <n v="60199"/>
    <n v="1"/>
    <n v="2"/>
    <d v="2013-09-12T00:00:00"/>
    <n v="49"/>
    <n v="8"/>
    <n v="1"/>
    <n v="7"/>
    <n v="2"/>
    <n v="0"/>
    <n v="0"/>
    <n v="1"/>
    <n v="0"/>
    <n v="0"/>
    <n v="3"/>
    <n v="4"/>
    <n v="0"/>
    <n v="0"/>
    <n v="0"/>
    <n v="0"/>
    <n v="0"/>
    <n v="0"/>
    <n v="0"/>
    <s v="Canada"/>
  </r>
  <r>
    <n v="3120"/>
    <x v="7"/>
    <x v="0"/>
    <x v="3"/>
    <n v="38547"/>
    <n v="1"/>
    <n v="0"/>
    <d v="2013-08-28T00:00:00"/>
    <n v="49"/>
    <n v="6"/>
    <n v="1"/>
    <n v="10"/>
    <n v="0"/>
    <n v="1"/>
    <n v="4"/>
    <n v="1"/>
    <n v="1"/>
    <n v="0"/>
    <n v="2"/>
    <n v="8"/>
    <n v="0"/>
    <n v="0"/>
    <n v="0"/>
    <n v="0"/>
    <n v="0"/>
    <n v="0"/>
    <n v="1"/>
    <s v="Canada"/>
  </r>
  <r>
    <n v="5868"/>
    <x v="37"/>
    <x v="0"/>
    <x v="2"/>
    <n v="19107"/>
    <n v="1"/>
    <n v="0"/>
    <d v="2013-08-22T00:00:00"/>
    <n v="49"/>
    <n v="2"/>
    <n v="4"/>
    <n v="9"/>
    <n v="10"/>
    <n v="5"/>
    <n v="16"/>
    <n v="2"/>
    <n v="1"/>
    <n v="0"/>
    <n v="3"/>
    <n v="7"/>
    <n v="0"/>
    <n v="0"/>
    <n v="0"/>
    <n v="0"/>
    <n v="0"/>
    <n v="0"/>
    <n v="0"/>
    <s v="Canada"/>
  </r>
  <r>
    <n v="1406"/>
    <x v="17"/>
    <x v="0"/>
    <x v="1"/>
    <n v="53201"/>
    <n v="1"/>
    <n v="1"/>
    <d v="2013-02-12T00:00:00"/>
    <n v="49"/>
    <n v="280"/>
    <n v="7"/>
    <n v="81"/>
    <n v="20"/>
    <n v="0"/>
    <n v="27"/>
    <n v="8"/>
    <n v="6"/>
    <n v="3"/>
    <n v="5"/>
    <n v="7"/>
    <n v="0"/>
    <n v="0"/>
    <n v="0"/>
    <n v="0"/>
    <n v="0"/>
    <n v="0"/>
    <n v="0"/>
    <s v="Spain"/>
  </r>
  <r>
    <n v="7019"/>
    <x v="33"/>
    <x v="0"/>
    <x v="3"/>
    <n v="54414"/>
    <n v="1"/>
    <n v="1"/>
    <d v="2013-01-23T00:00:00"/>
    <n v="49"/>
    <n v="109"/>
    <n v="18"/>
    <n v="16"/>
    <n v="24"/>
    <n v="26"/>
    <n v="18"/>
    <n v="4"/>
    <n v="3"/>
    <n v="1"/>
    <n v="5"/>
    <n v="4"/>
    <n v="0"/>
    <n v="0"/>
    <n v="0"/>
    <n v="0"/>
    <n v="0"/>
    <n v="0"/>
    <n v="0"/>
    <s v="Saudi Arabia"/>
  </r>
  <r>
    <n v="2157"/>
    <x v="27"/>
    <x v="0"/>
    <x v="3"/>
    <n v="26290"/>
    <n v="1"/>
    <n v="1"/>
    <d v="2013-01-12T00:00:00"/>
    <n v="49"/>
    <n v="15"/>
    <n v="8"/>
    <n v="16"/>
    <n v="11"/>
    <n v="5"/>
    <n v="22"/>
    <n v="4"/>
    <n v="2"/>
    <n v="0"/>
    <n v="4"/>
    <n v="6"/>
    <n v="0"/>
    <n v="0"/>
    <n v="0"/>
    <n v="0"/>
    <n v="0"/>
    <n v="0"/>
    <n v="0"/>
    <s v="Canada"/>
  </r>
  <r>
    <n v="3007"/>
    <x v="10"/>
    <x v="0"/>
    <x v="3"/>
    <n v="37758"/>
    <n v="1"/>
    <n v="1"/>
    <d v="2012-10-04T00:00:00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s v="India"/>
  </r>
  <r>
    <n v="5513"/>
    <x v="10"/>
    <x v="0"/>
    <x v="3"/>
    <n v="37758"/>
    <n v="1"/>
    <n v="1"/>
    <d v="2012-10-04T00:00:00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s v="Spain"/>
  </r>
  <r>
    <n v="679"/>
    <x v="35"/>
    <x v="1"/>
    <x v="2"/>
    <n v="37633"/>
    <n v="1"/>
    <n v="1"/>
    <d v="2012-09-20T00:00:00"/>
    <n v="49"/>
    <n v="13"/>
    <n v="4"/>
    <n v="20"/>
    <n v="0"/>
    <n v="0"/>
    <n v="1"/>
    <n v="2"/>
    <n v="1"/>
    <n v="0"/>
    <n v="3"/>
    <n v="9"/>
    <n v="0"/>
    <n v="0"/>
    <n v="0"/>
    <n v="0"/>
    <n v="0"/>
    <n v="0"/>
    <n v="0"/>
    <s v="Spain"/>
  </r>
  <r>
    <n v="8876"/>
    <x v="33"/>
    <x v="1"/>
    <x v="3"/>
    <n v="33629"/>
    <n v="1"/>
    <n v="1"/>
    <d v="2012-08-08T00:00:00"/>
    <n v="49"/>
    <n v="132"/>
    <n v="0"/>
    <n v="16"/>
    <n v="0"/>
    <n v="0"/>
    <n v="4"/>
    <n v="5"/>
    <n v="3"/>
    <n v="1"/>
    <n v="4"/>
    <n v="9"/>
    <n v="0"/>
    <n v="0"/>
    <n v="0"/>
    <n v="0"/>
    <n v="0"/>
    <n v="0"/>
    <n v="0"/>
    <s v="Spain"/>
  </r>
  <r>
    <n v="10827"/>
    <x v="4"/>
    <x v="1"/>
    <x v="2"/>
    <n v="36947"/>
    <n v="1"/>
    <n v="1"/>
    <d v="2012-08-07T00:00:00"/>
    <n v="49"/>
    <n v="88"/>
    <n v="3"/>
    <n v="21"/>
    <n v="4"/>
    <n v="1"/>
    <n v="29"/>
    <n v="4"/>
    <n v="3"/>
    <n v="0"/>
    <n v="4"/>
    <n v="9"/>
    <n v="0"/>
    <n v="0"/>
    <n v="0"/>
    <n v="0"/>
    <n v="0"/>
    <n v="0"/>
    <n v="0"/>
    <s v="Australia"/>
  </r>
  <r>
    <n v="7300"/>
    <x v="32"/>
    <x v="0"/>
    <x v="0"/>
    <n v="69142"/>
    <n v="0"/>
    <n v="1"/>
    <d v="2014-06-29T00:00:00"/>
    <n v="50"/>
    <n v="448"/>
    <n v="4"/>
    <n v="34"/>
    <n v="6"/>
    <n v="4"/>
    <n v="39"/>
    <n v="3"/>
    <n v="8"/>
    <n v="1"/>
    <n v="7"/>
    <n v="5"/>
    <n v="0"/>
    <n v="0"/>
    <n v="0"/>
    <n v="1"/>
    <n v="0"/>
    <n v="0"/>
    <n v="0"/>
    <s v="India"/>
  </r>
  <r>
    <n v="4268"/>
    <x v="6"/>
    <x v="0"/>
    <x v="2"/>
    <n v="53154"/>
    <n v="0"/>
    <n v="1"/>
    <d v="2014-06-09T00:00:00"/>
    <n v="50"/>
    <n v="129"/>
    <n v="0"/>
    <n v="21"/>
    <n v="0"/>
    <n v="1"/>
    <n v="7"/>
    <n v="1"/>
    <n v="3"/>
    <n v="1"/>
    <n v="4"/>
    <n v="4"/>
    <n v="0"/>
    <n v="0"/>
    <n v="0"/>
    <n v="0"/>
    <n v="0"/>
    <n v="0"/>
    <n v="0"/>
    <s v="USA"/>
  </r>
  <r>
    <n v="4603"/>
    <x v="9"/>
    <x v="1"/>
    <x v="2"/>
    <n v="65695"/>
    <n v="0"/>
    <n v="1"/>
    <d v="2014-01-31T00:00:00"/>
    <n v="50"/>
    <n v="371"/>
    <n v="32"/>
    <n v="189"/>
    <n v="0"/>
    <n v="58"/>
    <n v="6"/>
    <n v="2"/>
    <n v="5"/>
    <n v="4"/>
    <n v="10"/>
    <n v="4"/>
    <n v="0"/>
    <n v="0"/>
    <n v="0"/>
    <n v="0"/>
    <n v="0"/>
    <n v="0"/>
    <n v="0"/>
    <s v="Spain"/>
  </r>
  <r>
    <n v="8659"/>
    <x v="32"/>
    <x v="1"/>
    <x v="3"/>
    <n v="69805"/>
    <n v="0"/>
    <n v="1"/>
    <d v="2014-01-21T00:00:00"/>
    <n v="50"/>
    <n v="750"/>
    <n v="71"/>
    <n v="174"/>
    <n v="13"/>
    <n v="10"/>
    <n v="20"/>
    <n v="2"/>
    <n v="6"/>
    <n v="8"/>
    <n v="11"/>
    <n v="2"/>
    <n v="0"/>
    <n v="0"/>
    <n v="0"/>
    <n v="0"/>
    <n v="0"/>
    <n v="0"/>
    <n v="0"/>
    <s v="Germany"/>
  </r>
  <r>
    <n v="11096"/>
    <x v="32"/>
    <x v="2"/>
    <x v="3"/>
    <n v="57247"/>
    <n v="0"/>
    <n v="1"/>
    <d v="2013-08-08T00:00:00"/>
    <n v="50"/>
    <n v="99"/>
    <n v="4"/>
    <n v="32"/>
    <n v="37"/>
    <n v="54"/>
    <n v="6"/>
    <n v="2"/>
    <n v="2"/>
    <n v="1"/>
    <n v="7"/>
    <n v="2"/>
    <n v="0"/>
    <n v="0"/>
    <n v="0"/>
    <n v="0"/>
    <n v="0"/>
    <n v="0"/>
    <n v="0"/>
    <s v="Spain"/>
  </r>
  <r>
    <n v="6374"/>
    <x v="3"/>
    <x v="1"/>
    <x v="2"/>
    <n v="36930"/>
    <n v="0"/>
    <n v="1"/>
    <d v="2013-05-17T00:00:00"/>
    <n v="50"/>
    <n v="223"/>
    <n v="2"/>
    <n v="31"/>
    <n v="0"/>
    <n v="2"/>
    <n v="39"/>
    <n v="5"/>
    <n v="5"/>
    <n v="2"/>
    <n v="4"/>
    <n v="8"/>
    <n v="0"/>
    <n v="0"/>
    <n v="0"/>
    <n v="0"/>
    <n v="0"/>
    <n v="0"/>
    <n v="0"/>
    <s v="Spain"/>
  </r>
  <r>
    <n v="6200"/>
    <x v="45"/>
    <x v="0"/>
    <x v="2"/>
    <n v="75903"/>
    <n v="0"/>
    <n v="1"/>
    <d v="2013-04-08T00:00:00"/>
    <n v="50"/>
    <n v="340"/>
    <n v="108"/>
    <n v="185"/>
    <n v="130"/>
    <n v="38"/>
    <n v="100"/>
    <n v="2"/>
    <n v="6"/>
    <n v="6"/>
    <n v="9"/>
    <n v="3"/>
    <n v="0"/>
    <n v="0"/>
    <n v="0"/>
    <n v="0"/>
    <n v="0"/>
    <n v="0"/>
    <n v="0"/>
    <s v="Spain"/>
  </r>
  <r>
    <n v="9904"/>
    <x v="16"/>
    <x v="0"/>
    <x v="2"/>
    <n v="71391"/>
    <n v="0"/>
    <n v="1"/>
    <d v="2013-03-29T00:00:00"/>
    <n v="50"/>
    <n v="336"/>
    <n v="123"/>
    <n v="274"/>
    <n v="46"/>
    <n v="123"/>
    <n v="141"/>
    <n v="5"/>
    <n v="6"/>
    <n v="5"/>
    <n v="12"/>
    <n v="3"/>
    <n v="0"/>
    <n v="0"/>
    <n v="0"/>
    <n v="0"/>
    <n v="0"/>
    <n v="0"/>
    <n v="0"/>
    <s v="Canada"/>
  </r>
  <r>
    <n v="10882"/>
    <x v="15"/>
    <x v="0"/>
    <x v="2"/>
    <n v="53858"/>
    <n v="0"/>
    <n v="1"/>
    <d v="2012-11-09T00:00:00"/>
    <n v="50"/>
    <n v="407"/>
    <n v="53"/>
    <n v="221"/>
    <n v="58"/>
    <n v="150"/>
    <n v="26"/>
    <n v="4"/>
    <n v="4"/>
    <n v="3"/>
    <n v="6"/>
    <n v="4"/>
    <n v="0"/>
    <n v="0"/>
    <n v="0"/>
    <n v="0"/>
    <n v="0"/>
    <n v="0"/>
    <n v="0"/>
    <s v="Spain"/>
  </r>
  <r>
    <n v="5636"/>
    <x v="33"/>
    <x v="0"/>
    <x v="1"/>
    <n v="30983"/>
    <n v="0"/>
    <n v="0"/>
    <d v="2012-11-09T00:00:00"/>
    <n v="50"/>
    <n v="51"/>
    <n v="4"/>
    <n v="50"/>
    <n v="12"/>
    <n v="1"/>
    <n v="49"/>
    <n v="1"/>
    <n v="4"/>
    <n v="0"/>
    <n v="3"/>
    <n v="8"/>
    <n v="0"/>
    <n v="0"/>
    <n v="0"/>
    <n v="0"/>
    <n v="0"/>
    <n v="1"/>
    <n v="0"/>
    <s v="India"/>
  </r>
  <r>
    <n v="8091"/>
    <x v="16"/>
    <x v="0"/>
    <x v="2"/>
    <n v="63943"/>
    <n v="0"/>
    <n v="1"/>
    <d v="2012-09-02T00:00:00"/>
    <n v="50"/>
    <n v="423"/>
    <n v="184"/>
    <n v="368"/>
    <n v="13"/>
    <n v="97"/>
    <n v="21"/>
    <n v="1"/>
    <n v="6"/>
    <n v="4"/>
    <n v="6"/>
    <n v="5"/>
    <n v="0"/>
    <n v="0"/>
    <n v="0"/>
    <n v="0"/>
    <n v="0"/>
    <n v="0"/>
    <n v="0"/>
    <s v="India"/>
  </r>
  <r>
    <n v="8080"/>
    <x v="18"/>
    <x v="0"/>
    <x v="1"/>
    <n v="26816"/>
    <n v="0"/>
    <n v="0"/>
    <d v="2012-08-17T00:00:00"/>
    <n v="50"/>
    <n v="5"/>
    <n v="1"/>
    <n v="6"/>
    <n v="3"/>
    <n v="4"/>
    <n v="3"/>
    <n v="1"/>
    <n v="0"/>
    <n v="0"/>
    <n v="3"/>
    <n v="4"/>
    <n v="0"/>
    <n v="0"/>
    <n v="0"/>
    <n v="0"/>
    <n v="0"/>
    <n v="0"/>
    <n v="0"/>
    <s v="India"/>
  </r>
  <r>
    <n v="8370"/>
    <x v="15"/>
    <x v="2"/>
    <x v="3"/>
    <n v="75484"/>
    <n v="0"/>
    <n v="1"/>
    <d v="2012-08-02T00:00:00"/>
    <n v="50"/>
    <n v="378"/>
    <n v="97"/>
    <n v="259"/>
    <n v="197"/>
    <n v="194"/>
    <n v="34"/>
    <n v="2"/>
    <n v="7"/>
    <n v="3"/>
    <n v="6"/>
    <n v="4"/>
    <n v="0"/>
    <n v="0"/>
    <n v="0"/>
    <n v="0"/>
    <n v="0"/>
    <n v="0"/>
    <n v="0"/>
    <s v="Canada"/>
  </r>
  <r>
    <n v="10708"/>
    <x v="34"/>
    <x v="2"/>
    <x v="1"/>
    <n v="36975"/>
    <n v="1"/>
    <n v="0"/>
    <d v="2013-12-28T00:00:00"/>
    <n v="50"/>
    <n v="10"/>
    <n v="6"/>
    <n v="11"/>
    <n v="0"/>
    <n v="4"/>
    <n v="2"/>
    <n v="1"/>
    <n v="1"/>
    <n v="0"/>
    <n v="3"/>
    <n v="7"/>
    <n v="0"/>
    <n v="0"/>
    <n v="0"/>
    <n v="0"/>
    <n v="0"/>
    <n v="0"/>
    <n v="0"/>
    <s v="Spain"/>
  </r>
  <r>
    <n v="1176"/>
    <x v="28"/>
    <x v="0"/>
    <x v="2"/>
    <n v="26228"/>
    <n v="1"/>
    <n v="0"/>
    <d v="2013-09-22T00:00:00"/>
    <n v="50"/>
    <n v="2"/>
    <n v="6"/>
    <n v="4"/>
    <n v="3"/>
    <n v="1"/>
    <n v="9"/>
    <n v="1"/>
    <n v="1"/>
    <n v="0"/>
    <n v="2"/>
    <n v="8"/>
    <n v="0"/>
    <n v="0"/>
    <n v="0"/>
    <n v="0"/>
    <n v="0"/>
    <n v="0"/>
    <n v="0"/>
    <s v="Spain"/>
  </r>
  <r>
    <n v="10380"/>
    <x v="27"/>
    <x v="3"/>
    <x v="2"/>
    <n v="37787"/>
    <n v="1"/>
    <n v="0"/>
    <d v="2013-09-20T00:00:00"/>
    <n v="50"/>
    <n v="40"/>
    <n v="1"/>
    <n v="40"/>
    <n v="4"/>
    <n v="3"/>
    <n v="18"/>
    <n v="1"/>
    <n v="3"/>
    <n v="0"/>
    <n v="3"/>
    <n v="8"/>
    <n v="0"/>
    <n v="0"/>
    <n v="0"/>
    <n v="0"/>
    <n v="0"/>
    <n v="0"/>
    <n v="0"/>
    <s v="India"/>
  </r>
  <r>
    <n v="7037"/>
    <x v="19"/>
    <x v="1"/>
    <x v="2"/>
    <n v="37087"/>
    <n v="1"/>
    <n v="0"/>
    <d v="2013-08-11T00:00:00"/>
    <n v="50"/>
    <n v="194"/>
    <n v="55"/>
    <n v="134"/>
    <n v="15"/>
    <n v="0"/>
    <n v="3"/>
    <n v="3"/>
    <n v="4"/>
    <n v="2"/>
    <n v="8"/>
    <n v="6"/>
    <n v="0"/>
    <n v="0"/>
    <n v="0"/>
    <n v="0"/>
    <n v="0"/>
    <n v="0"/>
    <n v="0"/>
    <s v="Saudi Arabia"/>
  </r>
  <r>
    <n v="5552"/>
    <x v="33"/>
    <x v="3"/>
    <x v="0"/>
    <n v="48721"/>
    <n v="1"/>
    <n v="1"/>
    <d v="2013-05-13T00:00:00"/>
    <n v="50"/>
    <n v="81"/>
    <n v="18"/>
    <n v="113"/>
    <n v="47"/>
    <n v="13"/>
    <n v="21"/>
    <n v="6"/>
    <n v="4"/>
    <n v="2"/>
    <n v="5"/>
    <n v="6"/>
    <n v="0"/>
    <n v="0"/>
    <n v="0"/>
    <n v="0"/>
    <n v="0"/>
    <n v="0"/>
    <n v="0"/>
    <s v="Saudi Arabia"/>
  </r>
  <r>
    <n v="2245"/>
    <x v="8"/>
    <x v="3"/>
    <x v="2"/>
    <n v="43641"/>
    <n v="1"/>
    <n v="1"/>
    <d v="2013-04-22T00:00:00"/>
    <n v="50"/>
    <n v="57"/>
    <n v="2"/>
    <n v="51"/>
    <n v="4"/>
    <n v="2"/>
    <n v="23"/>
    <n v="3"/>
    <n v="2"/>
    <n v="1"/>
    <n v="4"/>
    <n v="6"/>
    <n v="0"/>
    <n v="0"/>
    <n v="0"/>
    <n v="0"/>
    <n v="0"/>
    <n v="0"/>
    <n v="0"/>
    <s v="Spain"/>
  </r>
  <r>
    <n v="10031"/>
    <x v="15"/>
    <x v="1"/>
    <x v="2"/>
    <n v="16927"/>
    <n v="1"/>
    <n v="1"/>
    <d v="2013-02-10T00:00:00"/>
    <n v="50"/>
    <n v="20"/>
    <n v="2"/>
    <n v="23"/>
    <n v="3"/>
    <n v="1"/>
    <n v="4"/>
    <n v="5"/>
    <n v="3"/>
    <n v="0"/>
    <n v="4"/>
    <n v="8"/>
    <n v="0"/>
    <n v="0"/>
    <n v="0"/>
    <n v="0"/>
    <n v="0"/>
    <n v="0"/>
    <n v="0"/>
    <s v="Saudi Arabia"/>
  </r>
  <r>
    <n v="8692"/>
    <x v="32"/>
    <x v="0"/>
    <x v="3"/>
    <n v="43462"/>
    <n v="1"/>
    <n v="1"/>
    <d v="2012-09-12T00:00:00"/>
    <n v="50"/>
    <n v="90"/>
    <n v="17"/>
    <n v="97"/>
    <n v="15"/>
    <n v="6"/>
    <n v="15"/>
    <n v="6"/>
    <n v="4"/>
    <n v="1"/>
    <n v="5"/>
    <n v="8"/>
    <n v="0"/>
    <n v="0"/>
    <n v="0"/>
    <n v="0"/>
    <n v="0"/>
    <n v="0"/>
    <n v="0"/>
    <s v="Spain"/>
  </r>
  <r>
    <n v="6642"/>
    <x v="1"/>
    <x v="0"/>
    <x v="0"/>
    <n v="27215"/>
    <n v="2"/>
    <n v="1"/>
    <d v="2013-01-23T00:00:00"/>
    <n v="50"/>
    <n v="30"/>
    <n v="5"/>
    <n v="22"/>
    <n v="8"/>
    <n v="9"/>
    <n v="28"/>
    <n v="4"/>
    <n v="2"/>
    <n v="1"/>
    <n v="4"/>
    <n v="6"/>
    <n v="0"/>
    <n v="0"/>
    <n v="0"/>
    <n v="0"/>
    <n v="0"/>
    <n v="0"/>
    <n v="0"/>
    <s v="Saudi Arabia"/>
  </r>
  <r>
    <n v="4550"/>
    <x v="10"/>
    <x v="3"/>
    <x v="3"/>
    <n v="33564"/>
    <n v="0"/>
    <n v="1"/>
    <d v="2014-06-24T00:00:00"/>
    <n v="51"/>
    <n v="61"/>
    <n v="0"/>
    <n v="3"/>
    <n v="0"/>
    <n v="0"/>
    <n v="7"/>
    <n v="1"/>
    <n v="1"/>
    <n v="1"/>
    <n v="3"/>
    <n v="5"/>
    <n v="0"/>
    <n v="0"/>
    <n v="0"/>
    <n v="0"/>
    <n v="0"/>
    <n v="0"/>
    <n v="0"/>
    <s v="Spain"/>
  </r>
  <r>
    <n v="10556"/>
    <x v="6"/>
    <x v="0"/>
    <x v="2"/>
    <n v="54984"/>
    <n v="0"/>
    <n v="1"/>
    <d v="2014-05-24T00:00:00"/>
    <n v="51"/>
    <n v="173"/>
    <n v="13"/>
    <n v="131"/>
    <n v="32"/>
    <n v="3"/>
    <n v="6"/>
    <n v="4"/>
    <n v="6"/>
    <n v="1"/>
    <n v="6"/>
    <n v="7"/>
    <n v="1"/>
    <n v="0"/>
    <n v="0"/>
    <n v="0"/>
    <n v="0"/>
    <n v="0"/>
    <n v="0"/>
    <s v="Spain"/>
  </r>
  <r>
    <n v="2891"/>
    <x v="33"/>
    <x v="0"/>
    <x v="0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s v="USA"/>
  </r>
  <r>
    <n v="5011"/>
    <x v="33"/>
    <x v="0"/>
    <x v="0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s v="Spain"/>
  </r>
  <r>
    <n v="11039"/>
    <x v="17"/>
    <x v="0"/>
    <x v="2"/>
    <n v="51948"/>
    <n v="0"/>
    <n v="1"/>
    <d v="2013-09-17T00:00:00"/>
    <n v="51"/>
    <n v="82"/>
    <n v="33"/>
    <n v="54"/>
    <n v="71"/>
    <n v="30"/>
    <n v="41"/>
    <n v="2"/>
    <n v="5"/>
    <n v="2"/>
    <n v="4"/>
    <n v="5"/>
    <n v="0"/>
    <n v="0"/>
    <n v="0"/>
    <n v="0"/>
    <n v="0"/>
    <n v="0"/>
    <n v="0"/>
    <s v="Spain"/>
  </r>
  <r>
    <n v="4128"/>
    <x v="29"/>
    <x v="1"/>
    <x v="3"/>
    <n v="56067"/>
    <n v="0"/>
    <n v="1"/>
    <d v="2013-07-20T00:00:00"/>
    <n v="51"/>
    <n v="517"/>
    <n v="12"/>
    <n v="54"/>
    <n v="16"/>
    <n v="6"/>
    <n v="120"/>
    <n v="2"/>
    <n v="7"/>
    <n v="4"/>
    <n v="7"/>
    <n v="5"/>
    <n v="0"/>
    <n v="0"/>
    <n v="0"/>
    <n v="0"/>
    <n v="0"/>
    <n v="0"/>
    <n v="0"/>
    <s v="Saudi Arabia"/>
  </r>
  <r>
    <n v="8534"/>
    <x v="32"/>
    <x v="0"/>
    <x v="2"/>
    <n v="67433"/>
    <n v="0"/>
    <n v="2"/>
    <d v="2013-07-16T00:00:00"/>
    <n v="51"/>
    <n v="615"/>
    <n v="28"/>
    <n v="259"/>
    <n v="12"/>
    <n v="48"/>
    <n v="30"/>
    <n v="4"/>
    <n v="6"/>
    <n v="5"/>
    <n v="13"/>
    <n v="4"/>
    <n v="0"/>
    <n v="0"/>
    <n v="0"/>
    <n v="1"/>
    <n v="0"/>
    <n v="0"/>
    <n v="0"/>
    <s v="Spain"/>
  </r>
  <r>
    <n v="9308"/>
    <x v="3"/>
    <x v="0"/>
    <x v="2"/>
    <n v="62820"/>
    <n v="0"/>
    <n v="0"/>
    <d v="2013-05-11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s v="Saudi Arabia"/>
  </r>
  <r>
    <n v="544"/>
    <x v="3"/>
    <x v="0"/>
    <x v="2"/>
    <n v="62820"/>
    <n v="0"/>
    <n v="0"/>
    <d v="2013-05-11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s v="Spain"/>
  </r>
  <r>
    <n v="5989"/>
    <x v="6"/>
    <x v="2"/>
    <x v="0"/>
    <n v="78353"/>
    <n v="0"/>
    <n v="1"/>
    <d v="2013-04-16T00:00:00"/>
    <n v="51"/>
    <n v="752"/>
    <n v="122"/>
    <n v="476"/>
    <n v="39"/>
    <n v="153"/>
    <n v="34"/>
    <n v="1"/>
    <n v="10"/>
    <n v="2"/>
    <n v="11"/>
    <n v="8"/>
    <n v="0"/>
    <n v="0"/>
    <n v="0"/>
    <n v="0"/>
    <n v="0"/>
    <n v="0"/>
    <n v="0"/>
    <s v="Canada"/>
  </r>
  <r>
    <n v="6673"/>
    <x v="11"/>
    <x v="0"/>
    <x v="1"/>
    <n v="23478"/>
    <n v="0"/>
    <n v="0"/>
    <d v="2013-03-19T00:00:00"/>
    <n v="51"/>
    <n v="28"/>
    <n v="6"/>
    <n v="27"/>
    <n v="12"/>
    <n v="17"/>
    <n v="39"/>
    <n v="1"/>
    <n v="3"/>
    <n v="0"/>
    <n v="3"/>
    <n v="8"/>
    <n v="0"/>
    <n v="0"/>
    <n v="0"/>
    <n v="0"/>
    <n v="0"/>
    <n v="0"/>
    <n v="0"/>
    <s v="USA"/>
  </r>
  <r>
    <n v="8977"/>
    <x v="42"/>
    <x v="4"/>
    <x v="1"/>
    <n v="16581"/>
    <n v="0"/>
    <n v="0"/>
    <d v="2013-01-12T00:00:00"/>
    <n v="51"/>
    <n v="1"/>
    <n v="3"/>
    <n v="4"/>
    <n v="2"/>
    <n v="3"/>
    <n v="11"/>
    <n v="1"/>
    <n v="0"/>
    <n v="0"/>
    <n v="3"/>
    <n v="4"/>
    <n v="0"/>
    <n v="0"/>
    <n v="0"/>
    <n v="0"/>
    <n v="0"/>
    <n v="0"/>
    <n v="0"/>
    <s v="Spain"/>
  </r>
  <r>
    <n v="1544"/>
    <x v="4"/>
    <x v="3"/>
    <x v="0"/>
    <n v="81380"/>
    <n v="0"/>
    <n v="0"/>
    <d v="2012-12-22T00:00:00"/>
    <n v="51"/>
    <n v="741"/>
    <n v="68"/>
    <n v="689"/>
    <n v="224"/>
    <n v="68"/>
    <n v="103"/>
    <n v="1"/>
    <n v="4"/>
    <n v="2"/>
    <n v="10"/>
    <n v="2"/>
    <n v="0"/>
    <n v="0"/>
    <n v="0"/>
    <n v="0"/>
    <n v="0"/>
    <n v="0"/>
    <n v="0"/>
    <s v="Canada"/>
  </r>
  <r>
    <n v="3381"/>
    <x v="40"/>
    <x v="3"/>
    <x v="2"/>
    <n v="54348"/>
    <n v="1"/>
    <n v="1"/>
    <d v="2014-06-08T00:00:00"/>
    <n v="51"/>
    <n v="70"/>
    <n v="0"/>
    <n v="16"/>
    <n v="0"/>
    <n v="0"/>
    <n v="4"/>
    <n v="2"/>
    <n v="2"/>
    <n v="0"/>
    <n v="4"/>
    <n v="6"/>
    <n v="0"/>
    <n v="0"/>
    <n v="0"/>
    <n v="0"/>
    <n v="0"/>
    <n v="0"/>
    <n v="0"/>
    <s v="Canada"/>
  </r>
  <r>
    <n v="9467"/>
    <x v="22"/>
    <x v="0"/>
    <x v="1"/>
    <n v="34738"/>
    <n v="1"/>
    <n v="0"/>
    <d v="2014-05-11T00:00:00"/>
    <n v="51"/>
    <n v="3"/>
    <n v="2"/>
    <n v="10"/>
    <n v="3"/>
    <n v="0"/>
    <n v="2"/>
    <n v="1"/>
    <n v="1"/>
    <n v="0"/>
    <n v="3"/>
    <n v="6"/>
    <n v="0"/>
    <n v="0"/>
    <n v="0"/>
    <n v="0"/>
    <n v="0"/>
    <n v="0"/>
    <n v="0"/>
    <s v="Spain"/>
  </r>
  <r>
    <n v="8140"/>
    <x v="28"/>
    <x v="0"/>
    <x v="3"/>
    <n v="22682"/>
    <n v="1"/>
    <n v="0"/>
    <d v="2013-10-03T00:00:00"/>
    <n v="51"/>
    <n v="10"/>
    <n v="14"/>
    <n v="29"/>
    <n v="4"/>
    <n v="2"/>
    <n v="36"/>
    <n v="3"/>
    <n v="2"/>
    <n v="1"/>
    <n v="4"/>
    <n v="4"/>
    <n v="0"/>
    <n v="0"/>
    <n v="0"/>
    <n v="0"/>
    <n v="0"/>
    <n v="0"/>
    <n v="0"/>
    <s v="Australia"/>
  </r>
  <r>
    <n v="78"/>
    <x v="8"/>
    <x v="0"/>
    <x v="2"/>
    <n v="25293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s v="Spain"/>
  </r>
  <r>
    <n v="5517"/>
    <x v="8"/>
    <x v="0"/>
    <x v="2"/>
    <n v="25293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s v="Australia"/>
  </r>
  <r>
    <n v="5290"/>
    <x v="30"/>
    <x v="1"/>
    <x v="2"/>
    <n v="41551"/>
    <n v="1"/>
    <n v="1"/>
    <d v="2013-08-14T00:00:00"/>
    <n v="51"/>
    <n v="220"/>
    <n v="0"/>
    <n v="33"/>
    <n v="3"/>
    <n v="0"/>
    <n v="23"/>
    <n v="5"/>
    <n v="5"/>
    <n v="1"/>
    <n v="5"/>
    <n v="8"/>
    <n v="0"/>
    <n v="0"/>
    <n v="0"/>
    <n v="0"/>
    <n v="0"/>
    <n v="0"/>
    <n v="0"/>
    <s v="Canada"/>
  </r>
  <r>
    <n v="9592"/>
    <x v="25"/>
    <x v="0"/>
    <x v="3"/>
    <n v="22010"/>
    <n v="1"/>
    <n v="0"/>
    <d v="2013-06-30T00:00:00"/>
    <n v="51"/>
    <n v="11"/>
    <n v="2"/>
    <n v="9"/>
    <n v="3"/>
    <n v="0"/>
    <n v="8"/>
    <n v="2"/>
    <n v="2"/>
    <n v="0"/>
    <n v="3"/>
    <n v="8"/>
    <n v="0"/>
    <n v="0"/>
    <n v="0"/>
    <n v="0"/>
    <n v="0"/>
    <n v="0"/>
    <n v="0"/>
    <s v="Spain"/>
  </r>
  <r>
    <n v="8957"/>
    <x v="32"/>
    <x v="2"/>
    <x v="1"/>
    <n v="64831"/>
    <n v="1"/>
    <n v="1"/>
    <d v="2013-06-10T00:00:00"/>
    <n v="51"/>
    <n v="480"/>
    <n v="86"/>
    <n v="249"/>
    <n v="75"/>
    <n v="86"/>
    <n v="144"/>
    <n v="8"/>
    <n v="6"/>
    <n v="3"/>
    <n v="5"/>
    <n v="6"/>
    <n v="0"/>
    <n v="0"/>
    <n v="0"/>
    <n v="0"/>
    <n v="0"/>
    <n v="0"/>
    <n v="0"/>
    <s v="Saudi Arabia"/>
  </r>
  <r>
    <n v="635"/>
    <x v="10"/>
    <x v="3"/>
    <x v="2"/>
    <n v="57183"/>
    <n v="1"/>
    <n v="1"/>
    <d v="2013-03-19T00:00:00"/>
    <n v="51"/>
    <n v="464"/>
    <n v="5"/>
    <n v="64"/>
    <n v="7"/>
    <n v="0"/>
    <n v="70"/>
    <n v="8"/>
    <n v="9"/>
    <n v="1"/>
    <n v="7"/>
    <n v="8"/>
    <n v="0"/>
    <n v="0"/>
    <n v="0"/>
    <n v="0"/>
    <n v="0"/>
    <n v="0"/>
    <n v="0"/>
    <s v="Spain"/>
  </r>
  <r>
    <n v="1710"/>
    <x v="34"/>
    <x v="0"/>
    <x v="1"/>
    <n v="30168"/>
    <n v="1"/>
    <n v="0"/>
    <d v="2013-03-07T00:00:00"/>
    <n v="51"/>
    <n v="154"/>
    <n v="20"/>
    <n v="66"/>
    <n v="0"/>
    <n v="12"/>
    <n v="27"/>
    <n v="7"/>
    <n v="6"/>
    <n v="1"/>
    <n v="4"/>
    <n v="9"/>
    <n v="0"/>
    <n v="0"/>
    <n v="0"/>
    <n v="0"/>
    <n v="0"/>
    <n v="0"/>
    <n v="0"/>
    <s v="Spain"/>
  </r>
  <r>
    <n v="523"/>
    <x v="12"/>
    <x v="0"/>
    <x v="2"/>
    <n v="37155"/>
    <n v="1"/>
    <n v="0"/>
    <d v="2013-01-31T00:00:00"/>
    <n v="51"/>
    <n v="23"/>
    <n v="0"/>
    <n v="26"/>
    <n v="7"/>
    <n v="15"/>
    <n v="3"/>
    <n v="1"/>
    <n v="2"/>
    <n v="0"/>
    <n v="4"/>
    <n v="5"/>
    <n v="0"/>
    <n v="0"/>
    <n v="0"/>
    <n v="0"/>
    <n v="0"/>
    <n v="0"/>
    <n v="0"/>
    <s v="Spain"/>
  </r>
  <r>
    <n v="9736"/>
    <x v="37"/>
    <x v="0"/>
    <x v="2"/>
    <n v="41850"/>
    <n v="1"/>
    <n v="1"/>
    <d v="2012-12-24T00:00:00"/>
    <n v="51"/>
    <n v="53"/>
    <n v="5"/>
    <n v="19"/>
    <n v="2"/>
    <n v="13"/>
    <n v="4"/>
    <n v="3"/>
    <n v="3"/>
    <n v="0"/>
    <n v="3"/>
    <n v="8"/>
    <n v="0"/>
    <n v="0"/>
    <n v="0"/>
    <n v="0"/>
    <n v="0"/>
    <n v="0"/>
    <n v="0"/>
    <s v="USA"/>
  </r>
  <r>
    <n v="6575"/>
    <x v="7"/>
    <x v="0"/>
    <x v="3"/>
    <n v="56386"/>
    <n v="1"/>
    <n v="1"/>
    <d v="2012-10-27T00:00:00"/>
    <n v="51"/>
    <n v="230"/>
    <n v="48"/>
    <n v="214"/>
    <n v="13"/>
    <n v="32"/>
    <n v="75"/>
    <n v="8"/>
    <n v="9"/>
    <n v="1"/>
    <n v="7"/>
    <n v="9"/>
    <n v="0"/>
    <n v="0"/>
    <n v="0"/>
    <n v="0"/>
    <n v="0"/>
    <n v="0"/>
    <n v="0"/>
    <s v="Saudi Arabia"/>
  </r>
  <r>
    <n v="6147"/>
    <x v="26"/>
    <x v="0"/>
    <x v="0"/>
    <n v="25818"/>
    <n v="1"/>
    <n v="0"/>
    <d v="2012-10-18T00:00:00"/>
    <n v="51"/>
    <n v="5"/>
    <n v="2"/>
    <n v="8"/>
    <n v="2"/>
    <n v="2"/>
    <n v="9"/>
    <n v="1"/>
    <n v="0"/>
    <n v="1"/>
    <n v="2"/>
    <n v="7"/>
    <n v="0"/>
    <n v="0"/>
    <n v="0"/>
    <n v="0"/>
    <n v="0"/>
    <n v="0"/>
    <n v="0"/>
    <s v="Germany"/>
  </r>
  <r>
    <n v="6354"/>
    <x v="22"/>
    <x v="0"/>
    <x v="3"/>
    <n v="15345"/>
    <n v="1"/>
    <n v="0"/>
    <d v="2012-08-31T00:00:00"/>
    <n v="51"/>
    <n v="5"/>
    <n v="2"/>
    <n v="16"/>
    <n v="3"/>
    <n v="2"/>
    <n v="19"/>
    <n v="2"/>
    <n v="1"/>
    <n v="1"/>
    <n v="2"/>
    <n v="8"/>
    <n v="0"/>
    <n v="0"/>
    <n v="0"/>
    <n v="0"/>
    <n v="0"/>
    <n v="1"/>
    <n v="0"/>
    <s v="Spain"/>
  </r>
  <r>
    <n v="7540"/>
    <x v="32"/>
    <x v="0"/>
    <x v="2"/>
    <n v="50300"/>
    <n v="0"/>
    <n v="1"/>
    <d v="2014-05-25T00:00:00"/>
    <n v="52"/>
    <n v="143"/>
    <n v="15"/>
    <n v="60"/>
    <n v="24"/>
    <n v="23"/>
    <n v="5"/>
    <n v="2"/>
    <n v="2"/>
    <n v="1"/>
    <n v="8"/>
    <n v="2"/>
    <n v="0"/>
    <n v="0"/>
    <n v="0"/>
    <n v="0"/>
    <n v="0"/>
    <n v="0"/>
    <n v="0"/>
    <s v="Spain"/>
  </r>
  <r>
    <n v="10972"/>
    <x v="39"/>
    <x v="0"/>
    <x v="4"/>
    <n v="72298"/>
    <n v="0"/>
    <n v="0"/>
    <d v="2014-03-10T00:00:00"/>
    <n v="52"/>
    <n v="625"/>
    <n v="35"/>
    <n v="169"/>
    <n v="58"/>
    <n v="17"/>
    <n v="35"/>
    <n v="1"/>
    <n v="4"/>
    <n v="3"/>
    <n v="6"/>
    <n v="1"/>
    <n v="0"/>
    <n v="0"/>
    <n v="0"/>
    <n v="1"/>
    <n v="1"/>
    <n v="0"/>
    <n v="0"/>
    <s v="Spain"/>
  </r>
  <r>
    <n v="1399"/>
    <x v="2"/>
    <x v="0"/>
    <x v="2"/>
    <n v="72905"/>
    <n v="0"/>
    <n v="0"/>
    <d v="2014-01-21T00:00:00"/>
    <n v="52"/>
    <n v="407"/>
    <n v="114"/>
    <n v="445"/>
    <n v="181"/>
    <n v="165"/>
    <n v="203"/>
    <n v="1"/>
    <n v="3"/>
    <n v="7"/>
    <n v="9"/>
    <n v="1"/>
    <n v="1"/>
    <n v="0"/>
    <n v="0"/>
    <n v="0"/>
    <n v="0"/>
    <n v="0"/>
    <n v="0"/>
    <s v="Spain"/>
  </r>
  <r>
    <n v="2698"/>
    <x v="15"/>
    <x v="0"/>
    <x v="1"/>
    <n v="47025"/>
    <n v="0"/>
    <n v="1"/>
    <d v="2013-11-07T00:00:00"/>
    <n v="52"/>
    <n v="254"/>
    <n v="7"/>
    <n v="108"/>
    <n v="20"/>
    <n v="0"/>
    <n v="26"/>
    <n v="3"/>
    <n v="6"/>
    <n v="3"/>
    <n v="5"/>
    <n v="6"/>
    <n v="0"/>
    <n v="0"/>
    <n v="0"/>
    <n v="0"/>
    <n v="0"/>
    <n v="0"/>
    <n v="0"/>
    <s v="USA"/>
  </r>
  <r>
    <n v="4107"/>
    <x v="38"/>
    <x v="1"/>
    <x v="3"/>
    <n v="46681"/>
    <n v="0"/>
    <n v="2"/>
    <d v="2013-10-08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s v="Spain"/>
  </r>
  <r>
    <n v="10906"/>
    <x v="38"/>
    <x v="1"/>
    <x v="3"/>
    <n v="46681"/>
    <n v="0"/>
    <n v="2"/>
    <d v="2013-10-08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s v="Saudi Arabia"/>
  </r>
  <r>
    <n v="8786"/>
    <x v="16"/>
    <x v="3"/>
    <x v="2"/>
    <n v="62058"/>
    <n v="0"/>
    <n v="1"/>
    <d v="2013-05-26T00:00:00"/>
    <n v="52"/>
    <n v="301"/>
    <n v="7"/>
    <n v="74"/>
    <n v="10"/>
    <n v="0"/>
    <n v="58"/>
    <n v="4"/>
    <n v="6"/>
    <n v="1"/>
    <n v="7"/>
    <n v="6"/>
    <n v="0"/>
    <n v="0"/>
    <n v="0"/>
    <n v="0"/>
    <n v="0"/>
    <n v="0"/>
    <n v="0"/>
    <s v="Germany"/>
  </r>
  <r>
    <n v="3850"/>
    <x v="33"/>
    <x v="4"/>
    <x v="3"/>
    <n v="14918"/>
    <n v="0"/>
    <n v="1"/>
    <d v="2012-12-07T00:00:00"/>
    <n v="52"/>
    <n v="3"/>
    <n v="3"/>
    <n v="3"/>
    <n v="15"/>
    <n v="4"/>
    <n v="15"/>
    <n v="1"/>
    <n v="1"/>
    <n v="0"/>
    <n v="3"/>
    <n v="6"/>
    <n v="0"/>
    <n v="0"/>
    <n v="0"/>
    <n v="0"/>
    <n v="0"/>
    <n v="0"/>
    <n v="0"/>
    <s v="India"/>
  </r>
  <r>
    <n v="1077"/>
    <x v="19"/>
    <x v="0"/>
    <x v="3"/>
    <n v="56715"/>
    <n v="0"/>
    <n v="0"/>
    <d v="2012-12-05T00:00:00"/>
    <n v="52"/>
    <n v="258"/>
    <n v="105"/>
    <n v="239"/>
    <n v="237"/>
    <n v="172"/>
    <n v="9"/>
    <n v="1"/>
    <n v="7"/>
    <n v="3"/>
    <n v="4"/>
    <n v="4"/>
    <n v="0"/>
    <n v="0"/>
    <n v="0"/>
    <n v="0"/>
    <n v="0"/>
    <n v="0"/>
    <n v="0"/>
    <s v="Spain"/>
  </r>
  <r>
    <n v="2223"/>
    <x v="11"/>
    <x v="2"/>
    <x v="0"/>
    <n v="64176"/>
    <n v="0"/>
    <n v="1"/>
    <d v="2012-08-03T00:00:00"/>
    <n v="52"/>
    <n v="1215"/>
    <n v="33"/>
    <n v="249"/>
    <n v="64"/>
    <n v="116"/>
    <n v="149"/>
    <n v="8"/>
    <n v="8"/>
    <n v="9"/>
    <n v="8"/>
    <n v="6"/>
    <n v="0"/>
    <n v="0"/>
    <n v="0"/>
    <n v="0"/>
    <n v="0"/>
    <n v="0"/>
    <n v="0"/>
    <s v="Spain"/>
  </r>
  <r>
    <n v="4769"/>
    <x v="14"/>
    <x v="3"/>
    <x v="3"/>
    <n v="57954"/>
    <n v="1"/>
    <n v="1"/>
    <d v="2014-06-18T00:00:00"/>
    <n v="52"/>
    <n v="456"/>
    <n v="4"/>
    <n v="24"/>
    <n v="0"/>
    <n v="0"/>
    <n v="9"/>
    <n v="7"/>
    <n v="8"/>
    <n v="2"/>
    <n v="6"/>
    <n v="7"/>
    <n v="0"/>
    <n v="0"/>
    <n v="0"/>
    <n v="1"/>
    <n v="0"/>
    <n v="0"/>
    <n v="0"/>
    <s v="Spain"/>
  </r>
  <r>
    <n v="5247"/>
    <x v="24"/>
    <x v="1"/>
    <x v="2"/>
    <n v="38725"/>
    <n v="1"/>
    <n v="1"/>
    <d v="2014-05-10T00:00:00"/>
    <n v="52"/>
    <n v="31"/>
    <n v="0"/>
    <n v="6"/>
    <n v="2"/>
    <n v="1"/>
    <n v="5"/>
    <n v="2"/>
    <n v="1"/>
    <n v="0"/>
    <n v="4"/>
    <n v="4"/>
    <n v="0"/>
    <n v="0"/>
    <n v="0"/>
    <n v="0"/>
    <n v="0"/>
    <n v="0"/>
    <n v="0"/>
    <s v="Spain"/>
  </r>
  <r>
    <n v="5987"/>
    <x v="12"/>
    <x v="2"/>
    <x v="3"/>
    <n v="10404"/>
    <n v="1"/>
    <n v="0"/>
    <d v="2014-05-04T00:00:00"/>
    <n v="52"/>
    <n v="2"/>
    <n v="2"/>
    <n v="11"/>
    <n v="10"/>
    <n v="6"/>
    <n v="12"/>
    <n v="2"/>
    <n v="1"/>
    <n v="0"/>
    <n v="4"/>
    <n v="5"/>
    <n v="0"/>
    <n v="0"/>
    <n v="0"/>
    <n v="0"/>
    <n v="0"/>
    <n v="0"/>
    <n v="0"/>
    <s v="Spain"/>
  </r>
  <r>
    <n v="9960"/>
    <x v="50"/>
    <x v="4"/>
    <x v="1"/>
    <n v="26868"/>
    <n v="1"/>
    <n v="0"/>
    <d v="2014-04-30T00:00:00"/>
    <n v="52"/>
    <n v="0"/>
    <n v="0"/>
    <n v="1"/>
    <n v="8"/>
    <n v="3"/>
    <n v="2"/>
    <n v="1"/>
    <n v="1"/>
    <n v="0"/>
    <n v="2"/>
    <n v="7"/>
    <n v="0"/>
    <n v="0"/>
    <n v="0"/>
    <n v="0"/>
    <n v="0"/>
    <n v="0"/>
    <n v="0"/>
    <s v="Saudi Arabia"/>
  </r>
  <r>
    <n v="6340"/>
    <x v="42"/>
    <x v="0"/>
    <x v="1"/>
    <n v="29938"/>
    <n v="1"/>
    <n v="0"/>
    <d v="2013-10-27T00:00:00"/>
    <n v="52"/>
    <n v="3"/>
    <n v="3"/>
    <n v="7"/>
    <n v="0"/>
    <n v="2"/>
    <n v="11"/>
    <n v="2"/>
    <n v="1"/>
    <n v="0"/>
    <n v="3"/>
    <n v="6"/>
    <n v="0"/>
    <n v="0"/>
    <n v="0"/>
    <n v="0"/>
    <n v="0"/>
    <n v="0"/>
    <n v="0"/>
    <s v="Saudi Arabia"/>
  </r>
  <r>
    <n v="2557"/>
    <x v="0"/>
    <x v="3"/>
    <x v="1"/>
    <n v="29548"/>
    <n v="1"/>
    <n v="0"/>
    <d v="2013-08-29T00:00:00"/>
    <n v="52"/>
    <n v="7"/>
    <n v="1"/>
    <n v="6"/>
    <n v="3"/>
    <n v="1"/>
    <n v="11"/>
    <n v="1"/>
    <n v="1"/>
    <n v="1"/>
    <n v="2"/>
    <n v="4"/>
    <n v="0"/>
    <n v="0"/>
    <n v="1"/>
    <n v="0"/>
    <n v="0"/>
    <n v="0"/>
    <n v="0"/>
    <s v="Spain"/>
  </r>
  <r>
    <n v="2863"/>
    <x v="0"/>
    <x v="0"/>
    <x v="1"/>
    <m/>
    <n v="1"/>
    <n v="2"/>
    <d v="2013-08-23T00:00:00"/>
    <n v="67"/>
    <n v="738"/>
    <n v="20"/>
    <n v="172"/>
    <n v="52"/>
    <n v="50"/>
    <n v="20"/>
    <n v="6"/>
    <n v="2"/>
    <n v="3"/>
    <n v="10"/>
    <n v="7"/>
    <n v="1"/>
    <n v="0"/>
    <n v="0"/>
    <n v="1"/>
    <n v="0"/>
    <n v="0"/>
    <n v="0"/>
    <s v="Spain"/>
  </r>
  <r>
    <n v="6119"/>
    <x v="33"/>
    <x v="1"/>
    <x v="1"/>
    <n v="36736"/>
    <n v="1"/>
    <n v="1"/>
    <d v="2013-05-10T00:00:00"/>
    <n v="52"/>
    <n v="10"/>
    <n v="0"/>
    <n v="3"/>
    <n v="0"/>
    <n v="0"/>
    <n v="4"/>
    <n v="1"/>
    <n v="1"/>
    <n v="0"/>
    <n v="2"/>
    <n v="6"/>
    <n v="0"/>
    <n v="0"/>
    <n v="0"/>
    <n v="0"/>
    <n v="0"/>
    <n v="0"/>
    <n v="0"/>
    <s v="Spain"/>
  </r>
  <r>
    <n v="2980"/>
    <x v="32"/>
    <x v="3"/>
    <x v="1"/>
    <n v="8820"/>
    <n v="1"/>
    <n v="1"/>
    <d v="2013-03-22T00:00:00"/>
    <n v="52"/>
    <n v="12"/>
    <n v="0"/>
    <n v="13"/>
    <n v="4"/>
    <n v="2"/>
    <n v="4"/>
    <n v="4"/>
    <n v="3"/>
    <n v="0"/>
    <n v="3"/>
    <n v="8"/>
    <n v="0"/>
    <n v="0"/>
    <n v="0"/>
    <n v="0"/>
    <n v="0"/>
    <n v="0"/>
    <n v="0"/>
    <s v="Canada"/>
  </r>
  <r>
    <n v="9733"/>
    <x v="34"/>
    <x v="4"/>
    <x v="3"/>
    <n v="24882"/>
    <n v="1"/>
    <n v="0"/>
    <d v="2012-09-09T00:00:00"/>
    <n v="52"/>
    <n v="1"/>
    <n v="4"/>
    <n v="10"/>
    <n v="29"/>
    <n v="0"/>
    <n v="36"/>
    <n v="1"/>
    <n v="1"/>
    <n v="1"/>
    <n v="2"/>
    <n v="6"/>
    <n v="0"/>
    <n v="0"/>
    <n v="1"/>
    <n v="0"/>
    <n v="0"/>
    <n v="0"/>
    <n v="0"/>
    <s v="India"/>
  </r>
  <r>
    <n v="8462"/>
    <x v="34"/>
    <x v="4"/>
    <x v="3"/>
    <n v="24882"/>
    <n v="1"/>
    <n v="0"/>
    <d v="2012-09-09T00:00:00"/>
    <n v="52"/>
    <n v="1"/>
    <n v="4"/>
    <n v="10"/>
    <n v="29"/>
    <n v="0"/>
    <n v="36"/>
    <n v="1"/>
    <n v="1"/>
    <n v="1"/>
    <n v="2"/>
    <n v="6"/>
    <n v="0"/>
    <n v="0"/>
    <n v="1"/>
    <n v="0"/>
    <n v="0"/>
    <n v="0"/>
    <n v="0"/>
    <s v="Spain"/>
  </r>
  <r>
    <n v="4764"/>
    <x v="32"/>
    <x v="3"/>
    <x v="3"/>
    <n v="40442"/>
    <n v="1"/>
    <n v="1"/>
    <d v="2012-08-19T00:00:00"/>
    <n v="52"/>
    <n v="45"/>
    <n v="12"/>
    <n v="52"/>
    <n v="25"/>
    <n v="22"/>
    <n v="13"/>
    <n v="4"/>
    <n v="3"/>
    <n v="1"/>
    <n v="4"/>
    <n v="7"/>
    <n v="0"/>
    <n v="0"/>
    <n v="0"/>
    <n v="0"/>
    <n v="0"/>
    <n v="1"/>
    <n v="0"/>
    <s v="Saudi Arabia"/>
  </r>
  <r>
    <n v="3139"/>
    <x v="31"/>
    <x v="2"/>
    <x v="1"/>
    <n v="74116"/>
    <n v="0"/>
    <n v="0"/>
    <d v="2013-12-30T00:00:00"/>
    <n v="53"/>
    <n v="871"/>
    <n v="111"/>
    <n v="704"/>
    <n v="145"/>
    <n v="55"/>
    <n v="166"/>
    <n v="1"/>
    <n v="4"/>
    <n v="4"/>
    <n v="10"/>
    <n v="2"/>
    <n v="0"/>
    <n v="0"/>
    <n v="0"/>
    <n v="1"/>
    <n v="0"/>
    <n v="0"/>
    <n v="0"/>
    <s v="Saudi Arabia"/>
  </r>
  <r>
    <n v="9952"/>
    <x v="5"/>
    <x v="3"/>
    <x v="3"/>
    <n v="78093"/>
    <n v="0"/>
    <n v="0"/>
    <d v="2013-12-11T00:00:00"/>
    <n v="53"/>
    <n v="368"/>
    <n v="32"/>
    <n v="639"/>
    <n v="13"/>
    <n v="43"/>
    <n v="10"/>
    <n v="1"/>
    <n v="4"/>
    <n v="7"/>
    <n v="5"/>
    <n v="1"/>
    <n v="0"/>
    <n v="0"/>
    <n v="0"/>
    <n v="0"/>
    <n v="0"/>
    <n v="0"/>
    <n v="0"/>
    <s v="Saudi Arabia"/>
  </r>
  <r>
    <n v="4994"/>
    <x v="55"/>
    <x v="3"/>
    <x v="1"/>
    <n v="77598"/>
    <n v="0"/>
    <n v="0"/>
    <d v="2013-10-01T00:00:00"/>
    <n v="53"/>
    <n v="1193"/>
    <n v="33"/>
    <n v="281"/>
    <n v="129"/>
    <n v="66"/>
    <n v="33"/>
    <n v="1"/>
    <n v="7"/>
    <n v="5"/>
    <n v="13"/>
    <n v="3"/>
    <n v="0"/>
    <n v="0"/>
    <n v="0"/>
    <n v="0"/>
    <n v="1"/>
    <n v="0"/>
    <n v="0"/>
    <s v="Spain"/>
  </r>
  <r>
    <n v="3598"/>
    <x v="27"/>
    <x v="0"/>
    <x v="2"/>
    <n v="62710"/>
    <n v="0"/>
    <n v="1"/>
    <d v="2013-05-23T00:00:00"/>
    <n v="53"/>
    <n v="441"/>
    <n v="35"/>
    <n v="83"/>
    <n v="7"/>
    <n v="29"/>
    <n v="11"/>
    <n v="4"/>
    <n v="4"/>
    <n v="2"/>
    <n v="12"/>
    <n v="4"/>
    <n v="0"/>
    <n v="0"/>
    <n v="0"/>
    <n v="0"/>
    <n v="0"/>
    <n v="0"/>
    <n v="0"/>
    <s v="Spain"/>
  </r>
  <r>
    <n v="945"/>
    <x v="11"/>
    <x v="0"/>
    <x v="3"/>
    <n v="36317"/>
    <n v="0"/>
    <n v="1"/>
    <d v="2013-05-22T00:00:00"/>
    <n v="53"/>
    <n v="87"/>
    <n v="3"/>
    <n v="25"/>
    <n v="3"/>
    <n v="2"/>
    <n v="13"/>
    <n v="2"/>
    <n v="3"/>
    <n v="0"/>
    <n v="4"/>
    <n v="7"/>
    <n v="0"/>
    <n v="0"/>
    <n v="0"/>
    <n v="0"/>
    <n v="0"/>
    <n v="0"/>
    <n v="0"/>
    <s v="Spain"/>
  </r>
  <r>
    <n v="2968"/>
    <x v="55"/>
    <x v="1"/>
    <x v="0"/>
    <n v="48948"/>
    <n v="0"/>
    <n v="0"/>
    <d v="2013-02-01T00:00:00"/>
    <n v="53"/>
    <n v="437"/>
    <n v="8"/>
    <n v="206"/>
    <n v="160"/>
    <n v="49"/>
    <n v="42"/>
    <n v="2"/>
    <n v="7"/>
    <n v="10"/>
    <n v="5"/>
    <n v="6"/>
    <n v="0"/>
    <n v="0"/>
    <n v="1"/>
    <n v="0"/>
    <n v="0"/>
    <n v="1"/>
    <n v="0"/>
    <s v="Australia"/>
  </r>
  <r>
    <n v="8800"/>
    <x v="55"/>
    <x v="1"/>
    <x v="0"/>
    <n v="48948"/>
    <n v="0"/>
    <n v="0"/>
    <d v="2013-02-01T00:00:00"/>
    <n v="53"/>
    <n v="437"/>
    <n v="8"/>
    <n v="206"/>
    <n v="160"/>
    <n v="49"/>
    <n v="42"/>
    <n v="2"/>
    <n v="7"/>
    <n v="10"/>
    <n v="5"/>
    <n v="6"/>
    <n v="0"/>
    <n v="0"/>
    <n v="1"/>
    <n v="0"/>
    <n v="0"/>
    <n v="1"/>
    <n v="0"/>
    <s v="Saudi Arabia"/>
  </r>
  <r>
    <n v="1907"/>
    <x v="47"/>
    <x v="3"/>
    <x v="0"/>
    <n v="63120"/>
    <n v="0"/>
    <n v="1"/>
    <d v="2012-09-28T00:00:00"/>
    <n v="53"/>
    <n v="965"/>
    <n v="69"/>
    <n v="279"/>
    <n v="54"/>
    <n v="41"/>
    <n v="69"/>
    <n v="5"/>
    <n v="8"/>
    <n v="4"/>
    <n v="9"/>
    <n v="7"/>
    <n v="0"/>
    <n v="0"/>
    <n v="0"/>
    <n v="0"/>
    <n v="0"/>
    <n v="1"/>
    <n v="0"/>
    <s v="Spain"/>
  </r>
  <r>
    <n v="4188"/>
    <x v="35"/>
    <x v="0"/>
    <x v="1"/>
    <n v="36864"/>
    <n v="0"/>
    <n v="1"/>
    <d v="2012-08-13T00:00:00"/>
    <n v="53"/>
    <n v="204"/>
    <n v="5"/>
    <n v="39"/>
    <n v="17"/>
    <n v="0"/>
    <n v="89"/>
    <n v="3"/>
    <n v="5"/>
    <n v="2"/>
    <n v="4"/>
    <n v="8"/>
    <n v="0"/>
    <n v="0"/>
    <n v="0"/>
    <n v="0"/>
    <n v="0"/>
    <n v="1"/>
    <n v="0"/>
    <s v="Australia"/>
  </r>
  <r>
    <n v="1295"/>
    <x v="33"/>
    <x v="0"/>
    <x v="2"/>
    <m/>
    <n v="0"/>
    <n v="1"/>
    <d v="2013-08-11T00:00:00"/>
    <n v="96"/>
    <n v="231"/>
    <n v="65"/>
    <n v="196"/>
    <n v="38"/>
    <n v="71"/>
    <n v="124"/>
    <n v="1"/>
    <n v="6"/>
    <n v="5"/>
    <n v="7"/>
    <n v="4"/>
    <n v="0"/>
    <n v="0"/>
    <n v="0"/>
    <n v="0"/>
    <n v="0"/>
    <n v="0"/>
    <n v="0"/>
    <s v="Canada"/>
  </r>
  <r>
    <n v="7788"/>
    <x v="25"/>
    <x v="1"/>
    <x v="2"/>
    <n v="23536"/>
    <n v="1"/>
    <n v="0"/>
    <d v="2014-06-04T00:00:00"/>
    <n v="53"/>
    <n v="6"/>
    <n v="0"/>
    <n v="3"/>
    <n v="0"/>
    <n v="0"/>
    <n v="1"/>
    <n v="1"/>
    <n v="0"/>
    <n v="0"/>
    <n v="3"/>
    <n v="3"/>
    <n v="0"/>
    <n v="0"/>
    <n v="0"/>
    <n v="0"/>
    <n v="0"/>
    <n v="0"/>
    <n v="0"/>
    <s v="Spain"/>
  </r>
  <r>
    <n v="5827"/>
    <x v="2"/>
    <x v="0"/>
    <x v="0"/>
    <n v="35246"/>
    <n v="1"/>
    <n v="1"/>
    <d v="2014-04-16T00:00:00"/>
    <n v="53"/>
    <n v="36"/>
    <n v="0"/>
    <n v="12"/>
    <n v="2"/>
    <n v="2"/>
    <n v="10"/>
    <n v="4"/>
    <n v="3"/>
    <n v="1"/>
    <n v="3"/>
    <n v="5"/>
    <n v="0"/>
    <n v="0"/>
    <n v="0"/>
    <n v="0"/>
    <n v="0"/>
    <n v="0"/>
    <n v="0"/>
    <s v="Saudi Arabia"/>
  </r>
  <r>
    <n v="4954"/>
    <x v="16"/>
    <x v="0"/>
    <x v="2"/>
    <n v="48195"/>
    <n v="1"/>
    <n v="1"/>
    <d v="2014-01-21T00:00:00"/>
    <n v="53"/>
    <n v="106"/>
    <n v="27"/>
    <n v="68"/>
    <n v="52"/>
    <n v="7"/>
    <n v="5"/>
    <n v="6"/>
    <n v="4"/>
    <n v="2"/>
    <n v="5"/>
    <n v="6"/>
    <n v="0"/>
    <n v="0"/>
    <n v="0"/>
    <n v="0"/>
    <n v="0"/>
    <n v="0"/>
    <n v="0"/>
    <s v="Spain"/>
  </r>
  <r>
    <n v="8180"/>
    <x v="32"/>
    <x v="3"/>
    <x v="0"/>
    <n v="59354"/>
    <n v="1"/>
    <n v="1"/>
    <d v="2013-11-15T00:00:00"/>
    <n v="53"/>
    <n v="233"/>
    <n v="2"/>
    <n v="53"/>
    <n v="3"/>
    <n v="5"/>
    <n v="14"/>
    <n v="3"/>
    <n v="6"/>
    <n v="1"/>
    <n v="5"/>
    <n v="6"/>
    <n v="0"/>
    <n v="0"/>
    <n v="0"/>
    <n v="0"/>
    <n v="0"/>
    <n v="0"/>
    <n v="0"/>
    <s v="USA"/>
  </r>
  <r>
    <n v="3276"/>
    <x v="15"/>
    <x v="2"/>
    <x v="3"/>
    <n v="36301"/>
    <n v="1"/>
    <n v="0"/>
    <d v="2013-10-25T00:00:00"/>
    <n v="53"/>
    <n v="11"/>
    <n v="12"/>
    <n v="35"/>
    <n v="3"/>
    <n v="5"/>
    <n v="12"/>
    <n v="1"/>
    <n v="3"/>
    <n v="0"/>
    <n v="3"/>
    <n v="7"/>
    <n v="0"/>
    <n v="0"/>
    <n v="0"/>
    <n v="0"/>
    <n v="0"/>
    <n v="0"/>
    <n v="0"/>
    <s v="Saudi Arabia"/>
  </r>
  <r>
    <n v="6214"/>
    <x v="31"/>
    <x v="3"/>
    <x v="2"/>
    <n v="43815"/>
    <n v="1"/>
    <n v="0"/>
    <d v="2013-04-05T00:00:00"/>
    <n v="53"/>
    <n v="14"/>
    <n v="10"/>
    <n v="29"/>
    <n v="4"/>
    <n v="7"/>
    <n v="15"/>
    <n v="1"/>
    <n v="2"/>
    <n v="0"/>
    <n v="3"/>
    <n v="6"/>
    <n v="0"/>
    <n v="0"/>
    <n v="0"/>
    <n v="0"/>
    <n v="0"/>
    <n v="0"/>
    <n v="0"/>
    <s v="Spain"/>
  </r>
  <r>
    <n v="6230"/>
    <x v="26"/>
    <x v="0"/>
    <x v="0"/>
    <n v="44421"/>
    <n v="1"/>
    <n v="1"/>
    <d v="2013-02-15T00:00:00"/>
    <n v="53"/>
    <n v="110"/>
    <n v="5"/>
    <n v="59"/>
    <n v="7"/>
    <n v="1"/>
    <n v="7"/>
    <n v="5"/>
    <n v="5"/>
    <n v="0"/>
    <n v="4"/>
    <n v="8"/>
    <n v="0"/>
    <n v="0"/>
    <n v="0"/>
    <n v="0"/>
    <n v="0"/>
    <n v="0"/>
    <n v="0"/>
    <s v="Spain"/>
  </r>
  <r>
    <n v="10478"/>
    <x v="47"/>
    <x v="1"/>
    <x v="2"/>
    <n v="55517"/>
    <n v="1"/>
    <n v="1"/>
    <d v="2012-09-27T00:00:00"/>
    <n v="53"/>
    <n v="483"/>
    <n v="0"/>
    <n v="108"/>
    <n v="0"/>
    <n v="6"/>
    <n v="36"/>
    <n v="5"/>
    <n v="11"/>
    <n v="1"/>
    <n v="6"/>
    <n v="9"/>
    <n v="0"/>
    <n v="0"/>
    <n v="0"/>
    <n v="0"/>
    <n v="0"/>
    <n v="1"/>
    <n v="0"/>
    <s v="Saudi Arabia"/>
  </r>
  <r>
    <n v="2958"/>
    <x v="34"/>
    <x v="0"/>
    <x v="2"/>
    <n v="28442"/>
    <n v="2"/>
    <n v="0"/>
    <d v="2014-02-24T00:00:00"/>
    <n v="53"/>
    <n v="19"/>
    <n v="3"/>
    <n v="10"/>
    <n v="11"/>
    <n v="8"/>
    <n v="6"/>
    <n v="3"/>
    <n v="2"/>
    <n v="1"/>
    <n v="4"/>
    <n v="4"/>
    <n v="0"/>
    <n v="0"/>
    <n v="0"/>
    <n v="0"/>
    <n v="0"/>
    <n v="0"/>
    <n v="0"/>
    <s v="Spain"/>
  </r>
  <r>
    <n v="5048"/>
    <x v="26"/>
    <x v="1"/>
    <x v="1"/>
    <n v="42767"/>
    <n v="2"/>
    <n v="0"/>
    <d v="2013-05-11T00:00:00"/>
    <n v="53"/>
    <n v="20"/>
    <n v="6"/>
    <n v="43"/>
    <n v="19"/>
    <n v="5"/>
    <n v="38"/>
    <n v="1"/>
    <n v="3"/>
    <n v="1"/>
    <n v="2"/>
    <n v="8"/>
    <n v="0"/>
    <n v="0"/>
    <n v="0"/>
    <n v="0"/>
    <n v="0"/>
    <n v="0"/>
    <n v="0"/>
    <s v="Saudi Arabia"/>
  </r>
  <r>
    <n v="2225"/>
    <x v="14"/>
    <x v="0"/>
    <x v="0"/>
    <n v="82582"/>
    <n v="0"/>
    <n v="0"/>
    <d v="2014-06-07T00:00:00"/>
    <n v="54"/>
    <n v="510"/>
    <n v="120"/>
    <n v="550"/>
    <n v="156"/>
    <n v="40"/>
    <n v="241"/>
    <n v="1"/>
    <n v="4"/>
    <n v="9"/>
    <n v="7"/>
    <n v="1"/>
    <n v="1"/>
    <n v="0"/>
    <n v="1"/>
    <n v="0"/>
    <n v="0"/>
    <n v="1"/>
    <n v="0"/>
    <s v="Australia"/>
  </r>
  <r>
    <n v="4790"/>
    <x v="2"/>
    <x v="0"/>
    <x v="0"/>
    <n v="79803"/>
    <n v="0"/>
    <n v="1"/>
    <d v="2014-06-02T00:00:00"/>
    <n v="54"/>
    <n v="574"/>
    <n v="8"/>
    <n v="216"/>
    <n v="21"/>
    <n v="16"/>
    <n v="33"/>
    <n v="1"/>
    <n v="4"/>
    <n v="3"/>
    <n v="5"/>
    <n v="1"/>
    <n v="0"/>
    <n v="0"/>
    <n v="0"/>
    <n v="0"/>
    <n v="0"/>
    <n v="0"/>
    <n v="0"/>
    <s v="Spain"/>
  </r>
  <r>
    <n v="1131"/>
    <x v="4"/>
    <x v="1"/>
    <x v="1"/>
    <n v="52569"/>
    <n v="0"/>
    <n v="1"/>
    <d v="2014-04-05T00:00:00"/>
    <n v="54"/>
    <n v="85"/>
    <n v="0"/>
    <n v="3"/>
    <n v="0"/>
    <n v="0"/>
    <n v="7"/>
    <n v="1"/>
    <n v="2"/>
    <n v="0"/>
    <n v="4"/>
    <n v="3"/>
    <n v="0"/>
    <n v="0"/>
    <n v="0"/>
    <n v="0"/>
    <n v="0"/>
    <n v="0"/>
    <n v="0"/>
    <s v="Saudi Arabia"/>
  </r>
  <r>
    <n v="202"/>
    <x v="38"/>
    <x v="1"/>
    <x v="4"/>
    <n v="82032"/>
    <n v="0"/>
    <n v="0"/>
    <d v="2014-04-05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s v="India"/>
  </r>
  <r>
    <n v="9589"/>
    <x v="38"/>
    <x v="1"/>
    <x v="4"/>
    <n v="82032"/>
    <n v="0"/>
    <n v="0"/>
    <d v="2014-04-05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s v="India"/>
  </r>
  <r>
    <n v="3900"/>
    <x v="27"/>
    <x v="0"/>
    <x v="2"/>
    <n v="65685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s v="Canada"/>
  </r>
  <r>
    <n v="9958"/>
    <x v="27"/>
    <x v="0"/>
    <x v="2"/>
    <n v="65685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s v="Australia"/>
  </r>
  <r>
    <n v="8955"/>
    <x v="35"/>
    <x v="1"/>
    <x v="3"/>
    <n v="40451"/>
    <n v="0"/>
    <n v="2"/>
    <d v="2014-02-16T00:00:00"/>
    <n v="54"/>
    <n v="35"/>
    <n v="0"/>
    <n v="4"/>
    <n v="0"/>
    <n v="0"/>
    <n v="10"/>
    <n v="1"/>
    <n v="1"/>
    <n v="1"/>
    <n v="2"/>
    <n v="5"/>
    <n v="0"/>
    <n v="0"/>
    <n v="1"/>
    <n v="0"/>
    <n v="0"/>
    <n v="0"/>
    <n v="0"/>
    <s v="Spain"/>
  </r>
  <r>
    <n v="1232"/>
    <x v="31"/>
    <x v="1"/>
    <x v="3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s v="Germany"/>
  </r>
  <r>
    <n v="2345"/>
    <x v="31"/>
    <x v="1"/>
    <x v="3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s v="Australia"/>
  </r>
  <r>
    <n v="1628"/>
    <x v="26"/>
    <x v="0"/>
    <x v="3"/>
    <n v="71796"/>
    <n v="0"/>
    <n v="0"/>
    <d v="2013-10-24T00:00:00"/>
    <n v="54"/>
    <n v="354"/>
    <n v="21"/>
    <n v="311"/>
    <n v="167"/>
    <n v="75"/>
    <n v="32"/>
    <n v="1"/>
    <n v="9"/>
    <n v="3"/>
    <n v="4"/>
    <n v="4"/>
    <n v="0"/>
    <n v="0"/>
    <n v="0"/>
    <n v="0"/>
    <n v="0"/>
    <n v="0"/>
    <n v="0"/>
    <s v="Saudi Arabia"/>
  </r>
  <r>
    <n v="8584"/>
    <x v="32"/>
    <x v="1"/>
    <x v="3"/>
    <n v="85431"/>
    <n v="0"/>
    <n v="0"/>
    <d v="2013-06-08T00:00:00"/>
    <n v="54"/>
    <n v="376"/>
    <n v="53"/>
    <n v="462"/>
    <n v="168"/>
    <n v="53"/>
    <n v="53"/>
    <n v="1"/>
    <n v="2"/>
    <n v="7"/>
    <n v="7"/>
    <n v="0"/>
    <n v="0"/>
    <n v="0"/>
    <n v="0"/>
    <n v="0"/>
    <n v="0"/>
    <n v="0"/>
    <n v="0"/>
    <s v="Spain"/>
  </r>
  <r>
    <n v="6583"/>
    <x v="24"/>
    <x v="2"/>
    <x v="2"/>
    <n v="72635"/>
    <n v="0"/>
    <n v="0"/>
    <d v="2013-06-03T00:00:00"/>
    <n v="54"/>
    <n v="390"/>
    <n v="22"/>
    <n v="323"/>
    <n v="104"/>
    <n v="35"/>
    <n v="107"/>
    <n v="1"/>
    <n v="6"/>
    <n v="8"/>
    <n v="6"/>
    <n v="3"/>
    <n v="1"/>
    <n v="0"/>
    <n v="0"/>
    <n v="0"/>
    <n v="0"/>
    <n v="0"/>
    <n v="0"/>
    <s v="Spain"/>
  </r>
  <r>
    <n v="3433"/>
    <x v="24"/>
    <x v="2"/>
    <x v="2"/>
    <n v="72635"/>
    <n v="0"/>
    <n v="0"/>
    <d v="2013-06-03T00:00:00"/>
    <n v="54"/>
    <n v="390"/>
    <n v="22"/>
    <n v="323"/>
    <n v="104"/>
    <n v="35"/>
    <n v="107"/>
    <n v="1"/>
    <n v="6"/>
    <n v="8"/>
    <n v="6"/>
    <n v="3"/>
    <n v="1"/>
    <n v="0"/>
    <n v="0"/>
    <n v="0"/>
    <n v="0"/>
    <n v="0"/>
    <n v="0"/>
    <s v="Spain"/>
  </r>
  <r>
    <n v="10486"/>
    <x v="38"/>
    <x v="0"/>
    <x v="2"/>
    <n v="77142"/>
    <n v="0"/>
    <n v="0"/>
    <d v="2013-05-29T00:00:00"/>
    <n v="54"/>
    <n v="476"/>
    <n v="75"/>
    <n v="162"/>
    <n v="29"/>
    <n v="151"/>
    <n v="97"/>
    <n v="1"/>
    <n v="4"/>
    <n v="4"/>
    <n v="8"/>
    <n v="2"/>
    <n v="0"/>
    <n v="0"/>
    <n v="0"/>
    <n v="0"/>
    <n v="0"/>
    <n v="0"/>
    <n v="0"/>
    <s v="Spain"/>
  </r>
  <r>
    <n v="8687"/>
    <x v="34"/>
    <x v="0"/>
    <x v="3"/>
    <n v="53172"/>
    <n v="0"/>
    <n v="1"/>
    <d v="2013-05-06T00:00:00"/>
    <n v="54"/>
    <n v="121"/>
    <n v="62"/>
    <n v="90"/>
    <n v="68"/>
    <n v="20"/>
    <n v="125"/>
    <n v="3"/>
    <n v="2"/>
    <n v="3"/>
    <n v="8"/>
    <n v="3"/>
    <n v="0"/>
    <n v="0"/>
    <n v="0"/>
    <n v="0"/>
    <n v="0"/>
    <n v="0"/>
    <n v="0"/>
    <s v="India"/>
  </r>
  <r>
    <n v="3749"/>
    <x v="28"/>
    <x v="0"/>
    <x v="3"/>
    <n v="73926"/>
    <n v="0"/>
    <n v="0"/>
    <d v="2013-03-02T00:00:00"/>
    <n v="54"/>
    <n v="627"/>
    <n v="91"/>
    <n v="597"/>
    <n v="159"/>
    <n v="91"/>
    <n v="15"/>
    <n v="1"/>
    <n v="6"/>
    <n v="5"/>
    <n v="12"/>
    <n v="3"/>
    <n v="0"/>
    <n v="0"/>
    <n v="0"/>
    <n v="0"/>
    <n v="0"/>
    <n v="0"/>
    <n v="0"/>
    <s v="Canada"/>
  </r>
  <r>
    <n v="8985"/>
    <x v="30"/>
    <x v="2"/>
    <x v="3"/>
    <n v="68316"/>
    <n v="0"/>
    <n v="1"/>
    <d v="2012-11-04T00:00:00"/>
    <n v="54"/>
    <n v="806"/>
    <n v="80"/>
    <n v="161"/>
    <n v="120"/>
    <n v="11"/>
    <n v="33"/>
    <n v="5"/>
    <n v="10"/>
    <n v="7"/>
    <n v="10"/>
    <n v="6"/>
    <n v="0"/>
    <n v="0"/>
    <n v="0"/>
    <n v="0"/>
    <n v="0"/>
    <n v="0"/>
    <n v="0"/>
    <s v="Spain"/>
  </r>
  <r>
    <n v="2798"/>
    <x v="14"/>
    <x v="1"/>
    <x v="3"/>
    <n v="102160"/>
    <n v="0"/>
    <n v="0"/>
    <d v="2012-11-02T00:00:00"/>
    <n v="54"/>
    <n v="763"/>
    <n v="29"/>
    <n v="138"/>
    <n v="76"/>
    <n v="176"/>
    <n v="58"/>
    <n v="0"/>
    <n v="7"/>
    <n v="9"/>
    <n v="10"/>
    <n v="4"/>
    <n v="1"/>
    <n v="0"/>
    <n v="0"/>
    <n v="1"/>
    <n v="1"/>
    <n v="1"/>
    <n v="0"/>
    <s v="Saudi Arabia"/>
  </r>
  <r>
    <n v="10033"/>
    <x v="28"/>
    <x v="2"/>
    <x v="0"/>
    <n v="31163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s v="Germany"/>
  </r>
  <r>
    <n v="5751"/>
    <x v="28"/>
    <x v="2"/>
    <x v="0"/>
    <n v="31163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s v="Canada"/>
  </r>
  <r>
    <n v="3308"/>
    <x v="32"/>
    <x v="0"/>
    <x v="2"/>
    <n v="35704"/>
    <n v="1"/>
    <n v="1"/>
    <d v="2014-01-03T00:00:00"/>
    <n v="54"/>
    <n v="30"/>
    <n v="9"/>
    <n v="12"/>
    <n v="2"/>
    <n v="11"/>
    <n v="30"/>
    <n v="3"/>
    <n v="2"/>
    <n v="0"/>
    <n v="4"/>
    <n v="4"/>
    <n v="0"/>
    <n v="0"/>
    <n v="0"/>
    <n v="0"/>
    <n v="0"/>
    <n v="0"/>
    <n v="0"/>
    <s v="Saudi Arabia"/>
  </r>
  <r>
    <n v="7297"/>
    <x v="28"/>
    <x v="0"/>
    <x v="1"/>
    <n v="7500"/>
    <n v="1"/>
    <n v="0"/>
    <d v="2013-12-26T00:00:00"/>
    <n v="54"/>
    <n v="5"/>
    <n v="3"/>
    <n v="10"/>
    <n v="12"/>
    <n v="7"/>
    <n v="20"/>
    <n v="4"/>
    <n v="3"/>
    <n v="1"/>
    <n v="3"/>
    <n v="7"/>
    <n v="0"/>
    <n v="0"/>
    <n v="0"/>
    <n v="0"/>
    <n v="0"/>
    <n v="0"/>
    <n v="0"/>
    <s v="Saudi Arabia"/>
  </r>
  <r>
    <n v="8008"/>
    <x v="25"/>
    <x v="0"/>
    <x v="3"/>
    <n v="36075"/>
    <n v="1"/>
    <n v="0"/>
    <d v="2013-12-09T00:00:00"/>
    <n v="54"/>
    <n v="46"/>
    <n v="0"/>
    <n v="30"/>
    <n v="12"/>
    <n v="1"/>
    <n v="30"/>
    <n v="1"/>
    <n v="2"/>
    <n v="0"/>
    <n v="4"/>
    <n v="6"/>
    <n v="0"/>
    <n v="0"/>
    <n v="0"/>
    <n v="0"/>
    <n v="0"/>
    <n v="0"/>
    <n v="0"/>
    <s v="Spain"/>
  </r>
  <r>
    <n v="5081"/>
    <x v="4"/>
    <x v="2"/>
    <x v="3"/>
    <n v="47821"/>
    <n v="1"/>
    <n v="1"/>
    <d v="2013-10-20T00:00:00"/>
    <n v="54"/>
    <n v="9"/>
    <n v="0"/>
    <n v="16"/>
    <n v="6"/>
    <n v="6"/>
    <n v="10"/>
    <n v="1"/>
    <n v="1"/>
    <n v="0"/>
    <n v="3"/>
    <n v="8"/>
    <n v="0"/>
    <n v="0"/>
    <n v="0"/>
    <n v="0"/>
    <n v="0"/>
    <n v="0"/>
    <n v="0"/>
    <s v="Spain"/>
  </r>
  <r>
    <n v="839"/>
    <x v="17"/>
    <x v="1"/>
    <x v="2"/>
    <n v="45503"/>
    <n v="1"/>
    <n v="0"/>
    <d v="2013-09-25T00:00:00"/>
    <n v="54"/>
    <n v="97"/>
    <n v="4"/>
    <n v="44"/>
    <n v="6"/>
    <n v="1"/>
    <n v="18"/>
    <n v="1"/>
    <n v="3"/>
    <n v="1"/>
    <n v="4"/>
    <n v="5"/>
    <n v="0"/>
    <n v="0"/>
    <n v="0"/>
    <n v="0"/>
    <n v="0"/>
    <n v="0"/>
    <n v="0"/>
    <s v="Spain"/>
  </r>
  <r>
    <n v="3706"/>
    <x v="34"/>
    <x v="0"/>
    <x v="1"/>
    <n v="28647"/>
    <n v="1"/>
    <n v="0"/>
    <d v="2013-08-21T00:00:00"/>
    <n v="54"/>
    <n v="19"/>
    <n v="8"/>
    <n v="29"/>
    <n v="0"/>
    <n v="12"/>
    <n v="26"/>
    <n v="1"/>
    <n v="2"/>
    <n v="2"/>
    <n v="2"/>
    <n v="7"/>
    <n v="0"/>
    <n v="0"/>
    <n v="1"/>
    <n v="0"/>
    <n v="0"/>
    <n v="1"/>
    <n v="0"/>
    <s v="Spain"/>
  </r>
  <r>
    <n v="5154"/>
    <x v="27"/>
    <x v="3"/>
    <x v="0"/>
    <n v="37760"/>
    <n v="1"/>
    <n v="0"/>
    <d v="2013-08-11T00:00:00"/>
    <n v="54"/>
    <n v="26"/>
    <n v="3"/>
    <n v="13"/>
    <n v="2"/>
    <n v="10"/>
    <n v="0"/>
    <n v="1"/>
    <n v="2"/>
    <n v="0"/>
    <n v="3"/>
    <n v="6"/>
    <n v="0"/>
    <n v="0"/>
    <n v="0"/>
    <n v="0"/>
    <n v="0"/>
    <n v="0"/>
    <n v="0"/>
    <s v="Spain"/>
  </r>
  <r>
    <n v="7842"/>
    <x v="23"/>
    <x v="0"/>
    <x v="1"/>
    <n v="36065"/>
    <n v="1"/>
    <n v="1"/>
    <d v="2013-03-31T00:00:00"/>
    <n v="54"/>
    <n v="18"/>
    <n v="7"/>
    <n v="34"/>
    <n v="10"/>
    <n v="2"/>
    <n v="3"/>
    <n v="3"/>
    <n v="3"/>
    <n v="0"/>
    <n v="3"/>
    <n v="8"/>
    <n v="0"/>
    <n v="0"/>
    <n v="0"/>
    <n v="0"/>
    <n v="0"/>
    <n v="0"/>
    <n v="0"/>
    <s v="Spain"/>
  </r>
  <r>
    <n v="1331"/>
    <x v="14"/>
    <x v="0"/>
    <x v="1"/>
    <n v="35790"/>
    <n v="1"/>
    <n v="0"/>
    <d v="2013-01-02T00:00:00"/>
    <n v="54"/>
    <n v="12"/>
    <n v="6"/>
    <n v="20"/>
    <n v="30"/>
    <n v="1"/>
    <n v="3"/>
    <n v="2"/>
    <n v="2"/>
    <n v="0"/>
    <n v="3"/>
    <n v="7"/>
    <n v="0"/>
    <n v="0"/>
    <n v="0"/>
    <n v="0"/>
    <n v="0"/>
    <n v="0"/>
    <n v="0"/>
    <s v="Australia"/>
  </r>
  <r>
    <n v="5995"/>
    <x v="29"/>
    <x v="0"/>
    <x v="0"/>
    <n v="39552"/>
    <n v="1"/>
    <n v="1"/>
    <d v="2012-12-18T00:00:00"/>
    <n v="54"/>
    <n v="165"/>
    <n v="3"/>
    <n v="147"/>
    <n v="4"/>
    <n v="24"/>
    <n v="41"/>
    <n v="7"/>
    <n v="6"/>
    <n v="2"/>
    <n v="5"/>
    <n v="8"/>
    <n v="0"/>
    <n v="0"/>
    <n v="0"/>
    <n v="0"/>
    <n v="0"/>
    <n v="1"/>
    <n v="0"/>
    <s v="Spain"/>
  </r>
  <r>
    <n v="7108"/>
    <x v="11"/>
    <x v="3"/>
    <x v="4"/>
    <n v="51390"/>
    <n v="1"/>
    <n v="1"/>
    <d v="2012-09-08T00:00:00"/>
    <n v="54"/>
    <n v="205"/>
    <n v="20"/>
    <n v="47"/>
    <n v="23"/>
    <n v="2"/>
    <n v="56"/>
    <n v="6"/>
    <n v="5"/>
    <n v="2"/>
    <n v="5"/>
    <n v="5"/>
    <n v="0"/>
    <n v="0"/>
    <n v="0"/>
    <n v="0"/>
    <n v="0"/>
    <n v="0"/>
    <n v="0"/>
    <s v="Saudi Arabia"/>
  </r>
  <r>
    <n v="2781"/>
    <x v="7"/>
    <x v="0"/>
    <x v="1"/>
    <n v="72066"/>
    <n v="0"/>
    <n v="0"/>
    <d v="2014-06-23T00:00:00"/>
    <n v="55"/>
    <n v="1003"/>
    <n v="34"/>
    <n v="536"/>
    <n v="134"/>
    <n v="51"/>
    <n v="34"/>
    <n v="1"/>
    <n v="4"/>
    <n v="6"/>
    <n v="6"/>
    <n v="2"/>
    <n v="1"/>
    <n v="0"/>
    <n v="0"/>
    <n v="0"/>
    <n v="1"/>
    <n v="1"/>
    <n v="0"/>
    <s v="Saudi Arabia"/>
  </r>
  <r>
    <n v="10833"/>
    <x v="17"/>
    <x v="0"/>
    <x v="2"/>
    <n v="65106"/>
    <n v="0"/>
    <n v="1"/>
    <d v="2014-05-24T00:00:00"/>
    <n v="55"/>
    <n v="790"/>
    <n v="19"/>
    <n v="133"/>
    <n v="12"/>
    <n v="0"/>
    <n v="19"/>
    <n v="3"/>
    <n v="8"/>
    <n v="3"/>
    <n v="13"/>
    <n v="6"/>
    <n v="0"/>
    <n v="0"/>
    <n v="0"/>
    <n v="1"/>
    <n v="0"/>
    <n v="0"/>
    <n v="0"/>
    <s v="Spain"/>
  </r>
  <r>
    <n v="2315"/>
    <x v="9"/>
    <x v="0"/>
    <x v="0"/>
    <n v="58401"/>
    <n v="0"/>
    <n v="1"/>
    <d v="2014-04-20T00:00:00"/>
    <n v="55"/>
    <n v="10"/>
    <n v="0"/>
    <n v="11"/>
    <n v="17"/>
    <n v="29"/>
    <n v="29"/>
    <n v="1"/>
    <n v="1"/>
    <n v="2"/>
    <n v="2"/>
    <n v="4"/>
    <n v="0"/>
    <n v="0"/>
    <n v="0"/>
    <n v="0"/>
    <n v="0"/>
    <n v="0"/>
    <n v="0"/>
    <s v="Spain"/>
  </r>
  <r>
    <n v="8286"/>
    <x v="11"/>
    <x v="1"/>
    <x v="3"/>
    <n v="51717"/>
    <n v="0"/>
    <n v="1"/>
    <d v="2013-08-20T00:00:00"/>
    <n v="55"/>
    <n v="98"/>
    <n v="1"/>
    <n v="17"/>
    <n v="0"/>
    <n v="1"/>
    <n v="5"/>
    <n v="1"/>
    <n v="3"/>
    <n v="0"/>
    <n v="4"/>
    <n v="7"/>
    <n v="0"/>
    <n v="0"/>
    <n v="0"/>
    <n v="1"/>
    <n v="0"/>
    <n v="0"/>
    <n v="0"/>
    <s v="Saudi Arabia"/>
  </r>
  <r>
    <n v="9739"/>
    <x v="33"/>
    <x v="0"/>
    <x v="1"/>
    <n v="34377"/>
    <n v="0"/>
    <n v="1"/>
    <d v="2013-01-19T00:00:00"/>
    <n v="55"/>
    <n v="62"/>
    <n v="0"/>
    <n v="22"/>
    <n v="3"/>
    <n v="1"/>
    <n v="26"/>
    <n v="2"/>
    <n v="2"/>
    <n v="2"/>
    <n v="2"/>
    <n v="7"/>
    <n v="0"/>
    <n v="0"/>
    <n v="0"/>
    <n v="0"/>
    <n v="0"/>
    <n v="0"/>
    <n v="0"/>
    <s v="Spain"/>
  </r>
  <r>
    <n v="1829"/>
    <x v="1"/>
    <x v="1"/>
    <x v="0"/>
    <n v="54959"/>
    <n v="0"/>
    <n v="1"/>
    <d v="2013-01-19T00:00:00"/>
    <n v="55"/>
    <n v="1148"/>
    <n v="0"/>
    <n v="60"/>
    <n v="0"/>
    <n v="0"/>
    <n v="24"/>
    <n v="3"/>
    <n v="9"/>
    <n v="5"/>
    <n v="4"/>
    <n v="7"/>
    <n v="0"/>
    <n v="0"/>
    <n v="0"/>
    <n v="1"/>
    <n v="0"/>
    <n v="1"/>
    <n v="0"/>
    <s v="Spain"/>
  </r>
  <r>
    <n v="6260"/>
    <x v="24"/>
    <x v="3"/>
    <x v="3"/>
    <n v="82384"/>
    <n v="0"/>
    <n v="0"/>
    <d v="2012-11-19T00:00:00"/>
    <n v="55"/>
    <n v="984"/>
    <n v="51"/>
    <n v="432"/>
    <n v="180"/>
    <n v="120"/>
    <n v="190"/>
    <n v="1"/>
    <n v="3"/>
    <n v="10"/>
    <n v="13"/>
    <n v="1"/>
    <n v="0"/>
    <n v="0"/>
    <n v="0"/>
    <n v="0"/>
    <n v="1"/>
    <n v="1"/>
    <n v="0"/>
    <s v="Australia"/>
  </r>
  <r>
    <n v="10448"/>
    <x v="16"/>
    <x v="0"/>
    <x v="1"/>
    <n v="46998"/>
    <n v="0"/>
    <n v="1"/>
    <d v="2012-10-22T00:00:00"/>
    <n v="55"/>
    <n v="172"/>
    <n v="41"/>
    <n v="86"/>
    <n v="45"/>
    <n v="6"/>
    <n v="27"/>
    <n v="5"/>
    <n v="5"/>
    <n v="3"/>
    <n v="5"/>
    <n v="7"/>
    <n v="0"/>
    <n v="0"/>
    <n v="1"/>
    <n v="0"/>
    <n v="0"/>
    <n v="0"/>
    <n v="0"/>
    <s v="Spain"/>
  </r>
  <r>
    <n v="531"/>
    <x v="3"/>
    <x v="1"/>
    <x v="0"/>
    <n v="57333"/>
    <n v="0"/>
    <n v="1"/>
    <d v="2012-09-22T00:00:00"/>
    <n v="55"/>
    <n v="941"/>
    <n v="14"/>
    <n v="397"/>
    <n v="76"/>
    <n v="58"/>
    <n v="176"/>
    <n v="11"/>
    <n v="8"/>
    <n v="5"/>
    <n v="9"/>
    <n v="6"/>
    <n v="0"/>
    <n v="0"/>
    <n v="0"/>
    <n v="0"/>
    <n v="0"/>
    <n v="1"/>
    <n v="0"/>
    <s v="Spain"/>
  </r>
  <r>
    <n v="6905"/>
    <x v="48"/>
    <x v="0"/>
    <x v="3"/>
    <n v="80685"/>
    <n v="0"/>
    <n v="0"/>
    <d v="2012-08-22T00:00:00"/>
    <n v="55"/>
    <n v="241"/>
    <n v="45"/>
    <n v="604"/>
    <n v="34"/>
    <n v="26"/>
    <n v="54"/>
    <n v="1"/>
    <n v="6"/>
    <n v="4"/>
    <n v="10"/>
    <n v="2"/>
    <n v="0"/>
    <n v="0"/>
    <n v="0"/>
    <n v="0"/>
    <n v="0"/>
    <n v="0"/>
    <n v="0"/>
    <s v="Spain"/>
  </r>
  <r>
    <n v="1045"/>
    <x v="11"/>
    <x v="0"/>
    <x v="3"/>
    <n v="52117"/>
    <n v="0"/>
    <n v="1"/>
    <d v="2012-08-16T00:00:00"/>
    <n v="55"/>
    <n v="112"/>
    <n v="10"/>
    <n v="107"/>
    <n v="30"/>
    <n v="0"/>
    <n v="20"/>
    <n v="2"/>
    <n v="5"/>
    <n v="2"/>
    <n v="4"/>
    <n v="7"/>
    <n v="0"/>
    <n v="0"/>
    <n v="0"/>
    <n v="0"/>
    <n v="0"/>
    <n v="0"/>
    <n v="0"/>
    <s v="Spain"/>
  </r>
  <r>
    <n v="4012"/>
    <x v="27"/>
    <x v="1"/>
    <x v="3"/>
    <n v="62220"/>
    <n v="0"/>
    <n v="1"/>
    <d v="2012-08-11T00:00:00"/>
    <n v="55"/>
    <n v="799"/>
    <n v="12"/>
    <n v="375"/>
    <n v="16"/>
    <n v="12"/>
    <n v="12"/>
    <n v="5"/>
    <n v="7"/>
    <n v="6"/>
    <n v="5"/>
    <n v="6"/>
    <n v="0"/>
    <n v="0"/>
    <n v="0"/>
    <n v="0"/>
    <n v="0"/>
    <n v="1"/>
    <n v="0"/>
    <s v="Germany"/>
  </r>
  <r>
    <n v="3623"/>
    <x v="15"/>
    <x v="0"/>
    <x v="3"/>
    <n v="21675"/>
    <n v="1"/>
    <n v="0"/>
    <d v="2014-06-11T00:00:00"/>
    <n v="55"/>
    <n v="4"/>
    <n v="0"/>
    <n v="16"/>
    <n v="17"/>
    <n v="4"/>
    <n v="4"/>
    <n v="3"/>
    <n v="4"/>
    <n v="0"/>
    <n v="3"/>
    <n v="7"/>
    <n v="0"/>
    <n v="0"/>
    <n v="0"/>
    <n v="0"/>
    <n v="0"/>
    <n v="0"/>
    <n v="0"/>
    <s v="India"/>
  </r>
  <r>
    <n v="194"/>
    <x v="11"/>
    <x v="0"/>
    <x v="2"/>
    <n v="48006"/>
    <n v="1"/>
    <n v="1"/>
    <d v="2014-06-09T00:00:00"/>
    <n v="55"/>
    <n v="23"/>
    <n v="0"/>
    <n v="11"/>
    <n v="3"/>
    <n v="2"/>
    <n v="2"/>
    <n v="1"/>
    <n v="1"/>
    <n v="0"/>
    <n v="3"/>
    <n v="6"/>
    <n v="0"/>
    <n v="0"/>
    <n v="0"/>
    <n v="0"/>
    <n v="0"/>
    <n v="0"/>
    <n v="0"/>
    <s v="Spain"/>
  </r>
  <r>
    <n v="6336"/>
    <x v="9"/>
    <x v="0"/>
    <x v="2"/>
    <n v="29315"/>
    <n v="1"/>
    <n v="1"/>
    <d v="2014-04-06T00:00:00"/>
    <n v="55"/>
    <n v="13"/>
    <n v="2"/>
    <n v="14"/>
    <n v="8"/>
    <n v="7"/>
    <n v="4"/>
    <n v="4"/>
    <n v="2"/>
    <n v="0"/>
    <n v="4"/>
    <n v="6"/>
    <n v="0"/>
    <n v="0"/>
    <n v="0"/>
    <n v="0"/>
    <n v="0"/>
    <n v="0"/>
    <n v="0"/>
    <s v="Saudi Arabia"/>
  </r>
  <r>
    <n v="10738"/>
    <x v="45"/>
    <x v="3"/>
    <x v="1"/>
    <n v="49389"/>
    <n v="1"/>
    <n v="1"/>
    <d v="2013-08-29T00:00:00"/>
    <n v="55"/>
    <n v="40"/>
    <n v="0"/>
    <n v="19"/>
    <n v="2"/>
    <n v="1"/>
    <n v="3"/>
    <n v="1"/>
    <n v="2"/>
    <n v="0"/>
    <n v="3"/>
    <n v="7"/>
    <n v="0"/>
    <n v="0"/>
    <n v="0"/>
    <n v="0"/>
    <n v="0"/>
    <n v="0"/>
    <n v="0"/>
    <s v="Australia"/>
  </r>
  <r>
    <n v="2166"/>
    <x v="9"/>
    <x v="2"/>
    <x v="4"/>
    <n v="46779"/>
    <n v="1"/>
    <n v="1"/>
    <d v="2013-07-12T00:00:00"/>
    <n v="55"/>
    <n v="12"/>
    <n v="1"/>
    <n v="3"/>
    <n v="0"/>
    <n v="0"/>
    <n v="7"/>
    <n v="1"/>
    <n v="0"/>
    <n v="1"/>
    <n v="2"/>
    <n v="4"/>
    <n v="0"/>
    <n v="0"/>
    <n v="0"/>
    <n v="0"/>
    <n v="0"/>
    <n v="0"/>
    <n v="0"/>
    <s v="Saudi Arabia"/>
  </r>
  <r>
    <n v="10691"/>
    <x v="9"/>
    <x v="3"/>
    <x v="2"/>
    <n v="28520"/>
    <n v="1"/>
    <n v="1"/>
    <d v="2013-06-14T00:00:00"/>
    <n v="55"/>
    <n v="11"/>
    <n v="0"/>
    <n v="10"/>
    <n v="0"/>
    <n v="2"/>
    <n v="20"/>
    <n v="1"/>
    <n v="1"/>
    <n v="1"/>
    <n v="2"/>
    <n v="6"/>
    <n v="0"/>
    <n v="0"/>
    <n v="0"/>
    <n v="0"/>
    <n v="0"/>
    <n v="0"/>
    <n v="0"/>
    <s v="Spain"/>
  </r>
  <r>
    <n v="1343"/>
    <x v="23"/>
    <x v="0"/>
    <x v="3"/>
    <n v="58554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s v="USA"/>
  </r>
  <r>
    <n v="4749"/>
    <x v="23"/>
    <x v="0"/>
    <x v="3"/>
    <n v="58554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s v="India"/>
  </r>
  <r>
    <n v="10420"/>
    <x v="24"/>
    <x v="3"/>
    <x v="0"/>
    <n v="46390"/>
    <n v="0"/>
    <n v="1"/>
    <d v="2014-05-05T00:00:00"/>
    <n v="56"/>
    <n v="95"/>
    <n v="14"/>
    <n v="64"/>
    <n v="2"/>
    <n v="9"/>
    <n v="38"/>
    <n v="1"/>
    <n v="4"/>
    <n v="2"/>
    <n v="3"/>
    <n v="7"/>
    <n v="0"/>
    <n v="0"/>
    <n v="0"/>
    <n v="0"/>
    <n v="0"/>
    <n v="0"/>
    <n v="0"/>
    <s v="USA"/>
  </r>
  <r>
    <n v="7723"/>
    <x v="13"/>
    <x v="0"/>
    <x v="3"/>
    <n v="75507"/>
    <n v="0"/>
    <n v="0"/>
    <d v="2014-05-02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s v="Germany"/>
  </r>
  <r>
    <n v="2963"/>
    <x v="13"/>
    <x v="0"/>
    <x v="3"/>
    <n v="75507"/>
    <n v="0"/>
    <n v="0"/>
    <d v="2014-05-02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s v="Australia"/>
  </r>
  <r>
    <n v="10634"/>
    <x v="45"/>
    <x v="3"/>
    <x v="2"/>
    <n v="59412"/>
    <n v="0"/>
    <n v="0"/>
    <d v="2014-04-19T00:00:00"/>
    <n v="56"/>
    <n v="90"/>
    <n v="67"/>
    <n v="165"/>
    <n v="30"/>
    <n v="43"/>
    <n v="11"/>
    <n v="1"/>
    <n v="4"/>
    <n v="2"/>
    <n v="8"/>
    <n v="3"/>
    <n v="0"/>
    <n v="0"/>
    <n v="0"/>
    <n v="0"/>
    <n v="0"/>
    <n v="0"/>
    <n v="0"/>
    <s v="Spain"/>
  </r>
  <r>
    <n v="5180"/>
    <x v="23"/>
    <x v="1"/>
    <x v="0"/>
    <n v="50616"/>
    <n v="0"/>
    <n v="1"/>
    <d v="2014-04-18T00:00:00"/>
    <n v="56"/>
    <n v="128"/>
    <n v="0"/>
    <n v="16"/>
    <n v="0"/>
    <n v="1"/>
    <n v="4"/>
    <n v="2"/>
    <n v="4"/>
    <n v="0"/>
    <n v="4"/>
    <n v="7"/>
    <n v="0"/>
    <n v="0"/>
    <n v="0"/>
    <n v="0"/>
    <n v="0"/>
    <n v="0"/>
    <n v="0"/>
    <s v="Spain"/>
  </r>
  <r>
    <n v="1328"/>
    <x v="31"/>
    <x v="2"/>
    <x v="2"/>
    <n v="57937"/>
    <n v="0"/>
    <n v="1"/>
    <d v="2014-02-16T00:00:00"/>
    <n v="56"/>
    <n v="261"/>
    <n v="42"/>
    <n v="144"/>
    <n v="55"/>
    <n v="48"/>
    <n v="133"/>
    <n v="3"/>
    <n v="4"/>
    <n v="4"/>
    <n v="9"/>
    <n v="3"/>
    <n v="0"/>
    <n v="0"/>
    <n v="0"/>
    <n v="0"/>
    <n v="0"/>
    <n v="0"/>
    <n v="0"/>
    <s v="Saudi Arabia"/>
  </r>
  <r>
    <n v="1139"/>
    <x v="22"/>
    <x v="1"/>
    <x v="2"/>
    <n v="73356"/>
    <n v="0"/>
    <n v="0"/>
    <d v="2014-02-06T00:00:00"/>
    <n v="56"/>
    <n v="1050"/>
    <n v="14"/>
    <n v="322"/>
    <n v="0"/>
    <n v="14"/>
    <n v="112"/>
    <n v="1"/>
    <n v="5"/>
    <n v="11"/>
    <n v="5"/>
    <n v="2"/>
    <n v="1"/>
    <n v="0"/>
    <n v="1"/>
    <n v="0"/>
    <n v="1"/>
    <n v="1"/>
    <n v="0"/>
    <s v="Spain"/>
  </r>
  <r>
    <n v="5177"/>
    <x v="19"/>
    <x v="3"/>
    <x v="2"/>
    <n v="58494"/>
    <n v="0"/>
    <n v="1"/>
    <d v="2013-12-12T00:00:00"/>
    <n v="56"/>
    <n v="298"/>
    <n v="7"/>
    <n v="68"/>
    <n v="4"/>
    <n v="0"/>
    <n v="19"/>
    <n v="2"/>
    <n v="6"/>
    <n v="2"/>
    <n v="6"/>
    <n v="6"/>
    <n v="0"/>
    <n v="0"/>
    <n v="0"/>
    <n v="0"/>
    <n v="0"/>
    <n v="0"/>
    <n v="0"/>
    <s v="Saudi Arabia"/>
  </r>
  <r>
    <n v="2075"/>
    <x v="8"/>
    <x v="0"/>
    <x v="2"/>
    <n v="72460"/>
    <n v="0"/>
    <n v="0"/>
    <d v="2013-11-14T00:00:00"/>
    <n v="56"/>
    <n v="377"/>
    <n v="10"/>
    <n v="540"/>
    <n v="80"/>
    <n v="30"/>
    <n v="10"/>
    <n v="1"/>
    <n v="3"/>
    <n v="5"/>
    <n v="7"/>
    <n v="1"/>
    <n v="0"/>
    <n v="0"/>
    <n v="0"/>
    <n v="0"/>
    <n v="0"/>
    <n v="0"/>
    <n v="0"/>
    <s v="Saudi Arabia"/>
  </r>
  <r>
    <n v="3428"/>
    <x v="50"/>
    <x v="1"/>
    <x v="3"/>
    <n v="68682"/>
    <n v="0"/>
    <n v="0"/>
    <d v="2013-10-06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s v="Spain"/>
  </r>
  <r>
    <n v="4500"/>
    <x v="50"/>
    <x v="1"/>
    <x v="3"/>
    <n v="68682"/>
    <n v="0"/>
    <n v="0"/>
    <d v="2013-10-06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s v="Spain"/>
  </r>
  <r>
    <n v="9964"/>
    <x v="13"/>
    <x v="0"/>
    <x v="1"/>
    <n v="61825"/>
    <n v="0"/>
    <n v="1"/>
    <d v="2013-08-07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s v="Spain"/>
  </r>
  <r>
    <n v="1630"/>
    <x v="13"/>
    <x v="0"/>
    <x v="1"/>
    <n v="61825"/>
    <n v="0"/>
    <n v="1"/>
    <d v="2013-08-07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s v="Spain"/>
  </r>
  <r>
    <n v="7822"/>
    <x v="15"/>
    <x v="0"/>
    <x v="3"/>
    <n v="54058"/>
    <n v="0"/>
    <n v="1"/>
    <d v="2013-06-04T00:00:00"/>
    <n v="56"/>
    <n v="198"/>
    <n v="18"/>
    <n v="252"/>
    <n v="32"/>
    <n v="108"/>
    <n v="54"/>
    <n v="2"/>
    <n v="4"/>
    <n v="6"/>
    <n v="8"/>
    <n v="3"/>
    <n v="0"/>
    <n v="0"/>
    <n v="0"/>
    <n v="0"/>
    <n v="0"/>
    <n v="0"/>
    <n v="0"/>
    <s v="Spain"/>
  </r>
  <r>
    <n v="10156"/>
    <x v="17"/>
    <x v="0"/>
    <x v="1"/>
    <n v="84196"/>
    <n v="0"/>
    <n v="1"/>
    <d v="2013-06-03T00:00:00"/>
    <n v="56"/>
    <n v="215"/>
    <n v="63"/>
    <n v="507"/>
    <n v="231"/>
    <n v="31"/>
    <n v="190"/>
    <n v="1"/>
    <n v="8"/>
    <n v="4"/>
    <n v="7"/>
    <n v="3"/>
    <n v="0"/>
    <n v="0"/>
    <n v="0"/>
    <n v="0"/>
    <n v="0"/>
    <n v="0"/>
    <n v="0"/>
    <s v="Spain"/>
  </r>
  <r>
    <n v="3033"/>
    <x v="33"/>
    <x v="3"/>
    <x v="3"/>
    <n v="38620"/>
    <n v="0"/>
    <n v="0"/>
    <d v="2013-05-11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s v="Australia"/>
  </r>
  <r>
    <n v="4119"/>
    <x v="33"/>
    <x v="3"/>
    <x v="3"/>
    <n v="38620"/>
    <n v="0"/>
    <n v="0"/>
    <d v="2013-05-11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s v="Germany"/>
  </r>
  <r>
    <n v="332"/>
    <x v="35"/>
    <x v="0"/>
    <x v="2"/>
    <n v="47743"/>
    <n v="0"/>
    <n v="1"/>
    <d v="2013-03-22T00:00:00"/>
    <n v="56"/>
    <n v="198"/>
    <n v="2"/>
    <n v="43"/>
    <n v="0"/>
    <n v="12"/>
    <n v="20"/>
    <n v="3"/>
    <n v="4"/>
    <n v="1"/>
    <n v="6"/>
    <n v="6"/>
    <n v="0"/>
    <n v="0"/>
    <n v="0"/>
    <n v="1"/>
    <n v="0"/>
    <n v="0"/>
    <n v="0"/>
    <s v="Spain"/>
  </r>
  <r>
    <n v="737"/>
    <x v="39"/>
    <x v="1"/>
    <x v="2"/>
    <n v="80360"/>
    <n v="0"/>
    <n v="0"/>
    <d v="2013-03-03T00:00:00"/>
    <n v="56"/>
    <n v="1493"/>
    <n v="86"/>
    <n v="454"/>
    <n v="112"/>
    <n v="43"/>
    <n v="43"/>
    <n v="2"/>
    <n v="4"/>
    <n v="4"/>
    <n v="5"/>
    <n v="2"/>
    <n v="1"/>
    <n v="0"/>
    <n v="0"/>
    <n v="1"/>
    <n v="1"/>
    <n v="0"/>
    <n v="0"/>
    <s v="Spain"/>
  </r>
  <r>
    <n v="10319"/>
    <x v="26"/>
    <x v="0"/>
    <x v="2"/>
    <n v="66303"/>
    <n v="0"/>
    <n v="1"/>
    <d v="2013-02-26T00:00:00"/>
    <n v="56"/>
    <n v="1090"/>
    <n v="12"/>
    <n v="96"/>
    <n v="16"/>
    <n v="12"/>
    <n v="60"/>
    <n v="4"/>
    <n v="3"/>
    <n v="4"/>
    <n v="11"/>
    <n v="8"/>
    <n v="0"/>
    <n v="0"/>
    <n v="0"/>
    <n v="1"/>
    <n v="0"/>
    <n v="0"/>
    <n v="0"/>
    <s v="Spain"/>
  </r>
  <r>
    <n v="2683"/>
    <x v="8"/>
    <x v="0"/>
    <x v="2"/>
    <n v="52413"/>
    <n v="0"/>
    <n v="2"/>
    <d v="2013-02-02T00:00:00"/>
    <n v="56"/>
    <n v="295"/>
    <n v="106"/>
    <n v="271"/>
    <n v="75"/>
    <n v="98"/>
    <n v="65"/>
    <n v="4"/>
    <n v="6"/>
    <n v="4"/>
    <n v="12"/>
    <n v="6"/>
    <n v="0"/>
    <n v="0"/>
    <n v="0"/>
    <n v="0"/>
    <n v="0"/>
    <n v="0"/>
    <n v="0"/>
    <s v="Canada"/>
  </r>
  <r>
    <n v="3445"/>
    <x v="16"/>
    <x v="0"/>
    <x v="1"/>
    <n v="60714"/>
    <n v="0"/>
    <n v="0"/>
    <d v="2013-01-17T00:00:00"/>
    <n v="56"/>
    <n v="216"/>
    <n v="162"/>
    <n v="224"/>
    <n v="101"/>
    <n v="92"/>
    <n v="162"/>
    <n v="2"/>
    <n v="7"/>
    <n v="4"/>
    <n v="10"/>
    <n v="5"/>
    <n v="0"/>
    <n v="0"/>
    <n v="0"/>
    <n v="0"/>
    <n v="0"/>
    <n v="1"/>
    <n v="0"/>
    <s v="Saudi Arabia"/>
  </r>
  <r>
    <n v="4427"/>
    <x v="53"/>
    <x v="2"/>
    <x v="1"/>
    <n v="83257"/>
    <n v="0"/>
    <n v="0"/>
    <d v="2012-09-18T00:00:00"/>
    <n v="56"/>
    <n v="536"/>
    <n v="27"/>
    <n v="590"/>
    <n v="38"/>
    <n v="107"/>
    <n v="67"/>
    <n v="1"/>
    <n v="5"/>
    <n v="10"/>
    <n v="12"/>
    <n v="6"/>
    <n v="0"/>
    <n v="0"/>
    <n v="1"/>
    <n v="0"/>
    <n v="1"/>
    <n v="1"/>
    <n v="1"/>
    <s v="Spain"/>
  </r>
  <r>
    <n v="8717"/>
    <x v="17"/>
    <x v="1"/>
    <x v="2"/>
    <n v="80427"/>
    <n v="0"/>
    <n v="1"/>
    <d v="2012-09-12T00:00:00"/>
    <n v="56"/>
    <n v="1149"/>
    <n v="71"/>
    <n v="449"/>
    <n v="69"/>
    <n v="71"/>
    <n v="26"/>
    <n v="1"/>
    <n v="11"/>
    <n v="8"/>
    <n v="8"/>
    <n v="5"/>
    <n v="0"/>
    <n v="0"/>
    <n v="0"/>
    <n v="0"/>
    <n v="0"/>
    <n v="0"/>
    <n v="0"/>
    <s v="India"/>
  </r>
  <r>
    <n v="2066"/>
    <x v="39"/>
    <x v="0"/>
    <x v="3"/>
    <n v="38823"/>
    <n v="0"/>
    <n v="1"/>
    <d v="2012-08-30T00:00:00"/>
    <n v="56"/>
    <n v="70"/>
    <n v="0"/>
    <n v="11"/>
    <n v="2"/>
    <n v="8"/>
    <n v="23"/>
    <n v="1"/>
    <n v="2"/>
    <n v="1"/>
    <n v="3"/>
    <n v="6"/>
    <n v="0"/>
    <n v="0"/>
    <n v="0"/>
    <n v="0"/>
    <n v="0"/>
    <n v="0"/>
    <n v="0"/>
    <s v="Spain"/>
  </r>
  <r>
    <n v="6866"/>
    <x v="8"/>
    <x v="3"/>
    <x v="3"/>
    <n v="35924"/>
    <n v="1"/>
    <n v="1"/>
    <d v="2014-03-23T00:00:00"/>
    <n v="56"/>
    <n v="8"/>
    <n v="0"/>
    <n v="14"/>
    <n v="2"/>
    <n v="3"/>
    <n v="7"/>
    <n v="1"/>
    <n v="1"/>
    <n v="0"/>
    <n v="3"/>
    <n v="5"/>
    <n v="0"/>
    <n v="0"/>
    <n v="0"/>
    <n v="0"/>
    <n v="0"/>
    <n v="0"/>
    <n v="0"/>
    <s v="Saudi Arabia"/>
  </r>
  <r>
    <n v="4961"/>
    <x v="19"/>
    <x v="3"/>
    <x v="3"/>
    <n v="21255"/>
    <n v="1"/>
    <n v="0"/>
    <d v="2014-01-21T00:00:00"/>
    <n v="56"/>
    <n v="29"/>
    <n v="0"/>
    <n v="25"/>
    <n v="2"/>
    <n v="2"/>
    <n v="3"/>
    <n v="4"/>
    <n v="2"/>
    <n v="1"/>
    <n v="4"/>
    <n v="4"/>
    <n v="0"/>
    <n v="0"/>
    <n v="0"/>
    <n v="0"/>
    <n v="0"/>
    <n v="0"/>
    <n v="0"/>
    <s v="Spain"/>
  </r>
  <r>
    <n v="7369"/>
    <x v="7"/>
    <x v="3"/>
    <x v="2"/>
    <n v="36959"/>
    <n v="1"/>
    <n v="0"/>
    <d v="2013-10-02T00:00:00"/>
    <n v="56"/>
    <n v="25"/>
    <n v="6"/>
    <n v="25"/>
    <n v="6"/>
    <n v="0"/>
    <n v="0"/>
    <n v="2"/>
    <n v="2"/>
    <n v="0"/>
    <n v="3"/>
    <n v="8"/>
    <n v="0"/>
    <n v="0"/>
    <n v="0"/>
    <n v="0"/>
    <n v="0"/>
    <n v="0"/>
    <n v="0"/>
    <s v="Spain"/>
  </r>
  <r>
    <n v="4381"/>
    <x v="26"/>
    <x v="1"/>
    <x v="2"/>
    <n v="46463"/>
    <n v="1"/>
    <n v="1"/>
    <d v="2013-08-18T00:00:00"/>
    <n v="56"/>
    <n v="163"/>
    <n v="2"/>
    <n v="40"/>
    <n v="8"/>
    <n v="11"/>
    <n v="11"/>
    <n v="7"/>
    <n v="3"/>
    <n v="1"/>
    <n v="6"/>
    <n v="6"/>
    <n v="0"/>
    <n v="0"/>
    <n v="0"/>
    <n v="0"/>
    <n v="0"/>
    <n v="0"/>
    <n v="0"/>
    <s v="Spain"/>
  </r>
  <r>
    <n v="5012"/>
    <x v="12"/>
    <x v="0"/>
    <x v="2"/>
    <n v="28691"/>
    <n v="1"/>
    <n v="0"/>
    <d v="2013-07-04T00:00:0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s v="Spain"/>
  </r>
  <r>
    <n v="6918"/>
    <x v="12"/>
    <x v="0"/>
    <x v="2"/>
    <n v="28691"/>
    <n v="1"/>
    <n v="0"/>
    <d v="2013-07-04T00:00:0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s v="Spain"/>
  </r>
  <r>
    <n v="11110"/>
    <x v="28"/>
    <x v="0"/>
    <x v="1"/>
    <n v="3502"/>
    <n v="1"/>
    <n v="0"/>
    <d v="2013-04-13T00:00:00"/>
    <n v="56"/>
    <n v="2"/>
    <n v="1"/>
    <n v="1"/>
    <n v="0"/>
    <n v="0"/>
    <n v="1"/>
    <n v="0"/>
    <n v="0"/>
    <n v="0"/>
    <n v="0"/>
    <n v="14"/>
    <n v="0"/>
    <n v="0"/>
    <n v="0"/>
    <n v="0"/>
    <n v="0"/>
    <n v="0"/>
    <n v="0"/>
    <s v="India"/>
  </r>
  <r>
    <n v="10913"/>
    <x v="22"/>
    <x v="3"/>
    <x v="1"/>
    <n v="31385"/>
    <n v="1"/>
    <n v="0"/>
    <d v="2012-12-05T00:00:00"/>
    <n v="56"/>
    <n v="3"/>
    <n v="2"/>
    <n v="12"/>
    <n v="0"/>
    <n v="1"/>
    <n v="9"/>
    <n v="1"/>
    <n v="1"/>
    <n v="0"/>
    <n v="2"/>
    <n v="8"/>
    <n v="0"/>
    <n v="0"/>
    <n v="1"/>
    <n v="0"/>
    <n v="0"/>
    <n v="1"/>
    <n v="0"/>
    <s v="Spain"/>
  </r>
  <r>
    <n v="3340"/>
    <x v="14"/>
    <x v="0"/>
    <x v="2"/>
    <n v="42014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n v="1"/>
    <n v="0"/>
    <s v="Canada"/>
  </r>
  <r>
    <n v="8685"/>
    <x v="14"/>
    <x v="0"/>
    <x v="2"/>
    <n v="42014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n v="1"/>
    <n v="0"/>
    <s v="Saudi Arabia"/>
  </r>
  <r>
    <n v="5529"/>
    <x v="41"/>
    <x v="1"/>
    <x v="3"/>
    <n v="64014"/>
    <n v="2"/>
    <n v="1"/>
    <d v="2014-06-10T00:00:00"/>
    <n v="56"/>
    <n v="406"/>
    <n v="0"/>
    <n v="30"/>
    <n v="0"/>
    <n v="0"/>
    <n v="8"/>
    <n v="7"/>
    <n v="8"/>
    <n v="2"/>
    <n v="5"/>
    <n v="7"/>
    <n v="1"/>
    <n v="0"/>
    <n v="0"/>
    <n v="0"/>
    <n v="0"/>
    <n v="0"/>
    <n v="0"/>
    <s v="Canada"/>
  </r>
  <r>
    <n v="4001"/>
    <x v="41"/>
    <x v="1"/>
    <x v="3"/>
    <n v="64014"/>
    <n v="2"/>
    <n v="1"/>
    <d v="2014-06-10T00:00:00"/>
    <n v="56"/>
    <n v="406"/>
    <n v="0"/>
    <n v="30"/>
    <n v="0"/>
    <n v="0"/>
    <n v="8"/>
    <n v="7"/>
    <n v="8"/>
    <n v="2"/>
    <n v="5"/>
    <n v="7"/>
    <n v="1"/>
    <n v="0"/>
    <n v="0"/>
    <n v="0"/>
    <n v="0"/>
    <n v="0"/>
    <n v="0"/>
    <s v="Saudi Arabia"/>
  </r>
  <r>
    <n v="4149"/>
    <x v="38"/>
    <x v="1"/>
    <x v="3"/>
    <n v="76140"/>
    <n v="0"/>
    <n v="0"/>
    <d v="2014-05-13T00:00:00"/>
    <n v="57"/>
    <n v="586"/>
    <n v="66"/>
    <n v="653"/>
    <n v="17"/>
    <n v="0"/>
    <n v="26"/>
    <n v="1"/>
    <n v="5"/>
    <n v="9"/>
    <n v="6"/>
    <n v="2"/>
    <n v="0"/>
    <n v="0"/>
    <n v="0"/>
    <n v="0"/>
    <n v="0"/>
    <n v="0"/>
    <n v="0"/>
    <s v="Spain"/>
  </r>
  <r>
    <n v="2295"/>
    <x v="3"/>
    <x v="1"/>
    <x v="2"/>
    <n v="62670"/>
    <n v="0"/>
    <n v="1"/>
    <d v="2014-02-02T00:00:00"/>
    <n v="57"/>
    <n v="539"/>
    <n v="30"/>
    <n v="92"/>
    <n v="80"/>
    <n v="46"/>
    <n v="38"/>
    <n v="1"/>
    <n v="5"/>
    <n v="3"/>
    <n v="13"/>
    <n v="3"/>
    <n v="0"/>
    <n v="0"/>
    <n v="0"/>
    <n v="0"/>
    <n v="0"/>
    <n v="0"/>
    <n v="0"/>
    <s v="Saudi Arabia"/>
  </r>
  <r>
    <n v="3283"/>
    <x v="27"/>
    <x v="2"/>
    <x v="2"/>
    <n v="70932"/>
    <n v="0"/>
    <n v="1"/>
    <d v="2014-01-19T00:00:00"/>
    <n v="57"/>
    <n v="200"/>
    <n v="193"/>
    <n v="100"/>
    <n v="46"/>
    <n v="185"/>
    <n v="185"/>
    <n v="2"/>
    <n v="6"/>
    <n v="2"/>
    <n v="12"/>
    <n v="3"/>
    <n v="0"/>
    <n v="0"/>
    <n v="0"/>
    <n v="0"/>
    <n v="0"/>
    <n v="0"/>
    <n v="0"/>
    <s v="Spain"/>
  </r>
  <r>
    <n v="1915"/>
    <x v="45"/>
    <x v="1"/>
    <x v="2"/>
    <n v="78939"/>
    <n v="0"/>
    <n v="0"/>
    <d v="2013-12-12T00:00:00"/>
    <n v="57"/>
    <n v="794"/>
    <n v="115"/>
    <n v="243"/>
    <n v="150"/>
    <n v="0"/>
    <n v="205"/>
    <n v="1"/>
    <n v="8"/>
    <n v="5"/>
    <n v="6"/>
    <n v="3"/>
    <n v="0"/>
    <n v="0"/>
    <n v="0"/>
    <n v="0"/>
    <n v="0"/>
    <n v="0"/>
    <n v="0"/>
    <s v="Germany"/>
  </r>
  <r>
    <n v="9166"/>
    <x v="23"/>
    <x v="0"/>
    <x v="2"/>
    <n v="63967"/>
    <n v="0"/>
    <n v="1"/>
    <d v="2013-08-09T00:00:00"/>
    <n v="57"/>
    <n v="387"/>
    <n v="84"/>
    <n v="141"/>
    <n v="73"/>
    <n v="35"/>
    <n v="162"/>
    <n v="3"/>
    <n v="4"/>
    <n v="4"/>
    <n v="12"/>
    <n v="2"/>
    <n v="0"/>
    <n v="0"/>
    <n v="0"/>
    <n v="0"/>
    <n v="0"/>
    <n v="0"/>
    <n v="0"/>
    <s v="Spain"/>
  </r>
  <r>
    <n v="5147"/>
    <x v="38"/>
    <x v="0"/>
    <x v="1"/>
    <n v="90842"/>
    <n v="0"/>
    <n v="0"/>
    <d v="2013-07-29T00:00:00"/>
    <n v="57"/>
    <n v="774"/>
    <n v="70"/>
    <n v="118"/>
    <n v="182"/>
    <n v="187"/>
    <n v="93"/>
    <n v="1"/>
    <n v="4"/>
    <n v="9"/>
    <n v="13"/>
    <n v="1"/>
    <n v="0"/>
    <n v="0"/>
    <n v="0"/>
    <n v="0"/>
    <n v="0"/>
    <n v="0"/>
    <n v="0"/>
    <s v="Spain"/>
  </r>
  <r>
    <n v="13"/>
    <x v="5"/>
    <x v="1"/>
    <x v="4"/>
    <n v="25358"/>
    <n v="0"/>
    <n v="1"/>
    <d v="2013-07-22T00:00:00"/>
    <n v="57"/>
    <n v="19"/>
    <n v="0"/>
    <n v="5"/>
    <n v="0"/>
    <n v="0"/>
    <n v="8"/>
    <n v="2"/>
    <n v="1"/>
    <n v="0"/>
    <n v="3"/>
    <n v="6"/>
    <n v="0"/>
    <n v="0"/>
    <n v="0"/>
    <n v="0"/>
    <n v="0"/>
    <n v="0"/>
    <n v="0"/>
    <s v="Saudi Arabia"/>
  </r>
  <r>
    <n v="3560"/>
    <x v="32"/>
    <x v="0"/>
    <x v="3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s v="Germany"/>
  </r>
  <r>
    <n v="241"/>
    <x v="32"/>
    <x v="0"/>
    <x v="3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s v="Spain"/>
  </r>
  <r>
    <n v="7521"/>
    <x v="32"/>
    <x v="0"/>
    <x v="3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s v="Canada"/>
  </r>
  <r>
    <n v="5123"/>
    <x v="45"/>
    <x v="3"/>
    <x v="2"/>
    <n v="27450"/>
    <n v="0"/>
    <n v="0"/>
    <d v="2013-04-15T00:00:00"/>
    <n v="57"/>
    <n v="37"/>
    <n v="12"/>
    <n v="23"/>
    <n v="8"/>
    <n v="11"/>
    <n v="52"/>
    <n v="1"/>
    <n v="2"/>
    <n v="1"/>
    <n v="3"/>
    <n v="7"/>
    <n v="0"/>
    <n v="0"/>
    <n v="0"/>
    <n v="0"/>
    <n v="0"/>
    <n v="0"/>
    <n v="0"/>
    <s v="Spain"/>
  </r>
  <r>
    <n v="4837"/>
    <x v="11"/>
    <x v="1"/>
    <x v="2"/>
    <n v="71322"/>
    <n v="0"/>
    <n v="1"/>
    <d v="2013-02-16T00:00:00"/>
    <n v="57"/>
    <n v="753"/>
    <n v="43"/>
    <n v="226"/>
    <n v="69"/>
    <n v="10"/>
    <n v="204"/>
    <n v="2"/>
    <n v="8"/>
    <n v="5"/>
    <n v="13"/>
    <n v="4"/>
    <n v="0"/>
    <n v="0"/>
    <n v="0"/>
    <n v="0"/>
    <n v="0"/>
    <n v="0"/>
    <n v="0"/>
    <s v="Spain"/>
  </r>
  <r>
    <n v="9365"/>
    <x v="15"/>
    <x v="1"/>
    <x v="1"/>
    <n v="60000"/>
    <n v="0"/>
    <n v="1"/>
    <d v="2012-12-22T00:00:00"/>
    <n v="57"/>
    <n v="1048"/>
    <n v="0"/>
    <n v="217"/>
    <n v="0"/>
    <n v="0"/>
    <n v="12"/>
    <n v="5"/>
    <n v="11"/>
    <n v="3"/>
    <n v="5"/>
    <n v="6"/>
    <n v="0"/>
    <n v="0"/>
    <n v="0"/>
    <n v="0"/>
    <n v="0"/>
    <n v="0"/>
    <n v="0"/>
    <s v="Spain"/>
  </r>
  <r>
    <n v="8932"/>
    <x v="8"/>
    <x v="3"/>
    <x v="3"/>
    <n v="65176"/>
    <n v="0"/>
    <n v="1"/>
    <d v="2012-10-29T00:00:00"/>
    <n v="57"/>
    <n v="960"/>
    <n v="28"/>
    <n v="183"/>
    <n v="220"/>
    <n v="70"/>
    <n v="70"/>
    <n v="4"/>
    <n v="9"/>
    <n v="6"/>
    <n v="6"/>
    <n v="6"/>
    <n v="0"/>
    <n v="0"/>
    <n v="0"/>
    <n v="0"/>
    <n v="0"/>
    <n v="0"/>
    <n v="0"/>
    <s v="Saudi Arabia"/>
  </r>
  <r>
    <n v="7055"/>
    <x v="32"/>
    <x v="1"/>
    <x v="3"/>
    <n v="61010"/>
    <n v="0"/>
    <n v="1"/>
    <d v="2012-10-09T00:00:00"/>
    <n v="57"/>
    <n v="888"/>
    <n v="0"/>
    <n v="57"/>
    <n v="0"/>
    <n v="0"/>
    <n v="76"/>
    <n v="2"/>
    <n v="8"/>
    <n v="5"/>
    <n v="11"/>
    <n v="5"/>
    <n v="0"/>
    <n v="0"/>
    <n v="0"/>
    <n v="0"/>
    <n v="0"/>
    <n v="0"/>
    <n v="0"/>
    <s v="Canada"/>
  </r>
  <r>
    <n v="8726"/>
    <x v="30"/>
    <x v="2"/>
    <x v="0"/>
    <n v="41713"/>
    <n v="1"/>
    <n v="1"/>
    <d v="2014-04-29T00:00:00"/>
    <n v="57"/>
    <n v="77"/>
    <n v="8"/>
    <n v="44"/>
    <n v="10"/>
    <n v="10"/>
    <n v="25"/>
    <n v="5"/>
    <n v="3"/>
    <n v="1"/>
    <n v="4"/>
    <n v="6"/>
    <n v="0"/>
    <n v="0"/>
    <n v="0"/>
    <n v="0"/>
    <n v="0"/>
    <n v="0"/>
    <n v="0"/>
    <s v="Canada"/>
  </r>
  <r>
    <n v="800"/>
    <x v="9"/>
    <x v="0"/>
    <x v="3"/>
    <n v="44512"/>
    <n v="1"/>
    <n v="1"/>
    <d v="2013-08-30T00:00:00"/>
    <n v="57"/>
    <n v="23"/>
    <n v="1"/>
    <n v="6"/>
    <n v="0"/>
    <n v="0"/>
    <n v="2"/>
    <n v="2"/>
    <n v="1"/>
    <n v="0"/>
    <n v="3"/>
    <n v="4"/>
    <n v="0"/>
    <n v="0"/>
    <n v="0"/>
    <n v="0"/>
    <n v="0"/>
    <n v="0"/>
    <n v="0"/>
    <s v="Saudi Arabia"/>
  </r>
  <r>
    <n v="8268"/>
    <x v="1"/>
    <x v="1"/>
    <x v="2"/>
    <m/>
    <n v="0"/>
    <n v="1"/>
    <d v="2013-07-11T00:00:00"/>
    <n v="23"/>
    <n v="352"/>
    <n v="0"/>
    <n v="27"/>
    <n v="10"/>
    <n v="0"/>
    <n v="15"/>
    <n v="3"/>
    <n v="6"/>
    <n v="1"/>
    <n v="7"/>
    <n v="6"/>
    <n v="0"/>
    <n v="0"/>
    <n v="0"/>
    <n v="0"/>
    <n v="0"/>
    <n v="0"/>
    <n v="0"/>
    <s v="Canada"/>
  </r>
  <r>
    <n v="8724"/>
    <x v="31"/>
    <x v="0"/>
    <x v="1"/>
    <n v="28567"/>
    <n v="1"/>
    <n v="0"/>
    <d v="2013-06-17T00:00:00"/>
    <n v="57"/>
    <n v="11"/>
    <n v="3"/>
    <n v="22"/>
    <n v="2"/>
    <n v="2"/>
    <n v="6"/>
    <n v="2"/>
    <n v="2"/>
    <n v="0"/>
    <n v="3"/>
    <n v="6"/>
    <n v="0"/>
    <n v="0"/>
    <n v="0"/>
    <n v="0"/>
    <n v="0"/>
    <n v="0"/>
    <n v="0"/>
    <s v="Spain"/>
  </r>
  <r>
    <n v="9381"/>
    <x v="34"/>
    <x v="0"/>
    <x v="2"/>
    <n v="66373"/>
    <n v="1"/>
    <n v="1"/>
    <d v="2013-06-12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s v="Australia"/>
  </r>
  <r>
    <n v="9384"/>
    <x v="34"/>
    <x v="0"/>
    <x v="2"/>
    <n v="66373"/>
    <n v="1"/>
    <n v="1"/>
    <d v="2013-06-12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s v="Australia"/>
  </r>
  <r>
    <n v="9799"/>
    <x v="23"/>
    <x v="1"/>
    <x v="0"/>
    <n v="83664"/>
    <n v="1"/>
    <n v="1"/>
    <d v="2013-05-08T00:00:00"/>
    <n v="57"/>
    <n v="866"/>
    <n v="21"/>
    <n v="151"/>
    <n v="28"/>
    <n v="21"/>
    <n v="86"/>
    <n v="3"/>
    <n v="2"/>
    <n v="2"/>
    <n v="12"/>
    <n v="5"/>
    <n v="0"/>
    <n v="0"/>
    <n v="0"/>
    <n v="0"/>
    <n v="0"/>
    <n v="0"/>
    <n v="0"/>
    <s v="Spain"/>
  </r>
  <r>
    <n v="448"/>
    <x v="34"/>
    <x v="1"/>
    <x v="1"/>
    <n v="54880"/>
    <n v="1"/>
    <n v="0"/>
    <d v="2013-03-01T00:00:00"/>
    <n v="57"/>
    <n v="308"/>
    <n v="85"/>
    <n v="137"/>
    <n v="102"/>
    <n v="45"/>
    <n v="118"/>
    <n v="2"/>
    <n v="6"/>
    <n v="2"/>
    <n v="11"/>
    <n v="5"/>
    <n v="0"/>
    <n v="0"/>
    <n v="0"/>
    <n v="0"/>
    <n v="0"/>
    <n v="0"/>
    <n v="0"/>
    <s v="Spain"/>
  </r>
  <r>
    <n v="3537"/>
    <x v="7"/>
    <x v="0"/>
    <x v="3"/>
    <n v="31089"/>
    <n v="1"/>
    <n v="0"/>
    <d v="2012-08-17T00:00:00"/>
    <n v="57"/>
    <n v="31"/>
    <n v="3"/>
    <n v="31"/>
    <n v="2"/>
    <n v="8"/>
    <n v="4"/>
    <n v="3"/>
    <n v="3"/>
    <n v="0"/>
    <n v="4"/>
    <n v="8"/>
    <n v="0"/>
    <n v="0"/>
    <n v="0"/>
    <n v="0"/>
    <n v="0"/>
    <n v="0"/>
    <n v="0"/>
    <s v="Spain"/>
  </r>
  <r>
    <n v="1050"/>
    <x v="32"/>
    <x v="0"/>
    <x v="2"/>
    <n v="28332"/>
    <n v="0"/>
    <n v="0"/>
    <d v="2014-04-30T00:00:00"/>
    <n v="58"/>
    <n v="14"/>
    <n v="10"/>
    <n v="13"/>
    <n v="4"/>
    <n v="15"/>
    <n v="9"/>
    <n v="1"/>
    <n v="2"/>
    <n v="1"/>
    <n v="4"/>
    <n v="2"/>
    <n v="0"/>
    <n v="0"/>
    <n v="0"/>
    <n v="0"/>
    <n v="0"/>
    <n v="0"/>
    <n v="0"/>
    <s v="Germany"/>
  </r>
  <r>
    <n v="5136"/>
    <x v="28"/>
    <x v="0"/>
    <x v="1"/>
    <n v="65333"/>
    <n v="0"/>
    <n v="1"/>
    <d v="2014-01-17T00:00:00"/>
    <n v="58"/>
    <n v="654"/>
    <n v="7"/>
    <n v="92"/>
    <n v="0"/>
    <n v="15"/>
    <n v="30"/>
    <n v="7"/>
    <n v="9"/>
    <n v="4"/>
    <n v="8"/>
    <n v="6"/>
    <n v="0"/>
    <n v="0"/>
    <n v="0"/>
    <n v="1"/>
    <n v="1"/>
    <n v="0"/>
    <n v="0"/>
    <s v="Canada"/>
  </r>
  <r>
    <n v="1411"/>
    <x v="32"/>
    <x v="0"/>
    <x v="0"/>
    <n v="82623"/>
    <n v="0"/>
    <n v="0"/>
    <d v="2013-11-10T00:00:00"/>
    <n v="58"/>
    <n v="204"/>
    <n v="34"/>
    <n v="204"/>
    <n v="172"/>
    <n v="153"/>
    <n v="173"/>
    <n v="1"/>
    <n v="2"/>
    <n v="9"/>
    <n v="4"/>
    <n v="1"/>
    <n v="0"/>
    <n v="0"/>
    <n v="0"/>
    <n v="0"/>
    <n v="0"/>
    <n v="0"/>
    <n v="0"/>
    <s v="Spain"/>
  </r>
  <r>
    <n v="701"/>
    <x v="26"/>
    <x v="0"/>
    <x v="2"/>
    <n v="73691"/>
    <n v="0"/>
    <n v="1"/>
    <d v="2013-11-06T00:00:00"/>
    <n v="58"/>
    <n v="707"/>
    <n v="21"/>
    <n v="250"/>
    <n v="85"/>
    <n v="43"/>
    <n v="73"/>
    <n v="2"/>
    <n v="6"/>
    <n v="2"/>
    <n v="8"/>
    <n v="2"/>
    <n v="0"/>
    <n v="0"/>
    <n v="1"/>
    <n v="0"/>
    <n v="0"/>
    <n v="0"/>
    <n v="0"/>
    <s v="Spain"/>
  </r>
  <r>
    <n v="6203"/>
    <x v="5"/>
    <x v="0"/>
    <x v="3"/>
    <n v="74485"/>
    <n v="0"/>
    <n v="0"/>
    <d v="2013-08-24T00:00:00"/>
    <n v="58"/>
    <n v="499"/>
    <n v="149"/>
    <n v="815"/>
    <n v="173"/>
    <n v="49"/>
    <n v="49"/>
    <n v="1"/>
    <n v="6"/>
    <n v="7"/>
    <n v="12"/>
    <n v="3"/>
    <n v="0"/>
    <n v="0"/>
    <n v="0"/>
    <n v="0"/>
    <n v="0"/>
    <n v="0"/>
    <n v="0"/>
    <s v="Spain"/>
  </r>
  <r>
    <n v="7192"/>
    <x v="24"/>
    <x v="0"/>
    <x v="3"/>
    <n v="65748"/>
    <n v="0"/>
    <n v="1"/>
    <d v="2013-04-15T00:00:00"/>
    <n v="58"/>
    <n v="172"/>
    <n v="73"/>
    <n v="93"/>
    <n v="95"/>
    <n v="78"/>
    <n v="34"/>
    <n v="2"/>
    <n v="2"/>
    <n v="4"/>
    <n v="10"/>
    <n v="1"/>
    <n v="0"/>
    <n v="0"/>
    <n v="0"/>
    <n v="0"/>
    <n v="0"/>
    <n v="0"/>
    <n v="1"/>
    <s v="Spain"/>
  </r>
  <r>
    <n v="9220"/>
    <x v="26"/>
    <x v="0"/>
    <x v="1"/>
    <n v="91700"/>
    <n v="0"/>
    <n v="0"/>
    <d v="2013-01-17T00:00:00"/>
    <n v="58"/>
    <n v="576"/>
    <n v="172"/>
    <n v="961"/>
    <n v="125"/>
    <n v="115"/>
    <n v="19"/>
    <n v="1"/>
    <n v="8"/>
    <n v="6"/>
    <n v="5"/>
    <n v="3"/>
    <n v="0"/>
    <n v="0"/>
    <n v="0"/>
    <n v="0"/>
    <n v="0"/>
    <n v="1"/>
    <n v="0"/>
    <s v="Spain"/>
  </r>
  <r>
    <n v="7734"/>
    <x v="49"/>
    <x v="0"/>
    <x v="7"/>
    <n v="79244"/>
    <n v="0"/>
    <n v="0"/>
    <d v="2012-12-19T00:00:00"/>
    <n v="58"/>
    <n v="471"/>
    <n v="102"/>
    <n v="125"/>
    <n v="212"/>
    <n v="61"/>
    <n v="245"/>
    <n v="1"/>
    <n v="4"/>
    <n v="10"/>
    <n v="7"/>
    <n v="1"/>
    <n v="1"/>
    <n v="0"/>
    <n v="0"/>
    <n v="0"/>
    <n v="1"/>
    <n v="1"/>
    <n v="0"/>
    <s v="Australia"/>
  </r>
  <r>
    <n v="10446"/>
    <x v="35"/>
    <x v="1"/>
    <x v="2"/>
    <n v="82017"/>
    <n v="0"/>
    <n v="0"/>
    <d v="2012-11-07T00:00:00"/>
    <n v="58"/>
    <n v="184"/>
    <n v="23"/>
    <n v="446"/>
    <n v="30"/>
    <n v="23"/>
    <n v="23"/>
    <n v="1"/>
    <n v="5"/>
    <n v="4"/>
    <n v="7"/>
    <n v="2"/>
    <n v="1"/>
    <n v="0"/>
    <n v="0"/>
    <n v="1"/>
    <n v="1"/>
    <n v="1"/>
    <n v="0"/>
    <s v="Canada"/>
  </r>
  <r>
    <n v="5524"/>
    <x v="35"/>
    <x v="0"/>
    <x v="1"/>
    <n v="58138"/>
    <n v="0"/>
    <n v="0"/>
    <d v="2012-09-04T00:00:00"/>
    <n v="58"/>
    <n v="635"/>
    <n v="88"/>
    <n v="546"/>
    <n v="172"/>
    <n v="88"/>
    <n v="88"/>
    <n v="3"/>
    <n v="8"/>
    <n v="10"/>
    <n v="4"/>
    <n v="7"/>
    <n v="0"/>
    <n v="0"/>
    <n v="0"/>
    <n v="0"/>
    <n v="0"/>
    <n v="1"/>
    <n v="0"/>
    <s v="USA"/>
  </r>
  <r>
    <n v="9081"/>
    <x v="46"/>
    <x v="0"/>
    <x v="1"/>
    <n v="20518"/>
    <n v="1"/>
    <n v="0"/>
    <d v="2014-05-18T00:00:00"/>
    <n v="58"/>
    <n v="4"/>
    <n v="1"/>
    <n v="6"/>
    <n v="4"/>
    <n v="1"/>
    <n v="9"/>
    <n v="1"/>
    <n v="1"/>
    <n v="1"/>
    <n v="2"/>
    <n v="5"/>
    <n v="0"/>
    <n v="0"/>
    <n v="0"/>
    <n v="0"/>
    <n v="0"/>
    <n v="0"/>
    <n v="0"/>
    <s v="Spain"/>
  </r>
  <r>
    <n v="4988"/>
    <x v="38"/>
    <x v="1"/>
    <x v="2"/>
    <n v="34469"/>
    <n v="1"/>
    <n v="1"/>
    <d v="2014-05-04T00:00:00"/>
    <n v="58"/>
    <n v="19"/>
    <n v="6"/>
    <n v="20"/>
    <n v="0"/>
    <n v="5"/>
    <n v="12"/>
    <n v="3"/>
    <n v="1"/>
    <n v="1"/>
    <n v="4"/>
    <n v="4"/>
    <n v="0"/>
    <n v="0"/>
    <n v="0"/>
    <n v="0"/>
    <n v="0"/>
    <n v="0"/>
    <n v="0"/>
    <s v="Saudi Arabia"/>
  </r>
  <r>
    <n v="5610"/>
    <x v="11"/>
    <x v="0"/>
    <x v="3"/>
    <n v="33456"/>
    <n v="1"/>
    <n v="1"/>
    <d v="2014-04-21T00:00:00"/>
    <n v="58"/>
    <n v="7"/>
    <n v="3"/>
    <n v="10"/>
    <n v="8"/>
    <n v="1"/>
    <n v="7"/>
    <n v="2"/>
    <n v="1"/>
    <n v="0"/>
    <n v="3"/>
    <n v="7"/>
    <n v="0"/>
    <n v="0"/>
    <n v="0"/>
    <n v="0"/>
    <n v="0"/>
    <n v="0"/>
    <n v="0"/>
    <s v="India"/>
  </r>
  <r>
    <n v="3526"/>
    <x v="23"/>
    <x v="1"/>
    <x v="2"/>
    <n v="38443"/>
    <n v="1"/>
    <n v="1"/>
    <d v="2014-01-27T00:00:00"/>
    <n v="58"/>
    <n v="32"/>
    <n v="0"/>
    <n v="5"/>
    <n v="0"/>
    <n v="0"/>
    <n v="1"/>
    <n v="2"/>
    <n v="1"/>
    <n v="0"/>
    <n v="3"/>
    <n v="7"/>
    <n v="0"/>
    <n v="0"/>
    <n v="0"/>
    <n v="0"/>
    <n v="0"/>
    <n v="0"/>
    <n v="0"/>
    <s v="Spain"/>
  </r>
  <r>
    <n v="5181"/>
    <x v="31"/>
    <x v="4"/>
    <x v="1"/>
    <n v="24367"/>
    <n v="1"/>
    <n v="0"/>
    <d v="2013-03-20T00:00:00"/>
    <n v="58"/>
    <n v="2"/>
    <n v="4"/>
    <n v="2"/>
    <n v="0"/>
    <n v="11"/>
    <n v="5"/>
    <n v="1"/>
    <n v="1"/>
    <n v="0"/>
    <n v="2"/>
    <n v="9"/>
    <n v="0"/>
    <n v="0"/>
    <n v="0"/>
    <n v="0"/>
    <n v="0"/>
    <n v="0"/>
    <n v="0"/>
    <s v="Spain"/>
  </r>
  <r>
    <n v="3830"/>
    <x v="40"/>
    <x v="3"/>
    <x v="2"/>
    <n v="59354"/>
    <n v="0"/>
    <n v="2"/>
    <d v="2014-04-24T00:00:00"/>
    <n v="59"/>
    <n v="295"/>
    <n v="21"/>
    <n v="78"/>
    <n v="39"/>
    <n v="13"/>
    <n v="13"/>
    <n v="1"/>
    <n v="4"/>
    <n v="4"/>
    <n v="7"/>
    <n v="3"/>
    <n v="0"/>
    <n v="0"/>
    <n v="0"/>
    <n v="0"/>
    <n v="0"/>
    <n v="0"/>
    <n v="0"/>
    <s v="Canada"/>
  </r>
  <r>
    <n v="5186"/>
    <x v="24"/>
    <x v="1"/>
    <x v="2"/>
    <n v="58482"/>
    <n v="0"/>
    <n v="1"/>
    <d v="2014-03-12T00:00:00"/>
    <n v="59"/>
    <n v="576"/>
    <n v="7"/>
    <n v="115"/>
    <n v="19"/>
    <n v="7"/>
    <n v="7"/>
    <n v="2"/>
    <n v="7"/>
    <n v="4"/>
    <n v="9"/>
    <n v="6"/>
    <n v="0"/>
    <n v="0"/>
    <n v="0"/>
    <n v="1"/>
    <n v="0"/>
    <n v="0"/>
    <n v="0"/>
    <s v="Canada"/>
  </r>
  <r>
    <n v="7165"/>
    <x v="27"/>
    <x v="0"/>
    <x v="3"/>
    <n v="64474"/>
    <n v="0"/>
    <n v="1"/>
    <d v="2013-10-22T00:00:00"/>
    <n v="59"/>
    <n v="381"/>
    <n v="35"/>
    <n v="172"/>
    <n v="56"/>
    <n v="86"/>
    <n v="93"/>
    <n v="2"/>
    <n v="8"/>
    <n v="2"/>
    <n v="10"/>
    <n v="5"/>
    <n v="0"/>
    <n v="0"/>
    <n v="0"/>
    <n v="0"/>
    <n v="0"/>
    <n v="0"/>
    <n v="0"/>
    <s v="Spain"/>
  </r>
  <r>
    <n v="3673"/>
    <x v="26"/>
    <x v="0"/>
    <x v="1"/>
    <n v="55239"/>
    <n v="0"/>
    <n v="1"/>
    <d v="2013-07-14T00:00:00"/>
    <n v="59"/>
    <n v="371"/>
    <n v="17"/>
    <n v="238"/>
    <n v="23"/>
    <n v="24"/>
    <n v="106"/>
    <n v="3"/>
    <n v="7"/>
    <n v="5"/>
    <n v="11"/>
    <n v="5"/>
    <n v="0"/>
    <n v="0"/>
    <n v="0"/>
    <n v="0"/>
    <n v="0"/>
    <n v="0"/>
    <n v="0"/>
    <s v="Saudi Arabia"/>
  </r>
  <r>
    <n v="1453"/>
    <x v="55"/>
    <x v="1"/>
    <x v="4"/>
    <n v="57513"/>
    <n v="0"/>
    <n v="0"/>
    <d v="2013-07-06T00:00:00"/>
    <n v="59"/>
    <n v="735"/>
    <n v="40"/>
    <n v="183"/>
    <n v="52"/>
    <n v="20"/>
    <n v="30"/>
    <n v="2"/>
    <n v="9"/>
    <n v="3"/>
    <n v="13"/>
    <n v="6"/>
    <n v="0"/>
    <n v="0"/>
    <n v="0"/>
    <n v="0"/>
    <n v="0"/>
    <n v="0"/>
    <n v="0"/>
    <s v="Spain"/>
  </r>
  <r>
    <n v="4518"/>
    <x v="13"/>
    <x v="0"/>
    <x v="3"/>
    <n v="85693"/>
    <n v="0"/>
    <n v="1"/>
    <d v="2013-04-20T00:00:00"/>
    <n v="59"/>
    <n v="386"/>
    <n v="172"/>
    <n v="183"/>
    <n v="185"/>
    <n v="132"/>
    <n v="111"/>
    <n v="2"/>
    <n v="9"/>
    <n v="5"/>
    <n v="11"/>
    <n v="5"/>
    <n v="0"/>
    <n v="0"/>
    <n v="0"/>
    <n v="0"/>
    <n v="0"/>
    <n v="0"/>
    <n v="0"/>
    <s v="Canada"/>
  </r>
  <r>
    <n v="8969"/>
    <x v="14"/>
    <x v="0"/>
    <x v="2"/>
    <n v="71855"/>
    <n v="0"/>
    <n v="1"/>
    <d v="2013-01-16T00:00:00"/>
    <n v="59"/>
    <n v="548"/>
    <n v="31"/>
    <n v="422"/>
    <n v="0"/>
    <n v="112"/>
    <n v="28"/>
    <n v="4"/>
    <n v="5"/>
    <n v="5"/>
    <n v="11"/>
    <n v="3"/>
    <n v="0"/>
    <n v="0"/>
    <n v="0"/>
    <n v="0"/>
    <n v="0"/>
    <n v="0"/>
    <n v="0"/>
    <s v="Saudi Arabia"/>
  </r>
  <r>
    <n v="387"/>
    <x v="15"/>
    <x v="4"/>
    <x v="2"/>
    <n v="7500"/>
    <n v="0"/>
    <n v="0"/>
    <d v="2012-11-13T00:00:00"/>
    <n v="59"/>
    <n v="6"/>
    <n v="16"/>
    <n v="11"/>
    <n v="11"/>
    <n v="1"/>
    <n v="16"/>
    <n v="1"/>
    <n v="2"/>
    <n v="0"/>
    <n v="3"/>
    <n v="8"/>
    <n v="0"/>
    <n v="0"/>
    <n v="0"/>
    <n v="0"/>
    <n v="0"/>
    <n v="0"/>
    <n v="0"/>
    <s v="USA"/>
  </r>
  <r>
    <n v="1079"/>
    <x v="26"/>
    <x v="1"/>
    <x v="2"/>
    <n v="71969"/>
    <n v="0"/>
    <n v="1"/>
    <d v="2012-10-16T00:00:00"/>
    <n v="59"/>
    <n v="1000"/>
    <n v="0"/>
    <n v="76"/>
    <n v="0"/>
    <n v="0"/>
    <n v="10"/>
    <n v="3"/>
    <n v="3"/>
    <n v="4"/>
    <n v="9"/>
    <n v="8"/>
    <n v="0"/>
    <n v="0"/>
    <n v="0"/>
    <n v="1"/>
    <n v="0"/>
    <n v="0"/>
    <n v="0"/>
    <s v="India"/>
  </r>
  <r>
    <n v="164"/>
    <x v="14"/>
    <x v="1"/>
    <x v="2"/>
    <n v="28973"/>
    <n v="0"/>
    <n v="0"/>
    <d v="2012-10-13T00:00:00"/>
    <n v="59"/>
    <n v="206"/>
    <n v="0"/>
    <n v="46"/>
    <n v="3"/>
    <n v="2"/>
    <n v="12"/>
    <n v="2"/>
    <n v="5"/>
    <n v="1"/>
    <n v="5"/>
    <n v="8"/>
    <n v="0"/>
    <n v="0"/>
    <n v="0"/>
    <n v="0"/>
    <n v="0"/>
    <n v="0"/>
    <n v="0"/>
    <s v="Spain"/>
  </r>
  <r>
    <n v="8514"/>
    <x v="15"/>
    <x v="0"/>
    <x v="3"/>
    <n v="29478"/>
    <n v="1"/>
    <n v="0"/>
    <d v="2014-01-17T00:00:00"/>
    <n v="59"/>
    <n v="8"/>
    <n v="0"/>
    <n v="7"/>
    <n v="3"/>
    <n v="1"/>
    <n v="1"/>
    <n v="1"/>
    <n v="1"/>
    <n v="0"/>
    <n v="3"/>
    <n v="6"/>
    <n v="0"/>
    <n v="0"/>
    <n v="0"/>
    <n v="0"/>
    <n v="0"/>
    <n v="0"/>
    <n v="0"/>
    <s v="Spain"/>
  </r>
  <r>
    <n v="10236"/>
    <x v="17"/>
    <x v="3"/>
    <x v="1"/>
    <n v="31160"/>
    <n v="1"/>
    <n v="0"/>
    <d v="2013-09-16T00:00:00"/>
    <n v="59"/>
    <n v="16"/>
    <n v="3"/>
    <n v="25"/>
    <n v="6"/>
    <n v="1"/>
    <n v="13"/>
    <n v="2"/>
    <n v="2"/>
    <n v="0"/>
    <n v="3"/>
    <n v="8"/>
    <n v="0"/>
    <n v="0"/>
    <n v="0"/>
    <n v="0"/>
    <n v="0"/>
    <n v="0"/>
    <n v="0"/>
    <s v="Saudi Arabia"/>
  </r>
  <r>
    <n v="2392"/>
    <x v="27"/>
    <x v="0"/>
    <x v="2"/>
    <n v="40321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s v="Spain"/>
  </r>
  <r>
    <n v="1920"/>
    <x v="27"/>
    <x v="0"/>
    <x v="2"/>
    <n v="40321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s v="Spain"/>
  </r>
  <r>
    <n v="3434"/>
    <x v="45"/>
    <x v="0"/>
    <x v="1"/>
    <n v="80872"/>
    <n v="0"/>
    <n v="0"/>
    <d v="2014-05-12T00:00:00"/>
    <n v="60"/>
    <n v="483"/>
    <n v="72"/>
    <n v="567"/>
    <n v="94"/>
    <n v="12"/>
    <n v="108"/>
    <n v="1"/>
    <n v="4"/>
    <n v="4"/>
    <n v="10"/>
    <n v="1"/>
    <n v="0"/>
    <n v="0"/>
    <n v="0"/>
    <n v="0"/>
    <n v="0"/>
    <n v="0"/>
    <n v="0"/>
    <s v="Spain"/>
  </r>
  <r>
    <n v="5721"/>
    <x v="16"/>
    <x v="1"/>
    <x v="2"/>
    <n v="84117"/>
    <n v="0"/>
    <n v="0"/>
    <d v="2014-05-11T00:00:00"/>
    <n v="60"/>
    <n v="611"/>
    <n v="76"/>
    <n v="749"/>
    <n v="59"/>
    <n v="45"/>
    <n v="26"/>
    <n v="1"/>
    <n v="7"/>
    <n v="10"/>
    <n v="6"/>
    <n v="2"/>
    <n v="0"/>
    <n v="0"/>
    <n v="0"/>
    <n v="0"/>
    <n v="1"/>
    <n v="0"/>
    <n v="0"/>
    <s v="Canada"/>
  </r>
  <r>
    <n v="10424"/>
    <x v="23"/>
    <x v="0"/>
    <x v="1"/>
    <n v="75922"/>
    <n v="0"/>
    <n v="0"/>
    <d v="2013-12-09T00:00:00"/>
    <n v="60"/>
    <n v="265"/>
    <n v="138"/>
    <n v="553"/>
    <n v="224"/>
    <n v="23"/>
    <n v="92"/>
    <n v="1"/>
    <n v="4"/>
    <n v="4"/>
    <n v="9"/>
    <n v="1"/>
    <n v="0"/>
    <n v="0"/>
    <n v="0"/>
    <n v="0"/>
    <n v="0"/>
    <n v="0"/>
    <n v="0"/>
    <s v="Saudi Arabia"/>
  </r>
  <r>
    <n v="7851"/>
    <x v="39"/>
    <x v="0"/>
    <x v="4"/>
    <n v="70165"/>
    <n v="0"/>
    <n v="0"/>
    <d v="2013-09-22T00:00:00"/>
    <n v="60"/>
    <n v="161"/>
    <n v="0"/>
    <n v="253"/>
    <n v="199"/>
    <n v="191"/>
    <n v="122"/>
    <n v="1"/>
    <n v="3"/>
    <n v="7"/>
    <n v="11"/>
    <n v="1"/>
    <n v="0"/>
    <n v="0"/>
    <n v="0"/>
    <n v="0"/>
    <n v="0"/>
    <n v="0"/>
    <n v="0"/>
    <s v="Spain"/>
  </r>
  <r>
    <n v="10701"/>
    <x v="28"/>
    <x v="0"/>
    <x v="2"/>
    <n v="65308"/>
    <n v="0"/>
    <n v="0"/>
    <d v="2013-09-11T00:00:00"/>
    <n v="60"/>
    <n v="713"/>
    <n v="0"/>
    <n v="264"/>
    <n v="120"/>
    <n v="80"/>
    <n v="34"/>
    <n v="1"/>
    <n v="7"/>
    <n v="8"/>
    <n v="12"/>
    <n v="4"/>
    <n v="1"/>
    <n v="0"/>
    <n v="0"/>
    <n v="0"/>
    <n v="1"/>
    <n v="0"/>
    <n v="0"/>
    <s v="USA"/>
  </r>
  <r>
    <n v="6912"/>
    <x v="4"/>
    <x v="1"/>
    <x v="2"/>
    <n v="63246"/>
    <n v="0"/>
    <n v="2"/>
    <d v="2013-08-20T00:00:00"/>
    <n v="60"/>
    <n v="593"/>
    <n v="30"/>
    <n v="91"/>
    <n v="29"/>
    <n v="22"/>
    <n v="7"/>
    <n v="1"/>
    <n v="6"/>
    <n v="3"/>
    <n v="12"/>
    <n v="4"/>
    <n v="0"/>
    <n v="0"/>
    <n v="0"/>
    <n v="0"/>
    <n v="0"/>
    <n v="0"/>
    <n v="0"/>
    <s v="Spain"/>
  </r>
  <r>
    <n v="2109"/>
    <x v="20"/>
    <x v="0"/>
    <x v="1"/>
    <n v="96843"/>
    <n v="0"/>
    <n v="0"/>
    <d v="2013-04-23T00:00:00"/>
    <n v="60"/>
    <n v="448"/>
    <n v="71"/>
    <n v="951"/>
    <n v="40"/>
    <n v="17"/>
    <n v="17"/>
    <n v="1"/>
    <n v="6"/>
    <n v="11"/>
    <n v="10"/>
    <n v="2"/>
    <n v="0"/>
    <n v="0"/>
    <n v="0"/>
    <n v="0"/>
    <n v="1"/>
    <n v="1"/>
    <n v="0"/>
    <s v="Spain"/>
  </r>
  <r>
    <n v="6292"/>
    <x v="18"/>
    <x v="1"/>
    <x v="2"/>
    <n v="82333"/>
    <n v="0"/>
    <n v="0"/>
    <d v="2013-03-30T00:00:00"/>
    <n v="60"/>
    <n v="1311"/>
    <n v="0"/>
    <n v="359"/>
    <n v="46"/>
    <n v="89"/>
    <n v="17"/>
    <n v="1"/>
    <n v="4"/>
    <n v="3"/>
    <n v="10"/>
    <n v="2"/>
    <n v="0"/>
    <n v="0"/>
    <n v="0"/>
    <n v="0"/>
    <n v="1"/>
    <n v="1"/>
    <n v="0"/>
    <s v="Germany"/>
  </r>
  <r>
    <n v="8537"/>
    <x v="39"/>
    <x v="0"/>
    <x v="4"/>
    <n v="72643"/>
    <n v="0"/>
    <n v="0"/>
    <d v="2013-02-27T00:00:00"/>
    <n v="60"/>
    <n v="526"/>
    <n v="80"/>
    <n v="553"/>
    <n v="123"/>
    <n v="94"/>
    <n v="53"/>
    <n v="1"/>
    <n v="3"/>
    <n v="10"/>
    <n v="7"/>
    <n v="2"/>
    <n v="1"/>
    <n v="0"/>
    <n v="0"/>
    <n v="0"/>
    <n v="0"/>
    <n v="1"/>
    <n v="0"/>
    <s v="Spain"/>
  </r>
  <r>
    <n v="5935"/>
    <x v="16"/>
    <x v="3"/>
    <x v="1"/>
    <n v="55284"/>
    <n v="0"/>
    <n v="1"/>
    <d v="2012-12-24T00:00:00"/>
    <n v="60"/>
    <n v="547"/>
    <n v="7"/>
    <n v="140"/>
    <n v="0"/>
    <n v="7"/>
    <n v="63"/>
    <n v="3"/>
    <n v="7"/>
    <n v="5"/>
    <n v="8"/>
    <n v="5"/>
    <n v="0"/>
    <n v="0"/>
    <n v="0"/>
    <n v="0"/>
    <n v="0"/>
    <n v="0"/>
    <n v="0"/>
    <s v="India"/>
  </r>
  <r>
    <n v="3202"/>
    <x v="21"/>
    <x v="1"/>
    <x v="2"/>
    <n v="51563"/>
    <n v="0"/>
    <n v="0"/>
    <d v="2012-10-01T00:00:00"/>
    <n v="60"/>
    <n v="1166"/>
    <n v="0"/>
    <n v="48"/>
    <n v="0"/>
    <n v="0"/>
    <n v="36"/>
    <n v="1"/>
    <n v="4"/>
    <n v="4"/>
    <n v="10"/>
    <n v="8"/>
    <n v="0"/>
    <n v="0"/>
    <n v="0"/>
    <n v="1"/>
    <n v="1"/>
    <n v="0"/>
    <n v="0"/>
    <s v="Saudi Arabia"/>
  </r>
  <r>
    <n v="8418"/>
    <x v="2"/>
    <x v="2"/>
    <x v="1"/>
    <n v="38741"/>
    <n v="1"/>
    <n v="1"/>
    <d v="2014-03-30T00:00:00"/>
    <n v="60"/>
    <n v="7"/>
    <n v="10"/>
    <n v="17"/>
    <n v="8"/>
    <n v="6"/>
    <n v="13"/>
    <n v="2"/>
    <n v="2"/>
    <n v="0"/>
    <n v="3"/>
    <n v="7"/>
    <n v="0"/>
    <n v="0"/>
    <n v="0"/>
    <n v="0"/>
    <n v="0"/>
    <n v="0"/>
    <n v="0"/>
    <s v="Germany"/>
  </r>
  <r>
    <n v="5300"/>
    <x v="28"/>
    <x v="3"/>
    <x v="2"/>
    <n v="38961"/>
    <n v="1"/>
    <n v="0"/>
    <d v="2013-12-30T00:00:00"/>
    <n v="60"/>
    <n v="19"/>
    <n v="7"/>
    <n v="19"/>
    <n v="0"/>
    <n v="1"/>
    <n v="24"/>
    <n v="1"/>
    <n v="2"/>
    <n v="1"/>
    <n v="2"/>
    <n v="7"/>
    <n v="0"/>
    <n v="0"/>
    <n v="0"/>
    <n v="0"/>
    <n v="0"/>
    <n v="0"/>
    <n v="0"/>
    <s v="Spain"/>
  </r>
  <r>
    <n v="891"/>
    <x v="45"/>
    <x v="3"/>
    <x v="3"/>
    <n v="29298"/>
    <n v="1"/>
    <n v="1"/>
    <d v="2013-09-07T00:00:00"/>
    <n v="60"/>
    <n v="6"/>
    <n v="0"/>
    <n v="2"/>
    <n v="2"/>
    <n v="0"/>
    <n v="1"/>
    <n v="1"/>
    <n v="1"/>
    <n v="0"/>
    <n v="2"/>
    <n v="5"/>
    <n v="0"/>
    <n v="0"/>
    <n v="0"/>
    <n v="0"/>
    <n v="0"/>
    <n v="0"/>
    <n v="0"/>
    <s v="Spain"/>
  </r>
  <r>
    <n v="5967"/>
    <x v="32"/>
    <x v="0"/>
    <x v="3"/>
    <n v="33402"/>
    <n v="1"/>
    <n v="1"/>
    <d v="2013-07-18T00:00:00"/>
    <n v="60"/>
    <n v="26"/>
    <n v="2"/>
    <n v="19"/>
    <n v="10"/>
    <n v="5"/>
    <n v="8"/>
    <n v="3"/>
    <n v="2"/>
    <n v="1"/>
    <n v="3"/>
    <n v="8"/>
    <n v="0"/>
    <n v="0"/>
    <n v="0"/>
    <n v="0"/>
    <n v="0"/>
    <n v="0"/>
    <n v="0"/>
    <s v="Germany"/>
  </r>
  <r>
    <n v="9576"/>
    <x v="31"/>
    <x v="1"/>
    <x v="3"/>
    <n v="32313"/>
    <n v="1"/>
    <n v="0"/>
    <d v="2013-02-11T00:00:00"/>
    <n v="60"/>
    <n v="86"/>
    <n v="4"/>
    <n v="56"/>
    <n v="2"/>
    <n v="4"/>
    <n v="7"/>
    <n v="3"/>
    <n v="4"/>
    <n v="0"/>
    <n v="4"/>
    <n v="9"/>
    <n v="0"/>
    <n v="0"/>
    <n v="0"/>
    <n v="0"/>
    <n v="0"/>
    <n v="0"/>
    <n v="0"/>
    <s v="Spain"/>
  </r>
  <r>
    <n v="10264"/>
    <x v="13"/>
    <x v="0"/>
    <x v="0"/>
    <n v="15287"/>
    <n v="1"/>
    <n v="0"/>
    <d v="2012-10-10T00:00:00"/>
    <n v="60"/>
    <n v="1"/>
    <n v="2"/>
    <n v="8"/>
    <n v="4"/>
    <n v="3"/>
    <n v="13"/>
    <n v="2"/>
    <n v="1"/>
    <n v="1"/>
    <n v="2"/>
    <n v="7"/>
    <n v="0"/>
    <n v="0"/>
    <n v="1"/>
    <n v="0"/>
    <n v="0"/>
    <n v="1"/>
    <n v="0"/>
    <s v="Saudi Arabia"/>
  </r>
  <r>
    <n v="234"/>
    <x v="13"/>
    <x v="0"/>
    <x v="0"/>
    <n v="15287"/>
    <n v="1"/>
    <n v="0"/>
    <d v="2012-10-10T00:00:00"/>
    <n v="60"/>
    <n v="1"/>
    <n v="2"/>
    <n v="8"/>
    <n v="4"/>
    <n v="3"/>
    <n v="13"/>
    <n v="2"/>
    <n v="1"/>
    <n v="1"/>
    <n v="2"/>
    <n v="7"/>
    <n v="0"/>
    <n v="0"/>
    <n v="1"/>
    <n v="0"/>
    <n v="0"/>
    <n v="1"/>
    <n v="0"/>
    <s v="Spain"/>
  </r>
  <r>
    <n v="1103"/>
    <x v="15"/>
    <x v="3"/>
    <x v="2"/>
    <n v="81929"/>
    <n v="1"/>
    <n v="0"/>
    <d v="2012-09-29T00:00:00"/>
    <n v="60"/>
    <n v="1486"/>
    <n v="55"/>
    <n v="278"/>
    <n v="49"/>
    <n v="0"/>
    <n v="185"/>
    <n v="2"/>
    <n v="4"/>
    <n v="4"/>
    <n v="10"/>
    <n v="6"/>
    <n v="0"/>
    <n v="0"/>
    <n v="1"/>
    <n v="0"/>
    <n v="1"/>
    <n v="1"/>
    <n v="0"/>
    <s v="Australia"/>
  </r>
  <r>
    <n v="610"/>
    <x v="40"/>
    <x v="1"/>
    <x v="3"/>
    <n v="53593"/>
    <n v="1"/>
    <n v="1"/>
    <d v="2012-08-07T00:00:00"/>
    <n v="60"/>
    <n v="349"/>
    <n v="4"/>
    <n v="78"/>
    <n v="6"/>
    <n v="0"/>
    <n v="43"/>
    <n v="8"/>
    <n v="7"/>
    <n v="2"/>
    <n v="6"/>
    <n v="8"/>
    <n v="0"/>
    <n v="0"/>
    <n v="0"/>
    <n v="0"/>
    <n v="0"/>
    <n v="0"/>
    <n v="0"/>
    <s v="Australia"/>
  </r>
  <r>
    <n v="11171"/>
    <x v="11"/>
    <x v="3"/>
    <x v="2"/>
    <n v="56962"/>
    <n v="2"/>
    <n v="1"/>
    <d v="2013-10-11T00:00:00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s v="Australia"/>
  </r>
  <r>
    <n v="1600"/>
    <x v="11"/>
    <x v="3"/>
    <x v="2"/>
    <n v="56962"/>
    <n v="2"/>
    <n v="1"/>
    <d v="2013-10-11T00:00:00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s v="Saudi Arabia"/>
  </r>
  <r>
    <n v="4480"/>
    <x v="28"/>
    <x v="3"/>
    <x v="2"/>
    <n v="60432"/>
    <n v="0"/>
    <n v="1"/>
    <d v="2014-03-09T00:00:00"/>
    <n v="61"/>
    <n v="365"/>
    <n v="3"/>
    <n v="15"/>
    <n v="4"/>
    <n v="3"/>
    <n v="11"/>
    <n v="5"/>
    <n v="7"/>
    <n v="2"/>
    <n v="5"/>
    <n v="6"/>
    <n v="0"/>
    <n v="0"/>
    <n v="0"/>
    <n v="0"/>
    <n v="0"/>
    <n v="0"/>
    <n v="0"/>
    <s v="Saudi Arabia"/>
  </r>
  <r>
    <n v="9353"/>
    <x v="6"/>
    <x v="0"/>
    <x v="1"/>
    <n v="62450"/>
    <n v="0"/>
    <n v="1"/>
    <d v="2014-01-06T00:00:00"/>
    <n v="61"/>
    <n v="515"/>
    <n v="47"/>
    <n v="267"/>
    <n v="62"/>
    <n v="66"/>
    <n v="38"/>
    <n v="2"/>
    <n v="5"/>
    <n v="5"/>
    <n v="4"/>
    <n v="3"/>
    <n v="0"/>
    <n v="0"/>
    <n v="0"/>
    <n v="1"/>
    <n v="0"/>
    <n v="0"/>
    <n v="0"/>
    <s v="India"/>
  </r>
  <r>
    <n v="5841"/>
    <x v="10"/>
    <x v="0"/>
    <x v="3"/>
    <n v="60894"/>
    <n v="0"/>
    <n v="1"/>
    <d v="2013-06-28T00:00:00"/>
    <n v="61"/>
    <n v="606"/>
    <n v="7"/>
    <n v="155"/>
    <n v="10"/>
    <n v="0"/>
    <n v="54"/>
    <n v="5"/>
    <n v="10"/>
    <n v="3"/>
    <n v="8"/>
    <n v="7"/>
    <n v="0"/>
    <n v="0"/>
    <n v="0"/>
    <n v="0"/>
    <n v="0"/>
    <n v="0"/>
    <n v="0"/>
    <s v="Spain"/>
  </r>
  <r>
    <n v="3174"/>
    <x v="6"/>
    <x v="0"/>
    <x v="3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n v="1"/>
    <n v="1"/>
    <n v="0"/>
    <n v="1"/>
    <n v="1"/>
    <n v="1"/>
    <n v="0"/>
    <s v="Spain"/>
  </r>
  <r>
    <n v="5536"/>
    <x v="6"/>
    <x v="0"/>
    <x v="3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n v="1"/>
    <n v="1"/>
    <n v="0"/>
    <n v="1"/>
    <n v="1"/>
    <n v="1"/>
    <n v="0"/>
    <s v="Canada"/>
  </r>
  <r>
    <n v="2061"/>
    <x v="24"/>
    <x v="0"/>
    <x v="2"/>
    <n v="50737"/>
    <n v="0"/>
    <n v="1"/>
    <d v="2013-05-11T00:00:00"/>
    <n v="61"/>
    <n v="78"/>
    <n v="0"/>
    <n v="11"/>
    <n v="0"/>
    <n v="0"/>
    <n v="10"/>
    <n v="1"/>
    <n v="2"/>
    <n v="0"/>
    <n v="4"/>
    <n v="6"/>
    <n v="0"/>
    <n v="0"/>
    <n v="0"/>
    <n v="1"/>
    <n v="0"/>
    <n v="0"/>
    <n v="0"/>
    <s v="Spain"/>
  </r>
  <r>
    <n v="640"/>
    <x v="45"/>
    <x v="0"/>
    <x v="2"/>
    <n v="57304"/>
    <n v="0"/>
    <n v="1"/>
    <d v="2013-03-11T00:00:00"/>
    <n v="61"/>
    <n v="356"/>
    <n v="80"/>
    <n v="329"/>
    <n v="138"/>
    <n v="17"/>
    <n v="106"/>
    <n v="2"/>
    <n v="7"/>
    <n v="6"/>
    <n v="10"/>
    <n v="5"/>
    <n v="0"/>
    <n v="0"/>
    <n v="0"/>
    <n v="0"/>
    <n v="0"/>
    <n v="0"/>
    <n v="0"/>
    <s v="Spain"/>
  </r>
  <r>
    <n v="3828"/>
    <x v="45"/>
    <x v="0"/>
    <x v="2"/>
    <n v="71107"/>
    <n v="0"/>
    <n v="1"/>
    <d v="2013-02-17T00:00:00"/>
    <n v="61"/>
    <n v="533"/>
    <n v="10"/>
    <n v="217"/>
    <n v="198"/>
    <n v="174"/>
    <n v="195"/>
    <n v="2"/>
    <n v="7"/>
    <n v="6"/>
    <n v="13"/>
    <n v="4"/>
    <n v="0"/>
    <n v="0"/>
    <n v="0"/>
    <n v="0"/>
    <n v="0"/>
    <n v="0"/>
    <n v="0"/>
    <s v="Spain"/>
  </r>
  <r>
    <n v="8624"/>
    <x v="2"/>
    <x v="0"/>
    <x v="2"/>
    <n v="81320"/>
    <n v="0"/>
    <n v="0"/>
    <d v="2013-02-06T00:00:00"/>
    <n v="61"/>
    <n v="183"/>
    <n v="33"/>
    <n v="493"/>
    <n v="59"/>
    <n v="103"/>
    <n v="57"/>
    <n v="1"/>
    <n v="4"/>
    <n v="3"/>
    <n v="10"/>
    <n v="2"/>
    <n v="0"/>
    <n v="0"/>
    <n v="0"/>
    <n v="0"/>
    <n v="0"/>
    <n v="0"/>
    <n v="0"/>
    <s v="Saudi Arabia"/>
  </r>
  <r>
    <n v="2802"/>
    <x v="43"/>
    <x v="2"/>
    <x v="2"/>
    <n v="87000"/>
    <n v="0"/>
    <n v="0"/>
    <d v="2012-12-15T00:00:00"/>
    <n v="61"/>
    <n v="196"/>
    <n v="25"/>
    <n v="607"/>
    <n v="67"/>
    <n v="17"/>
    <n v="49"/>
    <n v="1"/>
    <n v="4"/>
    <n v="6"/>
    <n v="7"/>
    <n v="2"/>
    <n v="0"/>
    <n v="0"/>
    <n v="0"/>
    <n v="0"/>
    <n v="0"/>
    <n v="0"/>
    <n v="0"/>
    <s v="Australia"/>
  </r>
  <r>
    <n v="368"/>
    <x v="19"/>
    <x v="0"/>
    <x v="2"/>
    <n v="40049"/>
    <n v="0"/>
    <n v="1"/>
    <d v="2012-11-29T00:00:00"/>
    <n v="61"/>
    <n v="91"/>
    <n v="65"/>
    <n v="52"/>
    <n v="10"/>
    <n v="44"/>
    <n v="28"/>
    <n v="3"/>
    <n v="3"/>
    <n v="2"/>
    <n v="6"/>
    <n v="5"/>
    <n v="0"/>
    <n v="0"/>
    <n v="0"/>
    <n v="0"/>
    <n v="0"/>
    <n v="0"/>
    <n v="0"/>
    <s v="India"/>
  </r>
  <r>
    <n v="3599"/>
    <x v="0"/>
    <x v="0"/>
    <x v="2"/>
    <n v="63684"/>
    <n v="0"/>
    <n v="1"/>
    <d v="2012-11-26T00:00:00"/>
    <n v="61"/>
    <n v="575"/>
    <n v="80"/>
    <n v="428"/>
    <n v="208"/>
    <n v="93"/>
    <n v="80"/>
    <n v="3"/>
    <n v="8"/>
    <n v="4"/>
    <n v="8"/>
    <n v="5"/>
    <n v="0"/>
    <n v="0"/>
    <n v="0"/>
    <n v="0"/>
    <n v="0"/>
    <n v="0"/>
    <n v="0"/>
    <s v="Spain"/>
  </r>
  <r>
    <n v="3389"/>
    <x v="0"/>
    <x v="0"/>
    <x v="2"/>
    <n v="69016"/>
    <n v="0"/>
    <n v="1"/>
    <d v="2012-11-22T00:00:00"/>
    <n v="61"/>
    <n v="726"/>
    <n v="53"/>
    <n v="363"/>
    <n v="123"/>
    <n v="107"/>
    <n v="161"/>
    <n v="4"/>
    <n v="8"/>
    <n v="9"/>
    <n v="13"/>
    <n v="5"/>
    <n v="0"/>
    <n v="0"/>
    <n v="0"/>
    <n v="0"/>
    <n v="0"/>
    <n v="0"/>
    <n v="0"/>
    <s v="Spain"/>
  </r>
  <r>
    <n v="10710"/>
    <x v="13"/>
    <x v="0"/>
    <x v="2"/>
    <n v="7500"/>
    <n v="0"/>
    <n v="1"/>
    <d v="2012-08-29T00:00:00"/>
    <n v="61"/>
    <n v="5"/>
    <n v="2"/>
    <n v="3"/>
    <n v="3"/>
    <n v="0"/>
    <n v="5"/>
    <n v="1"/>
    <n v="1"/>
    <n v="0"/>
    <n v="2"/>
    <n v="8"/>
    <n v="0"/>
    <n v="0"/>
    <n v="0"/>
    <n v="0"/>
    <n v="0"/>
    <n v="0"/>
    <n v="0"/>
    <s v="Spain"/>
  </r>
  <r>
    <n v="7118"/>
    <x v="35"/>
    <x v="0"/>
    <x v="2"/>
    <n v="73803"/>
    <n v="0"/>
    <n v="1"/>
    <d v="2012-08-01T00:00:00"/>
    <n v="61"/>
    <n v="833"/>
    <n v="80"/>
    <n v="363"/>
    <n v="52"/>
    <n v="26"/>
    <n v="174"/>
    <n v="2"/>
    <n v="9"/>
    <n v="5"/>
    <n v="6"/>
    <n v="6"/>
    <n v="0"/>
    <n v="0"/>
    <n v="1"/>
    <n v="0"/>
    <n v="0"/>
    <n v="1"/>
    <n v="0"/>
    <s v="Canada"/>
  </r>
  <r>
    <n v="10660"/>
    <x v="35"/>
    <x v="3"/>
    <x v="2"/>
    <n v="66726"/>
    <n v="1"/>
    <n v="1"/>
    <d v="2014-01-12T00:00:00"/>
    <n v="61"/>
    <n v="349"/>
    <n v="7"/>
    <n v="35"/>
    <n v="0"/>
    <n v="0"/>
    <n v="47"/>
    <n v="3"/>
    <n v="8"/>
    <n v="2"/>
    <n v="4"/>
    <n v="7"/>
    <n v="0"/>
    <n v="0"/>
    <n v="0"/>
    <n v="1"/>
    <n v="0"/>
    <n v="0"/>
    <n v="0"/>
    <s v="Spain"/>
  </r>
  <r>
    <n v="4120"/>
    <x v="17"/>
    <x v="2"/>
    <x v="1"/>
    <n v="49514"/>
    <n v="1"/>
    <n v="0"/>
    <d v="2013-12-17T00:00:00"/>
    <n v="61"/>
    <n v="88"/>
    <n v="39"/>
    <n v="78"/>
    <n v="58"/>
    <n v="13"/>
    <n v="93"/>
    <n v="2"/>
    <n v="6"/>
    <n v="1"/>
    <n v="4"/>
    <n v="7"/>
    <n v="0"/>
    <n v="0"/>
    <n v="0"/>
    <n v="0"/>
    <n v="0"/>
    <n v="0"/>
    <n v="0"/>
    <s v="India"/>
  </r>
  <r>
    <n v="2836"/>
    <x v="27"/>
    <x v="1"/>
    <x v="2"/>
    <n v="43269"/>
    <n v="1"/>
    <n v="0"/>
    <d v="2013-09-16T00:00:00"/>
    <n v="61"/>
    <n v="10"/>
    <n v="1"/>
    <n v="7"/>
    <n v="0"/>
    <n v="0"/>
    <n v="1"/>
    <n v="1"/>
    <n v="1"/>
    <n v="0"/>
    <n v="2"/>
    <n v="8"/>
    <n v="0"/>
    <n v="0"/>
    <n v="0"/>
    <n v="0"/>
    <n v="0"/>
    <n v="0"/>
    <n v="0"/>
    <s v="Germany"/>
  </r>
  <r>
    <n v="4093"/>
    <x v="17"/>
    <x v="3"/>
    <x v="3"/>
    <n v="53253"/>
    <n v="1"/>
    <n v="1"/>
    <d v="2013-02-11T00:00:00"/>
    <n v="61"/>
    <n v="216"/>
    <n v="9"/>
    <n v="57"/>
    <n v="20"/>
    <n v="9"/>
    <n v="125"/>
    <n v="7"/>
    <n v="4"/>
    <n v="3"/>
    <n v="5"/>
    <n v="5"/>
    <n v="0"/>
    <n v="0"/>
    <n v="0"/>
    <n v="0"/>
    <n v="0"/>
    <n v="0"/>
    <n v="0"/>
    <s v="Canada"/>
  </r>
  <r>
    <n v="9579"/>
    <x v="6"/>
    <x v="1"/>
    <x v="2"/>
    <n v="33762"/>
    <n v="2"/>
    <n v="1"/>
    <d v="2013-07-07T00:00:00"/>
    <n v="61"/>
    <n v="53"/>
    <n v="1"/>
    <n v="34"/>
    <n v="2"/>
    <n v="0"/>
    <n v="16"/>
    <n v="3"/>
    <n v="2"/>
    <n v="2"/>
    <n v="2"/>
    <n v="8"/>
    <n v="0"/>
    <n v="0"/>
    <n v="0"/>
    <n v="0"/>
    <n v="0"/>
    <n v="0"/>
    <n v="0"/>
    <s v="Canada"/>
  </r>
  <r>
    <n v="8477"/>
    <x v="16"/>
    <x v="0"/>
    <x v="0"/>
    <n v="26150"/>
    <n v="2"/>
    <n v="1"/>
    <d v="2013-03-11T00:00:00"/>
    <n v="61"/>
    <n v="5"/>
    <n v="1"/>
    <n v="13"/>
    <n v="3"/>
    <n v="5"/>
    <n v="1"/>
    <n v="1"/>
    <n v="1"/>
    <n v="0"/>
    <n v="3"/>
    <n v="7"/>
    <n v="0"/>
    <n v="0"/>
    <n v="0"/>
    <n v="0"/>
    <n v="0"/>
    <n v="0"/>
    <n v="0"/>
    <s v="Spain"/>
  </r>
  <r>
    <n v="1127"/>
    <x v="28"/>
    <x v="1"/>
    <x v="2"/>
    <n v="85844"/>
    <n v="0"/>
    <n v="0"/>
    <d v="2014-05-29T00:00:00"/>
    <n v="62"/>
    <n v="938"/>
    <n v="19"/>
    <n v="843"/>
    <n v="25"/>
    <n v="95"/>
    <n v="38"/>
    <n v="1"/>
    <n v="6"/>
    <n v="6"/>
    <n v="7"/>
    <n v="2"/>
    <n v="0"/>
    <n v="0"/>
    <n v="0"/>
    <n v="0"/>
    <n v="1"/>
    <n v="0"/>
    <n v="0"/>
    <s v="Spain"/>
  </r>
  <r>
    <n v="6086"/>
    <x v="24"/>
    <x v="0"/>
    <x v="2"/>
    <n v="80395"/>
    <n v="0"/>
    <n v="0"/>
    <d v="2013-11-23T00:00:00"/>
    <n v="62"/>
    <n v="445"/>
    <n v="25"/>
    <n v="706"/>
    <n v="80"/>
    <n v="76"/>
    <n v="48"/>
    <n v="1"/>
    <n v="6"/>
    <n v="5"/>
    <n v="12"/>
    <n v="2"/>
    <n v="1"/>
    <n v="0"/>
    <n v="0"/>
    <n v="0"/>
    <n v="0"/>
    <n v="0"/>
    <n v="0"/>
    <s v="Australia"/>
  </r>
  <r>
    <n v="1763"/>
    <x v="46"/>
    <x v="0"/>
    <x v="3"/>
    <n v="87679"/>
    <n v="0"/>
    <n v="0"/>
    <d v="2013-07-27T00:00:00"/>
    <n v="62"/>
    <n v="1259"/>
    <n v="172"/>
    <n v="815"/>
    <n v="97"/>
    <n v="148"/>
    <n v="33"/>
    <n v="1"/>
    <n v="7"/>
    <n v="11"/>
    <n v="10"/>
    <n v="4"/>
    <n v="1"/>
    <n v="0"/>
    <n v="1"/>
    <n v="0"/>
    <n v="1"/>
    <n v="1"/>
    <n v="0"/>
    <s v="Canada"/>
  </r>
  <r>
    <n v="4697"/>
    <x v="39"/>
    <x v="3"/>
    <x v="0"/>
    <n v="35416"/>
    <n v="0"/>
    <n v="0"/>
    <d v="2013-06-13T00:00:00"/>
    <n v="62"/>
    <n v="248"/>
    <n v="3"/>
    <n v="81"/>
    <n v="4"/>
    <n v="3"/>
    <n v="51"/>
    <n v="3"/>
    <n v="7"/>
    <n v="1"/>
    <n v="5"/>
    <n v="8"/>
    <n v="0"/>
    <n v="0"/>
    <n v="0"/>
    <n v="0"/>
    <n v="0"/>
    <n v="0"/>
    <n v="0"/>
    <s v="Saudi Arabia"/>
  </r>
  <r>
    <n v="182"/>
    <x v="41"/>
    <x v="1"/>
    <x v="3"/>
    <n v="44124"/>
    <n v="0"/>
    <n v="1"/>
    <d v="2013-05-11T00:00:00"/>
    <n v="62"/>
    <n v="284"/>
    <n v="0"/>
    <n v="55"/>
    <n v="0"/>
    <n v="6"/>
    <n v="52"/>
    <n v="4"/>
    <n v="6"/>
    <n v="2"/>
    <n v="5"/>
    <n v="8"/>
    <n v="0"/>
    <n v="0"/>
    <n v="0"/>
    <n v="0"/>
    <n v="0"/>
    <n v="0"/>
    <n v="0"/>
    <s v="Spain"/>
  </r>
  <r>
    <n v="5386"/>
    <x v="40"/>
    <x v="0"/>
    <x v="3"/>
    <n v="94384"/>
    <n v="0"/>
    <n v="0"/>
    <d v="2013-03-04T00:00:00"/>
    <n v="62"/>
    <n v="1111"/>
    <n v="24"/>
    <n v="790"/>
    <n v="160"/>
    <n v="45"/>
    <n v="172"/>
    <n v="0"/>
    <n v="5"/>
    <n v="8"/>
    <n v="5"/>
    <n v="2"/>
    <n v="1"/>
    <n v="0"/>
    <n v="0"/>
    <n v="1"/>
    <n v="1"/>
    <n v="1"/>
    <n v="0"/>
    <s v="Saudi Arabia"/>
  </r>
  <r>
    <n v="6024"/>
    <x v="40"/>
    <x v="0"/>
    <x v="3"/>
    <n v="94384"/>
    <n v="0"/>
    <n v="0"/>
    <d v="2013-03-04T00:00:00"/>
    <n v="62"/>
    <n v="1111"/>
    <n v="24"/>
    <n v="790"/>
    <n v="160"/>
    <n v="45"/>
    <n v="172"/>
    <n v="0"/>
    <n v="5"/>
    <n v="8"/>
    <n v="5"/>
    <n v="2"/>
    <n v="1"/>
    <n v="0"/>
    <n v="0"/>
    <n v="1"/>
    <n v="1"/>
    <n v="1"/>
    <n v="0"/>
    <s v="Spain"/>
  </r>
  <r>
    <n v="6001"/>
    <x v="13"/>
    <x v="0"/>
    <x v="2"/>
    <n v="56775"/>
    <n v="0"/>
    <n v="1"/>
    <d v="2013-01-02T00:00:00"/>
    <n v="62"/>
    <n v="614"/>
    <n v="35"/>
    <n v="160"/>
    <n v="58"/>
    <n v="35"/>
    <n v="35"/>
    <n v="2"/>
    <n v="5"/>
    <n v="8"/>
    <n v="10"/>
    <n v="5"/>
    <n v="0"/>
    <n v="0"/>
    <n v="0"/>
    <n v="0"/>
    <n v="0"/>
    <n v="0"/>
    <n v="0"/>
    <s v="Spain"/>
  </r>
  <r>
    <n v="6250"/>
    <x v="39"/>
    <x v="1"/>
    <x v="4"/>
    <n v="54356"/>
    <n v="0"/>
    <n v="1"/>
    <d v="2012-11-19T00:00:00"/>
    <n v="62"/>
    <n v="710"/>
    <n v="15"/>
    <n v="30"/>
    <n v="20"/>
    <n v="0"/>
    <n v="0"/>
    <n v="3"/>
    <n v="11"/>
    <n v="2"/>
    <n v="8"/>
    <n v="8"/>
    <n v="0"/>
    <n v="0"/>
    <n v="0"/>
    <n v="0"/>
    <n v="0"/>
    <n v="1"/>
    <n v="0"/>
    <s v="Spain"/>
  </r>
  <r>
    <n v="1168"/>
    <x v="34"/>
    <x v="1"/>
    <x v="2"/>
    <n v="72159"/>
    <n v="0"/>
    <n v="0"/>
    <d v="2012-10-29T00:00:00"/>
    <n v="62"/>
    <n v="322"/>
    <n v="53"/>
    <n v="899"/>
    <n v="34"/>
    <n v="40"/>
    <n v="53"/>
    <n v="1"/>
    <n v="4"/>
    <n v="6"/>
    <n v="10"/>
    <n v="2"/>
    <n v="0"/>
    <n v="0"/>
    <n v="0"/>
    <n v="0"/>
    <n v="0"/>
    <n v="0"/>
    <n v="0"/>
    <s v="Spain"/>
  </r>
  <r>
    <n v="10749"/>
    <x v="50"/>
    <x v="0"/>
    <x v="1"/>
    <n v="8028"/>
    <n v="0"/>
    <n v="0"/>
    <d v="2012-09-18T00:00:00"/>
    <n v="62"/>
    <n v="73"/>
    <n v="18"/>
    <n v="66"/>
    <n v="7"/>
    <n v="12"/>
    <n v="2"/>
    <n v="15"/>
    <n v="0"/>
    <n v="1"/>
    <n v="0"/>
    <n v="19"/>
    <n v="0"/>
    <n v="0"/>
    <n v="0"/>
    <n v="0"/>
    <n v="0"/>
    <n v="0"/>
    <n v="0"/>
    <s v="Spain"/>
  </r>
  <r>
    <n v="2926"/>
    <x v="32"/>
    <x v="3"/>
    <x v="3"/>
    <n v="55951"/>
    <n v="0"/>
    <n v="1"/>
    <d v="2012-08-23T00:00:00"/>
    <n v="62"/>
    <n v="1241"/>
    <n v="0"/>
    <n v="80"/>
    <n v="0"/>
    <n v="13"/>
    <n v="40"/>
    <n v="3"/>
    <n v="3"/>
    <n v="6"/>
    <n v="11"/>
    <n v="8"/>
    <n v="0"/>
    <n v="1"/>
    <n v="0"/>
    <n v="1"/>
    <n v="0"/>
    <n v="0"/>
    <n v="0"/>
    <s v="Saudi Arabia"/>
  </r>
  <r>
    <n v="4937"/>
    <x v="28"/>
    <x v="2"/>
    <x v="2"/>
    <n v="46094"/>
    <n v="1"/>
    <n v="1"/>
    <d v="2014-06-10T00:00:00"/>
    <n v="62"/>
    <n v="12"/>
    <n v="2"/>
    <n v="20"/>
    <n v="3"/>
    <n v="2"/>
    <n v="5"/>
    <n v="1"/>
    <n v="1"/>
    <n v="0"/>
    <n v="3"/>
    <n v="7"/>
    <n v="0"/>
    <n v="0"/>
    <n v="0"/>
    <n v="0"/>
    <n v="0"/>
    <n v="0"/>
    <n v="0"/>
    <s v="Spain"/>
  </r>
  <r>
    <n v="833"/>
    <x v="24"/>
    <x v="3"/>
    <x v="2"/>
    <n v="38452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s v="Spain"/>
  </r>
  <r>
    <n v="3565"/>
    <x v="24"/>
    <x v="3"/>
    <x v="2"/>
    <n v="38452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s v="Spain"/>
  </r>
  <r>
    <n v="1165"/>
    <x v="2"/>
    <x v="1"/>
    <x v="1"/>
    <n v="50729"/>
    <n v="1"/>
    <n v="1"/>
    <d v="2013-05-02T00:00:00"/>
    <n v="62"/>
    <n v="239"/>
    <n v="13"/>
    <n v="143"/>
    <n v="45"/>
    <n v="4"/>
    <n v="52"/>
    <n v="9"/>
    <n v="6"/>
    <n v="2"/>
    <n v="7"/>
    <n v="6"/>
    <n v="0"/>
    <n v="0"/>
    <n v="0"/>
    <n v="0"/>
    <n v="0"/>
    <n v="0"/>
    <n v="0"/>
    <s v="Saudi Arabia"/>
  </r>
  <r>
    <n v="2678"/>
    <x v="20"/>
    <x v="0"/>
    <x v="1"/>
    <n v="34412"/>
    <n v="1"/>
    <n v="0"/>
    <d v="2013-02-13T00:00:00"/>
    <n v="62"/>
    <n v="52"/>
    <n v="12"/>
    <n v="50"/>
    <n v="4"/>
    <n v="36"/>
    <n v="55"/>
    <n v="3"/>
    <n v="5"/>
    <n v="0"/>
    <n v="3"/>
    <n v="9"/>
    <n v="0"/>
    <n v="0"/>
    <n v="0"/>
    <n v="0"/>
    <n v="0"/>
    <n v="0"/>
    <n v="0"/>
    <s v="Australia"/>
  </r>
  <r>
    <n v="5790"/>
    <x v="42"/>
    <x v="0"/>
    <x v="2"/>
    <n v="31158"/>
    <n v="1"/>
    <n v="0"/>
    <d v="2013-01-27T00:00:00"/>
    <n v="62"/>
    <n v="25"/>
    <n v="6"/>
    <n v="16"/>
    <n v="20"/>
    <n v="0"/>
    <n v="5"/>
    <n v="2"/>
    <n v="2"/>
    <n v="0"/>
    <n v="3"/>
    <n v="8"/>
    <n v="0"/>
    <n v="0"/>
    <n v="0"/>
    <n v="0"/>
    <n v="0"/>
    <n v="0"/>
    <n v="0"/>
    <s v="Spain"/>
  </r>
  <r>
    <n v="236"/>
    <x v="45"/>
    <x v="0"/>
    <x v="2"/>
    <n v="34838"/>
    <n v="1"/>
    <n v="1"/>
    <d v="2013-01-19T00:00:00"/>
    <n v="62"/>
    <n v="28"/>
    <n v="23"/>
    <n v="29"/>
    <n v="29"/>
    <n v="14"/>
    <n v="47"/>
    <n v="3"/>
    <n v="2"/>
    <n v="1"/>
    <n v="4"/>
    <n v="6"/>
    <n v="0"/>
    <n v="0"/>
    <n v="0"/>
    <n v="0"/>
    <n v="0"/>
    <n v="0"/>
    <n v="0"/>
    <s v="Canada"/>
  </r>
  <r>
    <n v="716"/>
    <x v="39"/>
    <x v="1"/>
    <x v="3"/>
    <n v="67911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s v="Spain"/>
  </r>
  <r>
    <n v="6544"/>
    <x v="39"/>
    <x v="1"/>
    <x v="3"/>
    <n v="67911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s v="Germany"/>
  </r>
  <r>
    <n v="5823"/>
    <x v="0"/>
    <x v="1"/>
    <x v="1"/>
    <n v="32303"/>
    <n v="0"/>
    <n v="1"/>
    <d v="2014-03-08T00:00:00"/>
    <n v="63"/>
    <n v="35"/>
    <n v="0"/>
    <n v="2"/>
    <n v="0"/>
    <n v="0"/>
    <n v="2"/>
    <n v="2"/>
    <n v="1"/>
    <n v="0"/>
    <n v="4"/>
    <n v="5"/>
    <n v="0"/>
    <n v="0"/>
    <n v="0"/>
    <n v="0"/>
    <n v="0"/>
    <n v="0"/>
    <n v="0"/>
    <s v="India"/>
  </r>
  <r>
    <n v="8375"/>
    <x v="23"/>
    <x v="1"/>
    <x v="2"/>
    <n v="55954"/>
    <n v="0"/>
    <n v="1"/>
    <d v="2014-03-03T00:00:00"/>
    <n v="63"/>
    <n v="447"/>
    <n v="0"/>
    <n v="28"/>
    <n v="0"/>
    <n v="0"/>
    <n v="43"/>
    <n v="3"/>
    <n v="8"/>
    <n v="2"/>
    <n v="6"/>
    <n v="7"/>
    <n v="0"/>
    <n v="0"/>
    <n v="0"/>
    <n v="0"/>
    <n v="0"/>
    <n v="0"/>
    <n v="0"/>
    <s v="Australia"/>
  </r>
  <r>
    <n v="5723"/>
    <x v="15"/>
    <x v="1"/>
    <x v="3"/>
    <n v="49187"/>
    <n v="0"/>
    <n v="1"/>
    <d v="2014-01-11T00:00:00"/>
    <n v="63"/>
    <n v="81"/>
    <n v="1"/>
    <n v="31"/>
    <n v="2"/>
    <n v="1"/>
    <n v="0"/>
    <n v="1"/>
    <n v="1"/>
    <n v="1"/>
    <n v="5"/>
    <n v="2"/>
    <n v="0"/>
    <n v="0"/>
    <n v="0"/>
    <n v="0"/>
    <n v="0"/>
    <n v="0"/>
    <n v="0"/>
    <s v="Spain"/>
  </r>
  <r>
    <n v="8727"/>
    <x v="34"/>
    <x v="0"/>
    <x v="0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s v="Saudi Arabia"/>
  </r>
  <r>
    <n v="3056"/>
    <x v="34"/>
    <x v="0"/>
    <x v="0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s v="Saudi Arabia"/>
  </r>
  <r>
    <n v="3712"/>
    <x v="6"/>
    <x v="0"/>
    <x v="0"/>
    <n v="52332"/>
    <n v="0"/>
    <n v="0"/>
    <d v="2013-08-28T00:00:00"/>
    <n v="63"/>
    <n v="212"/>
    <n v="5"/>
    <n v="33"/>
    <n v="7"/>
    <n v="0"/>
    <n v="2"/>
    <n v="1"/>
    <n v="3"/>
    <n v="2"/>
    <n v="6"/>
    <n v="4"/>
    <n v="0"/>
    <n v="0"/>
    <n v="0"/>
    <n v="1"/>
    <n v="0"/>
    <n v="0"/>
    <n v="0"/>
    <s v="India"/>
  </r>
  <r>
    <n v="10722"/>
    <x v="28"/>
    <x v="0"/>
    <x v="3"/>
    <n v="55593"/>
    <n v="0"/>
    <n v="1"/>
    <d v="2013-08-21T00:00:00"/>
    <n v="63"/>
    <n v="293"/>
    <n v="8"/>
    <n v="124"/>
    <n v="11"/>
    <n v="4"/>
    <n v="106"/>
    <n v="2"/>
    <n v="6"/>
    <n v="6"/>
    <n v="3"/>
    <n v="6"/>
    <n v="0"/>
    <n v="0"/>
    <n v="1"/>
    <n v="0"/>
    <n v="0"/>
    <n v="0"/>
    <n v="0"/>
    <s v="India"/>
  </r>
  <r>
    <n v="2406"/>
    <x v="39"/>
    <x v="0"/>
    <x v="3"/>
    <n v="54591"/>
    <n v="0"/>
    <n v="1"/>
    <d v="2013-08-05T00:00:00"/>
    <n v="63"/>
    <n v="376"/>
    <n v="4"/>
    <n v="94"/>
    <n v="12"/>
    <n v="9"/>
    <n v="24"/>
    <n v="3"/>
    <n v="6"/>
    <n v="2"/>
    <n v="8"/>
    <n v="5"/>
    <n v="0"/>
    <n v="0"/>
    <n v="0"/>
    <n v="0"/>
    <n v="0"/>
    <n v="0"/>
    <n v="0"/>
    <s v="Australia"/>
  </r>
  <r>
    <n v="7313"/>
    <x v="39"/>
    <x v="2"/>
    <x v="4"/>
    <n v="74859"/>
    <n v="0"/>
    <n v="0"/>
    <d v="2013-06-03T00:00:00"/>
    <n v="63"/>
    <n v="570"/>
    <n v="73"/>
    <n v="614"/>
    <n v="133"/>
    <n v="102"/>
    <n v="73"/>
    <n v="1"/>
    <n v="6"/>
    <n v="5"/>
    <n v="11"/>
    <n v="3"/>
    <n v="1"/>
    <n v="0"/>
    <n v="0"/>
    <n v="0"/>
    <n v="0"/>
    <n v="0"/>
    <n v="0"/>
    <s v="Canada"/>
  </r>
  <r>
    <n v="1993"/>
    <x v="39"/>
    <x v="1"/>
    <x v="2"/>
    <n v="58607"/>
    <n v="0"/>
    <n v="1"/>
    <d v="2012-12-23T00:00:00"/>
    <n v="63"/>
    <n v="867"/>
    <n v="0"/>
    <n v="86"/>
    <n v="0"/>
    <n v="0"/>
    <n v="19"/>
    <n v="3"/>
    <n v="2"/>
    <n v="3"/>
    <n v="9"/>
    <n v="8"/>
    <n v="0"/>
    <n v="0"/>
    <n v="0"/>
    <n v="1"/>
    <n v="0"/>
    <n v="0"/>
    <n v="0"/>
    <s v="USA"/>
  </r>
  <r>
    <n v="2928"/>
    <x v="17"/>
    <x v="1"/>
    <x v="1"/>
    <n v="52614"/>
    <n v="0"/>
    <n v="1"/>
    <d v="2012-12-01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s v="Spain"/>
  </r>
  <r>
    <n v="2920"/>
    <x v="17"/>
    <x v="1"/>
    <x v="1"/>
    <n v="52614"/>
    <n v="0"/>
    <n v="1"/>
    <d v="2012-12-01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s v="Mexico"/>
  </r>
  <r>
    <n v="6661"/>
    <x v="19"/>
    <x v="0"/>
    <x v="2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Spain"/>
  </r>
  <r>
    <n v="5462"/>
    <x v="19"/>
    <x v="0"/>
    <x v="2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India"/>
  </r>
  <r>
    <n v="10897"/>
    <x v="19"/>
    <x v="0"/>
    <x v="2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Australia"/>
  </r>
  <r>
    <n v="4298"/>
    <x v="28"/>
    <x v="1"/>
    <x v="3"/>
    <n v="20427"/>
    <n v="1"/>
    <n v="0"/>
    <d v="2014-03-24T00:00:00"/>
    <n v="63"/>
    <n v="5"/>
    <n v="0"/>
    <n v="4"/>
    <n v="0"/>
    <n v="0"/>
    <n v="1"/>
    <n v="1"/>
    <n v="1"/>
    <n v="0"/>
    <n v="2"/>
    <n v="8"/>
    <n v="0"/>
    <n v="0"/>
    <n v="0"/>
    <n v="0"/>
    <n v="0"/>
    <n v="0"/>
    <n v="0"/>
    <s v="Spain"/>
  </r>
  <r>
    <n v="5763"/>
    <x v="27"/>
    <x v="3"/>
    <x v="3"/>
    <n v="49854"/>
    <n v="1"/>
    <n v="0"/>
    <d v="2013-11-10T00:00:00"/>
    <n v="63"/>
    <n v="123"/>
    <n v="17"/>
    <n v="171"/>
    <n v="39"/>
    <n v="0"/>
    <n v="30"/>
    <n v="5"/>
    <n v="6"/>
    <n v="2"/>
    <n v="5"/>
    <n v="6"/>
    <n v="0"/>
    <n v="0"/>
    <n v="0"/>
    <n v="0"/>
    <n v="0"/>
    <n v="0"/>
    <n v="0"/>
    <s v="Canada"/>
  </r>
  <r>
    <n v="2656"/>
    <x v="26"/>
    <x v="0"/>
    <x v="0"/>
    <n v="40851"/>
    <n v="1"/>
    <n v="1"/>
    <d v="2013-02-21T00:00:00"/>
    <n v="63"/>
    <n v="23"/>
    <n v="1"/>
    <n v="7"/>
    <n v="0"/>
    <n v="4"/>
    <n v="24"/>
    <n v="1"/>
    <n v="1"/>
    <n v="1"/>
    <n v="2"/>
    <n v="7"/>
    <n v="0"/>
    <n v="0"/>
    <n v="0"/>
    <n v="0"/>
    <n v="0"/>
    <n v="0"/>
    <n v="0"/>
    <s v="Canada"/>
  </r>
  <r>
    <n v="4136"/>
    <x v="43"/>
    <x v="4"/>
    <x v="1"/>
    <n v="7500"/>
    <n v="1"/>
    <n v="0"/>
    <d v="2012-12-03T00:00:00"/>
    <n v="63"/>
    <n v="10"/>
    <n v="17"/>
    <n v="18"/>
    <n v="8"/>
    <n v="26"/>
    <n v="40"/>
    <n v="4"/>
    <n v="3"/>
    <n v="2"/>
    <n v="2"/>
    <n v="9"/>
    <n v="0"/>
    <n v="0"/>
    <n v="0"/>
    <n v="0"/>
    <n v="0"/>
    <n v="0"/>
    <n v="0"/>
    <s v="Spain"/>
  </r>
  <r>
    <n v="10542"/>
    <x v="23"/>
    <x v="1"/>
    <x v="2"/>
    <n v="36778"/>
    <n v="1"/>
    <n v="1"/>
    <d v="2012-08-05T00:00:00"/>
    <n v="63"/>
    <n v="29"/>
    <n v="4"/>
    <n v="34"/>
    <n v="2"/>
    <n v="4"/>
    <n v="4"/>
    <n v="3"/>
    <n v="3"/>
    <n v="0"/>
    <n v="3"/>
    <n v="9"/>
    <n v="0"/>
    <n v="0"/>
    <n v="0"/>
    <n v="0"/>
    <n v="0"/>
    <n v="0"/>
    <n v="0"/>
    <s v="Spain"/>
  </r>
  <r>
    <n v="8442"/>
    <x v="42"/>
    <x v="3"/>
    <x v="2"/>
    <n v="19510"/>
    <n v="2"/>
    <n v="0"/>
    <d v="2013-09-04T00:00:00"/>
    <n v="63"/>
    <n v="9"/>
    <n v="0"/>
    <n v="7"/>
    <n v="3"/>
    <n v="4"/>
    <n v="7"/>
    <n v="2"/>
    <n v="1"/>
    <n v="0"/>
    <n v="3"/>
    <n v="7"/>
    <n v="0"/>
    <n v="0"/>
    <n v="0"/>
    <n v="0"/>
    <n v="0"/>
    <n v="0"/>
    <n v="0"/>
    <s v="Canada"/>
  </r>
  <r>
    <n v="1072"/>
    <x v="11"/>
    <x v="1"/>
    <x v="1"/>
    <n v="40760"/>
    <n v="0"/>
    <n v="1"/>
    <d v="2013-08-30T00:00:00"/>
    <n v="64"/>
    <n v="70"/>
    <n v="0"/>
    <n v="17"/>
    <n v="0"/>
    <n v="0"/>
    <n v="6"/>
    <n v="2"/>
    <n v="2"/>
    <n v="1"/>
    <n v="3"/>
    <n v="6"/>
    <n v="0"/>
    <n v="0"/>
    <n v="0"/>
    <n v="0"/>
    <n v="0"/>
    <n v="0"/>
    <n v="0"/>
    <s v="Canada"/>
  </r>
  <r>
    <n v="9606"/>
    <x v="11"/>
    <x v="1"/>
    <x v="2"/>
    <n v="69969"/>
    <n v="0"/>
    <n v="0"/>
    <d v="2013-08-27T00:00:00"/>
    <n v="64"/>
    <n v="882"/>
    <n v="29"/>
    <n v="514"/>
    <n v="38"/>
    <n v="29"/>
    <n v="44"/>
    <n v="1"/>
    <n v="4"/>
    <n v="2"/>
    <n v="6"/>
    <n v="3"/>
    <n v="1"/>
    <n v="0"/>
    <n v="0"/>
    <n v="0"/>
    <n v="1"/>
    <n v="1"/>
    <n v="0"/>
    <s v="Spain"/>
  </r>
  <r>
    <n v="2730"/>
    <x v="24"/>
    <x v="0"/>
    <x v="1"/>
    <n v="80317"/>
    <n v="0"/>
    <n v="0"/>
    <d v="2013-08-20T00:00:00"/>
    <n v="64"/>
    <n v="536"/>
    <n v="11"/>
    <n v="387"/>
    <n v="149"/>
    <n v="91"/>
    <n v="57"/>
    <n v="1"/>
    <n v="3"/>
    <n v="4"/>
    <n v="10"/>
    <n v="1"/>
    <n v="0"/>
    <n v="0"/>
    <n v="0"/>
    <n v="0"/>
    <n v="0"/>
    <n v="0"/>
    <n v="0"/>
    <s v="Canada"/>
  </r>
  <r>
    <n v="2995"/>
    <x v="35"/>
    <x v="3"/>
    <x v="3"/>
    <n v="66636"/>
    <n v="0"/>
    <n v="0"/>
    <d v="2013-08-17T00:00:00"/>
    <n v="64"/>
    <n v="291"/>
    <n v="10"/>
    <n v="689"/>
    <n v="84"/>
    <n v="10"/>
    <n v="0"/>
    <n v="1"/>
    <n v="3"/>
    <n v="4"/>
    <n v="9"/>
    <n v="1"/>
    <n v="0"/>
    <n v="0"/>
    <n v="0"/>
    <n v="0"/>
    <n v="0"/>
    <n v="0"/>
    <n v="0"/>
    <s v="Spain"/>
  </r>
  <r>
    <n v="8210"/>
    <x v="17"/>
    <x v="3"/>
    <x v="2"/>
    <n v="54730"/>
    <n v="0"/>
    <n v="1"/>
    <d v="2013-08-15T00:00:00"/>
    <n v="64"/>
    <n v="318"/>
    <n v="3"/>
    <n v="17"/>
    <n v="4"/>
    <n v="7"/>
    <n v="56"/>
    <n v="5"/>
    <n v="4"/>
    <n v="1"/>
    <n v="8"/>
    <n v="4"/>
    <n v="0"/>
    <n v="0"/>
    <n v="0"/>
    <n v="0"/>
    <n v="0"/>
    <n v="0"/>
    <n v="0"/>
    <s v="Spain"/>
  </r>
  <r>
    <n v="5272"/>
    <x v="11"/>
    <x v="3"/>
    <x v="2"/>
    <n v="53843"/>
    <n v="0"/>
    <n v="1"/>
    <d v="2013-06-27T00:00:00"/>
    <n v="64"/>
    <n v="378"/>
    <n v="0"/>
    <n v="88"/>
    <n v="19"/>
    <n v="4"/>
    <n v="73"/>
    <n v="4"/>
    <n v="8"/>
    <n v="5"/>
    <n v="3"/>
    <n v="7"/>
    <n v="0"/>
    <n v="0"/>
    <n v="0"/>
    <n v="0"/>
    <n v="0"/>
    <n v="0"/>
    <n v="0"/>
    <s v="Saudi Arabia"/>
  </r>
  <r>
    <n v="5125"/>
    <x v="9"/>
    <x v="0"/>
    <x v="2"/>
    <n v="79530"/>
    <n v="0"/>
    <n v="0"/>
    <d v="2013-05-17T00:00:00"/>
    <n v="64"/>
    <n v="333"/>
    <n v="0"/>
    <n v="815"/>
    <n v="129"/>
    <n v="42"/>
    <n v="29"/>
    <n v="1"/>
    <n v="4"/>
    <n v="10"/>
    <n v="11"/>
    <n v="2"/>
    <n v="0"/>
    <n v="0"/>
    <n v="0"/>
    <n v="0"/>
    <n v="0"/>
    <n v="0"/>
    <n v="0"/>
    <s v="Spain"/>
  </r>
  <r>
    <n v="4391"/>
    <x v="23"/>
    <x v="3"/>
    <x v="0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Saudi Arabia"/>
  </r>
  <r>
    <n v="6283"/>
    <x v="23"/>
    <x v="3"/>
    <x v="0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Spain"/>
  </r>
  <r>
    <n v="3421"/>
    <x v="23"/>
    <x v="3"/>
    <x v="0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Australia"/>
  </r>
  <r>
    <n v="3919"/>
    <x v="15"/>
    <x v="3"/>
    <x v="1"/>
    <n v="72309"/>
    <n v="0"/>
    <n v="0"/>
    <d v="2013-03-11T00:00:00"/>
    <n v="64"/>
    <n v="960"/>
    <n v="0"/>
    <n v="883"/>
    <n v="50"/>
    <n v="38"/>
    <n v="0"/>
    <n v="1"/>
    <n v="5"/>
    <n v="6"/>
    <n v="8"/>
    <n v="3"/>
    <n v="1"/>
    <n v="0"/>
    <n v="0"/>
    <n v="0"/>
    <n v="0"/>
    <n v="1"/>
    <n v="0"/>
    <s v="Canada"/>
  </r>
  <r>
    <n v="10479"/>
    <x v="17"/>
    <x v="1"/>
    <x v="2"/>
    <n v="76618"/>
    <n v="0"/>
    <n v="0"/>
    <d v="2012-12-07T00:00:00"/>
    <n v="64"/>
    <n v="749"/>
    <n v="40"/>
    <n v="294"/>
    <n v="121"/>
    <n v="160"/>
    <n v="147"/>
    <n v="1"/>
    <n v="3"/>
    <n v="2"/>
    <n v="5"/>
    <n v="1"/>
    <n v="0"/>
    <n v="0"/>
    <n v="0"/>
    <n v="0"/>
    <n v="0"/>
    <n v="0"/>
    <n v="0"/>
    <s v="Australia"/>
  </r>
  <r>
    <n v="6609"/>
    <x v="10"/>
    <x v="0"/>
    <x v="4"/>
    <n v="27038"/>
    <n v="0"/>
    <n v="0"/>
    <d v="2012-09-18T00:00:00"/>
    <n v="64"/>
    <n v="1"/>
    <n v="26"/>
    <n v="25"/>
    <n v="17"/>
    <n v="23"/>
    <n v="15"/>
    <n v="1"/>
    <n v="3"/>
    <n v="0"/>
    <n v="3"/>
    <n v="9"/>
    <n v="0"/>
    <n v="0"/>
    <n v="0"/>
    <n v="0"/>
    <n v="0"/>
    <n v="1"/>
    <n v="0"/>
    <s v="Saudi Arabia"/>
  </r>
  <r>
    <n v="5756"/>
    <x v="25"/>
    <x v="0"/>
    <x v="3"/>
    <n v="39453"/>
    <n v="1"/>
    <n v="0"/>
    <d v="2014-04-03T00:00:00"/>
    <n v="64"/>
    <n v="46"/>
    <n v="0"/>
    <n v="7"/>
    <n v="0"/>
    <n v="0"/>
    <n v="2"/>
    <n v="2"/>
    <n v="2"/>
    <n v="0"/>
    <n v="3"/>
    <n v="6"/>
    <n v="0"/>
    <n v="0"/>
    <n v="0"/>
    <n v="0"/>
    <n v="0"/>
    <n v="0"/>
    <n v="0"/>
    <s v="Spain"/>
  </r>
  <r>
    <n v="3570"/>
    <x v="8"/>
    <x v="1"/>
    <x v="3"/>
    <n v="42731"/>
    <n v="1"/>
    <n v="0"/>
    <d v="2013-10-21T00:00:00"/>
    <n v="64"/>
    <n v="159"/>
    <n v="2"/>
    <n v="51"/>
    <n v="6"/>
    <n v="2"/>
    <n v="24"/>
    <n v="3"/>
    <n v="4"/>
    <n v="1"/>
    <n v="5"/>
    <n v="5"/>
    <n v="0"/>
    <n v="0"/>
    <n v="0"/>
    <n v="0"/>
    <n v="0"/>
    <n v="0"/>
    <n v="0"/>
    <s v="Saudi Arabia"/>
  </r>
  <r>
    <n v="773"/>
    <x v="26"/>
    <x v="3"/>
    <x v="0"/>
    <n v="42835"/>
    <n v="1"/>
    <n v="1"/>
    <d v="2013-06-30T00:00:00"/>
    <n v="64"/>
    <n v="379"/>
    <n v="4"/>
    <n v="93"/>
    <n v="12"/>
    <n v="9"/>
    <n v="98"/>
    <n v="7"/>
    <n v="6"/>
    <n v="6"/>
    <n v="4"/>
    <n v="6"/>
    <n v="0"/>
    <n v="0"/>
    <n v="0"/>
    <n v="0"/>
    <n v="0"/>
    <n v="0"/>
    <n v="0"/>
    <s v="India"/>
  </r>
  <r>
    <n v="5731"/>
    <x v="25"/>
    <x v="3"/>
    <x v="2"/>
    <n v="27100"/>
    <n v="1"/>
    <n v="0"/>
    <d v="2013-04-05T00:00:0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s v="Spain"/>
  </r>
  <r>
    <n v="7152"/>
    <x v="25"/>
    <x v="3"/>
    <x v="2"/>
    <n v="27100"/>
    <n v="1"/>
    <n v="0"/>
    <d v="2013-04-05T00:00:0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s v="Germany"/>
  </r>
  <r>
    <n v="6097"/>
    <x v="6"/>
    <x v="0"/>
    <x v="1"/>
    <n v="50664"/>
    <n v="1"/>
    <n v="1"/>
    <d v="2013-01-16T00:00:00"/>
    <n v="64"/>
    <n v="313"/>
    <n v="8"/>
    <n v="104"/>
    <n v="6"/>
    <n v="4"/>
    <n v="126"/>
    <n v="9"/>
    <n v="8"/>
    <n v="1"/>
    <n v="6"/>
    <n v="9"/>
    <n v="0"/>
    <n v="0"/>
    <n v="0"/>
    <n v="0"/>
    <n v="0"/>
    <n v="0"/>
    <n v="0"/>
    <s v="Saudi Arabia"/>
  </r>
  <r>
    <n v="5150"/>
    <x v="13"/>
    <x v="4"/>
    <x v="1"/>
    <n v="20194"/>
    <n v="1"/>
    <n v="0"/>
    <d v="2012-12-17T00:00:00"/>
    <n v="64"/>
    <n v="0"/>
    <n v="4"/>
    <n v="7"/>
    <n v="11"/>
    <n v="10"/>
    <n v="15"/>
    <n v="2"/>
    <n v="2"/>
    <n v="0"/>
    <n v="3"/>
    <n v="6"/>
    <n v="0"/>
    <n v="0"/>
    <n v="0"/>
    <n v="0"/>
    <n v="0"/>
    <n v="0"/>
    <n v="0"/>
    <s v="Spain"/>
  </r>
  <r>
    <n v="5966"/>
    <x v="19"/>
    <x v="1"/>
    <x v="2"/>
    <n v="45207"/>
    <n v="1"/>
    <n v="1"/>
    <d v="2012-11-10T00:00:00"/>
    <n v="64"/>
    <n v="203"/>
    <n v="0"/>
    <n v="10"/>
    <n v="0"/>
    <n v="0"/>
    <n v="2"/>
    <n v="5"/>
    <n v="3"/>
    <n v="1"/>
    <n v="6"/>
    <n v="6"/>
    <n v="0"/>
    <n v="0"/>
    <n v="0"/>
    <n v="1"/>
    <n v="0"/>
    <n v="0"/>
    <n v="0"/>
    <s v="Spain"/>
  </r>
  <r>
    <n v="3439"/>
    <x v="27"/>
    <x v="0"/>
    <x v="2"/>
    <n v="56721"/>
    <n v="1"/>
    <n v="1"/>
    <d v="2012-10-31T00:00:00"/>
    <n v="64"/>
    <n v="157"/>
    <n v="6"/>
    <n v="39"/>
    <n v="6"/>
    <n v="13"/>
    <n v="75"/>
    <n v="5"/>
    <n v="4"/>
    <n v="1"/>
    <n v="5"/>
    <n v="6"/>
    <n v="0"/>
    <n v="0"/>
    <n v="0"/>
    <n v="0"/>
    <n v="0"/>
    <n v="0"/>
    <n v="0"/>
    <s v="Spain"/>
  </r>
  <r>
    <n v="5393"/>
    <x v="14"/>
    <x v="0"/>
    <x v="1"/>
    <n v="23763"/>
    <n v="1"/>
    <n v="0"/>
    <d v="2012-08-07T00:00:00"/>
    <n v="64"/>
    <n v="22"/>
    <n v="0"/>
    <n v="6"/>
    <n v="6"/>
    <n v="2"/>
    <n v="6"/>
    <n v="1"/>
    <n v="1"/>
    <n v="0"/>
    <n v="3"/>
    <n v="7"/>
    <n v="0"/>
    <n v="0"/>
    <n v="0"/>
    <n v="0"/>
    <n v="0"/>
    <n v="0"/>
    <n v="0"/>
    <s v="Spain"/>
  </r>
  <r>
    <n v="4050"/>
    <x v="10"/>
    <x v="3"/>
    <x v="2"/>
    <n v="49605"/>
    <n v="0"/>
    <n v="0"/>
    <d v="2014-06-21T00:00:00"/>
    <n v="65"/>
    <n v="42"/>
    <n v="16"/>
    <n v="29"/>
    <n v="12"/>
    <n v="20"/>
    <n v="8"/>
    <n v="1"/>
    <n v="2"/>
    <n v="1"/>
    <n v="4"/>
    <n v="3"/>
    <n v="0"/>
    <n v="0"/>
    <n v="0"/>
    <n v="0"/>
    <n v="0"/>
    <n v="0"/>
    <n v="0"/>
    <s v="Canada"/>
  </r>
  <r>
    <n v="6862"/>
    <x v="26"/>
    <x v="0"/>
    <x v="0"/>
    <n v="1730"/>
    <n v="0"/>
    <n v="0"/>
    <d v="2014-05-18T00:00:00"/>
    <n v="65"/>
    <n v="1"/>
    <n v="1"/>
    <n v="3"/>
    <n v="1"/>
    <n v="1"/>
    <n v="1"/>
    <n v="15"/>
    <n v="0"/>
    <n v="0"/>
    <n v="0"/>
    <n v="20"/>
    <n v="0"/>
    <n v="0"/>
    <n v="0"/>
    <n v="0"/>
    <n v="0"/>
    <n v="0"/>
    <n v="0"/>
    <s v="Spain"/>
  </r>
  <r>
    <n v="8315"/>
    <x v="53"/>
    <x v="0"/>
    <x v="1"/>
    <n v="3482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s v="USA"/>
  </r>
  <r>
    <n v="5184"/>
    <x v="53"/>
    <x v="0"/>
    <x v="1"/>
    <n v="3482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s v="Spain"/>
  </r>
  <r>
    <n v="3643"/>
    <x v="19"/>
    <x v="3"/>
    <x v="2"/>
    <n v="63206"/>
    <n v="0"/>
    <n v="0"/>
    <d v="2014-03-20T00:00:00"/>
    <n v="65"/>
    <n v="750"/>
    <n v="8"/>
    <n v="125"/>
    <n v="11"/>
    <n v="8"/>
    <n v="26"/>
    <n v="1"/>
    <n v="4"/>
    <n v="3"/>
    <n v="6"/>
    <n v="2"/>
    <n v="0"/>
    <n v="0"/>
    <n v="0"/>
    <n v="0"/>
    <n v="1"/>
    <n v="0"/>
    <n v="0"/>
    <s v="Canada"/>
  </r>
  <r>
    <n v="2004"/>
    <x v="8"/>
    <x v="0"/>
    <x v="1"/>
    <n v="72679"/>
    <n v="0"/>
    <n v="1"/>
    <d v="2013-09-18T00:00:00"/>
    <n v="65"/>
    <n v="619"/>
    <n v="54"/>
    <n v="260"/>
    <n v="127"/>
    <n v="54"/>
    <n v="54"/>
    <n v="1"/>
    <n v="4"/>
    <n v="7"/>
    <n v="5"/>
    <n v="1"/>
    <n v="0"/>
    <n v="0"/>
    <n v="0"/>
    <n v="0"/>
    <n v="0"/>
    <n v="0"/>
    <n v="0"/>
    <s v="Spain"/>
  </r>
  <r>
    <n v="6142"/>
    <x v="55"/>
    <x v="3"/>
    <x v="2"/>
    <n v="65073"/>
    <n v="0"/>
    <n v="0"/>
    <d v="2013-08-20T00:00:00"/>
    <n v="65"/>
    <n v="629"/>
    <n v="17"/>
    <n v="177"/>
    <n v="69"/>
    <n v="0"/>
    <n v="8"/>
    <n v="1"/>
    <n v="5"/>
    <n v="3"/>
    <n v="5"/>
    <n v="2"/>
    <n v="0"/>
    <n v="0"/>
    <n v="0"/>
    <n v="0"/>
    <n v="0"/>
    <n v="0"/>
    <n v="1"/>
    <s v="Spain"/>
  </r>
  <r>
    <n v="9805"/>
    <x v="40"/>
    <x v="3"/>
    <x v="3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s v="Canada"/>
  </r>
  <r>
    <n v="849"/>
    <x v="40"/>
    <x v="3"/>
    <x v="3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s v="Spain"/>
  </r>
  <r>
    <n v="9305"/>
    <x v="15"/>
    <x v="2"/>
    <x v="1"/>
    <n v="79689"/>
    <n v="0"/>
    <n v="0"/>
    <d v="2013-05-12T00:00:00"/>
    <n v="65"/>
    <n v="311"/>
    <n v="26"/>
    <n v="640"/>
    <n v="180"/>
    <n v="37"/>
    <n v="121"/>
    <n v="1"/>
    <n v="4"/>
    <n v="9"/>
    <n v="13"/>
    <n v="2"/>
    <n v="0"/>
    <n v="0"/>
    <n v="0"/>
    <n v="0"/>
    <n v="0"/>
    <n v="0"/>
    <n v="0"/>
    <s v="Spain"/>
  </r>
  <r>
    <n v="4706"/>
    <x v="10"/>
    <x v="0"/>
    <x v="1"/>
    <n v="34704"/>
    <n v="0"/>
    <n v="1"/>
    <d v="2013-04-27T00:00:00"/>
    <n v="65"/>
    <n v="29"/>
    <n v="0"/>
    <n v="5"/>
    <n v="0"/>
    <n v="1"/>
    <n v="5"/>
    <n v="1"/>
    <n v="1"/>
    <n v="0"/>
    <n v="3"/>
    <n v="5"/>
    <n v="0"/>
    <n v="0"/>
    <n v="0"/>
    <n v="0"/>
    <n v="0"/>
    <n v="0"/>
    <n v="0"/>
    <s v="Canada"/>
  </r>
  <r>
    <n v="3536"/>
    <x v="9"/>
    <x v="0"/>
    <x v="3"/>
    <n v="19740"/>
    <n v="0"/>
    <n v="1"/>
    <d v="2013-03-24T00:00:00"/>
    <n v="65"/>
    <n v="7"/>
    <n v="11"/>
    <n v="3"/>
    <n v="10"/>
    <n v="4"/>
    <n v="20"/>
    <n v="2"/>
    <n v="1"/>
    <n v="1"/>
    <n v="3"/>
    <n v="5"/>
    <n v="0"/>
    <n v="0"/>
    <n v="0"/>
    <n v="0"/>
    <n v="0"/>
    <n v="0"/>
    <n v="0"/>
    <s v="India"/>
  </r>
  <r>
    <n v="9707"/>
    <x v="8"/>
    <x v="1"/>
    <x v="2"/>
    <n v="552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1"/>
    <n v="0"/>
    <n v="0"/>
    <n v="0"/>
    <s v="Spain"/>
  </r>
  <r>
    <n v="10872"/>
    <x v="8"/>
    <x v="1"/>
    <x v="2"/>
    <n v="552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1"/>
    <n v="0"/>
    <n v="0"/>
    <n v="0"/>
    <s v="Spain"/>
  </r>
  <r>
    <n v="9058"/>
    <x v="24"/>
    <x v="0"/>
    <x v="4"/>
    <n v="79800"/>
    <n v="0"/>
    <n v="0"/>
    <d v="2012-09-23T00:00:00"/>
    <n v="65"/>
    <n v="1060"/>
    <n v="21"/>
    <n v="530"/>
    <n v="32"/>
    <n v="0"/>
    <n v="224"/>
    <n v="1"/>
    <n v="5"/>
    <n v="11"/>
    <n v="5"/>
    <n v="3"/>
    <n v="1"/>
    <n v="0"/>
    <n v="1"/>
    <n v="0"/>
    <n v="1"/>
    <n v="1"/>
    <n v="0"/>
    <s v="Spain"/>
  </r>
  <r>
    <n v="4640"/>
    <x v="4"/>
    <x v="0"/>
    <x v="0"/>
    <n v="70647"/>
    <n v="0"/>
    <n v="1"/>
    <d v="2012-09-21T00:00:00"/>
    <n v="65"/>
    <n v="561"/>
    <n v="85"/>
    <n v="171"/>
    <n v="25"/>
    <n v="123"/>
    <n v="114"/>
    <n v="2"/>
    <n v="4"/>
    <n v="7"/>
    <n v="13"/>
    <n v="2"/>
    <n v="0"/>
    <n v="0"/>
    <n v="0"/>
    <n v="0"/>
    <n v="0"/>
    <n v="0"/>
    <n v="0"/>
    <s v="Saudi Arabia"/>
  </r>
  <r>
    <n v="2525"/>
    <x v="19"/>
    <x v="1"/>
    <x v="2"/>
    <n v="38410"/>
    <n v="0"/>
    <n v="0"/>
    <d v="2012-09-14T00:00:00"/>
    <n v="65"/>
    <n v="153"/>
    <n v="64"/>
    <n v="123"/>
    <n v="116"/>
    <n v="64"/>
    <n v="14"/>
    <n v="2"/>
    <n v="5"/>
    <n v="2"/>
    <n v="9"/>
    <n v="6"/>
    <n v="0"/>
    <n v="0"/>
    <n v="0"/>
    <n v="0"/>
    <n v="0"/>
    <n v="1"/>
    <n v="0"/>
    <s v="Canada"/>
  </r>
  <r>
    <n v="9503"/>
    <x v="37"/>
    <x v="0"/>
    <x v="1"/>
    <n v="28071"/>
    <n v="0"/>
    <n v="0"/>
    <d v="2012-08-29T00:00:00"/>
    <n v="65"/>
    <n v="39"/>
    <n v="33"/>
    <n v="130"/>
    <n v="41"/>
    <n v="26"/>
    <n v="44"/>
    <n v="2"/>
    <n v="5"/>
    <n v="1"/>
    <n v="5"/>
    <n v="8"/>
    <n v="0"/>
    <n v="0"/>
    <n v="0"/>
    <n v="0"/>
    <n v="0"/>
    <n v="0"/>
    <n v="0"/>
    <s v="Spain"/>
  </r>
  <r>
    <n v="10704"/>
    <x v="8"/>
    <x v="0"/>
    <x v="1"/>
    <n v="54803"/>
    <n v="0"/>
    <n v="1"/>
    <d v="2012-08-21T00:00:00"/>
    <n v="65"/>
    <n v="404"/>
    <n v="0"/>
    <n v="92"/>
    <n v="28"/>
    <n v="27"/>
    <n v="142"/>
    <n v="2"/>
    <n v="6"/>
    <n v="2"/>
    <n v="9"/>
    <n v="4"/>
    <n v="0"/>
    <n v="0"/>
    <n v="0"/>
    <n v="0"/>
    <n v="0"/>
    <n v="0"/>
    <n v="0"/>
    <s v="Spain"/>
  </r>
  <r>
    <n v="9014"/>
    <x v="17"/>
    <x v="0"/>
    <x v="2"/>
    <n v="37085"/>
    <n v="1"/>
    <n v="1"/>
    <d v="2014-06-26T00:00:00"/>
    <n v="65"/>
    <n v="39"/>
    <n v="1"/>
    <n v="16"/>
    <n v="2"/>
    <n v="0"/>
    <n v="3"/>
    <n v="4"/>
    <n v="3"/>
    <n v="0"/>
    <n v="3"/>
    <n v="8"/>
    <n v="0"/>
    <n v="0"/>
    <n v="0"/>
    <n v="0"/>
    <n v="0"/>
    <n v="0"/>
    <n v="0"/>
    <s v="India"/>
  </r>
  <r>
    <n v="2589"/>
    <x v="27"/>
    <x v="0"/>
    <x v="0"/>
    <n v="26759"/>
    <n v="1"/>
    <n v="0"/>
    <d v="2014-02-07T00:00:00"/>
    <n v="65"/>
    <n v="25"/>
    <n v="3"/>
    <n v="16"/>
    <n v="8"/>
    <n v="5"/>
    <n v="2"/>
    <n v="2"/>
    <n v="2"/>
    <n v="1"/>
    <n v="3"/>
    <n v="6"/>
    <n v="0"/>
    <n v="0"/>
    <n v="0"/>
    <n v="0"/>
    <n v="0"/>
    <n v="0"/>
    <n v="0"/>
    <s v="Australia"/>
  </r>
  <r>
    <n v="4887"/>
    <x v="15"/>
    <x v="1"/>
    <x v="0"/>
    <n v="55412"/>
    <n v="1"/>
    <n v="1"/>
    <d v="2013-11-22T00:00:00"/>
    <n v="65"/>
    <n v="10"/>
    <n v="5"/>
    <n v="28"/>
    <n v="11"/>
    <n v="1"/>
    <n v="8"/>
    <n v="1"/>
    <n v="2"/>
    <n v="0"/>
    <n v="3"/>
    <n v="5"/>
    <n v="0"/>
    <n v="0"/>
    <n v="0"/>
    <n v="0"/>
    <n v="0"/>
    <n v="0"/>
    <n v="0"/>
    <s v="Canada"/>
  </r>
  <r>
    <n v="3254"/>
    <x v="26"/>
    <x v="0"/>
    <x v="2"/>
    <n v="70886"/>
    <n v="1"/>
    <n v="0"/>
    <d v="2013-10-14T00:00:00"/>
    <n v="65"/>
    <n v="407"/>
    <n v="70"/>
    <n v="239"/>
    <n v="103"/>
    <n v="88"/>
    <n v="53"/>
    <n v="1"/>
    <n v="5"/>
    <n v="4"/>
    <n v="4"/>
    <n v="2"/>
    <n v="0"/>
    <n v="0"/>
    <n v="0"/>
    <n v="0"/>
    <n v="0"/>
    <n v="0"/>
    <n v="0"/>
    <s v="Spain"/>
  </r>
  <r>
    <n v="8553"/>
    <x v="11"/>
    <x v="0"/>
    <x v="2"/>
    <n v="44300"/>
    <n v="1"/>
    <n v="1"/>
    <d v="2013-06-23T00:00:00"/>
    <n v="65"/>
    <n v="30"/>
    <n v="0"/>
    <n v="9"/>
    <n v="0"/>
    <n v="0"/>
    <n v="3"/>
    <n v="2"/>
    <n v="1"/>
    <n v="0"/>
    <n v="3"/>
    <n v="6"/>
    <n v="0"/>
    <n v="0"/>
    <n v="0"/>
    <n v="0"/>
    <n v="0"/>
    <n v="0"/>
    <n v="0"/>
    <s v="Spain"/>
  </r>
  <r>
    <n v="1606"/>
    <x v="26"/>
    <x v="0"/>
    <x v="3"/>
    <n v="38590"/>
    <n v="1"/>
    <n v="0"/>
    <d v="2013-05-15T00:00:00"/>
    <n v="65"/>
    <n v="3"/>
    <n v="1"/>
    <n v="8"/>
    <n v="4"/>
    <n v="3"/>
    <n v="3"/>
    <n v="1"/>
    <n v="1"/>
    <n v="0"/>
    <n v="2"/>
    <n v="8"/>
    <n v="0"/>
    <n v="0"/>
    <n v="0"/>
    <n v="0"/>
    <n v="0"/>
    <n v="0"/>
    <n v="0"/>
    <s v="Saudi Arabia"/>
  </r>
  <r>
    <n v="125"/>
    <x v="2"/>
    <x v="2"/>
    <x v="3"/>
    <n v="53083"/>
    <n v="1"/>
    <n v="1"/>
    <d v="2013-05-15T00:00:00"/>
    <n v="65"/>
    <n v="215"/>
    <n v="7"/>
    <n v="33"/>
    <n v="3"/>
    <n v="0"/>
    <n v="13"/>
    <n v="6"/>
    <n v="5"/>
    <n v="1"/>
    <n v="5"/>
    <n v="7"/>
    <n v="0"/>
    <n v="0"/>
    <n v="0"/>
    <n v="1"/>
    <n v="0"/>
    <n v="0"/>
    <n v="0"/>
    <s v="India"/>
  </r>
  <r>
    <n v="4437"/>
    <x v="29"/>
    <x v="0"/>
    <x v="2"/>
    <n v="65316"/>
    <n v="1"/>
    <n v="1"/>
    <d v="2013-04-24T00:00:00"/>
    <n v="65"/>
    <n v="112"/>
    <n v="6"/>
    <n v="92"/>
    <n v="3"/>
    <n v="9"/>
    <n v="38"/>
    <n v="2"/>
    <n v="3"/>
    <n v="2"/>
    <n v="5"/>
    <n v="4"/>
    <n v="0"/>
    <n v="0"/>
    <n v="0"/>
    <n v="0"/>
    <n v="0"/>
    <n v="0"/>
    <n v="0"/>
    <s v="Spain"/>
  </r>
  <r>
    <n v="3081"/>
    <x v="34"/>
    <x v="1"/>
    <x v="2"/>
    <n v="41014"/>
    <n v="1"/>
    <n v="0"/>
    <d v="2013-04-22T00:00:00"/>
    <n v="65"/>
    <n v="7"/>
    <n v="2"/>
    <n v="6"/>
    <n v="2"/>
    <n v="0"/>
    <n v="3"/>
    <n v="1"/>
    <n v="1"/>
    <n v="0"/>
    <n v="2"/>
    <n v="7"/>
    <n v="0"/>
    <n v="0"/>
    <n v="0"/>
    <n v="0"/>
    <n v="0"/>
    <n v="0"/>
    <n v="0"/>
    <s v="Spain"/>
  </r>
  <r>
    <n v="8686"/>
    <x v="13"/>
    <x v="4"/>
    <x v="3"/>
    <n v="23724"/>
    <n v="1"/>
    <n v="0"/>
    <d v="2013-01-08T00:00:00"/>
    <n v="65"/>
    <n v="5"/>
    <n v="23"/>
    <n v="15"/>
    <n v="0"/>
    <n v="18"/>
    <n v="14"/>
    <n v="2"/>
    <n v="2"/>
    <n v="0"/>
    <n v="3"/>
    <n v="8"/>
    <n v="0"/>
    <n v="0"/>
    <n v="0"/>
    <n v="0"/>
    <n v="0"/>
    <n v="0"/>
    <n v="0"/>
    <s v="Spain"/>
  </r>
  <r>
    <n v="10104"/>
    <x v="19"/>
    <x v="0"/>
    <x v="3"/>
    <n v="33590"/>
    <n v="2"/>
    <n v="1"/>
    <d v="2013-11-03T00:00:00"/>
    <n v="65"/>
    <n v="4"/>
    <n v="0"/>
    <n v="2"/>
    <n v="0"/>
    <n v="0"/>
    <n v="2"/>
    <n v="1"/>
    <n v="1"/>
    <n v="0"/>
    <n v="2"/>
    <n v="7"/>
    <n v="0"/>
    <n v="0"/>
    <n v="0"/>
    <n v="0"/>
    <n v="0"/>
    <n v="0"/>
    <n v="0"/>
    <s v="Canada"/>
  </r>
  <r>
    <n v="2669"/>
    <x v="49"/>
    <x v="0"/>
    <x v="1"/>
    <n v="74293"/>
    <n v="0"/>
    <n v="0"/>
    <d v="2014-05-04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s v="Spain"/>
  </r>
  <r>
    <n v="10037"/>
    <x v="49"/>
    <x v="0"/>
    <x v="1"/>
    <n v="74293"/>
    <n v="0"/>
    <n v="0"/>
    <d v="2014-05-04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s v="Saudi Arabia"/>
  </r>
  <r>
    <n v="4599"/>
    <x v="15"/>
    <x v="3"/>
    <x v="2"/>
    <n v="49681"/>
    <n v="0"/>
    <n v="2"/>
    <d v="2013-11-04T00:00:00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s v="Canada"/>
  </r>
  <r>
    <n v="879"/>
    <x v="15"/>
    <x v="3"/>
    <x v="2"/>
    <n v="49681"/>
    <n v="0"/>
    <n v="2"/>
    <d v="2013-11-04T00:00:00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s v="Saudi Arabia"/>
  </r>
  <r>
    <n v="1964"/>
    <x v="45"/>
    <x v="0"/>
    <x v="3"/>
    <n v="86610"/>
    <n v="0"/>
    <n v="0"/>
    <d v="2013-09-05T00:00:00"/>
    <n v="66"/>
    <n v="446"/>
    <n v="107"/>
    <n v="768"/>
    <n v="33"/>
    <n v="196"/>
    <n v="53"/>
    <n v="1"/>
    <n v="5"/>
    <n v="6"/>
    <n v="6"/>
    <n v="2"/>
    <n v="0"/>
    <n v="0"/>
    <n v="0"/>
    <n v="0"/>
    <n v="0"/>
    <n v="0"/>
    <n v="0"/>
    <s v="Spain"/>
  </r>
  <r>
    <n v="0"/>
    <x v="42"/>
    <x v="0"/>
    <x v="2"/>
    <n v="70951"/>
    <n v="0"/>
    <n v="0"/>
    <d v="2013-05-04T00:00:00"/>
    <n v="66"/>
    <n v="239"/>
    <n v="10"/>
    <n v="554"/>
    <n v="254"/>
    <n v="87"/>
    <n v="54"/>
    <n v="1"/>
    <n v="3"/>
    <n v="4"/>
    <n v="9"/>
    <n v="1"/>
    <n v="0"/>
    <n v="0"/>
    <n v="0"/>
    <n v="0"/>
    <n v="0"/>
    <n v="0"/>
    <n v="0"/>
    <s v="Saudi Arabia"/>
  </r>
  <r>
    <n v="9500"/>
    <x v="6"/>
    <x v="0"/>
    <x v="2"/>
    <n v="58113"/>
    <n v="0"/>
    <n v="1"/>
    <d v="2013-01-25T00:00:00"/>
    <n v="66"/>
    <n v="221"/>
    <n v="104"/>
    <n v="169"/>
    <n v="102"/>
    <n v="78"/>
    <n v="84"/>
    <n v="3"/>
    <n v="9"/>
    <n v="2"/>
    <n v="8"/>
    <n v="7"/>
    <n v="0"/>
    <n v="0"/>
    <n v="0"/>
    <n v="0"/>
    <n v="0"/>
    <n v="0"/>
    <n v="1"/>
    <s v="Spain"/>
  </r>
  <r>
    <n v="3074"/>
    <x v="22"/>
    <x v="1"/>
    <x v="2"/>
    <n v="70643"/>
    <n v="0"/>
    <n v="0"/>
    <d v="2012-10-15T00:00:00"/>
    <n v="66"/>
    <n v="1218"/>
    <n v="107"/>
    <n v="304"/>
    <n v="23"/>
    <n v="143"/>
    <n v="33"/>
    <n v="1"/>
    <n v="5"/>
    <n v="8"/>
    <n v="4"/>
    <n v="6"/>
    <n v="0"/>
    <n v="0"/>
    <n v="0"/>
    <n v="0"/>
    <n v="0"/>
    <n v="1"/>
    <n v="0"/>
    <s v="Spain"/>
  </r>
  <r>
    <n v="2611"/>
    <x v="6"/>
    <x v="3"/>
    <x v="3"/>
    <n v="82576"/>
    <n v="0"/>
    <n v="0"/>
    <d v="2012-08-01T00:00:00"/>
    <n v="66"/>
    <n v="1206"/>
    <n v="55"/>
    <n v="445"/>
    <n v="168"/>
    <n v="18"/>
    <n v="18"/>
    <n v="1"/>
    <n v="2"/>
    <n v="4"/>
    <n v="12"/>
    <n v="1"/>
    <n v="0"/>
    <n v="0"/>
    <n v="0"/>
    <n v="0"/>
    <n v="1"/>
    <n v="0"/>
    <n v="0"/>
    <s v="Saudi Arabia"/>
  </r>
  <r>
    <n v="5680"/>
    <x v="22"/>
    <x v="2"/>
    <x v="2"/>
    <n v="35684"/>
    <n v="1"/>
    <n v="0"/>
    <d v="2014-04-22T00:00:00"/>
    <n v="66"/>
    <n v="10"/>
    <n v="4"/>
    <n v="7"/>
    <n v="0"/>
    <n v="6"/>
    <n v="3"/>
    <n v="1"/>
    <n v="1"/>
    <n v="0"/>
    <n v="3"/>
    <n v="6"/>
    <n v="0"/>
    <n v="0"/>
    <n v="0"/>
    <n v="0"/>
    <n v="0"/>
    <n v="0"/>
    <n v="0"/>
    <s v="Spain"/>
  </r>
  <r>
    <n v="3726"/>
    <x v="18"/>
    <x v="1"/>
    <x v="3"/>
    <n v="34320"/>
    <n v="1"/>
    <n v="0"/>
    <d v="2014-02-16T00:00:00"/>
    <n v="66"/>
    <n v="4"/>
    <n v="1"/>
    <n v="9"/>
    <n v="3"/>
    <n v="0"/>
    <n v="0"/>
    <n v="1"/>
    <n v="1"/>
    <n v="0"/>
    <n v="2"/>
    <n v="8"/>
    <n v="0"/>
    <n v="0"/>
    <n v="0"/>
    <n v="0"/>
    <n v="0"/>
    <n v="0"/>
    <n v="0"/>
    <s v="Saudi Arabia"/>
  </r>
  <r>
    <n v="4548"/>
    <x v="7"/>
    <x v="0"/>
    <x v="1"/>
    <n v="41967"/>
    <n v="1"/>
    <n v="1"/>
    <d v="2013-11-23T00:00:00"/>
    <n v="66"/>
    <n v="23"/>
    <n v="4"/>
    <n v="10"/>
    <n v="0"/>
    <n v="2"/>
    <n v="15"/>
    <n v="1"/>
    <n v="1"/>
    <n v="0"/>
    <n v="3"/>
    <n v="4"/>
    <n v="0"/>
    <n v="0"/>
    <n v="0"/>
    <n v="0"/>
    <n v="0"/>
    <n v="0"/>
    <n v="0"/>
    <s v="Canada"/>
  </r>
  <r>
    <n v="7409"/>
    <x v="0"/>
    <x v="0"/>
    <x v="3"/>
    <n v="53187"/>
    <n v="1"/>
    <n v="0"/>
    <d v="2013-10-26T00:00:00"/>
    <n v="66"/>
    <n v="211"/>
    <n v="2"/>
    <n v="30"/>
    <n v="7"/>
    <n v="7"/>
    <n v="10"/>
    <n v="2"/>
    <n v="4"/>
    <n v="1"/>
    <n v="6"/>
    <n v="5"/>
    <n v="0"/>
    <n v="0"/>
    <n v="0"/>
    <n v="0"/>
    <n v="0"/>
    <n v="0"/>
    <n v="0"/>
    <s v="Spain"/>
  </r>
  <r>
    <n v="4860"/>
    <x v="0"/>
    <x v="0"/>
    <x v="1"/>
    <n v="24206"/>
    <n v="1"/>
    <n v="0"/>
    <d v="2013-03-08T00:00:00"/>
    <n v="66"/>
    <n v="7"/>
    <n v="2"/>
    <n v="8"/>
    <n v="3"/>
    <n v="2"/>
    <n v="3"/>
    <n v="1"/>
    <n v="1"/>
    <n v="0"/>
    <n v="3"/>
    <n v="6"/>
    <n v="0"/>
    <n v="0"/>
    <n v="0"/>
    <n v="0"/>
    <n v="0"/>
    <n v="0"/>
    <n v="0"/>
    <s v="Spain"/>
  </r>
  <r>
    <n v="5140"/>
    <x v="42"/>
    <x v="1"/>
    <x v="2"/>
    <n v="64355"/>
    <n v="1"/>
    <n v="0"/>
    <d v="2012-08-24T00:00:00"/>
    <n v="66"/>
    <n v="1047"/>
    <n v="0"/>
    <n v="140"/>
    <n v="67"/>
    <n v="38"/>
    <n v="153"/>
    <n v="2"/>
    <n v="4"/>
    <n v="3"/>
    <n v="12"/>
    <n v="8"/>
    <n v="0"/>
    <n v="0"/>
    <n v="0"/>
    <n v="0"/>
    <n v="0"/>
    <n v="0"/>
    <n v="0"/>
    <s v="Spain"/>
  </r>
  <r>
    <n v="425"/>
    <x v="42"/>
    <x v="0"/>
    <x v="2"/>
    <n v="55357"/>
    <n v="2"/>
    <n v="0"/>
    <d v="2013-02-19T00:00:00"/>
    <n v="66"/>
    <n v="374"/>
    <n v="64"/>
    <n v="116"/>
    <n v="84"/>
    <n v="25"/>
    <n v="64"/>
    <n v="3"/>
    <n v="6"/>
    <n v="2"/>
    <n v="11"/>
    <n v="5"/>
    <n v="0"/>
    <n v="0"/>
    <n v="0"/>
    <n v="0"/>
    <n v="0"/>
    <n v="0"/>
    <n v="0"/>
    <s v="India"/>
  </r>
  <r>
    <n v="10413"/>
    <x v="22"/>
    <x v="0"/>
    <x v="2"/>
    <n v="72570"/>
    <n v="0"/>
    <n v="0"/>
    <d v="2014-04-25T00:00:00"/>
    <n v="67"/>
    <n v="274"/>
    <n v="83"/>
    <n v="216"/>
    <n v="151"/>
    <n v="141"/>
    <n v="224"/>
    <n v="1"/>
    <n v="4"/>
    <n v="6"/>
    <n v="12"/>
    <n v="1"/>
    <n v="0"/>
    <n v="0"/>
    <n v="0"/>
    <n v="0"/>
    <n v="0"/>
    <n v="0"/>
    <n v="0"/>
    <s v="Spain"/>
  </r>
  <r>
    <n v="5113"/>
    <x v="26"/>
    <x v="1"/>
    <x v="0"/>
    <n v="86979"/>
    <n v="0"/>
    <n v="0"/>
    <d v="2013-11-07T00:00:00"/>
    <n v="67"/>
    <n v="584"/>
    <n v="100"/>
    <n v="835"/>
    <n v="65"/>
    <n v="83"/>
    <n v="35"/>
    <n v="1"/>
    <n v="5"/>
    <n v="5"/>
    <n v="5"/>
    <n v="2"/>
    <n v="0"/>
    <n v="0"/>
    <n v="1"/>
    <n v="0"/>
    <n v="0"/>
    <n v="1"/>
    <n v="0"/>
    <s v="Spain"/>
  </r>
  <r>
    <n v="4597"/>
    <x v="0"/>
    <x v="1"/>
    <x v="3"/>
    <n v="82072"/>
    <n v="0"/>
    <n v="0"/>
    <d v="2013-07-02T00:00:00"/>
    <n v="67"/>
    <n v="889"/>
    <n v="55"/>
    <n v="685"/>
    <n v="168"/>
    <n v="92"/>
    <n v="129"/>
    <n v="1"/>
    <n v="3"/>
    <n v="2"/>
    <n v="13"/>
    <n v="1"/>
    <n v="0"/>
    <n v="0"/>
    <n v="0"/>
    <n v="0"/>
    <n v="0"/>
    <n v="0"/>
    <n v="0"/>
    <s v="Saudi Arabia"/>
  </r>
  <r>
    <n v="4483"/>
    <x v="49"/>
    <x v="0"/>
    <x v="1"/>
    <n v="72354"/>
    <n v="0"/>
    <n v="0"/>
    <d v="2013-04-17T00:00:00"/>
    <n v="67"/>
    <n v="315"/>
    <n v="26"/>
    <n v="473"/>
    <n v="220"/>
    <n v="12"/>
    <n v="182"/>
    <n v="1"/>
    <n v="2"/>
    <n v="10"/>
    <n v="6"/>
    <n v="1"/>
    <n v="0"/>
    <n v="0"/>
    <n v="0"/>
    <n v="0"/>
    <n v="0"/>
    <n v="0"/>
    <n v="0"/>
    <s v="Saudi Arabia"/>
  </r>
  <r>
    <n v="3412"/>
    <x v="45"/>
    <x v="3"/>
    <x v="2"/>
    <n v="67381"/>
    <n v="0"/>
    <n v="1"/>
    <d v="2013-01-15T00:00:00"/>
    <n v="67"/>
    <n v="815"/>
    <n v="8"/>
    <n v="53"/>
    <n v="11"/>
    <n v="0"/>
    <n v="70"/>
    <n v="4"/>
    <n v="2"/>
    <n v="2"/>
    <n v="9"/>
    <n v="7"/>
    <n v="0"/>
    <n v="0"/>
    <n v="0"/>
    <n v="1"/>
    <n v="0"/>
    <n v="0"/>
    <n v="0"/>
    <s v="Spain"/>
  </r>
  <r>
    <n v="1744"/>
    <x v="11"/>
    <x v="4"/>
    <x v="1"/>
    <n v="23529"/>
    <n v="0"/>
    <n v="1"/>
    <d v="2013-01-07T00:00:00"/>
    <n v="67"/>
    <n v="9"/>
    <n v="7"/>
    <n v="13"/>
    <n v="3"/>
    <n v="2"/>
    <n v="20"/>
    <n v="1"/>
    <n v="1"/>
    <n v="1"/>
    <n v="2"/>
    <n v="6"/>
    <n v="0"/>
    <n v="0"/>
    <n v="0"/>
    <n v="0"/>
    <n v="0"/>
    <n v="0"/>
    <n v="0"/>
    <s v="Spain"/>
  </r>
  <r>
    <n v="3422"/>
    <x v="17"/>
    <x v="0"/>
    <x v="2"/>
    <n v="76068"/>
    <n v="0"/>
    <n v="1"/>
    <d v="2012-11-29T00:00:00"/>
    <n v="67"/>
    <n v="1115"/>
    <n v="12"/>
    <n v="128"/>
    <n v="33"/>
    <n v="12"/>
    <n v="76"/>
    <n v="1"/>
    <n v="2"/>
    <n v="3"/>
    <n v="4"/>
    <n v="6"/>
    <n v="0"/>
    <n v="1"/>
    <n v="0"/>
    <n v="1"/>
    <n v="0"/>
    <n v="0"/>
    <n v="0"/>
    <s v="Germany"/>
  </r>
  <r>
    <n v="7462"/>
    <x v="3"/>
    <x v="0"/>
    <x v="1"/>
    <n v="22507"/>
    <n v="0"/>
    <n v="0"/>
    <d v="2012-11-24T00:00:00"/>
    <n v="67"/>
    <n v="68"/>
    <n v="0"/>
    <n v="226"/>
    <n v="51"/>
    <n v="157"/>
    <n v="68"/>
    <n v="3"/>
    <n v="10"/>
    <n v="2"/>
    <n v="4"/>
    <n v="9"/>
    <n v="0"/>
    <n v="0"/>
    <n v="0"/>
    <n v="0"/>
    <n v="0"/>
    <n v="0"/>
    <n v="0"/>
    <s v="Canada"/>
  </r>
  <r>
    <n v="916"/>
    <x v="27"/>
    <x v="1"/>
    <x v="1"/>
    <n v="41644"/>
    <n v="1"/>
    <n v="1"/>
    <d v="2014-05-09T00:00:00"/>
    <n v="67"/>
    <n v="20"/>
    <n v="3"/>
    <n v="4"/>
    <n v="2"/>
    <n v="0"/>
    <n v="2"/>
    <n v="2"/>
    <n v="1"/>
    <n v="0"/>
    <n v="3"/>
    <n v="3"/>
    <n v="0"/>
    <n v="0"/>
    <n v="0"/>
    <n v="0"/>
    <n v="0"/>
    <n v="0"/>
    <n v="0"/>
    <s v="Spain"/>
  </r>
  <r>
    <n v="3696"/>
    <x v="11"/>
    <x v="0"/>
    <x v="0"/>
    <n v="30630"/>
    <n v="1"/>
    <n v="1"/>
    <d v="2014-01-27T00:00:00"/>
    <n v="67"/>
    <n v="27"/>
    <n v="1"/>
    <n v="12"/>
    <n v="2"/>
    <n v="0"/>
    <n v="10"/>
    <n v="2"/>
    <n v="2"/>
    <n v="0"/>
    <n v="3"/>
    <n v="7"/>
    <n v="0"/>
    <n v="0"/>
    <n v="0"/>
    <n v="0"/>
    <n v="0"/>
    <n v="0"/>
    <n v="0"/>
    <s v="Spain"/>
  </r>
  <r>
    <n v="304"/>
    <x v="7"/>
    <x v="3"/>
    <x v="1"/>
    <n v="22944"/>
    <n v="1"/>
    <n v="0"/>
    <d v="2013-12-23T00:00:00"/>
    <n v="67"/>
    <n v="19"/>
    <n v="3"/>
    <n v="19"/>
    <n v="4"/>
    <n v="5"/>
    <n v="26"/>
    <n v="3"/>
    <n v="3"/>
    <n v="0"/>
    <n v="3"/>
    <n v="7"/>
    <n v="0"/>
    <n v="0"/>
    <n v="0"/>
    <n v="0"/>
    <n v="0"/>
    <n v="0"/>
    <n v="0"/>
    <s v="Spain"/>
  </r>
  <r>
    <n v="10339"/>
    <x v="3"/>
    <x v="3"/>
    <x v="3"/>
    <m/>
    <n v="0"/>
    <n v="1"/>
    <d v="2013-06-23T00:00:00"/>
    <n v="83"/>
    <n v="161"/>
    <n v="0"/>
    <n v="22"/>
    <n v="0"/>
    <n v="0"/>
    <n v="24"/>
    <n v="2"/>
    <n v="4"/>
    <n v="1"/>
    <n v="4"/>
    <n v="6"/>
    <n v="0"/>
    <n v="0"/>
    <n v="0"/>
    <n v="0"/>
    <n v="0"/>
    <n v="0"/>
    <n v="0"/>
    <s v="Australia"/>
  </r>
  <r>
    <n v="675"/>
    <x v="28"/>
    <x v="3"/>
    <x v="0"/>
    <n v="52034"/>
    <n v="1"/>
    <n v="1"/>
    <d v="2013-05-17T00:00:00"/>
    <n v="67"/>
    <n v="146"/>
    <n v="0"/>
    <n v="93"/>
    <n v="7"/>
    <n v="13"/>
    <n v="73"/>
    <n v="5"/>
    <n v="4"/>
    <n v="2"/>
    <n v="5"/>
    <n v="7"/>
    <n v="0"/>
    <n v="0"/>
    <n v="0"/>
    <n v="0"/>
    <n v="0"/>
    <n v="0"/>
    <n v="0"/>
    <s v="Spain"/>
  </r>
  <r>
    <n v="1502"/>
    <x v="25"/>
    <x v="0"/>
    <x v="3"/>
    <n v="28427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s v="Spain"/>
  </r>
  <r>
    <n v="736"/>
    <x v="25"/>
    <x v="0"/>
    <x v="3"/>
    <n v="28427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s v="India"/>
  </r>
  <r>
    <n v="4487"/>
    <x v="8"/>
    <x v="3"/>
    <x v="1"/>
    <n v="39858"/>
    <n v="1"/>
    <n v="0"/>
    <d v="2013-01-24T00:00:00"/>
    <n v="67"/>
    <n v="15"/>
    <n v="20"/>
    <n v="25"/>
    <n v="2"/>
    <n v="7"/>
    <n v="26"/>
    <n v="1"/>
    <n v="2"/>
    <n v="0"/>
    <n v="4"/>
    <n v="6"/>
    <n v="0"/>
    <n v="0"/>
    <n v="0"/>
    <n v="0"/>
    <n v="0"/>
    <n v="1"/>
    <n v="0"/>
    <s v="Saudi Arabia"/>
  </r>
  <r>
    <n v="5837"/>
    <x v="4"/>
    <x v="0"/>
    <x v="2"/>
    <n v="51479"/>
    <n v="1"/>
    <n v="1"/>
    <d v="2012-12-28T00:00:00"/>
    <n v="67"/>
    <n v="247"/>
    <n v="8"/>
    <n v="160"/>
    <n v="6"/>
    <n v="8"/>
    <n v="65"/>
    <n v="7"/>
    <n v="6"/>
    <n v="3"/>
    <n v="6"/>
    <n v="7"/>
    <n v="0"/>
    <n v="0"/>
    <n v="0"/>
    <n v="0"/>
    <n v="0"/>
    <n v="0"/>
    <n v="0"/>
    <s v="Spain"/>
  </r>
  <r>
    <n v="10702"/>
    <x v="22"/>
    <x v="0"/>
    <x v="1"/>
    <n v="52413"/>
    <n v="1"/>
    <n v="0"/>
    <d v="2012-11-03T00:00:00"/>
    <n v="67"/>
    <n v="185"/>
    <n v="8"/>
    <n v="133"/>
    <n v="56"/>
    <n v="56"/>
    <n v="12"/>
    <n v="2"/>
    <n v="7"/>
    <n v="1"/>
    <n v="7"/>
    <n v="7"/>
    <n v="0"/>
    <n v="0"/>
    <n v="0"/>
    <n v="0"/>
    <n v="0"/>
    <n v="0"/>
    <n v="0"/>
    <s v="Spain"/>
  </r>
  <r>
    <n v="4138"/>
    <x v="29"/>
    <x v="0"/>
    <x v="1"/>
    <n v="76624"/>
    <n v="0"/>
    <n v="1"/>
    <d v="2014-05-24T00:00:00"/>
    <n v="68"/>
    <n v="411"/>
    <n v="106"/>
    <n v="147"/>
    <n v="54"/>
    <n v="115"/>
    <n v="66"/>
    <n v="1"/>
    <n v="5"/>
    <n v="10"/>
    <n v="7"/>
    <n v="1"/>
    <n v="0"/>
    <n v="0"/>
    <n v="1"/>
    <n v="0"/>
    <n v="0"/>
    <n v="0"/>
    <n v="0"/>
    <s v="Spain"/>
  </r>
  <r>
    <n v="7712"/>
    <x v="41"/>
    <x v="1"/>
    <x v="1"/>
    <n v="62159"/>
    <n v="0"/>
    <n v="0"/>
    <d v="2014-04-28T00:00:00"/>
    <n v="68"/>
    <n v="182"/>
    <n v="17"/>
    <n v="259"/>
    <n v="77"/>
    <n v="70"/>
    <n v="29"/>
    <n v="1"/>
    <n v="6"/>
    <n v="2"/>
    <n v="10"/>
    <n v="4"/>
    <n v="0"/>
    <n v="0"/>
    <n v="0"/>
    <n v="0"/>
    <n v="0"/>
    <n v="0"/>
    <n v="0"/>
    <s v="USA"/>
  </r>
  <r>
    <n v="3535"/>
    <x v="11"/>
    <x v="0"/>
    <x v="1"/>
    <n v="66294"/>
    <n v="0"/>
    <n v="0"/>
    <d v="2014-03-17T00:00:00"/>
    <n v="68"/>
    <n v="251"/>
    <n v="108"/>
    <n v="334"/>
    <n v="65"/>
    <n v="92"/>
    <n v="117"/>
    <n v="1"/>
    <n v="4"/>
    <n v="3"/>
    <n v="5"/>
    <n v="2"/>
    <n v="0"/>
    <n v="0"/>
    <n v="0"/>
    <n v="0"/>
    <n v="0"/>
    <n v="0"/>
    <n v="0"/>
    <s v="Spain"/>
  </r>
  <r>
    <n v="10955"/>
    <x v="30"/>
    <x v="0"/>
    <x v="4"/>
    <n v="85620"/>
    <n v="0"/>
    <n v="0"/>
    <d v="2014-01-07T00:00:00"/>
    <n v="68"/>
    <n v="416"/>
    <n v="46"/>
    <n v="925"/>
    <n v="60"/>
    <n v="107"/>
    <n v="46"/>
    <n v="1"/>
    <n v="3"/>
    <n v="6"/>
    <n v="4"/>
    <n v="1"/>
    <n v="0"/>
    <n v="0"/>
    <n v="0"/>
    <n v="0"/>
    <n v="0"/>
    <n v="1"/>
    <n v="0"/>
    <s v="Spain"/>
  </r>
  <r>
    <n v="5286"/>
    <x v="21"/>
    <x v="3"/>
    <x v="1"/>
    <n v="41020"/>
    <n v="0"/>
    <n v="0"/>
    <d v="2013-10-28T00:00:00"/>
    <n v="68"/>
    <n v="112"/>
    <n v="1"/>
    <n v="54"/>
    <n v="7"/>
    <n v="7"/>
    <n v="36"/>
    <n v="1"/>
    <n v="3"/>
    <n v="2"/>
    <n v="4"/>
    <n v="3"/>
    <n v="0"/>
    <n v="0"/>
    <n v="0"/>
    <n v="0"/>
    <n v="0"/>
    <n v="0"/>
    <n v="0"/>
    <s v="Canada"/>
  </r>
  <r>
    <n v="2544"/>
    <x v="45"/>
    <x v="3"/>
    <x v="0"/>
    <n v="57530"/>
    <n v="0"/>
    <n v="1"/>
    <d v="2013-10-12T00:00:00"/>
    <n v="68"/>
    <n v="50"/>
    <n v="1"/>
    <n v="27"/>
    <n v="6"/>
    <n v="7"/>
    <n v="1"/>
    <n v="1"/>
    <n v="1"/>
    <n v="1"/>
    <n v="4"/>
    <n v="1"/>
    <n v="0"/>
    <n v="0"/>
    <n v="0"/>
    <n v="0"/>
    <n v="0"/>
    <n v="0"/>
    <n v="0"/>
    <s v="India"/>
  </r>
  <r>
    <n v="2118"/>
    <x v="30"/>
    <x v="2"/>
    <x v="2"/>
    <n v="62905"/>
    <n v="0"/>
    <n v="1"/>
    <d v="2013-09-10T00:00:00"/>
    <n v="68"/>
    <n v="166"/>
    <n v="75"/>
    <n v="96"/>
    <n v="119"/>
    <n v="107"/>
    <n v="59"/>
    <n v="3"/>
    <n v="7"/>
    <n v="2"/>
    <n v="8"/>
    <n v="4"/>
    <n v="0"/>
    <n v="0"/>
    <n v="0"/>
    <n v="0"/>
    <n v="0"/>
    <n v="0"/>
    <n v="0"/>
    <s v="Spain"/>
  </r>
  <r>
    <n v="9370"/>
    <x v="36"/>
    <x v="1"/>
    <x v="2"/>
    <n v="65846"/>
    <n v="0"/>
    <n v="0"/>
    <d v="2013-05-17T00:00:00"/>
    <n v="68"/>
    <n v="562"/>
    <n v="81"/>
    <n v="276"/>
    <n v="80"/>
    <n v="40"/>
    <n v="81"/>
    <n v="1"/>
    <n v="6"/>
    <n v="3"/>
    <n v="6"/>
    <n v="4"/>
    <n v="0"/>
    <n v="0"/>
    <n v="0"/>
    <n v="0"/>
    <n v="0"/>
    <n v="0"/>
    <n v="0"/>
    <s v="Canada"/>
  </r>
  <r>
    <n v="405"/>
    <x v="30"/>
    <x v="0"/>
    <x v="0"/>
    <n v="41638"/>
    <n v="0"/>
    <n v="1"/>
    <d v="2013-02-13T00:00:00"/>
    <n v="68"/>
    <n v="315"/>
    <n v="0"/>
    <n v="31"/>
    <n v="4"/>
    <n v="0"/>
    <n v="91"/>
    <n v="4"/>
    <n v="5"/>
    <n v="5"/>
    <n v="3"/>
    <n v="8"/>
    <n v="0"/>
    <n v="0"/>
    <n v="1"/>
    <n v="0"/>
    <n v="0"/>
    <n v="0"/>
    <n v="0"/>
    <s v="Spain"/>
  </r>
  <r>
    <n v="10513"/>
    <x v="43"/>
    <x v="0"/>
    <x v="3"/>
    <n v="63207"/>
    <n v="0"/>
    <n v="0"/>
    <d v="2013-01-20T00:00:00"/>
    <n v="68"/>
    <n v="438"/>
    <n v="169"/>
    <n v="565"/>
    <n v="91"/>
    <n v="169"/>
    <n v="70"/>
    <n v="1"/>
    <n v="2"/>
    <n v="3"/>
    <n v="6"/>
    <n v="7"/>
    <n v="1"/>
    <n v="0"/>
    <n v="0"/>
    <n v="0"/>
    <n v="0"/>
    <n v="0"/>
    <n v="0"/>
    <s v="Spain"/>
  </r>
  <r>
    <n v="5138"/>
    <x v="47"/>
    <x v="0"/>
    <x v="3"/>
    <n v="28320"/>
    <n v="0"/>
    <n v="1"/>
    <d v="2013-01-14T00:00:00"/>
    <n v="68"/>
    <n v="19"/>
    <n v="1"/>
    <n v="14"/>
    <n v="3"/>
    <n v="2"/>
    <n v="4"/>
    <n v="1"/>
    <n v="1"/>
    <n v="0"/>
    <n v="3"/>
    <n v="8"/>
    <n v="0"/>
    <n v="0"/>
    <n v="0"/>
    <n v="0"/>
    <n v="0"/>
    <n v="0"/>
    <n v="0"/>
    <s v="Spain"/>
  </r>
  <r>
    <n v="8387"/>
    <x v="35"/>
    <x v="0"/>
    <x v="2"/>
    <n v="43140"/>
    <n v="0"/>
    <n v="1"/>
    <d v="2013-01-05T00:00:00"/>
    <n v="68"/>
    <n v="134"/>
    <n v="8"/>
    <n v="76"/>
    <n v="6"/>
    <n v="0"/>
    <n v="11"/>
    <n v="1"/>
    <n v="4"/>
    <n v="1"/>
    <n v="5"/>
    <n v="6"/>
    <n v="0"/>
    <n v="0"/>
    <n v="0"/>
    <n v="0"/>
    <n v="0"/>
    <n v="0"/>
    <n v="0"/>
    <s v="Spain"/>
  </r>
  <r>
    <n v="378"/>
    <x v="26"/>
    <x v="0"/>
    <x v="2"/>
    <n v="52531"/>
    <n v="0"/>
    <n v="0"/>
    <d v="2012-12-30T00:00:00"/>
    <n v="68"/>
    <n v="283"/>
    <n v="112"/>
    <n v="151"/>
    <n v="51"/>
    <n v="72"/>
    <n v="125"/>
    <n v="2"/>
    <n v="7"/>
    <n v="2"/>
    <n v="10"/>
    <n v="6"/>
    <n v="0"/>
    <n v="0"/>
    <n v="0"/>
    <n v="0"/>
    <n v="0"/>
    <n v="0"/>
    <n v="0"/>
    <s v="Spain"/>
  </r>
  <r>
    <n v="7290"/>
    <x v="42"/>
    <x v="0"/>
    <x v="1"/>
    <n v="70596"/>
    <n v="0"/>
    <n v="0"/>
    <d v="2012-10-05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s v="Spain"/>
  </r>
  <r>
    <n v="8895"/>
    <x v="42"/>
    <x v="0"/>
    <x v="1"/>
    <n v="70596"/>
    <n v="0"/>
    <n v="0"/>
    <d v="2012-10-05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s v="Spain"/>
  </r>
  <r>
    <n v="2115"/>
    <x v="35"/>
    <x v="0"/>
    <x v="3"/>
    <n v="50116"/>
    <n v="1"/>
    <n v="1"/>
    <d v="2014-06-20T00:00:00"/>
    <n v="68"/>
    <n v="54"/>
    <n v="0"/>
    <n v="10"/>
    <n v="0"/>
    <n v="0"/>
    <n v="2"/>
    <n v="2"/>
    <n v="1"/>
    <n v="0"/>
    <n v="4"/>
    <n v="5"/>
    <n v="0"/>
    <n v="0"/>
    <n v="0"/>
    <n v="1"/>
    <n v="0"/>
    <n v="0"/>
    <n v="0"/>
    <s v="Germany"/>
  </r>
  <r>
    <n v="11091"/>
    <x v="40"/>
    <x v="0"/>
    <x v="3"/>
    <n v="34587"/>
    <n v="1"/>
    <n v="1"/>
    <d v="2014-05-16T00:00:00"/>
    <n v="68"/>
    <n v="7"/>
    <n v="2"/>
    <n v="9"/>
    <n v="2"/>
    <n v="0"/>
    <n v="2"/>
    <n v="2"/>
    <n v="1"/>
    <n v="0"/>
    <n v="3"/>
    <n v="4"/>
    <n v="0"/>
    <n v="0"/>
    <n v="0"/>
    <n v="0"/>
    <n v="0"/>
    <n v="0"/>
    <n v="0"/>
    <s v="Germany"/>
  </r>
  <r>
    <n v="5899"/>
    <x v="47"/>
    <x v="1"/>
    <x v="3"/>
    <n v="5648"/>
    <n v="1"/>
    <n v="1"/>
    <d v="2014-03-13T00:00:00"/>
    <n v="68"/>
    <n v="28"/>
    <n v="0"/>
    <n v="6"/>
    <n v="1"/>
    <n v="1"/>
    <n v="13"/>
    <n v="1"/>
    <n v="1"/>
    <n v="0"/>
    <n v="0"/>
    <n v="20"/>
    <n v="0"/>
    <n v="0"/>
    <n v="1"/>
    <n v="0"/>
    <n v="0"/>
    <n v="0"/>
    <n v="0"/>
    <s v="USA"/>
  </r>
  <r>
    <n v="8749"/>
    <x v="22"/>
    <x v="0"/>
    <x v="3"/>
    <n v="37235"/>
    <n v="1"/>
    <n v="0"/>
    <d v="2014-02-01T00:00:00"/>
    <n v="68"/>
    <n v="20"/>
    <n v="2"/>
    <n v="9"/>
    <n v="4"/>
    <n v="6"/>
    <n v="20"/>
    <n v="1"/>
    <n v="1"/>
    <n v="1"/>
    <n v="2"/>
    <n v="4"/>
    <n v="0"/>
    <n v="0"/>
    <n v="0"/>
    <n v="0"/>
    <n v="0"/>
    <n v="0"/>
    <n v="0"/>
    <s v="Spain"/>
  </r>
  <r>
    <n v="9491"/>
    <x v="22"/>
    <x v="0"/>
    <x v="3"/>
    <n v="23976"/>
    <n v="1"/>
    <n v="0"/>
    <d v="2013-12-27T00:00:00"/>
    <n v="68"/>
    <n v="14"/>
    <n v="1"/>
    <n v="21"/>
    <n v="2"/>
    <n v="3"/>
    <n v="25"/>
    <n v="3"/>
    <n v="3"/>
    <n v="1"/>
    <n v="3"/>
    <n v="7"/>
    <n v="0"/>
    <n v="0"/>
    <n v="0"/>
    <n v="0"/>
    <n v="0"/>
    <n v="0"/>
    <n v="0"/>
    <s v="Saudi Arabia"/>
  </r>
  <r>
    <n v="3409"/>
    <x v="22"/>
    <x v="0"/>
    <x v="1"/>
    <n v="36108"/>
    <n v="1"/>
    <n v="0"/>
    <d v="2013-10-15T00:00:00"/>
    <n v="68"/>
    <n v="141"/>
    <n v="8"/>
    <n v="129"/>
    <n v="3"/>
    <n v="11"/>
    <n v="47"/>
    <n v="3"/>
    <n v="7"/>
    <n v="1"/>
    <n v="4"/>
    <n v="9"/>
    <n v="0"/>
    <n v="0"/>
    <n v="1"/>
    <n v="0"/>
    <n v="0"/>
    <n v="0"/>
    <n v="0"/>
    <s v="Saudi Arabia"/>
  </r>
  <r>
    <n v="4864"/>
    <x v="14"/>
    <x v="0"/>
    <x v="2"/>
    <n v="34380"/>
    <n v="1"/>
    <n v="0"/>
    <d v="2013-05-02T00:00:00"/>
    <n v="68"/>
    <n v="72"/>
    <n v="7"/>
    <n v="58"/>
    <n v="13"/>
    <n v="1"/>
    <n v="24"/>
    <n v="4"/>
    <n v="4"/>
    <n v="1"/>
    <n v="3"/>
    <n v="8"/>
    <n v="0"/>
    <n v="0"/>
    <n v="0"/>
    <n v="0"/>
    <n v="0"/>
    <n v="0"/>
    <n v="0"/>
    <s v="Canada"/>
  </r>
  <r>
    <n v="5846"/>
    <x v="14"/>
    <x v="0"/>
    <x v="0"/>
    <n v="40246"/>
    <n v="1"/>
    <n v="0"/>
    <d v="2012-12-19T00:00:00"/>
    <n v="68"/>
    <n v="2"/>
    <n v="1"/>
    <n v="6"/>
    <n v="2"/>
    <n v="1"/>
    <n v="1"/>
    <n v="1"/>
    <n v="1"/>
    <n v="0"/>
    <n v="2"/>
    <n v="6"/>
    <n v="0"/>
    <n v="0"/>
    <n v="0"/>
    <n v="0"/>
    <n v="0"/>
    <n v="0"/>
    <n v="0"/>
    <s v="Germany"/>
  </r>
  <r>
    <n v="8870"/>
    <x v="22"/>
    <x v="0"/>
    <x v="3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n v="1"/>
    <n v="0"/>
    <s v="Spain"/>
  </r>
  <r>
    <n v="10340"/>
    <x v="22"/>
    <x v="0"/>
    <x v="3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n v="0"/>
    <n v="0"/>
    <s v="Spain"/>
  </r>
  <r>
    <n v="3635"/>
    <x v="29"/>
    <x v="1"/>
    <x v="1"/>
    <n v="52597"/>
    <n v="0"/>
    <n v="1"/>
    <d v="2014-05-07T00:00:00"/>
    <n v="69"/>
    <n v="492"/>
    <n v="0"/>
    <n v="37"/>
    <n v="7"/>
    <n v="0"/>
    <n v="42"/>
    <n v="3"/>
    <n v="6"/>
    <n v="3"/>
    <n v="8"/>
    <n v="5"/>
    <n v="0"/>
    <n v="0"/>
    <n v="0"/>
    <n v="0"/>
    <n v="0"/>
    <n v="0"/>
    <n v="0"/>
    <s v="Saudi Arabia"/>
  </r>
  <r>
    <n v="2410"/>
    <x v="8"/>
    <x v="0"/>
    <x v="1"/>
    <n v="81657"/>
    <n v="0"/>
    <n v="0"/>
    <d v="2014-01-22T00:00:00"/>
    <n v="69"/>
    <n v="364"/>
    <n v="40"/>
    <n v="425"/>
    <n v="158"/>
    <n v="60"/>
    <n v="50"/>
    <n v="1"/>
    <n v="3"/>
    <n v="4"/>
    <n v="8"/>
    <n v="1"/>
    <n v="0"/>
    <n v="0"/>
    <n v="0"/>
    <n v="0"/>
    <n v="0"/>
    <n v="0"/>
    <n v="0"/>
    <s v="Spain"/>
  </r>
  <r>
    <n v="8557"/>
    <x v="31"/>
    <x v="0"/>
    <x v="1"/>
    <m/>
    <n v="1"/>
    <n v="0"/>
    <d v="2013-06-17T00:00:00"/>
    <n v="57"/>
    <n v="11"/>
    <n v="3"/>
    <n v="22"/>
    <n v="2"/>
    <n v="2"/>
    <n v="6"/>
    <n v="2"/>
    <n v="2"/>
    <n v="0"/>
    <n v="3"/>
    <n v="6"/>
    <n v="0"/>
    <n v="0"/>
    <n v="0"/>
    <n v="0"/>
    <n v="0"/>
    <n v="0"/>
    <n v="0"/>
    <s v="Australia"/>
  </r>
  <r>
    <n v="2565"/>
    <x v="24"/>
    <x v="3"/>
    <x v="0"/>
    <n v="70638"/>
    <n v="0"/>
    <n v="0"/>
    <d v="2013-06-01T00:00:00"/>
    <n v="69"/>
    <n v="1016"/>
    <n v="12"/>
    <n v="215"/>
    <n v="16"/>
    <n v="12"/>
    <n v="63"/>
    <n v="1"/>
    <n v="4"/>
    <n v="5"/>
    <n v="10"/>
    <n v="3"/>
    <n v="0"/>
    <n v="0"/>
    <n v="0"/>
    <n v="1"/>
    <n v="0"/>
    <n v="0"/>
    <n v="0"/>
    <s v="Saudi Arabia"/>
  </r>
  <r>
    <n v="7072"/>
    <x v="28"/>
    <x v="0"/>
    <x v="2"/>
    <n v="67432"/>
    <n v="0"/>
    <n v="1"/>
    <d v="2013-03-29T00:00:00"/>
    <n v="69"/>
    <n v="432"/>
    <n v="79"/>
    <n v="341"/>
    <n v="177"/>
    <n v="136"/>
    <n v="170"/>
    <n v="2"/>
    <n v="8"/>
    <n v="5"/>
    <n v="4"/>
    <n v="4"/>
    <n v="0"/>
    <n v="0"/>
    <n v="0"/>
    <n v="0"/>
    <n v="0"/>
    <n v="0"/>
    <n v="0"/>
    <s v="Australia"/>
  </r>
  <r>
    <n v="1409"/>
    <x v="45"/>
    <x v="0"/>
    <x v="3"/>
    <n v="40689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s v="USA"/>
  </r>
  <r>
    <n v="5314"/>
    <x v="45"/>
    <x v="0"/>
    <x v="3"/>
    <n v="40689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s v="Spain"/>
  </r>
  <r>
    <n v="7215"/>
    <x v="25"/>
    <x v="0"/>
    <x v="1"/>
    <n v="101970"/>
    <n v="0"/>
    <n v="0"/>
    <d v="2013-03-12T00:00:00"/>
    <n v="69"/>
    <n v="722"/>
    <n v="27"/>
    <n v="102"/>
    <n v="44"/>
    <n v="72"/>
    <n v="168"/>
    <n v="0"/>
    <n v="6"/>
    <n v="8"/>
    <n v="13"/>
    <n v="2"/>
    <n v="1"/>
    <n v="0"/>
    <n v="0"/>
    <n v="1"/>
    <n v="1"/>
    <n v="1"/>
    <n v="0"/>
    <s v="Canada"/>
  </r>
  <r>
    <n v="8858"/>
    <x v="27"/>
    <x v="1"/>
    <x v="2"/>
    <n v="44325"/>
    <n v="0"/>
    <n v="1"/>
    <d v="2013-03-07T00:00:00"/>
    <n v="69"/>
    <n v="516"/>
    <n v="0"/>
    <n v="21"/>
    <n v="0"/>
    <n v="0"/>
    <n v="5"/>
    <n v="4"/>
    <n v="8"/>
    <n v="2"/>
    <n v="7"/>
    <n v="8"/>
    <n v="0"/>
    <n v="0"/>
    <n v="0"/>
    <n v="1"/>
    <n v="0"/>
    <n v="0"/>
    <n v="0"/>
    <s v="Canada"/>
  </r>
  <r>
    <n v="895"/>
    <x v="38"/>
    <x v="1"/>
    <x v="2"/>
    <n v="61467"/>
    <n v="0"/>
    <n v="2"/>
    <d v="2012-12-09T00:00:00"/>
    <n v="69"/>
    <n v="410"/>
    <n v="16"/>
    <n v="114"/>
    <n v="0"/>
    <n v="5"/>
    <n v="49"/>
    <n v="3"/>
    <n v="5"/>
    <n v="2"/>
    <n v="10"/>
    <n v="5"/>
    <n v="0"/>
    <n v="0"/>
    <n v="0"/>
    <n v="0"/>
    <n v="0"/>
    <n v="0"/>
    <n v="0"/>
    <s v="Spain"/>
  </r>
  <r>
    <n v="11178"/>
    <x v="27"/>
    <x v="3"/>
    <x v="1"/>
    <n v="42394"/>
    <n v="1"/>
    <n v="0"/>
    <d v="2014-03-23T00:00:00"/>
    <n v="69"/>
    <n v="15"/>
    <n v="2"/>
    <n v="10"/>
    <n v="0"/>
    <n v="1"/>
    <n v="4"/>
    <n v="1"/>
    <n v="1"/>
    <n v="0"/>
    <n v="3"/>
    <n v="7"/>
    <n v="0"/>
    <n v="0"/>
    <n v="0"/>
    <n v="0"/>
    <n v="0"/>
    <n v="0"/>
    <n v="0"/>
    <s v="Germany"/>
  </r>
  <r>
    <n v="3281"/>
    <x v="9"/>
    <x v="1"/>
    <x v="2"/>
    <n v="49154"/>
    <n v="1"/>
    <n v="1"/>
    <d v="2013-11-03T00:00:00"/>
    <n v="69"/>
    <n v="206"/>
    <n v="10"/>
    <n v="67"/>
    <n v="30"/>
    <n v="27"/>
    <n v="71"/>
    <n v="6"/>
    <n v="4"/>
    <n v="1"/>
    <n v="8"/>
    <n v="6"/>
    <n v="0"/>
    <n v="0"/>
    <n v="0"/>
    <n v="0"/>
    <n v="0"/>
    <n v="0"/>
    <n v="0"/>
    <s v="Spain"/>
  </r>
  <r>
    <n v="9905"/>
    <x v="32"/>
    <x v="0"/>
    <x v="3"/>
    <n v="34074"/>
    <n v="1"/>
    <n v="1"/>
    <d v="2013-07-13T00:00:00"/>
    <n v="69"/>
    <n v="135"/>
    <n v="1"/>
    <n v="41"/>
    <n v="10"/>
    <n v="1"/>
    <n v="67"/>
    <n v="5"/>
    <n v="3"/>
    <n v="3"/>
    <n v="3"/>
    <n v="6"/>
    <n v="0"/>
    <n v="0"/>
    <n v="1"/>
    <n v="0"/>
    <n v="0"/>
    <n v="0"/>
    <n v="0"/>
    <s v="Spain"/>
  </r>
  <r>
    <n v="7912"/>
    <x v="34"/>
    <x v="0"/>
    <x v="2"/>
    <n v="38136"/>
    <n v="1"/>
    <n v="0"/>
    <d v="2013-04-22T00:00:00"/>
    <n v="69"/>
    <n v="8"/>
    <n v="15"/>
    <n v="27"/>
    <n v="0"/>
    <n v="20"/>
    <n v="33"/>
    <n v="2"/>
    <n v="3"/>
    <n v="1"/>
    <n v="2"/>
    <n v="8"/>
    <n v="0"/>
    <n v="0"/>
    <n v="1"/>
    <n v="0"/>
    <n v="0"/>
    <n v="0"/>
    <n v="0"/>
    <s v="USA"/>
  </r>
  <r>
    <n v="10313"/>
    <x v="17"/>
    <x v="0"/>
    <x v="2"/>
    <n v="48178"/>
    <n v="1"/>
    <n v="1"/>
    <d v="2012-10-28T00:00:00"/>
    <n v="69"/>
    <n v="159"/>
    <n v="4"/>
    <n v="45"/>
    <n v="6"/>
    <n v="2"/>
    <n v="38"/>
    <n v="6"/>
    <n v="5"/>
    <n v="1"/>
    <n v="4"/>
    <n v="8"/>
    <n v="0"/>
    <n v="0"/>
    <n v="0"/>
    <n v="0"/>
    <n v="0"/>
    <n v="0"/>
    <n v="0"/>
    <s v="Spain"/>
  </r>
  <r>
    <n v="642"/>
    <x v="37"/>
    <x v="4"/>
    <x v="2"/>
    <n v="16005"/>
    <n v="1"/>
    <n v="0"/>
    <d v="2012-08-14T00:00:00"/>
    <n v="69"/>
    <n v="1"/>
    <n v="3"/>
    <n v="2"/>
    <n v="20"/>
    <n v="30"/>
    <n v="47"/>
    <n v="3"/>
    <n v="2"/>
    <n v="1"/>
    <n v="2"/>
    <n v="8"/>
    <n v="0"/>
    <n v="0"/>
    <n v="0"/>
    <n v="0"/>
    <n v="0"/>
    <n v="0"/>
    <n v="0"/>
    <s v="Canada"/>
  </r>
  <r>
    <n v="8504"/>
    <x v="28"/>
    <x v="0"/>
    <x v="2"/>
    <n v="79593"/>
    <n v="0"/>
    <n v="0"/>
    <d v="2014-05-12T00:00:00"/>
    <n v="70"/>
    <n v="350"/>
    <n v="60"/>
    <n v="568"/>
    <n v="110"/>
    <n v="133"/>
    <n v="145"/>
    <n v="1"/>
    <n v="5"/>
    <n v="6"/>
    <n v="7"/>
    <n v="2"/>
    <n v="0"/>
    <n v="0"/>
    <n v="0"/>
    <n v="0"/>
    <n v="1"/>
    <n v="0"/>
    <n v="0"/>
    <s v="Germany"/>
  </r>
  <r>
    <n v="1020"/>
    <x v="28"/>
    <x v="0"/>
    <x v="2"/>
    <n v="79593"/>
    <n v="0"/>
    <n v="0"/>
    <d v="2014-05-12T00:00:00"/>
    <n v="70"/>
    <n v="350"/>
    <n v="60"/>
    <n v="568"/>
    <n v="110"/>
    <n v="133"/>
    <n v="145"/>
    <n v="1"/>
    <n v="5"/>
    <n v="6"/>
    <n v="7"/>
    <n v="2"/>
    <n v="0"/>
    <n v="0"/>
    <n v="0"/>
    <n v="0"/>
    <n v="1"/>
    <n v="0"/>
    <n v="0"/>
    <s v="Spain"/>
  </r>
  <r>
    <n v="3717"/>
    <x v="6"/>
    <x v="0"/>
    <x v="2"/>
    <n v="61180"/>
    <n v="0"/>
    <n v="1"/>
    <d v="2014-04-23T00:00:00"/>
    <n v="70"/>
    <n v="403"/>
    <n v="24"/>
    <n v="29"/>
    <n v="6"/>
    <n v="24"/>
    <n v="218"/>
    <n v="2"/>
    <n v="5"/>
    <n v="5"/>
    <n v="6"/>
    <n v="3"/>
    <n v="0"/>
    <n v="0"/>
    <n v="1"/>
    <n v="0"/>
    <n v="0"/>
    <n v="0"/>
    <n v="0"/>
    <s v="Spain"/>
  </r>
  <r>
    <n v="5796"/>
    <x v="33"/>
    <x v="0"/>
    <x v="2"/>
    <n v="77437"/>
    <n v="0"/>
    <n v="0"/>
    <d v="2013-11-26T00:00:00"/>
    <n v="70"/>
    <n v="560"/>
    <n v="21"/>
    <n v="442"/>
    <n v="29"/>
    <n v="44"/>
    <n v="29"/>
    <n v="1"/>
    <n v="4"/>
    <n v="5"/>
    <n v="13"/>
    <n v="1"/>
    <n v="0"/>
    <n v="0"/>
    <n v="0"/>
    <n v="0"/>
    <n v="1"/>
    <n v="0"/>
    <n v="0"/>
    <s v="Spain"/>
  </r>
  <r>
    <n v="5407"/>
    <x v="3"/>
    <x v="0"/>
    <x v="3"/>
    <n v="53103"/>
    <n v="0"/>
    <n v="1"/>
    <d v="2013-09-12T00:00:00"/>
    <n v="70"/>
    <n v="729"/>
    <n v="17"/>
    <n v="133"/>
    <n v="11"/>
    <n v="0"/>
    <n v="195"/>
    <n v="5"/>
    <n v="10"/>
    <n v="6"/>
    <n v="7"/>
    <n v="7"/>
    <n v="0"/>
    <n v="0"/>
    <n v="1"/>
    <n v="0"/>
    <n v="0"/>
    <n v="0"/>
    <n v="0"/>
    <s v="Saudi Arabia"/>
  </r>
  <r>
    <n v="4356"/>
    <x v="26"/>
    <x v="0"/>
    <x v="3"/>
    <n v="71819"/>
    <n v="0"/>
    <n v="1"/>
    <d v="2013-08-28T00:00:00"/>
    <n v="70"/>
    <n v="1224"/>
    <n v="28"/>
    <n v="140"/>
    <n v="0"/>
    <n v="14"/>
    <n v="168"/>
    <n v="3"/>
    <n v="3"/>
    <n v="3"/>
    <n v="5"/>
    <n v="6"/>
    <n v="0"/>
    <n v="0"/>
    <n v="0"/>
    <n v="1"/>
    <n v="1"/>
    <n v="0"/>
    <n v="0"/>
    <s v="Spain"/>
  </r>
  <r>
    <n v="2886"/>
    <x v="26"/>
    <x v="3"/>
    <x v="0"/>
    <n v="74290"/>
    <n v="0"/>
    <n v="1"/>
    <d v="2013-08-12T00:00:00"/>
    <n v="70"/>
    <n v="1121"/>
    <n v="0"/>
    <n v="72"/>
    <n v="0"/>
    <n v="12"/>
    <n v="12"/>
    <n v="4"/>
    <n v="10"/>
    <n v="8"/>
    <n v="10"/>
    <n v="6"/>
    <n v="1"/>
    <n v="0"/>
    <n v="0"/>
    <n v="1"/>
    <n v="0"/>
    <n v="0"/>
    <n v="0"/>
    <s v="Spain"/>
  </r>
  <r>
    <n v="10057"/>
    <x v="45"/>
    <x v="0"/>
    <x v="1"/>
    <n v="72282"/>
    <n v="0"/>
    <n v="0"/>
    <d v="2013-07-19T00:00:00"/>
    <n v="70"/>
    <n v="503"/>
    <n v="27"/>
    <n v="419"/>
    <n v="90"/>
    <n v="139"/>
    <n v="153"/>
    <n v="1"/>
    <n v="5"/>
    <n v="7"/>
    <n v="9"/>
    <n v="7"/>
    <n v="0"/>
    <n v="0"/>
    <n v="0"/>
    <n v="0"/>
    <n v="0"/>
    <n v="1"/>
    <n v="0"/>
    <s v="Spain"/>
  </r>
  <r>
    <n v="10741"/>
    <x v="45"/>
    <x v="3"/>
    <x v="3"/>
    <n v="47352"/>
    <n v="0"/>
    <n v="1"/>
    <d v="2013-04-11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s v="Spain"/>
  </r>
  <r>
    <n v="5491"/>
    <x v="45"/>
    <x v="3"/>
    <x v="3"/>
    <n v="47352"/>
    <n v="0"/>
    <n v="1"/>
    <d v="2013-04-11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s v="Australia"/>
  </r>
  <r>
    <n v="4442"/>
    <x v="1"/>
    <x v="0"/>
    <x v="1"/>
    <n v="46524"/>
    <n v="0"/>
    <n v="1"/>
    <d v="2013-04-05T00:00:00"/>
    <n v="70"/>
    <n v="31"/>
    <n v="19"/>
    <n v="35"/>
    <n v="26"/>
    <n v="14"/>
    <n v="52"/>
    <n v="2"/>
    <n v="1"/>
    <n v="1"/>
    <n v="5"/>
    <n v="3"/>
    <n v="0"/>
    <n v="0"/>
    <n v="0"/>
    <n v="0"/>
    <n v="0"/>
    <n v="0"/>
    <n v="0"/>
    <s v="Canada"/>
  </r>
  <r>
    <n v="2431"/>
    <x v="20"/>
    <x v="0"/>
    <x v="2"/>
    <n v="18222"/>
    <n v="0"/>
    <n v="0"/>
    <d v="2012-12-31T00:00:00"/>
    <n v="70"/>
    <n v="12"/>
    <n v="4"/>
    <n v="19"/>
    <n v="12"/>
    <n v="6"/>
    <n v="14"/>
    <n v="1"/>
    <n v="2"/>
    <n v="0"/>
    <n v="3"/>
    <n v="8"/>
    <n v="0"/>
    <n v="0"/>
    <n v="0"/>
    <n v="0"/>
    <n v="0"/>
    <n v="0"/>
    <n v="0"/>
    <s v="Spain"/>
  </r>
  <r>
    <n v="7899"/>
    <x v="32"/>
    <x v="1"/>
    <x v="2"/>
    <n v="77610"/>
    <n v="0"/>
    <n v="1"/>
    <d v="2012-10-29T00:00:00"/>
    <n v="70"/>
    <n v="1245"/>
    <n v="33"/>
    <n v="332"/>
    <n v="21"/>
    <n v="33"/>
    <n v="16"/>
    <n v="2"/>
    <n v="4"/>
    <n v="7"/>
    <n v="4"/>
    <n v="7"/>
    <n v="0"/>
    <n v="0"/>
    <n v="0"/>
    <n v="0"/>
    <n v="0"/>
    <n v="0"/>
    <n v="0"/>
    <s v="Australia"/>
  </r>
  <r>
    <n v="7646"/>
    <x v="12"/>
    <x v="0"/>
    <x v="1"/>
    <n v="64449"/>
    <n v="1"/>
    <n v="0"/>
    <d v="2014-02-18T00:00:00"/>
    <n v="70"/>
    <n v="218"/>
    <n v="63"/>
    <n v="282"/>
    <n v="137"/>
    <n v="35"/>
    <n v="70"/>
    <n v="4"/>
    <n v="5"/>
    <n v="3"/>
    <n v="12"/>
    <n v="4"/>
    <n v="0"/>
    <n v="0"/>
    <n v="0"/>
    <n v="0"/>
    <n v="0"/>
    <n v="0"/>
    <n v="0"/>
    <s v="Spain"/>
  </r>
  <r>
    <n v="8625"/>
    <x v="15"/>
    <x v="0"/>
    <x v="2"/>
    <n v="17649"/>
    <n v="1"/>
    <n v="0"/>
    <d v="2013-11-12T00:00:00"/>
    <n v="70"/>
    <n v="15"/>
    <n v="1"/>
    <n v="23"/>
    <n v="0"/>
    <n v="5"/>
    <n v="1"/>
    <n v="3"/>
    <n v="3"/>
    <n v="0"/>
    <n v="3"/>
    <n v="8"/>
    <n v="0"/>
    <n v="0"/>
    <n v="0"/>
    <n v="0"/>
    <n v="0"/>
    <n v="0"/>
    <n v="0"/>
    <s v="USA"/>
  </r>
  <r>
    <n v="3972"/>
    <x v="15"/>
    <x v="0"/>
    <x v="3"/>
    <n v="50200"/>
    <n v="1"/>
    <n v="1"/>
    <d v="2013-04-03T00:00:00"/>
    <n v="70"/>
    <n v="266"/>
    <n v="6"/>
    <n v="51"/>
    <n v="8"/>
    <n v="6"/>
    <n v="64"/>
    <n v="6"/>
    <n v="7"/>
    <n v="1"/>
    <n v="5"/>
    <n v="8"/>
    <n v="0"/>
    <n v="0"/>
    <n v="0"/>
    <n v="0"/>
    <n v="0"/>
    <n v="0"/>
    <n v="0"/>
    <s v="Spain"/>
  </r>
  <r>
    <n v="9703"/>
    <x v="0"/>
    <x v="1"/>
    <x v="2"/>
    <n v="38097"/>
    <n v="1"/>
    <n v="1"/>
    <d v="2012-10-15T00:00:00"/>
    <n v="70"/>
    <n v="77"/>
    <n v="2"/>
    <n v="35"/>
    <n v="0"/>
    <n v="1"/>
    <n v="69"/>
    <n v="4"/>
    <n v="3"/>
    <n v="2"/>
    <n v="2"/>
    <n v="7"/>
    <n v="0"/>
    <n v="0"/>
    <n v="1"/>
    <n v="0"/>
    <n v="0"/>
    <n v="1"/>
    <n v="0"/>
    <s v="Saudi Arabia"/>
  </r>
  <r>
    <n v="6927"/>
    <x v="23"/>
    <x v="1"/>
    <x v="2"/>
    <n v="44377"/>
    <n v="1"/>
    <n v="1"/>
    <d v="2012-10-05T00:00:00"/>
    <n v="70"/>
    <n v="224"/>
    <n v="0"/>
    <n v="30"/>
    <n v="0"/>
    <n v="0"/>
    <n v="10"/>
    <n v="8"/>
    <n v="5"/>
    <n v="1"/>
    <n v="5"/>
    <n v="8"/>
    <n v="0"/>
    <n v="0"/>
    <n v="0"/>
    <n v="0"/>
    <n v="0"/>
    <n v="0"/>
    <n v="0"/>
    <s v="Saudi Arabia"/>
  </r>
  <r>
    <n v="7005"/>
    <x v="7"/>
    <x v="0"/>
    <x v="1"/>
    <n v="58684"/>
    <n v="0"/>
    <n v="0"/>
    <d v="2014-06-16T00:00:00"/>
    <n v="71"/>
    <n v="479"/>
    <n v="35"/>
    <n v="179"/>
    <n v="28"/>
    <n v="7"/>
    <n v="85"/>
    <n v="1"/>
    <n v="5"/>
    <n v="3"/>
    <n v="12"/>
    <n v="2"/>
    <n v="0"/>
    <n v="0"/>
    <n v="0"/>
    <n v="1"/>
    <n v="0"/>
    <n v="0"/>
    <n v="0"/>
    <s v="Saudi Arabia"/>
  </r>
  <r>
    <n v="4796"/>
    <x v="32"/>
    <x v="0"/>
    <x v="0"/>
    <n v="49638"/>
    <n v="0"/>
    <n v="1"/>
    <d v="2014-04-19T00:00:00"/>
    <n v="71"/>
    <n v="18"/>
    <n v="10"/>
    <n v="3"/>
    <n v="3"/>
    <n v="5"/>
    <n v="0"/>
    <n v="1"/>
    <n v="1"/>
    <n v="0"/>
    <n v="3"/>
    <n v="2"/>
    <n v="0"/>
    <n v="0"/>
    <n v="0"/>
    <n v="0"/>
    <n v="0"/>
    <n v="0"/>
    <n v="0"/>
    <s v="Spain"/>
  </r>
  <r>
    <n v="4725"/>
    <x v="47"/>
    <x v="1"/>
    <x v="3"/>
    <n v="50616"/>
    <n v="0"/>
    <n v="1"/>
    <d v="2014-04-13T00:00:00"/>
    <n v="71"/>
    <n v="30"/>
    <n v="2"/>
    <n v="25"/>
    <n v="0"/>
    <n v="1"/>
    <n v="9"/>
    <n v="1"/>
    <n v="1"/>
    <n v="1"/>
    <n v="4"/>
    <n v="2"/>
    <n v="0"/>
    <n v="0"/>
    <n v="0"/>
    <n v="0"/>
    <n v="0"/>
    <n v="0"/>
    <n v="0"/>
    <s v="Spain"/>
  </r>
  <r>
    <n v="1553"/>
    <x v="41"/>
    <x v="0"/>
    <x v="3"/>
    <n v="82657"/>
    <n v="0"/>
    <n v="0"/>
    <d v="2013-09-27T00:00:00"/>
    <n v="71"/>
    <n v="966"/>
    <n v="168"/>
    <n v="672"/>
    <n v="246"/>
    <n v="105"/>
    <n v="126"/>
    <n v="1"/>
    <n v="7"/>
    <n v="5"/>
    <n v="10"/>
    <n v="4"/>
    <n v="1"/>
    <n v="0"/>
    <n v="0"/>
    <n v="1"/>
    <n v="0"/>
    <n v="0"/>
    <n v="0"/>
    <s v="Germany"/>
  </r>
  <r>
    <n v="1665"/>
    <x v="30"/>
    <x v="1"/>
    <x v="0"/>
    <n v="64140"/>
    <n v="0"/>
    <n v="2"/>
    <d v="2013-09-23T00:00:00"/>
    <n v="71"/>
    <n v="1459"/>
    <n v="0"/>
    <n v="61"/>
    <n v="0"/>
    <n v="15"/>
    <n v="215"/>
    <n v="5"/>
    <n v="2"/>
    <n v="5"/>
    <n v="6"/>
    <n v="5"/>
    <n v="0"/>
    <n v="1"/>
    <n v="1"/>
    <n v="0"/>
    <n v="1"/>
    <n v="1"/>
    <n v="0"/>
    <s v="Saudi Arabia"/>
  </r>
  <r>
    <n v="6349"/>
    <x v="21"/>
    <x v="3"/>
    <x v="0"/>
    <n v="61787"/>
    <n v="0"/>
    <n v="0"/>
    <d v="2013-07-06T00:00:00"/>
    <n v="71"/>
    <n v="621"/>
    <n v="73"/>
    <n v="414"/>
    <n v="78"/>
    <n v="48"/>
    <n v="85"/>
    <n v="1"/>
    <n v="8"/>
    <n v="4"/>
    <n v="6"/>
    <n v="5"/>
    <n v="0"/>
    <n v="0"/>
    <n v="0"/>
    <n v="0"/>
    <n v="0"/>
    <n v="0"/>
    <n v="0"/>
    <s v="Spain"/>
  </r>
  <r>
    <n v="3386"/>
    <x v="43"/>
    <x v="0"/>
    <x v="2"/>
    <n v="34935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s v="Spain"/>
  </r>
  <r>
    <n v="8175"/>
    <x v="43"/>
    <x v="0"/>
    <x v="2"/>
    <n v="34935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s v="Saudi Arabia"/>
  </r>
  <r>
    <n v="6245"/>
    <x v="47"/>
    <x v="1"/>
    <x v="3"/>
    <n v="59292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s v="Spain"/>
  </r>
  <r>
    <n v="8780"/>
    <x v="47"/>
    <x v="1"/>
    <x v="3"/>
    <n v="59292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s v="Spain"/>
  </r>
  <r>
    <n v="2276"/>
    <x v="24"/>
    <x v="0"/>
    <x v="1"/>
    <n v="57959"/>
    <n v="0"/>
    <n v="1"/>
    <d v="2013-05-02T00:00:00"/>
    <n v="71"/>
    <n v="430"/>
    <n v="16"/>
    <n v="322"/>
    <n v="43"/>
    <n v="24"/>
    <n v="33"/>
    <n v="5"/>
    <n v="4"/>
    <n v="7"/>
    <n v="11"/>
    <n v="3"/>
    <n v="0"/>
    <n v="0"/>
    <n v="0"/>
    <n v="0"/>
    <n v="0"/>
    <n v="0"/>
    <n v="0"/>
    <s v="Spain"/>
  </r>
  <r>
    <n v="1172"/>
    <x v="25"/>
    <x v="1"/>
    <x v="2"/>
    <n v="92491"/>
    <n v="0"/>
    <n v="0"/>
    <d v="2013-05-01T00:00:00"/>
    <n v="71"/>
    <n v="979"/>
    <n v="44"/>
    <n v="935"/>
    <n v="29"/>
    <n v="25"/>
    <n v="22"/>
    <n v="1"/>
    <n v="7"/>
    <n v="5"/>
    <n v="12"/>
    <n v="3"/>
    <n v="1"/>
    <n v="0"/>
    <n v="0"/>
    <n v="1"/>
    <n v="1"/>
    <n v="1"/>
    <n v="0"/>
    <s v="Spain"/>
  </r>
  <r>
    <n v="269"/>
    <x v="33"/>
    <x v="1"/>
    <x v="1"/>
    <n v="46757"/>
    <n v="0"/>
    <n v="1"/>
    <d v="2012-11-16T00:00:00"/>
    <n v="71"/>
    <n v="777"/>
    <n v="30"/>
    <n v="163"/>
    <n v="0"/>
    <n v="51"/>
    <n v="122"/>
    <n v="6"/>
    <n v="4"/>
    <n v="4"/>
    <n v="7"/>
    <n v="9"/>
    <n v="0"/>
    <n v="0"/>
    <n v="0"/>
    <n v="0"/>
    <n v="0"/>
    <n v="0"/>
    <n v="0"/>
    <s v="Spain"/>
  </r>
  <r>
    <n v="10245"/>
    <x v="18"/>
    <x v="2"/>
    <x v="1"/>
    <n v="80910"/>
    <n v="0"/>
    <n v="0"/>
    <d v="2012-10-31T00:00:00"/>
    <n v="71"/>
    <n v="160"/>
    <n v="80"/>
    <n v="369"/>
    <n v="67"/>
    <n v="39"/>
    <n v="41"/>
    <n v="1"/>
    <n v="3"/>
    <n v="3"/>
    <n v="8"/>
    <n v="1"/>
    <n v="0"/>
    <n v="0"/>
    <n v="0"/>
    <n v="0"/>
    <n v="0"/>
    <n v="0"/>
    <n v="0"/>
    <s v="Spain"/>
  </r>
  <r>
    <n v="9817"/>
    <x v="0"/>
    <x v="3"/>
    <x v="1"/>
    <n v="44802"/>
    <n v="0"/>
    <n v="0"/>
    <d v="2012-08-21T00:00:00"/>
    <n v="71"/>
    <n v="853"/>
    <n v="10"/>
    <n v="143"/>
    <n v="13"/>
    <n v="10"/>
    <n v="20"/>
    <n v="2"/>
    <n v="9"/>
    <n v="4"/>
    <n v="12"/>
    <n v="8"/>
    <n v="0"/>
    <n v="0"/>
    <n v="0"/>
    <n v="0"/>
    <n v="0"/>
    <n v="0"/>
    <n v="0"/>
    <s v="India"/>
  </r>
  <r>
    <n v="246"/>
    <x v="11"/>
    <x v="0"/>
    <x v="2"/>
    <n v="66480"/>
    <n v="1"/>
    <n v="1"/>
    <d v="2014-05-31T00:00:00"/>
    <n v="71"/>
    <n v="199"/>
    <n v="9"/>
    <n v="57"/>
    <n v="20"/>
    <n v="21"/>
    <n v="6"/>
    <n v="7"/>
    <n v="4"/>
    <n v="1"/>
    <n v="7"/>
    <n v="4"/>
    <n v="0"/>
    <n v="0"/>
    <n v="0"/>
    <n v="0"/>
    <n v="0"/>
    <n v="0"/>
    <n v="0"/>
    <s v="Spain"/>
  </r>
  <r>
    <n v="3286"/>
    <x v="4"/>
    <x v="1"/>
    <x v="0"/>
    <n v="26642"/>
    <n v="1"/>
    <n v="0"/>
    <d v="2014-03-01T00:00:00"/>
    <n v="71"/>
    <n v="13"/>
    <n v="2"/>
    <n v="15"/>
    <n v="2"/>
    <n v="2"/>
    <n v="8"/>
    <n v="2"/>
    <n v="2"/>
    <n v="0"/>
    <n v="3"/>
    <n v="6"/>
    <n v="0"/>
    <n v="0"/>
    <n v="0"/>
    <n v="0"/>
    <n v="0"/>
    <n v="0"/>
    <n v="0"/>
    <s v="Spain"/>
  </r>
  <r>
    <n v="10680"/>
    <x v="18"/>
    <x v="0"/>
    <x v="3"/>
    <n v="33235"/>
    <n v="1"/>
    <n v="0"/>
    <d v="2014-02-05T00:00:00"/>
    <n v="71"/>
    <n v="45"/>
    <n v="0"/>
    <n v="16"/>
    <n v="2"/>
    <n v="1"/>
    <n v="6"/>
    <n v="1"/>
    <n v="3"/>
    <n v="0"/>
    <n v="3"/>
    <n v="7"/>
    <n v="0"/>
    <n v="0"/>
    <n v="0"/>
    <n v="0"/>
    <n v="0"/>
    <n v="0"/>
    <n v="0"/>
    <s v="Spain"/>
  </r>
  <r>
    <n v="4297"/>
    <x v="8"/>
    <x v="0"/>
    <x v="3"/>
    <n v="23228"/>
    <n v="1"/>
    <n v="0"/>
    <d v="2014-01-26T00:00:00"/>
    <n v="71"/>
    <n v="13"/>
    <n v="2"/>
    <n v="18"/>
    <n v="6"/>
    <n v="1"/>
    <n v="0"/>
    <n v="2"/>
    <n v="2"/>
    <n v="0"/>
    <n v="3"/>
    <n v="8"/>
    <n v="0"/>
    <n v="0"/>
    <n v="0"/>
    <n v="0"/>
    <n v="0"/>
    <n v="0"/>
    <n v="0"/>
    <s v="India"/>
  </r>
  <r>
    <n v="7327"/>
    <x v="6"/>
    <x v="1"/>
    <x v="2"/>
    <n v="36732"/>
    <n v="1"/>
    <n v="1"/>
    <d v="2013-12-29T00:00:00"/>
    <n v="71"/>
    <n v="21"/>
    <n v="5"/>
    <n v="3"/>
    <n v="10"/>
    <n v="1"/>
    <n v="7"/>
    <n v="3"/>
    <n v="1"/>
    <n v="1"/>
    <n v="4"/>
    <n v="2"/>
    <n v="0"/>
    <n v="0"/>
    <n v="0"/>
    <n v="0"/>
    <n v="0"/>
    <n v="0"/>
    <n v="0"/>
    <s v="Spain"/>
  </r>
  <r>
    <n v="10640"/>
    <x v="19"/>
    <x v="0"/>
    <x v="3"/>
    <n v="44392"/>
    <n v="1"/>
    <n v="1"/>
    <d v="2013-09-05T00:00:00"/>
    <n v="71"/>
    <n v="87"/>
    <n v="5"/>
    <n v="71"/>
    <n v="7"/>
    <n v="12"/>
    <n v="29"/>
    <n v="5"/>
    <n v="4"/>
    <n v="1"/>
    <n v="4"/>
    <n v="7"/>
    <n v="0"/>
    <n v="0"/>
    <n v="0"/>
    <n v="0"/>
    <n v="0"/>
    <n v="0"/>
    <n v="0"/>
    <s v="Spain"/>
  </r>
  <r>
    <n v="7620"/>
    <x v="20"/>
    <x v="4"/>
    <x v="1"/>
    <n v="16185"/>
    <n v="1"/>
    <n v="0"/>
    <d v="2013-08-05T00:00:00"/>
    <n v="71"/>
    <n v="5"/>
    <n v="11"/>
    <n v="16"/>
    <n v="21"/>
    <n v="8"/>
    <n v="45"/>
    <n v="2"/>
    <n v="2"/>
    <n v="2"/>
    <n v="2"/>
    <n v="8"/>
    <n v="0"/>
    <n v="0"/>
    <n v="0"/>
    <n v="0"/>
    <n v="0"/>
    <n v="0"/>
    <n v="0"/>
    <s v="India"/>
  </r>
  <r>
    <n v="7761"/>
    <x v="34"/>
    <x v="2"/>
    <x v="3"/>
    <n v="38702"/>
    <n v="1"/>
    <n v="0"/>
    <d v="2013-08-01T00:00:00"/>
    <n v="71"/>
    <n v="13"/>
    <n v="11"/>
    <n v="24"/>
    <n v="13"/>
    <n v="8"/>
    <n v="40"/>
    <n v="2"/>
    <n v="3"/>
    <n v="0"/>
    <n v="4"/>
    <n v="6"/>
    <n v="0"/>
    <n v="0"/>
    <n v="0"/>
    <n v="0"/>
    <n v="0"/>
    <n v="0"/>
    <n v="0"/>
    <s v="Australia"/>
  </r>
  <r>
    <n v="5062"/>
    <x v="33"/>
    <x v="1"/>
    <x v="2"/>
    <n v="54072"/>
    <n v="1"/>
    <n v="1"/>
    <d v="2013-07-27T00:00:00"/>
    <n v="71"/>
    <n v="35"/>
    <n v="0"/>
    <n v="4"/>
    <n v="0"/>
    <n v="0"/>
    <n v="0"/>
    <n v="1"/>
    <n v="2"/>
    <n v="0"/>
    <n v="2"/>
    <n v="8"/>
    <n v="0"/>
    <n v="0"/>
    <n v="0"/>
    <n v="0"/>
    <n v="0"/>
    <n v="0"/>
    <n v="0"/>
    <s v="Saudi Arabia"/>
  </r>
  <r>
    <n v="3225"/>
    <x v="22"/>
    <x v="3"/>
    <x v="2"/>
    <n v="42207"/>
    <n v="1"/>
    <n v="0"/>
    <d v="2013-04-01T00:00:00"/>
    <n v="71"/>
    <n v="116"/>
    <n v="11"/>
    <n v="72"/>
    <n v="3"/>
    <n v="17"/>
    <n v="46"/>
    <n v="4"/>
    <n v="4"/>
    <n v="1"/>
    <n v="5"/>
    <n v="6"/>
    <n v="0"/>
    <n v="0"/>
    <n v="1"/>
    <n v="0"/>
    <n v="0"/>
    <n v="1"/>
    <n v="0"/>
    <s v="Spain"/>
  </r>
  <r>
    <n v="8629"/>
    <x v="16"/>
    <x v="0"/>
    <x v="4"/>
    <n v="46984"/>
    <n v="1"/>
    <n v="1"/>
    <d v="2013-03-26T00:00:00"/>
    <n v="71"/>
    <n v="19"/>
    <n v="1"/>
    <n v="10"/>
    <n v="2"/>
    <n v="1"/>
    <n v="8"/>
    <n v="1"/>
    <n v="1"/>
    <n v="0"/>
    <n v="3"/>
    <n v="5"/>
    <n v="0"/>
    <n v="0"/>
    <n v="0"/>
    <n v="0"/>
    <n v="0"/>
    <n v="0"/>
    <n v="0"/>
    <s v="Canada"/>
  </r>
  <r>
    <n v="798"/>
    <x v="21"/>
    <x v="0"/>
    <x v="1"/>
    <n v="23442"/>
    <n v="1"/>
    <n v="0"/>
    <d v="2012-12-24T00:00:00"/>
    <n v="71"/>
    <n v="2"/>
    <n v="0"/>
    <n v="6"/>
    <n v="8"/>
    <n v="6"/>
    <n v="5"/>
    <n v="1"/>
    <n v="1"/>
    <n v="0"/>
    <n v="3"/>
    <n v="7"/>
    <n v="0"/>
    <n v="0"/>
    <n v="0"/>
    <n v="0"/>
    <n v="0"/>
    <n v="0"/>
    <n v="0"/>
    <s v="Spain"/>
  </r>
  <r>
    <n v="8213"/>
    <x v="37"/>
    <x v="2"/>
    <x v="3"/>
    <n v="14515"/>
    <n v="1"/>
    <n v="0"/>
    <d v="2012-11-09T00:00:00"/>
    <n v="71"/>
    <n v="6"/>
    <n v="4"/>
    <n v="9"/>
    <n v="6"/>
    <n v="36"/>
    <n v="35"/>
    <n v="4"/>
    <n v="2"/>
    <n v="2"/>
    <n v="3"/>
    <n v="7"/>
    <n v="0"/>
    <n v="0"/>
    <n v="0"/>
    <n v="0"/>
    <n v="0"/>
    <n v="1"/>
    <n v="0"/>
    <s v="Spain"/>
  </r>
  <r>
    <n v="2447"/>
    <x v="13"/>
    <x v="0"/>
    <x v="3"/>
    <n v="30545"/>
    <n v="1"/>
    <n v="0"/>
    <d v="2012-10-17T00:00:00"/>
    <n v="71"/>
    <n v="4"/>
    <n v="12"/>
    <n v="15"/>
    <n v="19"/>
    <n v="7"/>
    <n v="12"/>
    <n v="2"/>
    <n v="2"/>
    <n v="0"/>
    <n v="3"/>
    <n v="7"/>
    <n v="0"/>
    <n v="0"/>
    <n v="0"/>
    <n v="0"/>
    <n v="0"/>
    <n v="0"/>
    <n v="0"/>
    <s v="India"/>
  </r>
  <r>
    <n v="1371"/>
    <x v="15"/>
    <x v="0"/>
    <x v="1"/>
    <n v="79941"/>
    <n v="0"/>
    <n v="0"/>
    <d v="2014-06-28T00:00:00"/>
    <n v="72"/>
    <n v="123"/>
    <n v="164"/>
    <n v="266"/>
    <n v="227"/>
    <n v="30"/>
    <n v="174"/>
    <n v="1"/>
    <n v="2"/>
    <n v="4"/>
    <n v="9"/>
    <n v="1"/>
    <n v="0"/>
    <n v="0"/>
    <n v="0"/>
    <n v="0"/>
    <n v="0"/>
    <n v="0"/>
    <n v="0"/>
    <s v="Australia"/>
  </r>
  <r>
    <n v="8093"/>
    <x v="8"/>
    <x v="3"/>
    <x v="2"/>
    <n v="79734"/>
    <n v="0"/>
    <n v="0"/>
    <d v="2014-06-28T00:00:00"/>
    <n v="72"/>
    <n v="572"/>
    <n v="8"/>
    <n v="232"/>
    <n v="23"/>
    <n v="62"/>
    <n v="17"/>
    <n v="1"/>
    <n v="4"/>
    <n v="3"/>
    <n v="6"/>
    <n v="1"/>
    <n v="1"/>
    <n v="0"/>
    <n v="0"/>
    <n v="0"/>
    <n v="0"/>
    <n v="0"/>
    <n v="0"/>
    <s v="Spain"/>
  </r>
  <r>
    <n v="713"/>
    <x v="14"/>
    <x v="3"/>
    <x v="2"/>
    <n v="50353"/>
    <n v="0"/>
    <n v="0"/>
    <d v="2014-06-08T00:00:00"/>
    <n v="72"/>
    <n v="141"/>
    <n v="15"/>
    <n v="153"/>
    <n v="67"/>
    <n v="31"/>
    <n v="35"/>
    <n v="1"/>
    <n v="4"/>
    <n v="4"/>
    <n v="6"/>
    <n v="3"/>
    <n v="0"/>
    <n v="0"/>
    <n v="0"/>
    <n v="0"/>
    <n v="0"/>
    <n v="0"/>
    <n v="0"/>
    <s v="Spain"/>
  </r>
  <r>
    <n v="5545"/>
    <x v="27"/>
    <x v="1"/>
    <x v="2"/>
    <n v="78075"/>
    <n v="0"/>
    <n v="0"/>
    <d v="2014-04-05T00:00:00"/>
    <n v="72"/>
    <n v="572"/>
    <n v="8"/>
    <n v="259"/>
    <n v="34"/>
    <n v="35"/>
    <n v="80"/>
    <n v="1"/>
    <n v="3"/>
    <n v="5"/>
    <n v="5"/>
    <n v="1"/>
    <n v="0"/>
    <n v="0"/>
    <n v="0"/>
    <n v="0"/>
    <n v="0"/>
    <n v="0"/>
    <n v="0"/>
    <s v="Spain"/>
  </r>
  <r>
    <n v="7495"/>
    <x v="38"/>
    <x v="1"/>
    <x v="2"/>
    <n v="56223"/>
    <n v="0"/>
    <n v="1"/>
    <d v="2013-12-20T00:00:00"/>
    <n v="72"/>
    <n v="77"/>
    <n v="28"/>
    <n v="31"/>
    <n v="16"/>
    <n v="0"/>
    <n v="4"/>
    <n v="2"/>
    <n v="2"/>
    <n v="1"/>
    <n v="5"/>
    <n v="4"/>
    <n v="0"/>
    <n v="0"/>
    <n v="0"/>
    <n v="0"/>
    <n v="0"/>
    <n v="0"/>
    <n v="0"/>
    <s v="Spain"/>
  </r>
  <r>
    <n v="6303"/>
    <x v="18"/>
    <x v="1"/>
    <x v="3"/>
    <n v="91820"/>
    <n v="0"/>
    <n v="0"/>
    <d v="2013-11-23T00:00:00"/>
    <n v="72"/>
    <n v="410"/>
    <n v="73"/>
    <n v="747"/>
    <n v="76"/>
    <n v="161"/>
    <n v="30"/>
    <n v="0"/>
    <n v="5"/>
    <n v="5"/>
    <n v="12"/>
    <n v="1"/>
    <n v="0"/>
    <n v="0"/>
    <n v="0"/>
    <n v="0"/>
    <n v="0"/>
    <n v="0"/>
    <n v="0"/>
    <s v="Canada"/>
  </r>
  <r>
    <n v="10364"/>
    <x v="6"/>
    <x v="0"/>
    <x v="0"/>
    <n v="23295"/>
    <n v="0"/>
    <n v="0"/>
    <d v="2013-07-13T00:00:00"/>
    <n v="72"/>
    <n v="0"/>
    <n v="0"/>
    <n v="1"/>
    <n v="2"/>
    <n v="12"/>
    <n v="5"/>
    <n v="1"/>
    <n v="1"/>
    <n v="0"/>
    <n v="2"/>
    <n v="8"/>
    <n v="0"/>
    <n v="0"/>
    <n v="0"/>
    <n v="0"/>
    <n v="0"/>
    <n v="0"/>
    <n v="0"/>
    <s v="Spain"/>
  </r>
  <r>
    <n v="6945"/>
    <x v="32"/>
    <x v="0"/>
    <x v="1"/>
    <n v="84574"/>
    <n v="0"/>
    <n v="0"/>
    <d v="2013-06-04T00:00:00"/>
    <n v="72"/>
    <n v="387"/>
    <n v="20"/>
    <n v="713"/>
    <n v="38"/>
    <n v="54"/>
    <n v="163"/>
    <n v="1"/>
    <n v="9"/>
    <n v="11"/>
    <n v="11"/>
    <n v="5"/>
    <n v="0"/>
    <n v="0"/>
    <n v="0"/>
    <n v="0"/>
    <n v="0"/>
    <n v="0"/>
    <n v="0"/>
    <s v="Spain"/>
  </r>
  <r>
    <n v="8562"/>
    <x v="8"/>
    <x v="0"/>
    <x v="3"/>
    <n v="54165"/>
    <n v="0"/>
    <n v="0"/>
    <d v="2013-05-28T00:00:00"/>
    <n v="72"/>
    <n v="127"/>
    <n v="4"/>
    <n v="73"/>
    <n v="15"/>
    <n v="6"/>
    <n v="11"/>
    <n v="1"/>
    <n v="2"/>
    <n v="1"/>
    <n v="7"/>
    <n v="2"/>
    <n v="0"/>
    <n v="0"/>
    <n v="0"/>
    <n v="0"/>
    <n v="0"/>
    <n v="0"/>
    <n v="0"/>
    <s v="Spain"/>
  </r>
  <r>
    <n v="9167"/>
    <x v="16"/>
    <x v="0"/>
    <x v="2"/>
    <n v="67131"/>
    <n v="0"/>
    <n v="1"/>
    <d v="2013-03-26T00:00:00"/>
    <n v="72"/>
    <n v="465"/>
    <n v="71"/>
    <n v="250"/>
    <n v="93"/>
    <n v="35"/>
    <n v="62"/>
    <n v="3"/>
    <n v="9"/>
    <n v="2"/>
    <n v="12"/>
    <n v="6"/>
    <n v="0"/>
    <n v="0"/>
    <n v="0"/>
    <n v="0"/>
    <n v="0"/>
    <n v="0"/>
    <n v="0"/>
    <s v="Spain"/>
  </r>
  <r>
    <n v="4743"/>
    <x v="8"/>
    <x v="1"/>
    <x v="2"/>
    <n v="56242"/>
    <n v="0"/>
    <n v="1"/>
    <d v="2013-03-03T00:00:00"/>
    <n v="72"/>
    <n v="689"/>
    <n v="8"/>
    <n v="167"/>
    <n v="11"/>
    <n v="8"/>
    <n v="88"/>
    <n v="5"/>
    <n v="8"/>
    <n v="4"/>
    <n v="11"/>
    <n v="6"/>
    <n v="0"/>
    <n v="0"/>
    <n v="0"/>
    <n v="0"/>
    <n v="0"/>
    <n v="0"/>
    <n v="0"/>
    <s v="USA"/>
  </r>
  <r>
    <n v="10742"/>
    <x v="25"/>
    <x v="1"/>
    <x v="2"/>
    <n v="86580"/>
    <n v="0"/>
    <n v="0"/>
    <d v="2013-02-27T00:00:00"/>
    <n v="72"/>
    <n v="532"/>
    <n v="21"/>
    <n v="127"/>
    <n v="26"/>
    <n v="20"/>
    <n v="20"/>
    <n v="0"/>
    <n v="4"/>
    <n v="2"/>
    <n v="5"/>
    <n v="1"/>
    <n v="0"/>
    <n v="0"/>
    <n v="0"/>
    <n v="0"/>
    <n v="1"/>
    <n v="0"/>
    <n v="0"/>
    <s v="Spain"/>
  </r>
  <r>
    <n v="10965"/>
    <x v="24"/>
    <x v="0"/>
    <x v="3"/>
    <n v="76005"/>
    <n v="0"/>
    <n v="0"/>
    <d v="2013-02-22T00:00:00"/>
    <n v="72"/>
    <n v="983"/>
    <n v="20"/>
    <n v="389"/>
    <n v="240"/>
    <n v="50"/>
    <n v="40"/>
    <n v="1"/>
    <n v="3"/>
    <n v="5"/>
    <n v="13"/>
    <n v="6"/>
    <n v="1"/>
    <n v="0"/>
    <n v="0"/>
    <n v="0"/>
    <n v="0"/>
    <n v="0"/>
    <n v="0"/>
    <s v="Spain"/>
  </r>
  <r>
    <n v="7129"/>
    <x v="29"/>
    <x v="1"/>
    <x v="2"/>
    <n v="54693"/>
    <n v="0"/>
    <n v="1"/>
    <d v="2013-02-17T00:00:00"/>
    <n v="72"/>
    <n v="686"/>
    <n v="17"/>
    <n v="142"/>
    <n v="23"/>
    <n v="26"/>
    <n v="35"/>
    <n v="8"/>
    <n v="6"/>
    <n v="4"/>
    <n v="13"/>
    <n v="6"/>
    <n v="0"/>
    <n v="0"/>
    <n v="0"/>
    <n v="0"/>
    <n v="0"/>
    <n v="0"/>
    <n v="0"/>
    <s v="Spain"/>
  </r>
  <r>
    <n v="3732"/>
    <x v="24"/>
    <x v="3"/>
    <x v="2"/>
    <n v="52750"/>
    <n v="0"/>
    <n v="1"/>
    <d v="2013-02-04T00:00:00"/>
    <n v="72"/>
    <n v="393"/>
    <n v="0"/>
    <n v="239"/>
    <n v="90"/>
    <n v="69"/>
    <n v="69"/>
    <n v="6"/>
    <n v="5"/>
    <n v="7"/>
    <n v="9"/>
    <n v="4"/>
    <n v="0"/>
    <n v="0"/>
    <n v="0"/>
    <n v="0"/>
    <n v="0"/>
    <n v="0"/>
    <n v="0"/>
    <s v="Canada"/>
  </r>
  <r>
    <n v="7247"/>
    <x v="9"/>
    <x v="0"/>
    <x v="4"/>
    <n v="47916"/>
    <n v="0"/>
    <n v="1"/>
    <d v="2012-11-22T00:00:00"/>
    <n v="72"/>
    <n v="505"/>
    <n v="0"/>
    <n v="26"/>
    <n v="0"/>
    <n v="0"/>
    <n v="75"/>
    <n v="5"/>
    <n v="7"/>
    <n v="4"/>
    <n v="6"/>
    <n v="6"/>
    <n v="0"/>
    <n v="0"/>
    <n v="0"/>
    <n v="1"/>
    <n v="0"/>
    <n v="0"/>
    <n v="0"/>
    <s v="Germany"/>
  </r>
  <r>
    <n v="460"/>
    <x v="27"/>
    <x v="1"/>
    <x v="2"/>
    <n v="79930"/>
    <n v="0"/>
    <n v="0"/>
    <d v="2012-08-08T00:00:00"/>
    <n v="72"/>
    <n v="792"/>
    <n v="86"/>
    <n v="740"/>
    <n v="67"/>
    <n v="51"/>
    <n v="17"/>
    <n v="1"/>
    <n v="3"/>
    <n v="5"/>
    <n v="8"/>
    <n v="2"/>
    <n v="0"/>
    <n v="0"/>
    <n v="0"/>
    <n v="0"/>
    <n v="0"/>
    <n v="0"/>
    <n v="0"/>
    <s v="Saudi Arabia"/>
  </r>
  <r>
    <n v="11051"/>
    <x v="16"/>
    <x v="1"/>
    <x v="3"/>
    <n v="77376"/>
    <n v="1"/>
    <n v="1"/>
    <d v="2014-05-10T00:00:00"/>
    <n v="72"/>
    <n v="492"/>
    <n v="19"/>
    <n v="110"/>
    <n v="16"/>
    <n v="12"/>
    <n v="12"/>
    <n v="4"/>
    <n v="6"/>
    <n v="3"/>
    <n v="10"/>
    <n v="4"/>
    <n v="0"/>
    <n v="0"/>
    <n v="0"/>
    <n v="0"/>
    <n v="0"/>
    <n v="0"/>
    <n v="0"/>
    <s v="Canada"/>
  </r>
  <r>
    <n v="5283"/>
    <x v="15"/>
    <x v="1"/>
    <x v="1"/>
    <n v="42473"/>
    <n v="1"/>
    <n v="1"/>
    <d v="2014-02-17T00:00:00"/>
    <n v="72"/>
    <n v="93"/>
    <n v="1"/>
    <n v="21"/>
    <n v="0"/>
    <n v="4"/>
    <n v="25"/>
    <n v="3"/>
    <n v="2"/>
    <n v="1"/>
    <n v="4"/>
    <n v="5"/>
    <n v="0"/>
    <n v="0"/>
    <n v="0"/>
    <n v="0"/>
    <n v="0"/>
    <n v="0"/>
    <n v="0"/>
    <s v="Spain"/>
  </r>
  <r>
    <n v="5010"/>
    <x v="46"/>
    <x v="0"/>
    <x v="1"/>
    <n v="25008"/>
    <n v="1"/>
    <n v="0"/>
    <d v="2014-02-02T00:00:00"/>
    <n v="72"/>
    <n v="2"/>
    <n v="8"/>
    <n v="8"/>
    <n v="6"/>
    <n v="1"/>
    <n v="9"/>
    <n v="2"/>
    <n v="1"/>
    <n v="0"/>
    <n v="3"/>
    <n v="8"/>
    <n v="0"/>
    <n v="0"/>
    <n v="0"/>
    <n v="0"/>
    <n v="0"/>
    <n v="0"/>
    <n v="0"/>
    <s v="Spain"/>
  </r>
  <r>
    <n v="4368"/>
    <x v="37"/>
    <x v="0"/>
    <x v="2"/>
    <n v="47850"/>
    <n v="1"/>
    <n v="0"/>
    <d v="2013-12-03T00:00:00"/>
    <n v="72"/>
    <n v="42"/>
    <n v="7"/>
    <n v="43"/>
    <n v="20"/>
    <n v="12"/>
    <n v="10"/>
    <n v="1"/>
    <n v="3"/>
    <n v="0"/>
    <n v="4"/>
    <n v="6"/>
    <n v="0"/>
    <n v="0"/>
    <n v="0"/>
    <n v="0"/>
    <n v="0"/>
    <n v="0"/>
    <n v="0"/>
    <s v="Spain"/>
  </r>
  <r>
    <n v="1030"/>
    <x v="11"/>
    <x v="1"/>
    <x v="1"/>
    <n v="40637"/>
    <n v="1"/>
    <n v="1"/>
    <d v="2013-07-17T00:00:00"/>
    <n v="72"/>
    <n v="22"/>
    <n v="0"/>
    <n v="13"/>
    <n v="0"/>
    <n v="0"/>
    <n v="3"/>
    <n v="2"/>
    <n v="1"/>
    <n v="0"/>
    <n v="3"/>
    <n v="7"/>
    <n v="0"/>
    <n v="0"/>
    <n v="0"/>
    <n v="0"/>
    <n v="0"/>
    <n v="0"/>
    <n v="0"/>
    <s v="Saudi Arabia"/>
  </r>
  <r>
    <n v="2918"/>
    <x v="7"/>
    <x v="0"/>
    <x v="0"/>
    <n v="28510"/>
    <n v="1"/>
    <n v="1"/>
    <d v="2013-04-13T00:00:00"/>
    <n v="72"/>
    <n v="44"/>
    <n v="5"/>
    <n v="19"/>
    <n v="0"/>
    <n v="4"/>
    <n v="19"/>
    <n v="3"/>
    <n v="2"/>
    <n v="0"/>
    <n v="4"/>
    <n v="5"/>
    <n v="0"/>
    <n v="0"/>
    <n v="0"/>
    <n v="0"/>
    <n v="0"/>
    <n v="0"/>
    <n v="0"/>
    <s v="Spain"/>
  </r>
  <r>
    <n v="7124"/>
    <x v="23"/>
    <x v="0"/>
    <x v="0"/>
    <n v="36997"/>
    <n v="1"/>
    <n v="1"/>
    <d v="2013-02-01T00:00:00"/>
    <n v="72"/>
    <n v="43"/>
    <n v="4"/>
    <n v="12"/>
    <n v="8"/>
    <n v="0"/>
    <n v="27"/>
    <n v="5"/>
    <n v="2"/>
    <n v="1"/>
    <n v="4"/>
    <n v="5"/>
    <n v="0"/>
    <n v="0"/>
    <n v="0"/>
    <n v="0"/>
    <n v="0"/>
    <n v="0"/>
    <n v="0"/>
    <s v="Canada"/>
  </r>
  <r>
    <n v="10686"/>
    <x v="11"/>
    <x v="1"/>
    <x v="3"/>
    <n v="34230"/>
    <n v="1"/>
    <n v="1"/>
    <d v="2012-12-26T00:00:00"/>
    <n v="72"/>
    <n v="15"/>
    <n v="0"/>
    <n v="4"/>
    <n v="0"/>
    <n v="0"/>
    <n v="2"/>
    <n v="1"/>
    <n v="1"/>
    <n v="0"/>
    <n v="2"/>
    <n v="7"/>
    <n v="0"/>
    <n v="0"/>
    <n v="0"/>
    <n v="0"/>
    <n v="0"/>
    <n v="0"/>
    <n v="0"/>
    <s v="Spain"/>
  </r>
  <r>
    <n v="1513"/>
    <x v="13"/>
    <x v="2"/>
    <x v="3"/>
    <n v="60839"/>
    <n v="1"/>
    <n v="1"/>
    <d v="2012-08-28T00:00:00"/>
    <n v="72"/>
    <n v="600"/>
    <n v="21"/>
    <n v="128"/>
    <n v="223"/>
    <n v="150"/>
    <n v="128"/>
    <n v="13"/>
    <n v="2"/>
    <n v="2"/>
    <n v="12"/>
    <n v="8"/>
    <n v="0"/>
    <n v="0"/>
    <n v="0"/>
    <n v="0"/>
    <n v="0"/>
    <n v="0"/>
    <n v="0"/>
    <s v="Spain"/>
  </r>
  <r>
    <n v="6653"/>
    <x v="0"/>
    <x v="1"/>
    <x v="2"/>
    <n v="55158"/>
    <n v="1"/>
    <n v="1"/>
    <d v="2012-07-30T00:00:00"/>
    <n v="72"/>
    <n v="293"/>
    <n v="0"/>
    <n v="87"/>
    <n v="4"/>
    <n v="11"/>
    <n v="23"/>
    <n v="4"/>
    <n v="7"/>
    <n v="2"/>
    <n v="5"/>
    <n v="7"/>
    <n v="0"/>
    <n v="0"/>
    <n v="0"/>
    <n v="0"/>
    <n v="0"/>
    <n v="1"/>
    <n v="0"/>
    <s v="Spain"/>
  </r>
  <r>
    <n v="9400"/>
    <x v="2"/>
    <x v="2"/>
    <x v="1"/>
    <n v="85485"/>
    <n v="0"/>
    <n v="0"/>
    <d v="2014-06-21T00:00:00"/>
    <n v="73"/>
    <n v="630"/>
    <n v="26"/>
    <n v="611"/>
    <n v="44"/>
    <n v="18"/>
    <n v="54"/>
    <n v="1"/>
    <n v="6"/>
    <n v="6"/>
    <n v="6"/>
    <n v="2"/>
    <n v="0"/>
    <n v="0"/>
    <n v="0"/>
    <n v="0"/>
    <n v="0"/>
    <n v="0"/>
    <n v="0"/>
    <s v="Spain"/>
  </r>
  <r>
    <n v="7106"/>
    <x v="55"/>
    <x v="1"/>
    <x v="2"/>
    <n v="75865"/>
    <n v="0"/>
    <n v="0"/>
    <d v="2014-03-31T00:00:00"/>
    <n v="73"/>
    <n v="483"/>
    <n v="0"/>
    <n v="591"/>
    <n v="156"/>
    <n v="0"/>
    <n v="12"/>
    <n v="1"/>
    <n v="3"/>
    <n v="5"/>
    <n v="10"/>
    <n v="1"/>
    <n v="0"/>
    <n v="0"/>
    <n v="0"/>
    <n v="0"/>
    <n v="0"/>
    <n v="0"/>
    <n v="0"/>
    <s v="Spain"/>
  </r>
  <r>
    <n v="4252"/>
    <x v="11"/>
    <x v="0"/>
    <x v="2"/>
    <n v="44375"/>
    <n v="0"/>
    <n v="1"/>
    <d v="2014-03-23T00:00:00"/>
    <n v="73"/>
    <n v="213"/>
    <n v="5"/>
    <n v="28"/>
    <n v="7"/>
    <n v="7"/>
    <n v="41"/>
    <n v="1"/>
    <n v="4"/>
    <n v="1"/>
    <n v="6"/>
    <n v="5"/>
    <n v="0"/>
    <n v="0"/>
    <n v="0"/>
    <n v="0"/>
    <n v="0"/>
    <n v="0"/>
    <n v="0"/>
    <s v="Spain"/>
  </r>
  <r>
    <n v="9240"/>
    <x v="26"/>
    <x v="1"/>
    <x v="1"/>
    <n v="60504"/>
    <n v="0"/>
    <n v="1"/>
    <d v="2014-02-07T00:00:00"/>
    <n v="73"/>
    <n v="458"/>
    <n v="0"/>
    <n v="24"/>
    <n v="6"/>
    <n v="4"/>
    <n v="34"/>
    <n v="2"/>
    <n v="6"/>
    <n v="2"/>
    <n v="8"/>
    <n v="6"/>
    <n v="0"/>
    <n v="0"/>
    <n v="0"/>
    <n v="0"/>
    <n v="0"/>
    <n v="0"/>
    <n v="0"/>
    <s v="Spain"/>
  </r>
  <r>
    <n v="10770"/>
    <x v="6"/>
    <x v="0"/>
    <x v="2"/>
    <n v="65492"/>
    <n v="0"/>
    <n v="0"/>
    <d v="2014-01-26T00:00:00"/>
    <n v="73"/>
    <n v="247"/>
    <n v="161"/>
    <n v="295"/>
    <n v="210"/>
    <n v="85"/>
    <n v="47"/>
    <n v="2"/>
    <n v="4"/>
    <n v="7"/>
    <n v="13"/>
    <n v="2"/>
    <n v="0"/>
    <n v="0"/>
    <n v="0"/>
    <n v="0"/>
    <n v="0"/>
    <n v="0"/>
    <n v="0"/>
    <s v="Canada"/>
  </r>
  <r>
    <n v="176"/>
    <x v="37"/>
    <x v="2"/>
    <x v="1"/>
    <n v="67506"/>
    <n v="0"/>
    <n v="1"/>
    <d v="2014-01-02T00:00:00"/>
    <n v="73"/>
    <n v="90"/>
    <n v="38"/>
    <n v="67"/>
    <n v="33"/>
    <n v="36"/>
    <n v="67"/>
    <n v="1"/>
    <n v="4"/>
    <n v="1"/>
    <n v="6"/>
    <n v="3"/>
    <n v="0"/>
    <n v="0"/>
    <n v="0"/>
    <n v="0"/>
    <n v="0"/>
    <n v="0"/>
    <n v="0"/>
    <s v="Spain"/>
  </r>
  <r>
    <n v="6870"/>
    <x v="6"/>
    <x v="1"/>
    <x v="0"/>
    <n v="68805"/>
    <n v="0"/>
    <n v="1"/>
    <d v="2013-09-17T00:00:00"/>
    <n v="73"/>
    <n v="182"/>
    <n v="2"/>
    <n v="49"/>
    <n v="17"/>
    <n v="13"/>
    <n v="20"/>
    <n v="1"/>
    <n v="3"/>
    <n v="1"/>
    <n v="7"/>
    <n v="2"/>
    <n v="0"/>
    <n v="0"/>
    <n v="0"/>
    <n v="0"/>
    <n v="0"/>
    <n v="0"/>
    <n v="0"/>
    <s v="Spain"/>
  </r>
  <r>
    <n v="143"/>
    <x v="0"/>
    <x v="0"/>
    <x v="1"/>
    <n v="61209"/>
    <n v="0"/>
    <n v="0"/>
    <d v="2013-08-25T00:00:00"/>
    <n v="73"/>
    <n v="466"/>
    <n v="0"/>
    <n v="224"/>
    <n v="119"/>
    <n v="49"/>
    <n v="99"/>
    <n v="1"/>
    <n v="5"/>
    <n v="3"/>
    <n v="4"/>
    <n v="2"/>
    <n v="0"/>
    <n v="0"/>
    <n v="0"/>
    <n v="0"/>
    <n v="0"/>
    <n v="0"/>
    <n v="0"/>
    <s v="USA"/>
  </r>
  <r>
    <n v="6445"/>
    <x v="4"/>
    <x v="0"/>
    <x v="3"/>
    <n v="66825"/>
    <n v="0"/>
    <n v="0"/>
    <d v="2013-07-14T00:00:00"/>
    <n v="73"/>
    <n v="243"/>
    <n v="101"/>
    <n v="405"/>
    <n v="29"/>
    <n v="40"/>
    <n v="40"/>
    <n v="1"/>
    <n v="4"/>
    <n v="5"/>
    <n v="6"/>
    <n v="2"/>
    <n v="0"/>
    <n v="0"/>
    <n v="0"/>
    <n v="0"/>
    <n v="0"/>
    <n v="0"/>
    <n v="0"/>
    <s v="Saudi Arabia"/>
  </r>
  <r>
    <n v="4278"/>
    <x v="25"/>
    <x v="1"/>
    <x v="1"/>
    <n v="87188"/>
    <n v="0"/>
    <n v="0"/>
    <d v="2013-06-03T00:00:00"/>
    <n v="73"/>
    <n v="910"/>
    <n v="111"/>
    <n v="724"/>
    <n v="49"/>
    <n v="74"/>
    <n v="55"/>
    <n v="1"/>
    <n v="10"/>
    <n v="2"/>
    <n v="6"/>
    <n v="3"/>
    <n v="0"/>
    <n v="0"/>
    <n v="0"/>
    <n v="0"/>
    <n v="0"/>
    <n v="1"/>
    <n v="0"/>
    <s v="India"/>
  </r>
  <r>
    <n v="6906"/>
    <x v="40"/>
    <x v="3"/>
    <x v="4"/>
    <n v="84953"/>
    <n v="0"/>
    <n v="0"/>
    <d v="2013-06-03T00:00:00"/>
    <n v="73"/>
    <n v="167"/>
    <n v="48"/>
    <n v="602"/>
    <n v="63"/>
    <n v="72"/>
    <n v="72"/>
    <n v="1"/>
    <n v="3"/>
    <n v="10"/>
    <n v="4"/>
    <n v="2"/>
    <n v="1"/>
    <n v="0"/>
    <n v="0"/>
    <n v="1"/>
    <n v="1"/>
    <n v="1"/>
    <n v="0"/>
    <s v="Spain"/>
  </r>
  <r>
    <n v="4637"/>
    <x v="3"/>
    <x v="1"/>
    <x v="1"/>
    <n v="74637"/>
    <n v="0"/>
    <n v="0"/>
    <d v="2013-05-18T00:00:00"/>
    <n v="73"/>
    <n v="960"/>
    <n v="64"/>
    <n v="464"/>
    <n v="146"/>
    <n v="0"/>
    <n v="16"/>
    <n v="1"/>
    <n v="6"/>
    <n v="9"/>
    <n v="9"/>
    <n v="3"/>
    <n v="1"/>
    <n v="0"/>
    <n v="0"/>
    <n v="0"/>
    <n v="0"/>
    <n v="0"/>
    <n v="0"/>
    <s v="Saudi Arabia"/>
  </r>
  <r>
    <n v="8690"/>
    <x v="29"/>
    <x v="0"/>
    <x v="2"/>
    <n v="86111"/>
    <n v="0"/>
    <n v="0"/>
    <d v="2013-04-19T00:00:00"/>
    <n v="73"/>
    <n v="399"/>
    <n v="28"/>
    <n v="756"/>
    <n v="36"/>
    <n v="40"/>
    <n v="126"/>
    <n v="1"/>
    <n v="5"/>
    <n v="7"/>
    <n v="10"/>
    <n v="2"/>
    <n v="0"/>
    <n v="0"/>
    <n v="0"/>
    <n v="0"/>
    <n v="0"/>
    <n v="0"/>
    <n v="0"/>
    <s v="Canada"/>
  </r>
  <r>
    <n v="1173"/>
    <x v="5"/>
    <x v="3"/>
    <x v="3"/>
    <n v="77632"/>
    <n v="0"/>
    <n v="0"/>
    <d v="2013-03-10T00:00:00"/>
    <n v="73"/>
    <n v="1200"/>
    <n v="105"/>
    <n v="758"/>
    <n v="0"/>
    <n v="42"/>
    <n v="147"/>
    <n v="1"/>
    <n v="4"/>
    <n v="2"/>
    <n v="6"/>
    <n v="2"/>
    <n v="0"/>
    <n v="0"/>
    <n v="0"/>
    <n v="1"/>
    <n v="1"/>
    <n v="1"/>
    <n v="0"/>
    <s v="Spain"/>
  </r>
  <r>
    <n v="9029"/>
    <x v="27"/>
    <x v="1"/>
    <x v="2"/>
    <n v="70116"/>
    <n v="0"/>
    <n v="0"/>
    <d v="2013-01-26T00:00:00"/>
    <n v="73"/>
    <n v="707"/>
    <n v="44"/>
    <n v="603"/>
    <n v="95"/>
    <n v="58"/>
    <n v="29"/>
    <n v="1"/>
    <n v="2"/>
    <n v="8"/>
    <n v="12"/>
    <n v="1"/>
    <n v="0"/>
    <n v="0"/>
    <n v="0"/>
    <n v="0"/>
    <n v="0"/>
    <n v="0"/>
    <n v="0"/>
    <s v="Spain"/>
  </r>
  <r>
    <n v="10299"/>
    <x v="8"/>
    <x v="1"/>
    <x v="1"/>
    <n v="48240"/>
    <n v="0"/>
    <n v="0"/>
    <d v="2012-11-09T00:00:00"/>
    <n v="73"/>
    <n v="389"/>
    <n v="91"/>
    <n v="248"/>
    <n v="64"/>
    <n v="49"/>
    <n v="41"/>
    <n v="3"/>
    <n v="6"/>
    <n v="3"/>
    <n v="13"/>
    <n v="5"/>
    <n v="0"/>
    <n v="0"/>
    <n v="0"/>
    <n v="0"/>
    <n v="0"/>
    <n v="1"/>
    <n v="0"/>
    <s v="Spain"/>
  </r>
  <r>
    <n v="4943"/>
    <x v="40"/>
    <x v="0"/>
    <x v="2"/>
    <n v="70503"/>
    <n v="0"/>
    <n v="0"/>
    <d v="2012-09-30T00:00:00"/>
    <n v="73"/>
    <n v="1379"/>
    <n v="33"/>
    <n v="216"/>
    <n v="0"/>
    <n v="33"/>
    <n v="66"/>
    <n v="1"/>
    <n v="2"/>
    <n v="4"/>
    <n v="9"/>
    <n v="6"/>
    <n v="0"/>
    <n v="0"/>
    <n v="0"/>
    <n v="1"/>
    <n v="1"/>
    <n v="0"/>
    <n v="0"/>
    <s v="Spain"/>
  </r>
  <r>
    <n v="4122"/>
    <x v="17"/>
    <x v="0"/>
    <x v="2"/>
    <n v="79205"/>
    <n v="0"/>
    <n v="0"/>
    <d v="2012-08-29T00:00:00"/>
    <n v="73"/>
    <n v="504"/>
    <n v="23"/>
    <n v="117"/>
    <n v="179"/>
    <n v="28"/>
    <n v="44"/>
    <n v="1"/>
    <n v="6"/>
    <n v="5"/>
    <n v="4"/>
    <n v="4"/>
    <n v="1"/>
    <n v="0"/>
    <n v="0"/>
    <n v="0"/>
    <n v="0"/>
    <n v="1"/>
    <n v="0"/>
    <s v="Spain"/>
  </r>
  <r>
    <n v="1928"/>
    <x v="28"/>
    <x v="0"/>
    <x v="2"/>
    <n v="31814"/>
    <n v="1"/>
    <n v="0"/>
    <d v="2013-02-09T00:00:00"/>
    <n v="73"/>
    <n v="35"/>
    <n v="3"/>
    <n v="20"/>
    <n v="4"/>
    <n v="1"/>
    <n v="20"/>
    <n v="2"/>
    <n v="2"/>
    <n v="0"/>
    <n v="3"/>
    <n v="9"/>
    <n v="0"/>
    <n v="0"/>
    <n v="1"/>
    <n v="0"/>
    <n v="0"/>
    <n v="0"/>
    <n v="0"/>
    <s v="Saudi Arabia"/>
  </r>
  <r>
    <n v="9246"/>
    <x v="42"/>
    <x v="3"/>
    <x v="3"/>
    <n v="40101"/>
    <n v="1"/>
    <n v="0"/>
    <d v="2012-10-14T00:00:00"/>
    <n v="73"/>
    <n v="171"/>
    <n v="3"/>
    <n v="129"/>
    <n v="26"/>
    <n v="24"/>
    <n v="62"/>
    <n v="4"/>
    <n v="6"/>
    <n v="1"/>
    <n v="6"/>
    <n v="7"/>
    <n v="0"/>
    <n v="0"/>
    <n v="0"/>
    <n v="0"/>
    <n v="0"/>
    <n v="0"/>
    <n v="0"/>
    <s v="India"/>
  </r>
  <r>
    <n v="1672"/>
    <x v="19"/>
    <x v="1"/>
    <x v="3"/>
    <n v="65640"/>
    <n v="0"/>
    <n v="1"/>
    <d v="2014-03-01T00:00:00"/>
    <n v="74"/>
    <n v="204"/>
    <n v="7"/>
    <n v="149"/>
    <n v="20"/>
    <n v="15"/>
    <n v="66"/>
    <n v="1"/>
    <n v="5"/>
    <n v="1"/>
    <n v="8"/>
    <n v="2"/>
    <n v="0"/>
    <n v="0"/>
    <n v="0"/>
    <n v="0"/>
    <n v="0"/>
    <n v="0"/>
    <n v="0"/>
    <s v="Saudi Arabia"/>
  </r>
  <r>
    <n v="2894"/>
    <x v="42"/>
    <x v="0"/>
    <x v="1"/>
    <n v="72903"/>
    <n v="0"/>
    <n v="0"/>
    <d v="2013-10-29T00:00:00"/>
    <n v="74"/>
    <n v="1067"/>
    <n v="138"/>
    <n v="750"/>
    <n v="0"/>
    <n v="19"/>
    <n v="39"/>
    <n v="1"/>
    <n v="7"/>
    <n v="5"/>
    <n v="8"/>
    <n v="4"/>
    <n v="1"/>
    <n v="0"/>
    <n v="0"/>
    <n v="1"/>
    <n v="1"/>
    <n v="1"/>
    <n v="0"/>
    <s v="Spain"/>
  </r>
  <r>
    <n v="5057"/>
    <x v="1"/>
    <x v="3"/>
    <x v="2"/>
    <n v="61794"/>
    <n v="0"/>
    <n v="1"/>
    <d v="2013-09-14T00:00:00"/>
    <n v="74"/>
    <n v="264"/>
    <n v="47"/>
    <n v="188"/>
    <n v="54"/>
    <n v="47"/>
    <n v="11"/>
    <n v="2"/>
    <n v="4"/>
    <n v="4"/>
    <n v="10"/>
    <n v="2"/>
    <n v="0"/>
    <n v="0"/>
    <n v="0"/>
    <n v="0"/>
    <n v="0"/>
    <n v="0"/>
    <n v="0"/>
    <s v="Spain"/>
  </r>
  <r>
    <n v="10260"/>
    <x v="11"/>
    <x v="3"/>
    <x v="3"/>
    <n v="45143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s v="Spain"/>
  </r>
  <r>
    <n v="2262"/>
    <x v="11"/>
    <x v="3"/>
    <x v="3"/>
    <n v="45143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s v="Saudi Arabia"/>
  </r>
  <r>
    <n v="7930"/>
    <x v="8"/>
    <x v="3"/>
    <x v="1"/>
    <n v="26877"/>
    <n v="0"/>
    <n v="0"/>
    <d v="2013-08-19T00:00:00"/>
    <n v="74"/>
    <n v="101"/>
    <n v="13"/>
    <n v="76"/>
    <n v="20"/>
    <n v="18"/>
    <n v="40"/>
    <n v="2"/>
    <n v="3"/>
    <n v="1"/>
    <n v="6"/>
    <n v="6"/>
    <n v="0"/>
    <n v="0"/>
    <n v="0"/>
    <n v="0"/>
    <n v="0"/>
    <n v="0"/>
    <n v="0"/>
    <s v="Spain"/>
  </r>
  <r>
    <n v="6461"/>
    <x v="8"/>
    <x v="3"/>
    <x v="1"/>
    <n v="62772"/>
    <n v="0"/>
    <n v="1"/>
    <d v="2013-05-19T00:00:00"/>
    <n v="74"/>
    <n v="581"/>
    <n v="49"/>
    <n v="157"/>
    <n v="43"/>
    <n v="8"/>
    <n v="108"/>
    <n v="1"/>
    <n v="5"/>
    <n v="6"/>
    <n v="11"/>
    <n v="2"/>
    <n v="0"/>
    <n v="0"/>
    <n v="0"/>
    <n v="1"/>
    <n v="0"/>
    <n v="0"/>
    <n v="0"/>
    <s v="Spain"/>
  </r>
  <r>
    <n v="257"/>
    <x v="6"/>
    <x v="1"/>
    <x v="2"/>
    <n v="75032"/>
    <n v="0"/>
    <n v="1"/>
    <d v="2013-04-28T00:00:00"/>
    <n v="74"/>
    <n v="952"/>
    <n v="12"/>
    <n v="180"/>
    <n v="47"/>
    <n v="12"/>
    <n v="12"/>
    <n v="2"/>
    <n v="5"/>
    <n v="4"/>
    <n v="9"/>
    <n v="3"/>
    <n v="0"/>
    <n v="0"/>
    <n v="0"/>
    <n v="0"/>
    <n v="0"/>
    <n v="0"/>
    <n v="0"/>
    <s v="Spain"/>
  </r>
  <r>
    <n v="9460"/>
    <x v="33"/>
    <x v="0"/>
    <x v="2"/>
    <n v="22419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s v="Spain"/>
  </r>
  <r>
    <n v="3855"/>
    <x v="33"/>
    <x v="0"/>
    <x v="2"/>
    <n v="22419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s v="Canada"/>
  </r>
  <r>
    <n v="9265"/>
    <x v="40"/>
    <x v="0"/>
    <x v="2"/>
    <n v="75027"/>
    <n v="0"/>
    <n v="1"/>
    <d v="2013-01-09T00:00:00"/>
    <n v="74"/>
    <n v="925"/>
    <n v="64"/>
    <n v="179"/>
    <n v="133"/>
    <n v="12"/>
    <n v="77"/>
    <n v="2"/>
    <n v="9"/>
    <n v="4"/>
    <n v="6"/>
    <n v="5"/>
    <n v="0"/>
    <n v="0"/>
    <n v="0"/>
    <n v="0"/>
    <n v="0"/>
    <n v="0"/>
    <n v="0"/>
    <s v="Saudi Arabia"/>
  </r>
  <r>
    <n v="1990"/>
    <x v="19"/>
    <x v="1"/>
    <x v="1"/>
    <n v="63159"/>
    <n v="0"/>
    <n v="0"/>
    <d v="2012-11-05T00:00:00"/>
    <n v="74"/>
    <n v="965"/>
    <n v="34"/>
    <n v="586"/>
    <n v="89"/>
    <n v="86"/>
    <n v="37"/>
    <n v="1"/>
    <n v="3"/>
    <n v="5"/>
    <n v="8"/>
    <n v="3"/>
    <n v="0"/>
    <n v="0"/>
    <n v="1"/>
    <n v="0"/>
    <n v="0"/>
    <n v="0"/>
    <n v="0"/>
    <s v="Spain"/>
  </r>
  <r>
    <n v="9292"/>
    <x v="32"/>
    <x v="0"/>
    <x v="2"/>
    <n v="81795"/>
    <n v="0"/>
    <n v="0"/>
    <d v="2012-10-26T00:00:00"/>
    <n v="74"/>
    <n v="324"/>
    <n v="132"/>
    <n v="693"/>
    <n v="27"/>
    <n v="118"/>
    <n v="88"/>
    <n v="1"/>
    <n v="4"/>
    <n v="11"/>
    <n v="7"/>
    <n v="2"/>
    <n v="0"/>
    <n v="0"/>
    <n v="0"/>
    <n v="0"/>
    <n v="0"/>
    <n v="0"/>
    <n v="0"/>
    <s v="Spain"/>
  </r>
  <r>
    <n v="6218"/>
    <x v="11"/>
    <x v="0"/>
    <x v="2"/>
    <n v="59594"/>
    <n v="0"/>
    <n v="1"/>
    <d v="2012-10-20T00:00:00"/>
    <n v="74"/>
    <n v="457"/>
    <n v="4"/>
    <n v="29"/>
    <n v="0"/>
    <n v="0"/>
    <n v="9"/>
    <n v="1"/>
    <n v="8"/>
    <n v="1"/>
    <n v="7"/>
    <n v="7"/>
    <n v="0"/>
    <n v="0"/>
    <n v="0"/>
    <n v="1"/>
    <n v="0"/>
    <n v="0"/>
    <n v="0"/>
    <s v="Spain"/>
  </r>
  <r>
    <n v="2853"/>
    <x v="37"/>
    <x v="0"/>
    <x v="1"/>
    <n v="51766"/>
    <n v="1"/>
    <n v="0"/>
    <d v="2014-03-11T00:00:00"/>
    <n v="74"/>
    <n v="60"/>
    <n v="51"/>
    <n v="87"/>
    <n v="6"/>
    <n v="20"/>
    <n v="51"/>
    <n v="2"/>
    <n v="4"/>
    <n v="2"/>
    <n v="4"/>
    <n v="5"/>
    <n v="0"/>
    <n v="0"/>
    <n v="0"/>
    <n v="0"/>
    <n v="0"/>
    <n v="0"/>
    <n v="0"/>
    <s v="Canada"/>
  </r>
  <r>
    <n v="902"/>
    <x v="37"/>
    <x v="0"/>
    <x v="3"/>
    <n v="62994"/>
    <n v="1"/>
    <n v="0"/>
    <d v="2014-03-04T00:00:00"/>
    <n v="74"/>
    <n v="224"/>
    <n v="12"/>
    <n v="48"/>
    <n v="4"/>
    <n v="12"/>
    <n v="12"/>
    <n v="1"/>
    <n v="6"/>
    <n v="2"/>
    <n v="4"/>
    <n v="6"/>
    <n v="0"/>
    <n v="0"/>
    <n v="0"/>
    <n v="0"/>
    <n v="0"/>
    <n v="0"/>
    <n v="0"/>
    <s v="Canada"/>
  </r>
  <r>
    <n v="7254"/>
    <x v="8"/>
    <x v="0"/>
    <x v="3"/>
    <n v="38361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s v="Saudi Arabia"/>
  </r>
  <r>
    <n v="8775"/>
    <x v="8"/>
    <x v="0"/>
    <x v="3"/>
    <n v="38361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s v="Australia"/>
  </r>
  <r>
    <n v="9543"/>
    <x v="42"/>
    <x v="0"/>
    <x v="2"/>
    <n v="19986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s v="Spain"/>
  </r>
  <r>
    <n v="7093"/>
    <x v="42"/>
    <x v="0"/>
    <x v="2"/>
    <n v="19986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s v="Spain"/>
  </r>
  <r>
    <n v="5956"/>
    <x v="38"/>
    <x v="1"/>
    <x v="0"/>
    <n v="45072"/>
    <n v="1"/>
    <n v="2"/>
    <d v="2013-10-16T00:00:00"/>
    <n v="74"/>
    <n v="144"/>
    <n v="2"/>
    <n v="99"/>
    <n v="7"/>
    <n v="2"/>
    <n v="30"/>
    <n v="5"/>
    <n v="6"/>
    <n v="1"/>
    <n v="4"/>
    <n v="8"/>
    <n v="0"/>
    <n v="0"/>
    <n v="0"/>
    <n v="0"/>
    <n v="0"/>
    <n v="0"/>
    <n v="0"/>
    <s v="Australia"/>
  </r>
  <r>
    <n v="1461"/>
    <x v="11"/>
    <x v="1"/>
    <x v="0"/>
    <n v="36921"/>
    <n v="1"/>
    <n v="1"/>
    <d v="2013-07-28T00:00:00"/>
    <n v="74"/>
    <n v="17"/>
    <n v="1"/>
    <n v="12"/>
    <n v="3"/>
    <n v="1"/>
    <n v="4"/>
    <n v="2"/>
    <n v="2"/>
    <n v="0"/>
    <n v="3"/>
    <n v="7"/>
    <n v="0"/>
    <n v="0"/>
    <n v="0"/>
    <n v="0"/>
    <n v="0"/>
    <n v="0"/>
    <n v="0"/>
    <s v="Canada"/>
  </r>
  <r>
    <n v="7514"/>
    <x v="16"/>
    <x v="2"/>
    <x v="3"/>
    <n v="54342"/>
    <n v="1"/>
    <n v="1"/>
    <d v="2013-07-03T00:00:00"/>
    <n v="74"/>
    <n v="84"/>
    <n v="10"/>
    <n v="34"/>
    <n v="11"/>
    <n v="10"/>
    <n v="28"/>
    <n v="4"/>
    <n v="3"/>
    <n v="1"/>
    <n v="4"/>
    <n v="6"/>
    <n v="0"/>
    <n v="0"/>
    <n v="0"/>
    <n v="0"/>
    <n v="0"/>
    <n v="0"/>
    <n v="0"/>
    <s v="Australia"/>
  </r>
  <r>
    <n v="367"/>
    <x v="34"/>
    <x v="2"/>
    <x v="2"/>
    <n v="36550"/>
    <n v="1"/>
    <n v="0"/>
    <d v="2013-02-19T00:00:00"/>
    <n v="74"/>
    <n v="47"/>
    <n v="90"/>
    <n v="94"/>
    <n v="123"/>
    <n v="103"/>
    <n v="120"/>
    <n v="5"/>
    <n v="9"/>
    <n v="1"/>
    <n v="5"/>
    <n v="9"/>
    <n v="0"/>
    <n v="0"/>
    <n v="0"/>
    <n v="0"/>
    <n v="0"/>
    <n v="0"/>
    <n v="0"/>
    <s v="Canada"/>
  </r>
  <r>
    <n v="3594"/>
    <x v="28"/>
    <x v="3"/>
    <x v="2"/>
    <n v="54108"/>
    <n v="1"/>
    <n v="1"/>
    <d v="2012-11-05T00:00:00"/>
    <n v="74"/>
    <n v="539"/>
    <n v="6"/>
    <n v="91"/>
    <n v="8"/>
    <n v="6"/>
    <n v="97"/>
    <n v="13"/>
    <n v="8"/>
    <n v="2"/>
    <n v="9"/>
    <n v="8"/>
    <n v="0"/>
    <n v="0"/>
    <n v="0"/>
    <n v="0"/>
    <n v="0"/>
    <n v="0"/>
    <n v="0"/>
    <s v="Canada"/>
  </r>
  <r>
    <n v="1921"/>
    <x v="4"/>
    <x v="1"/>
    <x v="2"/>
    <n v="59062"/>
    <n v="2"/>
    <n v="1"/>
    <d v="2013-10-03T00:00:00"/>
    <n v="74"/>
    <n v="46"/>
    <n v="1"/>
    <n v="12"/>
    <n v="3"/>
    <n v="0"/>
    <n v="9"/>
    <n v="2"/>
    <n v="2"/>
    <n v="0"/>
    <n v="3"/>
    <n v="4"/>
    <n v="0"/>
    <n v="0"/>
    <n v="0"/>
    <n v="0"/>
    <n v="0"/>
    <n v="0"/>
    <n v="0"/>
    <s v="Spain"/>
  </r>
  <r>
    <n v="10164"/>
    <x v="2"/>
    <x v="0"/>
    <x v="1"/>
    <n v="94472"/>
    <n v="0"/>
    <n v="1"/>
    <d v="2014-04-03T00:00:00"/>
    <n v="75"/>
    <n v="1017"/>
    <n v="33"/>
    <n v="417"/>
    <n v="108"/>
    <n v="100"/>
    <n v="16"/>
    <n v="1"/>
    <n v="5"/>
    <n v="5"/>
    <n v="5"/>
    <n v="5"/>
    <n v="0"/>
    <n v="0"/>
    <n v="0"/>
    <n v="1"/>
    <n v="1"/>
    <n v="0"/>
    <n v="0"/>
    <s v="Spain"/>
  </r>
  <r>
    <n v="9937"/>
    <x v="13"/>
    <x v="0"/>
    <x v="1"/>
    <n v="70337"/>
    <n v="0"/>
    <n v="0"/>
    <d v="2014-01-02T00:00:00"/>
    <n v="75"/>
    <n v="187"/>
    <n v="81"/>
    <n v="149"/>
    <n v="25"/>
    <n v="43"/>
    <n v="91"/>
    <n v="1"/>
    <n v="2"/>
    <n v="2"/>
    <n v="12"/>
    <n v="1"/>
    <n v="0"/>
    <n v="0"/>
    <n v="0"/>
    <n v="0"/>
    <n v="0"/>
    <n v="0"/>
    <n v="0"/>
    <s v="USA"/>
  </r>
  <r>
    <n v="2437"/>
    <x v="12"/>
    <x v="0"/>
    <x v="2"/>
    <m/>
    <n v="0"/>
    <n v="0"/>
    <d v="2013-06-03T00:00:00"/>
    <n v="69"/>
    <n v="861"/>
    <n v="138"/>
    <n v="461"/>
    <n v="60"/>
    <n v="30"/>
    <n v="61"/>
    <n v="1"/>
    <n v="6"/>
    <n v="5"/>
    <n v="12"/>
    <n v="3"/>
    <n v="1"/>
    <n v="0"/>
    <n v="0"/>
    <n v="1"/>
    <n v="0"/>
    <n v="0"/>
    <n v="0"/>
    <s v="Spain"/>
  </r>
  <r>
    <n v="7053"/>
    <x v="10"/>
    <x v="1"/>
    <x v="1"/>
    <n v="78420"/>
    <n v="0"/>
    <n v="0"/>
    <d v="2013-06-29T00:00:00"/>
    <n v="75"/>
    <n v="604"/>
    <n v="28"/>
    <n v="674"/>
    <n v="91"/>
    <n v="28"/>
    <n v="28"/>
    <n v="1"/>
    <n v="3"/>
    <n v="10"/>
    <n v="8"/>
    <n v="1"/>
    <n v="0"/>
    <n v="0"/>
    <n v="0"/>
    <n v="0"/>
    <n v="0"/>
    <n v="0"/>
    <n v="0"/>
    <s v="Saudi Arabia"/>
  </r>
  <r>
    <n v="3179"/>
    <x v="37"/>
    <x v="0"/>
    <x v="1"/>
    <n v="81741"/>
    <n v="0"/>
    <n v="0"/>
    <d v="2013-06-16T00:00:00"/>
    <n v="75"/>
    <n v="249"/>
    <n v="153"/>
    <n v="940"/>
    <n v="58"/>
    <n v="134"/>
    <n v="38"/>
    <n v="0"/>
    <n v="6"/>
    <n v="6"/>
    <n v="7"/>
    <n v="2"/>
    <n v="0"/>
    <n v="0"/>
    <n v="0"/>
    <n v="0"/>
    <n v="0"/>
    <n v="0"/>
    <n v="0"/>
    <s v="Spain"/>
  </r>
  <r>
    <n v="1362"/>
    <x v="27"/>
    <x v="0"/>
    <x v="1"/>
    <n v="31907"/>
    <n v="0"/>
    <n v="0"/>
    <d v="2013-03-04T00:00:00"/>
    <n v="75"/>
    <n v="33"/>
    <n v="87"/>
    <n v="64"/>
    <n v="175"/>
    <n v="16"/>
    <n v="74"/>
    <n v="1"/>
    <n v="6"/>
    <n v="1"/>
    <n v="6"/>
    <n v="7"/>
    <n v="0"/>
    <n v="0"/>
    <n v="0"/>
    <n v="0"/>
    <n v="0"/>
    <n v="0"/>
    <n v="0"/>
    <s v="Germany"/>
  </r>
  <r>
    <n v="6528"/>
    <x v="31"/>
    <x v="3"/>
    <x v="3"/>
    <n v="18492"/>
    <n v="1"/>
    <n v="0"/>
    <d v="2014-06-05T00:00:00"/>
    <n v="75"/>
    <n v="2"/>
    <n v="2"/>
    <n v="2"/>
    <n v="2"/>
    <n v="1"/>
    <n v="1"/>
    <n v="1"/>
    <n v="1"/>
    <n v="0"/>
    <n v="2"/>
    <n v="8"/>
    <n v="0"/>
    <n v="0"/>
    <n v="0"/>
    <n v="0"/>
    <n v="0"/>
    <n v="0"/>
    <n v="0"/>
    <s v="Spain"/>
  </r>
  <r>
    <n v="274"/>
    <x v="28"/>
    <x v="0"/>
    <x v="1"/>
    <n v="34853"/>
    <n v="1"/>
    <n v="1"/>
    <d v="2013-12-23T00:00:00"/>
    <n v="75"/>
    <n v="9"/>
    <n v="3"/>
    <n v="15"/>
    <n v="2"/>
    <n v="3"/>
    <n v="2"/>
    <n v="2"/>
    <n v="2"/>
    <n v="0"/>
    <n v="3"/>
    <n v="6"/>
    <n v="0"/>
    <n v="0"/>
    <n v="0"/>
    <n v="0"/>
    <n v="0"/>
    <n v="0"/>
    <n v="0"/>
    <s v="Germany"/>
  </r>
  <r>
    <n v="11010"/>
    <x v="22"/>
    <x v="1"/>
    <x v="1"/>
    <n v="16269"/>
    <n v="1"/>
    <n v="0"/>
    <d v="2013-08-30T00:00:00"/>
    <n v="75"/>
    <n v="19"/>
    <n v="3"/>
    <n v="18"/>
    <n v="3"/>
    <n v="1"/>
    <n v="0"/>
    <n v="3"/>
    <n v="3"/>
    <n v="0"/>
    <n v="3"/>
    <n v="8"/>
    <n v="0"/>
    <n v="0"/>
    <n v="0"/>
    <n v="0"/>
    <n v="0"/>
    <n v="0"/>
    <n v="0"/>
    <s v="Spain"/>
  </r>
  <r>
    <n v="6969"/>
    <x v="31"/>
    <x v="0"/>
    <x v="3"/>
    <n v="50272"/>
    <n v="1"/>
    <n v="0"/>
    <d v="2013-08-07T00:00:00"/>
    <n v="75"/>
    <n v="99"/>
    <n v="13"/>
    <n v="66"/>
    <n v="43"/>
    <n v="8"/>
    <n v="4"/>
    <n v="3"/>
    <n v="4"/>
    <n v="1"/>
    <n v="5"/>
    <n v="7"/>
    <n v="0"/>
    <n v="0"/>
    <n v="0"/>
    <n v="0"/>
    <n v="0"/>
    <n v="0"/>
    <n v="0"/>
    <s v="Australia"/>
  </r>
  <r>
    <n v="10735"/>
    <x v="26"/>
    <x v="0"/>
    <x v="1"/>
    <n v="22804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s v="Saudi Arabia"/>
  </r>
  <r>
    <n v="5068"/>
    <x v="26"/>
    <x v="0"/>
    <x v="1"/>
    <n v="22804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s v="Spain"/>
  </r>
  <r>
    <n v="9974"/>
    <x v="19"/>
    <x v="0"/>
    <x v="2"/>
    <n v="30631"/>
    <n v="1"/>
    <n v="0"/>
    <d v="2013-07-12T00:00:00"/>
    <n v="75"/>
    <n v="15"/>
    <n v="6"/>
    <n v="20"/>
    <n v="4"/>
    <n v="5"/>
    <n v="20"/>
    <n v="1"/>
    <n v="3"/>
    <n v="1"/>
    <n v="2"/>
    <n v="7"/>
    <n v="0"/>
    <n v="0"/>
    <n v="0"/>
    <n v="0"/>
    <n v="0"/>
    <n v="0"/>
    <n v="0"/>
    <s v="Saudi Arabia"/>
  </r>
  <r>
    <n v="8082"/>
    <x v="26"/>
    <x v="0"/>
    <x v="2"/>
    <n v="25721"/>
    <n v="1"/>
    <n v="0"/>
    <d v="2013-05-21T00:00:00"/>
    <n v="75"/>
    <n v="1"/>
    <n v="3"/>
    <n v="6"/>
    <n v="3"/>
    <n v="6"/>
    <n v="15"/>
    <n v="1"/>
    <n v="1"/>
    <n v="1"/>
    <n v="2"/>
    <n v="7"/>
    <n v="0"/>
    <n v="0"/>
    <n v="0"/>
    <n v="0"/>
    <n v="0"/>
    <n v="1"/>
    <n v="0"/>
    <s v="Australia"/>
  </r>
  <r>
    <n v="6768"/>
    <x v="29"/>
    <x v="0"/>
    <x v="0"/>
    <n v="37859"/>
    <n v="1"/>
    <n v="2"/>
    <d v="2013-01-12T00:00:00"/>
    <n v="75"/>
    <n v="22"/>
    <n v="1"/>
    <n v="8"/>
    <n v="2"/>
    <n v="1"/>
    <n v="2"/>
    <n v="2"/>
    <n v="1"/>
    <n v="0"/>
    <n v="3"/>
    <n v="8"/>
    <n v="0"/>
    <n v="0"/>
    <n v="0"/>
    <n v="0"/>
    <n v="0"/>
    <n v="0"/>
    <n v="0"/>
    <s v="Canada"/>
  </r>
  <r>
    <n v="2375"/>
    <x v="27"/>
    <x v="0"/>
    <x v="3"/>
    <n v="30261"/>
    <n v="1"/>
    <n v="2"/>
    <d v="2012-09-25T00:00:00"/>
    <n v="75"/>
    <n v="8"/>
    <n v="0"/>
    <n v="5"/>
    <n v="0"/>
    <n v="3"/>
    <n v="6"/>
    <n v="1"/>
    <n v="0"/>
    <n v="0"/>
    <n v="3"/>
    <n v="8"/>
    <n v="0"/>
    <n v="0"/>
    <n v="0"/>
    <n v="0"/>
    <n v="0"/>
    <n v="0"/>
    <n v="0"/>
    <s v="Spain"/>
  </r>
  <r>
    <n v="6856"/>
    <x v="13"/>
    <x v="0"/>
    <x v="3"/>
    <n v="21645"/>
    <n v="1"/>
    <n v="0"/>
    <d v="2012-09-03T00:00:00"/>
    <n v="75"/>
    <n v="14"/>
    <n v="0"/>
    <n v="23"/>
    <n v="4"/>
    <n v="5"/>
    <n v="19"/>
    <n v="3"/>
    <n v="3"/>
    <n v="0"/>
    <n v="3"/>
    <n v="9"/>
    <n v="0"/>
    <n v="0"/>
    <n v="0"/>
    <n v="0"/>
    <n v="0"/>
    <n v="1"/>
    <n v="0"/>
    <s v="Germany"/>
  </r>
  <r>
    <n v="2948"/>
    <x v="3"/>
    <x v="3"/>
    <x v="0"/>
    <n v="62637"/>
    <n v="0"/>
    <n v="1"/>
    <d v="2014-03-01T00:00:00"/>
    <n v="76"/>
    <n v="104"/>
    <n v="12"/>
    <n v="48"/>
    <n v="4"/>
    <n v="12"/>
    <n v="5"/>
    <n v="1"/>
    <n v="2"/>
    <n v="2"/>
    <n v="5"/>
    <n v="2"/>
    <n v="0"/>
    <n v="0"/>
    <n v="0"/>
    <n v="0"/>
    <n v="0"/>
    <n v="0"/>
    <n v="0"/>
    <s v="Canada"/>
  </r>
  <r>
    <n v="4058"/>
    <x v="24"/>
    <x v="1"/>
    <x v="1"/>
    <n v="61284"/>
    <n v="0"/>
    <n v="0"/>
    <d v="2013-10-12T00:00:00"/>
    <n v="76"/>
    <n v="618"/>
    <n v="15"/>
    <n v="106"/>
    <n v="20"/>
    <n v="7"/>
    <n v="45"/>
    <n v="1"/>
    <n v="11"/>
    <n v="2"/>
    <n v="8"/>
    <n v="6"/>
    <n v="0"/>
    <n v="0"/>
    <n v="0"/>
    <n v="1"/>
    <n v="0"/>
    <n v="0"/>
    <n v="0"/>
    <s v="Spain"/>
  </r>
  <r>
    <n v="8414"/>
    <x v="29"/>
    <x v="1"/>
    <x v="1"/>
    <n v="33419"/>
    <n v="0"/>
    <n v="1"/>
    <d v="2013-08-17T00:00:00"/>
    <n v="76"/>
    <n v="56"/>
    <n v="0"/>
    <n v="12"/>
    <n v="0"/>
    <n v="0"/>
    <n v="18"/>
    <n v="2"/>
    <n v="2"/>
    <n v="0"/>
    <n v="4"/>
    <n v="7"/>
    <n v="0"/>
    <n v="0"/>
    <n v="0"/>
    <n v="0"/>
    <n v="0"/>
    <n v="0"/>
    <n v="0"/>
    <s v="Spain"/>
  </r>
  <r>
    <n v="6810"/>
    <x v="25"/>
    <x v="0"/>
    <x v="0"/>
    <n v="82025"/>
    <n v="0"/>
    <n v="0"/>
    <d v="2013-05-28T00:00:00"/>
    <n v="76"/>
    <n v="267"/>
    <n v="98"/>
    <n v="606"/>
    <n v="48"/>
    <n v="70"/>
    <n v="98"/>
    <n v="1"/>
    <n v="3"/>
    <n v="2"/>
    <n v="6"/>
    <n v="1"/>
    <n v="0"/>
    <n v="0"/>
    <n v="0"/>
    <n v="0"/>
    <n v="1"/>
    <n v="1"/>
    <n v="0"/>
    <s v="Saudi Arabia"/>
  </r>
  <r>
    <n v="3483"/>
    <x v="2"/>
    <x v="0"/>
    <x v="2"/>
    <n v="48192"/>
    <n v="0"/>
    <n v="0"/>
    <d v="2013-04-06T00:00:00"/>
    <n v="76"/>
    <n v="1039"/>
    <n v="43"/>
    <n v="204"/>
    <n v="153"/>
    <n v="58"/>
    <n v="29"/>
    <n v="3"/>
    <n v="2"/>
    <n v="8"/>
    <n v="12"/>
    <n v="8"/>
    <n v="1"/>
    <n v="1"/>
    <n v="0"/>
    <n v="1"/>
    <n v="0"/>
    <n v="1"/>
    <n v="0"/>
    <s v="Canada"/>
  </r>
  <r>
    <n v="591"/>
    <x v="35"/>
    <x v="0"/>
    <x v="4"/>
    <n v="66033"/>
    <n v="0"/>
    <n v="1"/>
    <d v="2013-01-20T00:00:00"/>
    <n v="76"/>
    <n v="293"/>
    <n v="35"/>
    <n v="179"/>
    <n v="46"/>
    <n v="59"/>
    <n v="65"/>
    <n v="2"/>
    <n v="8"/>
    <n v="3"/>
    <n v="7"/>
    <n v="7"/>
    <n v="0"/>
    <n v="0"/>
    <n v="0"/>
    <n v="0"/>
    <n v="0"/>
    <n v="0"/>
    <n v="0"/>
    <s v="India"/>
  </r>
  <r>
    <n v="4303"/>
    <x v="35"/>
    <x v="1"/>
    <x v="3"/>
    <n v="6835"/>
    <n v="0"/>
    <n v="1"/>
    <d v="2012-12-08T00:00:00"/>
    <n v="76"/>
    <n v="107"/>
    <n v="2"/>
    <n v="12"/>
    <n v="2"/>
    <n v="2"/>
    <n v="12"/>
    <n v="0"/>
    <n v="0"/>
    <n v="0"/>
    <n v="1"/>
    <n v="20"/>
    <n v="0"/>
    <n v="0"/>
    <n v="0"/>
    <n v="0"/>
    <n v="0"/>
    <n v="0"/>
    <n v="0"/>
    <s v="Canada"/>
  </r>
  <r>
    <n v="4066"/>
    <x v="34"/>
    <x v="2"/>
    <x v="0"/>
    <n v="21282"/>
    <n v="1"/>
    <n v="0"/>
    <d v="2014-05-11T00:00:00"/>
    <n v="76"/>
    <n v="1"/>
    <n v="5"/>
    <n v="8"/>
    <n v="4"/>
    <n v="8"/>
    <n v="20"/>
    <n v="2"/>
    <n v="2"/>
    <n v="1"/>
    <n v="2"/>
    <n v="6"/>
    <n v="0"/>
    <n v="0"/>
    <n v="0"/>
    <n v="0"/>
    <n v="0"/>
    <n v="0"/>
    <n v="0"/>
    <s v="Spain"/>
  </r>
  <r>
    <n v="4333"/>
    <x v="3"/>
    <x v="0"/>
    <x v="3"/>
    <n v="32144"/>
    <n v="1"/>
    <n v="1"/>
    <d v="2014-03-23T00:00:00"/>
    <n v="76"/>
    <n v="41"/>
    <n v="0"/>
    <n v="10"/>
    <n v="0"/>
    <n v="0"/>
    <n v="3"/>
    <n v="4"/>
    <n v="2"/>
    <n v="1"/>
    <n v="3"/>
    <n v="7"/>
    <n v="0"/>
    <n v="0"/>
    <n v="0"/>
    <n v="1"/>
    <n v="0"/>
    <n v="0"/>
    <n v="0"/>
    <s v="India"/>
  </r>
  <r>
    <n v="7426"/>
    <x v="26"/>
    <x v="2"/>
    <x v="2"/>
    <n v="54690"/>
    <n v="1"/>
    <n v="1"/>
    <d v="2013-11-07T00:00:00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s v="Spain"/>
  </r>
  <r>
    <n v="8360"/>
    <x v="26"/>
    <x v="2"/>
    <x v="2"/>
    <n v="54690"/>
    <n v="1"/>
    <n v="1"/>
    <d v="2013-11-07T00:00:00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s v="Spain"/>
  </r>
  <r>
    <n v="10755"/>
    <x v="15"/>
    <x v="2"/>
    <x v="2"/>
    <n v="23718"/>
    <n v="1"/>
    <n v="0"/>
    <d v="2013-09-02T00:00:00"/>
    <n v="76"/>
    <n v="6"/>
    <n v="3"/>
    <n v="14"/>
    <n v="15"/>
    <n v="7"/>
    <n v="36"/>
    <n v="3"/>
    <n v="3"/>
    <n v="1"/>
    <n v="2"/>
    <n v="7"/>
    <n v="0"/>
    <n v="0"/>
    <n v="0"/>
    <n v="0"/>
    <n v="0"/>
    <n v="0"/>
    <n v="0"/>
    <s v="Australia"/>
  </r>
  <r>
    <n v="3839"/>
    <x v="2"/>
    <x v="4"/>
    <x v="1"/>
    <n v="15056"/>
    <n v="1"/>
    <n v="1"/>
    <d v="2013-05-03T00:00:00"/>
    <n v="76"/>
    <n v="6"/>
    <n v="12"/>
    <n v="3"/>
    <n v="21"/>
    <n v="6"/>
    <n v="40"/>
    <n v="5"/>
    <n v="2"/>
    <n v="2"/>
    <n v="3"/>
    <n v="5"/>
    <n v="0"/>
    <n v="0"/>
    <n v="0"/>
    <n v="0"/>
    <n v="0"/>
    <n v="0"/>
    <n v="0"/>
    <s v="Spain"/>
  </r>
  <r>
    <n v="238"/>
    <x v="4"/>
    <x v="2"/>
    <x v="3"/>
    <n v="67309"/>
    <n v="1"/>
    <n v="1"/>
    <d v="2013-01-23T00:00:00"/>
    <n v="76"/>
    <n v="515"/>
    <n v="47"/>
    <n v="181"/>
    <n v="149"/>
    <n v="95"/>
    <n v="95"/>
    <n v="15"/>
    <n v="9"/>
    <n v="6"/>
    <n v="9"/>
    <n v="7"/>
    <n v="0"/>
    <n v="0"/>
    <n v="0"/>
    <n v="0"/>
    <n v="0"/>
    <n v="0"/>
    <n v="0"/>
    <s v="Spain"/>
  </r>
  <r>
    <n v="5063"/>
    <x v="14"/>
    <x v="0"/>
    <x v="1"/>
    <n v="28769"/>
    <n v="1"/>
    <n v="0"/>
    <d v="2012-12-18T00:00:00"/>
    <n v="76"/>
    <n v="41"/>
    <n v="5"/>
    <n v="129"/>
    <n v="10"/>
    <n v="3"/>
    <n v="3"/>
    <n v="3"/>
    <n v="4"/>
    <n v="1"/>
    <n v="4"/>
    <n v="9"/>
    <n v="0"/>
    <n v="0"/>
    <n v="0"/>
    <n v="0"/>
    <n v="0"/>
    <n v="0"/>
    <n v="0"/>
    <s v="Spain"/>
  </r>
  <r>
    <n v="2258"/>
    <x v="18"/>
    <x v="0"/>
    <x v="2"/>
    <n v="32880"/>
    <n v="1"/>
    <n v="0"/>
    <d v="2012-12-04T00:00:00"/>
    <n v="76"/>
    <n v="8"/>
    <n v="4"/>
    <n v="15"/>
    <n v="7"/>
    <n v="6"/>
    <n v="2"/>
    <n v="1"/>
    <n v="1"/>
    <n v="0"/>
    <n v="3"/>
    <n v="8"/>
    <n v="0"/>
    <n v="0"/>
    <n v="0"/>
    <n v="0"/>
    <n v="0"/>
    <n v="0"/>
    <n v="0"/>
    <s v="Spain"/>
  </r>
  <r>
    <n v="7301"/>
    <x v="31"/>
    <x v="2"/>
    <x v="1"/>
    <n v="23616"/>
    <n v="1"/>
    <n v="0"/>
    <d v="2012-11-17T00:00:00"/>
    <n v="76"/>
    <n v="4"/>
    <n v="22"/>
    <n v="11"/>
    <n v="3"/>
    <n v="7"/>
    <n v="32"/>
    <n v="2"/>
    <n v="3"/>
    <n v="0"/>
    <n v="3"/>
    <n v="8"/>
    <n v="0"/>
    <n v="0"/>
    <n v="0"/>
    <n v="0"/>
    <n v="0"/>
    <n v="1"/>
    <n v="0"/>
    <s v="Spain"/>
  </r>
  <r>
    <n v="11121"/>
    <x v="7"/>
    <x v="0"/>
    <x v="2"/>
    <n v="19419"/>
    <n v="1"/>
    <n v="0"/>
    <d v="2012-11-10T00:00:00"/>
    <n v="76"/>
    <n v="2"/>
    <n v="14"/>
    <n v="28"/>
    <n v="16"/>
    <n v="3"/>
    <n v="7"/>
    <n v="4"/>
    <n v="4"/>
    <n v="0"/>
    <n v="3"/>
    <n v="9"/>
    <n v="0"/>
    <n v="0"/>
    <n v="0"/>
    <n v="0"/>
    <n v="0"/>
    <n v="0"/>
    <n v="0"/>
    <s v="India"/>
  </r>
  <r>
    <n v="4927"/>
    <x v="26"/>
    <x v="0"/>
    <x v="3"/>
    <n v="16626"/>
    <n v="2"/>
    <n v="0"/>
    <d v="2014-01-15T00:00:00"/>
    <n v="76"/>
    <n v="8"/>
    <n v="3"/>
    <n v="22"/>
    <n v="21"/>
    <n v="1"/>
    <n v="13"/>
    <n v="3"/>
    <n v="3"/>
    <n v="0"/>
    <n v="3"/>
    <n v="9"/>
    <n v="0"/>
    <n v="0"/>
    <n v="0"/>
    <n v="0"/>
    <n v="0"/>
    <n v="0"/>
    <n v="0"/>
    <s v="Saudi Arabia"/>
  </r>
  <r>
    <n v="6457"/>
    <x v="15"/>
    <x v="0"/>
    <x v="0"/>
    <n v="64892"/>
    <n v="0"/>
    <n v="1"/>
    <d v="2014-05-29T00:00:00"/>
    <n v="77"/>
    <n v="527"/>
    <n v="24"/>
    <n v="230"/>
    <n v="32"/>
    <n v="24"/>
    <n v="65"/>
    <n v="2"/>
    <n v="6"/>
    <n v="4"/>
    <n v="12"/>
    <n v="4"/>
    <n v="0"/>
    <n v="0"/>
    <n v="0"/>
    <n v="0"/>
    <n v="0"/>
    <n v="0"/>
    <n v="0"/>
    <s v="Saudi Arabia"/>
  </r>
  <r>
    <n v="641"/>
    <x v="4"/>
    <x v="0"/>
    <x v="1"/>
    <n v="52074"/>
    <n v="0"/>
    <n v="1"/>
    <d v="2014-04-04T00:00:00"/>
    <n v="77"/>
    <n v="59"/>
    <n v="0"/>
    <n v="12"/>
    <n v="0"/>
    <n v="0"/>
    <n v="48"/>
    <n v="1"/>
    <n v="2"/>
    <n v="2"/>
    <n v="2"/>
    <n v="4"/>
    <n v="0"/>
    <n v="0"/>
    <n v="1"/>
    <n v="0"/>
    <n v="0"/>
    <n v="0"/>
    <n v="0"/>
    <s v="India"/>
  </r>
  <r>
    <n v="954"/>
    <x v="9"/>
    <x v="4"/>
    <x v="4"/>
    <n v="22123"/>
    <n v="0"/>
    <n v="0"/>
    <d v="2014-03-27T00:00:00"/>
    <n v="77"/>
    <n v="3"/>
    <n v="3"/>
    <n v="24"/>
    <n v="34"/>
    <n v="7"/>
    <n v="31"/>
    <n v="1"/>
    <n v="2"/>
    <n v="1"/>
    <n v="3"/>
    <n v="5"/>
    <n v="0"/>
    <n v="0"/>
    <n v="0"/>
    <n v="0"/>
    <n v="0"/>
    <n v="0"/>
    <n v="0"/>
    <s v="Australia"/>
  </r>
  <r>
    <n v="10584"/>
    <x v="15"/>
    <x v="0"/>
    <x v="2"/>
    <n v="65665"/>
    <n v="0"/>
    <n v="1"/>
    <d v="2013-12-02T00:00:00"/>
    <n v="77"/>
    <n v="225"/>
    <n v="162"/>
    <n v="387"/>
    <n v="106"/>
    <n v="36"/>
    <n v="29"/>
    <n v="1"/>
    <n v="5"/>
    <n v="10"/>
    <n v="8"/>
    <n v="3"/>
    <n v="0"/>
    <n v="0"/>
    <n v="0"/>
    <n v="0"/>
    <n v="0"/>
    <n v="0"/>
    <n v="0"/>
    <s v="Spain"/>
  </r>
  <r>
    <n v="6071"/>
    <x v="12"/>
    <x v="0"/>
    <x v="1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s v="Spain"/>
  </r>
  <r>
    <n v="295"/>
    <x v="12"/>
    <x v="0"/>
    <x v="1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s v="Spain"/>
  </r>
  <r>
    <n v="3968"/>
    <x v="0"/>
    <x v="2"/>
    <x v="0"/>
    <n v="65706"/>
    <n v="0"/>
    <n v="0"/>
    <d v="2013-06-28T00:00:00"/>
    <n v="77"/>
    <n v="918"/>
    <n v="10"/>
    <n v="129"/>
    <n v="13"/>
    <n v="0"/>
    <n v="129"/>
    <n v="1"/>
    <n v="11"/>
    <n v="3"/>
    <n v="12"/>
    <n v="7"/>
    <n v="0"/>
    <n v="1"/>
    <n v="0"/>
    <n v="1"/>
    <n v="1"/>
    <n v="1"/>
    <n v="0"/>
    <s v="Canada"/>
  </r>
  <r>
    <n v="6932"/>
    <x v="56"/>
    <x v="1"/>
    <x v="2"/>
    <n v="93027"/>
    <n v="0"/>
    <n v="0"/>
    <d v="2013-04-13T00:00:00"/>
    <n v="77"/>
    <n v="1285"/>
    <n v="42"/>
    <n v="716"/>
    <n v="55"/>
    <n v="0"/>
    <n v="21"/>
    <n v="0"/>
    <n v="7"/>
    <n v="10"/>
    <n v="5"/>
    <n v="2"/>
    <n v="0"/>
    <n v="0"/>
    <n v="0"/>
    <n v="0"/>
    <n v="1"/>
    <n v="0"/>
    <n v="0"/>
    <s v="Spain"/>
  </r>
  <r>
    <n v="10159"/>
    <x v="0"/>
    <x v="0"/>
    <x v="0"/>
    <n v="58710"/>
    <n v="0"/>
    <n v="1"/>
    <d v="2013-03-31T00:00:00"/>
    <n v="77"/>
    <n v="440"/>
    <n v="81"/>
    <n v="368"/>
    <n v="0"/>
    <n v="122"/>
    <n v="174"/>
    <n v="6"/>
    <n v="11"/>
    <n v="5"/>
    <n v="9"/>
    <n v="6"/>
    <n v="0"/>
    <n v="0"/>
    <n v="0"/>
    <n v="0"/>
    <n v="0"/>
    <n v="0"/>
    <n v="0"/>
    <s v="Australia"/>
  </r>
  <r>
    <n v="9426"/>
    <x v="30"/>
    <x v="3"/>
    <x v="1"/>
    <n v="58308"/>
    <n v="0"/>
    <n v="1"/>
    <d v="2013-01-12T00:00:00"/>
    <n v="77"/>
    <n v="691"/>
    <n v="0"/>
    <n v="69"/>
    <n v="10"/>
    <n v="0"/>
    <n v="130"/>
    <n v="4"/>
    <n v="2"/>
    <n v="6"/>
    <n v="3"/>
    <n v="8"/>
    <n v="0"/>
    <n v="0"/>
    <n v="0"/>
    <n v="0"/>
    <n v="0"/>
    <n v="0"/>
    <n v="0"/>
    <s v="Spain"/>
  </r>
  <r>
    <n v="10826"/>
    <x v="6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Spain"/>
  </r>
  <r>
    <n v="4086"/>
    <x v="6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Germany"/>
  </r>
  <r>
    <n v="10304"/>
    <x v="6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Spain"/>
  </r>
  <r>
    <n v="5287"/>
    <x v="28"/>
    <x v="0"/>
    <x v="2"/>
    <n v="34961"/>
    <n v="1"/>
    <n v="0"/>
    <d v="2014-06-19T00:00:00"/>
    <n v="77"/>
    <n v="45"/>
    <n v="2"/>
    <n v="26"/>
    <n v="4"/>
    <n v="1"/>
    <n v="1"/>
    <n v="3"/>
    <n v="3"/>
    <n v="1"/>
    <n v="3"/>
    <n v="7"/>
    <n v="0"/>
    <n v="0"/>
    <n v="0"/>
    <n v="0"/>
    <n v="0"/>
    <n v="0"/>
    <n v="0"/>
    <s v="Spain"/>
  </r>
  <r>
    <n v="3559"/>
    <x v="46"/>
    <x v="2"/>
    <x v="2"/>
    <n v="16248"/>
    <n v="1"/>
    <n v="0"/>
    <d v="2014-05-10T00:00:00"/>
    <n v="77"/>
    <n v="12"/>
    <n v="11"/>
    <n v="10"/>
    <n v="3"/>
    <n v="12"/>
    <n v="9"/>
    <n v="3"/>
    <n v="2"/>
    <n v="1"/>
    <n v="3"/>
    <n v="6"/>
    <n v="0"/>
    <n v="0"/>
    <n v="0"/>
    <n v="0"/>
    <n v="0"/>
    <n v="0"/>
    <n v="0"/>
    <s v="India"/>
  </r>
  <r>
    <n v="5577"/>
    <x v="25"/>
    <x v="0"/>
    <x v="3"/>
    <n v="43776"/>
    <n v="1"/>
    <n v="0"/>
    <d v="2014-05-03T00:00:00"/>
    <n v="77"/>
    <n v="8"/>
    <n v="0"/>
    <n v="9"/>
    <n v="2"/>
    <n v="1"/>
    <n v="3"/>
    <n v="1"/>
    <n v="1"/>
    <n v="0"/>
    <n v="2"/>
    <n v="6"/>
    <n v="0"/>
    <n v="0"/>
    <n v="0"/>
    <n v="0"/>
    <n v="0"/>
    <n v="0"/>
    <n v="0"/>
    <s v="Spain"/>
  </r>
  <r>
    <n v="1834"/>
    <x v="34"/>
    <x v="3"/>
    <x v="1"/>
    <n v="35544"/>
    <n v="1"/>
    <n v="0"/>
    <d v="2014-03-08T00:00:00"/>
    <n v="77"/>
    <n v="30"/>
    <n v="5"/>
    <n v="23"/>
    <n v="4"/>
    <n v="1"/>
    <n v="4"/>
    <n v="1"/>
    <n v="2"/>
    <n v="0"/>
    <n v="3"/>
    <n v="7"/>
    <n v="0"/>
    <n v="0"/>
    <n v="0"/>
    <n v="0"/>
    <n v="0"/>
    <n v="0"/>
    <n v="0"/>
    <s v="Saudi Arabia"/>
  </r>
  <r>
    <n v="8789"/>
    <x v="12"/>
    <x v="2"/>
    <x v="2"/>
    <n v="59060"/>
    <n v="1"/>
    <n v="0"/>
    <d v="2014-01-11T00:00:00"/>
    <n v="77"/>
    <n v="35"/>
    <n v="40"/>
    <n v="111"/>
    <n v="36"/>
    <n v="40"/>
    <n v="12"/>
    <n v="3"/>
    <n v="3"/>
    <n v="1"/>
    <n v="7"/>
    <n v="4"/>
    <n v="0"/>
    <n v="0"/>
    <n v="0"/>
    <n v="0"/>
    <n v="0"/>
    <n v="0"/>
    <n v="0"/>
    <s v="Spain"/>
  </r>
  <r>
    <n v="2337"/>
    <x v="26"/>
    <x v="0"/>
    <x v="0"/>
    <n v="29819"/>
    <n v="1"/>
    <n v="0"/>
    <d v="2013-10-24T00:00:00"/>
    <n v="77"/>
    <n v="9"/>
    <n v="1"/>
    <n v="24"/>
    <n v="2"/>
    <n v="1"/>
    <n v="2"/>
    <n v="3"/>
    <n v="3"/>
    <n v="0"/>
    <n v="3"/>
    <n v="6"/>
    <n v="0"/>
    <n v="0"/>
    <n v="0"/>
    <n v="0"/>
    <n v="0"/>
    <n v="0"/>
    <n v="0"/>
    <s v="Spain"/>
  </r>
  <r>
    <n v="10203"/>
    <x v="20"/>
    <x v="0"/>
    <x v="1"/>
    <n v="26095"/>
    <n v="1"/>
    <n v="0"/>
    <d v="2013-06-30T00:00:00"/>
    <n v="77"/>
    <n v="11"/>
    <n v="7"/>
    <n v="9"/>
    <n v="3"/>
    <n v="1"/>
    <n v="11"/>
    <n v="1"/>
    <n v="1"/>
    <n v="0"/>
    <n v="3"/>
    <n v="7"/>
    <n v="0"/>
    <n v="0"/>
    <n v="0"/>
    <n v="0"/>
    <n v="0"/>
    <n v="0"/>
    <n v="0"/>
    <s v="Spain"/>
  </r>
  <r>
    <n v="4037"/>
    <x v="15"/>
    <x v="0"/>
    <x v="0"/>
    <n v="31859"/>
    <n v="1"/>
    <n v="0"/>
    <d v="2013-06-14T00:00:00"/>
    <n v="77"/>
    <n v="3"/>
    <n v="1"/>
    <n v="3"/>
    <n v="8"/>
    <n v="0"/>
    <n v="5"/>
    <n v="1"/>
    <n v="1"/>
    <n v="0"/>
    <n v="2"/>
    <n v="7"/>
    <n v="0"/>
    <n v="0"/>
    <n v="0"/>
    <n v="0"/>
    <n v="0"/>
    <n v="0"/>
    <n v="0"/>
    <s v="Saudi Arabia"/>
  </r>
  <r>
    <n v="1177"/>
    <x v="10"/>
    <x v="3"/>
    <x v="3"/>
    <n v="49618"/>
    <n v="1"/>
    <n v="1"/>
    <d v="2013-01-26T00:00:00"/>
    <n v="77"/>
    <n v="80"/>
    <n v="3"/>
    <n v="26"/>
    <n v="4"/>
    <n v="2"/>
    <n v="14"/>
    <n v="4"/>
    <n v="3"/>
    <n v="1"/>
    <n v="3"/>
    <n v="7"/>
    <n v="0"/>
    <n v="0"/>
    <n v="0"/>
    <n v="0"/>
    <n v="0"/>
    <n v="0"/>
    <n v="0"/>
    <s v="Spain"/>
  </r>
  <r>
    <n v="10637"/>
    <x v="30"/>
    <x v="0"/>
    <x v="2"/>
    <n v="40800"/>
    <n v="1"/>
    <n v="2"/>
    <d v="2013-01-01T00:00:00"/>
    <n v="77"/>
    <n v="24"/>
    <n v="0"/>
    <n v="27"/>
    <n v="8"/>
    <n v="30"/>
    <n v="10"/>
    <n v="2"/>
    <n v="3"/>
    <n v="0"/>
    <n v="3"/>
    <n v="7"/>
    <n v="0"/>
    <n v="0"/>
    <n v="0"/>
    <n v="0"/>
    <n v="0"/>
    <n v="0"/>
    <n v="1"/>
    <s v="Spain"/>
  </r>
  <r>
    <n v="7998"/>
    <x v="2"/>
    <x v="0"/>
    <x v="3"/>
    <n v="28087"/>
    <n v="1"/>
    <n v="1"/>
    <d v="2012-12-11T00:00:00"/>
    <n v="77"/>
    <n v="53"/>
    <n v="8"/>
    <n v="17"/>
    <n v="13"/>
    <n v="0"/>
    <n v="21"/>
    <n v="3"/>
    <n v="2"/>
    <n v="2"/>
    <n v="2"/>
    <n v="7"/>
    <n v="0"/>
    <n v="0"/>
    <n v="0"/>
    <n v="0"/>
    <n v="0"/>
    <n v="0"/>
    <n v="0"/>
    <s v="India"/>
  </r>
  <r>
    <n v="10992"/>
    <x v="4"/>
    <x v="0"/>
    <x v="3"/>
    <n v="75702"/>
    <n v="1"/>
    <n v="1"/>
    <d v="2012-08-29T00:00:00"/>
    <n v="77"/>
    <n v="650"/>
    <n v="28"/>
    <n v="353"/>
    <n v="45"/>
    <n v="42"/>
    <n v="30"/>
    <n v="5"/>
    <n v="4"/>
    <n v="6"/>
    <n v="11"/>
    <n v="8"/>
    <n v="0"/>
    <n v="0"/>
    <n v="0"/>
    <n v="0"/>
    <n v="0"/>
    <n v="0"/>
    <n v="0"/>
    <s v="Saudi Arabia"/>
  </r>
  <r>
    <n v="6036"/>
    <x v="6"/>
    <x v="3"/>
    <x v="3"/>
    <n v="89120"/>
    <n v="0"/>
    <n v="0"/>
    <d v="2014-03-17T00:00:00"/>
    <n v="78"/>
    <n v="1168"/>
    <n v="92"/>
    <n v="408"/>
    <n v="72"/>
    <n v="129"/>
    <n v="55"/>
    <n v="1"/>
    <n v="5"/>
    <n v="6"/>
    <n v="7"/>
    <n v="1"/>
    <n v="0"/>
    <n v="0"/>
    <n v="0"/>
    <n v="0"/>
    <n v="1"/>
    <n v="0"/>
    <n v="0"/>
    <s v="Spain"/>
  </r>
  <r>
    <n v="10157"/>
    <x v="11"/>
    <x v="0"/>
    <x v="1"/>
    <n v="59686"/>
    <n v="0"/>
    <n v="1"/>
    <d v="2014-01-25T00:00:00"/>
    <n v="78"/>
    <n v="89"/>
    <n v="15"/>
    <n v="89"/>
    <n v="34"/>
    <n v="42"/>
    <n v="5"/>
    <n v="1"/>
    <n v="4"/>
    <n v="1"/>
    <n v="6"/>
    <n v="4"/>
    <n v="0"/>
    <n v="0"/>
    <n v="0"/>
    <n v="0"/>
    <n v="0"/>
    <n v="0"/>
    <n v="0"/>
    <s v="Canada"/>
  </r>
  <r>
    <n v="3503"/>
    <x v="47"/>
    <x v="0"/>
    <x v="0"/>
    <n v="82460"/>
    <n v="0"/>
    <n v="0"/>
    <d v="2013-12-02T00:00:00"/>
    <n v="78"/>
    <n v="255"/>
    <n v="47"/>
    <n v="573"/>
    <n v="52"/>
    <n v="32"/>
    <n v="15"/>
    <n v="1"/>
    <n v="5"/>
    <n v="3"/>
    <n v="6"/>
    <n v="1"/>
    <n v="0"/>
    <n v="0"/>
    <n v="0"/>
    <n v="0"/>
    <n v="0"/>
    <n v="0"/>
    <n v="0"/>
    <s v="Saudi Arabia"/>
  </r>
  <r>
    <n v="146"/>
    <x v="9"/>
    <x v="1"/>
    <x v="1"/>
    <n v="76045"/>
    <n v="0"/>
    <n v="0"/>
    <d v="2013-11-15T00:00:00"/>
    <n v="78"/>
    <n v="760"/>
    <n v="53"/>
    <n v="400"/>
    <n v="17"/>
    <n v="93"/>
    <n v="0"/>
    <n v="1"/>
    <n v="4"/>
    <n v="5"/>
    <n v="11"/>
    <n v="2"/>
    <n v="1"/>
    <n v="0"/>
    <n v="0"/>
    <n v="0"/>
    <n v="0"/>
    <n v="0"/>
    <n v="0"/>
    <s v="Spain"/>
  </r>
  <r>
    <n v="5538"/>
    <x v="17"/>
    <x v="0"/>
    <x v="0"/>
    <n v="83829"/>
    <n v="0"/>
    <n v="0"/>
    <d v="2013-10-08T00:00:00"/>
    <n v="78"/>
    <n v="897"/>
    <n v="161"/>
    <n v="430"/>
    <n v="186"/>
    <n v="161"/>
    <n v="27"/>
    <n v="0"/>
    <n v="4"/>
    <n v="7"/>
    <n v="6"/>
    <n v="1"/>
    <n v="1"/>
    <n v="0"/>
    <n v="1"/>
    <n v="0"/>
    <n v="1"/>
    <n v="1"/>
    <n v="0"/>
    <s v="Spain"/>
  </r>
  <r>
    <n v="3910"/>
    <x v="17"/>
    <x v="0"/>
    <x v="0"/>
    <n v="83829"/>
    <n v="0"/>
    <n v="0"/>
    <d v="2013-10-08T00:00:00"/>
    <n v="78"/>
    <n v="897"/>
    <n v="161"/>
    <n v="430"/>
    <n v="186"/>
    <n v="161"/>
    <n v="27"/>
    <n v="0"/>
    <n v="4"/>
    <n v="7"/>
    <n v="6"/>
    <n v="1"/>
    <n v="1"/>
    <n v="0"/>
    <n v="1"/>
    <n v="0"/>
    <n v="1"/>
    <n v="1"/>
    <n v="0"/>
    <s v="Spain"/>
  </r>
  <r>
    <n v="10091"/>
    <x v="16"/>
    <x v="0"/>
    <x v="1"/>
    <n v="60230"/>
    <n v="0"/>
    <n v="1"/>
    <d v="2013-05-20T00:00:00"/>
    <n v="78"/>
    <n v="520"/>
    <n v="20"/>
    <n v="367"/>
    <n v="39"/>
    <n v="81"/>
    <n v="40"/>
    <n v="2"/>
    <n v="6"/>
    <n v="3"/>
    <n v="6"/>
    <n v="5"/>
    <n v="0"/>
    <n v="0"/>
    <n v="0"/>
    <n v="0"/>
    <n v="0"/>
    <n v="0"/>
    <n v="0"/>
    <s v="Spain"/>
  </r>
  <r>
    <n v="697"/>
    <x v="8"/>
    <x v="0"/>
    <x v="3"/>
    <n v="74918"/>
    <n v="0"/>
    <n v="0"/>
    <d v="2013-03-12T00:00:00"/>
    <n v="78"/>
    <n v="972"/>
    <n v="59"/>
    <n v="913"/>
    <n v="25"/>
    <n v="19"/>
    <n v="59"/>
    <n v="1"/>
    <n v="5"/>
    <n v="9"/>
    <n v="6"/>
    <n v="3"/>
    <n v="0"/>
    <n v="0"/>
    <n v="0"/>
    <n v="0"/>
    <n v="1"/>
    <n v="0"/>
    <n v="0"/>
    <s v="Spain"/>
  </r>
  <r>
    <n v="2607"/>
    <x v="40"/>
    <x v="0"/>
    <x v="1"/>
    <n v="40464"/>
    <n v="0"/>
    <n v="1"/>
    <d v="2013-01-11T00:00:00"/>
    <n v="78"/>
    <n v="424"/>
    <n v="17"/>
    <n v="118"/>
    <n v="7"/>
    <n v="23"/>
    <n v="41"/>
    <n v="6"/>
    <n v="8"/>
    <n v="2"/>
    <n v="8"/>
    <n v="8"/>
    <n v="0"/>
    <n v="0"/>
    <n v="0"/>
    <n v="0"/>
    <n v="0"/>
    <n v="0"/>
    <n v="0"/>
    <s v="Spain"/>
  </r>
  <r>
    <n v="8427"/>
    <x v="16"/>
    <x v="3"/>
    <x v="1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s v="Spain"/>
  </r>
  <r>
    <n v="217"/>
    <x v="16"/>
    <x v="3"/>
    <x v="1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s v="Canada"/>
  </r>
  <r>
    <n v="6202"/>
    <x v="9"/>
    <x v="0"/>
    <x v="3"/>
    <n v="63381"/>
    <n v="0"/>
    <n v="1"/>
    <d v="2012-10-05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s v="Spain"/>
  </r>
  <r>
    <n v="3856"/>
    <x v="9"/>
    <x v="0"/>
    <x v="3"/>
    <n v="63381"/>
    <n v="0"/>
    <n v="1"/>
    <d v="2012-10-05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s v="Spain"/>
  </r>
  <r>
    <n v="10648"/>
    <x v="31"/>
    <x v="2"/>
    <x v="3"/>
    <n v="66664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s v="Spain"/>
  </r>
  <r>
    <n v="5120"/>
    <x v="31"/>
    <x v="2"/>
    <x v="3"/>
    <n v="66664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s v="Saudi Arabia"/>
  </r>
  <r>
    <n v="6383"/>
    <x v="26"/>
    <x v="1"/>
    <x v="3"/>
    <n v="32892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s v="Saudi Arabia"/>
  </r>
  <r>
    <n v="10536"/>
    <x v="26"/>
    <x v="1"/>
    <x v="3"/>
    <n v="32892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s v="Spain"/>
  </r>
  <r>
    <n v="11092"/>
    <x v="1"/>
    <x v="0"/>
    <x v="2"/>
    <n v="27116"/>
    <n v="1"/>
    <n v="1"/>
    <d v="2014-03-02T00:00:00"/>
    <n v="78"/>
    <n v="12"/>
    <n v="1"/>
    <n v="21"/>
    <n v="2"/>
    <n v="2"/>
    <n v="3"/>
    <n v="2"/>
    <n v="2"/>
    <n v="0"/>
    <n v="3"/>
    <n v="7"/>
    <n v="0"/>
    <n v="0"/>
    <n v="0"/>
    <n v="0"/>
    <n v="0"/>
    <n v="0"/>
    <n v="0"/>
    <s v="Saudi Arabia"/>
  </r>
  <r>
    <n v="538"/>
    <x v="12"/>
    <x v="0"/>
    <x v="1"/>
    <n v="46107"/>
    <n v="1"/>
    <n v="0"/>
    <d v="2014-02-10T00:00:00"/>
    <n v="78"/>
    <n v="31"/>
    <n v="9"/>
    <n v="27"/>
    <n v="16"/>
    <n v="9"/>
    <n v="33"/>
    <n v="1"/>
    <n v="1"/>
    <n v="1"/>
    <n v="4"/>
    <n v="3"/>
    <n v="0"/>
    <n v="0"/>
    <n v="0"/>
    <n v="0"/>
    <n v="0"/>
    <n v="0"/>
    <n v="0"/>
    <s v="Saudi Arabia"/>
  </r>
  <r>
    <n v="10022"/>
    <x v="28"/>
    <x v="1"/>
    <x v="1"/>
    <n v="54466"/>
    <n v="1"/>
    <n v="1"/>
    <d v="2014-02-09T00:00:00"/>
    <n v="78"/>
    <n v="12"/>
    <n v="0"/>
    <n v="4"/>
    <n v="0"/>
    <n v="0"/>
    <n v="0"/>
    <n v="1"/>
    <n v="1"/>
    <n v="0"/>
    <n v="2"/>
    <n v="5"/>
    <n v="0"/>
    <n v="0"/>
    <n v="0"/>
    <n v="0"/>
    <n v="0"/>
    <n v="0"/>
    <n v="0"/>
    <s v="Spain"/>
  </r>
  <r>
    <n v="4227"/>
    <x v="23"/>
    <x v="3"/>
    <x v="3"/>
    <n v="32889"/>
    <n v="1"/>
    <n v="1"/>
    <d v="2013-09-06T00:00:00"/>
    <n v="78"/>
    <n v="28"/>
    <n v="0"/>
    <n v="13"/>
    <n v="4"/>
    <n v="2"/>
    <n v="8"/>
    <n v="3"/>
    <n v="2"/>
    <n v="1"/>
    <n v="3"/>
    <n v="5"/>
    <n v="0"/>
    <n v="0"/>
    <n v="0"/>
    <n v="0"/>
    <n v="0"/>
    <n v="0"/>
    <n v="0"/>
    <s v="Spain"/>
  </r>
  <r>
    <n v="6634"/>
    <x v="13"/>
    <x v="3"/>
    <x v="0"/>
    <n v="33462"/>
    <n v="1"/>
    <n v="0"/>
    <d v="2013-08-07T00:00:00"/>
    <n v="78"/>
    <n v="22"/>
    <n v="3"/>
    <n v="18"/>
    <n v="0"/>
    <n v="0"/>
    <n v="11"/>
    <n v="1"/>
    <n v="2"/>
    <n v="0"/>
    <n v="3"/>
    <n v="7"/>
    <n v="0"/>
    <n v="0"/>
    <n v="0"/>
    <n v="0"/>
    <n v="0"/>
    <n v="0"/>
    <n v="0"/>
    <s v="Saudi Arabia"/>
  </r>
  <r>
    <n v="6460"/>
    <x v="31"/>
    <x v="0"/>
    <x v="2"/>
    <n v="28718"/>
    <n v="1"/>
    <n v="0"/>
    <d v="2013-07-13T00:00:00"/>
    <n v="78"/>
    <n v="12"/>
    <n v="4"/>
    <n v="6"/>
    <n v="11"/>
    <n v="8"/>
    <n v="16"/>
    <n v="2"/>
    <n v="2"/>
    <n v="0"/>
    <n v="3"/>
    <n v="8"/>
    <n v="0"/>
    <n v="0"/>
    <n v="0"/>
    <n v="0"/>
    <n v="0"/>
    <n v="0"/>
    <n v="0"/>
    <s v="India"/>
  </r>
  <r>
    <n v="5883"/>
    <x v="27"/>
    <x v="0"/>
    <x v="2"/>
    <n v="77981"/>
    <n v="1"/>
    <n v="0"/>
    <d v="2013-05-26T00:00:00"/>
    <n v="78"/>
    <n v="138"/>
    <n v="120"/>
    <n v="204"/>
    <n v="16"/>
    <n v="126"/>
    <n v="60"/>
    <n v="3"/>
    <n v="7"/>
    <n v="4"/>
    <n v="7"/>
    <n v="5"/>
    <n v="0"/>
    <n v="0"/>
    <n v="0"/>
    <n v="0"/>
    <n v="0"/>
    <n v="0"/>
    <n v="0"/>
    <s v="Spain"/>
  </r>
  <r>
    <n v="6749"/>
    <x v="10"/>
    <x v="0"/>
    <x v="1"/>
    <n v="86358"/>
    <n v="1"/>
    <n v="1"/>
    <d v="2012-08-08T00:00:00"/>
    <n v="78"/>
    <n v="957"/>
    <n v="47"/>
    <n v="494"/>
    <n v="82"/>
    <n v="47"/>
    <n v="95"/>
    <n v="4"/>
    <n v="5"/>
    <n v="3"/>
    <n v="6"/>
    <n v="8"/>
    <n v="0"/>
    <n v="0"/>
    <n v="0"/>
    <n v="0"/>
    <n v="0"/>
    <n v="0"/>
    <n v="0"/>
    <s v="Spain"/>
  </r>
  <r>
    <n v="8916"/>
    <x v="17"/>
    <x v="0"/>
    <x v="0"/>
    <n v="36627"/>
    <n v="2"/>
    <n v="0"/>
    <d v="2013-07-23T00:00:00"/>
    <n v="78"/>
    <n v="9"/>
    <n v="1"/>
    <n v="5"/>
    <n v="0"/>
    <n v="0"/>
    <n v="1"/>
    <n v="1"/>
    <n v="0"/>
    <n v="0"/>
    <n v="3"/>
    <n v="5"/>
    <n v="0"/>
    <n v="0"/>
    <n v="0"/>
    <n v="0"/>
    <n v="0"/>
    <n v="0"/>
    <n v="0"/>
    <s v="Saudi Arabia"/>
  </r>
  <r>
    <n v="9559"/>
    <x v="1"/>
    <x v="1"/>
    <x v="2"/>
    <n v="57072"/>
    <n v="0"/>
    <n v="1"/>
    <d v="2014-01-24T00:00:00"/>
    <n v="79"/>
    <n v="944"/>
    <n v="0"/>
    <n v="60"/>
    <n v="0"/>
    <n v="0"/>
    <n v="30"/>
    <n v="2"/>
    <n v="7"/>
    <n v="5"/>
    <n v="13"/>
    <n v="5"/>
    <n v="0"/>
    <n v="0"/>
    <n v="1"/>
    <n v="0"/>
    <n v="0"/>
    <n v="0"/>
    <n v="0"/>
    <s v="Canada"/>
  </r>
  <r>
    <n v="771"/>
    <x v="4"/>
    <x v="0"/>
    <x v="3"/>
    <n v="54178"/>
    <n v="0"/>
    <n v="1"/>
    <d v="2014-01-21T00:00:00"/>
    <n v="79"/>
    <n v="135"/>
    <n v="9"/>
    <n v="39"/>
    <n v="4"/>
    <n v="0"/>
    <n v="7"/>
    <n v="1"/>
    <n v="2"/>
    <n v="2"/>
    <n v="5"/>
    <n v="2"/>
    <n v="0"/>
    <n v="0"/>
    <n v="0"/>
    <n v="0"/>
    <n v="0"/>
    <n v="0"/>
    <n v="0"/>
    <s v="Germany"/>
  </r>
  <r>
    <n v="2895"/>
    <x v="33"/>
    <x v="0"/>
    <x v="1"/>
    <n v="49980"/>
    <n v="0"/>
    <n v="1"/>
    <d v="2013-10-23T00:00:00"/>
    <n v="79"/>
    <n v="104"/>
    <n v="1"/>
    <n v="54"/>
    <n v="13"/>
    <n v="9"/>
    <n v="14"/>
    <n v="2"/>
    <n v="3"/>
    <n v="1"/>
    <n v="5"/>
    <n v="5"/>
    <n v="0"/>
    <n v="0"/>
    <n v="0"/>
    <n v="0"/>
    <n v="0"/>
    <n v="0"/>
    <n v="0"/>
    <s v="India"/>
  </r>
  <r>
    <n v="7972"/>
    <x v="24"/>
    <x v="0"/>
    <x v="1"/>
    <n v="72906"/>
    <n v="0"/>
    <n v="0"/>
    <d v="2013-09-17T00:00:00"/>
    <n v="79"/>
    <n v="400"/>
    <n v="32"/>
    <n v="519"/>
    <n v="71"/>
    <n v="75"/>
    <n v="54"/>
    <n v="1"/>
    <n v="3"/>
    <n v="4"/>
    <n v="9"/>
    <n v="1"/>
    <n v="0"/>
    <n v="0"/>
    <n v="0"/>
    <n v="0"/>
    <n v="0"/>
    <n v="0"/>
    <n v="0"/>
    <s v="Spain"/>
  </r>
  <r>
    <n v="500"/>
    <x v="14"/>
    <x v="0"/>
    <x v="3"/>
    <n v="96876"/>
    <n v="0"/>
    <n v="0"/>
    <d v="2013-08-06T00:00:00"/>
    <n v="79"/>
    <n v="908"/>
    <n v="43"/>
    <n v="735"/>
    <n v="40"/>
    <n v="194"/>
    <n v="21"/>
    <n v="1"/>
    <n v="7"/>
    <n v="7"/>
    <n v="9"/>
    <n v="2"/>
    <n v="1"/>
    <n v="0"/>
    <n v="0"/>
    <n v="1"/>
    <n v="1"/>
    <n v="1"/>
    <n v="0"/>
    <s v="Spain"/>
  </r>
  <r>
    <n v="375"/>
    <x v="3"/>
    <x v="0"/>
    <x v="0"/>
    <n v="76773"/>
    <n v="0"/>
    <n v="0"/>
    <d v="2013-02-25T00:00:00"/>
    <n v="79"/>
    <n v="516"/>
    <n v="56"/>
    <n v="449"/>
    <n v="86"/>
    <n v="33"/>
    <n v="16"/>
    <n v="1"/>
    <n v="2"/>
    <n v="2"/>
    <n v="11"/>
    <n v="1"/>
    <n v="0"/>
    <n v="0"/>
    <n v="0"/>
    <n v="0"/>
    <n v="0"/>
    <n v="0"/>
    <n v="0"/>
    <s v="Spain"/>
  </r>
  <r>
    <n v="10936"/>
    <x v="11"/>
    <x v="0"/>
    <x v="2"/>
    <n v="72190"/>
    <n v="0"/>
    <n v="0"/>
    <d v="2013-02-13T00:00:00"/>
    <n v="79"/>
    <n v="597"/>
    <n v="166"/>
    <n v="597"/>
    <n v="172"/>
    <n v="166"/>
    <n v="249"/>
    <n v="1"/>
    <n v="5"/>
    <n v="6"/>
    <n v="4"/>
    <n v="3"/>
    <n v="0"/>
    <n v="0"/>
    <n v="0"/>
    <n v="0"/>
    <n v="0"/>
    <n v="0"/>
    <n v="0"/>
    <s v="Australia"/>
  </r>
  <r>
    <n v="10314"/>
    <x v="38"/>
    <x v="1"/>
    <x v="2"/>
    <n v="83837"/>
    <n v="0"/>
    <n v="0"/>
    <d v="2012-12-16T00:00:00"/>
    <n v="79"/>
    <n v="847"/>
    <n v="66"/>
    <n v="119"/>
    <n v="86"/>
    <n v="89"/>
    <n v="111"/>
    <n v="1"/>
    <n v="9"/>
    <n v="10"/>
    <n v="5"/>
    <n v="4"/>
    <n v="1"/>
    <n v="0"/>
    <n v="0"/>
    <n v="1"/>
    <n v="0"/>
    <n v="1"/>
    <n v="0"/>
    <s v="India"/>
  </r>
  <r>
    <n v="2674"/>
    <x v="2"/>
    <x v="3"/>
    <x v="1"/>
    <n v="75154"/>
    <n v="0"/>
    <n v="1"/>
    <d v="2012-09-04T00:00:00"/>
    <n v="79"/>
    <n v="543"/>
    <n v="10"/>
    <n v="205"/>
    <n v="160"/>
    <n v="143"/>
    <n v="82"/>
    <n v="1"/>
    <n v="6"/>
    <n v="3"/>
    <n v="6"/>
    <n v="3"/>
    <n v="0"/>
    <n v="0"/>
    <n v="0"/>
    <n v="0"/>
    <n v="0"/>
    <n v="1"/>
    <n v="0"/>
    <s v="USA"/>
  </r>
  <r>
    <n v="1584"/>
    <x v="14"/>
    <x v="0"/>
    <x v="2"/>
    <n v="41443"/>
    <n v="1"/>
    <n v="0"/>
    <d v="2014-04-01T00:00:00"/>
    <n v="79"/>
    <n v="171"/>
    <n v="7"/>
    <n v="171"/>
    <n v="25"/>
    <n v="19"/>
    <n v="89"/>
    <n v="6"/>
    <n v="8"/>
    <n v="1"/>
    <n v="5"/>
    <n v="8"/>
    <n v="0"/>
    <n v="0"/>
    <n v="0"/>
    <n v="0"/>
    <n v="0"/>
    <n v="0"/>
    <n v="0"/>
    <s v="Saudi Arabia"/>
  </r>
  <r>
    <n v="5237"/>
    <x v="47"/>
    <x v="1"/>
    <x v="1"/>
    <n v="48767"/>
    <n v="1"/>
    <n v="2"/>
    <d v="2014-01-01T00:00:00"/>
    <n v="79"/>
    <n v="28"/>
    <n v="1"/>
    <n v="21"/>
    <n v="3"/>
    <n v="0"/>
    <n v="10"/>
    <n v="3"/>
    <n v="2"/>
    <n v="1"/>
    <n v="3"/>
    <n v="5"/>
    <n v="0"/>
    <n v="0"/>
    <n v="0"/>
    <n v="0"/>
    <n v="0"/>
    <n v="0"/>
    <n v="0"/>
    <s v="Australia"/>
  </r>
  <r>
    <n v="2461"/>
    <x v="24"/>
    <x v="3"/>
    <x v="1"/>
    <n v="51124"/>
    <n v="1"/>
    <n v="1"/>
    <d v="2013-12-18T00:00:00"/>
    <n v="79"/>
    <n v="26"/>
    <n v="1"/>
    <n v="11"/>
    <n v="0"/>
    <n v="1"/>
    <n v="4"/>
    <n v="2"/>
    <n v="1"/>
    <n v="0"/>
    <n v="3"/>
    <n v="3"/>
    <n v="0"/>
    <n v="0"/>
    <n v="0"/>
    <n v="0"/>
    <n v="0"/>
    <n v="0"/>
    <n v="0"/>
    <s v="Canada"/>
  </r>
  <r>
    <n v="5474"/>
    <x v="0"/>
    <x v="0"/>
    <x v="1"/>
    <n v="43020"/>
    <n v="1"/>
    <n v="0"/>
    <d v="2013-11-30T00:00:00"/>
    <n v="79"/>
    <n v="45"/>
    <n v="7"/>
    <n v="99"/>
    <n v="4"/>
    <n v="25"/>
    <n v="43"/>
    <n v="3"/>
    <n v="4"/>
    <n v="1"/>
    <n v="4"/>
    <n v="6"/>
    <n v="0"/>
    <n v="0"/>
    <n v="0"/>
    <n v="0"/>
    <n v="0"/>
    <n v="0"/>
    <n v="0"/>
    <s v="USA"/>
  </r>
  <r>
    <n v="10067"/>
    <x v="15"/>
    <x v="2"/>
    <x v="3"/>
    <n v="25176"/>
    <n v="1"/>
    <n v="1"/>
    <d v="2013-08-10T00:00:00"/>
    <n v="79"/>
    <n v="4"/>
    <n v="0"/>
    <n v="4"/>
    <n v="0"/>
    <n v="0"/>
    <n v="5"/>
    <n v="1"/>
    <n v="1"/>
    <n v="0"/>
    <n v="2"/>
    <n v="7"/>
    <n v="0"/>
    <n v="0"/>
    <n v="0"/>
    <n v="0"/>
    <n v="0"/>
    <n v="0"/>
    <n v="0"/>
    <s v="Germany"/>
  </r>
  <r>
    <n v="922"/>
    <x v="13"/>
    <x v="2"/>
    <x v="2"/>
    <n v="31086"/>
    <n v="1"/>
    <n v="1"/>
    <d v="2013-05-04T00:00:00"/>
    <n v="79"/>
    <n v="16"/>
    <n v="2"/>
    <n v="11"/>
    <n v="3"/>
    <n v="0"/>
    <n v="16"/>
    <n v="2"/>
    <n v="1"/>
    <n v="1"/>
    <n v="2"/>
    <n v="8"/>
    <n v="0"/>
    <n v="0"/>
    <n v="1"/>
    <n v="0"/>
    <n v="0"/>
    <n v="0"/>
    <n v="0"/>
    <s v="Germany"/>
  </r>
  <r>
    <n v="2861"/>
    <x v="25"/>
    <x v="0"/>
    <x v="1"/>
    <n v="24072"/>
    <n v="1"/>
    <n v="0"/>
    <d v="2013-04-16T00:00:00"/>
    <n v="79"/>
    <n v="9"/>
    <n v="1"/>
    <n v="6"/>
    <n v="3"/>
    <n v="0"/>
    <n v="4"/>
    <n v="1"/>
    <n v="1"/>
    <n v="0"/>
    <n v="2"/>
    <n v="8"/>
    <n v="0"/>
    <n v="0"/>
    <n v="0"/>
    <n v="0"/>
    <n v="0"/>
    <n v="0"/>
    <n v="0"/>
    <s v="Spain"/>
  </r>
  <r>
    <n v="4240"/>
    <x v="34"/>
    <x v="0"/>
    <x v="2"/>
    <n v="17345"/>
    <n v="1"/>
    <n v="0"/>
    <d v="2012-11-03T00:00:00"/>
    <n v="79"/>
    <n v="4"/>
    <n v="9"/>
    <n v="16"/>
    <n v="17"/>
    <n v="0"/>
    <n v="12"/>
    <n v="2"/>
    <n v="2"/>
    <n v="1"/>
    <n v="2"/>
    <n v="8"/>
    <n v="0"/>
    <n v="0"/>
    <n v="0"/>
    <n v="0"/>
    <n v="0"/>
    <n v="0"/>
    <n v="0"/>
    <s v="Spain"/>
  </r>
  <r>
    <n v="2563"/>
    <x v="1"/>
    <x v="4"/>
    <x v="2"/>
    <n v="28249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s v="India"/>
  </r>
  <r>
    <n v="8312"/>
    <x v="1"/>
    <x v="4"/>
    <x v="2"/>
    <n v="28249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s v="Spain"/>
  </r>
  <r>
    <n v="6999"/>
    <x v="37"/>
    <x v="3"/>
    <x v="2"/>
    <n v="69661"/>
    <n v="0"/>
    <n v="0"/>
    <d v="2014-05-13T00:00:00"/>
    <n v="80"/>
    <n v="656"/>
    <n v="16"/>
    <n v="106"/>
    <n v="32"/>
    <n v="16"/>
    <n v="8"/>
    <n v="1"/>
    <n v="7"/>
    <n v="3"/>
    <n v="12"/>
    <n v="3"/>
    <n v="0"/>
    <n v="0"/>
    <n v="0"/>
    <n v="0"/>
    <n v="0"/>
    <n v="0"/>
    <n v="0"/>
    <s v="India"/>
  </r>
  <r>
    <n v="5223"/>
    <x v="10"/>
    <x v="3"/>
    <x v="3"/>
    <n v="45903"/>
    <n v="0"/>
    <n v="1"/>
    <d v="2014-04-23T00:00:00"/>
    <n v="80"/>
    <n v="33"/>
    <n v="8"/>
    <n v="10"/>
    <n v="2"/>
    <n v="10"/>
    <n v="3"/>
    <n v="2"/>
    <n v="2"/>
    <n v="1"/>
    <n v="3"/>
    <n v="4"/>
    <n v="0"/>
    <n v="0"/>
    <n v="0"/>
    <n v="0"/>
    <n v="0"/>
    <n v="0"/>
    <n v="0"/>
    <s v="Saudi Arabia"/>
  </r>
  <r>
    <n v="7683"/>
    <x v="23"/>
    <x v="3"/>
    <x v="2"/>
    <n v="70777"/>
    <n v="0"/>
    <n v="1"/>
    <d v="2014-02-25T00:00:00"/>
    <n v="80"/>
    <n v="554"/>
    <n v="35"/>
    <n v="113"/>
    <n v="0"/>
    <n v="7"/>
    <n v="78"/>
    <n v="3"/>
    <n v="5"/>
    <n v="3"/>
    <n v="12"/>
    <n v="3"/>
    <n v="0"/>
    <n v="0"/>
    <n v="0"/>
    <n v="0"/>
    <n v="0"/>
    <n v="0"/>
    <n v="0"/>
    <s v="Spain"/>
  </r>
  <r>
    <n v="9907"/>
    <x v="8"/>
    <x v="3"/>
    <x v="3"/>
    <n v="66476"/>
    <n v="0"/>
    <n v="1"/>
    <d v="2013-12-04T00:00:00"/>
    <n v="80"/>
    <n v="742"/>
    <n v="28"/>
    <n v="152"/>
    <n v="25"/>
    <n v="9"/>
    <n v="57"/>
    <n v="2"/>
    <n v="6"/>
    <n v="8"/>
    <n v="10"/>
    <n v="4"/>
    <n v="0"/>
    <n v="0"/>
    <n v="0"/>
    <n v="0"/>
    <n v="0"/>
    <n v="0"/>
    <n v="0"/>
    <s v="Germany"/>
  </r>
  <r>
    <n v="1612"/>
    <x v="7"/>
    <x v="1"/>
    <x v="1"/>
    <m/>
    <n v="1"/>
    <n v="0"/>
    <d v="2013-05-31T00:00:00"/>
    <n v="82"/>
    <n v="23"/>
    <n v="0"/>
    <n v="15"/>
    <n v="0"/>
    <n v="2"/>
    <n v="7"/>
    <n v="2"/>
    <n v="3"/>
    <n v="0"/>
    <n v="3"/>
    <n v="6"/>
    <n v="0"/>
    <n v="0"/>
    <n v="0"/>
    <n v="0"/>
    <n v="0"/>
    <n v="0"/>
    <n v="0"/>
    <s v="Australia"/>
  </r>
  <r>
    <n v="3945"/>
    <x v="5"/>
    <x v="1"/>
    <x v="4"/>
    <n v="68117"/>
    <n v="0"/>
    <n v="1"/>
    <d v="2013-03-10T00:00:00"/>
    <n v="80"/>
    <n v="618"/>
    <n v="44"/>
    <n v="215"/>
    <n v="0"/>
    <n v="17"/>
    <n v="36"/>
    <n v="2"/>
    <n v="11"/>
    <n v="8"/>
    <n v="4"/>
    <n v="6"/>
    <n v="0"/>
    <n v="0"/>
    <n v="1"/>
    <n v="0"/>
    <n v="0"/>
    <n v="1"/>
    <n v="0"/>
    <s v="Spain"/>
  </r>
  <r>
    <n v="702"/>
    <x v="17"/>
    <x v="2"/>
    <x v="4"/>
    <n v="47682"/>
    <n v="0"/>
    <n v="1"/>
    <d v="2013-02-15T00:00:00"/>
    <n v="80"/>
    <n v="162"/>
    <n v="61"/>
    <n v="83"/>
    <n v="97"/>
    <n v="57"/>
    <n v="61"/>
    <n v="4"/>
    <n v="4"/>
    <n v="3"/>
    <n v="8"/>
    <n v="5"/>
    <n v="0"/>
    <n v="0"/>
    <n v="0"/>
    <n v="0"/>
    <n v="0"/>
    <n v="0"/>
    <n v="0"/>
    <s v="Spain"/>
  </r>
  <r>
    <n v="9010"/>
    <x v="27"/>
    <x v="3"/>
    <x v="2"/>
    <n v="83151"/>
    <n v="0"/>
    <n v="0"/>
    <d v="2013-02-10T00:00:00"/>
    <n v="80"/>
    <n v="968"/>
    <n v="147"/>
    <n v="842"/>
    <n v="137"/>
    <n v="42"/>
    <n v="210"/>
    <n v="1"/>
    <n v="5"/>
    <n v="7"/>
    <n v="10"/>
    <n v="2"/>
    <n v="1"/>
    <n v="0"/>
    <n v="1"/>
    <n v="0"/>
    <n v="1"/>
    <n v="1"/>
    <n v="0"/>
    <s v="Spain"/>
  </r>
  <r>
    <n v="9710"/>
    <x v="8"/>
    <x v="1"/>
    <x v="0"/>
    <n v="58086"/>
    <n v="0"/>
    <n v="1"/>
    <d v="2013-01-20T00:00:00"/>
    <n v="80"/>
    <n v="708"/>
    <n v="7"/>
    <n v="62"/>
    <n v="0"/>
    <n v="0"/>
    <n v="15"/>
    <n v="2"/>
    <n v="11"/>
    <n v="3"/>
    <n v="7"/>
    <n v="8"/>
    <n v="0"/>
    <n v="0"/>
    <n v="0"/>
    <n v="0"/>
    <n v="0"/>
    <n v="0"/>
    <n v="0"/>
    <s v="Spain"/>
  </r>
  <r>
    <n v="1509"/>
    <x v="2"/>
    <x v="1"/>
    <x v="3"/>
    <n v="84460"/>
    <n v="0"/>
    <n v="0"/>
    <d v="2013-01-04T00:00:00"/>
    <n v="80"/>
    <n v="152"/>
    <n v="27"/>
    <n v="103"/>
    <n v="106"/>
    <n v="54"/>
    <n v="81"/>
    <n v="0"/>
    <n v="9"/>
    <n v="9"/>
    <n v="4"/>
    <n v="5"/>
    <n v="1"/>
    <n v="1"/>
    <n v="0"/>
    <n v="1"/>
    <n v="1"/>
    <n v="1"/>
    <n v="0"/>
    <s v="Spain"/>
  </r>
  <r>
    <n v="9120"/>
    <x v="29"/>
    <x v="0"/>
    <x v="1"/>
    <n v="66565"/>
    <n v="0"/>
    <n v="1"/>
    <d v="2012-12-05T00:00:00"/>
    <n v="80"/>
    <n v="747"/>
    <n v="10"/>
    <n v="161"/>
    <n v="65"/>
    <n v="40"/>
    <n v="42"/>
    <n v="4"/>
    <n v="4"/>
    <n v="2"/>
    <n v="9"/>
    <n v="8"/>
    <n v="0"/>
    <n v="0"/>
    <n v="0"/>
    <n v="0"/>
    <n v="0"/>
    <n v="0"/>
    <n v="0"/>
    <s v="Spain"/>
  </r>
  <r>
    <n v="8852"/>
    <x v="15"/>
    <x v="0"/>
    <x v="2"/>
    <n v="61064"/>
    <n v="0"/>
    <n v="1"/>
    <d v="2012-08-31T00:00:00"/>
    <n v="80"/>
    <n v="387"/>
    <n v="126"/>
    <n v="342"/>
    <n v="0"/>
    <n v="45"/>
    <n v="180"/>
    <n v="5"/>
    <n v="8"/>
    <n v="4"/>
    <n v="11"/>
    <n v="6"/>
    <n v="0"/>
    <n v="0"/>
    <n v="0"/>
    <n v="0"/>
    <n v="0"/>
    <n v="0"/>
    <n v="0"/>
    <s v="Spain"/>
  </r>
  <r>
    <n v="7574"/>
    <x v="13"/>
    <x v="1"/>
    <x v="3"/>
    <n v="27922"/>
    <n v="1"/>
    <n v="0"/>
    <d v="2014-05-10T00:00:00"/>
    <n v="80"/>
    <n v="11"/>
    <n v="0"/>
    <n v="13"/>
    <n v="2"/>
    <n v="4"/>
    <n v="11"/>
    <n v="1"/>
    <n v="2"/>
    <n v="0"/>
    <n v="3"/>
    <n v="4"/>
    <n v="0"/>
    <n v="0"/>
    <n v="0"/>
    <n v="0"/>
    <n v="0"/>
    <n v="0"/>
    <n v="0"/>
    <s v="Saudi Arabia"/>
  </r>
  <r>
    <n v="2952"/>
    <x v="14"/>
    <x v="3"/>
    <x v="1"/>
    <n v="36273"/>
    <n v="1"/>
    <n v="0"/>
    <d v="2014-04-16T00:00:00"/>
    <n v="80"/>
    <n v="29"/>
    <n v="3"/>
    <n v="30"/>
    <n v="3"/>
    <n v="2"/>
    <n v="9"/>
    <n v="2"/>
    <n v="3"/>
    <n v="0"/>
    <n v="3"/>
    <n v="6"/>
    <n v="0"/>
    <n v="0"/>
    <n v="0"/>
    <n v="0"/>
    <n v="0"/>
    <n v="0"/>
    <n v="0"/>
    <s v="Spain"/>
  </r>
  <r>
    <n v="9481"/>
    <x v="15"/>
    <x v="0"/>
    <x v="2"/>
    <n v="17148"/>
    <n v="1"/>
    <n v="0"/>
    <d v="2014-01-28T00:00:00"/>
    <n v="80"/>
    <n v="9"/>
    <n v="9"/>
    <n v="11"/>
    <n v="13"/>
    <n v="10"/>
    <n v="16"/>
    <n v="4"/>
    <n v="3"/>
    <n v="1"/>
    <n v="3"/>
    <n v="8"/>
    <n v="0"/>
    <n v="0"/>
    <n v="0"/>
    <n v="0"/>
    <n v="0"/>
    <n v="0"/>
    <n v="0"/>
    <s v="Canada"/>
  </r>
  <r>
    <n v="5454"/>
    <x v="13"/>
    <x v="3"/>
    <x v="2"/>
    <n v="45057"/>
    <n v="1"/>
    <n v="0"/>
    <d v="2013-12-01T00:00:00"/>
    <n v="80"/>
    <n v="37"/>
    <n v="0"/>
    <n v="7"/>
    <n v="3"/>
    <n v="0"/>
    <n v="3"/>
    <n v="1"/>
    <n v="2"/>
    <n v="0"/>
    <n v="3"/>
    <n v="5"/>
    <n v="0"/>
    <n v="0"/>
    <n v="0"/>
    <n v="0"/>
    <n v="0"/>
    <n v="0"/>
    <n v="0"/>
    <s v="USA"/>
  </r>
  <r>
    <n v="3798"/>
    <x v="23"/>
    <x v="0"/>
    <x v="2"/>
    <n v="41120"/>
    <n v="1"/>
    <n v="1"/>
    <d v="2013-11-06T00:00:00"/>
    <n v="80"/>
    <n v="24"/>
    <n v="2"/>
    <n v="23"/>
    <n v="0"/>
    <n v="8"/>
    <n v="24"/>
    <n v="3"/>
    <n v="2"/>
    <n v="1"/>
    <n v="3"/>
    <n v="6"/>
    <n v="0"/>
    <n v="0"/>
    <n v="0"/>
    <n v="0"/>
    <n v="0"/>
    <n v="0"/>
    <n v="0"/>
    <s v="Spain"/>
  </r>
  <r>
    <n v="2549"/>
    <x v="25"/>
    <x v="1"/>
    <x v="3"/>
    <n v="21840"/>
    <n v="1"/>
    <n v="0"/>
    <d v="2013-07-21T00:00:00"/>
    <n v="80"/>
    <n v="17"/>
    <n v="0"/>
    <n v="9"/>
    <n v="0"/>
    <n v="0"/>
    <n v="1"/>
    <n v="1"/>
    <n v="1"/>
    <n v="0"/>
    <n v="3"/>
    <n v="9"/>
    <n v="0"/>
    <n v="0"/>
    <n v="0"/>
    <n v="0"/>
    <n v="0"/>
    <n v="0"/>
    <n v="0"/>
    <s v="Spain"/>
  </r>
  <r>
    <n v="6437"/>
    <x v="42"/>
    <x v="2"/>
    <x v="1"/>
    <n v="41473"/>
    <n v="1"/>
    <n v="0"/>
    <d v="2013-06-19T00:00:00"/>
    <n v="80"/>
    <n v="21"/>
    <n v="8"/>
    <n v="20"/>
    <n v="15"/>
    <n v="3"/>
    <n v="9"/>
    <n v="1"/>
    <n v="2"/>
    <n v="0"/>
    <n v="3"/>
    <n v="7"/>
    <n v="0"/>
    <n v="0"/>
    <n v="0"/>
    <n v="0"/>
    <n v="0"/>
    <n v="0"/>
    <n v="0"/>
    <s v="Spain"/>
  </r>
  <r>
    <n v="2488"/>
    <x v="16"/>
    <x v="2"/>
    <x v="0"/>
    <n v="31395"/>
    <n v="1"/>
    <n v="1"/>
    <d v="2013-03-23T00:00:00"/>
    <n v="80"/>
    <n v="23"/>
    <n v="1"/>
    <n v="25"/>
    <n v="0"/>
    <n v="8"/>
    <n v="7"/>
    <n v="4"/>
    <n v="2"/>
    <n v="1"/>
    <n v="3"/>
    <n v="6"/>
    <n v="0"/>
    <n v="0"/>
    <n v="0"/>
    <n v="0"/>
    <n v="0"/>
    <n v="0"/>
    <n v="0"/>
    <s v="Spain"/>
  </r>
  <r>
    <n v="5252"/>
    <x v="8"/>
    <x v="0"/>
    <x v="0"/>
    <n v="23910"/>
    <n v="1"/>
    <n v="0"/>
    <d v="2012-10-26T00:00:00"/>
    <n v="80"/>
    <n v="16"/>
    <n v="12"/>
    <n v="18"/>
    <n v="7"/>
    <n v="1"/>
    <n v="13"/>
    <n v="1"/>
    <n v="2"/>
    <n v="0"/>
    <n v="3"/>
    <n v="7"/>
    <n v="0"/>
    <n v="0"/>
    <n v="0"/>
    <n v="0"/>
    <n v="0"/>
    <n v="0"/>
    <n v="0"/>
    <s v="Spain"/>
  </r>
  <r>
    <n v="5959"/>
    <x v="23"/>
    <x v="0"/>
    <x v="1"/>
    <n v="35893"/>
    <n v="1"/>
    <n v="1"/>
    <d v="2012-10-15T00:00:00"/>
    <n v="80"/>
    <n v="158"/>
    <n v="0"/>
    <n v="23"/>
    <n v="0"/>
    <n v="0"/>
    <n v="18"/>
    <n v="6"/>
    <n v="3"/>
    <n v="1"/>
    <n v="5"/>
    <n v="8"/>
    <n v="0"/>
    <n v="0"/>
    <n v="0"/>
    <n v="0"/>
    <n v="0"/>
    <n v="0"/>
    <n v="0"/>
    <s v="India"/>
  </r>
  <r>
    <n v="7441"/>
    <x v="28"/>
    <x v="0"/>
    <x v="0"/>
    <n v="71128"/>
    <n v="1"/>
    <n v="0"/>
    <d v="2012-10-06T00:00:00"/>
    <n v="80"/>
    <n v="958"/>
    <n v="159"/>
    <n v="447"/>
    <n v="20"/>
    <n v="0"/>
    <n v="31"/>
    <n v="3"/>
    <n v="2"/>
    <n v="10"/>
    <n v="12"/>
    <n v="7"/>
    <n v="0"/>
    <n v="0"/>
    <n v="0"/>
    <n v="0"/>
    <n v="0"/>
    <n v="0"/>
    <n v="0"/>
    <s v="USA"/>
  </r>
  <r>
    <n v="4271"/>
    <x v="12"/>
    <x v="2"/>
    <x v="3"/>
    <n v="38683"/>
    <n v="1"/>
    <n v="0"/>
    <d v="2012-10-04T00:00:00"/>
    <n v="80"/>
    <n v="46"/>
    <n v="35"/>
    <n v="69"/>
    <n v="84"/>
    <n v="41"/>
    <n v="66"/>
    <n v="6"/>
    <n v="4"/>
    <n v="1"/>
    <n v="6"/>
    <n v="7"/>
    <n v="0"/>
    <n v="0"/>
    <n v="0"/>
    <n v="0"/>
    <n v="0"/>
    <n v="0"/>
    <n v="0"/>
    <s v="India"/>
  </r>
  <r>
    <n v="4095"/>
    <x v="26"/>
    <x v="0"/>
    <x v="2"/>
    <n v="37150"/>
    <n v="1"/>
    <n v="0"/>
    <d v="2012-09-11T00:00:00"/>
    <n v="80"/>
    <n v="167"/>
    <n v="37"/>
    <n v="64"/>
    <n v="49"/>
    <n v="34"/>
    <n v="116"/>
    <n v="8"/>
    <n v="4"/>
    <n v="3"/>
    <n v="6"/>
    <n v="7"/>
    <n v="0"/>
    <n v="0"/>
    <n v="0"/>
    <n v="0"/>
    <n v="0"/>
    <n v="0"/>
    <n v="0"/>
    <s v="USA"/>
  </r>
  <r>
    <n v="4259"/>
    <x v="18"/>
    <x v="3"/>
    <x v="1"/>
    <n v="19485"/>
    <n v="2"/>
    <n v="0"/>
    <d v="2013-09-24T00:00:00"/>
    <n v="80"/>
    <n v="6"/>
    <n v="0"/>
    <n v="4"/>
    <n v="0"/>
    <n v="0"/>
    <n v="0"/>
    <n v="1"/>
    <n v="1"/>
    <n v="0"/>
    <n v="2"/>
    <n v="7"/>
    <n v="0"/>
    <n v="0"/>
    <n v="0"/>
    <n v="0"/>
    <n v="0"/>
    <n v="0"/>
    <n v="0"/>
    <s v="India"/>
  </r>
  <r>
    <n v="7698"/>
    <x v="15"/>
    <x v="1"/>
    <x v="2"/>
    <n v="51650"/>
    <n v="0"/>
    <n v="1"/>
    <d v="2014-05-11T00:00:00"/>
    <n v="81"/>
    <n v="152"/>
    <n v="3"/>
    <n v="22"/>
    <n v="2"/>
    <n v="5"/>
    <n v="7"/>
    <n v="1"/>
    <n v="4"/>
    <n v="1"/>
    <n v="4"/>
    <n v="5"/>
    <n v="0"/>
    <n v="0"/>
    <n v="0"/>
    <n v="0"/>
    <n v="0"/>
    <n v="0"/>
    <n v="0"/>
    <s v="India"/>
  </r>
  <r>
    <n v="4174"/>
    <x v="16"/>
    <x v="3"/>
    <x v="3"/>
    <n v="55249"/>
    <n v="0"/>
    <n v="1"/>
    <d v="2014-04-17T00:00:00"/>
    <n v="81"/>
    <n v="97"/>
    <n v="1"/>
    <n v="19"/>
    <n v="2"/>
    <n v="0"/>
    <n v="11"/>
    <n v="1"/>
    <n v="2"/>
    <n v="1"/>
    <n v="4"/>
    <n v="3"/>
    <n v="0"/>
    <n v="0"/>
    <n v="0"/>
    <n v="0"/>
    <n v="0"/>
    <n v="0"/>
    <n v="0"/>
    <s v="Spain"/>
  </r>
  <r>
    <n v="193"/>
    <x v="52"/>
    <x v="4"/>
    <x v="2"/>
    <n v="14421"/>
    <n v="0"/>
    <n v="0"/>
    <d v="2014-02-17T00:00:00"/>
    <n v="81"/>
    <n v="0"/>
    <n v="0"/>
    <n v="2"/>
    <n v="3"/>
    <n v="3"/>
    <n v="8"/>
    <n v="1"/>
    <n v="1"/>
    <n v="0"/>
    <n v="2"/>
    <n v="5"/>
    <n v="0"/>
    <n v="0"/>
    <n v="1"/>
    <n v="0"/>
    <n v="0"/>
    <n v="0"/>
    <n v="0"/>
    <s v="Spain"/>
  </r>
  <r>
    <n v="5229"/>
    <x v="8"/>
    <x v="1"/>
    <x v="3"/>
    <n v="54132"/>
    <n v="0"/>
    <n v="1"/>
    <d v="2014-02-16T00:00:00"/>
    <n v="81"/>
    <n v="30"/>
    <n v="1"/>
    <n v="8"/>
    <n v="0"/>
    <n v="0"/>
    <n v="3"/>
    <n v="1"/>
    <n v="1"/>
    <n v="0"/>
    <n v="3"/>
    <n v="7"/>
    <n v="0"/>
    <n v="0"/>
    <n v="0"/>
    <n v="0"/>
    <n v="0"/>
    <n v="0"/>
    <n v="0"/>
    <s v="Germany"/>
  </r>
  <r>
    <n v="5555"/>
    <x v="17"/>
    <x v="0"/>
    <x v="0"/>
    <n v="153924"/>
    <n v="0"/>
    <n v="0"/>
    <d v="2014-02-07T00:00:00"/>
    <n v="8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s v="Spain"/>
  </r>
  <r>
    <n v="310"/>
    <x v="0"/>
    <x v="3"/>
    <x v="2"/>
    <n v="61872"/>
    <n v="0"/>
    <n v="1"/>
    <d v="2013-12-13T00:00:00"/>
    <n v="81"/>
    <n v="330"/>
    <n v="5"/>
    <n v="159"/>
    <n v="36"/>
    <n v="27"/>
    <n v="16"/>
    <n v="4"/>
    <n v="4"/>
    <n v="4"/>
    <n v="9"/>
    <n v="4"/>
    <n v="0"/>
    <n v="0"/>
    <n v="0"/>
    <n v="0"/>
    <n v="0"/>
    <n v="0"/>
    <n v="0"/>
    <s v="Canada"/>
  </r>
  <r>
    <n v="6261"/>
    <x v="13"/>
    <x v="0"/>
    <x v="2"/>
    <n v="58025"/>
    <n v="0"/>
    <n v="1"/>
    <d v="2013-11-26T00:00:00"/>
    <n v="81"/>
    <n v="270"/>
    <n v="31"/>
    <n v="88"/>
    <n v="11"/>
    <n v="48"/>
    <n v="22"/>
    <n v="3"/>
    <n v="3"/>
    <n v="2"/>
    <n v="10"/>
    <n v="4"/>
    <n v="0"/>
    <n v="0"/>
    <n v="0"/>
    <n v="0"/>
    <n v="0"/>
    <n v="0"/>
    <n v="0"/>
    <s v="India"/>
  </r>
  <r>
    <n v="6274"/>
    <x v="38"/>
    <x v="3"/>
    <x v="2"/>
    <n v="83790"/>
    <n v="0"/>
    <n v="0"/>
    <d v="2013-11-15T00:00:00"/>
    <n v="81"/>
    <n v="1076"/>
    <n v="16"/>
    <n v="417"/>
    <n v="42"/>
    <n v="48"/>
    <n v="16"/>
    <n v="1"/>
    <n v="8"/>
    <n v="10"/>
    <n v="6"/>
    <n v="3"/>
    <n v="0"/>
    <n v="0"/>
    <n v="0"/>
    <n v="1"/>
    <n v="1"/>
    <n v="0"/>
    <n v="0"/>
    <s v="Saudi Arabia"/>
  </r>
  <r>
    <n v="17"/>
    <x v="26"/>
    <x v="1"/>
    <x v="2"/>
    <n v="60491"/>
    <n v="0"/>
    <n v="1"/>
    <d v="2013-09-06T00:00:00"/>
    <n v="81"/>
    <n v="637"/>
    <n v="47"/>
    <n v="237"/>
    <n v="12"/>
    <n v="19"/>
    <n v="76"/>
    <n v="4"/>
    <n v="6"/>
    <n v="11"/>
    <n v="7"/>
    <n v="5"/>
    <n v="0"/>
    <n v="0"/>
    <n v="0"/>
    <n v="0"/>
    <n v="0"/>
    <n v="0"/>
    <n v="0"/>
    <s v="Spain"/>
  </r>
  <r>
    <n v="9153"/>
    <x v="30"/>
    <x v="1"/>
    <x v="2"/>
    <n v="59304"/>
    <n v="0"/>
    <n v="1"/>
    <d v="2013-07-29T00:00:00"/>
    <n v="81"/>
    <n v="418"/>
    <n v="61"/>
    <n v="428"/>
    <n v="80"/>
    <n v="51"/>
    <n v="10"/>
    <n v="3"/>
    <n v="7"/>
    <n v="8"/>
    <n v="10"/>
    <n v="5"/>
    <n v="0"/>
    <n v="0"/>
    <n v="0"/>
    <n v="0"/>
    <n v="0"/>
    <n v="0"/>
    <n v="0"/>
    <s v="Spain"/>
  </r>
  <r>
    <n v="2002"/>
    <x v="2"/>
    <x v="0"/>
    <x v="0"/>
    <n v="71964"/>
    <n v="0"/>
    <n v="0"/>
    <d v="2013-05-20T00:00:00"/>
    <n v="81"/>
    <n v="587"/>
    <n v="51"/>
    <n v="932"/>
    <n v="180"/>
    <n v="34"/>
    <n v="86"/>
    <n v="1"/>
    <n v="5"/>
    <n v="6"/>
    <n v="5"/>
    <n v="3"/>
    <n v="0"/>
    <n v="0"/>
    <n v="0"/>
    <n v="0"/>
    <n v="0"/>
    <n v="0"/>
    <n v="0"/>
    <s v="Spain"/>
  </r>
  <r>
    <n v="11166"/>
    <x v="1"/>
    <x v="0"/>
    <x v="2"/>
    <n v="49678"/>
    <n v="0"/>
    <n v="1"/>
    <d v="2013-02-02T00:00:00"/>
    <n v="81"/>
    <n v="229"/>
    <n v="5"/>
    <n v="56"/>
    <n v="3"/>
    <n v="2"/>
    <n v="20"/>
    <n v="2"/>
    <n v="6"/>
    <n v="2"/>
    <n v="4"/>
    <n v="7"/>
    <n v="0"/>
    <n v="0"/>
    <n v="0"/>
    <n v="0"/>
    <n v="0"/>
    <n v="0"/>
    <n v="0"/>
    <s v="Spain"/>
  </r>
  <r>
    <n v="6257"/>
    <x v="15"/>
    <x v="3"/>
    <x v="1"/>
    <n v="60482"/>
    <n v="0"/>
    <n v="1"/>
    <d v="2013-01-23T00:00:00"/>
    <n v="81"/>
    <n v="255"/>
    <n v="43"/>
    <n v="134"/>
    <n v="37"/>
    <n v="14"/>
    <n v="24"/>
    <n v="1"/>
    <n v="7"/>
    <n v="2"/>
    <n v="7"/>
    <n v="7"/>
    <n v="0"/>
    <n v="0"/>
    <n v="0"/>
    <n v="0"/>
    <n v="0"/>
    <n v="0"/>
    <n v="0"/>
    <s v="Saudi Arabia"/>
  </r>
  <r>
    <n v="9224"/>
    <x v="27"/>
    <x v="1"/>
    <x v="1"/>
    <n v="55260"/>
    <n v="0"/>
    <n v="1"/>
    <d v="2012-12-12T00:00:00"/>
    <n v="81"/>
    <n v="825"/>
    <n v="8"/>
    <n v="53"/>
    <n v="11"/>
    <n v="0"/>
    <n v="242"/>
    <n v="2"/>
    <n v="8"/>
    <n v="10"/>
    <n v="5"/>
    <n v="6"/>
    <n v="0"/>
    <n v="0"/>
    <n v="0"/>
    <n v="0"/>
    <n v="0"/>
    <n v="0"/>
    <n v="0"/>
    <s v="Saudi Arabia"/>
  </r>
  <r>
    <n v="8732"/>
    <x v="8"/>
    <x v="3"/>
    <x v="4"/>
    <n v="67369"/>
    <n v="0"/>
    <n v="1"/>
    <d v="2012-11-17T00:00:00"/>
    <n v="81"/>
    <n v="1298"/>
    <n v="0"/>
    <n v="70"/>
    <n v="37"/>
    <n v="14"/>
    <n v="42"/>
    <n v="4"/>
    <n v="7"/>
    <n v="4"/>
    <n v="10"/>
    <n v="4"/>
    <n v="0"/>
    <n v="0"/>
    <n v="0"/>
    <n v="1"/>
    <n v="1"/>
    <n v="1"/>
    <n v="0"/>
    <s v="Spain"/>
  </r>
  <r>
    <n v="4910"/>
    <x v="4"/>
    <x v="0"/>
    <x v="0"/>
    <n v="68743"/>
    <n v="0"/>
    <n v="0"/>
    <d v="2012-08-30T00:00:00"/>
    <n v="81"/>
    <n v="1132"/>
    <n v="134"/>
    <n v="384"/>
    <n v="175"/>
    <n v="134"/>
    <n v="115"/>
    <n v="1"/>
    <n v="11"/>
    <n v="5"/>
    <n v="13"/>
    <n v="7"/>
    <n v="0"/>
    <n v="0"/>
    <n v="0"/>
    <n v="0"/>
    <n v="0"/>
    <n v="0"/>
    <n v="0"/>
    <s v="USA"/>
  </r>
  <r>
    <n v="3182"/>
    <x v="28"/>
    <x v="1"/>
    <x v="1"/>
    <n v="46854"/>
    <n v="1"/>
    <n v="1"/>
    <d v="2014-03-31T00:00:00"/>
    <n v="81"/>
    <n v="96"/>
    <n v="1"/>
    <n v="79"/>
    <n v="7"/>
    <n v="1"/>
    <n v="79"/>
    <n v="6"/>
    <n v="5"/>
    <n v="1"/>
    <n v="3"/>
    <n v="8"/>
    <n v="0"/>
    <n v="0"/>
    <n v="1"/>
    <n v="0"/>
    <n v="0"/>
    <n v="1"/>
    <n v="0"/>
    <s v="India"/>
  </r>
  <r>
    <n v="7732"/>
    <x v="34"/>
    <x v="0"/>
    <x v="2"/>
    <n v="64813"/>
    <n v="1"/>
    <n v="0"/>
    <d v="2014-01-02T00:00:00"/>
    <n v="81"/>
    <n v="293"/>
    <n v="0"/>
    <n v="124"/>
    <n v="179"/>
    <n v="97"/>
    <n v="52"/>
    <n v="1"/>
    <n v="7"/>
    <n v="2"/>
    <n v="10"/>
    <n v="5"/>
    <n v="0"/>
    <n v="0"/>
    <n v="0"/>
    <n v="0"/>
    <n v="0"/>
    <n v="0"/>
    <n v="0"/>
    <s v="Spain"/>
  </r>
  <r>
    <n v="1655"/>
    <x v="13"/>
    <x v="0"/>
    <x v="3"/>
    <n v="34350"/>
    <n v="1"/>
    <n v="0"/>
    <d v="2013-10-19T00:00:00"/>
    <n v="81"/>
    <n v="16"/>
    <n v="3"/>
    <n v="15"/>
    <n v="2"/>
    <n v="1"/>
    <n v="11"/>
    <n v="1"/>
    <n v="1"/>
    <n v="0"/>
    <n v="3"/>
    <n v="7"/>
    <n v="0"/>
    <n v="0"/>
    <n v="0"/>
    <n v="0"/>
    <n v="0"/>
    <n v="0"/>
    <n v="0"/>
    <s v="Australia"/>
  </r>
  <r>
    <n v="2740"/>
    <x v="2"/>
    <x v="1"/>
    <x v="4"/>
    <n v="33438"/>
    <n v="1"/>
    <n v="1"/>
    <d v="2013-09-22T00:00:00"/>
    <n v="81"/>
    <n v="62"/>
    <n v="1"/>
    <n v="16"/>
    <n v="3"/>
    <n v="2"/>
    <n v="6"/>
    <n v="4"/>
    <n v="2"/>
    <n v="1"/>
    <n v="4"/>
    <n v="5"/>
    <n v="0"/>
    <n v="0"/>
    <n v="0"/>
    <n v="0"/>
    <n v="0"/>
    <n v="0"/>
    <n v="0"/>
    <s v="Spain"/>
  </r>
  <r>
    <n v="4328"/>
    <x v="18"/>
    <x v="2"/>
    <x v="2"/>
    <n v="21955"/>
    <n v="1"/>
    <n v="0"/>
    <d v="2013-09-07T00:00:00"/>
    <n v="81"/>
    <n v="5"/>
    <n v="1"/>
    <n v="7"/>
    <n v="17"/>
    <n v="14"/>
    <n v="11"/>
    <n v="2"/>
    <n v="2"/>
    <n v="1"/>
    <n v="3"/>
    <n v="6"/>
    <n v="0"/>
    <n v="0"/>
    <n v="0"/>
    <n v="0"/>
    <n v="0"/>
    <n v="0"/>
    <n v="0"/>
    <s v="Spain"/>
  </r>
  <r>
    <n v="520"/>
    <x v="19"/>
    <x v="0"/>
    <x v="2"/>
    <n v="34421"/>
    <n v="1"/>
    <n v="0"/>
    <d v="2013-07-01T00:00:0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s v="Spain"/>
  </r>
  <r>
    <n v="8372"/>
    <x v="19"/>
    <x v="0"/>
    <x v="2"/>
    <n v="34421"/>
    <n v="1"/>
    <n v="0"/>
    <d v="2013-07-01T00:00:0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s v="Saudi Arabia"/>
  </r>
  <r>
    <n v="73"/>
    <x v="40"/>
    <x v="1"/>
    <x v="1"/>
    <n v="51411"/>
    <n v="1"/>
    <n v="2"/>
    <d v="2013-05-26T00:00:00"/>
    <n v="81"/>
    <n v="14"/>
    <n v="0"/>
    <n v="3"/>
    <n v="0"/>
    <n v="0"/>
    <n v="1"/>
    <n v="1"/>
    <n v="0"/>
    <n v="0"/>
    <n v="3"/>
    <n v="5"/>
    <n v="0"/>
    <n v="0"/>
    <n v="0"/>
    <n v="0"/>
    <n v="0"/>
    <n v="0"/>
    <n v="0"/>
    <s v="India"/>
  </r>
  <r>
    <n v="6059"/>
    <x v="40"/>
    <x v="1"/>
    <x v="3"/>
    <n v="64504"/>
    <n v="1"/>
    <n v="2"/>
    <d v="2013-03-04T00:00:00"/>
    <n v="81"/>
    <n v="986"/>
    <n v="36"/>
    <n v="168"/>
    <n v="16"/>
    <n v="0"/>
    <n v="108"/>
    <n v="7"/>
    <n v="11"/>
    <n v="3"/>
    <n v="4"/>
    <n v="7"/>
    <n v="0"/>
    <n v="0"/>
    <n v="0"/>
    <n v="0"/>
    <n v="0"/>
    <n v="1"/>
    <n v="0"/>
    <s v="Spain"/>
  </r>
  <r>
    <n v="955"/>
    <x v="29"/>
    <x v="3"/>
    <x v="3"/>
    <n v="47175"/>
    <n v="1"/>
    <n v="1"/>
    <d v="2012-10-28T00:00:00"/>
    <n v="81"/>
    <n v="167"/>
    <n v="2"/>
    <n v="44"/>
    <n v="6"/>
    <n v="2"/>
    <n v="19"/>
    <n v="7"/>
    <n v="4"/>
    <n v="2"/>
    <n v="4"/>
    <n v="8"/>
    <n v="0"/>
    <n v="0"/>
    <n v="1"/>
    <n v="0"/>
    <n v="0"/>
    <n v="1"/>
    <n v="0"/>
    <s v="Saudi Arabia"/>
  </r>
  <r>
    <n v="564"/>
    <x v="7"/>
    <x v="1"/>
    <x v="3"/>
    <n v="56937"/>
    <n v="1"/>
    <n v="0"/>
    <d v="2012-08-04T00:00:00"/>
    <n v="81"/>
    <n v="746"/>
    <n v="8"/>
    <n v="125"/>
    <n v="11"/>
    <n v="8"/>
    <n v="8"/>
    <n v="7"/>
    <n v="8"/>
    <n v="6"/>
    <n v="9"/>
    <n v="6"/>
    <n v="0"/>
    <n v="0"/>
    <n v="0"/>
    <n v="1"/>
    <n v="0"/>
    <n v="1"/>
    <n v="0"/>
    <s v="Spain"/>
  </r>
  <r>
    <n v="2125"/>
    <x v="6"/>
    <x v="0"/>
    <x v="0"/>
    <n v="63033"/>
    <n v="0"/>
    <n v="0"/>
    <d v="2013-11-15T00:00:00"/>
    <n v="82"/>
    <n v="194"/>
    <n v="61"/>
    <n v="480"/>
    <n v="225"/>
    <n v="112"/>
    <n v="30"/>
    <n v="1"/>
    <n v="3"/>
    <n v="4"/>
    <n v="8"/>
    <n v="2"/>
    <n v="0"/>
    <n v="0"/>
    <n v="0"/>
    <n v="0"/>
    <n v="0"/>
    <n v="0"/>
    <n v="0"/>
    <s v="USA"/>
  </r>
  <r>
    <n v="9938"/>
    <x v="3"/>
    <x v="0"/>
    <x v="2"/>
    <n v="80067"/>
    <n v="0"/>
    <n v="0"/>
    <d v="2013-09-19T00:00:00"/>
    <n v="82"/>
    <n v="519"/>
    <n v="17"/>
    <n v="813"/>
    <n v="27"/>
    <n v="173"/>
    <n v="51"/>
    <n v="1"/>
    <n v="4"/>
    <n v="6"/>
    <n v="6"/>
    <n v="2"/>
    <n v="0"/>
    <n v="0"/>
    <n v="0"/>
    <n v="0"/>
    <n v="1"/>
    <n v="0"/>
    <n v="0"/>
    <s v="India"/>
  </r>
  <r>
    <n v="10675"/>
    <x v="16"/>
    <x v="1"/>
    <x v="2"/>
    <n v="66334"/>
    <n v="0"/>
    <n v="1"/>
    <d v="2013-04-03T00:00:00"/>
    <n v="82"/>
    <n v="909"/>
    <n v="11"/>
    <n v="218"/>
    <n v="0"/>
    <n v="0"/>
    <n v="23"/>
    <n v="2"/>
    <n v="9"/>
    <n v="3"/>
    <n v="5"/>
    <n v="5"/>
    <n v="0"/>
    <n v="0"/>
    <n v="0"/>
    <n v="0"/>
    <n v="0"/>
    <n v="1"/>
    <n v="0"/>
    <s v="Spain"/>
  </r>
  <r>
    <n v="4475"/>
    <x v="39"/>
    <x v="1"/>
    <x v="2"/>
    <n v="69098"/>
    <n v="0"/>
    <n v="0"/>
    <d v="2013-02-16T00:00:00"/>
    <n v="82"/>
    <n v="1315"/>
    <n v="22"/>
    <n v="780"/>
    <n v="145"/>
    <n v="0"/>
    <n v="178"/>
    <n v="1"/>
    <n v="7"/>
    <n v="8"/>
    <n v="9"/>
    <n v="5"/>
    <n v="0"/>
    <n v="0"/>
    <n v="0"/>
    <n v="0"/>
    <n v="0"/>
    <n v="0"/>
    <n v="0"/>
    <s v="Spain"/>
  </r>
  <r>
    <n v="10868"/>
    <x v="45"/>
    <x v="0"/>
    <x v="4"/>
    <n v="70792"/>
    <n v="0"/>
    <n v="0"/>
    <d v="2013-02-06T00:00:00"/>
    <n v="82"/>
    <n v="344"/>
    <n v="45"/>
    <n v="654"/>
    <n v="104"/>
    <n v="11"/>
    <n v="114"/>
    <n v="2"/>
    <n v="3"/>
    <n v="4"/>
    <n v="10"/>
    <n v="3"/>
    <n v="0"/>
    <n v="0"/>
    <n v="0"/>
    <n v="0"/>
    <n v="0"/>
    <n v="0"/>
    <n v="0"/>
    <s v="Spain"/>
  </r>
  <r>
    <n v="339"/>
    <x v="27"/>
    <x v="1"/>
    <x v="2"/>
    <n v="57091"/>
    <n v="0"/>
    <n v="1"/>
    <d v="2012-11-23T00:00:00"/>
    <n v="82"/>
    <n v="462"/>
    <n v="0"/>
    <n v="24"/>
    <n v="6"/>
    <n v="0"/>
    <n v="4"/>
    <n v="2"/>
    <n v="9"/>
    <n v="2"/>
    <n v="5"/>
    <n v="7"/>
    <n v="0"/>
    <n v="0"/>
    <n v="0"/>
    <n v="1"/>
    <n v="0"/>
    <n v="1"/>
    <n v="0"/>
    <s v="Spain"/>
  </r>
  <r>
    <n v="8931"/>
    <x v="18"/>
    <x v="0"/>
    <x v="3"/>
    <n v="83033"/>
    <n v="1"/>
    <n v="0"/>
    <d v="2014-05-18T00:00:00"/>
    <n v="82"/>
    <n v="812"/>
    <n v="99"/>
    <n v="431"/>
    <n v="237"/>
    <n v="149"/>
    <n v="33"/>
    <n v="1"/>
    <n v="11"/>
    <n v="4"/>
    <n v="10"/>
    <n v="5"/>
    <n v="1"/>
    <n v="0"/>
    <n v="0"/>
    <n v="0"/>
    <n v="0"/>
    <n v="0"/>
    <n v="0"/>
    <s v="Saudi Arabia"/>
  </r>
  <r>
    <n v="1998"/>
    <x v="15"/>
    <x v="0"/>
    <x v="1"/>
    <n v="37697"/>
    <n v="1"/>
    <n v="0"/>
    <d v="2014-02-07T00:00:0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s v="India"/>
  </r>
  <r>
    <n v="1250"/>
    <x v="15"/>
    <x v="0"/>
    <x v="1"/>
    <n v="37697"/>
    <n v="1"/>
    <n v="0"/>
    <d v="2014-02-07T00:00:0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s v="Spain"/>
  </r>
  <r>
    <n v="8397"/>
    <x v="45"/>
    <x v="0"/>
    <x v="2"/>
    <n v="44689"/>
    <n v="1"/>
    <n v="1"/>
    <d v="2014-01-10T00:00:00"/>
    <n v="82"/>
    <n v="18"/>
    <n v="0"/>
    <n v="5"/>
    <n v="0"/>
    <n v="0"/>
    <n v="11"/>
    <n v="2"/>
    <n v="1"/>
    <n v="1"/>
    <n v="2"/>
    <n v="7"/>
    <n v="0"/>
    <n v="0"/>
    <n v="1"/>
    <n v="0"/>
    <n v="0"/>
    <n v="0"/>
    <n v="0"/>
    <s v="Spain"/>
  </r>
  <r>
    <n v="9672"/>
    <x v="0"/>
    <x v="2"/>
    <x v="2"/>
    <n v="23162"/>
    <n v="1"/>
    <n v="1"/>
    <d v="2013-12-21T00:00:00"/>
    <n v="82"/>
    <n v="8"/>
    <n v="3"/>
    <n v="9"/>
    <n v="19"/>
    <n v="4"/>
    <n v="22"/>
    <n v="3"/>
    <n v="1"/>
    <n v="1"/>
    <n v="3"/>
    <n v="6"/>
    <n v="0"/>
    <n v="0"/>
    <n v="0"/>
    <n v="0"/>
    <n v="0"/>
    <n v="0"/>
    <n v="0"/>
    <s v="Canada"/>
  </r>
  <r>
    <n v="5975"/>
    <x v="4"/>
    <x v="1"/>
    <x v="1"/>
    <n v="40304"/>
    <n v="1"/>
    <n v="0"/>
    <d v="2013-09-30T00:00:00"/>
    <n v="82"/>
    <n v="37"/>
    <n v="0"/>
    <n v="17"/>
    <n v="0"/>
    <n v="0"/>
    <n v="3"/>
    <n v="1"/>
    <n v="2"/>
    <n v="0"/>
    <n v="3"/>
    <n v="7"/>
    <n v="0"/>
    <n v="0"/>
    <n v="0"/>
    <n v="0"/>
    <n v="0"/>
    <n v="0"/>
    <n v="0"/>
    <s v="Canada"/>
  </r>
  <r>
    <n v="983"/>
    <x v="22"/>
    <x v="0"/>
    <x v="2"/>
    <n v="40059"/>
    <n v="1"/>
    <n v="0"/>
    <d v="2013-09-28T00:00:00"/>
    <n v="82"/>
    <n v="110"/>
    <n v="29"/>
    <n v="92"/>
    <n v="28"/>
    <n v="10"/>
    <n v="145"/>
    <n v="1"/>
    <n v="6"/>
    <n v="2"/>
    <n v="3"/>
    <n v="8"/>
    <n v="0"/>
    <n v="0"/>
    <n v="1"/>
    <n v="0"/>
    <n v="0"/>
    <n v="0"/>
    <n v="0"/>
    <s v="USA"/>
  </r>
  <r>
    <n v="4385"/>
    <x v="7"/>
    <x v="1"/>
    <x v="1"/>
    <n v="36038"/>
    <n v="1"/>
    <n v="0"/>
    <d v="2013-05-31T00:00:00"/>
    <n v="82"/>
    <n v="23"/>
    <n v="0"/>
    <n v="15"/>
    <n v="0"/>
    <n v="2"/>
    <n v="7"/>
    <n v="2"/>
    <n v="3"/>
    <n v="0"/>
    <n v="3"/>
    <n v="6"/>
    <n v="0"/>
    <n v="0"/>
    <n v="0"/>
    <n v="0"/>
    <n v="0"/>
    <n v="0"/>
    <n v="0"/>
    <s v="Spain"/>
  </r>
  <r>
    <n v="7187"/>
    <x v="8"/>
    <x v="3"/>
    <x v="3"/>
    <m/>
    <n v="1"/>
    <n v="1"/>
    <d v="2013-05-18T00:00:00"/>
    <n v="52"/>
    <n v="375"/>
    <n v="42"/>
    <n v="48"/>
    <n v="94"/>
    <n v="66"/>
    <n v="96"/>
    <n v="7"/>
    <n v="4"/>
    <n v="10"/>
    <n v="4"/>
    <n v="3"/>
    <n v="0"/>
    <n v="0"/>
    <n v="0"/>
    <n v="0"/>
    <n v="0"/>
    <n v="0"/>
    <n v="0"/>
    <s v="Australia"/>
  </r>
  <r>
    <n v="803"/>
    <x v="23"/>
    <x v="0"/>
    <x v="3"/>
    <n v="40521"/>
    <n v="1"/>
    <n v="1"/>
    <d v="2013-04-05T00:00:00"/>
    <n v="82"/>
    <n v="12"/>
    <n v="0"/>
    <n v="5"/>
    <n v="0"/>
    <n v="0"/>
    <n v="4"/>
    <n v="1"/>
    <n v="0"/>
    <n v="1"/>
    <n v="2"/>
    <n v="5"/>
    <n v="0"/>
    <n v="0"/>
    <n v="0"/>
    <n v="0"/>
    <n v="0"/>
    <n v="0"/>
    <n v="0"/>
    <s v="Spain"/>
  </r>
  <r>
    <n v="7004"/>
    <x v="22"/>
    <x v="0"/>
    <x v="1"/>
    <n v="11012"/>
    <n v="1"/>
    <n v="0"/>
    <d v="2013-03-16T00:00:00"/>
    <n v="82"/>
    <n v="24"/>
    <n v="3"/>
    <n v="26"/>
    <n v="7"/>
    <n v="1"/>
    <n v="23"/>
    <n v="3"/>
    <n v="3"/>
    <n v="1"/>
    <n v="2"/>
    <n v="9"/>
    <n v="0"/>
    <n v="0"/>
    <n v="1"/>
    <n v="0"/>
    <n v="0"/>
    <n v="0"/>
    <n v="0"/>
    <s v="India"/>
  </r>
  <r>
    <n v="4432"/>
    <x v="15"/>
    <x v="0"/>
    <x v="0"/>
    <n v="31615"/>
    <n v="1"/>
    <n v="0"/>
    <d v="2013-03-16T00:00:00"/>
    <n v="82"/>
    <n v="2"/>
    <n v="3"/>
    <n v="20"/>
    <n v="6"/>
    <n v="11"/>
    <n v="9"/>
    <n v="2"/>
    <n v="2"/>
    <n v="0"/>
    <n v="3"/>
    <n v="7"/>
    <n v="0"/>
    <n v="0"/>
    <n v="0"/>
    <n v="0"/>
    <n v="0"/>
    <n v="0"/>
    <n v="0"/>
    <s v="Spain"/>
  </r>
  <r>
    <n v="10475"/>
    <x v="0"/>
    <x v="3"/>
    <x v="3"/>
    <m/>
    <n v="0"/>
    <n v="1"/>
    <d v="2013-04-01T00:00:00"/>
    <n v="39"/>
    <n v="187"/>
    <n v="5"/>
    <n v="65"/>
    <n v="26"/>
    <n v="20"/>
    <n v="14"/>
    <n v="2"/>
    <n v="4"/>
    <n v="2"/>
    <n v="6"/>
    <n v="5"/>
    <n v="0"/>
    <n v="0"/>
    <n v="0"/>
    <n v="0"/>
    <n v="0"/>
    <n v="0"/>
    <n v="0"/>
    <s v="USA"/>
  </r>
  <r>
    <n v="6742"/>
    <x v="13"/>
    <x v="0"/>
    <x v="2"/>
    <n v="17688"/>
    <n v="1"/>
    <n v="0"/>
    <d v="2013-01-13T00:00:00"/>
    <n v="82"/>
    <n v="2"/>
    <n v="2"/>
    <n v="1"/>
    <n v="3"/>
    <n v="1"/>
    <n v="2"/>
    <n v="1"/>
    <n v="1"/>
    <n v="0"/>
    <n v="2"/>
    <n v="8"/>
    <n v="0"/>
    <n v="0"/>
    <n v="0"/>
    <n v="0"/>
    <n v="0"/>
    <n v="0"/>
    <n v="1"/>
    <s v="Spain"/>
  </r>
  <r>
    <n v="5692"/>
    <x v="12"/>
    <x v="4"/>
    <x v="2"/>
    <n v="25443"/>
    <n v="1"/>
    <n v="0"/>
    <d v="2012-12-22T00:00:00"/>
    <n v="82"/>
    <n v="1"/>
    <n v="4"/>
    <n v="3"/>
    <n v="8"/>
    <n v="9"/>
    <n v="7"/>
    <n v="1"/>
    <n v="1"/>
    <n v="0"/>
    <n v="3"/>
    <n v="8"/>
    <n v="0"/>
    <n v="0"/>
    <n v="0"/>
    <n v="0"/>
    <n v="0"/>
    <n v="0"/>
    <n v="0"/>
    <s v="Saudi Arabia"/>
  </r>
  <r>
    <n v="10398"/>
    <x v="7"/>
    <x v="2"/>
    <x v="1"/>
    <n v="24336"/>
    <n v="1"/>
    <n v="0"/>
    <d v="2012-08-27T00:00:00"/>
    <n v="82"/>
    <n v="1"/>
    <n v="6"/>
    <n v="2"/>
    <n v="8"/>
    <n v="2"/>
    <n v="12"/>
    <n v="1"/>
    <n v="1"/>
    <n v="0"/>
    <n v="2"/>
    <n v="7"/>
    <n v="0"/>
    <n v="0"/>
    <n v="0"/>
    <n v="0"/>
    <n v="0"/>
    <n v="0"/>
    <n v="0"/>
    <s v="Spain"/>
  </r>
  <r>
    <n v="7326"/>
    <x v="26"/>
    <x v="3"/>
    <x v="2"/>
    <n v="56850"/>
    <n v="0"/>
    <n v="1"/>
    <d v="2014-03-23T00:00:00"/>
    <n v="83"/>
    <n v="34"/>
    <n v="1"/>
    <n v="19"/>
    <n v="2"/>
    <n v="7"/>
    <n v="0"/>
    <n v="1"/>
    <n v="1"/>
    <n v="1"/>
    <n v="3"/>
    <n v="2"/>
    <n v="0"/>
    <n v="0"/>
    <n v="0"/>
    <n v="0"/>
    <n v="0"/>
    <n v="0"/>
    <n v="0"/>
    <s v="Canada"/>
  </r>
  <r>
    <n v="2416"/>
    <x v="8"/>
    <x v="1"/>
    <x v="1"/>
    <n v="66582"/>
    <n v="0"/>
    <n v="0"/>
    <d v="2014-03-03T00:00:00"/>
    <n v="83"/>
    <n v="789"/>
    <n v="25"/>
    <n v="420"/>
    <n v="16"/>
    <n v="38"/>
    <n v="0"/>
    <n v="1"/>
    <n v="2"/>
    <n v="8"/>
    <n v="9"/>
    <n v="1"/>
    <n v="0"/>
    <n v="0"/>
    <n v="0"/>
    <n v="0"/>
    <n v="0"/>
    <n v="0"/>
    <n v="0"/>
    <s v="Spain"/>
  </r>
  <r>
    <n v="1878"/>
    <x v="42"/>
    <x v="2"/>
    <x v="2"/>
    <n v="23148"/>
    <n v="0"/>
    <n v="0"/>
    <d v="2014-02-18T00:00:00"/>
    <n v="83"/>
    <n v="4"/>
    <n v="6"/>
    <n v="8"/>
    <n v="6"/>
    <n v="3"/>
    <n v="10"/>
    <n v="1"/>
    <n v="2"/>
    <n v="0"/>
    <n v="3"/>
    <n v="7"/>
    <n v="0"/>
    <n v="0"/>
    <n v="0"/>
    <n v="0"/>
    <n v="0"/>
    <n v="0"/>
    <n v="0"/>
    <s v="Spain"/>
  </r>
  <r>
    <n v="5278"/>
    <x v="30"/>
    <x v="0"/>
    <x v="2"/>
    <n v="82224"/>
    <n v="0"/>
    <n v="0"/>
    <d v="2014-01-25T00:00:00"/>
    <n v="83"/>
    <n v="307"/>
    <n v="26"/>
    <n v="360"/>
    <n v="138"/>
    <n v="31"/>
    <n v="40"/>
    <n v="1"/>
    <n v="6"/>
    <n v="9"/>
    <n v="5"/>
    <n v="3"/>
    <n v="1"/>
    <n v="0"/>
    <n v="0"/>
    <n v="0"/>
    <n v="0"/>
    <n v="0"/>
    <n v="0"/>
    <s v="Germany"/>
  </r>
  <r>
    <n v="5079"/>
    <x v="26"/>
    <x v="0"/>
    <x v="2"/>
    <m/>
    <n v="1"/>
    <n v="1"/>
    <d v="2013-03-03T00:00:00"/>
    <n v="82"/>
    <n v="71"/>
    <n v="1"/>
    <n v="16"/>
    <n v="0"/>
    <n v="0"/>
    <n v="9"/>
    <n v="4"/>
    <n v="2"/>
    <n v="1"/>
    <n v="3"/>
    <n v="8"/>
    <n v="0"/>
    <n v="0"/>
    <n v="0"/>
    <n v="0"/>
    <n v="0"/>
    <n v="0"/>
    <n v="0"/>
    <s v="Australia"/>
  </r>
  <r>
    <n v="2150"/>
    <x v="2"/>
    <x v="1"/>
    <x v="4"/>
    <n v="80995"/>
    <n v="0"/>
    <n v="1"/>
    <d v="2013-05-11T00:00:00"/>
    <n v="83"/>
    <n v="860"/>
    <n v="28"/>
    <n v="409"/>
    <n v="73"/>
    <n v="56"/>
    <n v="56"/>
    <n v="1"/>
    <n v="8"/>
    <n v="9"/>
    <n v="4"/>
    <n v="4"/>
    <n v="0"/>
    <n v="0"/>
    <n v="0"/>
    <n v="0"/>
    <n v="0"/>
    <n v="0"/>
    <n v="0"/>
    <s v="Canada"/>
  </r>
  <r>
    <n v="11088"/>
    <x v="26"/>
    <x v="1"/>
    <x v="3"/>
    <n v="78642"/>
    <n v="0"/>
    <n v="1"/>
    <d v="2013-04-21T00:00:00"/>
    <n v="83"/>
    <n v="1396"/>
    <n v="0"/>
    <n v="322"/>
    <n v="46"/>
    <n v="35"/>
    <n v="17"/>
    <n v="1"/>
    <n v="4"/>
    <n v="9"/>
    <n v="4"/>
    <n v="6"/>
    <n v="0"/>
    <n v="0"/>
    <n v="0"/>
    <n v="0"/>
    <n v="0"/>
    <n v="0"/>
    <n v="0"/>
    <s v="Spain"/>
  </r>
  <r>
    <n v="5185"/>
    <x v="24"/>
    <x v="0"/>
    <x v="2"/>
    <n v="74268"/>
    <n v="0"/>
    <n v="0"/>
    <d v="2013-02-14T00:00:00"/>
    <n v="83"/>
    <n v="199"/>
    <n v="66"/>
    <n v="315"/>
    <n v="97"/>
    <n v="174"/>
    <n v="41"/>
    <n v="1"/>
    <n v="4"/>
    <n v="3"/>
    <n v="5"/>
    <n v="2"/>
    <n v="0"/>
    <n v="0"/>
    <n v="0"/>
    <n v="0"/>
    <n v="0"/>
    <n v="0"/>
    <n v="0"/>
    <s v="Saudi Arabia"/>
  </r>
  <r>
    <n v="3523"/>
    <x v="29"/>
    <x v="0"/>
    <x v="3"/>
    <n v="75072"/>
    <n v="0"/>
    <n v="1"/>
    <d v="2013-01-23T00:00:00"/>
    <n v="83"/>
    <n v="583"/>
    <n v="34"/>
    <n v="309"/>
    <n v="0"/>
    <n v="22"/>
    <n v="125"/>
    <n v="2"/>
    <n v="5"/>
    <n v="4"/>
    <n v="8"/>
    <n v="3"/>
    <n v="0"/>
    <n v="0"/>
    <n v="0"/>
    <n v="0"/>
    <n v="0"/>
    <n v="0"/>
    <n v="0"/>
    <s v="Spain"/>
  </r>
  <r>
    <n v="55"/>
    <x v="33"/>
    <x v="0"/>
    <x v="3"/>
    <n v="56253"/>
    <n v="0"/>
    <n v="1"/>
    <d v="2012-12-07T00:00:00"/>
    <n v="83"/>
    <n v="509"/>
    <n v="0"/>
    <n v="65"/>
    <n v="7"/>
    <n v="11"/>
    <n v="5"/>
    <n v="4"/>
    <n v="7"/>
    <n v="2"/>
    <n v="9"/>
    <n v="6"/>
    <n v="0"/>
    <n v="0"/>
    <n v="0"/>
    <n v="0"/>
    <n v="0"/>
    <n v="0"/>
    <n v="0"/>
    <s v="Spain"/>
  </r>
  <r>
    <n v="3807"/>
    <x v="24"/>
    <x v="0"/>
    <x v="3"/>
    <n v="59925"/>
    <n v="0"/>
    <n v="1"/>
    <d v="2012-11-30T00:00:00"/>
    <n v="83"/>
    <n v="473"/>
    <n v="21"/>
    <n v="176"/>
    <n v="19"/>
    <n v="21"/>
    <n v="56"/>
    <n v="3"/>
    <n v="9"/>
    <n v="2"/>
    <n v="9"/>
    <n v="6"/>
    <n v="0"/>
    <n v="0"/>
    <n v="0"/>
    <n v="0"/>
    <n v="0"/>
    <n v="0"/>
    <n v="0"/>
    <s v="Spain"/>
  </r>
  <r>
    <n v="2453"/>
    <x v="9"/>
    <x v="0"/>
    <x v="3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s v="Spain"/>
  </r>
  <r>
    <n v="7787"/>
    <x v="9"/>
    <x v="0"/>
    <x v="3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s v="Canada"/>
  </r>
  <r>
    <n v="8017"/>
    <x v="7"/>
    <x v="2"/>
    <x v="2"/>
    <n v="51111"/>
    <n v="1"/>
    <n v="1"/>
    <d v="2014-06-19T00:00:00"/>
    <n v="83"/>
    <n v="22"/>
    <n v="0"/>
    <n v="19"/>
    <n v="6"/>
    <n v="5"/>
    <n v="3"/>
    <n v="2"/>
    <n v="2"/>
    <n v="0"/>
    <n v="3"/>
    <n v="6"/>
    <n v="0"/>
    <n v="0"/>
    <n v="0"/>
    <n v="0"/>
    <n v="0"/>
    <n v="0"/>
    <n v="0"/>
    <s v="Saudi Arabia"/>
  </r>
  <r>
    <n v="3722"/>
    <x v="27"/>
    <x v="0"/>
    <x v="1"/>
    <n v="44503"/>
    <n v="1"/>
    <n v="1"/>
    <d v="2014-04-16T00:00:00"/>
    <n v="83"/>
    <n v="31"/>
    <n v="1"/>
    <n v="8"/>
    <n v="0"/>
    <n v="0"/>
    <n v="8"/>
    <n v="2"/>
    <n v="2"/>
    <n v="0"/>
    <n v="3"/>
    <n v="6"/>
    <n v="0"/>
    <n v="0"/>
    <n v="0"/>
    <n v="0"/>
    <n v="0"/>
    <n v="0"/>
    <n v="0"/>
    <s v="Spain"/>
  </r>
  <r>
    <n v="5734"/>
    <x v="19"/>
    <x v="1"/>
    <x v="2"/>
    <n v="61917"/>
    <n v="1"/>
    <n v="1"/>
    <d v="2013-11-20T00:00:00"/>
    <n v="83"/>
    <n v="46"/>
    <n v="4"/>
    <n v="36"/>
    <n v="2"/>
    <n v="2"/>
    <n v="1"/>
    <n v="1"/>
    <n v="2"/>
    <n v="0"/>
    <n v="4"/>
    <n v="5"/>
    <n v="0"/>
    <n v="0"/>
    <n v="0"/>
    <n v="0"/>
    <n v="0"/>
    <n v="0"/>
    <n v="0"/>
    <s v="Spain"/>
  </r>
  <r>
    <n v="8405"/>
    <x v="13"/>
    <x v="0"/>
    <x v="0"/>
    <n v="68274"/>
    <n v="1"/>
    <n v="1"/>
    <d v="2013-09-30T00:00:00"/>
    <n v="83"/>
    <n v="135"/>
    <n v="25"/>
    <n v="51"/>
    <n v="23"/>
    <n v="25"/>
    <n v="46"/>
    <n v="2"/>
    <n v="4"/>
    <n v="2"/>
    <n v="5"/>
    <n v="3"/>
    <n v="0"/>
    <n v="0"/>
    <n v="0"/>
    <n v="0"/>
    <n v="0"/>
    <n v="0"/>
    <n v="0"/>
    <s v="Saudi Arabia"/>
  </r>
  <r>
    <n v="7617"/>
    <x v="19"/>
    <x v="0"/>
    <x v="1"/>
    <n v="42373"/>
    <n v="1"/>
    <n v="1"/>
    <d v="2013-08-15T00:00:00"/>
    <n v="83"/>
    <n v="67"/>
    <n v="5"/>
    <n v="61"/>
    <n v="3"/>
    <n v="8"/>
    <n v="19"/>
    <n v="5"/>
    <n v="2"/>
    <n v="1"/>
    <n v="5"/>
    <n v="5"/>
    <n v="0"/>
    <n v="0"/>
    <n v="0"/>
    <n v="0"/>
    <n v="0"/>
    <n v="0"/>
    <n v="0"/>
    <s v="Spain"/>
  </r>
  <r>
    <n v="6376"/>
    <x v="13"/>
    <x v="0"/>
    <x v="1"/>
    <n v="57537"/>
    <n v="1"/>
    <n v="0"/>
    <d v="2013-06-10T00:00:00"/>
    <n v="83"/>
    <n v="191"/>
    <n v="56"/>
    <n v="139"/>
    <n v="51"/>
    <n v="8"/>
    <n v="100"/>
    <n v="4"/>
    <n v="4"/>
    <n v="3"/>
    <n v="8"/>
    <n v="4"/>
    <n v="0"/>
    <n v="0"/>
    <n v="0"/>
    <n v="0"/>
    <n v="0"/>
    <n v="0"/>
    <n v="0"/>
    <s v="Australia"/>
  </r>
  <r>
    <n v="7386"/>
    <x v="15"/>
    <x v="0"/>
    <x v="0"/>
    <n v="30992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s v="Canada"/>
  </r>
  <r>
    <n v="3006"/>
    <x v="15"/>
    <x v="0"/>
    <x v="0"/>
    <n v="30992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s v="Canada"/>
  </r>
  <r>
    <n v="4370"/>
    <x v="10"/>
    <x v="0"/>
    <x v="3"/>
    <n v="43482"/>
    <n v="2"/>
    <n v="1"/>
    <d v="2013-11-13T00:00:00"/>
    <n v="83"/>
    <n v="18"/>
    <n v="1"/>
    <n v="32"/>
    <n v="6"/>
    <n v="3"/>
    <n v="28"/>
    <n v="3"/>
    <n v="2"/>
    <n v="0"/>
    <n v="4"/>
    <n v="6"/>
    <n v="0"/>
    <n v="0"/>
    <n v="0"/>
    <n v="0"/>
    <n v="0"/>
    <n v="0"/>
    <n v="0"/>
    <s v="India"/>
  </r>
  <r>
    <n v="988"/>
    <x v="11"/>
    <x v="0"/>
    <x v="2"/>
    <n v="81168"/>
    <n v="0"/>
    <n v="0"/>
    <d v="2014-05-07T00:00:00"/>
    <n v="84"/>
    <n v="410"/>
    <n v="0"/>
    <n v="592"/>
    <n v="147"/>
    <n v="22"/>
    <n v="22"/>
    <n v="1"/>
    <n v="6"/>
    <n v="4"/>
    <n v="7"/>
    <n v="3"/>
    <n v="1"/>
    <n v="0"/>
    <n v="0"/>
    <n v="0"/>
    <n v="0"/>
    <n v="0"/>
    <n v="0"/>
    <s v="Spain"/>
  </r>
  <r>
    <n v="9349"/>
    <x v="42"/>
    <x v="0"/>
    <x v="2"/>
    <n v="92533"/>
    <n v="0"/>
    <n v="0"/>
    <d v="2013-12-19T00:00:00"/>
    <n v="84"/>
    <n v="693"/>
    <n v="21"/>
    <n v="118"/>
    <n v="110"/>
    <n v="147"/>
    <n v="42"/>
    <n v="1"/>
    <n v="6"/>
    <n v="5"/>
    <n v="11"/>
    <n v="2"/>
    <n v="1"/>
    <n v="0"/>
    <n v="0"/>
    <n v="0"/>
    <n v="1"/>
    <n v="0"/>
    <n v="0"/>
    <s v="Germany"/>
  </r>
  <r>
    <n v="819"/>
    <x v="36"/>
    <x v="0"/>
    <x v="4"/>
    <n v="63285"/>
    <n v="0"/>
    <n v="0"/>
    <d v="2013-11-05T00:00:00"/>
    <n v="84"/>
    <n v="508"/>
    <n v="124"/>
    <n v="249"/>
    <n v="50"/>
    <n v="38"/>
    <n v="134"/>
    <n v="1"/>
    <n v="6"/>
    <n v="5"/>
    <n v="13"/>
    <n v="3"/>
    <n v="0"/>
    <n v="0"/>
    <n v="0"/>
    <n v="0"/>
    <n v="0"/>
    <n v="0"/>
    <n v="0"/>
    <s v="Spain"/>
  </r>
  <r>
    <n v="10120"/>
    <x v="24"/>
    <x v="0"/>
    <x v="3"/>
    <n v="38946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s v="USA"/>
  </r>
  <r>
    <n v="4541"/>
    <x v="24"/>
    <x v="0"/>
    <x v="3"/>
    <n v="38946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s v="Canada"/>
  </r>
  <r>
    <n v="2456"/>
    <x v="17"/>
    <x v="1"/>
    <x v="2"/>
    <n v="40233"/>
    <n v="0"/>
    <n v="1"/>
    <d v="2013-10-14T00:00:00"/>
    <n v="84"/>
    <n v="80"/>
    <n v="4"/>
    <n v="46"/>
    <n v="0"/>
    <n v="17"/>
    <n v="2"/>
    <n v="5"/>
    <n v="2"/>
    <n v="1"/>
    <n v="5"/>
    <n v="6"/>
    <n v="0"/>
    <n v="0"/>
    <n v="0"/>
    <n v="0"/>
    <n v="0"/>
    <n v="0"/>
    <n v="0"/>
    <s v="Saudi Arabia"/>
  </r>
  <r>
    <n v="11013"/>
    <x v="21"/>
    <x v="0"/>
    <x v="3"/>
    <n v="67605"/>
    <n v="0"/>
    <n v="0"/>
    <d v="2013-03-31T00:00:00"/>
    <n v="84"/>
    <n v="336"/>
    <n v="28"/>
    <n v="282"/>
    <n v="184"/>
    <n v="54"/>
    <n v="54"/>
    <n v="1"/>
    <n v="2"/>
    <n v="8"/>
    <n v="6"/>
    <n v="1"/>
    <n v="0"/>
    <n v="0"/>
    <n v="0"/>
    <n v="0"/>
    <n v="0"/>
    <n v="0"/>
    <n v="0"/>
    <s v="Spain"/>
  </r>
  <r>
    <n v="9988"/>
    <x v="15"/>
    <x v="3"/>
    <x v="1"/>
    <n v="70379"/>
    <n v="0"/>
    <n v="1"/>
    <d v="2013-03-03T00:00:00"/>
    <n v="84"/>
    <n v="553"/>
    <n v="25"/>
    <n v="142"/>
    <n v="65"/>
    <n v="67"/>
    <n v="8"/>
    <n v="3"/>
    <n v="6"/>
    <n v="3"/>
    <n v="13"/>
    <n v="4"/>
    <n v="0"/>
    <n v="0"/>
    <n v="0"/>
    <n v="0"/>
    <n v="0"/>
    <n v="0"/>
    <n v="0"/>
    <s v="Canada"/>
  </r>
  <r>
    <n v="1627"/>
    <x v="35"/>
    <x v="2"/>
    <x v="0"/>
    <n v="77297"/>
    <n v="0"/>
    <n v="0"/>
    <d v="2013-01-26T00:00:00"/>
    <n v="84"/>
    <n v="408"/>
    <n v="61"/>
    <n v="109"/>
    <n v="48"/>
    <n v="122"/>
    <n v="41"/>
    <n v="1"/>
    <n v="5"/>
    <n v="7"/>
    <n v="9"/>
    <n v="4"/>
    <n v="1"/>
    <n v="0"/>
    <n v="0"/>
    <n v="0"/>
    <n v="0"/>
    <n v="0"/>
    <n v="0"/>
    <s v="Spain"/>
  </r>
  <r>
    <n v="1490"/>
    <x v="29"/>
    <x v="0"/>
    <x v="2"/>
    <n v="55759"/>
    <n v="0"/>
    <n v="1"/>
    <d v="2012-11-28T00:00:00"/>
    <n v="84"/>
    <n v="675"/>
    <n v="0"/>
    <n v="85"/>
    <n v="10"/>
    <n v="7"/>
    <n v="77"/>
    <n v="5"/>
    <n v="10"/>
    <n v="3"/>
    <n v="8"/>
    <n v="8"/>
    <n v="0"/>
    <n v="0"/>
    <n v="0"/>
    <n v="0"/>
    <n v="0"/>
    <n v="0"/>
    <n v="0"/>
    <s v="Canada"/>
  </r>
  <r>
    <n v="7375"/>
    <x v="15"/>
    <x v="0"/>
    <x v="3"/>
    <n v="51369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s v="Saudi Arabia"/>
  </r>
  <r>
    <n v="10144"/>
    <x v="15"/>
    <x v="0"/>
    <x v="3"/>
    <n v="51369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s v="Saudi Arabia"/>
  </r>
  <r>
    <n v="3138"/>
    <x v="16"/>
    <x v="0"/>
    <x v="1"/>
    <n v="91249"/>
    <n v="0"/>
    <n v="0"/>
    <d v="2012-10-20T00:00:00"/>
    <n v="84"/>
    <n v="1324"/>
    <n v="27"/>
    <n v="119"/>
    <n v="71"/>
    <n v="108"/>
    <n v="27"/>
    <n v="0"/>
    <n v="7"/>
    <n v="9"/>
    <n v="6"/>
    <n v="4"/>
    <n v="1"/>
    <n v="1"/>
    <n v="0"/>
    <n v="1"/>
    <n v="1"/>
    <n v="1"/>
    <n v="0"/>
    <s v="Spain"/>
  </r>
  <r>
    <n v="1440"/>
    <x v="34"/>
    <x v="2"/>
    <x v="3"/>
    <n v="52513"/>
    <n v="0"/>
    <n v="0"/>
    <d v="2012-09-04T00:00:00"/>
    <n v="84"/>
    <n v="367"/>
    <n v="17"/>
    <n v="241"/>
    <n v="104"/>
    <n v="188"/>
    <n v="232"/>
    <n v="2"/>
    <n v="9"/>
    <n v="5"/>
    <n v="9"/>
    <n v="7"/>
    <n v="0"/>
    <n v="0"/>
    <n v="0"/>
    <n v="0"/>
    <n v="0"/>
    <n v="0"/>
    <n v="0"/>
    <s v="Spain"/>
  </r>
  <r>
    <n v="2230"/>
    <x v="0"/>
    <x v="1"/>
    <x v="2"/>
    <n v="23626"/>
    <n v="1"/>
    <n v="0"/>
    <d v="2014-05-24T00:00:00"/>
    <n v="84"/>
    <n v="27"/>
    <n v="2"/>
    <n v="14"/>
    <n v="0"/>
    <n v="0"/>
    <n v="0"/>
    <n v="3"/>
    <n v="3"/>
    <n v="1"/>
    <n v="3"/>
    <n v="5"/>
    <n v="0"/>
    <n v="0"/>
    <n v="0"/>
    <n v="0"/>
    <n v="0"/>
    <n v="0"/>
    <n v="0"/>
    <s v="Germany"/>
  </r>
  <r>
    <n v="8146"/>
    <x v="15"/>
    <x v="3"/>
    <x v="3"/>
    <n v="46106"/>
    <n v="1"/>
    <n v="1"/>
    <d v="2014-05-11T00:00:00"/>
    <n v="84"/>
    <n v="30"/>
    <n v="0"/>
    <n v="8"/>
    <n v="2"/>
    <n v="0"/>
    <n v="14"/>
    <n v="1"/>
    <n v="1"/>
    <n v="1"/>
    <n v="2"/>
    <n v="6"/>
    <n v="0"/>
    <n v="0"/>
    <n v="0"/>
    <n v="0"/>
    <n v="0"/>
    <n v="0"/>
    <n v="0"/>
    <s v="Saudi Arabia"/>
  </r>
  <r>
    <n v="4832"/>
    <x v="13"/>
    <x v="0"/>
    <x v="2"/>
    <n v="27244"/>
    <n v="1"/>
    <n v="0"/>
    <d v="2014-03-07T00:00:00"/>
    <n v="84"/>
    <n v="6"/>
    <n v="5"/>
    <n v="17"/>
    <n v="3"/>
    <n v="24"/>
    <n v="46"/>
    <n v="2"/>
    <n v="2"/>
    <n v="2"/>
    <n v="2"/>
    <n v="7"/>
    <n v="0"/>
    <n v="0"/>
    <n v="0"/>
    <n v="0"/>
    <n v="0"/>
    <n v="0"/>
    <n v="0"/>
    <s v="Spain"/>
  </r>
  <r>
    <n v="3152"/>
    <x v="35"/>
    <x v="0"/>
    <x v="3"/>
    <n v="26091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s v="India"/>
  </r>
  <r>
    <n v="11188"/>
    <x v="35"/>
    <x v="0"/>
    <x v="3"/>
    <n v="26091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s v="Spain"/>
  </r>
  <r>
    <n v="361"/>
    <x v="8"/>
    <x v="3"/>
    <x v="2"/>
    <n v="43142"/>
    <n v="1"/>
    <n v="1"/>
    <d v="2014-02-18T00:00:00"/>
    <n v="84"/>
    <n v="5"/>
    <n v="1"/>
    <n v="7"/>
    <n v="2"/>
    <n v="1"/>
    <n v="4"/>
    <n v="1"/>
    <n v="1"/>
    <n v="0"/>
    <n v="2"/>
    <n v="7"/>
    <n v="0"/>
    <n v="0"/>
    <n v="0"/>
    <n v="0"/>
    <n v="0"/>
    <n v="0"/>
    <n v="0"/>
    <s v="Australia"/>
  </r>
  <r>
    <n v="5939"/>
    <x v="26"/>
    <x v="0"/>
    <x v="3"/>
    <n v="38232"/>
    <n v="1"/>
    <n v="1"/>
    <d v="2014-01-17T00:00:00"/>
    <n v="84"/>
    <n v="43"/>
    <n v="5"/>
    <n v="28"/>
    <n v="7"/>
    <n v="6"/>
    <n v="33"/>
    <n v="4"/>
    <n v="3"/>
    <n v="1"/>
    <n v="3"/>
    <n v="5"/>
    <n v="0"/>
    <n v="0"/>
    <n v="0"/>
    <n v="0"/>
    <n v="0"/>
    <n v="0"/>
    <n v="0"/>
    <s v="Spain"/>
  </r>
  <r>
    <n v="2516"/>
    <x v="8"/>
    <x v="2"/>
    <x v="2"/>
    <n v="46831"/>
    <n v="1"/>
    <n v="1"/>
    <d v="2013-06-08T00:00:00"/>
    <n v="84"/>
    <n v="22"/>
    <n v="2"/>
    <n v="10"/>
    <n v="6"/>
    <n v="4"/>
    <n v="34"/>
    <n v="2"/>
    <n v="1"/>
    <n v="2"/>
    <n v="2"/>
    <n v="4"/>
    <n v="0"/>
    <n v="0"/>
    <n v="0"/>
    <n v="0"/>
    <n v="0"/>
    <n v="0"/>
    <n v="0"/>
    <s v="Spain"/>
  </r>
  <r>
    <n v="6710"/>
    <x v="45"/>
    <x v="3"/>
    <x v="1"/>
    <n v="58217"/>
    <n v="2"/>
    <n v="1"/>
    <d v="2012-11-17T00:00:00"/>
    <n v="84"/>
    <n v="68"/>
    <n v="1"/>
    <n v="13"/>
    <n v="3"/>
    <n v="5"/>
    <n v="13"/>
    <n v="1"/>
    <n v="2"/>
    <n v="0"/>
    <n v="4"/>
    <n v="6"/>
    <n v="0"/>
    <n v="0"/>
    <n v="0"/>
    <n v="0"/>
    <n v="0"/>
    <n v="0"/>
    <n v="0"/>
    <s v="Spain"/>
  </r>
  <r>
    <n v="4998"/>
    <x v="29"/>
    <x v="0"/>
    <x v="3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n v="1"/>
    <n v="0"/>
    <n v="0"/>
    <n v="0"/>
    <n v="0"/>
    <n v="0"/>
    <n v="0"/>
    <s v="Spain"/>
  </r>
  <r>
    <n v="7321"/>
    <x v="29"/>
    <x v="0"/>
    <x v="3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n v="1"/>
    <n v="0"/>
    <n v="0"/>
    <n v="0"/>
    <n v="0"/>
    <n v="0"/>
    <n v="0"/>
    <s v="India"/>
  </r>
  <r>
    <n v="1958"/>
    <x v="28"/>
    <x v="1"/>
    <x v="3"/>
    <n v="55012"/>
    <n v="0"/>
    <n v="1"/>
    <d v="2014-03-21T00:00:00"/>
    <n v="85"/>
    <n v="582"/>
    <n v="0"/>
    <n v="65"/>
    <n v="0"/>
    <n v="0"/>
    <n v="13"/>
    <n v="6"/>
    <n v="8"/>
    <n v="2"/>
    <n v="9"/>
    <n v="5"/>
    <n v="0"/>
    <n v="0"/>
    <n v="0"/>
    <n v="0"/>
    <n v="0"/>
    <n v="0"/>
    <n v="0"/>
    <s v="Spain"/>
  </r>
  <r>
    <n v="6963"/>
    <x v="5"/>
    <x v="0"/>
    <x v="1"/>
    <n v="77457"/>
    <n v="0"/>
    <n v="0"/>
    <d v="2014-03-05T00:00:00"/>
    <n v="85"/>
    <n v="675"/>
    <n v="11"/>
    <n v="400"/>
    <n v="15"/>
    <n v="45"/>
    <n v="11"/>
    <n v="1"/>
    <n v="2"/>
    <n v="5"/>
    <n v="10"/>
    <n v="1"/>
    <n v="0"/>
    <n v="0"/>
    <n v="0"/>
    <n v="0"/>
    <n v="1"/>
    <n v="0"/>
    <n v="0"/>
    <s v="Saudi Arabia"/>
  </r>
  <r>
    <n v="1065"/>
    <x v="33"/>
    <x v="0"/>
    <x v="1"/>
    <n v="80695"/>
    <n v="0"/>
    <n v="0"/>
    <d v="2013-12-29T00:00:00"/>
    <n v="85"/>
    <n v="557"/>
    <n v="129"/>
    <n v="984"/>
    <n v="193"/>
    <n v="37"/>
    <n v="18"/>
    <n v="1"/>
    <n v="5"/>
    <n v="8"/>
    <n v="5"/>
    <n v="2"/>
    <n v="0"/>
    <n v="0"/>
    <n v="0"/>
    <n v="0"/>
    <n v="0"/>
    <n v="0"/>
    <n v="0"/>
    <s v="USA"/>
  </r>
  <r>
    <n v="2712"/>
    <x v="16"/>
    <x v="0"/>
    <x v="2"/>
    <n v="71866"/>
    <n v="0"/>
    <n v="1"/>
    <d v="2013-12-25T00:00:00"/>
    <n v="85"/>
    <n v="184"/>
    <n v="178"/>
    <n v="178"/>
    <n v="103"/>
    <n v="39"/>
    <n v="33"/>
    <n v="1"/>
    <n v="6"/>
    <n v="3"/>
    <n v="10"/>
    <n v="3"/>
    <n v="0"/>
    <n v="0"/>
    <n v="0"/>
    <n v="0"/>
    <n v="0"/>
    <n v="0"/>
    <n v="0"/>
    <s v="Australia"/>
  </r>
  <r>
    <n v="6049"/>
    <x v="31"/>
    <x v="3"/>
    <x v="3"/>
    <n v="73450"/>
    <n v="0"/>
    <n v="0"/>
    <d v="2013-12-05T00:00:00"/>
    <n v="85"/>
    <n v="1142"/>
    <n v="51"/>
    <n v="415"/>
    <n v="90"/>
    <n v="69"/>
    <n v="37"/>
    <n v="1"/>
    <n v="7"/>
    <n v="8"/>
    <n v="11"/>
    <n v="3"/>
    <n v="1"/>
    <n v="0"/>
    <n v="1"/>
    <n v="0"/>
    <n v="0"/>
    <n v="0"/>
    <n v="0"/>
    <s v="Spain"/>
  </r>
  <r>
    <n v="6605"/>
    <x v="44"/>
    <x v="1"/>
    <x v="0"/>
    <n v="55614"/>
    <n v="0"/>
    <n v="0"/>
    <d v="2013-11-27T00:00:00"/>
    <n v="85"/>
    <n v="504"/>
    <n v="13"/>
    <n v="131"/>
    <n v="8"/>
    <n v="0"/>
    <n v="26"/>
    <n v="1"/>
    <n v="9"/>
    <n v="4"/>
    <n v="6"/>
    <n v="7"/>
    <n v="0"/>
    <n v="0"/>
    <n v="0"/>
    <n v="1"/>
    <n v="0"/>
    <n v="0"/>
    <n v="0"/>
    <s v="Spain"/>
  </r>
  <r>
    <n v="11181"/>
    <x v="39"/>
    <x v="1"/>
    <x v="2"/>
    <n v="156924"/>
    <n v="0"/>
    <n v="0"/>
    <d v="2013-08-29T00:00:00"/>
    <n v="85"/>
    <n v="2"/>
    <n v="1"/>
    <n v="2"/>
    <n v="1"/>
    <n v="1"/>
    <n v="1"/>
    <n v="0"/>
    <n v="0"/>
    <n v="0"/>
    <n v="0"/>
    <n v="0"/>
    <n v="0"/>
    <n v="0"/>
    <n v="0"/>
    <n v="0"/>
    <n v="0"/>
    <n v="0"/>
    <n v="0"/>
    <s v="Canada"/>
  </r>
  <r>
    <n v="9743"/>
    <x v="24"/>
    <x v="0"/>
    <x v="2"/>
    <n v="76998"/>
    <n v="0"/>
    <n v="1"/>
    <d v="2013-01-11T00:00:00"/>
    <n v="85"/>
    <n v="1449"/>
    <n v="89"/>
    <n v="161"/>
    <n v="69"/>
    <n v="35"/>
    <n v="107"/>
    <n v="2"/>
    <n v="11"/>
    <n v="8"/>
    <n v="8"/>
    <n v="6"/>
    <n v="0"/>
    <n v="0"/>
    <n v="0"/>
    <n v="0"/>
    <n v="1"/>
    <n v="0"/>
    <n v="0"/>
    <s v="Canada"/>
  </r>
  <r>
    <n v="9209"/>
    <x v="26"/>
    <x v="3"/>
    <x v="3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s v="Saudi Arabia"/>
  </r>
  <r>
    <n v="6417"/>
    <x v="26"/>
    <x v="3"/>
    <x v="3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s v="Spain"/>
  </r>
  <r>
    <n v="4200"/>
    <x v="0"/>
    <x v="3"/>
    <x v="2"/>
    <n v="44159"/>
    <n v="1"/>
    <n v="0"/>
    <d v="2014-06-17T00:00:00"/>
    <n v="85"/>
    <n v="167"/>
    <n v="2"/>
    <n v="62"/>
    <n v="24"/>
    <n v="13"/>
    <n v="7"/>
    <n v="4"/>
    <n v="4"/>
    <n v="1"/>
    <n v="6"/>
    <n v="5"/>
    <n v="0"/>
    <n v="0"/>
    <n v="0"/>
    <n v="0"/>
    <n v="0"/>
    <n v="0"/>
    <n v="0"/>
    <s v="Saudi Arabia"/>
  </r>
  <r>
    <n v="8663"/>
    <x v="19"/>
    <x v="0"/>
    <x v="0"/>
    <n v="39996"/>
    <n v="1"/>
    <n v="1"/>
    <d v="2014-05-22T00:00:00"/>
    <n v="85"/>
    <n v="11"/>
    <n v="0"/>
    <n v="3"/>
    <n v="0"/>
    <n v="0"/>
    <n v="1"/>
    <n v="1"/>
    <n v="1"/>
    <n v="0"/>
    <n v="2"/>
    <n v="6"/>
    <n v="0"/>
    <n v="0"/>
    <n v="0"/>
    <n v="0"/>
    <n v="0"/>
    <n v="0"/>
    <n v="0"/>
    <s v="Australia"/>
  </r>
  <r>
    <n v="5234"/>
    <x v="4"/>
    <x v="2"/>
    <x v="3"/>
    <n v="30753"/>
    <n v="1"/>
    <n v="1"/>
    <d v="2013-07-11T00:00:00"/>
    <n v="85"/>
    <n v="12"/>
    <n v="5"/>
    <n v="25"/>
    <n v="0"/>
    <n v="9"/>
    <n v="30"/>
    <n v="2"/>
    <n v="1"/>
    <n v="1"/>
    <n v="3"/>
    <n v="5"/>
    <n v="0"/>
    <n v="0"/>
    <n v="0"/>
    <n v="0"/>
    <n v="0"/>
    <n v="0"/>
    <n v="0"/>
    <s v="Canada"/>
  </r>
  <r>
    <n v="5253"/>
    <x v="16"/>
    <x v="3"/>
    <x v="3"/>
    <n v="54603"/>
    <n v="1"/>
    <n v="1"/>
    <d v="2013-07-09T00:00:00"/>
    <n v="85"/>
    <n v="145"/>
    <n v="13"/>
    <n v="46"/>
    <n v="17"/>
    <n v="2"/>
    <n v="4"/>
    <n v="6"/>
    <n v="4"/>
    <n v="2"/>
    <n v="4"/>
    <n v="7"/>
    <n v="0"/>
    <n v="0"/>
    <n v="0"/>
    <n v="0"/>
    <n v="0"/>
    <n v="0"/>
    <n v="0"/>
    <s v="Spain"/>
  </r>
  <r>
    <n v="11148"/>
    <x v="17"/>
    <x v="0"/>
    <x v="3"/>
    <n v="22280"/>
    <n v="1"/>
    <n v="0"/>
    <d v="2013-05-19T00:00:00"/>
    <n v="85"/>
    <n v="2"/>
    <n v="1"/>
    <n v="4"/>
    <n v="3"/>
    <n v="1"/>
    <n v="2"/>
    <n v="1"/>
    <n v="1"/>
    <n v="0"/>
    <n v="2"/>
    <n v="8"/>
    <n v="0"/>
    <n v="0"/>
    <n v="0"/>
    <n v="0"/>
    <n v="0"/>
    <n v="0"/>
    <n v="0"/>
    <s v="Spain"/>
  </r>
  <r>
    <n v="6289"/>
    <x v="45"/>
    <x v="3"/>
    <x v="3"/>
    <n v="59385"/>
    <n v="1"/>
    <n v="1"/>
    <d v="2013-04-28T00:00:00"/>
    <n v="85"/>
    <n v="135"/>
    <n v="0"/>
    <n v="10"/>
    <n v="0"/>
    <n v="4"/>
    <n v="36"/>
    <n v="2"/>
    <n v="3"/>
    <n v="1"/>
    <n v="4"/>
    <n v="5"/>
    <n v="0"/>
    <n v="0"/>
    <n v="0"/>
    <n v="0"/>
    <n v="0"/>
    <n v="0"/>
    <n v="0"/>
    <s v="Spain"/>
  </r>
  <r>
    <n v="7937"/>
    <x v="31"/>
    <x v="0"/>
    <x v="2"/>
    <n v="24711"/>
    <n v="0"/>
    <n v="0"/>
    <d v="2014-04-18T00:00:00"/>
    <n v="86"/>
    <n v="10"/>
    <n v="7"/>
    <n v="25"/>
    <n v="6"/>
    <n v="3"/>
    <n v="7"/>
    <n v="1"/>
    <n v="3"/>
    <n v="0"/>
    <n v="3"/>
    <n v="7"/>
    <n v="0"/>
    <n v="0"/>
    <n v="0"/>
    <n v="0"/>
    <n v="0"/>
    <n v="0"/>
    <n v="0"/>
    <s v="Spain"/>
  </r>
  <r>
    <n v="6488"/>
    <x v="6"/>
    <x v="1"/>
    <x v="2"/>
    <n v="38829"/>
    <n v="0"/>
    <n v="1"/>
    <d v="2014-04-06T00:00:00"/>
    <n v="86"/>
    <n v="76"/>
    <n v="0"/>
    <n v="7"/>
    <n v="0"/>
    <n v="0"/>
    <n v="16"/>
    <n v="1"/>
    <n v="3"/>
    <n v="2"/>
    <n v="2"/>
    <n v="5"/>
    <n v="0"/>
    <n v="0"/>
    <n v="0"/>
    <n v="0"/>
    <n v="0"/>
    <n v="0"/>
    <n v="0"/>
    <s v="Germany"/>
  </r>
  <r>
    <n v="3194"/>
    <x v="19"/>
    <x v="1"/>
    <x v="1"/>
    <n v="71466"/>
    <n v="0"/>
    <n v="0"/>
    <d v="2014-04-05T00:00:00"/>
    <n v="86"/>
    <n v="412"/>
    <n v="12"/>
    <n v="546"/>
    <n v="78"/>
    <n v="182"/>
    <n v="0"/>
    <n v="1"/>
    <n v="4"/>
    <n v="4"/>
    <n v="10"/>
    <n v="1"/>
    <n v="0"/>
    <n v="0"/>
    <n v="0"/>
    <n v="0"/>
    <n v="0"/>
    <n v="0"/>
    <n v="0"/>
    <s v="Canada"/>
  </r>
  <r>
    <n v="9697"/>
    <x v="45"/>
    <x v="0"/>
    <x v="2"/>
    <n v="53790"/>
    <n v="0"/>
    <n v="2"/>
    <d v="2014-03-06T00:00:00"/>
    <n v="86"/>
    <n v="335"/>
    <n v="42"/>
    <n v="127"/>
    <n v="28"/>
    <n v="5"/>
    <n v="5"/>
    <n v="3"/>
    <n v="7"/>
    <n v="2"/>
    <n v="8"/>
    <n v="6"/>
    <n v="0"/>
    <n v="0"/>
    <n v="0"/>
    <n v="0"/>
    <n v="0"/>
    <n v="0"/>
    <n v="0"/>
    <s v="Spain"/>
  </r>
  <r>
    <n v="4676"/>
    <x v="45"/>
    <x v="3"/>
    <x v="4"/>
    <n v="73705"/>
    <n v="0"/>
    <n v="2"/>
    <d v="2014-03-05T00:00:00"/>
    <n v="86"/>
    <n v="612"/>
    <n v="91"/>
    <n v="520"/>
    <n v="258"/>
    <n v="107"/>
    <n v="107"/>
    <n v="2"/>
    <n v="9"/>
    <n v="6"/>
    <n v="8"/>
    <n v="5"/>
    <n v="0"/>
    <n v="0"/>
    <n v="0"/>
    <n v="0"/>
    <n v="0"/>
    <n v="0"/>
    <n v="0"/>
    <s v="Spain"/>
  </r>
  <r>
    <n v="10505"/>
    <x v="9"/>
    <x v="3"/>
    <x v="3"/>
    <n v="73113"/>
    <n v="0"/>
    <n v="0"/>
    <d v="2013-12-26T00:00:00"/>
    <n v="86"/>
    <n v="741"/>
    <n v="19"/>
    <n v="154"/>
    <n v="50"/>
    <n v="9"/>
    <n v="28"/>
    <n v="1"/>
    <n v="3"/>
    <n v="4"/>
    <n v="7"/>
    <n v="2"/>
    <n v="0"/>
    <n v="0"/>
    <n v="0"/>
    <n v="0"/>
    <n v="0"/>
    <n v="0"/>
    <n v="0"/>
    <s v="Saudi Arabia"/>
  </r>
  <r>
    <n v="2304"/>
    <x v="33"/>
    <x v="1"/>
    <x v="3"/>
    <n v="66313"/>
    <n v="0"/>
    <n v="1"/>
    <d v="2013-09-16T00:00:00"/>
    <n v="86"/>
    <n v="625"/>
    <n v="7"/>
    <n v="99"/>
    <n v="10"/>
    <n v="22"/>
    <n v="7"/>
    <n v="2"/>
    <n v="6"/>
    <n v="3"/>
    <n v="12"/>
    <n v="4"/>
    <n v="0"/>
    <n v="0"/>
    <n v="0"/>
    <n v="0"/>
    <n v="0"/>
    <n v="0"/>
    <n v="0"/>
    <s v="Saudi Arabia"/>
  </r>
  <r>
    <n v="3170"/>
    <x v="35"/>
    <x v="3"/>
    <x v="3"/>
    <n v="68148"/>
    <n v="0"/>
    <n v="0"/>
    <d v="2013-08-31T00:00:00"/>
    <n v="86"/>
    <n v="389"/>
    <n v="66"/>
    <n v="408"/>
    <n v="37"/>
    <n v="57"/>
    <n v="85"/>
    <n v="1"/>
    <n v="4"/>
    <n v="4"/>
    <n v="6"/>
    <n v="2"/>
    <n v="0"/>
    <n v="0"/>
    <n v="0"/>
    <n v="0"/>
    <n v="0"/>
    <n v="0"/>
    <n v="0"/>
    <s v="Spain"/>
  </r>
  <r>
    <n v="455"/>
    <x v="41"/>
    <x v="1"/>
    <x v="2"/>
    <n v="51012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s v="Spain"/>
  </r>
  <r>
    <n v="7592"/>
    <x v="41"/>
    <x v="1"/>
    <x v="2"/>
    <n v="51012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s v="Spain"/>
  </r>
  <r>
    <n v="8700"/>
    <x v="18"/>
    <x v="4"/>
    <x v="1"/>
    <n v="14906"/>
    <n v="0"/>
    <n v="0"/>
    <d v="2012-12-22T00:00:00"/>
    <n v="86"/>
    <n v="7"/>
    <n v="7"/>
    <n v="14"/>
    <n v="7"/>
    <n v="16"/>
    <n v="15"/>
    <n v="3"/>
    <n v="2"/>
    <n v="1"/>
    <n v="3"/>
    <n v="7"/>
    <n v="0"/>
    <n v="0"/>
    <n v="0"/>
    <n v="0"/>
    <n v="0"/>
    <n v="0"/>
    <n v="0"/>
    <s v="Saudi Arabia"/>
  </r>
  <r>
    <n v="4915"/>
    <x v="16"/>
    <x v="2"/>
    <x v="2"/>
    <n v="53230"/>
    <n v="0"/>
    <n v="1"/>
    <d v="2012-08-03T00:00:00"/>
    <n v="86"/>
    <n v="176"/>
    <n v="72"/>
    <n v="98"/>
    <n v="136"/>
    <n v="21"/>
    <n v="229"/>
    <n v="4"/>
    <n v="5"/>
    <n v="2"/>
    <n v="12"/>
    <n v="5"/>
    <n v="0"/>
    <n v="0"/>
    <n v="0"/>
    <n v="0"/>
    <n v="0"/>
    <n v="0"/>
    <n v="0"/>
    <s v="Germany"/>
  </r>
  <r>
    <n v="231"/>
    <x v="16"/>
    <x v="3"/>
    <x v="3"/>
    <n v="28839"/>
    <n v="1"/>
    <n v="1"/>
    <d v="2014-03-11T00:00:00"/>
    <n v="86"/>
    <n v="24"/>
    <n v="0"/>
    <n v="7"/>
    <n v="0"/>
    <n v="0"/>
    <n v="1"/>
    <n v="2"/>
    <n v="2"/>
    <n v="0"/>
    <n v="3"/>
    <n v="5"/>
    <n v="0"/>
    <n v="0"/>
    <n v="0"/>
    <n v="0"/>
    <n v="0"/>
    <n v="0"/>
    <n v="0"/>
    <s v="Spain"/>
  </r>
  <r>
    <n v="8079"/>
    <x v="31"/>
    <x v="0"/>
    <x v="2"/>
    <n v="22448"/>
    <n v="1"/>
    <n v="0"/>
    <d v="2014-02-26T00:00:00"/>
    <n v="86"/>
    <n v="3"/>
    <n v="1"/>
    <n v="8"/>
    <n v="23"/>
    <n v="2"/>
    <n v="18"/>
    <n v="3"/>
    <n v="2"/>
    <n v="1"/>
    <n v="3"/>
    <n v="3"/>
    <n v="0"/>
    <n v="0"/>
    <n v="0"/>
    <n v="0"/>
    <n v="0"/>
    <n v="0"/>
    <n v="0"/>
    <s v="Saudi Arabia"/>
  </r>
  <r>
    <n v="10032"/>
    <x v="15"/>
    <x v="0"/>
    <x v="0"/>
    <n v="12571"/>
    <n v="1"/>
    <n v="0"/>
    <d v="2014-01-18T00:00:00"/>
    <n v="86"/>
    <n v="3"/>
    <n v="5"/>
    <n v="14"/>
    <n v="2"/>
    <n v="12"/>
    <n v="17"/>
    <n v="4"/>
    <n v="3"/>
    <n v="1"/>
    <n v="3"/>
    <n v="6"/>
    <n v="0"/>
    <n v="0"/>
    <n v="0"/>
    <n v="0"/>
    <n v="0"/>
    <n v="0"/>
    <n v="0"/>
    <s v="Saudi Arabia"/>
  </r>
  <r>
    <n v="2005"/>
    <x v="20"/>
    <x v="0"/>
    <x v="2"/>
    <n v="35765"/>
    <n v="1"/>
    <n v="0"/>
    <d v="2013-12-11T00:00:00"/>
    <n v="86"/>
    <n v="22"/>
    <n v="3"/>
    <n v="30"/>
    <n v="0"/>
    <n v="5"/>
    <n v="15"/>
    <n v="2"/>
    <n v="2"/>
    <n v="0"/>
    <n v="4"/>
    <n v="6"/>
    <n v="0"/>
    <n v="0"/>
    <n v="0"/>
    <n v="0"/>
    <n v="0"/>
    <n v="0"/>
    <n v="0"/>
    <s v="Canada"/>
  </r>
  <r>
    <n v="6940"/>
    <x v="10"/>
    <x v="1"/>
    <x v="1"/>
    <n v="46734"/>
    <n v="1"/>
    <n v="2"/>
    <d v="2013-10-21T00:00:00"/>
    <n v="86"/>
    <n v="100"/>
    <n v="1"/>
    <n v="39"/>
    <n v="6"/>
    <n v="1"/>
    <n v="76"/>
    <n v="4"/>
    <n v="3"/>
    <n v="2"/>
    <n v="3"/>
    <n v="6"/>
    <n v="0"/>
    <n v="0"/>
    <n v="1"/>
    <n v="0"/>
    <n v="0"/>
    <n v="0"/>
    <n v="0"/>
    <s v="Spain"/>
  </r>
  <r>
    <n v="10466"/>
    <x v="11"/>
    <x v="0"/>
    <x v="2"/>
    <n v="44393"/>
    <n v="1"/>
    <n v="1"/>
    <d v="2013-08-22T00:00:00"/>
    <n v="86"/>
    <n v="24"/>
    <n v="2"/>
    <n v="20"/>
    <n v="2"/>
    <n v="2"/>
    <n v="10"/>
    <n v="2"/>
    <n v="1"/>
    <n v="0"/>
    <n v="4"/>
    <n v="4"/>
    <n v="0"/>
    <n v="0"/>
    <n v="0"/>
    <n v="0"/>
    <n v="0"/>
    <n v="0"/>
    <n v="0"/>
    <s v="Spain"/>
  </r>
  <r>
    <n v="7325"/>
    <x v="18"/>
    <x v="1"/>
    <x v="3"/>
    <n v="38197"/>
    <n v="1"/>
    <n v="0"/>
    <d v="2013-06-29T00:00:00"/>
    <n v="86"/>
    <n v="23"/>
    <n v="0"/>
    <n v="11"/>
    <n v="2"/>
    <n v="1"/>
    <n v="3"/>
    <n v="1"/>
    <n v="1"/>
    <n v="0"/>
    <n v="3"/>
    <n v="5"/>
    <n v="0"/>
    <n v="0"/>
    <n v="0"/>
    <n v="0"/>
    <n v="0"/>
    <n v="0"/>
    <n v="0"/>
    <s v="Spain"/>
  </r>
  <r>
    <n v="4547"/>
    <x v="9"/>
    <x v="0"/>
    <x v="3"/>
    <n v="13672"/>
    <n v="1"/>
    <n v="1"/>
    <d v="2013-04-17T00:00:00"/>
    <n v="86"/>
    <n v="6"/>
    <n v="2"/>
    <n v="9"/>
    <n v="2"/>
    <n v="1"/>
    <n v="5"/>
    <n v="2"/>
    <n v="1"/>
    <n v="0"/>
    <n v="3"/>
    <n v="8"/>
    <n v="0"/>
    <n v="0"/>
    <n v="0"/>
    <n v="0"/>
    <n v="0"/>
    <n v="0"/>
    <n v="0"/>
    <s v="Spain"/>
  </r>
  <r>
    <n v="6825"/>
    <x v="40"/>
    <x v="0"/>
    <x v="3"/>
    <n v="41452"/>
    <n v="1"/>
    <n v="1"/>
    <d v="2013-03-06T00:00:00"/>
    <n v="86"/>
    <n v="13"/>
    <n v="0"/>
    <n v="3"/>
    <n v="0"/>
    <n v="0"/>
    <n v="0"/>
    <n v="1"/>
    <n v="1"/>
    <n v="0"/>
    <n v="2"/>
    <n v="7"/>
    <n v="0"/>
    <n v="0"/>
    <n v="0"/>
    <n v="0"/>
    <n v="0"/>
    <n v="0"/>
    <n v="0"/>
    <s v="Canada"/>
  </r>
  <r>
    <n v="2961"/>
    <x v="31"/>
    <x v="0"/>
    <x v="2"/>
    <n v="42081"/>
    <n v="1"/>
    <n v="0"/>
    <d v="2013-02-26T00:00:00"/>
    <n v="86"/>
    <n v="175"/>
    <n v="10"/>
    <n v="110"/>
    <n v="54"/>
    <n v="6"/>
    <n v="27"/>
    <n v="2"/>
    <n v="6"/>
    <n v="3"/>
    <n v="4"/>
    <n v="6"/>
    <n v="0"/>
    <n v="0"/>
    <n v="1"/>
    <n v="0"/>
    <n v="0"/>
    <n v="0"/>
    <n v="0"/>
    <s v="Spain"/>
  </r>
  <r>
    <n v="2278"/>
    <x v="42"/>
    <x v="2"/>
    <x v="1"/>
    <n v="33812"/>
    <n v="1"/>
    <n v="0"/>
    <d v="2012-11-03T00:00:00"/>
    <n v="86"/>
    <n v="4"/>
    <n v="17"/>
    <n v="19"/>
    <n v="30"/>
    <n v="24"/>
    <n v="39"/>
    <n v="2"/>
    <n v="2"/>
    <n v="1"/>
    <n v="3"/>
    <n v="6"/>
    <n v="0"/>
    <n v="0"/>
    <n v="0"/>
    <n v="0"/>
    <n v="0"/>
    <n v="0"/>
    <n v="0"/>
    <s v="USA"/>
  </r>
  <r>
    <n v="10703"/>
    <x v="17"/>
    <x v="3"/>
    <x v="1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s v="Spain"/>
  </r>
  <r>
    <n v="9"/>
    <x v="17"/>
    <x v="3"/>
    <x v="1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s v="Canada"/>
  </r>
  <r>
    <n v="2804"/>
    <x v="17"/>
    <x v="3"/>
    <x v="1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1"/>
    <n v="0"/>
    <s v="India"/>
  </r>
  <r>
    <n v="3010"/>
    <x v="12"/>
    <x v="3"/>
    <x v="3"/>
    <n v="88420"/>
    <n v="0"/>
    <n v="0"/>
    <d v="2014-05-02T00:00:00"/>
    <n v="87"/>
    <n v="957"/>
    <n v="153"/>
    <n v="612"/>
    <n v="99"/>
    <n v="95"/>
    <n v="153"/>
    <n v="1"/>
    <n v="4"/>
    <n v="7"/>
    <n v="8"/>
    <n v="1"/>
    <n v="1"/>
    <n v="0"/>
    <n v="1"/>
    <n v="0"/>
    <n v="1"/>
    <n v="0"/>
    <n v="0"/>
    <s v="Spain"/>
  </r>
  <r>
    <n v="2564"/>
    <x v="40"/>
    <x v="0"/>
    <x v="3"/>
    <n v="61278"/>
    <n v="0"/>
    <n v="1"/>
    <d v="2014-01-04T00:00:00"/>
    <n v="87"/>
    <n v="111"/>
    <n v="3"/>
    <n v="28"/>
    <n v="2"/>
    <n v="6"/>
    <n v="15"/>
    <n v="2"/>
    <n v="3"/>
    <n v="1"/>
    <n v="4"/>
    <n v="6"/>
    <n v="0"/>
    <n v="0"/>
    <n v="0"/>
    <n v="0"/>
    <n v="0"/>
    <n v="0"/>
    <n v="0"/>
    <s v="Spain"/>
  </r>
  <r>
    <n v="1137"/>
    <x v="30"/>
    <x v="0"/>
    <x v="1"/>
    <n v="81246"/>
    <n v="0"/>
    <n v="0"/>
    <d v="2013-12-29T00:00:00"/>
    <n v="87"/>
    <n v="398"/>
    <n v="190"/>
    <n v="537"/>
    <n v="61"/>
    <n v="156"/>
    <n v="37"/>
    <n v="1"/>
    <n v="4"/>
    <n v="5"/>
    <n v="7"/>
    <n v="1"/>
    <n v="1"/>
    <n v="0"/>
    <n v="1"/>
    <n v="0"/>
    <n v="0"/>
    <n v="0"/>
    <n v="0"/>
    <s v="Spain"/>
  </r>
  <r>
    <n v="5084"/>
    <x v="17"/>
    <x v="0"/>
    <x v="4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s v="Spain"/>
  </r>
  <r>
    <n v="7094"/>
    <x v="17"/>
    <x v="0"/>
    <x v="4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s v="Germany"/>
  </r>
  <r>
    <n v="6327"/>
    <x v="4"/>
    <x v="0"/>
    <x v="3"/>
    <n v="65777"/>
    <n v="0"/>
    <n v="0"/>
    <d v="2013-12-19T00:00:00"/>
    <n v="87"/>
    <n v="565"/>
    <n v="32"/>
    <n v="435"/>
    <n v="28"/>
    <n v="32"/>
    <n v="54"/>
    <n v="1"/>
    <n v="2"/>
    <n v="8"/>
    <n v="6"/>
    <n v="1"/>
    <n v="0"/>
    <n v="0"/>
    <n v="0"/>
    <n v="0"/>
    <n v="0"/>
    <n v="0"/>
    <n v="0"/>
    <s v="USA"/>
  </r>
  <r>
    <n v="5255"/>
    <x v="18"/>
    <x v="0"/>
    <x v="1"/>
    <m/>
    <n v="1"/>
    <n v="0"/>
    <d v="2013-02-20T00:00:00"/>
    <n v="19"/>
    <n v="5"/>
    <n v="1"/>
    <n v="3"/>
    <n v="3"/>
    <n v="263"/>
    <n v="362"/>
    <n v="0"/>
    <n v="27"/>
    <n v="0"/>
    <n v="0"/>
    <n v="1"/>
    <n v="0"/>
    <n v="0"/>
    <n v="0"/>
    <n v="0"/>
    <n v="0"/>
    <n v="0"/>
    <n v="0"/>
    <s v="Australia"/>
  </r>
  <r>
    <n v="10379"/>
    <x v="29"/>
    <x v="3"/>
    <x v="1"/>
    <n v="59247"/>
    <n v="0"/>
    <n v="2"/>
    <d v="2013-11-08T00:00:00"/>
    <n v="87"/>
    <n v="327"/>
    <n v="9"/>
    <n v="122"/>
    <n v="19"/>
    <n v="14"/>
    <n v="83"/>
    <n v="5"/>
    <n v="5"/>
    <n v="2"/>
    <n v="9"/>
    <n v="6"/>
    <n v="0"/>
    <n v="0"/>
    <n v="0"/>
    <n v="0"/>
    <n v="0"/>
    <n v="0"/>
    <n v="0"/>
    <s v="Spain"/>
  </r>
  <r>
    <n v="7801"/>
    <x v="6"/>
    <x v="0"/>
    <x v="3"/>
    <n v="54753"/>
    <n v="0"/>
    <n v="1"/>
    <d v="2013-09-12T00:00:00"/>
    <n v="87"/>
    <n v="197"/>
    <n v="107"/>
    <n v="227"/>
    <n v="7"/>
    <n v="59"/>
    <n v="131"/>
    <n v="3"/>
    <n v="5"/>
    <n v="2"/>
    <n v="11"/>
    <n v="4"/>
    <n v="0"/>
    <n v="0"/>
    <n v="0"/>
    <n v="0"/>
    <n v="0"/>
    <n v="0"/>
    <n v="0"/>
    <s v="Saudi Arabia"/>
  </r>
  <r>
    <n v="550"/>
    <x v="32"/>
    <x v="0"/>
    <x v="0"/>
    <n v="62335"/>
    <n v="0"/>
    <n v="1"/>
    <d v="2013-05-23T00:00:00"/>
    <n v="87"/>
    <n v="243"/>
    <n v="131"/>
    <n v="217"/>
    <n v="85"/>
    <n v="6"/>
    <n v="26"/>
    <n v="2"/>
    <n v="3"/>
    <n v="3"/>
    <n v="13"/>
    <n v="2"/>
    <n v="0"/>
    <n v="0"/>
    <n v="0"/>
    <n v="0"/>
    <n v="0"/>
    <n v="0"/>
    <n v="0"/>
    <s v="Spain"/>
  </r>
  <r>
    <n v="1118"/>
    <x v="16"/>
    <x v="3"/>
    <x v="2"/>
    <n v="50965"/>
    <n v="0"/>
    <n v="1"/>
    <d v="2013-02-20T00:00:00"/>
    <n v="87"/>
    <n v="544"/>
    <n v="13"/>
    <n v="85"/>
    <n v="8"/>
    <n v="6"/>
    <n v="29"/>
    <n v="3"/>
    <n v="10"/>
    <n v="4"/>
    <n v="5"/>
    <n v="8"/>
    <n v="0"/>
    <n v="0"/>
    <n v="1"/>
    <n v="0"/>
    <n v="0"/>
    <n v="0"/>
    <n v="0"/>
    <s v="Spain"/>
  </r>
  <r>
    <n v="1491"/>
    <x v="11"/>
    <x v="2"/>
    <x v="3"/>
    <n v="71488"/>
    <n v="0"/>
    <n v="0"/>
    <d v="2013-02-18T00:00:00"/>
    <n v="87"/>
    <n v="162"/>
    <n v="33"/>
    <n v="124"/>
    <n v="40"/>
    <n v="28"/>
    <n v="172"/>
    <n v="2"/>
    <n v="3"/>
    <n v="4"/>
    <n v="7"/>
    <n v="1"/>
    <n v="0"/>
    <n v="0"/>
    <n v="0"/>
    <n v="0"/>
    <n v="0"/>
    <n v="0"/>
    <n v="0"/>
    <s v="Canada"/>
  </r>
  <r>
    <n v="4507"/>
    <x v="32"/>
    <x v="0"/>
    <x v="1"/>
    <n v="72228"/>
    <n v="0"/>
    <n v="0"/>
    <d v="2012-11-27T00:00:00"/>
    <n v="87"/>
    <n v="631"/>
    <n v="28"/>
    <n v="491"/>
    <n v="30"/>
    <n v="14"/>
    <n v="56"/>
    <n v="1"/>
    <n v="6"/>
    <n v="7"/>
    <n v="8"/>
    <n v="3"/>
    <n v="0"/>
    <n v="0"/>
    <n v="0"/>
    <n v="0"/>
    <n v="0"/>
    <n v="0"/>
    <n v="0"/>
    <s v="Spain"/>
  </r>
  <r>
    <n v="6977"/>
    <x v="19"/>
    <x v="0"/>
    <x v="3"/>
    <n v="75702"/>
    <n v="0"/>
    <n v="1"/>
    <d v="2012-10-14T00:00:00"/>
    <n v="87"/>
    <n v="1073"/>
    <n v="0"/>
    <n v="629"/>
    <n v="145"/>
    <n v="37"/>
    <n v="37"/>
    <n v="1"/>
    <n v="10"/>
    <n v="5"/>
    <n v="13"/>
    <n v="6"/>
    <n v="0"/>
    <n v="0"/>
    <n v="0"/>
    <n v="0"/>
    <n v="1"/>
    <n v="0"/>
    <n v="0"/>
    <s v="Spain"/>
  </r>
  <r>
    <n v="4042"/>
    <x v="26"/>
    <x v="0"/>
    <x v="0"/>
    <n v="43300"/>
    <n v="0"/>
    <n v="1"/>
    <d v="2012-10-13T00:00:00"/>
    <n v="87"/>
    <n v="91"/>
    <n v="3"/>
    <n v="52"/>
    <n v="2"/>
    <n v="1"/>
    <n v="31"/>
    <n v="3"/>
    <n v="4"/>
    <n v="0"/>
    <n v="4"/>
    <n v="8"/>
    <n v="0"/>
    <n v="0"/>
    <n v="0"/>
    <n v="0"/>
    <n v="0"/>
    <n v="1"/>
    <n v="0"/>
    <s v="Canada"/>
  </r>
  <r>
    <n v="7274"/>
    <x v="35"/>
    <x v="0"/>
    <x v="2"/>
    <n v="78618"/>
    <n v="0"/>
    <n v="0"/>
    <d v="2012-09-28T00:00:00"/>
    <n v="87"/>
    <n v="736"/>
    <n v="163"/>
    <n v="818"/>
    <n v="212"/>
    <n v="163"/>
    <n v="61"/>
    <n v="1"/>
    <n v="4"/>
    <n v="7"/>
    <n v="10"/>
    <n v="2"/>
    <n v="0"/>
    <n v="0"/>
    <n v="0"/>
    <n v="1"/>
    <n v="0"/>
    <n v="0"/>
    <n v="0"/>
    <s v="Spain"/>
  </r>
  <r>
    <n v="4279"/>
    <x v="33"/>
    <x v="2"/>
    <x v="1"/>
    <n v="39548"/>
    <n v="1"/>
    <n v="1"/>
    <d v="2014-03-31T00:00:00"/>
    <n v="87"/>
    <n v="15"/>
    <n v="4"/>
    <n v="10"/>
    <n v="3"/>
    <n v="4"/>
    <n v="18"/>
    <n v="2"/>
    <n v="1"/>
    <n v="1"/>
    <n v="3"/>
    <n v="3"/>
    <n v="0"/>
    <n v="0"/>
    <n v="0"/>
    <n v="0"/>
    <n v="0"/>
    <n v="0"/>
    <n v="0"/>
    <s v="Spain"/>
  </r>
  <r>
    <n v="6131"/>
    <x v="37"/>
    <x v="2"/>
    <x v="2"/>
    <n v="70829"/>
    <n v="1"/>
    <n v="1"/>
    <d v="2013-12-01T00:00:00"/>
    <n v="87"/>
    <n v="141"/>
    <n v="70"/>
    <n v="106"/>
    <n v="72"/>
    <n v="19"/>
    <n v="23"/>
    <n v="2"/>
    <n v="4"/>
    <n v="2"/>
    <n v="8"/>
    <n v="3"/>
    <n v="0"/>
    <n v="0"/>
    <n v="0"/>
    <n v="0"/>
    <n v="0"/>
    <n v="0"/>
    <n v="0"/>
    <s v="Spain"/>
  </r>
  <r>
    <n v="606"/>
    <x v="4"/>
    <x v="0"/>
    <x v="1"/>
    <n v="25930"/>
    <n v="1"/>
    <n v="1"/>
    <d v="2013-10-10T00:00:00"/>
    <n v="87"/>
    <n v="6"/>
    <n v="1"/>
    <n v="2"/>
    <n v="2"/>
    <n v="0"/>
    <n v="4"/>
    <n v="1"/>
    <n v="1"/>
    <n v="0"/>
    <n v="2"/>
    <n v="7"/>
    <n v="0"/>
    <n v="0"/>
    <n v="0"/>
    <n v="0"/>
    <n v="0"/>
    <n v="0"/>
    <n v="0"/>
    <s v="Spain"/>
  </r>
  <r>
    <n v="2445"/>
    <x v="19"/>
    <x v="1"/>
    <x v="3"/>
    <n v="28440"/>
    <n v="1"/>
    <n v="0"/>
    <d v="2013-07-07T00:00:00"/>
    <n v="87"/>
    <n v="38"/>
    <n v="1"/>
    <n v="24"/>
    <n v="0"/>
    <n v="0"/>
    <n v="0"/>
    <n v="1"/>
    <n v="2"/>
    <n v="0"/>
    <n v="3"/>
    <n v="8"/>
    <n v="0"/>
    <n v="0"/>
    <n v="0"/>
    <n v="0"/>
    <n v="0"/>
    <n v="0"/>
    <n v="0"/>
    <s v="Spain"/>
  </r>
  <r>
    <n v="5346"/>
    <x v="28"/>
    <x v="2"/>
    <x v="2"/>
    <n v="23559"/>
    <n v="1"/>
    <n v="0"/>
    <d v="2013-07-03T00:00:00"/>
    <n v="87"/>
    <n v="25"/>
    <n v="5"/>
    <n v="19"/>
    <n v="7"/>
    <n v="0"/>
    <n v="23"/>
    <n v="3"/>
    <n v="3"/>
    <n v="0"/>
    <n v="3"/>
    <n v="7"/>
    <n v="0"/>
    <n v="0"/>
    <n v="0"/>
    <n v="0"/>
    <n v="0"/>
    <n v="0"/>
    <n v="0"/>
    <s v="Germany"/>
  </r>
  <r>
    <n v="4478"/>
    <x v="13"/>
    <x v="0"/>
    <x v="2"/>
    <n v="63777"/>
    <n v="1"/>
    <n v="1"/>
    <d v="2013-03-24T00:00:00"/>
    <n v="87"/>
    <n v="457"/>
    <n v="5"/>
    <n v="106"/>
    <n v="15"/>
    <n v="17"/>
    <n v="53"/>
    <n v="8"/>
    <n v="11"/>
    <n v="1"/>
    <n v="6"/>
    <n v="8"/>
    <n v="0"/>
    <n v="0"/>
    <n v="0"/>
    <n v="0"/>
    <n v="0"/>
    <n v="0"/>
    <n v="0"/>
    <s v="India"/>
  </r>
  <r>
    <n v="2350"/>
    <x v="27"/>
    <x v="0"/>
    <x v="2"/>
    <n v="59666"/>
    <n v="1"/>
    <n v="1"/>
    <d v="2013-03-22T00:00:00"/>
    <n v="87"/>
    <n v="623"/>
    <n v="53"/>
    <n v="178"/>
    <n v="23"/>
    <n v="17"/>
    <n v="133"/>
    <n v="7"/>
    <n v="3"/>
    <n v="2"/>
    <n v="8"/>
    <n v="8"/>
    <n v="0"/>
    <n v="0"/>
    <n v="0"/>
    <n v="1"/>
    <n v="0"/>
    <n v="0"/>
    <n v="0"/>
    <s v="Canada"/>
  </r>
  <r>
    <n v="8996"/>
    <x v="35"/>
    <x v="1"/>
    <x v="2"/>
    <m/>
    <n v="2"/>
    <n v="1"/>
    <d v="2012-11-19T00:00:00"/>
    <n v="4"/>
    <n v="230"/>
    <n v="42"/>
    <n v="192"/>
    <n v="49"/>
    <n v="37"/>
    <n v="53"/>
    <n v="12"/>
    <n v="7"/>
    <n v="2"/>
    <n v="8"/>
    <n v="9"/>
    <n v="0"/>
    <n v="0"/>
    <n v="0"/>
    <n v="0"/>
    <n v="0"/>
    <n v="0"/>
    <n v="0"/>
    <s v="Germany"/>
  </r>
  <r>
    <n v="3332"/>
    <x v="42"/>
    <x v="0"/>
    <x v="1"/>
    <n v="29760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s v="Germany"/>
  </r>
  <r>
    <n v="7433"/>
    <x v="42"/>
    <x v="0"/>
    <x v="1"/>
    <n v="29760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s v="Spain"/>
  </r>
  <r>
    <n v="7023"/>
    <x v="40"/>
    <x v="1"/>
    <x v="1"/>
    <n v="46231"/>
    <n v="2"/>
    <n v="1"/>
    <d v="2012-11-26T00:00:00"/>
    <n v="87"/>
    <n v="189"/>
    <n v="2"/>
    <n v="55"/>
    <n v="0"/>
    <n v="5"/>
    <n v="12"/>
    <n v="4"/>
    <n v="6"/>
    <n v="1"/>
    <n v="4"/>
    <n v="9"/>
    <n v="0"/>
    <n v="0"/>
    <n v="0"/>
    <n v="0"/>
    <n v="0"/>
    <n v="0"/>
    <n v="0"/>
    <s v="Saudi Arabia"/>
  </r>
  <r>
    <n v="9386"/>
    <x v="29"/>
    <x v="0"/>
    <x v="3"/>
    <n v="50127"/>
    <n v="0"/>
    <n v="1"/>
    <d v="2014-05-29T00:00:00"/>
    <n v="88"/>
    <n v="274"/>
    <n v="0"/>
    <n v="21"/>
    <n v="4"/>
    <n v="6"/>
    <n v="15"/>
    <n v="1"/>
    <n v="5"/>
    <n v="1"/>
    <n v="6"/>
    <n v="6"/>
    <n v="0"/>
    <n v="0"/>
    <n v="0"/>
    <n v="1"/>
    <n v="0"/>
    <n v="0"/>
    <n v="0"/>
    <s v="Spain"/>
  </r>
  <r>
    <n v="10323"/>
    <x v="32"/>
    <x v="0"/>
    <x v="2"/>
    <n v="49413"/>
    <n v="0"/>
    <n v="1"/>
    <d v="2013-10-25T00:00:00"/>
    <n v="88"/>
    <n v="205"/>
    <n v="7"/>
    <n v="41"/>
    <n v="3"/>
    <n v="2"/>
    <n v="46"/>
    <n v="2"/>
    <n v="4"/>
    <n v="2"/>
    <n v="5"/>
    <n v="5"/>
    <n v="0"/>
    <n v="0"/>
    <n v="0"/>
    <n v="0"/>
    <n v="0"/>
    <n v="0"/>
    <n v="0"/>
    <s v="Spain"/>
  </r>
  <r>
    <n v="4682"/>
    <x v="2"/>
    <x v="0"/>
    <x v="2"/>
    <n v="51876"/>
    <n v="0"/>
    <n v="0"/>
    <d v="2013-10-15T00:00:00"/>
    <n v="88"/>
    <n v="99"/>
    <n v="27"/>
    <n v="102"/>
    <n v="28"/>
    <n v="48"/>
    <n v="6"/>
    <n v="1"/>
    <n v="2"/>
    <n v="2"/>
    <n v="8"/>
    <n v="1"/>
    <n v="0"/>
    <n v="0"/>
    <n v="0"/>
    <n v="0"/>
    <n v="0"/>
    <n v="0"/>
    <n v="0"/>
    <s v="Germany"/>
  </r>
  <r>
    <n v="8015"/>
    <x v="29"/>
    <x v="1"/>
    <x v="0"/>
    <n v="85696"/>
    <n v="0"/>
    <n v="0"/>
    <d v="2013-05-03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n v="1"/>
    <n v="0"/>
    <s v="Spain"/>
  </r>
  <r>
    <n v="1745"/>
    <x v="29"/>
    <x v="1"/>
    <x v="0"/>
    <n v="85696"/>
    <n v="0"/>
    <n v="0"/>
    <d v="2013-05-03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n v="1"/>
    <n v="0"/>
    <s v="Spain"/>
  </r>
  <r>
    <n v="3136"/>
    <x v="29"/>
    <x v="3"/>
    <x v="0"/>
    <n v="59432"/>
    <n v="0"/>
    <n v="1"/>
    <d v="2013-04-13T00:00:00"/>
    <n v="88"/>
    <n v="317"/>
    <n v="25"/>
    <n v="265"/>
    <n v="25"/>
    <n v="19"/>
    <n v="12"/>
    <n v="3"/>
    <n v="5"/>
    <n v="3"/>
    <n v="11"/>
    <n v="5"/>
    <n v="0"/>
    <n v="0"/>
    <n v="0"/>
    <n v="0"/>
    <n v="0"/>
    <n v="0"/>
    <n v="0"/>
    <s v="Spain"/>
  </r>
  <r>
    <n v="6991"/>
    <x v="45"/>
    <x v="0"/>
    <x v="0"/>
    <n v="43185"/>
    <n v="0"/>
    <n v="1"/>
    <d v="2013-04-10T00:00:00"/>
    <n v="88"/>
    <n v="537"/>
    <n v="6"/>
    <n v="42"/>
    <n v="16"/>
    <n v="6"/>
    <n v="30"/>
    <n v="2"/>
    <n v="9"/>
    <n v="3"/>
    <n v="6"/>
    <n v="8"/>
    <n v="0"/>
    <n v="0"/>
    <n v="0"/>
    <n v="0"/>
    <n v="0"/>
    <n v="0"/>
    <n v="0"/>
    <s v="Australia"/>
  </r>
  <r>
    <n v="2736"/>
    <x v="34"/>
    <x v="0"/>
    <x v="2"/>
    <n v="73807"/>
    <n v="0"/>
    <n v="1"/>
    <d v="2013-01-02T00:00:00"/>
    <n v="88"/>
    <n v="366"/>
    <n v="124"/>
    <n v="156"/>
    <n v="71"/>
    <n v="78"/>
    <n v="54"/>
    <n v="2"/>
    <n v="5"/>
    <n v="5"/>
    <n v="11"/>
    <n v="2"/>
    <n v="0"/>
    <n v="0"/>
    <n v="0"/>
    <n v="0"/>
    <n v="0"/>
    <n v="0"/>
    <n v="0"/>
    <s v="India"/>
  </r>
  <r>
    <n v="8162"/>
    <x v="16"/>
    <x v="3"/>
    <x v="3"/>
    <n v="14661"/>
    <n v="0"/>
    <n v="0"/>
    <d v="2013-01-01T00:00:00"/>
    <n v="88"/>
    <n v="4"/>
    <n v="1"/>
    <n v="11"/>
    <n v="6"/>
    <n v="2"/>
    <n v="2"/>
    <n v="1"/>
    <n v="1"/>
    <n v="0"/>
    <n v="3"/>
    <n v="6"/>
    <n v="0"/>
    <n v="0"/>
    <n v="0"/>
    <n v="0"/>
    <n v="0"/>
    <n v="0"/>
    <n v="0"/>
    <s v="Spain"/>
  </r>
  <r>
    <n v="7706"/>
    <x v="17"/>
    <x v="2"/>
    <x v="3"/>
    <n v="46772"/>
    <n v="0"/>
    <n v="1"/>
    <d v="2012-11-07T00:00:00"/>
    <n v="88"/>
    <n v="350"/>
    <n v="104"/>
    <n v="189"/>
    <n v="197"/>
    <n v="151"/>
    <n v="57"/>
    <n v="6"/>
    <n v="11"/>
    <n v="8"/>
    <n v="5"/>
    <n v="8"/>
    <n v="0"/>
    <n v="0"/>
    <n v="1"/>
    <n v="0"/>
    <n v="0"/>
    <n v="0"/>
    <n v="0"/>
    <s v="Canada"/>
  </r>
  <r>
    <n v="5176"/>
    <x v="46"/>
    <x v="0"/>
    <x v="3"/>
    <n v="29604"/>
    <n v="1"/>
    <n v="0"/>
    <d v="2013-12-08T00:00:00"/>
    <n v="88"/>
    <n v="7"/>
    <n v="6"/>
    <n v="13"/>
    <n v="7"/>
    <n v="6"/>
    <n v="14"/>
    <n v="1"/>
    <n v="1"/>
    <n v="0"/>
    <n v="3"/>
    <n v="9"/>
    <n v="0"/>
    <n v="0"/>
    <n v="1"/>
    <n v="0"/>
    <n v="0"/>
    <n v="0"/>
    <n v="0"/>
    <s v="Saudi Arabia"/>
  </r>
  <r>
    <n v="3083"/>
    <x v="19"/>
    <x v="0"/>
    <x v="2"/>
    <n v="45837"/>
    <n v="1"/>
    <n v="1"/>
    <d v="2013-07-26T00:00:00"/>
    <n v="88"/>
    <n v="215"/>
    <n v="13"/>
    <n v="87"/>
    <n v="17"/>
    <n v="17"/>
    <n v="24"/>
    <n v="5"/>
    <n v="6"/>
    <n v="2"/>
    <n v="5"/>
    <n v="7"/>
    <n v="0"/>
    <n v="0"/>
    <n v="0"/>
    <n v="0"/>
    <n v="0"/>
    <n v="0"/>
    <n v="0"/>
    <s v="Spain"/>
  </r>
  <r>
    <n v="8132"/>
    <x v="17"/>
    <x v="1"/>
    <x v="2"/>
    <n v="60631"/>
    <n v="1"/>
    <n v="1"/>
    <d v="2013-04-05T00:00:00"/>
    <n v="88"/>
    <n v="565"/>
    <n v="6"/>
    <n v="65"/>
    <n v="0"/>
    <n v="6"/>
    <n v="19"/>
    <n v="5"/>
    <n v="9"/>
    <n v="2"/>
    <n v="8"/>
    <n v="7"/>
    <n v="0"/>
    <n v="0"/>
    <n v="0"/>
    <n v="1"/>
    <n v="0"/>
    <n v="0"/>
    <n v="0"/>
    <s v="Germany"/>
  </r>
  <r>
    <n v="503"/>
    <x v="42"/>
    <x v="3"/>
    <x v="2"/>
    <n v="20559"/>
    <n v="1"/>
    <n v="0"/>
    <d v="2013-03-12T00:00:00"/>
    <n v="88"/>
    <n v="13"/>
    <n v="1"/>
    <n v="29"/>
    <n v="3"/>
    <n v="0"/>
    <n v="7"/>
    <n v="2"/>
    <n v="2"/>
    <n v="0"/>
    <n v="3"/>
    <n v="8"/>
    <n v="0"/>
    <n v="0"/>
    <n v="0"/>
    <n v="0"/>
    <n v="0"/>
    <n v="0"/>
    <n v="0"/>
    <s v="Australia"/>
  </r>
  <r>
    <n v="8148"/>
    <x v="16"/>
    <x v="3"/>
    <x v="3"/>
    <n v="50898"/>
    <n v="1"/>
    <n v="1"/>
    <d v="2013-01-08T00:00:00"/>
    <n v="88"/>
    <n v="285"/>
    <n v="28"/>
    <n v="242"/>
    <n v="55"/>
    <n v="114"/>
    <n v="135"/>
    <n v="13"/>
    <n v="6"/>
    <n v="2"/>
    <n v="12"/>
    <n v="5"/>
    <n v="0"/>
    <n v="0"/>
    <n v="0"/>
    <n v="0"/>
    <n v="0"/>
    <n v="0"/>
    <n v="0"/>
    <s v="Saudi Arabia"/>
  </r>
  <r>
    <n v="692"/>
    <x v="3"/>
    <x v="0"/>
    <x v="3"/>
    <n v="36807"/>
    <n v="1"/>
    <n v="1"/>
    <d v="2012-12-20T00:00:00"/>
    <n v="88"/>
    <n v="4"/>
    <n v="2"/>
    <n v="5"/>
    <n v="0"/>
    <n v="0"/>
    <n v="5"/>
    <n v="1"/>
    <n v="1"/>
    <n v="0"/>
    <n v="2"/>
    <n v="6"/>
    <n v="0"/>
    <n v="0"/>
    <n v="0"/>
    <n v="0"/>
    <n v="0"/>
    <n v="0"/>
    <n v="0"/>
    <s v="India"/>
  </r>
  <r>
    <n v="9298"/>
    <x v="5"/>
    <x v="1"/>
    <x v="3"/>
    <n v="81574"/>
    <n v="0"/>
    <n v="0"/>
    <d v="2014-04-28T00:00:00"/>
    <n v="89"/>
    <n v="1252"/>
    <n v="0"/>
    <n v="465"/>
    <n v="46"/>
    <n v="35"/>
    <n v="0"/>
    <n v="1"/>
    <n v="4"/>
    <n v="5"/>
    <n v="8"/>
    <n v="1"/>
    <n v="0"/>
    <n v="0"/>
    <n v="0"/>
    <n v="1"/>
    <n v="1"/>
    <n v="0"/>
    <n v="0"/>
    <s v="Saudi Arabia"/>
  </r>
  <r>
    <n v="2909"/>
    <x v="19"/>
    <x v="1"/>
    <x v="2"/>
    <n v="78128"/>
    <n v="0"/>
    <n v="1"/>
    <d v="2014-02-19T00:00:00"/>
    <n v="89"/>
    <n v="934"/>
    <n v="24"/>
    <n v="230"/>
    <n v="16"/>
    <n v="24"/>
    <n v="36"/>
    <n v="2"/>
    <n v="8"/>
    <n v="4"/>
    <n v="6"/>
    <n v="3"/>
    <n v="0"/>
    <n v="0"/>
    <n v="0"/>
    <n v="1"/>
    <n v="1"/>
    <n v="0"/>
    <n v="0"/>
    <s v="Germany"/>
  </r>
  <r>
    <n v="6974"/>
    <x v="27"/>
    <x v="1"/>
    <x v="3"/>
    <n v="83443"/>
    <n v="0"/>
    <n v="0"/>
    <d v="2013-12-31T00:00:00"/>
    <n v="89"/>
    <n v="518"/>
    <n v="42"/>
    <n v="742"/>
    <n v="55"/>
    <n v="56"/>
    <n v="84"/>
    <n v="1"/>
    <n v="6"/>
    <n v="10"/>
    <n v="5"/>
    <n v="2"/>
    <n v="0"/>
    <n v="0"/>
    <n v="0"/>
    <n v="0"/>
    <n v="0"/>
    <n v="0"/>
    <n v="0"/>
    <s v="Germany"/>
  </r>
  <r>
    <n v="4554"/>
    <x v="11"/>
    <x v="0"/>
    <x v="3"/>
    <n v="47009"/>
    <n v="0"/>
    <n v="1"/>
    <d v="2013-10-01T00:00:00"/>
    <n v="89"/>
    <n v="171"/>
    <n v="45"/>
    <n v="73"/>
    <n v="59"/>
    <n v="10"/>
    <n v="90"/>
    <n v="4"/>
    <n v="3"/>
    <n v="2"/>
    <n v="8"/>
    <n v="4"/>
    <n v="0"/>
    <n v="0"/>
    <n v="0"/>
    <n v="0"/>
    <n v="0"/>
    <n v="0"/>
    <n v="0"/>
    <s v="Spain"/>
  </r>
  <r>
    <n v="7960"/>
    <x v="29"/>
    <x v="2"/>
    <x v="3"/>
    <n v="82122"/>
    <n v="0"/>
    <n v="0"/>
    <d v="2013-08-15T00:00:00"/>
    <n v="89"/>
    <n v="734"/>
    <n v="22"/>
    <n v="350"/>
    <n v="151"/>
    <n v="25"/>
    <n v="100"/>
    <n v="1"/>
    <n v="3"/>
    <n v="9"/>
    <n v="13"/>
    <n v="1"/>
    <n v="0"/>
    <n v="0"/>
    <n v="0"/>
    <n v="0"/>
    <n v="1"/>
    <n v="0"/>
    <n v="0"/>
    <s v="Spain"/>
  </r>
  <r>
    <n v="5316"/>
    <x v="15"/>
    <x v="3"/>
    <x v="3"/>
    <n v="21024"/>
    <n v="0"/>
    <n v="0"/>
    <d v="2013-07-04T00:00:00"/>
    <n v="89"/>
    <n v="36"/>
    <n v="4"/>
    <n v="18"/>
    <n v="6"/>
    <n v="2"/>
    <n v="18"/>
    <n v="1"/>
    <n v="2"/>
    <n v="0"/>
    <n v="4"/>
    <n v="7"/>
    <n v="0"/>
    <n v="0"/>
    <n v="0"/>
    <n v="0"/>
    <n v="0"/>
    <n v="0"/>
    <n v="0"/>
    <s v="Spain"/>
  </r>
  <r>
    <n v="8212"/>
    <x v="26"/>
    <x v="3"/>
    <x v="2"/>
    <n v="39791"/>
    <n v="0"/>
    <n v="1"/>
    <d v="2013-03-28T00:00:00"/>
    <n v="89"/>
    <n v="85"/>
    <n v="15"/>
    <n v="27"/>
    <n v="13"/>
    <n v="13"/>
    <n v="21"/>
    <n v="2"/>
    <n v="3"/>
    <n v="1"/>
    <n v="4"/>
    <n v="7"/>
    <n v="0"/>
    <n v="0"/>
    <n v="0"/>
    <n v="0"/>
    <n v="0"/>
    <n v="0"/>
    <n v="0"/>
    <s v="Spain"/>
  </r>
  <r>
    <n v="3233"/>
    <x v="11"/>
    <x v="1"/>
    <x v="2"/>
    <n v="62745"/>
    <n v="0"/>
    <n v="1"/>
    <d v="2013-03-23T00:00:00"/>
    <n v="89"/>
    <n v="562"/>
    <n v="21"/>
    <n v="464"/>
    <n v="28"/>
    <n v="10"/>
    <n v="32"/>
    <n v="3"/>
    <n v="7"/>
    <n v="8"/>
    <n v="11"/>
    <n v="5"/>
    <n v="0"/>
    <n v="0"/>
    <n v="0"/>
    <n v="0"/>
    <n v="0"/>
    <n v="0"/>
    <n v="0"/>
    <s v="Saudi Arabia"/>
  </r>
  <r>
    <n v="7892"/>
    <x v="8"/>
    <x v="0"/>
    <x v="1"/>
    <n v="18589"/>
    <n v="0"/>
    <n v="0"/>
    <d v="2013-01-02T00:00:00"/>
    <n v="89"/>
    <n v="6"/>
    <n v="4"/>
    <n v="25"/>
    <n v="15"/>
    <n v="12"/>
    <n v="13"/>
    <n v="2"/>
    <n v="2"/>
    <n v="1"/>
    <n v="3"/>
    <n v="7"/>
    <n v="0"/>
    <n v="0"/>
    <n v="0"/>
    <n v="0"/>
    <n v="0"/>
    <n v="0"/>
    <n v="0"/>
    <s v="USA"/>
  </r>
  <r>
    <n v="2975"/>
    <x v="15"/>
    <x v="0"/>
    <x v="3"/>
    <n v="85606"/>
    <n v="0"/>
    <n v="1"/>
    <d v="2012-11-12T00:00:00"/>
    <n v="89"/>
    <n v="717"/>
    <n v="42"/>
    <n v="864"/>
    <n v="219"/>
    <n v="30"/>
    <n v="84"/>
    <n v="2"/>
    <n v="6"/>
    <n v="7"/>
    <n v="9"/>
    <n v="3"/>
    <n v="1"/>
    <n v="0"/>
    <n v="0"/>
    <n v="0"/>
    <n v="0"/>
    <n v="0"/>
    <n v="0"/>
    <s v="Spain"/>
  </r>
  <r>
    <n v="5043"/>
    <x v="45"/>
    <x v="4"/>
    <x v="2"/>
    <n v="26997"/>
    <n v="0"/>
    <n v="0"/>
    <d v="2012-11-05T00:00:00"/>
    <n v="89"/>
    <n v="7"/>
    <n v="23"/>
    <n v="78"/>
    <n v="133"/>
    <n v="49"/>
    <n v="144"/>
    <n v="2"/>
    <n v="4"/>
    <n v="2"/>
    <n v="5"/>
    <n v="7"/>
    <n v="0"/>
    <n v="0"/>
    <n v="0"/>
    <n v="0"/>
    <n v="0"/>
    <n v="0"/>
    <n v="0"/>
    <s v="Spain"/>
  </r>
  <r>
    <n v="3104"/>
    <x v="1"/>
    <x v="0"/>
    <x v="1"/>
    <n v="82332"/>
    <n v="0"/>
    <n v="0"/>
    <d v="2012-09-17T00:00:00"/>
    <n v="89"/>
    <n v="830"/>
    <n v="59"/>
    <n v="968"/>
    <n v="51"/>
    <n v="79"/>
    <n v="19"/>
    <n v="1"/>
    <n v="5"/>
    <n v="3"/>
    <n v="12"/>
    <n v="2"/>
    <n v="0"/>
    <n v="0"/>
    <n v="0"/>
    <n v="0"/>
    <n v="1"/>
    <n v="1"/>
    <n v="0"/>
    <s v="Germany"/>
  </r>
  <r>
    <n v="2986"/>
    <x v="15"/>
    <x v="0"/>
    <x v="2"/>
    <n v="30772"/>
    <n v="1"/>
    <n v="1"/>
    <d v="2014-03-12T00:00:00"/>
    <n v="89"/>
    <n v="7"/>
    <n v="2"/>
    <n v="4"/>
    <n v="2"/>
    <n v="1"/>
    <n v="4"/>
    <n v="1"/>
    <n v="1"/>
    <n v="0"/>
    <n v="2"/>
    <n v="6"/>
    <n v="0"/>
    <n v="0"/>
    <n v="0"/>
    <n v="0"/>
    <n v="0"/>
    <n v="0"/>
    <n v="0"/>
    <s v="Canada"/>
  </r>
  <r>
    <n v="10812"/>
    <x v="34"/>
    <x v="1"/>
    <x v="2"/>
    <n v="46377"/>
    <n v="1"/>
    <n v="0"/>
    <d v="2014-03-01T00:00:00"/>
    <n v="89"/>
    <n v="37"/>
    <n v="0"/>
    <n v="46"/>
    <n v="4"/>
    <n v="3"/>
    <n v="0"/>
    <n v="1"/>
    <n v="2"/>
    <n v="1"/>
    <n v="3"/>
    <n v="4"/>
    <n v="0"/>
    <n v="0"/>
    <n v="0"/>
    <n v="0"/>
    <n v="0"/>
    <n v="0"/>
    <n v="0"/>
    <s v="Saudi Arabia"/>
  </r>
  <r>
    <n v="9140"/>
    <x v="9"/>
    <x v="2"/>
    <x v="3"/>
    <n v="50523"/>
    <n v="1"/>
    <n v="1"/>
    <d v="2013-12-25T00:00:00"/>
    <n v="89"/>
    <n v="51"/>
    <n v="4"/>
    <n v="24"/>
    <n v="4"/>
    <n v="7"/>
    <n v="1"/>
    <n v="2"/>
    <n v="2"/>
    <n v="0"/>
    <n v="4"/>
    <n v="6"/>
    <n v="0"/>
    <n v="0"/>
    <n v="0"/>
    <n v="0"/>
    <n v="0"/>
    <n v="0"/>
    <n v="0"/>
    <s v="USA"/>
  </r>
  <r>
    <n v="7791"/>
    <x v="4"/>
    <x v="3"/>
    <x v="2"/>
    <n v="37054"/>
    <n v="1"/>
    <n v="1"/>
    <d v="2013-09-15T00:00:00"/>
    <n v="89"/>
    <n v="12"/>
    <n v="1"/>
    <n v="6"/>
    <n v="0"/>
    <n v="1"/>
    <n v="5"/>
    <n v="2"/>
    <n v="1"/>
    <n v="0"/>
    <n v="3"/>
    <n v="7"/>
    <n v="0"/>
    <n v="0"/>
    <n v="0"/>
    <n v="0"/>
    <n v="0"/>
    <n v="0"/>
    <n v="0"/>
    <s v="Saudi Arabia"/>
  </r>
  <r>
    <n v="5455"/>
    <x v="26"/>
    <x v="1"/>
    <x v="2"/>
    <n v="32011"/>
    <n v="1"/>
    <n v="0"/>
    <d v="2013-08-22T00:00:00"/>
    <n v="89"/>
    <n v="99"/>
    <n v="0"/>
    <n v="15"/>
    <n v="2"/>
    <n v="1"/>
    <n v="5"/>
    <n v="3"/>
    <n v="2"/>
    <n v="1"/>
    <n v="4"/>
    <n v="7"/>
    <n v="0"/>
    <n v="0"/>
    <n v="0"/>
    <n v="0"/>
    <n v="0"/>
    <n v="0"/>
    <n v="0"/>
    <s v="Spain"/>
  </r>
  <r>
    <n v="3426"/>
    <x v="17"/>
    <x v="0"/>
    <x v="0"/>
    <n v="70300"/>
    <n v="1"/>
    <n v="0"/>
    <d v="2013-07-15T00:00:00"/>
    <n v="89"/>
    <n v="1045"/>
    <n v="61"/>
    <n v="338"/>
    <n v="60"/>
    <n v="46"/>
    <n v="46"/>
    <n v="3"/>
    <n v="5"/>
    <n v="5"/>
    <n v="13"/>
    <n v="8"/>
    <n v="0"/>
    <n v="0"/>
    <n v="0"/>
    <n v="0"/>
    <n v="0"/>
    <n v="0"/>
    <n v="0"/>
    <s v="Spain"/>
  </r>
  <r>
    <n v="10598"/>
    <x v="4"/>
    <x v="0"/>
    <x v="3"/>
    <n v="27943"/>
    <n v="1"/>
    <n v="1"/>
    <d v="2013-04-15T00:00:00"/>
    <n v="89"/>
    <n v="12"/>
    <n v="1"/>
    <n v="16"/>
    <n v="4"/>
    <n v="1"/>
    <n v="3"/>
    <n v="3"/>
    <n v="2"/>
    <n v="0"/>
    <n v="3"/>
    <n v="8"/>
    <n v="0"/>
    <n v="0"/>
    <n v="0"/>
    <n v="0"/>
    <n v="0"/>
    <n v="0"/>
    <n v="0"/>
    <s v="Spain"/>
  </r>
  <r>
    <n v="1404"/>
    <x v="23"/>
    <x v="0"/>
    <x v="3"/>
    <n v="34916"/>
    <n v="2"/>
    <n v="0"/>
    <d v="2013-05-15T00:00:00"/>
    <n v="89"/>
    <n v="51"/>
    <n v="23"/>
    <n v="82"/>
    <n v="33"/>
    <n v="0"/>
    <n v="42"/>
    <n v="4"/>
    <n v="5"/>
    <n v="1"/>
    <n v="3"/>
    <n v="9"/>
    <n v="0"/>
    <n v="0"/>
    <n v="0"/>
    <n v="0"/>
    <n v="0"/>
    <n v="0"/>
    <n v="0"/>
    <s v="Saudi Arabia"/>
  </r>
  <r>
    <n v="5558"/>
    <x v="3"/>
    <x v="1"/>
    <x v="1"/>
    <n v="90933"/>
    <n v="0"/>
    <n v="0"/>
    <d v="2014-03-31T00:00:00"/>
    <n v="90"/>
    <n v="1020"/>
    <n v="31"/>
    <n v="430"/>
    <n v="62"/>
    <n v="63"/>
    <n v="79"/>
    <n v="1"/>
    <n v="4"/>
    <n v="6"/>
    <n v="4"/>
    <n v="1"/>
    <n v="0"/>
    <n v="0"/>
    <n v="0"/>
    <n v="0"/>
    <n v="1"/>
    <n v="0"/>
    <n v="0"/>
    <s v="Spain"/>
  </r>
  <r>
    <n v="832"/>
    <x v="10"/>
    <x v="1"/>
    <x v="3"/>
    <n v="65814"/>
    <n v="0"/>
    <n v="1"/>
    <d v="2014-03-02T00:00:00"/>
    <n v="90"/>
    <n v="561"/>
    <n v="14"/>
    <n v="113"/>
    <n v="10"/>
    <n v="14"/>
    <n v="35"/>
    <n v="3"/>
    <n v="8"/>
    <n v="2"/>
    <n v="10"/>
    <n v="5"/>
    <n v="0"/>
    <n v="0"/>
    <n v="0"/>
    <n v="0"/>
    <n v="0"/>
    <n v="0"/>
    <n v="0"/>
    <s v="Spain"/>
  </r>
  <r>
    <n v="4964"/>
    <x v="2"/>
    <x v="1"/>
    <x v="3"/>
    <n v="74250"/>
    <n v="0"/>
    <n v="0"/>
    <d v="2014-01-26T00:00:00"/>
    <n v="90"/>
    <n v="680"/>
    <n v="11"/>
    <n v="392"/>
    <n v="75"/>
    <n v="0"/>
    <n v="0"/>
    <n v="1"/>
    <n v="2"/>
    <n v="11"/>
    <n v="4"/>
    <n v="1"/>
    <n v="0"/>
    <n v="0"/>
    <n v="0"/>
    <n v="0"/>
    <n v="0"/>
    <n v="0"/>
    <n v="0"/>
    <s v="Canada"/>
  </r>
  <r>
    <n v="4587"/>
    <x v="44"/>
    <x v="3"/>
    <x v="4"/>
    <n v="45006"/>
    <n v="0"/>
    <n v="0"/>
    <d v="2013-07-18T00:00:00"/>
    <n v="90"/>
    <n v="162"/>
    <n v="25"/>
    <n v="53"/>
    <n v="16"/>
    <n v="0"/>
    <n v="10"/>
    <n v="1"/>
    <n v="3"/>
    <n v="1"/>
    <n v="7"/>
    <n v="3"/>
    <n v="0"/>
    <n v="0"/>
    <n v="0"/>
    <n v="0"/>
    <n v="0"/>
    <n v="0"/>
    <n v="0"/>
    <s v="Spain"/>
  </r>
  <r>
    <n v="450"/>
    <x v="2"/>
    <x v="3"/>
    <x v="3"/>
    <n v="42315"/>
    <n v="0"/>
    <n v="1"/>
    <d v="2013-07-12T00:00:00"/>
    <n v="90"/>
    <n v="67"/>
    <n v="15"/>
    <n v="80"/>
    <n v="17"/>
    <n v="11"/>
    <n v="80"/>
    <n v="3"/>
    <n v="1"/>
    <n v="4"/>
    <n v="4"/>
    <n v="3"/>
    <n v="0"/>
    <n v="0"/>
    <n v="0"/>
    <n v="0"/>
    <n v="0"/>
    <n v="0"/>
    <n v="0"/>
    <s v="USA"/>
  </r>
  <r>
    <n v="4990"/>
    <x v="3"/>
    <x v="0"/>
    <x v="2"/>
    <n v="59111"/>
    <n v="0"/>
    <n v="0"/>
    <d v="2013-05-02T00:00:00"/>
    <n v="90"/>
    <n v="524"/>
    <n v="0"/>
    <n v="134"/>
    <n v="28"/>
    <n v="28"/>
    <n v="155"/>
    <n v="1"/>
    <n v="11"/>
    <n v="1"/>
    <n v="8"/>
    <n v="7"/>
    <n v="0"/>
    <n v="0"/>
    <n v="0"/>
    <n v="0"/>
    <n v="0"/>
    <n v="0"/>
    <n v="0"/>
    <s v="Australia"/>
  </r>
  <r>
    <n v="221"/>
    <x v="24"/>
    <x v="0"/>
    <x v="2"/>
    <n v="48726"/>
    <n v="0"/>
    <n v="1"/>
    <d v="2013-04-27T00:00:00"/>
    <n v="90"/>
    <n v="138"/>
    <n v="3"/>
    <n v="38"/>
    <n v="4"/>
    <n v="0"/>
    <n v="59"/>
    <n v="3"/>
    <n v="3"/>
    <n v="2"/>
    <n v="4"/>
    <n v="6"/>
    <n v="0"/>
    <n v="0"/>
    <n v="0"/>
    <n v="0"/>
    <n v="0"/>
    <n v="0"/>
    <n v="0"/>
    <s v="Germany"/>
  </r>
  <r>
    <n v="5667"/>
    <x v="30"/>
    <x v="1"/>
    <x v="2"/>
    <n v="60896"/>
    <n v="0"/>
    <n v="1"/>
    <d v="2012-10-11T00:00:00"/>
    <n v="90"/>
    <n v="1013"/>
    <n v="30"/>
    <n v="399"/>
    <n v="60"/>
    <n v="46"/>
    <n v="153"/>
    <n v="3"/>
    <n v="9"/>
    <n v="10"/>
    <n v="4"/>
    <n v="6"/>
    <n v="0"/>
    <n v="0"/>
    <n v="0"/>
    <n v="0"/>
    <n v="0"/>
    <n v="1"/>
    <n v="0"/>
    <s v="Canada"/>
  </r>
  <r>
    <n v="8867"/>
    <x v="46"/>
    <x v="1"/>
    <x v="2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s v="Saudi Arabia"/>
  </r>
  <r>
    <n v="2747"/>
    <x v="46"/>
    <x v="1"/>
    <x v="2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s v="Spain"/>
  </r>
  <r>
    <n v="9516"/>
    <x v="26"/>
    <x v="2"/>
    <x v="0"/>
    <n v="49118"/>
    <n v="0"/>
    <n v="0"/>
    <d v="2012-08-18T00:00:00"/>
    <n v="90"/>
    <n v="620"/>
    <n v="54"/>
    <n v="239"/>
    <n v="99"/>
    <n v="98"/>
    <n v="119"/>
    <n v="2"/>
    <n v="9"/>
    <n v="7"/>
    <n v="10"/>
    <n v="7"/>
    <n v="0"/>
    <n v="1"/>
    <n v="0"/>
    <n v="1"/>
    <n v="0"/>
    <n v="1"/>
    <n v="0"/>
    <s v="Spain"/>
  </r>
  <r>
    <n v="10854"/>
    <x v="0"/>
    <x v="1"/>
    <x v="2"/>
    <n v="38853"/>
    <n v="1"/>
    <n v="1"/>
    <d v="2014-05-23T00:00:00"/>
    <n v="90"/>
    <n v="29"/>
    <n v="0"/>
    <n v="14"/>
    <n v="0"/>
    <n v="0"/>
    <n v="2"/>
    <n v="2"/>
    <n v="2"/>
    <n v="0"/>
    <n v="3"/>
    <n v="7"/>
    <n v="0"/>
    <n v="0"/>
    <n v="0"/>
    <n v="0"/>
    <n v="0"/>
    <n v="0"/>
    <n v="0"/>
    <s v="India"/>
  </r>
  <r>
    <n v="7419"/>
    <x v="23"/>
    <x v="3"/>
    <x v="0"/>
    <n v="27071"/>
    <n v="1"/>
    <n v="0"/>
    <d v="2014-04-23T00:00:00"/>
    <n v="90"/>
    <n v="8"/>
    <n v="3"/>
    <n v="19"/>
    <n v="0"/>
    <n v="2"/>
    <n v="3"/>
    <n v="2"/>
    <n v="2"/>
    <n v="0"/>
    <n v="3"/>
    <n v="6"/>
    <n v="0"/>
    <n v="0"/>
    <n v="0"/>
    <n v="0"/>
    <n v="0"/>
    <n v="0"/>
    <n v="0"/>
    <s v="Spain"/>
  </r>
  <r>
    <n v="11030"/>
    <x v="15"/>
    <x v="3"/>
    <x v="2"/>
    <n v="33181"/>
    <n v="1"/>
    <n v="0"/>
    <d v="2014-01-03T00:00:00"/>
    <n v="90"/>
    <n v="9"/>
    <n v="0"/>
    <n v="3"/>
    <n v="0"/>
    <n v="0"/>
    <n v="4"/>
    <n v="1"/>
    <n v="1"/>
    <n v="0"/>
    <n v="2"/>
    <n v="6"/>
    <n v="0"/>
    <n v="0"/>
    <n v="1"/>
    <n v="0"/>
    <n v="0"/>
    <n v="0"/>
    <n v="0"/>
    <s v="Spain"/>
  </r>
  <r>
    <n v="11031"/>
    <x v="47"/>
    <x v="1"/>
    <x v="2"/>
    <n v="48699"/>
    <n v="1"/>
    <n v="1"/>
    <d v="2013-05-21T00:00:00"/>
    <n v="90"/>
    <n v="26"/>
    <n v="1"/>
    <n v="10"/>
    <n v="2"/>
    <n v="0"/>
    <n v="1"/>
    <n v="1"/>
    <n v="1"/>
    <n v="0"/>
    <n v="3"/>
    <n v="5"/>
    <n v="0"/>
    <n v="0"/>
    <n v="0"/>
    <n v="0"/>
    <n v="0"/>
    <n v="0"/>
    <n v="0"/>
    <s v="Australia"/>
  </r>
  <r>
    <n v="4351"/>
    <x v="24"/>
    <x v="0"/>
    <x v="0"/>
    <n v="37244"/>
    <n v="1"/>
    <n v="1"/>
    <d v="2013-04-27T00:00:00"/>
    <n v="90"/>
    <n v="18"/>
    <n v="2"/>
    <n v="10"/>
    <n v="0"/>
    <n v="0"/>
    <n v="25"/>
    <n v="1"/>
    <n v="1"/>
    <n v="1"/>
    <n v="2"/>
    <n v="7"/>
    <n v="0"/>
    <n v="0"/>
    <n v="1"/>
    <n v="0"/>
    <n v="0"/>
    <n v="0"/>
    <n v="0"/>
    <s v="Spain"/>
  </r>
  <r>
    <n v="1357"/>
    <x v="0"/>
    <x v="0"/>
    <x v="3"/>
    <n v="74854"/>
    <n v="1"/>
    <n v="2"/>
    <d v="2013-04-08T00:00:00"/>
    <n v="90"/>
    <n v="856"/>
    <n v="59"/>
    <n v="487"/>
    <n v="58"/>
    <n v="29"/>
    <n v="73"/>
    <n v="7"/>
    <n v="2"/>
    <n v="5"/>
    <n v="5"/>
    <n v="5"/>
    <n v="0"/>
    <n v="0"/>
    <n v="0"/>
    <n v="0"/>
    <n v="0"/>
    <n v="0"/>
    <n v="0"/>
    <s v="Germany"/>
  </r>
  <r>
    <n v="7422"/>
    <x v="21"/>
    <x v="0"/>
    <x v="1"/>
    <n v="46923"/>
    <n v="1"/>
    <n v="0"/>
    <d v="2012-08-22T00:00:00"/>
    <n v="90"/>
    <n v="85"/>
    <n v="44"/>
    <n v="54"/>
    <n v="102"/>
    <n v="78"/>
    <n v="6"/>
    <n v="3"/>
    <n v="5"/>
    <n v="1"/>
    <n v="7"/>
    <n v="7"/>
    <n v="0"/>
    <n v="0"/>
    <n v="0"/>
    <n v="0"/>
    <n v="0"/>
    <n v="0"/>
    <n v="0"/>
    <s v="Spain"/>
  </r>
  <r>
    <n v="4148"/>
    <x v="27"/>
    <x v="0"/>
    <x v="2"/>
    <n v="38988"/>
    <n v="1"/>
    <n v="2"/>
    <d v="2012-08-20T00:00:00"/>
    <n v="90"/>
    <n v="164"/>
    <n v="24"/>
    <n v="103"/>
    <n v="12"/>
    <n v="3"/>
    <n v="42"/>
    <n v="7"/>
    <n v="5"/>
    <n v="1"/>
    <n v="6"/>
    <n v="8"/>
    <n v="0"/>
    <n v="0"/>
    <n v="0"/>
    <n v="0"/>
    <n v="0"/>
    <n v="0"/>
    <n v="0"/>
    <s v="Spain"/>
  </r>
  <r>
    <n v="1291"/>
    <x v="34"/>
    <x v="1"/>
    <x v="3"/>
    <n v="27683"/>
    <n v="1"/>
    <n v="0"/>
    <d v="2012-08-04T00:00:00"/>
    <n v="90"/>
    <n v="152"/>
    <n v="9"/>
    <n v="121"/>
    <n v="12"/>
    <n v="12"/>
    <n v="45"/>
    <n v="4"/>
    <n v="6"/>
    <n v="2"/>
    <n v="4"/>
    <n v="8"/>
    <n v="0"/>
    <n v="0"/>
    <n v="0"/>
    <n v="0"/>
    <n v="0"/>
    <n v="0"/>
    <n v="0"/>
    <s v="Spain"/>
  </r>
  <r>
    <n v="7270"/>
    <x v="7"/>
    <x v="0"/>
    <x v="0"/>
    <n v="56981"/>
    <n v="0"/>
    <n v="0"/>
    <d v="2014-01-25T00:00:00"/>
    <n v="91"/>
    <n v="908"/>
    <n v="48"/>
    <n v="217"/>
    <n v="32"/>
    <n v="12"/>
    <n v="24"/>
    <n v="1"/>
    <n v="2"/>
    <n v="3"/>
    <n v="13"/>
    <n v="6"/>
    <n v="0"/>
    <n v="0"/>
    <n v="0"/>
    <n v="1"/>
    <n v="0"/>
    <n v="0"/>
    <n v="0"/>
    <s v="Saudi Arabia"/>
  </r>
  <r>
    <n v="10394"/>
    <x v="22"/>
    <x v="0"/>
    <x v="2"/>
    <n v="90000"/>
    <n v="0"/>
    <n v="0"/>
    <d v="2013-12-23T00:00:00"/>
    <n v="91"/>
    <n v="675"/>
    <n v="144"/>
    <n v="133"/>
    <n v="94"/>
    <n v="192"/>
    <n v="241"/>
    <n v="1"/>
    <n v="4"/>
    <n v="8"/>
    <n v="5"/>
    <n v="1"/>
    <n v="1"/>
    <n v="0"/>
    <n v="1"/>
    <n v="0"/>
    <n v="1"/>
    <n v="0"/>
    <n v="0"/>
    <s v="Canada"/>
  </r>
  <r>
    <n v="1142"/>
    <x v="40"/>
    <x v="1"/>
    <x v="2"/>
    <n v="55707"/>
    <n v="0"/>
    <n v="1"/>
    <d v="2013-12-22T00:00:00"/>
    <n v="91"/>
    <n v="208"/>
    <n v="7"/>
    <n v="82"/>
    <n v="30"/>
    <n v="66"/>
    <n v="35"/>
    <n v="2"/>
    <n v="3"/>
    <n v="2"/>
    <n v="9"/>
    <n v="3"/>
    <n v="0"/>
    <n v="0"/>
    <n v="0"/>
    <n v="0"/>
    <n v="0"/>
    <n v="0"/>
    <n v="0"/>
    <s v="Spain"/>
  </r>
  <r>
    <n v="10678"/>
    <x v="6"/>
    <x v="0"/>
    <x v="3"/>
    <n v="71232"/>
    <n v="0"/>
    <n v="1"/>
    <d v="2013-11-28T00:00:00"/>
    <n v="91"/>
    <n v="653"/>
    <n v="17"/>
    <n v="170"/>
    <n v="34"/>
    <n v="26"/>
    <n v="17"/>
    <n v="2"/>
    <n v="11"/>
    <n v="2"/>
    <n v="10"/>
    <n v="7"/>
    <n v="0"/>
    <n v="0"/>
    <n v="0"/>
    <n v="0"/>
    <n v="0"/>
    <n v="0"/>
    <n v="0"/>
    <s v="Spain"/>
  </r>
  <r>
    <n v="7755"/>
    <x v="3"/>
    <x v="1"/>
    <x v="2"/>
    <n v="57744"/>
    <n v="0"/>
    <n v="1"/>
    <d v="2013-11-12T00:00:00"/>
    <n v="91"/>
    <n v="350"/>
    <n v="3"/>
    <n v="39"/>
    <n v="0"/>
    <n v="0"/>
    <n v="19"/>
    <n v="2"/>
    <n v="9"/>
    <n v="1"/>
    <n v="4"/>
    <n v="8"/>
    <n v="0"/>
    <n v="0"/>
    <n v="0"/>
    <n v="0"/>
    <n v="0"/>
    <n v="0"/>
    <n v="0"/>
    <s v="Spain"/>
  </r>
  <r>
    <n v="4754"/>
    <x v="10"/>
    <x v="3"/>
    <x v="2"/>
    <n v="33585"/>
    <n v="0"/>
    <n v="1"/>
    <d v="2013-09-25T00:00:00"/>
    <n v="91"/>
    <n v="30"/>
    <n v="11"/>
    <n v="33"/>
    <n v="13"/>
    <n v="6"/>
    <n v="29"/>
    <n v="1"/>
    <n v="2"/>
    <n v="0"/>
    <n v="4"/>
    <n v="4"/>
    <n v="0"/>
    <n v="0"/>
    <n v="0"/>
    <n v="0"/>
    <n v="0"/>
    <n v="0"/>
    <n v="0"/>
    <s v="Spain"/>
  </r>
  <r>
    <n v="20"/>
    <x v="11"/>
    <x v="2"/>
    <x v="2"/>
    <n v="46891"/>
    <n v="0"/>
    <n v="1"/>
    <d v="2013-09-01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s v="Germany"/>
  </r>
  <r>
    <n v="2246"/>
    <x v="11"/>
    <x v="2"/>
    <x v="2"/>
    <n v="46891"/>
    <n v="0"/>
    <n v="1"/>
    <d v="2013-09-01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s v="Spain"/>
  </r>
  <r>
    <n v="10307"/>
    <x v="16"/>
    <x v="0"/>
    <x v="2"/>
    <n v="50387"/>
    <n v="0"/>
    <n v="2"/>
    <d v="2013-08-31T00:00:00"/>
    <n v="91"/>
    <n v="369"/>
    <n v="9"/>
    <n v="87"/>
    <n v="12"/>
    <n v="14"/>
    <n v="34"/>
    <n v="3"/>
    <n v="6"/>
    <n v="2"/>
    <n v="8"/>
    <n v="5"/>
    <n v="0"/>
    <n v="0"/>
    <n v="0"/>
    <n v="0"/>
    <n v="0"/>
    <n v="0"/>
    <n v="0"/>
    <s v="Spain"/>
  </r>
  <r>
    <n v="2147"/>
    <x v="8"/>
    <x v="0"/>
    <x v="3"/>
    <n v="76653"/>
    <n v="0"/>
    <n v="0"/>
    <d v="2013-08-16T00:00:00"/>
    <n v="91"/>
    <n v="736"/>
    <n v="63"/>
    <n v="946"/>
    <n v="219"/>
    <n v="189"/>
    <n v="126"/>
    <n v="1"/>
    <n v="4"/>
    <n v="7"/>
    <n v="11"/>
    <n v="2"/>
    <n v="1"/>
    <n v="0"/>
    <n v="0"/>
    <n v="0"/>
    <n v="1"/>
    <n v="0"/>
    <n v="0"/>
    <s v="Spain"/>
  </r>
  <r>
    <n v="10590"/>
    <x v="16"/>
    <x v="1"/>
    <x v="3"/>
    <n v="76542"/>
    <n v="0"/>
    <n v="0"/>
    <d v="2013-03-30T00:00:00"/>
    <n v="91"/>
    <n v="794"/>
    <n v="73"/>
    <n v="573"/>
    <n v="0"/>
    <n v="29"/>
    <n v="14"/>
    <n v="1"/>
    <n v="4"/>
    <n v="8"/>
    <n v="10"/>
    <n v="2"/>
    <n v="0"/>
    <n v="0"/>
    <n v="0"/>
    <n v="0"/>
    <n v="0"/>
    <n v="0"/>
    <n v="0"/>
    <s v="Spain"/>
  </r>
  <r>
    <n v="6565"/>
    <x v="39"/>
    <x v="3"/>
    <x v="2"/>
    <n v="76995"/>
    <n v="0"/>
    <n v="1"/>
    <d v="2013-03-28T00:00:00"/>
    <n v="91"/>
    <n v="1012"/>
    <n v="80"/>
    <n v="498"/>
    <n v="0"/>
    <n v="16"/>
    <n v="176"/>
    <n v="2"/>
    <n v="11"/>
    <n v="4"/>
    <n v="9"/>
    <n v="5"/>
    <n v="1"/>
    <n v="0"/>
    <n v="0"/>
    <n v="0"/>
    <n v="0"/>
    <n v="0"/>
    <n v="0"/>
    <s v="USA"/>
  </r>
  <r>
    <n v="4817"/>
    <x v="16"/>
    <x v="0"/>
    <x v="0"/>
    <n v="22304"/>
    <n v="0"/>
    <n v="0"/>
    <d v="2012-08-04T00:00:00"/>
    <n v="91"/>
    <n v="3"/>
    <n v="2"/>
    <n v="7"/>
    <n v="0"/>
    <n v="4"/>
    <n v="2"/>
    <n v="1"/>
    <n v="1"/>
    <n v="0"/>
    <n v="2"/>
    <n v="8"/>
    <n v="0"/>
    <n v="0"/>
    <n v="0"/>
    <n v="0"/>
    <n v="0"/>
    <n v="0"/>
    <n v="0"/>
    <s v="Spain"/>
  </r>
  <r>
    <n v="1833"/>
    <x v="19"/>
    <x v="1"/>
    <x v="1"/>
    <n v="39190"/>
    <n v="1"/>
    <n v="0"/>
    <d v="2014-04-26T00:00:00"/>
    <n v="91"/>
    <n v="68"/>
    <n v="8"/>
    <n v="18"/>
    <n v="19"/>
    <n v="8"/>
    <n v="12"/>
    <n v="2"/>
    <n v="2"/>
    <n v="1"/>
    <n v="4"/>
    <n v="5"/>
    <n v="0"/>
    <n v="0"/>
    <n v="0"/>
    <n v="0"/>
    <n v="0"/>
    <n v="0"/>
    <n v="0"/>
    <s v="Spain"/>
  </r>
  <r>
    <n v="8182"/>
    <x v="22"/>
    <x v="0"/>
    <x v="2"/>
    <n v="23228"/>
    <n v="1"/>
    <n v="0"/>
    <d v="2014-01-05T00:00:00"/>
    <n v="91"/>
    <n v="53"/>
    <n v="3"/>
    <n v="49"/>
    <n v="7"/>
    <n v="4"/>
    <n v="5"/>
    <n v="4"/>
    <n v="3"/>
    <n v="0"/>
    <n v="4"/>
    <n v="8"/>
    <n v="0"/>
    <n v="0"/>
    <n v="0"/>
    <n v="0"/>
    <n v="0"/>
    <n v="0"/>
    <n v="0"/>
    <s v="Canada"/>
  </r>
  <r>
    <n v="451"/>
    <x v="12"/>
    <x v="0"/>
    <x v="1"/>
    <n v="9255"/>
    <n v="1"/>
    <n v="0"/>
    <d v="2013-12-20T00:00:00"/>
    <n v="91"/>
    <n v="9"/>
    <n v="0"/>
    <n v="7"/>
    <n v="2"/>
    <n v="0"/>
    <n v="4"/>
    <n v="1"/>
    <n v="1"/>
    <n v="1"/>
    <n v="2"/>
    <n v="8"/>
    <n v="0"/>
    <n v="0"/>
    <n v="0"/>
    <n v="0"/>
    <n v="0"/>
    <n v="0"/>
    <n v="0"/>
    <s v="India"/>
  </r>
  <r>
    <n v="7128"/>
    <x v="14"/>
    <x v="1"/>
    <x v="1"/>
    <n v="42997"/>
    <n v="1"/>
    <n v="1"/>
    <d v="2013-12-07T00:00:00"/>
    <n v="91"/>
    <n v="4"/>
    <n v="0"/>
    <n v="5"/>
    <n v="0"/>
    <n v="1"/>
    <n v="5"/>
    <n v="1"/>
    <n v="1"/>
    <n v="0"/>
    <n v="2"/>
    <n v="7"/>
    <n v="0"/>
    <n v="0"/>
    <n v="0"/>
    <n v="0"/>
    <n v="0"/>
    <n v="0"/>
    <n v="0"/>
    <s v="Spain"/>
  </r>
  <r>
    <n v="6619"/>
    <x v="34"/>
    <x v="0"/>
    <x v="2"/>
    <n v="38415"/>
    <n v="1"/>
    <n v="1"/>
    <d v="2013-01-02T00:00:00"/>
    <n v="91"/>
    <n v="22"/>
    <n v="1"/>
    <n v="13"/>
    <n v="4"/>
    <n v="0"/>
    <n v="4"/>
    <n v="2"/>
    <n v="1"/>
    <n v="0"/>
    <n v="3"/>
    <n v="7"/>
    <n v="0"/>
    <n v="0"/>
    <n v="0"/>
    <n v="0"/>
    <n v="0"/>
    <n v="0"/>
    <n v="0"/>
    <s v="Spain"/>
  </r>
  <r>
    <n v="4508"/>
    <x v="32"/>
    <x v="0"/>
    <x v="1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s v="Germany"/>
  </r>
  <r>
    <n v="4843"/>
    <x v="32"/>
    <x v="0"/>
    <x v="1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s v="Saudi Arabia"/>
  </r>
  <r>
    <n v="9197"/>
    <x v="40"/>
    <x v="0"/>
    <x v="2"/>
    <n v="39722"/>
    <n v="0"/>
    <n v="1"/>
    <d v="2014-02-24T00:00:00"/>
    <n v="92"/>
    <n v="32"/>
    <n v="0"/>
    <n v="5"/>
    <n v="2"/>
    <n v="0"/>
    <n v="8"/>
    <n v="2"/>
    <n v="2"/>
    <n v="0"/>
    <n v="3"/>
    <n v="5"/>
    <n v="0"/>
    <n v="0"/>
    <n v="0"/>
    <n v="0"/>
    <n v="0"/>
    <n v="0"/>
    <n v="0"/>
    <s v="Spain"/>
  </r>
  <r>
    <n v="6237"/>
    <x v="10"/>
    <x v="1"/>
    <x v="1"/>
    <n v="7144"/>
    <n v="0"/>
    <n v="2"/>
    <d v="2013-12-07T00:00:00"/>
    <n v="92"/>
    <n v="81"/>
    <n v="4"/>
    <n v="33"/>
    <n v="5"/>
    <n v="2"/>
    <n v="291"/>
    <n v="0"/>
    <n v="23"/>
    <n v="1"/>
    <n v="1"/>
    <n v="0"/>
    <n v="0"/>
    <n v="0"/>
    <n v="0"/>
    <n v="0"/>
    <n v="0"/>
    <n v="0"/>
    <n v="0"/>
    <s v="Spain"/>
  </r>
  <r>
    <n v="7938"/>
    <x v="2"/>
    <x v="1"/>
    <x v="3"/>
    <n v="51518"/>
    <n v="0"/>
    <n v="1"/>
    <d v="2013-10-03T00:00:00"/>
    <n v="92"/>
    <n v="350"/>
    <n v="8"/>
    <n v="66"/>
    <n v="17"/>
    <n v="4"/>
    <n v="4"/>
    <n v="2"/>
    <n v="3"/>
    <n v="2"/>
    <n v="10"/>
    <n v="3"/>
    <n v="0"/>
    <n v="0"/>
    <n v="0"/>
    <n v="0"/>
    <n v="0"/>
    <n v="0"/>
    <n v="0"/>
    <s v="Germany"/>
  </r>
  <r>
    <n v="961"/>
    <x v="27"/>
    <x v="0"/>
    <x v="2"/>
    <n v="74716"/>
    <n v="0"/>
    <n v="1"/>
    <d v="2013-09-12T00:00:00"/>
    <n v="92"/>
    <n v="133"/>
    <n v="27"/>
    <n v="421"/>
    <n v="13"/>
    <n v="195"/>
    <n v="71"/>
    <n v="2"/>
    <n v="7"/>
    <n v="3"/>
    <n v="5"/>
    <n v="4"/>
    <n v="0"/>
    <n v="0"/>
    <n v="0"/>
    <n v="0"/>
    <n v="0"/>
    <n v="0"/>
    <n v="0"/>
    <s v="Spain"/>
  </r>
  <r>
    <n v="1916"/>
    <x v="3"/>
    <x v="3"/>
    <x v="2"/>
    <n v="45736"/>
    <n v="0"/>
    <n v="1"/>
    <d v="2013-07-24T00:00:00"/>
    <n v="92"/>
    <n v="188"/>
    <n v="3"/>
    <n v="180"/>
    <n v="20"/>
    <n v="3"/>
    <n v="43"/>
    <n v="5"/>
    <n v="7"/>
    <n v="1"/>
    <n v="6"/>
    <n v="7"/>
    <n v="0"/>
    <n v="0"/>
    <n v="0"/>
    <n v="0"/>
    <n v="0"/>
    <n v="0"/>
    <n v="0"/>
    <s v="Germany"/>
  </r>
  <r>
    <n v="6941"/>
    <x v="26"/>
    <x v="0"/>
    <x v="1"/>
    <n v="31632"/>
    <n v="0"/>
    <n v="0"/>
    <d v="2013-07-14T00:00:00"/>
    <n v="92"/>
    <n v="17"/>
    <n v="8"/>
    <n v="12"/>
    <n v="11"/>
    <n v="15"/>
    <n v="32"/>
    <n v="1"/>
    <n v="2"/>
    <n v="1"/>
    <n v="2"/>
    <n v="7"/>
    <n v="0"/>
    <n v="0"/>
    <n v="0"/>
    <n v="0"/>
    <n v="0"/>
    <n v="0"/>
    <n v="0"/>
    <s v="Spain"/>
  </r>
  <r>
    <n v="5562"/>
    <x v="19"/>
    <x v="0"/>
    <x v="2"/>
    <n v="60093"/>
    <n v="0"/>
    <n v="1"/>
    <d v="2013-06-26T00:00:00"/>
    <n v="92"/>
    <n v="502"/>
    <n v="12"/>
    <n v="109"/>
    <n v="16"/>
    <n v="6"/>
    <n v="90"/>
    <n v="2"/>
    <n v="7"/>
    <n v="2"/>
    <n v="10"/>
    <n v="6"/>
    <n v="0"/>
    <n v="0"/>
    <n v="0"/>
    <n v="0"/>
    <n v="0"/>
    <n v="0"/>
    <n v="0"/>
    <s v="Spain"/>
  </r>
  <r>
    <n v="4687"/>
    <x v="2"/>
    <x v="3"/>
    <x v="2"/>
    <n v="80739"/>
    <n v="0"/>
    <n v="0"/>
    <d v="2013-05-23T00:00:00"/>
    <n v="92"/>
    <n v="674"/>
    <n v="92"/>
    <n v="736"/>
    <n v="39"/>
    <n v="0"/>
    <n v="92"/>
    <n v="1"/>
    <n v="3"/>
    <n v="11"/>
    <n v="9"/>
    <n v="1"/>
    <n v="0"/>
    <n v="0"/>
    <n v="0"/>
    <n v="0"/>
    <n v="0"/>
    <n v="0"/>
    <n v="0"/>
    <s v="Spain"/>
  </r>
  <r>
    <n v="5631"/>
    <x v="50"/>
    <x v="0"/>
    <x v="1"/>
    <n v="49767"/>
    <n v="0"/>
    <n v="0"/>
    <d v="2013-05-02T00:00:00"/>
    <n v="92"/>
    <n v="202"/>
    <n v="47"/>
    <n v="197"/>
    <n v="55"/>
    <n v="42"/>
    <n v="149"/>
    <n v="1"/>
    <n v="5"/>
    <n v="4"/>
    <n v="8"/>
    <n v="4"/>
    <n v="0"/>
    <n v="0"/>
    <n v="0"/>
    <n v="0"/>
    <n v="0"/>
    <n v="0"/>
    <n v="0"/>
    <s v="USA"/>
  </r>
  <r>
    <n v="1951"/>
    <x v="7"/>
    <x v="4"/>
    <x v="2"/>
    <n v="34445"/>
    <n v="0"/>
    <n v="0"/>
    <d v="2013-01-27T00:00:00"/>
    <n v="92"/>
    <n v="228"/>
    <n v="122"/>
    <n v="122"/>
    <n v="208"/>
    <n v="129"/>
    <n v="30"/>
    <n v="6"/>
    <n v="11"/>
    <n v="2"/>
    <n v="8"/>
    <n v="9"/>
    <n v="0"/>
    <n v="0"/>
    <n v="0"/>
    <n v="0"/>
    <n v="0"/>
    <n v="0"/>
    <n v="0"/>
    <s v="Spain"/>
  </r>
  <r>
    <n v="123"/>
    <x v="45"/>
    <x v="0"/>
    <x v="4"/>
    <n v="67046"/>
    <n v="0"/>
    <n v="1"/>
    <d v="2013-01-06T00:00:00"/>
    <n v="92"/>
    <n v="544"/>
    <n v="35"/>
    <n v="133"/>
    <n v="23"/>
    <n v="151"/>
    <n v="107"/>
    <n v="2"/>
    <n v="4"/>
    <n v="5"/>
    <n v="4"/>
    <n v="2"/>
    <n v="0"/>
    <n v="0"/>
    <n v="0"/>
    <n v="0"/>
    <n v="0"/>
    <n v="0"/>
    <n v="0"/>
    <s v="Australia"/>
  </r>
  <r>
    <n v="9451"/>
    <x v="11"/>
    <x v="0"/>
    <x v="2"/>
    <n v="73538"/>
    <n v="0"/>
    <n v="1"/>
    <d v="2012-11-25T00:00:00"/>
    <n v="92"/>
    <n v="811"/>
    <n v="76"/>
    <n v="428"/>
    <n v="99"/>
    <n v="137"/>
    <n v="107"/>
    <n v="3"/>
    <n v="10"/>
    <n v="4"/>
    <n v="9"/>
    <n v="7"/>
    <n v="0"/>
    <n v="0"/>
    <n v="0"/>
    <n v="0"/>
    <n v="0"/>
    <n v="0"/>
    <n v="0"/>
    <s v="Canada"/>
  </r>
  <r>
    <n v="7396"/>
    <x v="10"/>
    <x v="0"/>
    <x v="2"/>
    <n v="80398"/>
    <n v="0"/>
    <n v="0"/>
    <d v="2012-11-10T00:00:00"/>
    <n v="92"/>
    <n v="342"/>
    <n v="51"/>
    <n v="936"/>
    <n v="207"/>
    <n v="35"/>
    <n v="26"/>
    <n v="1"/>
    <n v="5"/>
    <n v="8"/>
    <n v="12"/>
    <n v="3"/>
    <n v="0"/>
    <n v="0"/>
    <n v="0"/>
    <n v="0"/>
    <n v="1"/>
    <n v="0"/>
    <n v="0"/>
    <s v="Spain"/>
  </r>
  <r>
    <n v="3298"/>
    <x v="16"/>
    <x v="3"/>
    <x v="2"/>
    <n v="52973"/>
    <n v="0"/>
    <n v="1"/>
    <d v="2012-11-08T00:00:00"/>
    <n v="92"/>
    <n v="856"/>
    <n v="0"/>
    <n v="76"/>
    <n v="12"/>
    <n v="9"/>
    <n v="199"/>
    <n v="7"/>
    <n v="9"/>
    <n v="6"/>
    <n v="9"/>
    <n v="8"/>
    <n v="0"/>
    <n v="0"/>
    <n v="0"/>
    <n v="0"/>
    <n v="0"/>
    <n v="0"/>
    <n v="0"/>
    <s v="Saudi Arabia"/>
  </r>
  <r>
    <n v="2227"/>
    <x v="2"/>
    <x v="2"/>
    <x v="3"/>
    <n v="26490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s v="Saudi Arabia"/>
  </r>
  <r>
    <n v="946"/>
    <x v="2"/>
    <x v="2"/>
    <x v="3"/>
    <n v="26490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s v="Spain"/>
  </r>
  <r>
    <n v="6515"/>
    <x v="14"/>
    <x v="0"/>
    <x v="3"/>
    <n v="39771"/>
    <n v="1"/>
    <n v="0"/>
    <d v="2013-12-06T00:00:00"/>
    <n v="92"/>
    <n v="6"/>
    <n v="2"/>
    <n v="18"/>
    <n v="2"/>
    <n v="8"/>
    <n v="14"/>
    <n v="1"/>
    <n v="2"/>
    <n v="0"/>
    <n v="3"/>
    <n v="4"/>
    <n v="0"/>
    <n v="0"/>
    <n v="0"/>
    <n v="0"/>
    <n v="0"/>
    <n v="0"/>
    <n v="0"/>
    <s v="Saudi Arabia"/>
  </r>
  <r>
    <n v="5954"/>
    <x v="27"/>
    <x v="3"/>
    <x v="0"/>
    <n v="42618"/>
    <n v="1"/>
    <n v="0"/>
    <d v="2013-10-09T00:00:00"/>
    <n v="92"/>
    <n v="76"/>
    <n v="14"/>
    <n v="74"/>
    <n v="13"/>
    <n v="5"/>
    <n v="10"/>
    <n v="2"/>
    <n v="5"/>
    <n v="0"/>
    <n v="4"/>
    <n v="8"/>
    <n v="0"/>
    <n v="0"/>
    <n v="0"/>
    <n v="0"/>
    <n v="0"/>
    <n v="0"/>
    <n v="0"/>
    <s v="Spain"/>
  </r>
  <r>
    <n v="1764"/>
    <x v="17"/>
    <x v="0"/>
    <x v="1"/>
    <n v="33955"/>
    <n v="1"/>
    <n v="0"/>
    <d v="2013-08-09T00:00:00"/>
    <n v="92"/>
    <n v="100"/>
    <n v="2"/>
    <n v="128"/>
    <n v="23"/>
    <n v="7"/>
    <n v="10"/>
    <n v="4"/>
    <n v="5"/>
    <n v="1"/>
    <n v="5"/>
    <n v="8"/>
    <n v="0"/>
    <n v="0"/>
    <n v="0"/>
    <n v="0"/>
    <n v="0"/>
    <n v="0"/>
    <n v="0"/>
    <s v="Saudi Arabia"/>
  </r>
  <r>
    <n v="1517"/>
    <x v="8"/>
    <x v="0"/>
    <x v="1"/>
    <n v="30822"/>
    <n v="1"/>
    <n v="0"/>
    <d v="2013-06-14T00:00:00"/>
    <n v="92"/>
    <n v="3"/>
    <n v="9"/>
    <n v="13"/>
    <n v="2"/>
    <n v="12"/>
    <n v="12"/>
    <n v="1"/>
    <n v="1"/>
    <n v="0"/>
    <n v="3"/>
    <n v="7"/>
    <n v="0"/>
    <n v="0"/>
    <n v="0"/>
    <n v="0"/>
    <n v="0"/>
    <n v="0"/>
    <n v="0"/>
    <s v="Spain"/>
  </r>
  <r>
    <n v="7286"/>
    <x v="23"/>
    <x v="0"/>
    <x v="3"/>
    <n v="41728"/>
    <n v="1"/>
    <n v="0"/>
    <d v="2013-05-24T00:00:00"/>
    <n v="92"/>
    <n v="13"/>
    <n v="6"/>
    <n v="15"/>
    <n v="3"/>
    <n v="5"/>
    <n v="13"/>
    <n v="1"/>
    <n v="2"/>
    <n v="0"/>
    <n v="2"/>
    <n v="10"/>
    <n v="0"/>
    <n v="0"/>
    <n v="0"/>
    <n v="0"/>
    <n v="0"/>
    <n v="0"/>
    <n v="0"/>
    <s v="Australia"/>
  </r>
  <r>
    <n v="6730"/>
    <x v="3"/>
    <x v="0"/>
    <x v="2"/>
    <n v="38998"/>
    <n v="1"/>
    <n v="1"/>
    <d v="2012-11-03T00:00:00"/>
    <n v="92"/>
    <n v="34"/>
    <n v="1"/>
    <n v="14"/>
    <n v="0"/>
    <n v="0"/>
    <n v="5"/>
    <n v="3"/>
    <n v="2"/>
    <n v="0"/>
    <n v="3"/>
    <n v="8"/>
    <n v="0"/>
    <n v="0"/>
    <n v="0"/>
    <n v="0"/>
    <n v="0"/>
    <n v="0"/>
    <n v="1"/>
    <s v="Spain"/>
  </r>
  <r>
    <n v="9916"/>
    <x v="3"/>
    <x v="0"/>
    <x v="2"/>
    <n v="38998"/>
    <n v="1"/>
    <n v="1"/>
    <d v="2012-11-03T00:00:00"/>
    <n v="92"/>
    <n v="34"/>
    <n v="1"/>
    <n v="14"/>
    <n v="0"/>
    <n v="0"/>
    <n v="5"/>
    <n v="3"/>
    <n v="2"/>
    <n v="0"/>
    <n v="3"/>
    <n v="8"/>
    <n v="0"/>
    <n v="0"/>
    <n v="0"/>
    <n v="0"/>
    <n v="0"/>
    <n v="0"/>
    <n v="1"/>
    <s v="Saudi Arabia"/>
  </r>
  <r>
    <n v="3745"/>
    <x v="46"/>
    <x v="2"/>
    <x v="2"/>
    <n v="23331"/>
    <n v="1"/>
    <n v="0"/>
    <d v="2012-09-04T00:00:00"/>
    <n v="92"/>
    <n v="5"/>
    <n v="36"/>
    <n v="7"/>
    <n v="0"/>
    <n v="10"/>
    <n v="45"/>
    <n v="2"/>
    <n v="3"/>
    <n v="0"/>
    <n v="3"/>
    <n v="8"/>
    <n v="0"/>
    <n v="0"/>
    <n v="0"/>
    <n v="0"/>
    <n v="0"/>
    <n v="0"/>
    <n v="0"/>
    <s v="India"/>
  </r>
  <r>
    <n v="4094"/>
    <x v="1"/>
    <x v="0"/>
    <x v="2"/>
    <n v="60544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s v="Australia"/>
  </r>
  <r>
    <n v="8588"/>
    <x v="1"/>
    <x v="0"/>
    <x v="2"/>
    <n v="60544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s v="Germany"/>
  </r>
  <r>
    <n v="3916"/>
    <x v="26"/>
    <x v="1"/>
    <x v="3"/>
    <n v="49269"/>
    <n v="1"/>
    <n v="0"/>
    <d v="2012-08-15T00:00:00"/>
    <n v="92"/>
    <n v="639"/>
    <n v="8"/>
    <n v="166"/>
    <n v="11"/>
    <n v="8"/>
    <n v="58"/>
    <n v="3"/>
    <n v="7"/>
    <n v="3"/>
    <n v="12"/>
    <n v="7"/>
    <n v="0"/>
    <n v="0"/>
    <n v="0"/>
    <n v="0"/>
    <n v="0"/>
    <n v="0"/>
    <n v="0"/>
    <s v="Spain"/>
  </r>
  <r>
    <n v="9135"/>
    <x v="47"/>
    <x v="0"/>
    <x v="3"/>
    <n v="27203"/>
    <n v="1"/>
    <n v="1"/>
    <d v="2012-08-06T00:00:00"/>
    <n v="92"/>
    <n v="13"/>
    <n v="2"/>
    <n v="21"/>
    <n v="4"/>
    <n v="0"/>
    <n v="24"/>
    <n v="2"/>
    <n v="1"/>
    <n v="1"/>
    <n v="2"/>
    <n v="8"/>
    <n v="0"/>
    <n v="0"/>
    <n v="0"/>
    <n v="0"/>
    <n v="0"/>
    <n v="0"/>
    <n v="0"/>
    <s v="Spain"/>
  </r>
  <r>
    <n v="2875"/>
    <x v="34"/>
    <x v="0"/>
    <x v="2"/>
    <n v="67023"/>
    <n v="0"/>
    <n v="0"/>
    <d v="2014-03-04T00:00:00"/>
    <n v="93"/>
    <n v="444"/>
    <n v="44"/>
    <n v="382"/>
    <n v="11"/>
    <n v="8"/>
    <n v="17"/>
    <n v="1"/>
    <n v="3"/>
    <n v="7"/>
    <n v="13"/>
    <n v="2"/>
    <n v="0"/>
    <n v="0"/>
    <n v="0"/>
    <n v="0"/>
    <n v="0"/>
    <n v="0"/>
    <n v="1"/>
    <s v="Spain"/>
  </r>
  <r>
    <n v="2008"/>
    <x v="34"/>
    <x v="0"/>
    <x v="2"/>
    <n v="77583"/>
    <n v="0"/>
    <n v="0"/>
    <d v="2014-02-10T00:00:00"/>
    <n v="93"/>
    <n v="372"/>
    <n v="23"/>
    <n v="384"/>
    <n v="250"/>
    <n v="12"/>
    <n v="108"/>
    <n v="1"/>
    <n v="4"/>
    <n v="5"/>
    <n v="9"/>
    <n v="2"/>
    <n v="1"/>
    <n v="0"/>
    <n v="0"/>
    <n v="0"/>
    <n v="0"/>
    <n v="0"/>
    <n v="0"/>
    <s v="Saudi Arabia"/>
  </r>
  <r>
    <n v="10925"/>
    <x v="25"/>
    <x v="0"/>
    <x v="2"/>
    <n v="76630"/>
    <n v="0"/>
    <n v="0"/>
    <d v="2014-01-14T00:00:00"/>
    <n v="93"/>
    <n v="255"/>
    <n v="31"/>
    <n v="446"/>
    <n v="40"/>
    <n v="56"/>
    <n v="175"/>
    <n v="1"/>
    <n v="3"/>
    <n v="10"/>
    <n v="11"/>
    <n v="1"/>
    <n v="0"/>
    <n v="0"/>
    <n v="0"/>
    <n v="0"/>
    <n v="0"/>
    <n v="0"/>
    <n v="0"/>
    <s v="Saudi Arabia"/>
  </r>
  <r>
    <n v="1604"/>
    <x v="9"/>
    <x v="3"/>
    <x v="2"/>
    <n v="47353"/>
    <n v="0"/>
    <n v="1"/>
    <d v="2013-11-13T00:00:00"/>
    <n v="93"/>
    <n v="184"/>
    <n v="2"/>
    <n v="19"/>
    <n v="8"/>
    <n v="8"/>
    <n v="4"/>
    <n v="3"/>
    <n v="2"/>
    <n v="2"/>
    <n v="6"/>
    <n v="5"/>
    <n v="0"/>
    <n v="0"/>
    <n v="0"/>
    <n v="0"/>
    <n v="0"/>
    <n v="0"/>
    <n v="0"/>
    <s v="Spain"/>
  </r>
  <r>
    <n v="5389"/>
    <x v="30"/>
    <x v="0"/>
    <x v="2"/>
    <n v="48920"/>
    <n v="0"/>
    <n v="2"/>
    <d v="2013-10-20T00:00:00"/>
    <n v="93"/>
    <n v="238"/>
    <n v="17"/>
    <n v="68"/>
    <n v="8"/>
    <n v="10"/>
    <n v="6"/>
    <n v="3"/>
    <n v="6"/>
    <n v="2"/>
    <n v="5"/>
    <n v="7"/>
    <n v="0"/>
    <n v="0"/>
    <n v="0"/>
    <n v="1"/>
    <n v="0"/>
    <n v="0"/>
    <n v="0"/>
    <s v="Spain"/>
  </r>
  <r>
    <n v="2878"/>
    <x v="5"/>
    <x v="1"/>
    <x v="2"/>
    <n v="67472"/>
    <n v="0"/>
    <n v="1"/>
    <d v="2013-09-28T00:00:00"/>
    <n v="93"/>
    <n v="162"/>
    <n v="31"/>
    <n v="127"/>
    <n v="8"/>
    <n v="17"/>
    <n v="69"/>
    <n v="2"/>
    <n v="4"/>
    <n v="2"/>
    <n v="7"/>
    <n v="3"/>
    <n v="0"/>
    <n v="0"/>
    <n v="0"/>
    <n v="0"/>
    <n v="0"/>
    <n v="0"/>
    <n v="0"/>
    <s v="Spain"/>
  </r>
  <r>
    <n v="4440"/>
    <x v="30"/>
    <x v="3"/>
    <x v="2"/>
    <n v="64100"/>
    <n v="0"/>
    <n v="1"/>
    <d v="2013-09-10T00:00:00"/>
    <n v="93"/>
    <n v="509"/>
    <n v="0"/>
    <n v="27"/>
    <n v="0"/>
    <n v="0"/>
    <n v="10"/>
    <n v="1"/>
    <n v="8"/>
    <n v="3"/>
    <n v="6"/>
    <n v="7"/>
    <n v="0"/>
    <n v="0"/>
    <n v="0"/>
    <n v="1"/>
    <n v="0"/>
    <n v="0"/>
    <n v="0"/>
    <s v="Saudi Arabia"/>
  </r>
  <r>
    <n v="6262"/>
    <x v="29"/>
    <x v="3"/>
    <x v="1"/>
    <n v="72217"/>
    <n v="0"/>
    <n v="0"/>
    <d v="2013-04-10T00:00:00"/>
    <n v="93"/>
    <n v="816"/>
    <n v="42"/>
    <n v="450"/>
    <n v="55"/>
    <n v="56"/>
    <n v="154"/>
    <n v="1"/>
    <n v="3"/>
    <n v="10"/>
    <n v="8"/>
    <n v="2"/>
    <n v="0"/>
    <n v="0"/>
    <n v="0"/>
    <n v="0"/>
    <n v="0"/>
    <n v="0"/>
    <n v="0"/>
    <s v="Germany"/>
  </r>
  <r>
    <n v="8204"/>
    <x v="26"/>
    <x v="2"/>
    <x v="2"/>
    <n v="78041"/>
    <n v="0"/>
    <n v="0"/>
    <d v="2012-12-16T00:00:00"/>
    <n v="93"/>
    <n v="482"/>
    <n v="35"/>
    <n v="553"/>
    <n v="72"/>
    <n v="160"/>
    <n v="17"/>
    <n v="1"/>
    <n v="4"/>
    <n v="4"/>
    <n v="9"/>
    <n v="2"/>
    <n v="0"/>
    <n v="0"/>
    <n v="0"/>
    <n v="0"/>
    <n v="0"/>
    <n v="0"/>
    <n v="0"/>
    <s v="Germany"/>
  </r>
  <r>
    <n v="7476"/>
    <x v="30"/>
    <x v="3"/>
    <x v="1"/>
    <n v="63972"/>
    <n v="0"/>
    <n v="1"/>
    <d v="2012-12-02T00:00:00"/>
    <n v="93"/>
    <n v="928"/>
    <n v="63"/>
    <n v="254"/>
    <n v="0"/>
    <n v="12"/>
    <n v="12"/>
    <n v="4"/>
    <n v="5"/>
    <n v="4"/>
    <n v="10"/>
    <n v="4"/>
    <n v="0"/>
    <n v="0"/>
    <n v="0"/>
    <n v="1"/>
    <n v="0"/>
    <n v="0"/>
    <n v="0"/>
    <s v="Saudi Arabia"/>
  </r>
  <r>
    <n v="5221"/>
    <x v="35"/>
    <x v="0"/>
    <x v="2"/>
    <n v="52852"/>
    <n v="0"/>
    <n v="1"/>
    <d v="2012-12-01T00:00:00"/>
    <n v="93"/>
    <n v="714"/>
    <n v="8"/>
    <n v="99"/>
    <n v="11"/>
    <n v="0"/>
    <n v="47"/>
    <n v="4"/>
    <n v="10"/>
    <n v="7"/>
    <n v="5"/>
    <n v="8"/>
    <n v="0"/>
    <n v="0"/>
    <n v="1"/>
    <n v="0"/>
    <n v="0"/>
    <n v="0"/>
    <n v="0"/>
    <s v="Germany"/>
  </r>
  <r>
    <n v="8970"/>
    <x v="27"/>
    <x v="1"/>
    <x v="2"/>
    <n v="62010"/>
    <n v="0"/>
    <n v="1"/>
    <d v="2012-10-23T00:00:00"/>
    <n v="93"/>
    <n v="371"/>
    <n v="22"/>
    <n v="39"/>
    <n v="6"/>
    <n v="0"/>
    <n v="92"/>
    <n v="4"/>
    <n v="6"/>
    <n v="2"/>
    <n v="7"/>
    <n v="5"/>
    <n v="0"/>
    <n v="0"/>
    <n v="0"/>
    <n v="0"/>
    <n v="0"/>
    <n v="0"/>
    <n v="0"/>
    <s v="Spain"/>
  </r>
  <r>
    <n v="9286"/>
    <x v="9"/>
    <x v="3"/>
    <x v="3"/>
    <n v="83151"/>
    <n v="0"/>
    <n v="0"/>
    <d v="2012-10-10T00:00:00"/>
    <n v="93"/>
    <n v="407"/>
    <n v="28"/>
    <n v="100"/>
    <n v="120"/>
    <n v="74"/>
    <n v="18"/>
    <n v="1"/>
    <n v="5"/>
    <n v="9"/>
    <n v="4"/>
    <n v="3"/>
    <n v="0"/>
    <n v="0"/>
    <n v="0"/>
    <n v="0"/>
    <n v="0"/>
    <n v="0"/>
    <n v="0"/>
    <s v="Spain"/>
  </r>
  <r>
    <n v="5831"/>
    <x v="4"/>
    <x v="0"/>
    <x v="2"/>
    <n v="77870"/>
    <n v="0"/>
    <n v="1"/>
    <d v="2012-08-22T00:00:00"/>
    <n v="93"/>
    <n v="1017"/>
    <n v="50"/>
    <n v="500"/>
    <n v="65"/>
    <n v="50"/>
    <n v="133"/>
    <n v="3"/>
    <n v="5"/>
    <n v="5"/>
    <n v="5"/>
    <n v="8"/>
    <n v="1"/>
    <n v="0"/>
    <n v="0"/>
    <n v="1"/>
    <n v="0"/>
    <n v="1"/>
    <n v="0"/>
    <s v="Spain"/>
  </r>
  <r>
    <n v="1755"/>
    <x v="46"/>
    <x v="2"/>
    <x v="3"/>
    <n v="45204"/>
    <n v="1"/>
    <n v="0"/>
    <d v="2014-04-11T00:00:00"/>
    <n v="93"/>
    <n v="30"/>
    <n v="11"/>
    <n v="25"/>
    <n v="29"/>
    <n v="1"/>
    <n v="18"/>
    <n v="1"/>
    <n v="1"/>
    <n v="1"/>
    <n v="4"/>
    <n v="3"/>
    <n v="0"/>
    <n v="0"/>
    <n v="0"/>
    <n v="0"/>
    <n v="0"/>
    <n v="0"/>
    <n v="0"/>
    <s v="Saudi Arabia"/>
  </r>
  <r>
    <n v="1324"/>
    <x v="46"/>
    <x v="0"/>
    <x v="2"/>
    <n v="38872"/>
    <n v="1"/>
    <n v="0"/>
    <d v="2013-05-30T00:00:00"/>
    <n v="93"/>
    <n v="23"/>
    <n v="3"/>
    <n v="21"/>
    <n v="3"/>
    <n v="19"/>
    <n v="22"/>
    <n v="2"/>
    <n v="3"/>
    <n v="0"/>
    <n v="3"/>
    <n v="8"/>
    <n v="0"/>
    <n v="0"/>
    <n v="0"/>
    <n v="0"/>
    <n v="0"/>
    <n v="0"/>
    <n v="0"/>
    <s v="India"/>
  </r>
  <r>
    <n v="3628"/>
    <x v="21"/>
    <x v="4"/>
    <x v="1"/>
    <n v="15038"/>
    <n v="1"/>
    <n v="0"/>
    <d v="2013-01-29T00:00:00"/>
    <n v="93"/>
    <n v="4"/>
    <n v="8"/>
    <n v="11"/>
    <n v="19"/>
    <n v="12"/>
    <n v="26"/>
    <n v="2"/>
    <n v="2"/>
    <n v="1"/>
    <n v="2"/>
    <n v="9"/>
    <n v="0"/>
    <n v="0"/>
    <n v="0"/>
    <n v="0"/>
    <n v="0"/>
    <n v="0"/>
    <n v="0"/>
    <s v="Spain"/>
  </r>
  <r>
    <n v="3641"/>
    <x v="15"/>
    <x v="0"/>
    <x v="2"/>
    <n v="13624"/>
    <n v="1"/>
    <n v="0"/>
    <d v="2013-01-20T00:00:00"/>
    <n v="93"/>
    <n v="10"/>
    <n v="2"/>
    <n v="15"/>
    <n v="2"/>
    <n v="1"/>
    <n v="6"/>
    <n v="2"/>
    <n v="2"/>
    <n v="0"/>
    <n v="3"/>
    <n v="6"/>
    <n v="0"/>
    <n v="0"/>
    <n v="0"/>
    <n v="0"/>
    <n v="0"/>
    <n v="0"/>
    <n v="0"/>
    <s v="Spain"/>
  </r>
  <r>
    <n v="322"/>
    <x v="34"/>
    <x v="0"/>
    <x v="3"/>
    <n v="42554"/>
    <n v="1"/>
    <n v="1"/>
    <d v="2013-01-12T00:00:00"/>
    <n v="93"/>
    <n v="29"/>
    <n v="1"/>
    <n v="11"/>
    <n v="0"/>
    <n v="0"/>
    <n v="0"/>
    <n v="2"/>
    <n v="2"/>
    <n v="0"/>
    <n v="3"/>
    <n v="4"/>
    <n v="0"/>
    <n v="0"/>
    <n v="0"/>
    <n v="0"/>
    <n v="0"/>
    <n v="0"/>
    <n v="0"/>
    <s v="Australia"/>
  </r>
  <r>
    <n v="175"/>
    <x v="18"/>
    <x v="0"/>
    <x v="2"/>
    <n v="71952"/>
    <n v="1"/>
    <n v="0"/>
    <d v="2013-01-10T00:00:00"/>
    <n v="93"/>
    <n v="656"/>
    <n v="80"/>
    <n v="455"/>
    <n v="52"/>
    <n v="107"/>
    <n v="93"/>
    <n v="2"/>
    <n v="8"/>
    <n v="4"/>
    <n v="8"/>
    <n v="4"/>
    <n v="0"/>
    <n v="0"/>
    <n v="1"/>
    <n v="0"/>
    <n v="1"/>
    <n v="0"/>
    <n v="0"/>
    <s v="Spain"/>
  </r>
  <r>
    <n v="6988"/>
    <x v="18"/>
    <x v="0"/>
    <x v="2"/>
    <n v="71952"/>
    <n v="1"/>
    <n v="0"/>
    <d v="2013-01-10T00:00:00"/>
    <n v="93"/>
    <n v="656"/>
    <n v="80"/>
    <n v="455"/>
    <n v="52"/>
    <n v="107"/>
    <n v="93"/>
    <n v="2"/>
    <n v="8"/>
    <n v="4"/>
    <n v="8"/>
    <n v="4"/>
    <n v="0"/>
    <n v="0"/>
    <n v="1"/>
    <n v="0"/>
    <n v="1"/>
    <n v="0"/>
    <n v="0"/>
    <s v="Australia"/>
  </r>
  <r>
    <n v="11074"/>
    <x v="14"/>
    <x v="0"/>
    <x v="1"/>
    <n v="85072"/>
    <n v="0"/>
    <n v="0"/>
    <d v="2014-04-09T00:00:00"/>
    <n v="94"/>
    <n v="494"/>
    <n v="92"/>
    <n v="391"/>
    <n v="194"/>
    <n v="11"/>
    <n v="241"/>
    <n v="1"/>
    <n v="3"/>
    <n v="4"/>
    <n v="10"/>
    <n v="0"/>
    <n v="0"/>
    <n v="0"/>
    <n v="0"/>
    <n v="0"/>
    <n v="0"/>
    <n v="0"/>
    <n v="0"/>
    <s v="Saudi Arabia"/>
  </r>
  <r>
    <n v="5896"/>
    <x v="21"/>
    <x v="3"/>
    <x v="2"/>
    <n v="73395"/>
    <n v="0"/>
    <n v="0"/>
    <d v="2014-03-18T00:00:00"/>
    <n v="94"/>
    <n v="272"/>
    <n v="7"/>
    <n v="80"/>
    <n v="20"/>
    <n v="7"/>
    <n v="11"/>
    <n v="1"/>
    <n v="4"/>
    <n v="4"/>
    <n v="6"/>
    <n v="2"/>
    <n v="0"/>
    <n v="0"/>
    <n v="0"/>
    <n v="0"/>
    <n v="0"/>
    <n v="0"/>
    <n v="0"/>
    <s v="Spain"/>
  </r>
  <r>
    <n v="3515"/>
    <x v="32"/>
    <x v="0"/>
    <x v="1"/>
    <n v="62307"/>
    <n v="0"/>
    <n v="1"/>
    <d v="2014-02-17T00:00:00"/>
    <n v="94"/>
    <n v="87"/>
    <n v="13"/>
    <n v="34"/>
    <n v="10"/>
    <n v="6"/>
    <n v="10"/>
    <n v="1"/>
    <n v="4"/>
    <n v="0"/>
    <n v="4"/>
    <n v="5"/>
    <n v="0"/>
    <n v="0"/>
    <n v="0"/>
    <n v="0"/>
    <n v="0"/>
    <n v="0"/>
    <n v="0"/>
    <s v="Spain"/>
  </r>
  <r>
    <n v="4501"/>
    <x v="11"/>
    <x v="3"/>
    <x v="1"/>
    <n v="69882"/>
    <n v="0"/>
    <n v="0"/>
    <d v="2013-11-10T00:00:00"/>
    <n v="94"/>
    <n v="292"/>
    <n v="127"/>
    <n v="635"/>
    <n v="132"/>
    <n v="127"/>
    <n v="165"/>
    <n v="1"/>
    <n v="3"/>
    <n v="7"/>
    <n v="9"/>
    <n v="1"/>
    <n v="0"/>
    <n v="0"/>
    <n v="0"/>
    <n v="0"/>
    <n v="0"/>
    <n v="0"/>
    <n v="0"/>
    <s v="Spain"/>
  </r>
  <r>
    <n v="4179"/>
    <x v="6"/>
    <x v="0"/>
    <x v="3"/>
    <n v="24221"/>
    <n v="0"/>
    <n v="0"/>
    <d v="2013-08-20T00:00:00"/>
    <n v="94"/>
    <n v="8"/>
    <n v="9"/>
    <n v="9"/>
    <n v="2"/>
    <n v="5"/>
    <n v="22"/>
    <n v="1"/>
    <n v="1"/>
    <n v="1"/>
    <n v="3"/>
    <n v="4"/>
    <n v="0"/>
    <n v="0"/>
    <n v="0"/>
    <n v="0"/>
    <n v="0"/>
    <n v="0"/>
    <n v="0"/>
    <s v="Spain"/>
  </r>
  <r>
    <n v="9239"/>
    <x v="1"/>
    <x v="3"/>
    <x v="2"/>
    <n v="61923"/>
    <n v="0"/>
    <n v="2"/>
    <d v="2013-07-26T00:00:00"/>
    <n v="94"/>
    <n v="92"/>
    <n v="4"/>
    <n v="18"/>
    <n v="3"/>
    <n v="3"/>
    <n v="6"/>
    <n v="1"/>
    <n v="2"/>
    <n v="1"/>
    <n v="4"/>
    <n v="3"/>
    <n v="0"/>
    <n v="0"/>
    <n v="0"/>
    <n v="0"/>
    <n v="0"/>
    <n v="0"/>
    <n v="0"/>
    <s v="USA"/>
  </r>
  <r>
    <n v="3520"/>
    <x v="20"/>
    <x v="3"/>
    <x v="1"/>
    <n v="91172"/>
    <n v="0"/>
    <n v="0"/>
    <d v="2013-03-27T00:00:00"/>
    <n v="94"/>
    <n v="162"/>
    <n v="28"/>
    <n v="818"/>
    <n v="0"/>
    <n v="28"/>
    <n v="56"/>
    <n v="0"/>
    <n v="4"/>
    <n v="3"/>
    <n v="7"/>
    <n v="3"/>
    <n v="1"/>
    <n v="1"/>
    <n v="1"/>
    <n v="0"/>
    <n v="1"/>
    <n v="1"/>
    <n v="0"/>
    <s v="Canada"/>
  </r>
  <r>
    <n v="9553"/>
    <x v="21"/>
    <x v="0"/>
    <x v="2"/>
    <n v="7500"/>
    <n v="0"/>
    <n v="0"/>
    <d v="2013-01-09T00:00:00"/>
    <n v="94"/>
    <n v="0"/>
    <n v="2"/>
    <n v="3"/>
    <n v="4"/>
    <n v="1"/>
    <n v="5"/>
    <n v="1"/>
    <n v="0"/>
    <n v="0"/>
    <n v="3"/>
    <n v="6"/>
    <n v="0"/>
    <n v="0"/>
    <n v="0"/>
    <n v="0"/>
    <n v="0"/>
    <n v="0"/>
    <n v="0"/>
    <s v="India"/>
  </r>
  <r>
    <n v="6055"/>
    <x v="13"/>
    <x v="0"/>
    <x v="2"/>
    <n v="71626"/>
    <n v="0"/>
    <n v="0"/>
    <d v="2012-11-01T00:00:00"/>
    <n v="94"/>
    <n v="546"/>
    <n v="72"/>
    <n v="376"/>
    <n v="94"/>
    <n v="145"/>
    <n v="72"/>
    <n v="1"/>
    <n v="5"/>
    <n v="5"/>
    <n v="8"/>
    <n v="3"/>
    <n v="0"/>
    <n v="0"/>
    <n v="0"/>
    <n v="1"/>
    <n v="0"/>
    <n v="0"/>
    <n v="0"/>
    <s v="Spain"/>
  </r>
  <r>
    <n v="8560"/>
    <x v="43"/>
    <x v="0"/>
    <x v="1"/>
    <n v="48789"/>
    <n v="0"/>
    <n v="0"/>
    <d v="2012-09-10T00:00:00"/>
    <n v="94"/>
    <n v="351"/>
    <n v="16"/>
    <n v="156"/>
    <n v="7"/>
    <n v="5"/>
    <n v="145"/>
    <n v="1"/>
    <n v="6"/>
    <n v="4"/>
    <n v="7"/>
    <n v="6"/>
    <n v="0"/>
    <n v="0"/>
    <n v="0"/>
    <n v="0"/>
    <n v="0"/>
    <n v="0"/>
    <n v="0"/>
    <s v="Canada"/>
  </r>
  <r>
    <n v="2134"/>
    <x v="32"/>
    <x v="0"/>
    <x v="1"/>
    <n v="53700"/>
    <n v="0"/>
    <n v="1"/>
    <d v="2012-08-17T00:00:00"/>
    <n v="94"/>
    <n v="263"/>
    <n v="5"/>
    <n v="233"/>
    <n v="69"/>
    <n v="41"/>
    <n v="83"/>
    <n v="4"/>
    <n v="5"/>
    <n v="5"/>
    <n v="8"/>
    <n v="5"/>
    <n v="0"/>
    <n v="0"/>
    <n v="0"/>
    <n v="0"/>
    <n v="0"/>
    <n v="0"/>
    <n v="0"/>
    <s v="Saudi Arabia"/>
  </r>
  <r>
    <n v="5324"/>
    <x v="7"/>
    <x v="1"/>
    <x v="2"/>
    <n v="58293"/>
    <n v="1"/>
    <n v="0"/>
    <d v="2014-01-19T00:00:00"/>
    <n v="94"/>
    <n v="173"/>
    <n v="43"/>
    <n v="118"/>
    <n v="46"/>
    <n v="27"/>
    <n v="15"/>
    <n v="5"/>
    <n v="5"/>
    <n v="3"/>
    <n v="6"/>
    <n v="5"/>
    <n v="0"/>
    <n v="0"/>
    <n v="0"/>
    <n v="0"/>
    <n v="0"/>
    <n v="0"/>
    <n v="0"/>
    <s v="USA"/>
  </r>
  <r>
    <n v="6534"/>
    <x v="19"/>
    <x v="0"/>
    <x v="3"/>
    <n v="47889"/>
    <n v="1"/>
    <n v="0"/>
    <d v="2014-01-04T00:00:00"/>
    <n v="94"/>
    <n v="29"/>
    <n v="0"/>
    <n v="29"/>
    <n v="0"/>
    <n v="5"/>
    <n v="4"/>
    <n v="1"/>
    <n v="2"/>
    <n v="0"/>
    <n v="3"/>
    <n v="5"/>
    <n v="0"/>
    <n v="0"/>
    <n v="0"/>
    <n v="0"/>
    <n v="0"/>
    <n v="0"/>
    <n v="0"/>
    <s v="Saudi Arabia"/>
  </r>
  <r>
    <n v="8373"/>
    <x v="13"/>
    <x v="4"/>
    <x v="3"/>
    <n v="24594"/>
    <n v="1"/>
    <n v="0"/>
    <d v="2013-12-10T00:00:0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s v="Canada"/>
  </r>
  <r>
    <n v="3829"/>
    <x v="13"/>
    <x v="4"/>
    <x v="3"/>
    <n v="24594"/>
    <n v="1"/>
    <n v="0"/>
    <d v="2013-12-10T00:00:0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s v="Saudi Arabia"/>
  </r>
  <r>
    <n v="2292"/>
    <x v="42"/>
    <x v="0"/>
    <x v="1"/>
    <n v="22327"/>
    <n v="1"/>
    <n v="0"/>
    <d v="2013-08-02T00:00:00"/>
    <n v="94"/>
    <n v="5"/>
    <n v="4"/>
    <n v="8"/>
    <n v="2"/>
    <n v="0"/>
    <n v="5"/>
    <n v="1"/>
    <n v="1"/>
    <n v="0"/>
    <n v="3"/>
    <n v="5"/>
    <n v="0"/>
    <n v="0"/>
    <n v="0"/>
    <n v="0"/>
    <n v="0"/>
    <n v="0"/>
    <n v="0"/>
    <s v="Spain"/>
  </r>
  <r>
    <n v="10402"/>
    <x v="4"/>
    <x v="0"/>
    <x v="2"/>
    <n v="35441"/>
    <n v="1"/>
    <n v="1"/>
    <d v="2013-02-14T00:00:00"/>
    <n v="94"/>
    <n v="25"/>
    <n v="1"/>
    <n v="9"/>
    <n v="2"/>
    <n v="1"/>
    <n v="1"/>
    <n v="2"/>
    <n v="1"/>
    <n v="0"/>
    <n v="3"/>
    <n v="8"/>
    <n v="0"/>
    <n v="0"/>
    <n v="0"/>
    <n v="0"/>
    <n v="0"/>
    <n v="0"/>
    <n v="0"/>
    <s v="Canada"/>
  </r>
  <r>
    <n v="11114"/>
    <x v="0"/>
    <x v="0"/>
    <x v="3"/>
    <n v="19656"/>
    <n v="1"/>
    <n v="0"/>
    <d v="2013-02-08T00:00:00"/>
    <n v="94"/>
    <n v="25"/>
    <n v="4"/>
    <n v="9"/>
    <n v="6"/>
    <n v="8"/>
    <n v="32"/>
    <n v="3"/>
    <n v="2"/>
    <n v="1"/>
    <n v="3"/>
    <n v="7"/>
    <n v="0"/>
    <n v="0"/>
    <n v="0"/>
    <n v="0"/>
    <n v="0"/>
    <n v="0"/>
    <n v="0"/>
    <s v="Spain"/>
  </r>
  <r>
    <n v="4786"/>
    <x v="14"/>
    <x v="0"/>
    <x v="2"/>
    <n v="75330"/>
    <n v="1"/>
    <n v="1"/>
    <d v="2012-10-04T00:00:00"/>
    <n v="94"/>
    <n v="555"/>
    <n v="82"/>
    <n v="257"/>
    <n v="93"/>
    <n v="61"/>
    <n v="61"/>
    <n v="4"/>
    <n v="10"/>
    <n v="3"/>
    <n v="12"/>
    <n v="6"/>
    <n v="0"/>
    <n v="0"/>
    <n v="0"/>
    <n v="0"/>
    <n v="0"/>
    <n v="0"/>
    <n v="0"/>
    <s v="USA"/>
  </r>
  <r>
    <n v="5015"/>
    <x v="15"/>
    <x v="3"/>
    <x v="2"/>
    <n v="34529"/>
    <n v="1"/>
    <n v="0"/>
    <d v="2012-09-14T00:00:00"/>
    <n v="94"/>
    <n v="68"/>
    <n v="6"/>
    <n v="38"/>
    <n v="3"/>
    <n v="6"/>
    <n v="41"/>
    <n v="2"/>
    <n v="2"/>
    <n v="2"/>
    <n v="3"/>
    <n v="7"/>
    <n v="0"/>
    <n v="0"/>
    <n v="0"/>
    <n v="0"/>
    <n v="0"/>
    <n v="0"/>
    <n v="0"/>
    <s v="Spain"/>
  </r>
  <r>
    <n v="3469"/>
    <x v="14"/>
    <x v="1"/>
    <x v="0"/>
    <n v="34487"/>
    <n v="1"/>
    <n v="1"/>
    <d v="2012-09-06T00:00:00"/>
    <n v="94"/>
    <n v="19"/>
    <n v="18"/>
    <n v="33"/>
    <n v="24"/>
    <n v="1"/>
    <n v="8"/>
    <n v="3"/>
    <n v="3"/>
    <n v="0"/>
    <n v="3"/>
    <n v="9"/>
    <n v="0"/>
    <n v="0"/>
    <n v="0"/>
    <n v="0"/>
    <n v="0"/>
    <n v="0"/>
    <n v="0"/>
    <s v="Spain"/>
  </r>
  <r>
    <n v="1010"/>
    <x v="14"/>
    <x v="0"/>
    <x v="3"/>
    <n v="46931"/>
    <n v="2"/>
    <n v="1"/>
    <d v="2014-04-24T00:00:00"/>
    <n v="94"/>
    <n v="41"/>
    <n v="0"/>
    <n v="17"/>
    <n v="3"/>
    <n v="1"/>
    <n v="16"/>
    <n v="2"/>
    <n v="1"/>
    <n v="1"/>
    <n v="3"/>
    <n v="3"/>
    <n v="0"/>
    <n v="0"/>
    <n v="0"/>
    <n v="0"/>
    <n v="0"/>
    <n v="0"/>
    <n v="0"/>
    <s v="Spain"/>
  </r>
  <r>
    <n v="8953"/>
    <x v="11"/>
    <x v="3"/>
    <x v="1"/>
    <n v="35791"/>
    <n v="2"/>
    <n v="1"/>
    <d v="2013-05-06T00:00:00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s v="Spain"/>
  </r>
  <r>
    <n v="10258"/>
    <x v="11"/>
    <x v="3"/>
    <x v="1"/>
    <n v="35791"/>
    <n v="2"/>
    <n v="1"/>
    <d v="2013-05-06T00:00:00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s v="USA"/>
  </r>
  <r>
    <n v="5885"/>
    <x v="28"/>
    <x v="2"/>
    <x v="2"/>
    <n v="35688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s v="Canada"/>
  </r>
  <r>
    <n v="3310"/>
    <x v="28"/>
    <x v="2"/>
    <x v="2"/>
    <n v="35688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s v="Spain"/>
  </r>
  <r>
    <n v="2532"/>
    <x v="21"/>
    <x v="3"/>
    <x v="1"/>
    <n v="73454"/>
    <n v="0"/>
    <n v="0"/>
    <d v="2014-03-01T00:00:00"/>
    <n v="95"/>
    <n v="982"/>
    <n v="73"/>
    <n v="351"/>
    <n v="56"/>
    <n v="14"/>
    <n v="175"/>
    <n v="1"/>
    <n v="2"/>
    <n v="4"/>
    <n v="6"/>
    <n v="5"/>
    <n v="0"/>
    <n v="0"/>
    <n v="1"/>
    <n v="0"/>
    <n v="0"/>
    <n v="0"/>
    <n v="0"/>
    <s v="Spain"/>
  </r>
  <r>
    <n v="2579"/>
    <x v="35"/>
    <x v="0"/>
    <x v="2"/>
    <n v="71113"/>
    <n v="0"/>
    <n v="1"/>
    <d v="2013-12-17T00:00:00"/>
    <n v="95"/>
    <n v="495"/>
    <n v="33"/>
    <n v="255"/>
    <n v="11"/>
    <n v="33"/>
    <n v="8"/>
    <n v="4"/>
    <n v="6"/>
    <n v="7"/>
    <n v="9"/>
    <n v="4"/>
    <n v="0"/>
    <n v="0"/>
    <n v="0"/>
    <n v="0"/>
    <n v="0"/>
    <n v="0"/>
    <n v="0"/>
    <s v="Spain"/>
  </r>
  <r>
    <n v="10629"/>
    <x v="28"/>
    <x v="2"/>
    <x v="2"/>
    <m/>
    <n v="1"/>
    <n v="0"/>
    <d v="2012-09-14T00:00:00"/>
    <n v="25"/>
    <n v="25"/>
    <n v="3"/>
    <n v="43"/>
    <n v="17"/>
    <n v="4"/>
    <n v="17"/>
    <n v="3"/>
    <n v="3"/>
    <n v="0"/>
    <n v="3"/>
    <n v="8"/>
    <n v="0"/>
    <n v="0"/>
    <n v="0"/>
    <n v="0"/>
    <n v="0"/>
    <n v="0"/>
    <n v="0"/>
    <s v="Germany"/>
  </r>
  <r>
    <n v="4789"/>
    <x v="40"/>
    <x v="0"/>
    <x v="3"/>
    <n v="80812"/>
    <n v="0"/>
    <n v="0"/>
    <d v="2013-09-17T00:00:00"/>
    <n v="95"/>
    <n v="769"/>
    <n v="22"/>
    <n v="500"/>
    <n v="210"/>
    <n v="143"/>
    <n v="33"/>
    <n v="1"/>
    <n v="4"/>
    <n v="8"/>
    <n v="5"/>
    <n v="2"/>
    <n v="1"/>
    <n v="0"/>
    <n v="1"/>
    <n v="0"/>
    <n v="1"/>
    <n v="0"/>
    <n v="0"/>
    <s v="India"/>
  </r>
  <r>
    <n v="2254"/>
    <x v="25"/>
    <x v="0"/>
    <x v="2"/>
    <n v="69520"/>
    <n v="0"/>
    <n v="0"/>
    <d v="2013-07-07T00:00:00"/>
    <n v="95"/>
    <n v="627"/>
    <n v="120"/>
    <n v="414"/>
    <n v="121"/>
    <n v="80"/>
    <n v="93"/>
    <n v="1"/>
    <n v="9"/>
    <n v="6"/>
    <n v="5"/>
    <n v="5"/>
    <n v="0"/>
    <n v="0"/>
    <n v="0"/>
    <n v="0"/>
    <n v="0"/>
    <n v="0"/>
    <n v="0"/>
    <s v="Australia"/>
  </r>
  <r>
    <n v="5847"/>
    <x v="8"/>
    <x v="0"/>
    <x v="0"/>
    <n v="69901"/>
    <n v="0"/>
    <n v="1"/>
    <d v="2013-05-29T00:00:00"/>
    <n v="95"/>
    <n v="312"/>
    <n v="21"/>
    <n v="206"/>
    <n v="102"/>
    <n v="92"/>
    <n v="149"/>
    <n v="3"/>
    <n v="7"/>
    <n v="3"/>
    <n v="10"/>
    <n v="5"/>
    <n v="0"/>
    <n v="0"/>
    <n v="0"/>
    <n v="0"/>
    <n v="0"/>
    <n v="0"/>
    <n v="0"/>
    <s v="Spain"/>
  </r>
  <r>
    <n v="5863"/>
    <x v="40"/>
    <x v="0"/>
    <x v="2"/>
    <n v="47703"/>
    <n v="0"/>
    <n v="1"/>
    <d v="2013-05-29T00:00:00"/>
    <n v="95"/>
    <n v="359"/>
    <n v="0"/>
    <n v="134"/>
    <n v="13"/>
    <n v="26"/>
    <n v="123"/>
    <n v="4"/>
    <n v="6"/>
    <n v="3"/>
    <n v="8"/>
    <n v="5"/>
    <n v="0"/>
    <n v="0"/>
    <n v="0"/>
    <n v="0"/>
    <n v="0"/>
    <n v="0"/>
    <n v="0"/>
    <s v="Spain"/>
  </r>
  <r>
    <n v="999"/>
    <x v="50"/>
    <x v="0"/>
    <x v="1"/>
    <n v="86037"/>
    <n v="0"/>
    <n v="0"/>
    <d v="2013-01-02T00:00:00"/>
    <n v="95"/>
    <n v="490"/>
    <n v="44"/>
    <n v="125"/>
    <n v="29"/>
    <n v="20"/>
    <n v="22"/>
    <n v="1"/>
    <n v="6"/>
    <n v="7"/>
    <n v="11"/>
    <n v="3"/>
    <n v="0"/>
    <n v="0"/>
    <n v="0"/>
    <n v="1"/>
    <n v="1"/>
    <n v="1"/>
    <n v="0"/>
    <s v="Canada"/>
  </r>
  <r>
    <n v="2931"/>
    <x v="34"/>
    <x v="0"/>
    <x v="0"/>
    <n v="71847"/>
    <n v="0"/>
    <n v="0"/>
    <d v="2012-09-21T00:00:00"/>
    <n v="95"/>
    <n v="737"/>
    <n v="21"/>
    <n v="106"/>
    <n v="55"/>
    <n v="63"/>
    <n v="210"/>
    <n v="0"/>
    <n v="6"/>
    <n v="7"/>
    <n v="9"/>
    <n v="3"/>
    <n v="1"/>
    <n v="0"/>
    <n v="0"/>
    <n v="0"/>
    <n v="0"/>
    <n v="0"/>
    <n v="0"/>
    <s v="Spain"/>
  </r>
  <r>
    <n v="5589"/>
    <x v="30"/>
    <x v="0"/>
    <x v="0"/>
    <n v="51983"/>
    <n v="0"/>
    <n v="1"/>
    <d v="2012-08-31T00:00:00"/>
    <n v="95"/>
    <n v="631"/>
    <n v="0"/>
    <n v="115"/>
    <n v="10"/>
    <n v="7"/>
    <n v="30"/>
    <n v="3"/>
    <n v="9"/>
    <n v="2"/>
    <n v="10"/>
    <n v="7"/>
    <n v="0"/>
    <n v="0"/>
    <n v="0"/>
    <n v="0"/>
    <n v="0"/>
    <n v="0"/>
    <n v="0"/>
    <s v="India"/>
  </r>
  <r>
    <n v="10172"/>
    <x v="46"/>
    <x v="0"/>
    <x v="1"/>
    <n v="68655"/>
    <n v="0"/>
    <n v="0"/>
    <d v="2012-08-10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s v="Spain"/>
  </r>
  <r>
    <n v="6729"/>
    <x v="46"/>
    <x v="0"/>
    <x v="1"/>
    <n v="68655"/>
    <n v="0"/>
    <n v="0"/>
    <d v="2012-08-10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s v="Saudi Arabia"/>
  </r>
  <r>
    <n v="5623"/>
    <x v="37"/>
    <x v="3"/>
    <x v="2"/>
    <n v="31535"/>
    <n v="1"/>
    <n v="0"/>
    <d v="2013-09-26T00:00:00"/>
    <n v="95"/>
    <n v="15"/>
    <n v="4"/>
    <n v="13"/>
    <n v="0"/>
    <n v="0"/>
    <n v="19"/>
    <n v="1"/>
    <n v="1"/>
    <n v="1"/>
    <n v="2"/>
    <n v="7"/>
    <n v="0"/>
    <n v="0"/>
    <n v="1"/>
    <n v="0"/>
    <n v="0"/>
    <n v="0"/>
    <n v="0"/>
    <s v="Spain"/>
  </r>
  <r>
    <n v="9523"/>
    <x v="31"/>
    <x v="0"/>
    <x v="3"/>
    <n v="40479"/>
    <n v="1"/>
    <n v="0"/>
    <d v="2013-08-17T00:00:00"/>
    <n v="95"/>
    <n v="5"/>
    <n v="0"/>
    <n v="8"/>
    <n v="2"/>
    <n v="0"/>
    <n v="0"/>
    <n v="1"/>
    <n v="0"/>
    <n v="0"/>
    <n v="3"/>
    <n v="4"/>
    <n v="0"/>
    <n v="0"/>
    <n v="0"/>
    <n v="0"/>
    <n v="0"/>
    <n v="0"/>
    <n v="0"/>
    <s v="Spain"/>
  </r>
  <r>
    <n v="5268"/>
    <x v="9"/>
    <x v="0"/>
    <x v="2"/>
    <n v="29440"/>
    <n v="1"/>
    <n v="1"/>
    <d v="2013-08-11T00:00:00"/>
    <n v="95"/>
    <n v="17"/>
    <n v="8"/>
    <n v="14"/>
    <n v="10"/>
    <n v="4"/>
    <n v="3"/>
    <n v="2"/>
    <n v="1"/>
    <n v="0"/>
    <n v="4"/>
    <n v="7"/>
    <n v="0"/>
    <n v="0"/>
    <n v="0"/>
    <n v="0"/>
    <n v="0"/>
    <n v="0"/>
    <n v="0"/>
    <s v="Germany"/>
  </r>
  <r>
    <n v="1545"/>
    <x v="18"/>
    <x v="0"/>
    <x v="2"/>
    <n v="38508"/>
    <n v="1"/>
    <n v="0"/>
    <d v="2013-08-02T00:00:00"/>
    <n v="95"/>
    <n v="120"/>
    <n v="19"/>
    <n v="206"/>
    <n v="25"/>
    <n v="19"/>
    <n v="54"/>
    <n v="6"/>
    <n v="7"/>
    <n v="2"/>
    <n v="5"/>
    <n v="8"/>
    <n v="0"/>
    <n v="0"/>
    <n v="0"/>
    <n v="0"/>
    <n v="0"/>
    <n v="0"/>
    <n v="0"/>
    <s v="Spain"/>
  </r>
  <r>
    <n v="2661"/>
    <x v="30"/>
    <x v="0"/>
    <x v="1"/>
    <n v="18701"/>
    <n v="1"/>
    <n v="1"/>
    <d v="2013-06-04T00:00:00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s v="Saudi Arabia"/>
  </r>
  <r>
    <n v="3130"/>
    <x v="30"/>
    <x v="0"/>
    <x v="1"/>
    <n v="18701"/>
    <n v="1"/>
    <n v="1"/>
    <d v="2013-06-04T00:00:00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s v="Spain"/>
  </r>
  <r>
    <n v="1890"/>
    <x v="26"/>
    <x v="2"/>
    <x v="3"/>
    <n v="42033"/>
    <n v="1"/>
    <n v="1"/>
    <d v="2012-09-19T00:00:00"/>
    <n v="95"/>
    <n v="11"/>
    <n v="1"/>
    <n v="4"/>
    <n v="2"/>
    <n v="0"/>
    <n v="7"/>
    <n v="1"/>
    <n v="1"/>
    <n v="0"/>
    <n v="2"/>
    <n v="7"/>
    <n v="0"/>
    <n v="0"/>
    <n v="0"/>
    <n v="0"/>
    <n v="0"/>
    <n v="0"/>
    <n v="0"/>
    <s v="Spain"/>
  </r>
  <r>
    <n v="2939"/>
    <x v="0"/>
    <x v="3"/>
    <x v="3"/>
    <n v="79419"/>
    <n v="0"/>
    <n v="0"/>
    <d v="2014-06-22T00:00:00"/>
    <n v="96"/>
    <n v="751"/>
    <n v="127"/>
    <n v="687"/>
    <n v="20"/>
    <n v="15"/>
    <n v="31"/>
    <n v="1"/>
    <n v="4"/>
    <n v="6"/>
    <n v="4"/>
    <n v="2"/>
    <n v="0"/>
    <n v="0"/>
    <n v="0"/>
    <n v="0"/>
    <n v="0"/>
    <n v="0"/>
    <n v="0"/>
    <s v="Canada"/>
  </r>
  <r>
    <n v="5948"/>
    <x v="17"/>
    <x v="0"/>
    <x v="1"/>
    <n v="57338"/>
    <n v="0"/>
    <n v="1"/>
    <d v="2014-04-29T00:00:00"/>
    <n v="96"/>
    <n v="143"/>
    <n v="6"/>
    <n v="52"/>
    <n v="11"/>
    <n v="8"/>
    <n v="17"/>
    <n v="2"/>
    <n v="4"/>
    <n v="1"/>
    <n v="5"/>
    <n v="5"/>
    <n v="0"/>
    <n v="0"/>
    <n v="0"/>
    <n v="0"/>
    <n v="0"/>
    <n v="0"/>
    <n v="0"/>
    <s v="USA"/>
  </r>
  <r>
    <n v="574"/>
    <x v="30"/>
    <x v="0"/>
    <x v="2"/>
    <n v="42523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s v="Germany"/>
  </r>
  <r>
    <n v="3266"/>
    <x v="30"/>
    <x v="0"/>
    <x v="2"/>
    <n v="42523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s v="Canada"/>
  </r>
  <r>
    <n v="7987"/>
    <x v="8"/>
    <x v="0"/>
    <x v="2"/>
    <n v="65747"/>
    <n v="0"/>
    <n v="1"/>
    <d v="2014-03-07T00:00:00"/>
    <n v="96"/>
    <n v="346"/>
    <n v="17"/>
    <n v="48"/>
    <n v="23"/>
    <n v="13"/>
    <n v="13"/>
    <n v="4"/>
    <n v="8"/>
    <n v="1"/>
    <n v="6"/>
    <n v="6"/>
    <n v="0"/>
    <n v="0"/>
    <n v="0"/>
    <n v="1"/>
    <n v="0"/>
    <n v="0"/>
    <n v="0"/>
    <s v="Canada"/>
  </r>
  <r>
    <n v="1966"/>
    <x v="11"/>
    <x v="1"/>
    <x v="2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0"/>
    <n v="0"/>
    <n v="1"/>
    <n v="0"/>
    <n v="0"/>
    <s v="Australia"/>
  </r>
  <r>
    <n v="7789"/>
    <x v="11"/>
    <x v="1"/>
    <x v="2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0"/>
    <n v="0"/>
    <n v="1"/>
    <n v="0"/>
    <n v="0"/>
    <s v="Spain"/>
  </r>
  <r>
    <n v="3336"/>
    <x v="38"/>
    <x v="1"/>
    <x v="3"/>
    <n v="66375"/>
    <n v="0"/>
    <n v="1"/>
    <d v="2013-11-21T00:00:00"/>
    <n v="96"/>
    <n v="712"/>
    <n v="0"/>
    <n v="45"/>
    <n v="0"/>
    <n v="0"/>
    <n v="191"/>
    <n v="3"/>
    <n v="2"/>
    <n v="4"/>
    <n v="5"/>
    <n v="7"/>
    <n v="0"/>
    <n v="0"/>
    <n v="1"/>
    <n v="0"/>
    <n v="0"/>
    <n v="0"/>
    <n v="0"/>
    <s v="Australia"/>
  </r>
  <r>
    <n v="5644"/>
    <x v="35"/>
    <x v="0"/>
    <x v="3"/>
    <n v="42213"/>
    <n v="0"/>
    <n v="1"/>
    <d v="2013-10-12T00:00:00"/>
    <n v="96"/>
    <n v="309"/>
    <n v="3"/>
    <n v="24"/>
    <n v="4"/>
    <n v="3"/>
    <n v="20"/>
    <n v="2"/>
    <n v="5"/>
    <n v="1"/>
    <n v="7"/>
    <n v="7"/>
    <n v="0"/>
    <n v="0"/>
    <n v="0"/>
    <n v="1"/>
    <n v="0"/>
    <n v="0"/>
    <n v="0"/>
    <s v="Spain"/>
  </r>
  <r>
    <n v="2902"/>
    <x v="2"/>
    <x v="0"/>
    <x v="3"/>
    <m/>
    <n v="1"/>
    <n v="1"/>
    <d v="2012-09-03T00:00:00"/>
    <n v="87"/>
    <n v="19"/>
    <n v="4"/>
    <n v="12"/>
    <n v="2"/>
    <n v="2"/>
    <n v="6"/>
    <n v="1"/>
    <n v="1"/>
    <n v="0"/>
    <n v="3"/>
    <n v="5"/>
    <n v="0"/>
    <n v="0"/>
    <n v="0"/>
    <n v="0"/>
    <n v="0"/>
    <n v="0"/>
    <n v="0"/>
    <s v="Australia"/>
  </r>
  <r>
    <n v="6663"/>
    <x v="57"/>
    <x v="1"/>
    <x v="1"/>
    <n v="51141"/>
    <n v="0"/>
    <n v="0"/>
    <d v="2013-07-08T00:00:00"/>
    <n v="96"/>
    <n v="144"/>
    <n v="0"/>
    <n v="7"/>
    <n v="0"/>
    <n v="0"/>
    <n v="6"/>
    <n v="1"/>
    <n v="3"/>
    <n v="1"/>
    <n v="4"/>
    <n v="5"/>
    <n v="0"/>
    <n v="0"/>
    <n v="0"/>
    <n v="0"/>
    <n v="0"/>
    <n v="0"/>
    <n v="0"/>
    <s v="Spain"/>
  </r>
  <r>
    <n v="5748"/>
    <x v="11"/>
    <x v="0"/>
    <x v="2"/>
    <n v="59754"/>
    <n v="0"/>
    <n v="1"/>
    <d v="2012-12-01T00:00:00"/>
    <n v="96"/>
    <n v="115"/>
    <n v="27"/>
    <n v="44"/>
    <n v="4"/>
    <n v="146"/>
    <n v="139"/>
    <n v="3"/>
    <n v="5"/>
    <n v="2"/>
    <n v="6"/>
    <n v="5"/>
    <n v="0"/>
    <n v="0"/>
    <n v="0"/>
    <n v="0"/>
    <n v="0"/>
    <n v="1"/>
    <n v="0"/>
    <s v="Saudi Arabia"/>
  </r>
  <r>
    <n v="8952"/>
    <x v="40"/>
    <x v="3"/>
    <x v="2"/>
    <n v="65569"/>
    <n v="0"/>
    <n v="1"/>
    <d v="2012-11-05T00:00:00"/>
    <n v="96"/>
    <n v="397"/>
    <n v="46"/>
    <n v="288"/>
    <n v="20"/>
    <n v="38"/>
    <n v="70"/>
    <n v="2"/>
    <n v="6"/>
    <n v="5"/>
    <n v="10"/>
    <n v="3"/>
    <n v="0"/>
    <n v="0"/>
    <n v="0"/>
    <n v="0"/>
    <n v="0"/>
    <n v="0"/>
    <n v="0"/>
    <s v="Spain"/>
  </r>
  <r>
    <n v="3921"/>
    <x v="32"/>
    <x v="2"/>
    <x v="4"/>
    <n v="28457"/>
    <n v="0"/>
    <n v="0"/>
    <d v="2012-10-28T00:00:00"/>
    <n v="96"/>
    <n v="24"/>
    <n v="1"/>
    <n v="108"/>
    <n v="29"/>
    <n v="29"/>
    <n v="14"/>
    <n v="1"/>
    <n v="4"/>
    <n v="1"/>
    <n v="4"/>
    <n v="8"/>
    <n v="0"/>
    <n v="0"/>
    <n v="0"/>
    <n v="0"/>
    <n v="0"/>
    <n v="0"/>
    <n v="0"/>
    <s v="Spain"/>
  </r>
  <r>
    <n v="9826"/>
    <x v="27"/>
    <x v="1"/>
    <x v="1"/>
    <n v="86857"/>
    <n v="0"/>
    <n v="0"/>
    <d v="2012-09-12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1"/>
    <n v="0"/>
    <s v="USA"/>
  </r>
  <r>
    <n v="5830"/>
    <x v="27"/>
    <x v="1"/>
    <x v="1"/>
    <n v="86857"/>
    <n v="0"/>
    <n v="0"/>
    <d v="2012-09-12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1"/>
    <n v="0"/>
    <s v="Saudi Arabia"/>
  </r>
  <r>
    <n v="8310"/>
    <x v="30"/>
    <x v="0"/>
    <x v="3"/>
    <n v="68142"/>
    <n v="0"/>
    <n v="1"/>
    <d v="2012-08-29T00:00:00"/>
    <n v="96"/>
    <n v="897"/>
    <n v="126"/>
    <n v="196"/>
    <n v="91"/>
    <n v="112"/>
    <n v="37"/>
    <n v="3"/>
    <n v="10"/>
    <n v="4"/>
    <n v="7"/>
    <n v="6"/>
    <n v="0"/>
    <n v="0"/>
    <n v="0"/>
    <n v="0"/>
    <n v="0"/>
    <n v="0"/>
    <n v="0"/>
    <s v="Spain"/>
  </r>
  <r>
    <n v="10500"/>
    <x v="22"/>
    <x v="0"/>
    <x v="2"/>
    <n v="31761"/>
    <n v="1"/>
    <n v="0"/>
    <d v="2014-04-05T00:00:00"/>
    <n v="96"/>
    <n v="19"/>
    <n v="1"/>
    <n v="20"/>
    <n v="16"/>
    <n v="14"/>
    <n v="28"/>
    <n v="2"/>
    <n v="3"/>
    <n v="0"/>
    <n v="4"/>
    <n v="5"/>
    <n v="0"/>
    <n v="0"/>
    <n v="0"/>
    <n v="0"/>
    <n v="0"/>
    <n v="0"/>
    <n v="0"/>
    <s v="Australia"/>
  </r>
  <r>
    <n v="1135"/>
    <x v="9"/>
    <x v="3"/>
    <x v="3"/>
    <n v="1714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s v="Canada"/>
  </r>
  <r>
    <n v="24"/>
    <x v="9"/>
    <x v="3"/>
    <x v="3"/>
    <n v="1714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s v="Saudi Arabia"/>
  </r>
  <r>
    <n v="456"/>
    <x v="18"/>
    <x v="2"/>
    <x v="2"/>
    <n v="7500"/>
    <n v="1"/>
    <n v="0"/>
    <d v="2013-02-07T00:00:00"/>
    <n v="96"/>
    <n v="1"/>
    <n v="11"/>
    <n v="5"/>
    <n v="4"/>
    <n v="6"/>
    <n v="9"/>
    <n v="2"/>
    <n v="2"/>
    <n v="0"/>
    <n v="3"/>
    <n v="8"/>
    <n v="0"/>
    <n v="0"/>
    <n v="0"/>
    <n v="0"/>
    <n v="0"/>
    <n v="0"/>
    <n v="0"/>
    <s v="Spain"/>
  </r>
  <r>
    <n v="3270"/>
    <x v="34"/>
    <x v="2"/>
    <x v="3"/>
    <n v="17117"/>
    <n v="1"/>
    <n v="0"/>
    <d v="2013-01-17T00:00:00"/>
    <n v="96"/>
    <n v="12"/>
    <n v="23"/>
    <n v="38"/>
    <n v="30"/>
    <n v="18"/>
    <n v="7"/>
    <n v="4"/>
    <n v="3"/>
    <n v="1"/>
    <n v="3"/>
    <n v="9"/>
    <n v="0"/>
    <n v="0"/>
    <n v="0"/>
    <n v="0"/>
    <n v="0"/>
    <n v="0"/>
    <n v="0"/>
    <s v="Saudi Arabia"/>
  </r>
  <r>
    <n v="10492"/>
    <x v="6"/>
    <x v="0"/>
    <x v="3"/>
    <n v="38285"/>
    <n v="2"/>
    <n v="1"/>
    <d v="2014-06-24T00:00:00"/>
    <n v="96"/>
    <n v="2"/>
    <n v="0"/>
    <n v="5"/>
    <n v="2"/>
    <n v="0"/>
    <n v="1"/>
    <n v="1"/>
    <n v="0"/>
    <n v="0"/>
    <n v="3"/>
    <n v="2"/>
    <n v="0"/>
    <n v="0"/>
    <n v="0"/>
    <n v="0"/>
    <n v="0"/>
    <n v="0"/>
    <n v="0"/>
    <s v="India"/>
  </r>
  <r>
    <n v="8720"/>
    <x v="34"/>
    <x v="2"/>
    <x v="3"/>
    <m/>
    <n v="0"/>
    <n v="0"/>
    <d v="2012-08-12T00:00:00"/>
    <n v="53"/>
    <n v="32"/>
    <n v="2"/>
    <n v="1607"/>
    <n v="12"/>
    <n v="4"/>
    <n v="22"/>
    <n v="0"/>
    <n v="0"/>
    <n v="0"/>
    <n v="1"/>
    <n v="0"/>
    <n v="0"/>
    <n v="0"/>
    <n v="0"/>
    <n v="1"/>
    <n v="0"/>
    <n v="0"/>
    <n v="0"/>
    <s v="India"/>
  </r>
  <r>
    <n v="10262"/>
    <x v="37"/>
    <x v="0"/>
    <x v="2"/>
    <n v="15072"/>
    <n v="2"/>
    <n v="0"/>
    <d v="2013-05-10T00:00:00"/>
    <n v="96"/>
    <n v="8"/>
    <n v="2"/>
    <n v="15"/>
    <n v="0"/>
    <n v="10"/>
    <n v="18"/>
    <n v="4"/>
    <n v="3"/>
    <n v="1"/>
    <n v="3"/>
    <n v="5"/>
    <n v="0"/>
    <n v="0"/>
    <n v="0"/>
    <n v="0"/>
    <n v="0"/>
    <n v="0"/>
    <n v="0"/>
    <s v="India"/>
  </r>
  <r>
    <n v="8439"/>
    <x v="30"/>
    <x v="0"/>
    <x v="3"/>
    <n v="63404"/>
    <n v="0"/>
    <n v="2"/>
    <d v="2014-06-06T00:00:00"/>
    <n v="97"/>
    <n v="734"/>
    <n v="26"/>
    <n v="70"/>
    <n v="11"/>
    <n v="44"/>
    <n v="17"/>
    <n v="2"/>
    <n v="6"/>
    <n v="3"/>
    <n v="4"/>
    <n v="4"/>
    <n v="1"/>
    <n v="0"/>
    <n v="0"/>
    <n v="0"/>
    <n v="0"/>
    <n v="0"/>
    <n v="0"/>
    <s v="Spain"/>
  </r>
  <r>
    <n v="48"/>
    <x v="30"/>
    <x v="0"/>
    <x v="3"/>
    <n v="55761"/>
    <n v="0"/>
    <n v="1"/>
    <d v="2014-04-24T00:00:00"/>
    <n v="97"/>
    <n v="136"/>
    <n v="1"/>
    <n v="12"/>
    <n v="0"/>
    <n v="3"/>
    <n v="32"/>
    <n v="2"/>
    <n v="4"/>
    <n v="1"/>
    <n v="3"/>
    <n v="6"/>
    <n v="0"/>
    <n v="0"/>
    <n v="0"/>
    <n v="1"/>
    <n v="0"/>
    <n v="0"/>
    <n v="0"/>
    <s v="Spain"/>
  </r>
  <r>
    <n v="5046"/>
    <x v="2"/>
    <x v="0"/>
    <x v="0"/>
    <n v="78331"/>
    <n v="0"/>
    <n v="1"/>
    <d v="2014-01-23T00:00:00"/>
    <n v="97"/>
    <n v="756"/>
    <n v="138"/>
    <n v="354"/>
    <n v="160"/>
    <n v="169"/>
    <n v="61"/>
    <n v="2"/>
    <n v="10"/>
    <n v="6"/>
    <n v="7"/>
    <n v="4"/>
    <n v="0"/>
    <n v="0"/>
    <n v="0"/>
    <n v="0"/>
    <n v="0"/>
    <n v="0"/>
    <n v="0"/>
    <s v="Saudi Arabia"/>
  </r>
  <r>
    <n v="7181"/>
    <x v="14"/>
    <x v="0"/>
    <x v="2"/>
    <n v="30368"/>
    <n v="0"/>
    <n v="1"/>
    <d v="2013-11-07T00:00:00"/>
    <n v="97"/>
    <n v="35"/>
    <n v="0"/>
    <n v="13"/>
    <n v="2"/>
    <n v="0"/>
    <n v="2"/>
    <n v="2"/>
    <n v="2"/>
    <n v="0"/>
    <n v="3"/>
    <n v="8"/>
    <n v="0"/>
    <n v="0"/>
    <n v="0"/>
    <n v="0"/>
    <n v="0"/>
    <n v="0"/>
    <n v="0"/>
    <s v="Spain"/>
  </r>
  <r>
    <n v="5441"/>
    <x v="11"/>
    <x v="1"/>
    <x v="4"/>
    <n v="54111"/>
    <n v="0"/>
    <n v="1"/>
    <d v="2013-08-25T00:00:00"/>
    <n v="97"/>
    <n v="267"/>
    <n v="6"/>
    <n v="54"/>
    <n v="8"/>
    <n v="3"/>
    <n v="50"/>
    <n v="2"/>
    <n v="5"/>
    <n v="2"/>
    <n v="6"/>
    <n v="5"/>
    <n v="0"/>
    <n v="0"/>
    <n v="0"/>
    <n v="0"/>
    <n v="0"/>
    <n v="0"/>
    <n v="0"/>
    <s v="Spain"/>
  </r>
  <r>
    <n v="8602"/>
    <x v="30"/>
    <x v="0"/>
    <x v="0"/>
    <n v="69932"/>
    <n v="0"/>
    <n v="1"/>
    <d v="2013-06-12T00:00:00"/>
    <n v="97"/>
    <n v="412"/>
    <n v="172"/>
    <n v="153"/>
    <n v="150"/>
    <n v="105"/>
    <n v="57"/>
    <n v="2"/>
    <n v="7"/>
    <n v="6"/>
    <n v="11"/>
    <n v="4"/>
    <n v="0"/>
    <n v="0"/>
    <n v="0"/>
    <n v="0"/>
    <n v="0"/>
    <n v="0"/>
    <n v="0"/>
    <s v="Spain"/>
  </r>
  <r>
    <n v="5153"/>
    <x v="4"/>
    <x v="1"/>
    <x v="2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n v="0"/>
    <n v="0"/>
    <n v="1"/>
    <n v="0"/>
    <n v="0"/>
    <n v="1"/>
    <n v="0"/>
    <s v="Spain"/>
  </r>
  <r>
    <n v="4127"/>
    <x v="4"/>
    <x v="1"/>
    <x v="2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n v="0"/>
    <n v="0"/>
    <n v="1"/>
    <n v="0"/>
    <n v="0"/>
    <n v="1"/>
    <n v="0"/>
    <s v="Spain"/>
  </r>
  <r>
    <n v="9940"/>
    <x v="2"/>
    <x v="0"/>
    <x v="3"/>
    <n v="64961"/>
    <n v="0"/>
    <n v="1"/>
    <d v="2012-12-23T00:00:00"/>
    <n v="97"/>
    <n v="382"/>
    <n v="114"/>
    <n v="276"/>
    <n v="75"/>
    <n v="124"/>
    <n v="38"/>
    <n v="2"/>
    <n v="6"/>
    <n v="4"/>
    <n v="4"/>
    <n v="3"/>
    <n v="0"/>
    <n v="0"/>
    <n v="0"/>
    <n v="0"/>
    <n v="0"/>
    <n v="0"/>
    <n v="0"/>
    <s v="Saudi Arabia"/>
  </r>
  <r>
    <n v="3406"/>
    <x v="30"/>
    <x v="0"/>
    <x v="1"/>
    <n v="45989"/>
    <n v="0"/>
    <n v="1"/>
    <d v="2012-10-22T00:00:00"/>
    <n v="97"/>
    <n v="138"/>
    <n v="33"/>
    <n v="87"/>
    <n v="28"/>
    <n v="24"/>
    <n v="12"/>
    <n v="4"/>
    <n v="3"/>
    <n v="2"/>
    <n v="7"/>
    <n v="3"/>
    <n v="0"/>
    <n v="0"/>
    <n v="0"/>
    <n v="0"/>
    <n v="0"/>
    <n v="0"/>
    <n v="0"/>
    <s v="Saudi Arabia"/>
  </r>
  <r>
    <n v="6382"/>
    <x v="40"/>
    <x v="0"/>
    <x v="3"/>
    <n v="48794"/>
    <n v="1"/>
    <n v="1"/>
    <d v="2014-06-26T00:00:00"/>
    <n v="97"/>
    <n v="25"/>
    <n v="0"/>
    <n v="11"/>
    <n v="3"/>
    <n v="0"/>
    <n v="15"/>
    <n v="1"/>
    <n v="1"/>
    <n v="0"/>
    <n v="3"/>
    <n v="4"/>
    <n v="0"/>
    <n v="0"/>
    <n v="0"/>
    <n v="0"/>
    <n v="0"/>
    <n v="0"/>
    <n v="0"/>
    <s v="USA"/>
  </r>
  <r>
    <n v="7613"/>
    <x v="19"/>
    <x v="2"/>
    <x v="3"/>
    <n v="49669"/>
    <n v="1"/>
    <n v="0"/>
    <d v="2014-05-24T00:00:00"/>
    <n v="97"/>
    <n v="166"/>
    <n v="5"/>
    <n v="107"/>
    <n v="11"/>
    <n v="8"/>
    <n v="29"/>
    <n v="2"/>
    <n v="5"/>
    <n v="1"/>
    <n v="6"/>
    <n v="6"/>
    <n v="0"/>
    <n v="0"/>
    <n v="0"/>
    <n v="0"/>
    <n v="0"/>
    <n v="0"/>
    <n v="0"/>
    <s v="Spain"/>
  </r>
  <r>
    <n v="3231"/>
    <x v="28"/>
    <x v="0"/>
    <x v="2"/>
    <n v="37971"/>
    <n v="1"/>
    <n v="0"/>
    <d v="2013-11-25T00:00:00"/>
    <n v="97"/>
    <n v="5"/>
    <n v="4"/>
    <n v="10"/>
    <n v="2"/>
    <n v="2"/>
    <n v="7"/>
    <n v="1"/>
    <n v="1"/>
    <n v="0"/>
    <n v="3"/>
    <n v="8"/>
    <n v="0"/>
    <n v="0"/>
    <n v="0"/>
    <n v="0"/>
    <n v="0"/>
    <n v="0"/>
    <n v="0"/>
    <s v="USA"/>
  </r>
  <r>
    <n v="1663"/>
    <x v="34"/>
    <x v="1"/>
    <x v="3"/>
    <n v="34043"/>
    <n v="1"/>
    <n v="0"/>
    <d v="2013-10-25T00:00:00"/>
    <n v="97"/>
    <n v="20"/>
    <n v="2"/>
    <n v="14"/>
    <n v="3"/>
    <n v="0"/>
    <n v="10"/>
    <n v="1"/>
    <n v="2"/>
    <n v="0"/>
    <n v="2"/>
    <n v="9"/>
    <n v="0"/>
    <n v="0"/>
    <n v="0"/>
    <n v="0"/>
    <n v="0"/>
    <n v="0"/>
    <n v="0"/>
    <s v="Spain"/>
  </r>
  <r>
    <n v="9925"/>
    <x v="7"/>
    <x v="1"/>
    <x v="3"/>
    <n v="39665"/>
    <n v="1"/>
    <n v="0"/>
    <d v="2013-05-25T00:00:00"/>
    <n v="97"/>
    <n v="127"/>
    <n v="1"/>
    <n v="56"/>
    <n v="0"/>
    <n v="1"/>
    <n v="31"/>
    <n v="3"/>
    <n v="4"/>
    <n v="2"/>
    <n v="3"/>
    <n v="7"/>
    <n v="0"/>
    <n v="0"/>
    <n v="1"/>
    <n v="0"/>
    <n v="0"/>
    <n v="0"/>
    <n v="0"/>
    <s v="Spain"/>
  </r>
  <r>
    <n v="9499"/>
    <x v="3"/>
    <x v="0"/>
    <x v="2"/>
    <n v="93404"/>
    <n v="1"/>
    <n v="2"/>
    <d v="2013-05-07T00:00:00"/>
    <n v="97"/>
    <n v="1279"/>
    <n v="15"/>
    <n v="287"/>
    <n v="20"/>
    <n v="0"/>
    <n v="15"/>
    <n v="3"/>
    <n v="3"/>
    <n v="4"/>
    <n v="7"/>
    <n v="5"/>
    <n v="0"/>
    <n v="0"/>
    <n v="0"/>
    <n v="1"/>
    <n v="1"/>
    <n v="0"/>
    <n v="0"/>
    <s v="Canada"/>
  </r>
  <r>
    <n v="6568"/>
    <x v="22"/>
    <x v="0"/>
    <x v="2"/>
    <n v="38680"/>
    <n v="1"/>
    <n v="0"/>
    <d v="2013-03-28T00:00:00"/>
    <n v="97"/>
    <n v="11"/>
    <n v="0"/>
    <n v="36"/>
    <n v="15"/>
    <n v="5"/>
    <n v="12"/>
    <n v="1"/>
    <n v="2"/>
    <n v="0"/>
    <n v="3"/>
    <n v="7"/>
    <n v="0"/>
    <n v="0"/>
    <n v="0"/>
    <n v="0"/>
    <n v="0"/>
    <n v="0"/>
    <n v="0"/>
    <s v="USA"/>
  </r>
  <r>
    <n v="3032"/>
    <x v="22"/>
    <x v="0"/>
    <x v="2"/>
    <n v="24570"/>
    <n v="1"/>
    <n v="0"/>
    <d v="2013-02-27T00:00:00"/>
    <n v="97"/>
    <n v="28"/>
    <n v="34"/>
    <n v="62"/>
    <n v="11"/>
    <n v="14"/>
    <n v="44"/>
    <n v="3"/>
    <n v="4"/>
    <n v="0"/>
    <n v="4"/>
    <n v="9"/>
    <n v="0"/>
    <n v="0"/>
    <n v="0"/>
    <n v="0"/>
    <n v="0"/>
    <n v="0"/>
    <n v="0"/>
    <s v="Spain"/>
  </r>
  <r>
    <n v="7527"/>
    <x v="23"/>
    <x v="3"/>
    <x v="0"/>
    <n v="23748"/>
    <n v="1"/>
    <n v="0"/>
    <d v="2012-11-21T00:00:00"/>
    <n v="97"/>
    <n v="6"/>
    <n v="6"/>
    <n v="29"/>
    <n v="12"/>
    <n v="15"/>
    <n v="8"/>
    <n v="3"/>
    <n v="2"/>
    <n v="1"/>
    <n v="3"/>
    <n v="8"/>
    <n v="0"/>
    <n v="0"/>
    <n v="0"/>
    <n v="0"/>
    <n v="0"/>
    <n v="0"/>
    <n v="0"/>
    <s v="Spain"/>
  </r>
  <r>
    <n v="9771"/>
    <x v="46"/>
    <x v="2"/>
    <x v="1"/>
    <n v="23331"/>
    <n v="1"/>
    <n v="0"/>
    <d v="2012-10-05T00:00:00"/>
    <n v="97"/>
    <n v="104"/>
    <n v="20"/>
    <n v="101"/>
    <n v="24"/>
    <n v="15"/>
    <n v="5"/>
    <n v="6"/>
    <n v="5"/>
    <n v="1"/>
    <n v="5"/>
    <n v="9"/>
    <n v="0"/>
    <n v="0"/>
    <n v="0"/>
    <n v="0"/>
    <n v="0"/>
    <n v="0"/>
    <n v="0"/>
    <s v="India"/>
  </r>
  <r>
    <n v="6722"/>
    <x v="3"/>
    <x v="1"/>
    <x v="2"/>
    <n v="70421"/>
    <n v="0"/>
    <n v="1"/>
    <d v="2014-06-28T00:00:00"/>
    <n v="98"/>
    <n v="479"/>
    <n v="28"/>
    <n v="136"/>
    <n v="75"/>
    <n v="14"/>
    <n v="35"/>
    <n v="3"/>
    <n v="10"/>
    <n v="3"/>
    <n v="7"/>
    <n v="6"/>
    <n v="0"/>
    <n v="0"/>
    <n v="0"/>
    <n v="0"/>
    <n v="0"/>
    <n v="0"/>
    <n v="0"/>
    <s v="Canada"/>
  </r>
  <r>
    <n v="8475"/>
    <x v="28"/>
    <x v="1"/>
    <x v="2"/>
    <n v="157243"/>
    <n v="0"/>
    <n v="1"/>
    <d v="2014-03-01T00:00:00"/>
    <n v="98"/>
    <n v="20"/>
    <n v="2"/>
    <n v="1582"/>
    <n v="1"/>
    <n v="2"/>
    <n v="1"/>
    <n v="15"/>
    <n v="0"/>
    <n v="22"/>
    <n v="0"/>
    <n v="0"/>
    <n v="0"/>
    <n v="0"/>
    <n v="0"/>
    <n v="0"/>
    <n v="0"/>
    <n v="0"/>
    <n v="0"/>
    <s v="India"/>
  </r>
  <r>
    <n v="8070"/>
    <x v="28"/>
    <x v="1"/>
    <x v="2"/>
    <n v="54222"/>
    <n v="0"/>
    <n v="1"/>
    <d v="2014-03-01T00:00:00"/>
    <n v="98"/>
    <n v="199"/>
    <n v="12"/>
    <n v="31"/>
    <n v="3"/>
    <n v="12"/>
    <n v="7"/>
    <n v="1"/>
    <n v="3"/>
    <n v="3"/>
    <n v="5"/>
    <n v="3"/>
    <n v="0"/>
    <n v="0"/>
    <n v="0"/>
    <n v="0"/>
    <n v="0"/>
    <n v="0"/>
    <n v="0"/>
    <s v="Spain"/>
  </r>
  <r>
    <n v="313"/>
    <x v="23"/>
    <x v="0"/>
    <x v="4"/>
    <n v="73455"/>
    <n v="0"/>
    <n v="0"/>
    <d v="2013-10-28T00:00:00"/>
    <n v="98"/>
    <n v="901"/>
    <n v="61"/>
    <n v="757"/>
    <n v="186"/>
    <n v="163"/>
    <n v="20"/>
    <n v="1"/>
    <n v="6"/>
    <n v="5"/>
    <n v="10"/>
    <n v="3"/>
    <n v="0"/>
    <n v="0"/>
    <n v="0"/>
    <n v="1"/>
    <n v="0"/>
    <n v="0"/>
    <n v="0"/>
    <s v="Saudi Arabia"/>
  </r>
  <r>
    <n v="9757"/>
    <x v="27"/>
    <x v="0"/>
    <x v="3"/>
    <n v="84906"/>
    <n v="0"/>
    <n v="0"/>
    <d v="2013-10-04T00:00:00"/>
    <n v="98"/>
    <n v="997"/>
    <n v="15"/>
    <n v="414"/>
    <n v="99"/>
    <n v="30"/>
    <n v="76"/>
    <n v="1"/>
    <n v="5"/>
    <n v="6"/>
    <n v="12"/>
    <n v="2"/>
    <n v="0"/>
    <n v="1"/>
    <n v="0"/>
    <n v="1"/>
    <n v="1"/>
    <n v="0"/>
    <n v="0"/>
    <s v="Spain"/>
  </r>
  <r>
    <n v="2088"/>
    <x v="27"/>
    <x v="0"/>
    <x v="3"/>
    <n v="84906"/>
    <n v="0"/>
    <n v="0"/>
    <d v="2013-10-04T00:00:00"/>
    <n v="98"/>
    <n v="997"/>
    <n v="15"/>
    <n v="414"/>
    <n v="99"/>
    <n v="30"/>
    <n v="76"/>
    <n v="1"/>
    <n v="5"/>
    <n v="6"/>
    <n v="12"/>
    <n v="2"/>
    <n v="0"/>
    <n v="1"/>
    <n v="0"/>
    <n v="1"/>
    <n v="1"/>
    <n v="0"/>
    <n v="0"/>
    <s v="Germany"/>
  </r>
  <r>
    <n v="2320"/>
    <x v="34"/>
    <x v="2"/>
    <x v="2"/>
    <n v="47025"/>
    <n v="0"/>
    <n v="1"/>
    <d v="2013-09-12T00:00:00"/>
    <n v="98"/>
    <n v="508"/>
    <n v="11"/>
    <n v="59"/>
    <n v="23"/>
    <n v="5"/>
    <n v="29"/>
    <n v="5"/>
    <n v="11"/>
    <n v="1"/>
    <n v="6"/>
    <n v="9"/>
    <n v="0"/>
    <n v="0"/>
    <n v="0"/>
    <n v="0"/>
    <n v="0"/>
    <n v="0"/>
    <n v="0"/>
    <s v="Spain"/>
  </r>
  <r>
    <n v="966"/>
    <x v="10"/>
    <x v="0"/>
    <x v="2"/>
    <n v="44529"/>
    <n v="0"/>
    <n v="1"/>
    <d v="2013-07-05T00:00:00"/>
    <n v="98"/>
    <n v="538"/>
    <n v="13"/>
    <n v="91"/>
    <n v="17"/>
    <n v="6"/>
    <n v="26"/>
    <n v="6"/>
    <n v="6"/>
    <n v="2"/>
    <n v="11"/>
    <n v="5"/>
    <n v="0"/>
    <n v="0"/>
    <n v="0"/>
    <n v="1"/>
    <n v="0"/>
    <n v="0"/>
    <n v="0"/>
    <s v="Spain"/>
  </r>
  <r>
    <n v="3979"/>
    <x v="25"/>
    <x v="1"/>
    <x v="0"/>
    <n v="90687"/>
    <n v="0"/>
    <n v="0"/>
    <d v="2013-05-22T00:00:00"/>
    <n v="98"/>
    <n v="982"/>
    <n v="17"/>
    <n v="672"/>
    <n v="23"/>
    <n v="34"/>
    <n v="51"/>
    <n v="1"/>
    <n v="6"/>
    <n v="2"/>
    <n v="8"/>
    <n v="2"/>
    <n v="0"/>
    <n v="0"/>
    <n v="0"/>
    <n v="0"/>
    <n v="1"/>
    <n v="1"/>
    <n v="0"/>
    <s v="Spain"/>
  </r>
  <r>
    <n v="5602"/>
    <x v="12"/>
    <x v="1"/>
    <x v="3"/>
    <n v="66973"/>
    <n v="0"/>
    <n v="0"/>
    <d v="2013-05-17T00:00:00"/>
    <n v="98"/>
    <n v="466"/>
    <n v="22"/>
    <n v="432"/>
    <n v="147"/>
    <n v="113"/>
    <n v="102"/>
    <n v="1"/>
    <n v="8"/>
    <n v="7"/>
    <n v="12"/>
    <n v="3"/>
    <n v="0"/>
    <n v="0"/>
    <n v="0"/>
    <n v="0"/>
    <n v="0"/>
    <n v="0"/>
    <n v="0"/>
    <s v="India"/>
  </r>
  <r>
    <n v="2202"/>
    <x v="34"/>
    <x v="0"/>
    <x v="3"/>
    <n v="41154"/>
    <n v="0"/>
    <n v="1"/>
    <d v="2013-04-09T00:00:00"/>
    <n v="98"/>
    <n v="44"/>
    <n v="2"/>
    <n v="11"/>
    <n v="2"/>
    <n v="3"/>
    <n v="7"/>
    <n v="1"/>
    <n v="1"/>
    <n v="0"/>
    <n v="4"/>
    <n v="5"/>
    <n v="0"/>
    <n v="0"/>
    <n v="0"/>
    <n v="0"/>
    <n v="0"/>
    <n v="0"/>
    <n v="0"/>
    <s v="Spain"/>
  </r>
  <r>
    <n v="9645"/>
    <x v="23"/>
    <x v="0"/>
    <x v="2"/>
    <n v="64590"/>
    <n v="0"/>
    <n v="0"/>
    <d v="2012-10-14T00:00:00"/>
    <n v="98"/>
    <n v="920"/>
    <n v="138"/>
    <n v="168"/>
    <n v="36"/>
    <n v="46"/>
    <n v="30"/>
    <n v="1"/>
    <n v="9"/>
    <n v="4"/>
    <n v="10"/>
    <n v="6"/>
    <n v="0"/>
    <n v="0"/>
    <n v="0"/>
    <n v="0"/>
    <n v="0"/>
    <n v="0"/>
    <n v="0"/>
    <s v="Spain"/>
  </r>
  <r>
    <n v="7230"/>
    <x v="9"/>
    <x v="1"/>
    <x v="0"/>
    <n v="50611"/>
    <n v="0"/>
    <n v="1"/>
    <d v="2012-10-04T00:00:00"/>
    <n v="98"/>
    <n v="459"/>
    <n v="0"/>
    <n v="24"/>
    <n v="6"/>
    <n v="0"/>
    <n v="4"/>
    <n v="6"/>
    <n v="4"/>
    <n v="5"/>
    <n v="7"/>
    <n v="6"/>
    <n v="0"/>
    <n v="0"/>
    <n v="0"/>
    <n v="1"/>
    <n v="0"/>
    <n v="1"/>
    <n v="0"/>
    <s v="USA"/>
  </r>
  <r>
    <n v="5675"/>
    <x v="9"/>
    <x v="1"/>
    <x v="0"/>
    <n v="50611"/>
    <n v="0"/>
    <n v="1"/>
    <d v="2012-10-04T00:00:00"/>
    <n v="98"/>
    <n v="459"/>
    <n v="0"/>
    <n v="24"/>
    <n v="6"/>
    <n v="0"/>
    <n v="4"/>
    <n v="6"/>
    <n v="4"/>
    <n v="5"/>
    <n v="7"/>
    <n v="6"/>
    <n v="0"/>
    <n v="0"/>
    <n v="0"/>
    <n v="1"/>
    <n v="0"/>
    <n v="0"/>
    <n v="0"/>
    <s v="USA"/>
  </r>
  <r>
    <n v="5687"/>
    <x v="37"/>
    <x v="0"/>
    <x v="0"/>
    <n v="81702"/>
    <n v="0"/>
    <n v="0"/>
    <d v="2012-09-23T00:00:00"/>
    <n v="98"/>
    <n v="563"/>
    <n v="50"/>
    <n v="774"/>
    <n v="28"/>
    <n v="31"/>
    <n v="187"/>
    <n v="1"/>
    <n v="7"/>
    <n v="7"/>
    <n v="12"/>
    <n v="3"/>
    <n v="0"/>
    <n v="0"/>
    <n v="0"/>
    <n v="0"/>
    <n v="0"/>
    <n v="0"/>
    <n v="0"/>
    <s v="Canada"/>
  </r>
  <r>
    <n v="5871"/>
    <x v="13"/>
    <x v="3"/>
    <x v="3"/>
    <n v="24401"/>
    <n v="0"/>
    <n v="0"/>
    <d v="2012-08-31T00:00:00"/>
    <n v="98"/>
    <n v="73"/>
    <n v="28"/>
    <n v="217"/>
    <n v="10"/>
    <n v="24"/>
    <n v="115"/>
    <n v="3"/>
    <n v="6"/>
    <n v="1"/>
    <n v="6"/>
    <n v="8"/>
    <n v="0"/>
    <n v="0"/>
    <n v="0"/>
    <n v="0"/>
    <n v="0"/>
    <n v="0"/>
    <n v="0"/>
    <s v="Saudi Arabia"/>
  </r>
  <r>
    <n v="3846"/>
    <x v="19"/>
    <x v="0"/>
    <x v="2"/>
    <n v="42557"/>
    <n v="0"/>
    <n v="1"/>
    <d v="2012-08-29T00:00:00"/>
    <n v="98"/>
    <n v="192"/>
    <n v="5"/>
    <n v="53"/>
    <n v="0"/>
    <n v="5"/>
    <n v="15"/>
    <n v="4"/>
    <n v="6"/>
    <n v="1"/>
    <n v="4"/>
    <n v="8"/>
    <n v="0"/>
    <n v="0"/>
    <n v="0"/>
    <n v="0"/>
    <n v="0"/>
    <n v="0"/>
    <n v="0"/>
    <s v="Spain"/>
  </r>
  <r>
    <n v="213"/>
    <x v="33"/>
    <x v="1"/>
    <x v="1"/>
    <n v="23091"/>
    <n v="1"/>
    <n v="1"/>
    <d v="2014-05-28T00:00:00"/>
    <n v="98"/>
    <n v="35"/>
    <n v="0"/>
    <n v="11"/>
    <n v="0"/>
    <n v="0"/>
    <n v="2"/>
    <n v="4"/>
    <n v="2"/>
    <n v="1"/>
    <n v="3"/>
    <n v="7"/>
    <n v="0"/>
    <n v="0"/>
    <n v="0"/>
    <n v="0"/>
    <n v="0"/>
    <n v="0"/>
    <n v="0"/>
    <s v="Spain"/>
  </r>
  <r>
    <n v="8541"/>
    <x v="20"/>
    <x v="2"/>
    <x v="2"/>
    <n v="24683"/>
    <n v="1"/>
    <n v="0"/>
    <d v="2014-03-08T00:00:00"/>
    <n v="98"/>
    <n v="8"/>
    <n v="4"/>
    <n v="10"/>
    <n v="6"/>
    <n v="7"/>
    <n v="6"/>
    <n v="2"/>
    <n v="2"/>
    <n v="0"/>
    <n v="4"/>
    <n v="5"/>
    <n v="0"/>
    <n v="0"/>
    <n v="0"/>
    <n v="0"/>
    <n v="0"/>
    <n v="0"/>
    <n v="0"/>
    <s v="Spain"/>
  </r>
  <r>
    <n v="9706"/>
    <x v="19"/>
    <x v="1"/>
    <x v="1"/>
    <n v="31560"/>
    <n v="1"/>
    <n v="0"/>
    <d v="2013-06-24T00:00:00"/>
    <n v="98"/>
    <n v="62"/>
    <n v="1"/>
    <n v="20"/>
    <n v="4"/>
    <n v="0"/>
    <n v="7"/>
    <n v="2"/>
    <n v="2"/>
    <n v="1"/>
    <n v="3"/>
    <n v="8"/>
    <n v="0"/>
    <n v="0"/>
    <n v="0"/>
    <n v="0"/>
    <n v="0"/>
    <n v="0"/>
    <n v="0"/>
    <s v="Canada"/>
  </r>
  <r>
    <n v="4974"/>
    <x v="0"/>
    <x v="0"/>
    <x v="1"/>
    <n v="83273"/>
    <n v="1"/>
    <n v="2"/>
    <d v="2012-09-25T00:00:00"/>
    <n v="98"/>
    <n v="433"/>
    <n v="89"/>
    <n v="650"/>
    <n v="16"/>
    <n v="102"/>
    <n v="102"/>
    <n v="10"/>
    <n v="4"/>
    <n v="6"/>
    <n v="9"/>
    <n v="7"/>
    <n v="0"/>
    <n v="0"/>
    <n v="0"/>
    <n v="0"/>
    <n v="0"/>
    <n v="0"/>
    <n v="0"/>
    <s v="USA"/>
  </r>
  <r>
    <n v="10001"/>
    <x v="42"/>
    <x v="2"/>
    <x v="3"/>
    <n v="7500"/>
    <n v="1"/>
    <n v="0"/>
    <d v="2012-08-01T00:00:00"/>
    <n v="98"/>
    <n v="5"/>
    <n v="17"/>
    <n v="17"/>
    <n v="13"/>
    <n v="14"/>
    <n v="34"/>
    <n v="4"/>
    <n v="2"/>
    <n v="1"/>
    <n v="3"/>
    <n v="9"/>
    <n v="0"/>
    <n v="0"/>
    <n v="0"/>
    <n v="0"/>
    <n v="0"/>
    <n v="0"/>
    <n v="0"/>
    <s v="Spain"/>
  </r>
  <r>
    <n v="2831"/>
    <x v="15"/>
    <x v="0"/>
    <x v="3"/>
    <n v="78416"/>
    <n v="0"/>
    <n v="1"/>
    <d v="2014-06-27T00:00:00"/>
    <n v="99"/>
    <n v="453"/>
    <n v="38"/>
    <n v="279"/>
    <n v="188"/>
    <n v="38"/>
    <n v="183"/>
    <n v="2"/>
    <n v="7"/>
    <n v="7"/>
    <n v="10"/>
    <n v="3"/>
    <n v="0"/>
    <n v="0"/>
    <n v="0"/>
    <n v="0"/>
    <n v="0"/>
    <n v="0"/>
    <n v="0"/>
    <s v="Spain"/>
  </r>
  <r>
    <n v="868"/>
    <x v="10"/>
    <x v="0"/>
    <x v="2"/>
    <n v="44794"/>
    <n v="0"/>
    <n v="1"/>
    <d v="2014-06-08T00:00:00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s v="Saudi Arabia"/>
  </r>
  <r>
    <n v="7212"/>
    <x v="10"/>
    <x v="0"/>
    <x v="2"/>
    <n v="44794"/>
    <n v="0"/>
    <n v="1"/>
    <d v="2014-06-08T00:00:00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s v="Australia"/>
  </r>
  <r>
    <n v="1743"/>
    <x v="19"/>
    <x v="0"/>
    <x v="1"/>
    <n v="69719"/>
    <n v="0"/>
    <n v="0"/>
    <d v="2014-05-26T00:00:00"/>
    <n v="99"/>
    <n v="273"/>
    <n v="86"/>
    <n v="208"/>
    <n v="177"/>
    <n v="14"/>
    <n v="43"/>
    <n v="1"/>
    <n v="2"/>
    <n v="3"/>
    <n v="5"/>
    <n v="1"/>
    <n v="0"/>
    <n v="0"/>
    <n v="0"/>
    <n v="0"/>
    <n v="0"/>
    <n v="0"/>
    <n v="0"/>
    <s v="Spain"/>
  </r>
  <r>
    <n v="2415"/>
    <x v="29"/>
    <x v="0"/>
    <x v="3"/>
    <n v="62568"/>
    <n v="0"/>
    <n v="1"/>
    <d v="2014-04-07T00:00:00"/>
    <n v="99"/>
    <n v="362"/>
    <n v="17"/>
    <n v="398"/>
    <n v="80"/>
    <n v="35"/>
    <n v="61"/>
    <n v="3"/>
    <n v="5"/>
    <n v="3"/>
    <n v="5"/>
    <n v="4"/>
    <n v="1"/>
    <n v="0"/>
    <n v="0"/>
    <n v="0"/>
    <n v="0"/>
    <n v="0"/>
    <n v="0"/>
    <s v="Spain"/>
  </r>
  <r>
    <n v="2106"/>
    <x v="19"/>
    <x v="2"/>
    <x v="2"/>
    <n v="20130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s v="Spain"/>
  </r>
  <r>
    <n v="3363"/>
    <x v="19"/>
    <x v="2"/>
    <x v="2"/>
    <n v="20130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s v="Spain"/>
  </r>
  <r>
    <n v="8595"/>
    <x v="28"/>
    <x v="0"/>
    <x v="4"/>
    <n v="42429"/>
    <n v="0"/>
    <n v="1"/>
    <d v="2014-02-11T00:00:00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s v="Australia"/>
  </r>
  <r>
    <n v="7232"/>
    <x v="28"/>
    <x v="0"/>
    <x v="4"/>
    <n v="42429"/>
    <n v="0"/>
    <n v="1"/>
    <d v="2014-02-11T00:00:00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s v="Spain"/>
  </r>
  <r>
    <n v="9977"/>
    <x v="28"/>
    <x v="0"/>
    <x v="0"/>
    <n v="78901"/>
    <n v="0"/>
    <n v="1"/>
    <d v="2013-09-17T00:00:00"/>
    <n v="99"/>
    <n v="321"/>
    <n v="11"/>
    <n v="309"/>
    <n v="33"/>
    <n v="26"/>
    <n v="34"/>
    <n v="3"/>
    <n v="9"/>
    <n v="3"/>
    <n v="5"/>
    <n v="4"/>
    <n v="0"/>
    <n v="0"/>
    <n v="0"/>
    <n v="0"/>
    <n v="0"/>
    <n v="0"/>
    <n v="0"/>
    <s v="USA"/>
  </r>
  <r>
    <n v="10142"/>
    <x v="15"/>
    <x v="1"/>
    <x v="0"/>
    <n v="66476"/>
    <n v="0"/>
    <n v="1"/>
    <d v="2013-03-07T00:00:00"/>
    <n v="99"/>
    <n v="372"/>
    <n v="18"/>
    <n v="126"/>
    <n v="47"/>
    <n v="48"/>
    <n v="78"/>
    <n v="2"/>
    <n v="5"/>
    <n v="2"/>
    <n v="11"/>
    <n v="4"/>
    <n v="0"/>
    <n v="0"/>
    <n v="0"/>
    <n v="0"/>
    <n v="0"/>
    <n v="0"/>
    <n v="0"/>
    <s v="USA"/>
  </r>
  <r>
    <n v="528"/>
    <x v="34"/>
    <x v="0"/>
    <x v="2"/>
    <n v="65819"/>
    <n v="0"/>
    <n v="0"/>
    <d v="2012-11-29T00:00:00"/>
    <n v="99"/>
    <n v="267"/>
    <n v="38"/>
    <n v="701"/>
    <n v="149"/>
    <n v="165"/>
    <n v="63"/>
    <n v="1"/>
    <n v="5"/>
    <n v="4"/>
    <n v="10"/>
    <n v="3"/>
    <n v="0"/>
    <n v="0"/>
    <n v="0"/>
    <n v="0"/>
    <n v="0"/>
    <n v="0"/>
    <n v="0"/>
    <s v="India"/>
  </r>
  <r>
    <n v="4070"/>
    <x v="8"/>
    <x v="1"/>
    <x v="2"/>
    <n v="94871"/>
    <n v="0"/>
    <n v="2"/>
    <d v="2012-09-01T00:00:00"/>
    <n v="99"/>
    <n v="169"/>
    <n v="24"/>
    <n v="553"/>
    <n v="188"/>
    <n v="0"/>
    <n v="144"/>
    <n v="1"/>
    <n v="8"/>
    <n v="5"/>
    <n v="4"/>
    <n v="7"/>
    <n v="0"/>
    <n v="0"/>
    <n v="0"/>
    <n v="1"/>
    <n v="1"/>
    <n v="1"/>
    <n v="0"/>
    <s v="Canada"/>
  </r>
  <r>
    <n v="7947"/>
    <x v="8"/>
    <x v="0"/>
    <x v="2"/>
    <n v="42231"/>
    <n v="1"/>
    <n v="1"/>
    <d v="2014-03-25T00:00:00"/>
    <n v="99"/>
    <n v="24"/>
    <n v="0"/>
    <n v="8"/>
    <n v="0"/>
    <n v="1"/>
    <n v="4"/>
    <n v="1"/>
    <n v="1"/>
    <n v="0"/>
    <n v="3"/>
    <n v="5"/>
    <n v="0"/>
    <n v="0"/>
    <n v="0"/>
    <n v="0"/>
    <n v="0"/>
    <n v="0"/>
    <n v="0"/>
    <s v="Spain"/>
  </r>
  <r>
    <n v="7829"/>
    <x v="58"/>
    <x v="2"/>
    <x v="0"/>
    <n v="36640"/>
    <n v="1"/>
    <n v="0"/>
    <d v="2013-09-26T00:00:00"/>
    <n v="99"/>
    <n v="15"/>
    <n v="6"/>
    <n v="8"/>
    <n v="7"/>
    <n v="4"/>
    <n v="25"/>
    <n v="1"/>
    <n v="2"/>
    <n v="1"/>
    <n v="2"/>
    <n v="5"/>
    <n v="0"/>
    <n v="0"/>
    <n v="0"/>
    <n v="0"/>
    <n v="0"/>
    <n v="0"/>
    <n v="1"/>
    <s v="India"/>
  </r>
  <r>
    <n v="5263"/>
    <x v="14"/>
    <x v="2"/>
    <x v="2"/>
    <n v="31056"/>
    <n v="1"/>
    <n v="0"/>
    <d v="2013-01-22T00:00:00"/>
    <n v="99"/>
    <n v="5"/>
    <n v="10"/>
    <n v="13"/>
    <n v="3"/>
    <n v="8"/>
    <n v="16"/>
    <n v="1"/>
    <n v="1"/>
    <n v="0"/>
    <n v="3"/>
    <n v="8"/>
    <n v="0"/>
    <n v="0"/>
    <n v="0"/>
    <n v="0"/>
    <n v="0"/>
    <n v="0"/>
    <n v="0"/>
    <s v="Spain"/>
  </r>
  <r>
    <n v="22"/>
    <x v="15"/>
    <x v="0"/>
    <x v="0"/>
    <n v="46310"/>
    <n v="1"/>
    <n v="0"/>
    <d v="2012-12-03T00:00:00"/>
    <n v="99"/>
    <n v="185"/>
    <n v="2"/>
    <n v="88"/>
    <n v="15"/>
    <n v="5"/>
    <n v="14"/>
    <n v="2"/>
    <n v="6"/>
    <n v="1"/>
    <n v="5"/>
    <n v="8"/>
    <n v="0"/>
    <n v="0"/>
    <n v="0"/>
    <n v="0"/>
    <n v="0"/>
    <n v="0"/>
    <n v="0"/>
    <s v="Spai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5CA88-D0A6-4D19-9C0F-1E9BD55D5505}" name="PivotTable5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:L13" firstHeaderRow="0" firstDataRow="1" firstDataCol="1" rowPageCount="1" colPageCount="1"/>
  <pivotFields count="56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showAll="0"/>
    <pivotField multipleItemSelectionAllowed="1" showAll="0">
      <items count="776">
        <item x="42"/>
        <item x="95"/>
        <item x="13"/>
        <item x="198"/>
        <item x="5"/>
        <item x="167"/>
        <item x="4"/>
        <item x="76"/>
        <item x="6"/>
        <item x="122"/>
        <item x="138"/>
        <item x="276"/>
        <item x="18"/>
        <item x="101"/>
        <item x="301"/>
        <item x="79"/>
        <item x="474"/>
        <item x="176"/>
        <item x="88"/>
        <item x="378"/>
        <item x="431"/>
        <item x="23"/>
        <item x="321"/>
        <item x="187"/>
        <item x="362"/>
        <item x="492"/>
        <item x="169"/>
        <item x="66"/>
        <item x="17"/>
        <item x="352"/>
        <item x="53"/>
        <item x="113"/>
        <item x="370"/>
        <item x="221"/>
        <item x="375"/>
        <item x="403"/>
        <item x="127"/>
        <item x="426"/>
        <item x="85"/>
        <item x="135"/>
        <item x="291"/>
        <item x="405"/>
        <item x="183"/>
        <item x="462"/>
        <item x="57"/>
        <item x="171"/>
        <item x="401"/>
        <item x="537"/>
        <item x="107"/>
        <item x="234"/>
        <item x="387"/>
        <item x="282"/>
        <item x="767"/>
        <item x="16"/>
        <item x="281"/>
        <item x="55"/>
        <item x="615"/>
        <item x="341"/>
        <item x="728"/>
        <item x="773"/>
        <item x="346"/>
        <item x="7"/>
        <item x="86"/>
        <item x="332"/>
        <item x="747"/>
        <item x="519"/>
        <item x="131"/>
        <item x="380"/>
        <item x="19"/>
        <item x="571"/>
        <item x="450"/>
        <item x="67"/>
        <item x="254"/>
        <item x="244"/>
        <item x="293"/>
        <item x="194"/>
        <item x="493"/>
        <item x="364"/>
        <item x="186"/>
        <item x="497"/>
        <item x="610"/>
        <item x="534"/>
        <item x="90"/>
        <item x="68"/>
        <item x="30"/>
        <item x="507"/>
        <item x="22"/>
        <item x="703"/>
        <item x="120"/>
        <item x="43"/>
        <item x="563"/>
        <item x="714"/>
        <item x="391"/>
        <item x="667"/>
        <item x="133"/>
        <item x="618"/>
        <item x="125"/>
        <item x="89"/>
        <item x="45"/>
        <item x="584"/>
        <item x="467"/>
        <item x="175"/>
        <item x="729"/>
        <item x="695"/>
        <item x="278"/>
        <item x="274"/>
        <item x="354"/>
        <item x="180"/>
        <item x="650"/>
        <item x="46"/>
        <item x="559"/>
        <item x="268"/>
        <item x="454"/>
        <item x="742"/>
        <item x="572"/>
        <item x="318"/>
        <item x="638"/>
        <item x="428"/>
        <item x="323"/>
        <item x="75"/>
        <item x="514"/>
        <item x="746"/>
        <item x="646"/>
        <item x="553"/>
        <item x="441"/>
        <item x="24"/>
        <item x="604"/>
        <item x="312"/>
        <item x="478"/>
        <item x="749"/>
        <item x="58"/>
        <item x="29"/>
        <item x="675"/>
        <item x="544"/>
        <item x="755"/>
        <item x="546"/>
        <item x="220"/>
        <item x="502"/>
        <item x="438"/>
        <item x="14"/>
        <item x="130"/>
        <item x="420"/>
        <item x="314"/>
        <item x="657"/>
        <item x="216"/>
        <item x="116"/>
        <item x="71"/>
        <item x="218"/>
        <item x="616"/>
        <item x="392"/>
        <item x="56"/>
        <item x="61"/>
        <item x="290"/>
        <item x="599"/>
        <item x="80"/>
        <item x="457"/>
        <item x="97"/>
        <item x="527"/>
        <item x="193"/>
        <item x="204"/>
        <item x="100"/>
        <item x="136"/>
        <item x="409"/>
        <item x="11"/>
        <item x="368"/>
        <item x="517"/>
        <item x="50"/>
        <item x="540"/>
        <item x="671"/>
        <item x="372"/>
        <item x="369"/>
        <item x="229"/>
        <item x="222"/>
        <item x="189"/>
        <item x="688"/>
        <item x="561"/>
        <item x="260"/>
        <item x="477"/>
        <item x="83"/>
        <item x="212"/>
        <item x="286"/>
        <item x="602"/>
        <item x="434"/>
        <item x="305"/>
        <item x="570"/>
        <item x="73"/>
        <item x="485"/>
        <item x="238"/>
        <item x="40"/>
        <item x="111"/>
        <item x="188"/>
        <item x="668"/>
        <item x="672"/>
        <item x="349"/>
        <item x="635"/>
        <item x="643"/>
        <item x="547"/>
        <item x="516"/>
        <item x="499"/>
        <item x="340"/>
        <item x="624"/>
        <item x="715"/>
        <item x="9"/>
        <item x="578"/>
        <item x="357"/>
        <item x="500"/>
        <item x="173"/>
        <item x="669"/>
        <item x="302"/>
        <item x="588"/>
        <item x="361"/>
        <item x="112"/>
        <item x="210"/>
        <item x="427"/>
        <item x="285"/>
        <item x="696"/>
        <item x="214"/>
        <item x="710"/>
        <item x="627"/>
        <item x="337"/>
        <item x="521"/>
        <item x="69"/>
        <item x="511"/>
        <item x="52"/>
        <item x="750"/>
        <item x="303"/>
        <item x="530"/>
        <item x="531"/>
        <item x="732"/>
        <item x="263"/>
        <item x="316"/>
        <item x="356"/>
        <item x="612"/>
        <item x="273"/>
        <item x="622"/>
        <item x="460"/>
        <item x="251"/>
        <item x="48"/>
        <item x="606"/>
        <item x="453"/>
        <item x="255"/>
        <item x="265"/>
        <item x="344"/>
        <item x="36"/>
        <item x="430"/>
        <item x="734"/>
        <item x="648"/>
        <item x="752"/>
        <item x="440"/>
        <item x="503"/>
        <item x="554"/>
        <item x="381"/>
        <item x="217"/>
        <item x="269"/>
        <item x="164"/>
        <item x="317"/>
        <item x="555"/>
        <item x="583"/>
        <item x="581"/>
        <item x="632"/>
        <item x="0"/>
        <item x="704"/>
        <item x="367"/>
        <item x="110"/>
        <item x="207"/>
        <item x="393"/>
        <item x="498"/>
        <item x="515"/>
        <item x="384"/>
        <item x="335"/>
        <item x="363"/>
        <item x="488"/>
        <item x="549"/>
        <item x="702"/>
        <item x="382"/>
        <item x="633"/>
        <item x="496"/>
        <item x="520"/>
        <item x="10"/>
        <item x="636"/>
        <item x="385"/>
        <item x="574"/>
        <item x="121"/>
        <item x="580"/>
        <item x="533"/>
        <item x="609"/>
        <item x="199"/>
        <item x="208"/>
        <item x="445"/>
        <item x="651"/>
        <item x="529"/>
        <item x="680"/>
        <item x="676"/>
        <item x="642"/>
        <item x="744"/>
        <item x="501"/>
        <item x="724"/>
        <item x="446"/>
        <item x="661"/>
        <item x="461"/>
        <item x="114"/>
        <item x="237"/>
        <item x="339"/>
        <item x="148"/>
        <item x="725"/>
        <item x="174"/>
        <item x="20"/>
        <item x="231"/>
        <item x="117"/>
        <item x="550"/>
        <item x="535"/>
        <item x="640"/>
        <item x="598"/>
        <item x="424"/>
        <item x="682"/>
        <item x="490"/>
        <item x="376"/>
        <item x="564"/>
        <item x="697"/>
        <item x="683"/>
        <item x="308"/>
        <item x="104"/>
        <item x="154"/>
        <item x="593"/>
        <item x="197"/>
        <item x="123"/>
        <item x="419"/>
        <item x="331"/>
        <item x="402"/>
        <item x="756"/>
        <item x="142"/>
        <item x="654"/>
        <item x="8"/>
        <item x="532"/>
        <item x="379"/>
        <item x="628"/>
        <item x="288"/>
        <item x="691"/>
        <item x="480"/>
        <item x="470"/>
        <item x="93"/>
        <item x="455"/>
        <item x="235"/>
        <item x="524"/>
        <item x="706"/>
        <item x="476"/>
        <item x="94"/>
        <item x="330"/>
        <item x="225"/>
        <item x="152"/>
        <item x="469"/>
        <item x="597"/>
        <item x="620"/>
        <item x="748"/>
        <item x="62"/>
        <item x="768"/>
        <item x="179"/>
        <item x="359"/>
        <item x="279"/>
        <item x="649"/>
        <item x="342"/>
        <item x="626"/>
        <item x="639"/>
        <item x="568"/>
        <item x="351"/>
        <item x="481"/>
        <item x="159"/>
        <item x="98"/>
        <item x="324"/>
        <item x="647"/>
        <item x="587"/>
        <item x="700"/>
        <item x="484"/>
        <item x="674"/>
        <item x="447"/>
        <item x="151"/>
        <item x="707"/>
        <item x="366"/>
        <item x="348"/>
        <item x="452"/>
        <item x="513"/>
        <item x="383"/>
        <item x="721"/>
        <item x="659"/>
        <item x="595"/>
        <item x="720"/>
        <item x="329"/>
        <item x="472"/>
        <item x="761"/>
        <item x="108"/>
        <item x="774"/>
        <item x="128"/>
        <item x="33"/>
        <item x="202"/>
        <item x="709"/>
        <item x="168"/>
        <item x="246"/>
        <item x="257"/>
        <item x="634"/>
        <item x="432"/>
        <item x="439"/>
        <item x="504"/>
        <item x="294"/>
        <item x="266"/>
        <item x="518"/>
        <item x="399"/>
        <item x="738"/>
        <item x="528"/>
        <item x="289"/>
        <item x="129"/>
        <item x="1"/>
        <item x="150"/>
        <item x="250"/>
        <item x="689"/>
        <item x="723"/>
        <item x="310"/>
        <item x="556"/>
        <item x="681"/>
        <item x="118"/>
        <item x="589"/>
        <item x="306"/>
        <item x="557"/>
        <item x="84"/>
        <item x="252"/>
        <item x="109"/>
        <item x="605"/>
        <item x="31"/>
        <item x="766"/>
        <item x="539"/>
        <item x="182"/>
        <item x="468"/>
        <item x="355"/>
        <item x="406"/>
        <item x="558"/>
        <item x="687"/>
        <item x="613"/>
        <item x="106"/>
        <item x="334"/>
        <item x="603"/>
        <item x="398"/>
        <item x="483"/>
        <item x="444"/>
        <item x="91"/>
        <item x="764"/>
        <item x="760"/>
        <item x="320"/>
        <item x="388"/>
        <item x="410"/>
        <item x="396"/>
        <item x="423"/>
        <item x="137"/>
        <item x="463"/>
        <item x="542"/>
        <item x="226"/>
        <item x="103"/>
        <item x="315"/>
        <item x="536"/>
        <item x="209"/>
        <item x="300"/>
        <item x="338"/>
        <item x="751"/>
        <item x="415"/>
        <item x="508"/>
        <item x="170"/>
        <item x="227"/>
        <item x="458"/>
        <item x="716"/>
        <item x="666"/>
        <item x="663"/>
        <item x="141"/>
        <item x="437"/>
        <item x="149"/>
        <item x="64"/>
        <item x="523"/>
        <item x="172"/>
        <item x="567"/>
        <item x="765"/>
        <item x="261"/>
        <item x="343"/>
        <item x="307"/>
        <item x="690"/>
        <item x="505"/>
        <item x="737"/>
        <item x="353"/>
        <item x="205"/>
        <item x="758"/>
        <item x="119"/>
        <item x="576"/>
        <item x="586"/>
        <item x="185"/>
        <item x="105"/>
        <item x="386"/>
        <item x="200"/>
        <item x="81"/>
        <item x="769"/>
        <item x="418"/>
        <item x="161"/>
        <item x="132"/>
        <item x="155"/>
        <item x="757"/>
        <item x="722"/>
        <item x="733"/>
        <item x="309"/>
        <item x="552"/>
        <item x="422"/>
        <item x="611"/>
        <item x="54"/>
        <item x="545"/>
        <item x="569"/>
        <item x="435"/>
        <item x="607"/>
        <item x="726"/>
        <item x="412"/>
        <item x="464"/>
        <item x="770"/>
        <item x="92"/>
        <item x="102"/>
        <item x="596"/>
        <item x="44"/>
        <item x="594"/>
        <item x="739"/>
        <item x="644"/>
        <item x="34"/>
        <item x="242"/>
        <item x="665"/>
        <item x="693"/>
        <item x="322"/>
        <item x="763"/>
        <item x="203"/>
        <item x="230"/>
        <item x="28"/>
        <item x="292"/>
        <item x="407"/>
        <item x="390"/>
        <item x="512"/>
        <item x="262"/>
        <item x="51"/>
        <item x="705"/>
        <item x="658"/>
        <item x="397"/>
        <item x="735"/>
        <item x="414"/>
        <item x="630"/>
        <item x="328"/>
        <item x="585"/>
        <item x="686"/>
        <item x="653"/>
        <item x="677"/>
        <item x="360"/>
        <item x="347"/>
        <item x="411"/>
        <item x="248"/>
        <item x="165"/>
        <item x="541"/>
        <item x="600"/>
        <item x="267"/>
        <item x="241"/>
        <item x="78"/>
        <item x="425"/>
        <item x="311"/>
        <item x="253"/>
        <item x="295"/>
        <item x="601"/>
        <item x="373"/>
        <item x="442"/>
        <item x="579"/>
        <item x="543"/>
        <item x="157"/>
        <item x="143"/>
        <item x="655"/>
        <item x="158"/>
        <item x="296"/>
        <item x="670"/>
        <item x="562"/>
        <item x="15"/>
        <item x="272"/>
        <item x="277"/>
        <item x="694"/>
        <item x="771"/>
        <item x="466"/>
        <item x="395"/>
        <item x="684"/>
        <item x="698"/>
        <item x="39"/>
        <item x="333"/>
        <item x="656"/>
        <item x="219"/>
        <item x="371"/>
        <item x="608"/>
        <item x="271"/>
        <item x="560"/>
        <item x="566"/>
        <item x="146"/>
        <item x="144"/>
        <item x="473"/>
        <item x="433"/>
        <item x="718"/>
        <item x="280"/>
        <item x="49"/>
        <item x="762"/>
        <item x="26"/>
        <item x="448"/>
        <item x="652"/>
        <item x="429"/>
        <item x="275"/>
        <item x="35"/>
        <item x="745"/>
        <item x="731"/>
        <item x="223"/>
        <item x="259"/>
        <item x="759"/>
        <item x="228"/>
        <item x="297"/>
        <item x="32"/>
        <item x="37"/>
        <item x="708"/>
        <item x="404"/>
        <item x="236"/>
        <item x="245"/>
        <item x="284"/>
        <item x="232"/>
        <item x="191"/>
        <item x="134"/>
        <item x="2"/>
        <item x="741"/>
        <item x="582"/>
        <item x="486"/>
        <item x="336"/>
        <item x="287"/>
        <item x="374"/>
        <item x="679"/>
        <item x="63"/>
        <item x="233"/>
        <item x="494"/>
        <item x="743"/>
        <item x="77"/>
        <item x="96"/>
        <item x="489"/>
        <item x="299"/>
        <item x="685"/>
        <item x="711"/>
        <item x="664"/>
        <item x="590"/>
        <item x="178"/>
        <item x="538"/>
        <item x="99"/>
        <item x="614"/>
        <item x="47"/>
        <item x="82"/>
        <item x="124"/>
        <item x="495"/>
        <item x="573"/>
        <item x="456"/>
        <item x="525"/>
        <item x="660"/>
        <item x="699"/>
        <item x="196"/>
        <item x="629"/>
        <item x="190"/>
        <item x="319"/>
        <item x="270"/>
        <item x="243"/>
        <item x="717"/>
        <item x="727"/>
        <item x="591"/>
        <item x="145"/>
        <item x="701"/>
        <item x="436"/>
        <item x="479"/>
        <item x="358"/>
        <item x="25"/>
        <item x="177"/>
        <item x="213"/>
        <item x="139"/>
        <item x="451"/>
        <item x="156"/>
        <item x="619"/>
        <item x="754"/>
        <item x="377"/>
        <item x="206"/>
        <item x="240"/>
        <item x="482"/>
        <item x="60"/>
        <item x="510"/>
        <item x="313"/>
        <item x="249"/>
        <item x="417"/>
        <item x="692"/>
        <item x="21"/>
        <item x="400"/>
        <item x="38"/>
        <item x="140"/>
        <item x="772"/>
        <item x="215"/>
        <item x="258"/>
        <item x="350"/>
        <item x="443"/>
        <item x="181"/>
        <item x="522"/>
        <item x="65"/>
        <item x="740"/>
        <item x="662"/>
        <item x="184"/>
        <item x="719"/>
        <item x="459"/>
        <item x="625"/>
        <item x="551"/>
        <item x="72"/>
        <item x="298"/>
        <item x="365"/>
        <item x="147"/>
        <item x="304"/>
        <item x="645"/>
        <item x="192"/>
        <item x="326"/>
        <item x="526"/>
        <item x="153"/>
        <item x="408"/>
        <item x="678"/>
        <item x="163"/>
        <item x="256"/>
        <item x="416"/>
        <item x="264"/>
        <item x="577"/>
        <item x="631"/>
        <item x="87"/>
        <item x="673"/>
        <item x="345"/>
        <item x="126"/>
        <item x="713"/>
        <item x="166"/>
        <item x="730"/>
        <item x="115"/>
        <item x="283"/>
        <item x="59"/>
        <item x="327"/>
        <item x="623"/>
        <item x="421"/>
        <item x="389"/>
        <item x="3"/>
        <item x="12"/>
        <item x="195"/>
        <item x="592"/>
        <item x="74"/>
        <item x="475"/>
        <item x="70"/>
        <item x="211"/>
        <item x="491"/>
        <item x="753"/>
        <item x="509"/>
        <item x="565"/>
        <item x="637"/>
        <item x="487"/>
        <item x="41"/>
        <item x="465"/>
        <item x="736"/>
        <item x="247"/>
        <item x="712"/>
        <item x="621"/>
        <item x="449"/>
        <item x="394"/>
        <item x="201"/>
        <item x="239"/>
        <item x="224"/>
        <item x="162"/>
        <item x="641"/>
        <item x="471"/>
        <item x="325"/>
        <item x="617"/>
        <item x="548"/>
        <item x="575"/>
        <item x="160"/>
        <item x="506"/>
        <item x="413"/>
        <item h="1" x="27"/>
        <item t="default"/>
      </items>
    </pivotField>
    <pivotField axis="axisPage" dataField="1" multipleItemSelectionAllowed="1" showAll="0">
      <items count="159">
        <item x="5"/>
        <item x="12"/>
        <item x="8"/>
        <item x="16"/>
        <item x="30"/>
        <item x="43"/>
        <item x="48"/>
        <item x="14"/>
        <item x="13"/>
        <item x="17"/>
        <item x="113"/>
        <item x="27"/>
        <item x="22"/>
        <item x="67"/>
        <item x="9"/>
        <item x="15"/>
        <item x="4"/>
        <item x="53"/>
        <item x="25"/>
        <item x="54"/>
        <item x="1"/>
        <item x="83"/>
        <item x="46"/>
        <item x="37"/>
        <item x="69"/>
        <item x="36"/>
        <item x="55"/>
        <item x="45"/>
        <item x="86"/>
        <item x="78"/>
        <item x="109"/>
        <item x="64"/>
        <item x="11"/>
        <item x="88"/>
        <item x="68"/>
        <item x="52"/>
        <item x="26"/>
        <item x="94"/>
        <item x="141"/>
        <item x="90"/>
        <item x="82"/>
        <item x="38"/>
        <item x="98"/>
        <item x="40"/>
        <item x="39"/>
        <item x="59"/>
        <item x="19"/>
        <item x="57"/>
        <item x="133"/>
        <item x="21"/>
        <item x="58"/>
        <item x="85"/>
        <item x="35"/>
        <item x="3"/>
        <item x="91"/>
        <item x="99"/>
        <item x="81"/>
        <item x="63"/>
        <item x="118"/>
        <item x="80"/>
        <item x="131"/>
        <item x="50"/>
        <item x="32"/>
        <item x="92"/>
        <item x="101"/>
        <item x="151"/>
        <item x="102"/>
        <item x="73"/>
        <item x="139"/>
        <item x="33"/>
        <item x="10"/>
        <item x="127"/>
        <item x="62"/>
        <item x="137"/>
        <item x="93"/>
        <item x="65"/>
        <item x="126"/>
        <item x="2"/>
        <item x="128"/>
        <item x="77"/>
        <item x="41"/>
        <item x="108"/>
        <item x="66"/>
        <item x="20"/>
        <item x="124"/>
        <item x="51"/>
        <item x="70"/>
        <item x="122"/>
        <item x="76"/>
        <item x="135"/>
        <item x="147"/>
        <item x="71"/>
        <item x="7"/>
        <item x="116"/>
        <item x="152"/>
        <item x="145"/>
        <item x="138"/>
        <item x="61"/>
        <item x="105"/>
        <item x="89"/>
        <item x="31"/>
        <item x="117"/>
        <item x="75"/>
        <item x="72"/>
        <item x="42"/>
        <item x="18"/>
        <item x="95"/>
        <item x="142"/>
        <item x="143"/>
        <item x="136"/>
        <item x="115"/>
        <item x="125"/>
        <item x="103"/>
        <item x="44"/>
        <item x="146"/>
        <item x="28"/>
        <item x="154"/>
        <item x="134"/>
        <item x="84"/>
        <item x="23"/>
        <item x="47"/>
        <item x="104"/>
        <item x="79"/>
        <item x="132"/>
        <item x="56"/>
        <item x="153"/>
        <item x="148"/>
        <item x="120"/>
        <item x="130"/>
        <item x="140"/>
        <item x="6"/>
        <item x="155"/>
        <item x="96"/>
        <item x="119"/>
        <item x="29"/>
        <item x="60"/>
        <item x="149"/>
        <item x="34"/>
        <item x="111"/>
        <item x="74"/>
        <item x="157"/>
        <item x="121"/>
        <item x="107"/>
        <item x="106"/>
        <item x="112"/>
        <item x="156"/>
        <item x="123"/>
        <item x="114"/>
        <item x="100"/>
        <item x="49"/>
        <item x="24"/>
        <item x="110"/>
        <item x="150"/>
        <item x="87"/>
        <item x="97"/>
        <item x="144"/>
        <item x="12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5"/>
        <item x="6"/>
        <item x="7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numFmtId="14" showAll="0"/>
    <pivotField showAll="0"/>
  </pivotFields>
  <rowFields count="1">
    <field x="3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Count of Fruits (no zero)" fld="16" subtotal="count" baseField="0" baseItem="0"/>
    <dataField name="Sum of MntFruit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8383C-C9C7-4F46-B388-0781CEAE18D9}" name="PivotTable4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4:H13" firstHeaderRow="0" firstDataRow="1" firstDataCol="1" rowPageCount="1" colPageCount="1"/>
  <pivotFields count="56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showAll="0"/>
    <pivotField multipleItemSelectionAllowed="1" showAll="0">
      <items count="776">
        <item x="42"/>
        <item x="95"/>
        <item x="13"/>
        <item x="198"/>
        <item x="5"/>
        <item x="167"/>
        <item x="4"/>
        <item x="76"/>
        <item x="6"/>
        <item x="122"/>
        <item x="138"/>
        <item x="276"/>
        <item x="18"/>
        <item x="101"/>
        <item x="301"/>
        <item x="79"/>
        <item x="474"/>
        <item x="176"/>
        <item x="88"/>
        <item x="378"/>
        <item x="431"/>
        <item x="23"/>
        <item x="321"/>
        <item x="187"/>
        <item x="362"/>
        <item x="492"/>
        <item x="169"/>
        <item x="66"/>
        <item x="17"/>
        <item x="352"/>
        <item x="53"/>
        <item x="113"/>
        <item x="370"/>
        <item x="221"/>
        <item x="375"/>
        <item x="403"/>
        <item x="127"/>
        <item x="426"/>
        <item x="85"/>
        <item x="135"/>
        <item x="291"/>
        <item x="405"/>
        <item x="183"/>
        <item x="462"/>
        <item x="57"/>
        <item x="171"/>
        <item x="401"/>
        <item x="537"/>
        <item x="107"/>
        <item x="234"/>
        <item x="387"/>
        <item x="282"/>
        <item x="767"/>
        <item x="16"/>
        <item x="281"/>
        <item x="55"/>
        <item x="615"/>
        <item x="341"/>
        <item x="728"/>
        <item x="773"/>
        <item x="346"/>
        <item x="7"/>
        <item x="86"/>
        <item x="332"/>
        <item x="747"/>
        <item x="519"/>
        <item x="131"/>
        <item x="380"/>
        <item x="19"/>
        <item x="571"/>
        <item x="450"/>
        <item x="67"/>
        <item x="254"/>
        <item x="244"/>
        <item x="293"/>
        <item x="194"/>
        <item x="493"/>
        <item x="364"/>
        <item x="186"/>
        <item x="497"/>
        <item x="610"/>
        <item x="534"/>
        <item x="90"/>
        <item x="68"/>
        <item x="30"/>
        <item x="507"/>
        <item x="22"/>
        <item x="703"/>
        <item x="120"/>
        <item x="43"/>
        <item x="563"/>
        <item x="714"/>
        <item x="391"/>
        <item x="667"/>
        <item x="133"/>
        <item x="618"/>
        <item x="125"/>
        <item x="89"/>
        <item x="45"/>
        <item x="584"/>
        <item x="467"/>
        <item x="175"/>
        <item x="729"/>
        <item x="695"/>
        <item x="278"/>
        <item x="274"/>
        <item x="354"/>
        <item x="180"/>
        <item x="650"/>
        <item x="46"/>
        <item x="559"/>
        <item x="268"/>
        <item x="454"/>
        <item x="742"/>
        <item x="572"/>
        <item x="318"/>
        <item x="638"/>
        <item x="428"/>
        <item x="323"/>
        <item x="75"/>
        <item x="514"/>
        <item x="746"/>
        <item x="646"/>
        <item x="553"/>
        <item x="441"/>
        <item x="24"/>
        <item x="604"/>
        <item x="312"/>
        <item x="478"/>
        <item x="749"/>
        <item x="58"/>
        <item x="29"/>
        <item x="675"/>
        <item x="544"/>
        <item x="755"/>
        <item x="546"/>
        <item x="220"/>
        <item x="502"/>
        <item x="438"/>
        <item x="14"/>
        <item x="130"/>
        <item x="420"/>
        <item x="314"/>
        <item x="657"/>
        <item x="216"/>
        <item x="116"/>
        <item x="71"/>
        <item x="218"/>
        <item x="616"/>
        <item x="392"/>
        <item x="56"/>
        <item x="61"/>
        <item x="290"/>
        <item x="599"/>
        <item x="80"/>
        <item x="457"/>
        <item x="97"/>
        <item x="527"/>
        <item x="193"/>
        <item x="204"/>
        <item x="100"/>
        <item x="136"/>
        <item x="409"/>
        <item x="11"/>
        <item x="368"/>
        <item x="517"/>
        <item x="50"/>
        <item x="540"/>
        <item x="671"/>
        <item x="372"/>
        <item x="369"/>
        <item x="229"/>
        <item x="222"/>
        <item x="189"/>
        <item x="688"/>
        <item x="561"/>
        <item x="260"/>
        <item x="477"/>
        <item x="83"/>
        <item x="212"/>
        <item x="286"/>
        <item x="602"/>
        <item x="434"/>
        <item x="305"/>
        <item x="570"/>
        <item x="73"/>
        <item x="485"/>
        <item x="238"/>
        <item x="40"/>
        <item x="111"/>
        <item x="188"/>
        <item x="668"/>
        <item x="672"/>
        <item x="349"/>
        <item x="635"/>
        <item x="643"/>
        <item x="547"/>
        <item x="516"/>
        <item x="499"/>
        <item x="340"/>
        <item x="624"/>
        <item x="715"/>
        <item x="9"/>
        <item x="578"/>
        <item x="357"/>
        <item x="500"/>
        <item x="173"/>
        <item x="669"/>
        <item x="302"/>
        <item x="588"/>
        <item x="361"/>
        <item x="112"/>
        <item x="210"/>
        <item x="427"/>
        <item x="285"/>
        <item x="696"/>
        <item x="214"/>
        <item x="710"/>
        <item x="627"/>
        <item x="337"/>
        <item x="521"/>
        <item x="69"/>
        <item x="511"/>
        <item x="52"/>
        <item x="750"/>
        <item x="303"/>
        <item x="530"/>
        <item x="531"/>
        <item x="732"/>
        <item x="263"/>
        <item x="316"/>
        <item x="356"/>
        <item x="612"/>
        <item x="273"/>
        <item x="622"/>
        <item x="460"/>
        <item x="251"/>
        <item x="48"/>
        <item x="606"/>
        <item x="453"/>
        <item x="255"/>
        <item x="265"/>
        <item x="344"/>
        <item x="36"/>
        <item x="430"/>
        <item x="734"/>
        <item x="648"/>
        <item x="752"/>
        <item x="440"/>
        <item x="503"/>
        <item x="554"/>
        <item x="381"/>
        <item x="217"/>
        <item x="269"/>
        <item x="164"/>
        <item x="317"/>
        <item x="555"/>
        <item x="583"/>
        <item x="581"/>
        <item x="632"/>
        <item x="0"/>
        <item x="704"/>
        <item x="367"/>
        <item x="110"/>
        <item x="207"/>
        <item x="393"/>
        <item x="498"/>
        <item x="515"/>
        <item x="384"/>
        <item x="335"/>
        <item x="363"/>
        <item x="488"/>
        <item x="549"/>
        <item x="702"/>
        <item x="382"/>
        <item x="633"/>
        <item x="496"/>
        <item x="520"/>
        <item x="10"/>
        <item x="636"/>
        <item x="385"/>
        <item x="574"/>
        <item x="121"/>
        <item x="580"/>
        <item x="533"/>
        <item x="609"/>
        <item x="199"/>
        <item x="208"/>
        <item x="445"/>
        <item x="651"/>
        <item x="529"/>
        <item x="680"/>
        <item x="676"/>
        <item x="642"/>
        <item x="744"/>
        <item x="501"/>
        <item x="724"/>
        <item x="446"/>
        <item x="661"/>
        <item x="461"/>
        <item x="114"/>
        <item x="237"/>
        <item x="339"/>
        <item x="148"/>
        <item x="725"/>
        <item x="174"/>
        <item x="20"/>
        <item x="231"/>
        <item x="117"/>
        <item x="550"/>
        <item x="535"/>
        <item x="640"/>
        <item x="598"/>
        <item x="424"/>
        <item x="682"/>
        <item x="490"/>
        <item x="376"/>
        <item x="564"/>
        <item x="697"/>
        <item x="683"/>
        <item x="308"/>
        <item x="104"/>
        <item x="154"/>
        <item x="593"/>
        <item x="197"/>
        <item x="123"/>
        <item x="419"/>
        <item x="331"/>
        <item x="402"/>
        <item x="756"/>
        <item x="142"/>
        <item x="654"/>
        <item x="8"/>
        <item x="532"/>
        <item x="379"/>
        <item x="628"/>
        <item x="288"/>
        <item x="691"/>
        <item x="480"/>
        <item x="470"/>
        <item x="93"/>
        <item x="455"/>
        <item x="235"/>
        <item x="524"/>
        <item x="706"/>
        <item x="476"/>
        <item x="94"/>
        <item x="330"/>
        <item x="225"/>
        <item x="152"/>
        <item x="469"/>
        <item x="597"/>
        <item x="620"/>
        <item x="748"/>
        <item x="62"/>
        <item x="768"/>
        <item x="179"/>
        <item x="359"/>
        <item x="279"/>
        <item x="649"/>
        <item x="342"/>
        <item x="626"/>
        <item x="639"/>
        <item x="568"/>
        <item x="351"/>
        <item x="481"/>
        <item x="159"/>
        <item x="98"/>
        <item x="324"/>
        <item x="647"/>
        <item x="587"/>
        <item x="700"/>
        <item x="484"/>
        <item x="674"/>
        <item x="447"/>
        <item x="151"/>
        <item x="707"/>
        <item x="366"/>
        <item x="348"/>
        <item x="452"/>
        <item x="513"/>
        <item x="383"/>
        <item x="721"/>
        <item x="659"/>
        <item x="595"/>
        <item x="720"/>
        <item x="329"/>
        <item x="472"/>
        <item x="761"/>
        <item x="108"/>
        <item x="774"/>
        <item x="128"/>
        <item x="33"/>
        <item x="202"/>
        <item x="709"/>
        <item x="168"/>
        <item x="246"/>
        <item x="257"/>
        <item x="634"/>
        <item x="432"/>
        <item x="439"/>
        <item x="504"/>
        <item x="294"/>
        <item x="266"/>
        <item x="518"/>
        <item x="399"/>
        <item x="738"/>
        <item x="528"/>
        <item x="289"/>
        <item x="129"/>
        <item x="1"/>
        <item x="150"/>
        <item x="250"/>
        <item x="689"/>
        <item x="723"/>
        <item x="310"/>
        <item x="556"/>
        <item x="681"/>
        <item x="118"/>
        <item x="589"/>
        <item x="306"/>
        <item x="557"/>
        <item x="84"/>
        <item x="252"/>
        <item x="109"/>
        <item x="605"/>
        <item x="31"/>
        <item x="766"/>
        <item x="539"/>
        <item x="182"/>
        <item x="468"/>
        <item x="355"/>
        <item x="406"/>
        <item x="558"/>
        <item x="687"/>
        <item x="613"/>
        <item x="106"/>
        <item x="334"/>
        <item x="603"/>
        <item x="398"/>
        <item x="483"/>
        <item x="444"/>
        <item x="91"/>
        <item x="764"/>
        <item x="760"/>
        <item x="320"/>
        <item x="388"/>
        <item x="410"/>
        <item x="396"/>
        <item x="423"/>
        <item x="137"/>
        <item x="463"/>
        <item x="542"/>
        <item x="226"/>
        <item x="103"/>
        <item x="315"/>
        <item x="536"/>
        <item x="209"/>
        <item x="300"/>
        <item x="338"/>
        <item x="751"/>
        <item x="415"/>
        <item x="508"/>
        <item x="170"/>
        <item x="227"/>
        <item x="458"/>
        <item x="716"/>
        <item x="666"/>
        <item x="663"/>
        <item x="141"/>
        <item x="437"/>
        <item x="149"/>
        <item x="64"/>
        <item x="523"/>
        <item x="172"/>
        <item x="567"/>
        <item x="765"/>
        <item x="261"/>
        <item x="343"/>
        <item x="307"/>
        <item x="690"/>
        <item x="505"/>
        <item x="737"/>
        <item x="353"/>
        <item x="205"/>
        <item x="758"/>
        <item x="119"/>
        <item x="576"/>
        <item x="586"/>
        <item x="185"/>
        <item x="105"/>
        <item x="386"/>
        <item x="200"/>
        <item x="81"/>
        <item x="769"/>
        <item x="418"/>
        <item x="161"/>
        <item x="132"/>
        <item x="155"/>
        <item x="757"/>
        <item x="722"/>
        <item x="733"/>
        <item x="309"/>
        <item x="552"/>
        <item x="422"/>
        <item x="611"/>
        <item x="54"/>
        <item x="545"/>
        <item x="569"/>
        <item x="435"/>
        <item x="607"/>
        <item x="726"/>
        <item x="412"/>
        <item x="464"/>
        <item x="770"/>
        <item x="92"/>
        <item x="102"/>
        <item x="596"/>
        <item x="44"/>
        <item x="594"/>
        <item x="739"/>
        <item x="644"/>
        <item x="34"/>
        <item x="242"/>
        <item x="665"/>
        <item x="693"/>
        <item x="322"/>
        <item x="763"/>
        <item x="203"/>
        <item x="230"/>
        <item x="28"/>
        <item x="292"/>
        <item x="407"/>
        <item x="390"/>
        <item x="512"/>
        <item x="262"/>
        <item x="51"/>
        <item x="705"/>
        <item x="658"/>
        <item x="397"/>
        <item x="735"/>
        <item x="414"/>
        <item x="630"/>
        <item x="328"/>
        <item x="585"/>
        <item x="686"/>
        <item x="653"/>
        <item x="677"/>
        <item x="360"/>
        <item x="347"/>
        <item x="411"/>
        <item x="248"/>
        <item x="165"/>
        <item x="541"/>
        <item x="600"/>
        <item x="267"/>
        <item x="241"/>
        <item x="78"/>
        <item x="425"/>
        <item x="311"/>
        <item x="253"/>
        <item x="295"/>
        <item x="601"/>
        <item x="373"/>
        <item x="442"/>
        <item x="579"/>
        <item x="543"/>
        <item x="157"/>
        <item x="143"/>
        <item x="655"/>
        <item x="158"/>
        <item x="296"/>
        <item x="670"/>
        <item x="562"/>
        <item x="15"/>
        <item x="272"/>
        <item x="277"/>
        <item x="694"/>
        <item x="771"/>
        <item x="466"/>
        <item x="395"/>
        <item x="684"/>
        <item x="698"/>
        <item x="39"/>
        <item x="333"/>
        <item x="656"/>
        <item x="219"/>
        <item x="371"/>
        <item x="608"/>
        <item x="271"/>
        <item x="560"/>
        <item x="566"/>
        <item x="146"/>
        <item x="144"/>
        <item x="473"/>
        <item x="433"/>
        <item x="718"/>
        <item x="280"/>
        <item x="49"/>
        <item x="762"/>
        <item x="26"/>
        <item x="448"/>
        <item x="652"/>
        <item x="429"/>
        <item x="275"/>
        <item x="35"/>
        <item x="745"/>
        <item x="731"/>
        <item x="223"/>
        <item x="259"/>
        <item x="759"/>
        <item x="228"/>
        <item x="297"/>
        <item x="32"/>
        <item x="37"/>
        <item x="708"/>
        <item x="404"/>
        <item x="236"/>
        <item x="245"/>
        <item x="284"/>
        <item x="232"/>
        <item x="191"/>
        <item x="134"/>
        <item x="2"/>
        <item x="741"/>
        <item x="582"/>
        <item x="486"/>
        <item x="336"/>
        <item x="287"/>
        <item x="374"/>
        <item x="679"/>
        <item x="63"/>
        <item x="233"/>
        <item x="494"/>
        <item x="743"/>
        <item x="77"/>
        <item x="96"/>
        <item x="489"/>
        <item x="299"/>
        <item x="685"/>
        <item x="711"/>
        <item x="664"/>
        <item x="590"/>
        <item x="178"/>
        <item x="538"/>
        <item x="99"/>
        <item x="614"/>
        <item x="47"/>
        <item x="82"/>
        <item x="124"/>
        <item x="495"/>
        <item x="573"/>
        <item x="456"/>
        <item x="525"/>
        <item x="660"/>
        <item x="699"/>
        <item x="196"/>
        <item x="629"/>
        <item x="190"/>
        <item x="319"/>
        <item x="270"/>
        <item x="243"/>
        <item x="717"/>
        <item x="727"/>
        <item x="591"/>
        <item x="145"/>
        <item x="701"/>
        <item x="436"/>
        <item x="479"/>
        <item x="358"/>
        <item x="25"/>
        <item x="177"/>
        <item x="213"/>
        <item x="139"/>
        <item x="451"/>
        <item x="156"/>
        <item x="619"/>
        <item x="754"/>
        <item x="377"/>
        <item x="206"/>
        <item x="240"/>
        <item x="482"/>
        <item x="60"/>
        <item x="510"/>
        <item x="313"/>
        <item x="249"/>
        <item x="417"/>
        <item x="692"/>
        <item x="21"/>
        <item x="400"/>
        <item x="38"/>
        <item x="140"/>
        <item x="772"/>
        <item x="215"/>
        <item x="258"/>
        <item x="350"/>
        <item x="443"/>
        <item x="181"/>
        <item x="522"/>
        <item x="65"/>
        <item x="740"/>
        <item x="662"/>
        <item x="184"/>
        <item x="719"/>
        <item x="459"/>
        <item x="625"/>
        <item x="551"/>
        <item x="72"/>
        <item x="298"/>
        <item x="365"/>
        <item x="147"/>
        <item x="304"/>
        <item x="645"/>
        <item x="192"/>
        <item x="326"/>
        <item x="526"/>
        <item x="153"/>
        <item x="408"/>
        <item x="678"/>
        <item x="163"/>
        <item x="256"/>
        <item x="416"/>
        <item x="264"/>
        <item x="577"/>
        <item x="631"/>
        <item x="87"/>
        <item x="673"/>
        <item x="345"/>
        <item x="126"/>
        <item x="713"/>
        <item x="166"/>
        <item x="730"/>
        <item x="115"/>
        <item x="283"/>
        <item x="59"/>
        <item x="327"/>
        <item x="623"/>
        <item x="421"/>
        <item x="389"/>
        <item x="3"/>
        <item x="12"/>
        <item x="195"/>
        <item x="592"/>
        <item x="74"/>
        <item x="475"/>
        <item x="70"/>
        <item x="211"/>
        <item x="491"/>
        <item x="753"/>
        <item x="509"/>
        <item x="565"/>
        <item x="637"/>
        <item x="487"/>
        <item x="41"/>
        <item x="465"/>
        <item x="736"/>
        <item x="247"/>
        <item x="712"/>
        <item x="621"/>
        <item x="449"/>
        <item x="394"/>
        <item x="201"/>
        <item x="239"/>
        <item x="224"/>
        <item x="162"/>
        <item x="641"/>
        <item x="471"/>
        <item x="325"/>
        <item x="617"/>
        <item x="548"/>
        <item x="575"/>
        <item x="160"/>
        <item x="506"/>
        <item x="413"/>
        <item h="1" x="27"/>
        <item t="default"/>
      </items>
    </pivotField>
    <pivotField axis="axisPage" dataField="1" multipleItemSelectionAllowed="1" showAll="0">
      <items count="159">
        <item x="5"/>
        <item x="12"/>
        <item x="8"/>
        <item x="16"/>
        <item x="30"/>
        <item x="43"/>
        <item x="48"/>
        <item x="14"/>
        <item x="13"/>
        <item x="17"/>
        <item x="113"/>
        <item x="27"/>
        <item x="22"/>
        <item x="67"/>
        <item x="9"/>
        <item x="15"/>
        <item x="4"/>
        <item x="53"/>
        <item x="25"/>
        <item x="54"/>
        <item x="1"/>
        <item x="83"/>
        <item x="46"/>
        <item x="37"/>
        <item x="69"/>
        <item x="36"/>
        <item x="55"/>
        <item x="45"/>
        <item x="86"/>
        <item x="78"/>
        <item x="109"/>
        <item x="64"/>
        <item x="11"/>
        <item x="88"/>
        <item x="68"/>
        <item x="52"/>
        <item x="26"/>
        <item x="94"/>
        <item x="141"/>
        <item x="90"/>
        <item x="82"/>
        <item x="38"/>
        <item x="98"/>
        <item x="40"/>
        <item x="39"/>
        <item x="59"/>
        <item x="19"/>
        <item x="57"/>
        <item x="133"/>
        <item x="21"/>
        <item x="58"/>
        <item x="85"/>
        <item x="35"/>
        <item x="3"/>
        <item x="91"/>
        <item x="99"/>
        <item x="81"/>
        <item x="63"/>
        <item x="118"/>
        <item x="80"/>
        <item x="131"/>
        <item x="50"/>
        <item x="32"/>
        <item x="92"/>
        <item x="101"/>
        <item x="151"/>
        <item x="102"/>
        <item x="73"/>
        <item x="139"/>
        <item x="33"/>
        <item x="10"/>
        <item x="127"/>
        <item x="62"/>
        <item x="137"/>
        <item x="93"/>
        <item x="65"/>
        <item x="126"/>
        <item x="2"/>
        <item x="128"/>
        <item x="77"/>
        <item x="41"/>
        <item x="108"/>
        <item x="66"/>
        <item x="20"/>
        <item x="124"/>
        <item x="51"/>
        <item x="70"/>
        <item x="122"/>
        <item x="76"/>
        <item x="135"/>
        <item x="147"/>
        <item x="71"/>
        <item x="7"/>
        <item x="116"/>
        <item x="152"/>
        <item x="145"/>
        <item x="138"/>
        <item x="61"/>
        <item x="105"/>
        <item x="89"/>
        <item x="31"/>
        <item x="117"/>
        <item x="75"/>
        <item x="72"/>
        <item x="42"/>
        <item x="18"/>
        <item x="95"/>
        <item x="142"/>
        <item x="143"/>
        <item x="136"/>
        <item x="115"/>
        <item x="125"/>
        <item x="103"/>
        <item x="44"/>
        <item x="146"/>
        <item x="28"/>
        <item x="154"/>
        <item x="134"/>
        <item x="84"/>
        <item x="23"/>
        <item x="47"/>
        <item x="104"/>
        <item x="79"/>
        <item x="132"/>
        <item x="56"/>
        <item x="153"/>
        <item x="148"/>
        <item x="120"/>
        <item x="130"/>
        <item x="140"/>
        <item x="6"/>
        <item x="155"/>
        <item x="96"/>
        <item x="119"/>
        <item x="29"/>
        <item x="60"/>
        <item x="149"/>
        <item x="34"/>
        <item x="111"/>
        <item x="74"/>
        <item x="157"/>
        <item x="121"/>
        <item x="107"/>
        <item x="106"/>
        <item x="112"/>
        <item x="156"/>
        <item x="123"/>
        <item x="114"/>
        <item x="100"/>
        <item x="49"/>
        <item x="24"/>
        <item x="110"/>
        <item x="150"/>
        <item x="87"/>
        <item x="97"/>
        <item x="144"/>
        <item x="12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5"/>
        <item x="6"/>
        <item x="7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numFmtId="14" showAll="0"/>
    <pivotField showAll="0"/>
  </pivotFields>
  <rowFields count="1">
    <field x="3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Count of Fruits (no zero)" fld="16" subtotal="count" baseField="0" baseItem="0"/>
    <dataField name="Sum of MntFruit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BDE6F-890B-41EC-BC69-26DFB189ED2F}" name="PivotTable3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9:I38" firstHeaderRow="0" firstDataRow="1" firstDataCol="1"/>
  <pivotFields count="56"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9">
        <item x="4"/>
        <item x="2"/>
        <item x="5"/>
        <item x="6"/>
        <item x="7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numFmtId="14" showAll="0"/>
    <pivotField showAll="0"/>
  </pivotFields>
  <rowFields count="1">
    <field x="3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ID" fld="0" subtotal="count" baseField="27" baseItem="0"/>
    <dataField name="Sum of AcceptedCmp1" fld="26" baseField="0" baseItem="0"/>
    <dataField name="Sum of AcceptedCmp2" fld="27" baseField="0" baseItem="0"/>
    <dataField name="Sum of AcceptedCmp3" fld="28" baseField="0" baseItem="0"/>
    <dataField name="Sum of AcceptedCmp4" fld="29" baseField="0" baseItem="0"/>
    <dataField name="Sum of AcceptedCmp5" fld="30" baseField="0" baseItem="0"/>
    <dataField name="Sum of Response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021DC-D1C8-40B4-B83E-BAD42A2C0454}" name="PivotTable2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7:G26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5"/>
        <item x="6"/>
        <item x="7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numFmtId="14" showAll="0"/>
    <pivotField showAll="0"/>
  </pivotFields>
  <rowFields count="1">
    <field x="3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umDealsPurchases" fld="21" baseField="0" baseItem="0"/>
    <dataField name="Sum of NumWebPurchases" fld="22" baseField="0" baseItem="0"/>
    <dataField name="Sum of NumCatalogPurchases" fld="23" baseField="0" baseItem="0"/>
    <dataField name="Sum of NumStorePurchases" fld="24" baseField="0" baseItem="0"/>
    <dataField name="Sum of NumWebVisitsMonth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D93E2-5152-4FE1-938E-B9605EBF8ECE}" name="PivotTable1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D13" firstHeaderRow="0" firstDataRow="1" firstDataCol="1" rowPageCount="1" colPageCount="1"/>
  <pivotFields count="56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axis="axisPage" dataField="1" multipleItemSelectionAllowed="1" showAll="0">
      <items count="776">
        <item x="42"/>
        <item x="95"/>
        <item x="13"/>
        <item x="198"/>
        <item x="5"/>
        <item x="167"/>
        <item x="4"/>
        <item x="76"/>
        <item x="6"/>
        <item x="122"/>
        <item x="138"/>
        <item x="276"/>
        <item x="18"/>
        <item x="101"/>
        <item x="301"/>
        <item x="79"/>
        <item x="474"/>
        <item x="176"/>
        <item x="88"/>
        <item x="378"/>
        <item x="431"/>
        <item x="23"/>
        <item x="321"/>
        <item x="187"/>
        <item x="362"/>
        <item x="492"/>
        <item x="169"/>
        <item x="66"/>
        <item x="17"/>
        <item x="352"/>
        <item x="53"/>
        <item x="113"/>
        <item x="370"/>
        <item x="221"/>
        <item x="375"/>
        <item x="403"/>
        <item x="127"/>
        <item x="426"/>
        <item x="85"/>
        <item x="135"/>
        <item x="291"/>
        <item x="405"/>
        <item x="183"/>
        <item x="462"/>
        <item x="57"/>
        <item x="171"/>
        <item x="401"/>
        <item x="537"/>
        <item x="107"/>
        <item x="234"/>
        <item x="387"/>
        <item x="282"/>
        <item x="767"/>
        <item x="16"/>
        <item x="281"/>
        <item x="55"/>
        <item x="615"/>
        <item x="341"/>
        <item x="728"/>
        <item x="773"/>
        <item x="346"/>
        <item x="7"/>
        <item x="86"/>
        <item x="332"/>
        <item x="747"/>
        <item x="519"/>
        <item x="131"/>
        <item x="380"/>
        <item x="19"/>
        <item x="571"/>
        <item x="450"/>
        <item x="67"/>
        <item x="254"/>
        <item x="244"/>
        <item x="293"/>
        <item x="194"/>
        <item x="493"/>
        <item x="364"/>
        <item x="186"/>
        <item x="497"/>
        <item x="610"/>
        <item x="534"/>
        <item x="90"/>
        <item x="68"/>
        <item x="30"/>
        <item x="507"/>
        <item x="22"/>
        <item x="703"/>
        <item x="120"/>
        <item x="43"/>
        <item x="563"/>
        <item x="714"/>
        <item x="391"/>
        <item x="667"/>
        <item x="133"/>
        <item x="618"/>
        <item x="125"/>
        <item x="89"/>
        <item x="45"/>
        <item x="584"/>
        <item x="467"/>
        <item x="175"/>
        <item x="729"/>
        <item x="695"/>
        <item x="278"/>
        <item x="274"/>
        <item x="354"/>
        <item x="180"/>
        <item x="650"/>
        <item x="46"/>
        <item x="559"/>
        <item x="268"/>
        <item x="454"/>
        <item x="742"/>
        <item x="572"/>
        <item x="318"/>
        <item x="638"/>
        <item x="428"/>
        <item x="323"/>
        <item x="75"/>
        <item x="514"/>
        <item x="746"/>
        <item x="646"/>
        <item x="553"/>
        <item x="441"/>
        <item x="24"/>
        <item x="604"/>
        <item x="312"/>
        <item x="478"/>
        <item x="749"/>
        <item x="58"/>
        <item x="29"/>
        <item x="675"/>
        <item x="544"/>
        <item x="755"/>
        <item x="546"/>
        <item x="220"/>
        <item x="502"/>
        <item x="438"/>
        <item x="14"/>
        <item x="130"/>
        <item x="420"/>
        <item x="314"/>
        <item x="657"/>
        <item x="216"/>
        <item x="116"/>
        <item x="71"/>
        <item x="218"/>
        <item x="616"/>
        <item x="392"/>
        <item x="56"/>
        <item x="61"/>
        <item x="290"/>
        <item x="599"/>
        <item x="80"/>
        <item x="457"/>
        <item x="97"/>
        <item x="527"/>
        <item x="193"/>
        <item x="204"/>
        <item x="100"/>
        <item x="136"/>
        <item x="409"/>
        <item x="11"/>
        <item x="368"/>
        <item x="517"/>
        <item x="50"/>
        <item x="540"/>
        <item x="671"/>
        <item x="372"/>
        <item x="369"/>
        <item x="229"/>
        <item x="222"/>
        <item x="189"/>
        <item x="688"/>
        <item x="561"/>
        <item x="260"/>
        <item x="477"/>
        <item x="83"/>
        <item x="212"/>
        <item x="286"/>
        <item x="602"/>
        <item x="434"/>
        <item x="305"/>
        <item x="570"/>
        <item x="73"/>
        <item x="485"/>
        <item x="238"/>
        <item x="40"/>
        <item x="111"/>
        <item x="188"/>
        <item x="668"/>
        <item x="672"/>
        <item x="349"/>
        <item x="635"/>
        <item x="643"/>
        <item x="547"/>
        <item x="516"/>
        <item x="499"/>
        <item x="340"/>
        <item x="624"/>
        <item x="715"/>
        <item x="9"/>
        <item x="578"/>
        <item x="357"/>
        <item x="500"/>
        <item x="173"/>
        <item x="669"/>
        <item x="302"/>
        <item x="588"/>
        <item x="361"/>
        <item x="112"/>
        <item x="210"/>
        <item x="427"/>
        <item x="285"/>
        <item x="696"/>
        <item x="214"/>
        <item x="710"/>
        <item x="627"/>
        <item x="337"/>
        <item x="521"/>
        <item x="69"/>
        <item x="511"/>
        <item x="52"/>
        <item x="750"/>
        <item x="303"/>
        <item x="530"/>
        <item x="531"/>
        <item x="732"/>
        <item x="263"/>
        <item x="316"/>
        <item x="356"/>
        <item x="612"/>
        <item x="273"/>
        <item x="622"/>
        <item x="460"/>
        <item x="251"/>
        <item x="48"/>
        <item x="606"/>
        <item x="453"/>
        <item x="255"/>
        <item x="265"/>
        <item x="344"/>
        <item x="36"/>
        <item x="430"/>
        <item x="734"/>
        <item x="648"/>
        <item x="752"/>
        <item x="440"/>
        <item x="503"/>
        <item x="554"/>
        <item x="381"/>
        <item x="217"/>
        <item x="269"/>
        <item x="164"/>
        <item x="317"/>
        <item x="555"/>
        <item x="583"/>
        <item x="581"/>
        <item x="632"/>
        <item x="0"/>
        <item x="704"/>
        <item x="367"/>
        <item x="110"/>
        <item x="207"/>
        <item x="393"/>
        <item x="498"/>
        <item x="515"/>
        <item x="384"/>
        <item x="335"/>
        <item x="363"/>
        <item x="488"/>
        <item x="549"/>
        <item x="702"/>
        <item x="382"/>
        <item x="633"/>
        <item x="496"/>
        <item x="520"/>
        <item x="10"/>
        <item x="636"/>
        <item x="385"/>
        <item x="574"/>
        <item x="121"/>
        <item x="580"/>
        <item x="533"/>
        <item x="609"/>
        <item x="199"/>
        <item x="208"/>
        <item x="445"/>
        <item x="651"/>
        <item x="529"/>
        <item x="680"/>
        <item x="676"/>
        <item x="642"/>
        <item x="744"/>
        <item x="501"/>
        <item x="724"/>
        <item x="446"/>
        <item x="661"/>
        <item x="461"/>
        <item x="114"/>
        <item x="237"/>
        <item x="339"/>
        <item x="148"/>
        <item x="725"/>
        <item x="174"/>
        <item x="20"/>
        <item x="231"/>
        <item x="117"/>
        <item x="550"/>
        <item x="535"/>
        <item x="640"/>
        <item x="598"/>
        <item x="424"/>
        <item x="682"/>
        <item x="490"/>
        <item x="376"/>
        <item x="564"/>
        <item x="697"/>
        <item x="683"/>
        <item x="308"/>
        <item x="104"/>
        <item x="154"/>
        <item x="593"/>
        <item x="197"/>
        <item x="123"/>
        <item x="419"/>
        <item x="331"/>
        <item x="402"/>
        <item x="756"/>
        <item x="142"/>
        <item x="654"/>
        <item x="8"/>
        <item x="532"/>
        <item x="379"/>
        <item x="628"/>
        <item x="288"/>
        <item x="691"/>
        <item x="480"/>
        <item x="470"/>
        <item x="93"/>
        <item x="455"/>
        <item x="235"/>
        <item x="524"/>
        <item x="706"/>
        <item x="476"/>
        <item x="94"/>
        <item x="330"/>
        <item x="225"/>
        <item x="152"/>
        <item x="469"/>
        <item x="597"/>
        <item x="620"/>
        <item x="748"/>
        <item x="62"/>
        <item x="768"/>
        <item x="179"/>
        <item x="359"/>
        <item x="279"/>
        <item x="649"/>
        <item x="342"/>
        <item x="626"/>
        <item x="639"/>
        <item x="568"/>
        <item x="351"/>
        <item x="481"/>
        <item x="159"/>
        <item x="98"/>
        <item x="324"/>
        <item x="647"/>
        <item x="587"/>
        <item x="700"/>
        <item x="484"/>
        <item x="674"/>
        <item x="447"/>
        <item x="151"/>
        <item x="707"/>
        <item x="366"/>
        <item x="348"/>
        <item x="452"/>
        <item x="513"/>
        <item x="383"/>
        <item x="721"/>
        <item x="659"/>
        <item x="595"/>
        <item x="720"/>
        <item x="329"/>
        <item x="472"/>
        <item x="761"/>
        <item x="108"/>
        <item x="774"/>
        <item x="128"/>
        <item x="33"/>
        <item x="202"/>
        <item x="709"/>
        <item x="168"/>
        <item x="246"/>
        <item x="257"/>
        <item x="634"/>
        <item x="432"/>
        <item x="439"/>
        <item x="504"/>
        <item x="294"/>
        <item x="266"/>
        <item x="518"/>
        <item x="399"/>
        <item x="738"/>
        <item x="528"/>
        <item x="289"/>
        <item x="129"/>
        <item x="1"/>
        <item x="150"/>
        <item x="250"/>
        <item x="689"/>
        <item x="723"/>
        <item x="310"/>
        <item x="556"/>
        <item x="681"/>
        <item x="118"/>
        <item x="589"/>
        <item x="306"/>
        <item x="557"/>
        <item x="84"/>
        <item x="252"/>
        <item x="109"/>
        <item x="605"/>
        <item x="31"/>
        <item x="766"/>
        <item x="539"/>
        <item x="182"/>
        <item x="468"/>
        <item x="355"/>
        <item x="406"/>
        <item x="558"/>
        <item x="687"/>
        <item x="613"/>
        <item x="106"/>
        <item x="334"/>
        <item x="603"/>
        <item x="398"/>
        <item x="483"/>
        <item x="444"/>
        <item x="91"/>
        <item x="764"/>
        <item x="760"/>
        <item x="320"/>
        <item x="388"/>
        <item x="410"/>
        <item x="396"/>
        <item x="423"/>
        <item x="137"/>
        <item x="463"/>
        <item x="542"/>
        <item x="226"/>
        <item x="103"/>
        <item x="315"/>
        <item x="536"/>
        <item x="209"/>
        <item x="300"/>
        <item x="338"/>
        <item x="751"/>
        <item x="415"/>
        <item x="508"/>
        <item x="170"/>
        <item x="227"/>
        <item x="458"/>
        <item x="716"/>
        <item x="666"/>
        <item x="663"/>
        <item x="141"/>
        <item x="437"/>
        <item x="149"/>
        <item x="64"/>
        <item x="523"/>
        <item x="172"/>
        <item x="567"/>
        <item x="765"/>
        <item x="261"/>
        <item x="343"/>
        <item x="307"/>
        <item x="690"/>
        <item x="505"/>
        <item x="737"/>
        <item x="353"/>
        <item x="205"/>
        <item x="758"/>
        <item x="119"/>
        <item x="576"/>
        <item x="586"/>
        <item x="185"/>
        <item x="105"/>
        <item x="386"/>
        <item x="200"/>
        <item x="81"/>
        <item x="769"/>
        <item x="418"/>
        <item x="161"/>
        <item x="132"/>
        <item x="155"/>
        <item x="757"/>
        <item x="722"/>
        <item x="733"/>
        <item x="309"/>
        <item x="552"/>
        <item x="422"/>
        <item x="611"/>
        <item x="54"/>
        <item x="545"/>
        <item x="569"/>
        <item x="435"/>
        <item x="607"/>
        <item x="726"/>
        <item x="412"/>
        <item x="464"/>
        <item x="770"/>
        <item x="92"/>
        <item x="102"/>
        <item x="596"/>
        <item x="44"/>
        <item x="594"/>
        <item x="739"/>
        <item x="644"/>
        <item x="34"/>
        <item x="242"/>
        <item x="665"/>
        <item x="693"/>
        <item x="322"/>
        <item x="763"/>
        <item x="203"/>
        <item x="230"/>
        <item x="28"/>
        <item x="292"/>
        <item x="407"/>
        <item x="390"/>
        <item x="512"/>
        <item x="262"/>
        <item x="51"/>
        <item x="705"/>
        <item x="658"/>
        <item x="397"/>
        <item x="735"/>
        <item x="414"/>
        <item x="630"/>
        <item x="328"/>
        <item x="585"/>
        <item x="686"/>
        <item x="653"/>
        <item x="677"/>
        <item x="360"/>
        <item x="347"/>
        <item x="411"/>
        <item x="248"/>
        <item x="165"/>
        <item x="541"/>
        <item x="600"/>
        <item x="267"/>
        <item x="241"/>
        <item x="78"/>
        <item x="425"/>
        <item x="311"/>
        <item x="253"/>
        <item x="295"/>
        <item x="601"/>
        <item x="373"/>
        <item x="442"/>
        <item x="579"/>
        <item x="543"/>
        <item x="157"/>
        <item x="143"/>
        <item x="655"/>
        <item x="158"/>
        <item x="296"/>
        <item x="670"/>
        <item x="562"/>
        <item x="15"/>
        <item x="272"/>
        <item x="277"/>
        <item x="694"/>
        <item x="771"/>
        <item x="466"/>
        <item x="395"/>
        <item x="684"/>
        <item x="698"/>
        <item x="39"/>
        <item x="333"/>
        <item x="656"/>
        <item x="219"/>
        <item x="371"/>
        <item x="608"/>
        <item x="271"/>
        <item x="560"/>
        <item x="566"/>
        <item x="146"/>
        <item x="144"/>
        <item x="473"/>
        <item x="433"/>
        <item x="718"/>
        <item x="280"/>
        <item x="49"/>
        <item x="762"/>
        <item x="26"/>
        <item x="448"/>
        <item x="652"/>
        <item x="429"/>
        <item x="275"/>
        <item x="35"/>
        <item x="745"/>
        <item x="731"/>
        <item x="223"/>
        <item x="259"/>
        <item x="759"/>
        <item x="228"/>
        <item x="297"/>
        <item x="32"/>
        <item x="37"/>
        <item x="708"/>
        <item x="404"/>
        <item x="236"/>
        <item x="245"/>
        <item x="284"/>
        <item x="232"/>
        <item x="191"/>
        <item x="134"/>
        <item x="2"/>
        <item x="741"/>
        <item x="582"/>
        <item x="486"/>
        <item x="336"/>
        <item x="287"/>
        <item x="374"/>
        <item x="679"/>
        <item x="63"/>
        <item x="233"/>
        <item x="494"/>
        <item x="743"/>
        <item x="77"/>
        <item x="96"/>
        <item x="489"/>
        <item x="299"/>
        <item x="685"/>
        <item x="711"/>
        <item x="664"/>
        <item x="590"/>
        <item x="178"/>
        <item x="538"/>
        <item x="99"/>
        <item x="614"/>
        <item x="47"/>
        <item x="82"/>
        <item x="124"/>
        <item x="495"/>
        <item x="573"/>
        <item x="456"/>
        <item x="525"/>
        <item x="660"/>
        <item x="699"/>
        <item x="196"/>
        <item x="629"/>
        <item x="190"/>
        <item x="319"/>
        <item x="270"/>
        <item x="243"/>
        <item x="717"/>
        <item x="727"/>
        <item x="591"/>
        <item x="145"/>
        <item x="701"/>
        <item x="436"/>
        <item x="479"/>
        <item x="358"/>
        <item x="25"/>
        <item x="177"/>
        <item x="213"/>
        <item x="139"/>
        <item x="451"/>
        <item x="156"/>
        <item x="619"/>
        <item x="754"/>
        <item x="377"/>
        <item x="206"/>
        <item x="240"/>
        <item x="482"/>
        <item x="60"/>
        <item x="510"/>
        <item x="313"/>
        <item x="249"/>
        <item x="417"/>
        <item x="692"/>
        <item x="21"/>
        <item x="400"/>
        <item x="38"/>
        <item x="140"/>
        <item x="772"/>
        <item x="215"/>
        <item x="258"/>
        <item x="350"/>
        <item x="443"/>
        <item x="181"/>
        <item x="522"/>
        <item x="65"/>
        <item x="740"/>
        <item x="662"/>
        <item x="184"/>
        <item x="719"/>
        <item x="459"/>
        <item x="625"/>
        <item x="551"/>
        <item x="72"/>
        <item x="298"/>
        <item x="365"/>
        <item x="147"/>
        <item x="304"/>
        <item x="645"/>
        <item x="192"/>
        <item x="326"/>
        <item x="526"/>
        <item x="153"/>
        <item x="408"/>
        <item x="678"/>
        <item x="163"/>
        <item x="256"/>
        <item x="416"/>
        <item x="264"/>
        <item x="577"/>
        <item x="631"/>
        <item x="87"/>
        <item x="673"/>
        <item x="345"/>
        <item x="126"/>
        <item x="713"/>
        <item x="166"/>
        <item x="730"/>
        <item x="115"/>
        <item x="283"/>
        <item x="59"/>
        <item x="327"/>
        <item x="623"/>
        <item x="421"/>
        <item x="389"/>
        <item x="3"/>
        <item x="12"/>
        <item x="195"/>
        <item x="592"/>
        <item x="74"/>
        <item x="475"/>
        <item x="70"/>
        <item x="211"/>
        <item x="491"/>
        <item x="753"/>
        <item x="509"/>
        <item x="565"/>
        <item x="637"/>
        <item x="487"/>
        <item x="41"/>
        <item x="465"/>
        <item x="736"/>
        <item x="247"/>
        <item x="712"/>
        <item x="621"/>
        <item x="449"/>
        <item x="394"/>
        <item x="201"/>
        <item x="239"/>
        <item x="224"/>
        <item x="162"/>
        <item x="641"/>
        <item x="471"/>
        <item x="325"/>
        <item x="617"/>
        <item x="548"/>
        <item x="575"/>
        <item x="160"/>
        <item x="506"/>
        <item x="413"/>
        <item h="1" x="27"/>
        <item t="default"/>
      </items>
    </pivotField>
    <pivotField multipleItemSelectionAllowed="1" showAll="0">
      <items count="159">
        <item x="5"/>
        <item x="12"/>
        <item x="8"/>
        <item x="16"/>
        <item x="30"/>
        <item x="43"/>
        <item x="48"/>
        <item x="14"/>
        <item x="13"/>
        <item x="17"/>
        <item x="113"/>
        <item x="27"/>
        <item x="22"/>
        <item x="67"/>
        <item x="9"/>
        <item x="15"/>
        <item x="4"/>
        <item x="53"/>
        <item x="25"/>
        <item x="54"/>
        <item x="1"/>
        <item x="83"/>
        <item x="46"/>
        <item x="37"/>
        <item x="69"/>
        <item x="36"/>
        <item x="55"/>
        <item x="45"/>
        <item x="86"/>
        <item x="78"/>
        <item x="109"/>
        <item x="64"/>
        <item x="11"/>
        <item x="88"/>
        <item x="68"/>
        <item x="52"/>
        <item x="26"/>
        <item x="94"/>
        <item x="141"/>
        <item x="90"/>
        <item x="82"/>
        <item x="38"/>
        <item x="98"/>
        <item x="40"/>
        <item x="39"/>
        <item x="59"/>
        <item x="19"/>
        <item x="57"/>
        <item x="133"/>
        <item x="21"/>
        <item x="58"/>
        <item x="85"/>
        <item x="35"/>
        <item x="3"/>
        <item x="91"/>
        <item x="99"/>
        <item x="81"/>
        <item x="63"/>
        <item x="118"/>
        <item x="80"/>
        <item x="131"/>
        <item x="50"/>
        <item x="32"/>
        <item x="92"/>
        <item x="101"/>
        <item x="151"/>
        <item x="102"/>
        <item x="73"/>
        <item x="139"/>
        <item x="33"/>
        <item x="10"/>
        <item x="127"/>
        <item x="62"/>
        <item x="137"/>
        <item x="93"/>
        <item x="65"/>
        <item x="126"/>
        <item x="2"/>
        <item x="128"/>
        <item x="77"/>
        <item x="41"/>
        <item x="108"/>
        <item x="66"/>
        <item x="20"/>
        <item x="124"/>
        <item x="51"/>
        <item x="70"/>
        <item x="122"/>
        <item x="76"/>
        <item x="135"/>
        <item x="147"/>
        <item x="71"/>
        <item x="7"/>
        <item x="116"/>
        <item x="152"/>
        <item x="145"/>
        <item x="138"/>
        <item x="61"/>
        <item x="105"/>
        <item x="89"/>
        <item x="31"/>
        <item x="117"/>
        <item x="75"/>
        <item x="72"/>
        <item x="42"/>
        <item x="18"/>
        <item x="95"/>
        <item x="142"/>
        <item x="143"/>
        <item x="136"/>
        <item x="115"/>
        <item x="125"/>
        <item x="103"/>
        <item x="44"/>
        <item x="146"/>
        <item x="28"/>
        <item x="154"/>
        <item x="134"/>
        <item x="84"/>
        <item x="23"/>
        <item x="47"/>
        <item x="104"/>
        <item x="79"/>
        <item x="132"/>
        <item x="56"/>
        <item x="153"/>
        <item x="148"/>
        <item x="120"/>
        <item x="130"/>
        <item x="140"/>
        <item x="6"/>
        <item x="155"/>
        <item x="96"/>
        <item x="119"/>
        <item x="29"/>
        <item x="60"/>
        <item x="149"/>
        <item x="34"/>
        <item x="111"/>
        <item x="74"/>
        <item x="157"/>
        <item x="121"/>
        <item x="107"/>
        <item x="106"/>
        <item x="112"/>
        <item x="156"/>
        <item x="123"/>
        <item x="114"/>
        <item x="100"/>
        <item x="49"/>
        <item x="24"/>
        <item x="110"/>
        <item x="150"/>
        <item x="87"/>
        <item x="97"/>
        <item x="144"/>
        <item x="12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5"/>
        <item x="6"/>
        <item x="7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numFmtId="14" showAll="0"/>
    <pivotField showAll="0"/>
  </pivotFields>
  <rowFields count="1">
    <field x="3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15" hier="-1"/>
  </pageFields>
  <dataFields count="2">
    <dataField name="Count of Wine (no zero)" fld="15" subtotal="count" baseField="0" baseItem="0"/>
    <dataField name="Sum of MntWin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82404-F61A-48A4-9E78-9D9482657B1C}" name="PivotTable4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5:C42" firstHeaderRow="1" firstDataRow="1" firstDataCol="0"/>
  <pivotFields count="28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49624-C411-4B4C-BABC-B880A53DC45F}" name="PivotTable1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I5" firstHeaderRow="1" firstDataRow="2" firstDataCol="1"/>
  <pivotFields count="28">
    <pivotField showAll="0"/>
    <pivotField axis="axisCol" dataField="1" showAll="0">
      <items count="60">
        <item x="51"/>
        <item x="54"/>
        <item x="58"/>
        <item x="57"/>
        <item x="56"/>
        <item x="55"/>
        <item x="44"/>
        <item x="36"/>
        <item x="41"/>
        <item x="5"/>
        <item x="38"/>
        <item x="39"/>
        <item x="47"/>
        <item x="45"/>
        <item x="32"/>
        <item x="40"/>
        <item x="3"/>
        <item x="24"/>
        <item x="16"/>
        <item x="35"/>
        <item x="2"/>
        <item x="6"/>
        <item x="9"/>
        <item x="1"/>
        <item x="29"/>
        <item x="33"/>
        <item x="30"/>
        <item x="11"/>
        <item x="10"/>
        <item x="4"/>
        <item x="23"/>
        <item x="8"/>
        <item x="0"/>
        <item x="26"/>
        <item x="27"/>
        <item x="28"/>
        <item x="19"/>
        <item x="17"/>
        <item x="15"/>
        <item x="14"/>
        <item x="34"/>
        <item x="13"/>
        <item x="37"/>
        <item x="7"/>
        <item x="31"/>
        <item x="25"/>
        <item x="22"/>
        <item x="42"/>
        <item x="18"/>
        <item x="21"/>
        <item x="46"/>
        <item x="12"/>
        <item x="20"/>
        <item x="50"/>
        <item x="43"/>
        <item x="49"/>
        <item x="48"/>
        <item x="53"/>
        <item x="52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1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colItems>
  <dataFields count="1">
    <dataField name="Count of Year_Birth" fld="1" subtotal="count" baseField="1" baseItem="0"/>
  </dataFields>
  <chartFormats count="5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640E-D9DF-4BD1-85C9-73237EA957D5}" name="PivotTable2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28">
    <pivotField showAll="0"/>
    <pivotField showAll="0"/>
    <pivotField axis="axisRow" dataField="1" showAll="0">
      <items count="6">
        <item x="2"/>
        <item x="4"/>
        <item x="0"/>
        <item x="3"/>
        <item x="1"/>
        <item t="default"/>
      </items>
    </pivotField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Educat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992419-3813-4249-93BC-BAB84199F2E9}" name="PivotTable3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B22" firstHeaderRow="1" firstDataRow="1" firstDataCol="1"/>
  <pivotFields count="28">
    <pivotField showAll="0"/>
    <pivotField showAll="0"/>
    <pivotField showAll="0"/>
    <pivotField axis="axisRow" dataField="1" showAll="0">
      <items count="9">
        <item x="7"/>
        <item x="6"/>
        <item x="0"/>
        <item x="2"/>
        <item x="1"/>
        <item x="3"/>
        <item x="4"/>
        <item x="5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Marital_Statu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BD13A4-DF52-45F3-BD4A-A3E9AF01CA20}" name="Table13" displayName="Table13" ref="A1:BD2214">
  <autoFilter ref="A1:BD2214" xr:uid="{ACCF3844-ABEA-4EF7-91AB-CE048913414A}"/>
  <sortState xmlns:xlrd2="http://schemas.microsoft.com/office/spreadsheetml/2017/richdata2" ref="A3:BC2214">
    <sortCondition descending="1" ref="AW1:AW2214"/>
  </sortState>
  <tableColumns count="56">
    <tableColumn id="1" xr3:uid="{15C7B9BD-3754-4524-866E-5886806B1339}" name="ID" totalsRowLabel="Total"/>
    <tableColumn id="2" xr3:uid="{5D2383EC-E4DC-44DA-93CE-873C85BC0765}" name="Year_Birth"/>
    <tableColumn id="3" xr3:uid="{89AD9785-7246-4B15-AC11-6AC34F86A0E5}" name="Education" totalsRowFunction="count"/>
    <tableColumn id="4" xr3:uid="{03A12DB9-6213-45C4-A509-C8DB96D2E844}" name="Marital_Status" totalsRowFunction="count"/>
    <tableColumn id="5" xr3:uid="{352661FB-5CA5-43DB-9220-ECD961241B40}" name=" Income " totalsRowFunction="count"/>
    <tableColumn id="6" xr3:uid="{FA388730-74E3-47FF-A3A8-B66C4088D6D7}" name="Kidhome"/>
    <tableColumn id="7" xr3:uid="{06513935-85F1-4D0A-B98D-0409C9CED906}" name="Teenhome"/>
    <tableColumn id="8" xr3:uid="{43E1D547-AA3F-4160-AC14-148A39DFBA26}" name="Dt_Customer" totalsRowFunction="max" dataDxfId="23" totalsRowDxfId="22"/>
    <tableColumn id="9" xr3:uid="{401EE3A4-F3EB-49CD-9960-454A709090E9}" name="Recency" totalsRowFunction="min"/>
    <tableColumn id="10" xr3:uid="{58ED853B-BD4A-402A-A1B6-FD821EF51D8A}" name="MntWines"/>
    <tableColumn id="11" xr3:uid="{8F68FF7D-1BD2-4253-B957-D827836EC398}" name="MntFruits"/>
    <tableColumn id="12" xr3:uid="{CDC7F257-B80C-4C90-886C-259D6019C53B}" name="MntMeatProducts"/>
    <tableColumn id="13" xr3:uid="{695E5238-D7B0-4435-85AD-5D8D6085A2B5}" name="MntFishProducts"/>
    <tableColumn id="14" xr3:uid="{55286E41-D31B-4C9B-AC02-9FD2AC1CD539}" name="MntSweetProducts"/>
    <tableColumn id="15" xr3:uid="{C364AC4F-871F-4F2F-BBF6-F118331B9410}" name="MntGoldProds"/>
    <tableColumn id="56" xr3:uid="{617DCBAA-BC76-48EC-97EA-3E0EAC394A4D}" name="Wine (no zero)" dataDxfId="0">
      <calculatedColumnFormula>IF(Table13[[#This Row],[MntWines]] = 0,"",Table13[[#This Row],[MntWines]])</calculatedColumnFormula>
    </tableColumn>
    <tableColumn id="55" xr3:uid="{4DA1EFAB-D083-4BBE-883E-F81AB229E9C8}" name="Fruits (no zero)">
      <calculatedColumnFormula>IF(Table13[[#This Row],[MntFruits]] = 0, "",Table13[[#This Row],[MntFruits]])</calculatedColumnFormula>
    </tableColumn>
    <tableColumn id="54" xr3:uid="{60F1146D-FE93-4293-B71F-62B3ED2CCED7}" name="Meat (no zero)">
      <calculatedColumnFormula>IF(Table13[[#This Row],[MntMeatProducts]] = 0, "",Table13[[#This Row],[MntMeatProducts]])</calculatedColumnFormula>
    </tableColumn>
    <tableColumn id="53" xr3:uid="{B1A54DA0-33AB-4BC6-B96A-F5DAD4AC1FD4}" name="Fish (no zero)">
      <calculatedColumnFormula>IF(Table13[[#This Row],[MntFishProducts]] = 0, "",Table13[[#This Row],[MntFishProducts]])</calculatedColumnFormula>
    </tableColumn>
    <tableColumn id="52" xr3:uid="{AD2D78D4-CC0B-4CA7-BE8B-5937FDD2A28A}" name="Sweets (no zero)">
      <calculatedColumnFormula>IF(Table13[[#This Row],[MntSweetProducts]] = 0, "",Table13[[#This Row],[MntSweetProducts]])</calculatedColumnFormula>
    </tableColumn>
    <tableColumn id="51" xr3:uid="{76806597-BC68-4F9B-9D09-54FA06164CEE}" name="Gold (no zero)">
      <calculatedColumnFormula>IF(Table13[[#This Row],[MntGoldProds]] = 0, "",Table13[[#This Row],[MntGoldProds]])</calculatedColumnFormula>
    </tableColumn>
    <tableColumn id="16" xr3:uid="{67221FC8-FDDE-43B2-BDAD-BEE7101BE853}" name="NumDealsPurchases" totalsRowFunction="sum"/>
    <tableColumn id="17" xr3:uid="{B0FF918D-848D-4A04-87E6-0757949FDDDC}" name="NumWebPurchases" totalsRowFunction="sum"/>
    <tableColumn id="18" xr3:uid="{FB9B9298-2FDC-4BD4-936B-05B765FDC15C}" name="NumCatalogPurchases" totalsRowFunction="sum"/>
    <tableColumn id="19" xr3:uid="{EBE3120F-A7D4-43EA-96C6-5F3A86F89BD0}" name="NumStorePurchases" totalsRowFunction="sum"/>
    <tableColumn id="20" xr3:uid="{7F6CC7BF-C9E6-4033-9ACA-89CD945637B3}" name="NumWebVisitsMonth" totalsRowFunction="sum"/>
    <tableColumn id="24" xr3:uid="{B94594D0-8E36-452F-8570-D7B475E8AAEA}" name="AcceptedCmp1" totalsRowFunction="sum"/>
    <tableColumn id="25" xr3:uid="{C287D50D-FDF9-499F-8464-82DF66B64831}" name="AcceptedCmp2" totalsRowFunction="sum"/>
    <tableColumn id="21" xr3:uid="{63549EC7-D420-4631-80A4-E12CB8921352}" name="AcceptedCmp3" totalsRowFunction="sum"/>
    <tableColumn id="22" xr3:uid="{A2E13BDE-5299-480A-978E-B766EAEB37B7}" name="AcceptedCmp4" totalsRowFunction="sum"/>
    <tableColumn id="23" xr3:uid="{0274AE57-D0A3-4FDD-90A2-931219A3AF32}" name="AcceptedCmp5" totalsRowFunction="sum"/>
    <tableColumn id="26" xr3:uid="{3286F5BF-C515-40E6-A90C-CB4B27B1BF7C}" name="Response" totalsRowFunction="sum"/>
    <tableColumn id="27" xr3:uid="{3DBF8F84-5C54-4DFB-9DAB-80C0C3C82792}" name="Complain" totalsRowFunction="sum"/>
    <tableColumn id="28" xr3:uid="{6873CD3C-1114-43FC-B60F-9233AF230E6F}" name="Country" totalsRowFunction="count"/>
    <tableColumn id="29" xr3:uid="{42CE1E65-8011-4017-A2A7-9E5015A61348}" name="Total Spend" dataDxfId="21">
      <calculatedColumnFormula>SUM(Table13[[#This Row],[MntWines]:[MntGoldProds]])</calculatedColumnFormula>
    </tableColumn>
    <tableColumn id="30" xr3:uid="{778A9EE9-8E72-4287-8E05-EC3D298A62D2}" name="Average Revenue Per Customer (ARPC)" dataDxfId="20">
      <calculatedColumnFormula>AVERAGE(Table13[[#This Row],[MntWines]:[MntGoldProds]])</calculatedColumnFormula>
    </tableColumn>
    <tableColumn id="31" xr3:uid="{835404F9-3122-4BF5-810F-33652EE7A13E}" name="Average Order Value (AOV)" dataDxfId="19">
      <calculatedColumnFormula>IF(Table13[[#This Row],[Total Number of Purchases]]=0,0,Table13[[#This Row],[Total Spend]]/Table13[[#This Row],[Total Number of Purchases]])</calculatedColumnFormula>
    </tableColumn>
    <tableColumn id="32" xr3:uid="{F28D054E-2571-4D08-92ED-8236A953B66C}" name="Wine Spending Percentage"/>
    <tableColumn id="33" xr3:uid="{9B911A77-F73F-4C9D-AD27-1D3A3CB0B324}" name="Total Number of Purchases" dataDxfId="18">
      <calculatedColumnFormula>SUM(Table13[[#This Row],[NumDealsPurchases]:[NumStorePurchases]])</calculatedColumnFormula>
    </tableColumn>
    <tableColumn id="34" xr3:uid="{D25BD418-B3A0-4312-B0C8-118DC1C035B6}" name="Purchase Frequency (PF)" dataDxfId="17">
      <calculatedColumnFormula>Snapshot_Date-Table13[[#This Row],[Dt_Customer]]</calculatedColumnFormula>
    </tableColumn>
    <tableColumn id="35" xr3:uid="{9EF8A3DB-D1C0-49B4-B674-45D39B82CFAA}" name="Online vs Offline Purchase ratio"/>
    <tableColumn id="36" xr3:uid="{0F189E48-5996-4859-BA0B-6B1EE648F2B9}" name="Deals Share %" dataDxfId="16">
      <calculatedColumnFormula>Table13[[#This Row],[NumDealsPurchases]]/Table13[[#This Row],[Total Number of Purchases]]*100</calculatedColumnFormula>
    </tableColumn>
    <tableColumn id="37" xr3:uid="{EC97EC95-2141-43A7-A635-64F08CCA1CC8}" name="Recency Score" dataDxfId="15">
      <calculatedColumnFormula>6-ROUNDUP(_xlfn.PERCENTRANK.INC(Table13[Recency],Table13[[#This Row],[Recency]])*5, 0)</calculatedColumnFormula>
    </tableColumn>
    <tableColumn id="38" xr3:uid="{2C9B1CDD-0E4F-4A5D-BE15-FFD81C91A343}" name="Frequency Score" dataDxfId="14">
      <calculatedColumnFormula>ROUNDUP(_xlfn.PERCENTRANK.INC(Table13[Total Number of Purchases],Table13[[#This Row],[Total Number of Purchases]])*5,0)</calculatedColumnFormula>
    </tableColumn>
    <tableColumn id="39" xr3:uid="{3D46D33B-718C-43E4-88B1-AEC367E43008}" name="Monetary Score" dataDxfId="13">
      <calculatedColumnFormula>ROUNDUP(_xlfn.PERCENTRANK.INC(Table13[Total Spend],Table13[[#This Row],[Total Spend]])*5,0)</calculatedColumnFormula>
    </tableColumn>
    <tableColumn id="40" xr3:uid="{8E3EFA43-A104-499A-A4D4-85A140618C1B}" name="RFM" dataDxfId="12">
      <calculatedColumnFormula>Table13[[#This Row],[Recency Score]]&amp;Table13[[#This Row],[Frequency Score]]&amp;Table13[[#This Row],[Monetary Score]]</calculatedColumnFormula>
    </tableColumn>
    <tableColumn id="41" xr3:uid="{269B83DA-C41C-47C0-B19B-D52868E5ECAF}" name="Column1" dataDxfId="11">
      <calculatedColumnFormula>IF(AT2="555","Champions",
IF(AND(LEFT(AT2,1)="5", MID(AT2,2,1)&gt;="3"),"Loyal Customers",
IF(MID(AT2,2,1)="5","Frequent Buyers",
IF(RIGHT(AT2,1)="5","Big Spenders",
IF(LEFT(AT2,1)="4","Potential Loyalists",
IF(LEFT(AT2,1)="3","Needs Attention",
IF(LEFT(AT2,1)="2","About to Sleep",
IF(LEFT(AT2,1)="1","Lost",
IF(LEFT(AT2,1)&lt;="2","At Risk","Others")))))))))</calculatedColumnFormula>
    </tableColumn>
    <tableColumn id="42" xr3:uid="{FEF5D553-02D4-446F-9A5D-74692586E34A}" name="Customer Lifespan" dataDxfId="10"/>
    <tableColumn id="43" xr3:uid="{79C6972E-091E-4D8A-B96A-EEC988B2E67F}" name="CL if today" dataDxfId="9">
      <calculatedColumnFormula>DATEDIF(Table13[[#This Row],[Dt_Customer]], Snapshot_Date, "d")</calculatedColumnFormula>
    </tableColumn>
    <tableColumn id="44" xr3:uid="{A41D8BA3-69CC-4BE2-9667-A300AF8E8D42}" name="Corrected CL" dataDxfId="8">
      <calculatedColumnFormula>Table13[[#This Row],[CL if today]]/365</calculatedColumnFormula>
    </tableColumn>
    <tableColumn id="45" xr3:uid="{C770E7FD-7FA6-4D1D-B484-B804AF0100F1}" name="Freq per Year" dataDxfId="7">
      <calculatedColumnFormula>Table13[[#This Row],[Total Number of Purchases]]/Table13[[#This Row],[Corrected CL]]</calculatedColumnFormula>
    </tableColumn>
    <tableColumn id="46" xr3:uid="{7C71BFAA-E682-4286-B491-6FF5F550A055}" name="Annualized CLV" dataDxfId="6">
      <calculatedColumnFormula>Table13[[#This Row],[Average Order Value (AOV)]]*Table13[[#This Row],[Freq per Year]]</calculatedColumnFormula>
    </tableColumn>
    <tableColumn id="47" xr3:uid="{D5725DDD-EBCC-4BAC-BC58-D167ACE15C7C}" name="Annualized CLV (Diff Calc)" dataDxfId="5">
      <calculatedColumnFormula>Table13[[#This Row],[Total Spend]]/Table13[[#This Row],[Corrected CL]]</calculatedColumnFormula>
    </tableColumn>
    <tableColumn id="48" xr3:uid="{DE176F2E-3BBD-4FD6-8FB0-0B7A85C595DF}" name="Copy of ACLV (October Snapshot Date)" dataDxfId="4"/>
    <tableColumn id="49" xr3:uid="{43ACE82D-CB5D-469D-96BE-C004F353A8F6}" name="Potential Snapshot Dates" totalsRowFunction="max" dataDxfId="3" totalsRowDxfId="2">
      <calculatedColumnFormula>Table13[[#This Row],[Dt_Customer]]+Table13[[#This Row],[Recency]]</calculatedColumnFormula>
    </tableColumn>
    <tableColumn id="50" xr3:uid="{070051F6-4A3B-41E0-9AD1-5F853814FB56}" name="Check for Duplicates" dataDxfId="1">
      <calculatedColumnFormula>IF(COUNTIF(A:A, A2) &gt; 1, "Duplicate", "Unique")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CF3844-ABEA-4EF7-91AB-CE048913414A}" name="Table1" displayName="Table1" ref="A1:AB2241">
  <autoFilter ref="A1:AB2241" xr:uid="{ACCF3844-ABEA-4EF7-91AB-CE048913414A}">
    <filterColumn colId="4">
      <filters blank="1"/>
    </filterColumn>
  </autoFilter>
  <sortState xmlns:xlrd2="http://schemas.microsoft.com/office/spreadsheetml/2017/richdata2" ref="A137:AB2181">
    <sortCondition descending="1" ref="H1:H2241"/>
  </sortState>
  <tableColumns count="28">
    <tableColumn id="1" xr3:uid="{0DAB9238-66B1-401F-9907-7DDE7F38D7A3}" name="ID" totalsRowLabel="Total"/>
    <tableColumn id="2" xr3:uid="{01A4BC15-7CD3-43A8-BA44-0AB9477C504B}" name="Year_Birth"/>
    <tableColumn id="3" xr3:uid="{BB346BFE-46E6-40D5-9337-8E350DF6F1EE}" name="Education" totalsRowFunction="count"/>
    <tableColumn id="4" xr3:uid="{05362E22-12B9-49D8-9297-E514C09BF374}" name="Marital_Status" totalsRowFunction="count"/>
    <tableColumn id="5" xr3:uid="{FFC3A491-375E-485E-A0AD-80B169D8AF0D}" name=" Income " totalsRowFunction="count"/>
    <tableColumn id="6" xr3:uid="{E5D7E07B-26B1-49C8-9B74-BDE9F1AC8585}" name="Kidhome"/>
    <tableColumn id="7" xr3:uid="{479F9FFA-3B30-4430-81F9-54A5A9F236B7}" name="Teenhome"/>
    <tableColumn id="8" xr3:uid="{53CCD668-A843-493A-93E8-5DE14FDBF388}" name="Dt_Customer" dataDxfId="24"/>
    <tableColumn id="9" xr3:uid="{63E87D2C-AECA-4D70-A862-7407136E30DA}" name="Recency"/>
    <tableColumn id="10" xr3:uid="{FB2195F9-D851-423A-A2AA-372B48F13BAC}" name="MntWines"/>
    <tableColumn id="11" xr3:uid="{3AE7D84C-72C0-4DB2-AD77-152BFCFD31D1}" name="MntFruits"/>
    <tableColumn id="12" xr3:uid="{1D22B465-E619-499F-8C47-DAFCDF26CE57}" name="MntMeatProducts"/>
    <tableColumn id="13" xr3:uid="{C1A6FB5A-E100-4879-AB80-D338A0023C62}" name="MntFishProducts"/>
    <tableColumn id="14" xr3:uid="{95D6F2A6-070A-4D0F-9E34-76B8C9858058}" name="MntSweetProducts"/>
    <tableColumn id="15" xr3:uid="{AB8BED87-4C5F-4FE0-A515-E4393C1F9166}" name="MntGoldProds"/>
    <tableColumn id="16" xr3:uid="{151FD916-990F-497E-9366-3D16CFEBF9D3}" name="NumDealsPurchases" totalsRowFunction="sum"/>
    <tableColumn id="17" xr3:uid="{6C74C1B0-C6D6-49DC-AB15-3F8D206F7540}" name="NumWebPurchases" totalsRowFunction="sum"/>
    <tableColumn id="18" xr3:uid="{C465AE1C-DB0E-436A-B8EE-FEEC625B49BF}" name="NumCatalogPurchases" totalsRowFunction="sum"/>
    <tableColumn id="19" xr3:uid="{9A37CE31-F6FD-4358-93E1-7ED6DD52DCBE}" name="NumStorePurchases" totalsRowFunction="sum"/>
    <tableColumn id="20" xr3:uid="{05957738-19CA-4D2F-A1AD-778ED1BA67F7}" name="NumWebVisitsMonth" totalsRowFunction="sum"/>
    <tableColumn id="24" xr3:uid="{ABA3CA4D-9AA9-466B-B95D-466BDDC848AB}" name="AcceptedCmp1" totalsRowFunction="sum"/>
    <tableColumn id="25" xr3:uid="{8D084CA7-475F-4708-B8F1-3B8F2EA750EC}" name="AcceptedCmp2" totalsRowFunction="sum"/>
    <tableColumn id="21" xr3:uid="{3E3282F7-9395-425D-9411-19A1049E4EFF}" name="AcceptedCmp3" totalsRowFunction="sum"/>
    <tableColumn id="22" xr3:uid="{CC8C6939-B381-47B7-BDE0-BA6DA08E0055}" name="AcceptedCmp4" totalsRowFunction="sum"/>
    <tableColumn id="23" xr3:uid="{FB129CD5-9B08-4636-8EC8-25048C8B990D}" name="AcceptedCmp5" totalsRowFunction="sum"/>
    <tableColumn id="26" xr3:uid="{A19C4007-AE0A-4B17-B5C3-B777DCE4021F}" name="Response" totalsRowFunction="sum"/>
    <tableColumn id="27" xr3:uid="{F8CAC446-B3D6-472A-9FF1-FBB3A8E1C418}" name="Complain" totalsRowFunction="sum"/>
    <tableColumn id="28" xr3:uid="{B4C107A8-5BD8-4823-A6A7-29D43C2EB6DD}" name="Country" totalsRowFunction="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2E2B4-DA50-42B7-A3B3-4E7ED89AE9EB}">
  <dimension ref="A1:BD2217"/>
  <sheetViews>
    <sheetView tabSelected="1" topLeftCell="AI1" workbookViewId="0">
      <selection activeCell="AR8" sqref="AR8"/>
    </sheetView>
  </sheetViews>
  <sheetFormatPr defaultRowHeight="14.4" x14ac:dyDescent="0.3"/>
  <cols>
    <col min="2" max="2" width="11.33203125" customWidth="1"/>
    <col min="3" max="3" width="11.21875" customWidth="1"/>
    <col min="4" max="4" width="14.88671875" customWidth="1"/>
    <col min="5" max="5" width="9.77734375" customWidth="1"/>
    <col min="6" max="6" width="10.33203125" customWidth="1"/>
    <col min="7" max="7" width="11.44140625" customWidth="1"/>
    <col min="8" max="8" width="13.6640625" customWidth="1"/>
    <col min="9" max="9" width="9.88671875" customWidth="1"/>
    <col min="10" max="10" width="11.109375" customWidth="1"/>
    <col min="11" max="11" width="10.77734375" customWidth="1"/>
    <col min="12" max="12" width="17.5546875" customWidth="1"/>
    <col min="13" max="13" width="16.88671875" customWidth="1"/>
    <col min="14" max="14" width="18.5546875" customWidth="1"/>
    <col min="15" max="15" width="14.77734375" customWidth="1"/>
    <col min="16" max="16" width="20.109375" customWidth="1"/>
    <col min="17" max="17" width="19.21875" customWidth="1"/>
    <col min="18" max="18" width="21.77734375" customWidth="1"/>
    <col min="19" max="19" width="19.88671875" customWidth="1"/>
    <col min="20" max="20" width="20.44140625" customWidth="1"/>
    <col min="21" max="21" width="16.33203125" bestFit="1" customWidth="1"/>
    <col min="22" max="22" width="15.88671875" customWidth="1"/>
    <col min="23" max="25" width="16.33203125" bestFit="1" customWidth="1"/>
    <col min="27" max="29" width="15.88671875" customWidth="1"/>
    <col min="30" max="30" width="10.88671875" customWidth="1"/>
    <col min="31" max="31" width="11" customWidth="1"/>
    <col min="32" max="32" width="9.33203125" customWidth="1"/>
    <col min="34" max="34" width="25.109375" customWidth="1"/>
    <col min="36" max="36" width="10.5546875" bestFit="1" customWidth="1"/>
    <col min="43" max="43" width="9.33203125" bestFit="1" customWidth="1"/>
    <col min="49" max="49" width="24.33203125" bestFit="1" customWidth="1"/>
  </cols>
  <sheetData>
    <row r="1" spans="1:5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  <c r="U1" t="s">
        <v>96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23</v>
      </c>
      <c r="AB1" t="s">
        <v>24</v>
      </c>
      <c r="AC1" t="s">
        <v>20</v>
      </c>
      <c r="AD1" t="s">
        <v>21</v>
      </c>
      <c r="AE1" t="s">
        <v>22</v>
      </c>
      <c r="AF1" t="s">
        <v>25</v>
      </c>
      <c r="AG1" t="s">
        <v>26</v>
      </c>
      <c r="AH1" t="s">
        <v>27</v>
      </c>
      <c r="AI1" t="s">
        <v>55</v>
      </c>
      <c r="AJ1" t="s">
        <v>56</v>
      </c>
      <c r="AK1" t="s">
        <v>57</v>
      </c>
      <c r="AL1" t="s">
        <v>58</v>
      </c>
      <c r="AM1" t="s">
        <v>59</v>
      </c>
      <c r="AN1" t="s">
        <v>60</v>
      </c>
      <c r="AO1" t="s">
        <v>61</v>
      </c>
      <c r="AP1" t="s">
        <v>62</v>
      </c>
      <c r="AQ1" t="s">
        <v>63</v>
      </c>
      <c r="AR1" t="s">
        <v>64</v>
      </c>
      <c r="AS1" t="s">
        <v>65</v>
      </c>
      <c r="AT1" t="s">
        <v>66</v>
      </c>
      <c r="AU1" t="s">
        <v>67</v>
      </c>
      <c r="AV1" t="s">
        <v>68</v>
      </c>
      <c r="AW1" t="s">
        <v>69</v>
      </c>
      <c r="AX1" t="s">
        <v>70</v>
      </c>
      <c r="AY1" t="s">
        <v>71</v>
      </c>
      <c r="AZ1" t="s">
        <v>72</v>
      </c>
      <c r="BA1" t="s">
        <v>73</v>
      </c>
      <c r="BB1" t="s">
        <v>74</v>
      </c>
      <c r="BC1" t="s">
        <v>75</v>
      </c>
      <c r="BD1" t="s">
        <v>90</v>
      </c>
    </row>
    <row r="2" spans="1:56" x14ac:dyDescent="0.3">
      <c r="A2">
        <v>6653</v>
      </c>
      <c r="B2">
        <v>1970</v>
      </c>
      <c r="C2" t="s">
        <v>37</v>
      </c>
      <c r="D2" t="s">
        <v>33</v>
      </c>
      <c r="E2">
        <v>55158</v>
      </c>
      <c r="F2">
        <v>1</v>
      </c>
      <c r="G2">
        <v>1</v>
      </c>
      <c r="H2" s="1">
        <v>41120</v>
      </c>
      <c r="I2">
        <v>72</v>
      </c>
      <c r="J2">
        <v>293</v>
      </c>
      <c r="K2">
        <v>0</v>
      </c>
      <c r="L2">
        <v>87</v>
      </c>
      <c r="M2">
        <v>4</v>
      </c>
      <c r="N2">
        <v>11</v>
      </c>
      <c r="O2">
        <v>23</v>
      </c>
      <c r="P2">
        <f>IF(Table13[[#This Row],[MntWines]] = 0,"",Table13[[#This Row],[MntWines]])</f>
        <v>293</v>
      </c>
      <c r="Q2" t="str">
        <f>IF(Table13[[#This Row],[MntFruits]] = 0, "",Table13[[#This Row],[MntFruits]])</f>
        <v/>
      </c>
      <c r="R2">
        <f>IF(Table13[[#This Row],[MntMeatProducts]] = 0, "",Table13[[#This Row],[MntMeatProducts]])</f>
        <v>87</v>
      </c>
      <c r="S2">
        <f>IF(Table13[[#This Row],[MntFishProducts]] = 0, "",Table13[[#This Row],[MntFishProducts]])</f>
        <v>4</v>
      </c>
      <c r="T2">
        <f>IF(Table13[[#This Row],[MntSweetProducts]] = 0, "",Table13[[#This Row],[MntSweetProducts]])</f>
        <v>11</v>
      </c>
      <c r="U2">
        <f>IF(Table13[[#This Row],[MntGoldProds]] = 0, "N/A",Table13[[#This Row],[MntGoldProds]])</f>
        <v>23</v>
      </c>
      <c r="V2">
        <v>4</v>
      </c>
      <c r="W2">
        <v>7</v>
      </c>
      <c r="X2">
        <v>2</v>
      </c>
      <c r="Y2">
        <v>5</v>
      </c>
      <c r="Z2">
        <v>7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 t="s">
        <v>30</v>
      </c>
      <c r="AI2" s="13">
        <f>SUM(Table13[[#This Row],[MntWines]:[MntGoldProds]])</f>
        <v>418</v>
      </c>
      <c r="AJ2" s="13">
        <f>AVERAGE(Table13[[#This Row],[MntWines]:[MntGoldProds]])</f>
        <v>69.666666666666671</v>
      </c>
      <c r="AK2">
        <f>IF(Table13[[#This Row],[Total Number of Purchases]]=0,0,Table13[[#This Row],[Total Spend]]/Table13[[#This Row],[Total Number of Purchases]])</f>
        <v>23.222222222222221</v>
      </c>
      <c r="AM2">
        <f>SUM(Table13[[#This Row],[NumDealsPurchases]:[NumStorePurchases]])</f>
        <v>18</v>
      </c>
      <c r="AN2" s="14">
        <f>Snapshot_Date-Table13[[#This Row],[Dt_Customer]]</f>
        <v>796</v>
      </c>
      <c r="AP2" s="13">
        <f>Table13[[#This Row],[NumDealsPurchases]]/Table13[[#This Row],[Total Number of Purchases]]*100</f>
        <v>22.222222222222221</v>
      </c>
      <c r="AQ2">
        <f>6-ROUNDUP(_xlfn.PERCENTRANK.INC(Table13[Recency],Table13[[#This Row],[Recency]])*5, 0)</f>
        <v>2</v>
      </c>
      <c r="AR2">
        <f>ROUNDUP(_xlfn.PERCENTRANK.INC(Table13[Total Number of Purchases],Table13[[#This Row],[Total Number of Purchases]])*5,0)</f>
        <v>4</v>
      </c>
      <c r="AS2">
        <f>ROUNDUP(_xlfn.PERCENTRANK.INC(Table13[Total Spend],Table13[[#This Row],[Total Spend]])*5,0)</f>
        <v>3</v>
      </c>
      <c r="AT2" t="str">
        <f>Table13[[#This Row],[Recency Score]]&amp;Table13[[#This Row],[Frequency Score]]&amp;Table13[[#This Row],[Monetary Score]]</f>
        <v>243</v>
      </c>
      <c r="AU2" t="str">
        <f t="shared" ref="AU2:AU65" si="0">IF(AT2="555","Champions",
IF(AND(LEFT(AT2,1)="5", MID(AT2,2,1)&gt;="3"),"Loyal Customers",
IF(MID(AT2,2,1)="5","Frequent Buyers",
IF(RIGHT(AT2,1)="5","Big Spenders",
IF(LEFT(AT2,1)="4","Potential Loyalists",
IF(LEFT(AT2,1)="3","Needs Attention",
IF(LEFT(AT2,1)="2","About to Sleep",
IF(LEFT(AT2,1)="1","Lost",
IF(LEFT(AT2,1)&lt;="2","At Risk","Others")))))))))</f>
        <v>About to Sleep</v>
      </c>
      <c r="AW2" s="13">
        <f>DATEDIF(Table13[[#This Row],[Dt_Customer]], Snapshot_Date, "d")</f>
        <v>796</v>
      </c>
      <c r="AX2" s="13">
        <f>Table13[[#This Row],[CL if today]]/365</f>
        <v>2.1808219178082191</v>
      </c>
      <c r="AY2">
        <f>Table13[[#This Row],[Total Number of Purchases]]/Table13[[#This Row],[Corrected CL]]</f>
        <v>8.2537688442211063</v>
      </c>
      <c r="AZ2">
        <f>Table13[[#This Row],[Average Order Value (AOV)]]*Table13[[#This Row],[Freq per Year]]</f>
        <v>191.6708542713568</v>
      </c>
      <c r="BA2">
        <f>Table13[[#This Row],[Total Spend]]/Table13[[#This Row],[Corrected CL]]</f>
        <v>191.6708542713568</v>
      </c>
      <c r="BC2" s="1">
        <f>Table13[[#This Row],[Dt_Customer]]+Table13[[#This Row],[Recency]]</f>
        <v>41192</v>
      </c>
      <c r="BD2" s="16" t="str">
        <f>IF(COUNTIF(A:A, A2) &gt; 1, "Duplicate", "Unique")</f>
        <v>Unique</v>
      </c>
    </row>
    <row r="3" spans="1:56" x14ac:dyDescent="0.3">
      <c r="A3">
        <v>6181</v>
      </c>
      <c r="B3">
        <v>1950</v>
      </c>
      <c r="C3" t="s">
        <v>38</v>
      </c>
      <c r="D3" t="s">
        <v>35</v>
      </c>
      <c r="E3">
        <v>52203</v>
      </c>
      <c r="F3">
        <v>0</v>
      </c>
      <c r="G3">
        <v>0</v>
      </c>
      <c r="H3" s="1">
        <v>41121</v>
      </c>
      <c r="I3">
        <v>36</v>
      </c>
      <c r="J3">
        <v>488</v>
      </c>
      <c r="K3">
        <v>21</v>
      </c>
      <c r="L3">
        <v>238</v>
      </c>
      <c r="M3">
        <v>56</v>
      </c>
      <c r="N3">
        <v>108</v>
      </c>
      <c r="O3">
        <v>28</v>
      </c>
      <c r="P3">
        <f>IF(Table13[[#This Row],[MntWines]] = 0,"",Table13[[#This Row],[MntWines]])</f>
        <v>488</v>
      </c>
      <c r="Q3">
        <f>IF(Table13[[#This Row],[MntFruits]] = 0, "",Table13[[#This Row],[MntFruits]])</f>
        <v>21</v>
      </c>
      <c r="R3">
        <f>IF(Table13[[#This Row],[MntMeatProducts]] = 0, "",Table13[[#This Row],[MntMeatProducts]])</f>
        <v>238</v>
      </c>
      <c r="S3">
        <f>IF(Table13[[#This Row],[MntFishProducts]] = 0, "",Table13[[#This Row],[MntFishProducts]])</f>
        <v>56</v>
      </c>
      <c r="T3">
        <f>IF(Table13[[#This Row],[MntSweetProducts]] = 0, "",Table13[[#This Row],[MntSweetProducts]])</f>
        <v>108</v>
      </c>
      <c r="U3">
        <f>IF(Table13[[#This Row],[MntGoldProds]] = 0, "",Table13[[#This Row],[MntGoldProds]])</f>
        <v>28</v>
      </c>
      <c r="V3">
        <v>1</v>
      </c>
      <c r="W3">
        <v>8</v>
      </c>
      <c r="X3">
        <v>7</v>
      </c>
      <c r="Y3">
        <v>11</v>
      </c>
      <c r="Z3">
        <v>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t="s">
        <v>34</v>
      </c>
      <c r="AI3" s="13">
        <f>SUM(Table13[[#This Row],[MntWines]:[MntGoldProds]])</f>
        <v>939</v>
      </c>
      <c r="AJ3" s="13">
        <f>AVERAGE(Table13[[#This Row],[MntWines]:[MntGoldProds]])</f>
        <v>156.5</v>
      </c>
      <c r="AK3">
        <f>IF(Table13[[#This Row],[Total Number of Purchases]]=0,0,Table13[[#This Row],[Total Spend]]/Table13[[#This Row],[Total Number of Purchases]])</f>
        <v>34.777777777777779</v>
      </c>
      <c r="AM3">
        <f>SUM(Table13[[#This Row],[NumDealsPurchases]:[NumStorePurchases]])</f>
        <v>27</v>
      </c>
      <c r="AN3" s="14">
        <f>Snapshot_Date-Table13[[#This Row],[Dt_Customer]]</f>
        <v>795</v>
      </c>
      <c r="AP3" s="13">
        <f>Table13[[#This Row],[NumDealsPurchases]]/Table13[[#This Row],[Total Number of Purchases]]*100</f>
        <v>3.7037037037037033</v>
      </c>
      <c r="AQ3">
        <f>6-ROUNDUP(_xlfn.PERCENTRANK.INC(Table13[Recency],Table13[[#This Row],[Recency]])*5, 0)</f>
        <v>4</v>
      </c>
      <c r="AR3">
        <f>ROUNDUP(_xlfn.PERCENTRANK.INC(Table13[Total Number of Purchases],Table13[[#This Row],[Total Number of Purchases]])*5,0)</f>
        <v>5</v>
      </c>
      <c r="AS3">
        <f>ROUNDUP(_xlfn.PERCENTRANK.INC(Table13[Total Spend],Table13[[#This Row],[Total Spend]])*5,0)</f>
        <v>4</v>
      </c>
      <c r="AT3" t="str">
        <f>Table13[[#This Row],[Recency Score]]&amp;Table13[[#This Row],[Frequency Score]]&amp;Table13[[#This Row],[Monetary Score]]</f>
        <v>454</v>
      </c>
      <c r="AU3" t="str">
        <f t="shared" si="0"/>
        <v>Frequent Buyers</v>
      </c>
      <c r="AW3" s="13">
        <f>DATEDIF(Table13[[#This Row],[Dt_Customer]], Snapshot_Date, "d")</f>
        <v>795</v>
      </c>
      <c r="AX3" s="13">
        <f>Table13[[#This Row],[CL if today]]/365</f>
        <v>2.1780821917808217</v>
      </c>
      <c r="AY3">
        <f>Table13[[#This Row],[Total Number of Purchases]]/Table13[[#This Row],[Corrected CL]]</f>
        <v>12.39622641509434</v>
      </c>
      <c r="AZ3">
        <f>Table13[[#This Row],[Average Order Value (AOV)]]*Table13[[#This Row],[Freq per Year]]</f>
        <v>431.11320754716985</v>
      </c>
      <c r="BA3">
        <f>Table13[[#This Row],[Total Spend]]/Table13[[#This Row],[Corrected CL]]</f>
        <v>431.11320754716985</v>
      </c>
      <c r="BC3" s="1">
        <f>Table13[[#This Row],[Dt_Customer]]+Table13[[#This Row],[Recency]]</f>
        <v>41157</v>
      </c>
      <c r="BD3" s="16" t="str">
        <f>IF(COUNTIF(A:A, A3) &gt; 1, "Duplicate", "Unique")</f>
        <v>Unique</v>
      </c>
    </row>
    <row r="4" spans="1:56" x14ac:dyDescent="0.3">
      <c r="A4">
        <v>7118</v>
      </c>
      <c r="B4">
        <v>1957</v>
      </c>
      <c r="C4" t="s">
        <v>28</v>
      </c>
      <c r="D4" t="s">
        <v>33</v>
      </c>
      <c r="E4">
        <v>73803</v>
      </c>
      <c r="F4">
        <v>0</v>
      </c>
      <c r="G4">
        <v>1</v>
      </c>
      <c r="H4" s="1">
        <v>41122</v>
      </c>
      <c r="I4">
        <v>61</v>
      </c>
      <c r="J4">
        <v>833</v>
      </c>
      <c r="K4">
        <v>80</v>
      </c>
      <c r="L4">
        <v>363</v>
      </c>
      <c r="M4">
        <v>52</v>
      </c>
      <c r="N4">
        <v>26</v>
      </c>
      <c r="O4">
        <v>174</v>
      </c>
      <c r="P4">
        <f>IF(Table13[[#This Row],[MntWines]] = 0,"",Table13[[#This Row],[MntWines]])</f>
        <v>833</v>
      </c>
      <c r="Q4">
        <f>IF(Table13[[#This Row],[MntFruits]] = 0, "",Table13[[#This Row],[MntFruits]])</f>
        <v>80</v>
      </c>
      <c r="R4">
        <f>IF(Table13[[#This Row],[MntMeatProducts]] = 0, "",Table13[[#This Row],[MntMeatProducts]])</f>
        <v>363</v>
      </c>
      <c r="S4">
        <f>IF(Table13[[#This Row],[MntFishProducts]] = 0, "",Table13[[#This Row],[MntFishProducts]])</f>
        <v>52</v>
      </c>
      <c r="T4">
        <f>IF(Table13[[#This Row],[MntSweetProducts]] = 0, "",Table13[[#This Row],[MntSweetProducts]])</f>
        <v>26</v>
      </c>
      <c r="U4">
        <f>IF(Table13[[#This Row],[MntGoldProds]] = 0, "",Table13[[#This Row],[MntGoldProds]])</f>
        <v>174</v>
      </c>
      <c r="V4">
        <v>2</v>
      </c>
      <c r="W4">
        <v>9</v>
      </c>
      <c r="X4">
        <v>5</v>
      </c>
      <c r="Y4">
        <v>6</v>
      </c>
      <c r="Z4">
        <v>6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0</v>
      </c>
      <c r="AH4" t="s">
        <v>32</v>
      </c>
      <c r="AI4" s="13">
        <f>SUM(Table13[[#This Row],[MntWines]:[MntGoldProds]])</f>
        <v>1528</v>
      </c>
      <c r="AJ4" s="13">
        <f>AVERAGE(Table13[[#This Row],[MntWines]:[MntGoldProds]])</f>
        <v>254.66666666666666</v>
      </c>
      <c r="AK4">
        <f>IF(Table13[[#This Row],[Total Number of Purchases]]=0,0,Table13[[#This Row],[Total Spend]]/Table13[[#This Row],[Total Number of Purchases]])</f>
        <v>69.454545454545453</v>
      </c>
      <c r="AM4">
        <f>SUM(Table13[[#This Row],[NumDealsPurchases]:[NumStorePurchases]])</f>
        <v>22</v>
      </c>
      <c r="AN4" s="14">
        <f>Snapshot_Date-Table13[[#This Row],[Dt_Customer]]</f>
        <v>794</v>
      </c>
      <c r="AP4" s="13">
        <f>Table13[[#This Row],[NumDealsPurchases]]/Table13[[#This Row],[Total Number of Purchases]]*100</f>
        <v>9.0909090909090917</v>
      </c>
      <c r="AQ4">
        <f>6-ROUNDUP(_xlfn.PERCENTRANK.INC(Table13[Recency],Table13[[#This Row],[Recency]])*5, 0)</f>
        <v>2</v>
      </c>
      <c r="AR4">
        <f>ROUNDUP(_xlfn.PERCENTRANK.INC(Table13[Total Number of Purchases],Table13[[#This Row],[Total Number of Purchases]])*5,0)</f>
        <v>4</v>
      </c>
      <c r="AS4">
        <f>ROUNDUP(_xlfn.PERCENTRANK.INC(Table13[Total Spend],Table13[[#This Row],[Total Spend]])*5,0)</f>
        <v>5</v>
      </c>
      <c r="AT4" t="str">
        <f>Table13[[#This Row],[Recency Score]]&amp;Table13[[#This Row],[Frequency Score]]&amp;Table13[[#This Row],[Monetary Score]]</f>
        <v>245</v>
      </c>
      <c r="AU4" t="str">
        <f t="shared" si="0"/>
        <v>Big Spenders</v>
      </c>
      <c r="AW4" s="13">
        <f>DATEDIF(Table13[[#This Row],[Dt_Customer]], Snapshot_Date, "d")</f>
        <v>794</v>
      </c>
      <c r="AX4" s="13">
        <f>Table13[[#This Row],[CL if today]]/365</f>
        <v>2.1753424657534248</v>
      </c>
      <c r="AY4">
        <f>Table13[[#This Row],[Total Number of Purchases]]/Table13[[#This Row],[Corrected CL]]</f>
        <v>10.113350125944583</v>
      </c>
      <c r="AZ4">
        <f>Table13[[#This Row],[Average Order Value (AOV)]]*Table13[[#This Row],[Freq per Year]]</f>
        <v>702.418136020151</v>
      </c>
      <c r="BA4">
        <f>Table13[[#This Row],[Total Spend]]/Table13[[#This Row],[Corrected CL]]</f>
        <v>702.41813602015111</v>
      </c>
      <c r="BC4" s="1">
        <f>Table13[[#This Row],[Dt_Customer]]+Table13[[#This Row],[Recency]]</f>
        <v>41183</v>
      </c>
      <c r="BD4" s="16" t="str">
        <f>IF(COUNTIF(A:A, A4) &gt; 1, "Duplicate", "Unique")</f>
        <v>Unique</v>
      </c>
    </row>
    <row r="5" spans="1:56" x14ac:dyDescent="0.3">
      <c r="A5">
        <v>2611</v>
      </c>
      <c r="B5">
        <v>1959</v>
      </c>
      <c r="C5" t="s">
        <v>41</v>
      </c>
      <c r="D5" t="s">
        <v>35</v>
      </c>
      <c r="E5">
        <v>82576</v>
      </c>
      <c r="F5">
        <v>0</v>
      </c>
      <c r="G5">
        <v>0</v>
      </c>
      <c r="H5" s="1">
        <v>41122</v>
      </c>
      <c r="I5">
        <v>66</v>
      </c>
      <c r="J5">
        <v>1206</v>
      </c>
      <c r="K5">
        <v>55</v>
      </c>
      <c r="L5">
        <v>445</v>
      </c>
      <c r="M5">
        <v>168</v>
      </c>
      <c r="N5">
        <v>18</v>
      </c>
      <c r="O5">
        <v>18</v>
      </c>
      <c r="P5">
        <f>IF(Table13[[#This Row],[MntWines]] = 0,"",Table13[[#This Row],[MntWines]])</f>
        <v>1206</v>
      </c>
      <c r="Q5">
        <f>IF(Table13[[#This Row],[MntFruits]] = 0, "",Table13[[#This Row],[MntFruits]])</f>
        <v>55</v>
      </c>
      <c r="R5">
        <f>IF(Table13[[#This Row],[MntMeatProducts]] = 0, "",Table13[[#This Row],[MntMeatProducts]])</f>
        <v>445</v>
      </c>
      <c r="S5">
        <f>IF(Table13[[#This Row],[MntFishProducts]] = 0, "",Table13[[#This Row],[MntFishProducts]])</f>
        <v>168</v>
      </c>
      <c r="T5">
        <f>IF(Table13[[#This Row],[MntSweetProducts]] = 0, "",Table13[[#This Row],[MntSweetProducts]])</f>
        <v>18</v>
      </c>
      <c r="U5">
        <f>IF(Table13[[#This Row],[MntGoldProds]] = 0, "",Table13[[#This Row],[MntGoldProds]])</f>
        <v>18</v>
      </c>
      <c r="V5">
        <v>1</v>
      </c>
      <c r="W5">
        <v>2</v>
      </c>
      <c r="X5">
        <v>4</v>
      </c>
      <c r="Y5">
        <v>12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 t="s">
        <v>43</v>
      </c>
      <c r="AI5" s="13">
        <f>SUM(Table13[[#This Row],[MntWines]:[MntGoldProds]])</f>
        <v>1910</v>
      </c>
      <c r="AJ5" s="13">
        <f>AVERAGE(Table13[[#This Row],[MntWines]:[MntGoldProds]])</f>
        <v>318.33333333333331</v>
      </c>
      <c r="AK5">
        <f>IF(Table13[[#This Row],[Total Number of Purchases]]=0,0,Table13[[#This Row],[Total Spend]]/Table13[[#This Row],[Total Number of Purchases]])</f>
        <v>100.52631578947368</v>
      </c>
      <c r="AM5">
        <f>SUM(Table13[[#This Row],[NumDealsPurchases]:[NumStorePurchases]])</f>
        <v>19</v>
      </c>
      <c r="AN5" s="14">
        <f>Snapshot_Date-Table13[[#This Row],[Dt_Customer]]</f>
        <v>794</v>
      </c>
      <c r="AP5" s="13">
        <f>Table13[[#This Row],[NumDealsPurchases]]/Table13[[#This Row],[Total Number of Purchases]]*100</f>
        <v>5.2631578947368416</v>
      </c>
      <c r="AQ5">
        <f>6-ROUNDUP(_xlfn.PERCENTRANK.INC(Table13[Recency],Table13[[#This Row],[Recency]])*5, 0)</f>
        <v>2</v>
      </c>
      <c r="AR5">
        <f>ROUNDUP(_xlfn.PERCENTRANK.INC(Table13[Total Number of Purchases],Table13[[#This Row],[Total Number of Purchases]])*5,0)</f>
        <v>4</v>
      </c>
      <c r="AS5">
        <f>ROUNDUP(_xlfn.PERCENTRANK.INC(Table13[Total Spend],Table13[[#This Row],[Total Spend]])*5,0)</f>
        <v>5</v>
      </c>
      <c r="AT5" t="str">
        <f>Table13[[#This Row],[Recency Score]]&amp;Table13[[#This Row],[Frequency Score]]&amp;Table13[[#This Row],[Monetary Score]]</f>
        <v>245</v>
      </c>
      <c r="AU5" t="str">
        <f t="shared" si="0"/>
        <v>Big Spenders</v>
      </c>
      <c r="AW5" s="13">
        <f>DATEDIF(Table13[[#This Row],[Dt_Customer]], Snapshot_Date, "d")</f>
        <v>794</v>
      </c>
      <c r="AX5" s="13">
        <f>Table13[[#This Row],[CL if today]]/365</f>
        <v>2.1753424657534248</v>
      </c>
      <c r="AY5">
        <f>Table13[[#This Row],[Total Number of Purchases]]/Table13[[#This Row],[Corrected CL]]</f>
        <v>8.7342569269521402</v>
      </c>
      <c r="AZ5">
        <f>Table13[[#This Row],[Average Order Value (AOV)]]*Table13[[#This Row],[Freq per Year]]</f>
        <v>878.02267002518886</v>
      </c>
      <c r="BA5">
        <f>Table13[[#This Row],[Total Spend]]/Table13[[#This Row],[Corrected CL]]</f>
        <v>878.02267002518886</v>
      </c>
      <c r="BC5" s="1">
        <f>Table13[[#This Row],[Dt_Customer]]+Table13[[#This Row],[Recency]]</f>
        <v>41188</v>
      </c>
      <c r="BD5" s="16" t="str">
        <f>IF(COUNTIF(A:A, A5) &gt; 1, "Duplicate", "Unique")</f>
        <v>Unique</v>
      </c>
    </row>
    <row r="6" spans="1:56" x14ac:dyDescent="0.3">
      <c r="A6">
        <v>4692</v>
      </c>
      <c r="B6">
        <v>1976</v>
      </c>
      <c r="C6" t="s">
        <v>28</v>
      </c>
      <c r="D6" t="s">
        <v>33</v>
      </c>
      <c r="E6">
        <v>7500</v>
      </c>
      <c r="F6">
        <v>1</v>
      </c>
      <c r="G6">
        <v>0</v>
      </c>
      <c r="H6" s="1">
        <v>41122</v>
      </c>
      <c r="I6">
        <v>19</v>
      </c>
      <c r="J6">
        <v>7</v>
      </c>
      <c r="K6">
        <v>0</v>
      </c>
      <c r="L6">
        <v>12</v>
      </c>
      <c r="M6">
        <v>13</v>
      </c>
      <c r="N6">
        <v>7</v>
      </c>
      <c r="O6">
        <v>32</v>
      </c>
      <c r="P6">
        <f>IF(Table13[[#This Row],[MntWines]] = 0,"",Table13[[#This Row],[MntWines]])</f>
        <v>7</v>
      </c>
      <c r="Q6" t="str">
        <f>IF(Table13[[#This Row],[MntFruits]] = 0, "",Table13[[#This Row],[MntFruits]])</f>
        <v/>
      </c>
      <c r="R6">
        <f>IF(Table13[[#This Row],[MntMeatProducts]] = 0, "",Table13[[#This Row],[MntMeatProducts]])</f>
        <v>12</v>
      </c>
      <c r="S6">
        <f>IF(Table13[[#This Row],[MntFishProducts]] = 0, "",Table13[[#This Row],[MntFishProducts]])</f>
        <v>13</v>
      </c>
      <c r="T6">
        <f>IF(Table13[[#This Row],[MntSweetProducts]] = 0, "",Table13[[#This Row],[MntSweetProducts]])</f>
        <v>7</v>
      </c>
      <c r="U6">
        <f>IF(Table13[[#This Row],[MntGoldProds]] = 0, "",Table13[[#This Row],[MntGoldProds]])</f>
        <v>32</v>
      </c>
      <c r="V6">
        <v>5</v>
      </c>
      <c r="W6">
        <v>4</v>
      </c>
      <c r="X6">
        <v>1</v>
      </c>
      <c r="Y6">
        <v>2</v>
      </c>
      <c r="Z6">
        <v>9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 t="s">
        <v>36</v>
      </c>
      <c r="AI6" s="13">
        <f>SUM(Table13[[#This Row],[MntWines]:[MntGoldProds]])</f>
        <v>71</v>
      </c>
      <c r="AJ6" s="13">
        <f>AVERAGE(Table13[[#This Row],[MntWines]:[MntGoldProds]])</f>
        <v>11.833333333333334</v>
      </c>
      <c r="AK6">
        <f>IF(Table13[[#This Row],[Total Number of Purchases]]=0,0,Table13[[#This Row],[Total Spend]]/Table13[[#This Row],[Total Number of Purchases]])</f>
        <v>5.916666666666667</v>
      </c>
      <c r="AM6">
        <f>SUM(Table13[[#This Row],[NumDealsPurchases]:[NumStorePurchases]])</f>
        <v>12</v>
      </c>
      <c r="AN6" s="14">
        <f>Snapshot_Date-Table13[[#This Row],[Dt_Customer]]</f>
        <v>794</v>
      </c>
      <c r="AP6" s="13">
        <f>Table13[[#This Row],[NumDealsPurchases]]/Table13[[#This Row],[Total Number of Purchases]]*100</f>
        <v>41.666666666666671</v>
      </c>
      <c r="AQ6">
        <f>6-ROUNDUP(_xlfn.PERCENTRANK.INC(Table13[Recency],Table13[[#This Row],[Recency]])*5, 0)</f>
        <v>5</v>
      </c>
      <c r="AR6">
        <f>ROUNDUP(_xlfn.PERCENTRANK.INC(Table13[Total Number of Purchases],Table13[[#This Row],[Total Number of Purchases]])*5,0)</f>
        <v>2</v>
      </c>
      <c r="AS6">
        <f>ROUNDUP(_xlfn.PERCENTRANK.INC(Table13[Total Spend],Table13[[#This Row],[Total Spend]])*5,0)</f>
        <v>2</v>
      </c>
      <c r="AT6" t="str">
        <f>Table13[[#This Row],[Recency Score]]&amp;Table13[[#This Row],[Frequency Score]]&amp;Table13[[#This Row],[Monetary Score]]</f>
        <v>522</v>
      </c>
      <c r="AU6" t="str">
        <f t="shared" si="0"/>
        <v>Others</v>
      </c>
      <c r="AW6" s="13">
        <f>DATEDIF(Table13[[#This Row],[Dt_Customer]], Snapshot_Date, "d")</f>
        <v>794</v>
      </c>
      <c r="AX6" s="13">
        <f>Table13[[#This Row],[CL if today]]/365</f>
        <v>2.1753424657534248</v>
      </c>
      <c r="AY6">
        <f>Table13[[#This Row],[Total Number of Purchases]]/Table13[[#This Row],[Corrected CL]]</f>
        <v>5.5163727959697733</v>
      </c>
      <c r="AZ6">
        <f>Table13[[#This Row],[Average Order Value (AOV)]]*Table13[[#This Row],[Freq per Year]]</f>
        <v>32.638539042821158</v>
      </c>
      <c r="BA6">
        <f>Table13[[#This Row],[Total Spend]]/Table13[[#This Row],[Corrected CL]]</f>
        <v>32.638539042821158</v>
      </c>
      <c r="BC6" s="1">
        <f>Table13[[#This Row],[Dt_Customer]]+Table13[[#This Row],[Recency]]</f>
        <v>41141</v>
      </c>
      <c r="BD6" s="16" t="str">
        <f>IF(COUNTIF(A:A, A6) &gt; 1, "Duplicate", "Unique")</f>
        <v>Unique</v>
      </c>
    </row>
    <row r="7" spans="1:56" x14ac:dyDescent="0.3">
      <c r="A7">
        <v>10001</v>
      </c>
      <c r="B7">
        <v>1985</v>
      </c>
      <c r="C7" t="s">
        <v>38</v>
      </c>
      <c r="D7" t="s">
        <v>35</v>
      </c>
      <c r="E7">
        <v>7500</v>
      </c>
      <c r="F7">
        <v>1</v>
      </c>
      <c r="G7">
        <v>0</v>
      </c>
      <c r="H7" s="1">
        <v>41122</v>
      </c>
      <c r="I7">
        <v>98</v>
      </c>
      <c r="J7">
        <v>5</v>
      </c>
      <c r="K7">
        <v>17</v>
      </c>
      <c r="L7">
        <v>17</v>
      </c>
      <c r="M7">
        <v>13</v>
      </c>
      <c r="N7">
        <v>14</v>
      </c>
      <c r="O7">
        <v>34</v>
      </c>
      <c r="P7">
        <f>IF(Table13[[#This Row],[MntWines]] = 0,"",Table13[[#This Row],[MntWines]])</f>
        <v>5</v>
      </c>
      <c r="Q7">
        <f>IF(Table13[[#This Row],[MntFruits]] = 0, "",Table13[[#This Row],[MntFruits]])</f>
        <v>17</v>
      </c>
      <c r="R7">
        <f>IF(Table13[[#This Row],[MntMeatProducts]] = 0, "",Table13[[#This Row],[MntMeatProducts]])</f>
        <v>17</v>
      </c>
      <c r="S7">
        <f>IF(Table13[[#This Row],[MntFishProducts]] = 0, "",Table13[[#This Row],[MntFishProducts]])</f>
        <v>13</v>
      </c>
      <c r="T7">
        <f>IF(Table13[[#This Row],[MntSweetProducts]] = 0, "",Table13[[#This Row],[MntSweetProducts]])</f>
        <v>14</v>
      </c>
      <c r="U7">
        <f>IF(Table13[[#This Row],[MntGoldProds]] = 0, "",Table13[[#This Row],[MntGoldProds]])</f>
        <v>34</v>
      </c>
      <c r="V7">
        <v>4</v>
      </c>
      <c r="W7">
        <v>2</v>
      </c>
      <c r="X7">
        <v>1</v>
      </c>
      <c r="Y7">
        <v>3</v>
      </c>
      <c r="Z7">
        <v>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t="s">
        <v>30</v>
      </c>
      <c r="AI7" s="13">
        <f>SUM(Table13[[#This Row],[MntWines]:[MntGoldProds]])</f>
        <v>100</v>
      </c>
      <c r="AJ7" s="13">
        <f>AVERAGE(Table13[[#This Row],[MntWines]:[MntGoldProds]])</f>
        <v>16.666666666666668</v>
      </c>
      <c r="AK7">
        <f>IF(Table13[[#This Row],[Total Number of Purchases]]=0,0,Table13[[#This Row],[Total Spend]]/Table13[[#This Row],[Total Number of Purchases]])</f>
        <v>10</v>
      </c>
      <c r="AM7">
        <f>SUM(Table13[[#This Row],[NumDealsPurchases]:[NumStorePurchases]])</f>
        <v>10</v>
      </c>
      <c r="AN7" s="14">
        <f>Snapshot_Date-Table13[[#This Row],[Dt_Customer]]</f>
        <v>794</v>
      </c>
      <c r="AP7" s="13">
        <f>Table13[[#This Row],[NumDealsPurchases]]/Table13[[#This Row],[Total Number of Purchases]]*100</f>
        <v>40</v>
      </c>
      <c r="AQ7">
        <f>6-ROUNDUP(_xlfn.PERCENTRANK.INC(Table13[Recency],Table13[[#This Row],[Recency]])*5, 0)</f>
        <v>1</v>
      </c>
      <c r="AR7">
        <f>ROUNDUP(_xlfn.PERCENTRANK.INC(Table13[Total Number of Purchases],Table13[[#This Row],[Total Number of Purchases]])*5,0)</f>
        <v>2</v>
      </c>
      <c r="AS7">
        <f>ROUNDUP(_xlfn.PERCENTRANK.INC(Table13[Total Spend],Table13[[#This Row],[Total Spend]])*5,0)</f>
        <v>2</v>
      </c>
      <c r="AT7" t="str">
        <f>Table13[[#This Row],[Recency Score]]&amp;Table13[[#This Row],[Frequency Score]]&amp;Table13[[#This Row],[Monetary Score]]</f>
        <v>122</v>
      </c>
      <c r="AU7" t="str">
        <f t="shared" si="0"/>
        <v>Lost</v>
      </c>
      <c r="AW7" s="13">
        <f>DATEDIF(Table13[[#This Row],[Dt_Customer]], Snapshot_Date, "d")</f>
        <v>794</v>
      </c>
      <c r="AX7" s="13">
        <f>Table13[[#This Row],[CL if today]]/365</f>
        <v>2.1753424657534248</v>
      </c>
      <c r="AY7">
        <f>Table13[[#This Row],[Total Number of Purchases]]/Table13[[#This Row],[Corrected CL]]</f>
        <v>4.5969773299748109</v>
      </c>
      <c r="AZ7">
        <f>Table13[[#This Row],[Average Order Value (AOV)]]*Table13[[#This Row],[Freq per Year]]</f>
        <v>45.969773299748113</v>
      </c>
      <c r="BA7">
        <f>Table13[[#This Row],[Total Spend]]/Table13[[#This Row],[Corrected CL]]</f>
        <v>45.969773299748105</v>
      </c>
      <c r="BC7" s="1">
        <f>Table13[[#This Row],[Dt_Customer]]+Table13[[#This Row],[Recency]]</f>
        <v>41220</v>
      </c>
      <c r="BD7" s="16" t="str">
        <f>IF(COUNTIF(A:A, A7) &gt; 1, "Duplicate", "Unique")</f>
        <v>Unique</v>
      </c>
    </row>
    <row r="8" spans="1:56" x14ac:dyDescent="0.3">
      <c r="A8">
        <v>7990</v>
      </c>
      <c r="B8">
        <v>1947</v>
      </c>
      <c r="C8" t="s">
        <v>28</v>
      </c>
      <c r="D8" t="s">
        <v>33</v>
      </c>
      <c r="E8">
        <v>27469</v>
      </c>
      <c r="F8">
        <v>0</v>
      </c>
      <c r="G8">
        <v>0</v>
      </c>
      <c r="H8" s="1">
        <v>41123</v>
      </c>
      <c r="I8">
        <v>2</v>
      </c>
      <c r="J8">
        <v>9</v>
      </c>
      <c r="K8">
        <v>1</v>
      </c>
      <c r="L8">
        <v>2</v>
      </c>
      <c r="M8">
        <v>3</v>
      </c>
      <c r="N8">
        <v>2</v>
      </c>
      <c r="O8">
        <v>0</v>
      </c>
      <c r="P8">
        <f>IF(Table13[[#This Row],[MntWines]] = 0,"",Table13[[#This Row],[MntWines]])</f>
        <v>9</v>
      </c>
      <c r="Q8">
        <f>IF(Table13[[#This Row],[MntFruits]] = 0, "",Table13[[#This Row],[MntFruits]])</f>
        <v>1</v>
      </c>
      <c r="R8">
        <f>IF(Table13[[#This Row],[MntMeatProducts]] = 0, "",Table13[[#This Row],[MntMeatProducts]])</f>
        <v>2</v>
      </c>
      <c r="S8">
        <f>IF(Table13[[#This Row],[MntFishProducts]] = 0, "",Table13[[#This Row],[MntFishProducts]])</f>
        <v>3</v>
      </c>
      <c r="T8">
        <f>IF(Table13[[#This Row],[MntSweetProducts]] = 0, "",Table13[[#This Row],[MntSweetProducts]])</f>
        <v>2</v>
      </c>
      <c r="U8" t="str">
        <f>IF(Table13[[#This Row],[MntGoldProds]] = 0, "",Table13[[#This Row],[MntGoldProds]])</f>
        <v/>
      </c>
      <c r="V8">
        <v>1</v>
      </c>
      <c r="W8">
        <v>0</v>
      </c>
      <c r="X8">
        <v>0</v>
      </c>
      <c r="Y8">
        <v>3</v>
      </c>
      <c r="Z8">
        <v>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t="s">
        <v>32</v>
      </c>
      <c r="AI8" s="13">
        <f>SUM(Table13[[#This Row],[MntWines]:[MntGoldProds]])</f>
        <v>17</v>
      </c>
      <c r="AJ8" s="13">
        <f>AVERAGE(Table13[[#This Row],[MntWines]:[MntGoldProds]])</f>
        <v>2.8333333333333335</v>
      </c>
      <c r="AK8">
        <f>IF(Table13[[#This Row],[Total Number of Purchases]]=0,0,Table13[[#This Row],[Total Spend]]/Table13[[#This Row],[Total Number of Purchases]])</f>
        <v>4.25</v>
      </c>
      <c r="AM8">
        <f>SUM(Table13[[#This Row],[NumDealsPurchases]:[NumStorePurchases]])</f>
        <v>4</v>
      </c>
      <c r="AN8" s="14">
        <f>Snapshot_Date-Table13[[#This Row],[Dt_Customer]]</f>
        <v>793</v>
      </c>
      <c r="AP8" s="13">
        <f>Table13[[#This Row],[NumDealsPurchases]]/Table13[[#This Row],[Total Number of Purchases]]*100</f>
        <v>25</v>
      </c>
      <c r="AQ8">
        <f>6-ROUNDUP(_xlfn.PERCENTRANK.INC(Table13[Recency],Table13[[#This Row],[Recency]])*5, 0)</f>
        <v>5</v>
      </c>
      <c r="AR8">
        <f>ROUNDUP(_xlfn.PERCENTRANK.INC(Table13[Total Number of Purchases],Table13[[#This Row],[Total Number of Purchases]])*5,0)</f>
        <v>1</v>
      </c>
      <c r="AS8">
        <f>ROUNDUP(_xlfn.PERCENTRANK.INC(Table13[Total Spend],Table13[[#This Row],[Total Spend]])*5,0)</f>
        <v>1</v>
      </c>
      <c r="AT8" t="str">
        <f>Table13[[#This Row],[Recency Score]]&amp;Table13[[#This Row],[Frequency Score]]&amp;Table13[[#This Row],[Monetary Score]]</f>
        <v>511</v>
      </c>
      <c r="AU8" t="str">
        <f t="shared" si="0"/>
        <v>Others</v>
      </c>
      <c r="AW8" s="13">
        <f>DATEDIF(Table13[[#This Row],[Dt_Customer]], Snapshot_Date, "d")</f>
        <v>793</v>
      </c>
      <c r="AX8" s="13">
        <f>Table13[[#This Row],[CL if today]]/365</f>
        <v>2.1726027397260275</v>
      </c>
      <c r="AY8">
        <f>Table13[[#This Row],[Total Number of Purchases]]/Table13[[#This Row],[Corrected CL]]</f>
        <v>1.8411097099621689</v>
      </c>
      <c r="AZ8">
        <f>Table13[[#This Row],[Average Order Value (AOV)]]*Table13[[#This Row],[Freq per Year]]</f>
        <v>7.8247162673392179</v>
      </c>
      <c r="BA8">
        <f>Table13[[#This Row],[Total Spend]]/Table13[[#This Row],[Corrected CL]]</f>
        <v>7.8247162673392179</v>
      </c>
      <c r="BC8" s="1">
        <f>Table13[[#This Row],[Dt_Customer]]+Table13[[#This Row],[Recency]]</f>
        <v>41125</v>
      </c>
      <c r="BD8" s="16" t="str">
        <f>IF(COUNTIF(A:A, A8) &gt; 1, "Duplicate", "Unique")</f>
        <v>Unique</v>
      </c>
    </row>
    <row r="9" spans="1:56" x14ac:dyDescent="0.3">
      <c r="A9">
        <v>5117</v>
      </c>
      <c r="B9">
        <v>1963</v>
      </c>
      <c r="C9" t="s">
        <v>38</v>
      </c>
      <c r="D9" t="s">
        <v>33</v>
      </c>
      <c r="E9">
        <v>32632</v>
      </c>
      <c r="F9">
        <v>0</v>
      </c>
      <c r="G9">
        <v>0</v>
      </c>
      <c r="H9" s="1">
        <v>41123</v>
      </c>
      <c r="I9">
        <v>32</v>
      </c>
      <c r="J9">
        <v>63</v>
      </c>
      <c r="K9">
        <v>151</v>
      </c>
      <c r="L9">
        <v>137</v>
      </c>
      <c r="M9">
        <v>153</v>
      </c>
      <c r="N9">
        <v>19</v>
      </c>
      <c r="O9">
        <v>53</v>
      </c>
      <c r="P9">
        <f>IF(Table13[[#This Row],[MntWines]] = 0,"",Table13[[#This Row],[MntWines]])</f>
        <v>63</v>
      </c>
      <c r="Q9">
        <f>IF(Table13[[#This Row],[MntFruits]] = 0, "",Table13[[#This Row],[MntFruits]])</f>
        <v>151</v>
      </c>
      <c r="R9">
        <f>IF(Table13[[#This Row],[MntMeatProducts]] = 0, "",Table13[[#This Row],[MntMeatProducts]])</f>
        <v>137</v>
      </c>
      <c r="S9">
        <f>IF(Table13[[#This Row],[MntFishProducts]] = 0, "",Table13[[#This Row],[MntFishProducts]])</f>
        <v>153</v>
      </c>
      <c r="T9">
        <f>IF(Table13[[#This Row],[MntSweetProducts]] = 0, "",Table13[[#This Row],[MntSweetProducts]])</f>
        <v>19</v>
      </c>
      <c r="U9">
        <f>IF(Table13[[#This Row],[MntGoldProds]] = 0, "",Table13[[#This Row],[MntGoldProds]])</f>
        <v>53</v>
      </c>
      <c r="V9">
        <v>2</v>
      </c>
      <c r="W9">
        <v>4</v>
      </c>
      <c r="X9">
        <v>4</v>
      </c>
      <c r="Y9">
        <v>8</v>
      </c>
      <c r="Z9">
        <v>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t="s">
        <v>30</v>
      </c>
      <c r="AI9" s="13">
        <f>SUM(Table13[[#This Row],[MntWines]:[MntGoldProds]])</f>
        <v>576</v>
      </c>
      <c r="AJ9" s="13">
        <f>AVERAGE(Table13[[#This Row],[MntWines]:[MntGoldProds]])</f>
        <v>96</v>
      </c>
      <c r="AK9">
        <f>IF(Table13[[#This Row],[Total Number of Purchases]]=0,0,Table13[[#This Row],[Total Spend]]/Table13[[#This Row],[Total Number of Purchases]])</f>
        <v>32</v>
      </c>
      <c r="AM9">
        <f>SUM(Table13[[#This Row],[NumDealsPurchases]:[NumStorePurchases]])</f>
        <v>18</v>
      </c>
      <c r="AN9" s="14">
        <f>Snapshot_Date-Table13[[#This Row],[Dt_Customer]]</f>
        <v>793</v>
      </c>
      <c r="AP9" s="13">
        <f>Table13[[#This Row],[NumDealsPurchases]]/Table13[[#This Row],[Total Number of Purchases]]*100</f>
        <v>11.111111111111111</v>
      </c>
      <c r="AQ9">
        <f>6-ROUNDUP(_xlfn.PERCENTRANK.INC(Table13[Recency],Table13[[#This Row],[Recency]])*5, 0)</f>
        <v>4</v>
      </c>
      <c r="AR9">
        <f>ROUNDUP(_xlfn.PERCENTRANK.INC(Table13[Total Number of Purchases],Table13[[#This Row],[Total Number of Purchases]])*5,0)</f>
        <v>4</v>
      </c>
      <c r="AS9">
        <f>ROUNDUP(_xlfn.PERCENTRANK.INC(Table13[Total Spend],Table13[[#This Row],[Total Spend]])*5,0)</f>
        <v>3</v>
      </c>
      <c r="AT9" t="str">
        <f>Table13[[#This Row],[Recency Score]]&amp;Table13[[#This Row],[Frequency Score]]&amp;Table13[[#This Row],[Monetary Score]]</f>
        <v>443</v>
      </c>
      <c r="AU9" t="str">
        <f t="shared" si="0"/>
        <v>Potential Loyalists</v>
      </c>
      <c r="AW9" s="13">
        <f>DATEDIF(Table13[[#This Row],[Dt_Customer]], Snapshot_Date, "d")</f>
        <v>793</v>
      </c>
      <c r="AX9" s="13">
        <f>Table13[[#This Row],[CL if today]]/365</f>
        <v>2.1726027397260275</v>
      </c>
      <c r="AY9">
        <f>Table13[[#This Row],[Total Number of Purchases]]/Table13[[#This Row],[Corrected CL]]</f>
        <v>8.28499369482976</v>
      </c>
      <c r="AZ9">
        <f>Table13[[#This Row],[Average Order Value (AOV)]]*Table13[[#This Row],[Freq per Year]]</f>
        <v>265.11979823455232</v>
      </c>
      <c r="BA9">
        <f>Table13[[#This Row],[Total Spend]]/Table13[[#This Row],[Corrected CL]]</f>
        <v>265.11979823455232</v>
      </c>
      <c r="BC9" s="1">
        <f>Table13[[#This Row],[Dt_Customer]]+Table13[[#This Row],[Recency]]</f>
        <v>41155</v>
      </c>
      <c r="BD9" s="16" t="str">
        <f>IF(COUNTIF(A:A, A9) &gt; 1, "Duplicate", "Unique")</f>
        <v>Unique</v>
      </c>
    </row>
    <row r="10" spans="1:56" x14ac:dyDescent="0.3">
      <c r="A10">
        <v>8370</v>
      </c>
      <c r="B10">
        <v>1976</v>
      </c>
      <c r="C10" t="s">
        <v>38</v>
      </c>
      <c r="D10" t="s">
        <v>35</v>
      </c>
      <c r="E10">
        <v>75484</v>
      </c>
      <c r="F10">
        <v>0</v>
      </c>
      <c r="G10">
        <v>1</v>
      </c>
      <c r="H10" s="1">
        <v>41123</v>
      </c>
      <c r="I10">
        <v>50</v>
      </c>
      <c r="J10">
        <v>378</v>
      </c>
      <c r="K10">
        <v>97</v>
      </c>
      <c r="L10">
        <v>259</v>
      </c>
      <c r="M10">
        <v>197</v>
      </c>
      <c r="N10">
        <v>194</v>
      </c>
      <c r="O10">
        <v>34</v>
      </c>
      <c r="P10">
        <f>IF(Table13[[#This Row],[MntWines]] = 0,"",Table13[[#This Row],[MntWines]])</f>
        <v>378</v>
      </c>
      <c r="Q10">
        <f>IF(Table13[[#This Row],[MntFruits]] = 0, "",Table13[[#This Row],[MntFruits]])</f>
        <v>97</v>
      </c>
      <c r="R10">
        <f>IF(Table13[[#This Row],[MntMeatProducts]] = 0, "",Table13[[#This Row],[MntMeatProducts]])</f>
        <v>259</v>
      </c>
      <c r="S10">
        <f>IF(Table13[[#This Row],[MntFishProducts]] = 0, "",Table13[[#This Row],[MntFishProducts]])</f>
        <v>197</v>
      </c>
      <c r="T10">
        <f>IF(Table13[[#This Row],[MntSweetProducts]] = 0, "",Table13[[#This Row],[MntSweetProducts]])</f>
        <v>194</v>
      </c>
      <c r="U10">
        <f>IF(Table13[[#This Row],[MntGoldProds]] = 0, "",Table13[[#This Row],[MntGoldProds]])</f>
        <v>34</v>
      </c>
      <c r="V10">
        <v>2</v>
      </c>
      <c r="W10">
        <v>7</v>
      </c>
      <c r="X10">
        <v>3</v>
      </c>
      <c r="Y10">
        <v>6</v>
      </c>
      <c r="Z10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t="s">
        <v>32</v>
      </c>
      <c r="AI10" s="13">
        <f>SUM(Table13[[#This Row],[MntWines]:[MntGoldProds]])</f>
        <v>1159</v>
      </c>
      <c r="AJ10" s="13">
        <f>AVERAGE(Table13[[#This Row],[MntWines]:[MntGoldProds]])</f>
        <v>193.16666666666666</v>
      </c>
      <c r="AK10">
        <f>IF(Table13[[#This Row],[Total Number of Purchases]]=0,0,Table13[[#This Row],[Total Spend]]/Table13[[#This Row],[Total Number of Purchases]])</f>
        <v>64.388888888888886</v>
      </c>
      <c r="AM10">
        <f>SUM(Table13[[#This Row],[NumDealsPurchases]:[NumStorePurchases]])</f>
        <v>18</v>
      </c>
      <c r="AN10" s="14">
        <f>Snapshot_Date-Table13[[#This Row],[Dt_Customer]]</f>
        <v>793</v>
      </c>
      <c r="AP10" s="13">
        <f>Table13[[#This Row],[NumDealsPurchases]]/Table13[[#This Row],[Total Number of Purchases]]*100</f>
        <v>11.111111111111111</v>
      </c>
      <c r="AQ10">
        <f>6-ROUNDUP(_xlfn.PERCENTRANK.INC(Table13[Recency],Table13[[#This Row],[Recency]])*5, 0)</f>
        <v>3</v>
      </c>
      <c r="AR10">
        <f>ROUNDUP(_xlfn.PERCENTRANK.INC(Table13[Total Number of Purchases],Table13[[#This Row],[Total Number of Purchases]])*5,0)</f>
        <v>4</v>
      </c>
      <c r="AS10">
        <f>ROUNDUP(_xlfn.PERCENTRANK.INC(Table13[Total Spend],Table13[[#This Row],[Total Spend]])*5,0)</f>
        <v>4</v>
      </c>
      <c r="AT10" t="str">
        <f>Table13[[#This Row],[Recency Score]]&amp;Table13[[#This Row],[Frequency Score]]&amp;Table13[[#This Row],[Monetary Score]]</f>
        <v>344</v>
      </c>
      <c r="AU10" t="str">
        <f t="shared" si="0"/>
        <v>Needs Attention</v>
      </c>
      <c r="AW10" s="13">
        <f>DATEDIF(Table13[[#This Row],[Dt_Customer]], Snapshot_Date, "d")</f>
        <v>793</v>
      </c>
      <c r="AX10" s="13">
        <f>Table13[[#This Row],[CL if today]]/365</f>
        <v>2.1726027397260275</v>
      </c>
      <c r="AY10">
        <f>Table13[[#This Row],[Total Number of Purchases]]/Table13[[#This Row],[Corrected CL]]</f>
        <v>8.28499369482976</v>
      </c>
      <c r="AZ10">
        <f>Table13[[#This Row],[Average Order Value (AOV)]]*Table13[[#This Row],[Freq per Year]]</f>
        <v>533.46153846153845</v>
      </c>
      <c r="BA10">
        <f>Table13[[#This Row],[Total Spend]]/Table13[[#This Row],[Corrected CL]]</f>
        <v>533.46153846153845</v>
      </c>
      <c r="BC10" s="1">
        <f>Table13[[#This Row],[Dt_Customer]]+Table13[[#This Row],[Recency]]</f>
        <v>41173</v>
      </c>
      <c r="BD10" s="16" t="str">
        <f>IF(COUNTIF(A:A, A10) &gt; 1, "Duplicate", "Unique")</f>
        <v>Unique</v>
      </c>
    </row>
    <row r="11" spans="1:56" x14ac:dyDescent="0.3">
      <c r="A11">
        <v>3277</v>
      </c>
      <c r="B11">
        <v>1955</v>
      </c>
      <c r="C11" t="s">
        <v>28</v>
      </c>
      <c r="D11" t="s">
        <v>29</v>
      </c>
      <c r="E11">
        <v>49431</v>
      </c>
      <c r="F11">
        <v>0</v>
      </c>
      <c r="G11">
        <v>1</v>
      </c>
      <c r="H11" s="1">
        <v>41124</v>
      </c>
      <c r="I11">
        <v>9</v>
      </c>
      <c r="J11">
        <v>219</v>
      </c>
      <c r="K11">
        <v>3</v>
      </c>
      <c r="L11">
        <v>100</v>
      </c>
      <c r="M11">
        <v>26</v>
      </c>
      <c r="N11">
        <v>0</v>
      </c>
      <c r="O11">
        <v>17</v>
      </c>
      <c r="P11">
        <f>IF(Table13[[#This Row],[MntWines]] = 0,"",Table13[[#This Row],[MntWines]])</f>
        <v>219</v>
      </c>
      <c r="Q11">
        <f>IF(Table13[[#This Row],[MntFruits]] = 0, "",Table13[[#This Row],[MntFruits]])</f>
        <v>3</v>
      </c>
      <c r="R11">
        <f>IF(Table13[[#This Row],[MntMeatProducts]] = 0, "",Table13[[#This Row],[MntMeatProducts]])</f>
        <v>100</v>
      </c>
      <c r="S11">
        <f>IF(Table13[[#This Row],[MntFishProducts]] = 0, "",Table13[[#This Row],[MntFishProducts]])</f>
        <v>26</v>
      </c>
      <c r="T11" t="str">
        <f>IF(Table13[[#This Row],[MntSweetProducts]] = 0, "",Table13[[#This Row],[MntSweetProducts]])</f>
        <v/>
      </c>
      <c r="U11">
        <f>IF(Table13[[#This Row],[MntGoldProds]] = 0, "",Table13[[#This Row],[MntGoldProds]])</f>
        <v>17</v>
      </c>
      <c r="V11">
        <v>2</v>
      </c>
      <c r="W11">
        <v>7</v>
      </c>
      <c r="X11">
        <v>1</v>
      </c>
      <c r="Y11">
        <v>5</v>
      </c>
      <c r="Z11">
        <v>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t="s">
        <v>30</v>
      </c>
      <c r="AI11" s="13">
        <f>SUM(Table13[[#This Row],[MntWines]:[MntGoldProds]])</f>
        <v>365</v>
      </c>
      <c r="AJ11" s="13">
        <f>AVERAGE(Table13[[#This Row],[MntWines]:[MntGoldProds]])</f>
        <v>60.833333333333336</v>
      </c>
      <c r="AK11">
        <f>IF(Table13[[#This Row],[Total Number of Purchases]]=0,0,Table13[[#This Row],[Total Spend]]/Table13[[#This Row],[Total Number of Purchases]])</f>
        <v>24.333333333333332</v>
      </c>
      <c r="AM11">
        <f>SUM(Table13[[#This Row],[NumDealsPurchases]:[NumStorePurchases]])</f>
        <v>15</v>
      </c>
      <c r="AN11" s="14">
        <f>Snapshot_Date-Table13[[#This Row],[Dt_Customer]]</f>
        <v>792</v>
      </c>
      <c r="AP11" s="13">
        <f>Table13[[#This Row],[NumDealsPurchases]]/Table13[[#This Row],[Total Number of Purchases]]*100</f>
        <v>13.333333333333334</v>
      </c>
      <c r="AQ11">
        <f>6-ROUNDUP(_xlfn.PERCENTRANK.INC(Table13[Recency],Table13[[#This Row],[Recency]])*5, 0)</f>
        <v>5</v>
      </c>
      <c r="AR11">
        <f>ROUNDUP(_xlfn.PERCENTRANK.INC(Table13[Total Number of Purchases],Table13[[#This Row],[Total Number of Purchases]])*5,0)</f>
        <v>3</v>
      </c>
      <c r="AS11">
        <f>ROUNDUP(_xlfn.PERCENTRANK.INC(Table13[Total Spend],Table13[[#This Row],[Total Spend]])*5,0)</f>
        <v>3</v>
      </c>
      <c r="AT11" t="str">
        <f>Table13[[#This Row],[Recency Score]]&amp;Table13[[#This Row],[Frequency Score]]&amp;Table13[[#This Row],[Monetary Score]]</f>
        <v>533</v>
      </c>
      <c r="AU11" t="str">
        <f t="shared" si="0"/>
        <v>Loyal Customers</v>
      </c>
      <c r="AW11" s="13">
        <f>DATEDIF(Table13[[#This Row],[Dt_Customer]], Snapshot_Date, "d")</f>
        <v>792</v>
      </c>
      <c r="AX11" s="13">
        <f>Table13[[#This Row],[CL if today]]/365</f>
        <v>2.1698630136986301</v>
      </c>
      <c r="AY11">
        <f>Table13[[#This Row],[Total Number of Purchases]]/Table13[[#This Row],[Corrected CL]]</f>
        <v>6.9128787878787881</v>
      </c>
      <c r="AZ11">
        <f>Table13[[#This Row],[Average Order Value (AOV)]]*Table13[[#This Row],[Freq per Year]]</f>
        <v>168.21338383838383</v>
      </c>
      <c r="BA11">
        <f>Table13[[#This Row],[Total Spend]]/Table13[[#This Row],[Corrected CL]]</f>
        <v>168.21338383838383</v>
      </c>
      <c r="BC11" s="1">
        <f>Table13[[#This Row],[Dt_Customer]]+Table13[[#This Row],[Recency]]</f>
        <v>41133</v>
      </c>
      <c r="BD11" s="16" t="str">
        <f>IF(COUNTIF(A:A, A11) &gt; 1, "Duplicate", "Unique")</f>
        <v>Unique</v>
      </c>
    </row>
    <row r="12" spans="1:56" x14ac:dyDescent="0.3">
      <c r="A12">
        <v>9847</v>
      </c>
      <c r="B12">
        <v>1955</v>
      </c>
      <c r="C12" t="s">
        <v>38</v>
      </c>
      <c r="D12" t="s">
        <v>33</v>
      </c>
      <c r="E12">
        <v>62972</v>
      </c>
      <c r="F12">
        <v>0</v>
      </c>
      <c r="G12">
        <v>1</v>
      </c>
      <c r="H12" s="1">
        <v>41124</v>
      </c>
      <c r="I12">
        <v>39</v>
      </c>
      <c r="J12">
        <v>313</v>
      </c>
      <c r="K12">
        <v>15</v>
      </c>
      <c r="L12">
        <v>47</v>
      </c>
      <c r="M12">
        <v>20</v>
      </c>
      <c r="N12">
        <v>0</v>
      </c>
      <c r="O12">
        <v>192</v>
      </c>
      <c r="P12">
        <f>IF(Table13[[#This Row],[MntWines]] = 0,"",Table13[[#This Row],[MntWines]])</f>
        <v>313</v>
      </c>
      <c r="Q12">
        <f>IF(Table13[[#This Row],[MntFruits]] = 0, "",Table13[[#This Row],[MntFruits]])</f>
        <v>15</v>
      </c>
      <c r="R12">
        <f>IF(Table13[[#This Row],[MntMeatProducts]] = 0, "",Table13[[#This Row],[MntMeatProducts]])</f>
        <v>47</v>
      </c>
      <c r="S12">
        <f>IF(Table13[[#This Row],[MntFishProducts]] = 0, "",Table13[[#This Row],[MntFishProducts]])</f>
        <v>20</v>
      </c>
      <c r="T12" t="str">
        <f>IF(Table13[[#This Row],[MntSweetProducts]] = 0, "",Table13[[#This Row],[MntSweetProducts]])</f>
        <v/>
      </c>
      <c r="U12">
        <f>IF(Table13[[#This Row],[MntGoldProds]] = 0, "",Table13[[#This Row],[MntGoldProds]])</f>
        <v>192</v>
      </c>
      <c r="V12">
        <v>2</v>
      </c>
      <c r="W12">
        <v>7</v>
      </c>
      <c r="X12">
        <v>4</v>
      </c>
      <c r="Y12">
        <v>3</v>
      </c>
      <c r="Z12">
        <v>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30</v>
      </c>
      <c r="AI12" s="13">
        <f>SUM(Table13[[#This Row],[MntWines]:[MntGoldProds]])</f>
        <v>587</v>
      </c>
      <c r="AJ12" s="13">
        <f>AVERAGE(Table13[[#This Row],[MntWines]:[MntGoldProds]])</f>
        <v>97.833333333333329</v>
      </c>
      <c r="AK12">
        <f>IF(Table13[[#This Row],[Total Number of Purchases]]=0,0,Table13[[#This Row],[Total Spend]]/Table13[[#This Row],[Total Number of Purchases]])</f>
        <v>36.6875</v>
      </c>
      <c r="AM12">
        <f>SUM(Table13[[#This Row],[NumDealsPurchases]:[NumStorePurchases]])</f>
        <v>16</v>
      </c>
      <c r="AN12" s="14">
        <f>Snapshot_Date-Table13[[#This Row],[Dt_Customer]]</f>
        <v>792</v>
      </c>
      <c r="AP12" s="13">
        <f>Table13[[#This Row],[NumDealsPurchases]]/Table13[[#This Row],[Total Number of Purchases]]*100</f>
        <v>12.5</v>
      </c>
      <c r="AQ12">
        <f>6-ROUNDUP(_xlfn.PERCENTRANK.INC(Table13[Recency],Table13[[#This Row],[Recency]])*5, 0)</f>
        <v>4</v>
      </c>
      <c r="AR12">
        <f>ROUNDUP(_xlfn.PERCENTRANK.INC(Table13[Total Number of Purchases],Table13[[#This Row],[Total Number of Purchases]])*5,0)</f>
        <v>3</v>
      </c>
      <c r="AS12">
        <f>ROUNDUP(_xlfn.PERCENTRANK.INC(Table13[Total Spend],Table13[[#This Row],[Total Spend]])*5,0)</f>
        <v>3</v>
      </c>
      <c r="AT12" t="str">
        <f>Table13[[#This Row],[Recency Score]]&amp;Table13[[#This Row],[Frequency Score]]&amp;Table13[[#This Row],[Monetary Score]]</f>
        <v>433</v>
      </c>
      <c r="AU12" t="str">
        <f t="shared" si="0"/>
        <v>Potential Loyalists</v>
      </c>
      <c r="AW12" s="13">
        <f>DATEDIF(Table13[[#This Row],[Dt_Customer]], Snapshot_Date, "d")</f>
        <v>792</v>
      </c>
      <c r="AX12" s="13">
        <f>Table13[[#This Row],[CL if today]]/365</f>
        <v>2.1698630136986301</v>
      </c>
      <c r="AY12">
        <f>Table13[[#This Row],[Total Number of Purchases]]/Table13[[#This Row],[Corrected CL]]</f>
        <v>7.3737373737373737</v>
      </c>
      <c r="AZ12">
        <f>Table13[[#This Row],[Average Order Value (AOV)]]*Table13[[#This Row],[Freq per Year]]</f>
        <v>270.5239898989899</v>
      </c>
      <c r="BA12">
        <f>Table13[[#This Row],[Total Spend]]/Table13[[#This Row],[Corrected CL]]</f>
        <v>270.5239898989899</v>
      </c>
      <c r="BC12" s="1">
        <f>Table13[[#This Row],[Dt_Customer]]+Table13[[#This Row],[Recency]]</f>
        <v>41163</v>
      </c>
      <c r="BD12" s="16" t="str">
        <f>IF(COUNTIF(A:A, A12) &gt; 1, "Duplicate", "Unique")</f>
        <v>Unique</v>
      </c>
    </row>
    <row r="13" spans="1:56" x14ac:dyDescent="0.3">
      <c r="A13">
        <v>9094</v>
      </c>
      <c r="B13">
        <v>1955</v>
      </c>
      <c r="C13" t="s">
        <v>38</v>
      </c>
      <c r="D13" t="s">
        <v>33</v>
      </c>
      <c r="E13">
        <v>62972</v>
      </c>
      <c r="F13">
        <v>0</v>
      </c>
      <c r="G13">
        <v>1</v>
      </c>
      <c r="H13" s="1">
        <v>41124</v>
      </c>
      <c r="I13">
        <v>39</v>
      </c>
      <c r="J13">
        <v>313</v>
      </c>
      <c r="K13">
        <v>15</v>
      </c>
      <c r="L13">
        <v>47</v>
      </c>
      <c r="M13">
        <v>20</v>
      </c>
      <c r="N13">
        <v>0</v>
      </c>
      <c r="O13">
        <v>192</v>
      </c>
      <c r="P13">
        <f>IF(Table13[[#This Row],[MntWines]] = 0,"",Table13[[#This Row],[MntWines]])</f>
        <v>313</v>
      </c>
      <c r="Q13">
        <f>IF(Table13[[#This Row],[MntFruits]] = 0, "",Table13[[#This Row],[MntFruits]])</f>
        <v>15</v>
      </c>
      <c r="R13">
        <f>IF(Table13[[#This Row],[MntMeatProducts]] = 0, "",Table13[[#This Row],[MntMeatProducts]])</f>
        <v>47</v>
      </c>
      <c r="S13">
        <f>IF(Table13[[#This Row],[MntFishProducts]] = 0, "",Table13[[#This Row],[MntFishProducts]])</f>
        <v>20</v>
      </c>
      <c r="T13" t="str">
        <f>IF(Table13[[#This Row],[MntSweetProducts]] = 0, "",Table13[[#This Row],[MntSweetProducts]])</f>
        <v/>
      </c>
      <c r="U13">
        <f>IF(Table13[[#This Row],[MntGoldProds]] = 0, "",Table13[[#This Row],[MntGoldProds]])</f>
        <v>192</v>
      </c>
      <c r="V13">
        <v>2</v>
      </c>
      <c r="W13">
        <v>7</v>
      </c>
      <c r="X13">
        <v>4</v>
      </c>
      <c r="Y13">
        <v>3</v>
      </c>
      <c r="Z13">
        <v>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 t="s">
        <v>30</v>
      </c>
      <c r="AI13" s="13">
        <f>SUM(Table13[[#This Row],[MntWines]:[MntGoldProds]])</f>
        <v>587</v>
      </c>
      <c r="AJ13" s="13">
        <f>AVERAGE(Table13[[#This Row],[MntWines]:[MntGoldProds]])</f>
        <v>97.833333333333329</v>
      </c>
      <c r="AK13">
        <f>IF(Table13[[#This Row],[Total Number of Purchases]]=0,0,Table13[[#This Row],[Total Spend]]/Table13[[#This Row],[Total Number of Purchases]])</f>
        <v>36.6875</v>
      </c>
      <c r="AM13">
        <f>SUM(Table13[[#This Row],[NumDealsPurchases]:[NumStorePurchases]])</f>
        <v>16</v>
      </c>
      <c r="AN13" s="14">
        <f>Snapshot_Date-Table13[[#This Row],[Dt_Customer]]</f>
        <v>792</v>
      </c>
      <c r="AP13" s="13">
        <f>Table13[[#This Row],[NumDealsPurchases]]/Table13[[#This Row],[Total Number of Purchases]]*100</f>
        <v>12.5</v>
      </c>
      <c r="AQ13">
        <f>6-ROUNDUP(_xlfn.PERCENTRANK.INC(Table13[Recency],Table13[[#This Row],[Recency]])*5, 0)</f>
        <v>4</v>
      </c>
      <c r="AR13">
        <f>ROUNDUP(_xlfn.PERCENTRANK.INC(Table13[Total Number of Purchases],Table13[[#This Row],[Total Number of Purchases]])*5,0)</f>
        <v>3</v>
      </c>
      <c r="AS13">
        <f>ROUNDUP(_xlfn.PERCENTRANK.INC(Table13[Total Spend],Table13[[#This Row],[Total Spend]])*5,0)</f>
        <v>3</v>
      </c>
      <c r="AT13" t="str">
        <f>Table13[[#This Row],[Recency Score]]&amp;Table13[[#This Row],[Frequency Score]]&amp;Table13[[#This Row],[Monetary Score]]</f>
        <v>433</v>
      </c>
      <c r="AU13" t="str">
        <f t="shared" si="0"/>
        <v>Potential Loyalists</v>
      </c>
      <c r="AW13" s="13">
        <f>DATEDIF(Table13[[#This Row],[Dt_Customer]], Snapshot_Date, "d")</f>
        <v>792</v>
      </c>
      <c r="AX13" s="13">
        <f>Table13[[#This Row],[CL if today]]/365</f>
        <v>2.1698630136986301</v>
      </c>
      <c r="AY13">
        <f>Table13[[#This Row],[Total Number of Purchases]]/Table13[[#This Row],[Corrected CL]]</f>
        <v>7.3737373737373737</v>
      </c>
      <c r="AZ13">
        <f>Table13[[#This Row],[Average Order Value (AOV)]]*Table13[[#This Row],[Freq per Year]]</f>
        <v>270.5239898989899</v>
      </c>
      <c r="BA13">
        <f>Table13[[#This Row],[Total Spend]]/Table13[[#This Row],[Corrected CL]]</f>
        <v>270.5239898989899</v>
      </c>
      <c r="BC13" s="1">
        <f>Table13[[#This Row],[Dt_Customer]]+Table13[[#This Row],[Recency]]</f>
        <v>41163</v>
      </c>
      <c r="BD13" s="16" t="str">
        <f>IF(COUNTIF(A:A, A13) &gt; 1, "Duplicate", "Unique")</f>
        <v>Unique</v>
      </c>
    </row>
    <row r="14" spans="1:56" x14ac:dyDescent="0.3">
      <c r="A14">
        <v>4915</v>
      </c>
      <c r="B14">
        <v>1956</v>
      </c>
      <c r="C14" t="s">
        <v>38</v>
      </c>
      <c r="D14" t="s">
        <v>33</v>
      </c>
      <c r="E14">
        <v>53230</v>
      </c>
      <c r="F14">
        <v>0</v>
      </c>
      <c r="G14">
        <v>1</v>
      </c>
      <c r="H14" s="1">
        <v>41124</v>
      </c>
      <c r="I14">
        <v>86</v>
      </c>
      <c r="J14">
        <v>176</v>
      </c>
      <c r="K14">
        <v>72</v>
      </c>
      <c r="L14">
        <v>98</v>
      </c>
      <c r="M14">
        <v>136</v>
      </c>
      <c r="N14">
        <v>21</v>
      </c>
      <c r="O14">
        <v>229</v>
      </c>
      <c r="P14">
        <f>IF(Table13[[#This Row],[MntWines]] = 0,"",Table13[[#This Row],[MntWines]])</f>
        <v>176</v>
      </c>
      <c r="Q14">
        <f>IF(Table13[[#This Row],[MntFruits]] = 0, "",Table13[[#This Row],[MntFruits]])</f>
        <v>72</v>
      </c>
      <c r="R14">
        <f>IF(Table13[[#This Row],[MntMeatProducts]] = 0, "",Table13[[#This Row],[MntMeatProducts]])</f>
        <v>98</v>
      </c>
      <c r="S14">
        <f>IF(Table13[[#This Row],[MntFishProducts]] = 0, "",Table13[[#This Row],[MntFishProducts]])</f>
        <v>136</v>
      </c>
      <c r="T14">
        <f>IF(Table13[[#This Row],[MntSweetProducts]] = 0, "",Table13[[#This Row],[MntSweetProducts]])</f>
        <v>21</v>
      </c>
      <c r="U14">
        <f>IF(Table13[[#This Row],[MntGoldProds]] = 0, "",Table13[[#This Row],[MntGoldProds]])</f>
        <v>229</v>
      </c>
      <c r="V14">
        <v>4</v>
      </c>
      <c r="W14">
        <v>5</v>
      </c>
      <c r="X14">
        <v>2</v>
      </c>
      <c r="Y14">
        <v>12</v>
      </c>
      <c r="Z14">
        <v>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t="s">
        <v>39</v>
      </c>
      <c r="AI14" s="13">
        <f>SUM(Table13[[#This Row],[MntWines]:[MntGoldProds]])</f>
        <v>732</v>
      </c>
      <c r="AJ14" s="13">
        <f>AVERAGE(Table13[[#This Row],[MntWines]:[MntGoldProds]])</f>
        <v>122</v>
      </c>
      <c r="AK14">
        <f>IF(Table13[[#This Row],[Total Number of Purchases]]=0,0,Table13[[#This Row],[Total Spend]]/Table13[[#This Row],[Total Number of Purchases]])</f>
        <v>31.826086956521738</v>
      </c>
      <c r="AM14">
        <f>SUM(Table13[[#This Row],[NumDealsPurchases]:[NumStorePurchases]])</f>
        <v>23</v>
      </c>
      <c r="AN14" s="14">
        <f>Snapshot_Date-Table13[[#This Row],[Dt_Customer]]</f>
        <v>792</v>
      </c>
      <c r="AP14" s="13">
        <f>Table13[[#This Row],[NumDealsPurchases]]/Table13[[#This Row],[Total Number of Purchases]]*100</f>
        <v>17.391304347826086</v>
      </c>
      <c r="AQ14">
        <f>6-ROUNDUP(_xlfn.PERCENTRANK.INC(Table13[Recency],Table13[[#This Row],[Recency]])*5, 0)</f>
        <v>1</v>
      </c>
      <c r="AR14">
        <f>ROUNDUP(_xlfn.PERCENTRANK.INC(Table13[Total Number of Purchases],Table13[[#This Row],[Total Number of Purchases]])*5,0)</f>
        <v>5</v>
      </c>
      <c r="AS14">
        <f>ROUNDUP(_xlfn.PERCENTRANK.INC(Table13[Total Spend],Table13[[#This Row],[Total Spend]])*5,0)</f>
        <v>4</v>
      </c>
      <c r="AT14" t="str">
        <f>Table13[[#This Row],[Recency Score]]&amp;Table13[[#This Row],[Frequency Score]]&amp;Table13[[#This Row],[Monetary Score]]</f>
        <v>154</v>
      </c>
      <c r="AU14" t="str">
        <f t="shared" si="0"/>
        <v>Frequent Buyers</v>
      </c>
      <c r="AW14" s="13">
        <f>DATEDIF(Table13[[#This Row],[Dt_Customer]], Snapshot_Date, "d")</f>
        <v>792</v>
      </c>
      <c r="AX14" s="13">
        <f>Table13[[#This Row],[CL if today]]/365</f>
        <v>2.1698630136986301</v>
      </c>
      <c r="AY14">
        <f>Table13[[#This Row],[Total Number of Purchases]]/Table13[[#This Row],[Corrected CL]]</f>
        <v>10.599747474747474</v>
      </c>
      <c r="AZ14">
        <f>Table13[[#This Row],[Average Order Value (AOV)]]*Table13[[#This Row],[Freq per Year]]</f>
        <v>337.34848484848482</v>
      </c>
      <c r="BA14">
        <f>Table13[[#This Row],[Total Spend]]/Table13[[#This Row],[Corrected CL]]</f>
        <v>337.34848484848487</v>
      </c>
      <c r="BC14" s="1">
        <f>Table13[[#This Row],[Dt_Customer]]+Table13[[#This Row],[Recency]]</f>
        <v>41210</v>
      </c>
      <c r="BD14" s="16" t="str">
        <f>IF(COUNTIF(A:A, A14) &gt; 1, "Duplicate", "Unique")</f>
        <v>Unique</v>
      </c>
    </row>
    <row r="15" spans="1:56" x14ac:dyDescent="0.3">
      <c r="A15">
        <v>2223</v>
      </c>
      <c r="B15">
        <v>1965</v>
      </c>
      <c r="C15" t="s">
        <v>38</v>
      </c>
      <c r="D15" t="s">
        <v>29</v>
      </c>
      <c r="E15">
        <v>64176</v>
      </c>
      <c r="F15">
        <v>0</v>
      </c>
      <c r="G15">
        <v>1</v>
      </c>
      <c r="H15" s="1">
        <v>41124</v>
      </c>
      <c r="I15">
        <v>52</v>
      </c>
      <c r="J15">
        <v>1215</v>
      </c>
      <c r="K15">
        <v>33</v>
      </c>
      <c r="L15">
        <v>249</v>
      </c>
      <c r="M15">
        <v>64</v>
      </c>
      <c r="N15">
        <v>116</v>
      </c>
      <c r="O15">
        <v>149</v>
      </c>
      <c r="P15">
        <f>IF(Table13[[#This Row],[MntWines]] = 0,"",Table13[[#This Row],[MntWines]])</f>
        <v>1215</v>
      </c>
      <c r="Q15">
        <f>IF(Table13[[#This Row],[MntFruits]] = 0, "",Table13[[#This Row],[MntFruits]])</f>
        <v>33</v>
      </c>
      <c r="R15">
        <f>IF(Table13[[#This Row],[MntMeatProducts]] = 0, "",Table13[[#This Row],[MntMeatProducts]])</f>
        <v>249</v>
      </c>
      <c r="S15">
        <f>IF(Table13[[#This Row],[MntFishProducts]] = 0, "",Table13[[#This Row],[MntFishProducts]])</f>
        <v>64</v>
      </c>
      <c r="T15">
        <f>IF(Table13[[#This Row],[MntSweetProducts]] = 0, "",Table13[[#This Row],[MntSweetProducts]])</f>
        <v>116</v>
      </c>
      <c r="U15">
        <f>IF(Table13[[#This Row],[MntGoldProds]] = 0, "",Table13[[#This Row],[MntGoldProds]])</f>
        <v>149</v>
      </c>
      <c r="V15">
        <v>8</v>
      </c>
      <c r="W15">
        <v>8</v>
      </c>
      <c r="X15">
        <v>9</v>
      </c>
      <c r="Y15">
        <v>8</v>
      </c>
      <c r="Z15">
        <v>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t="s">
        <v>30</v>
      </c>
      <c r="AI15" s="13">
        <f>SUM(Table13[[#This Row],[MntWines]:[MntGoldProds]])</f>
        <v>1826</v>
      </c>
      <c r="AJ15" s="13">
        <f>AVERAGE(Table13[[#This Row],[MntWines]:[MntGoldProds]])</f>
        <v>304.33333333333331</v>
      </c>
      <c r="AK15">
        <f>IF(Table13[[#This Row],[Total Number of Purchases]]=0,0,Table13[[#This Row],[Total Spend]]/Table13[[#This Row],[Total Number of Purchases]])</f>
        <v>55.333333333333336</v>
      </c>
      <c r="AM15">
        <f>SUM(Table13[[#This Row],[NumDealsPurchases]:[NumStorePurchases]])</f>
        <v>33</v>
      </c>
      <c r="AN15" s="14">
        <f>Snapshot_Date-Table13[[#This Row],[Dt_Customer]]</f>
        <v>792</v>
      </c>
      <c r="AP15" s="13">
        <f>Table13[[#This Row],[NumDealsPurchases]]/Table13[[#This Row],[Total Number of Purchases]]*100</f>
        <v>24.242424242424242</v>
      </c>
      <c r="AQ15">
        <f>6-ROUNDUP(_xlfn.PERCENTRANK.INC(Table13[Recency],Table13[[#This Row],[Recency]])*5, 0)</f>
        <v>3</v>
      </c>
      <c r="AR15">
        <f>ROUNDUP(_xlfn.PERCENTRANK.INC(Table13[Total Number of Purchases],Table13[[#This Row],[Total Number of Purchases]])*5,0)</f>
        <v>5</v>
      </c>
      <c r="AS15">
        <f>ROUNDUP(_xlfn.PERCENTRANK.INC(Table13[Total Spend],Table13[[#This Row],[Total Spend]])*5,0)</f>
        <v>5</v>
      </c>
      <c r="AT15" t="str">
        <f>Table13[[#This Row],[Recency Score]]&amp;Table13[[#This Row],[Frequency Score]]&amp;Table13[[#This Row],[Monetary Score]]</f>
        <v>355</v>
      </c>
      <c r="AU15" t="str">
        <f t="shared" si="0"/>
        <v>Frequent Buyers</v>
      </c>
      <c r="AW15" s="13">
        <f>DATEDIF(Table13[[#This Row],[Dt_Customer]], Snapshot_Date, "d")</f>
        <v>792</v>
      </c>
      <c r="AX15" s="13">
        <f>Table13[[#This Row],[CL if today]]/365</f>
        <v>2.1698630136986301</v>
      </c>
      <c r="AY15">
        <f>Table13[[#This Row],[Total Number of Purchases]]/Table13[[#This Row],[Corrected CL]]</f>
        <v>15.208333333333334</v>
      </c>
      <c r="AZ15">
        <f>Table13[[#This Row],[Average Order Value (AOV)]]*Table13[[#This Row],[Freq per Year]]</f>
        <v>841.52777777777783</v>
      </c>
      <c r="BA15">
        <f>Table13[[#This Row],[Total Spend]]/Table13[[#This Row],[Corrected CL]]</f>
        <v>841.52777777777783</v>
      </c>
      <c r="BC15" s="1">
        <f>Table13[[#This Row],[Dt_Customer]]+Table13[[#This Row],[Recency]]</f>
        <v>41176</v>
      </c>
      <c r="BD15" s="16" t="str">
        <f>IF(COUNTIF(A:A, A15) &gt; 1, "Duplicate", "Unique")</f>
        <v>Unique</v>
      </c>
    </row>
    <row r="16" spans="1:56" x14ac:dyDescent="0.3">
      <c r="A16">
        <v>4817</v>
      </c>
      <c r="B16">
        <v>1956</v>
      </c>
      <c r="C16" t="s">
        <v>28</v>
      </c>
      <c r="D16" t="s">
        <v>29</v>
      </c>
      <c r="E16">
        <v>22304</v>
      </c>
      <c r="F16">
        <v>0</v>
      </c>
      <c r="G16">
        <v>0</v>
      </c>
      <c r="H16" s="1">
        <v>41125</v>
      </c>
      <c r="I16">
        <v>91</v>
      </c>
      <c r="J16">
        <v>3</v>
      </c>
      <c r="K16">
        <v>2</v>
      </c>
      <c r="L16">
        <v>7</v>
      </c>
      <c r="M16">
        <v>0</v>
      </c>
      <c r="N16">
        <v>4</v>
      </c>
      <c r="O16">
        <v>2</v>
      </c>
      <c r="P16">
        <f>IF(Table13[[#This Row],[MntWines]] = 0,"",Table13[[#This Row],[MntWines]])</f>
        <v>3</v>
      </c>
      <c r="Q16">
        <f>IF(Table13[[#This Row],[MntFruits]] = 0, "",Table13[[#This Row],[MntFruits]])</f>
        <v>2</v>
      </c>
      <c r="R16">
        <f>IF(Table13[[#This Row],[MntMeatProducts]] = 0, "",Table13[[#This Row],[MntMeatProducts]])</f>
        <v>7</v>
      </c>
      <c r="S16" t="str">
        <f>IF(Table13[[#This Row],[MntFishProducts]] = 0, "",Table13[[#This Row],[MntFishProducts]])</f>
        <v/>
      </c>
      <c r="T16">
        <f>IF(Table13[[#This Row],[MntSweetProducts]] = 0, "",Table13[[#This Row],[MntSweetProducts]])</f>
        <v>4</v>
      </c>
      <c r="U16">
        <f>IF(Table13[[#This Row],[MntGoldProds]] = 0, "",Table13[[#This Row],[MntGoldProds]])</f>
        <v>2</v>
      </c>
      <c r="V16">
        <v>1</v>
      </c>
      <c r="W16">
        <v>1</v>
      </c>
      <c r="X16">
        <v>0</v>
      </c>
      <c r="Y16">
        <v>2</v>
      </c>
      <c r="Z16">
        <v>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t="s">
        <v>30</v>
      </c>
      <c r="AI16" s="13">
        <f>SUM(Table13[[#This Row],[MntWines]:[MntGoldProds]])</f>
        <v>18</v>
      </c>
      <c r="AJ16" s="13">
        <f>AVERAGE(Table13[[#This Row],[MntWines]:[MntGoldProds]])</f>
        <v>3</v>
      </c>
      <c r="AK16">
        <f>IF(Table13[[#This Row],[Total Number of Purchases]]=0,0,Table13[[#This Row],[Total Spend]]/Table13[[#This Row],[Total Number of Purchases]])</f>
        <v>4.5</v>
      </c>
      <c r="AM16">
        <f>SUM(Table13[[#This Row],[NumDealsPurchases]:[NumStorePurchases]])</f>
        <v>4</v>
      </c>
      <c r="AN16" s="14">
        <f>Snapshot_Date-Table13[[#This Row],[Dt_Customer]]</f>
        <v>791</v>
      </c>
      <c r="AP16" s="13">
        <f>Table13[[#This Row],[NumDealsPurchases]]/Table13[[#This Row],[Total Number of Purchases]]*100</f>
        <v>25</v>
      </c>
      <c r="AQ16">
        <f>6-ROUNDUP(_xlfn.PERCENTRANK.INC(Table13[Recency],Table13[[#This Row],[Recency]])*5, 0)</f>
        <v>1</v>
      </c>
      <c r="AR16">
        <f>ROUNDUP(_xlfn.PERCENTRANK.INC(Table13[Total Number of Purchases],Table13[[#This Row],[Total Number of Purchases]])*5,0)</f>
        <v>1</v>
      </c>
      <c r="AS16">
        <f>ROUNDUP(_xlfn.PERCENTRANK.INC(Table13[Total Spend],Table13[[#This Row],[Total Spend]])*5,0)</f>
        <v>1</v>
      </c>
      <c r="AT16" t="str">
        <f>Table13[[#This Row],[Recency Score]]&amp;Table13[[#This Row],[Frequency Score]]&amp;Table13[[#This Row],[Monetary Score]]</f>
        <v>111</v>
      </c>
      <c r="AU16" t="str">
        <f t="shared" si="0"/>
        <v>Lost</v>
      </c>
      <c r="AW16" s="13">
        <f>DATEDIF(Table13[[#This Row],[Dt_Customer]], Snapshot_Date, "d")</f>
        <v>791</v>
      </c>
      <c r="AX16" s="13">
        <f>Table13[[#This Row],[CL if today]]/365</f>
        <v>2.1671232876712327</v>
      </c>
      <c r="AY16">
        <f>Table13[[#This Row],[Total Number of Purchases]]/Table13[[#This Row],[Corrected CL]]</f>
        <v>1.8457648546144123</v>
      </c>
      <c r="AZ16">
        <f>Table13[[#This Row],[Average Order Value (AOV)]]*Table13[[#This Row],[Freq per Year]]</f>
        <v>8.3059418457648562</v>
      </c>
      <c r="BA16">
        <f>Table13[[#This Row],[Total Spend]]/Table13[[#This Row],[Corrected CL]]</f>
        <v>8.3059418457648544</v>
      </c>
      <c r="BC16" s="1">
        <f>Table13[[#This Row],[Dt_Customer]]+Table13[[#This Row],[Recency]]</f>
        <v>41216</v>
      </c>
      <c r="BD16" s="16" t="str">
        <f>IF(COUNTIF(A:A, A16) &gt; 1, "Duplicate", "Unique")</f>
        <v>Unique</v>
      </c>
    </row>
    <row r="17" spans="1:56" x14ac:dyDescent="0.3">
      <c r="A17">
        <v>1291</v>
      </c>
      <c r="B17">
        <v>1978</v>
      </c>
      <c r="C17" t="s">
        <v>37</v>
      </c>
      <c r="D17" t="s">
        <v>35</v>
      </c>
      <c r="E17">
        <v>27683</v>
      </c>
      <c r="F17">
        <v>1</v>
      </c>
      <c r="G17">
        <v>0</v>
      </c>
      <c r="H17" s="1">
        <v>41125</v>
      </c>
      <c r="I17">
        <v>90</v>
      </c>
      <c r="J17">
        <v>152</v>
      </c>
      <c r="K17">
        <v>9</v>
      </c>
      <c r="L17">
        <v>121</v>
      </c>
      <c r="M17">
        <v>12</v>
      </c>
      <c r="N17">
        <v>12</v>
      </c>
      <c r="O17">
        <v>45</v>
      </c>
      <c r="P17">
        <f>IF(Table13[[#This Row],[MntWines]] = 0,"",Table13[[#This Row],[MntWines]])</f>
        <v>152</v>
      </c>
      <c r="Q17">
        <f>IF(Table13[[#This Row],[MntFruits]] = 0, "",Table13[[#This Row],[MntFruits]])</f>
        <v>9</v>
      </c>
      <c r="R17">
        <f>IF(Table13[[#This Row],[MntMeatProducts]] = 0, "",Table13[[#This Row],[MntMeatProducts]])</f>
        <v>121</v>
      </c>
      <c r="S17">
        <f>IF(Table13[[#This Row],[MntFishProducts]] = 0, "",Table13[[#This Row],[MntFishProducts]])</f>
        <v>12</v>
      </c>
      <c r="T17">
        <f>IF(Table13[[#This Row],[MntSweetProducts]] = 0, "",Table13[[#This Row],[MntSweetProducts]])</f>
        <v>12</v>
      </c>
      <c r="U17">
        <f>IF(Table13[[#This Row],[MntGoldProds]] = 0, "",Table13[[#This Row],[MntGoldProds]])</f>
        <v>45</v>
      </c>
      <c r="V17">
        <v>4</v>
      </c>
      <c r="W17">
        <v>6</v>
      </c>
      <c r="X17">
        <v>2</v>
      </c>
      <c r="Y17">
        <v>4</v>
      </c>
      <c r="Z17">
        <v>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t="s">
        <v>30</v>
      </c>
      <c r="AI17" s="13">
        <f>SUM(Table13[[#This Row],[MntWines]:[MntGoldProds]])</f>
        <v>351</v>
      </c>
      <c r="AJ17" s="13">
        <f>AVERAGE(Table13[[#This Row],[MntWines]:[MntGoldProds]])</f>
        <v>58.5</v>
      </c>
      <c r="AK17">
        <f>IF(Table13[[#This Row],[Total Number of Purchases]]=0,0,Table13[[#This Row],[Total Spend]]/Table13[[#This Row],[Total Number of Purchases]])</f>
        <v>21.9375</v>
      </c>
      <c r="AM17">
        <f>SUM(Table13[[#This Row],[NumDealsPurchases]:[NumStorePurchases]])</f>
        <v>16</v>
      </c>
      <c r="AN17" s="14">
        <f>Snapshot_Date-Table13[[#This Row],[Dt_Customer]]</f>
        <v>791</v>
      </c>
      <c r="AP17" s="13">
        <f>Table13[[#This Row],[NumDealsPurchases]]/Table13[[#This Row],[Total Number of Purchases]]*100</f>
        <v>25</v>
      </c>
      <c r="AQ17">
        <f>6-ROUNDUP(_xlfn.PERCENTRANK.INC(Table13[Recency],Table13[[#This Row],[Recency]])*5, 0)</f>
        <v>1</v>
      </c>
      <c r="AR17">
        <f>ROUNDUP(_xlfn.PERCENTRANK.INC(Table13[Total Number of Purchases],Table13[[#This Row],[Total Number of Purchases]])*5,0)</f>
        <v>3</v>
      </c>
      <c r="AS17">
        <f>ROUNDUP(_xlfn.PERCENTRANK.INC(Table13[Total Spend],Table13[[#This Row],[Total Spend]])*5,0)</f>
        <v>3</v>
      </c>
      <c r="AT17" t="str">
        <f>Table13[[#This Row],[Recency Score]]&amp;Table13[[#This Row],[Frequency Score]]&amp;Table13[[#This Row],[Monetary Score]]</f>
        <v>133</v>
      </c>
      <c r="AU17" t="str">
        <f t="shared" si="0"/>
        <v>Lost</v>
      </c>
      <c r="AW17" s="13">
        <f>DATEDIF(Table13[[#This Row],[Dt_Customer]], Snapshot_Date, "d")</f>
        <v>791</v>
      </c>
      <c r="AX17" s="13">
        <f>Table13[[#This Row],[CL if today]]/365</f>
        <v>2.1671232876712327</v>
      </c>
      <c r="AY17">
        <f>Table13[[#This Row],[Total Number of Purchases]]/Table13[[#This Row],[Corrected CL]]</f>
        <v>7.3830594184576492</v>
      </c>
      <c r="AZ17">
        <f>Table13[[#This Row],[Average Order Value (AOV)]]*Table13[[#This Row],[Freq per Year]]</f>
        <v>161.96586599241468</v>
      </c>
      <c r="BA17">
        <f>Table13[[#This Row],[Total Spend]]/Table13[[#This Row],[Corrected CL]]</f>
        <v>161.96586599241468</v>
      </c>
      <c r="BC17" s="1">
        <f>Table13[[#This Row],[Dt_Customer]]+Table13[[#This Row],[Recency]]</f>
        <v>41215</v>
      </c>
      <c r="BD17" s="16" t="str">
        <f>IF(COUNTIF(A:A, A17) &gt; 1, "Duplicate", "Unique")</f>
        <v>Unique</v>
      </c>
    </row>
    <row r="18" spans="1:56" x14ac:dyDescent="0.3">
      <c r="A18">
        <v>564</v>
      </c>
      <c r="B18">
        <v>1981</v>
      </c>
      <c r="C18" t="s">
        <v>37</v>
      </c>
      <c r="D18" t="s">
        <v>35</v>
      </c>
      <c r="E18">
        <v>56937</v>
      </c>
      <c r="F18">
        <v>1</v>
      </c>
      <c r="G18">
        <v>0</v>
      </c>
      <c r="H18" s="1">
        <v>41125</v>
      </c>
      <c r="I18">
        <v>81</v>
      </c>
      <c r="J18">
        <v>746</v>
      </c>
      <c r="K18">
        <v>8</v>
      </c>
      <c r="L18">
        <v>125</v>
      </c>
      <c r="M18">
        <v>11</v>
      </c>
      <c r="N18">
        <v>8</v>
      </c>
      <c r="O18">
        <v>8</v>
      </c>
      <c r="P18">
        <f>IF(Table13[[#This Row],[MntWines]] = 0,"",Table13[[#This Row],[MntWines]])</f>
        <v>746</v>
      </c>
      <c r="Q18">
        <f>IF(Table13[[#This Row],[MntFruits]] = 0, "",Table13[[#This Row],[MntFruits]])</f>
        <v>8</v>
      </c>
      <c r="R18">
        <f>IF(Table13[[#This Row],[MntMeatProducts]] = 0, "",Table13[[#This Row],[MntMeatProducts]])</f>
        <v>125</v>
      </c>
      <c r="S18">
        <f>IF(Table13[[#This Row],[MntFishProducts]] = 0, "",Table13[[#This Row],[MntFishProducts]])</f>
        <v>11</v>
      </c>
      <c r="T18">
        <f>IF(Table13[[#This Row],[MntSweetProducts]] = 0, "",Table13[[#This Row],[MntSweetProducts]])</f>
        <v>8</v>
      </c>
      <c r="U18">
        <f>IF(Table13[[#This Row],[MntGoldProds]] = 0, "",Table13[[#This Row],[MntGoldProds]])</f>
        <v>8</v>
      </c>
      <c r="V18">
        <v>7</v>
      </c>
      <c r="W18">
        <v>8</v>
      </c>
      <c r="X18">
        <v>6</v>
      </c>
      <c r="Y18">
        <v>9</v>
      </c>
      <c r="Z18">
        <v>6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 t="s">
        <v>30</v>
      </c>
      <c r="AI18" s="13">
        <f>SUM(Table13[[#This Row],[MntWines]:[MntGoldProds]])</f>
        <v>906</v>
      </c>
      <c r="AJ18" s="13">
        <f>AVERAGE(Table13[[#This Row],[MntWines]:[MntGoldProds]])</f>
        <v>151</v>
      </c>
      <c r="AK18">
        <f>IF(Table13[[#This Row],[Total Number of Purchases]]=0,0,Table13[[#This Row],[Total Spend]]/Table13[[#This Row],[Total Number of Purchases]])</f>
        <v>30.2</v>
      </c>
      <c r="AM18">
        <f>SUM(Table13[[#This Row],[NumDealsPurchases]:[NumStorePurchases]])</f>
        <v>30</v>
      </c>
      <c r="AN18" s="14">
        <f>Snapshot_Date-Table13[[#This Row],[Dt_Customer]]</f>
        <v>791</v>
      </c>
      <c r="AP18" s="13">
        <f>Table13[[#This Row],[NumDealsPurchases]]/Table13[[#This Row],[Total Number of Purchases]]*100</f>
        <v>23.333333333333332</v>
      </c>
      <c r="AQ18">
        <f>6-ROUNDUP(_xlfn.PERCENTRANK.INC(Table13[Recency],Table13[[#This Row],[Recency]])*5, 0)</f>
        <v>1</v>
      </c>
      <c r="AR18">
        <f>ROUNDUP(_xlfn.PERCENTRANK.INC(Table13[Total Number of Purchases],Table13[[#This Row],[Total Number of Purchases]])*5,0)</f>
        <v>5</v>
      </c>
      <c r="AS18">
        <f>ROUNDUP(_xlfn.PERCENTRANK.INC(Table13[Total Spend],Table13[[#This Row],[Total Spend]])*5,0)</f>
        <v>4</v>
      </c>
      <c r="AT18" t="str">
        <f>Table13[[#This Row],[Recency Score]]&amp;Table13[[#This Row],[Frequency Score]]&amp;Table13[[#This Row],[Monetary Score]]</f>
        <v>154</v>
      </c>
      <c r="AU18" t="str">
        <f t="shared" si="0"/>
        <v>Frequent Buyers</v>
      </c>
      <c r="AW18" s="13">
        <f>DATEDIF(Table13[[#This Row],[Dt_Customer]], Snapshot_Date, "d")</f>
        <v>791</v>
      </c>
      <c r="AX18" s="13">
        <f>Table13[[#This Row],[CL if today]]/365</f>
        <v>2.1671232876712327</v>
      </c>
      <c r="AY18">
        <f>Table13[[#This Row],[Total Number of Purchases]]/Table13[[#This Row],[Corrected CL]]</f>
        <v>13.843236409608092</v>
      </c>
      <c r="AZ18">
        <f>Table13[[#This Row],[Average Order Value (AOV)]]*Table13[[#This Row],[Freq per Year]]</f>
        <v>418.0657395701644</v>
      </c>
      <c r="BA18">
        <f>Table13[[#This Row],[Total Spend]]/Table13[[#This Row],[Corrected CL]]</f>
        <v>418.0657395701644</v>
      </c>
      <c r="BC18" s="1">
        <f>Table13[[#This Row],[Dt_Customer]]+Table13[[#This Row],[Recency]]</f>
        <v>41206</v>
      </c>
      <c r="BD18" s="16" t="str">
        <f>IF(COUNTIF(A:A, A18) &gt; 1, "Duplicate", "Unique")</f>
        <v>Unique</v>
      </c>
    </row>
    <row r="19" spans="1:56" x14ac:dyDescent="0.3">
      <c r="A19">
        <v>1501</v>
      </c>
      <c r="B19">
        <v>1982</v>
      </c>
      <c r="C19" t="s">
        <v>37</v>
      </c>
      <c r="D19" t="s">
        <v>33</v>
      </c>
      <c r="E19">
        <v>160803</v>
      </c>
      <c r="F19">
        <v>0</v>
      </c>
      <c r="G19">
        <v>0</v>
      </c>
      <c r="H19" s="1">
        <v>41125</v>
      </c>
      <c r="I19">
        <v>21</v>
      </c>
      <c r="J19">
        <v>55</v>
      </c>
      <c r="K19">
        <v>16</v>
      </c>
      <c r="L19">
        <v>1622</v>
      </c>
      <c r="M19">
        <v>17</v>
      </c>
      <c r="N19">
        <v>3</v>
      </c>
      <c r="O19">
        <v>4</v>
      </c>
      <c r="P19">
        <f>IF(Table13[[#This Row],[MntWines]] = 0,"",Table13[[#This Row],[MntWines]])</f>
        <v>55</v>
      </c>
      <c r="Q19">
        <f>IF(Table13[[#This Row],[MntFruits]] = 0, "",Table13[[#This Row],[MntFruits]])</f>
        <v>16</v>
      </c>
      <c r="R19">
        <f>IF(Table13[[#This Row],[MntMeatProducts]] = 0, "",Table13[[#This Row],[MntMeatProducts]])</f>
        <v>1622</v>
      </c>
      <c r="S19">
        <f>IF(Table13[[#This Row],[MntFishProducts]] = 0, "",Table13[[#This Row],[MntFishProducts]])</f>
        <v>17</v>
      </c>
      <c r="T19">
        <f>IF(Table13[[#This Row],[MntSweetProducts]] = 0, "",Table13[[#This Row],[MntSweetProducts]])</f>
        <v>3</v>
      </c>
      <c r="U19">
        <f>IF(Table13[[#This Row],[MntGoldProds]] = 0, "",Table13[[#This Row],[MntGoldProds]])</f>
        <v>4</v>
      </c>
      <c r="V19">
        <v>15</v>
      </c>
      <c r="W19">
        <v>0</v>
      </c>
      <c r="X19">
        <v>28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t="s">
        <v>34</v>
      </c>
      <c r="AI19" s="13">
        <f>SUM(Table13[[#This Row],[MntWines]:[MntGoldProds]])</f>
        <v>1717</v>
      </c>
      <c r="AJ19" s="13">
        <f>AVERAGE(Table13[[#This Row],[MntWines]:[MntGoldProds]])</f>
        <v>286.16666666666669</v>
      </c>
      <c r="AK19">
        <f>IF(Table13[[#This Row],[Total Number of Purchases]]=0,0,Table13[[#This Row],[Total Spend]]/Table13[[#This Row],[Total Number of Purchases]])</f>
        <v>39.022727272727273</v>
      </c>
      <c r="AM19">
        <f>SUM(Table13[[#This Row],[NumDealsPurchases]:[NumStorePurchases]])</f>
        <v>44</v>
      </c>
      <c r="AN19" s="14">
        <f>Snapshot_Date-Table13[[#This Row],[Dt_Customer]]</f>
        <v>791</v>
      </c>
      <c r="AP19" s="13">
        <f>Table13[[#This Row],[NumDealsPurchases]]/Table13[[#This Row],[Total Number of Purchases]]*100</f>
        <v>34.090909090909086</v>
      </c>
      <c r="AQ19">
        <f>6-ROUNDUP(_xlfn.PERCENTRANK.INC(Table13[Recency],Table13[[#This Row],[Recency]])*5, 0)</f>
        <v>4</v>
      </c>
      <c r="AR19">
        <f>ROUNDUP(_xlfn.PERCENTRANK.INC(Table13[Total Number of Purchases],Table13[[#This Row],[Total Number of Purchases]])*5,0)</f>
        <v>5</v>
      </c>
      <c r="AS19">
        <f>ROUNDUP(_xlfn.PERCENTRANK.INC(Table13[Total Spend],Table13[[#This Row],[Total Spend]])*5,0)</f>
        <v>5</v>
      </c>
      <c r="AT19" t="str">
        <f>Table13[[#This Row],[Recency Score]]&amp;Table13[[#This Row],[Frequency Score]]&amp;Table13[[#This Row],[Monetary Score]]</f>
        <v>455</v>
      </c>
      <c r="AU19" t="str">
        <f t="shared" si="0"/>
        <v>Frequent Buyers</v>
      </c>
      <c r="AW19" s="13">
        <f>DATEDIF(Table13[[#This Row],[Dt_Customer]], Snapshot_Date, "d")</f>
        <v>791</v>
      </c>
      <c r="AX19" s="13">
        <f>Table13[[#This Row],[CL if today]]/365</f>
        <v>2.1671232876712327</v>
      </c>
      <c r="AY19">
        <f>Table13[[#This Row],[Total Number of Purchases]]/Table13[[#This Row],[Corrected CL]]</f>
        <v>20.303413400758533</v>
      </c>
      <c r="AZ19">
        <f>Table13[[#This Row],[Average Order Value (AOV)]]*Table13[[#This Row],[Freq per Year]]</f>
        <v>792.29456384323635</v>
      </c>
      <c r="BA19">
        <f>Table13[[#This Row],[Total Spend]]/Table13[[#This Row],[Corrected CL]]</f>
        <v>792.29456384323646</v>
      </c>
      <c r="BC19" s="1">
        <f>Table13[[#This Row],[Dt_Customer]]+Table13[[#This Row],[Recency]]</f>
        <v>41146</v>
      </c>
      <c r="BD19" s="16" t="str">
        <f>IF(COUNTIF(A:A, A19) &gt; 1, "Duplicate", "Unique")</f>
        <v>Unique</v>
      </c>
    </row>
    <row r="20" spans="1:56" x14ac:dyDescent="0.3">
      <c r="A20">
        <v>10542</v>
      </c>
      <c r="B20">
        <v>1968</v>
      </c>
      <c r="C20" t="s">
        <v>37</v>
      </c>
      <c r="D20" t="s">
        <v>33</v>
      </c>
      <c r="E20">
        <v>36778</v>
      </c>
      <c r="F20">
        <v>1</v>
      </c>
      <c r="G20">
        <v>1</v>
      </c>
      <c r="H20" s="1">
        <v>41126</v>
      </c>
      <c r="I20">
        <v>63</v>
      </c>
      <c r="J20">
        <v>29</v>
      </c>
      <c r="K20">
        <v>4</v>
      </c>
      <c r="L20">
        <v>34</v>
      </c>
      <c r="M20">
        <v>2</v>
      </c>
      <c r="N20">
        <v>4</v>
      </c>
      <c r="O20">
        <v>4</v>
      </c>
      <c r="P20">
        <f>IF(Table13[[#This Row],[MntWines]] = 0,"",Table13[[#This Row],[MntWines]])</f>
        <v>29</v>
      </c>
      <c r="Q20">
        <f>IF(Table13[[#This Row],[MntFruits]] = 0, "",Table13[[#This Row],[MntFruits]])</f>
        <v>4</v>
      </c>
      <c r="R20">
        <f>IF(Table13[[#This Row],[MntMeatProducts]] = 0, "",Table13[[#This Row],[MntMeatProducts]])</f>
        <v>34</v>
      </c>
      <c r="S20">
        <f>IF(Table13[[#This Row],[MntFishProducts]] = 0, "",Table13[[#This Row],[MntFishProducts]])</f>
        <v>2</v>
      </c>
      <c r="T20">
        <f>IF(Table13[[#This Row],[MntSweetProducts]] = 0, "",Table13[[#This Row],[MntSweetProducts]])</f>
        <v>4</v>
      </c>
      <c r="U20">
        <f>IF(Table13[[#This Row],[MntGoldProds]] = 0, "",Table13[[#This Row],[MntGoldProds]])</f>
        <v>4</v>
      </c>
      <c r="V20">
        <v>3</v>
      </c>
      <c r="W20">
        <v>3</v>
      </c>
      <c r="X20">
        <v>0</v>
      </c>
      <c r="Y20">
        <v>3</v>
      </c>
      <c r="Z20">
        <v>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t="s">
        <v>30</v>
      </c>
      <c r="AI20" s="13">
        <f>SUM(Table13[[#This Row],[MntWines]:[MntGoldProds]])</f>
        <v>77</v>
      </c>
      <c r="AJ20" s="13">
        <f>AVERAGE(Table13[[#This Row],[MntWines]:[MntGoldProds]])</f>
        <v>12.833333333333334</v>
      </c>
      <c r="AK20">
        <f>IF(Table13[[#This Row],[Total Number of Purchases]]=0,0,Table13[[#This Row],[Total Spend]]/Table13[[#This Row],[Total Number of Purchases]])</f>
        <v>8.5555555555555554</v>
      </c>
      <c r="AM20">
        <f>SUM(Table13[[#This Row],[NumDealsPurchases]:[NumStorePurchases]])</f>
        <v>9</v>
      </c>
      <c r="AN20" s="14">
        <f>Snapshot_Date-Table13[[#This Row],[Dt_Customer]]</f>
        <v>790</v>
      </c>
      <c r="AP20" s="13">
        <f>Table13[[#This Row],[NumDealsPurchases]]/Table13[[#This Row],[Total Number of Purchases]]*100</f>
        <v>33.333333333333329</v>
      </c>
      <c r="AQ20">
        <f>6-ROUNDUP(_xlfn.PERCENTRANK.INC(Table13[Recency],Table13[[#This Row],[Recency]])*5, 0)</f>
        <v>2</v>
      </c>
      <c r="AR20">
        <f>ROUNDUP(_xlfn.PERCENTRANK.INC(Table13[Total Number of Purchases],Table13[[#This Row],[Total Number of Purchases]])*5,0)</f>
        <v>2</v>
      </c>
      <c r="AS20">
        <f>ROUNDUP(_xlfn.PERCENTRANK.INC(Table13[Total Spend],Table13[[#This Row],[Total Spend]])*5,0)</f>
        <v>2</v>
      </c>
      <c r="AT20" t="str">
        <f>Table13[[#This Row],[Recency Score]]&amp;Table13[[#This Row],[Frequency Score]]&amp;Table13[[#This Row],[Monetary Score]]</f>
        <v>222</v>
      </c>
      <c r="AU20" t="str">
        <f t="shared" si="0"/>
        <v>About to Sleep</v>
      </c>
      <c r="AW20" s="13">
        <f>DATEDIF(Table13[[#This Row],[Dt_Customer]], Snapshot_Date, "d")</f>
        <v>790</v>
      </c>
      <c r="AX20" s="13">
        <f>Table13[[#This Row],[CL if today]]/365</f>
        <v>2.1643835616438358</v>
      </c>
      <c r="AY20">
        <f>Table13[[#This Row],[Total Number of Purchases]]/Table13[[#This Row],[Corrected CL]]</f>
        <v>4.1582278481012658</v>
      </c>
      <c r="AZ20">
        <f>Table13[[#This Row],[Average Order Value (AOV)]]*Table13[[#This Row],[Freq per Year]]</f>
        <v>35.575949367088604</v>
      </c>
      <c r="BA20">
        <f>Table13[[#This Row],[Total Spend]]/Table13[[#This Row],[Corrected CL]]</f>
        <v>35.575949367088604</v>
      </c>
      <c r="BC20" s="1">
        <f>Table13[[#This Row],[Dt_Customer]]+Table13[[#This Row],[Recency]]</f>
        <v>41189</v>
      </c>
      <c r="BD20" s="16" t="str">
        <f>IF(COUNTIF(A:A, A20) &gt; 1, "Duplicate", "Unique")</f>
        <v>Unique</v>
      </c>
    </row>
    <row r="21" spans="1:56" x14ac:dyDescent="0.3">
      <c r="A21">
        <v>9135</v>
      </c>
      <c r="B21">
        <v>1950</v>
      </c>
      <c r="C21" t="s">
        <v>28</v>
      </c>
      <c r="D21" t="s">
        <v>35</v>
      </c>
      <c r="E21">
        <v>27203</v>
      </c>
      <c r="F21">
        <v>1</v>
      </c>
      <c r="G21">
        <v>1</v>
      </c>
      <c r="H21" s="1">
        <v>41127</v>
      </c>
      <c r="I21">
        <v>92</v>
      </c>
      <c r="J21">
        <v>13</v>
      </c>
      <c r="K21">
        <v>2</v>
      </c>
      <c r="L21">
        <v>21</v>
      </c>
      <c r="M21">
        <v>4</v>
      </c>
      <c r="N21">
        <v>0</v>
      </c>
      <c r="O21">
        <v>24</v>
      </c>
      <c r="P21">
        <f>IF(Table13[[#This Row],[MntWines]] = 0,"",Table13[[#This Row],[MntWines]])</f>
        <v>13</v>
      </c>
      <c r="Q21">
        <f>IF(Table13[[#This Row],[MntFruits]] = 0, "",Table13[[#This Row],[MntFruits]])</f>
        <v>2</v>
      </c>
      <c r="R21">
        <f>IF(Table13[[#This Row],[MntMeatProducts]] = 0, "",Table13[[#This Row],[MntMeatProducts]])</f>
        <v>21</v>
      </c>
      <c r="S21">
        <f>IF(Table13[[#This Row],[MntFishProducts]] = 0, "",Table13[[#This Row],[MntFishProducts]])</f>
        <v>4</v>
      </c>
      <c r="T21" t="str">
        <f>IF(Table13[[#This Row],[MntSweetProducts]] = 0, "",Table13[[#This Row],[MntSweetProducts]])</f>
        <v/>
      </c>
      <c r="U21">
        <f>IF(Table13[[#This Row],[MntGoldProds]] = 0, "",Table13[[#This Row],[MntGoldProds]])</f>
        <v>24</v>
      </c>
      <c r="V21">
        <v>2</v>
      </c>
      <c r="W21">
        <v>1</v>
      </c>
      <c r="X21">
        <v>1</v>
      </c>
      <c r="Y21">
        <v>2</v>
      </c>
      <c r="Z21">
        <v>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t="s">
        <v>30</v>
      </c>
      <c r="AI21" s="13">
        <f>SUM(Table13[[#This Row],[MntWines]:[MntGoldProds]])</f>
        <v>64</v>
      </c>
      <c r="AJ21" s="13">
        <f>AVERAGE(Table13[[#This Row],[MntWines]:[MntGoldProds]])</f>
        <v>10.666666666666666</v>
      </c>
      <c r="AK21">
        <f>IF(Table13[[#This Row],[Total Number of Purchases]]=0,0,Table13[[#This Row],[Total Spend]]/Table13[[#This Row],[Total Number of Purchases]])</f>
        <v>10.666666666666666</v>
      </c>
      <c r="AM21">
        <f>SUM(Table13[[#This Row],[NumDealsPurchases]:[NumStorePurchases]])</f>
        <v>6</v>
      </c>
      <c r="AN21" s="14">
        <f>Snapshot_Date-Table13[[#This Row],[Dt_Customer]]</f>
        <v>789</v>
      </c>
      <c r="AP21" s="13">
        <f>Table13[[#This Row],[NumDealsPurchases]]/Table13[[#This Row],[Total Number of Purchases]]*100</f>
        <v>33.333333333333329</v>
      </c>
      <c r="AQ21">
        <f>6-ROUNDUP(_xlfn.PERCENTRANK.INC(Table13[Recency],Table13[[#This Row],[Recency]])*5, 0)</f>
        <v>1</v>
      </c>
      <c r="AR21">
        <f>ROUNDUP(_xlfn.PERCENTRANK.INC(Table13[Total Number of Purchases],Table13[[#This Row],[Total Number of Purchases]])*5,0)</f>
        <v>1</v>
      </c>
      <c r="AS21">
        <f>ROUNDUP(_xlfn.PERCENTRANK.INC(Table13[Total Spend],Table13[[#This Row],[Total Spend]])*5,0)</f>
        <v>2</v>
      </c>
      <c r="AT21" t="str">
        <f>Table13[[#This Row],[Recency Score]]&amp;Table13[[#This Row],[Frequency Score]]&amp;Table13[[#This Row],[Monetary Score]]</f>
        <v>112</v>
      </c>
      <c r="AU21" t="str">
        <f t="shared" si="0"/>
        <v>Lost</v>
      </c>
      <c r="AW21" s="13">
        <f>DATEDIF(Table13[[#This Row],[Dt_Customer]], Snapshot_Date, "d")</f>
        <v>789</v>
      </c>
      <c r="AX21" s="13">
        <f>Table13[[#This Row],[CL if today]]/365</f>
        <v>2.1616438356164385</v>
      </c>
      <c r="AY21">
        <f>Table13[[#This Row],[Total Number of Purchases]]/Table13[[#This Row],[Corrected CL]]</f>
        <v>2.7756653992395437</v>
      </c>
      <c r="AZ21">
        <f>Table13[[#This Row],[Average Order Value (AOV)]]*Table13[[#This Row],[Freq per Year]]</f>
        <v>29.607097591888465</v>
      </c>
      <c r="BA21">
        <f>Table13[[#This Row],[Total Spend]]/Table13[[#This Row],[Corrected CL]]</f>
        <v>29.607097591888465</v>
      </c>
      <c r="BC21" s="1">
        <f>Table13[[#This Row],[Dt_Customer]]+Table13[[#This Row],[Recency]]</f>
        <v>41219</v>
      </c>
      <c r="BD21" s="16" t="str">
        <f>IF(COUNTIF(A:A, A21) &gt; 1, "Duplicate", "Unique")</f>
        <v>Unique</v>
      </c>
    </row>
    <row r="22" spans="1:56" x14ac:dyDescent="0.3">
      <c r="A22">
        <v>2715</v>
      </c>
      <c r="B22">
        <v>1966</v>
      </c>
      <c r="C22" t="s">
        <v>41</v>
      </c>
      <c r="D22" t="s">
        <v>29</v>
      </c>
      <c r="E22">
        <v>29435</v>
      </c>
      <c r="F22">
        <v>1</v>
      </c>
      <c r="G22">
        <v>1</v>
      </c>
      <c r="H22" s="1">
        <v>41127</v>
      </c>
      <c r="I22">
        <v>11</v>
      </c>
      <c r="J22">
        <v>70</v>
      </c>
      <c r="K22">
        <v>3</v>
      </c>
      <c r="L22">
        <v>37</v>
      </c>
      <c r="M22">
        <v>4</v>
      </c>
      <c r="N22">
        <v>2</v>
      </c>
      <c r="O22">
        <v>64</v>
      </c>
      <c r="P22">
        <f>IF(Table13[[#This Row],[MntWines]] = 0,"",Table13[[#This Row],[MntWines]])</f>
        <v>70</v>
      </c>
      <c r="Q22">
        <f>IF(Table13[[#This Row],[MntFruits]] = 0, "",Table13[[#This Row],[MntFruits]])</f>
        <v>3</v>
      </c>
      <c r="R22">
        <f>IF(Table13[[#This Row],[MntMeatProducts]] = 0, "",Table13[[#This Row],[MntMeatProducts]])</f>
        <v>37</v>
      </c>
      <c r="S22">
        <f>IF(Table13[[#This Row],[MntFishProducts]] = 0, "",Table13[[#This Row],[MntFishProducts]])</f>
        <v>4</v>
      </c>
      <c r="T22">
        <f>IF(Table13[[#This Row],[MntSweetProducts]] = 0, "",Table13[[#This Row],[MntSweetProducts]])</f>
        <v>2</v>
      </c>
      <c r="U22">
        <f>IF(Table13[[#This Row],[MntGoldProds]] = 0, "",Table13[[#This Row],[MntGoldProds]])</f>
        <v>64</v>
      </c>
      <c r="V22">
        <v>4</v>
      </c>
      <c r="W22">
        <v>3</v>
      </c>
      <c r="X22">
        <v>2</v>
      </c>
      <c r="Y22">
        <v>2</v>
      </c>
      <c r="Z22">
        <v>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 t="s">
        <v>32</v>
      </c>
      <c r="AI22" s="13">
        <f>SUM(Table13[[#This Row],[MntWines]:[MntGoldProds]])</f>
        <v>180</v>
      </c>
      <c r="AJ22" s="13">
        <f>AVERAGE(Table13[[#This Row],[MntWines]:[MntGoldProds]])</f>
        <v>30</v>
      </c>
      <c r="AK22">
        <f>IF(Table13[[#This Row],[Total Number of Purchases]]=0,0,Table13[[#This Row],[Total Spend]]/Table13[[#This Row],[Total Number of Purchases]])</f>
        <v>16.363636363636363</v>
      </c>
      <c r="AM22">
        <f>SUM(Table13[[#This Row],[NumDealsPurchases]:[NumStorePurchases]])</f>
        <v>11</v>
      </c>
      <c r="AN22" s="14">
        <f>Snapshot_Date-Table13[[#This Row],[Dt_Customer]]</f>
        <v>789</v>
      </c>
      <c r="AP22" s="13">
        <f>Table13[[#This Row],[NumDealsPurchases]]/Table13[[#This Row],[Total Number of Purchases]]*100</f>
        <v>36.363636363636367</v>
      </c>
      <c r="AQ22">
        <f>6-ROUNDUP(_xlfn.PERCENTRANK.INC(Table13[Recency],Table13[[#This Row],[Recency]])*5, 0)</f>
        <v>5</v>
      </c>
      <c r="AR22">
        <f>ROUNDUP(_xlfn.PERCENTRANK.INC(Table13[Total Number of Purchases],Table13[[#This Row],[Total Number of Purchases]])*5,0)</f>
        <v>2</v>
      </c>
      <c r="AS22">
        <f>ROUNDUP(_xlfn.PERCENTRANK.INC(Table13[Total Spend],Table13[[#This Row],[Total Spend]])*5,0)</f>
        <v>2</v>
      </c>
      <c r="AT22" t="str">
        <f>Table13[[#This Row],[Recency Score]]&amp;Table13[[#This Row],[Frequency Score]]&amp;Table13[[#This Row],[Monetary Score]]</f>
        <v>522</v>
      </c>
      <c r="AU22" t="str">
        <f t="shared" si="0"/>
        <v>Others</v>
      </c>
      <c r="AW22" s="13">
        <f>DATEDIF(Table13[[#This Row],[Dt_Customer]], Snapshot_Date, "d")</f>
        <v>789</v>
      </c>
      <c r="AX22" s="13">
        <f>Table13[[#This Row],[CL if today]]/365</f>
        <v>2.1616438356164385</v>
      </c>
      <c r="AY22">
        <f>Table13[[#This Row],[Total Number of Purchases]]/Table13[[#This Row],[Corrected CL]]</f>
        <v>5.08871989860583</v>
      </c>
      <c r="AZ22">
        <f>Table13[[#This Row],[Average Order Value (AOV)]]*Table13[[#This Row],[Freq per Year]]</f>
        <v>83.269961977186313</v>
      </c>
      <c r="BA22">
        <f>Table13[[#This Row],[Total Spend]]/Table13[[#This Row],[Corrected CL]]</f>
        <v>83.269961977186313</v>
      </c>
      <c r="BC22" s="1">
        <f>Table13[[#This Row],[Dt_Customer]]+Table13[[#This Row],[Recency]]</f>
        <v>41138</v>
      </c>
      <c r="BD22" s="16" t="str">
        <f>IF(COUNTIF(A:A, A22) &gt; 1, "Duplicate", "Unique")</f>
        <v>Unique</v>
      </c>
    </row>
    <row r="23" spans="1:56" x14ac:dyDescent="0.3">
      <c r="A23">
        <v>10591</v>
      </c>
      <c r="B23">
        <v>1969</v>
      </c>
      <c r="C23" t="s">
        <v>28</v>
      </c>
      <c r="D23" t="s">
        <v>42</v>
      </c>
      <c r="E23">
        <v>43638</v>
      </c>
      <c r="F23">
        <v>0</v>
      </c>
      <c r="G23">
        <v>1</v>
      </c>
      <c r="H23" s="1">
        <v>41127</v>
      </c>
      <c r="I23">
        <v>37</v>
      </c>
      <c r="J23">
        <v>63</v>
      </c>
      <c r="K23">
        <v>10</v>
      </c>
      <c r="L23">
        <v>83</v>
      </c>
      <c r="M23">
        <v>7</v>
      </c>
      <c r="N23">
        <v>19</v>
      </c>
      <c r="O23">
        <v>19</v>
      </c>
      <c r="P23">
        <f>IF(Table13[[#This Row],[MntWines]] = 0,"",Table13[[#This Row],[MntWines]])</f>
        <v>63</v>
      </c>
      <c r="Q23">
        <f>IF(Table13[[#This Row],[MntFruits]] = 0, "",Table13[[#This Row],[MntFruits]])</f>
        <v>10</v>
      </c>
      <c r="R23">
        <f>IF(Table13[[#This Row],[MntMeatProducts]] = 0, "",Table13[[#This Row],[MntMeatProducts]])</f>
        <v>83</v>
      </c>
      <c r="S23">
        <f>IF(Table13[[#This Row],[MntFishProducts]] = 0, "",Table13[[#This Row],[MntFishProducts]])</f>
        <v>7</v>
      </c>
      <c r="T23">
        <f>IF(Table13[[#This Row],[MntSweetProducts]] = 0, "",Table13[[#This Row],[MntSweetProducts]])</f>
        <v>19</v>
      </c>
      <c r="U23">
        <f>IF(Table13[[#This Row],[MntGoldProds]] = 0, "",Table13[[#This Row],[MntGoldProds]])</f>
        <v>19</v>
      </c>
      <c r="V23">
        <v>2</v>
      </c>
      <c r="W23">
        <v>4</v>
      </c>
      <c r="X23">
        <v>1</v>
      </c>
      <c r="Y23">
        <v>4</v>
      </c>
      <c r="Z23">
        <v>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t="s">
        <v>30</v>
      </c>
      <c r="AI23" s="13">
        <f>SUM(Table13[[#This Row],[MntWines]:[MntGoldProds]])</f>
        <v>201</v>
      </c>
      <c r="AJ23" s="13">
        <f>AVERAGE(Table13[[#This Row],[MntWines]:[MntGoldProds]])</f>
        <v>33.5</v>
      </c>
      <c r="AK23">
        <f>IF(Table13[[#This Row],[Total Number of Purchases]]=0,0,Table13[[#This Row],[Total Spend]]/Table13[[#This Row],[Total Number of Purchases]])</f>
        <v>18.272727272727273</v>
      </c>
      <c r="AM23">
        <f>SUM(Table13[[#This Row],[NumDealsPurchases]:[NumStorePurchases]])</f>
        <v>11</v>
      </c>
      <c r="AN23" s="14">
        <f>Snapshot_Date-Table13[[#This Row],[Dt_Customer]]</f>
        <v>789</v>
      </c>
      <c r="AP23" s="13">
        <f>Table13[[#This Row],[NumDealsPurchases]]/Table13[[#This Row],[Total Number of Purchases]]*100</f>
        <v>18.181818181818183</v>
      </c>
      <c r="AQ23">
        <f>6-ROUNDUP(_xlfn.PERCENTRANK.INC(Table13[Recency],Table13[[#This Row],[Recency]])*5, 0)</f>
        <v>4</v>
      </c>
      <c r="AR23">
        <f>ROUNDUP(_xlfn.PERCENTRANK.INC(Table13[Total Number of Purchases],Table13[[#This Row],[Total Number of Purchases]])*5,0)</f>
        <v>2</v>
      </c>
      <c r="AS23">
        <f>ROUNDUP(_xlfn.PERCENTRANK.INC(Table13[Total Spend],Table13[[#This Row],[Total Spend]])*5,0)</f>
        <v>3</v>
      </c>
      <c r="AT23" t="str">
        <f>Table13[[#This Row],[Recency Score]]&amp;Table13[[#This Row],[Frequency Score]]&amp;Table13[[#This Row],[Monetary Score]]</f>
        <v>423</v>
      </c>
      <c r="AU23" t="str">
        <f t="shared" si="0"/>
        <v>Potential Loyalists</v>
      </c>
      <c r="AW23" s="13">
        <f>DATEDIF(Table13[[#This Row],[Dt_Customer]], Snapshot_Date, "d")</f>
        <v>789</v>
      </c>
      <c r="AX23" s="13">
        <f>Table13[[#This Row],[CL if today]]/365</f>
        <v>2.1616438356164385</v>
      </c>
      <c r="AY23">
        <f>Table13[[#This Row],[Total Number of Purchases]]/Table13[[#This Row],[Corrected CL]]</f>
        <v>5.08871989860583</v>
      </c>
      <c r="AZ23">
        <f>Table13[[#This Row],[Average Order Value (AOV)]]*Table13[[#This Row],[Freq per Year]]</f>
        <v>92.98479087452472</v>
      </c>
      <c r="BA23">
        <f>Table13[[#This Row],[Total Spend]]/Table13[[#This Row],[Corrected CL]]</f>
        <v>92.984790874524705</v>
      </c>
      <c r="BC23" s="1">
        <f>Table13[[#This Row],[Dt_Customer]]+Table13[[#This Row],[Recency]]</f>
        <v>41164</v>
      </c>
      <c r="BD23" s="16" t="str">
        <f>IF(COUNTIF(A:A, A23) &gt; 1, "Duplicate", "Unique")</f>
        <v>Unique</v>
      </c>
    </row>
    <row r="24" spans="1:56" x14ac:dyDescent="0.3">
      <c r="A24">
        <v>610</v>
      </c>
      <c r="B24">
        <v>1953</v>
      </c>
      <c r="C24" t="s">
        <v>37</v>
      </c>
      <c r="D24" t="s">
        <v>35</v>
      </c>
      <c r="E24">
        <v>53593</v>
      </c>
      <c r="F24">
        <v>1</v>
      </c>
      <c r="G24">
        <v>1</v>
      </c>
      <c r="H24" s="1">
        <v>41128</v>
      </c>
      <c r="I24">
        <v>60</v>
      </c>
      <c r="J24">
        <v>349</v>
      </c>
      <c r="K24">
        <v>4</v>
      </c>
      <c r="L24">
        <v>78</v>
      </c>
      <c r="M24">
        <v>6</v>
      </c>
      <c r="N24">
        <v>0</v>
      </c>
      <c r="O24">
        <v>43</v>
      </c>
      <c r="P24">
        <f>IF(Table13[[#This Row],[MntWines]] = 0,"",Table13[[#This Row],[MntWines]])</f>
        <v>349</v>
      </c>
      <c r="Q24">
        <f>IF(Table13[[#This Row],[MntFruits]] = 0, "",Table13[[#This Row],[MntFruits]])</f>
        <v>4</v>
      </c>
      <c r="R24">
        <f>IF(Table13[[#This Row],[MntMeatProducts]] = 0, "",Table13[[#This Row],[MntMeatProducts]])</f>
        <v>78</v>
      </c>
      <c r="S24">
        <f>IF(Table13[[#This Row],[MntFishProducts]] = 0, "",Table13[[#This Row],[MntFishProducts]])</f>
        <v>6</v>
      </c>
      <c r="T24" t="str">
        <f>IF(Table13[[#This Row],[MntSweetProducts]] = 0, "",Table13[[#This Row],[MntSweetProducts]])</f>
        <v/>
      </c>
      <c r="U24">
        <f>IF(Table13[[#This Row],[MntGoldProds]] = 0, "",Table13[[#This Row],[MntGoldProds]])</f>
        <v>43</v>
      </c>
      <c r="V24">
        <v>8</v>
      </c>
      <c r="W24">
        <v>7</v>
      </c>
      <c r="X24">
        <v>2</v>
      </c>
      <c r="Y24">
        <v>6</v>
      </c>
      <c r="Z24">
        <v>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t="s">
        <v>36</v>
      </c>
      <c r="AI24" s="13">
        <f>SUM(Table13[[#This Row],[MntWines]:[MntGoldProds]])</f>
        <v>480</v>
      </c>
      <c r="AJ24" s="13">
        <f>AVERAGE(Table13[[#This Row],[MntWines]:[MntGoldProds]])</f>
        <v>80</v>
      </c>
      <c r="AK24">
        <f>IF(Table13[[#This Row],[Total Number of Purchases]]=0,0,Table13[[#This Row],[Total Spend]]/Table13[[#This Row],[Total Number of Purchases]])</f>
        <v>20.869565217391305</v>
      </c>
      <c r="AM24">
        <f>SUM(Table13[[#This Row],[NumDealsPurchases]:[NumStorePurchases]])</f>
        <v>23</v>
      </c>
      <c r="AN24" s="14">
        <f>Snapshot_Date-Table13[[#This Row],[Dt_Customer]]</f>
        <v>788</v>
      </c>
      <c r="AP24" s="13">
        <f>Table13[[#This Row],[NumDealsPurchases]]/Table13[[#This Row],[Total Number of Purchases]]*100</f>
        <v>34.782608695652172</v>
      </c>
      <c r="AQ24">
        <f>6-ROUNDUP(_xlfn.PERCENTRANK.INC(Table13[Recency],Table13[[#This Row],[Recency]])*5, 0)</f>
        <v>2</v>
      </c>
      <c r="AR24">
        <f>ROUNDUP(_xlfn.PERCENTRANK.INC(Table13[Total Number of Purchases],Table13[[#This Row],[Total Number of Purchases]])*5,0)</f>
        <v>5</v>
      </c>
      <c r="AS24">
        <f>ROUNDUP(_xlfn.PERCENTRANK.INC(Table13[Total Spend],Table13[[#This Row],[Total Spend]])*5,0)</f>
        <v>3</v>
      </c>
      <c r="AT24" t="str">
        <f>Table13[[#This Row],[Recency Score]]&amp;Table13[[#This Row],[Frequency Score]]&amp;Table13[[#This Row],[Monetary Score]]</f>
        <v>253</v>
      </c>
      <c r="AU24" t="str">
        <f t="shared" si="0"/>
        <v>Frequent Buyers</v>
      </c>
      <c r="AW24" s="13">
        <f>DATEDIF(Table13[[#This Row],[Dt_Customer]], Snapshot_Date, "d")</f>
        <v>788</v>
      </c>
      <c r="AX24" s="13">
        <f>Table13[[#This Row],[CL if today]]/365</f>
        <v>2.1589041095890411</v>
      </c>
      <c r="AY24">
        <f>Table13[[#This Row],[Total Number of Purchases]]/Table13[[#This Row],[Corrected CL]]</f>
        <v>10.653553299492385</v>
      </c>
      <c r="AZ24">
        <f>Table13[[#This Row],[Average Order Value (AOV)]]*Table13[[#This Row],[Freq per Year]]</f>
        <v>222.33502538071065</v>
      </c>
      <c r="BA24">
        <f>Table13[[#This Row],[Total Spend]]/Table13[[#This Row],[Corrected CL]]</f>
        <v>222.33502538071065</v>
      </c>
      <c r="BC24" s="1">
        <f>Table13[[#This Row],[Dt_Customer]]+Table13[[#This Row],[Recency]]</f>
        <v>41188</v>
      </c>
      <c r="BD24" s="16" t="str">
        <f>IF(COUNTIF(A:A, A24) &gt; 1, "Duplicate", "Unique")</f>
        <v>Unique</v>
      </c>
    </row>
    <row r="25" spans="1:56" x14ac:dyDescent="0.3">
      <c r="A25">
        <v>3262</v>
      </c>
      <c r="B25">
        <v>1958</v>
      </c>
      <c r="C25" t="s">
        <v>28</v>
      </c>
      <c r="D25" t="s">
        <v>31</v>
      </c>
      <c r="E25">
        <v>68281</v>
      </c>
      <c r="F25">
        <v>0</v>
      </c>
      <c r="G25">
        <v>0</v>
      </c>
      <c r="H25" s="1">
        <v>41128</v>
      </c>
      <c r="I25">
        <v>31</v>
      </c>
      <c r="J25">
        <v>995</v>
      </c>
      <c r="K25">
        <v>112</v>
      </c>
      <c r="L25">
        <v>417</v>
      </c>
      <c r="M25">
        <v>42</v>
      </c>
      <c r="N25">
        <v>48</v>
      </c>
      <c r="O25">
        <v>41</v>
      </c>
      <c r="P25">
        <f>IF(Table13[[#This Row],[MntWines]] = 0,"",Table13[[#This Row],[MntWines]])</f>
        <v>995</v>
      </c>
      <c r="Q25">
        <f>IF(Table13[[#This Row],[MntFruits]] = 0, "",Table13[[#This Row],[MntFruits]])</f>
        <v>112</v>
      </c>
      <c r="R25">
        <f>IF(Table13[[#This Row],[MntMeatProducts]] = 0, "",Table13[[#This Row],[MntMeatProducts]])</f>
        <v>417</v>
      </c>
      <c r="S25">
        <f>IF(Table13[[#This Row],[MntFishProducts]] = 0, "",Table13[[#This Row],[MntFishProducts]])</f>
        <v>42</v>
      </c>
      <c r="T25">
        <f>IF(Table13[[#This Row],[MntSweetProducts]] = 0, "",Table13[[#This Row],[MntSweetProducts]])</f>
        <v>48</v>
      </c>
      <c r="U25">
        <f>IF(Table13[[#This Row],[MntGoldProds]] = 0, "",Table13[[#This Row],[MntGoldProds]])</f>
        <v>41</v>
      </c>
      <c r="V25">
        <v>1</v>
      </c>
      <c r="W25">
        <v>2</v>
      </c>
      <c r="X25">
        <v>9</v>
      </c>
      <c r="Y25">
        <v>13</v>
      </c>
      <c r="Z25">
        <v>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 t="s">
        <v>30</v>
      </c>
      <c r="AI25" s="13">
        <f>SUM(Table13[[#This Row],[MntWines]:[MntGoldProds]])</f>
        <v>1655</v>
      </c>
      <c r="AJ25" s="13">
        <f>AVERAGE(Table13[[#This Row],[MntWines]:[MntGoldProds]])</f>
        <v>275.83333333333331</v>
      </c>
      <c r="AK25">
        <f>IF(Table13[[#This Row],[Total Number of Purchases]]=0,0,Table13[[#This Row],[Total Spend]]/Table13[[#This Row],[Total Number of Purchases]])</f>
        <v>66.2</v>
      </c>
      <c r="AM25">
        <f>SUM(Table13[[#This Row],[NumDealsPurchases]:[NumStorePurchases]])</f>
        <v>25</v>
      </c>
      <c r="AN25" s="14">
        <f>Snapshot_Date-Table13[[#This Row],[Dt_Customer]]</f>
        <v>788</v>
      </c>
      <c r="AP25" s="13">
        <f>Table13[[#This Row],[NumDealsPurchases]]/Table13[[#This Row],[Total Number of Purchases]]*100</f>
        <v>4</v>
      </c>
      <c r="AQ25">
        <f>6-ROUNDUP(_xlfn.PERCENTRANK.INC(Table13[Recency],Table13[[#This Row],[Recency]])*5, 0)</f>
        <v>4</v>
      </c>
      <c r="AR25">
        <f>ROUNDUP(_xlfn.PERCENTRANK.INC(Table13[Total Number of Purchases],Table13[[#This Row],[Total Number of Purchases]])*5,0)</f>
        <v>5</v>
      </c>
      <c r="AS25">
        <f>ROUNDUP(_xlfn.PERCENTRANK.INC(Table13[Total Spend],Table13[[#This Row],[Total Spend]])*5,0)</f>
        <v>5</v>
      </c>
      <c r="AT25" t="str">
        <f>Table13[[#This Row],[Recency Score]]&amp;Table13[[#This Row],[Frequency Score]]&amp;Table13[[#This Row],[Monetary Score]]</f>
        <v>455</v>
      </c>
      <c r="AU25" t="str">
        <f t="shared" si="0"/>
        <v>Frequent Buyers</v>
      </c>
      <c r="AW25" s="13">
        <f>DATEDIF(Table13[[#This Row],[Dt_Customer]], Snapshot_Date, "d")</f>
        <v>788</v>
      </c>
      <c r="AX25" s="13">
        <f>Table13[[#This Row],[CL if today]]/365</f>
        <v>2.1589041095890411</v>
      </c>
      <c r="AY25">
        <f>Table13[[#This Row],[Total Number of Purchases]]/Table13[[#This Row],[Corrected CL]]</f>
        <v>11.57994923857868</v>
      </c>
      <c r="AZ25">
        <f>Table13[[#This Row],[Average Order Value (AOV)]]*Table13[[#This Row],[Freq per Year]]</f>
        <v>766.59263959390864</v>
      </c>
      <c r="BA25">
        <f>Table13[[#This Row],[Total Spend]]/Table13[[#This Row],[Corrected CL]]</f>
        <v>766.59263959390864</v>
      </c>
      <c r="BC25" s="1">
        <f>Table13[[#This Row],[Dt_Customer]]+Table13[[#This Row],[Recency]]</f>
        <v>41159</v>
      </c>
      <c r="BD25" s="16" t="str">
        <f>IF(COUNTIF(A:A, A25) &gt; 1, "Duplicate", "Unique")</f>
        <v>Unique</v>
      </c>
    </row>
    <row r="26" spans="1:56" x14ac:dyDescent="0.3">
      <c r="A26">
        <v>10827</v>
      </c>
      <c r="B26">
        <v>1967</v>
      </c>
      <c r="C26" t="s">
        <v>37</v>
      </c>
      <c r="D26" t="s">
        <v>33</v>
      </c>
      <c r="E26">
        <v>36947</v>
      </c>
      <c r="F26">
        <v>1</v>
      </c>
      <c r="G26">
        <v>1</v>
      </c>
      <c r="H26" s="1">
        <v>41128</v>
      </c>
      <c r="I26">
        <v>49</v>
      </c>
      <c r="J26">
        <v>88</v>
      </c>
      <c r="K26">
        <v>3</v>
      </c>
      <c r="L26">
        <v>21</v>
      </c>
      <c r="M26">
        <v>4</v>
      </c>
      <c r="N26">
        <v>1</v>
      </c>
      <c r="O26">
        <v>29</v>
      </c>
      <c r="P26">
        <f>IF(Table13[[#This Row],[MntWines]] = 0,"",Table13[[#This Row],[MntWines]])</f>
        <v>88</v>
      </c>
      <c r="Q26">
        <f>IF(Table13[[#This Row],[MntFruits]] = 0, "",Table13[[#This Row],[MntFruits]])</f>
        <v>3</v>
      </c>
      <c r="R26">
        <f>IF(Table13[[#This Row],[MntMeatProducts]] = 0, "",Table13[[#This Row],[MntMeatProducts]])</f>
        <v>21</v>
      </c>
      <c r="S26">
        <f>IF(Table13[[#This Row],[MntFishProducts]] = 0, "",Table13[[#This Row],[MntFishProducts]])</f>
        <v>4</v>
      </c>
      <c r="T26">
        <f>IF(Table13[[#This Row],[MntSweetProducts]] = 0, "",Table13[[#This Row],[MntSweetProducts]])</f>
        <v>1</v>
      </c>
      <c r="U26">
        <f>IF(Table13[[#This Row],[MntGoldProds]] = 0, "",Table13[[#This Row],[MntGoldProds]])</f>
        <v>29</v>
      </c>
      <c r="V26">
        <v>4</v>
      </c>
      <c r="W26">
        <v>3</v>
      </c>
      <c r="X26">
        <v>0</v>
      </c>
      <c r="Y26">
        <v>4</v>
      </c>
      <c r="Z26">
        <v>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36</v>
      </c>
      <c r="AI26" s="13">
        <f>SUM(Table13[[#This Row],[MntWines]:[MntGoldProds]])</f>
        <v>146</v>
      </c>
      <c r="AJ26" s="13">
        <f>AVERAGE(Table13[[#This Row],[MntWines]:[MntGoldProds]])</f>
        <v>24.333333333333332</v>
      </c>
      <c r="AK26">
        <f>IF(Table13[[#This Row],[Total Number of Purchases]]=0,0,Table13[[#This Row],[Total Spend]]/Table13[[#This Row],[Total Number of Purchases]])</f>
        <v>13.272727272727273</v>
      </c>
      <c r="AM26">
        <f>SUM(Table13[[#This Row],[NumDealsPurchases]:[NumStorePurchases]])</f>
        <v>11</v>
      </c>
      <c r="AN26" s="14">
        <f>Snapshot_Date-Table13[[#This Row],[Dt_Customer]]</f>
        <v>788</v>
      </c>
      <c r="AP26" s="13">
        <f>Table13[[#This Row],[NumDealsPurchases]]/Table13[[#This Row],[Total Number of Purchases]]*100</f>
        <v>36.363636363636367</v>
      </c>
      <c r="AQ26">
        <f>6-ROUNDUP(_xlfn.PERCENTRANK.INC(Table13[Recency],Table13[[#This Row],[Recency]])*5, 0)</f>
        <v>3</v>
      </c>
      <c r="AR26">
        <f>ROUNDUP(_xlfn.PERCENTRANK.INC(Table13[Total Number of Purchases],Table13[[#This Row],[Total Number of Purchases]])*5,0)</f>
        <v>2</v>
      </c>
      <c r="AS26">
        <f>ROUNDUP(_xlfn.PERCENTRANK.INC(Table13[Total Spend],Table13[[#This Row],[Total Spend]])*5,0)</f>
        <v>2</v>
      </c>
      <c r="AT26" t="str">
        <f>Table13[[#This Row],[Recency Score]]&amp;Table13[[#This Row],[Frequency Score]]&amp;Table13[[#This Row],[Monetary Score]]</f>
        <v>322</v>
      </c>
      <c r="AU26" t="str">
        <f t="shared" si="0"/>
        <v>Needs Attention</v>
      </c>
      <c r="AW26" s="13">
        <f>DATEDIF(Table13[[#This Row],[Dt_Customer]], Snapshot_Date, "d")</f>
        <v>788</v>
      </c>
      <c r="AX26" s="13">
        <f>Table13[[#This Row],[CL if today]]/365</f>
        <v>2.1589041095890411</v>
      </c>
      <c r="AY26">
        <f>Table13[[#This Row],[Total Number of Purchases]]/Table13[[#This Row],[Corrected CL]]</f>
        <v>5.095177664974619</v>
      </c>
      <c r="AZ26">
        <f>Table13[[#This Row],[Average Order Value (AOV)]]*Table13[[#This Row],[Freq per Year]]</f>
        <v>67.626903553299485</v>
      </c>
      <c r="BA26">
        <f>Table13[[#This Row],[Total Spend]]/Table13[[#This Row],[Corrected CL]]</f>
        <v>67.626903553299485</v>
      </c>
      <c r="BC26" s="1">
        <f>Table13[[#This Row],[Dt_Customer]]+Table13[[#This Row],[Recency]]</f>
        <v>41177</v>
      </c>
      <c r="BD26" s="16" t="str">
        <f>IF(COUNTIF(A:A, A26) &gt; 1, "Duplicate", "Unique")</f>
        <v>Unique</v>
      </c>
    </row>
    <row r="27" spans="1:56" x14ac:dyDescent="0.3">
      <c r="A27">
        <v>5393</v>
      </c>
      <c r="B27">
        <v>1977</v>
      </c>
      <c r="C27" t="s">
        <v>28</v>
      </c>
      <c r="D27" t="s">
        <v>31</v>
      </c>
      <c r="E27">
        <v>23763</v>
      </c>
      <c r="F27">
        <v>1</v>
      </c>
      <c r="G27">
        <v>0</v>
      </c>
      <c r="H27" s="1">
        <v>41128</v>
      </c>
      <c r="I27">
        <v>64</v>
      </c>
      <c r="J27">
        <v>22</v>
      </c>
      <c r="K27">
        <v>0</v>
      </c>
      <c r="L27">
        <v>6</v>
      </c>
      <c r="M27">
        <v>6</v>
      </c>
      <c r="N27">
        <v>2</v>
      </c>
      <c r="O27">
        <v>6</v>
      </c>
      <c r="P27">
        <f>IF(Table13[[#This Row],[MntWines]] = 0,"",Table13[[#This Row],[MntWines]])</f>
        <v>22</v>
      </c>
      <c r="Q27" t="str">
        <f>IF(Table13[[#This Row],[MntFruits]] = 0, "",Table13[[#This Row],[MntFruits]])</f>
        <v/>
      </c>
      <c r="R27">
        <f>IF(Table13[[#This Row],[MntMeatProducts]] = 0, "",Table13[[#This Row],[MntMeatProducts]])</f>
        <v>6</v>
      </c>
      <c r="S27">
        <f>IF(Table13[[#This Row],[MntFishProducts]] = 0, "",Table13[[#This Row],[MntFishProducts]])</f>
        <v>6</v>
      </c>
      <c r="T27">
        <f>IF(Table13[[#This Row],[MntSweetProducts]] = 0, "",Table13[[#This Row],[MntSweetProducts]])</f>
        <v>2</v>
      </c>
      <c r="U27">
        <f>IF(Table13[[#This Row],[MntGoldProds]] = 0, "",Table13[[#This Row],[MntGoldProds]])</f>
        <v>6</v>
      </c>
      <c r="V27">
        <v>1</v>
      </c>
      <c r="W27">
        <v>1</v>
      </c>
      <c r="X27">
        <v>0</v>
      </c>
      <c r="Y27">
        <v>3</v>
      </c>
      <c r="Z27">
        <v>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t="s">
        <v>30</v>
      </c>
      <c r="AI27" s="13">
        <f>SUM(Table13[[#This Row],[MntWines]:[MntGoldProds]])</f>
        <v>42</v>
      </c>
      <c r="AJ27" s="13">
        <f>AVERAGE(Table13[[#This Row],[MntWines]:[MntGoldProds]])</f>
        <v>7</v>
      </c>
      <c r="AK27">
        <f>IF(Table13[[#This Row],[Total Number of Purchases]]=0,0,Table13[[#This Row],[Total Spend]]/Table13[[#This Row],[Total Number of Purchases]])</f>
        <v>8.4</v>
      </c>
      <c r="AM27">
        <f>SUM(Table13[[#This Row],[NumDealsPurchases]:[NumStorePurchases]])</f>
        <v>5</v>
      </c>
      <c r="AN27" s="14">
        <f>Snapshot_Date-Table13[[#This Row],[Dt_Customer]]</f>
        <v>788</v>
      </c>
      <c r="AP27" s="13">
        <f>Table13[[#This Row],[NumDealsPurchases]]/Table13[[#This Row],[Total Number of Purchases]]*100</f>
        <v>20</v>
      </c>
      <c r="AQ27">
        <f>6-ROUNDUP(_xlfn.PERCENTRANK.INC(Table13[Recency],Table13[[#This Row],[Recency]])*5, 0)</f>
        <v>2</v>
      </c>
      <c r="AR27">
        <f>ROUNDUP(_xlfn.PERCENTRANK.INC(Table13[Total Number of Purchases],Table13[[#This Row],[Total Number of Purchases]])*5,0)</f>
        <v>1</v>
      </c>
      <c r="AS27">
        <f>ROUNDUP(_xlfn.PERCENTRANK.INC(Table13[Total Spend],Table13[[#This Row],[Total Spend]])*5,0)</f>
        <v>1</v>
      </c>
      <c r="AT27" t="str">
        <f>Table13[[#This Row],[Recency Score]]&amp;Table13[[#This Row],[Frequency Score]]&amp;Table13[[#This Row],[Monetary Score]]</f>
        <v>211</v>
      </c>
      <c r="AU27" t="str">
        <f t="shared" si="0"/>
        <v>About to Sleep</v>
      </c>
      <c r="AW27" s="13">
        <f>DATEDIF(Table13[[#This Row],[Dt_Customer]], Snapshot_Date, "d")</f>
        <v>788</v>
      </c>
      <c r="AX27" s="13">
        <f>Table13[[#This Row],[CL if today]]/365</f>
        <v>2.1589041095890411</v>
      </c>
      <c r="AY27">
        <f>Table13[[#This Row],[Total Number of Purchases]]/Table13[[#This Row],[Corrected CL]]</f>
        <v>2.3159898477157359</v>
      </c>
      <c r="AZ27">
        <f>Table13[[#This Row],[Average Order Value (AOV)]]*Table13[[#This Row],[Freq per Year]]</f>
        <v>19.454314720812182</v>
      </c>
      <c r="BA27">
        <f>Table13[[#This Row],[Total Spend]]/Table13[[#This Row],[Corrected CL]]</f>
        <v>19.454314720812182</v>
      </c>
      <c r="BC27" s="1">
        <f>Table13[[#This Row],[Dt_Customer]]+Table13[[#This Row],[Recency]]</f>
        <v>41192</v>
      </c>
      <c r="BD27" s="16" t="str">
        <f>IF(COUNTIF(A:A, A27) &gt; 1, "Duplicate", "Unique")</f>
        <v>Unique</v>
      </c>
    </row>
    <row r="28" spans="1:56" x14ac:dyDescent="0.3">
      <c r="A28">
        <v>8876</v>
      </c>
      <c r="B28">
        <v>1963</v>
      </c>
      <c r="C28" t="s">
        <v>37</v>
      </c>
      <c r="D28" t="s">
        <v>35</v>
      </c>
      <c r="E28">
        <v>33629</v>
      </c>
      <c r="F28">
        <v>1</v>
      </c>
      <c r="G28">
        <v>1</v>
      </c>
      <c r="H28" s="1">
        <v>41129</v>
      </c>
      <c r="I28">
        <v>49</v>
      </c>
      <c r="J28">
        <v>132</v>
      </c>
      <c r="K28">
        <v>0</v>
      </c>
      <c r="L28">
        <v>16</v>
      </c>
      <c r="M28">
        <v>0</v>
      </c>
      <c r="N28">
        <v>0</v>
      </c>
      <c r="O28">
        <v>4</v>
      </c>
      <c r="P28">
        <f>IF(Table13[[#This Row],[MntWines]] = 0,"",Table13[[#This Row],[MntWines]])</f>
        <v>132</v>
      </c>
      <c r="Q28" t="str">
        <f>IF(Table13[[#This Row],[MntFruits]] = 0, "",Table13[[#This Row],[MntFruits]])</f>
        <v/>
      </c>
      <c r="R28">
        <f>IF(Table13[[#This Row],[MntMeatProducts]] = 0, "",Table13[[#This Row],[MntMeatProducts]])</f>
        <v>16</v>
      </c>
      <c r="S28" t="str">
        <f>IF(Table13[[#This Row],[MntFishProducts]] = 0, "",Table13[[#This Row],[MntFishProducts]])</f>
        <v/>
      </c>
      <c r="T28" t="str">
        <f>IF(Table13[[#This Row],[MntSweetProducts]] = 0, "",Table13[[#This Row],[MntSweetProducts]])</f>
        <v/>
      </c>
      <c r="U28">
        <f>IF(Table13[[#This Row],[MntGoldProds]] = 0, "",Table13[[#This Row],[MntGoldProds]])</f>
        <v>4</v>
      </c>
      <c r="V28">
        <v>5</v>
      </c>
      <c r="W28">
        <v>3</v>
      </c>
      <c r="X28">
        <v>1</v>
      </c>
      <c r="Y28">
        <v>4</v>
      </c>
      <c r="Z28">
        <v>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30</v>
      </c>
      <c r="AI28" s="13">
        <f>SUM(Table13[[#This Row],[MntWines]:[MntGoldProds]])</f>
        <v>152</v>
      </c>
      <c r="AJ28" s="13">
        <f>AVERAGE(Table13[[#This Row],[MntWines]:[MntGoldProds]])</f>
        <v>25.333333333333332</v>
      </c>
      <c r="AK28">
        <f>IF(Table13[[#This Row],[Total Number of Purchases]]=0,0,Table13[[#This Row],[Total Spend]]/Table13[[#This Row],[Total Number of Purchases]])</f>
        <v>11.692307692307692</v>
      </c>
      <c r="AM28">
        <f>SUM(Table13[[#This Row],[NumDealsPurchases]:[NumStorePurchases]])</f>
        <v>13</v>
      </c>
      <c r="AN28" s="14">
        <f>Snapshot_Date-Table13[[#This Row],[Dt_Customer]]</f>
        <v>787</v>
      </c>
      <c r="AP28" s="13">
        <f>Table13[[#This Row],[NumDealsPurchases]]/Table13[[#This Row],[Total Number of Purchases]]*100</f>
        <v>38.461538461538467</v>
      </c>
      <c r="AQ28">
        <f>6-ROUNDUP(_xlfn.PERCENTRANK.INC(Table13[Recency],Table13[[#This Row],[Recency]])*5, 0)</f>
        <v>3</v>
      </c>
      <c r="AR28">
        <f>ROUNDUP(_xlfn.PERCENTRANK.INC(Table13[Total Number of Purchases],Table13[[#This Row],[Total Number of Purchases]])*5,0)</f>
        <v>3</v>
      </c>
      <c r="AS28">
        <f>ROUNDUP(_xlfn.PERCENTRANK.INC(Table13[Total Spend],Table13[[#This Row],[Total Spend]])*5,0)</f>
        <v>2</v>
      </c>
      <c r="AT28" t="str">
        <f>Table13[[#This Row],[Recency Score]]&amp;Table13[[#This Row],[Frequency Score]]&amp;Table13[[#This Row],[Monetary Score]]</f>
        <v>332</v>
      </c>
      <c r="AU28" t="str">
        <f t="shared" si="0"/>
        <v>Needs Attention</v>
      </c>
      <c r="AW28" s="13">
        <f>DATEDIF(Table13[[#This Row],[Dt_Customer]], Snapshot_Date, "d")</f>
        <v>787</v>
      </c>
      <c r="AX28" s="13">
        <f>Table13[[#This Row],[CL if today]]/365</f>
        <v>2.1561643835616437</v>
      </c>
      <c r="AY28">
        <f>Table13[[#This Row],[Total Number of Purchases]]/Table13[[#This Row],[Corrected CL]]</f>
        <v>6.0292249047013984</v>
      </c>
      <c r="AZ28">
        <f>Table13[[#This Row],[Average Order Value (AOV)]]*Table13[[#This Row],[Freq per Year]]</f>
        <v>70.49555273189327</v>
      </c>
      <c r="BA28">
        <f>Table13[[#This Row],[Total Spend]]/Table13[[#This Row],[Corrected CL]]</f>
        <v>70.49555273189327</v>
      </c>
      <c r="BB28">
        <v>45.969773299748105</v>
      </c>
      <c r="BC28" s="1">
        <f>Table13[[#This Row],[Dt_Customer]]+Table13[[#This Row],[Recency]]</f>
        <v>41178</v>
      </c>
      <c r="BD28" s="16" t="str">
        <f>IF(COUNTIF(A:A, A28) &gt; 1, "Duplicate", "Unique")</f>
        <v>Unique</v>
      </c>
    </row>
    <row r="29" spans="1:56" x14ac:dyDescent="0.3">
      <c r="A29">
        <v>6749</v>
      </c>
      <c r="B29">
        <v>1966</v>
      </c>
      <c r="C29" t="s">
        <v>28</v>
      </c>
      <c r="D29" t="s">
        <v>31</v>
      </c>
      <c r="E29">
        <v>86358</v>
      </c>
      <c r="F29">
        <v>1</v>
      </c>
      <c r="G29">
        <v>1</v>
      </c>
      <c r="H29" s="1">
        <v>41129</v>
      </c>
      <c r="I29">
        <v>78</v>
      </c>
      <c r="J29">
        <v>957</v>
      </c>
      <c r="K29">
        <v>47</v>
      </c>
      <c r="L29">
        <v>494</v>
      </c>
      <c r="M29">
        <v>82</v>
      </c>
      <c r="N29">
        <v>47</v>
      </c>
      <c r="O29">
        <v>95</v>
      </c>
      <c r="P29">
        <f>IF(Table13[[#This Row],[MntWines]] = 0,"",Table13[[#This Row],[MntWines]])</f>
        <v>957</v>
      </c>
      <c r="Q29">
        <f>IF(Table13[[#This Row],[MntFruits]] = 0, "",Table13[[#This Row],[MntFruits]])</f>
        <v>47</v>
      </c>
      <c r="R29">
        <f>IF(Table13[[#This Row],[MntMeatProducts]] = 0, "",Table13[[#This Row],[MntMeatProducts]])</f>
        <v>494</v>
      </c>
      <c r="S29">
        <f>IF(Table13[[#This Row],[MntFishProducts]] = 0, "",Table13[[#This Row],[MntFishProducts]])</f>
        <v>82</v>
      </c>
      <c r="T29">
        <f>IF(Table13[[#This Row],[MntSweetProducts]] = 0, "",Table13[[#This Row],[MntSweetProducts]])</f>
        <v>47</v>
      </c>
      <c r="U29">
        <f>IF(Table13[[#This Row],[MntGoldProds]] = 0, "",Table13[[#This Row],[MntGoldProds]])</f>
        <v>95</v>
      </c>
      <c r="V29">
        <v>4</v>
      </c>
      <c r="W29">
        <v>5</v>
      </c>
      <c r="X29">
        <v>3</v>
      </c>
      <c r="Y29">
        <v>6</v>
      </c>
      <c r="Z29">
        <v>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">
        <v>30</v>
      </c>
      <c r="AI29" s="13">
        <f>SUM(Table13[[#This Row],[MntWines]:[MntGoldProds]])</f>
        <v>1722</v>
      </c>
      <c r="AJ29" s="13">
        <f>AVERAGE(Table13[[#This Row],[MntWines]:[MntGoldProds]])</f>
        <v>287</v>
      </c>
      <c r="AK29">
        <f>IF(Table13[[#This Row],[Total Number of Purchases]]=0,0,Table13[[#This Row],[Total Spend]]/Table13[[#This Row],[Total Number of Purchases]])</f>
        <v>95.666666666666671</v>
      </c>
      <c r="AM29">
        <f>SUM(Table13[[#This Row],[NumDealsPurchases]:[NumStorePurchases]])</f>
        <v>18</v>
      </c>
      <c r="AN29" s="14">
        <f>Snapshot_Date-Table13[[#This Row],[Dt_Customer]]</f>
        <v>787</v>
      </c>
      <c r="AP29" s="13">
        <f>Table13[[#This Row],[NumDealsPurchases]]/Table13[[#This Row],[Total Number of Purchases]]*100</f>
        <v>22.222222222222221</v>
      </c>
      <c r="AQ29">
        <f>6-ROUNDUP(_xlfn.PERCENTRANK.INC(Table13[Recency],Table13[[#This Row],[Recency]])*5, 0)</f>
        <v>2</v>
      </c>
      <c r="AR29">
        <f>ROUNDUP(_xlfn.PERCENTRANK.INC(Table13[Total Number of Purchases],Table13[[#This Row],[Total Number of Purchases]])*5,0)</f>
        <v>4</v>
      </c>
      <c r="AS29">
        <f>ROUNDUP(_xlfn.PERCENTRANK.INC(Table13[Total Spend],Table13[[#This Row],[Total Spend]])*5,0)</f>
        <v>5</v>
      </c>
      <c r="AT29" t="str">
        <f>Table13[[#This Row],[Recency Score]]&amp;Table13[[#This Row],[Frequency Score]]&amp;Table13[[#This Row],[Monetary Score]]</f>
        <v>245</v>
      </c>
      <c r="AU29" t="str">
        <f t="shared" si="0"/>
        <v>Big Spenders</v>
      </c>
      <c r="AW29" s="13">
        <f>DATEDIF(Table13[[#This Row],[Dt_Customer]], Snapshot_Date, "d")</f>
        <v>787</v>
      </c>
      <c r="AX29" s="13">
        <f>Table13[[#This Row],[CL if today]]/365</f>
        <v>2.1561643835616437</v>
      </c>
      <c r="AY29">
        <f>Table13[[#This Row],[Total Number of Purchases]]/Table13[[#This Row],[Corrected CL]]</f>
        <v>8.3481575603557818</v>
      </c>
      <c r="AZ29">
        <f>Table13[[#This Row],[Average Order Value (AOV)]]*Table13[[#This Row],[Freq per Year]]</f>
        <v>798.64040660736987</v>
      </c>
      <c r="BA29">
        <f>Table13[[#This Row],[Total Spend]]/Table13[[#This Row],[Corrected CL]]</f>
        <v>798.64040660736975</v>
      </c>
      <c r="BB29">
        <v>191.6708542713568</v>
      </c>
      <c r="BC29" s="1">
        <f>Table13[[#This Row],[Dt_Customer]]+Table13[[#This Row],[Recency]]</f>
        <v>41207</v>
      </c>
      <c r="BD29" s="16" t="str">
        <f>IF(COUNTIF(A:A, A29) &gt; 1, "Duplicate", "Unique")</f>
        <v>Unique</v>
      </c>
    </row>
    <row r="30" spans="1:56" x14ac:dyDescent="0.3">
      <c r="A30">
        <v>460</v>
      </c>
      <c r="B30">
        <v>1972</v>
      </c>
      <c r="C30" t="s">
        <v>37</v>
      </c>
      <c r="D30" t="s">
        <v>33</v>
      </c>
      <c r="E30">
        <v>79930</v>
      </c>
      <c r="F30">
        <v>0</v>
      </c>
      <c r="G30">
        <v>0</v>
      </c>
      <c r="H30" s="1">
        <v>41129</v>
      </c>
      <c r="I30">
        <v>72</v>
      </c>
      <c r="J30">
        <v>792</v>
      </c>
      <c r="K30">
        <v>86</v>
      </c>
      <c r="L30">
        <v>740</v>
      </c>
      <c r="M30">
        <v>67</v>
      </c>
      <c r="N30">
        <v>51</v>
      </c>
      <c r="O30">
        <v>17</v>
      </c>
      <c r="P30">
        <f>IF(Table13[[#This Row],[MntWines]] = 0,"",Table13[[#This Row],[MntWines]])</f>
        <v>792</v>
      </c>
      <c r="Q30">
        <f>IF(Table13[[#This Row],[MntFruits]] = 0, "",Table13[[#This Row],[MntFruits]])</f>
        <v>86</v>
      </c>
      <c r="R30">
        <f>IF(Table13[[#This Row],[MntMeatProducts]] = 0, "",Table13[[#This Row],[MntMeatProducts]])</f>
        <v>740</v>
      </c>
      <c r="S30">
        <f>IF(Table13[[#This Row],[MntFishProducts]] = 0, "",Table13[[#This Row],[MntFishProducts]])</f>
        <v>67</v>
      </c>
      <c r="T30">
        <f>IF(Table13[[#This Row],[MntSweetProducts]] = 0, "",Table13[[#This Row],[MntSweetProducts]])</f>
        <v>51</v>
      </c>
      <c r="U30">
        <f>IF(Table13[[#This Row],[MntGoldProds]] = 0, "",Table13[[#This Row],[MntGoldProds]])</f>
        <v>17</v>
      </c>
      <c r="V30">
        <v>1</v>
      </c>
      <c r="W30">
        <v>3</v>
      </c>
      <c r="X30">
        <v>5</v>
      </c>
      <c r="Y30">
        <v>8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43</v>
      </c>
      <c r="AI30" s="13">
        <f>SUM(Table13[[#This Row],[MntWines]:[MntGoldProds]])</f>
        <v>1753</v>
      </c>
      <c r="AJ30" s="13">
        <f>AVERAGE(Table13[[#This Row],[MntWines]:[MntGoldProds]])</f>
        <v>292.16666666666669</v>
      </c>
      <c r="AK30">
        <f>IF(Table13[[#This Row],[Total Number of Purchases]]=0,0,Table13[[#This Row],[Total Spend]]/Table13[[#This Row],[Total Number of Purchases]])</f>
        <v>103.11764705882354</v>
      </c>
      <c r="AM30">
        <f>SUM(Table13[[#This Row],[NumDealsPurchases]:[NumStorePurchases]])</f>
        <v>17</v>
      </c>
      <c r="AN30" s="14">
        <f>Snapshot_Date-Table13[[#This Row],[Dt_Customer]]</f>
        <v>787</v>
      </c>
      <c r="AP30" s="13">
        <f>Table13[[#This Row],[NumDealsPurchases]]/Table13[[#This Row],[Total Number of Purchases]]*100</f>
        <v>5.8823529411764701</v>
      </c>
      <c r="AQ30">
        <f>6-ROUNDUP(_xlfn.PERCENTRANK.INC(Table13[Recency],Table13[[#This Row],[Recency]])*5, 0)</f>
        <v>2</v>
      </c>
      <c r="AR30">
        <f>ROUNDUP(_xlfn.PERCENTRANK.INC(Table13[Total Number of Purchases],Table13[[#This Row],[Total Number of Purchases]])*5,0)</f>
        <v>3</v>
      </c>
      <c r="AS30">
        <f>ROUNDUP(_xlfn.PERCENTRANK.INC(Table13[Total Spend],Table13[[#This Row],[Total Spend]])*5,0)</f>
        <v>5</v>
      </c>
      <c r="AT30" t="str">
        <f>Table13[[#This Row],[Recency Score]]&amp;Table13[[#This Row],[Frequency Score]]&amp;Table13[[#This Row],[Monetary Score]]</f>
        <v>235</v>
      </c>
      <c r="AU30" t="str">
        <f t="shared" si="0"/>
        <v>Big Spenders</v>
      </c>
      <c r="AW30" s="13">
        <f>DATEDIF(Table13[[#This Row],[Dt_Customer]], Snapshot_Date, "d")</f>
        <v>787</v>
      </c>
      <c r="AX30" s="13">
        <f>Table13[[#This Row],[CL if today]]/365</f>
        <v>2.1561643835616437</v>
      </c>
      <c r="AY30">
        <f>Table13[[#This Row],[Total Number of Purchases]]/Table13[[#This Row],[Corrected CL]]</f>
        <v>7.884371029224905</v>
      </c>
      <c r="AZ30">
        <f>Table13[[#This Row],[Average Order Value (AOV)]]*Table13[[#This Row],[Freq per Year]]</f>
        <v>813.01778907242704</v>
      </c>
      <c r="BA30">
        <f>Table13[[#This Row],[Total Spend]]/Table13[[#This Row],[Corrected CL]]</f>
        <v>813.01778907242692</v>
      </c>
      <c r="BB30">
        <v>431.11320754716985</v>
      </c>
      <c r="BC30" s="1">
        <f>Table13[[#This Row],[Dt_Customer]]+Table13[[#This Row],[Recency]]</f>
        <v>41201</v>
      </c>
      <c r="BD30" s="16" t="str">
        <f>IF(COUNTIF(A:A, A30) &gt; 1, "Duplicate", "Unique")</f>
        <v>Unique</v>
      </c>
    </row>
    <row r="31" spans="1:56" x14ac:dyDescent="0.3">
      <c r="A31">
        <v>5342</v>
      </c>
      <c r="B31">
        <v>1976</v>
      </c>
      <c r="C31" t="s">
        <v>44</v>
      </c>
      <c r="D31" t="s">
        <v>29</v>
      </c>
      <c r="E31">
        <v>9548</v>
      </c>
      <c r="F31">
        <v>1</v>
      </c>
      <c r="G31">
        <v>0</v>
      </c>
      <c r="H31" s="1">
        <v>41129</v>
      </c>
      <c r="I31">
        <v>31</v>
      </c>
      <c r="J31">
        <v>0</v>
      </c>
      <c r="K31">
        <v>1</v>
      </c>
      <c r="L31">
        <v>3</v>
      </c>
      <c r="M31">
        <v>10</v>
      </c>
      <c r="N31">
        <v>6</v>
      </c>
      <c r="O31">
        <v>9</v>
      </c>
      <c r="P31" t="str">
        <f>IF(Table13[[#This Row],[MntWines]] = 0,"",Table13[[#This Row],[MntWines]])</f>
        <v/>
      </c>
      <c r="Q31">
        <f>IF(Table13[[#This Row],[MntFruits]] = 0, "",Table13[[#This Row],[MntFruits]])</f>
        <v>1</v>
      </c>
      <c r="R31">
        <f>IF(Table13[[#This Row],[MntMeatProducts]] = 0, "",Table13[[#This Row],[MntMeatProducts]])</f>
        <v>3</v>
      </c>
      <c r="S31">
        <f>IF(Table13[[#This Row],[MntFishProducts]] = 0, "",Table13[[#This Row],[MntFishProducts]])</f>
        <v>10</v>
      </c>
      <c r="T31">
        <f>IF(Table13[[#This Row],[MntSweetProducts]] = 0, "",Table13[[#This Row],[MntSweetProducts]])</f>
        <v>6</v>
      </c>
      <c r="U31">
        <f>IF(Table13[[#This Row],[MntGoldProds]] = 0, "",Table13[[#This Row],[MntGoldProds]])</f>
        <v>9</v>
      </c>
      <c r="V31">
        <v>2</v>
      </c>
      <c r="W31">
        <v>1</v>
      </c>
      <c r="X31">
        <v>0</v>
      </c>
      <c r="Y31">
        <v>3</v>
      </c>
      <c r="Z31">
        <v>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t="s">
        <v>32</v>
      </c>
      <c r="AI31" s="13">
        <f>SUM(Table13[[#This Row],[MntWines]:[MntGoldProds]])</f>
        <v>29</v>
      </c>
      <c r="AJ31" s="13">
        <f>AVERAGE(Table13[[#This Row],[MntWines]:[MntGoldProds]])</f>
        <v>4.833333333333333</v>
      </c>
      <c r="AK31">
        <f>IF(Table13[[#This Row],[Total Number of Purchases]]=0,0,Table13[[#This Row],[Total Spend]]/Table13[[#This Row],[Total Number of Purchases]])</f>
        <v>4.833333333333333</v>
      </c>
      <c r="AM31">
        <f>SUM(Table13[[#This Row],[NumDealsPurchases]:[NumStorePurchases]])</f>
        <v>6</v>
      </c>
      <c r="AN31" s="14">
        <f>Snapshot_Date-Table13[[#This Row],[Dt_Customer]]</f>
        <v>787</v>
      </c>
      <c r="AP31" s="13">
        <f>Table13[[#This Row],[NumDealsPurchases]]/Table13[[#This Row],[Total Number of Purchases]]*100</f>
        <v>33.333333333333329</v>
      </c>
      <c r="AQ31">
        <f>6-ROUNDUP(_xlfn.PERCENTRANK.INC(Table13[Recency],Table13[[#This Row],[Recency]])*5, 0)</f>
        <v>4</v>
      </c>
      <c r="AR31">
        <f>ROUNDUP(_xlfn.PERCENTRANK.INC(Table13[Total Number of Purchases],Table13[[#This Row],[Total Number of Purchases]])*5,0)</f>
        <v>1</v>
      </c>
      <c r="AS31">
        <f>ROUNDUP(_xlfn.PERCENTRANK.INC(Table13[Total Spend],Table13[[#This Row],[Total Spend]])*5,0)</f>
        <v>1</v>
      </c>
      <c r="AT31" t="str">
        <f>Table13[[#This Row],[Recency Score]]&amp;Table13[[#This Row],[Frequency Score]]&amp;Table13[[#This Row],[Monetary Score]]</f>
        <v>411</v>
      </c>
      <c r="AU31" t="str">
        <f t="shared" si="0"/>
        <v>Potential Loyalists</v>
      </c>
      <c r="AW31" s="13">
        <f>DATEDIF(Table13[[#This Row],[Dt_Customer]], Snapshot_Date, "d")</f>
        <v>787</v>
      </c>
      <c r="AX31" s="13">
        <f>Table13[[#This Row],[CL if today]]/365</f>
        <v>2.1561643835616437</v>
      </c>
      <c r="AY31">
        <f>Table13[[#This Row],[Total Number of Purchases]]/Table13[[#This Row],[Corrected CL]]</f>
        <v>2.7827191867852608</v>
      </c>
      <c r="AZ31">
        <f>Table13[[#This Row],[Average Order Value (AOV)]]*Table13[[#This Row],[Freq per Year]]</f>
        <v>13.449809402795426</v>
      </c>
      <c r="BA31">
        <f>Table13[[#This Row],[Total Spend]]/Table13[[#This Row],[Corrected CL]]</f>
        <v>13.449809402795426</v>
      </c>
      <c r="BB31">
        <v>32.638539042821158</v>
      </c>
      <c r="BC31" s="1">
        <f>Table13[[#This Row],[Dt_Customer]]+Table13[[#This Row],[Recency]]</f>
        <v>41160</v>
      </c>
      <c r="BD31" s="16" t="str">
        <f>IF(COUNTIF(A:A, A31) &gt; 1, "Duplicate", "Unique")</f>
        <v>Unique</v>
      </c>
    </row>
    <row r="32" spans="1:56" x14ac:dyDescent="0.3">
      <c r="A32">
        <v>1891</v>
      </c>
      <c r="B32">
        <v>1980</v>
      </c>
      <c r="C32" t="s">
        <v>41</v>
      </c>
      <c r="D32" t="s">
        <v>29</v>
      </c>
      <c r="E32">
        <v>78789</v>
      </c>
      <c r="F32">
        <v>0</v>
      </c>
      <c r="G32">
        <v>0</v>
      </c>
      <c r="H32" s="1">
        <v>41129</v>
      </c>
      <c r="I32">
        <v>12</v>
      </c>
      <c r="J32">
        <v>667</v>
      </c>
      <c r="K32">
        <v>50</v>
      </c>
      <c r="L32">
        <v>850</v>
      </c>
      <c r="M32">
        <v>21</v>
      </c>
      <c r="N32">
        <v>83</v>
      </c>
      <c r="O32">
        <v>83</v>
      </c>
      <c r="P32">
        <f>IF(Table13[[#This Row],[MntWines]] = 0,"",Table13[[#This Row],[MntWines]])</f>
        <v>667</v>
      </c>
      <c r="Q32">
        <f>IF(Table13[[#This Row],[MntFruits]] = 0, "",Table13[[#This Row],[MntFruits]])</f>
        <v>50</v>
      </c>
      <c r="R32">
        <f>IF(Table13[[#This Row],[MntMeatProducts]] = 0, "",Table13[[#This Row],[MntMeatProducts]])</f>
        <v>850</v>
      </c>
      <c r="S32">
        <f>IF(Table13[[#This Row],[MntFishProducts]] = 0, "",Table13[[#This Row],[MntFishProducts]])</f>
        <v>21</v>
      </c>
      <c r="T32">
        <f>IF(Table13[[#This Row],[MntSweetProducts]] = 0, "",Table13[[#This Row],[MntSweetProducts]])</f>
        <v>83</v>
      </c>
      <c r="U32">
        <f>IF(Table13[[#This Row],[MntGoldProds]] = 0, "",Table13[[#This Row],[MntGoldProds]])</f>
        <v>83</v>
      </c>
      <c r="V32">
        <v>1</v>
      </c>
      <c r="W32">
        <v>4</v>
      </c>
      <c r="X32">
        <v>6</v>
      </c>
      <c r="Y32">
        <v>5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 t="s">
        <v>30</v>
      </c>
      <c r="AI32" s="13">
        <f>SUM(Table13[[#This Row],[MntWines]:[MntGoldProds]])</f>
        <v>1754</v>
      </c>
      <c r="AJ32" s="13">
        <f>AVERAGE(Table13[[#This Row],[MntWines]:[MntGoldProds]])</f>
        <v>292.33333333333331</v>
      </c>
      <c r="AK32">
        <f>IF(Table13[[#This Row],[Total Number of Purchases]]=0,0,Table13[[#This Row],[Total Spend]]/Table13[[#This Row],[Total Number of Purchases]])</f>
        <v>109.625</v>
      </c>
      <c r="AM32">
        <f>SUM(Table13[[#This Row],[NumDealsPurchases]:[NumStorePurchases]])</f>
        <v>16</v>
      </c>
      <c r="AN32" s="14">
        <f>Snapshot_Date-Table13[[#This Row],[Dt_Customer]]</f>
        <v>787</v>
      </c>
      <c r="AP32" s="13">
        <f>Table13[[#This Row],[NumDealsPurchases]]/Table13[[#This Row],[Total Number of Purchases]]*100</f>
        <v>6.25</v>
      </c>
      <c r="AQ32">
        <f>6-ROUNDUP(_xlfn.PERCENTRANK.INC(Table13[Recency],Table13[[#This Row],[Recency]])*5, 0)</f>
        <v>5</v>
      </c>
      <c r="AR32">
        <f>ROUNDUP(_xlfn.PERCENTRANK.INC(Table13[Total Number of Purchases],Table13[[#This Row],[Total Number of Purchases]])*5,0)</f>
        <v>3</v>
      </c>
      <c r="AS32">
        <f>ROUNDUP(_xlfn.PERCENTRANK.INC(Table13[Total Spend],Table13[[#This Row],[Total Spend]])*5,0)</f>
        <v>5</v>
      </c>
      <c r="AT32" t="str">
        <f>Table13[[#This Row],[Recency Score]]&amp;Table13[[#This Row],[Frequency Score]]&amp;Table13[[#This Row],[Monetary Score]]</f>
        <v>535</v>
      </c>
      <c r="AU32" t="str">
        <f t="shared" si="0"/>
        <v>Loyal Customers</v>
      </c>
      <c r="AW32" s="13">
        <f>DATEDIF(Table13[[#This Row],[Dt_Customer]], Snapshot_Date, "d")</f>
        <v>787</v>
      </c>
      <c r="AX32" s="13">
        <f>Table13[[#This Row],[CL if today]]/365</f>
        <v>2.1561643835616437</v>
      </c>
      <c r="AY32">
        <f>Table13[[#This Row],[Total Number of Purchases]]/Table13[[#This Row],[Corrected CL]]</f>
        <v>7.4205844980940281</v>
      </c>
      <c r="AZ32">
        <f>Table13[[#This Row],[Average Order Value (AOV)]]*Table13[[#This Row],[Freq per Year]]</f>
        <v>813.48157560355787</v>
      </c>
      <c r="BA32">
        <f>Table13[[#This Row],[Total Spend]]/Table13[[#This Row],[Corrected CL]]</f>
        <v>813.48157560355787</v>
      </c>
      <c r="BB32">
        <v>533.46153846153845</v>
      </c>
      <c r="BC32" s="1">
        <f>Table13[[#This Row],[Dt_Customer]]+Table13[[#This Row],[Recency]]</f>
        <v>41141</v>
      </c>
      <c r="BD32" s="16" t="str">
        <f>IF(COUNTIF(A:A, A32) &gt; 1, "Duplicate", "Unique")</f>
        <v>Unique</v>
      </c>
    </row>
    <row r="33" spans="1:56" x14ac:dyDescent="0.3">
      <c r="A33">
        <v>942</v>
      </c>
      <c r="B33">
        <v>1982</v>
      </c>
      <c r="C33" t="s">
        <v>28</v>
      </c>
      <c r="D33" t="s">
        <v>31</v>
      </c>
      <c r="E33">
        <v>39660</v>
      </c>
      <c r="F33">
        <v>1</v>
      </c>
      <c r="G33">
        <v>0</v>
      </c>
      <c r="H33" s="1">
        <v>41129</v>
      </c>
      <c r="I33">
        <v>36</v>
      </c>
      <c r="J33">
        <v>139</v>
      </c>
      <c r="K33">
        <v>13</v>
      </c>
      <c r="L33">
        <v>78</v>
      </c>
      <c r="M33">
        <v>20</v>
      </c>
      <c r="N33">
        <v>13</v>
      </c>
      <c r="O33">
        <v>36</v>
      </c>
      <c r="P33">
        <f>IF(Table13[[#This Row],[MntWines]] = 0,"",Table13[[#This Row],[MntWines]])</f>
        <v>139</v>
      </c>
      <c r="Q33">
        <f>IF(Table13[[#This Row],[MntFruits]] = 0, "",Table13[[#This Row],[MntFruits]])</f>
        <v>13</v>
      </c>
      <c r="R33">
        <f>IF(Table13[[#This Row],[MntMeatProducts]] = 0, "",Table13[[#This Row],[MntMeatProducts]])</f>
        <v>78</v>
      </c>
      <c r="S33">
        <f>IF(Table13[[#This Row],[MntFishProducts]] = 0, "",Table13[[#This Row],[MntFishProducts]])</f>
        <v>20</v>
      </c>
      <c r="T33">
        <f>IF(Table13[[#This Row],[MntSweetProducts]] = 0, "",Table13[[#This Row],[MntSweetProducts]])</f>
        <v>13</v>
      </c>
      <c r="U33">
        <f>IF(Table13[[#This Row],[MntGoldProds]] = 0, "",Table13[[#This Row],[MntGoldProds]])</f>
        <v>36</v>
      </c>
      <c r="V33">
        <v>3</v>
      </c>
      <c r="W33">
        <v>7</v>
      </c>
      <c r="X33">
        <v>1</v>
      </c>
      <c r="Y33">
        <v>3</v>
      </c>
      <c r="Z33">
        <v>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 t="s">
        <v>30</v>
      </c>
      <c r="AI33" s="13">
        <f>SUM(Table13[[#This Row],[MntWines]:[MntGoldProds]])</f>
        <v>299</v>
      </c>
      <c r="AJ33" s="13">
        <f>AVERAGE(Table13[[#This Row],[MntWines]:[MntGoldProds]])</f>
        <v>49.833333333333336</v>
      </c>
      <c r="AK33">
        <f>IF(Table13[[#This Row],[Total Number of Purchases]]=0,0,Table13[[#This Row],[Total Spend]]/Table13[[#This Row],[Total Number of Purchases]])</f>
        <v>21.357142857142858</v>
      </c>
      <c r="AM33">
        <f>SUM(Table13[[#This Row],[NumDealsPurchases]:[NumStorePurchases]])</f>
        <v>14</v>
      </c>
      <c r="AN33" s="14">
        <f>Snapshot_Date-Table13[[#This Row],[Dt_Customer]]</f>
        <v>787</v>
      </c>
      <c r="AP33" s="13">
        <f>Table13[[#This Row],[NumDealsPurchases]]/Table13[[#This Row],[Total Number of Purchases]]*100</f>
        <v>21.428571428571427</v>
      </c>
      <c r="AQ33">
        <f>6-ROUNDUP(_xlfn.PERCENTRANK.INC(Table13[Recency],Table13[[#This Row],[Recency]])*5, 0)</f>
        <v>4</v>
      </c>
      <c r="AR33">
        <f>ROUNDUP(_xlfn.PERCENTRANK.INC(Table13[Total Number of Purchases],Table13[[#This Row],[Total Number of Purchases]])*5,0)</f>
        <v>3</v>
      </c>
      <c r="AS33">
        <f>ROUNDUP(_xlfn.PERCENTRANK.INC(Table13[Total Spend],Table13[[#This Row],[Total Spend]])*5,0)</f>
        <v>3</v>
      </c>
      <c r="AT33" t="str">
        <f>Table13[[#This Row],[Recency Score]]&amp;Table13[[#This Row],[Frequency Score]]&amp;Table13[[#This Row],[Monetary Score]]</f>
        <v>433</v>
      </c>
      <c r="AU33" t="str">
        <f t="shared" si="0"/>
        <v>Potential Loyalists</v>
      </c>
      <c r="AW33" s="13">
        <f>DATEDIF(Table13[[#This Row],[Dt_Customer]], Snapshot_Date, "d")</f>
        <v>787</v>
      </c>
      <c r="AX33" s="13">
        <f>Table13[[#This Row],[CL if today]]/365</f>
        <v>2.1561643835616437</v>
      </c>
      <c r="AY33">
        <f>Table13[[#This Row],[Total Number of Purchases]]/Table13[[#This Row],[Corrected CL]]</f>
        <v>6.4930114358322744</v>
      </c>
      <c r="AZ33">
        <f>Table13[[#This Row],[Average Order Value (AOV)]]*Table13[[#This Row],[Freq per Year]]</f>
        <v>138.67217280813216</v>
      </c>
      <c r="BA33">
        <f>Table13[[#This Row],[Total Spend]]/Table13[[#This Row],[Corrected CL]]</f>
        <v>138.67217280813216</v>
      </c>
      <c r="BB33">
        <v>702.41813602015111</v>
      </c>
      <c r="BC33" s="1">
        <f>Table13[[#This Row],[Dt_Customer]]+Table13[[#This Row],[Recency]]</f>
        <v>41165</v>
      </c>
      <c r="BD33" s="16" t="str">
        <f>IF(COUNTIF(A:A, A33) &gt; 1, "Duplicate", "Unique")</f>
        <v>Unique</v>
      </c>
    </row>
    <row r="34" spans="1:56" x14ac:dyDescent="0.3">
      <c r="A34">
        <v>9360</v>
      </c>
      <c r="B34">
        <v>1982</v>
      </c>
      <c r="C34" t="s">
        <v>28</v>
      </c>
      <c r="D34" t="s">
        <v>33</v>
      </c>
      <c r="E34">
        <v>37040</v>
      </c>
      <c r="F34">
        <v>0</v>
      </c>
      <c r="G34">
        <v>0</v>
      </c>
      <c r="H34" s="1">
        <v>41129</v>
      </c>
      <c r="I34">
        <v>41</v>
      </c>
      <c r="J34">
        <v>86</v>
      </c>
      <c r="K34">
        <v>2</v>
      </c>
      <c r="L34">
        <v>73</v>
      </c>
      <c r="M34">
        <v>69</v>
      </c>
      <c r="N34">
        <v>38</v>
      </c>
      <c r="O34">
        <v>48</v>
      </c>
      <c r="P34">
        <f>IF(Table13[[#This Row],[MntWines]] = 0,"",Table13[[#This Row],[MntWines]])</f>
        <v>86</v>
      </c>
      <c r="Q34">
        <f>IF(Table13[[#This Row],[MntFruits]] = 0, "",Table13[[#This Row],[MntFruits]])</f>
        <v>2</v>
      </c>
      <c r="R34">
        <f>IF(Table13[[#This Row],[MntMeatProducts]] = 0, "",Table13[[#This Row],[MntMeatProducts]])</f>
        <v>73</v>
      </c>
      <c r="S34">
        <f>IF(Table13[[#This Row],[MntFishProducts]] = 0, "",Table13[[#This Row],[MntFishProducts]])</f>
        <v>69</v>
      </c>
      <c r="T34">
        <f>IF(Table13[[#This Row],[MntSweetProducts]] = 0, "",Table13[[#This Row],[MntSweetProducts]])</f>
        <v>38</v>
      </c>
      <c r="U34">
        <f>IF(Table13[[#This Row],[MntGoldProds]] = 0, "",Table13[[#This Row],[MntGoldProds]])</f>
        <v>48</v>
      </c>
      <c r="V34">
        <v>1</v>
      </c>
      <c r="W34">
        <v>4</v>
      </c>
      <c r="X34">
        <v>2</v>
      </c>
      <c r="Y34">
        <v>5</v>
      </c>
      <c r="Z34">
        <v>8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34</v>
      </c>
      <c r="AI34" s="13">
        <f>SUM(Table13[[#This Row],[MntWines]:[MntGoldProds]])</f>
        <v>316</v>
      </c>
      <c r="AJ34" s="13">
        <f>AVERAGE(Table13[[#This Row],[MntWines]:[MntGoldProds]])</f>
        <v>52.666666666666664</v>
      </c>
      <c r="AK34">
        <f>IF(Table13[[#This Row],[Total Number of Purchases]]=0,0,Table13[[#This Row],[Total Spend]]/Table13[[#This Row],[Total Number of Purchases]])</f>
        <v>26.333333333333332</v>
      </c>
      <c r="AM34">
        <f>SUM(Table13[[#This Row],[NumDealsPurchases]:[NumStorePurchases]])</f>
        <v>12</v>
      </c>
      <c r="AN34" s="14">
        <f>Snapshot_Date-Table13[[#This Row],[Dt_Customer]]</f>
        <v>787</v>
      </c>
      <c r="AP34" s="13">
        <f>Table13[[#This Row],[NumDealsPurchases]]/Table13[[#This Row],[Total Number of Purchases]]*100</f>
        <v>8.3333333333333321</v>
      </c>
      <c r="AQ34">
        <f>6-ROUNDUP(_xlfn.PERCENTRANK.INC(Table13[Recency],Table13[[#This Row],[Recency]])*5, 0)</f>
        <v>3</v>
      </c>
      <c r="AR34">
        <f>ROUNDUP(_xlfn.PERCENTRANK.INC(Table13[Total Number of Purchases],Table13[[#This Row],[Total Number of Purchases]])*5,0)</f>
        <v>2</v>
      </c>
      <c r="AS34">
        <f>ROUNDUP(_xlfn.PERCENTRANK.INC(Table13[Total Spend],Table13[[#This Row],[Total Spend]])*5,0)</f>
        <v>3</v>
      </c>
      <c r="AT34" t="str">
        <f>Table13[[#This Row],[Recency Score]]&amp;Table13[[#This Row],[Frequency Score]]&amp;Table13[[#This Row],[Monetary Score]]</f>
        <v>323</v>
      </c>
      <c r="AU34" t="str">
        <f t="shared" si="0"/>
        <v>Needs Attention</v>
      </c>
      <c r="AW34" s="13">
        <f>DATEDIF(Table13[[#This Row],[Dt_Customer]], Snapshot_Date, "d")</f>
        <v>787</v>
      </c>
      <c r="AX34" s="13">
        <f>Table13[[#This Row],[CL if today]]/365</f>
        <v>2.1561643835616437</v>
      </c>
      <c r="AY34">
        <f>Table13[[#This Row],[Total Number of Purchases]]/Table13[[#This Row],[Corrected CL]]</f>
        <v>5.5654383735705215</v>
      </c>
      <c r="AZ34">
        <f>Table13[[#This Row],[Average Order Value (AOV)]]*Table13[[#This Row],[Freq per Year]]</f>
        <v>146.55654383735705</v>
      </c>
      <c r="BA34">
        <f>Table13[[#This Row],[Total Spend]]/Table13[[#This Row],[Corrected CL]]</f>
        <v>146.55654383735705</v>
      </c>
      <c r="BB34">
        <v>878.02267002518886</v>
      </c>
      <c r="BC34" s="1">
        <f>Table13[[#This Row],[Dt_Customer]]+Table13[[#This Row],[Recency]]</f>
        <v>41170</v>
      </c>
      <c r="BD34" s="16" t="str">
        <f>IF(COUNTIF(A:A, A34) &gt; 1, "Duplicate", "Unique")</f>
        <v>Unique</v>
      </c>
    </row>
    <row r="35" spans="1:56" x14ac:dyDescent="0.3">
      <c r="A35">
        <v>5564</v>
      </c>
      <c r="B35">
        <v>1969</v>
      </c>
      <c r="C35" t="s">
        <v>28</v>
      </c>
      <c r="D35" t="s">
        <v>35</v>
      </c>
      <c r="E35">
        <v>62882</v>
      </c>
      <c r="F35">
        <v>0</v>
      </c>
      <c r="G35">
        <v>1</v>
      </c>
      <c r="H35" s="1">
        <v>41130</v>
      </c>
      <c r="I35">
        <v>26</v>
      </c>
      <c r="J35">
        <v>509</v>
      </c>
      <c r="K35">
        <v>133</v>
      </c>
      <c r="L35">
        <v>497</v>
      </c>
      <c r="M35">
        <v>78</v>
      </c>
      <c r="N35">
        <v>24</v>
      </c>
      <c r="O35">
        <v>97</v>
      </c>
      <c r="P35">
        <f>IF(Table13[[#This Row],[MntWines]] = 0,"",Table13[[#This Row],[MntWines]])</f>
        <v>509</v>
      </c>
      <c r="Q35">
        <f>IF(Table13[[#This Row],[MntFruits]] = 0, "",Table13[[#This Row],[MntFruits]])</f>
        <v>133</v>
      </c>
      <c r="R35">
        <f>IF(Table13[[#This Row],[MntMeatProducts]] = 0, "",Table13[[#This Row],[MntMeatProducts]])</f>
        <v>497</v>
      </c>
      <c r="S35">
        <f>IF(Table13[[#This Row],[MntFishProducts]] = 0, "",Table13[[#This Row],[MntFishProducts]])</f>
        <v>78</v>
      </c>
      <c r="T35">
        <f>IF(Table13[[#This Row],[MntSweetProducts]] = 0, "",Table13[[#This Row],[MntSweetProducts]])</f>
        <v>24</v>
      </c>
      <c r="U35">
        <f>IF(Table13[[#This Row],[MntGoldProds]] = 0, "",Table13[[#This Row],[MntGoldProds]])</f>
        <v>97</v>
      </c>
      <c r="V35">
        <v>2</v>
      </c>
      <c r="W35">
        <v>7</v>
      </c>
      <c r="X35">
        <v>5</v>
      </c>
      <c r="Y35">
        <v>6</v>
      </c>
      <c r="Z35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36</v>
      </c>
      <c r="AI35" s="13">
        <f>SUM(Table13[[#This Row],[MntWines]:[MntGoldProds]])</f>
        <v>1338</v>
      </c>
      <c r="AJ35" s="13">
        <f>AVERAGE(Table13[[#This Row],[MntWines]:[MntGoldProds]])</f>
        <v>223</v>
      </c>
      <c r="AK35">
        <f>IF(Table13[[#This Row],[Total Number of Purchases]]=0,0,Table13[[#This Row],[Total Spend]]/Table13[[#This Row],[Total Number of Purchases]])</f>
        <v>66.900000000000006</v>
      </c>
      <c r="AM35">
        <f>SUM(Table13[[#This Row],[NumDealsPurchases]:[NumStorePurchases]])</f>
        <v>20</v>
      </c>
      <c r="AN35" s="14">
        <f>Snapshot_Date-Table13[[#This Row],[Dt_Customer]]</f>
        <v>786</v>
      </c>
      <c r="AP35" s="13">
        <f>Table13[[#This Row],[NumDealsPurchases]]/Table13[[#This Row],[Total Number of Purchases]]*100</f>
        <v>10</v>
      </c>
      <c r="AQ35">
        <f>6-ROUNDUP(_xlfn.PERCENTRANK.INC(Table13[Recency],Table13[[#This Row],[Recency]])*5, 0)</f>
        <v>4</v>
      </c>
      <c r="AR35">
        <f>ROUNDUP(_xlfn.PERCENTRANK.INC(Table13[Total Number of Purchases],Table13[[#This Row],[Total Number of Purchases]])*5,0)</f>
        <v>4</v>
      </c>
      <c r="AS35">
        <f>ROUNDUP(_xlfn.PERCENTRANK.INC(Table13[Total Spend],Table13[[#This Row],[Total Spend]])*5,0)</f>
        <v>5</v>
      </c>
      <c r="AT35" t="str">
        <f>Table13[[#This Row],[Recency Score]]&amp;Table13[[#This Row],[Frequency Score]]&amp;Table13[[#This Row],[Monetary Score]]</f>
        <v>445</v>
      </c>
      <c r="AU35" t="str">
        <f t="shared" si="0"/>
        <v>Big Spenders</v>
      </c>
      <c r="AW35" s="13">
        <f>DATEDIF(Table13[[#This Row],[Dt_Customer]], Snapshot_Date, "d")</f>
        <v>786</v>
      </c>
      <c r="AX35" s="13">
        <f>Table13[[#This Row],[CL if today]]/365</f>
        <v>2.1534246575342464</v>
      </c>
      <c r="AY35">
        <f>Table13[[#This Row],[Total Number of Purchases]]/Table13[[#This Row],[Corrected CL]]</f>
        <v>9.2875318066157764</v>
      </c>
      <c r="AZ35">
        <f>Table13[[#This Row],[Average Order Value (AOV)]]*Table13[[#This Row],[Freq per Year]]</f>
        <v>621.33587786259545</v>
      </c>
      <c r="BA35">
        <f>Table13[[#This Row],[Total Spend]]/Table13[[#This Row],[Corrected CL]]</f>
        <v>621.33587786259545</v>
      </c>
      <c r="BB35">
        <v>265.11979823455232</v>
      </c>
      <c r="BC35" s="1">
        <f>Table13[[#This Row],[Dt_Customer]]+Table13[[#This Row],[Recency]]</f>
        <v>41156</v>
      </c>
      <c r="BD35" s="16" t="str">
        <f>IF(COUNTIF(A:A, A35) &gt; 1, "Duplicate", "Unique")</f>
        <v>Unique</v>
      </c>
    </row>
    <row r="36" spans="1:56" x14ac:dyDescent="0.3">
      <c r="A36">
        <v>3698</v>
      </c>
      <c r="B36">
        <v>1983</v>
      </c>
      <c r="C36" t="s">
        <v>28</v>
      </c>
      <c r="D36" t="s">
        <v>35</v>
      </c>
      <c r="E36">
        <v>78687</v>
      </c>
      <c r="F36">
        <v>0</v>
      </c>
      <c r="G36">
        <v>0</v>
      </c>
      <c r="H36" s="1">
        <v>41130</v>
      </c>
      <c r="I36">
        <v>13</v>
      </c>
      <c r="J36">
        <v>817</v>
      </c>
      <c r="K36">
        <v>185</v>
      </c>
      <c r="L36">
        <v>687</v>
      </c>
      <c r="M36">
        <v>145</v>
      </c>
      <c r="N36">
        <v>55</v>
      </c>
      <c r="O36">
        <v>241</v>
      </c>
      <c r="P36">
        <f>IF(Table13[[#This Row],[MntWines]] = 0,"",Table13[[#This Row],[MntWines]])</f>
        <v>817</v>
      </c>
      <c r="Q36">
        <f>IF(Table13[[#This Row],[MntFruits]] = 0, "",Table13[[#This Row],[MntFruits]])</f>
        <v>185</v>
      </c>
      <c r="R36">
        <f>IF(Table13[[#This Row],[MntMeatProducts]] = 0, "",Table13[[#This Row],[MntMeatProducts]])</f>
        <v>687</v>
      </c>
      <c r="S36">
        <f>IF(Table13[[#This Row],[MntFishProducts]] = 0, "",Table13[[#This Row],[MntFishProducts]])</f>
        <v>145</v>
      </c>
      <c r="T36">
        <f>IF(Table13[[#This Row],[MntSweetProducts]] = 0, "",Table13[[#This Row],[MntSweetProducts]])</f>
        <v>55</v>
      </c>
      <c r="U36">
        <f>IF(Table13[[#This Row],[MntGoldProds]] = 0, "",Table13[[#This Row],[MntGoldProds]])</f>
        <v>241</v>
      </c>
      <c r="V36">
        <v>1</v>
      </c>
      <c r="W36">
        <v>4</v>
      </c>
      <c r="X36">
        <v>6</v>
      </c>
      <c r="Y36">
        <v>8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 t="s">
        <v>30</v>
      </c>
      <c r="AI36" s="13">
        <f>SUM(Table13[[#This Row],[MntWines]:[MntGoldProds]])</f>
        <v>2130</v>
      </c>
      <c r="AJ36" s="13">
        <f>AVERAGE(Table13[[#This Row],[MntWines]:[MntGoldProds]])</f>
        <v>355</v>
      </c>
      <c r="AK36">
        <f>IF(Table13[[#This Row],[Total Number of Purchases]]=0,0,Table13[[#This Row],[Total Spend]]/Table13[[#This Row],[Total Number of Purchases]])</f>
        <v>112.10526315789474</v>
      </c>
      <c r="AM36">
        <f>SUM(Table13[[#This Row],[NumDealsPurchases]:[NumStorePurchases]])</f>
        <v>19</v>
      </c>
      <c r="AN36" s="14">
        <f>Snapshot_Date-Table13[[#This Row],[Dt_Customer]]</f>
        <v>786</v>
      </c>
      <c r="AP36" s="13">
        <f>Table13[[#This Row],[NumDealsPurchases]]/Table13[[#This Row],[Total Number of Purchases]]*100</f>
        <v>5.2631578947368416</v>
      </c>
      <c r="AQ36">
        <f>6-ROUNDUP(_xlfn.PERCENTRANK.INC(Table13[Recency],Table13[[#This Row],[Recency]])*5, 0)</f>
        <v>5</v>
      </c>
      <c r="AR36">
        <f>ROUNDUP(_xlfn.PERCENTRANK.INC(Table13[Total Number of Purchases],Table13[[#This Row],[Total Number of Purchases]])*5,0)</f>
        <v>4</v>
      </c>
      <c r="AS36">
        <f>ROUNDUP(_xlfn.PERCENTRANK.INC(Table13[Total Spend],Table13[[#This Row],[Total Spend]])*5,0)</f>
        <v>5</v>
      </c>
      <c r="AT36" t="str">
        <f>Table13[[#This Row],[Recency Score]]&amp;Table13[[#This Row],[Frequency Score]]&amp;Table13[[#This Row],[Monetary Score]]</f>
        <v>545</v>
      </c>
      <c r="AU36" t="str">
        <f t="shared" si="0"/>
        <v>Loyal Customers</v>
      </c>
      <c r="AW36" s="13">
        <f>DATEDIF(Table13[[#This Row],[Dt_Customer]], Snapshot_Date, "d")</f>
        <v>786</v>
      </c>
      <c r="AX36" s="13">
        <f>Table13[[#This Row],[CL if today]]/365</f>
        <v>2.1534246575342464</v>
      </c>
      <c r="AY36">
        <f>Table13[[#This Row],[Total Number of Purchases]]/Table13[[#This Row],[Corrected CL]]</f>
        <v>8.823155216284988</v>
      </c>
      <c r="AZ36">
        <f>Table13[[#This Row],[Average Order Value (AOV)]]*Table13[[#This Row],[Freq per Year]]</f>
        <v>989.12213740458026</v>
      </c>
      <c r="BA36">
        <f>Table13[[#This Row],[Total Spend]]/Table13[[#This Row],[Corrected CL]]</f>
        <v>989.12213740458026</v>
      </c>
      <c r="BB36">
        <v>7.8247162673392179</v>
      </c>
      <c r="BC36" s="1">
        <f>Table13[[#This Row],[Dt_Customer]]+Table13[[#This Row],[Recency]]</f>
        <v>41143</v>
      </c>
      <c r="BD36" s="16" t="str">
        <f>IF(COUNTIF(A:A, A36) &gt; 1, "Duplicate", "Unique")</f>
        <v>Unique</v>
      </c>
    </row>
    <row r="37" spans="1:56" x14ac:dyDescent="0.3">
      <c r="A37">
        <v>10172</v>
      </c>
      <c r="B37">
        <v>1988</v>
      </c>
      <c r="C37" t="s">
        <v>28</v>
      </c>
      <c r="D37" t="s">
        <v>31</v>
      </c>
      <c r="E37">
        <v>68655</v>
      </c>
      <c r="F37">
        <v>0</v>
      </c>
      <c r="G37">
        <v>0</v>
      </c>
      <c r="H37" s="1">
        <v>41131</v>
      </c>
      <c r="I37">
        <v>95</v>
      </c>
      <c r="J37">
        <v>456</v>
      </c>
      <c r="K37">
        <v>19</v>
      </c>
      <c r="L37">
        <v>832</v>
      </c>
      <c r="M37">
        <v>75</v>
      </c>
      <c r="N37">
        <v>118</v>
      </c>
      <c r="O37">
        <v>38</v>
      </c>
      <c r="P37">
        <f>IF(Table13[[#This Row],[MntWines]] = 0,"",Table13[[#This Row],[MntWines]])</f>
        <v>456</v>
      </c>
      <c r="Q37">
        <f>IF(Table13[[#This Row],[MntFruits]] = 0, "",Table13[[#This Row],[MntFruits]])</f>
        <v>19</v>
      </c>
      <c r="R37">
        <f>IF(Table13[[#This Row],[MntMeatProducts]] = 0, "",Table13[[#This Row],[MntMeatProducts]])</f>
        <v>832</v>
      </c>
      <c r="S37">
        <f>IF(Table13[[#This Row],[MntFishProducts]] = 0, "",Table13[[#This Row],[MntFishProducts]])</f>
        <v>75</v>
      </c>
      <c r="T37">
        <f>IF(Table13[[#This Row],[MntSweetProducts]] = 0, "",Table13[[#This Row],[MntSweetProducts]])</f>
        <v>118</v>
      </c>
      <c r="U37">
        <f>IF(Table13[[#This Row],[MntGoldProds]] = 0, "",Table13[[#This Row],[MntGoldProds]])</f>
        <v>38</v>
      </c>
      <c r="V37">
        <v>1</v>
      </c>
      <c r="W37">
        <v>4</v>
      </c>
      <c r="X37">
        <v>5</v>
      </c>
      <c r="Y37">
        <v>11</v>
      </c>
      <c r="Z37">
        <v>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t="s">
        <v>30</v>
      </c>
      <c r="AI37" s="13">
        <f>SUM(Table13[[#This Row],[MntWines]:[MntGoldProds]])</f>
        <v>1538</v>
      </c>
      <c r="AJ37" s="13">
        <f>AVERAGE(Table13[[#This Row],[MntWines]:[MntGoldProds]])</f>
        <v>256.33333333333331</v>
      </c>
      <c r="AK37">
        <f>IF(Table13[[#This Row],[Total Number of Purchases]]=0,0,Table13[[#This Row],[Total Spend]]/Table13[[#This Row],[Total Number of Purchases]])</f>
        <v>73.238095238095241</v>
      </c>
      <c r="AM37">
        <f>SUM(Table13[[#This Row],[NumDealsPurchases]:[NumStorePurchases]])</f>
        <v>21</v>
      </c>
      <c r="AN37" s="14">
        <f>Snapshot_Date-Table13[[#This Row],[Dt_Customer]]</f>
        <v>785</v>
      </c>
      <c r="AP37" s="13">
        <f>Table13[[#This Row],[NumDealsPurchases]]/Table13[[#This Row],[Total Number of Purchases]]*100</f>
        <v>4.7619047619047619</v>
      </c>
      <c r="AQ37">
        <f>6-ROUNDUP(_xlfn.PERCENTRANK.INC(Table13[Recency],Table13[[#This Row],[Recency]])*5, 0)</f>
        <v>1</v>
      </c>
      <c r="AR37">
        <f>ROUNDUP(_xlfn.PERCENTRANK.INC(Table13[Total Number of Purchases],Table13[[#This Row],[Total Number of Purchases]])*5,0)</f>
        <v>4</v>
      </c>
      <c r="AS37">
        <f>ROUNDUP(_xlfn.PERCENTRANK.INC(Table13[Total Spend],Table13[[#This Row],[Total Spend]])*5,0)</f>
        <v>5</v>
      </c>
      <c r="AT37" t="str">
        <f>Table13[[#This Row],[Recency Score]]&amp;Table13[[#This Row],[Frequency Score]]&amp;Table13[[#This Row],[Monetary Score]]</f>
        <v>145</v>
      </c>
      <c r="AU37" t="str">
        <f t="shared" si="0"/>
        <v>Big Spenders</v>
      </c>
      <c r="AW37" s="13">
        <f>DATEDIF(Table13[[#This Row],[Dt_Customer]], Snapshot_Date, "d")</f>
        <v>785</v>
      </c>
      <c r="AX37" s="13">
        <f>Table13[[#This Row],[CL if today]]/365</f>
        <v>2.1506849315068495</v>
      </c>
      <c r="AY37">
        <f>Table13[[#This Row],[Total Number of Purchases]]/Table13[[#This Row],[Corrected CL]]</f>
        <v>9.7643312101910826</v>
      </c>
      <c r="AZ37">
        <f>Table13[[#This Row],[Average Order Value (AOV)]]*Table13[[#This Row],[Freq per Year]]</f>
        <v>715.12101910828028</v>
      </c>
      <c r="BA37">
        <f>Table13[[#This Row],[Total Spend]]/Table13[[#This Row],[Corrected CL]]</f>
        <v>715.12101910828017</v>
      </c>
      <c r="BB37">
        <v>841.52777777777783</v>
      </c>
      <c r="BC37" s="1">
        <f>Table13[[#This Row],[Dt_Customer]]+Table13[[#This Row],[Recency]]</f>
        <v>41226</v>
      </c>
      <c r="BD37" s="16" t="str">
        <f>IF(COUNTIF(A:A, A37) &gt; 1, "Duplicate", "Unique")</f>
        <v>Unique</v>
      </c>
    </row>
    <row r="38" spans="1:56" x14ac:dyDescent="0.3">
      <c r="A38">
        <v>6729</v>
      </c>
      <c r="B38">
        <v>1988</v>
      </c>
      <c r="C38" t="s">
        <v>28</v>
      </c>
      <c r="D38" t="s">
        <v>31</v>
      </c>
      <c r="E38">
        <v>68655</v>
      </c>
      <c r="F38">
        <v>0</v>
      </c>
      <c r="G38">
        <v>0</v>
      </c>
      <c r="H38" s="1">
        <v>41131</v>
      </c>
      <c r="I38">
        <v>95</v>
      </c>
      <c r="J38">
        <v>456</v>
      </c>
      <c r="K38">
        <v>19</v>
      </c>
      <c r="L38">
        <v>832</v>
      </c>
      <c r="M38">
        <v>75</v>
      </c>
      <c r="N38">
        <v>118</v>
      </c>
      <c r="O38">
        <v>38</v>
      </c>
      <c r="P38">
        <f>IF(Table13[[#This Row],[MntWines]] = 0,"",Table13[[#This Row],[MntWines]])</f>
        <v>456</v>
      </c>
      <c r="Q38">
        <f>IF(Table13[[#This Row],[MntFruits]] = 0, "",Table13[[#This Row],[MntFruits]])</f>
        <v>19</v>
      </c>
      <c r="R38">
        <f>IF(Table13[[#This Row],[MntMeatProducts]] = 0, "",Table13[[#This Row],[MntMeatProducts]])</f>
        <v>832</v>
      </c>
      <c r="S38">
        <f>IF(Table13[[#This Row],[MntFishProducts]] = 0, "",Table13[[#This Row],[MntFishProducts]])</f>
        <v>75</v>
      </c>
      <c r="T38">
        <f>IF(Table13[[#This Row],[MntSweetProducts]] = 0, "",Table13[[#This Row],[MntSweetProducts]])</f>
        <v>118</v>
      </c>
      <c r="U38">
        <f>IF(Table13[[#This Row],[MntGoldProds]] = 0, "",Table13[[#This Row],[MntGoldProds]])</f>
        <v>38</v>
      </c>
      <c r="V38">
        <v>1</v>
      </c>
      <c r="W38">
        <v>4</v>
      </c>
      <c r="X38">
        <v>5</v>
      </c>
      <c r="Y38">
        <v>11</v>
      </c>
      <c r="Z38">
        <v>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t="s">
        <v>43</v>
      </c>
      <c r="AI38" s="13">
        <f>SUM(Table13[[#This Row],[MntWines]:[MntGoldProds]])</f>
        <v>1538</v>
      </c>
      <c r="AJ38" s="13">
        <f>AVERAGE(Table13[[#This Row],[MntWines]:[MntGoldProds]])</f>
        <v>256.33333333333331</v>
      </c>
      <c r="AK38">
        <f>IF(Table13[[#This Row],[Total Number of Purchases]]=0,0,Table13[[#This Row],[Total Spend]]/Table13[[#This Row],[Total Number of Purchases]])</f>
        <v>73.238095238095241</v>
      </c>
      <c r="AM38">
        <f>SUM(Table13[[#This Row],[NumDealsPurchases]:[NumStorePurchases]])</f>
        <v>21</v>
      </c>
      <c r="AN38" s="14">
        <f>Snapshot_Date-Table13[[#This Row],[Dt_Customer]]</f>
        <v>785</v>
      </c>
      <c r="AP38" s="13">
        <f>Table13[[#This Row],[NumDealsPurchases]]/Table13[[#This Row],[Total Number of Purchases]]*100</f>
        <v>4.7619047619047619</v>
      </c>
      <c r="AQ38">
        <f>6-ROUNDUP(_xlfn.PERCENTRANK.INC(Table13[Recency],Table13[[#This Row],[Recency]])*5, 0)</f>
        <v>1</v>
      </c>
      <c r="AR38">
        <f>ROUNDUP(_xlfn.PERCENTRANK.INC(Table13[Total Number of Purchases],Table13[[#This Row],[Total Number of Purchases]])*5,0)</f>
        <v>4</v>
      </c>
      <c r="AS38">
        <f>ROUNDUP(_xlfn.PERCENTRANK.INC(Table13[Total Spend],Table13[[#This Row],[Total Spend]])*5,0)</f>
        <v>5</v>
      </c>
      <c r="AT38" t="str">
        <f>Table13[[#This Row],[Recency Score]]&amp;Table13[[#This Row],[Frequency Score]]&amp;Table13[[#This Row],[Monetary Score]]</f>
        <v>145</v>
      </c>
      <c r="AU38" t="str">
        <f t="shared" si="0"/>
        <v>Big Spenders</v>
      </c>
      <c r="AW38" s="13">
        <f>DATEDIF(Table13[[#This Row],[Dt_Customer]], Snapshot_Date, "d")</f>
        <v>785</v>
      </c>
      <c r="AX38" s="13">
        <f>Table13[[#This Row],[CL if today]]/365</f>
        <v>2.1506849315068495</v>
      </c>
      <c r="AY38">
        <f>Table13[[#This Row],[Total Number of Purchases]]/Table13[[#This Row],[Corrected CL]]</f>
        <v>9.7643312101910826</v>
      </c>
      <c r="AZ38">
        <f>Table13[[#This Row],[Average Order Value (AOV)]]*Table13[[#This Row],[Freq per Year]]</f>
        <v>715.12101910828028</v>
      </c>
      <c r="BA38">
        <f>Table13[[#This Row],[Total Spend]]/Table13[[#This Row],[Corrected CL]]</f>
        <v>715.12101910828017</v>
      </c>
      <c r="BB38">
        <v>337.34848484848487</v>
      </c>
      <c r="BC38" s="1">
        <f>Table13[[#This Row],[Dt_Customer]]+Table13[[#This Row],[Recency]]</f>
        <v>41226</v>
      </c>
      <c r="BD38" s="16" t="str">
        <f>IF(COUNTIF(A:A, A38) &gt; 1, "Duplicate", "Unique")</f>
        <v>Unique</v>
      </c>
    </row>
    <row r="39" spans="1:56" x14ac:dyDescent="0.3">
      <c r="A39">
        <v>4114</v>
      </c>
      <c r="B39">
        <v>1964</v>
      </c>
      <c r="C39" t="s">
        <v>41</v>
      </c>
      <c r="D39" t="s">
        <v>33</v>
      </c>
      <c r="E39">
        <v>79143</v>
      </c>
      <c r="F39">
        <v>0</v>
      </c>
      <c r="G39">
        <v>0</v>
      </c>
      <c r="H39" s="1">
        <v>41132</v>
      </c>
      <c r="I39">
        <v>2</v>
      </c>
      <c r="J39">
        <v>650</v>
      </c>
      <c r="K39">
        <v>37</v>
      </c>
      <c r="L39">
        <v>780</v>
      </c>
      <c r="M39">
        <v>27</v>
      </c>
      <c r="N39">
        <v>167</v>
      </c>
      <c r="O39">
        <v>32</v>
      </c>
      <c r="P39">
        <f>IF(Table13[[#This Row],[MntWines]] = 0,"",Table13[[#This Row],[MntWines]])</f>
        <v>650</v>
      </c>
      <c r="Q39">
        <f>IF(Table13[[#This Row],[MntFruits]] = 0, "",Table13[[#This Row],[MntFruits]])</f>
        <v>37</v>
      </c>
      <c r="R39">
        <f>IF(Table13[[#This Row],[MntMeatProducts]] = 0, "",Table13[[#This Row],[MntMeatProducts]])</f>
        <v>780</v>
      </c>
      <c r="S39">
        <f>IF(Table13[[#This Row],[MntFishProducts]] = 0, "",Table13[[#This Row],[MntFishProducts]])</f>
        <v>27</v>
      </c>
      <c r="T39">
        <f>IF(Table13[[#This Row],[MntSweetProducts]] = 0, "",Table13[[#This Row],[MntSweetProducts]])</f>
        <v>167</v>
      </c>
      <c r="U39">
        <f>IF(Table13[[#This Row],[MntGoldProds]] = 0, "",Table13[[#This Row],[MntGoldProds]])</f>
        <v>32</v>
      </c>
      <c r="V39">
        <v>1</v>
      </c>
      <c r="W39">
        <v>6</v>
      </c>
      <c r="X39">
        <v>9</v>
      </c>
      <c r="Y39">
        <v>13</v>
      </c>
      <c r="Z39">
        <v>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t="s">
        <v>36</v>
      </c>
      <c r="AI39" s="13">
        <f>SUM(Table13[[#This Row],[MntWines]:[MntGoldProds]])</f>
        <v>1693</v>
      </c>
      <c r="AJ39" s="13">
        <f>AVERAGE(Table13[[#This Row],[MntWines]:[MntGoldProds]])</f>
        <v>282.16666666666669</v>
      </c>
      <c r="AK39">
        <f>IF(Table13[[#This Row],[Total Number of Purchases]]=0,0,Table13[[#This Row],[Total Spend]]/Table13[[#This Row],[Total Number of Purchases]])</f>
        <v>58.379310344827587</v>
      </c>
      <c r="AM39">
        <f>SUM(Table13[[#This Row],[NumDealsPurchases]:[NumStorePurchases]])</f>
        <v>29</v>
      </c>
      <c r="AN39" s="14">
        <f>Snapshot_Date-Table13[[#This Row],[Dt_Customer]]</f>
        <v>784</v>
      </c>
      <c r="AP39" s="13">
        <f>Table13[[#This Row],[NumDealsPurchases]]/Table13[[#This Row],[Total Number of Purchases]]*100</f>
        <v>3.4482758620689653</v>
      </c>
      <c r="AQ39">
        <f>6-ROUNDUP(_xlfn.PERCENTRANK.INC(Table13[Recency],Table13[[#This Row],[Recency]])*5, 0)</f>
        <v>5</v>
      </c>
      <c r="AR39">
        <f>ROUNDUP(_xlfn.PERCENTRANK.INC(Table13[Total Number of Purchases],Table13[[#This Row],[Total Number of Purchases]])*5,0)</f>
        <v>5</v>
      </c>
      <c r="AS39">
        <f>ROUNDUP(_xlfn.PERCENTRANK.INC(Table13[Total Spend],Table13[[#This Row],[Total Spend]])*5,0)</f>
        <v>5</v>
      </c>
      <c r="AT39" t="str">
        <f>Table13[[#This Row],[Recency Score]]&amp;Table13[[#This Row],[Frequency Score]]&amp;Table13[[#This Row],[Monetary Score]]</f>
        <v>555</v>
      </c>
      <c r="AU39" t="str">
        <f t="shared" si="0"/>
        <v>Champions</v>
      </c>
      <c r="AW39" s="13">
        <f>DATEDIF(Table13[[#This Row],[Dt_Customer]], Snapshot_Date, "d")</f>
        <v>784</v>
      </c>
      <c r="AX39" s="13">
        <f>Table13[[#This Row],[CL if today]]/365</f>
        <v>2.1479452054794521</v>
      </c>
      <c r="AY39">
        <f>Table13[[#This Row],[Total Number of Purchases]]/Table13[[#This Row],[Corrected CL]]</f>
        <v>13.501275510204081</v>
      </c>
      <c r="AZ39">
        <f>Table13[[#This Row],[Average Order Value (AOV)]]*Table13[[#This Row],[Freq per Year]]</f>
        <v>788.19515306122446</v>
      </c>
      <c r="BA39">
        <f>Table13[[#This Row],[Total Spend]]/Table13[[#This Row],[Corrected CL]]</f>
        <v>788.19515306122446</v>
      </c>
      <c r="BB39">
        <v>168.21338383838383</v>
      </c>
      <c r="BC39" s="1">
        <f>Table13[[#This Row],[Dt_Customer]]+Table13[[#This Row],[Recency]]</f>
        <v>41134</v>
      </c>
      <c r="BD39" s="16" t="str">
        <f>IF(COUNTIF(A:A, A39) &gt; 1, "Duplicate", "Unique")</f>
        <v>Unique</v>
      </c>
    </row>
    <row r="40" spans="1:56" x14ac:dyDescent="0.3">
      <c r="A40">
        <v>4012</v>
      </c>
      <c r="B40">
        <v>1972</v>
      </c>
      <c r="C40" t="s">
        <v>37</v>
      </c>
      <c r="D40" t="s">
        <v>35</v>
      </c>
      <c r="E40">
        <v>62220</v>
      </c>
      <c r="F40">
        <v>0</v>
      </c>
      <c r="G40">
        <v>1</v>
      </c>
      <c r="H40" s="1">
        <v>41132</v>
      </c>
      <c r="I40">
        <v>55</v>
      </c>
      <c r="J40">
        <v>799</v>
      </c>
      <c r="K40">
        <v>12</v>
      </c>
      <c r="L40">
        <v>375</v>
      </c>
      <c r="M40">
        <v>16</v>
      </c>
      <c r="N40">
        <v>12</v>
      </c>
      <c r="O40">
        <v>12</v>
      </c>
      <c r="P40">
        <f>IF(Table13[[#This Row],[MntWines]] = 0,"",Table13[[#This Row],[MntWines]])</f>
        <v>799</v>
      </c>
      <c r="Q40">
        <f>IF(Table13[[#This Row],[MntFruits]] = 0, "",Table13[[#This Row],[MntFruits]])</f>
        <v>12</v>
      </c>
      <c r="R40">
        <f>IF(Table13[[#This Row],[MntMeatProducts]] = 0, "",Table13[[#This Row],[MntMeatProducts]])</f>
        <v>375</v>
      </c>
      <c r="S40">
        <f>IF(Table13[[#This Row],[MntFishProducts]] = 0, "",Table13[[#This Row],[MntFishProducts]])</f>
        <v>16</v>
      </c>
      <c r="T40">
        <f>IF(Table13[[#This Row],[MntSweetProducts]] = 0, "",Table13[[#This Row],[MntSweetProducts]])</f>
        <v>12</v>
      </c>
      <c r="U40">
        <f>IF(Table13[[#This Row],[MntGoldProds]] = 0, "",Table13[[#This Row],[MntGoldProds]])</f>
        <v>12</v>
      </c>
      <c r="V40">
        <v>5</v>
      </c>
      <c r="W40">
        <v>7</v>
      </c>
      <c r="X40">
        <v>6</v>
      </c>
      <c r="Y40">
        <v>5</v>
      </c>
      <c r="Z40">
        <v>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 t="s">
        <v>39</v>
      </c>
      <c r="AI40" s="13">
        <f>SUM(Table13[[#This Row],[MntWines]:[MntGoldProds]])</f>
        <v>1226</v>
      </c>
      <c r="AJ40" s="13">
        <f>AVERAGE(Table13[[#This Row],[MntWines]:[MntGoldProds]])</f>
        <v>204.33333333333334</v>
      </c>
      <c r="AK40">
        <f>IF(Table13[[#This Row],[Total Number of Purchases]]=0,0,Table13[[#This Row],[Total Spend]]/Table13[[#This Row],[Total Number of Purchases]])</f>
        <v>53.304347826086953</v>
      </c>
      <c r="AM40">
        <f>SUM(Table13[[#This Row],[NumDealsPurchases]:[NumStorePurchases]])</f>
        <v>23</v>
      </c>
      <c r="AN40" s="14">
        <f>Snapshot_Date-Table13[[#This Row],[Dt_Customer]]</f>
        <v>784</v>
      </c>
      <c r="AP40" s="13">
        <f>Table13[[#This Row],[NumDealsPurchases]]/Table13[[#This Row],[Total Number of Purchases]]*100</f>
        <v>21.739130434782609</v>
      </c>
      <c r="AQ40">
        <f>6-ROUNDUP(_xlfn.PERCENTRANK.INC(Table13[Recency],Table13[[#This Row],[Recency]])*5, 0)</f>
        <v>3</v>
      </c>
      <c r="AR40">
        <f>ROUNDUP(_xlfn.PERCENTRANK.INC(Table13[Total Number of Purchases],Table13[[#This Row],[Total Number of Purchases]])*5,0)</f>
        <v>5</v>
      </c>
      <c r="AS40">
        <f>ROUNDUP(_xlfn.PERCENTRANK.INC(Table13[Total Spend],Table13[[#This Row],[Total Spend]])*5,0)</f>
        <v>5</v>
      </c>
      <c r="AT40" t="str">
        <f>Table13[[#This Row],[Recency Score]]&amp;Table13[[#This Row],[Frequency Score]]&amp;Table13[[#This Row],[Monetary Score]]</f>
        <v>355</v>
      </c>
      <c r="AU40" t="str">
        <f t="shared" si="0"/>
        <v>Frequent Buyers</v>
      </c>
      <c r="AW40" s="13">
        <f>DATEDIF(Table13[[#This Row],[Dt_Customer]], Snapshot_Date, "d")</f>
        <v>784</v>
      </c>
      <c r="AX40" s="13">
        <f>Table13[[#This Row],[CL if today]]/365</f>
        <v>2.1479452054794521</v>
      </c>
      <c r="AY40">
        <f>Table13[[#This Row],[Total Number of Purchases]]/Table13[[#This Row],[Corrected CL]]</f>
        <v>10.707908163265305</v>
      </c>
      <c r="AZ40">
        <f>Table13[[#This Row],[Average Order Value (AOV)]]*Table13[[#This Row],[Freq per Year]]</f>
        <v>570.77806122448976</v>
      </c>
      <c r="BA40">
        <f>Table13[[#This Row],[Total Spend]]/Table13[[#This Row],[Corrected CL]]</f>
        <v>570.77806122448976</v>
      </c>
      <c r="BB40">
        <v>270.5239898989899</v>
      </c>
      <c r="BC40" s="1">
        <f>Table13[[#This Row],[Dt_Customer]]+Table13[[#This Row],[Recency]]</f>
        <v>41187</v>
      </c>
      <c r="BD40" s="16" t="str">
        <f>IF(COUNTIF(A:A, A40) &gt; 1, "Duplicate", "Unique")</f>
        <v>Unique</v>
      </c>
    </row>
    <row r="41" spans="1:56" x14ac:dyDescent="0.3">
      <c r="A41">
        <v>1092</v>
      </c>
      <c r="B41">
        <v>1980</v>
      </c>
      <c r="C41" t="s">
        <v>28</v>
      </c>
      <c r="D41" t="s">
        <v>33</v>
      </c>
      <c r="E41">
        <v>61014</v>
      </c>
      <c r="F41">
        <v>0</v>
      </c>
      <c r="G41">
        <v>1</v>
      </c>
      <c r="H41" s="1">
        <v>41132</v>
      </c>
      <c r="I41">
        <v>17</v>
      </c>
      <c r="J41">
        <v>269</v>
      </c>
      <c r="K41">
        <v>129</v>
      </c>
      <c r="L41">
        <v>495</v>
      </c>
      <c r="M41">
        <v>182</v>
      </c>
      <c r="N41">
        <v>43</v>
      </c>
      <c r="O41">
        <v>29</v>
      </c>
      <c r="P41">
        <f>IF(Table13[[#This Row],[MntWines]] = 0,"",Table13[[#This Row],[MntWines]])</f>
        <v>269</v>
      </c>
      <c r="Q41">
        <f>IF(Table13[[#This Row],[MntFruits]] = 0, "",Table13[[#This Row],[MntFruits]])</f>
        <v>129</v>
      </c>
      <c r="R41">
        <f>IF(Table13[[#This Row],[MntMeatProducts]] = 0, "",Table13[[#This Row],[MntMeatProducts]])</f>
        <v>495</v>
      </c>
      <c r="S41">
        <f>IF(Table13[[#This Row],[MntFishProducts]] = 0, "",Table13[[#This Row],[MntFishProducts]])</f>
        <v>182</v>
      </c>
      <c r="T41">
        <f>IF(Table13[[#This Row],[MntSweetProducts]] = 0, "",Table13[[#This Row],[MntSweetProducts]])</f>
        <v>43</v>
      </c>
      <c r="U41">
        <f>IF(Table13[[#This Row],[MntGoldProds]] = 0, "",Table13[[#This Row],[MntGoldProds]])</f>
        <v>29</v>
      </c>
      <c r="V41">
        <v>4</v>
      </c>
      <c r="W41">
        <v>9</v>
      </c>
      <c r="X41">
        <v>3</v>
      </c>
      <c r="Y41">
        <v>4</v>
      </c>
      <c r="Z41">
        <v>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t="s">
        <v>40</v>
      </c>
      <c r="AI41" s="13">
        <f>SUM(Table13[[#This Row],[MntWines]:[MntGoldProds]])</f>
        <v>1147</v>
      </c>
      <c r="AJ41" s="13">
        <f>AVERAGE(Table13[[#This Row],[MntWines]:[MntGoldProds]])</f>
        <v>191.16666666666666</v>
      </c>
      <c r="AK41">
        <f>IF(Table13[[#This Row],[Total Number of Purchases]]=0,0,Table13[[#This Row],[Total Spend]]/Table13[[#This Row],[Total Number of Purchases]])</f>
        <v>57.35</v>
      </c>
      <c r="AM41">
        <f>SUM(Table13[[#This Row],[NumDealsPurchases]:[NumStorePurchases]])</f>
        <v>20</v>
      </c>
      <c r="AN41" s="14">
        <f>Snapshot_Date-Table13[[#This Row],[Dt_Customer]]</f>
        <v>784</v>
      </c>
      <c r="AP41" s="13">
        <f>Table13[[#This Row],[NumDealsPurchases]]/Table13[[#This Row],[Total Number of Purchases]]*100</f>
        <v>20</v>
      </c>
      <c r="AQ41">
        <f>6-ROUNDUP(_xlfn.PERCENTRANK.INC(Table13[Recency],Table13[[#This Row],[Recency]])*5, 0)</f>
        <v>5</v>
      </c>
      <c r="AR41">
        <f>ROUNDUP(_xlfn.PERCENTRANK.INC(Table13[Total Number of Purchases],Table13[[#This Row],[Total Number of Purchases]])*5,0)</f>
        <v>4</v>
      </c>
      <c r="AS41">
        <f>ROUNDUP(_xlfn.PERCENTRANK.INC(Table13[Total Spend],Table13[[#This Row],[Total Spend]])*5,0)</f>
        <v>4</v>
      </c>
      <c r="AT41" t="str">
        <f>Table13[[#This Row],[Recency Score]]&amp;Table13[[#This Row],[Frequency Score]]&amp;Table13[[#This Row],[Monetary Score]]</f>
        <v>544</v>
      </c>
      <c r="AU41" t="str">
        <f t="shared" si="0"/>
        <v>Loyal Customers</v>
      </c>
      <c r="AW41" s="13">
        <f>DATEDIF(Table13[[#This Row],[Dt_Customer]], Snapshot_Date, "d")</f>
        <v>784</v>
      </c>
      <c r="AX41" s="13">
        <f>Table13[[#This Row],[CL if today]]/365</f>
        <v>2.1479452054794521</v>
      </c>
      <c r="AY41">
        <f>Table13[[#This Row],[Total Number of Purchases]]/Table13[[#This Row],[Corrected CL]]</f>
        <v>9.3112244897959187</v>
      </c>
      <c r="AZ41">
        <f>Table13[[#This Row],[Average Order Value (AOV)]]*Table13[[#This Row],[Freq per Year]]</f>
        <v>533.9987244897959</v>
      </c>
      <c r="BA41">
        <f>Table13[[#This Row],[Total Spend]]/Table13[[#This Row],[Corrected CL]]</f>
        <v>533.9987244897959</v>
      </c>
      <c r="BB41">
        <v>270.5239898989899</v>
      </c>
      <c r="BC41" s="1">
        <f>Table13[[#This Row],[Dt_Customer]]+Table13[[#This Row],[Recency]]</f>
        <v>41149</v>
      </c>
      <c r="BD41" s="16" t="str">
        <f>IF(COUNTIF(A:A, A41) &gt; 1, "Duplicate", "Unique")</f>
        <v>Unique</v>
      </c>
    </row>
    <row r="42" spans="1:56" x14ac:dyDescent="0.3">
      <c r="A42">
        <v>7922</v>
      </c>
      <c r="B42">
        <v>1951</v>
      </c>
      <c r="C42" t="s">
        <v>37</v>
      </c>
      <c r="D42" t="s">
        <v>31</v>
      </c>
      <c r="E42">
        <v>64950</v>
      </c>
      <c r="F42">
        <v>0</v>
      </c>
      <c r="G42">
        <v>1</v>
      </c>
      <c r="H42" s="1">
        <v>41133</v>
      </c>
      <c r="I42">
        <v>29</v>
      </c>
      <c r="J42">
        <v>819</v>
      </c>
      <c r="K42">
        <v>0</v>
      </c>
      <c r="L42">
        <v>72</v>
      </c>
      <c r="M42">
        <v>12</v>
      </c>
      <c r="N42">
        <v>0</v>
      </c>
      <c r="O42">
        <v>63</v>
      </c>
      <c r="P42">
        <f>IF(Table13[[#This Row],[MntWines]] = 0,"",Table13[[#This Row],[MntWines]])</f>
        <v>819</v>
      </c>
      <c r="Q42" t="str">
        <f>IF(Table13[[#This Row],[MntFruits]] = 0, "",Table13[[#This Row],[MntFruits]])</f>
        <v/>
      </c>
      <c r="R42">
        <f>IF(Table13[[#This Row],[MntMeatProducts]] = 0, "",Table13[[#This Row],[MntMeatProducts]])</f>
        <v>72</v>
      </c>
      <c r="S42">
        <f>IF(Table13[[#This Row],[MntFishProducts]] = 0, "",Table13[[#This Row],[MntFishProducts]])</f>
        <v>12</v>
      </c>
      <c r="T42" t="str">
        <f>IF(Table13[[#This Row],[MntSweetProducts]] = 0, "",Table13[[#This Row],[MntSweetProducts]])</f>
        <v/>
      </c>
      <c r="U42">
        <f>IF(Table13[[#This Row],[MntGoldProds]] = 0, "",Table13[[#This Row],[MntGoldProds]])</f>
        <v>63</v>
      </c>
      <c r="V42">
        <v>2</v>
      </c>
      <c r="W42">
        <v>11</v>
      </c>
      <c r="X42">
        <v>2</v>
      </c>
      <c r="Y42">
        <v>10</v>
      </c>
      <c r="Z42">
        <v>7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 t="s">
        <v>43</v>
      </c>
      <c r="AI42" s="13">
        <f>SUM(Table13[[#This Row],[MntWines]:[MntGoldProds]])</f>
        <v>966</v>
      </c>
      <c r="AJ42" s="13">
        <f>AVERAGE(Table13[[#This Row],[MntWines]:[MntGoldProds]])</f>
        <v>161</v>
      </c>
      <c r="AK42">
        <f>IF(Table13[[#This Row],[Total Number of Purchases]]=0,0,Table13[[#This Row],[Total Spend]]/Table13[[#This Row],[Total Number of Purchases]])</f>
        <v>38.64</v>
      </c>
      <c r="AM42">
        <f>SUM(Table13[[#This Row],[NumDealsPurchases]:[NumStorePurchases]])</f>
        <v>25</v>
      </c>
      <c r="AN42" s="14">
        <f>Snapshot_Date-Table13[[#This Row],[Dt_Customer]]</f>
        <v>783</v>
      </c>
      <c r="AP42" s="13">
        <f>Table13[[#This Row],[NumDealsPurchases]]/Table13[[#This Row],[Total Number of Purchases]]*100</f>
        <v>8</v>
      </c>
      <c r="AQ42">
        <f>6-ROUNDUP(_xlfn.PERCENTRANK.INC(Table13[Recency],Table13[[#This Row],[Recency]])*5, 0)</f>
        <v>4</v>
      </c>
      <c r="AR42">
        <f>ROUNDUP(_xlfn.PERCENTRANK.INC(Table13[Total Number of Purchases],Table13[[#This Row],[Total Number of Purchases]])*5,0)</f>
        <v>5</v>
      </c>
      <c r="AS42">
        <f>ROUNDUP(_xlfn.PERCENTRANK.INC(Table13[Total Spend],Table13[[#This Row],[Total Spend]])*5,0)</f>
        <v>4</v>
      </c>
      <c r="AT42" t="str">
        <f>Table13[[#This Row],[Recency Score]]&amp;Table13[[#This Row],[Frequency Score]]&amp;Table13[[#This Row],[Monetary Score]]</f>
        <v>454</v>
      </c>
      <c r="AU42" t="str">
        <f t="shared" si="0"/>
        <v>Frequent Buyers</v>
      </c>
      <c r="AW42" s="13">
        <f>DATEDIF(Table13[[#This Row],[Dt_Customer]], Snapshot_Date, "d")</f>
        <v>783</v>
      </c>
      <c r="AX42" s="13">
        <f>Table13[[#This Row],[CL if today]]/365</f>
        <v>2.1452054794520548</v>
      </c>
      <c r="AY42">
        <f>Table13[[#This Row],[Total Number of Purchases]]/Table13[[#This Row],[Corrected CL]]</f>
        <v>11.653895274584929</v>
      </c>
      <c r="AZ42">
        <f>Table13[[#This Row],[Average Order Value (AOV)]]*Table13[[#This Row],[Freq per Year]]</f>
        <v>450.30651340996167</v>
      </c>
      <c r="BA42">
        <f>Table13[[#This Row],[Total Spend]]/Table13[[#This Row],[Corrected CL]]</f>
        <v>450.30651340996167</v>
      </c>
      <c r="BB42">
        <v>792.29456384323646</v>
      </c>
      <c r="BC42" s="1">
        <f>Table13[[#This Row],[Dt_Customer]]+Table13[[#This Row],[Recency]]</f>
        <v>41162</v>
      </c>
      <c r="BD42" s="16" t="str">
        <f>IF(COUNTIF(A:A, A42) &gt; 1, "Duplicate", "Unique")</f>
        <v>Unique</v>
      </c>
    </row>
    <row r="43" spans="1:56" x14ac:dyDescent="0.3">
      <c r="A43">
        <v>4702</v>
      </c>
      <c r="B43">
        <v>1964</v>
      </c>
      <c r="C43" t="s">
        <v>28</v>
      </c>
      <c r="D43" t="s">
        <v>31</v>
      </c>
      <c r="E43">
        <v>61839</v>
      </c>
      <c r="F43">
        <v>0</v>
      </c>
      <c r="G43">
        <v>0</v>
      </c>
      <c r="H43" s="1">
        <v>41133</v>
      </c>
      <c r="I43">
        <v>20</v>
      </c>
      <c r="J43">
        <v>1000</v>
      </c>
      <c r="K43">
        <v>155</v>
      </c>
      <c r="L43">
        <v>379</v>
      </c>
      <c r="M43">
        <v>224</v>
      </c>
      <c r="N43">
        <v>17</v>
      </c>
      <c r="O43">
        <v>120</v>
      </c>
      <c r="P43">
        <f>IF(Table13[[#This Row],[MntWines]] = 0,"",Table13[[#This Row],[MntWines]])</f>
        <v>1000</v>
      </c>
      <c r="Q43">
        <f>IF(Table13[[#This Row],[MntFruits]] = 0, "",Table13[[#This Row],[MntFruits]])</f>
        <v>155</v>
      </c>
      <c r="R43">
        <f>IF(Table13[[#This Row],[MntMeatProducts]] = 0, "",Table13[[#This Row],[MntMeatProducts]])</f>
        <v>379</v>
      </c>
      <c r="S43">
        <f>IF(Table13[[#This Row],[MntFishProducts]] = 0, "",Table13[[#This Row],[MntFishProducts]])</f>
        <v>224</v>
      </c>
      <c r="T43">
        <f>IF(Table13[[#This Row],[MntSweetProducts]] = 0, "",Table13[[#This Row],[MntSweetProducts]])</f>
        <v>17</v>
      </c>
      <c r="U43">
        <f>IF(Table13[[#This Row],[MntGoldProds]] = 0, "",Table13[[#This Row],[MntGoldProds]])</f>
        <v>120</v>
      </c>
      <c r="V43">
        <v>1</v>
      </c>
      <c r="W43">
        <v>4</v>
      </c>
      <c r="X43">
        <v>8</v>
      </c>
      <c r="Y43">
        <v>4</v>
      </c>
      <c r="Z43">
        <v>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t="s">
        <v>30</v>
      </c>
      <c r="AI43" s="13">
        <f>SUM(Table13[[#This Row],[MntWines]:[MntGoldProds]])</f>
        <v>1895</v>
      </c>
      <c r="AJ43" s="13">
        <f>AVERAGE(Table13[[#This Row],[MntWines]:[MntGoldProds]])</f>
        <v>315.83333333333331</v>
      </c>
      <c r="AK43">
        <f>IF(Table13[[#This Row],[Total Number of Purchases]]=0,0,Table13[[#This Row],[Total Spend]]/Table13[[#This Row],[Total Number of Purchases]])</f>
        <v>111.47058823529412</v>
      </c>
      <c r="AM43">
        <f>SUM(Table13[[#This Row],[NumDealsPurchases]:[NumStorePurchases]])</f>
        <v>17</v>
      </c>
      <c r="AN43" s="14">
        <f>Snapshot_Date-Table13[[#This Row],[Dt_Customer]]</f>
        <v>783</v>
      </c>
      <c r="AP43" s="13">
        <f>Table13[[#This Row],[NumDealsPurchases]]/Table13[[#This Row],[Total Number of Purchases]]*100</f>
        <v>5.8823529411764701</v>
      </c>
      <c r="AQ43">
        <f>6-ROUNDUP(_xlfn.PERCENTRANK.INC(Table13[Recency],Table13[[#This Row],[Recency]])*5, 0)</f>
        <v>4</v>
      </c>
      <c r="AR43">
        <f>ROUNDUP(_xlfn.PERCENTRANK.INC(Table13[Total Number of Purchases],Table13[[#This Row],[Total Number of Purchases]])*5,0)</f>
        <v>3</v>
      </c>
      <c r="AS43">
        <f>ROUNDUP(_xlfn.PERCENTRANK.INC(Table13[Total Spend],Table13[[#This Row],[Total Spend]])*5,0)</f>
        <v>5</v>
      </c>
      <c r="AT43" t="str">
        <f>Table13[[#This Row],[Recency Score]]&amp;Table13[[#This Row],[Frequency Score]]&amp;Table13[[#This Row],[Monetary Score]]</f>
        <v>435</v>
      </c>
      <c r="AU43" t="str">
        <f t="shared" si="0"/>
        <v>Big Spenders</v>
      </c>
      <c r="AW43" s="13">
        <f>DATEDIF(Table13[[#This Row],[Dt_Customer]], Snapshot_Date, "d")</f>
        <v>783</v>
      </c>
      <c r="AX43" s="13">
        <f>Table13[[#This Row],[CL if today]]/365</f>
        <v>2.1452054794520548</v>
      </c>
      <c r="AY43">
        <f>Table13[[#This Row],[Total Number of Purchases]]/Table13[[#This Row],[Corrected CL]]</f>
        <v>7.9246487867177526</v>
      </c>
      <c r="AZ43">
        <f>Table13[[#This Row],[Average Order Value (AOV)]]*Table13[[#This Row],[Freq per Year]]</f>
        <v>883.3652618135377</v>
      </c>
      <c r="BA43">
        <f>Table13[[#This Row],[Total Spend]]/Table13[[#This Row],[Corrected CL]]</f>
        <v>883.3652618135377</v>
      </c>
      <c r="BB43">
        <v>35.575949367088604</v>
      </c>
      <c r="BC43" s="1">
        <f>Table13[[#This Row],[Dt_Customer]]+Table13[[#This Row],[Recency]]</f>
        <v>41153</v>
      </c>
      <c r="BD43" s="16" t="str">
        <f>IF(COUNTIF(A:A, A43) &gt; 1, "Duplicate", "Unique")</f>
        <v>Unique</v>
      </c>
    </row>
    <row r="44" spans="1:56" x14ac:dyDescent="0.3">
      <c r="A44">
        <v>6661</v>
      </c>
      <c r="B44">
        <v>1974</v>
      </c>
      <c r="C44" t="s">
        <v>28</v>
      </c>
      <c r="D44" t="s">
        <v>33</v>
      </c>
      <c r="E44">
        <v>67445</v>
      </c>
      <c r="F44">
        <v>0</v>
      </c>
      <c r="G44">
        <v>1</v>
      </c>
      <c r="H44" s="1">
        <v>41133</v>
      </c>
      <c r="I44">
        <v>63</v>
      </c>
      <c r="J44">
        <v>757</v>
      </c>
      <c r="K44">
        <v>80</v>
      </c>
      <c r="L44">
        <v>217</v>
      </c>
      <c r="M44">
        <v>29</v>
      </c>
      <c r="N44">
        <v>80</v>
      </c>
      <c r="O44">
        <v>11</v>
      </c>
      <c r="P44">
        <f>IF(Table13[[#This Row],[MntWines]] = 0,"",Table13[[#This Row],[MntWines]])</f>
        <v>757</v>
      </c>
      <c r="Q44">
        <f>IF(Table13[[#This Row],[MntFruits]] = 0, "",Table13[[#This Row],[MntFruits]])</f>
        <v>80</v>
      </c>
      <c r="R44">
        <f>IF(Table13[[#This Row],[MntMeatProducts]] = 0, "",Table13[[#This Row],[MntMeatProducts]])</f>
        <v>217</v>
      </c>
      <c r="S44">
        <f>IF(Table13[[#This Row],[MntFishProducts]] = 0, "",Table13[[#This Row],[MntFishProducts]])</f>
        <v>29</v>
      </c>
      <c r="T44">
        <f>IF(Table13[[#This Row],[MntSweetProducts]] = 0, "",Table13[[#This Row],[MntSweetProducts]])</f>
        <v>80</v>
      </c>
      <c r="U44">
        <f>IF(Table13[[#This Row],[MntGoldProds]] = 0, "",Table13[[#This Row],[MntGoldProds]])</f>
        <v>11</v>
      </c>
      <c r="V44">
        <v>5</v>
      </c>
      <c r="W44">
        <v>9</v>
      </c>
      <c r="X44">
        <v>6</v>
      </c>
      <c r="Y44">
        <v>12</v>
      </c>
      <c r="Z44">
        <v>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t="s">
        <v>30</v>
      </c>
      <c r="AI44" s="13">
        <f>SUM(Table13[[#This Row],[MntWines]:[MntGoldProds]])</f>
        <v>1174</v>
      </c>
      <c r="AJ44" s="13">
        <f>AVERAGE(Table13[[#This Row],[MntWines]:[MntGoldProds]])</f>
        <v>195.66666666666666</v>
      </c>
      <c r="AK44">
        <f>IF(Table13[[#This Row],[Total Number of Purchases]]=0,0,Table13[[#This Row],[Total Spend]]/Table13[[#This Row],[Total Number of Purchases]])</f>
        <v>36.6875</v>
      </c>
      <c r="AM44">
        <f>SUM(Table13[[#This Row],[NumDealsPurchases]:[NumStorePurchases]])</f>
        <v>32</v>
      </c>
      <c r="AN44" s="14">
        <f>Snapshot_Date-Table13[[#This Row],[Dt_Customer]]</f>
        <v>783</v>
      </c>
      <c r="AP44" s="13">
        <f>Table13[[#This Row],[NumDealsPurchases]]/Table13[[#This Row],[Total Number of Purchases]]*100</f>
        <v>15.625</v>
      </c>
      <c r="AQ44">
        <f>6-ROUNDUP(_xlfn.PERCENTRANK.INC(Table13[Recency],Table13[[#This Row],[Recency]])*5, 0)</f>
        <v>2</v>
      </c>
      <c r="AR44">
        <f>ROUNDUP(_xlfn.PERCENTRANK.INC(Table13[Total Number of Purchases],Table13[[#This Row],[Total Number of Purchases]])*5,0)</f>
        <v>5</v>
      </c>
      <c r="AS44">
        <f>ROUNDUP(_xlfn.PERCENTRANK.INC(Table13[Total Spend],Table13[[#This Row],[Total Spend]])*5,0)</f>
        <v>4</v>
      </c>
      <c r="AT44" t="str">
        <f>Table13[[#This Row],[Recency Score]]&amp;Table13[[#This Row],[Frequency Score]]&amp;Table13[[#This Row],[Monetary Score]]</f>
        <v>254</v>
      </c>
      <c r="AU44" t="str">
        <f t="shared" si="0"/>
        <v>Frequent Buyers</v>
      </c>
      <c r="AW44" s="13">
        <f>DATEDIF(Table13[[#This Row],[Dt_Customer]], Snapshot_Date, "d")</f>
        <v>783</v>
      </c>
      <c r="AX44" s="13">
        <f>Table13[[#This Row],[CL if today]]/365</f>
        <v>2.1452054794520548</v>
      </c>
      <c r="AY44">
        <f>Table13[[#This Row],[Total Number of Purchases]]/Table13[[#This Row],[Corrected CL]]</f>
        <v>14.91698595146871</v>
      </c>
      <c r="AZ44">
        <f>Table13[[#This Row],[Average Order Value (AOV)]]*Table13[[#This Row],[Freq per Year]]</f>
        <v>547.26692209450835</v>
      </c>
      <c r="BA44">
        <f>Table13[[#This Row],[Total Spend]]/Table13[[#This Row],[Corrected CL]]</f>
        <v>547.26692209450835</v>
      </c>
      <c r="BB44">
        <v>418.0657395701644</v>
      </c>
      <c r="BC44" s="1">
        <f>Table13[[#This Row],[Dt_Customer]]+Table13[[#This Row],[Recency]]</f>
        <v>41196</v>
      </c>
      <c r="BD44" s="16" t="str">
        <f>IF(COUNTIF(A:A, A44) &gt; 1, "Duplicate", "Unique")</f>
        <v>Unique</v>
      </c>
    </row>
    <row r="45" spans="1:56" x14ac:dyDescent="0.3">
      <c r="A45">
        <v>5462</v>
      </c>
      <c r="B45">
        <v>1974</v>
      </c>
      <c r="C45" t="s">
        <v>28</v>
      </c>
      <c r="D45" t="s">
        <v>33</v>
      </c>
      <c r="E45">
        <v>67445</v>
      </c>
      <c r="F45">
        <v>0</v>
      </c>
      <c r="G45">
        <v>1</v>
      </c>
      <c r="H45" s="1">
        <v>41133</v>
      </c>
      <c r="I45">
        <v>63</v>
      </c>
      <c r="J45">
        <v>757</v>
      </c>
      <c r="K45">
        <v>80</v>
      </c>
      <c r="L45">
        <v>217</v>
      </c>
      <c r="M45">
        <v>29</v>
      </c>
      <c r="N45">
        <v>80</v>
      </c>
      <c r="O45">
        <v>11</v>
      </c>
      <c r="P45">
        <f>IF(Table13[[#This Row],[MntWines]] = 0,"",Table13[[#This Row],[MntWines]])</f>
        <v>757</v>
      </c>
      <c r="Q45">
        <f>IF(Table13[[#This Row],[MntFruits]] = 0, "",Table13[[#This Row],[MntFruits]])</f>
        <v>80</v>
      </c>
      <c r="R45">
        <f>IF(Table13[[#This Row],[MntMeatProducts]] = 0, "",Table13[[#This Row],[MntMeatProducts]])</f>
        <v>217</v>
      </c>
      <c r="S45">
        <f>IF(Table13[[#This Row],[MntFishProducts]] = 0, "",Table13[[#This Row],[MntFishProducts]])</f>
        <v>29</v>
      </c>
      <c r="T45">
        <f>IF(Table13[[#This Row],[MntSweetProducts]] = 0, "",Table13[[#This Row],[MntSweetProducts]])</f>
        <v>80</v>
      </c>
      <c r="U45">
        <f>IF(Table13[[#This Row],[MntGoldProds]] = 0, "",Table13[[#This Row],[MntGoldProds]])</f>
        <v>11</v>
      </c>
      <c r="V45">
        <v>5</v>
      </c>
      <c r="W45">
        <v>9</v>
      </c>
      <c r="X45">
        <v>6</v>
      </c>
      <c r="Y45">
        <v>12</v>
      </c>
      <c r="Z45">
        <v>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40</v>
      </c>
      <c r="AI45" s="13">
        <f>SUM(Table13[[#This Row],[MntWines]:[MntGoldProds]])</f>
        <v>1174</v>
      </c>
      <c r="AJ45" s="13">
        <f>AVERAGE(Table13[[#This Row],[MntWines]:[MntGoldProds]])</f>
        <v>195.66666666666666</v>
      </c>
      <c r="AK45">
        <f>IF(Table13[[#This Row],[Total Number of Purchases]]=0,0,Table13[[#This Row],[Total Spend]]/Table13[[#This Row],[Total Number of Purchases]])</f>
        <v>36.6875</v>
      </c>
      <c r="AM45">
        <f>SUM(Table13[[#This Row],[NumDealsPurchases]:[NumStorePurchases]])</f>
        <v>32</v>
      </c>
      <c r="AN45" s="14">
        <f>Snapshot_Date-Table13[[#This Row],[Dt_Customer]]</f>
        <v>783</v>
      </c>
      <c r="AP45" s="13">
        <f>Table13[[#This Row],[NumDealsPurchases]]/Table13[[#This Row],[Total Number of Purchases]]*100</f>
        <v>15.625</v>
      </c>
      <c r="AQ45">
        <f>6-ROUNDUP(_xlfn.PERCENTRANK.INC(Table13[Recency],Table13[[#This Row],[Recency]])*5, 0)</f>
        <v>2</v>
      </c>
      <c r="AR45">
        <f>ROUNDUP(_xlfn.PERCENTRANK.INC(Table13[Total Number of Purchases],Table13[[#This Row],[Total Number of Purchases]])*5,0)</f>
        <v>5</v>
      </c>
      <c r="AS45">
        <f>ROUNDUP(_xlfn.PERCENTRANK.INC(Table13[Total Spend],Table13[[#This Row],[Total Spend]])*5,0)</f>
        <v>4</v>
      </c>
      <c r="AT45" t="str">
        <f>Table13[[#This Row],[Recency Score]]&amp;Table13[[#This Row],[Frequency Score]]&amp;Table13[[#This Row],[Monetary Score]]</f>
        <v>254</v>
      </c>
      <c r="AU45" t="str">
        <f t="shared" si="0"/>
        <v>Frequent Buyers</v>
      </c>
      <c r="AW45" s="13">
        <f>DATEDIF(Table13[[#This Row],[Dt_Customer]], Snapshot_Date, "d")</f>
        <v>783</v>
      </c>
      <c r="AX45" s="13">
        <f>Table13[[#This Row],[CL if today]]/365</f>
        <v>2.1452054794520548</v>
      </c>
      <c r="AY45">
        <f>Table13[[#This Row],[Total Number of Purchases]]/Table13[[#This Row],[Corrected CL]]</f>
        <v>14.91698595146871</v>
      </c>
      <c r="AZ45">
        <f>Table13[[#This Row],[Average Order Value (AOV)]]*Table13[[#This Row],[Freq per Year]]</f>
        <v>547.26692209450835</v>
      </c>
      <c r="BA45">
        <f>Table13[[#This Row],[Total Spend]]/Table13[[#This Row],[Corrected CL]]</f>
        <v>547.26692209450835</v>
      </c>
      <c r="BB45">
        <v>161.96586599241468</v>
      </c>
      <c r="BC45" s="1">
        <f>Table13[[#This Row],[Dt_Customer]]+Table13[[#This Row],[Recency]]</f>
        <v>41196</v>
      </c>
      <c r="BD45" s="16" t="str">
        <f>IF(COUNTIF(A:A, A45) &gt; 1, "Duplicate", "Unique")</f>
        <v>Unique</v>
      </c>
    </row>
    <row r="46" spans="1:56" x14ac:dyDescent="0.3">
      <c r="A46">
        <v>10897</v>
      </c>
      <c r="B46">
        <v>1974</v>
      </c>
      <c r="C46" t="s">
        <v>28</v>
      </c>
      <c r="D46" t="s">
        <v>33</v>
      </c>
      <c r="E46">
        <v>67445</v>
      </c>
      <c r="F46">
        <v>0</v>
      </c>
      <c r="G46">
        <v>1</v>
      </c>
      <c r="H46" s="1">
        <v>41133</v>
      </c>
      <c r="I46">
        <v>63</v>
      </c>
      <c r="J46">
        <v>757</v>
      </c>
      <c r="K46">
        <v>80</v>
      </c>
      <c r="L46">
        <v>217</v>
      </c>
      <c r="M46">
        <v>29</v>
      </c>
      <c r="N46">
        <v>80</v>
      </c>
      <c r="O46">
        <v>11</v>
      </c>
      <c r="P46">
        <f>IF(Table13[[#This Row],[MntWines]] = 0,"",Table13[[#This Row],[MntWines]])</f>
        <v>757</v>
      </c>
      <c r="Q46">
        <f>IF(Table13[[#This Row],[MntFruits]] = 0, "",Table13[[#This Row],[MntFruits]])</f>
        <v>80</v>
      </c>
      <c r="R46">
        <f>IF(Table13[[#This Row],[MntMeatProducts]] = 0, "",Table13[[#This Row],[MntMeatProducts]])</f>
        <v>217</v>
      </c>
      <c r="S46">
        <f>IF(Table13[[#This Row],[MntFishProducts]] = 0, "",Table13[[#This Row],[MntFishProducts]])</f>
        <v>29</v>
      </c>
      <c r="T46">
        <f>IF(Table13[[#This Row],[MntSweetProducts]] = 0, "",Table13[[#This Row],[MntSweetProducts]])</f>
        <v>80</v>
      </c>
      <c r="U46">
        <f>IF(Table13[[#This Row],[MntGoldProds]] = 0, "",Table13[[#This Row],[MntGoldProds]])</f>
        <v>11</v>
      </c>
      <c r="V46">
        <v>5</v>
      </c>
      <c r="W46">
        <v>9</v>
      </c>
      <c r="X46">
        <v>6</v>
      </c>
      <c r="Y46">
        <v>12</v>
      </c>
      <c r="Z46">
        <v>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t="s">
        <v>36</v>
      </c>
      <c r="AI46" s="13">
        <f>SUM(Table13[[#This Row],[MntWines]:[MntGoldProds]])</f>
        <v>1174</v>
      </c>
      <c r="AJ46" s="13">
        <f>AVERAGE(Table13[[#This Row],[MntWines]:[MntGoldProds]])</f>
        <v>195.66666666666666</v>
      </c>
      <c r="AK46">
        <f>IF(Table13[[#This Row],[Total Number of Purchases]]=0,0,Table13[[#This Row],[Total Spend]]/Table13[[#This Row],[Total Number of Purchases]])</f>
        <v>36.6875</v>
      </c>
      <c r="AM46">
        <f>SUM(Table13[[#This Row],[NumDealsPurchases]:[NumStorePurchases]])</f>
        <v>32</v>
      </c>
      <c r="AN46" s="14">
        <f>Snapshot_Date-Table13[[#This Row],[Dt_Customer]]</f>
        <v>783</v>
      </c>
      <c r="AP46" s="13">
        <f>Table13[[#This Row],[NumDealsPurchases]]/Table13[[#This Row],[Total Number of Purchases]]*100</f>
        <v>15.625</v>
      </c>
      <c r="AQ46">
        <f>6-ROUNDUP(_xlfn.PERCENTRANK.INC(Table13[Recency],Table13[[#This Row],[Recency]])*5, 0)</f>
        <v>2</v>
      </c>
      <c r="AR46">
        <f>ROUNDUP(_xlfn.PERCENTRANK.INC(Table13[Total Number of Purchases],Table13[[#This Row],[Total Number of Purchases]])*5,0)</f>
        <v>5</v>
      </c>
      <c r="AS46">
        <f>ROUNDUP(_xlfn.PERCENTRANK.INC(Table13[Total Spend],Table13[[#This Row],[Total Spend]])*5,0)</f>
        <v>4</v>
      </c>
      <c r="AT46" t="str">
        <f>Table13[[#This Row],[Recency Score]]&amp;Table13[[#This Row],[Frequency Score]]&amp;Table13[[#This Row],[Monetary Score]]</f>
        <v>254</v>
      </c>
      <c r="AU46" t="str">
        <f t="shared" si="0"/>
        <v>Frequent Buyers</v>
      </c>
      <c r="AW46" s="13">
        <f>DATEDIF(Table13[[#This Row],[Dt_Customer]], Snapshot_Date, "d")</f>
        <v>783</v>
      </c>
      <c r="AX46" s="13">
        <f>Table13[[#This Row],[CL if today]]/365</f>
        <v>2.1452054794520548</v>
      </c>
      <c r="AY46">
        <f>Table13[[#This Row],[Total Number of Purchases]]/Table13[[#This Row],[Corrected CL]]</f>
        <v>14.91698595146871</v>
      </c>
      <c r="AZ46">
        <f>Table13[[#This Row],[Average Order Value (AOV)]]*Table13[[#This Row],[Freq per Year]]</f>
        <v>547.26692209450835</v>
      </c>
      <c r="BA46">
        <f>Table13[[#This Row],[Total Spend]]/Table13[[#This Row],[Corrected CL]]</f>
        <v>547.26692209450835</v>
      </c>
      <c r="BB46">
        <v>8.3059418457648544</v>
      </c>
      <c r="BC46" s="1">
        <f>Table13[[#This Row],[Dt_Customer]]+Table13[[#This Row],[Recency]]</f>
        <v>41196</v>
      </c>
      <c r="BD46" s="16" t="str">
        <f>IF(COUNTIF(A:A, A46) &gt; 1, "Duplicate", "Unique")</f>
        <v>Unique</v>
      </c>
    </row>
    <row r="47" spans="1:56" x14ac:dyDescent="0.3">
      <c r="A47">
        <v>4188</v>
      </c>
      <c r="B47">
        <v>1957</v>
      </c>
      <c r="C47" t="s">
        <v>28</v>
      </c>
      <c r="D47" t="s">
        <v>31</v>
      </c>
      <c r="E47">
        <v>36864</v>
      </c>
      <c r="F47">
        <v>0</v>
      </c>
      <c r="G47">
        <v>1</v>
      </c>
      <c r="H47" s="1">
        <v>41134</v>
      </c>
      <c r="I47">
        <v>53</v>
      </c>
      <c r="J47">
        <v>204</v>
      </c>
      <c r="K47">
        <v>5</v>
      </c>
      <c r="L47">
        <v>39</v>
      </c>
      <c r="M47">
        <v>17</v>
      </c>
      <c r="N47">
        <v>0</v>
      </c>
      <c r="O47">
        <v>89</v>
      </c>
      <c r="P47">
        <f>IF(Table13[[#This Row],[MntWines]] = 0,"",Table13[[#This Row],[MntWines]])</f>
        <v>204</v>
      </c>
      <c r="Q47">
        <f>IF(Table13[[#This Row],[MntFruits]] = 0, "",Table13[[#This Row],[MntFruits]])</f>
        <v>5</v>
      </c>
      <c r="R47">
        <f>IF(Table13[[#This Row],[MntMeatProducts]] = 0, "",Table13[[#This Row],[MntMeatProducts]])</f>
        <v>39</v>
      </c>
      <c r="S47">
        <f>IF(Table13[[#This Row],[MntFishProducts]] = 0, "",Table13[[#This Row],[MntFishProducts]])</f>
        <v>17</v>
      </c>
      <c r="T47" t="str">
        <f>IF(Table13[[#This Row],[MntSweetProducts]] = 0, "",Table13[[#This Row],[MntSweetProducts]])</f>
        <v/>
      </c>
      <c r="U47">
        <f>IF(Table13[[#This Row],[MntGoldProds]] = 0, "",Table13[[#This Row],[MntGoldProds]])</f>
        <v>89</v>
      </c>
      <c r="V47">
        <v>3</v>
      </c>
      <c r="W47">
        <v>5</v>
      </c>
      <c r="X47">
        <v>2</v>
      </c>
      <c r="Y47">
        <v>4</v>
      </c>
      <c r="Z47">
        <v>8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 t="s">
        <v>36</v>
      </c>
      <c r="AI47" s="13">
        <f>SUM(Table13[[#This Row],[MntWines]:[MntGoldProds]])</f>
        <v>354</v>
      </c>
      <c r="AJ47" s="13">
        <f>AVERAGE(Table13[[#This Row],[MntWines]:[MntGoldProds]])</f>
        <v>59</v>
      </c>
      <c r="AK47">
        <f>IF(Table13[[#This Row],[Total Number of Purchases]]=0,0,Table13[[#This Row],[Total Spend]]/Table13[[#This Row],[Total Number of Purchases]])</f>
        <v>25.285714285714285</v>
      </c>
      <c r="AM47">
        <f>SUM(Table13[[#This Row],[NumDealsPurchases]:[NumStorePurchases]])</f>
        <v>14</v>
      </c>
      <c r="AN47" s="14">
        <f>Snapshot_Date-Table13[[#This Row],[Dt_Customer]]</f>
        <v>782</v>
      </c>
      <c r="AP47" s="13">
        <f>Table13[[#This Row],[NumDealsPurchases]]/Table13[[#This Row],[Total Number of Purchases]]*100</f>
        <v>21.428571428571427</v>
      </c>
      <c r="AQ47">
        <f>6-ROUNDUP(_xlfn.PERCENTRANK.INC(Table13[Recency],Table13[[#This Row],[Recency]])*5, 0)</f>
        <v>3</v>
      </c>
      <c r="AR47">
        <f>ROUNDUP(_xlfn.PERCENTRANK.INC(Table13[Total Number of Purchases],Table13[[#This Row],[Total Number of Purchases]])*5,0)</f>
        <v>3</v>
      </c>
      <c r="AS47">
        <f>ROUNDUP(_xlfn.PERCENTRANK.INC(Table13[Total Spend],Table13[[#This Row],[Total Spend]])*5,0)</f>
        <v>3</v>
      </c>
      <c r="AT47" t="str">
        <f>Table13[[#This Row],[Recency Score]]&amp;Table13[[#This Row],[Frequency Score]]&amp;Table13[[#This Row],[Monetary Score]]</f>
        <v>333</v>
      </c>
      <c r="AU47" t="str">
        <f t="shared" si="0"/>
        <v>Needs Attention</v>
      </c>
      <c r="AW47" s="13">
        <f>DATEDIF(Table13[[#This Row],[Dt_Customer]], Snapshot_Date, "d")</f>
        <v>782</v>
      </c>
      <c r="AX47" s="13">
        <f>Table13[[#This Row],[CL if today]]/365</f>
        <v>2.1424657534246574</v>
      </c>
      <c r="AY47">
        <f>Table13[[#This Row],[Total Number of Purchases]]/Table13[[#This Row],[Corrected CL]]</f>
        <v>6.5345268542199495</v>
      </c>
      <c r="AZ47">
        <f>Table13[[#This Row],[Average Order Value (AOV)]]*Table13[[#This Row],[Freq per Year]]</f>
        <v>165.23017902813299</v>
      </c>
      <c r="BA47">
        <f>Table13[[#This Row],[Total Spend]]/Table13[[#This Row],[Corrected CL]]</f>
        <v>165.23017902813299</v>
      </c>
      <c r="BB47">
        <v>29.607097591888465</v>
      </c>
      <c r="BC47" s="1">
        <f>Table13[[#This Row],[Dt_Customer]]+Table13[[#This Row],[Recency]]</f>
        <v>41187</v>
      </c>
      <c r="BD47" s="16" t="str">
        <f>IF(COUNTIF(A:A, A47) &gt; 1, "Duplicate", "Unique")</f>
        <v>Unique</v>
      </c>
    </row>
    <row r="48" spans="1:56" x14ac:dyDescent="0.3">
      <c r="A48">
        <v>7919</v>
      </c>
      <c r="B48">
        <v>1976</v>
      </c>
      <c r="C48" t="s">
        <v>37</v>
      </c>
      <c r="D48" t="s">
        <v>35</v>
      </c>
      <c r="E48">
        <v>72335</v>
      </c>
      <c r="F48">
        <v>0</v>
      </c>
      <c r="G48">
        <v>0</v>
      </c>
      <c r="H48" s="1">
        <v>41134</v>
      </c>
      <c r="I48">
        <v>2</v>
      </c>
      <c r="J48">
        <v>1285</v>
      </c>
      <c r="K48">
        <v>105</v>
      </c>
      <c r="L48">
        <v>653</v>
      </c>
      <c r="M48">
        <v>28</v>
      </c>
      <c r="N48">
        <v>21</v>
      </c>
      <c r="O48">
        <v>0</v>
      </c>
      <c r="P48">
        <f>IF(Table13[[#This Row],[MntWines]] = 0,"",Table13[[#This Row],[MntWines]])</f>
        <v>1285</v>
      </c>
      <c r="Q48">
        <f>IF(Table13[[#This Row],[MntFruits]] = 0, "",Table13[[#This Row],[MntFruits]])</f>
        <v>105</v>
      </c>
      <c r="R48">
        <f>IF(Table13[[#This Row],[MntMeatProducts]] = 0, "",Table13[[#This Row],[MntMeatProducts]])</f>
        <v>653</v>
      </c>
      <c r="S48">
        <f>IF(Table13[[#This Row],[MntFishProducts]] = 0, "",Table13[[#This Row],[MntFishProducts]])</f>
        <v>28</v>
      </c>
      <c r="T48">
        <f>IF(Table13[[#This Row],[MntSweetProducts]] = 0, "",Table13[[#This Row],[MntSweetProducts]])</f>
        <v>21</v>
      </c>
      <c r="U48" t="str">
        <f>IF(Table13[[#This Row],[MntGoldProds]] = 0, "",Table13[[#This Row],[MntGoldProds]])</f>
        <v/>
      </c>
      <c r="V48">
        <v>1</v>
      </c>
      <c r="W48">
        <v>10</v>
      </c>
      <c r="X48">
        <v>4</v>
      </c>
      <c r="Y48">
        <v>8</v>
      </c>
      <c r="Z48">
        <v>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 t="s">
        <v>30</v>
      </c>
      <c r="AI48" s="13">
        <f>SUM(Table13[[#This Row],[MntWines]:[MntGoldProds]])</f>
        <v>2092</v>
      </c>
      <c r="AJ48" s="13">
        <f>AVERAGE(Table13[[#This Row],[MntWines]:[MntGoldProds]])</f>
        <v>348.66666666666669</v>
      </c>
      <c r="AK48">
        <f>IF(Table13[[#This Row],[Total Number of Purchases]]=0,0,Table13[[#This Row],[Total Spend]]/Table13[[#This Row],[Total Number of Purchases]])</f>
        <v>90.956521739130437</v>
      </c>
      <c r="AM48">
        <f>SUM(Table13[[#This Row],[NumDealsPurchases]:[NumStorePurchases]])</f>
        <v>23</v>
      </c>
      <c r="AN48" s="14">
        <f>Snapshot_Date-Table13[[#This Row],[Dt_Customer]]</f>
        <v>782</v>
      </c>
      <c r="AP48" s="13">
        <f>Table13[[#This Row],[NumDealsPurchases]]/Table13[[#This Row],[Total Number of Purchases]]*100</f>
        <v>4.3478260869565215</v>
      </c>
      <c r="AQ48">
        <f>6-ROUNDUP(_xlfn.PERCENTRANK.INC(Table13[Recency],Table13[[#This Row],[Recency]])*5, 0)</f>
        <v>5</v>
      </c>
      <c r="AR48">
        <f>ROUNDUP(_xlfn.PERCENTRANK.INC(Table13[Total Number of Purchases],Table13[[#This Row],[Total Number of Purchases]])*5,0)</f>
        <v>5</v>
      </c>
      <c r="AS48">
        <f>ROUNDUP(_xlfn.PERCENTRANK.INC(Table13[Total Spend],Table13[[#This Row],[Total Spend]])*5,0)</f>
        <v>5</v>
      </c>
      <c r="AT48" t="str">
        <f>Table13[[#This Row],[Recency Score]]&amp;Table13[[#This Row],[Frequency Score]]&amp;Table13[[#This Row],[Monetary Score]]</f>
        <v>555</v>
      </c>
      <c r="AU48" t="str">
        <f t="shared" si="0"/>
        <v>Champions</v>
      </c>
      <c r="AW48" s="13">
        <f>DATEDIF(Table13[[#This Row],[Dt_Customer]], Snapshot_Date, "d")</f>
        <v>782</v>
      </c>
      <c r="AX48" s="13">
        <f>Table13[[#This Row],[CL if today]]/365</f>
        <v>2.1424657534246574</v>
      </c>
      <c r="AY48">
        <f>Table13[[#This Row],[Total Number of Purchases]]/Table13[[#This Row],[Corrected CL]]</f>
        <v>10.73529411764706</v>
      </c>
      <c r="AZ48">
        <f>Table13[[#This Row],[Average Order Value (AOV)]]*Table13[[#This Row],[Freq per Year]]</f>
        <v>976.44501278772395</v>
      </c>
      <c r="BA48">
        <f>Table13[[#This Row],[Total Spend]]/Table13[[#This Row],[Corrected CL]]</f>
        <v>976.44501278772384</v>
      </c>
      <c r="BB48">
        <v>92.984790874524705</v>
      </c>
      <c r="BC48" s="1">
        <f>Table13[[#This Row],[Dt_Customer]]+Table13[[#This Row],[Recency]]</f>
        <v>41136</v>
      </c>
      <c r="BD48" s="16" t="str">
        <f>IF(COUNTIF(A:A, A48) &gt; 1, "Duplicate", "Unique")</f>
        <v>Unique</v>
      </c>
    </row>
    <row r="49" spans="1:56" x14ac:dyDescent="0.3">
      <c r="A49">
        <v>642</v>
      </c>
      <c r="B49">
        <v>1980</v>
      </c>
      <c r="C49" t="s">
        <v>44</v>
      </c>
      <c r="D49" t="s">
        <v>33</v>
      </c>
      <c r="E49">
        <v>16005</v>
      </c>
      <c r="F49">
        <v>1</v>
      </c>
      <c r="G49">
        <v>0</v>
      </c>
      <c r="H49" s="1">
        <v>41135</v>
      </c>
      <c r="I49">
        <v>69</v>
      </c>
      <c r="J49">
        <v>1</v>
      </c>
      <c r="K49">
        <v>3</v>
      </c>
      <c r="L49">
        <v>2</v>
      </c>
      <c r="M49">
        <v>20</v>
      </c>
      <c r="N49">
        <v>30</v>
      </c>
      <c r="O49">
        <v>47</v>
      </c>
      <c r="P49">
        <f>IF(Table13[[#This Row],[MntWines]] = 0,"",Table13[[#This Row],[MntWines]])</f>
        <v>1</v>
      </c>
      <c r="Q49">
        <f>IF(Table13[[#This Row],[MntFruits]] = 0, "",Table13[[#This Row],[MntFruits]])</f>
        <v>3</v>
      </c>
      <c r="R49">
        <f>IF(Table13[[#This Row],[MntMeatProducts]] = 0, "",Table13[[#This Row],[MntMeatProducts]])</f>
        <v>2</v>
      </c>
      <c r="S49">
        <f>IF(Table13[[#This Row],[MntFishProducts]] = 0, "",Table13[[#This Row],[MntFishProducts]])</f>
        <v>20</v>
      </c>
      <c r="T49">
        <f>IF(Table13[[#This Row],[MntSweetProducts]] = 0, "",Table13[[#This Row],[MntSweetProducts]])</f>
        <v>30</v>
      </c>
      <c r="U49">
        <f>IF(Table13[[#This Row],[MntGoldProds]] = 0, "",Table13[[#This Row],[MntGoldProds]])</f>
        <v>47</v>
      </c>
      <c r="V49">
        <v>3</v>
      </c>
      <c r="W49">
        <v>2</v>
      </c>
      <c r="X49">
        <v>1</v>
      </c>
      <c r="Y49">
        <v>2</v>
      </c>
      <c r="Z49">
        <v>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32</v>
      </c>
      <c r="AI49" s="13">
        <f>SUM(Table13[[#This Row],[MntWines]:[MntGoldProds]])</f>
        <v>103</v>
      </c>
      <c r="AJ49" s="13">
        <f>AVERAGE(Table13[[#This Row],[MntWines]:[MntGoldProds]])</f>
        <v>17.166666666666668</v>
      </c>
      <c r="AK49">
        <f>IF(Table13[[#This Row],[Total Number of Purchases]]=0,0,Table13[[#This Row],[Total Spend]]/Table13[[#This Row],[Total Number of Purchases]])</f>
        <v>12.875</v>
      </c>
      <c r="AM49">
        <f>SUM(Table13[[#This Row],[NumDealsPurchases]:[NumStorePurchases]])</f>
        <v>8</v>
      </c>
      <c r="AN49" s="14">
        <f>Snapshot_Date-Table13[[#This Row],[Dt_Customer]]</f>
        <v>781</v>
      </c>
      <c r="AP49" s="13">
        <f>Table13[[#This Row],[NumDealsPurchases]]/Table13[[#This Row],[Total Number of Purchases]]*100</f>
        <v>37.5</v>
      </c>
      <c r="AQ49">
        <f>6-ROUNDUP(_xlfn.PERCENTRANK.INC(Table13[Recency],Table13[[#This Row],[Recency]])*5, 0)</f>
        <v>2</v>
      </c>
      <c r="AR49">
        <f>ROUNDUP(_xlfn.PERCENTRANK.INC(Table13[Total Number of Purchases],Table13[[#This Row],[Total Number of Purchases]])*5,0)</f>
        <v>2</v>
      </c>
      <c r="AS49">
        <f>ROUNDUP(_xlfn.PERCENTRANK.INC(Table13[Total Spend],Table13[[#This Row],[Total Spend]])*5,0)</f>
        <v>2</v>
      </c>
      <c r="AT49" t="str">
        <f>Table13[[#This Row],[Recency Score]]&amp;Table13[[#This Row],[Frequency Score]]&amp;Table13[[#This Row],[Monetary Score]]</f>
        <v>222</v>
      </c>
      <c r="AU49" t="str">
        <f t="shared" si="0"/>
        <v>About to Sleep</v>
      </c>
      <c r="AW49" s="13">
        <f>DATEDIF(Table13[[#This Row],[Dt_Customer]], Snapshot_Date, "d")</f>
        <v>781</v>
      </c>
      <c r="AX49" s="13">
        <f>Table13[[#This Row],[CL if today]]/365</f>
        <v>2.1397260273972605</v>
      </c>
      <c r="AY49">
        <f>Table13[[#This Row],[Total Number of Purchases]]/Table13[[#This Row],[Corrected CL]]</f>
        <v>3.7387964148527524</v>
      </c>
      <c r="AZ49">
        <f>Table13[[#This Row],[Average Order Value (AOV)]]*Table13[[#This Row],[Freq per Year]]</f>
        <v>48.137003841229188</v>
      </c>
      <c r="BA49">
        <f>Table13[[#This Row],[Total Spend]]/Table13[[#This Row],[Corrected CL]]</f>
        <v>48.137003841229188</v>
      </c>
      <c r="BB49">
        <v>83.269961977186313</v>
      </c>
      <c r="BC49" s="1">
        <f>Table13[[#This Row],[Dt_Customer]]+Table13[[#This Row],[Recency]]</f>
        <v>41204</v>
      </c>
      <c r="BD49" s="16" t="str">
        <f>IF(COUNTIF(A:A, A49) &gt; 1, "Duplicate", "Unique")</f>
        <v>Unique</v>
      </c>
    </row>
    <row r="50" spans="1:56" x14ac:dyDescent="0.3">
      <c r="A50">
        <v>9478</v>
      </c>
      <c r="B50">
        <v>1985</v>
      </c>
      <c r="C50" t="s">
        <v>28</v>
      </c>
      <c r="D50" t="s">
        <v>31</v>
      </c>
      <c r="E50">
        <v>66503</v>
      </c>
      <c r="F50">
        <v>1</v>
      </c>
      <c r="G50">
        <v>0</v>
      </c>
      <c r="H50" s="1">
        <v>41135</v>
      </c>
      <c r="I50">
        <v>30</v>
      </c>
      <c r="J50">
        <v>91</v>
      </c>
      <c r="K50">
        <v>64</v>
      </c>
      <c r="L50">
        <v>128</v>
      </c>
      <c r="M50">
        <v>65</v>
      </c>
      <c r="N50">
        <v>3</v>
      </c>
      <c r="O50">
        <v>50</v>
      </c>
      <c r="P50">
        <f>IF(Table13[[#This Row],[MntWines]] = 0,"",Table13[[#This Row],[MntWines]])</f>
        <v>91</v>
      </c>
      <c r="Q50">
        <f>IF(Table13[[#This Row],[MntFruits]] = 0, "",Table13[[#This Row],[MntFruits]])</f>
        <v>64</v>
      </c>
      <c r="R50">
        <f>IF(Table13[[#This Row],[MntMeatProducts]] = 0, "",Table13[[#This Row],[MntMeatProducts]])</f>
        <v>128</v>
      </c>
      <c r="S50">
        <f>IF(Table13[[#This Row],[MntFishProducts]] = 0, "",Table13[[#This Row],[MntFishProducts]])</f>
        <v>65</v>
      </c>
      <c r="T50">
        <f>IF(Table13[[#This Row],[MntSweetProducts]] = 0, "",Table13[[#This Row],[MntSweetProducts]])</f>
        <v>3</v>
      </c>
      <c r="U50">
        <f>IF(Table13[[#This Row],[MntGoldProds]] = 0, "",Table13[[#This Row],[MntGoldProds]])</f>
        <v>50</v>
      </c>
      <c r="V50">
        <v>2</v>
      </c>
      <c r="W50">
        <v>4</v>
      </c>
      <c r="X50">
        <v>3</v>
      </c>
      <c r="Y50">
        <v>6</v>
      </c>
      <c r="Z50">
        <v>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30</v>
      </c>
      <c r="AI50" s="13">
        <f>SUM(Table13[[#This Row],[MntWines]:[MntGoldProds]])</f>
        <v>401</v>
      </c>
      <c r="AJ50" s="13">
        <f>AVERAGE(Table13[[#This Row],[MntWines]:[MntGoldProds]])</f>
        <v>66.833333333333329</v>
      </c>
      <c r="AK50">
        <f>IF(Table13[[#This Row],[Total Number of Purchases]]=0,0,Table13[[#This Row],[Total Spend]]/Table13[[#This Row],[Total Number of Purchases]])</f>
        <v>26.733333333333334</v>
      </c>
      <c r="AM50">
        <f>SUM(Table13[[#This Row],[NumDealsPurchases]:[NumStorePurchases]])</f>
        <v>15</v>
      </c>
      <c r="AN50" s="14">
        <f>Snapshot_Date-Table13[[#This Row],[Dt_Customer]]</f>
        <v>781</v>
      </c>
      <c r="AP50" s="13">
        <f>Table13[[#This Row],[NumDealsPurchases]]/Table13[[#This Row],[Total Number of Purchases]]*100</f>
        <v>13.333333333333334</v>
      </c>
      <c r="AQ50">
        <f>6-ROUNDUP(_xlfn.PERCENTRANK.INC(Table13[Recency],Table13[[#This Row],[Recency]])*5, 0)</f>
        <v>4</v>
      </c>
      <c r="AR50">
        <f>ROUNDUP(_xlfn.PERCENTRANK.INC(Table13[Total Number of Purchases],Table13[[#This Row],[Total Number of Purchases]])*5,0)</f>
        <v>3</v>
      </c>
      <c r="AS50">
        <f>ROUNDUP(_xlfn.PERCENTRANK.INC(Table13[Total Spend],Table13[[#This Row],[Total Spend]])*5,0)</f>
        <v>3</v>
      </c>
      <c r="AT50" t="str">
        <f>Table13[[#This Row],[Recency Score]]&amp;Table13[[#This Row],[Frequency Score]]&amp;Table13[[#This Row],[Monetary Score]]</f>
        <v>433</v>
      </c>
      <c r="AU50" t="str">
        <f t="shared" si="0"/>
        <v>Potential Loyalists</v>
      </c>
      <c r="AW50" s="13">
        <f>DATEDIF(Table13[[#This Row],[Dt_Customer]], Snapshot_Date, "d")</f>
        <v>781</v>
      </c>
      <c r="AX50" s="13">
        <f>Table13[[#This Row],[CL if today]]/365</f>
        <v>2.1397260273972605</v>
      </c>
      <c r="AY50">
        <f>Table13[[#This Row],[Total Number of Purchases]]/Table13[[#This Row],[Corrected CL]]</f>
        <v>7.010243277848911</v>
      </c>
      <c r="AZ50">
        <f>Table13[[#This Row],[Average Order Value (AOV)]]*Table13[[#This Row],[Freq per Year]]</f>
        <v>187.40717029449422</v>
      </c>
      <c r="BA50">
        <f>Table13[[#This Row],[Total Spend]]/Table13[[#This Row],[Corrected CL]]</f>
        <v>187.40717029449422</v>
      </c>
      <c r="BB50">
        <v>19.454314720812182</v>
      </c>
      <c r="BC50" s="1">
        <f>Table13[[#This Row],[Dt_Customer]]+Table13[[#This Row],[Recency]]</f>
        <v>41165</v>
      </c>
      <c r="BD50" s="16" t="str">
        <f>IF(COUNTIF(A:A, A50) &gt; 1, "Duplicate", "Unique")</f>
        <v>Unique</v>
      </c>
    </row>
    <row r="51" spans="1:56" x14ac:dyDescent="0.3">
      <c r="A51">
        <v>3916</v>
      </c>
      <c r="B51">
        <v>1971</v>
      </c>
      <c r="C51" t="s">
        <v>37</v>
      </c>
      <c r="D51" t="s">
        <v>35</v>
      </c>
      <c r="E51">
        <v>49269</v>
      </c>
      <c r="F51">
        <v>1</v>
      </c>
      <c r="G51">
        <v>0</v>
      </c>
      <c r="H51" s="1">
        <v>41136</v>
      </c>
      <c r="I51">
        <v>92</v>
      </c>
      <c r="J51">
        <v>639</v>
      </c>
      <c r="K51">
        <v>8</v>
      </c>
      <c r="L51">
        <v>166</v>
      </c>
      <c r="M51">
        <v>11</v>
      </c>
      <c r="N51">
        <v>8</v>
      </c>
      <c r="O51">
        <v>58</v>
      </c>
      <c r="P51">
        <f>IF(Table13[[#This Row],[MntWines]] = 0,"",Table13[[#This Row],[MntWines]])</f>
        <v>639</v>
      </c>
      <c r="Q51">
        <f>IF(Table13[[#This Row],[MntFruits]] = 0, "",Table13[[#This Row],[MntFruits]])</f>
        <v>8</v>
      </c>
      <c r="R51">
        <f>IF(Table13[[#This Row],[MntMeatProducts]] = 0, "",Table13[[#This Row],[MntMeatProducts]])</f>
        <v>166</v>
      </c>
      <c r="S51">
        <f>IF(Table13[[#This Row],[MntFishProducts]] = 0, "",Table13[[#This Row],[MntFishProducts]])</f>
        <v>11</v>
      </c>
      <c r="T51">
        <f>IF(Table13[[#This Row],[MntSweetProducts]] = 0, "",Table13[[#This Row],[MntSweetProducts]])</f>
        <v>8</v>
      </c>
      <c r="U51">
        <f>IF(Table13[[#This Row],[MntGoldProds]] = 0, "",Table13[[#This Row],[MntGoldProds]])</f>
        <v>58</v>
      </c>
      <c r="V51">
        <v>3</v>
      </c>
      <c r="W51">
        <v>7</v>
      </c>
      <c r="X51">
        <v>3</v>
      </c>
      <c r="Y51">
        <v>12</v>
      </c>
      <c r="Z51">
        <v>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t="s">
        <v>30</v>
      </c>
      <c r="AI51" s="13">
        <f>SUM(Table13[[#This Row],[MntWines]:[MntGoldProds]])</f>
        <v>890</v>
      </c>
      <c r="AJ51" s="13">
        <f>AVERAGE(Table13[[#This Row],[MntWines]:[MntGoldProds]])</f>
        <v>148.33333333333334</v>
      </c>
      <c r="AK51">
        <f>IF(Table13[[#This Row],[Total Number of Purchases]]=0,0,Table13[[#This Row],[Total Spend]]/Table13[[#This Row],[Total Number of Purchases]])</f>
        <v>35.6</v>
      </c>
      <c r="AM51">
        <f>SUM(Table13[[#This Row],[NumDealsPurchases]:[NumStorePurchases]])</f>
        <v>25</v>
      </c>
      <c r="AN51" s="14">
        <f>Snapshot_Date-Table13[[#This Row],[Dt_Customer]]</f>
        <v>780</v>
      </c>
      <c r="AP51" s="13">
        <f>Table13[[#This Row],[NumDealsPurchases]]/Table13[[#This Row],[Total Number of Purchases]]*100</f>
        <v>12</v>
      </c>
      <c r="AQ51">
        <f>6-ROUNDUP(_xlfn.PERCENTRANK.INC(Table13[Recency],Table13[[#This Row],[Recency]])*5, 0)</f>
        <v>1</v>
      </c>
      <c r="AR51">
        <f>ROUNDUP(_xlfn.PERCENTRANK.INC(Table13[Total Number of Purchases],Table13[[#This Row],[Total Number of Purchases]])*5,0)</f>
        <v>5</v>
      </c>
      <c r="AS51">
        <f>ROUNDUP(_xlfn.PERCENTRANK.INC(Table13[Total Spend],Table13[[#This Row],[Total Spend]])*5,0)</f>
        <v>4</v>
      </c>
      <c r="AT51" t="str">
        <f>Table13[[#This Row],[Recency Score]]&amp;Table13[[#This Row],[Frequency Score]]&amp;Table13[[#This Row],[Monetary Score]]</f>
        <v>154</v>
      </c>
      <c r="AU51" t="str">
        <f t="shared" si="0"/>
        <v>Frequent Buyers</v>
      </c>
      <c r="AW51" s="13">
        <f>DATEDIF(Table13[[#This Row],[Dt_Customer]], Snapshot_Date, "d")</f>
        <v>780</v>
      </c>
      <c r="AX51" s="13">
        <f>Table13[[#This Row],[CL if today]]/365</f>
        <v>2.1369863013698631</v>
      </c>
      <c r="AY51">
        <f>Table13[[#This Row],[Total Number of Purchases]]/Table13[[#This Row],[Corrected CL]]</f>
        <v>11.698717948717949</v>
      </c>
      <c r="AZ51">
        <f>Table13[[#This Row],[Average Order Value (AOV)]]*Table13[[#This Row],[Freq per Year]]</f>
        <v>416.47435897435901</v>
      </c>
      <c r="BA51">
        <f>Table13[[#This Row],[Total Spend]]/Table13[[#This Row],[Corrected CL]]</f>
        <v>416.47435897435895</v>
      </c>
      <c r="BB51">
        <v>222.33502538071065</v>
      </c>
      <c r="BC51" s="1">
        <f>Table13[[#This Row],[Dt_Customer]]+Table13[[#This Row],[Recency]]</f>
        <v>41228</v>
      </c>
      <c r="BD51" s="16" t="str">
        <f>IF(COUNTIF(A:A, A51) &gt; 1, "Duplicate", "Unique")</f>
        <v>Unique</v>
      </c>
    </row>
    <row r="52" spans="1:56" x14ac:dyDescent="0.3">
      <c r="A52">
        <v>3766</v>
      </c>
      <c r="B52">
        <v>1959</v>
      </c>
      <c r="C52" t="s">
        <v>41</v>
      </c>
      <c r="D52" t="s">
        <v>42</v>
      </c>
      <c r="E52">
        <v>33051</v>
      </c>
      <c r="F52">
        <v>0</v>
      </c>
      <c r="G52">
        <v>0</v>
      </c>
      <c r="H52" s="1">
        <v>41137</v>
      </c>
      <c r="I52">
        <v>15</v>
      </c>
      <c r="J52">
        <v>100</v>
      </c>
      <c r="K52">
        <v>71</v>
      </c>
      <c r="L52">
        <v>243</v>
      </c>
      <c r="M52">
        <v>108</v>
      </c>
      <c r="N52">
        <v>94</v>
      </c>
      <c r="O52">
        <v>219</v>
      </c>
      <c r="P52">
        <f>IF(Table13[[#This Row],[MntWines]] = 0,"",Table13[[#This Row],[MntWines]])</f>
        <v>100</v>
      </c>
      <c r="Q52">
        <f>IF(Table13[[#This Row],[MntFruits]] = 0, "",Table13[[#This Row],[MntFruits]])</f>
        <v>71</v>
      </c>
      <c r="R52">
        <f>IF(Table13[[#This Row],[MntMeatProducts]] = 0, "",Table13[[#This Row],[MntMeatProducts]])</f>
        <v>243</v>
      </c>
      <c r="S52">
        <f>IF(Table13[[#This Row],[MntFishProducts]] = 0, "",Table13[[#This Row],[MntFishProducts]])</f>
        <v>108</v>
      </c>
      <c r="T52">
        <f>IF(Table13[[#This Row],[MntSweetProducts]] = 0, "",Table13[[#This Row],[MntSweetProducts]])</f>
        <v>94</v>
      </c>
      <c r="U52">
        <f>IF(Table13[[#This Row],[MntGoldProds]] = 0, "",Table13[[#This Row],[MntGoldProds]])</f>
        <v>219</v>
      </c>
      <c r="V52">
        <v>3</v>
      </c>
      <c r="W52">
        <v>9</v>
      </c>
      <c r="X52">
        <v>1</v>
      </c>
      <c r="Y52">
        <v>8</v>
      </c>
      <c r="Z52">
        <v>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 t="s">
        <v>30</v>
      </c>
      <c r="AI52" s="13">
        <f>SUM(Table13[[#This Row],[MntWines]:[MntGoldProds]])</f>
        <v>835</v>
      </c>
      <c r="AJ52" s="13">
        <f>AVERAGE(Table13[[#This Row],[MntWines]:[MntGoldProds]])</f>
        <v>139.16666666666666</v>
      </c>
      <c r="AK52">
        <f>IF(Table13[[#This Row],[Total Number of Purchases]]=0,0,Table13[[#This Row],[Total Spend]]/Table13[[#This Row],[Total Number of Purchases]])</f>
        <v>39.761904761904759</v>
      </c>
      <c r="AM52">
        <f>SUM(Table13[[#This Row],[NumDealsPurchases]:[NumStorePurchases]])</f>
        <v>21</v>
      </c>
      <c r="AN52" s="14">
        <f>Snapshot_Date-Table13[[#This Row],[Dt_Customer]]</f>
        <v>779</v>
      </c>
      <c r="AP52" s="13">
        <f>Table13[[#This Row],[NumDealsPurchases]]/Table13[[#This Row],[Total Number of Purchases]]*100</f>
        <v>14.285714285714285</v>
      </c>
      <c r="AQ52">
        <f>6-ROUNDUP(_xlfn.PERCENTRANK.INC(Table13[Recency],Table13[[#This Row],[Recency]])*5, 0)</f>
        <v>5</v>
      </c>
      <c r="AR52">
        <f>ROUNDUP(_xlfn.PERCENTRANK.INC(Table13[Total Number of Purchases],Table13[[#This Row],[Total Number of Purchases]])*5,0)</f>
        <v>4</v>
      </c>
      <c r="AS52">
        <f>ROUNDUP(_xlfn.PERCENTRANK.INC(Table13[Total Spend],Table13[[#This Row],[Total Spend]])*5,0)</f>
        <v>4</v>
      </c>
      <c r="AT52" t="str">
        <f>Table13[[#This Row],[Recency Score]]&amp;Table13[[#This Row],[Frequency Score]]&amp;Table13[[#This Row],[Monetary Score]]</f>
        <v>544</v>
      </c>
      <c r="AU52" t="str">
        <f t="shared" si="0"/>
        <v>Loyal Customers</v>
      </c>
      <c r="AW52" s="13">
        <f>DATEDIF(Table13[[#This Row],[Dt_Customer]], Snapshot_Date, "d")</f>
        <v>779</v>
      </c>
      <c r="AX52" s="13">
        <f>Table13[[#This Row],[CL if today]]/365</f>
        <v>2.1342465753424658</v>
      </c>
      <c r="AY52">
        <f>Table13[[#This Row],[Total Number of Purchases]]/Table13[[#This Row],[Corrected CL]]</f>
        <v>9.8395378690629016</v>
      </c>
      <c r="AZ52">
        <f>Table13[[#This Row],[Average Order Value (AOV)]]*Table13[[#This Row],[Freq per Year]]</f>
        <v>391.2387676508344</v>
      </c>
      <c r="BA52">
        <f>Table13[[#This Row],[Total Spend]]/Table13[[#This Row],[Corrected CL]]</f>
        <v>391.2387676508344</v>
      </c>
      <c r="BB52">
        <v>798.64040660736975</v>
      </c>
      <c r="BC52" s="1">
        <f>Table13[[#This Row],[Dt_Customer]]+Table13[[#This Row],[Recency]]</f>
        <v>41152</v>
      </c>
      <c r="BD52" s="16" t="str">
        <f>IF(COUNTIF(A:A, A52) &gt; 1, "Duplicate", "Unique")</f>
        <v>Unique</v>
      </c>
    </row>
    <row r="53" spans="1:56" x14ac:dyDescent="0.3">
      <c r="A53">
        <v>1045</v>
      </c>
      <c r="B53">
        <v>1965</v>
      </c>
      <c r="C53" t="s">
        <v>28</v>
      </c>
      <c r="D53" t="s">
        <v>35</v>
      </c>
      <c r="E53">
        <v>52117</v>
      </c>
      <c r="F53">
        <v>0</v>
      </c>
      <c r="G53">
        <v>1</v>
      </c>
      <c r="H53" s="1">
        <v>41137</v>
      </c>
      <c r="I53">
        <v>55</v>
      </c>
      <c r="J53">
        <v>112</v>
      </c>
      <c r="K53">
        <v>10</v>
      </c>
      <c r="L53">
        <v>107</v>
      </c>
      <c r="M53">
        <v>30</v>
      </c>
      <c r="N53">
        <v>0</v>
      </c>
      <c r="O53">
        <v>20</v>
      </c>
      <c r="P53">
        <f>IF(Table13[[#This Row],[MntWines]] = 0,"",Table13[[#This Row],[MntWines]])</f>
        <v>112</v>
      </c>
      <c r="Q53">
        <f>IF(Table13[[#This Row],[MntFruits]] = 0, "",Table13[[#This Row],[MntFruits]])</f>
        <v>10</v>
      </c>
      <c r="R53">
        <f>IF(Table13[[#This Row],[MntMeatProducts]] = 0, "",Table13[[#This Row],[MntMeatProducts]])</f>
        <v>107</v>
      </c>
      <c r="S53">
        <f>IF(Table13[[#This Row],[MntFishProducts]] = 0, "",Table13[[#This Row],[MntFishProducts]])</f>
        <v>30</v>
      </c>
      <c r="T53" t="str">
        <f>IF(Table13[[#This Row],[MntSweetProducts]] = 0, "",Table13[[#This Row],[MntSweetProducts]])</f>
        <v/>
      </c>
      <c r="U53">
        <f>IF(Table13[[#This Row],[MntGoldProds]] = 0, "",Table13[[#This Row],[MntGoldProds]])</f>
        <v>20</v>
      </c>
      <c r="V53">
        <v>2</v>
      </c>
      <c r="W53">
        <v>5</v>
      </c>
      <c r="X53">
        <v>2</v>
      </c>
      <c r="Y53">
        <v>4</v>
      </c>
      <c r="Z53">
        <v>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t="s">
        <v>30</v>
      </c>
      <c r="AI53" s="13">
        <f>SUM(Table13[[#This Row],[MntWines]:[MntGoldProds]])</f>
        <v>279</v>
      </c>
      <c r="AJ53" s="13">
        <f>AVERAGE(Table13[[#This Row],[MntWines]:[MntGoldProds]])</f>
        <v>46.5</v>
      </c>
      <c r="AK53">
        <f>IF(Table13[[#This Row],[Total Number of Purchases]]=0,0,Table13[[#This Row],[Total Spend]]/Table13[[#This Row],[Total Number of Purchases]])</f>
        <v>21.46153846153846</v>
      </c>
      <c r="AM53">
        <f>SUM(Table13[[#This Row],[NumDealsPurchases]:[NumStorePurchases]])</f>
        <v>13</v>
      </c>
      <c r="AN53" s="14">
        <f>Snapshot_Date-Table13[[#This Row],[Dt_Customer]]</f>
        <v>779</v>
      </c>
      <c r="AP53" s="13">
        <f>Table13[[#This Row],[NumDealsPurchases]]/Table13[[#This Row],[Total Number of Purchases]]*100</f>
        <v>15.384615384615385</v>
      </c>
      <c r="AQ53">
        <f>6-ROUNDUP(_xlfn.PERCENTRANK.INC(Table13[Recency],Table13[[#This Row],[Recency]])*5, 0)</f>
        <v>3</v>
      </c>
      <c r="AR53">
        <f>ROUNDUP(_xlfn.PERCENTRANK.INC(Table13[Total Number of Purchases],Table13[[#This Row],[Total Number of Purchases]])*5,0)</f>
        <v>3</v>
      </c>
      <c r="AS53">
        <f>ROUNDUP(_xlfn.PERCENTRANK.INC(Table13[Total Spend],Table13[[#This Row],[Total Spend]])*5,0)</f>
        <v>3</v>
      </c>
      <c r="AT53" t="str">
        <f>Table13[[#This Row],[Recency Score]]&amp;Table13[[#This Row],[Frequency Score]]&amp;Table13[[#This Row],[Monetary Score]]</f>
        <v>333</v>
      </c>
      <c r="AU53" t="str">
        <f t="shared" si="0"/>
        <v>Needs Attention</v>
      </c>
      <c r="AW53" s="13">
        <f>DATEDIF(Table13[[#This Row],[Dt_Customer]], Snapshot_Date, "d")</f>
        <v>779</v>
      </c>
      <c r="AX53" s="13">
        <f>Table13[[#This Row],[CL if today]]/365</f>
        <v>2.1342465753424658</v>
      </c>
      <c r="AY53">
        <f>Table13[[#This Row],[Total Number of Purchases]]/Table13[[#This Row],[Corrected CL]]</f>
        <v>6.0911424903722722</v>
      </c>
      <c r="AZ53">
        <f>Table13[[#This Row],[Average Order Value (AOV)]]*Table13[[#This Row],[Freq per Year]]</f>
        <v>130.72528883183568</v>
      </c>
      <c r="BA53">
        <f>Table13[[#This Row],[Total Spend]]/Table13[[#This Row],[Corrected CL]]</f>
        <v>130.72528883183568</v>
      </c>
      <c r="BB53">
        <v>67.626903553299485</v>
      </c>
      <c r="BC53" s="1">
        <f>Table13[[#This Row],[Dt_Customer]]+Table13[[#This Row],[Recency]]</f>
        <v>41192</v>
      </c>
      <c r="BD53" s="16" t="str">
        <f>IF(COUNTIF(A:A, A53) &gt; 1, "Duplicate", "Unique")</f>
        <v>Unique</v>
      </c>
    </row>
    <row r="54" spans="1:56" x14ac:dyDescent="0.3">
      <c r="A54">
        <v>2072</v>
      </c>
      <c r="B54">
        <v>1969</v>
      </c>
      <c r="C54" t="s">
        <v>37</v>
      </c>
      <c r="D54" t="s">
        <v>35</v>
      </c>
      <c r="E54">
        <v>53374</v>
      </c>
      <c r="F54">
        <v>0</v>
      </c>
      <c r="G54">
        <v>1</v>
      </c>
      <c r="H54" s="1">
        <v>41137</v>
      </c>
      <c r="I54">
        <v>34</v>
      </c>
      <c r="J54">
        <v>896</v>
      </c>
      <c r="K54">
        <v>10</v>
      </c>
      <c r="L54">
        <v>101</v>
      </c>
      <c r="M54">
        <v>13</v>
      </c>
      <c r="N54">
        <v>10</v>
      </c>
      <c r="O54">
        <v>34</v>
      </c>
      <c r="P54">
        <f>IF(Table13[[#This Row],[MntWines]] = 0,"",Table13[[#This Row],[MntWines]])</f>
        <v>896</v>
      </c>
      <c r="Q54">
        <f>IF(Table13[[#This Row],[MntFruits]] = 0, "",Table13[[#This Row],[MntFruits]])</f>
        <v>10</v>
      </c>
      <c r="R54">
        <f>IF(Table13[[#This Row],[MntMeatProducts]] = 0, "",Table13[[#This Row],[MntMeatProducts]])</f>
        <v>101</v>
      </c>
      <c r="S54">
        <f>IF(Table13[[#This Row],[MntFishProducts]] = 0, "",Table13[[#This Row],[MntFishProducts]])</f>
        <v>13</v>
      </c>
      <c r="T54">
        <f>IF(Table13[[#This Row],[MntSweetProducts]] = 0, "",Table13[[#This Row],[MntSweetProducts]])</f>
        <v>10</v>
      </c>
      <c r="U54">
        <f>IF(Table13[[#This Row],[MntGoldProds]] = 0, "",Table13[[#This Row],[MntGoldProds]])</f>
        <v>34</v>
      </c>
      <c r="V54">
        <v>6</v>
      </c>
      <c r="W54">
        <v>4</v>
      </c>
      <c r="X54">
        <v>2</v>
      </c>
      <c r="Y54">
        <v>9</v>
      </c>
      <c r="Z54">
        <v>9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 t="s">
        <v>32</v>
      </c>
      <c r="AI54" s="13">
        <f>SUM(Table13[[#This Row],[MntWines]:[MntGoldProds]])</f>
        <v>1064</v>
      </c>
      <c r="AJ54" s="13">
        <f>AVERAGE(Table13[[#This Row],[MntWines]:[MntGoldProds]])</f>
        <v>177.33333333333334</v>
      </c>
      <c r="AK54">
        <f>IF(Table13[[#This Row],[Total Number of Purchases]]=0,0,Table13[[#This Row],[Total Spend]]/Table13[[#This Row],[Total Number of Purchases]])</f>
        <v>50.666666666666664</v>
      </c>
      <c r="AM54">
        <f>SUM(Table13[[#This Row],[NumDealsPurchases]:[NumStorePurchases]])</f>
        <v>21</v>
      </c>
      <c r="AN54" s="14">
        <f>Snapshot_Date-Table13[[#This Row],[Dt_Customer]]</f>
        <v>779</v>
      </c>
      <c r="AP54" s="13">
        <f>Table13[[#This Row],[NumDealsPurchases]]/Table13[[#This Row],[Total Number of Purchases]]*100</f>
        <v>28.571428571428569</v>
      </c>
      <c r="AQ54">
        <f>6-ROUNDUP(_xlfn.PERCENTRANK.INC(Table13[Recency],Table13[[#This Row],[Recency]])*5, 0)</f>
        <v>4</v>
      </c>
      <c r="AR54">
        <f>ROUNDUP(_xlfn.PERCENTRANK.INC(Table13[Total Number of Purchases],Table13[[#This Row],[Total Number of Purchases]])*5,0)</f>
        <v>4</v>
      </c>
      <c r="AS54">
        <f>ROUNDUP(_xlfn.PERCENTRANK.INC(Table13[Total Spend],Table13[[#This Row],[Total Spend]])*5,0)</f>
        <v>4</v>
      </c>
      <c r="AT54" t="str">
        <f>Table13[[#This Row],[Recency Score]]&amp;Table13[[#This Row],[Frequency Score]]&amp;Table13[[#This Row],[Monetary Score]]</f>
        <v>444</v>
      </c>
      <c r="AU54" t="str">
        <f t="shared" si="0"/>
        <v>Potential Loyalists</v>
      </c>
      <c r="AW54" s="13">
        <f>DATEDIF(Table13[[#This Row],[Dt_Customer]], Snapshot_Date, "d")</f>
        <v>779</v>
      </c>
      <c r="AX54" s="13">
        <f>Table13[[#This Row],[CL if today]]/365</f>
        <v>2.1342465753424658</v>
      </c>
      <c r="AY54">
        <f>Table13[[#This Row],[Total Number of Purchases]]/Table13[[#This Row],[Corrected CL]]</f>
        <v>9.8395378690629016</v>
      </c>
      <c r="AZ54">
        <f>Table13[[#This Row],[Average Order Value (AOV)]]*Table13[[#This Row],[Freq per Year]]</f>
        <v>498.53658536585368</v>
      </c>
      <c r="BA54">
        <f>Table13[[#This Row],[Total Spend]]/Table13[[#This Row],[Corrected CL]]</f>
        <v>498.53658536585368</v>
      </c>
      <c r="BB54">
        <v>766.59263959390864</v>
      </c>
      <c r="BC54" s="1">
        <f>Table13[[#This Row],[Dt_Customer]]+Table13[[#This Row],[Recency]]</f>
        <v>41171</v>
      </c>
      <c r="BD54" s="16" t="str">
        <f>IF(COUNTIF(A:A, A54) &gt; 1, "Duplicate", "Unique")</f>
        <v>Unique</v>
      </c>
    </row>
    <row r="55" spans="1:56" x14ac:dyDescent="0.3">
      <c r="A55">
        <v>2134</v>
      </c>
      <c r="B55">
        <v>1952</v>
      </c>
      <c r="C55" t="s">
        <v>28</v>
      </c>
      <c r="D55" t="s">
        <v>31</v>
      </c>
      <c r="E55">
        <v>53700</v>
      </c>
      <c r="F55">
        <v>0</v>
      </c>
      <c r="G55">
        <v>1</v>
      </c>
      <c r="H55" s="1">
        <v>41138</v>
      </c>
      <c r="I55">
        <v>94</v>
      </c>
      <c r="J55">
        <v>263</v>
      </c>
      <c r="K55">
        <v>5</v>
      </c>
      <c r="L55">
        <v>233</v>
      </c>
      <c r="M55">
        <v>69</v>
      </c>
      <c r="N55">
        <v>41</v>
      </c>
      <c r="O55">
        <v>83</v>
      </c>
      <c r="P55">
        <f>IF(Table13[[#This Row],[MntWines]] = 0,"",Table13[[#This Row],[MntWines]])</f>
        <v>263</v>
      </c>
      <c r="Q55">
        <f>IF(Table13[[#This Row],[MntFruits]] = 0, "",Table13[[#This Row],[MntFruits]])</f>
        <v>5</v>
      </c>
      <c r="R55">
        <f>IF(Table13[[#This Row],[MntMeatProducts]] = 0, "",Table13[[#This Row],[MntMeatProducts]])</f>
        <v>233</v>
      </c>
      <c r="S55">
        <f>IF(Table13[[#This Row],[MntFishProducts]] = 0, "",Table13[[#This Row],[MntFishProducts]])</f>
        <v>69</v>
      </c>
      <c r="T55">
        <f>IF(Table13[[#This Row],[MntSweetProducts]] = 0, "",Table13[[#This Row],[MntSweetProducts]])</f>
        <v>41</v>
      </c>
      <c r="U55">
        <f>IF(Table13[[#This Row],[MntGoldProds]] = 0, "",Table13[[#This Row],[MntGoldProds]])</f>
        <v>83</v>
      </c>
      <c r="V55">
        <v>4</v>
      </c>
      <c r="W55">
        <v>5</v>
      </c>
      <c r="X55">
        <v>5</v>
      </c>
      <c r="Y55">
        <v>8</v>
      </c>
      <c r="Z55">
        <v>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s">
        <v>43</v>
      </c>
      <c r="AI55" s="13">
        <f>SUM(Table13[[#This Row],[MntWines]:[MntGoldProds]])</f>
        <v>694</v>
      </c>
      <c r="AJ55" s="13">
        <f>AVERAGE(Table13[[#This Row],[MntWines]:[MntGoldProds]])</f>
        <v>115.66666666666667</v>
      </c>
      <c r="AK55">
        <f>IF(Table13[[#This Row],[Total Number of Purchases]]=0,0,Table13[[#This Row],[Total Spend]]/Table13[[#This Row],[Total Number of Purchases]])</f>
        <v>31.545454545454547</v>
      </c>
      <c r="AM55">
        <f>SUM(Table13[[#This Row],[NumDealsPurchases]:[NumStorePurchases]])</f>
        <v>22</v>
      </c>
      <c r="AN55" s="14">
        <f>Snapshot_Date-Table13[[#This Row],[Dt_Customer]]</f>
        <v>778</v>
      </c>
      <c r="AP55" s="13">
        <f>Table13[[#This Row],[NumDealsPurchases]]/Table13[[#This Row],[Total Number of Purchases]]*100</f>
        <v>18.181818181818183</v>
      </c>
      <c r="AQ55">
        <f>6-ROUNDUP(_xlfn.PERCENTRANK.INC(Table13[Recency],Table13[[#This Row],[Recency]])*5, 0)</f>
        <v>1</v>
      </c>
      <c r="AR55">
        <f>ROUNDUP(_xlfn.PERCENTRANK.INC(Table13[Total Number of Purchases],Table13[[#This Row],[Total Number of Purchases]])*5,0)</f>
        <v>4</v>
      </c>
      <c r="AS55">
        <f>ROUNDUP(_xlfn.PERCENTRANK.INC(Table13[Total Spend],Table13[[#This Row],[Total Spend]])*5,0)</f>
        <v>4</v>
      </c>
      <c r="AT55" t="str">
        <f>Table13[[#This Row],[Recency Score]]&amp;Table13[[#This Row],[Frequency Score]]&amp;Table13[[#This Row],[Monetary Score]]</f>
        <v>144</v>
      </c>
      <c r="AU55" t="str">
        <f t="shared" si="0"/>
        <v>Lost</v>
      </c>
      <c r="AW55" s="13">
        <f>DATEDIF(Table13[[#This Row],[Dt_Customer]], Snapshot_Date, "d")</f>
        <v>778</v>
      </c>
      <c r="AX55" s="13">
        <f>Table13[[#This Row],[CL if today]]/365</f>
        <v>2.1315068493150684</v>
      </c>
      <c r="AY55">
        <f>Table13[[#This Row],[Total Number of Purchases]]/Table13[[#This Row],[Corrected CL]]</f>
        <v>10.321336760925451</v>
      </c>
      <c r="AZ55">
        <f>Table13[[#This Row],[Average Order Value (AOV)]]*Table13[[#This Row],[Freq per Year]]</f>
        <v>325.59125964010286</v>
      </c>
      <c r="BA55">
        <f>Table13[[#This Row],[Total Spend]]/Table13[[#This Row],[Corrected CL]]</f>
        <v>325.59125964010286</v>
      </c>
      <c r="BB55">
        <v>813.01778907242692</v>
      </c>
      <c r="BC55" s="1">
        <f>Table13[[#This Row],[Dt_Customer]]+Table13[[#This Row],[Recency]]</f>
        <v>41232</v>
      </c>
      <c r="BD55" s="16" t="str">
        <f>IF(COUNTIF(A:A, A55) &gt; 1, "Duplicate", "Unique")</f>
        <v>Unique</v>
      </c>
    </row>
    <row r="56" spans="1:56" x14ac:dyDescent="0.3">
      <c r="A56">
        <v>6439</v>
      </c>
      <c r="B56">
        <v>1958</v>
      </c>
      <c r="C56" t="s">
        <v>28</v>
      </c>
      <c r="D56" t="s">
        <v>33</v>
      </c>
      <c r="E56">
        <v>61074</v>
      </c>
      <c r="F56">
        <v>0</v>
      </c>
      <c r="G56">
        <v>1</v>
      </c>
      <c r="H56" s="1">
        <v>41138</v>
      </c>
      <c r="I56">
        <v>37</v>
      </c>
      <c r="J56">
        <v>789</v>
      </c>
      <c r="K56">
        <v>0</v>
      </c>
      <c r="L56">
        <v>133</v>
      </c>
      <c r="M56">
        <v>0</v>
      </c>
      <c r="N56">
        <v>28</v>
      </c>
      <c r="O56">
        <v>152</v>
      </c>
      <c r="P56">
        <f>IF(Table13[[#This Row],[MntWines]] = 0,"",Table13[[#This Row],[MntWines]])</f>
        <v>789</v>
      </c>
      <c r="Q56" t="str">
        <f>IF(Table13[[#This Row],[MntFruits]] = 0, "",Table13[[#This Row],[MntFruits]])</f>
        <v/>
      </c>
      <c r="R56">
        <f>IF(Table13[[#This Row],[MntMeatProducts]] = 0, "",Table13[[#This Row],[MntMeatProducts]])</f>
        <v>133</v>
      </c>
      <c r="S56" t="str">
        <f>IF(Table13[[#This Row],[MntFishProducts]] = 0, "",Table13[[#This Row],[MntFishProducts]])</f>
        <v/>
      </c>
      <c r="T56">
        <f>IF(Table13[[#This Row],[MntSweetProducts]] = 0, "",Table13[[#This Row],[MntSweetProducts]])</f>
        <v>28</v>
      </c>
      <c r="U56">
        <f>IF(Table13[[#This Row],[MntGoldProds]] = 0, "",Table13[[#This Row],[MntGoldProds]])</f>
        <v>152</v>
      </c>
      <c r="V56">
        <v>7</v>
      </c>
      <c r="W56">
        <v>11</v>
      </c>
      <c r="X56">
        <v>5</v>
      </c>
      <c r="Y56">
        <v>8</v>
      </c>
      <c r="Z56">
        <v>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">
        <v>43</v>
      </c>
      <c r="AI56" s="13">
        <f>SUM(Table13[[#This Row],[MntWines]:[MntGoldProds]])</f>
        <v>1102</v>
      </c>
      <c r="AJ56" s="13">
        <f>AVERAGE(Table13[[#This Row],[MntWines]:[MntGoldProds]])</f>
        <v>183.66666666666666</v>
      </c>
      <c r="AK56">
        <f>IF(Table13[[#This Row],[Total Number of Purchases]]=0,0,Table13[[#This Row],[Total Spend]]/Table13[[#This Row],[Total Number of Purchases]])</f>
        <v>35.548387096774192</v>
      </c>
      <c r="AM56">
        <f>SUM(Table13[[#This Row],[NumDealsPurchases]:[NumStorePurchases]])</f>
        <v>31</v>
      </c>
      <c r="AN56" s="14">
        <f>Snapshot_Date-Table13[[#This Row],[Dt_Customer]]</f>
        <v>778</v>
      </c>
      <c r="AP56" s="13">
        <f>Table13[[#This Row],[NumDealsPurchases]]/Table13[[#This Row],[Total Number of Purchases]]*100</f>
        <v>22.58064516129032</v>
      </c>
      <c r="AQ56">
        <f>6-ROUNDUP(_xlfn.PERCENTRANK.INC(Table13[Recency],Table13[[#This Row],[Recency]])*5, 0)</f>
        <v>4</v>
      </c>
      <c r="AR56">
        <f>ROUNDUP(_xlfn.PERCENTRANK.INC(Table13[Total Number of Purchases],Table13[[#This Row],[Total Number of Purchases]])*5,0)</f>
        <v>5</v>
      </c>
      <c r="AS56">
        <f>ROUNDUP(_xlfn.PERCENTRANK.INC(Table13[Total Spend],Table13[[#This Row],[Total Spend]])*5,0)</f>
        <v>4</v>
      </c>
      <c r="AT56" t="str">
        <f>Table13[[#This Row],[Recency Score]]&amp;Table13[[#This Row],[Frequency Score]]&amp;Table13[[#This Row],[Monetary Score]]</f>
        <v>454</v>
      </c>
      <c r="AU56" t="str">
        <f t="shared" si="0"/>
        <v>Frequent Buyers</v>
      </c>
      <c r="AW56" s="13">
        <f>DATEDIF(Table13[[#This Row],[Dt_Customer]], Snapshot_Date, "d")</f>
        <v>778</v>
      </c>
      <c r="AX56" s="13">
        <f>Table13[[#This Row],[CL if today]]/365</f>
        <v>2.1315068493150684</v>
      </c>
      <c r="AY56">
        <f>Table13[[#This Row],[Total Number of Purchases]]/Table13[[#This Row],[Corrected CL]]</f>
        <v>14.543701799485861</v>
      </c>
      <c r="AZ56">
        <f>Table13[[#This Row],[Average Order Value (AOV)]]*Table13[[#This Row],[Freq per Year]]</f>
        <v>517.00514138817482</v>
      </c>
      <c r="BA56">
        <f>Table13[[#This Row],[Total Spend]]/Table13[[#This Row],[Corrected CL]]</f>
        <v>517.00514138817482</v>
      </c>
      <c r="BB56">
        <v>989.12213740458026</v>
      </c>
      <c r="BC56" s="1">
        <f>Table13[[#This Row],[Dt_Customer]]+Table13[[#This Row],[Recency]]</f>
        <v>41175</v>
      </c>
      <c r="BD56" s="16" t="str">
        <f>IF(COUNTIF(A:A, A56) &gt; 1, "Duplicate", "Unique")</f>
        <v>Unique</v>
      </c>
    </row>
    <row r="57" spans="1:56" x14ac:dyDescent="0.3">
      <c r="A57">
        <v>10862</v>
      </c>
      <c r="B57">
        <v>1960</v>
      </c>
      <c r="C57" t="s">
        <v>41</v>
      </c>
      <c r="D57" t="s">
        <v>33</v>
      </c>
      <c r="E57">
        <v>30522</v>
      </c>
      <c r="F57">
        <v>0</v>
      </c>
      <c r="G57">
        <v>1</v>
      </c>
      <c r="H57" s="1">
        <v>41138</v>
      </c>
      <c r="I57">
        <v>6</v>
      </c>
      <c r="J57">
        <v>179</v>
      </c>
      <c r="K57">
        <v>8</v>
      </c>
      <c r="L57">
        <v>83</v>
      </c>
      <c r="M57">
        <v>19</v>
      </c>
      <c r="N57">
        <v>11</v>
      </c>
      <c r="O57">
        <v>26</v>
      </c>
      <c r="P57">
        <f>IF(Table13[[#This Row],[MntWines]] = 0,"",Table13[[#This Row],[MntWines]])</f>
        <v>179</v>
      </c>
      <c r="Q57">
        <f>IF(Table13[[#This Row],[MntFruits]] = 0, "",Table13[[#This Row],[MntFruits]])</f>
        <v>8</v>
      </c>
      <c r="R57">
        <f>IF(Table13[[#This Row],[MntMeatProducts]] = 0, "",Table13[[#This Row],[MntMeatProducts]])</f>
        <v>83</v>
      </c>
      <c r="S57">
        <f>IF(Table13[[#This Row],[MntFishProducts]] = 0, "",Table13[[#This Row],[MntFishProducts]])</f>
        <v>19</v>
      </c>
      <c r="T57">
        <f>IF(Table13[[#This Row],[MntSweetProducts]] = 0, "",Table13[[#This Row],[MntSweetProducts]])</f>
        <v>11</v>
      </c>
      <c r="U57">
        <f>IF(Table13[[#This Row],[MntGoldProds]] = 0, "",Table13[[#This Row],[MntGoldProds]])</f>
        <v>26</v>
      </c>
      <c r="V57">
        <v>5</v>
      </c>
      <c r="W57">
        <v>1</v>
      </c>
      <c r="X57">
        <v>2</v>
      </c>
      <c r="Y57">
        <v>9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30</v>
      </c>
      <c r="AI57" s="13">
        <f>SUM(Table13[[#This Row],[MntWines]:[MntGoldProds]])</f>
        <v>326</v>
      </c>
      <c r="AJ57" s="13">
        <f>AVERAGE(Table13[[#This Row],[MntWines]:[MntGoldProds]])</f>
        <v>54.333333333333336</v>
      </c>
      <c r="AK57">
        <f>IF(Table13[[#This Row],[Total Number of Purchases]]=0,0,Table13[[#This Row],[Total Spend]]/Table13[[#This Row],[Total Number of Purchases]])</f>
        <v>19.176470588235293</v>
      </c>
      <c r="AM57">
        <f>SUM(Table13[[#This Row],[NumDealsPurchases]:[NumStorePurchases]])</f>
        <v>17</v>
      </c>
      <c r="AN57" s="14">
        <f>Snapshot_Date-Table13[[#This Row],[Dt_Customer]]</f>
        <v>778</v>
      </c>
      <c r="AP57" s="13">
        <f>Table13[[#This Row],[NumDealsPurchases]]/Table13[[#This Row],[Total Number of Purchases]]*100</f>
        <v>29.411764705882355</v>
      </c>
      <c r="AQ57">
        <f>6-ROUNDUP(_xlfn.PERCENTRANK.INC(Table13[Recency],Table13[[#This Row],[Recency]])*5, 0)</f>
        <v>5</v>
      </c>
      <c r="AR57">
        <f>ROUNDUP(_xlfn.PERCENTRANK.INC(Table13[Total Number of Purchases],Table13[[#This Row],[Total Number of Purchases]])*5,0)</f>
        <v>3</v>
      </c>
      <c r="AS57">
        <f>ROUNDUP(_xlfn.PERCENTRANK.INC(Table13[Total Spend],Table13[[#This Row],[Total Spend]])*5,0)</f>
        <v>3</v>
      </c>
      <c r="AT57" t="str">
        <f>Table13[[#This Row],[Recency Score]]&amp;Table13[[#This Row],[Frequency Score]]&amp;Table13[[#This Row],[Monetary Score]]</f>
        <v>533</v>
      </c>
      <c r="AU57" t="str">
        <f t="shared" si="0"/>
        <v>Loyal Customers</v>
      </c>
      <c r="AW57" s="13">
        <f>DATEDIF(Table13[[#This Row],[Dt_Customer]], Snapshot_Date, "d")</f>
        <v>778</v>
      </c>
      <c r="AX57" s="13">
        <f>Table13[[#This Row],[CL if today]]/365</f>
        <v>2.1315068493150684</v>
      </c>
      <c r="AY57">
        <f>Table13[[#This Row],[Total Number of Purchases]]/Table13[[#This Row],[Corrected CL]]</f>
        <v>7.9755784061696664</v>
      </c>
      <c r="AZ57">
        <f>Table13[[#This Row],[Average Order Value (AOV)]]*Table13[[#This Row],[Freq per Year]]</f>
        <v>152.94344473007712</v>
      </c>
      <c r="BA57">
        <f>Table13[[#This Row],[Total Spend]]/Table13[[#This Row],[Corrected CL]]</f>
        <v>152.94344473007712</v>
      </c>
      <c r="BB57">
        <v>715.12101910828017</v>
      </c>
      <c r="BC57" s="1">
        <f>Table13[[#This Row],[Dt_Customer]]+Table13[[#This Row],[Recency]]</f>
        <v>41144</v>
      </c>
      <c r="BD57" s="16" t="str">
        <f>IF(COUNTIF(A:A, A57) &gt; 1, "Duplicate", "Unique")</f>
        <v>Unique</v>
      </c>
    </row>
    <row r="58" spans="1:56" x14ac:dyDescent="0.3">
      <c r="A58">
        <v>3507</v>
      </c>
      <c r="B58">
        <v>1970</v>
      </c>
      <c r="C58" t="s">
        <v>28</v>
      </c>
      <c r="D58" t="s">
        <v>31</v>
      </c>
      <c r="E58">
        <v>76467</v>
      </c>
      <c r="F58">
        <v>1</v>
      </c>
      <c r="G58">
        <v>0</v>
      </c>
      <c r="H58" s="1">
        <v>41138</v>
      </c>
      <c r="I58">
        <v>44</v>
      </c>
      <c r="J58">
        <v>676</v>
      </c>
      <c r="K58">
        <v>161</v>
      </c>
      <c r="L58">
        <v>426</v>
      </c>
      <c r="M58">
        <v>210</v>
      </c>
      <c r="N58">
        <v>44</v>
      </c>
      <c r="O58">
        <v>58</v>
      </c>
      <c r="P58">
        <f>IF(Table13[[#This Row],[MntWines]] = 0,"",Table13[[#This Row],[MntWines]])</f>
        <v>676</v>
      </c>
      <c r="Q58">
        <f>IF(Table13[[#This Row],[MntFruits]] = 0, "",Table13[[#This Row],[MntFruits]])</f>
        <v>161</v>
      </c>
      <c r="R58">
        <f>IF(Table13[[#This Row],[MntMeatProducts]] = 0, "",Table13[[#This Row],[MntMeatProducts]])</f>
        <v>426</v>
      </c>
      <c r="S58">
        <f>IF(Table13[[#This Row],[MntFishProducts]] = 0, "",Table13[[#This Row],[MntFishProducts]])</f>
        <v>210</v>
      </c>
      <c r="T58">
        <f>IF(Table13[[#This Row],[MntSweetProducts]] = 0, "",Table13[[#This Row],[MntSweetProducts]])</f>
        <v>44</v>
      </c>
      <c r="U58">
        <f>IF(Table13[[#This Row],[MntGoldProds]] = 0, "",Table13[[#This Row],[MntGoldProds]])</f>
        <v>58</v>
      </c>
      <c r="V58">
        <v>2</v>
      </c>
      <c r="W58">
        <v>2</v>
      </c>
      <c r="X58">
        <v>5</v>
      </c>
      <c r="Y58">
        <v>5</v>
      </c>
      <c r="Z58">
        <v>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 t="s">
        <v>34</v>
      </c>
      <c r="AI58" s="13">
        <f>SUM(Table13[[#This Row],[MntWines]:[MntGoldProds]])</f>
        <v>1575</v>
      </c>
      <c r="AJ58" s="13">
        <f>AVERAGE(Table13[[#This Row],[MntWines]:[MntGoldProds]])</f>
        <v>262.5</v>
      </c>
      <c r="AK58">
        <f>IF(Table13[[#This Row],[Total Number of Purchases]]=0,0,Table13[[#This Row],[Total Spend]]/Table13[[#This Row],[Total Number of Purchases]])</f>
        <v>112.5</v>
      </c>
      <c r="AM58">
        <f>SUM(Table13[[#This Row],[NumDealsPurchases]:[NumStorePurchases]])</f>
        <v>14</v>
      </c>
      <c r="AN58" s="14">
        <f>Snapshot_Date-Table13[[#This Row],[Dt_Customer]]</f>
        <v>778</v>
      </c>
      <c r="AP58" s="13">
        <f>Table13[[#This Row],[NumDealsPurchases]]/Table13[[#This Row],[Total Number of Purchases]]*100</f>
        <v>14.285714285714285</v>
      </c>
      <c r="AQ58">
        <f>6-ROUNDUP(_xlfn.PERCENTRANK.INC(Table13[Recency],Table13[[#This Row],[Recency]])*5, 0)</f>
        <v>3</v>
      </c>
      <c r="AR58">
        <f>ROUNDUP(_xlfn.PERCENTRANK.INC(Table13[Total Number of Purchases],Table13[[#This Row],[Total Number of Purchases]])*5,0)</f>
        <v>3</v>
      </c>
      <c r="AS58">
        <f>ROUNDUP(_xlfn.PERCENTRANK.INC(Table13[Total Spend],Table13[[#This Row],[Total Spend]])*5,0)</f>
        <v>5</v>
      </c>
      <c r="AT58" t="str">
        <f>Table13[[#This Row],[Recency Score]]&amp;Table13[[#This Row],[Frequency Score]]&amp;Table13[[#This Row],[Monetary Score]]</f>
        <v>335</v>
      </c>
      <c r="AU58" t="str">
        <f t="shared" si="0"/>
        <v>Big Spenders</v>
      </c>
      <c r="AW58" s="13">
        <f>DATEDIF(Table13[[#This Row],[Dt_Customer]], Snapshot_Date, "d")</f>
        <v>778</v>
      </c>
      <c r="AX58" s="13">
        <f>Table13[[#This Row],[CL if today]]/365</f>
        <v>2.1315068493150684</v>
      </c>
      <c r="AY58">
        <f>Table13[[#This Row],[Total Number of Purchases]]/Table13[[#This Row],[Corrected CL]]</f>
        <v>6.5681233933161955</v>
      </c>
      <c r="AZ58">
        <f>Table13[[#This Row],[Average Order Value (AOV)]]*Table13[[#This Row],[Freq per Year]]</f>
        <v>738.91388174807196</v>
      </c>
      <c r="BA58">
        <f>Table13[[#This Row],[Total Spend]]/Table13[[#This Row],[Corrected CL]]</f>
        <v>738.91388174807196</v>
      </c>
      <c r="BB58">
        <v>813.48157560355787</v>
      </c>
      <c r="BC58" s="1">
        <f>Table13[[#This Row],[Dt_Customer]]+Table13[[#This Row],[Recency]]</f>
        <v>41182</v>
      </c>
      <c r="BD58" s="16" t="str">
        <f>IF(COUNTIF(A:A, A58) &gt; 1, "Duplicate", "Unique")</f>
        <v>Unique</v>
      </c>
    </row>
    <row r="59" spans="1:56" x14ac:dyDescent="0.3">
      <c r="A59">
        <v>3340</v>
      </c>
      <c r="B59">
        <v>1977</v>
      </c>
      <c r="C59" t="s">
        <v>28</v>
      </c>
      <c r="D59" t="s">
        <v>33</v>
      </c>
      <c r="E59">
        <v>42014</v>
      </c>
      <c r="F59">
        <v>1</v>
      </c>
      <c r="G59">
        <v>0</v>
      </c>
      <c r="H59" s="1">
        <v>41138</v>
      </c>
      <c r="I59">
        <v>56</v>
      </c>
      <c r="J59">
        <v>244</v>
      </c>
      <c r="K59">
        <v>15</v>
      </c>
      <c r="L59">
        <v>108</v>
      </c>
      <c r="M59">
        <v>4</v>
      </c>
      <c r="N59">
        <v>15</v>
      </c>
      <c r="O59">
        <v>50</v>
      </c>
      <c r="P59">
        <f>IF(Table13[[#This Row],[MntWines]] = 0,"",Table13[[#This Row],[MntWines]])</f>
        <v>244</v>
      </c>
      <c r="Q59">
        <f>IF(Table13[[#This Row],[MntFruits]] = 0, "",Table13[[#This Row],[MntFruits]])</f>
        <v>15</v>
      </c>
      <c r="R59">
        <f>IF(Table13[[#This Row],[MntMeatProducts]] = 0, "",Table13[[#This Row],[MntMeatProducts]])</f>
        <v>108</v>
      </c>
      <c r="S59">
        <f>IF(Table13[[#This Row],[MntFishProducts]] = 0, "",Table13[[#This Row],[MntFishProducts]])</f>
        <v>4</v>
      </c>
      <c r="T59">
        <f>IF(Table13[[#This Row],[MntSweetProducts]] = 0, "",Table13[[#This Row],[MntSweetProducts]])</f>
        <v>15</v>
      </c>
      <c r="U59">
        <f>IF(Table13[[#This Row],[MntGoldProds]] = 0, "",Table13[[#This Row],[MntGoldProds]])</f>
        <v>50</v>
      </c>
      <c r="V59">
        <v>6</v>
      </c>
      <c r="W59">
        <v>7</v>
      </c>
      <c r="X59">
        <v>1</v>
      </c>
      <c r="Y59">
        <v>6</v>
      </c>
      <c r="Z59">
        <v>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 t="s">
        <v>32</v>
      </c>
      <c r="AI59" s="13">
        <f>SUM(Table13[[#This Row],[MntWines]:[MntGoldProds]])</f>
        <v>436</v>
      </c>
      <c r="AJ59" s="13">
        <f>AVERAGE(Table13[[#This Row],[MntWines]:[MntGoldProds]])</f>
        <v>72.666666666666671</v>
      </c>
      <c r="AK59">
        <f>IF(Table13[[#This Row],[Total Number of Purchases]]=0,0,Table13[[#This Row],[Total Spend]]/Table13[[#This Row],[Total Number of Purchases]])</f>
        <v>21.8</v>
      </c>
      <c r="AM59">
        <f>SUM(Table13[[#This Row],[NumDealsPurchases]:[NumStorePurchases]])</f>
        <v>20</v>
      </c>
      <c r="AN59" s="14">
        <f>Snapshot_Date-Table13[[#This Row],[Dt_Customer]]</f>
        <v>778</v>
      </c>
      <c r="AP59" s="13">
        <f>Table13[[#This Row],[NumDealsPurchases]]/Table13[[#This Row],[Total Number of Purchases]]*100</f>
        <v>30</v>
      </c>
      <c r="AQ59">
        <f>6-ROUNDUP(_xlfn.PERCENTRANK.INC(Table13[Recency],Table13[[#This Row],[Recency]])*5, 0)</f>
        <v>3</v>
      </c>
      <c r="AR59">
        <f>ROUNDUP(_xlfn.PERCENTRANK.INC(Table13[Total Number of Purchases],Table13[[#This Row],[Total Number of Purchases]])*5,0)</f>
        <v>4</v>
      </c>
      <c r="AS59">
        <f>ROUNDUP(_xlfn.PERCENTRANK.INC(Table13[Total Spend],Table13[[#This Row],[Total Spend]])*5,0)</f>
        <v>3</v>
      </c>
      <c r="AT59" t="str">
        <f>Table13[[#This Row],[Recency Score]]&amp;Table13[[#This Row],[Frequency Score]]&amp;Table13[[#This Row],[Monetary Score]]</f>
        <v>343</v>
      </c>
      <c r="AU59" t="str">
        <f t="shared" si="0"/>
        <v>Needs Attention</v>
      </c>
      <c r="AW59" s="13">
        <f>DATEDIF(Table13[[#This Row],[Dt_Customer]], Snapshot_Date, "d")</f>
        <v>778</v>
      </c>
      <c r="AX59" s="13">
        <f>Table13[[#This Row],[CL if today]]/365</f>
        <v>2.1315068493150684</v>
      </c>
      <c r="AY59">
        <f>Table13[[#This Row],[Total Number of Purchases]]/Table13[[#This Row],[Corrected CL]]</f>
        <v>9.3830334190231373</v>
      </c>
      <c r="AZ59">
        <f>Table13[[#This Row],[Average Order Value (AOV)]]*Table13[[#This Row],[Freq per Year]]</f>
        <v>204.55012853470438</v>
      </c>
      <c r="BA59">
        <f>Table13[[#This Row],[Total Spend]]/Table13[[#This Row],[Corrected CL]]</f>
        <v>204.55012853470438</v>
      </c>
      <c r="BB59">
        <v>138.67217280813216</v>
      </c>
      <c r="BC59" s="1">
        <f>Table13[[#This Row],[Dt_Customer]]+Table13[[#This Row],[Recency]]</f>
        <v>41194</v>
      </c>
      <c r="BD59" s="16" t="str">
        <f>IF(COUNTIF(A:A, A59) &gt; 1, "Duplicate", "Unique")</f>
        <v>Unique</v>
      </c>
    </row>
    <row r="60" spans="1:56" x14ac:dyDescent="0.3">
      <c r="A60">
        <v>8685</v>
      </c>
      <c r="B60">
        <v>1977</v>
      </c>
      <c r="C60" t="s">
        <v>28</v>
      </c>
      <c r="D60" t="s">
        <v>33</v>
      </c>
      <c r="E60">
        <v>42014</v>
      </c>
      <c r="F60">
        <v>1</v>
      </c>
      <c r="G60">
        <v>0</v>
      </c>
      <c r="H60" s="1">
        <v>41138</v>
      </c>
      <c r="I60">
        <v>56</v>
      </c>
      <c r="J60">
        <v>244</v>
      </c>
      <c r="K60">
        <v>15</v>
      </c>
      <c r="L60">
        <v>108</v>
      </c>
      <c r="M60">
        <v>4</v>
      </c>
      <c r="N60">
        <v>15</v>
      </c>
      <c r="O60">
        <v>50</v>
      </c>
      <c r="P60">
        <f>IF(Table13[[#This Row],[MntWines]] = 0,"",Table13[[#This Row],[MntWines]])</f>
        <v>244</v>
      </c>
      <c r="Q60">
        <f>IF(Table13[[#This Row],[MntFruits]] = 0, "",Table13[[#This Row],[MntFruits]])</f>
        <v>15</v>
      </c>
      <c r="R60">
        <f>IF(Table13[[#This Row],[MntMeatProducts]] = 0, "",Table13[[#This Row],[MntMeatProducts]])</f>
        <v>108</v>
      </c>
      <c r="S60">
        <f>IF(Table13[[#This Row],[MntFishProducts]] = 0, "",Table13[[#This Row],[MntFishProducts]])</f>
        <v>4</v>
      </c>
      <c r="T60">
        <f>IF(Table13[[#This Row],[MntSweetProducts]] = 0, "",Table13[[#This Row],[MntSweetProducts]])</f>
        <v>15</v>
      </c>
      <c r="U60">
        <f>IF(Table13[[#This Row],[MntGoldProds]] = 0, "",Table13[[#This Row],[MntGoldProds]])</f>
        <v>50</v>
      </c>
      <c r="V60">
        <v>6</v>
      </c>
      <c r="W60">
        <v>7</v>
      </c>
      <c r="X60">
        <v>1</v>
      </c>
      <c r="Y60">
        <v>6</v>
      </c>
      <c r="Z60">
        <v>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 t="s">
        <v>43</v>
      </c>
      <c r="AI60" s="13">
        <f>SUM(Table13[[#This Row],[MntWines]:[MntGoldProds]])</f>
        <v>436</v>
      </c>
      <c r="AJ60" s="13">
        <f>AVERAGE(Table13[[#This Row],[MntWines]:[MntGoldProds]])</f>
        <v>72.666666666666671</v>
      </c>
      <c r="AK60">
        <f>IF(Table13[[#This Row],[Total Number of Purchases]]=0,0,Table13[[#This Row],[Total Spend]]/Table13[[#This Row],[Total Number of Purchases]])</f>
        <v>21.8</v>
      </c>
      <c r="AM60">
        <f>SUM(Table13[[#This Row],[NumDealsPurchases]:[NumStorePurchases]])</f>
        <v>20</v>
      </c>
      <c r="AN60" s="14">
        <f>Snapshot_Date-Table13[[#This Row],[Dt_Customer]]</f>
        <v>778</v>
      </c>
      <c r="AP60" s="13">
        <f>Table13[[#This Row],[NumDealsPurchases]]/Table13[[#This Row],[Total Number of Purchases]]*100</f>
        <v>30</v>
      </c>
      <c r="AQ60">
        <f>6-ROUNDUP(_xlfn.PERCENTRANK.INC(Table13[Recency],Table13[[#This Row],[Recency]])*5, 0)</f>
        <v>3</v>
      </c>
      <c r="AR60">
        <f>ROUNDUP(_xlfn.PERCENTRANK.INC(Table13[Total Number of Purchases],Table13[[#This Row],[Total Number of Purchases]])*5,0)</f>
        <v>4</v>
      </c>
      <c r="AS60">
        <f>ROUNDUP(_xlfn.PERCENTRANK.INC(Table13[Total Spend],Table13[[#This Row],[Total Spend]])*5,0)</f>
        <v>3</v>
      </c>
      <c r="AT60" t="str">
        <f>Table13[[#This Row],[Recency Score]]&amp;Table13[[#This Row],[Frequency Score]]&amp;Table13[[#This Row],[Monetary Score]]</f>
        <v>343</v>
      </c>
      <c r="AU60" t="str">
        <f t="shared" si="0"/>
        <v>Needs Attention</v>
      </c>
      <c r="AW60" s="13">
        <f>DATEDIF(Table13[[#This Row],[Dt_Customer]], Snapshot_Date, "d")</f>
        <v>778</v>
      </c>
      <c r="AX60" s="13">
        <f>Table13[[#This Row],[CL if today]]/365</f>
        <v>2.1315068493150684</v>
      </c>
      <c r="AY60">
        <f>Table13[[#This Row],[Total Number of Purchases]]/Table13[[#This Row],[Corrected CL]]</f>
        <v>9.3830334190231373</v>
      </c>
      <c r="AZ60">
        <f>Table13[[#This Row],[Average Order Value (AOV)]]*Table13[[#This Row],[Freq per Year]]</f>
        <v>204.55012853470438</v>
      </c>
      <c r="BA60">
        <f>Table13[[#This Row],[Total Spend]]/Table13[[#This Row],[Corrected CL]]</f>
        <v>204.55012853470438</v>
      </c>
      <c r="BB60">
        <v>146.55654383735705</v>
      </c>
      <c r="BC60" s="1">
        <f>Table13[[#This Row],[Dt_Customer]]+Table13[[#This Row],[Recency]]</f>
        <v>41194</v>
      </c>
      <c r="BD60" s="16" t="str">
        <f>IF(COUNTIF(A:A, A60) &gt; 1, "Duplicate", "Unique")</f>
        <v>Unique</v>
      </c>
    </row>
    <row r="61" spans="1:56" x14ac:dyDescent="0.3">
      <c r="A61">
        <v>3537</v>
      </c>
      <c r="B61">
        <v>1981</v>
      </c>
      <c r="C61" t="s">
        <v>28</v>
      </c>
      <c r="D61" t="s">
        <v>35</v>
      </c>
      <c r="E61">
        <v>31089</v>
      </c>
      <c r="F61">
        <v>1</v>
      </c>
      <c r="G61">
        <v>0</v>
      </c>
      <c r="H61" s="1">
        <v>41138</v>
      </c>
      <c r="I61">
        <v>57</v>
      </c>
      <c r="J61">
        <v>31</v>
      </c>
      <c r="K61">
        <v>3</v>
      </c>
      <c r="L61">
        <v>31</v>
      </c>
      <c r="M61">
        <v>2</v>
      </c>
      <c r="N61">
        <v>8</v>
      </c>
      <c r="O61">
        <v>4</v>
      </c>
      <c r="P61">
        <f>IF(Table13[[#This Row],[MntWines]] = 0,"",Table13[[#This Row],[MntWines]])</f>
        <v>31</v>
      </c>
      <c r="Q61">
        <f>IF(Table13[[#This Row],[MntFruits]] = 0, "",Table13[[#This Row],[MntFruits]])</f>
        <v>3</v>
      </c>
      <c r="R61">
        <f>IF(Table13[[#This Row],[MntMeatProducts]] = 0, "",Table13[[#This Row],[MntMeatProducts]])</f>
        <v>31</v>
      </c>
      <c r="S61">
        <f>IF(Table13[[#This Row],[MntFishProducts]] = 0, "",Table13[[#This Row],[MntFishProducts]])</f>
        <v>2</v>
      </c>
      <c r="T61">
        <f>IF(Table13[[#This Row],[MntSweetProducts]] = 0, "",Table13[[#This Row],[MntSweetProducts]])</f>
        <v>8</v>
      </c>
      <c r="U61">
        <f>IF(Table13[[#This Row],[MntGoldProds]] = 0, "",Table13[[#This Row],[MntGoldProds]])</f>
        <v>4</v>
      </c>
      <c r="V61">
        <v>3</v>
      </c>
      <c r="W61">
        <v>3</v>
      </c>
      <c r="X61">
        <v>0</v>
      </c>
      <c r="Y61">
        <v>4</v>
      </c>
      <c r="Z61">
        <v>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t="s">
        <v>30</v>
      </c>
      <c r="AI61" s="13">
        <f>SUM(Table13[[#This Row],[MntWines]:[MntGoldProds]])</f>
        <v>79</v>
      </c>
      <c r="AJ61" s="13">
        <f>AVERAGE(Table13[[#This Row],[MntWines]:[MntGoldProds]])</f>
        <v>13.166666666666666</v>
      </c>
      <c r="AK61">
        <f>IF(Table13[[#This Row],[Total Number of Purchases]]=0,0,Table13[[#This Row],[Total Spend]]/Table13[[#This Row],[Total Number of Purchases]])</f>
        <v>7.9</v>
      </c>
      <c r="AM61">
        <f>SUM(Table13[[#This Row],[NumDealsPurchases]:[NumStorePurchases]])</f>
        <v>10</v>
      </c>
      <c r="AN61" s="14">
        <f>Snapshot_Date-Table13[[#This Row],[Dt_Customer]]</f>
        <v>778</v>
      </c>
      <c r="AP61" s="13">
        <f>Table13[[#This Row],[NumDealsPurchases]]/Table13[[#This Row],[Total Number of Purchases]]*100</f>
        <v>30</v>
      </c>
      <c r="AQ61">
        <f>6-ROUNDUP(_xlfn.PERCENTRANK.INC(Table13[Recency],Table13[[#This Row],[Recency]])*5, 0)</f>
        <v>3</v>
      </c>
      <c r="AR61">
        <f>ROUNDUP(_xlfn.PERCENTRANK.INC(Table13[Total Number of Purchases],Table13[[#This Row],[Total Number of Purchases]])*5,0)</f>
        <v>2</v>
      </c>
      <c r="AS61">
        <f>ROUNDUP(_xlfn.PERCENTRANK.INC(Table13[Total Spend],Table13[[#This Row],[Total Spend]])*5,0)</f>
        <v>2</v>
      </c>
      <c r="AT61" t="str">
        <f>Table13[[#This Row],[Recency Score]]&amp;Table13[[#This Row],[Frequency Score]]&amp;Table13[[#This Row],[Monetary Score]]</f>
        <v>322</v>
      </c>
      <c r="AU61" t="str">
        <f t="shared" si="0"/>
        <v>Needs Attention</v>
      </c>
      <c r="AW61" s="13">
        <f>DATEDIF(Table13[[#This Row],[Dt_Customer]], Snapshot_Date, "d")</f>
        <v>778</v>
      </c>
      <c r="AX61" s="13">
        <f>Table13[[#This Row],[CL if today]]/365</f>
        <v>2.1315068493150684</v>
      </c>
      <c r="AY61">
        <f>Table13[[#This Row],[Total Number of Purchases]]/Table13[[#This Row],[Corrected CL]]</f>
        <v>4.6915167095115686</v>
      </c>
      <c r="AZ61">
        <f>Table13[[#This Row],[Average Order Value (AOV)]]*Table13[[#This Row],[Freq per Year]]</f>
        <v>37.062982005141393</v>
      </c>
      <c r="BA61">
        <f>Table13[[#This Row],[Total Spend]]/Table13[[#This Row],[Corrected CL]]</f>
        <v>37.062982005141393</v>
      </c>
      <c r="BB61">
        <v>70.49555273189327</v>
      </c>
      <c r="BC61" s="1">
        <f>Table13[[#This Row],[Dt_Customer]]+Table13[[#This Row],[Recency]]</f>
        <v>41195</v>
      </c>
      <c r="BD61" s="16" t="str">
        <f>IF(COUNTIF(A:A, A61) &gt; 1, "Duplicate", "Unique")</f>
        <v>Unique</v>
      </c>
    </row>
    <row r="62" spans="1:56" x14ac:dyDescent="0.3">
      <c r="A62">
        <v>8080</v>
      </c>
      <c r="B62">
        <v>1986</v>
      </c>
      <c r="C62" t="s">
        <v>28</v>
      </c>
      <c r="D62" t="s">
        <v>31</v>
      </c>
      <c r="E62">
        <v>26816</v>
      </c>
      <c r="F62">
        <v>0</v>
      </c>
      <c r="G62">
        <v>0</v>
      </c>
      <c r="H62" s="1">
        <v>41138</v>
      </c>
      <c r="I62">
        <v>50</v>
      </c>
      <c r="J62">
        <v>5</v>
      </c>
      <c r="K62">
        <v>1</v>
      </c>
      <c r="L62">
        <v>6</v>
      </c>
      <c r="M62">
        <v>3</v>
      </c>
      <c r="N62">
        <v>4</v>
      </c>
      <c r="O62">
        <v>3</v>
      </c>
      <c r="P62">
        <f>IF(Table13[[#This Row],[MntWines]] = 0,"",Table13[[#This Row],[MntWines]])</f>
        <v>5</v>
      </c>
      <c r="Q62">
        <f>IF(Table13[[#This Row],[MntFruits]] = 0, "",Table13[[#This Row],[MntFruits]])</f>
        <v>1</v>
      </c>
      <c r="R62">
        <f>IF(Table13[[#This Row],[MntMeatProducts]] = 0, "",Table13[[#This Row],[MntMeatProducts]])</f>
        <v>6</v>
      </c>
      <c r="S62">
        <f>IF(Table13[[#This Row],[MntFishProducts]] = 0, "",Table13[[#This Row],[MntFishProducts]])</f>
        <v>3</v>
      </c>
      <c r="T62">
        <f>IF(Table13[[#This Row],[MntSweetProducts]] = 0, "",Table13[[#This Row],[MntSweetProducts]])</f>
        <v>4</v>
      </c>
      <c r="U62">
        <f>IF(Table13[[#This Row],[MntGoldProds]] = 0, "",Table13[[#This Row],[MntGoldProds]])</f>
        <v>3</v>
      </c>
      <c r="V62">
        <v>1</v>
      </c>
      <c r="W62">
        <v>0</v>
      </c>
      <c r="X62">
        <v>0</v>
      </c>
      <c r="Y62">
        <v>3</v>
      </c>
      <c r="Z62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t="s">
        <v>40</v>
      </c>
      <c r="AI62" s="13">
        <f>SUM(Table13[[#This Row],[MntWines]:[MntGoldProds]])</f>
        <v>22</v>
      </c>
      <c r="AJ62" s="13">
        <f>AVERAGE(Table13[[#This Row],[MntWines]:[MntGoldProds]])</f>
        <v>3.6666666666666665</v>
      </c>
      <c r="AK62">
        <f>IF(Table13[[#This Row],[Total Number of Purchases]]=0,0,Table13[[#This Row],[Total Spend]]/Table13[[#This Row],[Total Number of Purchases]])</f>
        <v>5.5</v>
      </c>
      <c r="AM62">
        <f>SUM(Table13[[#This Row],[NumDealsPurchases]:[NumStorePurchases]])</f>
        <v>4</v>
      </c>
      <c r="AN62" s="14">
        <f>Snapshot_Date-Table13[[#This Row],[Dt_Customer]]</f>
        <v>778</v>
      </c>
      <c r="AP62" s="13">
        <f>Table13[[#This Row],[NumDealsPurchases]]/Table13[[#This Row],[Total Number of Purchases]]*100</f>
        <v>25</v>
      </c>
      <c r="AQ62">
        <f>6-ROUNDUP(_xlfn.PERCENTRANK.INC(Table13[Recency],Table13[[#This Row],[Recency]])*5, 0)</f>
        <v>3</v>
      </c>
      <c r="AR62">
        <f>ROUNDUP(_xlfn.PERCENTRANK.INC(Table13[Total Number of Purchases],Table13[[#This Row],[Total Number of Purchases]])*5,0)</f>
        <v>1</v>
      </c>
      <c r="AS62">
        <f>ROUNDUP(_xlfn.PERCENTRANK.INC(Table13[Total Spend],Table13[[#This Row],[Total Spend]])*5,0)</f>
        <v>1</v>
      </c>
      <c r="AT62" t="str">
        <f>Table13[[#This Row],[Recency Score]]&amp;Table13[[#This Row],[Frequency Score]]&amp;Table13[[#This Row],[Monetary Score]]</f>
        <v>311</v>
      </c>
      <c r="AU62" t="str">
        <f t="shared" si="0"/>
        <v>Needs Attention</v>
      </c>
      <c r="AW62" s="13">
        <f>DATEDIF(Table13[[#This Row],[Dt_Customer]], Snapshot_Date, "d")</f>
        <v>778</v>
      </c>
      <c r="AX62" s="13">
        <f>Table13[[#This Row],[CL if today]]/365</f>
        <v>2.1315068493150684</v>
      </c>
      <c r="AY62">
        <f>Table13[[#This Row],[Total Number of Purchases]]/Table13[[#This Row],[Corrected CL]]</f>
        <v>1.8766066838046274</v>
      </c>
      <c r="AZ62">
        <f>Table13[[#This Row],[Average Order Value (AOV)]]*Table13[[#This Row],[Freq per Year]]</f>
        <v>10.321336760925451</v>
      </c>
      <c r="BA62">
        <f>Table13[[#This Row],[Total Spend]]/Table13[[#This Row],[Corrected CL]]</f>
        <v>10.321336760925451</v>
      </c>
      <c r="BB62">
        <v>13.449809402795426</v>
      </c>
      <c r="BC62" s="1">
        <f>Table13[[#This Row],[Dt_Customer]]+Table13[[#This Row],[Recency]]</f>
        <v>41188</v>
      </c>
      <c r="BD62" s="16" t="str">
        <f>IF(COUNTIF(A:A, A62) &gt; 1, "Duplicate", "Unique")</f>
        <v>Unique</v>
      </c>
    </row>
    <row r="63" spans="1:56" x14ac:dyDescent="0.3">
      <c r="A63">
        <v>9516</v>
      </c>
      <c r="B63">
        <v>1971</v>
      </c>
      <c r="C63" t="s">
        <v>38</v>
      </c>
      <c r="D63" t="s">
        <v>29</v>
      </c>
      <c r="E63">
        <v>49118</v>
      </c>
      <c r="F63">
        <v>0</v>
      </c>
      <c r="G63">
        <v>0</v>
      </c>
      <c r="H63" s="1">
        <v>41139</v>
      </c>
      <c r="I63">
        <v>90</v>
      </c>
      <c r="J63">
        <v>620</v>
      </c>
      <c r="K63">
        <v>54</v>
      </c>
      <c r="L63">
        <v>239</v>
      </c>
      <c r="M63">
        <v>99</v>
      </c>
      <c r="N63">
        <v>98</v>
      </c>
      <c r="O63">
        <v>119</v>
      </c>
      <c r="P63">
        <f>IF(Table13[[#This Row],[MntWines]] = 0,"",Table13[[#This Row],[MntWines]])</f>
        <v>620</v>
      </c>
      <c r="Q63">
        <f>IF(Table13[[#This Row],[MntFruits]] = 0, "",Table13[[#This Row],[MntFruits]])</f>
        <v>54</v>
      </c>
      <c r="R63">
        <f>IF(Table13[[#This Row],[MntMeatProducts]] = 0, "",Table13[[#This Row],[MntMeatProducts]])</f>
        <v>239</v>
      </c>
      <c r="S63">
        <f>IF(Table13[[#This Row],[MntFishProducts]] = 0, "",Table13[[#This Row],[MntFishProducts]])</f>
        <v>99</v>
      </c>
      <c r="T63">
        <f>IF(Table13[[#This Row],[MntSweetProducts]] = 0, "",Table13[[#This Row],[MntSweetProducts]])</f>
        <v>98</v>
      </c>
      <c r="U63">
        <f>IF(Table13[[#This Row],[MntGoldProds]] = 0, "",Table13[[#This Row],[MntGoldProds]])</f>
        <v>119</v>
      </c>
      <c r="V63">
        <v>2</v>
      </c>
      <c r="W63">
        <v>9</v>
      </c>
      <c r="X63">
        <v>7</v>
      </c>
      <c r="Y63">
        <v>10</v>
      </c>
      <c r="Z63">
        <v>7</v>
      </c>
      <c r="AA63">
        <v>0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0</v>
      </c>
      <c r="AH63" t="s">
        <v>30</v>
      </c>
      <c r="AI63" s="13">
        <f>SUM(Table13[[#This Row],[MntWines]:[MntGoldProds]])</f>
        <v>1229</v>
      </c>
      <c r="AJ63" s="13">
        <f>AVERAGE(Table13[[#This Row],[MntWines]:[MntGoldProds]])</f>
        <v>204.83333333333334</v>
      </c>
      <c r="AK63">
        <f>IF(Table13[[#This Row],[Total Number of Purchases]]=0,0,Table13[[#This Row],[Total Spend]]/Table13[[#This Row],[Total Number of Purchases]])</f>
        <v>43.892857142857146</v>
      </c>
      <c r="AM63">
        <f>SUM(Table13[[#This Row],[NumDealsPurchases]:[NumStorePurchases]])</f>
        <v>28</v>
      </c>
      <c r="AN63" s="14">
        <f>Snapshot_Date-Table13[[#This Row],[Dt_Customer]]</f>
        <v>777</v>
      </c>
      <c r="AP63" s="13">
        <f>Table13[[#This Row],[NumDealsPurchases]]/Table13[[#This Row],[Total Number of Purchases]]*100</f>
        <v>7.1428571428571423</v>
      </c>
      <c r="AQ63">
        <f>6-ROUNDUP(_xlfn.PERCENTRANK.INC(Table13[Recency],Table13[[#This Row],[Recency]])*5, 0)</f>
        <v>1</v>
      </c>
      <c r="AR63">
        <f>ROUNDUP(_xlfn.PERCENTRANK.INC(Table13[Total Number of Purchases],Table13[[#This Row],[Total Number of Purchases]])*5,0)</f>
        <v>5</v>
      </c>
      <c r="AS63">
        <f>ROUNDUP(_xlfn.PERCENTRANK.INC(Table13[Total Spend],Table13[[#This Row],[Total Spend]])*5,0)</f>
        <v>5</v>
      </c>
      <c r="AT63" t="str">
        <f>Table13[[#This Row],[Recency Score]]&amp;Table13[[#This Row],[Frequency Score]]&amp;Table13[[#This Row],[Monetary Score]]</f>
        <v>155</v>
      </c>
      <c r="AU63" t="str">
        <f t="shared" si="0"/>
        <v>Frequent Buyers</v>
      </c>
      <c r="AW63" s="13">
        <f>DATEDIF(Table13[[#This Row],[Dt_Customer]], Snapshot_Date, "d")</f>
        <v>777</v>
      </c>
      <c r="AX63" s="13">
        <f>Table13[[#This Row],[CL if today]]/365</f>
        <v>2.128767123287671</v>
      </c>
      <c r="AY63">
        <f>Table13[[#This Row],[Total Number of Purchases]]/Table13[[#This Row],[Corrected CL]]</f>
        <v>13.153153153153154</v>
      </c>
      <c r="AZ63">
        <f>Table13[[#This Row],[Average Order Value (AOV)]]*Table13[[#This Row],[Freq per Year]]</f>
        <v>577.32947232947242</v>
      </c>
      <c r="BA63">
        <f>Table13[[#This Row],[Total Spend]]/Table13[[#This Row],[Corrected CL]]</f>
        <v>577.32947232947242</v>
      </c>
      <c r="BB63">
        <v>715.12101910828017</v>
      </c>
      <c r="BC63" s="1">
        <f>Table13[[#This Row],[Dt_Customer]]+Table13[[#This Row],[Recency]]</f>
        <v>41229</v>
      </c>
      <c r="BD63" s="16" t="str">
        <f>IF(COUNTIF(A:A, A63) &gt; 1, "Duplicate", "Unique")</f>
        <v>Unique</v>
      </c>
    </row>
    <row r="64" spans="1:56" x14ac:dyDescent="0.3">
      <c r="A64">
        <v>2804</v>
      </c>
      <c r="B64">
        <v>1975</v>
      </c>
      <c r="C64" t="s">
        <v>41</v>
      </c>
      <c r="D64" t="s">
        <v>31</v>
      </c>
      <c r="E64">
        <v>46098</v>
      </c>
      <c r="F64">
        <v>1</v>
      </c>
      <c r="G64">
        <v>1</v>
      </c>
      <c r="H64" s="1">
        <v>41139</v>
      </c>
      <c r="I64">
        <v>86</v>
      </c>
      <c r="J64">
        <v>57</v>
      </c>
      <c r="K64">
        <v>0</v>
      </c>
      <c r="L64">
        <v>27</v>
      </c>
      <c r="M64">
        <v>0</v>
      </c>
      <c r="N64">
        <v>0</v>
      </c>
      <c r="O64">
        <v>36</v>
      </c>
      <c r="P64">
        <f>IF(Table13[[#This Row],[MntWines]] = 0,"",Table13[[#This Row],[MntWines]])</f>
        <v>57</v>
      </c>
      <c r="Q64" t="str">
        <f>IF(Table13[[#This Row],[MntFruits]] = 0, "",Table13[[#This Row],[MntFruits]])</f>
        <v/>
      </c>
      <c r="R64">
        <f>IF(Table13[[#This Row],[MntMeatProducts]] = 0, "",Table13[[#This Row],[MntMeatProducts]])</f>
        <v>27</v>
      </c>
      <c r="S64" t="str">
        <f>IF(Table13[[#This Row],[MntFishProducts]] = 0, "",Table13[[#This Row],[MntFishProducts]])</f>
        <v/>
      </c>
      <c r="T64" t="str">
        <f>IF(Table13[[#This Row],[MntSweetProducts]] = 0, "",Table13[[#This Row],[MntSweetProducts]])</f>
        <v/>
      </c>
      <c r="U64">
        <f>IF(Table13[[#This Row],[MntGoldProds]] = 0, "",Table13[[#This Row],[MntGoldProds]])</f>
        <v>36</v>
      </c>
      <c r="V64">
        <v>4</v>
      </c>
      <c r="W64">
        <v>3</v>
      </c>
      <c r="X64">
        <v>2</v>
      </c>
      <c r="Y64">
        <v>2</v>
      </c>
      <c r="Z64">
        <v>8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 t="s">
        <v>40</v>
      </c>
      <c r="AI64" s="13">
        <f>SUM(Table13[[#This Row],[MntWines]:[MntGoldProds]])</f>
        <v>120</v>
      </c>
      <c r="AJ64" s="13">
        <f>AVERAGE(Table13[[#This Row],[MntWines]:[MntGoldProds]])</f>
        <v>20</v>
      </c>
      <c r="AK64">
        <f>IF(Table13[[#This Row],[Total Number of Purchases]]=0,0,Table13[[#This Row],[Total Spend]]/Table13[[#This Row],[Total Number of Purchases]])</f>
        <v>10.909090909090908</v>
      </c>
      <c r="AM64">
        <f>SUM(Table13[[#This Row],[NumDealsPurchases]:[NumStorePurchases]])</f>
        <v>11</v>
      </c>
      <c r="AN64" s="14">
        <f>Snapshot_Date-Table13[[#This Row],[Dt_Customer]]</f>
        <v>777</v>
      </c>
      <c r="AP64" s="13">
        <f>Table13[[#This Row],[NumDealsPurchases]]/Table13[[#This Row],[Total Number of Purchases]]*100</f>
        <v>36.363636363636367</v>
      </c>
      <c r="AQ64">
        <f>6-ROUNDUP(_xlfn.PERCENTRANK.INC(Table13[Recency],Table13[[#This Row],[Recency]])*5, 0)</f>
        <v>1</v>
      </c>
      <c r="AR64">
        <f>ROUNDUP(_xlfn.PERCENTRANK.INC(Table13[Total Number of Purchases],Table13[[#This Row],[Total Number of Purchases]])*5,0)</f>
        <v>2</v>
      </c>
      <c r="AS64">
        <f>ROUNDUP(_xlfn.PERCENTRANK.INC(Table13[Total Spend],Table13[[#This Row],[Total Spend]])*5,0)</f>
        <v>2</v>
      </c>
      <c r="AT64" t="str">
        <f>Table13[[#This Row],[Recency Score]]&amp;Table13[[#This Row],[Frequency Score]]&amp;Table13[[#This Row],[Monetary Score]]</f>
        <v>122</v>
      </c>
      <c r="AU64" t="str">
        <f t="shared" si="0"/>
        <v>Lost</v>
      </c>
      <c r="AW64" s="13">
        <f>DATEDIF(Table13[[#This Row],[Dt_Customer]], Snapshot_Date, "d")</f>
        <v>777</v>
      </c>
      <c r="AX64" s="13">
        <f>Table13[[#This Row],[CL if today]]/365</f>
        <v>2.128767123287671</v>
      </c>
      <c r="AY64">
        <f>Table13[[#This Row],[Total Number of Purchases]]/Table13[[#This Row],[Corrected CL]]</f>
        <v>5.167310167310168</v>
      </c>
      <c r="AZ64">
        <f>Table13[[#This Row],[Average Order Value (AOV)]]*Table13[[#This Row],[Freq per Year]]</f>
        <v>56.370656370656377</v>
      </c>
      <c r="BA64">
        <f>Table13[[#This Row],[Total Spend]]/Table13[[#This Row],[Corrected CL]]</f>
        <v>56.370656370656377</v>
      </c>
      <c r="BB64">
        <v>788.19515306122446</v>
      </c>
      <c r="BC64" s="1">
        <f>Table13[[#This Row],[Dt_Customer]]+Table13[[#This Row],[Recency]]</f>
        <v>41225</v>
      </c>
      <c r="BD64" s="16" t="str">
        <f>IF(COUNTIF(A:A, A64) &gt; 1, "Duplicate", "Unique")</f>
        <v>Unique</v>
      </c>
    </row>
    <row r="65" spans="1:56" x14ac:dyDescent="0.3">
      <c r="A65">
        <v>10703</v>
      </c>
      <c r="B65">
        <v>1975</v>
      </c>
      <c r="C65" t="s">
        <v>41</v>
      </c>
      <c r="D65" t="s">
        <v>31</v>
      </c>
      <c r="E65">
        <v>46098</v>
      </c>
      <c r="F65">
        <v>1</v>
      </c>
      <c r="G65">
        <v>1</v>
      </c>
      <c r="H65" s="1">
        <v>41139</v>
      </c>
      <c r="I65">
        <v>86</v>
      </c>
      <c r="J65">
        <v>57</v>
      </c>
      <c r="K65">
        <v>0</v>
      </c>
      <c r="L65">
        <v>27</v>
      </c>
      <c r="M65">
        <v>0</v>
      </c>
      <c r="N65">
        <v>0</v>
      </c>
      <c r="O65">
        <v>36</v>
      </c>
      <c r="P65">
        <f>IF(Table13[[#This Row],[MntWines]] = 0,"",Table13[[#This Row],[MntWines]])</f>
        <v>57</v>
      </c>
      <c r="Q65" t="str">
        <f>IF(Table13[[#This Row],[MntFruits]] = 0, "",Table13[[#This Row],[MntFruits]])</f>
        <v/>
      </c>
      <c r="R65">
        <f>IF(Table13[[#This Row],[MntMeatProducts]] = 0, "",Table13[[#This Row],[MntMeatProducts]])</f>
        <v>27</v>
      </c>
      <c r="S65" t="str">
        <f>IF(Table13[[#This Row],[MntFishProducts]] = 0, "",Table13[[#This Row],[MntFishProducts]])</f>
        <v/>
      </c>
      <c r="T65" t="str">
        <f>IF(Table13[[#This Row],[MntSweetProducts]] = 0, "",Table13[[#This Row],[MntSweetProducts]])</f>
        <v/>
      </c>
      <c r="U65">
        <f>IF(Table13[[#This Row],[MntGoldProds]] = 0, "",Table13[[#This Row],[MntGoldProds]])</f>
        <v>36</v>
      </c>
      <c r="V65">
        <v>4</v>
      </c>
      <c r="W65">
        <v>3</v>
      </c>
      <c r="X65">
        <v>2</v>
      </c>
      <c r="Y65">
        <v>2</v>
      </c>
      <c r="Z65">
        <v>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t="s">
        <v>30</v>
      </c>
      <c r="AI65" s="13">
        <f>SUM(Table13[[#This Row],[MntWines]:[MntGoldProds]])</f>
        <v>120</v>
      </c>
      <c r="AJ65" s="13">
        <f>AVERAGE(Table13[[#This Row],[MntWines]:[MntGoldProds]])</f>
        <v>20</v>
      </c>
      <c r="AK65">
        <f>IF(Table13[[#This Row],[Total Number of Purchases]]=0,0,Table13[[#This Row],[Total Spend]]/Table13[[#This Row],[Total Number of Purchases]])</f>
        <v>10.909090909090908</v>
      </c>
      <c r="AM65">
        <f>SUM(Table13[[#This Row],[NumDealsPurchases]:[NumStorePurchases]])</f>
        <v>11</v>
      </c>
      <c r="AN65" s="14">
        <f>Snapshot_Date-Table13[[#This Row],[Dt_Customer]]</f>
        <v>777</v>
      </c>
      <c r="AP65" s="13">
        <f>Table13[[#This Row],[NumDealsPurchases]]/Table13[[#This Row],[Total Number of Purchases]]*100</f>
        <v>36.363636363636367</v>
      </c>
      <c r="AQ65">
        <f>6-ROUNDUP(_xlfn.PERCENTRANK.INC(Table13[Recency],Table13[[#This Row],[Recency]])*5, 0)</f>
        <v>1</v>
      </c>
      <c r="AR65">
        <f>ROUNDUP(_xlfn.PERCENTRANK.INC(Table13[Total Number of Purchases],Table13[[#This Row],[Total Number of Purchases]])*5,0)</f>
        <v>2</v>
      </c>
      <c r="AS65">
        <f>ROUNDUP(_xlfn.PERCENTRANK.INC(Table13[Total Spend],Table13[[#This Row],[Total Spend]])*5,0)</f>
        <v>2</v>
      </c>
      <c r="AT65" t="str">
        <f>Table13[[#This Row],[Recency Score]]&amp;Table13[[#This Row],[Frequency Score]]&amp;Table13[[#This Row],[Monetary Score]]</f>
        <v>122</v>
      </c>
      <c r="AU65" t="str">
        <f t="shared" si="0"/>
        <v>Lost</v>
      </c>
      <c r="AW65" s="13">
        <f>DATEDIF(Table13[[#This Row],[Dt_Customer]], Snapshot_Date, "d")</f>
        <v>777</v>
      </c>
      <c r="AX65" s="13">
        <f>Table13[[#This Row],[CL if today]]/365</f>
        <v>2.128767123287671</v>
      </c>
      <c r="AY65">
        <f>Table13[[#This Row],[Total Number of Purchases]]/Table13[[#This Row],[Corrected CL]]</f>
        <v>5.167310167310168</v>
      </c>
      <c r="AZ65">
        <f>Table13[[#This Row],[Average Order Value (AOV)]]*Table13[[#This Row],[Freq per Year]]</f>
        <v>56.370656370656377</v>
      </c>
      <c r="BA65">
        <f>Table13[[#This Row],[Total Spend]]/Table13[[#This Row],[Corrected CL]]</f>
        <v>56.370656370656377</v>
      </c>
      <c r="BB65">
        <v>533.9987244897959</v>
      </c>
      <c r="BC65" s="1">
        <f>Table13[[#This Row],[Dt_Customer]]+Table13[[#This Row],[Recency]]</f>
        <v>41225</v>
      </c>
      <c r="BD65" s="16" t="str">
        <f>IF(COUNTIF(A:A, A65) &gt; 1, "Duplicate", "Unique")</f>
        <v>Unique</v>
      </c>
    </row>
    <row r="66" spans="1:56" x14ac:dyDescent="0.3">
      <c r="A66">
        <v>9</v>
      </c>
      <c r="B66">
        <v>1975</v>
      </c>
      <c r="C66" t="s">
        <v>41</v>
      </c>
      <c r="D66" t="s">
        <v>31</v>
      </c>
      <c r="E66">
        <v>46098</v>
      </c>
      <c r="F66">
        <v>1</v>
      </c>
      <c r="G66">
        <v>1</v>
      </c>
      <c r="H66" s="1">
        <v>41139</v>
      </c>
      <c r="I66">
        <v>86</v>
      </c>
      <c r="J66">
        <v>57</v>
      </c>
      <c r="K66">
        <v>0</v>
      </c>
      <c r="L66">
        <v>27</v>
      </c>
      <c r="M66">
        <v>0</v>
      </c>
      <c r="N66">
        <v>0</v>
      </c>
      <c r="O66">
        <v>36</v>
      </c>
      <c r="P66">
        <f>IF(Table13[[#This Row],[MntWines]] = 0,"",Table13[[#This Row],[MntWines]])</f>
        <v>57</v>
      </c>
      <c r="Q66" t="str">
        <f>IF(Table13[[#This Row],[MntFruits]] = 0, "",Table13[[#This Row],[MntFruits]])</f>
        <v/>
      </c>
      <c r="R66">
        <f>IF(Table13[[#This Row],[MntMeatProducts]] = 0, "",Table13[[#This Row],[MntMeatProducts]])</f>
        <v>27</v>
      </c>
      <c r="S66" t="str">
        <f>IF(Table13[[#This Row],[MntFishProducts]] = 0, "",Table13[[#This Row],[MntFishProducts]])</f>
        <v/>
      </c>
      <c r="T66" t="str">
        <f>IF(Table13[[#This Row],[MntSweetProducts]] = 0, "",Table13[[#This Row],[MntSweetProducts]])</f>
        <v/>
      </c>
      <c r="U66">
        <f>IF(Table13[[#This Row],[MntGoldProds]] = 0, "",Table13[[#This Row],[MntGoldProds]])</f>
        <v>36</v>
      </c>
      <c r="V66">
        <v>4</v>
      </c>
      <c r="W66">
        <v>3</v>
      </c>
      <c r="X66">
        <v>2</v>
      </c>
      <c r="Y66">
        <v>2</v>
      </c>
      <c r="Z66">
        <v>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t="s">
        <v>32</v>
      </c>
      <c r="AI66" s="13">
        <f>SUM(Table13[[#This Row],[MntWines]:[MntGoldProds]])</f>
        <v>120</v>
      </c>
      <c r="AJ66" s="13">
        <f>AVERAGE(Table13[[#This Row],[MntWines]:[MntGoldProds]])</f>
        <v>20</v>
      </c>
      <c r="AK66">
        <f>IF(Table13[[#This Row],[Total Number of Purchases]]=0,0,Table13[[#This Row],[Total Spend]]/Table13[[#This Row],[Total Number of Purchases]])</f>
        <v>10.909090909090908</v>
      </c>
      <c r="AM66">
        <f>SUM(Table13[[#This Row],[NumDealsPurchases]:[NumStorePurchases]])</f>
        <v>11</v>
      </c>
      <c r="AN66" s="14">
        <f>Snapshot_Date-Table13[[#This Row],[Dt_Customer]]</f>
        <v>777</v>
      </c>
      <c r="AP66" s="13">
        <f>Table13[[#This Row],[NumDealsPurchases]]/Table13[[#This Row],[Total Number of Purchases]]*100</f>
        <v>36.363636363636367</v>
      </c>
      <c r="AQ66">
        <f>6-ROUNDUP(_xlfn.PERCENTRANK.INC(Table13[Recency],Table13[[#This Row],[Recency]])*5, 0)</f>
        <v>1</v>
      </c>
      <c r="AR66">
        <f>ROUNDUP(_xlfn.PERCENTRANK.INC(Table13[Total Number of Purchases],Table13[[#This Row],[Total Number of Purchases]])*5,0)</f>
        <v>2</v>
      </c>
      <c r="AS66">
        <f>ROUNDUP(_xlfn.PERCENTRANK.INC(Table13[Total Spend],Table13[[#This Row],[Total Spend]])*5,0)</f>
        <v>2</v>
      </c>
      <c r="AT66" t="str">
        <f>Table13[[#This Row],[Recency Score]]&amp;Table13[[#This Row],[Frequency Score]]&amp;Table13[[#This Row],[Monetary Score]]</f>
        <v>122</v>
      </c>
      <c r="AU66" t="str">
        <f t="shared" ref="AU66:AU129" si="1">IF(AT66="555","Champions",
IF(AND(LEFT(AT66,1)="5", MID(AT66,2,1)&gt;="3"),"Loyal Customers",
IF(MID(AT66,2,1)="5","Frequent Buyers",
IF(RIGHT(AT66,1)="5","Big Spenders",
IF(LEFT(AT66,1)="4","Potential Loyalists",
IF(LEFT(AT66,1)="3","Needs Attention",
IF(LEFT(AT66,1)="2","About to Sleep",
IF(LEFT(AT66,1)="1","Lost",
IF(LEFT(AT66,1)&lt;="2","At Risk","Others")))))))))</f>
        <v>Lost</v>
      </c>
      <c r="AW66" s="13">
        <f>DATEDIF(Table13[[#This Row],[Dt_Customer]], Snapshot_Date, "d")</f>
        <v>777</v>
      </c>
      <c r="AX66" s="13">
        <f>Table13[[#This Row],[CL if today]]/365</f>
        <v>2.128767123287671</v>
      </c>
      <c r="AY66">
        <f>Table13[[#This Row],[Total Number of Purchases]]/Table13[[#This Row],[Corrected CL]]</f>
        <v>5.167310167310168</v>
      </c>
      <c r="AZ66">
        <f>Table13[[#This Row],[Average Order Value (AOV)]]*Table13[[#This Row],[Freq per Year]]</f>
        <v>56.370656370656377</v>
      </c>
      <c r="BA66">
        <f>Table13[[#This Row],[Total Spend]]/Table13[[#This Row],[Corrected CL]]</f>
        <v>56.370656370656377</v>
      </c>
      <c r="BB66">
        <v>570.77806122448976</v>
      </c>
      <c r="BC66" s="1">
        <f>Table13[[#This Row],[Dt_Customer]]+Table13[[#This Row],[Recency]]</f>
        <v>41225</v>
      </c>
      <c r="BD66" s="16" t="str">
        <f>IF(COUNTIF(A:A, A66) &gt; 1, "Duplicate", "Unique")</f>
        <v>Unique</v>
      </c>
    </row>
    <row r="67" spans="1:56" x14ac:dyDescent="0.3">
      <c r="A67">
        <v>2535</v>
      </c>
      <c r="B67">
        <v>1978</v>
      </c>
      <c r="C67" t="s">
        <v>41</v>
      </c>
      <c r="D67" t="s">
        <v>33</v>
      </c>
      <c r="E67">
        <v>88097</v>
      </c>
      <c r="F67">
        <v>1</v>
      </c>
      <c r="G67">
        <v>0</v>
      </c>
      <c r="H67" s="1">
        <v>41139</v>
      </c>
      <c r="I67">
        <v>24</v>
      </c>
      <c r="J67">
        <v>163</v>
      </c>
      <c r="K67">
        <v>0</v>
      </c>
      <c r="L67">
        <v>480</v>
      </c>
      <c r="M67">
        <v>0</v>
      </c>
      <c r="N67">
        <v>126</v>
      </c>
      <c r="O67">
        <v>75</v>
      </c>
      <c r="P67">
        <f>IF(Table13[[#This Row],[MntWines]] = 0,"",Table13[[#This Row],[MntWines]])</f>
        <v>163</v>
      </c>
      <c r="Q67" t="str">
        <f>IF(Table13[[#This Row],[MntFruits]] = 0, "",Table13[[#This Row],[MntFruits]])</f>
        <v/>
      </c>
      <c r="R67">
        <f>IF(Table13[[#This Row],[MntMeatProducts]] = 0, "",Table13[[#This Row],[MntMeatProducts]])</f>
        <v>480</v>
      </c>
      <c r="S67" t="str">
        <f>IF(Table13[[#This Row],[MntFishProducts]] = 0, "",Table13[[#This Row],[MntFishProducts]])</f>
        <v/>
      </c>
      <c r="T67">
        <f>IF(Table13[[#This Row],[MntSweetProducts]] = 0, "",Table13[[#This Row],[MntSweetProducts]])</f>
        <v>126</v>
      </c>
      <c r="U67">
        <f>IF(Table13[[#This Row],[MntGoldProds]] = 0, "",Table13[[#This Row],[MntGoldProds]])</f>
        <v>75</v>
      </c>
      <c r="V67">
        <v>1</v>
      </c>
      <c r="W67">
        <v>6</v>
      </c>
      <c r="X67">
        <v>5</v>
      </c>
      <c r="Y67">
        <v>8</v>
      </c>
      <c r="Z67">
        <v>9</v>
      </c>
      <c r="AA67">
        <v>1</v>
      </c>
      <c r="AB67">
        <v>0</v>
      </c>
      <c r="AC67">
        <v>0</v>
      </c>
      <c r="AD67">
        <v>1</v>
      </c>
      <c r="AE67">
        <v>1</v>
      </c>
      <c r="AF67">
        <v>1</v>
      </c>
      <c r="AG67">
        <v>0</v>
      </c>
      <c r="AH67" t="s">
        <v>30</v>
      </c>
      <c r="AI67" s="13">
        <f>SUM(Table13[[#This Row],[MntWines]:[MntGoldProds]])</f>
        <v>844</v>
      </c>
      <c r="AJ67" s="13">
        <f>AVERAGE(Table13[[#This Row],[MntWines]:[MntGoldProds]])</f>
        <v>140.66666666666666</v>
      </c>
      <c r="AK67">
        <f>IF(Table13[[#This Row],[Total Number of Purchases]]=0,0,Table13[[#This Row],[Total Spend]]/Table13[[#This Row],[Total Number of Purchases]])</f>
        <v>42.2</v>
      </c>
      <c r="AM67">
        <f>SUM(Table13[[#This Row],[NumDealsPurchases]:[NumStorePurchases]])</f>
        <v>20</v>
      </c>
      <c r="AN67" s="14">
        <f>Snapshot_Date-Table13[[#This Row],[Dt_Customer]]</f>
        <v>777</v>
      </c>
      <c r="AP67" s="13">
        <f>Table13[[#This Row],[NumDealsPurchases]]/Table13[[#This Row],[Total Number of Purchases]]*100</f>
        <v>5</v>
      </c>
      <c r="AQ67">
        <f>6-ROUNDUP(_xlfn.PERCENTRANK.INC(Table13[Recency],Table13[[#This Row],[Recency]])*5, 0)</f>
        <v>4</v>
      </c>
      <c r="AR67">
        <f>ROUNDUP(_xlfn.PERCENTRANK.INC(Table13[Total Number of Purchases],Table13[[#This Row],[Total Number of Purchases]])*5,0)</f>
        <v>4</v>
      </c>
      <c r="AS67">
        <f>ROUNDUP(_xlfn.PERCENTRANK.INC(Table13[Total Spend],Table13[[#This Row],[Total Spend]])*5,0)</f>
        <v>4</v>
      </c>
      <c r="AT67" t="str">
        <f>Table13[[#This Row],[Recency Score]]&amp;Table13[[#This Row],[Frequency Score]]&amp;Table13[[#This Row],[Monetary Score]]</f>
        <v>444</v>
      </c>
      <c r="AU67" t="str">
        <f t="shared" si="1"/>
        <v>Potential Loyalists</v>
      </c>
      <c r="AW67" s="13">
        <f>DATEDIF(Table13[[#This Row],[Dt_Customer]], Snapshot_Date, "d")</f>
        <v>777</v>
      </c>
      <c r="AX67" s="13">
        <f>Table13[[#This Row],[CL if today]]/365</f>
        <v>2.128767123287671</v>
      </c>
      <c r="AY67">
        <f>Table13[[#This Row],[Total Number of Purchases]]/Table13[[#This Row],[Corrected CL]]</f>
        <v>9.3951093951093956</v>
      </c>
      <c r="AZ67">
        <f>Table13[[#This Row],[Average Order Value (AOV)]]*Table13[[#This Row],[Freq per Year]]</f>
        <v>396.47361647361652</v>
      </c>
      <c r="BA67">
        <f>Table13[[#This Row],[Total Spend]]/Table13[[#This Row],[Corrected CL]]</f>
        <v>396.47361647361652</v>
      </c>
      <c r="BB67">
        <v>547.26692209450835</v>
      </c>
      <c r="BC67" s="1">
        <f>Table13[[#This Row],[Dt_Customer]]+Table13[[#This Row],[Recency]]</f>
        <v>41163</v>
      </c>
      <c r="BD67" s="16" t="str">
        <f>IF(COUNTIF(A:A, A67) &gt; 1, "Duplicate", "Unique")</f>
        <v>Unique</v>
      </c>
    </row>
    <row r="68" spans="1:56" x14ac:dyDescent="0.3">
      <c r="A68">
        <v>4764</v>
      </c>
      <c r="B68">
        <v>1952</v>
      </c>
      <c r="C68" t="s">
        <v>41</v>
      </c>
      <c r="D68" t="s">
        <v>35</v>
      </c>
      <c r="E68">
        <v>40442</v>
      </c>
      <c r="F68">
        <v>1</v>
      </c>
      <c r="G68">
        <v>1</v>
      </c>
      <c r="H68" s="1">
        <v>41140</v>
      </c>
      <c r="I68">
        <v>52</v>
      </c>
      <c r="J68">
        <v>45</v>
      </c>
      <c r="K68">
        <v>12</v>
      </c>
      <c r="L68">
        <v>52</v>
      </c>
      <c r="M68">
        <v>25</v>
      </c>
      <c r="N68">
        <v>22</v>
      </c>
      <c r="O68">
        <v>13</v>
      </c>
      <c r="P68">
        <f>IF(Table13[[#This Row],[MntWines]] = 0,"",Table13[[#This Row],[MntWines]])</f>
        <v>45</v>
      </c>
      <c r="Q68">
        <f>IF(Table13[[#This Row],[MntFruits]] = 0, "",Table13[[#This Row],[MntFruits]])</f>
        <v>12</v>
      </c>
      <c r="R68">
        <f>IF(Table13[[#This Row],[MntMeatProducts]] = 0, "",Table13[[#This Row],[MntMeatProducts]])</f>
        <v>52</v>
      </c>
      <c r="S68">
        <f>IF(Table13[[#This Row],[MntFishProducts]] = 0, "",Table13[[#This Row],[MntFishProducts]])</f>
        <v>25</v>
      </c>
      <c r="T68">
        <f>IF(Table13[[#This Row],[MntSweetProducts]] = 0, "",Table13[[#This Row],[MntSweetProducts]])</f>
        <v>22</v>
      </c>
      <c r="U68">
        <f>IF(Table13[[#This Row],[MntGoldProds]] = 0, "",Table13[[#This Row],[MntGoldProds]])</f>
        <v>13</v>
      </c>
      <c r="V68">
        <v>4</v>
      </c>
      <c r="W68">
        <v>3</v>
      </c>
      <c r="X68">
        <v>1</v>
      </c>
      <c r="Y68">
        <v>4</v>
      </c>
      <c r="Z68">
        <v>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 t="s">
        <v>43</v>
      </c>
      <c r="AI68" s="13">
        <f>SUM(Table13[[#This Row],[MntWines]:[MntGoldProds]])</f>
        <v>169</v>
      </c>
      <c r="AJ68" s="13">
        <f>AVERAGE(Table13[[#This Row],[MntWines]:[MntGoldProds]])</f>
        <v>28.166666666666668</v>
      </c>
      <c r="AK68">
        <f>IF(Table13[[#This Row],[Total Number of Purchases]]=0,0,Table13[[#This Row],[Total Spend]]/Table13[[#This Row],[Total Number of Purchases]])</f>
        <v>14.083333333333334</v>
      </c>
      <c r="AM68">
        <f>SUM(Table13[[#This Row],[NumDealsPurchases]:[NumStorePurchases]])</f>
        <v>12</v>
      </c>
      <c r="AN68" s="14">
        <f>Snapshot_Date-Table13[[#This Row],[Dt_Customer]]</f>
        <v>776</v>
      </c>
      <c r="AP68" s="13">
        <f>Table13[[#This Row],[NumDealsPurchases]]/Table13[[#This Row],[Total Number of Purchases]]*100</f>
        <v>33.333333333333329</v>
      </c>
      <c r="AQ68">
        <f>6-ROUNDUP(_xlfn.PERCENTRANK.INC(Table13[Recency],Table13[[#This Row],[Recency]])*5, 0)</f>
        <v>3</v>
      </c>
      <c r="AR68">
        <f>ROUNDUP(_xlfn.PERCENTRANK.INC(Table13[Total Number of Purchases],Table13[[#This Row],[Total Number of Purchases]])*5,0)</f>
        <v>2</v>
      </c>
      <c r="AS68">
        <f>ROUNDUP(_xlfn.PERCENTRANK.INC(Table13[Total Spend],Table13[[#This Row],[Total Spend]])*5,0)</f>
        <v>2</v>
      </c>
      <c r="AT68" t="str">
        <f>Table13[[#This Row],[Recency Score]]&amp;Table13[[#This Row],[Frequency Score]]&amp;Table13[[#This Row],[Monetary Score]]</f>
        <v>322</v>
      </c>
      <c r="AU68" t="str">
        <f t="shared" si="1"/>
        <v>Needs Attention</v>
      </c>
      <c r="AW68" s="13">
        <f>DATEDIF(Table13[[#This Row],[Dt_Customer]], Snapshot_Date, "d")</f>
        <v>776</v>
      </c>
      <c r="AX68" s="13">
        <f>Table13[[#This Row],[CL if today]]/365</f>
        <v>2.1260273972602741</v>
      </c>
      <c r="AY68">
        <f>Table13[[#This Row],[Total Number of Purchases]]/Table13[[#This Row],[Corrected CL]]</f>
        <v>5.644329896907216</v>
      </c>
      <c r="AZ68">
        <f>Table13[[#This Row],[Average Order Value (AOV)]]*Table13[[#This Row],[Freq per Year]]</f>
        <v>79.490979381443296</v>
      </c>
      <c r="BA68">
        <f>Table13[[#This Row],[Total Spend]]/Table13[[#This Row],[Corrected CL]]</f>
        <v>79.490979381443296</v>
      </c>
      <c r="BB68">
        <v>547.26692209450835</v>
      </c>
      <c r="BC68" s="1">
        <f>Table13[[#This Row],[Dt_Customer]]+Table13[[#This Row],[Recency]]</f>
        <v>41192</v>
      </c>
      <c r="BD68" s="16" t="str">
        <f>IF(COUNTIF(A:A, A68) &gt; 1, "Duplicate", "Unique")</f>
        <v>Unique</v>
      </c>
    </row>
    <row r="69" spans="1:56" x14ac:dyDescent="0.3">
      <c r="A69">
        <v>8346</v>
      </c>
      <c r="B69">
        <v>1974</v>
      </c>
      <c r="C69" t="s">
        <v>28</v>
      </c>
      <c r="D69" t="s">
        <v>31</v>
      </c>
      <c r="E69">
        <v>32233</v>
      </c>
      <c r="F69">
        <v>1</v>
      </c>
      <c r="G69">
        <v>0</v>
      </c>
      <c r="H69" s="1">
        <v>41140</v>
      </c>
      <c r="I69">
        <v>26</v>
      </c>
      <c r="J69">
        <v>138</v>
      </c>
      <c r="K69">
        <v>15</v>
      </c>
      <c r="L69">
        <v>35</v>
      </c>
      <c r="M69">
        <v>25</v>
      </c>
      <c r="N69">
        <v>11</v>
      </c>
      <c r="O69">
        <v>72</v>
      </c>
      <c r="P69">
        <f>IF(Table13[[#This Row],[MntWines]] = 0,"",Table13[[#This Row],[MntWines]])</f>
        <v>138</v>
      </c>
      <c r="Q69">
        <f>IF(Table13[[#This Row],[MntFruits]] = 0, "",Table13[[#This Row],[MntFruits]])</f>
        <v>15</v>
      </c>
      <c r="R69">
        <f>IF(Table13[[#This Row],[MntMeatProducts]] = 0, "",Table13[[#This Row],[MntMeatProducts]])</f>
        <v>35</v>
      </c>
      <c r="S69">
        <f>IF(Table13[[#This Row],[MntFishProducts]] = 0, "",Table13[[#This Row],[MntFishProducts]])</f>
        <v>25</v>
      </c>
      <c r="T69">
        <f>IF(Table13[[#This Row],[MntSweetProducts]] = 0, "",Table13[[#This Row],[MntSweetProducts]])</f>
        <v>11</v>
      </c>
      <c r="U69">
        <f>IF(Table13[[#This Row],[MntGoldProds]] = 0, "",Table13[[#This Row],[MntGoldProds]])</f>
        <v>72</v>
      </c>
      <c r="V69">
        <v>2</v>
      </c>
      <c r="W69">
        <v>6</v>
      </c>
      <c r="X69">
        <v>2</v>
      </c>
      <c r="Y69">
        <v>2</v>
      </c>
      <c r="Z69">
        <v>9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 t="s">
        <v>30</v>
      </c>
      <c r="AI69" s="13">
        <f>SUM(Table13[[#This Row],[MntWines]:[MntGoldProds]])</f>
        <v>296</v>
      </c>
      <c r="AJ69" s="13">
        <f>AVERAGE(Table13[[#This Row],[MntWines]:[MntGoldProds]])</f>
        <v>49.333333333333336</v>
      </c>
      <c r="AK69">
        <f>IF(Table13[[#This Row],[Total Number of Purchases]]=0,0,Table13[[#This Row],[Total Spend]]/Table13[[#This Row],[Total Number of Purchases]])</f>
        <v>24.666666666666668</v>
      </c>
      <c r="AM69">
        <f>SUM(Table13[[#This Row],[NumDealsPurchases]:[NumStorePurchases]])</f>
        <v>12</v>
      </c>
      <c r="AN69" s="14">
        <f>Snapshot_Date-Table13[[#This Row],[Dt_Customer]]</f>
        <v>776</v>
      </c>
      <c r="AP69" s="13">
        <f>Table13[[#This Row],[NumDealsPurchases]]/Table13[[#This Row],[Total Number of Purchases]]*100</f>
        <v>16.666666666666664</v>
      </c>
      <c r="AQ69">
        <f>6-ROUNDUP(_xlfn.PERCENTRANK.INC(Table13[Recency],Table13[[#This Row],[Recency]])*5, 0)</f>
        <v>4</v>
      </c>
      <c r="AR69">
        <f>ROUNDUP(_xlfn.PERCENTRANK.INC(Table13[Total Number of Purchases],Table13[[#This Row],[Total Number of Purchases]])*5,0)</f>
        <v>2</v>
      </c>
      <c r="AS69">
        <f>ROUNDUP(_xlfn.PERCENTRANK.INC(Table13[Total Spend],Table13[[#This Row],[Total Spend]])*5,0)</f>
        <v>3</v>
      </c>
      <c r="AT69" t="str">
        <f>Table13[[#This Row],[Recency Score]]&amp;Table13[[#This Row],[Frequency Score]]&amp;Table13[[#This Row],[Monetary Score]]</f>
        <v>423</v>
      </c>
      <c r="AU69" t="str">
        <f t="shared" si="1"/>
        <v>Potential Loyalists</v>
      </c>
      <c r="AW69" s="13">
        <f>DATEDIF(Table13[[#This Row],[Dt_Customer]], Snapshot_Date, "d")</f>
        <v>776</v>
      </c>
      <c r="AX69" s="13">
        <f>Table13[[#This Row],[CL if today]]/365</f>
        <v>2.1260273972602741</v>
      </c>
      <c r="AY69">
        <f>Table13[[#This Row],[Total Number of Purchases]]/Table13[[#This Row],[Corrected CL]]</f>
        <v>5.644329896907216</v>
      </c>
      <c r="AZ69">
        <f>Table13[[#This Row],[Average Order Value (AOV)]]*Table13[[#This Row],[Freq per Year]]</f>
        <v>139.22680412371133</v>
      </c>
      <c r="BA69">
        <f>Table13[[#This Row],[Total Spend]]/Table13[[#This Row],[Corrected CL]]</f>
        <v>139.22680412371133</v>
      </c>
      <c r="BB69">
        <v>547.26692209450835</v>
      </c>
      <c r="BC69" s="1">
        <f>Table13[[#This Row],[Dt_Customer]]+Table13[[#This Row],[Recency]]</f>
        <v>41166</v>
      </c>
      <c r="BD69" s="16" t="str">
        <f>IF(COUNTIF(A:A, A69) &gt; 1, "Duplicate", "Unique")</f>
        <v>Unique</v>
      </c>
    </row>
    <row r="70" spans="1:56" x14ac:dyDescent="0.3">
      <c r="A70">
        <v>3584</v>
      </c>
      <c r="B70">
        <v>1955</v>
      </c>
      <c r="C70" t="s">
        <v>37</v>
      </c>
      <c r="D70" t="s">
        <v>31</v>
      </c>
      <c r="E70">
        <v>49667</v>
      </c>
      <c r="F70">
        <v>0</v>
      </c>
      <c r="G70">
        <v>0</v>
      </c>
      <c r="H70" s="1">
        <v>41141</v>
      </c>
      <c r="I70">
        <v>35</v>
      </c>
      <c r="J70">
        <v>1181</v>
      </c>
      <c r="K70">
        <v>26</v>
      </c>
      <c r="L70">
        <v>120</v>
      </c>
      <c r="M70">
        <v>17</v>
      </c>
      <c r="N70">
        <v>13</v>
      </c>
      <c r="O70">
        <v>39</v>
      </c>
      <c r="P70">
        <f>IF(Table13[[#This Row],[MntWines]] = 0,"",Table13[[#This Row],[MntWines]])</f>
        <v>1181</v>
      </c>
      <c r="Q70">
        <f>IF(Table13[[#This Row],[MntFruits]] = 0, "",Table13[[#This Row],[MntFruits]])</f>
        <v>26</v>
      </c>
      <c r="R70">
        <f>IF(Table13[[#This Row],[MntMeatProducts]] = 0, "",Table13[[#This Row],[MntMeatProducts]])</f>
        <v>120</v>
      </c>
      <c r="S70">
        <f>IF(Table13[[#This Row],[MntFishProducts]] = 0, "",Table13[[#This Row],[MntFishProducts]])</f>
        <v>17</v>
      </c>
      <c r="T70">
        <f>IF(Table13[[#This Row],[MntSweetProducts]] = 0, "",Table13[[#This Row],[MntSweetProducts]])</f>
        <v>13</v>
      </c>
      <c r="U70">
        <f>IF(Table13[[#This Row],[MntGoldProds]] = 0, "",Table13[[#This Row],[MntGoldProds]])</f>
        <v>39</v>
      </c>
      <c r="V70">
        <v>2</v>
      </c>
      <c r="W70">
        <v>5</v>
      </c>
      <c r="X70">
        <v>10</v>
      </c>
      <c r="Y70">
        <v>5</v>
      </c>
      <c r="Z70">
        <v>8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0</v>
      </c>
      <c r="AH70" t="s">
        <v>32</v>
      </c>
      <c r="AI70" s="13">
        <f>SUM(Table13[[#This Row],[MntWines]:[MntGoldProds]])</f>
        <v>1396</v>
      </c>
      <c r="AJ70" s="13">
        <f>AVERAGE(Table13[[#This Row],[MntWines]:[MntGoldProds]])</f>
        <v>232.66666666666666</v>
      </c>
      <c r="AK70">
        <f>IF(Table13[[#This Row],[Total Number of Purchases]]=0,0,Table13[[#This Row],[Total Spend]]/Table13[[#This Row],[Total Number of Purchases]])</f>
        <v>63.454545454545453</v>
      </c>
      <c r="AM70">
        <f>SUM(Table13[[#This Row],[NumDealsPurchases]:[NumStorePurchases]])</f>
        <v>22</v>
      </c>
      <c r="AN70" s="14">
        <f>Snapshot_Date-Table13[[#This Row],[Dt_Customer]]</f>
        <v>775</v>
      </c>
      <c r="AP70" s="13">
        <f>Table13[[#This Row],[NumDealsPurchases]]/Table13[[#This Row],[Total Number of Purchases]]*100</f>
        <v>9.0909090909090917</v>
      </c>
      <c r="AQ70">
        <f>6-ROUNDUP(_xlfn.PERCENTRANK.INC(Table13[Recency],Table13[[#This Row],[Recency]])*5, 0)</f>
        <v>4</v>
      </c>
      <c r="AR70">
        <f>ROUNDUP(_xlfn.PERCENTRANK.INC(Table13[Total Number of Purchases],Table13[[#This Row],[Total Number of Purchases]])*5,0)</f>
        <v>4</v>
      </c>
      <c r="AS70">
        <f>ROUNDUP(_xlfn.PERCENTRANK.INC(Table13[Total Spend],Table13[[#This Row],[Total Spend]])*5,0)</f>
        <v>5</v>
      </c>
      <c r="AT70" t="str">
        <f>Table13[[#This Row],[Recency Score]]&amp;Table13[[#This Row],[Frequency Score]]&amp;Table13[[#This Row],[Monetary Score]]</f>
        <v>445</v>
      </c>
      <c r="AU70" t="str">
        <f t="shared" si="1"/>
        <v>Big Spenders</v>
      </c>
      <c r="AW70" s="13">
        <f>DATEDIF(Table13[[#This Row],[Dt_Customer]], Snapshot_Date, "d")</f>
        <v>775</v>
      </c>
      <c r="AX70" s="13">
        <f>Table13[[#This Row],[CL if today]]/365</f>
        <v>2.1232876712328768</v>
      </c>
      <c r="AY70">
        <f>Table13[[#This Row],[Total Number of Purchases]]/Table13[[#This Row],[Corrected CL]]</f>
        <v>10.361290322580645</v>
      </c>
      <c r="AZ70">
        <f>Table13[[#This Row],[Average Order Value (AOV)]]*Table13[[#This Row],[Freq per Year]]</f>
        <v>657.47096774193551</v>
      </c>
      <c r="BA70">
        <f>Table13[[#This Row],[Total Spend]]/Table13[[#This Row],[Corrected CL]]</f>
        <v>657.47096774193551</v>
      </c>
      <c r="BB70">
        <v>165.23017902813299</v>
      </c>
      <c r="BC70" s="1">
        <f>Table13[[#This Row],[Dt_Customer]]+Table13[[#This Row],[Recency]]</f>
        <v>41176</v>
      </c>
      <c r="BD70" s="16" t="str">
        <f>IF(COUNTIF(A:A, A70) &gt; 1, "Duplicate", "Unique")</f>
        <v>Unique</v>
      </c>
    </row>
    <row r="71" spans="1:56" x14ac:dyDescent="0.3">
      <c r="A71">
        <v>8395</v>
      </c>
      <c r="B71">
        <v>1961</v>
      </c>
      <c r="C71" t="s">
        <v>28</v>
      </c>
      <c r="D71" t="s">
        <v>31</v>
      </c>
      <c r="E71">
        <v>82014</v>
      </c>
      <c r="F71">
        <v>0</v>
      </c>
      <c r="G71">
        <v>0</v>
      </c>
      <c r="H71" s="1">
        <v>41141</v>
      </c>
      <c r="I71">
        <v>48</v>
      </c>
      <c r="J71">
        <v>980</v>
      </c>
      <c r="K71">
        <v>37</v>
      </c>
      <c r="L71">
        <v>265</v>
      </c>
      <c r="M71">
        <v>35</v>
      </c>
      <c r="N71">
        <v>163</v>
      </c>
      <c r="O71">
        <v>31</v>
      </c>
      <c r="P71">
        <f>IF(Table13[[#This Row],[MntWines]] = 0,"",Table13[[#This Row],[MntWines]])</f>
        <v>980</v>
      </c>
      <c r="Q71">
        <f>IF(Table13[[#This Row],[MntFruits]] = 0, "",Table13[[#This Row],[MntFruits]])</f>
        <v>37</v>
      </c>
      <c r="R71">
        <f>IF(Table13[[#This Row],[MntMeatProducts]] = 0, "",Table13[[#This Row],[MntMeatProducts]])</f>
        <v>265</v>
      </c>
      <c r="S71">
        <f>IF(Table13[[#This Row],[MntFishProducts]] = 0, "",Table13[[#This Row],[MntFishProducts]])</f>
        <v>35</v>
      </c>
      <c r="T71">
        <f>IF(Table13[[#This Row],[MntSweetProducts]] = 0, "",Table13[[#This Row],[MntSweetProducts]])</f>
        <v>163</v>
      </c>
      <c r="U71">
        <f>IF(Table13[[#This Row],[MntGoldProds]] = 0, "",Table13[[#This Row],[MntGoldProds]])</f>
        <v>31</v>
      </c>
      <c r="V71">
        <v>1</v>
      </c>
      <c r="W71">
        <v>3</v>
      </c>
      <c r="X71">
        <v>6</v>
      </c>
      <c r="Y71">
        <v>12</v>
      </c>
      <c r="Z71">
        <v>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 t="s">
        <v>43</v>
      </c>
      <c r="AI71" s="13">
        <f>SUM(Table13[[#This Row],[MntWines]:[MntGoldProds]])</f>
        <v>1511</v>
      </c>
      <c r="AJ71" s="13">
        <f>AVERAGE(Table13[[#This Row],[MntWines]:[MntGoldProds]])</f>
        <v>251.83333333333334</v>
      </c>
      <c r="AK71">
        <f>IF(Table13[[#This Row],[Total Number of Purchases]]=0,0,Table13[[#This Row],[Total Spend]]/Table13[[#This Row],[Total Number of Purchases]])</f>
        <v>68.681818181818187</v>
      </c>
      <c r="AM71">
        <f>SUM(Table13[[#This Row],[NumDealsPurchases]:[NumStorePurchases]])</f>
        <v>22</v>
      </c>
      <c r="AN71" s="14">
        <f>Snapshot_Date-Table13[[#This Row],[Dt_Customer]]</f>
        <v>775</v>
      </c>
      <c r="AP71" s="13">
        <f>Table13[[#This Row],[NumDealsPurchases]]/Table13[[#This Row],[Total Number of Purchases]]*100</f>
        <v>4.5454545454545459</v>
      </c>
      <c r="AQ71">
        <f>6-ROUNDUP(_xlfn.PERCENTRANK.INC(Table13[Recency],Table13[[#This Row],[Recency]])*5, 0)</f>
        <v>3</v>
      </c>
      <c r="AR71">
        <f>ROUNDUP(_xlfn.PERCENTRANK.INC(Table13[Total Number of Purchases],Table13[[#This Row],[Total Number of Purchases]])*5,0)</f>
        <v>4</v>
      </c>
      <c r="AS71">
        <f>ROUNDUP(_xlfn.PERCENTRANK.INC(Table13[Total Spend],Table13[[#This Row],[Total Spend]])*5,0)</f>
        <v>5</v>
      </c>
      <c r="AT71" t="str">
        <f>Table13[[#This Row],[Recency Score]]&amp;Table13[[#This Row],[Frequency Score]]&amp;Table13[[#This Row],[Monetary Score]]</f>
        <v>345</v>
      </c>
      <c r="AU71" t="str">
        <f t="shared" si="1"/>
        <v>Big Spenders</v>
      </c>
      <c r="AW71" s="13">
        <f>DATEDIF(Table13[[#This Row],[Dt_Customer]], Snapshot_Date, "d")</f>
        <v>775</v>
      </c>
      <c r="AX71" s="13">
        <f>Table13[[#This Row],[CL if today]]/365</f>
        <v>2.1232876712328768</v>
      </c>
      <c r="AY71">
        <f>Table13[[#This Row],[Total Number of Purchases]]/Table13[[#This Row],[Corrected CL]]</f>
        <v>10.361290322580645</v>
      </c>
      <c r="AZ71">
        <f>Table13[[#This Row],[Average Order Value (AOV)]]*Table13[[#This Row],[Freq per Year]]</f>
        <v>711.63225806451624</v>
      </c>
      <c r="BA71">
        <f>Table13[[#This Row],[Total Spend]]/Table13[[#This Row],[Corrected CL]]</f>
        <v>711.63225806451612</v>
      </c>
      <c r="BB71">
        <v>883.3652618135377</v>
      </c>
      <c r="BC71" s="1">
        <f>Table13[[#This Row],[Dt_Customer]]+Table13[[#This Row],[Recency]]</f>
        <v>41189</v>
      </c>
      <c r="BD71" s="16" t="str">
        <f>IF(COUNTIF(A:A, A71) &gt; 1, "Duplicate", "Unique")</f>
        <v>Unique</v>
      </c>
    </row>
    <row r="72" spans="1:56" x14ac:dyDescent="0.3">
      <c r="A72">
        <v>4148</v>
      </c>
      <c r="B72">
        <v>1972</v>
      </c>
      <c r="C72" t="s">
        <v>28</v>
      </c>
      <c r="D72" t="s">
        <v>33</v>
      </c>
      <c r="E72">
        <v>38988</v>
      </c>
      <c r="F72">
        <v>1</v>
      </c>
      <c r="G72">
        <v>2</v>
      </c>
      <c r="H72" s="1">
        <v>41141</v>
      </c>
      <c r="I72">
        <v>90</v>
      </c>
      <c r="J72">
        <v>164</v>
      </c>
      <c r="K72">
        <v>24</v>
      </c>
      <c r="L72">
        <v>103</v>
      </c>
      <c r="M72">
        <v>12</v>
      </c>
      <c r="N72">
        <v>3</v>
      </c>
      <c r="O72">
        <v>42</v>
      </c>
      <c r="P72">
        <f>IF(Table13[[#This Row],[MntWines]] = 0,"",Table13[[#This Row],[MntWines]])</f>
        <v>164</v>
      </c>
      <c r="Q72">
        <f>IF(Table13[[#This Row],[MntFruits]] = 0, "",Table13[[#This Row],[MntFruits]])</f>
        <v>24</v>
      </c>
      <c r="R72">
        <f>IF(Table13[[#This Row],[MntMeatProducts]] = 0, "",Table13[[#This Row],[MntMeatProducts]])</f>
        <v>103</v>
      </c>
      <c r="S72">
        <f>IF(Table13[[#This Row],[MntFishProducts]] = 0, "",Table13[[#This Row],[MntFishProducts]])</f>
        <v>12</v>
      </c>
      <c r="T72">
        <f>IF(Table13[[#This Row],[MntSweetProducts]] = 0, "",Table13[[#This Row],[MntSweetProducts]])</f>
        <v>3</v>
      </c>
      <c r="U72">
        <f>IF(Table13[[#This Row],[MntGoldProds]] = 0, "",Table13[[#This Row],[MntGoldProds]])</f>
        <v>42</v>
      </c>
      <c r="V72">
        <v>7</v>
      </c>
      <c r="W72">
        <v>5</v>
      </c>
      <c r="X72">
        <v>1</v>
      </c>
      <c r="Y72">
        <v>6</v>
      </c>
      <c r="Z72">
        <v>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30</v>
      </c>
      <c r="AI72" s="13">
        <f>SUM(Table13[[#This Row],[MntWines]:[MntGoldProds]])</f>
        <v>348</v>
      </c>
      <c r="AJ72" s="13">
        <f>AVERAGE(Table13[[#This Row],[MntWines]:[MntGoldProds]])</f>
        <v>58</v>
      </c>
      <c r="AK72">
        <f>IF(Table13[[#This Row],[Total Number of Purchases]]=0,0,Table13[[#This Row],[Total Spend]]/Table13[[#This Row],[Total Number of Purchases]])</f>
        <v>18.315789473684209</v>
      </c>
      <c r="AM72">
        <f>SUM(Table13[[#This Row],[NumDealsPurchases]:[NumStorePurchases]])</f>
        <v>19</v>
      </c>
      <c r="AN72" s="14">
        <f>Snapshot_Date-Table13[[#This Row],[Dt_Customer]]</f>
        <v>775</v>
      </c>
      <c r="AP72" s="13">
        <f>Table13[[#This Row],[NumDealsPurchases]]/Table13[[#This Row],[Total Number of Purchases]]*100</f>
        <v>36.84210526315789</v>
      </c>
      <c r="AQ72">
        <f>6-ROUNDUP(_xlfn.PERCENTRANK.INC(Table13[Recency],Table13[[#This Row],[Recency]])*5, 0)</f>
        <v>1</v>
      </c>
      <c r="AR72">
        <f>ROUNDUP(_xlfn.PERCENTRANK.INC(Table13[Total Number of Purchases],Table13[[#This Row],[Total Number of Purchases]])*5,0)</f>
        <v>4</v>
      </c>
      <c r="AS72">
        <f>ROUNDUP(_xlfn.PERCENTRANK.INC(Table13[Total Spend],Table13[[#This Row],[Total Spend]])*5,0)</f>
        <v>3</v>
      </c>
      <c r="AT72" t="str">
        <f>Table13[[#This Row],[Recency Score]]&amp;Table13[[#This Row],[Frequency Score]]&amp;Table13[[#This Row],[Monetary Score]]</f>
        <v>143</v>
      </c>
      <c r="AU72" t="str">
        <f t="shared" si="1"/>
        <v>Lost</v>
      </c>
      <c r="AW72" s="13">
        <f>DATEDIF(Table13[[#This Row],[Dt_Customer]], Snapshot_Date, "d")</f>
        <v>775</v>
      </c>
      <c r="AX72" s="13">
        <f>Table13[[#This Row],[CL if today]]/365</f>
        <v>2.1232876712328768</v>
      </c>
      <c r="AY72">
        <f>Table13[[#This Row],[Total Number of Purchases]]/Table13[[#This Row],[Corrected CL]]</f>
        <v>8.9483870967741925</v>
      </c>
      <c r="AZ72">
        <f>Table13[[#This Row],[Average Order Value (AOV)]]*Table13[[#This Row],[Freq per Year]]</f>
        <v>163.89677419354837</v>
      </c>
      <c r="BA72">
        <f>Table13[[#This Row],[Total Spend]]/Table13[[#This Row],[Corrected CL]]</f>
        <v>163.8967741935484</v>
      </c>
      <c r="BB72">
        <v>450.30651340996167</v>
      </c>
      <c r="BC72" s="1">
        <f>Table13[[#This Row],[Dt_Customer]]+Table13[[#This Row],[Recency]]</f>
        <v>41231</v>
      </c>
      <c r="BD72" s="16" t="str">
        <f>IF(COUNTIF(A:A, A72) &gt; 1, "Duplicate", "Unique")</f>
        <v>Unique</v>
      </c>
    </row>
    <row r="73" spans="1:56" x14ac:dyDescent="0.3">
      <c r="A73">
        <v>10704</v>
      </c>
      <c r="B73">
        <v>1969</v>
      </c>
      <c r="C73" t="s">
        <v>28</v>
      </c>
      <c r="D73" t="s">
        <v>31</v>
      </c>
      <c r="E73">
        <v>54803</v>
      </c>
      <c r="F73">
        <v>0</v>
      </c>
      <c r="G73">
        <v>1</v>
      </c>
      <c r="H73" s="1">
        <v>41142</v>
      </c>
      <c r="I73">
        <v>65</v>
      </c>
      <c r="J73">
        <v>404</v>
      </c>
      <c r="K73">
        <v>0</v>
      </c>
      <c r="L73">
        <v>92</v>
      </c>
      <c r="M73">
        <v>28</v>
      </c>
      <c r="N73">
        <v>27</v>
      </c>
      <c r="O73">
        <v>142</v>
      </c>
      <c r="P73">
        <f>IF(Table13[[#This Row],[MntWines]] = 0,"",Table13[[#This Row],[MntWines]])</f>
        <v>404</v>
      </c>
      <c r="Q73" t="str">
        <f>IF(Table13[[#This Row],[MntFruits]] = 0, "",Table13[[#This Row],[MntFruits]])</f>
        <v/>
      </c>
      <c r="R73">
        <f>IF(Table13[[#This Row],[MntMeatProducts]] = 0, "",Table13[[#This Row],[MntMeatProducts]])</f>
        <v>92</v>
      </c>
      <c r="S73">
        <f>IF(Table13[[#This Row],[MntFishProducts]] = 0, "",Table13[[#This Row],[MntFishProducts]])</f>
        <v>28</v>
      </c>
      <c r="T73">
        <f>IF(Table13[[#This Row],[MntSweetProducts]] = 0, "",Table13[[#This Row],[MntSweetProducts]])</f>
        <v>27</v>
      </c>
      <c r="U73">
        <f>IF(Table13[[#This Row],[MntGoldProds]] = 0, "",Table13[[#This Row],[MntGoldProds]])</f>
        <v>142</v>
      </c>
      <c r="V73">
        <v>2</v>
      </c>
      <c r="W73">
        <v>6</v>
      </c>
      <c r="X73">
        <v>2</v>
      </c>
      <c r="Y73">
        <v>9</v>
      </c>
      <c r="Z73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t="s">
        <v>30</v>
      </c>
      <c r="AI73" s="13">
        <f>SUM(Table13[[#This Row],[MntWines]:[MntGoldProds]])</f>
        <v>693</v>
      </c>
      <c r="AJ73" s="13">
        <f>AVERAGE(Table13[[#This Row],[MntWines]:[MntGoldProds]])</f>
        <v>115.5</v>
      </c>
      <c r="AK73">
        <f>IF(Table13[[#This Row],[Total Number of Purchases]]=0,0,Table13[[#This Row],[Total Spend]]/Table13[[#This Row],[Total Number of Purchases]])</f>
        <v>36.473684210526315</v>
      </c>
      <c r="AM73">
        <f>SUM(Table13[[#This Row],[NumDealsPurchases]:[NumStorePurchases]])</f>
        <v>19</v>
      </c>
      <c r="AN73" s="14">
        <f>Snapshot_Date-Table13[[#This Row],[Dt_Customer]]</f>
        <v>774</v>
      </c>
      <c r="AP73" s="13">
        <f>Table13[[#This Row],[NumDealsPurchases]]/Table13[[#This Row],[Total Number of Purchases]]*100</f>
        <v>10.526315789473683</v>
      </c>
      <c r="AQ73">
        <f>6-ROUNDUP(_xlfn.PERCENTRANK.INC(Table13[Recency],Table13[[#This Row],[Recency]])*5, 0)</f>
        <v>2</v>
      </c>
      <c r="AR73">
        <f>ROUNDUP(_xlfn.PERCENTRANK.INC(Table13[Total Number of Purchases],Table13[[#This Row],[Total Number of Purchases]])*5,0)</f>
        <v>4</v>
      </c>
      <c r="AS73">
        <f>ROUNDUP(_xlfn.PERCENTRANK.INC(Table13[Total Spend],Table13[[#This Row],[Total Spend]])*5,0)</f>
        <v>4</v>
      </c>
      <c r="AT73" t="str">
        <f>Table13[[#This Row],[Recency Score]]&amp;Table13[[#This Row],[Frequency Score]]&amp;Table13[[#This Row],[Monetary Score]]</f>
        <v>244</v>
      </c>
      <c r="AU73" t="str">
        <f t="shared" si="1"/>
        <v>About to Sleep</v>
      </c>
      <c r="AW73" s="13">
        <f>DATEDIF(Table13[[#This Row],[Dt_Customer]], Snapshot_Date, "d")</f>
        <v>774</v>
      </c>
      <c r="AX73" s="13">
        <f>Table13[[#This Row],[CL if today]]/365</f>
        <v>2.1205479452054794</v>
      </c>
      <c r="AY73">
        <f>Table13[[#This Row],[Total Number of Purchases]]/Table13[[#This Row],[Corrected CL]]</f>
        <v>8.9599483204134369</v>
      </c>
      <c r="AZ73">
        <f>Table13[[#This Row],[Average Order Value (AOV)]]*Table13[[#This Row],[Freq per Year]]</f>
        <v>326.80232558139534</v>
      </c>
      <c r="BA73">
        <f>Table13[[#This Row],[Total Spend]]/Table13[[#This Row],[Corrected CL]]</f>
        <v>326.80232558139534</v>
      </c>
      <c r="BB73">
        <v>187.40717029449422</v>
      </c>
      <c r="BC73" s="1">
        <f>Table13[[#This Row],[Dt_Customer]]+Table13[[#This Row],[Recency]]</f>
        <v>41207</v>
      </c>
      <c r="BD73" s="16" t="str">
        <f>IF(COUNTIF(A:A, A73) &gt; 1, "Duplicate", "Unique")</f>
        <v>Unique</v>
      </c>
    </row>
    <row r="74" spans="1:56" x14ac:dyDescent="0.3">
      <c r="A74">
        <v>9817</v>
      </c>
      <c r="B74">
        <v>1970</v>
      </c>
      <c r="C74" t="s">
        <v>41</v>
      </c>
      <c r="D74" t="s">
        <v>31</v>
      </c>
      <c r="E74">
        <v>44802</v>
      </c>
      <c r="F74">
        <v>0</v>
      </c>
      <c r="G74">
        <v>0</v>
      </c>
      <c r="H74" s="1">
        <v>41142</v>
      </c>
      <c r="I74">
        <v>71</v>
      </c>
      <c r="J74">
        <v>853</v>
      </c>
      <c r="K74">
        <v>10</v>
      </c>
      <c r="L74">
        <v>143</v>
      </c>
      <c r="M74">
        <v>13</v>
      </c>
      <c r="N74">
        <v>10</v>
      </c>
      <c r="O74">
        <v>20</v>
      </c>
      <c r="P74">
        <f>IF(Table13[[#This Row],[MntWines]] = 0,"",Table13[[#This Row],[MntWines]])</f>
        <v>853</v>
      </c>
      <c r="Q74">
        <f>IF(Table13[[#This Row],[MntFruits]] = 0, "",Table13[[#This Row],[MntFruits]])</f>
        <v>10</v>
      </c>
      <c r="R74">
        <f>IF(Table13[[#This Row],[MntMeatProducts]] = 0, "",Table13[[#This Row],[MntMeatProducts]])</f>
        <v>143</v>
      </c>
      <c r="S74">
        <f>IF(Table13[[#This Row],[MntFishProducts]] = 0, "",Table13[[#This Row],[MntFishProducts]])</f>
        <v>13</v>
      </c>
      <c r="T74">
        <f>IF(Table13[[#This Row],[MntSweetProducts]] = 0, "",Table13[[#This Row],[MntSweetProducts]])</f>
        <v>10</v>
      </c>
      <c r="U74">
        <f>IF(Table13[[#This Row],[MntGoldProds]] = 0, "",Table13[[#This Row],[MntGoldProds]])</f>
        <v>20</v>
      </c>
      <c r="V74">
        <v>2</v>
      </c>
      <c r="W74">
        <v>9</v>
      </c>
      <c r="X74">
        <v>4</v>
      </c>
      <c r="Y74">
        <v>12</v>
      </c>
      <c r="Z74">
        <v>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t="s">
        <v>40</v>
      </c>
      <c r="AI74" s="13">
        <f>SUM(Table13[[#This Row],[MntWines]:[MntGoldProds]])</f>
        <v>1049</v>
      </c>
      <c r="AJ74" s="13">
        <f>AVERAGE(Table13[[#This Row],[MntWines]:[MntGoldProds]])</f>
        <v>174.83333333333334</v>
      </c>
      <c r="AK74">
        <f>IF(Table13[[#This Row],[Total Number of Purchases]]=0,0,Table13[[#This Row],[Total Spend]]/Table13[[#This Row],[Total Number of Purchases]])</f>
        <v>38.851851851851855</v>
      </c>
      <c r="AM74">
        <f>SUM(Table13[[#This Row],[NumDealsPurchases]:[NumStorePurchases]])</f>
        <v>27</v>
      </c>
      <c r="AN74" s="14">
        <f>Snapshot_Date-Table13[[#This Row],[Dt_Customer]]</f>
        <v>774</v>
      </c>
      <c r="AP74" s="13">
        <f>Table13[[#This Row],[NumDealsPurchases]]/Table13[[#This Row],[Total Number of Purchases]]*100</f>
        <v>7.4074074074074066</v>
      </c>
      <c r="AQ74">
        <f>6-ROUNDUP(_xlfn.PERCENTRANK.INC(Table13[Recency],Table13[[#This Row],[Recency]])*5, 0)</f>
        <v>2</v>
      </c>
      <c r="AR74">
        <f>ROUNDUP(_xlfn.PERCENTRANK.INC(Table13[Total Number of Purchases],Table13[[#This Row],[Total Number of Purchases]])*5,0)</f>
        <v>5</v>
      </c>
      <c r="AS74">
        <f>ROUNDUP(_xlfn.PERCENTRANK.INC(Table13[Total Spend],Table13[[#This Row],[Total Spend]])*5,0)</f>
        <v>4</v>
      </c>
      <c r="AT74" t="str">
        <f>Table13[[#This Row],[Recency Score]]&amp;Table13[[#This Row],[Frequency Score]]&amp;Table13[[#This Row],[Monetary Score]]</f>
        <v>254</v>
      </c>
      <c r="AU74" t="str">
        <f t="shared" si="1"/>
        <v>Frequent Buyers</v>
      </c>
      <c r="AW74" s="13">
        <f>DATEDIF(Table13[[#This Row],[Dt_Customer]], Snapshot_Date, "d")</f>
        <v>774</v>
      </c>
      <c r="AX74" s="13">
        <f>Table13[[#This Row],[CL if today]]/365</f>
        <v>2.1205479452054794</v>
      </c>
      <c r="AY74">
        <f>Table13[[#This Row],[Total Number of Purchases]]/Table13[[#This Row],[Corrected CL]]</f>
        <v>12.732558139534884</v>
      </c>
      <c r="AZ74">
        <f>Table13[[#This Row],[Average Order Value (AOV)]]*Table13[[#This Row],[Freq per Year]]</f>
        <v>494.68346253229981</v>
      </c>
      <c r="BA74">
        <f>Table13[[#This Row],[Total Spend]]/Table13[[#This Row],[Corrected CL]]</f>
        <v>494.68346253229976</v>
      </c>
      <c r="BB74">
        <v>976.44501278772384</v>
      </c>
      <c r="BC74" s="1">
        <f>Table13[[#This Row],[Dt_Customer]]+Table13[[#This Row],[Recency]]</f>
        <v>41213</v>
      </c>
      <c r="BD74" s="16" t="str">
        <f>IF(COUNTIF(A:A, A74) &gt; 1, "Duplicate", "Unique")</f>
        <v>Unique</v>
      </c>
    </row>
    <row r="75" spans="1:56" x14ac:dyDescent="0.3">
      <c r="A75">
        <v>8707</v>
      </c>
      <c r="B75">
        <v>1956</v>
      </c>
      <c r="C75" t="s">
        <v>28</v>
      </c>
      <c r="D75" t="s">
        <v>33</v>
      </c>
      <c r="E75">
        <v>79456</v>
      </c>
      <c r="F75">
        <v>0</v>
      </c>
      <c r="G75">
        <v>0</v>
      </c>
      <c r="H75" s="1">
        <v>41143</v>
      </c>
      <c r="I75">
        <v>12</v>
      </c>
      <c r="J75">
        <v>565</v>
      </c>
      <c r="K75">
        <v>42</v>
      </c>
      <c r="L75">
        <v>548</v>
      </c>
      <c r="M75">
        <v>64</v>
      </c>
      <c r="N75">
        <v>83</v>
      </c>
      <c r="O75">
        <v>99</v>
      </c>
      <c r="P75">
        <f>IF(Table13[[#This Row],[MntWines]] = 0,"",Table13[[#This Row],[MntWines]])</f>
        <v>565</v>
      </c>
      <c r="Q75">
        <f>IF(Table13[[#This Row],[MntFruits]] = 0, "",Table13[[#This Row],[MntFruits]])</f>
        <v>42</v>
      </c>
      <c r="R75">
        <f>IF(Table13[[#This Row],[MntMeatProducts]] = 0, "",Table13[[#This Row],[MntMeatProducts]])</f>
        <v>548</v>
      </c>
      <c r="S75">
        <f>IF(Table13[[#This Row],[MntFishProducts]] = 0, "",Table13[[#This Row],[MntFishProducts]])</f>
        <v>64</v>
      </c>
      <c r="T75">
        <f>IF(Table13[[#This Row],[MntSweetProducts]] = 0, "",Table13[[#This Row],[MntSweetProducts]])</f>
        <v>83</v>
      </c>
      <c r="U75">
        <f>IF(Table13[[#This Row],[MntGoldProds]] = 0, "",Table13[[#This Row],[MntGoldProds]])</f>
        <v>99</v>
      </c>
      <c r="V75">
        <v>1</v>
      </c>
      <c r="W75">
        <v>5</v>
      </c>
      <c r="X75">
        <v>6</v>
      </c>
      <c r="Y75">
        <v>4</v>
      </c>
      <c r="Z75">
        <v>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 t="s">
        <v>30</v>
      </c>
      <c r="AI75" s="13">
        <f>SUM(Table13[[#This Row],[MntWines]:[MntGoldProds]])</f>
        <v>1401</v>
      </c>
      <c r="AJ75" s="13">
        <f>AVERAGE(Table13[[#This Row],[MntWines]:[MntGoldProds]])</f>
        <v>233.5</v>
      </c>
      <c r="AK75">
        <f>IF(Table13[[#This Row],[Total Number of Purchases]]=0,0,Table13[[#This Row],[Total Spend]]/Table13[[#This Row],[Total Number of Purchases]])</f>
        <v>87.5625</v>
      </c>
      <c r="AM75">
        <f>SUM(Table13[[#This Row],[NumDealsPurchases]:[NumStorePurchases]])</f>
        <v>16</v>
      </c>
      <c r="AN75" s="14">
        <f>Snapshot_Date-Table13[[#This Row],[Dt_Customer]]</f>
        <v>773</v>
      </c>
      <c r="AP75" s="13">
        <f>Table13[[#This Row],[NumDealsPurchases]]/Table13[[#This Row],[Total Number of Purchases]]*100</f>
        <v>6.25</v>
      </c>
      <c r="AQ75">
        <f>6-ROUNDUP(_xlfn.PERCENTRANK.INC(Table13[Recency],Table13[[#This Row],[Recency]])*5, 0)</f>
        <v>5</v>
      </c>
      <c r="AR75">
        <f>ROUNDUP(_xlfn.PERCENTRANK.INC(Table13[Total Number of Purchases],Table13[[#This Row],[Total Number of Purchases]])*5,0)</f>
        <v>3</v>
      </c>
      <c r="AS75">
        <f>ROUNDUP(_xlfn.PERCENTRANK.INC(Table13[Total Spend],Table13[[#This Row],[Total Spend]])*5,0)</f>
        <v>5</v>
      </c>
      <c r="AT75" t="str">
        <f>Table13[[#This Row],[Recency Score]]&amp;Table13[[#This Row],[Frequency Score]]&amp;Table13[[#This Row],[Monetary Score]]</f>
        <v>535</v>
      </c>
      <c r="AU75" t="str">
        <f t="shared" si="1"/>
        <v>Loyal Customers</v>
      </c>
      <c r="AW75" s="13">
        <f>DATEDIF(Table13[[#This Row],[Dt_Customer]], Snapshot_Date, "d")</f>
        <v>773</v>
      </c>
      <c r="AX75" s="13">
        <f>Table13[[#This Row],[CL if today]]/365</f>
        <v>2.117808219178082</v>
      </c>
      <c r="AY75">
        <f>Table13[[#This Row],[Total Number of Purchases]]/Table13[[#This Row],[Corrected CL]]</f>
        <v>7.5549805950840883</v>
      </c>
      <c r="AZ75">
        <f>Table13[[#This Row],[Average Order Value (AOV)]]*Table13[[#This Row],[Freq per Year]]</f>
        <v>661.5329883570505</v>
      </c>
      <c r="BA75">
        <f>Table13[[#This Row],[Total Spend]]/Table13[[#This Row],[Corrected CL]]</f>
        <v>661.5329883570505</v>
      </c>
      <c r="BB75">
        <v>204.55012853470438</v>
      </c>
      <c r="BC75" s="1">
        <f>Table13[[#This Row],[Dt_Customer]]+Table13[[#This Row],[Recency]]</f>
        <v>41155</v>
      </c>
      <c r="BD75" s="16" t="str">
        <f>IF(COUNTIF(A:A, A75) &gt; 1, "Duplicate", "Unique")</f>
        <v>Unique</v>
      </c>
    </row>
    <row r="76" spans="1:56" x14ac:dyDescent="0.3">
      <c r="A76">
        <v>5831</v>
      </c>
      <c r="B76">
        <v>1967</v>
      </c>
      <c r="C76" t="s">
        <v>28</v>
      </c>
      <c r="D76" t="s">
        <v>33</v>
      </c>
      <c r="E76">
        <v>77870</v>
      </c>
      <c r="F76">
        <v>0</v>
      </c>
      <c r="G76">
        <v>1</v>
      </c>
      <c r="H76" s="1">
        <v>41143</v>
      </c>
      <c r="I76">
        <v>93</v>
      </c>
      <c r="J76">
        <v>1017</v>
      </c>
      <c r="K76">
        <v>50</v>
      </c>
      <c r="L76">
        <v>500</v>
      </c>
      <c r="M76">
        <v>65</v>
      </c>
      <c r="N76">
        <v>50</v>
      </c>
      <c r="O76">
        <v>133</v>
      </c>
      <c r="P76">
        <f>IF(Table13[[#This Row],[MntWines]] = 0,"",Table13[[#This Row],[MntWines]])</f>
        <v>1017</v>
      </c>
      <c r="Q76">
        <f>IF(Table13[[#This Row],[MntFruits]] = 0, "",Table13[[#This Row],[MntFruits]])</f>
        <v>50</v>
      </c>
      <c r="R76">
        <f>IF(Table13[[#This Row],[MntMeatProducts]] = 0, "",Table13[[#This Row],[MntMeatProducts]])</f>
        <v>500</v>
      </c>
      <c r="S76">
        <f>IF(Table13[[#This Row],[MntFishProducts]] = 0, "",Table13[[#This Row],[MntFishProducts]])</f>
        <v>65</v>
      </c>
      <c r="T76">
        <f>IF(Table13[[#This Row],[MntSweetProducts]] = 0, "",Table13[[#This Row],[MntSweetProducts]])</f>
        <v>50</v>
      </c>
      <c r="U76">
        <f>IF(Table13[[#This Row],[MntGoldProds]] = 0, "",Table13[[#This Row],[MntGoldProds]])</f>
        <v>133</v>
      </c>
      <c r="V76">
        <v>3</v>
      </c>
      <c r="W76">
        <v>5</v>
      </c>
      <c r="X76">
        <v>5</v>
      </c>
      <c r="Y76">
        <v>5</v>
      </c>
      <c r="Z76">
        <v>8</v>
      </c>
      <c r="AA76">
        <v>1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0</v>
      </c>
      <c r="AH76" t="s">
        <v>30</v>
      </c>
      <c r="AI76" s="13">
        <f>SUM(Table13[[#This Row],[MntWines]:[MntGoldProds]])</f>
        <v>1815</v>
      </c>
      <c r="AJ76" s="13">
        <f>AVERAGE(Table13[[#This Row],[MntWines]:[MntGoldProds]])</f>
        <v>302.5</v>
      </c>
      <c r="AK76">
        <f>IF(Table13[[#This Row],[Total Number of Purchases]]=0,0,Table13[[#This Row],[Total Spend]]/Table13[[#This Row],[Total Number of Purchases]])</f>
        <v>100.83333333333333</v>
      </c>
      <c r="AM76">
        <f>SUM(Table13[[#This Row],[NumDealsPurchases]:[NumStorePurchases]])</f>
        <v>18</v>
      </c>
      <c r="AN76" s="14">
        <f>Snapshot_Date-Table13[[#This Row],[Dt_Customer]]</f>
        <v>773</v>
      </c>
      <c r="AP76" s="13">
        <f>Table13[[#This Row],[NumDealsPurchases]]/Table13[[#This Row],[Total Number of Purchases]]*100</f>
        <v>16.666666666666664</v>
      </c>
      <c r="AQ76">
        <f>6-ROUNDUP(_xlfn.PERCENTRANK.INC(Table13[Recency],Table13[[#This Row],[Recency]])*5, 0)</f>
        <v>1</v>
      </c>
      <c r="AR76">
        <f>ROUNDUP(_xlfn.PERCENTRANK.INC(Table13[Total Number of Purchases],Table13[[#This Row],[Total Number of Purchases]])*5,0)</f>
        <v>4</v>
      </c>
      <c r="AS76">
        <f>ROUNDUP(_xlfn.PERCENTRANK.INC(Table13[Total Spend],Table13[[#This Row],[Total Spend]])*5,0)</f>
        <v>5</v>
      </c>
      <c r="AT76" t="str">
        <f>Table13[[#This Row],[Recency Score]]&amp;Table13[[#This Row],[Frequency Score]]&amp;Table13[[#This Row],[Monetary Score]]</f>
        <v>145</v>
      </c>
      <c r="AU76" t="str">
        <f t="shared" si="1"/>
        <v>Big Spenders</v>
      </c>
      <c r="AW76" s="13">
        <f>DATEDIF(Table13[[#This Row],[Dt_Customer]], Snapshot_Date, "d")</f>
        <v>773</v>
      </c>
      <c r="AX76" s="13">
        <f>Table13[[#This Row],[CL if today]]/365</f>
        <v>2.117808219178082</v>
      </c>
      <c r="AY76">
        <f>Table13[[#This Row],[Total Number of Purchases]]/Table13[[#This Row],[Corrected CL]]</f>
        <v>8.4993531694696003</v>
      </c>
      <c r="AZ76">
        <f>Table13[[#This Row],[Average Order Value (AOV)]]*Table13[[#This Row],[Freq per Year]]</f>
        <v>857.01811125485131</v>
      </c>
      <c r="BA76">
        <f>Table13[[#This Row],[Total Spend]]/Table13[[#This Row],[Corrected CL]]</f>
        <v>857.01811125485131</v>
      </c>
      <c r="BB76">
        <v>498.53658536585368</v>
      </c>
      <c r="BC76" s="1">
        <f>Table13[[#This Row],[Dt_Customer]]+Table13[[#This Row],[Recency]]</f>
        <v>41236</v>
      </c>
      <c r="BD76" s="16" t="str">
        <f>IF(COUNTIF(A:A, A76) &gt; 1, "Duplicate", "Unique")</f>
        <v>Unique</v>
      </c>
    </row>
    <row r="77" spans="1:56" x14ac:dyDescent="0.3">
      <c r="A77">
        <v>6263</v>
      </c>
      <c r="B77">
        <v>1968</v>
      </c>
      <c r="C77" t="s">
        <v>28</v>
      </c>
      <c r="D77" t="s">
        <v>35</v>
      </c>
      <c r="E77">
        <v>35322</v>
      </c>
      <c r="F77">
        <v>1</v>
      </c>
      <c r="G77">
        <v>2</v>
      </c>
      <c r="H77" s="1">
        <v>41143</v>
      </c>
      <c r="I77">
        <v>34</v>
      </c>
      <c r="J77">
        <v>28</v>
      </c>
      <c r="K77">
        <v>9</v>
      </c>
      <c r="L77">
        <v>37</v>
      </c>
      <c r="M77">
        <v>12</v>
      </c>
      <c r="N77">
        <v>7</v>
      </c>
      <c r="O77">
        <v>13</v>
      </c>
      <c r="P77">
        <f>IF(Table13[[#This Row],[MntWines]] = 0,"",Table13[[#This Row],[MntWines]])</f>
        <v>28</v>
      </c>
      <c r="Q77">
        <f>IF(Table13[[#This Row],[MntFruits]] = 0, "",Table13[[#This Row],[MntFruits]])</f>
        <v>9</v>
      </c>
      <c r="R77">
        <f>IF(Table13[[#This Row],[MntMeatProducts]] = 0, "",Table13[[#This Row],[MntMeatProducts]])</f>
        <v>37</v>
      </c>
      <c r="S77">
        <f>IF(Table13[[#This Row],[MntFishProducts]] = 0, "",Table13[[#This Row],[MntFishProducts]])</f>
        <v>12</v>
      </c>
      <c r="T77">
        <f>IF(Table13[[#This Row],[MntSweetProducts]] = 0, "",Table13[[#This Row],[MntSweetProducts]])</f>
        <v>7</v>
      </c>
      <c r="U77">
        <f>IF(Table13[[#This Row],[MntGoldProds]] = 0, "",Table13[[#This Row],[MntGoldProds]])</f>
        <v>13</v>
      </c>
      <c r="V77">
        <v>3</v>
      </c>
      <c r="W77">
        <v>2</v>
      </c>
      <c r="X77">
        <v>0</v>
      </c>
      <c r="Y77">
        <v>4</v>
      </c>
      <c r="Z77">
        <v>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t="s">
        <v>30</v>
      </c>
      <c r="AI77" s="13">
        <f>SUM(Table13[[#This Row],[MntWines]:[MntGoldProds]])</f>
        <v>106</v>
      </c>
      <c r="AJ77" s="13">
        <f>AVERAGE(Table13[[#This Row],[MntWines]:[MntGoldProds]])</f>
        <v>17.666666666666668</v>
      </c>
      <c r="AK77">
        <f>IF(Table13[[#This Row],[Total Number of Purchases]]=0,0,Table13[[#This Row],[Total Spend]]/Table13[[#This Row],[Total Number of Purchases]])</f>
        <v>11.777777777777779</v>
      </c>
      <c r="AM77">
        <f>SUM(Table13[[#This Row],[NumDealsPurchases]:[NumStorePurchases]])</f>
        <v>9</v>
      </c>
      <c r="AN77" s="14">
        <f>Snapshot_Date-Table13[[#This Row],[Dt_Customer]]</f>
        <v>773</v>
      </c>
      <c r="AP77" s="13">
        <f>Table13[[#This Row],[NumDealsPurchases]]/Table13[[#This Row],[Total Number of Purchases]]*100</f>
        <v>33.333333333333329</v>
      </c>
      <c r="AQ77">
        <f>6-ROUNDUP(_xlfn.PERCENTRANK.INC(Table13[Recency],Table13[[#This Row],[Recency]])*5, 0)</f>
        <v>4</v>
      </c>
      <c r="AR77">
        <f>ROUNDUP(_xlfn.PERCENTRANK.INC(Table13[Total Number of Purchases],Table13[[#This Row],[Total Number of Purchases]])*5,0)</f>
        <v>2</v>
      </c>
      <c r="AS77">
        <f>ROUNDUP(_xlfn.PERCENTRANK.INC(Table13[Total Spend],Table13[[#This Row],[Total Spend]])*5,0)</f>
        <v>2</v>
      </c>
      <c r="AT77" t="str">
        <f>Table13[[#This Row],[Recency Score]]&amp;Table13[[#This Row],[Frequency Score]]&amp;Table13[[#This Row],[Monetary Score]]</f>
        <v>422</v>
      </c>
      <c r="AU77" t="str">
        <f t="shared" si="1"/>
        <v>Potential Loyalists</v>
      </c>
      <c r="AW77" s="13">
        <f>DATEDIF(Table13[[#This Row],[Dt_Customer]], Snapshot_Date, "d")</f>
        <v>773</v>
      </c>
      <c r="AX77" s="13">
        <f>Table13[[#This Row],[CL if today]]/365</f>
        <v>2.117808219178082</v>
      </c>
      <c r="AY77">
        <f>Table13[[#This Row],[Total Number of Purchases]]/Table13[[#This Row],[Corrected CL]]</f>
        <v>4.2496765847348001</v>
      </c>
      <c r="AZ77">
        <f>Table13[[#This Row],[Average Order Value (AOV)]]*Table13[[#This Row],[Freq per Year]]</f>
        <v>50.051746442432091</v>
      </c>
      <c r="BA77">
        <f>Table13[[#This Row],[Total Spend]]/Table13[[#This Row],[Corrected CL]]</f>
        <v>50.051746442432083</v>
      </c>
      <c r="BB77">
        <v>37.062982005141393</v>
      </c>
      <c r="BC77" s="1">
        <f>Table13[[#This Row],[Dt_Customer]]+Table13[[#This Row],[Recency]]</f>
        <v>41177</v>
      </c>
      <c r="BD77" s="16" t="str">
        <f>IF(COUNTIF(A:A, A77) &gt; 1, "Duplicate", "Unique")</f>
        <v>Unique</v>
      </c>
    </row>
    <row r="78" spans="1:56" x14ac:dyDescent="0.3">
      <c r="A78">
        <v>5885</v>
      </c>
      <c r="B78">
        <v>1973</v>
      </c>
      <c r="C78" t="s">
        <v>38</v>
      </c>
      <c r="D78" t="s">
        <v>33</v>
      </c>
      <c r="E78">
        <v>35688</v>
      </c>
      <c r="F78">
        <v>2</v>
      </c>
      <c r="G78">
        <v>1</v>
      </c>
      <c r="H78" s="1">
        <v>41143</v>
      </c>
      <c r="I78">
        <v>94</v>
      </c>
      <c r="J78">
        <v>73</v>
      </c>
      <c r="K78">
        <v>3</v>
      </c>
      <c r="L78">
        <v>90</v>
      </c>
      <c r="M78">
        <v>12</v>
      </c>
      <c r="N78">
        <v>1</v>
      </c>
      <c r="O78">
        <v>32</v>
      </c>
      <c r="P78">
        <f>IF(Table13[[#This Row],[MntWines]] = 0,"",Table13[[#This Row],[MntWines]])</f>
        <v>73</v>
      </c>
      <c r="Q78">
        <f>IF(Table13[[#This Row],[MntFruits]] = 0, "",Table13[[#This Row],[MntFruits]])</f>
        <v>3</v>
      </c>
      <c r="R78">
        <f>IF(Table13[[#This Row],[MntMeatProducts]] = 0, "",Table13[[#This Row],[MntMeatProducts]])</f>
        <v>90</v>
      </c>
      <c r="S78">
        <f>IF(Table13[[#This Row],[MntFishProducts]] = 0, "",Table13[[#This Row],[MntFishProducts]])</f>
        <v>12</v>
      </c>
      <c r="T78">
        <f>IF(Table13[[#This Row],[MntSweetProducts]] = 0, "",Table13[[#This Row],[MntSweetProducts]])</f>
        <v>1</v>
      </c>
      <c r="U78">
        <f>IF(Table13[[#This Row],[MntGoldProds]] = 0, "",Table13[[#This Row],[MntGoldProds]])</f>
        <v>32</v>
      </c>
      <c r="V78">
        <v>7</v>
      </c>
      <c r="W78">
        <v>4</v>
      </c>
      <c r="X78">
        <v>1</v>
      </c>
      <c r="Y78">
        <v>4</v>
      </c>
      <c r="Z78">
        <v>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32</v>
      </c>
      <c r="AI78" s="13">
        <f>SUM(Table13[[#This Row],[MntWines]:[MntGoldProds]])</f>
        <v>211</v>
      </c>
      <c r="AJ78" s="13">
        <f>AVERAGE(Table13[[#This Row],[MntWines]:[MntGoldProds]])</f>
        <v>35.166666666666664</v>
      </c>
      <c r="AK78">
        <f>IF(Table13[[#This Row],[Total Number of Purchases]]=0,0,Table13[[#This Row],[Total Spend]]/Table13[[#This Row],[Total Number of Purchases]])</f>
        <v>13.1875</v>
      </c>
      <c r="AM78">
        <f>SUM(Table13[[#This Row],[NumDealsPurchases]:[NumStorePurchases]])</f>
        <v>16</v>
      </c>
      <c r="AN78" s="14">
        <f>Snapshot_Date-Table13[[#This Row],[Dt_Customer]]</f>
        <v>773</v>
      </c>
      <c r="AP78" s="13">
        <f>Table13[[#This Row],[NumDealsPurchases]]/Table13[[#This Row],[Total Number of Purchases]]*100</f>
        <v>43.75</v>
      </c>
      <c r="AQ78">
        <f>6-ROUNDUP(_xlfn.PERCENTRANK.INC(Table13[Recency],Table13[[#This Row],[Recency]])*5, 0)</f>
        <v>1</v>
      </c>
      <c r="AR78">
        <f>ROUNDUP(_xlfn.PERCENTRANK.INC(Table13[Total Number of Purchases],Table13[[#This Row],[Total Number of Purchases]])*5,0)</f>
        <v>3</v>
      </c>
      <c r="AS78">
        <f>ROUNDUP(_xlfn.PERCENTRANK.INC(Table13[Total Spend],Table13[[#This Row],[Total Spend]])*5,0)</f>
        <v>3</v>
      </c>
      <c r="AT78" t="str">
        <f>Table13[[#This Row],[Recency Score]]&amp;Table13[[#This Row],[Frequency Score]]&amp;Table13[[#This Row],[Monetary Score]]</f>
        <v>133</v>
      </c>
      <c r="AU78" t="str">
        <f t="shared" si="1"/>
        <v>Lost</v>
      </c>
      <c r="AW78" s="13">
        <f>DATEDIF(Table13[[#This Row],[Dt_Customer]], Snapshot_Date, "d")</f>
        <v>773</v>
      </c>
      <c r="AX78" s="13">
        <f>Table13[[#This Row],[CL if today]]/365</f>
        <v>2.117808219178082</v>
      </c>
      <c r="AY78">
        <f>Table13[[#This Row],[Total Number of Purchases]]/Table13[[#This Row],[Corrected CL]]</f>
        <v>7.5549805950840883</v>
      </c>
      <c r="AZ78">
        <f>Table13[[#This Row],[Average Order Value (AOV)]]*Table13[[#This Row],[Freq per Year]]</f>
        <v>99.631306597671411</v>
      </c>
      <c r="BA78">
        <f>Table13[[#This Row],[Total Spend]]/Table13[[#This Row],[Corrected CL]]</f>
        <v>99.631306597671411</v>
      </c>
      <c r="BB78">
        <v>130.72528883183568</v>
      </c>
      <c r="BC78" s="1">
        <f>Table13[[#This Row],[Dt_Customer]]+Table13[[#This Row],[Recency]]</f>
        <v>41237</v>
      </c>
      <c r="BD78" s="16" t="str">
        <f>IF(COUNTIF(A:A, A78) &gt; 1, "Duplicate", "Unique")</f>
        <v>Unique</v>
      </c>
    </row>
    <row r="79" spans="1:56" x14ac:dyDescent="0.3">
      <c r="A79">
        <v>3310</v>
      </c>
      <c r="B79">
        <v>1973</v>
      </c>
      <c r="C79" t="s">
        <v>38</v>
      </c>
      <c r="D79" t="s">
        <v>33</v>
      </c>
      <c r="E79">
        <v>35688</v>
      </c>
      <c r="F79">
        <v>2</v>
      </c>
      <c r="G79">
        <v>1</v>
      </c>
      <c r="H79" s="1">
        <v>41143</v>
      </c>
      <c r="I79">
        <v>94</v>
      </c>
      <c r="J79">
        <v>73</v>
      </c>
      <c r="K79">
        <v>3</v>
      </c>
      <c r="L79">
        <v>90</v>
      </c>
      <c r="M79">
        <v>12</v>
      </c>
      <c r="N79">
        <v>1</v>
      </c>
      <c r="O79">
        <v>32</v>
      </c>
      <c r="P79">
        <f>IF(Table13[[#This Row],[MntWines]] = 0,"",Table13[[#This Row],[MntWines]])</f>
        <v>73</v>
      </c>
      <c r="Q79">
        <f>IF(Table13[[#This Row],[MntFruits]] = 0, "",Table13[[#This Row],[MntFruits]])</f>
        <v>3</v>
      </c>
      <c r="R79">
        <f>IF(Table13[[#This Row],[MntMeatProducts]] = 0, "",Table13[[#This Row],[MntMeatProducts]])</f>
        <v>90</v>
      </c>
      <c r="S79">
        <f>IF(Table13[[#This Row],[MntFishProducts]] = 0, "",Table13[[#This Row],[MntFishProducts]])</f>
        <v>12</v>
      </c>
      <c r="T79">
        <f>IF(Table13[[#This Row],[MntSweetProducts]] = 0, "",Table13[[#This Row],[MntSweetProducts]])</f>
        <v>1</v>
      </c>
      <c r="U79">
        <f>IF(Table13[[#This Row],[MntGoldProds]] = 0, "",Table13[[#This Row],[MntGoldProds]])</f>
        <v>32</v>
      </c>
      <c r="V79">
        <v>7</v>
      </c>
      <c r="W79">
        <v>4</v>
      </c>
      <c r="X79">
        <v>1</v>
      </c>
      <c r="Y79">
        <v>4</v>
      </c>
      <c r="Z79">
        <v>8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s">
        <v>30</v>
      </c>
      <c r="AI79" s="13">
        <f>SUM(Table13[[#This Row],[MntWines]:[MntGoldProds]])</f>
        <v>211</v>
      </c>
      <c r="AJ79" s="13">
        <f>AVERAGE(Table13[[#This Row],[MntWines]:[MntGoldProds]])</f>
        <v>35.166666666666664</v>
      </c>
      <c r="AK79">
        <f>IF(Table13[[#This Row],[Total Number of Purchases]]=0,0,Table13[[#This Row],[Total Spend]]/Table13[[#This Row],[Total Number of Purchases]])</f>
        <v>13.1875</v>
      </c>
      <c r="AM79">
        <f>SUM(Table13[[#This Row],[NumDealsPurchases]:[NumStorePurchases]])</f>
        <v>16</v>
      </c>
      <c r="AN79" s="14">
        <f>Snapshot_Date-Table13[[#This Row],[Dt_Customer]]</f>
        <v>773</v>
      </c>
      <c r="AP79" s="13">
        <f>Table13[[#This Row],[NumDealsPurchases]]/Table13[[#This Row],[Total Number of Purchases]]*100</f>
        <v>43.75</v>
      </c>
      <c r="AQ79">
        <f>6-ROUNDUP(_xlfn.PERCENTRANK.INC(Table13[Recency],Table13[[#This Row],[Recency]])*5, 0)</f>
        <v>1</v>
      </c>
      <c r="AR79">
        <f>ROUNDUP(_xlfn.PERCENTRANK.INC(Table13[Total Number of Purchases],Table13[[#This Row],[Total Number of Purchases]])*5,0)</f>
        <v>3</v>
      </c>
      <c r="AS79">
        <f>ROUNDUP(_xlfn.PERCENTRANK.INC(Table13[Total Spend],Table13[[#This Row],[Total Spend]])*5,0)</f>
        <v>3</v>
      </c>
      <c r="AT79" t="str">
        <f>Table13[[#This Row],[Recency Score]]&amp;Table13[[#This Row],[Frequency Score]]&amp;Table13[[#This Row],[Monetary Score]]</f>
        <v>133</v>
      </c>
      <c r="AU79" t="str">
        <f t="shared" si="1"/>
        <v>Lost</v>
      </c>
      <c r="AW79" s="13">
        <f>DATEDIF(Table13[[#This Row],[Dt_Customer]], Snapshot_Date, "d")</f>
        <v>773</v>
      </c>
      <c r="AX79" s="13">
        <f>Table13[[#This Row],[CL if today]]/365</f>
        <v>2.117808219178082</v>
      </c>
      <c r="AY79">
        <f>Table13[[#This Row],[Total Number of Purchases]]/Table13[[#This Row],[Corrected CL]]</f>
        <v>7.5549805950840883</v>
      </c>
      <c r="AZ79">
        <f>Table13[[#This Row],[Average Order Value (AOV)]]*Table13[[#This Row],[Freq per Year]]</f>
        <v>99.631306597671411</v>
      </c>
      <c r="BA79">
        <f>Table13[[#This Row],[Total Spend]]/Table13[[#This Row],[Corrected CL]]</f>
        <v>99.631306597671411</v>
      </c>
      <c r="BB79">
        <v>416.47435897435895</v>
      </c>
      <c r="BC79" s="1">
        <f>Table13[[#This Row],[Dt_Customer]]+Table13[[#This Row],[Recency]]</f>
        <v>41237</v>
      </c>
      <c r="BD79" s="16" t="str">
        <f>IF(COUNTIF(A:A, A79) &gt; 1, "Duplicate", "Unique")</f>
        <v>Unique</v>
      </c>
    </row>
    <row r="80" spans="1:56" x14ac:dyDescent="0.3">
      <c r="A80">
        <v>10395</v>
      </c>
      <c r="B80">
        <v>1986</v>
      </c>
      <c r="C80" t="s">
        <v>44</v>
      </c>
      <c r="D80" t="s">
        <v>31</v>
      </c>
      <c r="E80">
        <v>8940</v>
      </c>
      <c r="F80">
        <v>1</v>
      </c>
      <c r="G80">
        <v>0</v>
      </c>
      <c r="H80" s="1">
        <v>41143</v>
      </c>
      <c r="I80">
        <v>25</v>
      </c>
      <c r="J80">
        <v>1</v>
      </c>
      <c r="K80">
        <v>45</v>
      </c>
      <c r="L80">
        <v>3</v>
      </c>
      <c r="M80">
        <v>4</v>
      </c>
      <c r="N80">
        <v>6</v>
      </c>
      <c r="O80">
        <v>42</v>
      </c>
      <c r="P80">
        <f>IF(Table13[[#This Row],[MntWines]] = 0,"",Table13[[#This Row],[MntWines]])</f>
        <v>1</v>
      </c>
      <c r="Q80">
        <f>IF(Table13[[#This Row],[MntFruits]] = 0, "",Table13[[#This Row],[MntFruits]])</f>
        <v>45</v>
      </c>
      <c r="R80">
        <f>IF(Table13[[#This Row],[MntMeatProducts]] = 0, "",Table13[[#This Row],[MntMeatProducts]])</f>
        <v>3</v>
      </c>
      <c r="S80">
        <f>IF(Table13[[#This Row],[MntFishProducts]] = 0, "",Table13[[#This Row],[MntFishProducts]])</f>
        <v>4</v>
      </c>
      <c r="T80">
        <f>IF(Table13[[#This Row],[MntSweetProducts]] = 0, "",Table13[[#This Row],[MntSweetProducts]])</f>
        <v>6</v>
      </c>
      <c r="U80">
        <f>IF(Table13[[#This Row],[MntGoldProds]] = 0, "",Table13[[#This Row],[MntGoldProds]])</f>
        <v>42</v>
      </c>
      <c r="V80">
        <v>3</v>
      </c>
      <c r="W80">
        <v>3</v>
      </c>
      <c r="X80">
        <v>1</v>
      </c>
      <c r="Y80">
        <v>3</v>
      </c>
      <c r="Z80">
        <v>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t="s">
        <v>30</v>
      </c>
      <c r="AI80" s="13">
        <f>SUM(Table13[[#This Row],[MntWines]:[MntGoldProds]])</f>
        <v>101</v>
      </c>
      <c r="AJ80" s="13">
        <f>AVERAGE(Table13[[#This Row],[MntWines]:[MntGoldProds]])</f>
        <v>16.833333333333332</v>
      </c>
      <c r="AK80">
        <f>IF(Table13[[#This Row],[Total Number of Purchases]]=0,0,Table13[[#This Row],[Total Spend]]/Table13[[#This Row],[Total Number of Purchases]])</f>
        <v>10.1</v>
      </c>
      <c r="AM80">
        <f>SUM(Table13[[#This Row],[NumDealsPurchases]:[NumStorePurchases]])</f>
        <v>10</v>
      </c>
      <c r="AN80" s="14">
        <f>Snapshot_Date-Table13[[#This Row],[Dt_Customer]]</f>
        <v>773</v>
      </c>
      <c r="AP80" s="13">
        <f>Table13[[#This Row],[NumDealsPurchases]]/Table13[[#This Row],[Total Number of Purchases]]*100</f>
        <v>30</v>
      </c>
      <c r="AQ80">
        <f>6-ROUNDUP(_xlfn.PERCENTRANK.INC(Table13[Recency],Table13[[#This Row],[Recency]])*5, 0)</f>
        <v>4</v>
      </c>
      <c r="AR80">
        <f>ROUNDUP(_xlfn.PERCENTRANK.INC(Table13[Total Number of Purchases],Table13[[#This Row],[Total Number of Purchases]])*5,0)</f>
        <v>2</v>
      </c>
      <c r="AS80">
        <f>ROUNDUP(_xlfn.PERCENTRANK.INC(Table13[Total Spend],Table13[[#This Row],[Total Spend]])*5,0)</f>
        <v>2</v>
      </c>
      <c r="AT80" t="str">
        <f>Table13[[#This Row],[Recency Score]]&amp;Table13[[#This Row],[Frequency Score]]&amp;Table13[[#This Row],[Monetary Score]]</f>
        <v>422</v>
      </c>
      <c r="AU80" t="str">
        <f t="shared" si="1"/>
        <v>Potential Loyalists</v>
      </c>
      <c r="AW80" s="13">
        <f>DATEDIF(Table13[[#This Row],[Dt_Customer]], Snapshot_Date, "d")</f>
        <v>773</v>
      </c>
      <c r="AX80" s="13">
        <f>Table13[[#This Row],[CL if today]]/365</f>
        <v>2.117808219178082</v>
      </c>
      <c r="AY80">
        <f>Table13[[#This Row],[Total Number of Purchases]]/Table13[[#This Row],[Corrected CL]]</f>
        <v>4.7218628719275557</v>
      </c>
      <c r="AZ80">
        <f>Table13[[#This Row],[Average Order Value (AOV)]]*Table13[[#This Row],[Freq per Year]]</f>
        <v>47.690815006468313</v>
      </c>
      <c r="BA80">
        <f>Table13[[#This Row],[Total Spend]]/Table13[[#This Row],[Corrected CL]]</f>
        <v>47.690815006468306</v>
      </c>
      <c r="BB80">
        <v>204.55012853470438</v>
      </c>
      <c r="BC80" s="1">
        <f>Table13[[#This Row],[Dt_Customer]]+Table13[[#This Row],[Recency]]</f>
        <v>41168</v>
      </c>
      <c r="BD80" s="16" t="str">
        <f>IF(COUNTIF(A:A, A80) &gt; 1, "Duplicate", "Unique")</f>
        <v>Unique</v>
      </c>
    </row>
    <row r="81" spans="1:56" x14ac:dyDescent="0.3">
      <c r="A81">
        <v>7422</v>
      </c>
      <c r="B81">
        <v>1987</v>
      </c>
      <c r="C81" t="s">
        <v>28</v>
      </c>
      <c r="D81" t="s">
        <v>31</v>
      </c>
      <c r="E81">
        <v>46923</v>
      </c>
      <c r="F81">
        <v>1</v>
      </c>
      <c r="G81">
        <v>0</v>
      </c>
      <c r="H81" s="1">
        <v>41143</v>
      </c>
      <c r="I81">
        <v>90</v>
      </c>
      <c r="J81">
        <v>85</v>
      </c>
      <c r="K81">
        <v>44</v>
      </c>
      <c r="L81">
        <v>54</v>
      </c>
      <c r="M81">
        <v>102</v>
      </c>
      <c r="N81">
        <v>78</v>
      </c>
      <c r="O81">
        <v>6</v>
      </c>
      <c r="P81">
        <f>IF(Table13[[#This Row],[MntWines]] = 0,"",Table13[[#This Row],[MntWines]])</f>
        <v>85</v>
      </c>
      <c r="Q81">
        <f>IF(Table13[[#This Row],[MntFruits]] = 0, "",Table13[[#This Row],[MntFruits]])</f>
        <v>44</v>
      </c>
      <c r="R81">
        <f>IF(Table13[[#This Row],[MntMeatProducts]] = 0, "",Table13[[#This Row],[MntMeatProducts]])</f>
        <v>54</v>
      </c>
      <c r="S81">
        <f>IF(Table13[[#This Row],[MntFishProducts]] = 0, "",Table13[[#This Row],[MntFishProducts]])</f>
        <v>102</v>
      </c>
      <c r="T81">
        <f>IF(Table13[[#This Row],[MntSweetProducts]] = 0, "",Table13[[#This Row],[MntSweetProducts]])</f>
        <v>78</v>
      </c>
      <c r="U81">
        <f>IF(Table13[[#This Row],[MntGoldProds]] = 0, "",Table13[[#This Row],[MntGoldProds]])</f>
        <v>6</v>
      </c>
      <c r="V81">
        <v>3</v>
      </c>
      <c r="W81">
        <v>5</v>
      </c>
      <c r="X81">
        <v>1</v>
      </c>
      <c r="Y81">
        <v>7</v>
      </c>
      <c r="Z81">
        <v>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">
        <v>30</v>
      </c>
      <c r="AI81" s="13">
        <f>SUM(Table13[[#This Row],[MntWines]:[MntGoldProds]])</f>
        <v>369</v>
      </c>
      <c r="AJ81" s="13">
        <f>AVERAGE(Table13[[#This Row],[MntWines]:[MntGoldProds]])</f>
        <v>61.5</v>
      </c>
      <c r="AK81">
        <f>IF(Table13[[#This Row],[Total Number of Purchases]]=0,0,Table13[[#This Row],[Total Spend]]/Table13[[#This Row],[Total Number of Purchases]])</f>
        <v>23.0625</v>
      </c>
      <c r="AM81">
        <f>SUM(Table13[[#This Row],[NumDealsPurchases]:[NumStorePurchases]])</f>
        <v>16</v>
      </c>
      <c r="AN81" s="14">
        <f>Snapshot_Date-Table13[[#This Row],[Dt_Customer]]</f>
        <v>773</v>
      </c>
      <c r="AP81" s="13">
        <f>Table13[[#This Row],[NumDealsPurchases]]/Table13[[#This Row],[Total Number of Purchases]]*100</f>
        <v>18.75</v>
      </c>
      <c r="AQ81">
        <f>6-ROUNDUP(_xlfn.PERCENTRANK.INC(Table13[Recency],Table13[[#This Row],[Recency]])*5, 0)</f>
        <v>1</v>
      </c>
      <c r="AR81">
        <f>ROUNDUP(_xlfn.PERCENTRANK.INC(Table13[Total Number of Purchases],Table13[[#This Row],[Total Number of Purchases]])*5,0)</f>
        <v>3</v>
      </c>
      <c r="AS81">
        <f>ROUNDUP(_xlfn.PERCENTRANK.INC(Table13[Total Spend],Table13[[#This Row],[Total Spend]])*5,0)</f>
        <v>3</v>
      </c>
      <c r="AT81" t="str">
        <f>Table13[[#This Row],[Recency Score]]&amp;Table13[[#This Row],[Frequency Score]]&amp;Table13[[#This Row],[Monetary Score]]</f>
        <v>133</v>
      </c>
      <c r="AU81" t="str">
        <f t="shared" si="1"/>
        <v>Lost</v>
      </c>
      <c r="AW81" s="13">
        <f>DATEDIF(Table13[[#This Row],[Dt_Customer]], Snapshot_Date, "d")</f>
        <v>773</v>
      </c>
      <c r="AX81" s="13">
        <f>Table13[[#This Row],[CL if today]]/365</f>
        <v>2.117808219178082</v>
      </c>
      <c r="AY81">
        <f>Table13[[#This Row],[Total Number of Purchases]]/Table13[[#This Row],[Corrected CL]]</f>
        <v>7.5549805950840883</v>
      </c>
      <c r="AZ81">
        <f>Table13[[#This Row],[Average Order Value (AOV)]]*Table13[[#This Row],[Freq per Year]]</f>
        <v>174.23673997412678</v>
      </c>
      <c r="BA81">
        <f>Table13[[#This Row],[Total Spend]]/Table13[[#This Row],[Corrected CL]]</f>
        <v>174.23673997412678</v>
      </c>
      <c r="BB81">
        <v>391.2387676508344</v>
      </c>
      <c r="BC81" s="1">
        <f>Table13[[#This Row],[Dt_Customer]]+Table13[[#This Row],[Recency]]</f>
        <v>41233</v>
      </c>
      <c r="BD81" s="16" t="str">
        <f>IF(COUNTIF(A:A, A81) &gt; 1, "Duplicate", "Unique")</f>
        <v>Unique</v>
      </c>
    </row>
    <row r="82" spans="1:56" x14ac:dyDescent="0.3">
      <c r="A82">
        <v>6905</v>
      </c>
      <c r="B82">
        <v>1994</v>
      </c>
      <c r="C82" t="s">
        <v>28</v>
      </c>
      <c r="D82" t="s">
        <v>35</v>
      </c>
      <c r="E82">
        <v>80685</v>
      </c>
      <c r="F82">
        <v>0</v>
      </c>
      <c r="G82">
        <v>0</v>
      </c>
      <c r="H82" s="1">
        <v>41143</v>
      </c>
      <c r="I82">
        <v>55</v>
      </c>
      <c r="J82">
        <v>241</v>
      </c>
      <c r="K82">
        <v>45</v>
      </c>
      <c r="L82">
        <v>604</v>
      </c>
      <c r="M82">
        <v>34</v>
      </c>
      <c r="N82">
        <v>26</v>
      </c>
      <c r="O82">
        <v>54</v>
      </c>
      <c r="P82">
        <f>IF(Table13[[#This Row],[MntWines]] = 0,"",Table13[[#This Row],[MntWines]])</f>
        <v>241</v>
      </c>
      <c r="Q82">
        <f>IF(Table13[[#This Row],[MntFruits]] = 0, "",Table13[[#This Row],[MntFruits]])</f>
        <v>45</v>
      </c>
      <c r="R82">
        <f>IF(Table13[[#This Row],[MntMeatProducts]] = 0, "",Table13[[#This Row],[MntMeatProducts]])</f>
        <v>604</v>
      </c>
      <c r="S82">
        <f>IF(Table13[[#This Row],[MntFishProducts]] = 0, "",Table13[[#This Row],[MntFishProducts]])</f>
        <v>34</v>
      </c>
      <c r="T82">
        <f>IF(Table13[[#This Row],[MntSweetProducts]] = 0, "",Table13[[#This Row],[MntSweetProducts]])</f>
        <v>26</v>
      </c>
      <c r="U82">
        <f>IF(Table13[[#This Row],[MntGoldProds]] = 0, "",Table13[[#This Row],[MntGoldProds]])</f>
        <v>54</v>
      </c>
      <c r="V82">
        <v>1</v>
      </c>
      <c r="W82">
        <v>6</v>
      </c>
      <c r="X82">
        <v>4</v>
      </c>
      <c r="Y82">
        <v>10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t="s">
        <v>30</v>
      </c>
      <c r="AI82" s="13">
        <f>SUM(Table13[[#This Row],[MntWines]:[MntGoldProds]])</f>
        <v>1004</v>
      </c>
      <c r="AJ82" s="13">
        <f>AVERAGE(Table13[[#This Row],[MntWines]:[MntGoldProds]])</f>
        <v>167.33333333333334</v>
      </c>
      <c r="AK82">
        <f>IF(Table13[[#This Row],[Total Number of Purchases]]=0,0,Table13[[#This Row],[Total Spend]]/Table13[[#This Row],[Total Number of Purchases]])</f>
        <v>47.80952380952381</v>
      </c>
      <c r="AM82">
        <f>SUM(Table13[[#This Row],[NumDealsPurchases]:[NumStorePurchases]])</f>
        <v>21</v>
      </c>
      <c r="AN82" s="14">
        <f>Snapshot_Date-Table13[[#This Row],[Dt_Customer]]</f>
        <v>773</v>
      </c>
      <c r="AP82" s="13">
        <f>Table13[[#This Row],[NumDealsPurchases]]/Table13[[#This Row],[Total Number of Purchases]]*100</f>
        <v>4.7619047619047619</v>
      </c>
      <c r="AQ82">
        <f>6-ROUNDUP(_xlfn.PERCENTRANK.INC(Table13[Recency],Table13[[#This Row],[Recency]])*5, 0)</f>
        <v>3</v>
      </c>
      <c r="AR82">
        <f>ROUNDUP(_xlfn.PERCENTRANK.INC(Table13[Total Number of Purchases],Table13[[#This Row],[Total Number of Purchases]])*5,0)</f>
        <v>4</v>
      </c>
      <c r="AS82">
        <f>ROUNDUP(_xlfn.PERCENTRANK.INC(Table13[Total Spend],Table13[[#This Row],[Total Spend]])*5,0)</f>
        <v>4</v>
      </c>
      <c r="AT82" t="str">
        <f>Table13[[#This Row],[Recency Score]]&amp;Table13[[#This Row],[Frequency Score]]&amp;Table13[[#This Row],[Monetary Score]]</f>
        <v>344</v>
      </c>
      <c r="AU82" t="str">
        <f t="shared" si="1"/>
        <v>Needs Attention</v>
      </c>
      <c r="AW82" s="13">
        <f>DATEDIF(Table13[[#This Row],[Dt_Customer]], Snapshot_Date, "d")</f>
        <v>773</v>
      </c>
      <c r="AX82" s="13">
        <f>Table13[[#This Row],[CL if today]]/365</f>
        <v>2.117808219178082</v>
      </c>
      <c r="AY82">
        <f>Table13[[#This Row],[Total Number of Purchases]]/Table13[[#This Row],[Corrected CL]]</f>
        <v>9.915912031047867</v>
      </c>
      <c r="AZ82">
        <f>Table13[[#This Row],[Average Order Value (AOV)]]*Table13[[#This Row],[Freq per Year]]</f>
        <v>474.07503234152659</v>
      </c>
      <c r="BA82">
        <f>Table13[[#This Row],[Total Spend]]/Table13[[#This Row],[Corrected CL]]</f>
        <v>474.07503234152654</v>
      </c>
      <c r="BB82">
        <v>325.59125964010286</v>
      </c>
      <c r="BC82" s="1">
        <f>Table13[[#This Row],[Dt_Customer]]+Table13[[#This Row],[Recency]]</f>
        <v>41198</v>
      </c>
      <c r="BD82" s="16" t="str">
        <f>IF(COUNTIF(A:A, A82) &gt; 1, "Duplicate", "Unique")</f>
        <v>Unique</v>
      </c>
    </row>
    <row r="83" spans="1:56" x14ac:dyDescent="0.3">
      <c r="A83">
        <v>2926</v>
      </c>
      <c r="B83">
        <v>1952</v>
      </c>
      <c r="C83" t="s">
        <v>41</v>
      </c>
      <c r="D83" t="s">
        <v>35</v>
      </c>
      <c r="E83">
        <v>55951</v>
      </c>
      <c r="F83">
        <v>0</v>
      </c>
      <c r="G83">
        <v>1</v>
      </c>
      <c r="H83" s="1">
        <v>41144</v>
      </c>
      <c r="I83">
        <v>62</v>
      </c>
      <c r="J83">
        <v>1241</v>
      </c>
      <c r="K83">
        <v>0</v>
      </c>
      <c r="L83">
        <v>80</v>
      </c>
      <c r="M83">
        <v>0</v>
      </c>
      <c r="N83">
        <v>13</v>
      </c>
      <c r="O83">
        <v>40</v>
      </c>
      <c r="P83">
        <f>IF(Table13[[#This Row],[MntWines]] = 0,"",Table13[[#This Row],[MntWines]])</f>
        <v>1241</v>
      </c>
      <c r="Q83" t="str">
        <f>IF(Table13[[#This Row],[MntFruits]] = 0, "",Table13[[#This Row],[MntFruits]])</f>
        <v/>
      </c>
      <c r="R83">
        <f>IF(Table13[[#This Row],[MntMeatProducts]] = 0, "",Table13[[#This Row],[MntMeatProducts]])</f>
        <v>80</v>
      </c>
      <c r="S83" t="str">
        <f>IF(Table13[[#This Row],[MntFishProducts]] = 0, "",Table13[[#This Row],[MntFishProducts]])</f>
        <v/>
      </c>
      <c r="T83">
        <f>IF(Table13[[#This Row],[MntSweetProducts]] = 0, "",Table13[[#This Row],[MntSweetProducts]])</f>
        <v>13</v>
      </c>
      <c r="U83">
        <f>IF(Table13[[#This Row],[MntGoldProds]] = 0, "",Table13[[#This Row],[MntGoldProds]])</f>
        <v>40</v>
      </c>
      <c r="V83">
        <v>3</v>
      </c>
      <c r="W83">
        <v>3</v>
      </c>
      <c r="X83">
        <v>6</v>
      </c>
      <c r="Y83">
        <v>11</v>
      </c>
      <c r="Z83">
        <v>8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0</v>
      </c>
      <c r="AH83" t="s">
        <v>43</v>
      </c>
      <c r="AI83" s="13">
        <f>SUM(Table13[[#This Row],[MntWines]:[MntGoldProds]])</f>
        <v>1374</v>
      </c>
      <c r="AJ83" s="13">
        <f>AVERAGE(Table13[[#This Row],[MntWines]:[MntGoldProds]])</f>
        <v>229</v>
      </c>
      <c r="AK83">
        <f>IF(Table13[[#This Row],[Total Number of Purchases]]=0,0,Table13[[#This Row],[Total Spend]]/Table13[[#This Row],[Total Number of Purchases]])</f>
        <v>59.739130434782609</v>
      </c>
      <c r="AM83">
        <f>SUM(Table13[[#This Row],[NumDealsPurchases]:[NumStorePurchases]])</f>
        <v>23</v>
      </c>
      <c r="AN83" s="14">
        <f>Snapshot_Date-Table13[[#This Row],[Dt_Customer]]</f>
        <v>772</v>
      </c>
      <c r="AP83" s="13">
        <f>Table13[[#This Row],[NumDealsPurchases]]/Table13[[#This Row],[Total Number of Purchases]]*100</f>
        <v>13.043478260869565</v>
      </c>
      <c r="AQ83">
        <f>6-ROUNDUP(_xlfn.PERCENTRANK.INC(Table13[Recency],Table13[[#This Row],[Recency]])*5, 0)</f>
        <v>2</v>
      </c>
      <c r="AR83">
        <f>ROUNDUP(_xlfn.PERCENTRANK.INC(Table13[Total Number of Purchases],Table13[[#This Row],[Total Number of Purchases]])*5,0)</f>
        <v>5</v>
      </c>
      <c r="AS83">
        <f>ROUNDUP(_xlfn.PERCENTRANK.INC(Table13[Total Spend],Table13[[#This Row],[Total Spend]])*5,0)</f>
        <v>5</v>
      </c>
      <c r="AT83" t="str">
        <f>Table13[[#This Row],[Recency Score]]&amp;Table13[[#This Row],[Frequency Score]]&amp;Table13[[#This Row],[Monetary Score]]</f>
        <v>255</v>
      </c>
      <c r="AU83" t="str">
        <f t="shared" si="1"/>
        <v>Frequent Buyers</v>
      </c>
      <c r="AW83" s="13">
        <f>DATEDIF(Table13[[#This Row],[Dt_Customer]], Snapshot_Date, "d")</f>
        <v>772</v>
      </c>
      <c r="AX83" s="13">
        <f>Table13[[#This Row],[CL if today]]/365</f>
        <v>2.1150684931506851</v>
      </c>
      <c r="AY83">
        <f>Table13[[#This Row],[Total Number of Purchases]]/Table13[[#This Row],[Corrected CL]]</f>
        <v>10.874352331606216</v>
      </c>
      <c r="AZ83">
        <f>Table13[[#This Row],[Average Order Value (AOV)]]*Table13[[#This Row],[Freq per Year]]</f>
        <v>649.62435233160613</v>
      </c>
      <c r="BA83">
        <f>Table13[[#This Row],[Total Spend]]/Table13[[#This Row],[Corrected CL]]</f>
        <v>649.62435233160613</v>
      </c>
      <c r="BB83">
        <v>10.321336760925451</v>
      </c>
      <c r="BC83" s="1">
        <f>Table13[[#This Row],[Dt_Customer]]+Table13[[#This Row],[Recency]]</f>
        <v>41206</v>
      </c>
      <c r="BD83" s="16" t="str">
        <f>IF(COUNTIF(A:A, A83) &gt; 1, "Duplicate", "Unique")</f>
        <v>Unique</v>
      </c>
    </row>
    <row r="84" spans="1:56" x14ac:dyDescent="0.3">
      <c r="A84">
        <v>10176</v>
      </c>
      <c r="B84">
        <v>1968</v>
      </c>
      <c r="C84" t="s">
        <v>28</v>
      </c>
      <c r="D84" t="s">
        <v>31</v>
      </c>
      <c r="E84">
        <v>57107</v>
      </c>
      <c r="F84">
        <v>0</v>
      </c>
      <c r="G84">
        <v>1</v>
      </c>
      <c r="H84" s="1">
        <v>41145</v>
      </c>
      <c r="I84">
        <v>44</v>
      </c>
      <c r="J84">
        <v>159</v>
      </c>
      <c r="K84">
        <v>0</v>
      </c>
      <c r="L84">
        <v>120</v>
      </c>
      <c r="M84">
        <v>0</v>
      </c>
      <c r="N84">
        <v>0</v>
      </c>
      <c r="O84">
        <v>137</v>
      </c>
      <c r="P84">
        <f>IF(Table13[[#This Row],[MntWines]] = 0,"",Table13[[#This Row],[MntWines]])</f>
        <v>159</v>
      </c>
      <c r="Q84" t="str">
        <f>IF(Table13[[#This Row],[MntFruits]] = 0, "",Table13[[#This Row],[MntFruits]])</f>
        <v/>
      </c>
      <c r="R84">
        <f>IF(Table13[[#This Row],[MntMeatProducts]] = 0, "",Table13[[#This Row],[MntMeatProducts]])</f>
        <v>120</v>
      </c>
      <c r="S84" t="str">
        <f>IF(Table13[[#This Row],[MntFishProducts]] = 0, "",Table13[[#This Row],[MntFishProducts]])</f>
        <v/>
      </c>
      <c r="T84" t="str">
        <f>IF(Table13[[#This Row],[MntSweetProducts]] = 0, "",Table13[[#This Row],[MntSweetProducts]])</f>
        <v/>
      </c>
      <c r="U84">
        <f>IF(Table13[[#This Row],[MntGoldProds]] = 0, "",Table13[[#This Row],[MntGoldProds]])</f>
        <v>137</v>
      </c>
      <c r="V84">
        <v>7</v>
      </c>
      <c r="W84">
        <v>4</v>
      </c>
      <c r="X84">
        <v>4</v>
      </c>
      <c r="Y84">
        <v>8</v>
      </c>
      <c r="Z84">
        <v>8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1</v>
      </c>
      <c r="AG84">
        <v>0</v>
      </c>
      <c r="AH84" t="s">
        <v>30</v>
      </c>
      <c r="AI84" s="13">
        <f>SUM(Table13[[#This Row],[MntWines]:[MntGoldProds]])</f>
        <v>416</v>
      </c>
      <c r="AJ84" s="13">
        <f>AVERAGE(Table13[[#This Row],[MntWines]:[MntGoldProds]])</f>
        <v>69.333333333333329</v>
      </c>
      <c r="AK84">
        <f>IF(Table13[[#This Row],[Total Number of Purchases]]=0,0,Table13[[#This Row],[Total Spend]]/Table13[[#This Row],[Total Number of Purchases]])</f>
        <v>18.086956521739129</v>
      </c>
      <c r="AM84">
        <f>SUM(Table13[[#This Row],[NumDealsPurchases]:[NumStorePurchases]])</f>
        <v>23</v>
      </c>
      <c r="AN84" s="14">
        <f>Snapshot_Date-Table13[[#This Row],[Dt_Customer]]</f>
        <v>771</v>
      </c>
      <c r="AP84" s="13">
        <f>Table13[[#This Row],[NumDealsPurchases]]/Table13[[#This Row],[Total Number of Purchases]]*100</f>
        <v>30.434782608695656</v>
      </c>
      <c r="AQ84">
        <f>6-ROUNDUP(_xlfn.PERCENTRANK.INC(Table13[Recency],Table13[[#This Row],[Recency]])*5, 0)</f>
        <v>3</v>
      </c>
      <c r="AR84">
        <f>ROUNDUP(_xlfn.PERCENTRANK.INC(Table13[Total Number of Purchases],Table13[[#This Row],[Total Number of Purchases]])*5,0)</f>
        <v>5</v>
      </c>
      <c r="AS84">
        <f>ROUNDUP(_xlfn.PERCENTRANK.INC(Table13[Total Spend],Table13[[#This Row],[Total Spend]])*5,0)</f>
        <v>3</v>
      </c>
      <c r="AT84" t="str">
        <f>Table13[[#This Row],[Recency Score]]&amp;Table13[[#This Row],[Frequency Score]]&amp;Table13[[#This Row],[Monetary Score]]</f>
        <v>353</v>
      </c>
      <c r="AU84" t="str">
        <f t="shared" si="1"/>
        <v>Frequent Buyers</v>
      </c>
      <c r="AW84" s="13">
        <f>DATEDIF(Table13[[#This Row],[Dt_Customer]], Snapshot_Date, "d")</f>
        <v>771</v>
      </c>
      <c r="AX84" s="13">
        <f>Table13[[#This Row],[CL if today]]/365</f>
        <v>2.1123287671232878</v>
      </c>
      <c r="AY84">
        <f>Table13[[#This Row],[Total Number of Purchases]]/Table13[[#This Row],[Corrected CL]]</f>
        <v>10.88845654993515</v>
      </c>
      <c r="AZ84">
        <f>Table13[[#This Row],[Average Order Value (AOV)]]*Table13[[#This Row],[Freq per Year]]</f>
        <v>196.93904020752268</v>
      </c>
      <c r="BA84">
        <f>Table13[[#This Row],[Total Spend]]/Table13[[#This Row],[Corrected CL]]</f>
        <v>196.93904020752268</v>
      </c>
      <c r="BB84">
        <v>517.00514138817482</v>
      </c>
      <c r="BC84" s="1">
        <f>Table13[[#This Row],[Dt_Customer]]+Table13[[#This Row],[Recency]]</f>
        <v>41189</v>
      </c>
      <c r="BD84" s="16" t="str">
        <f>IF(COUNTIF(A:A, A84) &gt; 1, "Duplicate", "Unique")</f>
        <v>Unique</v>
      </c>
    </row>
    <row r="85" spans="1:56" x14ac:dyDescent="0.3">
      <c r="A85">
        <v>5140</v>
      </c>
      <c r="B85">
        <v>1985</v>
      </c>
      <c r="C85" t="s">
        <v>37</v>
      </c>
      <c r="D85" t="s">
        <v>33</v>
      </c>
      <c r="E85">
        <v>64355</v>
      </c>
      <c r="F85">
        <v>1</v>
      </c>
      <c r="G85">
        <v>0</v>
      </c>
      <c r="H85" s="1">
        <v>41145</v>
      </c>
      <c r="I85">
        <v>66</v>
      </c>
      <c r="J85">
        <v>1047</v>
      </c>
      <c r="K85">
        <v>0</v>
      </c>
      <c r="L85">
        <v>140</v>
      </c>
      <c r="M85">
        <v>67</v>
      </c>
      <c r="N85">
        <v>38</v>
      </c>
      <c r="O85">
        <v>153</v>
      </c>
      <c r="P85">
        <f>IF(Table13[[#This Row],[MntWines]] = 0,"",Table13[[#This Row],[MntWines]])</f>
        <v>1047</v>
      </c>
      <c r="Q85" t="str">
        <f>IF(Table13[[#This Row],[MntFruits]] = 0, "",Table13[[#This Row],[MntFruits]])</f>
        <v/>
      </c>
      <c r="R85">
        <f>IF(Table13[[#This Row],[MntMeatProducts]] = 0, "",Table13[[#This Row],[MntMeatProducts]])</f>
        <v>140</v>
      </c>
      <c r="S85">
        <f>IF(Table13[[#This Row],[MntFishProducts]] = 0, "",Table13[[#This Row],[MntFishProducts]])</f>
        <v>67</v>
      </c>
      <c r="T85">
        <f>IF(Table13[[#This Row],[MntSweetProducts]] = 0, "",Table13[[#This Row],[MntSweetProducts]])</f>
        <v>38</v>
      </c>
      <c r="U85">
        <f>IF(Table13[[#This Row],[MntGoldProds]] = 0, "",Table13[[#This Row],[MntGoldProds]])</f>
        <v>153</v>
      </c>
      <c r="V85">
        <v>2</v>
      </c>
      <c r="W85">
        <v>4</v>
      </c>
      <c r="X85">
        <v>3</v>
      </c>
      <c r="Y85">
        <v>12</v>
      </c>
      <c r="Z85">
        <v>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t="s">
        <v>30</v>
      </c>
      <c r="AI85" s="13">
        <f>SUM(Table13[[#This Row],[MntWines]:[MntGoldProds]])</f>
        <v>1445</v>
      </c>
      <c r="AJ85" s="13">
        <f>AVERAGE(Table13[[#This Row],[MntWines]:[MntGoldProds]])</f>
        <v>240.83333333333334</v>
      </c>
      <c r="AK85">
        <f>IF(Table13[[#This Row],[Total Number of Purchases]]=0,0,Table13[[#This Row],[Total Spend]]/Table13[[#This Row],[Total Number of Purchases]])</f>
        <v>68.80952380952381</v>
      </c>
      <c r="AM85">
        <f>SUM(Table13[[#This Row],[NumDealsPurchases]:[NumStorePurchases]])</f>
        <v>21</v>
      </c>
      <c r="AN85" s="14">
        <f>Snapshot_Date-Table13[[#This Row],[Dt_Customer]]</f>
        <v>771</v>
      </c>
      <c r="AP85" s="13">
        <f>Table13[[#This Row],[NumDealsPurchases]]/Table13[[#This Row],[Total Number of Purchases]]*100</f>
        <v>9.5238095238095237</v>
      </c>
      <c r="AQ85">
        <f>6-ROUNDUP(_xlfn.PERCENTRANK.INC(Table13[Recency],Table13[[#This Row],[Recency]])*5, 0)</f>
        <v>2</v>
      </c>
      <c r="AR85">
        <f>ROUNDUP(_xlfn.PERCENTRANK.INC(Table13[Total Number of Purchases],Table13[[#This Row],[Total Number of Purchases]])*5,0)</f>
        <v>4</v>
      </c>
      <c r="AS85">
        <f>ROUNDUP(_xlfn.PERCENTRANK.INC(Table13[Total Spend],Table13[[#This Row],[Total Spend]])*5,0)</f>
        <v>5</v>
      </c>
      <c r="AT85" t="str">
        <f>Table13[[#This Row],[Recency Score]]&amp;Table13[[#This Row],[Frequency Score]]&amp;Table13[[#This Row],[Monetary Score]]</f>
        <v>245</v>
      </c>
      <c r="AU85" t="str">
        <f t="shared" si="1"/>
        <v>Big Spenders</v>
      </c>
      <c r="AW85" s="13">
        <f>DATEDIF(Table13[[#This Row],[Dt_Customer]], Snapshot_Date, "d")</f>
        <v>771</v>
      </c>
      <c r="AX85" s="13">
        <f>Table13[[#This Row],[CL if today]]/365</f>
        <v>2.1123287671232878</v>
      </c>
      <c r="AY85">
        <f>Table13[[#This Row],[Total Number of Purchases]]/Table13[[#This Row],[Corrected CL]]</f>
        <v>9.9416342412451364</v>
      </c>
      <c r="AZ85">
        <f>Table13[[#This Row],[Average Order Value (AOV)]]*Table13[[#This Row],[Freq per Year]]</f>
        <v>684.07911802853437</v>
      </c>
      <c r="BA85">
        <f>Table13[[#This Row],[Total Spend]]/Table13[[#This Row],[Corrected CL]]</f>
        <v>684.07911802853437</v>
      </c>
      <c r="BB85">
        <v>738.91388174807196</v>
      </c>
      <c r="BC85" s="1">
        <f>Table13[[#This Row],[Dt_Customer]]+Table13[[#This Row],[Recency]]</f>
        <v>41211</v>
      </c>
      <c r="BD85" s="16" t="str">
        <f>IF(COUNTIF(A:A, A85) &gt; 1, "Duplicate", "Unique")</f>
        <v>Unique</v>
      </c>
    </row>
    <row r="86" spans="1:56" x14ac:dyDescent="0.3">
      <c r="A86">
        <v>4094</v>
      </c>
      <c r="B86">
        <v>1961</v>
      </c>
      <c r="C86" t="s">
        <v>28</v>
      </c>
      <c r="D86" t="s">
        <v>33</v>
      </c>
      <c r="E86">
        <v>60544</v>
      </c>
      <c r="F86">
        <v>1</v>
      </c>
      <c r="G86">
        <v>1</v>
      </c>
      <c r="H86" s="1">
        <v>41146</v>
      </c>
      <c r="I86">
        <v>92</v>
      </c>
      <c r="J86">
        <v>201</v>
      </c>
      <c r="K86">
        <v>2</v>
      </c>
      <c r="L86">
        <v>43</v>
      </c>
      <c r="M86">
        <v>3</v>
      </c>
      <c r="N86">
        <v>5</v>
      </c>
      <c r="O86">
        <v>35</v>
      </c>
      <c r="P86">
        <f>IF(Table13[[#This Row],[MntWines]] = 0,"",Table13[[#This Row],[MntWines]])</f>
        <v>201</v>
      </c>
      <c r="Q86">
        <f>IF(Table13[[#This Row],[MntFruits]] = 0, "",Table13[[#This Row],[MntFruits]])</f>
        <v>2</v>
      </c>
      <c r="R86">
        <f>IF(Table13[[#This Row],[MntMeatProducts]] = 0, "",Table13[[#This Row],[MntMeatProducts]])</f>
        <v>43</v>
      </c>
      <c r="S86">
        <f>IF(Table13[[#This Row],[MntFishProducts]] = 0, "",Table13[[#This Row],[MntFishProducts]])</f>
        <v>3</v>
      </c>
      <c r="T86">
        <f>IF(Table13[[#This Row],[MntSweetProducts]] = 0, "",Table13[[#This Row],[MntSweetProducts]])</f>
        <v>5</v>
      </c>
      <c r="U86">
        <f>IF(Table13[[#This Row],[MntGoldProds]] = 0, "",Table13[[#This Row],[MntGoldProds]])</f>
        <v>35</v>
      </c>
      <c r="V86">
        <v>4</v>
      </c>
      <c r="W86">
        <v>5</v>
      </c>
      <c r="X86">
        <v>1</v>
      </c>
      <c r="Y86">
        <v>5</v>
      </c>
      <c r="Z86">
        <v>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t="s">
        <v>36</v>
      </c>
      <c r="AI86" s="13">
        <f>SUM(Table13[[#This Row],[MntWines]:[MntGoldProds]])</f>
        <v>289</v>
      </c>
      <c r="AJ86" s="13">
        <f>AVERAGE(Table13[[#This Row],[MntWines]:[MntGoldProds]])</f>
        <v>48.166666666666664</v>
      </c>
      <c r="AK86">
        <f>IF(Table13[[#This Row],[Total Number of Purchases]]=0,0,Table13[[#This Row],[Total Spend]]/Table13[[#This Row],[Total Number of Purchases]])</f>
        <v>19.266666666666666</v>
      </c>
      <c r="AM86">
        <f>SUM(Table13[[#This Row],[NumDealsPurchases]:[NumStorePurchases]])</f>
        <v>15</v>
      </c>
      <c r="AN86" s="14">
        <f>Snapshot_Date-Table13[[#This Row],[Dt_Customer]]</f>
        <v>770</v>
      </c>
      <c r="AP86" s="13">
        <f>Table13[[#This Row],[NumDealsPurchases]]/Table13[[#This Row],[Total Number of Purchases]]*100</f>
        <v>26.666666666666668</v>
      </c>
      <c r="AQ86">
        <f>6-ROUNDUP(_xlfn.PERCENTRANK.INC(Table13[Recency],Table13[[#This Row],[Recency]])*5, 0)</f>
        <v>1</v>
      </c>
      <c r="AR86">
        <f>ROUNDUP(_xlfn.PERCENTRANK.INC(Table13[Total Number of Purchases],Table13[[#This Row],[Total Number of Purchases]])*5,0)</f>
        <v>3</v>
      </c>
      <c r="AS86">
        <f>ROUNDUP(_xlfn.PERCENTRANK.INC(Table13[Total Spend],Table13[[#This Row],[Total Spend]])*5,0)</f>
        <v>3</v>
      </c>
      <c r="AT86" t="str">
        <f>Table13[[#This Row],[Recency Score]]&amp;Table13[[#This Row],[Frequency Score]]&amp;Table13[[#This Row],[Monetary Score]]</f>
        <v>133</v>
      </c>
      <c r="AU86" t="str">
        <f t="shared" si="1"/>
        <v>Lost</v>
      </c>
      <c r="AW86" s="13">
        <f>DATEDIF(Table13[[#This Row],[Dt_Customer]], Snapshot_Date, "d")</f>
        <v>770</v>
      </c>
      <c r="AX86" s="13">
        <f>Table13[[#This Row],[CL if today]]/365</f>
        <v>2.1095890410958904</v>
      </c>
      <c r="AY86">
        <f>Table13[[#This Row],[Total Number of Purchases]]/Table13[[#This Row],[Corrected CL]]</f>
        <v>7.1103896103896105</v>
      </c>
      <c r="AZ86">
        <f>Table13[[#This Row],[Average Order Value (AOV)]]*Table13[[#This Row],[Freq per Year]]</f>
        <v>136.99350649350649</v>
      </c>
      <c r="BA86">
        <f>Table13[[#This Row],[Total Spend]]/Table13[[#This Row],[Corrected CL]]</f>
        <v>136.99350649350649</v>
      </c>
      <c r="BB86">
        <v>577.32947232947242</v>
      </c>
      <c r="BC86" s="1">
        <f>Table13[[#This Row],[Dt_Customer]]+Table13[[#This Row],[Recency]]</f>
        <v>41238</v>
      </c>
      <c r="BD86" s="16" t="str">
        <f>IF(COUNTIF(A:A, A86) &gt; 1, "Duplicate", "Unique")</f>
        <v>Unique</v>
      </c>
    </row>
    <row r="87" spans="1:56" x14ac:dyDescent="0.3">
      <c r="A87">
        <v>8588</v>
      </c>
      <c r="B87">
        <v>1961</v>
      </c>
      <c r="C87" t="s">
        <v>28</v>
      </c>
      <c r="D87" t="s">
        <v>33</v>
      </c>
      <c r="E87">
        <v>60544</v>
      </c>
      <c r="F87">
        <v>1</v>
      </c>
      <c r="G87">
        <v>1</v>
      </c>
      <c r="H87" s="1">
        <v>41146</v>
      </c>
      <c r="I87">
        <v>92</v>
      </c>
      <c r="J87">
        <v>201</v>
      </c>
      <c r="K87">
        <v>2</v>
      </c>
      <c r="L87">
        <v>43</v>
      </c>
      <c r="M87">
        <v>3</v>
      </c>
      <c r="N87">
        <v>5</v>
      </c>
      <c r="O87">
        <v>35</v>
      </c>
      <c r="P87">
        <f>IF(Table13[[#This Row],[MntWines]] = 0,"",Table13[[#This Row],[MntWines]])</f>
        <v>201</v>
      </c>
      <c r="Q87">
        <f>IF(Table13[[#This Row],[MntFruits]] = 0, "",Table13[[#This Row],[MntFruits]])</f>
        <v>2</v>
      </c>
      <c r="R87">
        <f>IF(Table13[[#This Row],[MntMeatProducts]] = 0, "",Table13[[#This Row],[MntMeatProducts]])</f>
        <v>43</v>
      </c>
      <c r="S87">
        <f>IF(Table13[[#This Row],[MntFishProducts]] = 0, "",Table13[[#This Row],[MntFishProducts]])</f>
        <v>3</v>
      </c>
      <c r="T87">
        <f>IF(Table13[[#This Row],[MntSweetProducts]] = 0, "",Table13[[#This Row],[MntSweetProducts]])</f>
        <v>5</v>
      </c>
      <c r="U87">
        <f>IF(Table13[[#This Row],[MntGoldProds]] = 0, "",Table13[[#This Row],[MntGoldProds]])</f>
        <v>35</v>
      </c>
      <c r="V87">
        <v>4</v>
      </c>
      <c r="W87">
        <v>5</v>
      </c>
      <c r="X87">
        <v>1</v>
      </c>
      <c r="Y87">
        <v>5</v>
      </c>
      <c r="Z87">
        <v>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39</v>
      </c>
      <c r="AI87" s="13">
        <f>SUM(Table13[[#This Row],[MntWines]:[MntGoldProds]])</f>
        <v>289</v>
      </c>
      <c r="AJ87" s="13">
        <f>AVERAGE(Table13[[#This Row],[MntWines]:[MntGoldProds]])</f>
        <v>48.166666666666664</v>
      </c>
      <c r="AK87">
        <f>IF(Table13[[#This Row],[Total Number of Purchases]]=0,0,Table13[[#This Row],[Total Spend]]/Table13[[#This Row],[Total Number of Purchases]])</f>
        <v>19.266666666666666</v>
      </c>
      <c r="AM87">
        <f>SUM(Table13[[#This Row],[NumDealsPurchases]:[NumStorePurchases]])</f>
        <v>15</v>
      </c>
      <c r="AN87" s="14">
        <f>Snapshot_Date-Table13[[#This Row],[Dt_Customer]]</f>
        <v>770</v>
      </c>
      <c r="AP87" s="13">
        <f>Table13[[#This Row],[NumDealsPurchases]]/Table13[[#This Row],[Total Number of Purchases]]*100</f>
        <v>26.666666666666668</v>
      </c>
      <c r="AQ87">
        <f>6-ROUNDUP(_xlfn.PERCENTRANK.INC(Table13[Recency],Table13[[#This Row],[Recency]])*5, 0)</f>
        <v>1</v>
      </c>
      <c r="AR87">
        <f>ROUNDUP(_xlfn.PERCENTRANK.INC(Table13[Total Number of Purchases],Table13[[#This Row],[Total Number of Purchases]])*5,0)</f>
        <v>3</v>
      </c>
      <c r="AS87">
        <f>ROUNDUP(_xlfn.PERCENTRANK.INC(Table13[Total Spend],Table13[[#This Row],[Total Spend]])*5,0)</f>
        <v>3</v>
      </c>
      <c r="AT87" t="str">
        <f>Table13[[#This Row],[Recency Score]]&amp;Table13[[#This Row],[Frequency Score]]&amp;Table13[[#This Row],[Monetary Score]]</f>
        <v>133</v>
      </c>
      <c r="AU87" t="str">
        <f t="shared" si="1"/>
        <v>Lost</v>
      </c>
      <c r="AW87" s="13">
        <f>DATEDIF(Table13[[#This Row],[Dt_Customer]], Snapshot_Date, "d")</f>
        <v>770</v>
      </c>
      <c r="AX87" s="13">
        <f>Table13[[#This Row],[CL if today]]/365</f>
        <v>2.1095890410958904</v>
      </c>
      <c r="AY87">
        <f>Table13[[#This Row],[Total Number of Purchases]]/Table13[[#This Row],[Corrected CL]]</f>
        <v>7.1103896103896105</v>
      </c>
      <c r="AZ87">
        <f>Table13[[#This Row],[Average Order Value (AOV)]]*Table13[[#This Row],[Freq per Year]]</f>
        <v>136.99350649350649</v>
      </c>
      <c r="BA87">
        <f>Table13[[#This Row],[Total Spend]]/Table13[[#This Row],[Corrected CL]]</f>
        <v>136.99350649350649</v>
      </c>
      <c r="BB87">
        <v>152.94344473007712</v>
      </c>
      <c r="BC87" s="1">
        <f>Table13[[#This Row],[Dt_Customer]]+Table13[[#This Row],[Recency]]</f>
        <v>41238</v>
      </c>
      <c r="BD87" s="16" t="str">
        <f>IF(COUNTIF(A:A, A87) &gt; 1, "Duplicate", "Unique")</f>
        <v>Unique</v>
      </c>
    </row>
    <row r="88" spans="1:56" x14ac:dyDescent="0.3">
      <c r="A88">
        <v>5236</v>
      </c>
      <c r="B88">
        <v>1979</v>
      </c>
      <c r="C88" t="s">
        <v>28</v>
      </c>
      <c r="D88" t="s">
        <v>35</v>
      </c>
      <c r="E88">
        <v>77568</v>
      </c>
      <c r="F88">
        <v>0</v>
      </c>
      <c r="G88">
        <v>1</v>
      </c>
      <c r="H88" s="1">
        <v>41146</v>
      </c>
      <c r="I88">
        <v>30</v>
      </c>
      <c r="J88">
        <v>1230</v>
      </c>
      <c r="K88">
        <v>0</v>
      </c>
      <c r="L88">
        <v>396</v>
      </c>
      <c r="M88">
        <v>232</v>
      </c>
      <c r="N88">
        <v>178</v>
      </c>
      <c r="O88">
        <v>158</v>
      </c>
      <c r="P88">
        <f>IF(Table13[[#This Row],[MntWines]] = 0,"",Table13[[#This Row],[MntWines]])</f>
        <v>1230</v>
      </c>
      <c r="Q88" t="str">
        <f>IF(Table13[[#This Row],[MntFruits]] = 0, "",Table13[[#This Row],[MntFruits]])</f>
        <v/>
      </c>
      <c r="R88">
        <f>IF(Table13[[#This Row],[MntMeatProducts]] = 0, "",Table13[[#This Row],[MntMeatProducts]])</f>
        <v>396</v>
      </c>
      <c r="S88">
        <f>IF(Table13[[#This Row],[MntFishProducts]] = 0, "",Table13[[#This Row],[MntFishProducts]])</f>
        <v>232</v>
      </c>
      <c r="T88">
        <f>IF(Table13[[#This Row],[MntSweetProducts]] = 0, "",Table13[[#This Row],[MntSweetProducts]])</f>
        <v>178</v>
      </c>
      <c r="U88">
        <f>IF(Table13[[#This Row],[MntGoldProds]] = 0, "",Table13[[#This Row],[MntGoldProds]])</f>
        <v>158</v>
      </c>
      <c r="V88">
        <v>1</v>
      </c>
      <c r="W88">
        <v>10</v>
      </c>
      <c r="X88">
        <v>2</v>
      </c>
      <c r="Y88">
        <v>8</v>
      </c>
      <c r="Z88">
        <v>5</v>
      </c>
      <c r="AA88">
        <v>1</v>
      </c>
      <c r="AB88">
        <v>0</v>
      </c>
      <c r="AC88">
        <v>0</v>
      </c>
      <c r="AD88">
        <v>1</v>
      </c>
      <c r="AE88">
        <v>1</v>
      </c>
      <c r="AF88">
        <v>0</v>
      </c>
      <c r="AG88">
        <v>0</v>
      </c>
      <c r="AH88" t="s">
        <v>30</v>
      </c>
      <c r="AI88" s="13">
        <f>SUM(Table13[[#This Row],[MntWines]:[MntGoldProds]])</f>
        <v>2194</v>
      </c>
      <c r="AJ88" s="13">
        <f>AVERAGE(Table13[[#This Row],[MntWines]:[MntGoldProds]])</f>
        <v>365.66666666666669</v>
      </c>
      <c r="AK88">
        <f>IF(Table13[[#This Row],[Total Number of Purchases]]=0,0,Table13[[#This Row],[Total Spend]]/Table13[[#This Row],[Total Number of Purchases]])</f>
        <v>104.47619047619048</v>
      </c>
      <c r="AM88">
        <f>SUM(Table13[[#This Row],[NumDealsPurchases]:[NumStorePurchases]])</f>
        <v>21</v>
      </c>
      <c r="AN88" s="14">
        <f>Snapshot_Date-Table13[[#This Row],[Dt_Customer]]</f>
        <v>770</v>
      </c>
      <c r="AP88" s="13">
        <f>Table13[[#This Row],[NumDealsPurchases]]/Table13[[#This Row],[Total Number of Purchases]]*100</f>
        <v>4.7619047619047619</v>
      </c>
      <c r="AQ88">
        <f>6-ROUNDUP(_xlfn.PERCENTRANK.INC(Table13[Recency],Table13[[#This Row],[Recency]])*5, 0)</f>
        <v>4</v>
      </c>
      <c r="AR88">
        <f>ROUNDUP(_xlfn.PERCENTRANK.INC(Table13[Total Number of Purchases],Table13[[#This Row],[Total Number of Purchases]])*5,0)</f>
        <v>4</v>
      </c>
      <c r="AS88">
        <f>ROUNDUP(_xlfn.PERCENTRANK.INC(Table13[Total Spend],Table13[[#This Row],[Total Spend]])*5,0)</f>
        <v>5</v>
      </c>
      <c r="AT88" t="str">
        <f>Table13[[#This Row],[Recency Score]]&amp;Table13[[#This Row],[Frequency Score]]&amp;Table13[[#This Row],[Monetary Score]]</f>
        <v>445</v>
      </c>
      <c r="AU88" t="str">
        <f t="shared" si="1"/>
        <v>Big Spenders</v>
      </c>
      <c r="AW88" s="13">
        <f>DATEDIF(Table13[[#This Row],[Dt_Customer]], Snapshot_Date, "d")</f>
        <v>770</v>
      </c>
      <c r="AX88" s="13">
        <f>Table13[[#This Row],[CL if today]]/365</f>
        <v>2.1095890410958904</v>
      </c>
      <c r="AY88">
        <f>Table13[[#This Row],[Total Number of Purchases]]/Table13[[#This Row],[Corrected CL]]</f>
        <v>9.954545454545455</v>
      </c>
      <c r="AZ88">
        <f>Table13[[#This Row],[Average Order Value (AOV)]]*Table13[[#This Row],[Freq per Year]]</f>
        <v>1040.0129870129872</v>
      </c>
      <c r="BA88">
        <f>Table13[[#This Row],[Total Spend]]/Table13[[#This Row],[Corrected CL]]</f>
        <v>1040.012987012987</v>
      </c>
      <c r="BB88">
        <v>56.370656370656377</v>
      </c>
      <c r="BC88" s="1">
        <f>Table13[[#This Row],[Dt_Customer]]+Table13[[#This Row],[Recency]]</f>
        <v>41176</v>
      </c>
      <c r="BD88" s="16" t="str">
        <f>IF(COUNTIF(A:A, A88) &gt; 1, "Duplicate", "Unique")</f>
        <v>Unique</v>
      </c>
    </row>
    <row r="89" spans="1:56" x14ac:dyDescent="0.3">
      <c r="A89">
        <v>195</v>
      </c>
      <c r="B89">
        <v>1972</v>
      </c>
      <c r="C89" t="s">
        <v>28</v>
      </c>
      <c r="D89" t="s">
        <v>31</v>
      </c>
      <c r="E89">
        <v>38808</v>
      </c>
      <c r="F89">
        <v>1</v>
      </c>
      <c r="G89">
        <v>0</v>
      </c>
      <c r="H89" s="1">
        <v>41147</v>
      </c>
      <c r="I89">
        <v>21</v>
      </c>
      <c r="J89">
        <v>125</v>
      </c>
      <c r="K89">
        <v>17</v>
      </c>
      <c r="L89">
        <v>52</v>
      </c>
      <c r="M89">
        <v>3</v>
      </c>
      <c r="N89">
        <v>19</v>
      </c>
      <c r="O89">
        <v>30</v>
      </c>
      <c r="P89">
        <f>IF(Table13[[#This Row],[MntWines]] = 0,"",Table13[[#This Row],[MntWines]])</f>
        <v>125</v>
      </c>
      <c r="Q89">
        <f>IF(Table13[[#This Row],[MntFruits]] = 0, "",Table13[[#This Row],[MntFruits]])</f>
        <v>17</v>
      </c>
      <c r="R89">
        <f>IF(Table13[[#This Row],[MntMeatProducts]] = 0, "",Table13[[#This Row],[MntMeatProducts]])</f>
        <v>52</v>
      </c>
      <c r="S89">
        <f>IF(Table13[[#This Row],[MntFishProducts]] = 0, "",Table13[[#This Row],[MntFishProducts]])</f>
        <v>3</v>
      </c>
      <c r="T89">
        <f>IF(Table13[[#This Row],[MntSweetProducts]] = 0, "",Table13[[#This Row],[MntSweetProducts]])</f>
        <v>19</v>
      </c>
      <c r="U89">
        <f>IF(Table13[[#This Row],[MntGoldProds]] = 0, "",Table13[[#This Row],[MntGoldProds]])</f>
        <v>30</v>
      </c>
      <c r="V89">
        <v>4</v>
      </c>
      <c r="W89">
        <v>5</v>
      </c>
      <c r="X89">
        <v>1</v>
      </c>
      <c r="Y89">
        <v>4</v>
      </c>
      <c r="Z89">
        <v>8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0</v>
      </c>
      <c r="AH89" t="s">
        <v>30</v>
      </c>
      <c r="AI89" s="13">
        <f>SUM(Table13[[#This Row],[MntWines]:[MntGoldProds]])</f>
        <v>246</v>
      </c>
      <c r="AJ89" s="13">
        <f>AVERAGE(Table13[[#This Row],[MntWines]:[MntGoldProds]])</f>
        <v>41</v>
      </c>
      <c r="AK89">
        <f>IF(Table13[[#This Row],[Total Number of Purchases]]=0,0,Table13[[#This Row],[Total Spend]]/Table13[[#This Row],[Total Number of Purchases]])</f>
        <v>17.571428571428573</v>
      </c>
      <c r="AM89">
        <f>SUM(Table13[[#This Row],[NumDealsPurchases]:[NumStorePurchases]])</f>
        <v>14</v>
      </c>
      <c r="AN89" s="14">
        <f>Snapshot_Date-Table13[[#This Row],[Dt_Customer]]</f>
        <v>769</v>
      </c>
      <c r="AP89" s="13">
        <f>Table13[[#This Row],[NumDealsPurchases]]/Table13[[#This Row],[Total Number of Purchases]]*100</f>
        <v>28.571428571428569</v>
      </c>
      <c r="AQ89">
        <f>6-ROUNDUP(_xlfn.PERCENTRANK.INC(Table13[Recency],Table13[[#This Row],[Recency]])*5, 0)</f>
        <v>4</v>
      </c>
      <c r="AR89">
        <f>ROUNDUP(_xlfn.PERCENTRANK.INC(Table13[Total Number of Purchases],Table13[[#This Row],[Total Number of Purchases]])*5,0)</f>
        <v>3</v>
      </c>
      <c r="AS89">
        <f>ROUNDUP(_xlfn.PERCENTRANK.INC(Table13[Total Spend],Table13[[#This Row],[Total Spend]])*5,0)</f>
        <v>3</v>
      </c>
      <c r="AT89" t="str">
        <f>Table13[[#This Row],[Recency Score]]&amp;Table13[[#This Row],[Frequency Score]]&amp;Table13[[#This Row],[Monetary Score]]</f>
        <v>433</v>
      </c>
      <c r="AU89" t="str">
        <f t="shared" si="1"/>
        <v>Potential Loyalists</v>
      </c>
      <c r="AW89" s="13">
        <f>DATEDIF(Table13[[#This Row],[Dt_Customer]], Snapshot_Date, "d")</f>
        <v>769</v>
      </c>
      <c r="AX89" s="13">
        <f>Table13[[#This Row],[CL if today]]/365</f>
        <v>2.106849315068493</v>
      </c>
      <c r="AY89">
        <f>Table13[[#This Row],[Total Number of Purchases]]/Table13[[#This Row],[Corrected CL]]</f>
        <v>6.6449934980494154</v>
      </c>
      <c r="AZ89">
        <f>Table13[[#This Row],[Average Order Value (AOV)]]*Table13[[#This Row],[Freq per Year]]</f>
        <v>116.7620286085826</v>
      </c>
      <c r="BA89">
        <f>Table13[[#This Row],[Total Spend]]/Table13[[#This Row],[Corrected CL]]</f>
        <v>116.76202860858258</v>
      </c>
      <c r="BB89">
        <v>56.370656370656377</v>
      </c>
      <c r="BC89" s="1">
        <f>Table13[[#This Row],[Dt_Customer]]+Table13[[#This Row],[Recency]]</f>
        <v>41168</v>
      </c>
      <c r="BD89" s="16" t="str">
        <f>IF(COUNTIF(A:A, A89) &gt; 1, "Duplicate", "Unique")</f>
        <v>Unique</v>
      </c>
    </row>
    <row r="90" spans="1:56" x14ac:dyDescent="0.3">
      <c r="A90">
        <v>4643</v>
      </c>
      <c r="B90">
        <v>1973</v>
      </c>
      <c r="C90" t="s">
        <v>28</v>
      </c>
      <c r="D90" t="s">
        <v>33</v>
      </c>
      <c r="E90">
        <v>27803</v>
      </c>
      <c r="F90">
        <v>1</v>
      </c>
      <c r="G90">
        <v>0</v>
      </c>
      <c r="H90" s="1">
        <v>41147</v>
      </c>
      <c r="I90">
        <v>40</v>
      </c>
      <c r="J90">
        <v>8</v>
      </c>
      <c r="K90">
        <v>26</v>
      </c>
      <c r="L90">
        <v>46</v>
      </c>
      <c r="M90">
        <v>38</v>
      </c>
      <c r="N90">
        <v>9</v>
      </c>
      <c r="O90">
        <v>49</v>
      </c>
      <c r="P90">
        <f>IF(Table13[[#This Row],[MntWines]] = 0,"",Table13[[#This Row],[MntWines]])</f>
        <v>8</v>
      </c>
      <c r="Q90">
        <f>IF(Table13[[#This Row],[MntFruits]] = 0, "",Table13[[#This Row],[MntFruits]])</f>
        <v>26</v>
      </c>
      <c r="R90">
        <f>IF(Table13[[#This Row],[MntMeatProducts]] = 0, "",Table13[[#This Row],[MntMeatProducts]])</f>
        <v>46</v>
      </c>
      <c r="S90">
        <f>IF(Table13[[#This Row],[MntFishProducts]] = 0, "",Table13[[#This Row],[MntFishProducts]])</f>
        <v>38</v>
      </c>
      <c r="T90">
        <f>IF(Table13[[#This Row],[MntSweetProducts]] = 0, "",Table13[[#This Row],[MntSweetProducts]])</f>
        <v>9</v>
      </c>
      <c r="U90">
        <f>IF(Table13[[#This Row],[MntGoldProds]] = 0, "",Table13[[#This Row],[MntGoldProds]])</f>
        <v>49</v>
      </c>
      <c r="V90">
        <v>2</v>
      </c>
      <c r="W90">
        <v>3</v>
      </c>
      <c r="X90">
        <v>0</v>
      </c>
      <c r="Y90">
        <v>4</v>
      </c>
      <c r="Z90">
        <v>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36</v>
      </c>
      <c r="AI90" s="13">
        <f>SUM(Table13[[#This Row],[MntWines]:[MntGoldProds]])</f>
        <v>176</v>
      </c>
      <c r="AJ90" s="13">
        <f>AVERAGE(Table13[[#This Row],[MntWines]:[MntGoldProds]])</f>
        <v>29.333333333333332</v>
      </c>
      <c r="AK90">
        <f>IF(Table13[[#This Row],[Total Number of Purchases]]=0,0,Table13[[#This Row],[Total Spend]]/Table13[[#This Row],[Total Number of Purchases]])</f>
        <v>19.555555555555557</v>
      </c>
      <c r="AM90">
        <f>SUM(Table13[[#This Row],[NumDealsPurchases]:[NumStorePurchases]])</f>
        <v>9</v>
      </c>
      <c r="AN90" s="14">
        <f>Snapshot_Date-Table13[[#This Row],[Dt_Customer]]</f>
        <v>769</v>
      </c>
      <c r="AP90" s="13">
        <f>Table13[[#This Row],[NumDealsPurchases]]/Table13[[#This Row],[Total Number of Purchases]]*100</f>
        <v>22.222222222222221</v>
      </c>
      <c r="AQ90">
        <f>6-ROUNDUP(_xlfn.PERCENTRANK.INC(Table13[Recency],Table13[[#This Row],[Recency]])*5, 0)</f>
        <v>3</v>
      </c>
      <c r="AR90">
        <f>ROUNDUP(_xlfn.PERCENTRANK.INC(Table13[Total Number of Purchases],Table13[[#This Row],[Total Number of Purchases]])*5,0)</f>
        <v>2</v>
      </c>
      <c r="AS90">
        <f>ROUNDUP(_xlfn.PERCENTRANK.INC(Table13[Total Spend],Table13[[#This Row],[Total Spend]])*5,0)</f>
        <v>2</v>
      </c>
      <c r="AT90" t="str">
        <f>Table13[[#This Row],[Recency Score]]&amp;Table13[[#This Row],[Frequency Score]]&amp;Table13[[#This Row],[Monetary Score]]</f>
        <v>322</v>
      </c>
      <c r="AU90" t="str">
        <f t="shared" si="1"/>
        <v>Needs Attention</v>
      </c>
      <c r="AW90" s="13">
        <f>DATEDIF(Table13[[#This Row],[Dt_Customer]], Snapshot_Date, "d")</f>
        <v>769</v>
      </c>
      <c r="AX90" s="13">
        <f>Table13[[#This Row],[CL if today]]/365</f>
        <v>2.106849315068493</v>
      </c>
      <c r="AY90">
        <f>Table13[[#This Row],[Total Number of Purchases]]/Table13[[#This Row],[Corrected CL]]</f>
        <v>4.271781534460338</v>
      </c>
      <c r="AZ90">
        <f>Table13[[#This Row],[Average Order Value (AOV)]]*Table13[[#This Row],[Freq per Year]]</f>
        <v>83.537061118335501</v>
      </c>
      <c r="BA90">
        <f>Table13[[#This Row],[Total Spend]]/Table13[[#This Row],[Corrected CL]]</f>
        <v>83.537061118335501</v>
      </c>
      <c r="BB90">
        <v>56.370656370656377</v>
      </c>
      <c r="BC90" s="1">
        <f>Table13[[#This Row],[Dt_Customer]]+Table13[[#This Row],[Recency]]</f>
        <v>41187</v>
      </c>
      <c r="BD90" s="16" t="str">
        <f>IF(COUNTIF(A:A, A90) &gt; 1, "Duplicate", "Unique")</f>
        <v>Unique</v>
      </c>
    </row>
    <row r="91" spans="1:56" x14ac:dyDescent="0.3">
      <c r="A91">
        <v>8278</v>
      </c>
      <c r="B91">
        <v>1990</v>
      </c>
      <c r="C91" t="s">
        <v>37</v>
      </c>
      <c r="D91" t="s">
        <v>33</v>
      </c>
      <c r="E91">
        <v>74214</v>
      </c>
      <c r="F91">
        <v>0</v>
      </c>
      <c r="G91">
        <v>0</v>
      </c>
      <c r="H91" s="1">
        <v>41147</v>
      </c>
      <c r="I91">
        <v>3</v>
      </c>
      <c r="J91">
        <v>863</v>
      </c>
      <c r="K91">
        <v>83</v>
      </c>
      <c r="L91">
        <v>547</v>
      </c>
      <c r="M91">
        <v>86</v>
      </c>
      <c r="N91">
        <v>99</v>
      </c>
      <c r="O91">
        <v>33</v>
      </c>
      <c r="P91">
        <f>IF(Table13[[#This Row],[MntWines]] = 0,"",Table13[[#This Row],[MntWines]])</f>
        <v>863</v>
      </c>
      <c r="Q91">
        <f>IF(Table13[[#This Row],[MntFruits]] = 0, "",Table13[[#This Row],[MntFruits]])</f>
        <v>83</v>
      </c>
      <c r="R91">
        <f>IF(Table13[[#This Row],[MntMeatProducts]] = 0, "",Table13[[#This Row],[MntMeatProducts]])</f>
        <v>547</v>
      </c>
      <c r="S91">
        <f>IF(Table13[[#This Row],[MntFishProducts]] = 0, "",Table13[[#This Row],[MntFishProducts]])</f>
        <v>86</v>
      </c>
      <c r="T91">
        <f>IF(Table13[[#This Row],[MntSweetProducts]] = 0, "",Table13[[#This Row],[MntSweetProducts]])</f>
        <v>99</v>
      </c>
      <c r="U91">
        <f>IF(Table13[[#This Row],[MntGoldProds]] = 0, "",Table13[[#This Row],[MntGoldProds]])</f>
        <v>33</v>
      </c>
      <c r="V91">
        <v>1</v>
      </c>
      <c r="W91">
        <v>8</v>
      </c>
      <c r="X91">
        <v>2</v>
      </c>
      <c r="Y91">
        <v>5</v>
      </c>
      <c r="Z91">
        <v>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30</v>
      </c>
      <c r="AI91" s="13">
        <f>SUM(Table13[[#This Row],[MntWines]:[MntGoldProds]])</f>
        <v>1711</v>
      </c>
      <c r="AJ91" s="13">
        <f>AVERAGE(Table13[[#This Row],[MntWines]:[MntGoldProds]])</f>
        <v>285.16666666666669</v>
      </c>
      <c r="AK91">
        <f>IF(Table13[[#This Row],[Total Number of Purchases]]=0,0,Table13[[#This Row],[Total Spend]]/Table13[[#This Row],[Total Number of Purchases]])</f>
        <v>106.9375</v>
      </c>
      <c r="AM91">
        <f>SUM(Table13[[#This Row],[NumDealsPurchases]:[NumStorePurchases]])</f>
        <v>16</v>
      </c>
      <c r="AN91" s="14">
        <f>Snapshot_Date-Table13[[#This Row],[Dt_Customer]]</f>
        <v>769</v>
      </c>
      <c r="AP91" s="13">
        <f>Table13[[#This Row],[NumDealsPurchases]]/Table13[[#This Row],[Total Number of Purchases]]*100</f>
        <v>6.25</v>
      </c>
      <c r="AQ91">
        <f>6-ROUNDUP(_xlfn.PERCENTRANK.INC(Table13[Recency],Table13[[#This Row],[Recency]])*5, 0)</f>
        <v>5</v>
      </c>
      <c r="AR91">
        <f>ROUNDUP(_xlfn.PERCENTRANK.INC(Table13[Total Number of Purchases],Table13[[#This Row],[Total Number of Purchases]])*5,0)</f>
        <v>3</v>
      </c>
      <c r="AS91">
        <f>ROUNDUP(_xlfn.PERCENTRANK.INC(Table13[Total Spend],Table13[[#This Row],[Total Spend]])*5,0)</f>
        <v>5</v>
      </c>
      <c r="AT91" t="str">
        <f>Table13[[#This Row],[Recency Score]]&amp;Table13[[#This Row],[Frequency Score]]&amp;Table13[[#This Row],[Monetary Score]]</f>
        <v>535</v>
      </c>
      <c r="AU91" t="str">
        <f t="shared" si="1"/>
        <v>Loyal Customers</v>
      </c>
      <c r="AW91" s="13">
        <f>DATEDIF(Table13[[#This Row],[Dt_Customer]], Snapshot_Date, "d")</f>
        <v>769</v>
      </c>
      <c r="AX91" s="13">
        <f>Table13[[#This Row],[CL if today]]/365</f>
        <v>2.106849315068493</v>
      </c>
      <c r="AY91">
        <f>Table13[[#This Row],[Total Number of Purchases]]/Table13[[#This Row],[Corrected CL]]</f>
        <v>7.5942782834850462</v>
      </c>
      <c r="AZ91">
        <f>Table13[[#This Row],[Average Order Value (AOV)]]*Table13[[#This Row],[Freq per Year]]</f>
        <v>812.11313394018214</v>
      </c>
      <c r="BA91">
        <f>Table13[[#This Row],[Total Spend]]/Table13[[#This Row],[Corrected CL]]</f>
        <v>812.11313394018214</v>
      </c>
      <c r="BB91">
        <v>396.47361647361652</v>
      </c>
      <c r="BC91" s="1">
        <f>Table13[[#This Row],[Dt_Customer]]+Table13[[#This Row],[Recency]]</f>
        <v>41150</v>
      </c>
      <c r="BD91" s="16" t="str">
        <f>IF(COUNTIF(A:A, A91) &gt; 1, "Duplicate", "Unique")</f>
        <v>Unique</v>
      </c>
    </row>
    <row r="92" spans="1:56" x14ac:dyDescent="0.3">
      <c r="A92">
        <v>1859</v>
      </c>
      <c r="B92">
        <v>1972</v>
      </c>
      <c r="C92" t="s">
        <v>41</v>
      </c>
      <c r="D92" t="s">
        <v>33</v>
      </c>
      <c r="E92">
        <v>75251</v>
      </c>
      <c r="F92">
        <v>0</v>
      </c>
      <c r="G92">
        <v>0</v>
      </c>
      <c r="H92" s="1">
        <v>41148</v>
      </c>
      <c r="I92">
        <v>34</v>
      </c>
      <c r="J92">
        <v>721</v>
      </c>
      <c r="K92">
        <v>111</v>
      </c>
      <c r="L92">
        <v>925</v>
      </c>
      <c r="M92">
        <v>97</v>
      </c>
      <c r="N92">
        <v>18</v>
      </c>
      <c r="O92">
        <v>18</v>
      </c>
      <c r="P92">
        <f>IF(Table13[[#This Row],[MntWines]] = 0,"",Table13[[#This Row],[MntWines]])</f>
        <v>721</v>
      </c>
      <c r="Q92">
        <f>IF(Table13[[#This Row],[MntFruits]] = 0, "",Table13[[#This Row],[MntFruits]])</f>
        <v>111</v>
      </c>
      <c r="R92">
        <f>IF(Table13[[#This Row],[MntMeatProducts]] = 0, "",Table13[[#This Row],[MntMeatProducts]])</f>
        <v>925</v>
      </c>
      <c r="S92">
        <f>IF(Table13[[#This Row],[MntFishProducts]] = 0, "",Table13[[#This Row],[MntFishProducts]])</f>
        <v>97</v>
      </c>
      <c r="T92">
        <f>IF(Table13[[#This Row],[MntSweetProducts]] = 0, "",Table13[[#This Row],[MntSweetProducts]])</f>
        <v>18</v>
      </c>
      <c r="U92">
        <f>IF(Table13[[#This Row],[MntGoldProds]] = 0, "",Table13[[#This Row],[MntGoldProds]])</f>
        <v>18</v>
      </c>
      <c r="V92">
        <v>1</v>
      </c>
      <c r="W92">
        <v>7</v>
      </c>
      <c r="X92">
        <v>6</v>
      </c>
      <c r="Y92">
        <v>5</v>
      </c>
      <c r="Z92">
        <v>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 t="s">
        <v>39</v>
      </c>
      <c r="AI92" s="13">
        <f>SUM(Table13[[#This Row],[MntWines]:[MntGoldProds]])</f>
        <v>1890</v>
      </c>
      <c r="AJ92" s="13">
        <f>AVERAGE(Table13[[#This Row],[MntWines]:[MntGoldProds]])</f>
        <v>315</v>
      </c>
      <c r="AK92">
        <f>IF(Table13[[#This Row],[Total Number of Purchases]]=0,0,Table13[[#This Row],[Total Spend]]/Table13[[#This Row],[Total Number of Purchases]])</f>
        <v>99.473684210526315</v>
      </c>
      <c r="AM92">
        <f>SUM(Table13[[#This Row],[NumDealsPurchases]:[NumStorePurchases]])</f>
        <v>19</v>
      </c>
      <c r="AN92" s="14">
        <f>Snapshot_Date-Table13[[#This Row],[Dt_Customer]]</f>
        <v>768</v>
      </c>
      <c r="AP92" s="13">
        <f>Table13[[#This Row],[NumDealsPurchases]]/Table13[[#This Row],[Total Number of Purchases]]*100</f>
        <v>5.2631578947368416</v>
      </c>
      <c r="AQ92">
        <f>6-ROUNDUP(_xlfn.PERCENTRANK.INC(Table13[Recency],Table13[[#This Row],[Recency]])*5, 0)</f>
        <v>4</v>
      </c>
      <c r="AR92">
        <f>ROUNDUP(_xlfn.PERCENTRANK.INC(Table13[Total Number of Purchases],Table13[[#This Row],[Total Number of Purchases]])*5,0)</f>
        <v>4</v>
      </c>
      <c r="AS92">
        <f>ROUNDUP(_xlfn.PERCENTRANK.INC(Table13[Total Spend],Table13[[#This Row],[Total Spend]])*5,0)</f>
        <v>5</v>
      </c>
      <c r="AT92" t="str">
        <f>Table13[[#This Row],[Recency Score]]&amp;Table13[[#This Row],[Frequency Score]]&amp;Table13[[#This Row],[Monetary Score]]</f>
        <v>445</v>
      </c>
      <c r="AU92" t="str">
        <f t="shared" si="1"/>
        <v>Big Spenders</v>
      </c>
      <c r="AW92" s="13">
        <f>DATEDIF(Table13[[#This Row],[Dt_Customer]], Snapshot_Date, "d")</f>
        <v>768</v>
      </c>
      <c r="AX92" s="13">
        <f>Table13[[#This Row],[CL if today]]/365</f>
        <v>2.1041095890410957</v>
      </c>
      <c r="AY92">
        <f>Table13[[#This Row],[Total Number of Purchases]]/Table13[[#This Row],[Corrected CL]]</f>
        <v>9.0299479166666679</v>
      </c>
      <c r="AZ92">
        <f>Table13[[#This Row],[Average Order Value (AOV)]]*Table13[[#This Row],[Freq per Year]]</f>
        <v>898.24218750000011</v>
      </c>
      <c r="BA92">
        <f>Table13[[#This Row],[Total Spend]]/Table13[[#This Row],[Corrected CL]]</f>
        <v>898.24218750000011</v>
      </c>
      <c r="BB92">
        <v>163.8967741935484</v>
      </c>
      <c r="BC92" s="1">
        <f>Table13[[#This Row],[Dt_Customer]]+Table13[[#This Row],[Recency]]</f>
        <v>41182</v>
      </c>
      <c r="BD92" s="16" t="str">
        <f>IF(COUNTIF(A:A, A92) &gt; 1, "Duplicate", "Unique")</f>
        <v>Unique</v>
      </c>
    </row>
    <row r="93" spans="1:56" x14ac:dyDescent="0.3">
      <c r="A93">
        <v>10398</v>
      </c>
      <c r="B93">
        <v>1981</v>
      </c>
      <c r="C93" t="s">
        <v>38</v>
      </c>
      <c r="D93" t="s">
        <v>31</v>
      </c>
      <c r="E93">
        <v>24336</v>
      </c>
      <c r="F93">
        <v>1</v>
      </c>
      <c r="G93">
        <v>0</v>
      </c>
      <c r="H93" s="1">
        <v>41148</v>
      </c>
      <c r="I93">
        <v>82</v>
      </c>
      <c r="J93">
        <v>1</v>
      </c>
      <c r="K93">
        <v>6</v>
      </c>
      <c r="L93">
        <v>2</v>
      </c>
      <c r="M93">
        <v>8</v>
      </c>
      <c r="N93">
        <v>2</v>
      </c>
      <c r="O93">
        <v>12</v>
      </c>
      <c r="P93">
        <f>IF(Table13[[#This Row],[MntWines]] = 0,"",Table13[[#This Row],[MntWines]])</f>
        <v>1</v>
      </c>
      <c r="Q93">
        <f>IF(Table13[[#This Row],[MntFruits]] = 0, "",Table13[[#This Row],[MntFruits]])</f>
        <v>6</v>
      </c>
      <c r="R93">
        <f>IF(Table13[[#This Row],[MntMeatProducts]] = 0, "",Table13[[#This Row],[MntMeatProducts]])</f>
        <v>2</v>
      </c>
      <c r="S93">
        <f>IF(Table13[[#This Row],[MntFishProducts]] = 0, "",Table13[[#This Row],[MntFishProducts]])</f>
        <v>8</v>
      </c>
      <c r="T93">
        <f>IF(Table13[[#This Row],[MntSweetProducts]] = 0, "",Table13[[#This Row],[MntSweetProducts]])</f>
        <v>2</v>
      </c>
      <c r="U93">
        <f>IF(Table13[[#This Row],[MntGoldProds]] = 0, "",Table13[[#This Row],[MntGoldProds]])</f>
        <v>12</v>
      </c>
      <c r="V93">
        <v>1</v>
      </c>
      <c r="W93">
        <v>1</v>
      </c>
      <c r="X93">
        <v>0</v>
      </c>
      <c r="Y93">
        <v>2</v>
      </c>
      <c r="Z93">
        <v>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30</v>
      </c>
      <c r="AI93" s="13">
        <f>SUM(Table13[[#This Row],[MntWines]:[MntGoldProds]])</f>
        <v>31</v>
      </c>
      <c r="AJ93" s="13">
        <f>AVERAGE(Table13[[#This Row],[MntWines]:[MntGoldProds]])</f>
        <v>5.166666666666667</v>
      </c>
      <c r="AK93">
        <f>IF(Table13[[#This Row],[Total Number of Purchases]]=0,0,Table13[[#This Row],[Total Spend]]/Table13[[#This Row],[Total Number of Purchases]])</f>
        <v>7.75</v>
      </c>
      <c r="AM93">
        <f>SUM(Table13[[#This Row],[NumDealsPurchases]:[NumStorePurchases]])</f>
        <v>4</v>
      </c>
      <c r="AN93" s="14">
        <f>Snapshot_Date-Table13[[#This Row],[Dt_Customer]]</f>
        <v>768</v>
      </c>
      <c r="AP93" s="13">
        <f>Table13[[#This Row],[NumDealsPurchases]]/Table13[[#This Row],[Total Number of Purchases]]*100</f>
        <v>25</v>
      </c>
      <c r="AQ93">
        <f>6-ROUNDUP(_xlfn.PERCENTRANK.INC(Table13[Recency],Table13[[#This Row],[Recency]])*5, 0)</f>
        <v>1</v>
      </c>
      <c r="AR93">
        <f>ROUNDUP(_xlfn.PERCENTRANK.INC(Table13[Total Number of Purchases],Table13[[#This Row],[Total Number of Purchases]])*5,0)</f>
        <v>1</v>
      </c>
      <c r="AS93">
        <f>ROUNDUP(_xlfn.PERCENTRANK.INC(Table13[Total Spend],Table13[[#This Row],[Total Spend]])*5,0)</f>
        <v>1</v>
      </c>
      <c r="AT93" t="str">
        <f>Table13[[#This Row],[Recency Score]]&amp;Table13[[#This Row],[Frequency Score]]&amp;Table13[[#This Row],[Monetary Score]]</f>
        <v>111</v>
      </c>
      <c r="AU93" t="str">
        <f t="shared" si="1"/>
        <v>Lost</v>
      </c>
      <c r="AW93" s="13">
        <f>DATEDIF(Table13[[#This Row],[Dt_Customer]], Snapshot_Date, "d")</f>
        <v>768</v>
      </c>
      <c r="AX93" s="13">
        <f>Table13[[#This Row],[CL if today]]/365</f>
        <v>2.1041095890410957</v>
      </c>
      <c r="AY93">
        <f>Table13[[#This Row],[Total Number of Purchases]]/Table13[[#This Row],[Corrected CL]]</f>
        <v>1.901041666666667</v>
      </c>
      <c r="AZ93">
        <f>Table13[[#This Row],[Average Order Value (AOV)]]*Table13[[#This Row],[Freq per Year]]</f>
        <v>14.73307291666667</v>
      </c>
      <c r="BA93">
        <f>Table13[[#This Row],[Total Spend]]/Table13[[#This Row],[Corrected CL]]</f>
        <v>14.733072916666668</v>
      </c>
      <c r="BB93">
        <v>79.490979381443296</v>
      </c>
      <c r="BC93" s="1">
        <f>Table13[[#This Row],[Dt_Customer]]+Table13[[#This Row],[Recency]]</f>
        <v>41230</v>
      </c>
      <c r="BD93" s="16" t="str">
        <f>IF(COUNTIF(A:A, A93) &gt; 1, "Duplicate", "Unique")</f>
        <v>Unique</v>
      </c>
    </row>
    <row r="94" spans="1:56" x14ac:dyDescent="0.3">
      <c r="A94">
        <v>6728</v>
      </c>
      <c r="B94">
        <v>1985</v>
      </c>
      <c r="C94" t="s">
        <v>28</v>
      </c>
      <c r="D94" t="s">
        <v>35</v>
      </c>
      <c r="E94">
        <v>29103</v>
      </c>
      <c r="F94">
        <v>1</v>
      </c>
      <c r="G94">
        <v>0</v>
      </c>
      <c r="H94" s="1">
        <v>41148</v>
      </c>
      <c r="I94">
        <v>38</v>
      </c>
      <c r="J94">
        <v>16</v>
      </c>
      <c r="K94">
        <v>0</v>
      </c>
      <c r="L94">
        <v>17</v>
      </c>
      <c r="M94">
        <v>6</v>
      </c>
      <c r="N94">
        <v>3</v>
      </c>
      <c r="O94">
        <v>6</v>
      </c>
      <c r="P94">
        <f>IF(Table13[[#This Row],[MntWines]] = 0,"",Table13[[#This Row],[MntWines]])</f>
        <v>16</v>
      </c>
      <c r="Q94" t="str">
        <f>IF(Table13[[#This Row],[MntFruits]] = 0, "",Table13[[#This Row],[MntFruits]])</f>
        <v/>
      </c>
      <c r="R94">
        <f>IF(Table13[[#This Row],[MntMeatProducts]] = 0, "",Table13[[#This Row],[MntMeatProducts]])</f>
        <v>17</v>
      </c>
      <c r="S94">
        <f>IF(Table13[[#This Row],[MntFishProducts]] = 0, "",Table13[[#This Row],[MntFishProducts]])</f>
        <v>6</v>
      </c>
      <c r="T94">
        <f>IF(Table13[[#This Row],[MntSweetProducts]] = 0, "",Table13[[#This Row],[MntSweetProducts]])</f>
        <v>3</v>
      </c>
      <c r="U94">
        <f>IF(Table13[[#This Row],[MntGoldProds]] = 0, "",Table13[[#This Row],[MntGoldProds]])</f>
        <v>6</v>
      </c>
      <c r="V94">
        <v>2</v>
      </c>
      <c r="W94">
        <v>1</v>
      </c>
      <c r="X94">
        <v>0</v>
      </c>
      <c r="Y94">
        <v>3</v>
      </c>
      <c r="Z94">
        <v>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30</v>
      </c>
      <c r="AI94" s="13">
        <f>SUM(Table13[[#This Row],[MntWines]:[MntGoldProds]])</f>
        <v>48</v>
      </c>
      <c r="AJ94" s="13">
        <f>AVERAGE(Table13[[#This Row],[MntWines]:[MntGoldProds]])</f>
        <v>8</v>
      </c>
      <c r="AK94">
        <f>IF(Table13[[#This Row],[Total Number of Purchases]]=0,0,Table13[[#This Row],[Total Spend]]/Table13[[#This Row],[Total Number of Purchases]])</f>
        <v>8</v>
      </c>
      <c r="AM94">
        <f>SUM(Table13[[#This Row],[NumDealsPurchases]:[NumStorePurchases]])</f>
        <v>6</v>
      </c>
      <c r="AN94" s="14">
        <f>Snapshot_Date-Table13[[#This Row],[Dt_Customer]]</f>
        <v>768</v>
      </c>
      <c r="AP94" s="13">
        <f>Table13[[#This Row],[NumDealsPurchases]]/Table13[[#This Row],[Total Number of Purchases]]*100</f>
        <v>33.333333333333329</v>
      </c>
      <c r="AQ94">
        <f>6-ROUNDUP(_xlfn.PERCENTRANK.INC(Table13[Recency],Table13[[#This Row],[Recency]])*5, 0)</f>
        <v>4</v>
      </c>
      <c r="AR94">
        <f>ROUNDUP(_xlfn.PERCENTRANK.INC(Table13[Total Number of Purchases],Table13[[#This Row],[Total Number of Purchases]])*5,0)</f>
        <v>1</v>
      </c>
      <c r="AS94">
        <f>ROUNDUP(_xlfn.PERCENTRANK.INC(Table13[Total Spend],Table13[[#This Row],[Total Spend]])*5,0)</f>
        <v>1</v>
      </c>
      <c r="AT94" t="str">
        <f>Table13[[#This Row],[Recency Score]]&amp;Table13[[#This Row],[Frequency Score]]&amp;Table13[[#This Row],[Monetary Score]]</f>
        <v>411</v>
      </c>
      <c r="AU94" t="str">
        <f t="shared" si="1"/>
        <v>Potential Loyalists</v>
      </c>
      <c r="AW94" s="13">
        <f>DATEDIF(Table13[[#This Row],[Dt_Customer]], Snapshot_Date, "d")</f>
        <v>768</v>
      </c>
      <c r="AX94" s="13">
        <f>Table13[[#This Row],[CL if today]]/365</f>
        <v>2.1041095890410957</v>
      </c>
      <c r="AY94">
        <f>Table13[[#This Row],[Total Number of Purchases]]/Table13[[#This Row],[Corrected CL]]</f>
        <v>2.8515625000000004</v>
      </c>
      <c r="AZ94">
        <f>Table13[[#This Row],[Average Order Value (AOV)]]*Table13[[#This Row],[Freq per Year]]</f>
        <v>22.812500000000004</v>
      </c>
      <c r="BA94">
        <f>Table13[[#This Row],[Total Spend]]/Table13[[#This Row],[Corrected CL]]</f>
        <v>22.812500000000004</v>
      </c>
      <c r="BB94">
        <v>139.22680412371133</v>
      </c>
      <c r="BC94" s="1">
        <f>Table13[[#This Row],[Dt_Customer]]+Table13[[#This Row],[Recency]]</f>
        <v>41186</v>
      </c>
      <c r="BD94" s="16" t="str">
        <f>IF(COUNTIF(A:A, A94) &gt; 1, "Duplicate", "Unique")</f>
        <v>Unique</v>
      </c>
    </row>
    <row r="95" spans="1:56" x14ac:dyDescent="0.3">
      <c r="A95">
        <v>6875</v>
      </c>
      <c r="B95">
        <v>1965</v>
      </c>
      <c r="C95" t="s">
        <v>37</v>
      </c>
      <c r="D95" t="s">
        <v>35</v>
      </c>
      <c r="E95">
        <v>32727</v>
      </c>
      <c r="F95">
        <v>0</v>
      </c>
      <c r="G95">
        <v>0</v>
      </c>
      <c r="H95" s="1">
        <v>41149</v>
      </c>
      <c r="I95">
        <v>38</v>
      </c>
      <c r="J95">
        <v>167</v>
      </c>
      <c r="K95">
        <v>13</v>
      </c>
      <c r="L95">
        <v>180</v>
      </c>
      <c r="M95">
        <v>86</v>
      </c>
      <c r="N95">
        <v>13</v>
      </c>
      <c r="O95">
        <v>70</v>
      </c>
      <c r="P95">
        <f>IF(Table13[[#This Row],[MntWines]] = 0,"",Table13[[#This Row],[MntWines]])</f>
        <v>167</v>
      </c>
      <c r="Q95">
        <f>IF(Table13[[#This Row],[MntFruits]] = 0, "",Table13[[#This Row],[MntFruits]])</f>
        <v>13</v>
      </c>
      <c r="R95">
        <f>IF(Table13[[#This Row],[MntMeatProducts]] = 0, "",Table13[[#This Row],[MntMeatProducts]])</f>
        <v>180</v>
      </c>
      <c r="S95">
        <f>IF(Table13[[#This Row],[MntFishProducts]] = 0, "",Table13[[#This Row],[MntFishProducts]])</f>
        <v>86</v>
      </c>
      <c r="T95">
        <f>IF(Table13[[#This Row],[MntSweetProducts]] = 0, "",Table13[[#This Row],[MntSweetProducts]])</f>
        <v>13</v>
      </c>
      <c r="U95">
        <f>IF(Table13[[#This Row],[MntGoldProds]] = 0, "",Table13[[#This Row],[MntGoldProds]])</f>
        <v>70</v>
      </c>
      <c r="V95">
        <v>2</v>
      </c>
      <c r="W95">
        <v>7</v>
      </c>
      <c r="X95">
        <v>3</v>
      </c>
      <c r="Y95">
        <v>5</v>
      </c>
      <c r="Z95">
        <v>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32</v>
      </c>
      <c r="AI95" s="13">
        <f>SUM(Table13[[#This Row],[MntWines]:[MntGoldProds]])</f>
        <v>529</v>
      </c>
      <c r="AJ95" s="13">
        <f>AVERAGE(Table13[[#This Row],[MntWines]:[MntGoldProds]])</f>
        <v>88.166666666666671</v>
      </c>
      <c r="AK95">
        <f>IF(Table13[[#This Row],[Total Number of Purchases]]=0,0,Table13[[#This Row],[Total Spend]]/Table13[[#This Row],[Total Number of Purchases]])</f>
        <v>31.117647058823529</v>
      </c>
      <c r="AM95">
        <f>SUM(Table13[[#This Row],[NumDealsPurchases]:[NumStorePurchases]])</f>
        <v>17</v>
      </c>
      <c r="AN95" s="14">
        <f>Snapshot_Date-Table13[[#This Row],[Dt_Customer]]</f>
        <v>767</v>
      </c>
      <c r="AP95" s="13">
        <f>Table13[[#This Row],[NumDealsPurchases]]/Table13[[#This Row],[Total Number of Purchases]]*100</f>
        <v>11.76470588235294</v>
      </c>
      <c r="AQ95">
        <f>6-ROUNDUP(_xlfn.PERCENTRANK.INC(Table13[Recency],Table13[[#This Row],[Recency]])*5, 0)</f>
        <v>4</v>
      </c>
      <c r="AR95">
        <f>ROUNDUP(_xlfn.PERCENTRANK.INC(Table13[Total Number of Purchases],Table13[[#This Row],[Total Number of Purchases]])*5,0)</f>
        <v>3</v>
      </c>
      <c r="AS95">
        <f>ROUNDUP(_xlfn.PERCENTRANK.INC(Table13[Total Spend],Table13[[#This Row],[Total Spend]])*5,0)</f>
        <v>3</v>
      </c>
      <c r="AT95" t="str">
        <f>Table13[[#This Row],[Recency Score]]&amp;Table13[[#This Row],[Frequency Score]]&amp;Table13[[#This Row],[Monetary Score]]</f>
        <v>433</v>
      </c>
      <c r="AU95" t="str">
        <f t="shared" si="1"/>
        <v>Potential Loyalists</v>
      </c>
      <c r="AW95" s="13">
        <f>DATEDIF(Table13[[#This Row],[Dt_Customer]], Snapshot_Date, "d")</f>
        <v>767</v>
      </c>
      <c r="AX95" s="13">
        <f>Table13[[#This Row],[CL if today]]/365</f>
        <v>2.1013698630136988</v>
      </c>
      <c r="AY95">
        <f>Table13[[#This Row],[Total Number of Purchases]]/Table13[[#This Row],[Corrected CL]]</f>
        <v>8.0899608865710562</v>
      </c>
      <c r="AZ95">
        <f>Table13[[#This Row],[Average Order Value (AOV)]]*Table13[[#This Row],[Freq per Year]]</f>
        <v>251.74054758800523</v>
      </c>
      <c r="BA95">
        <f>Table13[[#This Row],[Total Spend]]/Table13[[#This Row],[Corrected CL]]</f>
        <v>251.7405475880052</v>
      </c>
      <c r="BB95">
        <v>657.47096774193551</v>
      </c>
      <c r="BC95" s="1">
        <f>Table13[[#This Row],[Dt_Customer]]+Table13[[#This Row],[Recency]]</f>
        <v>41187</v>
      </c>
      <c r="BD95" s="16" t="str">
        <f>IF(COUNTIF(A:A, A95) &gt; 1, "Duplicate", "Unique")</f>
        <v>Unique</v>
      </c>
    </row>
    <row r="96" spans="1:56" x14ac:dyDescent="0.3">
      <c r="A96">
        <v>1513</v>
      </c>
      <c r="B96">
        <v>1979</v>
      </c>
      <c r="C96" t="s">
        <v>38</v>
      </c>
      <c r="D96" t="s">
        <v>35</v>
      </c>
      <c r="E96">
        <v>60839</v>
      </c>
      <c r="F96">
        <v>1</v>
      </c>
      <c r="G96">
        <v>1</v>
      </c>
      <c r="H96" s="1">
        <v>41149</v>
      </c>
      <c r="I96">
        <v>72</v>
      </c>
      <c r="J96">
        <v>600</v>
      </c>
      <c r="K96">
        <v>21</v>
      </c>
      <c r="L96">
        <v>128</v>
      </c>
      <c r="M96">
        <v>223</v>
      </c>
      <c r="N96">
        <v>150</v>
      </c>
      <c r="O96">
        <v>128</v>
      </c>
      <c r="P96">
        <f>IF(Table13[[#This Row],[MntWines]] = 0,"",Table13[[#This Row],[MntWines]])</f>
        <v>600</v>
      </c>
      <c r="Q96">
        <f>IF(Table13[[#This Row],[MntFruits]] = 0, "",Table13[[#This Row],[MntFruits]])</f>
        <v>21</v>
      </c>
      <c r="R96">
        <f>IF(Table13[[#This Row],[MntMeatProducts]] = 0, "",Table13[[#This Row],[MntMeatProducts]])</f>
        <v>128</v>
      </c>
      <c r="S96">
        <f>IF(Table13[[#This Row],[MntFishProducts]] = 0, "",Table13[[#This Row],[MntFishProducts]])</f>
        <v>223</v>
      </c>
      <c r="T96">
        <f>IF(Table13[[#This Row],[MntSweetProducts]] = 0, "",Table13[[#This Row],[MntSweetProducts]])</f>
        <v>150</v>
      </c>
      <c r="U96">
        <f>IF(Table13[[#This Row],[MntGoldProds]] = 0, "",Table13[[#This Row],[MntGoldProds]])</f>
        <v>128</v>
      </c>
      <c r="V96">
        <v>13</v>
      </c>
      <c r="W96">
        <v>2</v>
      </c>
      <c r="X96">
        <v>2</v>
      </c>
      <c r="Y96">
        <v>12</v>
      </c>
      <c r="Z96">
        <v>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30</v>
      </c>
      <c r="AI96" s="13">
        <f>SUM(Table13[[#This Row],[MntWines]:[MntGoldProds]])</f>
        <v>1250</v>
      </c>
      <c r="AJ96" s="13">
        <f>AVERAGE(Table13[[#This Row],[MntWines]:[MntGoldProds]])</f>
        <v>208.33333333333334</v>
      </c>
      <c r="AK96">
        <f>IF(Table13[[#This Row],[Total Number of Purchases]]=0,0,Table13[[#This Row],[Total Spend]]/Table13[[#This Row],[Total Number of Purchases]])</f>
        <v>43.103448275862071</v>
      </c>
      <c r="AM96">
        <f>SUM(Table13[[#This Row],[NumDealsPurchases]:[NumStorePurchases]])</f>
        <v>29</v>
      </c>
      <c r="AN96" s="14">
        <f>Snapshot_Date-Table13[[#This Row],[Dt_Customer]]</f>
        <v>767</v>
      </c>
      <c r="AP96" s="13">
        <f>Table13[[#This Row],[NumDealsPurchases]]/Table13[[#This Row],[Total Number of Purchases]]*100</f>
        <v>44.827586206896555</v>
      </c>
      <c r="AQ96">
        <f>6-ROUNDUP(_xlfn.PERCENTRANK.INC(Table13[Recency],Table13[[#This Row],[Recency]])*5, 0)</f>
        <v>2</v>
      </c>
      <c r="AR96">
        <f>ROUNDUP(_xlfn.PERCENTRANK.INC(Table13[Total Number of Purchases],Table13[[#This Row],[Total Number of Purchases]])*5,0)</f>
        <v>5</v>
      </c>
      <c r="AS96">
        <f>ROUNDUP(_xlfn.PERCENTRANK.INC(Table13[Total Spend],Table13[[#This Row],[Total Spend]])*5,0)</f>
        <v>5</v>
      </c>
      <c r="AT96" t="str">
        <f>Table13[[#This Row],[Recency Score]]&amp;Table13[[#This Row],[Frequency Score]]&amp;Table13[[#This Row],[Monetary Score]]</f>
        <v>255</v>
      </c>
      <c r="AU96" t="str">
        <f t="shared" si="1"/>
        <v>Frequent Buyers</v>
      </c>
      <c r="AW96" s="13">
        <f>DATEDIF(Table13[[#This Row],[Dt_Customer]], Snapshot_Date, "d")</f>
        <v>767</v>
      </c>
      <c r="AX96" s="13">
        <f>Table13[[#This Row],[CL if today]]/365</f>
        <v>2.1013698630136988</v>
      </c>
      <c r="AY96">
        <f>Table13[[#This Row],[Total Number of Purchases]]/Table13[[#This Row],[Corrected CL]]</f>
        <v>13.800521512385918</v>
      </c>
      <c r="AZ96">
        <f>Table13[[#This Row],[Average Order Value (AOV)]]*Table13[[#This Row],[Freq per Year]]</f>
        <v>594.85006518904822</v>
      </c>
      <c r="BA96">
        <f>Table13[[#This Row],[Total Spend]]/Table13[[#This Row],[Corrected CL]]</f>
        <v>594.85006518904822</v>
      </c>
      <c r="BB96">
        <v>711.63225806451612</v>
      </c>
      <c r="BC96" s="1">
        <f>Table13[[#This Row],[Dt_Customer]]+Table13[[#This Row],[Recency]]</f>
        <v>41221</v>
      </c>
      <c r="BD96" s="16" t="str">
        <f>IF(COUNTIF(A:A, A96) &gt; 1, "Duplicate", "Unique")</f>
        <v>Unique</v>
      </c>
    </row>
    <row r="97" spans="1:56" x14ac:dyDescent="0.3">
      <c r="A97">
        <v>8310</v>
      </c>
      <c r="B97">
        <v>1964</v>
      </c>
      <c r="C97" t="s">
        <v>28</v>
      </c>
      <c r="D97" t="s">
        <v>35</v>
      </c>
      <c r="E97">
        <v>68142</v>
      </c>
      <c r="F97">
        <v>0</v>
      </c>
      <c r="G97">
        <v>1</v>
      </c>
      <c r="H97" s="1">
        <v>41150</v>
      </c>
      <c r="I97">
        <v>96</v>
      </c>
      <c r="J97">
        <v>897</v>
      </c>
      <c r="K97">
        <v>126</v>
      </c>
      <c r="L97">
        <v>196</v>
      </c>
      <c r="M97">
        <v>91</v>
      </c>
      <c r="N97">
        <v>112</v>
      </c>
      <c r="O97">
        <v>37</v>
      </c>
      <c r="P97">
        <f>IF(Table13[[#This Row],[MntWines]] = 0,"",Table13[[#This Row],[MntWines]])</f>
        <v>897</v>
      </c>
      <c r="Q97">
        <f>IF(Table13[[#This Row],[MntFruits]] = 0, "",Table13[[#This Row],[MntFruits]])</f>
        <v>126</v>
      </c>
      <c r="R97">
        <f>IF(Table13[[#This Row],[MntMeatProducts]] = 0, "",Table13[[#This Row],[MntMeatProducts]])</f>
        <v>196</v>
      </c>
      <c r="S97">
        <f>IF(Table13[[#This Row],[MntFishProducts]] = 0, "",Table13[[#This Row],[MntFishProducts]])</f>
        <v>91</v>
      </c>
      <c r="T97">
        <f>IF(Table13[[#This Row],[MntSweetProducts]] = 0, "",Table13[[#This Row],[MntSweetProducts]])</f>
        <v>112</v>
      </c>
      <c r="U97">
        <f>IF(Table13[[#This Row],[MntGoldProds]] = 0, "",Table13[[#This Row],[MntGoldProds]])</f>
        <v>37</v>
      </c>
      <c r="V97">
        <v>3</v>
      </c>
      <c r="W97">
        <v>10</v>
      </c>
      <c r="X97">
        <v>4</v>
      </c>
      <c r="Y97">
        <v>7</v>
      </c>
      <c r="Z97">
        <v>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t="s">
        <v>30</v>
      </c>
      <c r="AI97" s="13">
        <f>SUM(Table13[[#This Row],[MntWines]:[MntGoldProds]])</f>
        <v>1459</v>
      </c>
      <c r="AJ97" s="13">
        <f>AVERAGE(Table13[[#This Row],[MntWines]:[MntGoldProds]])</f>
        <v>243.16666666666666</v>
      </c>
      <c r="AK97">
        <f>IF(Table13[[#This Row],[Total Number of Purchases]]=0,0,Table13[[#This Row],[Total Spend]]/Table13[[#This Row],[Total Number of Purchases]])</f>
        <v>60.791666666666664</v>
      </c>
      <c r="AM97">
        <f>SUM(Table13[[#This Row],[NumDealsPurchases]:[NumStorePurchases]])</f>
        <v>24</v>
      </c>
      <c r="AN97" s="14">
        <f>Snapshot_Date-Table13[[#This Row],[Dt_Customer]]</f>
        <v>766</v>
      </c>
      <c r="AP97" s="13">
        <f>Table13[[#This Row],[NumDealsPurchases]]/Table13[[#This Row],[Total Number of Purchases]]*100</f>
        <v>12.5</v>
      </c>
      <c r="AQ97">
        <f>6-ROUNDUP(_xlfn.PERCENTRANK.INC(Table13[Recency],Table13[[#This Row],[Recency]])*5, 0)</f>
        <v>1</v>
      </c>
      <c r="AR97">
        <f>ROUNDUP(_xlfn.PERCENTRANK.INC(Table13[Total Number of Purchases],Table13[[#This Row],[Total Number of Purchases]])*5,0)</f>
        <v>5</v>
      </c>
      <c r="AS97">
        <f>ROUNDUP(_xlfn.PERCENTRANK.INC(Table13[Total Spend],Table13[[#This Row],[Total Spend]])*5,0)</f>
        <v>5</v>
      </c>
      <c r="AT97" t="str">
        <f>Table13[[#This Row],[Recency Score]]&amp;Table13[[#This Row],[Frequency Score]]&amp;Table13[[#This Row],[Monetary Score]]</f>
        <v>155</v>
      </c>
      <c r="AU97" t="str">
        <f t="shared" si="1"/>
        <v>Frequent Buyers</v>
      </c>
      <c r="AW97" s="13">
        <f>DATEDIF(Table13[[#This Row],[Dt_Customer]], Snapshot_Date, "d")</f>
        <v>766</v>
      </c>
      <c r="AX97" s="13">
        <f>Table13[[#This Row],[CL if today]]/365</f>
        <v>2.0986301369863014</v>
      </c>
      <c r="AY97">
        <f>Table13[[#This Row],[Total Number of Purchases]]/Table13[[#This Row],[Corrected CL]]</f>
        <v>11.436031331592689</v>
      </c>
      <c r="AZ97">
        <f>Table13[[#This Row],[Average Order Value (AOV)]]*Table13[[#This Row],[Freq per Year]]</f>
        <v>695.21540469973888</v>
      </c>
      <c r="BA97">
        <f>Table13[[#This Row],[Total Spend]]/Table13[[#This Row],[Corrected CL]]</f>
        <v>695.21540469973888</v>
      </c>
      <c r="BB97">
        <v>326.80232558139534</v>
      </c>
      <c r="BC97" s="1">
        <f>Table13[[#This Row],[Dt_Customer]]+Table13[[#This Row],[Recency]]</f>
        <v>41246</v>
      </c>
      <c r="BD97" s="16" t="str">
        <f>IF(COUNTIF(A:A, A97) &gt; 1, "Duplicate", "Unique")</f>
        <v>Unique</v>
      </c>
    </row>
    <row r="98" spans="1:56" x14ac:dyDescent="0.3">
      <c r="A98">
        <v>10992</v>
      </c>
      <c r="B98">
        <v>1967</v>
      </c>
      <c r="C98" t="s">
        <v>28</v>
      </c>
      <c r="D98" t="s">
        <v>35</v>
      </c>
      <c r="E98">
        <v>75702</v>
      </c>
      <c r="F98">
        <v>1</v>
      </c>
      <c r="G98">
        <v>1</v>
      </c>
      <c r="H98" s="1">
        <v>41150</v>
      </c>
      <c r="I98">
        <v>77</v>
      </c>
      <c r="J98">
        <v>650</v>
      </c>
      <c r="K98">
        <v>28</v>
      </c>
      <c r="L98">
        <v>353</v>
      </c>
      <c r="M98">
        <v>45</v>
      </c>
      <c r="N98">
        <v>42</v>
      </c>
      <c r="O98">
        <v>30</v>
      </c>
      <c r="P98">
        <f>IF(Table13[[#This Row],[MntWines]] = 0,"",Table13[[#This Row],[MntWines]])</f>
        <v>650</v>
      </c>
      <c r="Q98">
        <f>IF(Table13[[#This Row],[MntFruits]] = 0, "",Table13[[#This Row],[MntFruits]])</f>
        <v>28</v>
      </c>
      <c r="R98">
        <f>IF(Table13[[#This Row],[MntMeatProducts]] = 0, "",Table13[[#This Row],[MntMeatProducts]])</f>
        <v>353</v>
      </c>
      <c r="S98">
        <f>IF(Table13[[#This Row],[MntFishProducts]] = 0, "",Table13[[#This Row],[MntFishProducts]])</f>
        <v>45</v>
      </c>
      <c r="T98">
        <f>IF(Table13[[#This Row],[MntSweetProducts]] = 0, "",Table13[[#This Row],[MntSweetProducts]])</f>
        <v>42</v>
      </c>
      <c r="U98">
        <f>IF(Table13[[#This Row],[MntGoldProds]] = 0, "",Table13[[#This Row],[MntGoldProds]])</f>
        <v>30</v>
      </c>
      <c r="V98">
        <v>5</v>
      </c>
      <c r="W98">
        <v>4</v>
      </c>
      <c r="X98">
        <v>6</v>
      </c>
      <c r="Y98">
        <v>11</v>
      </c>
      <c r="Z98">
        <v>8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43</v>
      </c>
      <c r="AI98" s="13">
        <f>SUM(Table13[[#This Row],[MntWines]:[MntGoldProds]])</f>
        <v>1148</v>
      </c>
      <c r="AJ98" s="13">
        <f>AVERAGE(Table13[[#This Row],[MntWines]:[MntGoldProds]])</f>
        <v>191.33333333333334</v>
      </c>
      <c r="AK98">
        <f>IF(Table13[[#This Row],[Total Number of Purchases]]=0,0,Table13[[#This Row],[Total Spend]]/Table13[[#This Row],[Total Number of Purchases]])</f>
        <v>44.153846153846153</v>
      </c>
      <c r="AM98">
        <f>SUM(Table13[[#This Row],[NumDealsPurchases]:[NumStorePurchases]])</f>
        <v>26</v>
      </c>
      <c r="AN98" s="14">
        <f>Snapshot_Date-Table13[[#This Row],[Dt_Customer]]</f>
        <v>766</v>
      </c>
      <c r="AP98" s="13">
        <f>Table13[[#This Row],[NumDealsPurchases]]/Table13[[#This Row],[Total Number of Purchases]]*100</f>
        <v>19.230769230769234</v>
      </c>
      <c r="AQ98">
        <f>6-ROUNDUP(_xlfn.PERCENTRANK.INC(Table13[Recency],Table13[[#This Row],[Recency]])*5, 0)</f>
        <v>2</v>
      </c>
      <c r="AR98">
        <f>ROUNDUP(_xlfn.PERCENTRANK.INC(Table13[Total Number of Purchases],Table13[[#This Row],[Total Number of Purchases]])*5,0)</f>
        <v>5</v>
      </c>
      <c r="AS98">
        <f>ROUNDUP(_xlfn.PERCENTRANK.INC(Table13[Total Spend],Table13[[#This Row],[Total Spend]])*5,0)</f>
        <v>4</v>
      </c>
      <c r="AT98" t="str">
        <f>Table13[[#This Row],[Recency Score]]&amp;Table13[[#This Row],[Frequency Score]]&amp;Table13[[#This Row],[Monetary Score]]</f>
        <v>254</v>
      </c>
      <c r="AU98" t="str">
        <f t="shared" si="1"/>
        <v>Frequent Buyers</v>
      </c>
      <c r="AW98" s="13">
        <f>DATEDIF(Table13[[#This Row],[Dt_Customer]], Snapshot_Date, "d")</f>
        <v>766</v>
      </c>
      <c r="AX98" s="13">
        <f>Table13[[#This Row],[CL if today]]/365</f>
        <v>2.0986301369863014</v>
      </c>
      <c r="AY98">
        <f>Table13[[#This Row],[Total Number of Purchases]]/Table13[[#This Row],[Corrected CL]]</f>
        <v>12.389033942558747</v>
      </c>
      <c r="AZ98">
        <f>Table13[[#This Row],[Average Order Value (AOV)]]*Table13[[#This Row],[Freq per Year]]</f>
        <v>547.023498694517</v>
      </c>
      <c r="BA98">
        <f>Table13[[#This Row],[Total Spend]]/Table13[[#This Row],[Corrected CL]]</f>
        <v>547.023498694517</v>
      </c>
      <c r="BB98">
        <v>174.23673997412678</v>
      </c>
      <c r="BC98" s="1">
        <f>Table13[[#This Row],[Dt_Customer]]+Table13[[#This Row],[Recency]]</f>
        <v>41227</v>
      </c>
      <c r="BD98" s="16" t="str">
        <f>IF(COUNTIF(A:A, A98) &gt; 1, "Duplicate", "Unique")</f>
        <v>Unique</v>
      </c>
    </row>
    <row r="99" spans="1:56" x14ac:dyDescent="0.3">
      <c r="A99">
        <v>3846</v>
      </c>
      <c r="B99">
        <v>1974</v>
      </c>
      <c r="C99" t="s">
        <v>28</v>
      </c>
      <c r="D99" t="s">
        <v>33</v>
      </c>
      <c r="E99">
        <v>42557</v>
      </c>
      <c r="F99">
        <v>0</v>
      </c>
      <c r="G99">
        <v>1</v>
      </c>
      <c r="H99" s="1">
        <v>41150</v>
      </c>
      <c r="I99">
        <v>98</v>
      </c>
      <c r="J99">
        <v>192</v>
      </c>
      <c r="K99">
        <v>5</v>
      </c>
      <c r="L99">
        <v>53</v>
      </c>
      <c r="M99">
        <v>0</v>
      </c>
      <c r="N99">
        <v>5</v>
      </c>
      <c r="O99">
        <v>15</v>
      </c>
      <c r="P99">
        <f>IF(Table13[[#This Row],[MntWines]] = 0,"",Table13[[#This Row],[MntWines]])</f>
        <v>192</v>
      </c>
      <c r="Q99">
        <f>IF(Table13[[#This Row],[MntFruits]] = 0, "",Table13[[#This Row],[MntFruits]])</f>
        <v>5</v>
      </c>
      <c r="R99">
        <f>IF(Table13[[#This Row],[MntMeatProducts]] = 0, "",Table13[[#This Row],[MntMeatProducts]])</f>
        <v>53</v>
      </c>
      <c r="S99" t="str">
        <f>IF(Table13[[#This Row],[MntFishProducts]] = 0, "",Table13[[#This Row],[MntFishProducts]])</f>
        <v/>
      </c>
      <c r="T99">
        <f>IF(Table13[[#This Row],[MntSweetProducts]] = 0, "",Table13[[#This Row],[MntSweetProducts]])</f>
        <v>5</v>
      </c>
      <c r="U99">
        <f>IF(Table13[[#This Row],[MntGoldProds]] = 0, "",Table13[[#This Row],[MntGoldProds]])</f>
        <v>15</v>
      </c>
      <c r="V99">
        <v>4</v>
      </c>
      <c r="W99">
        <v>6</v>
      </c>
      <c r="X99">
        <v>1</v>
      </c>
      <c r="Y99">
        <v>4</v>
      </c>
      <c r="Z99">
        <v>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30</v>
      </c>
      <c r="AI99" s="13">
        <f>SUM(Table13[[#This Row],[MntWines]:[MntGoldProds]])</f>
        <v>270</v>
      </c>
      <c r="AJ99" s="13">
        <f>AVERAGE(Table13[[#This Row],[MntWines]:[MntGoldProds]])</f>
        <v>45</v>
      </c>
      <c r="AK99">
        <f>IF(Table13[[#This Row],[Total Number of Purchases]]=0,0,Table13[[#This Row],[Total Spend]]/Table13[[#This Row],[Total Number of Purchases]])</f>
        <v>18</v>
      </c>
      <c r="AM99">
        <f>SUM(Table13[[#This Row],[NumDealsPurchases]:[NumStorePurchases]])</f>
        <v>15</v>
      </c>
      <c r="AN99" s="14">
        <f>Snapshot_Date-Table13[[#This Row],[Dt_Customer]]</f>
        <v>766</v>
      </c>
      <c r="AP99" s="13">
        <f>Table13[[#This Row],[NumDealsPurchases]]/Table13[[#This Row],[Total Number of Purchases]]*100</f>
        <v>26.666666666666668</v>
      </c>
      <c r="AQ99">
        <f>6-ROUNDUP(_xlfn.PERCENTRANK.INC(Table13[Recency],Table13[[#This Row],[Recency]])*5, 0)</f>
        <v>1</v>
      </c>
      <c r="AR99">
        <f>ROUNDUP(_xlfn.PERCENTRANK.INC(Table13[Total Number of Purchases],Table13[[#This Row],[Total Number of Purchases]])*5,0)</f>
        <v>3</v>
      </c>
      <c r="AS99">
        <f>ROUNDUP(_xlfn.PERCENTRANK.INC(Table13[Total Spend],Table13[[#This Row],[Total Spend]])*5,0)</f>
        <v>3</v>
      </c>
      <c r="AT99" t="str">
        <f>Table13[[#This Row],[Recency Score]]&amp;Table13[[#This Row],[Frequency Score]]&amp;Table13[[#This Row],[Monetary Score]]</f>
        <v>133</v>
      </c>
      <c r="AU99" t="str">
        <f t="shared" si="1"/>
        <v>Lost</v>
      </c>
      <c r="AW99" s="13">
        <f>DATEDIF(Table13[[#This Row],[Dt_Customer]], Snapshot_Date, "d")</f>
        <v>766</v>
      </c>
      <c r="AX99" s="13">
        <f>Table13[[#This Row],[CL if today]]/365</f>
        <v>2.0986301369863014</v>
      </c>
      <c r="AY99">
        <f>Table13[[#This Row],[Total Number of Purchases]]/Table13[[#This Row],[Corrected CL]]</f>
        <v>7.1475195822454305</v>
      </c>
      <c r="AZ99">
        <f>Table13[[#This Row],[Average Order Value (AOV)]]*Table13[[#This Row],[Freq per Year]]</f>
        <v>128.65535248041775</v>
      </c>
      <c r="BA99">
        <f>Table13[[#This Row],[Total Spend]]/Table13[[#This Row],[Corrected CL]]</f>
        <v>128.65535248041775</v>
      </c>
      <c r="BB99">
        <v>494.68346253229976</v>
      </c>
      <c r="BC99" s="1">
        <f>Table13[[#This Row],[Dt_Customer]]+Table13[[#This Row],[Recency]]</f>
        <v>41248</v>
      </c>
      <c r="BD99" s="16" t="str">
        <f>IF(COUNTIF(A:A, A99) &gt; 1, "Duplicate", "Unique")</f>
        <v>Unique</v>
      </c>
    </row>
    <row r="100" spans="1:56" x14ac:dyDescent="0.3">
      <c r="A100">
        <v>4122</v>
      </c>
      <c r="B100">
        <v>1975</v>
      </c>
      <c r="C100" t="s">
        <v>28</v>
      </c>
      <c r="D100" t="s">
        <v>33</v>
      </c>
      <c r="E100">
        <v>79205</v>
      </c>
      <c r="F100">
        <v>0</v>
      </c>
      <c r="G100">
        <v>0</v>
      </c>
      <c r="H100" s="1">
        <v>41150</v>
      </c>
      <c r="I100">
        <v>73</v>
      </c>
      <c r="J100">
        <v>504</v>
      </c>
      <c r="K100">
        <v>23</v>
      </c>
      <c r="L100">
        <v>117</v>
      </c>
      <c r="M100">
        <v>179</v>
      </c>
      <c r="N100">
        <v>28</v>
      </c>
      <c r="O100">
        <v>44</v>
      </c>
      <c r="P100">
        <f>IF(Table13[[#This Row],[MntWines]] = 0,"",Table13[[#This Row],[MntWines]])</f>
        <v>504</v>
      </c>
      <c r="Q100">
        <f>IF(Table13[[#This Row],[MntFruits]] = 0, "",Table13[[#This Row],[MntFruits]])</f>
        <v>23</v>
      </c>
      <c r="R100">
        <f>IF(Table13[[#This Row],[MntMeatProducts]] = 0, "",Table13[[#This Row],[MntMeatProducts]])</f>
        <v>117</v>
      </c>
      <c r="S100">
        <f>IF(Table13[[#This Row],[MntFishProducts]] = 0, "",Table13[[#This Row],[MntFishProducts]])</f>
        <v>179</v>
      </c>
      <c r="T100">
        <f>IF(Table13[[#This Row],[MntSweetProducts]] = 0, "",Table13[[#This Row],[MntSweetProducts]])</f>
        <v>28</v>
      </c>
      <c r="U100">
        <f>IF(Table13[[#This Row],[MntGoldProds]] = 0, "",Table13[[#This Row],[MntGoldProds]])</f>
        <v>44</v>
      </c>
      <c r="V100">
        <v>1</v>
      </c>
      <c r="W100">
        <v>6</v>
      </c>
      <c r="X100">
        <v>5</v>
      </c>
      <c r="Y100">
        <v>4</v>
      </c>
      <c r="Z100">
        <v>4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 t="s">
        <v>30</v>
      </c>
      <c r="AI100" s="13">
        <f>SUM(Table13[[#This Row],[MntWines]:[MntGoldProds]])</f>
        <v>895</v>
      </c>
      <c r="AJ100" s="13">
        <f>AVERAGE(Table13[[#This Row],[MntWines]:[MntGoldProds]])</f>
        <v>149.16666666666666</v>
      </c>
      <c r="AK100">
        <f>IF(Table13[[#This Row],[Total Number of Purchases]]=0,0,Table13[[#This Row],[Total Spend]]/Table13[[#This Row],[Total Number of Purchases]])</f>
        <v>55.9375</v>
      </c>
      <c r="AM100">
        <f>SUM(Table13[[#This Row],[NumDealsPurchases]:[NumStorePurchases]])</f>
        <v>16</v>
      </c>
      <c r="AN100" s="14">
        <f>Snapshot_Date-Table13[[#This Row],[Dt_Customer]]</f>
        <v>766</v>
      </c>
      <c r="AP100" s="13">
        <f>Table13[[#This Row],[NumDealsPurchases]]/Table13[[#This Row],[Total Number of Purchases]]*100</f>
        <v>6.25</v>
      </c>
      <c r="AQ100">
        <f>6-ROUNDUP(_xlfn.PERCENTRANK.INC(Table13[Recency],Table13[[#This Row],[Recency]])*5, 0)</f>
        <v>2</v>
      </c>
      <c r="AR100">
        <f>ROUNDUP(_xlfn.PERCENTRANK.INC(Table13[Total Number of Purchases],Table13[[#This Row],[Total Number of Purchases]])*5,0)</f>
        <v>3</v>
      </c>
      <c r="AS100">
        <f>ROUNDUP(_xlfn.PERCENTRANK.INC(Table13[Total Spend],Table13[[#This Row],[Total Spend]])*5,0)</f>
        <v>4</v>
      </c>
      <c r="AT100" t="str">
        <f>Table13[[#This Row],[Recency Score]]&amp;Table13[[#This Row],[Frequency Score]]&amp;Table13[[#This Row],[Monetary Score]]</f>
        <v>234</v>
      </c>
      <c r="AU100" t="str">
        <f t="shared" si="1"/>
        <v>About to Sleep</v>
      </c>
      <c r="AW100" s="13">
        <f>DATEDIF(Table13[[#This Row],[Dt_Customer]], Snapshot_Date, "d")</f>
        <v>766</v>
      </c>
      <c r="AX100" s="13">
        <f>Table13[[#This Row],[CL if today]]/365</f>
        <v>2.0986301369863014</v>
      </c>
      <c r="AY100">
        <f>Table13[[#This Row],[Total Number of Purchases]]/Table13[[#This Row],[Corrected CL]]</f>
        <v>7.6240208877284594</v>
      </c>
      <c r="AZ100">
        <f>Table13[[#This Row],[Average Order Value (AOV)]]*Table13[[#This Row],[Freq per Year]]</f>
        <v>426.4686684073107</v>
      </c>
      <c r="BA100">
        <f>Table13[[#This Row],[Total Spend]]/Table13[[#This Row],[Corrected CL]]</f>
        <v>426.4686684073107</v>
      </c>
      <c r="BB100">
        <v>474.07503234152654</v>
      </c>
      <c r="BC100" s="1">
        <f>Table13[[#This Row],[Dt_Customer]]+Table13[[#This Row],[Recency]]</f>
        <v>41223</v>
      </c>
      <c r="BD100" s="16" t="str">
        <f>IF(COUNTIF(A:A, A100) &gt; 1, "Duplicate", "Unique")</f>
        <v>Unique</v>
      </c>
    </row>
    <row r="101" spans="1:56" x14ac:dyDescent="0.3">
      <c r="A101">
        <v>10710</v>
      </c>
      <c r="B101">
        <v>1979</v>
      </c>
      <c r="C101" t="s">
        <v>28</v>
      </c>
      <c r="D101" t="s">
        <v>33</v>
      </c>
      <c r="E101">
        <v>7500</v>
      </c>
      <c r="F101">
        <v>0</v>
      </c>
      <c r="G101">
        <v>1</v>
      </c>
      <c r="H101" s="1">
        <v>41150</v>
      </c>
      <c r="I101">
        <v>61</v>
      </c>
      <c r="J101">
        <v>5</v>
      </c>
      <c r="K101">
        <v>2</v>
      </c>
      <c r="L101">
        <v>3</v>
      </c>
      <c r="M101">
        <v>3</v>
      </c>
      <c r="N101">
        <v>0</v>
      </c>
      <c r="O101">
        <v>5</v>
      </c>
      <c r="P101">
        <f>IF(Table13[[#This Row],[MntWines]] = 0,"",Table13[[#This Row],[MntWines]])</f>
        <v>5</v>
      </c>
      <c r="Q101">
        <f>IF(Table13[[#This Row],[MntFruits]] = 0, "",Table13[[#This Row],[MntFruits]])</f>
        <v>2</v>
      </c>
      <c r="R101">
        <f>IF(Table13[[#This Row],[MntMeatProducts]] = 0, "",Table13[[#This Row],[MntMeatProducts]])</f>
        <v>3</v>
      </c>
      <c r="S101">
        <f>IF(Table13[[#This Row],[MntFishProducts]] = 0, "",Table13[[#This Row],[MntFishProducts]])</f>
        <v>3</v>
      </c>
      <c r="T101" t="str">
        <f>IF(Table13[[#This Row],[MntSweetProducts]] = 0, "",Table13[[#This Row],[MntSweetProducts]])</f>
        <v/>
      </c>
      <c r="U101">
        <f>IF(Table13[[#This Row],[MntGoldProds]] = 0, "",Table13[[#This Row],[MntGoldProds]])</f>
        <v>5</v>
      </c>
      <c r="V101">
        <v>1</v>
      </c>
      <c r="W101">
        <v>1</v>
      </c>
      <c r="X101">
        <v>0</v>
      </c>
      <c r="Y101">
        <v>2</v>
      </c>
      <c r="Z101">
        <v>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t="s">
        <v>30</v>
      </c>
      <c r="AI101" s="13">
        <f>SUM(Table13[[#This Row],[MntWines]:[MntGoldProds]])</f>
        <v>18</v>
      </c>
      <c r="AJ101" s="13">
        <f>AVERAGE(Table13[[#This Row],[MntWines]:[MntGoldProds]])</f>
        <v>3</v>
      </c>
      <c r="AK101">
        <f>IF(Table13[[#This Row],[Total Number of Purchases]]=0,0,Table13[[#This Row],[Total Spend]]/Table13[[#This Row],[Total Number of Purchases]])</f>
        <v>4.5</v>
      </c>
      <c r="AM101">
        <f>SUM(Table13[[#This Row],[NumDealsPurchases]:[NumStorePurchases]])</f>
        <v>4</v>
      </c>
      <c r="AN101" s="14">
        <f>Snapshot_Date-Table13[[#This Row],[Dt_Customer]]</f>
        <v>766</v>
      </c>
      <c r="AP101" s="13">
        <f>Table13[[#This Row],[NumDealsPurchases]]/Table13[[#This Row],[Total Number of Purchases]]*100</f>
        <v>25</v>
      </c>
      <c r="AQ101">
        <f>6-ROUNDUP(_xlfn.PERCENTRANK.INC(Table13[Recency],Table13[[#This Row],[Recency]])*5, 0)</f>
        <v>2</v>
      </c>
      <c r="AR101">
        <f>ROUNDUP(_xlfn.PERCENTRANK.INC(Table13[Total Number of Purchases],Table13[[#This Row],[Total Number of Purchases]])*5,0)</f>
        <v>1</v>
      </c>
      <c r="AS101">
        <f>ROUNDUP(_xlfn.PERCENTRANK.INC(Table13[Total Spend],Table13[[#This Row],[Total Spend]])*5,0)</f>
        <v>1</v>
      </c>
      <c r="AT101" t="str">
        <f>Table13[[#This Row],[Recency Score]]&amp;Table13[[#This Row],[Frequency Score]]&amp;Table13[[#This Row],[Monetary Score]]</f>
        <v>211</v>
      </c>
      <c r="AU101" t="str">
        <f t="shared" si="1"/>
        <v>About to Sleep</v>
      </c>
      <c r="AW101" s="13">
        <f>DATEDIF(Table13[[#This Row],[Dt_Customer]], Snapshot_Date, "d")</f>
        <v>766</v>
      </c>
      <c r="AX101" s="13">
        <f>Table13[[#This Row],[CL if today]]/365</f>
        <v>2.0986301369863014</v>
      </c>
      <c r="AY101">
        <f>Table13[[#This Row],[Total Number of Purchases]]/Table13[[#This Row],[Corrected CL]]</f>
        <v>1.9060052219321149</v>
      </c>
      <c r="AZ101">
        <f>Table13[[#This Row],[Average Order Value (AOV)]]*Table13[[#This Row],[Freq per Year]]</f>
        <v>8.5770234986945173</v>
      </c>
      <c r="BA101">
        <f>Table13[[#This Row],[Total Spend]]/Table13[[#This Row],[Corrected CL]]</f>
        <v>8.5770234986945173</v>
      </c>
      <c r="BB101">
        <v>47.690815006468306</v>
      </c>
      <c r="BC101" s="1">
        <f>Table13[[#This Row],[Dt_Customer]]+Table13[[#This Row],[Recency]]</f>
        <v>41211</v>
      </c>
      <c r="BD101" s="16" t="str">
        <f>IF(COUNTIF(A:A, A101) &gt; 1, "Duplicate", "Unique")</f>
        <v>Unique</v>
      </c>
    </row>
    <row r="102" spans="1:56" x14ac:dyDescent="0.3">
      <c r="A102">
        <v>9503</v>
      </c>
      <c r="B102">
        <v>1980</v>
      </c>
      <c r="C102" t="s">
        <v>28</v>
      </c>
      <c r="D102" t="s">
        <v>31</v>
      </c>
      <c r="E102">
        <v>28071</v>
      </c>
      <c r="F102">
        <v>0</v>
      </c>
      <c r="G102">
        <v>0</v>
      </c>
      <c r="H102" s="1">
        <v>41150</v>
      </c>
      <c r="I102">
        <v>65</v>
      </c>
      <c r="J102">
        <v>39</v>
      </c>
      <c r="K102">
        <v>33</v>
      </c>
      <c r="L102">
        <v>130</v>
      </c>
      <c r="M102">
        <v>41</v>
      </c>
      <c r="N102">
        <v>26</v>
      </c>
      <c r="O102">
        <v>44</v>
      </c>
      <c r="P102">
        <f>IF(Table13[[#This Row],[MntWines]] = 0,"",Table13[[#This Row],[MntWines]])</f>
        <v>39</v>
      </c>
      <c r="Q102">
        <f>IF(Table13[[#This Row],[MntFruits]] = 0, "",Table13[[#This Row],[MntFruits]])</f>
        <v>33</v>
      </c>
      <c r="R102">
        <f>IF(Table13[[#This Row],[MntMeatProducts]] = 0, "",Table13[[#This Row],[MntMeatProducts]])</f>
        <v>130</v>
      </c>
      <c r="S102">
        <f>IF(Table13[[#This Row],[MntFishProducts]] = 0, "",Table13[[#This Row],[MntFishProducts]])</f>
        <v>41</v>
      </c>
      <c r="T102">
        <f>IF(Table13[[#This Row],[MntSweetProducts]] = 0, "",Table13[[#This Row],[MntSweetProducts]])</f>
        <v>26</v>
      </c>
      <c r="U102">
        <f>IF(Table13[[#This Row],[MntGoldProds]] = 0, "",Table13[[#This Row],[MntGoldProds]])</f>
        <v>44</v>
      </c>
      <c r="V102">
        <v>2</v>
      </c>
      <c r="W102">
        <v>5</v>
      </c>
      <c r="X102">
        <v>1</v>
      </c>
      <c r="Y102">
        <v>5</v>
      </c>
      <c r="Z102">
        <v>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">
        <v>30</v>
      </c>
      <c r="AI102" s="13">
        <f>SUM(Table13[[#This Row],[MntWines]:[MntGoldProds]])</f>
        <v>313</v>
      </c>
      <c r="AJ102" s="13">
        <f>AVERAGE(Table13[[#This Row],[MntWines]:[MntGoldProds]])</f>
        <v>52.166666666666664</v>
      </c>
      <c r="AK102">
        <f>IF(Table13[[#This Row],[Total Number of Purchases]]=0,0,Table13[[#This Row],[Total Spend]]/Table13[[#This Row],[Total Number of Purchases]])</f>
        <v>24.076923076923077</v>
      </c>
      <c r="AM102">
        <f>SUM(Table13[[#This Row],[NumDealsPurchases]:[NumStorePurchases]])</f>
        <v>13</v>
      </c>
      <c r="AN102" s="14">
        <f>Snapshot_Date-Table13[[#This Row],[Dt_Customer]]</f>
        <v>766</v>
      </c>
      <c r="AP102" s="13">
        <f>Table13[[#This Row],[NumDealsPurchases]]/Table13[[#This Row],[Total Number of Purchases]]*100</f>
        <v>15.384615384615385</v>
      </c>
      <c r="AQ102">
        <f>6-ROUNDUP(_xlfn.PERCENTRANK.INC(Table13[Recency],Table13[[#This Row],[Recency]])*5, 0)</f>
        <v>2</v>
      </c>
      <c r="AR102">
        <f>ROUNDUP(_xlfn.PERCENTRANK.INC(Table13[Total Number of Purchases],Table13[[#This Row],[Total Number of Purchases]])*5,0)</f>
        <v>3</v>
      </c>
      <c r="AS102">
        <f>ROUNDUP(_xlfn.PERCENTRANK.INC(Table13[Total Spend],Table13[[#This Row],[Total Spend]])*5,0)</f>
        <v>3</v>
      </c>
      <c r="AT102" t="str">
        <f>Table13[[#This Row],[Recency Score]]&amp;Table13[[#This Row],[Frequency Score]]&amp;Table13[[#This Row],[Monetary Score]]</f>
        <v>233</v>
      </c>
      <c r="AU102" t="str">
        <f t="shared" si="1"/>
        <v>About to Sleep</v>
      </c>
      <c r="AW102" s="13">
        <f>DATEDIF(Table13[[#This Row],[Dt_Customer]], Snapshot_Date, "d")</f>
        <v>766</v>
      </c>
      <c r="AX102" s="13">
        <f>Table13[[#This Row],[CL if today]]/365</f>
        <v>2.0986301369863014</v>
      </c>
      <c r="AY102">
        <f>Table13[[#This Row],[Total Number of Purchases]]/Table13[[#This Row],[Corrected CL]]</f>
        <v>6.1945169712793735</v>
      </c>
      <c r="AZ102">
        <f>Table13[[#This Row],[Average Order Value (AOV)]]*Table13[[#This Row],[Freq per Year]]</f>
        <v>149.14490861618799</v>
      </c>
      <c r="BA102">
        <f>Table13[[#This Row],[Total Spend]]/Table13[[#This Row],[Corrected CL]]</f>
        <v>149.14490861618799</v>
      </c>
      <c r="BB102">
        <v>50.051746442432083</v>
      </c>
      <c r="BC102" s="1">
        <f>Table13[[#This Row],[Dt_Customer]]+Table13[[#This Row],[Recency]]</f>
        <v>41215</v>
      </c>
      <c r="BD102" s="16" t="str">
        <f>IF(COUNTIF(A:A, A102) &gt; 1, "Duplicate", "Unique")</f>
        <v>Unique</v>
      </c>
    </row>
    <row r="103" spans="1:56" x14ac:dyDescent="0.3">
      <c r="A103">
        <v>3332</v>
      </c>
      <c r="B103">
        <v>1985</v>
      </c>
      <c r="C103" t="s">
        <v>28</v>
      </c>
      <c r="D103" t="s">
        <v>31</v>
      </c>
      <c r="E103">
        <v>29760</v>
      </c>
      <c r="F103">
        <v>1</v>
      </c>
      <c r="G103">
        <v>0</v>
      </c>
      <c r="H103" s="1">
        <v>41150</v>
      </c>
      <c r="I103">
        <v>87</v>
      </c>
      <c r="J103">
        <v>64</v>
      </c>
      <c r="K103">
        <v>4</v>
      </c>
      <c r="L103">
        <v>68</v>
      </c>
      <c r="M103">
        <v>7</v>
      </c>
      <c r="N103">
        <v>5</v>
      </c>
      <c r="O103">
        <v>17</v>
      </c>
      <c r="P103">
        <f>IF(Table13[[#This Row],[MntWines]] = 0,"",Table13[[#This Row],[MntWines]])</f>
        <v>64</v>
      </c>
      <c r="Q103">
        <f>IF(Table13[[#This Row],[MntFruits]] = 0, "",Table13[[#This Row],[MntFruits]])</f>
        <v>4</v>
      </c>
      <c r="R103">
        <f>IF(Table13[[#This Row],[MntMeatProducts]] = 0, "",Table13[[#This Row],[MntMeatProducts]])</f>
        <v>68</v>
      </c>
      <c r="S103">
        <f>IF(Table13[[#This Row],[MntFishProducts]] = 0, "",Table13[[#This Row],[MntFishProducts]])</f>
        <v>7</v>
      </c>
      <c r="T103">
        <f>IF(Table13[[#This Row],[MntSweetProducts]] = 0, "",Table13[[#This Row],[MntSweetProducts]])</f>
        <v>5</v>
      </c>
      <c r="U103">
        <f>IF(Table13[[#This Row],[MntGoldProds]] = 0, "",Table13[[#This Row],[MntGoldProds]])</f>
        <v>17</v>
      </c>
      <c r="V103">
        <v>4</v>
      </c>
      <c r="W103">
        <v>3</v>
      </c>
      <c r="X103">
        <v>1</v>
      </c>
      <c r="Y103">
        <v>4</v>
      </c>
      <c r="Z103">
        <v>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t="s">
        <v>39</v>
      </c>
      <c r="AI103" s="13">
        <f>SUM(Table13[[#This Row],[MntWines]:[MntGoldProds]])</f>
        <v>165</v>
      </c>
      <c r="AJ103" s="13">
        <f>AVERAGE(Table13[[#This Row],[MntWines]:[MntGoldProds]])</f>
        <v>27.5</v>
      </c>
      <c r="AK103">
        <f>IF(Table13[[#This Row],[Total Number of Purchases]]=0,0,Table13[[#This Row],[Total Spend]]/Table13[[#This Row],[Total Number of Purchases]])</f>
        <v>13.75</v>
      </c>
      <c r="AM103">
        <f>SUM(Table13[[#This Row],[NumDealsPurchases]:[NumStorePurchases]])</f>
        <v>12</v>
      </c>
      <c r="AN103" s="14">
        <f>Snapshot_Date-Table13[[#This Row],[Dt_Customer]]</f>
        <v>766</v>
      </c>
      <c r="AP103" s="13">
        <f>Table13[[#This Row],[NumDealsPurchases]]/Table13[[#This Row],[Total Number of Purchases]]*100</f>
        <v>33.333333333333329</v>
      </c>
      <c r="AQ103">
        <f>6-ROUNDUP(_xlfn.PERCENTRANK.INC(Table13[Recency],Table13[[#This Row],[Recency]])*5, 0)</f>
        <v>1</v>
      </c>
      <c r="AR103">
        <f>ROUNDUP(_xlfn.PERCENTRANK.INC(Table13[Total Number of Purchases],Table13[[#This Row],[Total Number of Purchases]])*5,0)</f>
        <v>2</v>
      </c>
      <c r="AS103">
        <f>ROUNDUP(_xlfn.PERCENTRANK.INC(Table13[Total Spend],Table13[[#This Row],[Total Spend]])*5,0)</f>
        <v>2</v>
      </c>
      <c r="AT103" t="str">
        <f>Table13[[#This Row],[Recency Score]]&amp;Table13[[#This Row],[Frequency Score]]&amp;Table13[[#This Row],[Monetary Score]]</f>
        <v>122</v>
      </c>
      <c r="AU103" t="str">
        <f t="shared" si="1"/>
        <v>Lost</v>
      </c>
      <c r="AW103" s="13">
        <f>DATEDIF(Table13[[#This Row],[Dt_Customer]], Snapshot_Date, "d")</f>
        <v>766</v>
      </c>
      <c r="AX103" s="13">
        <f>Table13[[#This Row],[CL if today]]/365</f>
        <v>2.0986301369863014</v>
      </c>
      <c r="AY103">
        <f>Table13[[#This Row],[Total Number of Purchases]]/Table13[[#This Row],[Corrected CL]]</f>
        <v>5.7180156657963446</v>
      </c>
      <c r="AZ103">
        <f>Table13[[#This Row],[Average Order Value (AOV)]]*Table13[[#This Row],[Freq per Year]]</f>
        <v>78.622715404699733</v>
      </c>
      <c r="BA103">
        <f>Table13[[#This Row],[Total Spend]]/Table13[[#This Row],[Corrected CL]]</f>
        <v>78.622715404699733</v>
      </c>
      <c r="BB103">
        <v>857.01811125485131</v>
      </c>
      <c r="BC103" s="1">
        <f>Table13[[#This Row],[Dt_Customer]]+Table13[[#This Row],[Recency]]</f>
        <v>41237</v>
      </c>
      <c r="BD103" s="16" t="str">
        <f>IF(COUNTIF(A:A, A103) &gt; 1, "Duplicate", "Unique")</f>
        <v>Unique</v>
      </c>
    </row>
    <row r="104" spans="1:56" x14ac:dyDescent="0.3">
      <c r="A104">
        <v>7433</v>
      </c>
      <c r="B104">
        <v>1985</v>
      </c>
      <c r="C104" t="s">
        <v>28</v>
      </c>
      <c r="D104" t="s">
        <v>31</v>
      </c>
      <c r="E104">
        <v>29760</v>
      </c>
      <c r="F104">
        <v>1</v>
      </c>
      <c r="G104">
        <v>0</v>
      </c>
      <c r="H104" s="1">
        <v>41150</v>
      </c>
      <c r="I104">
        <v>87</v>
      </c>
      <c r="J104">
        <v>64</v>
      </c>
      <c r="K104">
        <v>4</v>
      </c>
      <c r="L104">
        <v>68</v>
      </c>
      <c r="M104">
        <v>7</v>
      </c>
      <c r="N104">
        <v>5</v>
      </c>
      <c r="O104">
        <v>17</v>
      </c>
      <c r="P104">
        <f>IF(Table13[[#This Row],[MntWines]] = 0,"",Table13[[#This Row],[MntWines]])</f>
        <v>64</v>
      </c>
      <c r="Q104">
        <f>IF(Table13[[#This Row],[MntFruits]] = 0, "",Table13[[#This Row],[MntFruits]])</f>
        <v>4</v>
      </c>
      <c r="R104">
        <f>IF(Table13[[#This Row],[MntMeatProducts]] = 0, "",Table13[[#This Row],[MntMeatProducts]])</f>
        <v>68</v>
      </c>
      <c r="S104">
        <f>IF(Table13[[#This Row],[MntFishProducts]] = 0, "",Table13[[#This Row],[MntFishProducts]])</f>
        <v>7</v>
      </c>
      <c r="T104">
        <f>IF(Table13[[#This Row],[MntSweetProducts]] = 0, "",Table13[[#This Row],[MntSweetProducts]])</f>
        <v>5</v>
      </c>
      <c r="U104">
        <f>IF(Table13[[#This Row],[MntGoldProds]] = 0, "",Table13[[#This Row],[MntGoldProds]])</f>
        <v>17</v>
      </c>
      <c r="V104">
        <v>4</v>
      </c>
      <c r="W104">
        <v>3</v>
      </c>
      <c r="X104">
        <v>1</v>
      </c>
      <c r="Y104">
        <v>4</v>
      </c>
      <c r="Z104">
        <v>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t="s">
        <v>30</v>
      </c>
      <c r="AI104" s="13">
        <f>SUM(Table13[[#This Row],[MntWines]:[MntGoldProds]])</f>
        <v>165</v>
      </c>
      <c r="AJ104" s="13">
        <f>AVERAGE(Table13[[#This Row],[MntWines]:[MntGoldProds]])</f>
        <v>27.5</v>
      </c>
      <c r="AK104">
        <f>IF(Table13[[#This Row],[Total Number of Purchases]]=0,0,Table13[[#This Row],[Total Spend]]/Table13[[#This Row],[Total Number of Purchases]])</f>
        <v>13.75</v>
      </c>
      <c r="AM104">
        <f>SUM(Table13[[#This Row],[NumDealsPurchases]:[NumStorePurchases]])</f>
        <v>12</v>
      </c>
      <c r="AN104" s="14">
        <f>Snapshot_Date-Table13[[#This Row],[Dt_Customer]]</f>
        <v>766</v>
      </c>
      <c r="AP104" s="13">
        <f>Table13[[#This Row],[NumDealsPurchases]]/Table13[[#This Row],[Total Number of Purchases]]*100</f>
        <v>33.333333333333329</v>
      </c>
      <c r="AQ104">
        <f>6-ROUNDUP(_xlfn.PERCENTRANK.INC(Table13[Recency],Table13[[#This Row],[Recency]])*5, 0)</f>
        <v>1</v>
      </c>
      <c r="AR104">
        <f>ROUNDUP(_xlfn.PERCENTRANK.INC(Table13[Total Number of Purchases],Table13[[#This Row],[Total Number of Purchases]])*5,0)</f>
        <v>2</v>
      </c>
      <c r="AS104">
        <f>ROUNDUP(_xlfn.PERCENTRANK.INC(Table13[Total Spend],Table13[[#This Row],[Total Spend]])*5,0)</f>
        <v>2</v>
      </c>
      <c r="AT104" t="str">
        <f>Table13[[#This Row],[Recency Score]]&amp;Table13[[#This Row],[Frequency Score]]&amp;Table13[[#This Row],[Monetary Score]]</f>
        <v>122</v>
      </c>
      <c r="AU104" t="str">
        <f t="shared" si="1"/>
        <v>Lost</v>
      </c>
      <c r="AW104" s="13">
        <f>DATEDIF(Table13[[#This Row],[Dt_Customer]], Snapshot_Date, "d")</f>
        <v>766</v>
      </c>
      <c r="AX104" s="13">
        <f>Table13[[#This Row],[CL if today]]/365</f>
        <v>2.0986301369863014</v>
      </c>
      <c r="AY104">
        <f>Table13[[#This Row],[Total Number of Purchases]]/Table13[[#This Row],[Corrected CL]]</f>
        <v>5.7180156657963446</v>
      </c>
      <c r="AZ104">
        <f>Table13[[#This Row],[Average Order Value (AOV)]]*Table13[[#This Row],[Freq per Year]]</f>
        <v>78.622715404699733</v>
      </c>
      <c r="BA104">
        <f>Table13[[#This Row],[Total Spend]]/Table13[[#This Row],[Corrected CL]]</f>
        <v>78.622715404699733</v>
      </c>
      <c r="BB104">
        <v>99.631306597671411</v>
      </c>
      <c r="BC104" s="1">
        <f>Table13[[#This Row],[Dt_Customer]]+Table13[[#This Row],[Recency]]</f>
        <v>41237</v>
      </c>
      <c r="BD104" s="16" t="str">
        <f>IF(COUNTIF(A:A, A104) &gt; 1, "Duplicate", "Unique")</f>
        <v>Unique</v>
      </c>
    </row>
    <row r="105" spans="1:56" x14ac:dyDescent="0.3">
      <c r="A105">
        <v>2066</v>
      </c>
      <c r="B105">
        <v>1949</v>
      </c>
      <c r="C105" t="s">
        <v>28</v>
      </c>
      <c r="D105" t="s">
        <v>35</v>
      </c>
      <c r="E105">
        <v>38823</v>
      </c>
      <c r="F105">
        <v>0</v>
      </c>
      <c r="G105">
        <v>1</v>
      </c>
      <c r="H105" s="1">
        <v>41151</v>
      </c>
      <c r="I105">
        <v>56</v>
      </c>
      <c r="J105">
        <v>70</v>
      </c>
      <c r="K105">
        <v>0</v>
      </c>
      <c r="L105">
        <v>11</v>
      </c>
      <c r="M105">
        <v>2</v>
      </c>
      <c r="N105">
        <v>8</v>
      </c>
      <c r="O105">
        <v>23</v>
      </c>
      <c r="P105">
        <f>IF(Table13[[#This Row],[MntWines]] = 0,"",Table13[[#This Row],[MntWines]])</f>
        <v>70</v>
      </c>
      <c r="Q105" t="str">
        <f>IF(Table13[[#This Row],[MntFruits]] = 0, "",Table13[[#This Row],[MntFruits]])</f>
        <v/>
      </c>
      <c r="R105">
        <f>IF(Table13[[#This Row],[MntMeatProducts]] = 0, "",Table13[[#This Row],[MntMeatProducts]])</f>
        <v>11</v>
      </c>
      <c r="S105">
        <f>IF(Table13[[#This Row],[MntFishProducts]] = 0, "",Table13[[#This Row],[MntFishProducts]])</f>
        <v>2</v>
      </c>
      <c r="T105">
        <f>IF(Table13[[#This Row],[MntSweetProducts]] = 0, "",Table13[[#This Row],[MntSweetProducts]])</f>
        <v>8</v>
      </c>
      <c r="U105">
        <f>IF(Table13[[#This Row],[MntGoldProds]] = 0, "",Table13[[#This Row],[MntGoldProds]])</f>
        <v>23</v>
      </c>
      <c r="V105">
        <v>1</v>
      </c>
      <c r="W105">
        <v>2</v>
      </c>
      <c r="X105">
        <v>1</v>
      </c>
      <c r="Y105">
        <v>3</v>
      </c>
      <c r="Z105">
        <v>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30</v>
      </c>
      <c r="AI105" s="13">
        <f>SUM(Table13[[#This Row],[MntWines]:[MntGoldProds]])</f>
        <v>114</v>
      </c>
      <c r="AJ105" s="13">
        <f>AVERAGE(Table13[[#This Row],[MntWines]:[MntGoldProds]])</f>
        <v>19</v>
      </c>
      <c r="AK105">
        <f>IF(Table13[[#This Row],[Total Number of Purchases]]=0,0,Table13[[#This Row],[Total Spend]]/Table13[[#This Row],[Total Number of Purchases]])</f>
        <v>16.285714285714285</v>
      </c>
      <c r="AM105">
        <f>SUM(Table13[[#This Row],[NumDealsPurchases]:[NumStorePurchases]])</f>
        <v>7</v>
      </c>
      <c r="AN105" s="14">
        <f>Snapshot_Date-Table13[[#This Row],[Dt_Customer]]</f>
        <v>765</v>
      </c>
      <c r="AP105" s="13">
        <f>Table13[[#This Row],[NumDealsPurchases]]/Table13[[#This Row],[Total Number of Purchases]]*100</f>
        <v>14.285714285714285</v>
      </c>
      <c r="AQ105">
        <f>6-ROUNDUP(_xlfn.PERCENTRANK.INC(Table13[Recency],Table13[[#This Row],[Recency]])*5, 0)</f>
        <v>3</v>
      </c>
      <c r="AR105">
        <f>ROUNDUP(_xlfn.PERCENTRANK.INC(Table13[Total Number of Purchases],Table13[[#This Row],[Total Number of Purchases]])*5,0)</f>
        <v>1</v>
      </c>
      <c r="AS105">
        <f>ROUNDUP(_xlfn.PERCENTRANK.INC(Table13[Total Spend],Table13[[#This Row],[Total Spend]])*5,0)</f>
        <v>2</v>
      </c>
      <c r="AT105" t="str">
        <f>Table13[[#This Row],[Recency Score]]&amp;Table13[[#This Row],[Frequency Score]]&amp;Table13[[#This Row],[Monetary Score]]</f>
        <v>312</v>
      </c>
      <c r="AU105" t="str">
        <f t="shared" si="1"/>
        <v>Needs Attention</v>
      </c>
      <c r="AW105" s="13">
        <f>DATEDIF(Table13[[#This Row],[Dt_Customer]], Snapshot_Date, "d")</f>
        <v>765</v>
      </c>
      <c r="AX105" s="13">
        <f>Table13[[#This Row],[CL if today]]/365</f>
        <v>2.095890410958904</v>
      </c>
      <c r="AY105">
        <f>Table13[[#This Row],[Total Number of Purchases]]/Table13[[#This Row],[Corrected CL]]</f>
        <v>3.3398692810457518</v>
      </c>
      <c r="AZ105">
        <f>Table13[[#This Row],[Average Order Value (AOV)]]*Table13[[#This Row],[Freq per Year]]</f>
        <v>54.392156862745097</v>
      </c>
      <c r="BA105">
        <f>Table13[[#This Row],[Total Spend]]/Table13[[#This Row],[Corrected CL]]</f>
        <v>54.392156862745097</v>
      </c>
      <c r="BB105">
        <v>649.62435233160613</v>
      </c>
      <c r="BC105" s="1">
        <f>Table13[[#This Row],[Dt_Customer]]+Table13[[#This Row],[Recency]]</f>
        <v>41207</v>
      </c>
      <c r="BD105" s="16" t="str">
        <f>IF(COUNTIF(A:A, A105) &gt; 1, "Duplicate", "Unique")</f>
        <v>Unique</v>
      </c>
    </row>
    <row r="106" spans="1:56" x14ac:dyDescent="0.3">
      <c r="A106">
        <v>4910</v>
      </c>
      <c r="B106">
        <v>1967</v>
      </c>
      <c r="C106" t="s">
        <v>28</v>
      </c>
      <c r="D106" t="s">
        <v>29</v>
      </c>
      <c r="E106">
        <v>68743</v>
      </c>
      <c r="F106">
        <v>0</v>
      </c>
      <c r="G106">
        <v>0</v>
      </c>
      <c r="H106" s="1">
        <v>41151</v>
      </c>
      <c r="I106">
        <v>81</v>
      </c>
      <c r="J106">
        <v>1132</v>
      </c>
      <c r="K106">
        <v>134</v>
      </c>
      <c r="L106">
        <v>384</v>
      </c>
      <c r="M106">
        <v>175</v>
      </c>
      <c r="N106">
        <v>134</v>
      </c>
      <c r="O106">
        <v>115</v>
      </c>
      <c r="P106">
        <f>IF(Table13[[#This Row],[MntWines]] = 0,"",Table13[[#This Row],[MntWines]])</f>
        <v>1132</v>
      </c>
      <c r="Q106">
        <f>IF(Table13[[#This Row],[MntFruits]] = 0, "",Table13[[#This Row],[MntFruits]])</f>
        <v>134</v>
      </c>
      <c r="R106">
        <f>IF(Table13[[#This Row],[MntMeatProducts]] = 0, "",Table13[[#This Row],[MntMeatProducts]])</f>
        <v>384</v>
      </c>
      <c r="S106">
        <f>IF(Table13[[#This Row],[MntFishProducts]] = 0, "",Table13[[#This Row],[MntFishProducts]])</f>
        <v>175</v>
      </c>
      <c r="T106">
        <f>IF(Table13[[#This Row],[MntSweetProducts]] = 0, "",Table13[[#This Row],[MntSweetProducts]])</f>
        <v>134</v>
      </c>
      <c r="U106">
        <f>IF(Table13[[#This Row],[MntGoldProds]] = 0, "",Table13[[#This Row],[MntGoldProds]])</f>
        <v>115</v>
      </c>
      <c r="V106">
        <v>1</v>
      </c>
      <c r="W106">
        <v>11</v>
      </c>
      <c r="X106">
        <v>5</v>
      </c>
      <c r="Y106">
        <v>13</v>
      </c>
      <c r="Z106">
        <v>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t="s">
        <v>34</v>
      </c>
      <c r="AI106" s="13">
        <f>SUM(Table13[[#This Row],[MntWines]:[MntGoldProds]])</f>
        <v>2074</v>
      </c>
      <c r="AJ106" s="13">
        <f>AVERAGE(Table13[[#This Row],[MntWines]:[MntGoldProds]])</f>
        <v>345.66666666666669</v>
      </c>
      <c r="AK106">
        <f>IF(Table13[[#This Row],[Total Number of Purchases]]=0,0,Table13[[#This Row],[Total Spend]]/Table13[[#This Row],[Total Number of Purchases]])</f>
        <v>69.13333333333334</v>
      </c>
      <c r="AM106">
        <f>SUM(Table13[[#This Row],[NumDealsPurchases]:[NumStorePurchases]])</f>
        <v>30</v>
      </c>
      <c r="AN106" s="14">
        <f>Snapshot_Date-Table13[[#This Row],[Dt_Customer]]</f>
        <v>765</v>
      </c>
      <c r="AP106" s="13">
        <f>Table13[[#This Row],[NumDealsPurchases]]/Table13[[#This Row],[Total Number of Purchases]]*100</f>
        <v>3.3333333333333335</v>
      </c>
      <c r="AQ106">
        <f>6-ROUNDUP(_xlfn.PERCENTRANK.INC(Table13[Recency],Table13[[#This Row],[Recency]])*5, 0)</f>
        <v>1</v>
      </c>
      <c r="AR106">
        <f>ROUNDUP(_xlfn.PERCENTRANK.INC(Table13[Total Number of Purchases],Table13[[#This Row],[Total Number of Purchases]])*5,0)</f>
        <v>5</v>
      </c>
      <c r="AS106">
        <f>ROUNDUP(_xlfn.PERCENTRANK.INC(Table13[Total Spend],Table13[[#This Row],[Total Spend]])*5,0)</f>
        <v>5</v>
      </c>
      <c r="AT106" t="str">
        <f>Table13[[#This Row],[Recency Score]]&amp;Table13[[#This Row],[Frequency Score]]&amp;Table13[[#This Row],[Monetary Score]]</f>
        <v>155</v>
      </c>
      <c r="AU106" t="str">
        <f t="shared" si="1"/>
        <v>Frequent Buyers</v>
      </c>
      <c r="AW106" s="13">
        <f>DATEDIF(Table13[[#This Row],[Dt_Customer]], Snapshot_Date, "d")</f>
        <v>765</v>
      </c>
      <c r="AX106" s="13">
        <f>Table13[[#This Row],[CL if today]]/365</f>
        <v>2.095890410958904</v>
      </c>
      <c r="AY106">
        <f>Table13[[#This Row],[Total Number of Purchases]]/Table13[[#This Row],[Corrected CL]]</f>
        <v>14.313725490196079</v>
      </c>
      <c r="AZ106">
        <f>Table13[[#This Row],[Average Order Value (AOV)]]*Table13[[#This Row],[Freq per Year]]</f>
        <v>989.55555555555566</v>
      </c>
      <c r="BA106">
        <f>Table13[[#This Row],[Total Spend]]/Table13[[#This Row],[Corrected CL]]</f>
        <v>989.55555555555554</v>
      </c>
      <c r="BB106">
        <v>661.5329883570505</v>
      </c>
      <c r="BC106" s="1">
        <f>Table13[[#This Row],[Dt_Customer]]+Table13[[#This Row],[Recency]]</f>
        <v>41232</v>
      </c>
      <c r="BD106" s="16" t="str">
        <f>IF(COUNTIF(A:A, A106) &gt; 1, "Duplicate", "Unique")</f>
        <v>Unique</v>
      </c>
    </row>
    <row r="107" spans="1:56" x14ac:dyDescent="0.3">
      <c r="A107">
        <v>3645</v>
      </c>
      <c r="B107">
        <v>1972</v>
      </c>
      <c r="C107" t="s">
        <v>37</v>
      </c>
      <c r="D107" t="s">
        <v>31</v>
      </c>
      <c r="E107">
        <v>27213</v>
      </c>
      <c r="F107">
        <v>1</v>
      </c>
      <c r="G107">
        <v>0</v>
      </c>
      <c r="H107" s="1">
        <v>41151</v>
      </c>
      <c r="I107">
        <v>19</v>
      </c>
      <c r="J107">
        <v>19</v>
      </c>
      <c r="K107">
        <v>3</v>
      </c>
      <c r="L107">
        <v>26</v>
      </c>
      <c r="M107">
        <v>10</v>
      </c>
      <c r="N107">
        <v>9</v>
      </c>
      <c r="O107">
        <v>3</v>
      </c>
      <c r="P107">
        <f>IF(Table13[[#This Row],[MntWines]] = 0,"",Table13[[#This Row],[MntWines]])</f>
        <v>19</v>
      </c>
      <c r="Q107">
        <f>IF(Table13[[#This Row],[MntFruits]] = 0, "",Table13[[#This Row],[MntFruits]])</f>
        <v>3</v>
      </c>
      <c r="R107">
        <f>IF(Table13[[#This Row],[MntMeatProducts]] = 0, "",Table13[[#This Row],[MntMeatProducts]])</f>
        <v>26</v>
      </c>
      <c r="S107">
        <f>IF(Table13[[#This Row],[MntFishProducts]] = 0, "",Table13[[#This Row],[MntFishProducts]])</f>
        <v>10</v>
      </c>
      <c r="T107">
        <f>IF(Table13[[#This Row],[MntSweetProducts]] = 0, "",Table13[[#This Row],[MntSweetProducts]])</f>
        <v>9</v>
      </c>
      <c r="U107">
        <f>IF(Table13[[#This Row],[MntGoldProds]] = 0, "",Table13[[#This Row],[MntGoldProds]])</f>
        <v>3</v>
      </c>
      <c r="V107">
        <v>3</v>
      </c>
      <c r="W107">
        <v>2</v>
      </c>
      <c r="X107">
        <v>0</v>
      </c>
      <c r="Y107">
        <v>4</v>
      </c>
      <c r="Z107">
        <v>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 t="s">
        <v>30</v>
      </c>
      <c r="AI107" s="13">
        <f>SUM(Table13[[#This Row],[MntWines]:[MntGoldProds]])</f>
        <v>70</v>
      </c>
      <c r="AJ107" s="13">
        <f>AVERAGE(Table13[[#This Row],[MntWines]:[MntGoldProds]])</f>
        <v>11.666666666666666</v>
      </c>
      <c r="AK107">
        <f>IF(Table13[[#This Row],[Total Number of Purchases]]=0,0,Table13[[#This Row],[Total Spend]]/Table13[[#This Row],[Total Number of Purchases]])</f>
        <v>7.7777777777777777</v>
      </c>
      <c r="AM107">
        <f>SUM(Table13[[#This Row],[NumDealsPurchases]:[NumStorePurchases]])</f>
        <v>9</v>
      </c>
      <c r="AN107" s="14">
        <f>Snapshot_Date-Table13[[#This Row],[Dt_Customer]]</f>
        <v>765</v>
      </c>
      <c r="AP107" s="13">
        <f>Table13[[#This Row],[NumDealsPurchases]]/Table13[[#This Row],[Total Number of Purchases]]*100</f>
        <v>33.333333333333329</v>
      </c>
      <c r="AQ107">
        <f>6-ROUNDUP(_xlfn.PERCENTRANK.INC(Table13[Recency],Table13[[#This Row],[Recency]])*5, 0)</f>
        <v>5</v>
      </c>
      <c r="AR107">
        <f>ROUNDUP(_xlfn.PERCENTRANK.INC(Table13[Total Number of Purchases],Table13[[#This Row],[Total Number of Purchases]])*5,0)</f>
        <v>2</v>
      </c>
      <c r="AS107">
        <f>ROUNDUP(_xlfn.PERCENTRANK.INC(Table13[Total Spend],Table13[[#This Row],[Total Spend]])*5,0)</f>
        <v>2</v>
      </c>
      <c r="AT107" t="str">
        <f>Table13[[#This Row],[Recency Score]]&amp;Table13[[#This Row],[Frequency Score]]&amp;Table13[[#This Row],[Monetary Score]]</f>
        <v>522</v>
      </c>
      <c r="AU107" t="str">
        <f t="shared" si="1"/>
        <v>Others</v>
      </c>
      <c r="AW107" s="13">
        <f>DATEDIF(Table13[[#This Row],[Dt_Customer]], Snapshot_Date, "d")</f>
        <v>765</v>
      </c>
      <c r="AX107" s="13">
        <f>Table13[[#This Row],[CL if today]]/365</f>
        <v>2.095890410958904</v>
      </c>
      <c r="AY107">
        <f>Table13[[#This Row],[Total Number of Purchases]]/Table13[[#This Row],[Corrected CL]]</f>
        <v>4.2941176470588234</v>
      </c>
      <c r="AZ107">
        <f>Table13[[#This Row],[Average Order Value (AOV)]]*Table13[[#This Row],[Freq per Year]]</f>
        <v>33.398692810457511</v>
      </c>
      <c r="BA107">
        <f>Table13[[#This Row],[Total Spend]]/Table13[[#This Row],[Corrected CL]]</f>
        <v>33.398692810457518</v>
      </c>
      <c r="BB107">
        <v>196.93904020752268</v>
      </c>
      <c r="BC107" s="1">
        <f>Table13[[#This Row],[Dt_Customer]]+Table13[[#This Row],[Recency]]</f>
        <v>41170</v>
      </c>
      <c r="BD107" s="16" t="str">
        <f>IF(COUNTIF(A:A, A107) &gt; 1, "Duplicate", "Unique")</f>
        <v>Unique</v>
      </c>
    </row>
    <row r="108" spans="1:56" x14ac:dyDescent="0.3">
      <c r="A108">
        <v>7532</v>
      </c>
      <c r="B108">
        <v>1980</v>
      </c>
      <c r="C108" t="s">
        <v>28</v>
      </c>
      <c r="D108" t="s">
        <v>33</v>
      </c>
      <c r="E108">
        <v>43586</v>
      </c>
      <c r="F108">
        <v>0</v>
      </c>
      <c r="G108">
        <v>1</v>
      </c>
      <c r="H108" s="1">
        <v>41151</v>
      </c>
      <c r="I108">
        <v>26</v>
      </c>
      <c r="J108">
        <v>99</v>
      </c>
      <c r="K108">
        <v>2</v>
      </c>
      <c r="L108">
        <v>11</v>
      </c>
      <c r="M108">
        <v>4</v>
      </c>
      <c r="N108">
        <v>0</v>
      </c>
      <c r="O108">
        <v>16</v>
      </c>
      <c r="P108">
        <f>IF(Table13[[#This Row],[MntWines]] = 0,"",Table13[[#This Row],[MntWines]])</f>
        <v>99</v>
      </c>
      <c r="Q108">
        <f>IF(Table13[[#This Row],[MntFruits]] = 0, "",Table13[[#This Row],[MntFruits]])</f>
        <v>2</v>
      </c>
      <c r="R108">
        <f>IF(Table13[[#This Row],[MntMeatProducts]] = 0, "",Table13[[#This Row],[MntMeatProducts]])</f>
        <v>11</v>
      </c>
      <c r="S108">
        <f>IF(Table13[[#This Row],[MntFishProducts]] = 0, "",Table13[[#This Row],[MntFishProducts]])</f>
        <v>4</v>
      </c>
      <c r="T108" t="str">
        <f>IF(Table13[[#This Row],[MntSweetProducts]] = 0, "",Table13[[#This Row],[MntSweetProducts]])</f>
        <v/>
      </c>
      <c r="U108">
        <f>IF(Table13[[#This Row],[MntGoldProds]] = 0, "",Table13[[#This Row],[MntGoldProds]])</f>
        <v>16</v>
      </c>
      <c r="V108">
        <v>3</v>
      </c>
      <c r="W108">
        <v>3</v>
      </c>
      <c r="X108">
        <v>0</v>
      </c>
      <c r="Y108">
        <v>4</v>
      </c>
      <c r="Z108">
        <v>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t="s">
        <v>39</v>
      </c>
      <c r="AI108" s="13">
        <f>SUM(Table13[[#This Row],[MntWines]:[MntGoldProds]])</f>
        <v>132</v>
      </c>
      <c r="AJ108" s="13">
        <f>AVERAGE(Table13[[#This Row],[MntWines]:[MntGoldProds]])</f>
        <v>22</v>
      </c>
      <c r="AK108">
        <f>IF(Table13[[#This Row],[Total Number of Purchases]]=0,0,Table13[[#This Row],[Total Spend]]/Table13[[#This Row],[Total Number of Purchases]])</f>
        <v>13.2</v>
      </c>
      <c r="AM108">
        <f>SUM(Table13[[#This Row],[NumDealsPurchases]:[NumStorePurchases]])</f>
        <v>10</v>
      </c>
      <c r="AN108" s="14">
        <f>Snapshot_Date-Table13[[#This Row],[Dt_Customer]]</f>
        <v>765</v>
      </c>
      <c r="AP108" s="13">
        <f>Table13[[#This Row],[NumDealsPurchases]]/Table13[[#This Row],[Total Number of Purchases]]*100</f>
        <v>30</v>
      </c>
      <c r="AQ108">
        <f>6-ROUNDUP(_xlfn.PERCENTRANK.INC(Table13[Recency],Table13[[#This Row],[Recency]])*5, 0)</f>
        <v>4</v>
      </c>
      <c r="AR108">
        <f>ROUNDUP(_xlfn.PERCENTRANK.INC(Table13[Total Number of Purchases],Table13[[#This Row],[Total Number of Purchases]])*5,0)</f>
        <v>2</v>
      </c>
      <c r="AS108">
        <f>ROUNDUP(_xlfn.PERCENTRANK.INC(Table13[Total Spend],Table13[[#This Row],[Total Spend]])*5,0)</f>
        <v>2</v>
      </c>
      <c r="AT108" t="str">
        <f>Table13[[#This Row],[Recency Score]]&amp;Table13[[#This Row],[Frequency Score]]&amp;Table13[[#This Row],[Monetary Score]]</f>
        <v>422</v>
      </c>
      <c r="AU108" t="str">
        <f t="shared" si="1"/>
        <v>Potential Loyalists</v>
      </c>
      <c r="AW108" s="13">
        <f>DATEDIF(Table13[[#This Row],[Dt_Customer]], Snapshot_Date, "d")</f>
        <v>765</v>
      </c>
      <c r="AX108" s="13">
        <f>Table13[[#This Row],[CL if today]]/365</f>
        <v>2.095890410958904</v>
      </c>
      <c r="AY108">
        <f>Table13[[#This Row],[Total Number of Purchases]]/Table13[[#This Row],[Corrected CL]]</f>
        <v>4.7712418300653594</v>
      </c>
      <c r="AZ108">
        <f>Table13[[#This Row],[Average Order Value (AOV)]]*Table13[[#This Row],[Freq per Year]]</f>
        <v>62.980392156862742</v>
      </c>
      <c r="BA108">
        <f>Table13[[#This Row],[Total Spend]]/Table13[[#This Row],[Corrected CL]]</f>
        <v>62.980392156862749</v>
      </c>
      <c r="BB108">
        <v>684.07911802853437</v>
      </c>
      <c r="BC108" s="1">
        <f>Table13[[#This Row],[Dt_Customer]]+Table13[[#This Row],[Recency]]</f>
        <v>41177</v>
      </c>
      <c r="BD108" s="16" t="str">
        <f>IF(COUNTIF(A:A, A108) &gt; 1, "Duplicate", "Unique")</f>
        <v>Unique</v>
      </c>
    </row>
    <row r="109" spans="1:56" x14ac:dyDescent="0.3">
      <c r="A109">
        <v>4939</v>
      </c>
      <c r="B109">
        <v>1946</v>
      </c>
      <c r="C109" t="s">
        <v>28</v>
      </c>
      <c r="D109" t="s">
        <v>35</v>
      </c>
      <c r="E109">
        <v>37760</v>
      </c>
      <c r="F109">
        <v>0</v>
      </c>
      <c r="G109">
        <v>0</v>
      </c>
      <c r="H109" s="1">
        <v>41152</v>
      </c>
      <c r="I109">
        <v>20</v>
      </c>
      <c r="J109">
        <v>84</v>
      </c>
      <c r="K109">
        <v>5</v>
      </c>
      <c r="L109">
        <v>38</v>
      </c>
      <c r="M109">
        <v>150</v>
      </c>
      <c r="N109">
        <v>12</v>
      </c>
      <c r="O109">
        <v>28</v>
      </c>
      <c r="P109">
        <f>IF(Table13[[#This Row],[MntWines]] = 0,"",Table13[[#This Row],[MntWines]])</f>
        <v>84</v>
      </c>
      <c r="Q109">
        <f>IF(Table13[[#This Row],[MntFruits]] = 0, "",Table13[[#This Row],[MntFruits]])</f>
        <v>5</v>
      </c>
      <c r="R109">
        <f>IF(Table13[[#This Row],[MntMeatProducts]] = 0, "",Table13[[#This Row],[MntMeatProducts]])</f>
        <v>38</v>
      </c>
      <c r="S109">
        <f>IF(Table13[[#This Row],[MntFishProducts]] = 0, "",Table13[[#This Row],[MntFishProducts]])</f>
        <v>150</v>
      </c>
      <c r="T109">
        <f>IF(Table13[[#This Row],[MntSweetProducts]] = 0, "",Table13[[#This Row],[MntSweetProducts]])</f>
        <v>12</v>
      </c>
      <c r="U109">
        <f>IF(Table13[[#This Row],[MntGoldProds]] = 0, "",Table13[[#This Row],[MntGoldProds]])</f>
        <v>28</v>
      </c>
      <c r="V109">
        <v>2</v>
      </c>
      <c r="W109">
        <v>4</v>
      </c>
      <c r="X109">
        <v>1</v>
      </c>
      <c r="Y109">
        <v>6</v>
      </c>
      <c r="Z109">
        <v>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t="s">
        <v>34</v>
      </c>
      <c r="AI109" s="13">
        <f>SUM(Table13[[#This Row],[MntWines]:[MntGoldProds]])</f>
        <v>317</v>
      </c>
      <c r="AJ109" s="13">
        <f>AVERAGE(Table13[[#This Row],[MntWines]:[MntGoldProds]])</f>
        <v>52.833333333333336</v>
      </c>
      <c r="AK109">
        <f>IF(Table13[[#This Row],[Total Number of Purchases]]=0,0,Table13[[#This Row],[Total Spend]]/Table13[[#This Row],[Total Number of Purchases]])</f>
        <v>24.384615384615383</v>
      </c>
      <c r="AM109">
        <f>SUM(Table13[[#This Row],[NumDealsPurchases]:[NumStorePurchases]])</f>
        <v>13</v>
      </c>
      <c r="AN109" s="14">
        <f>Snapshot_Date-Table13[[#This Row],[Dt_Customer]]</f>
        <v>764</v>
      </c>
      <c r="AP109" s="13">
        <f>Table13[[#This Row],[NumDealsPurchases]]/Table13[[#This Row],[Total Number of Purchases]]*100</f>
        <v>15.384615384615385</v>
      </c>
      <c r="AQ109">
        <f>6-ROUNDUP(_xlfn.PERCENTRANK.INC(Table13[Recency],Table13[[#This Row],[Recency]])*5, 0)</f>
        <v>4</v>
      </c>
      <c r="AR109">
        <f>ROUNDUP(_xlfn.PERCENTRANK.INC(Table13[Total Number of Purchases],Table13[[#This Row],[Total Number of Purchases]])*5,0)</f>
        <v>3</v>
      </c>
      <c r="AS109">
        <f>ROUNDUP(_xlfn.PERCENTRANK.INC(Table13[Total Spend],Table13[[#This Row],[Total Spend]])*5,0)</f>
        <v>3</v>
      </c>
      <c r="AT109" t="str">
        <f>Table13[[#This Row],[Recency Score]]&amp;Table13[[#This Row],[Frequency Score]]&amp;Table13[[#This Row],[Monetary Score]]</f>
        <v>433</v>
      </c>
      <c r="AU109" t="str">
        <f t="shared" si="1"/>
        <v>Potential Loyalists</v>
      </c>
      <c r="AW109" s="13">
        <f>DATEDIF(Table13[[#This Row],[Dt_Customer]], Snapshot_Date, "d")</f>
        <v>764</v>
      </c>
      <c r="AX109" s="13">
        <f>Table13[[#This Row],[CL if today]]/365</f>
        <v>2.0931506849315067</v>
      </c>
      <c r="AY109">
        <f>Table13[[#This Row],[Total Number of Purchases]]/Table13[[#This Row],[Corrected CL]]</f>
        <v>6.2107329842931938</v>
      </c>
      <c r="AZ109">
        <f>Table13[[#This Row],[Average Order Value (AOV)]]*Table13[[#This Row],[Freq per Year]]</f>
        <v>151.44633507853402</v>
      </c>
      <c r="BA109">
        <f>Table13[[#This Row],[Total Spend]]/Table13[[#This Row],[Corrected CL]]</f>
        <v>151.44633507853405</v>
      </c>
      <c r="BB109">
        <v>128.65535248041775</v>
      </c>
      <c r="BC109" s="1">
        <f>Table13[[#This Row],[Dt_Customer]]+Table13[[#This Row],[Recency]]</f>
        <v>41172</v>
      </c>
      <c r="BD109" s="16" t="str">
        <f>IF(COUNTIF(A:A, A109) &gt; 1, "Duplicate", "Unique")</f>
        <v>Unique</v>
      </c>
    </row>
    <row r="110" spans="1:56" x14ac:dyDescent="0.3">
      <c r="A110">
        <v>8652</v>
      </c>
      <c r="B110">
        <v>1946</v>
      </c>
      <c r="C110" t="s">
        <v>28</v>
      </c>
      <c r="D110" t="s">
        <v>35</v>
      </c>
      <c r="E110">
        <v>37760</v>
      </c>
      <c r="F110">
        <v>0</v>
      </c>
      <c r="G110">
        <v>0</v>
      </c>
      <c r="H110" s="1">
        <v>41152</v>
      </c>
      <c r="I110">
        <v>20</v>
      </c>
      <c r="J110">
        <v>84</v>
      </c>
      <c r="K110">
        <v>5</v>
      </c>
      <c r="L110">
        <v>38</v>
      </c>
      <c r="M110">
        <v>150</v>
      </c>
      <c r="N110">
        <v>12</v>
      </c>
      <c r="O110">
        <v>28</v>
      </c>
      <c r="P110">
        <f>IF(Table13[[#This Row],[MntWines]] = 0,"",Table13[[#This Row],[MntWines]])</f>
        <v>84</v>
      </c>
      <c r="Q110">
        <f>IF(Table13[[#This Row],[MntFruits]] = 0, "",Table13[[#This Row],[MntFruits]])</f>
        <v>5</v>
      </c>
      <c r="R110">
        <f>IF(Table13[[#This Row],[MntMeatProducts]] = 0, "",Table13[[#This Row],[MntMeatProducts]])</f>
        <v>38</v>
      </c>
      <c r="S110">
        <f>IF(Table13[[#This Row],[MntFishProducts]] = 0, "",Table13[[#This Row],[MntFishProducts]])</f>
        <v>150</v>
      </c>
      <c r="T110">
        <f>IF(Table13[[#This Row],[MntSweetProducts]] = 0, "",Table13[[#This Row],[MntSweetProducts]])</f>
        <v>12</v>
      </c>
      <c r="U110">
        <f>IF(Table13[[#This Row],[MntGoldProds]] = 0, "",Table13[[#This Row],[MntGoldProds]])</f>
        <v>28</v>
      </c>
      <c r="V110">
        <v>2</v>
      </c>
      <c r="W110">
        <v>4</v>
      </c>
      <c r="X110">
        <v>1</v>
      </c>
      <c r="Y110">
        <v>6</v>
      </c>
      <c r="Z110">
        <v>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43</v>
      </c>
      <c r="AI110" s="13">
        <f>SUM(Table13[[#This Row],[MntWines]:[MntGoldProds]])</f>
        <v>317</v>
      </c>
      <c r="AJ110" s="13">
        <f>AVERAGE(Table13[[#This Row],[MntWines]:[MntGoldProds]])</f>
        <v>52.833333333333336</v>
      </c>
      <c r="AK110">
        <f>IF(Table13[[#This Row],[Total Number of Purchases]]=0,0,Table13[[#This Row],[Total Spend]]/Table13[[#This Row],[Total Number of Purchases]])</f>
        <v>24.384615384615383</v>
      </c>
      <c r="AM110">
        <f>SUM(Table13[[#This Row],[NumDealsPurchases]:[NumStorePurchases]])</f>
        <v>13</v>
      </c>
      <c r="AN110" s="14">
        <f>Snapshot_Date-Table13[[#This Row],[Dt_Customer]]</f>
        <v>764</v>
      </c>
      <c r="AP110" s="13">
        <f>Table13[[#This Row],[NumDealsPurchases]]/Table13[[#This Row],[Total Number of Purchases]]*100</f>
        <v>15.384615384615385</v>
      </c>
      <c r="AQ110">
        <f>6-ROUNDUP(_xlfn.PERCENTRANK.INC(Table13[Recency],Table13[[#This Row],[Recency]])*5, 0)</f>
        <v>4</v>
      </c>
      <c r="AR110">
        <f>ROUNDUP(_xlfn.PERCENTRANK.INC(Table13[Total Number of Purchases],Table13[[#This Row],[Total Number of Purchases]])*5,0)</f>
        <v>3</v>
      </c>
      <c r="AS110">
        <f>ROUNDUP(_xlfn.PERCENTRANK.INC(Table13[Total Spend],Table13[[#This Row],[Total Spend]])*5,0)</f>
        <v>3</v>
      </c>
      <c r="AT110" t="str">
        <f>Table13[[#This Row],[Recency Score]]&amp;Table13[[#This Row],[Frequency Score]]&amp;Table13[[#This Row],[Monetary Score]]</f>
        <v>433</v>
      </c>
      <c r="AU110" t="str">
        <f t="shared" si="1"/>
        <v>Potential Loyalists</v>
      </c>
      <c r="AW110" s="13">
        <f>DATEDIF(Table13[[#This Row],[Dt_Customer]], Snapshot_Date, "d")</f>
        <v>764</v>
      </c>
      <c r="AX110" s="13">
        <f>Table13[[#This Row],[CL if today]]/365</f>
        <v>2.0931506849315067</v>
      </c>
      <c r="AY110">
        <f>Table13[[#This Row],[Total Number of Purchases]]/Table13[[#This Row],[Corrected CL]]</f>
        <v>6.2107329842931938</v>
      </c>
      <c r="AZ110">
        <f>Table13[[#This Row],[Average Order Value (AOV)]]*Table13[[#This Row],[Freq per Year]]</f>
        <v>151.44633507853402</v>
      </c>
      <c r="BA110">
        <f>Table13[[#This Row],[Total Spend]]/Table13[[#This Row],[Corrected CL]]</f>
        <v>151.44633507853405</v>
      </c>
      <c r="BB110">
        <v>251.7405475880052</v>
      </c>
      <c r="BC110" s="1">
        <f>Table13[[#This Row],[Dt_Customer]]+Table13[[#This Row],[Recency]]</f>
        <v>41172</v>
      </c>
      <c r="BD110" s="16" t="str">
        <f>IF(COUNTIF(A:A, A110) &gt; 1, "Duplicate", "Unique")</f>
        <v>Unique</v>
      </c>
    </row>
    <row r="111" spans="1:56" x14ac:dyDescent="0.3">
      <c r="A111">
        <v>2453</v>
      </c>
      <c r="B111">
        <v>1960</v>
      </c>
      <c r="C111" t="s">
        <v>28</v>
      </c>
      <c r="D111" t="s">
        <v>35</v>
      </c>
      <c r="E111">
        <v>62807</v>
      </c>
      <c r="F111">
        <v>0</v>
      </c>
      <c r="G111">
        <v>1</v>
      </c>
      <c r="H111" s="1">
        <v>41152</v>
      </c>
      <c r="I111">
        <v>83</v>
      </c>
      <c r="J111">
        <v>526</v>
      </c>
      <c r="K111">
        <v>28</v>
      </c>
      <c r="L111">
        <v>135</v>
      </c>
      <c r="M111">
        <v>10</v>
      </c>
      <c r="N111">
        <v>21</v>
      </c>
      <c r="O111">
        <v>99</v>
      </c>
      <c r="P111">
        <f>IF(Table13[[#This Row],[MntWines]] = 0,"",Table13[[#This Row],[MntWines]])</f>
        <v>526</v>
      </c>
      <c r="Q111">
        <f>IF(Table13[[#This Row],[MntFruits]] = 0, "",Table13[[#This Row],[MntFruits]])</f>
        <v>28</v>
      </c>
      <c r="R111">
        <f>IF(Table13[[#This Row],[MntMeatProducts]] = 0, "",Table13[[#This Row],[MntMeatProducts]])</f>
        <v>135</v>
      </c>
      <c r="S111">
        <f>IF(Table13[[#This Row],[MntFishProducts]] = 0, "",Table13[[#This Row],[MntFishProducts]])</f>
        <v>10</v>
      </c>
      <c r="T111">
        <f>IF(Table13[[#This Row],[MntSweetProducts]] = 0, "",Table13[[#This Row],[MntSweetProducts]])</f>
        <v>21</v>
      </c>
      <c r="U111">
        <f>IF(Table13[[#This Row],[MntGoldProds]] = 0, "",Table13[[#This Row],[MntGoldProds]])</f>
        <v>99</v>
      </c>
      <c r="V111">
        <v>3</v>
      </c>
      <c r="W111">
        <v>5</v>
      </c>
      <c r="X111">
        <v>3</v>
      </c>
      <c r="Y111">
        <v>12</v>
      </c>
      <c r="Z111">
        <v>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30</v>
      </c>
      <c r="AI111" s="13">
        <f>SUM(Table13[[#This Row],[MntWines]:[MntGoldProds]])</f>
        <v>819</v>
      </c>
      <c r="AJ111" s="13">
        <f>AVERAGE(Table13[[#This Row],[MntWines]:[MntGoldProds]])</f>
        <v>136.5</v>
      </c>
      <c r="AK111">
        <f>IF(Table13[[#This Row],[Total Number of Purchases]]=0,0,Table13[[#This Row],[Total Spend]]/Table13[[#This Row],[Total Number of Purchases]])</f>
        <v>35.608695652173914</v>
      </c>
      <c r="AM111">
        <f>SUM(Table13[[#This Row],[NumDealsPurchases]:[NumStorePurchases]])</f>
        <v>23</v>
      </c>
      <c r="AN111" s="14">
        <f>Snapshot_Date-Table13[[#This Row],[Dt_Customer]]</f>
        <v>764</v>
      </c>
      <c r="AP111" s="13">
        <f>Table13[[#This Row],[NumDealsPurchases]]/Table13[[#This Row],[Total Number of Purchases]]*100</f>
        <v>13.043478260869565</v>
      </c>
      <c r="AQ111">
        <f>6-ROUNDUP(_xlfn.PERCENTRANK.INC(Table13[Recency],Table13[[#This Row],[Recency]])*5, 0)</f>
        <v>1</v>
      </c>
      <c r="AR111">
        <f>ROUNDUP(_xlfn.PERCENTRANK.INC(Table13[Total Number of Purchases],Table13[[#This Row],[Total Number of Purchases]])*5,0)</f>
        <v>5</v>
      </c>
      <c r="AS111">
        <f>ROUNDUP(_xlfn.PERCENTRANK.INC(Table13[Total Spend],Table13[[#This Row],[Total Spend]])*5,0)</f>
        <v>4</v>
      </c>
      <c r="AT111" t="str">
        <f>Table13[[#This Row],[Recency Score]]&amp;Table13[[#This Row],[Frequency Score]]&amp;Table13[[#This Row],[Monetary Score]]</f>
        <v>154</v>
      </c>
      <c r="AU111" t="str">
        <f t="shared" si="1"/>
        <v>Frequent Buyers</v>
      </c>
      <c r="AW111" s="13">
        <f>DATEDIF(Table13[[#This Row],[Dt_Customer]], Snapshot_Date, "d")</f>
        <v>764</v>
      </c>
      <c r="AX111" s="13">
        <f>Table13[[#This Row],[CL if today]]/365</f>
        <v>2.0931506849315067</v>
      </c>
      <c r="AY111">
        <f>Table13[[#This Row],[Total Number of Purchases]]/Table13[[#This Row],[Corrected CL]]</f>
        <v>10.988219895287958</v>
      </c>
      <c r="AZ111">
        <f>Table13[[#This Row],[Average Order Value (AOV)]]*Table13[[#This Row],[Freq per Year]]</f>
        <v>391.2761780104712</v>
      </c>
      <c r="BA111">
        <f>Table13[[#This Row],[Total Spend]]/Table13[[#This Row],[Corrected CL]]</f>
        <v>391.27617801047126</v>
      </c>
      <c r="BB111">
        <v>812.11313394018214</v>
      </c>
      <c r="BC111" s="1">
        <f>Table13[[#This Row],[Dt_Customer]]+Table13[[#This Row],[Recency]]</f>
        <v>41235</v>
      </c>
      <c r="BD111" s="16" t="str">
        <f>IF(COUNTIF(A:A, A111) &gt; 1, "Duplicate", "Unique")</f>
        <v>Unique</v>
      </c>
    </row>
    <row r="112" spans="1:56" x14ac:dyDescent="0.3">
      <c r="A112">
        <v>7787</v>
      </c>
      <c r="B112">
        <v>1960</v>
      </c>
      <c r="C112" t="s">
        <v>28</v>
      </c>
      <c r="D112" t="s">
        <v>35</v>
      </c>
      <c r="E112">
        <v>62807</v>
      </c>
      <c r="F112">
        <v>0</v>
      </c>
      <c r="G112">
        <v>1</v>
      </c>
      <c r="H112" s="1">
        <v>41152</v>
      </c>
      <c r="I112">
        <v>83</v>
      </c>
      <c r="J112">
        <v>526</v>
      </c>
      <c r="K112">
        <v>28</v>
      </c>
      <c r="L112">
        <v>135</v>
      </c>
      <c r="M112">
        <v>10</v>
      </c>
      <c r="N112">
        <v>21</v>
      </c>
      <c r="O112">
        <v>99</v>
      </c>
      <c r="P112">
        <f>IF(Table13[[#This Row],[MntWines]] = 0,"",Table13[[#This Row],[MntWines]])</f>
        <v>526</v>
      </c>
      <c r="Q112">
        <f>IF(Table13[[#This Row],[MntFruits]] = 0, "",Table13[[#This Row],[MntFruits]])</f>
        <v>28</v>
      </c>
      <c r="R112">
        <f>IF(Table13[[#This Row],[MntMeatProducts]] = 0, "",Table13[[#This Row],[MntMeatProducts]])</f>
        <v>135</v>
      </c>
      <c r="S112">
        <f>IF(Table13[[#This Row],[MntFishProducts]] = 0, "",Table13[[#This Row],[MntFishProducts]])</f>
        <v>10</v>
      </c>
      <c r="T112">
        <f>IF(Table13[[#This Row],[MntSweetProducts]] = 0, "",Table13[[#This Row],[MntSweetProducts]])</f>
        <v>21</v>
      </c>
      <c r="U112">
        <f>IF(Table13[[#This Row],[MntGoldProds]] = 0, "",Table13[[#This Row],[MntGoldProds]])</f>
        <v>99</v>
      </c>
      <c r="V112">
        <v>3</v>
      </c>
      <c r="W112">
        <v>5</v>
      </c>
      <c r="X112">
        <v>3</v>
      </c>
      <c r="Y112">
        <v>12</v>
      </c>
      <c r="Z112">
        <v>5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">
        <v>32</v>
      </c>
      <c r="AI112" s="13">
        <f>SUM(Table13[[#This Row],[MntWines]:[MntGoldProds]])</f>
        <v>819</v>
      </c>
      <c r="AJ112" s="13">
        <f>AVERAGE(Table13[[#This Row],[MntWines]:[MntGoldProds]])</f>
        <v>136.5</v>
      </c>
      <c r="AK112">
        <f>IF(Table13[[#This Row],[Total Number of Purchases]]=0,0,Table13[[#This Row],[Total Spend]]/Table13[[#This Row],[Total Number of Purchases]])</f>
        <v>35.608695652173914</v>
      </c>
      <c r="AM112">
        <f>SUM(Table13[[#This Row],[NumDealsPurchases]:[NumStorePurchases]])</f>
        <v>23</v>
      </c>
      <c r="AN112" s="14">
        <f>Snapshot_Date-Table13[[#This Row],[Dt_Customer]]</f>
        <v>764</v>
      </c>
      <c r="AP112" s="13">
        <f>Table13[[#This Row],[NumDealsPurchases]]/Table13[[#This Row],[Total Number of Purchases]]*100</f>
        <v>13.043478260869565</v>
      </c>
      <c r="AQ112">
        <f>6-ROUNDUP(_xlfn.PERCENTRANK.INC(Table13[Recency],Table13[[#This Row],[Recency]])*5, 0)</f>
        <v>1</v>
      </c>
      <c r="AR112">
        <f>ROUNDUP(_xlfn.PERCENTRANK.INC(Table13[Total Number of Purchases],Table13[[#This Row],[Total Number of Purchases]])*5,0)</f>
        <v>5</v>
      </c>
      <c r="AS112">
        <f>ROUNDUP(_xlfn.PERCENTRANK.INC(Table13[Total Spend],Table13[[#This Row],[Total Spend]])*5,0)</f>
        <v>4</v>
      </c>
      <c r="AT112" t="str">
        <f>Table13[[#This Row],[Recency Score]]&amp;Table13[[#This Row],[Frequency Score]]&amp;Table13[[#This Row],[Monetary Score]]</f>
        <v>154</v>
      </c>
      <c r="AU112" t="str">
        <f t="shared" si="1"/>
        <v>Frequent Buyers</v>
      </c>
      <c r="AW112" s="13">
        <f>DATEDIF(Table13[[#This Row],[Dt_Customer]], Snapshot_Date, "d")</f>
        <v>764</v>
      </c>
      <c r="AX112" s="13">
        <f>Table13[[#This Row],[CL if today]]/365</f>
        <v>2.0931506849315067</v>
      </c>
      <c r="AY112">
        <f>Table13[[#This Row],[Total Number of Purchases]]/Table13[[#This Row],[Corrected CL]]</f>
        <v>10.988219895287958</v>
      </c>
      <c r="AZ112">
        <f>Table13[[#This Row],[Average Order Value (AOV)]]*Table13[[#This Row],[Freq per Year]]</f>
        <v>391.2761780104712</v>
      </c>
      <c r="BA112">
        <f>Table13[[#This Row],[Total Spend]]/Table13[[#This Row],[Corrected CL]]</f>
        <v>391.27617801047126</v>
      </c>
      <c r="BB112">
        <v>116.76202860858258</v>
      </c>
      <c r="BC112" s="1">
        <f>Table13[[#This Row],[Dt_Customer]]+Table13[[#This Row],[Recency]]</f>
        <v>41235</v>
      </c>
      <c r="BD112" s="16" t="str">
        <f>IF(COUNTIF(A:A, A112) &gt; 1, "Duplicate", "Unique")</f>
        <v>Unique</v>
      </c>
    </row>
    <row r="113" spans="1:56" x14ac:dyDescent="0.3">
      <c r="A113">
        <v>5589</v>
      </c>
      <c r="B113">
        <v>1964</v>
      </c>
      <c r="C113" t="s">
        <v>28</v>
      </c>
      <c r="D113" t="s">
        <v>29</v>
      </c>
      <c r="E113">
        <v>51983</v>
      </c>
      <c r="F113">
        <v>0</v>
      </c>
      <c r="G113">
        <v>1</v>
      </c>
      <c r="H113" s="1">
        <v>41152</v>
      </c>
      <c r="I113">
        <v>95</v>
      </c>
      <c r="J113">
        <v>631</v>
      </c>
      <c r="K113">
        <v>0</v>
      </c>
      <c r="L113">
        <v>115</v>
      </c>
      <c r="M113">
        <v>10</v>
      </c>
      <c r="N113">
        <v>7</v>
      </c>
      <c r="O113">
        <v>30</v>
      </c>
      <c r="P113">
        <f>IF(Table13[[#This Row],[MntWines]] = 0,"",Table13[[#This Row],[MntWines]])</f>
        <v>631</v>
      </c>
      <c r="Q113" t="str">
        <f>IF(Table13[[#This Row],[MntFruits]] = 0, "",Table13[[#This Row],[MntFruits]])</f>
        <v/>
      </c>
      <c r="R113">
        <f>IF(Table13[[#This Row],[MntMeatProducts]] = 0, "",Table13[[#This Row],[MntMeatProducts]])</f>
        <v>115</v>
      </c>
      <c r="S113">
        <f>IF(Table13[[#This Row],[MntFishProducts]] = 0, "",Table13[[#This Row],[MntFishProducts]])</f>
        <v>10</v>
      </c>
      <c r="T113">
        <f>IF(Table13[[#This Row],[MntSweetProducts]] = 0, "",Table13[[#This Row],[MntSweetProducts]])</f>
        <v>7</v>
      </c>
      <c r="U113">
        <f>IF(Table13[[#This Row],[MntGoldProds]] = 0, "",Table13[[#This Row],[MntGoldProds]])</f>
        <v>30</v>
      </c>
      <c r="V113">
        <v>3</v>
      </c>
      <c r="W113">
        <v>9</v>
      </c>
      <c r="X113">
        <v>2</v>
      </c>
      <c r="Y113">
        <v>10</v>
      </c>
      <c r="Z113">
        <v>7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t="s">
        <v>40</v>
      </c>
      <c r="AI113" s="13">
        <f>SUM(Table13[[#This Row],[MntWines]:[MntGoldProds]])</f>
        <v>793</v>
      </c>
      <c r="AJ113" s="13">
        <f>AVERAGE(Table13[[#This Row],[MntWines]:[MntGoldProds]])</f>
        <v>132.16666666666666</v>
      </c>
      <c r="AK113">
        <f>IF(Table13[[#This Row],[Total Number of Purchases]]=0,0,Table13[[#This Row],[Total Spend]]/Table13[[#This Row],[Total Number of Purchases]])</f>
        <v>33.041666666666664</v>
      </c>
      <c r="AM113">
        <f>SUM(Table13[[#This Row],[NumDealsPurchases]:[NumStorePurchases]])</f>
        <v>24</v>
      </c>
      <c r="AN113" s="14">
        <f>Snapshot_Date-Table13[[#This Row],[Dt_Customer]]</f>
        <v>764</v>
      </c>
      <c r="AP113" s="13">
        <f>Table13[[#This Row],[NumDealsPurchases]]/Table13[[#This Row],[Total Number of Purchases]]*100</f>
        <v>12.5</v>
      </c>
      <c r="AQ113">
        <f>6-ROUNDUP(_xlfn.PERCENTRANK.INC(Table13[Recency],Table13[[#This Row],[Recency]])*5, 0)</f>
        <v>1</v>
      </c>
      <c r="AR113">
        <f>ROUNDUP(_xlfn.PERCENTRANK.INC(Table13[Total Number of Purchases],Table13[[#This Row],[Total Number of Purchases]])*5,0)</f>
        <v>5</v>
      </c>
      <c r="AS113">
        <f>ROUNDUP(_xlfn.PERCENTRANK.INC(Table13[Total Spend],Table13[[#This Row],[Total Spend]])*5,0)</f>
        <v>4</v>
      </c>
      <c r="AT113" t="str">
        <f>Table13[[#This Row],[Recency Score]]&amp;Table13[[#This Row],[Frequency Score]]&amp;Table13[[#This Row],[Monetary Score]]</f>
        <v>154</v>
      </c>
      <c r="AU113" t="str">
        <f t="shared" si="1"/>
        <v>Frequent Buyers</v>
      </c>
      <c r="AW113" s="13">
        <f>DATEDIF(Table13[[#This Row],[Dt_Customer]], Snapshot_Date, "d")</f>
        <v>764</v>
      </c>
      <c r="AX113" s="13">
        <f>Table13[[#This Row],[CL if today]]/365</f>
        <v>2.0931506849315067</v>
      </c>
      <c r="AY113">
        <f>Table13[[#This Row],[Total Number of Purchases]]/Table13[[#This Row],[Corrected CL]]</f>
        <v>11.465968586387435</v>
      </c>
      <c r="AZ113">
        <f>Table13[[#This Row],[Average Order Value (AOV)]]*Table13[[#This Row],[Freq per Year]]</f>
        <v>378.8547120418848</v>
      </c>
      <c r="BA113">
        <f>Table13[[#This Row],[Total Spend]]/Table13[[#This Row],[Corrected CL]]</f>
        <v>378.85471204188485</v>
      </c>
      <c r="BB113">
        <v>136.99350649350649</v>
      </c>
      <c r="BC113" s="1">
        <f>Table13[[#This Row],[Dt_Customer]]+Table13[[#This Row],[Recency]]</f>
        <v>41247</v>
      </c>
      <c r="BD113" s="16" t="str">
        <f>IF(COUNTIF(A:A, A113) &gt; 1, "Duplicate", "Unique")</f>
        <v>Unique</v>
      </c>
    </row>
    <row r="114" spans="1:56" x14ac:dyDescent="0.3">
      <c r="A114">
        <v>8852</v>
      </c>
      <c r="B114">
        <v>1976</v>
      </c>
      <c r="C114" t="s">
        <v>28</v>
      </c>
      <c r="D114" t="s">
        <v>33</v>
      </c>
      <c r="E114">
        <v>61064</v>
      </c>
      <c r="F114">
        <v>0</v>
      </c>
      <c r="G114">
        <v>1</v>
      </c>
      <c r="H114" s="1">
        <v>41152</v>
      </c>
      <c r="I114">
        <v>80</v>
      </c>
      <c r="J114">
        <v>387</v>
      </c>
      <c r="K114">
        <v>126</v>
      </c>
      <c r="L114">
        <v>342</v>
      </c>
      <c r="M114">
        <v>0</v>
      </c>
      <c r="N114">
        <v>45</v>
      </c>
      <c r="O114">
        <v>180</v>
      </c>
      <c r="P114">
        <f>IF(Table13[[#This Row],[MntWines]] = 0,"",Table13[[#This Row],[MntWines]])</f>
        <v>387</v>
      </c>
      <c r="Q114">
        <f>IF(Table13[[#This Row],[MntFruits]] = 0, "",Table13[[#This Row],[MntFruits]])</f>
        <v>126</v>
      </c>
      <c r="R114">
        <f>IF(Table13[[#This Row],[MntMeatProducts]] = 0, "",Table13[[#This Row],[MntMeatProducts]])</f>
        <v>342</v>
      </c>
      <c r="S114" t="str">
        <f>IF(Table13[[#This Row],[MntFishProducts]] = 0, "",Table13[[#This Row],[MntFishProducts]])</f>
        <v/>
      </c>
      <c r="T114">
        <f>IF(Table13[[#This Row],[MntSweetProducts]] = 0, "",Table13[[#This Row],[MntSweetProducts]])</f>
        <v>45</v>
      </c>
      <c r="U114">
        <f>IF(Table13[[#This Row],[MntGoldProds]] = 0, "",Table13[[#This Row],[MntGoldProds]])</f>
        <v>180</v>
      </c>
      <c r="V114">
        <v>5</v>
      </c>
      <c r="W114">
        <v>8</v>
      </c>
      <c r="X114">
        <v>4</v>
      </c>
      <c r="Y114">
        <v>11</v>
      </c>
      <c r="Z114">
        <v>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">
        <v>30</v>
      </c>
      <c r="AI114" s="13">
        <f>SUM(Table13[[#This Row],[MntWines]:[MntGoldProds]])</f>
        <v>1080</v>
      </c>
      <c r="AJ114" s="13">
        <f>AVERAGE(Table13[[#This Row],[MntWines]:[MntGoldProds]])</f>
        <v>180</v>
      </c>
      <c r="AK114">
        <f>IF(Table13[[#This Row],[Total Number of Purchases]]=0,0,Table13[[#This Row],[Total Spend]]/Table13[[#This Row],[Total Number of Purchases]])</f>
        <v>38.571428571428569</v>
      </c>
      <c r="AM114">
        <f>SUM(Table13[[#This Row],[NumDealsPurchases]:[NumStorePurchases]])</f>
        <v>28</v>
      </c>
      <c r="AN114" s="14">
        <f>Snapshot_Date-Table13[[#This Row],[Dt_Customer]]</f>
        <v>764</v>
      </c>
      <c r="AP114" s="13">
        <f>Table13[[#This Row],[NumDealsPurchases]]/Table13[[#This Row],[Total Number of Purchases]]*100</f>
        <v>17.857142857142858</v>
      </c>
      <c r="AQ114">
        <f>6-ROUNDUP(_xlfn.PERCENTRANK.INC(Table13[Recency],Table13[[#This Row],[Recency]])*5, 0)</f>
        <v>1</v>
      </c>
      <c r="AR114">
        <f>ROUNDUP(_xlfn.PERCENTRANK.INC(Table13[Total Number of Purchases],Table13[[#This Row],[Total Number of Purchases]])*5,0)</f>
        <v>5</v>
      </c>
      <c r="AS114">
        <f>ROUNDUP(_xlfn.PERCENTRANK.INC(Table13[Total Spend],Table13[[#This Row],[Total Spend]])*5,0)</f>
        <v>4</v>
      </c>
      <c r="AT114" t="str">
        <f>Table13[[#This Row],[Recency Score]]&amp;Table13[[#This Row],[Frequency Score]]&amp;Table13[[#This Row],[Monetary Score]]</f>
        <v>154</v>
      </c>
      <c r="AU114" t="str">
        <f t="shared" si="1"/>
        <v>Frequent Buyers</v>
      </c>
      <c r="AW114" s="13">
        <f>DATEDIF(Table13[[#This Row],[Dt_Customer]], Snapshot_Date, "d")</f>
        <v>764</v>
      </c>
      <c r="AX114" s="13">
        <f>Table13[[#This Row],[CL if today]]/365</f>
        <v>2.0931506849315067</v>
      </c>
      <c r="AY114">
        <f>Table13[[#This Row],[Total Number of Purchases]]/Table13[[#This Row],[Corrected CL]]</f>
        <v>13.376963350785342</v>
      </c>
      <c r="AZ114">
        <f>Table13[[#This Row],[Average Order Value (AOV)]]*Table13[[#This Row],[Freq per Year]]</f>
        <v>515.96858638743458</v>
      </c>
      <c r="BA114">
        <f>Table13[[#This Row],[Total Spend]]/Table13[[#This Row],[Corrected CL]]</f>
        <v>515.96858638743458</v>
      </c>
      <c r="BB114">
        <v>14.733072916666668</v>
      </c>
      <c r="BC114" s="1">
        <f>Table13[[#This Row],[Dt_Customer]]+Table13[[#This Row],[Recency]]</f>
        <v>41232</v>
      </c>
      <c r="BD114" s="16" t="str">
        <f>IF(COUNTIF(A:A, A114) &gt; 1, "Duplicate", "Unique")</f>
        <v>Unique</v>
      </c>
    </row>
    <row r="115" spans="1:56" x14ac:dyDescent="0.3">
      <c r="A115">
        <v>5871</v>
      </c>
      <c r="B115">
        <v>1979</v>
      </c>
      <c r="C115" t="s">
        <v>41</v>
      </c>
      <c r="D115" t="s">
        <v>35</v>
      </c>
      <c r="E115">
        <v>24401</v>
      </c>
      <c r="F115">
        <v>0</v>
      </c>
      <c r="G115">
        <v>0</v>
      </c>
      <c r="H115" s="1">
        <v>41152</v>
      </c>
      <c r="I115">
        <v>98</v>
      </c>
      <c r="J115">
        <v>73</v>
      </c>
      <c r="K115">
        <v>28</v>
      </c>
      <c r="L115">
        <v>217</v>
      </c>
      <c r="M115">
        <v>10</v>
      </c>
      <c r="N115">
        <v>24</v>
      </c>
      <c r="O115">
        <v>115</v>
      </c>
      <c r="P115">
        <f>IF(Table13[[#This Row],[MntWines]] = 0,"",Table13[[#This Row],[MntWines]])</f>
        <v>73</v>
      </c>
      <c r="Q115">
        <f>IF(Table13[[#This Row],[MntFruits]] = 0, "",Table13[[#This Row],[MntFruits]])</f>
        <v>28</v>
      </c>
      <c r="R115">
        <f>IF(Table13[[#This Row],[MntMeatProducts]] = 0, "",Table13[[#This Row],[MntMeatProducts]])</f>
        <v>217</v>
      </c>
      <c r="S115">
        <f>IF(Table13[[#This Row],[MntFishProducts]] = 0, "",Table13[[#This Row],[MntFishProducts]])</f>
        <v>10</v>
      </c>
      <c r="T115">
        <f>IF(Table13[[#This Row],[MntSweetProducts]] = 0, "",Table13[[#This Row],[MntSweetProducts]])</f>
        <v>24</v>
      </c>
      <c r="U115">
        <f>IF(Table13[[#This Row],[MntGoldProds]] = 0, "",Table13[[#This Row],[MntGoldProds]])</f>
        <v>115</v>
      </c>
      <c r="V115">
        <v>3</v>
      </c>
      <c r="W115">
        <v>6</v>
      </c>
      <c r="X115">
        <v>1</v>
      </c>
      <c r="Y115">
        <v>6</v>
      </c>
      <c r="Z115">
        <v>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t="s">
        <v>43</v>
      </c>
      <c r="AI115" s="13">
        <f>SUM(Table13[[#This Row],[MntWines]:[MntGoldProds]])</f>
        <v>467</v>
      </c>
      <c r="AJ115" s="13">
        <f>AVERAGE(Table13[[#This Row],[MntWines]:[MntGoldProds]])</f>
        <v>77.833333333333329</v>
      </c>
      <c r="AK115">
        <f>IF(Table13[[#This Row],[Total Number of Purchases]]=0,0,Table13[[#This Row],[Total Spend]]/Table13[[#This Row],[Total Number of Purchases]])</f>
        <v>29.1875</v>
      </c>
      <c r="AM115">
        <f>SUM(Table13[[#This Row],[NumDealsPurchases]:[NumStorePurchases]])</f>
        <v>16</v>
      </c>
      <c r="AN115" s="14">
        <f>Snapshot_Date-Table13[[#This Row],[Dt_Customer]]</f>
        <v>764</v>
      </c>
      <c r="AP115" s="13">
        <f>Table13[[#This Row],[NumDealsPurchases]]/Table13[[#This Row],[Total Number of Purchases]]*100</f>
        <v>18.75</v>
      </c>
      <c r="AQ115">
        <f>6-ROUNDUP(_xlfn.PERCENTRANK.INC(Table13[Recency],Table13[[#This Row],[Recency]])*5, 0)</f>
        <v>1</v>
      </c>
      <c r="AR115">
        <f>ROUNDUP(_xlfn.PERCENTRANK.INC(Table13[Total Number of Purchases],Table13[[#This Row],[Total Number of Purchases]])*5,0)</f>
        <v>3</v>
      </c>
      <c r="AS115">
        <f>ROUNDUP(_xlfn.PERCENTRANK.INC(Table13[Total Spend],Table13[[#This Row],[Total Spend]])*5,0)</f>
        <v>3</v>
      </c>
      <c r="AT115" t="str">
        <f>Table13[[#This Row],[Recency Score]]&amp;Table13[[#This Row],[Frequency Score]]&amp;Table13[[#This Row],[Monetary Score]]</f>
        <v>133</v>
      </c>
      <c r="AU115" t="str">
        <f t="shared" si="1"/>
        <v>Lost</v>
      </c>
      <c r="AW115" s="13">
        <f>DATEDIF(Table13[[#This Row],[Dt_Customer]], Snapshot_Date, "d")</f>
        <v>764</v>
      </c>
      <c r="AX115" s="13">
        <f>Table13[[#This Row],[CL if today]]/365</f>
        <v>2.0931506849315067</v>
      </c>
      <c r="AY115">
        <f>Table13[[#This Row],[Total Number of Purchases]]/Table13[[#This Row],[Corrected CL]]</f>
        <v>7.6439790575916238</v>
      </c>
      <c r="AZ115">
        <f>Table13[[#This Row],[Average Order Value (AOV)]]*Table13[[#This Row],[Freq per Year]]</f>
        <v>223.10863874345551</v>
      </c>
      <c r="BA115">
        <f>Table13[[#This Row],[Total Spend]]/Table13[[#This Row],[Corrected CL]]</f>
        <v>223.10863874345551</v>
      </c>
      <c r="BB115">
        <v>136.99350649350649</v>
      </c>
      <c r="BC115" s="1">
        <f>Table13[[#This Row],[Dt_Customer]]+Table13[[#This Row],[Recency]]</f>
        <v>41250</v>
      </c>
      <c r="BD115" s="16" t="str">
        <f>IF(COUNTIF(A:A, A115) &gt; 1, "Duplicate", "Unique")</f>
        <v>Unique</v>
      </c>
    </row>
    <row r="116" spans="1:56" x14ac:dyDescent="0.3">
      <c r="A116">
        <v>7378</v>
      </c>
      <c r="B116">
        <v>1981</v>
      </c>
      <c r="C116" t="s">
        <v>41</v>
      </c>
      <c r="D116" t="s">
        <v>35</v>
      </c>
      <c r="E116">
        <v>42021</v>
      </c>
      <c r="F116">
        <v>1</v>
      </c>
      <c r="G116">
        <v>0</v>
      </c>
      <c r="H116" s="1">
        <v>41152</v>
      </c>
      <c r="I116">
        <v>34</v>
      </c>
      <c r="J116">
        <v>393</v>
      </c>
      <c r="K116">
        <v>5</v>
      </c>
      <c r="L116">
        <v>136</v>
      </c>
      <c r="M116">
        <v>7</v>
      </c>
      <c r="N116">
        <v>5</v>
      </c>
      <c r="O116">
        <v>27</v>
      </c>
      <c r="P116">
        <f>IF(Table13[[#This Row],[MntWines]] = 0,"",Table13[[#This Row],[MntWines]])</f>
        <v>393</v>
      </c>
      <c r="Q116">
        <f>IF(Table13[[#This Row],[MntFruits]] = 0, "",Table13[[#This Row],[MntFruits]])</f>
        <v>5</v>
      </c>
      <c r="R116">
        <f>IF(Table13[[#This Row],[MntMeatProducts]] = 0, "",Table13[[#This Row],[MntMeatProducts]])</f>
        <v>136</v>
      </c>
      <c r="S116">
        <f>IF(Table13[[#This Row],[MntFishProducts]] = 0, "",Table13[[#This Row],[MntFishProducts]])</f>
        <v>7</v>
      </c>
      <c r="T116">
        <f>IF(Table13[[#This Row],[MntSweetProducts]] = 0, "",Table13[[#This Row],[MntSweetProducts]])</f>
        <v>5</v>
      </c>
      <c r="U116">
        <f>IF(Table13[[#This Row],[MntGoldProds]] = 0, "",Table13[[#This Row],[MntGoldProds]])</f>
        <v>27</v>
      </c>
      <c r="V116">
        <v>5</v>
      </c>
      <c r="W116">
        <v>10</v>
      </c>
      <c r="X116">
        <v>1</v>
      </c>
      <c r="Y116">
        <v>6</v>
      </c>
      <c r="Z116">
        <v>9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 t="s">
        <v>30</v>
      </c>
      <c r="AI116" s="13">
        <f>SUM(Table13[[#This Row],[MntWines]:[MntGoldProds]])</f>
        <v>573</v>
      </c>
      <c r="AJ116" s="13">
        <f>AVERAGE(Table13[[#This Row],[MntWines]:[MntGoldProds]])</f>
        <v>95.5</v>
      </c>
      <c r="AK116">
        <f>IF(Table13[[#This Row],[Total Number of Purchases]]=0,0,Table13[[#This Row],[Total Spend]]/Table13[[#This Row],[Total Number of Purchases]])</f>
        <v>26.045454545454547</v>
      </c>
      <c r="AM116">
        <f>SUM(Table13[[#This Row],[NumDealsPurchases]:[NumStorePurchases]])</f>
        <v>22</v>
      </c>
      <c r="AN116" s="14">
        <f>Snapshot_Date-Table13[[#This Row],[Dt_Customer]]</f>
        <v>764</v>
      </c>
      <c r="AP116" s="13">
        <f>Table13[[#This Row],[NumDealsPurchases]]/Table13[[#This Row],[Total Number of Purchases]]*100</f>
        <v>22.727272727272727</v>
      </c>
      <c r="AQ116">
        <f>6-ROUNDUP(_xlfn.PERCENTRANK.INC(Table13[Recency],Table13[[#This Row],[Recency]])*5, 0)</f>
        <v>4</v>
      </c>
      <c r="AR116">
        <f>ROUNDUP(_xlfn.PERCENTRANK.INC(Table13[Total Number of Purchases],Table13[[#This Row],[Total Number of Purchases]])*5,0)</f>
        <v>4</v>
      </c>
      <c r="AS116">
        <f>ROUNDUP(_xlfn.PERCENTRANK.INC(Table13[Total Spend],Table13[[#This Row],[Total Spend]])*5,0)</f>
        <v>3</v>
      </c>
      <c r="AT116" t="str">
        <f>Table13[[#This Row],[Recency Score]]&amp;Table13[[#This Row],[Frequency Score]]&amp;Table13[[#This Row],[Monetary Score]]</f>
        <v>443</v>
      </c>
      <c r="AU116" t="str">
        <f t="shared" si="1"/>
        <v>Potential Loyalists</v>
      </c>
      <c r="AW116" s="13">
        <f>DATEDIF(Table13[[#This Row],[Dt_Customer]], Snapshot_Date, "d")</f>
        <v>764</v>
      </c>
      <c r="AX116" s="13">
        <f>Table13[[#This Row],[CL if today]]/365</f>
        <v>2.0931506849315067</v>
      </c>
      <c r="AY116">
        <f>Table13[[#This Row],[Total Number of Purchases]]/Table13[[#This Row],[Corrected CL]]</f>
        <v>10.510471204188482</v>
      </c>
      <c r="AZ116">
        <f>Table13[[#This Row],[Average Order Value (AOV)]]*Table13[[#This Row],[Freq per Year]]</f>
        <v>273.75</v>
      </c>
      <c r="BA116">
        <f>Table13[[#This Row],[Total Spend]]/Table13[[#This Row],[Corrected CL]]</f>
        <v>273.75</v>
      </c>
      <c r="BB116">
        <v>594.85006518904822</v>
      </c>
      <c r="BC116" s="1">
        <f>Table13[[#This Row],[Dt_Customer]]+Table13[[#This Row],[Recency]]</f>
        <v>41186</v>
      </c>
      <c r="BD116" s="16" t="str">
        <f>IF(COUNTIF(A:A, A116) &gt; 1, "Duplicate", "Unique")</f>
        <v>Unique</v>
      </c>
    </row>
    <row r="117" spans="1:56" x14ac:dyDescent="0.3">
      <c r="A117">
        <v>6354</v>
      </c>
      <c r="B117">
        <v>1984</v>
      </c>
      <c r="C117" t="s">
        <v>28</v>
      </c>
      <c r="D117" t="s">
        <v>35</v>
      </c>
      <c r="E117">
        <v>15345</v>
      </c>
      <c r="F117">
        <v>1</v>
      </c>
      <c r="G117">
        <v>0</v>
      </c>
      <c r="H117" s="1">
        <v>41152</v>
      </c>
      <c r="I117">
        <v>51</v>
      </c>
      <c r="J117">
        <v>5</v>
      </c>
      <c r="K117">
        <v>2</v>
      </c>
      <c r="L117">
        <v>16</v>
      </c>
      <c r="M117">
        <v>3</v>
      </c>
      <c r="N117">
        <v>2</v>
      </c>
      <c r="O117">
        <v>19</v>
      </c>
      <c r="P117">
        <f>IF(Table13[[#This Row],[MntWines]] = 0,"",Table13[[#This Row],[MntWines]])</f>
        <v>5</v>
      </c>
      <c r="Q117">
        <f>IF(Table13[[#This Row],[MntFruits]] = 0, "",Table13[[#This Row],[MntFruits]])</f>
        <v>2</v>
      </c>
      <c r="R117">
        <f>IF(Table13[[#This Row],[MntMeatProducts]] = 0, "",Table13[[#This Row],[MntMeatProducts]])</f>
        <v>16</v>
      </c>
      <c r="S117">
        <f>IF(Table13[[#This Row],[MntFishProducts]] = 0, "",Table13[[#This Row],[MntFishProducts]])</f>
        <v>3</v>
      </c>
      <c r="T117">
        <f>IF(Table13[[#This Row],[MntSweetProducts]] = 0, "",Table13[[#This Row],[MntSweetProducts]])</f>
        <v>2</v>
      </c>
      <c r="U117">
        <f>IF(Table13[[#This Row],[MntGoldProds]] = 0, "",Table13[[#This Row],[MntGoldProds]])</f>
        <v>19</v>
      </c>
      <c r="V117">
        <v>2</v>
      </c>
      <c r="W117">
        <v>1</v>
      </c>
      <c r="X117">
        <v>1</v>
      </c>
      <c r="Y117">
        <v>2</v>
      </c>
      <c r="Z117">
        <v>8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 t="s">
        <v>30</v>
      </c>
      <c r="AI117" s="13">
        <f>SUM(Table13[[#This Row],[MntWines]:[MntGoldProds]])</f>
        <v>47</v>
      </c>
      <c r="AJ117" s="13">
        <f>AVERAGE(Table13[[#This Row],[MntWines]:[MntGoldProds]])</f>
        <v>7.833333333333333</v>
      </c>
      <c r="AK117">
        <f>IF(Table13[[#This Row],[Total Number of Purchases]]=0,0,Table13[[#This Row],[Total Spend]]/Table13[[#This Row],[Total Number of Purchases]])</f>
        <v>7.833333333333333</v>
      </c>
      <c r="AM117">
        <f>SUM(Table13[[#This Row],[NumDealsPurchases]:[NumStorePurchases]])</f>
        <v>6</v>
      </c>
      <c r="AN117" s="14">
        <f>Snapshot_Date-Table13[[#This Row],[Dt_Customer]]</f>
        <v>764</v>
      </c>
      <c r="AP117" s="13">
        <f>Table13[[#This Row],[NumDealsPurchases]]/Table13[[#This Row],[Total Number of Purchases]]*100</f>
        <v>33.333333333333329</v>
      </c>
      <c r="AQ117">
        <f>6-ROUNDUP(_xlfn.PERCENTRANK.INC(Table13[Recency],Table13[[#This Row],[Recency]])*5, 0)</f>
        <v>3</v>
      </c>
      <c r="AR117">
        <f>ROUNDUP(_xlfn.PERCENTRANK.INC(Table13[Total Number of Purchases],Table13[[#This Row],[Total Number of Purchases]])*5,0)</f>
        <v>1</v>
      </c>
      <c r="AS117">
        <f>ROUNDUP(_xlfn.PERCENTRANK.INC(Table13[Total Spend],Table13[[#This Row],[Total Spend]])*5,0)</f>
        <v>1</v>
      </c>
      <c r="AT117" t="str">
        <f>Table13[[#This Row],[Recency Score]]&amp;Table13[[#This Row],[Frequency Score]]&amp;Table13[[#This Row],[Monetary Score]]</f>
        <v>311</v>
      </c>
      <c r="AU117" t="str">
        <f t="shared" si="1"/>
        <v>Needs Attention</v>
      </c>
      <c r="AW117" s="13">
        <f>DATEDIF(Table13[[#This Row],[Dt_Customer]], Snapshot_Date, "d")</f>
        <v>764</v>
      </c>
      <c r="AX117" s="13">
        <f>Table13[[#This Row],[CL if today]]/365</f>
        <v>2.0931506849315067</v>
      </c>
      <c r="AY117">
        <f>Table13[[#This Row],[Total Number of Purchases]]/Table13[[#This Row],[Corrected CL]]</f>
        <v>2.8664921465968587</v>
      </c>
      <c r="AZ117">
        <f>Table13[[#This Row],[Average Order Value (AOV)]]*Table13[[#This Row],[Freq per Year]]</f>
        <v>22.454188481675391</v>
      </c>
      <c r="BA117">
        <f>Table13[[#This Row],[Total Spend]]/Table13[[#This Row],[Corrected CL]]</f>
        <v>22.454188481675395</v>
      </c>
      <c r="BB117">
        <v>22.812500000000004</v>
      </c>
      <c r="BC117" s="1">
        <f>Table13[[#This Row],[Dt_Customer]]+Table13[[#This Row],[Recency]]</f>
        <v>41203</v>
      </c>
      <c r="BD117" s="16" t="str">
        <f>IF(COUNTIF(A:A, A117) &gt; 1, "Duplicate", "Unique")</f>
        <v>Unique</v>
      </c>
    </row>
    <row r="118" spans="1:56" x14ac:dyDescent="0.3">
      <c r="A118">
        <v>10069</v>
      </c>
      <c r="B118">
        <v>1988</v>
      </c>
      <c r="C118" t="s">
        <v>44</v>
      </c>
      <c r="D118" t="s">
        <v>35</v>
      </c>
      <c r="E118">
        <v>13724</v>
      </c>
      <c r="F118">
        <v>1</v>
      </c>
      <c r="G118">
        <v>0</v>
      </c>
      <c r="H118" s="1">
        <v>41152</v>
      </c>
      <c r="I118">
        <v>43</v>
      </c>
      <c r="J118">
        <v>2</v>
      </c>
      <c r="K118">
        <v>7</v>
      </c>
      <c r="L118">
        <v>5</v>
      </c>
      <c r="M118">
        <v>2</v>
      </c>
      <c r="N118">
        <v>15</v>
      </c>
      <c r="O118">
        <v>27</v>
      </c>
      <c r="P118">
        <f>IF(Table13[[#This Row],[MntWines]] = 0,"",Table13[[#This Row],[MntWines]])</f>
        <v>2</v>
      </c>
      <c r="Q118">
        <f>IF(Table13[[#This Row],[MntFruits]] = 0, "",Table13[[#This Row],[MntFruits]])</f>
        <v>7</v>
      </c>
      <c r="R118">
        <f>IF(Table13[[#This Row],[MntMeatProducts]] = 0, "",Table13[[#This Row],[MntMeatProducts]])</f>
        <v>5</v>
      </c>
      <c r="S118">
        <f>IF(Table13[[#This Row],[MntFishProducts]] = 0, "",Table13[[#This Row],[MntFishProducts]])</f>
        <v>2</v>
      </c>
      <c r="T118">
        <f>IF(Table13[[#This Row],[MntSweetProducts]] = 0, "",Table13[[#This Row],[MntSweetProducts]])</f>
        <v>15</v>
      </c>
      <c r="U118">
        <f>IF(Table13[[#This Row],[MntGoldProds]] = 0, "",Table13[[#This Row],[MntGoldProds]])</f>
        <v>27</v>
      </c>
      <c r="V118">
        <v>1</v>
      </c>
      <c r="W118">
        <v>2</v>
      </c>
      <c r="X118">
        <v>0</v>
      </c>
      <c r="Y118">
        <v>2</v>
      </c>
      <c r="Z118">
        <v>9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 t="s">
        <v>43</v>
      </c>
      <c r="AI118" s="13">
        <f>SUM(Table13[[#This Row],[MntWines]:[MntGoldProds]])</f>
        <v>58</v>
      </c>
      <c r="AJ118" s="13">
        <f>AVERAGE(Table13[[#This Row],[MntWines]:[MntGoldProds]])</f>
        <v>9.6666666666666661</v>
      </c>
      <c r="AK118">
        <f>IF(Table13[[#This Row],[Total Number of Purchases]]=0,0,Table13[[#This Row],[Total Spend]]/Table13[[#This Row],[Total Number of Purchases]])</f>
        <v>11.6</v>
      </c>
      <c r="AM118">
        <f>SUM(Table13[[#This Row],[NumDealsPurchases]:[NumStorePurchases]])</f>
        <v>5</v>
      </c>
      <c r="AN118" s="14">
        <f>Snapshot_Date-Table13[[#This Row],[Dt_Customer]]</f>
        <v>764</v>
      </c>
      <c r="AP118" s="13">
        <f>Table13[[#This Row],[NumDealsPurchases]]/Table13[[#This Row],[Total Number of Purchases]]*100</f>
        <v>20</v>
      </c>
      <c r="AQ118">
        <f>6-ROUNDUP(_xlfn.PERCENTRANK.INC(Table13[Recency],Table13[[#This Row],[Recency]])*5, 0)</f>
        <v>3</v>
      </c>
      <c r="AR118">
        <f>ROUNDUP(_xlfn.PERCENTRANK.INC(Table13[Total Number of Purchases],Table13[[#This Row],[Total Number of Purchases]])*5,0)</f>
        <v>1</v>
      </c>
      <c r="AS118">
        <f>ROUNDUP(_xlfn.PERCENTRANK.INC(Table13[Total Spend],Table13[[#This Row],[Total Spend]])*5,0)</f>
        <v>2</v>
      </c>
      <c r="AT118" t="str">
        <f>Table13[[#This Row],[Recency Score]]&amp;Table13[[#This Row],[Frequency Score]]&amp;Table13[[#This Row],[Monetary Score]]</f>
        <v>312</v>
      </c>
      <c r="AU118" t="str">
        <f t="shared" si="1"/>
        <v>Needs Attention</v>
      </c>
      <c r="AW118" s="13">
        <f>DATEDIF(Table13[[#This Row],[Dt_Customer]], Snapshot_Date, "d")</f>
        <v>764</v>
      </c>
      <c r="AX118" s="13">
        <f>Table13[[#This Row],[CL if today]]/365</f>
        <v>2.0931506849315067</v>
      </c>
      <c r="AY118">
        <f>Table13[[#This Row],[Total Number of Purchases]]/Table13[[#This Row],[Corrected CL]]</f>
        <v>2.3887434554973823</v>
      </c>
      <c r="AZ118">
        <f>Table13[[#This Row],[Average Order Value (AOV)]]*Table13[[#This Row],[Freq per Year]]</f>
        <v>27.709424083769633</v>
      </c>
      <c r="BA118">
        <f>Table13[[#This Row],[Total Spend]]/Table13[[#This Row],[Corrected CL]]</f>
        <v>27.709424083769637</v>
      </c>
      <c r="BB118">
        <v>898.24218750000011</v>
      </c>
      <c r="BC118" s="1">
        <f>Table13[[#This Row],[Dt_Customer]]+Table13[[#This Row],[Recency]]</f>
        <v>41195</v>
      </c>
      <c r="BD118" s="16" t="str">
        <f>IF(COUNTIF(A:A, A118) &gt; 1, "Duplicate", "Unique")</f>
        <v>Unique</v>
      </c>
    </row>
    <row r="119" spans="1:56" x14ac:dyDescent="0.3">
      <c r="A119">
        <v>8867</v>
      </c>
      <c r="B119">
        <v>1988</v>
      </c>
      <c r="C119" t="s">
        <v>37</v>
      </c>
      <c r="D119" t="s">
        <v>33</v>
      </c>
      <c r="E119">
        <v>67546</v>
      </c>
      <c r="F119">
        <v>0</v>
      </c>
      <c r="G119">
        <v>0</v>
      </c>
      <c r="H119" s="1">
        <v>41152</v>
      </c>
      <c r="I119">
        <v>90</v>
      </c>
      <c r="J119">
        <v>864</v>
      </c>
      <c r="K119">
        <v>134</v>
      </c>
      <c r="L119">
        <v>768</v>
      </c>
      <c r="M119">
        <v>150</v>
      </c>
      <c r="N119">
        <v>38</v>
      </c>
      <c r="O119">
        <v>172</v>
      </c>
      <c r="P119">
        <f>IF(Table13[[#This Row],[MntWines]] = 0,"",Table13[[#This Row],[MntWines]])</f>
        <v>864</v>
      </c>
      <c r="Q119">
        <f>IF(Table13[[#This Row],[MntFruits]] = 0, "",Table13[[#This Row],[MntFruits]])</f>
        <v>134</v>
      </c>
      <c r="R119">
        <f>IF(Table13[[#This Row],[MntMeatProducts]] = 0, "",Table13[[#This Row],[MntMeatProducts]])</f>
        <v>768</v>
      </c>
      <c r="S119">
        <f>IF(Table13[[#This Row],[MntFishProducts]] = 0, "",Table13[[#This Row],[MntFishProducts]])</f>
        <v>150</v>
      </c>
      <c r="T119">
        <f>IF(Table13[[#This Row],[MntSweetProducts]] = 0, "",Table13[[#This Row],[MntSweetProducts]])</f>
        <v>38</v>
      </c>
      <c r="U119">
        <f>IF(Table13[[#This Row],[MntGoldProds]] = 0, "",Table13[[#This Row],[MntGoldProds]])</f>
        <v>172</v>
      </c>
      <c r="V119">
        <v>1</v>
      </c>
      <c r="W119">
        <v>4</v>
      </c>
      <c r="X119">
        <v>10</v>
      </c>
      <c r="Y119">
        <v>5</v>
      </c>
      <c r="Z119">
        <v>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43</v>
      </c>
      <c r="AI119" s="13">
        <f>SUM(Table13[[#This Row],[MntWines]:[MntGoldProds]])</f>
        <v>2126</v>
      </c>
      <c r="AJ119" s="13">
        <f>AVERAGE(Table13[[#This Row],[MntWines]:[MntGoldProds]])</f>
        <v>354.33333333333331</v>
      </c>
      <c r="AK119">
        <f>IF(Table13[[#This Row],[Total Number of Purchases]]=0,0,Table13[[#This Row],[Total Spend]]/Table13[[#This Row],[Total Number of Purchases]])</f>
        <v>106.3</v>
      </c>
      <c r="AM119">
        <f>SUM(Table13[[#This Row],[NumDealsPurchases]:[NumStorePurchases]])</f>
        <v>20</v>
      </c>
      <c r="AN119" s="14">
        <f>Snapshot_Date-Table13[[#This Row],[Dt_Customer]]</f>
        <v>764</v>
      </c>
      <c r="AP119" s="13">
        <f>Table13[[#This Row],[NumDealsPurchases]]/Table13[[#This Row],[Total Number of Purchases]]*100</f>
        <v>5</v>
      </c>
      <c r="AQ119">
        <f>6-ROUNDUP(_xlfn.PERCENTRANK.INC(Table13[Recency],Table13[[#This Row],[Recency]])*5, 0)</f>
        <v>1</v>
      </c>
      <c r="AR119">
        <f>ROUNDUP(_xlfn.PERCENTRANK.INC(Table13[Total Number of Purchases],Table13[[#This Row],[Total Number of Purchases]])*5,0)</f>
        <v>4</v>
      </c>
      <c r="AS119">
        <f>ROUNDUP(_xlfn.PERCENTRANK.INC(Table13[Total Spend],Table13[[#This Row],[Total Spend]])*5,0)</f>
        <v>5</v>
      </c>
      <c r="AT119" t="str">
        <f>Table13[[#This Row],[Recency Score]]&amp;Table13[[#This Row],[Frequency Score]]&amp;Table13[[#This Row],[Monetary Score]]</f>
        <v>145</v>
      </c>
      <c r="AU119" t="str">
        <f t="shared" si="1"/>
        <v>Big Spenders</v>
      </c>
      <c r="AW119" s="13">
        <f>DATEDIF(Table13[[#This Row],[Dt_Customer]], Snapshot_Date, "d")</f>
        <v>764</v>
      </c>
      <c r="AX119" s="13">
        <f>Table13[[#This Row],[CL if today]]/365</f>
        <v>2.0931506849315067</v>
      </c>
      <c r="AY119">
        <f>Table13[[#This Row],[Total Number of Purchases]]/Table13[[#This Row],[Corrected CL]]</f>
        <v>9.5549738219895293</v>
      </c>
      <c r="AZ119">
        <f>Table13[[#This Row],[Average Order Value (AOV)]]*Table13[[#This Row],[Freq per Year]]</f>
        <v>1015.6937172774869</v>
      </c>
      <c r="BA119">
        <f>Table13[[#This Row],[Total Spend]]/Table13[[#This Row],[Corrected CL]]</f>
        <v>1015.6937172774869</v>
      </c>
      <c r="BB119">
        <v>83.537061118335501</v>
      </c>
      <c r="BC119" s="1">
        <f>Table13[[#This Row],[Dt_Customer]]+Table13[[#This Row],[Recency]]</f>
        <v>41242</v>
      </c>
      <c r="BD119" s="16" t="str">
        <f>IF(COUNTIF(A:A, A119) &gt; 1, "Duplicate", "Unique")</f>
        <v>Unique</v>
      </c>
    </row>
    <row r="120" spans="1:56" x14ac:dyDescent="0.3">
      <c r="A120">
        <v>2747</v>
      </c>
      <c r="B120">
        <v>1988</v>
      </c>
      <c r="C120" t="s">
        <v>37</v>
      </c>
      <c r="D120" t="s">
        <v>33</v>
      </c>
      <c r="E120">
        <v>67546</v>
      </c>
      <c r="F120">
        <v>0</v>
      </c>
      <c r="G120">
        <v>0</v>
      </c>
      <c r="H120" s="1">
        <v>41152</v>
      </c>
      <c r="I120">
        <v>90</v>
      </c>
      <c r="J120">
        <v>864</v>
      </c>
      <c r="K120">
        <v>134</v>
      </c>
      <c r="L120">
        <v>768</v>
      </c>
      <c r="M120">
        <v>150</v>
      </c>
      <c r="N120">
        <v>38</v>
      </c>
      <c r="O120">
        <v>172</v>
      </c>
      <c r="P120">
        <f>IF(Table13[[#This Row],[MntWines]] = 0,"",Table13[[#This Row],[MntWines]])</f>
        <v>864</v>
      </c>
      <c r="Q120">
        <f>IF(Table13[[#This Row],[MntFruits]] = 0, "",Table13[[#This Row],[MntFruits]])</f>
        <v>134</v>
      </c>
      <c r="R120">
        <f>IF(Table13[[#This Row],[MntMeatProducts]] = 0, "",Table13[[#This Row],[MntMeatProducts]])</f>
        <v>768</v>
      </c>
      <c r="S120">
        <f>IF(Table13[[#This Row],[MntFishProducts]] = 0, "",Table13[[#This Row],[MntFishProducts]])</f>
        <v>150</v>
      </c>
      <c r="T120">
        <f>IF(Table13[[#This Row],[MntSweetProducts]] = 0, "",Table13[[#This Row],[MntSweetProducts]])</f>
        <v>38</v>
      </c>
      <c r="U120">
        <f>IF(Table13[[#This Row],[MntGoldProds]] = 0, "",Table13[[#This Row],[MntGoldProds]])</f>
        <v>172</v>
      </c>
      <c r="V120">
        <v>1</v>
      </c>
      <c r="W120">
        <v>4</v>
      </c>
      <c r="X120">
        <v>10</v>
      </c>
      <c r="Y120">
        <v>5</v>
      </c>
      <c r="Z120">
        <v>3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30</v>
      </c>
      <c r="AI120" s="13">
        <f>SUM(Table13[[#This Row],[MntWines]:[MntGoldProds]])</f>
        <v>2126</v>
      </c>
      <c r="AJ120" s="13">
        <f>AVERAGE(Table13[[#This Row],[MntWines]:[MntGoldProds]])</f>
        <v>354.33333333333331</v>
      </c>
      <c r="AK120">
        <f>IF(Table13[[#This Row],[Total Number of Purchases]]=0,0,Table13[[#This Row],[Total Spend]]/Table13[[#This Row],[Total Number of Purchases]])</f>
        <v>106.3</v>
      </c>
      <c r="AM120">
        <f>SUM(Table13[[#This Row],[NumDealsPurchases]:[NumStorePurchases]])</f>
        <v>20</v>
      </c>
      <c r="AN120" s="14">
        <f>Snapshot_Date-Table13[[#This Row],[Dt_Customer]]</f>
        <v>764</v>
      </c>
      <c r="AP120" s="13">
        <f>Table13[[#This Row],[NumDealsPurchases]]/Table13[[#This Row],[Total Number of Purchases]]*100</f>
        <v>5</v>
      </c>
      <c r="AQ120">
        <f>6-ROUNDUP(_xlfn.PERCENTRANK.INC(Table13[Recency],Table13[[#This Row],[Recency]])*5, 0)</f>
        <v>1</v>
      </c>
      <c r="AR120">
        <f>ROUNDUP(_xlfn.PERCENTRANK.INC(Table13[Total Number of Purchases],Table13[[#This Row],[Total Number of Purchases]])*5,0)</f>
        <v>4</v>
      </c>
      <c r="AS120">
        <f>ROUNDUP(_xlfn.PERCENTRANK.INC(Table13[Total Spend],Table13[[#This Row],[Total Spend]])*5,0)</f>
        <v>5</v>
      </c>
      <c r="AT120" t="str">
        <f>Table13[[#This Row],[Recency Score]]&amp;Table13[[#This Row],[Frequency Score]]&amp;Table13[[#This Row],[Monetary Score]]</f>
        <v>145</v>
      </c>
      <c r="AU120" t="str">
        <f t="shared" si="1"/>
        <v>Big Spenders</v>
      </c>
      <c r="AW120" s="13">
        <f>DATEDIF(Table13[[#This Row],[Dt_Customer]], Snapshot_Date, "d")</f>
        <v>764</v>
      </c>
      <c r="AX120" s="13">
        <f>Table13[[#This Row],[CL if today]]/365</f>
        <v>2.0931506849315067</v>
      </c>
      <c r="AY120">
        <f>Table13[[#This Row],[Total Number of Purchases]]/Table13[[#This Row],[Corrected CL]]</f>
        <v>9.5549738219895293</v>
      </c>
      <c r="AZ120">
        <f>Table13[[#This Row],[Average Order Value (AOV)]]*Table13[[#This Row],[Freq per Year]]</f>
        <v>1015.6937172774869</v>
      </c>
      <c r="BA120">
        <f>Table13[[#This Row],[Total Spend]]/Table13[[#This Row],[Corrected CL]]</f>
        <v>1015.6937172774869</v>
      </c>
      <c r="BB120">
        <v>1040.012987012987</v>
      </c>
      <c r="BC120" s="1">
        <f>Table13[[#This Row],[Dt_Customer]]+Table13[[#This Row],[Recency]]</f>
        <v>41242</v>
      </c>
      <c r="BD120" s="16" t="str">
        <f>IF(COUNTIF(A:A, A120) &gt; 1, "Duplicate", "Unique")</f>
        <v>Unique</v>
      </c>
    </row>
    <row r="121" spans="1:56" x14ac:dyDescent="0.3">
      <c r="A121">
        <v>4070</v>
      </c>
      <c r="B121">
        <v>1969</v>
      </c>
      <c r="C121" t="s">
        <v>37</v>
      </c>
      <c r="D121" t="s">
        <v>33</v>
      </c>
      <c r="E121">
        <v>94871</v>
      </c>
      <c r="F121">
        <v>0</v>
      </c>
      <c r="G121">
        <v>2</v>
      </c>
      <c r="H121" s="1">
        <v>41153</v>
      </c>
      <c r="I121">
        <v>99</v>
      </c>
      <c r="J121">
        <v>169</v>
      </c>
      <c r="K121">
        <v>24</v>
      </c>
      <c r="L121">
        <v>553</v>
      </c>
      <c r="M121">
        <v>188</v>
      </c>
      <c r="N121">
        <v>0</v>
      </c>
      <c r="O121">
        <v>144</v>
      </c>
      <c r="P121">
        <f>IF(Table13[[#This Row],[MntWines]] = 0,"",Table13[[#This Row],[MntWines]])</f>
        <v>169</v>
      </c>
      <c r="Q121">
        <f>IF(Table13[[#This Row],[MntFruits]] = 0, "",Table13[[#This Row],[MntFruits]])</f>
        <v>24</v>
      </c>
      <c r="R121">
        <f>IF(Table13[[#This Row],[MntMeatProducts]] = 0, "",Table13[[#This Row],[MntMeatProducts]])</f>
        <v>553</v>
      </c>
      <c r="S121">
        <f>IF(Table13[[#This Row],[MntFishProducts]] = 0, "",Table13[[#This Row],[MntFishProducts]])</f>
        <v>188</v>
      </c>
      <c r="T121" t="str">
        <f>IF(Table13[[#This Row],[MntSweetProducts]] = 0, "",Table13[[#This Row],[MntSweetProducts]])</f>
        <v/>
      </c>
      <c r="U121">
        <f>IF(Table13[[#This Row],[MntGoldProds]] = 0, "",Table13[[#This Row],[MntGoldProds]])</f>
        <v>144</v>
      </c>
      <c r="V121">
        <v>1</v>
      </c>
      <c r="W121">
        <v>8</v>
      </c>
      <c r="X121">
        <v>5</v>
      </c>
      <c r="Y121">
        <v>4</v>
      </c>
      <c r="Z121">
        <v>7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1</v>
      </c>
      <c r="AG121">
        <v>0</v>
      </c>
      <c r="AH121" t="s">
        <v>32</v>
      </c>
      <c r="AI121" s="13">
        <f>SUM(Table13[[#This Row],[MntWines]:[MntGoldProds]])</f>
        <v>1078</v>
      </c>
      <c r="AJ121" s="13">
        <f>AVERAGE(Table13[[#This Row],[MntWines]:[MntGoldProds]])</f>
        <v>179.66666666666666</v>
      </c>
      <c r="AK121">
        <f>IF(Table13[[#This Row],[Total Number of Purchases]]=0,0,Table13[[#This Row],[Total Spend]]/Table13[[#This Row],[Total Number of Purchases]])</f>
        <v>59.888888888888886</v>
      </c>
      <c r="AM121">
        <f>SUM(Table13[[#This Row],[NumDealsPurchases]:[NumStorePurchases]])</f>
        <v>18</v>
      </c>
      <c r="AN121" s="14">
        <f>Snapshot_Date-Table13[[#This Row],[Dt_Customer]]</f>
        <v>763</v>
      </c>
      <c r="AP121" s="13">
        <f>Table13[[#This Row],[NumDealsPurchases]]/Table13[[#This Row],[Total Number of Purchases]]*100</f>
        <v>5.5555555555555554</v>
      </c>
      <c r="AQ121">
        <f>6-ROUNDUP(_xlfn.PERCENTRANK.INC(Table13[Recency],Table13[[#This Row],[Recency]])*5, 0)</f>
        <v>1</v>
      </c>
      <c r="AR121">
        <f>ROUNDUP(_xlfn.PERCENTRANK.INC(Table13[Total Number of Purchases],Table13[[#This Row],[Total Number of Purchases]])*5,0)</f>
        <v>4</v>
      </c>
      <c r="AS121">
        <f>ROUNDUP(_xlfn.PERCENTRANK.INC(Table13[Total Spend],Table13[[#This Row],[Total Spend]])*5,0)</f>
        <v>4</v>
      </c>
      <c r="AT121" t="str">
        <f>Table13[[#This Row],[Recency Score]]&amp;Table13[[#This Row],[Frequency Score]]&amp;Table13[[#This Row],[Monetary Score]]</f>
        <v>144</v>
      </c>
      <c r="AU121" t="str">
        <f t="shared" si="1"/>
        <v>Lost</v>
      </c>
      <c r="AW121" s="13">
        <f>DATEDIF(Table13[[#This Row],[Dt_Customer]], Snapshot_Date, "d")</f>
        <v>763</v>
      </c>
      <c r="AX121" s="13">
        <f>Table13[[#This Row],[CL if today]]/365</f>
        <v>2.0904109589041098</v>
      </c>
      <c r="AY121">
        <f>Table13[[#This Row],[Total Number of Purchases]]/Table13[[#This Row],[Corrected CL]]</f>
        <v>8.6107470511140232</v>
      </c>
      <c r="AZ121">
        <f>Table13[[#This Row],[Average Order Value (AOV)]]*Table13[[#This Row],[Freq per Year]]</f>
        <v>515.6880733944954</v>
      </c>
      <c r="BA121">
        <f>Table13[[#This Row],[Total Spend]]/Table13[[#This Row],[Corrected CL]]</f>
        <v>515.6880733944954</v>
      </c>
      <c r="BB121">
        <v>695.21540469973888</v>
      </c>
      <c r="BC121" s="1">
        <f>Table13[[#This Row],[Dt_Customer]]+Table13[[#This Row],[Recency]]</f>
        <v>41252</v>
      </c>
      <c r="BD121" s="16" t="str">
        <f>IF(COUNTIF(A:A, A121) &gt; 1, "Duplicate", "Unique")</f>
        <v>Unique</v>
      </c>
    </row>
    <row r="122" spans="1:56" x14ac:dyDescent="0.3">
      <c r="A122">
        <v>8091</v>
      </c>
      <c r="B122">
        <v>1956</v>
      </c>
      <c r="C122" t="s">
        <v>28</v>
      </c>
      <c r="D122" t="s">
        <v>33</v>
      </c>
      <c r="E122">
        <v>63943</v>
      </c>
      <c r="F122">
        <v>0</v>
      </c>
      <c r="G122">
        <v>1</v>
      </c>
      <c r="H122" s="1">
        <v>41154</v>
      </c>
      <c r="I122">
        <v>50</v>
      </c>
      <c r="J122">
        <v>423</v>
      </c>
      <c r="K122">
        <v>184</v>
      </c>
      <c r="L122">
        <v>368</v>
      </c>
      <c r="M122">
        <v>13</v>
      </c>
      <c r="N122">
        <v>97</v>
      </c>
      <c r="O122">
        <v>21</v>
      </c>
      <c r="P122">
        <f>IF(Table13[[#This Row],[MntWines]] = 0,"",Table13[[#This Row],[MntWines]])</f>
        <v>423</v>
      </c>
      <c r="Q122">
        <f>IF(Table13[[#This Row],[MntFruits]] = 0, "",Table13[[#This Row],[MntFruits]])</f>
        <v>184</v>
      </c>
      <c r="R122">
        <f>IF(Table13[[#This Row],[MntMeatProducts]] = 0, "",Table13[[#This Row],[MntMeatProducts]])</f>
        <v>368</v>
      </c>
      <c r="S122">
        <f>IF(Table13[[#This Row],[MntFishProducts]] = 0, "",Table13[[#This Row],[MntFishProducts]])</f>
        <v>13</v>
      </c>
      <c r="T122">
        <f>IF(Table13[[#This Row],[MntSweetProducts]] = 0, "",Table13[[#This Row],[MntSweetProducts]])</f>
        <v>97</v>
      </c>
      <c r="U122">
        <f>IF(Table13[[#This Row],[MntGoldProds]] = 0, "",Table13[[#This Row],[MntGoldProds]])</f>
        <v>21</v>
      </c>
      <c r="V122">
        <v>1</v>
      </c>
      <c r="W122">
        <v>6</v>
      </c>
      <c r="X122">
        <v>4</v>
      </c>
      <c r="Y122">
        <v>6</v>
      </c>
      <c r="Z122">
        <v>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40</v>
      </c>
      <c r="AI122" s="13">
        <f>SUM(Table13[[#This Row],[MntWines]:[MntGoldProds]])</f>
        <v>1106</v>
      </c>
      <c r="AJ122" s="13">
        <f>AVERAGE(Table13[[#This Row],[MntWines]:[MntGoldProds]])</f>
        <v>184.33333333333334</v>
      </c>
      <c r="AK122">
        <f>IF(Table13[[#This Row],[Total Number of Purchases]]=0,0,Table13[[#This Row],[Total Spend]]/Table13[[#This Row],[Total Number of Purchases]])</f>
        <v>65.058823529411768</v>
      </c>
      <c r="AM122">
        <f>SUM(Table13[[#This Row],[NumDealsPurchases]:[NumStorePurchases]])</f>
        <v>17</v>
      </c>
      <c r="AN122" s="14">
        <f>Snapshot_Date-Table13[[#This Row],[Dt_Customer]]</f>
        <v>762</v>
      </c>
      <c r="AP122" s="13">
        <f>Table13[[#This Row],[NumDealsPurchases]]/Table13[[#This Row],[Total Number of Purchases]]*100</f>
        <v>5.8823529411764701</v>
      </c>
      <c r="AQ122">
        <f>6-ROUNDUP(_xlfn.PERCENTRANK.INC(Table13[Recency],Table13[[#This Row],[Recency]])*5, 0)</f>
        <v>3</v>
      </c>
      <c r="AR122">
        <f>ROUNDUP(_xlfn.PERCENTRANK.INC(Table13[Total Number of Purchases],Table13[[#This Row],[Total Number of Purchases]])*5,0)</f>
        <v>3</v>
      </c>
      <c r="AS122">
        <f>ROUNDUP(_xlfn.PERCENTRANK.INC(Table13[Total Spend],Table13[[#This Row],[Total Spend]])*5,0)</f>
        <v>4</v>
      </c>
      <c r="AT122" t="str">
        <f>Table13[[#This Row],[Recency Score]]&amp;Table13[[#This Row],[Frequency Score]]&amp;Table13[[#This Row],[Monetary Score]]</f>
        <v>334</v>
      </c>
      <c r="AU122" t="str">
        <f t="shared" si="1"/>
        <v>Needs Attention</v>
      </c>
      <c r="AW122" s="13">
        <f>DATEDIF(Table13[[#This Row],[Dt_Customer]], Snapshot_Date, "d")</f>
        <v>762</v>
      </c>
      <c r="AX122" s="13">
        <f>Table13[[#This Row],[CL if today]]/365</f>
        <v>2.0876712328767124</v>
      </c>
      <c r="AY122">
        <f>Table13[[#This Row],[Total Number of Purchases]]/Table13[[#This Row],[Corrected CL]]</f>
        <v>8.1430446194225716</v>
      </c>
      <c r="AZ122">
        <f>Table13[[#This Row],[Average Order Value (AOV)]]*Table13[[#This Row],[Freq per Year]]</f>
        <v>529.77690288713904</v>
      </c>
      <c r="BA122">
        <f>Table13[[#This Row],[Total Spend]]/Table13[[#This Row],[Corrected CL]]</f>
        <v>529.77690288713904</v>
      </c>
      <c r="BB122">
        <v>78.622715404699733</v>
      </c>
      <c r="BC122" s="1">
        <f>Table13[[#This Row],[Dt_Customer]]+Table13[[#This Row],[Recency]]</f>
        <v>41204</v>
      </c>
      <c r="BD122" s="16" t="str">
        <f>IF(COUNTIF(A:A, A122) &gt; 1, "Duplicate", "Unique")</f>
        <v>Unique</v>
      </c>
    </row>
    <row r="123" spans="1:56" x14ac:dyDescent="0.3">
      <c r="A123">
        <v>1631</v>
      </c>
      <c r="B123">
        <v>1965</v>
      </c>
      <c r="C123" t="s">
        <v>37</v>
      </c>
      <c r="D123" t="s">
        <v>35</v>
      </c>
      <c r="E123">
        <v>65220</v>
      </c>
      <c r="F123">
        <v>0</v>
      </c>
      <c r="G123">
        <v>0</v>
      </c>
      <c r="H123" s="1">
        <v>41155</v>
      </c>
      <c r="I123">
        <v>3</v>
      </c>
      <c r="J123">
        <v>890</v>
      </c>
      <c r="K123">
        <v>63</v>
      </c>
      <c r="L123">
        <v>292</v>
      </c>
      <c r="M123">
        <v>0</v>
      </c>
      <c r="N123">
        <v>25</v>
      </c>
      <c r="O123">
        <v>12</v>
      </c>
      <c r="P123">
        <f>IF(Table13[[#This Row],[MntWines]] = 0,"",Table13[[#This Row],[MntWines]])</f>
        <v>890</v>
      </c>
      <c r="Q123">
        <f>IF(Table13[[#This Row],[MntFruits]] = 0, "",Table13[[#This Row],[MntFruits]])</f>
        <v>63</v>
      </c>
      <c r="R123">
        <f>IF(Table13[[#This Row],[MntMeatProducts]] = 0, "",Table13[[#This Row],[MntMeatProducts]])</f>
        <v>292</v>
      </c>
      <c r="S123" t="str">
        <f>IF(Table13[[#This Row],[MntFishProducts]] = 0, "",Table13[[#This Row],[MntFishProducts]])</f>
        <v/>
      </c>
      <c r="T123">
        <f>IF(Table13[[#This Row],[MntSweetProducts]] = 0, "",Table13[[#This Row],[MntSweetProducts]])</f>
        <v>25</v>
      </c>
      <c r="U123">
        <f>IF(Table13[[#This Row],[MntGoldProds]] = 0, "",Table13[[#This Row],[MntGoldProds]])</f>
        <v>12</v>
      </c>
      <c r="V123">
        <v>4</v>
      </c>
      <c r="W123">
        <v>8</v>
      </c>
      <c r="X123">
        <v>4</v>
      </c>
      <c r="Y123">
        <v>7</v>
      </c>
      <c r="Z123">
        <v>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 t="s">
        <v>39</v>
      </c>
      <c r="AI123" s="13">
        <f>SUM(Table13[[#This Row],[MntWines]:[MntGoldProds]])</f>
        <v>1282</v>
      </c>
      <c r="AJ123" s="13">
        <f>AVERAGE(Table13[[#This Row],[MntWines]:[MntGoldProds]])</f>
        <v>213.66666666666666</v>
      </c>
      <c r="AK123">
        <f>IF(Table13[[#This Row],[Total Number of Purchases]]=0,0,Table13[[#This Row],[Total Spend]]/Table13[[#This Row],[Total Number of Purchases]])</f>
        <v>55.739130434782609</v>
      </c>
      <c r="AM123">
        <f>SUM(Table13[[#This Row],[NumDealsPurchases]:[NumStorePurchases]])</f>
        <v>23</v>
      </c>
      <c r="AN123" s="14">
        <f>Snapshot_Date-Table13[[#This Row],[Dt_Customer]]</f>
        <v>761</v>
      </c>
      <c r="AP123" s="13">
        <f>Table13[[#This Row],[NumDealsPurchases]]/Table13[[#This Row],[Total Number of Purchases]]*100</f>
        <v>17.391304347826086</v>
      </c>
      <c r="AQ123">
        <f>6-ROUNDUP(_xlfn.PERCENTRANK.INC(Table13[Recency],Table13[[#This Row],[Recency]])*5, 0)</f>
        <v>5</v>
      </c>
      <c r="AR123">
        <f>ROUNDUP(_xlfn.PERCENTRANK.INC(Table13[Total Number of Purchases],Table13[[#This Row],[Total Number of Purchases]])*5,0)</f>
        <v>5</v>
      </c>
      <c r="AS123">
        <f>ROUNDUP(_xlfn.PERCENTRANK.INC(Table13[Total Spend],Table13[[#This Row],[Total Spend]])*5,0)</f>
        <v>5</v>
      </c>
      <c r="AT123" t="str">
        <f>Table13[[#This Row],[Recency Score]]&amp;Table13[[#This Row],[Frequency Score]]&amp;Table13[[#This Row],[Monetary Score]]</f>
        <v>555</v>
      </c>
      <c r="AU123" t="str">
        <f t="shared" si="1"/>
        <v>Champions</v>
      </c>
      <c r="AW123" s="13">
        <f>DATEDIF(Table13[[#This Row],[Dt_Customer]], Snapshot_Date, "d")</f>
        <v>761</v>
      </c>
      <c r="AX123" s="13">
        <f>Table13[[#This Row],[CL if today]]/365</f>
        <v>2.0849315068493151</v>
      </c>
      <c r="AY123">
        <f>Table13[[#This Row],[Total Number of Purchases]]/Table13[[#This Row],[Corrected CL]]</f>
        <v>11.031537450722734</v>
      </c>
      <c r="AZ123">
        <f>Table13[[#This Row],[Average Order Value (AOV)]]*Table13[[#This Row],[Freq per Year]]</f>
        <v>614.88830486202369</v>
      </c>
      <c r="BA123">
        <f>Table13[[#This Row],[Total Spend]]/Table13[[#This Row],[Corrected CL]]</f>
        <v>614.88830486202369</v>
      </c>
      <c r="BB123">
        <v>426.4686684073107</v>
      </c>
      <c r="BC123" s="1">
        <f>Table13[[#This Row],[Dt_Customer]]+Table13[[#This Row],[Recency]]</f>
        <v>41158</v>
      </c>
      <c r="BD123" s="16" t="str">
        <f>IF(COUNTIF(A:A, A123) &gt; 1, "Duplicate", "Unique")</f>
        <v>Unique</v>
      </c>
    </row>
    <row r="124" spans="1:56" x14ac:dyDescent="0.3">
      <c r="A124">
        <v>10971</v>
      </c>
      <c r="B124">
        <v>1977</v>
      </c>
      <c r="C124" t="s">
        <v>28</v>
      </c>
      <c r="D124" t="s">
        <v>31</v>
      </c>
      <c r="E124">
        <v>37774</v>
      </c>
      <c r="F124">
        <v>2</v>
      </c>
      <c r="G124">
        <v>0</v>
      </c>
      <c r="H124" s="1">
        <v>41155</v>
      </c>
      <c r="I124">
        <v>28</v>
      </c>
      <c r="J124">
        <v>173</v>
      </c>
      <c r="K124">
        <v>8</v>
      </c>
      <c r="L124">
        <v>107</v>
      </c>
      <c r="M124">
        <v>7</v>
      </c>
      <c r="N124">
        <v>2</v>
      </c>
      <c r="O124">
        <v>176</v>
      </c>
      <c r="P124">
        <f>IF(Table13[[#This Row],[MntWines]] = 0,"",Table13[[#This Row],[MntWines]])</f>
        <v>173</v>
      </c>
      <c r="Q124">
        <f>IF(Table13[[#This Row],[MntFruits]] = 0, "",Table13[[#This Row],[MntFruits]])</f>
        <v>8</v>
      </c>
      <c r="R124">
        <f>IF(Table13[[#This Row],[MntMeatProducts]] = 0, "",Table13[[#This Row],[MntMeatProducts]])</f>
        <v>107</v>
      </c>
      <c r="S124">
        <f>IF(Table13[[#This Row],[MntFishProducts]] = 0, "",Table13[[#This Row],[MntFishProducts]])</f>
        <v>7</v>
      </c>
      <c r="T124">
        <f>IF(Table13[[#This Row],[MntSweetProducts]] = 0, "",Table13[[#This Row],[MntSweetProducts]])</f>
        <v>2</v>
      </c>
      <c r="U124">
        <f>IF(Table13[[#This Row],[MntGoldProds]] = 0, "",Table13[[#This Row],[MntGoldProds]])</f>
        <v>176</v>
      </c>
      <c r="V124">
        <v>4</v>
      </c>
      <c r="W124">
        <v>7</v>
      </c>
      <c r="X124">
        <v>2</v>
      </c>
      <c r="Y124">
        <v>3</v>
      </c>
      <c r="Z124">
        <v>9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1</v>
      </c>
      <c r="AG124">
        <v>1</v>
      </c>
      <c r="AH124" t="s">
        <v>30</v>
      </c>
      <c r="AI124" s="13">
        <f>SUM(Table13[[#This Row],[MntWines]:[MntGoldProds]])</f>
        <v>473</v>
      </c>
      <c r="AJ124" s="13">
        <f>AVERAGE(Table13[[#This Row],[MntWines]:[MntGoldProds]])</f>
        <v>78.833333333333329</v>
      </c>
      <c r="AK124">
        <f>IF(Table13[[#This Row],[Total Number of Purchases]]=0,0,Table13[[#This Row],[Total Spend]]/Table13[[#This Row],[Total Number of Purchases]])</f>
        <v>29.5625</v>
      </c>
      <c r="AM124">
        <f>SUM(Table13[[#This Row],[NumDealsPurchases]:[NumStorePurchases]])</f>
        <v>16</v>
      </c>
      <c r="AN124" s="14">
        <f>Snapshot_Date-Table13[[#This Row],[Dt_Customer]]</f>
        <v>761</v>
      </c>
      <c r="AP124" s="13">
        <f>Table13[[#This Row],[NumDealsPurchases]]/Table13[[#This Row],[Total Number of Purchases]]*100</f>
        <v>25</v>
      </c>
      <c r="AQ124">
        <f>6-ROUNDUP(_xlfn.PERCENTRANK.INC(Table13[Recency],Table13[[#This Row],[Recency]])*5, 0)</f>
        <v>4</v>
      </c>
      <c r="AR124">
        <f>ROUNDUP(_xlfn.PERCENTRANK.INC(Table13[Total Number of Purchases],Table13[[#This Row],[Total Number of Purchases]])*5,0)</f>
        <v>3</v>
      </c>
      <c r="AS124">
        <f>ROUNDUP(_xlfn.PERCENTRANK.INC(Table13[Total Spend],Table13[[#This Row],[Total Spend]])*5,0)</f>
        <v>3</v>
      </c>
      <c r="AT124" t="str">
        <f>Table13[[#This Row],[Recency Score]]&amp;Table13[[#This Row],[Frequency Score]]&amp;Table13[[#This Row],[Monetary Score]]</f>
        <v>433</v>
      </c>
      <c r="AU124" t="str">
        <f t="shared" si="1"/>
        <v>Potential Loyalists</v>
      </c>
      <c r="AW124" s="13">
        <f>DATEDIF(Table13[[#This Row],[Dt_Customer]], Snapshot_Date, "d")</f>
        <v>761</v>
      </c>
      <c r="AX124" s="13">
        <f>Table13[[#This Row],[CL if today]]/365</f>
        <v>2.0849315068493151</v>
      </c>
      <c r="AY124">
        <f>Table13[[#This Row],[Total Number of Purchases]]/Table13[[#This Row],[Corrected CL]]</f>
        <v>7.6741130091984235</v>
      </c>
      <c r="AZ124">
        <f>Table13[[#This Row],[Average Order Value (AOV)]]*Table13[[#This Row],[Freq per Year]]</f>
        <v>226.86596583442841</v>
      </c>
      <c r="BA124">
        <f>Table13[[#This Row],[Total Spend]]/Table13[[#This Row],[Corrected CL]]</f>
        <v>226.86596583442838</v>
      </c>
      <c r="BB124">
        <v>547.023498694517</v>
      </c>
      <c r="BC124" s="1">
        <f>Table13[[#This Row],[Dt_Customer]]+Table13[[#This Row],[Recency]]</f>
        <v>41183</v>
      </c>
      <c r="BD124" s="16" t="str">
        <f>IF(COUNTIF(A:A, A124) &gt; 1, "Duplicate", "Unique")</f>
        <v>Unique</v>
      </c>
    </row>
    <row r="125" spans="1:56" x14ac:dyDescent="0.3">
      <c r="A125">
        <v>6856</v>
      </c>
      <c r="B125">
        <v>1979</v>
      </c>
      <c r="C125" t="s">
        <v>28</v>
      </c>
      <c r="D125" t="s">
        <v>35</v>
      </c>
      <c r="E125">
        <v>21645</v>
      </c>
      <c r="F125">
        <v>1</v>
      </c>
      <c r="G125">
        <v>0</v>
      </c>
      <c r="H125" s="1">
        <v>41155</v>
      </c>
      <c r="I125">
        <v>75</v>
      </c>
      <c r="J125">
        <v>14</v>
      </c>
      <c r="K125">
        <v>0</v>
      </c>
      <c r="L125">
        <v>23</v>
      </c>
      <c r="M125">
        <v>4</v>
      </c>
      <c r="N125">
        <v>5</v>
      </c>
      <c r="O125">
        <v>19</v>
      </c>
      <c r="P125">
        <f>IF(Table13[[#This Row],[MntWines]] = 0,"",Table13[[#This Row],[MntWines]])</f>
        <v>14</v>
      </c>
      <c r="Q125" t="str">
        <f>IF(Table13[[#This Row],[MntFruits]] = 0, "",Table13[[#This Row],[MntFruits]])</f>
        <v/>
      </c>
      <c r="R125">
        <f>IF(Table13[[#This Row],[MntMeatProducts]] = 0, "",Table13[[#This Row],[MntMeatProducts]])</f>
        <v>23</v>
      </c>
      <c r="S125">
        <f>IF(Table13[[#This Row],[MntFishProducts]] = 0, "",Table13[[#This Row],[MntFishProducts]])</f>
        <v>4</v>
      </c>
      <c r="T125">
        <f>IF(Table13[[#This Row],[MntSweetProducts]] = 0, "",Table13[[#This Row],[MntSweetProducts]])</f>
        <v>5</v>
      </c>
      <c r="U125">
        <f>IF(Table13[[#This Row],[MntGoldProds]] = 0, "",Table13[[#This Row],[MntGoldProds]])</f>
        <v>19</v>
      </c>
      <c r="V125">
        <v>3</v>
      </c>
      <c r="W125">
        <v>3</v>
      </c>
      <c r="X125">
        <v>0</v>
      </c>
      <c r="Y125">
        <v>3</v>
      </c>
      <c r="Z125">
        <v>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 t="s">
        <v>39</v>
      </c>
      <c r="AI125" s="13">
        <f>SUM(Table13[[#This Row],[MntWines]:[MntGoldProds]])</f>
        <v>65</v>
      </c>
      <c r="AJ125" s="13">
        <f>AVERAGE(Table13[[#This Row],[MntWines]:[MntGoldProds]])</f>
        <v>10.833333333333334</v>
      </c>
      <c r="AK125">
        <f>IF(Table13[[#This Row],[Total Number of Purchases]]=0,0,Table13[[#This Row],[Total Spend]]/Table13[[#This Row],[Total Number of Purchases]])</f>
        <v>7.2222222222222223</v>
      </c>
      <c r="AM125">
        <f>SUM(Table13[[#This Row],[NumDealsPurchases]:[NumStorePurchases]])</f>
        <v>9</v>
      </c>
      <c r="AN125" s="14">
        <f>Snapshot_Date-Table13[[#This Row],[Dt_Customer]]</f>
        <v>761</v>
      </c>
      <c r="AP125" s="13">
        <f>Table13[[#This Row],[NumDealsPurchases]]/Table13[[#This Row],[Total Number of Purchases]]*100</f>
        <v>33.333333333333329</v>
      </c>
      <c r="AQ125">
        <f>6-ROUNDUP(_xlfn.PERCENTRANK.INC(Table13[Recency],Table13[[#This Row],[Recency]])*5, 0)</f>
        <v>2</v>
      </c>
      <c r="AR125">
        <f>ROUNDUP(_xlfn.PERCENTRANK.INC(Table13[Total Number of Purchases],Table13[[#This Row],[Total Number of Purchases]])*5,0)</f>
        <v>2</v>
      </c>
      <c r="AS125">
        <f>ROUNDUP(_xlfn.PERCENTRANK.INC(Table13[Total Spend],Table13[[#This Row],[Total Spend]])*5,0)</f>
        <v>2</v>
      </c>
      <c r="AT125" t="str">
        <f>Table13[[#This Row],[Recency Score]]&amp;Table13[[#This Row],[Frequency Score]]&amp;Table13[[#This Row],[Monetary Score]]</f>
        <v>222</v>
      </c>
      <c r="AU125" t="str">
        <f t="shared" si="1"/>
        <v>About to Sleep</v>
      </c>
      <c r="AW125" s="13">
        <f>DATEDIF(Table13[[#This Row],[Dt_Customer]], Snapshot_Date, "d")</f>
        <v>761</v>
      </c>
      <c r="AX125" s="13">
        <f>Table13[[#This Row],[CL if today]]/365</f>
        <v>2.0849315068493151</v>
      </c>
      <c r="AY125">
        <f>Table13[[#This Row],[Total Number of Purchases]]/Table13[[#This Row],[Corrected CL]]</f>
        <v>4.3166885676741131</v>
      </c>
      <c r="AZ125">
        <f>Table13[[#This Row],[Average Order Value (AOV)]]*Table13[[#This Row],[Freq per Year]]</f>
        <v>31.176084099868596</v>
      </c>
      <c r="BA125">
        <f>Table13[[#This Row],[Total Spend]]/Table13[[#This Row],[Corrected CL]]</f>
        <v>31.176084099868593</v>
      </c>
      <c r="BB125">
        <v>78.622715404699733</v>
      </c>
      <c r="BC125" s="1">
        <f>Table13[[#This Row],[Dt_Customer]]+Table13[[#This Row],[Recency]]</f>
        <v>41230</v>
      </c>
      <c r="BD125" s="16" t="str">
        <f>IF(COUNTIF(A:A, A125) &gt; 1, "Duplicate", "Unique")</f>
        <v>Unique</v>
      </c>
    </row>
    <row r="126" spans="1:56" x14ac:dyDescent="0.3">
      <c r="A126">
        <v>5524</v>
      </c>
      <c r="B126">
        <v>1957</v>
      </c>
      <c r="C126" t="s">
        <v>28</v>
      </c>
      <c r="D126" t="s">
        <v>31</v>
      </c>
      <c r="E126">
        <v>58138</v>
      </c>
      <c r="F126">
        <v>0</v>
      </c>
      <c r="G126">
        <v>0</v>
      </c>
      <c r="H126" s="1">
        <v>41156</v>
      </c>
      <c r="I126">
        <v>58</v>
      </c>
      <c r="J126">
        <v>635</v>
      </c>
      <c r="K126">
        <v>88</v>
      </c>
      <c r="L126">
        <v>546</v>
      </c>
      <c r="M126">
        <v>172</v>
      </c>
      <c r="N126">
        <v>88</v>
      </c>
      <c r="O126">
        <v>88</v>
      </c>
      <c r="P126">
        <f>IF(Table13[[#This Row],[MntWines]] = 0,"",Table13[[#This Row],[MntWines]])</f>
        <v>635</v>
      </c>
      <c r="Q126">
        <f>IF(Table13[[#This Row],[MntFruits]] = 0, "",Table13[[#This Row],[MntFruits]])</f>
        <v>88</v>
      </c>
      <c r="R126">
        <f>IF(Table13[[#This Row],[MntMeatProducts]] = 0, "",Table13[[#This Row],[MntMeatProducts]])</f>
        <v>546</v>
      </c>
      <c r="S126">
        <f>IF(Table13[[#This Row],[MntFishProducts]] = 0, "",Table13[[#This Row],[MntFishProducts]])</f>
        <v>172</v>
      </c>
      <c r="T126">
        <f>IF(Table13[[#This Row],[MntSweetProducts]] = 0, "",Table13[[#This Row],[MntSweetProducts]])</f>
        <v>88</v>
      </c>
      <c r="U126">
        <f>IF(Table13[[#This Row],[MntGoldProds]] = 0, "",Table13[[#This Row],[MntGoldProds]])</f>
        <v>88</v>
      </c>
      <c r="V126">
        <v>3</v>
      </c>
      <c r="W126">
        <v>8</v>
      </c>
      <c r="X126">
        <v>10</v>
      </c>
      <c r="Y126">
        <v>4</v>
      </c>
      <c r="Z126">
        <v>7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 t="s">
        <v>34</v>
      </c>
      <c r="AI126" s="13">
        <f>SUM(Table13[[#This Row],[MntWines]:[MntGoldProds]])</f>
        <v>1617</v>
      </c>
      <c r="AJ126" s="13">
        <f>AVERAGE(Table13[[#This Row],[MntWines]:[MntGoldProds]])</f>
        <v>269.5</v>
      </c>
      <c r="AK126">
        <f>IF(Table13[[#This Row],[Total Number of Purchases]]=0,0,Table13[[#This Row],[Total Spend]]/Table13[[#This Row],[Total Number of Purchases]])</f>
        <v>64.680000000000007</v>
      </c>
      <c r="AM126">
        <f>SUM(Table13[[#This Row],[NumDealsPurchases]:[NumStorePurchases]])</f>
        <v>25</v>
      </c>
      <c r="AN126" s="14">
        <f>Snapshot_Date-Table13[[#This Row],[Dt_Customer]]</f>
        <v>760</v>
      </c>
      <c r="AP126" s="13">
        <f>Table13[[#This Row],[NumDealsPurchases]]/Table13[[#This Row],[Total Number of Purchases]]*100</f>
        <v>12</v>
      </c>
      <c r="AQ126">
        <f>6-ROUNDUP(_xlfn.PERCENTRANK.INC(Table13[Recency],Table13[[#This Row],[Recency]])*5, 0)</f>
        <v>3</v>
      </c>
      <c r="AR126">
        <f>ROUNDUP(_xlfn.PERCENTRANK.INC(Table13[Total Number of Purchases],Table13[[#This Row],[Total Number of Purchases]])*5,0)</f>
        <v>5</v>
      </c>
      <c r="AS126">
        <f>ROUNDUP(_xlfn.PERCENTRANK.INC(Table13[Total Spend],Table13[[#This Row],[Total Spend]])*5,0)</f>
        <v>5</v>
      </c>
      <c r="AT126" t="str">
        <f>Table13[[#This Row],[Recency Score]]&amp;Table13[[#This Row],[Frequency Score]]&amp;Table13[[#This Row],[Monetary Score]]</f>
        <v>355</v>
      </c>
      <c r="AU126" t="str">
        <f t="shared" si="1"/>
        <v>Frequent Buyers</v>
      </c>
      <c r="AW126" s="13">
        <f>DATEDIF(Table13[[#This Row],[Dt_Customer]], Snapshot_Date, "d")</f>
        <v>760</v>
      </c>
      <c r="AX126" s="13">
        <f>Table13[[#This Row],[CL if today]]/365</f>
        <v>2.0821917808219177</v>
      </c>
      <c r="AY126">
        <f>Table13[[#This Row],[Total Number of Purchases]]/Table13[[#This Row],[Corrected CL]]</f>
        <v>12.006578947368421</v>
      </c>
      <c r="AZ126">
        <f>Table13[[#This Row],[Average Order Value (AOV)]]*Table13[[#This Row],[Freq per Year]]</f>
        <v>776.58552631578959</v>
      </c>
      <c r="BA126">
        <f>Table13[[#This Row],[Total Spend]]/Table13[[#This Row],[Corrected CL]]</f>
        <v>776.58552631578948</v>
      </c>
      <c r="BB126">
        <v>54.392156862745097</v>
      </c>
      <c r="BC126" s="1">
        <f>Table13[[#This Row],[Dt_Customer]]+Table13[[#This Row],[Recency]]</f>
        <v>41214</v>
      </c>
      <c r="BD126" s="16" t="str">
        <f>IF(COUNTIF(A:A, A126) &gt; 1, "Duplicate", "Unique")</f>
        <v>Unique</v>
      </c>
    </row>
    <row r="127" spans="1:56" x14ac:dyDescent="0.3">
      <c r="A127">
        <v>2674</v>
      </c>
      <c r="B127">
        <v>1958</v>
      </c>
      <c r="C127" t="s">
        <v>41</v>
      </c>
      <c r="D127" t="s">
        <v>31</v>
      </c>
      <c r="E127">
        <v>75154</v>
      </c>
      <c r="F127">
        <v>0</v>
      </c>
      <c r="G127">
        <v>1</v>
      </c>
      <c r="H127" s="1">
        <v>41156</v>
      </c>
      <c r="I127">
        <v>79</v>
      </c>
      <c r="J127">
        <v>543</v>
      </c>
      <c r="K127">
        <v>10</v>
      </c>
      <c r="L127">
        <v>205</v>
      </c>
      <c r="M127">
        <v>160</v>
      </c>
      <c r="N127">
        <v>143</v>
      </c>
      <c r="O127">
        <v>82</v>
      </c>
      <c r="P127">
        <f>IF(Table13[[#This Row],[MntWines]] = 0,"",Table13[[#This Row],[MntWines]])</f>
        <v>543</v>
      </c>
      <c r="Q127">
        <f>IF(Table13[[#This Row],[MntFruits]] = 0, "",Table13[[#This Row],[MntFruits]])</f>
        <v>10</v>
      </c>
      <c r="R127">
        <f>IF(Table13[[#This Row],[MntMeatProducts]] = 0, "",Table13[[#This Row],[MntMeatProducts]])</f>
        <v>205</v>
      </c>
      <c r="S127">
        <f>IF(Table13[[#This Row],[MntFishProducts]] = 0, "",Table13[[#This Row],[MntFishProducts]])</f>
        <v>160</v>
      </c>
      <c r="T127">
        <f>IF(Table13[[#This Row],[MntSweetProducts]] = 0, "",Table13[[#This Row],[MntSweetProducts]])</f>
        <v>143</v>
      </c>
      <c r="U127">
        <f>IF(Table13[[#This Row],[MntGoldProds]] = 0, "",Table13[[#This Row],[MntGoldProds]])</f>
        <v>82</v>
      </c>
      <c r="V127">
        <v>1</v>
      </c>
      <c r="W127">
        <v>6</v>
      </c>
      <c r="X127">
        <v>3</v>
      </c>
      <c r="Y127">
        <v>6</v>
      </c>
      <c r="Z127">
        <v>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 t="s">
        <v>34</v>
      </c>
      <c r="AI127" s="13">
        <f>SUM(Table13[[#This Row],[MntWines]:[MntGoldProds]])</f>
        <v>1143</v>
      </c>
      <c r="AJ127" s="13">
        <f>AVERAGE(Table13[[#This Row],[MntWines]:[MntGoldProds]])</f>
        <v>190.5</v>
      </c>
      <c r="AK127">
        <f>IF(Table13[[#This Row],[Total Number of Purchases]]=0,0,Table13[[#This Row],[Total Spend]]/Table13[[#This Row],[Total Number of Purchases]])</f>
        <v>71.4375</v>
      </c>
      <c r="AM127">
        <f>SUM(Table13[[#This Row],[NumDealsPurchases]:[NumStorePurchases]])</f>
        <v>16</v>
      </c>
      <c r="AN127" s="14">
        <f>Snapshot_Date-Table13[[#This Row],[Dt_Customer]]</f>
        <v>760</v>
      </c>
      <c r="AP127" s="13">
        <f>Table13[[#This Row],[NumDealsPurchases]]/Table13[[#This Row],[Total Number of Purchases]]*100</f>
        <v>6.25</v>
      </c>
      <c r="AQ127">
        <f>6-ROUNDUP(_xlfn.PERCENTRANK.INC(Table13[Recency],Table13[[#This Row],[Recency]])*5, 0)</f>
        <v>2</v>
      </c>
      <c r="AR127">
        <f>ROUNDUP(_xlfn.PERCENTRANK.INC(Table13[Total Number of Purchases],Table13[[#This Row],[Total Number of Purchases]])*5,0)</f>
        <v>3</v>
      </c>
      <c r="AS127">
        <f>ROUNDUP(_xlfn.PERCENTRANK.INC(Table13[Total Spend],Table13[[#This Row],[Total Spend]])*5,0)</f>
        <v>4</v>
      </c>
      <c r="AT127" t="str">
        <f>Table13[[#This Row],[Recency Score]]&amp;Table13[[#This Row],[Frequency Score]]&amp;Table13[[#This Row],[Monetary Score]]</f>
        <v>234</v>
      </c>
      <c r="AU127" t="str">
        <f t="shared" si="1"/>
        <v>About to Sleep</v>
      </c>
      <c r="AW127" s="13">
        <f>DATEDIF(Table13[[#This Row],[Dt_Customer]], Snapshot_Date, "d")</f>
        <v>760</v>
      </c>
      <c r="AX127" s="13">
        <f>Table13[[#This Row],[CL if today]]/365</f>
        <v>2.0821917808219177</v>
      </c>
      <c r="AY127">
        <f>Table13[[#This Row],[Total Number of Purchases]]/Table13[[#This Row],[Corrected CL]]</f>
        <v>7.6842105263157903</v>
      </c>
      <c r="AZ127">
        <f>Table13[[#This Row],[Average Order Value (AOV)]]*Table13[[#This Row],[Freq per Year]]</f>
        <v>548.94078947368428</v>
      </c>
      <c r="BA127">
        <f>Table13[[#This Row],[Total Spend]]/Table13[[#This Row],[Corrected CL]]</f>
        <v>548.94078947368428</v>
      </c>
      <c r="BB127">
        <v>989.55555555555554</v>
      </c>
      <c r="BC127" s="1">
        <f>Table13[[#This Row],[Dt_Customer]]+Table13[[#This Row],[Recency]]</f>
        <v>41235</v>
      </c>
      <c r="BD127" s="16" t="str">
        <f>IF(COUNTIF(A:A, A127) &gt; 1, "Duplicate", "Unique")</f>
        <v>Unique</v>
      </c>
    </row>
    <row r="128" spans="1:56" x14ac:dyDescent="0.3">
      <c r="A128">
        <v>1440</v>
      </c>
      <c r="B128">
        <v>1978</v>
      </c>
      <c r="C128" t="s">
        <v>38</v>
      </c>
      <c r="D128" t="s">
        <v>35</v>
      </c>
      <c r="E128">
        <v>52513</v>
      </c>
      <c r="F128">
        <v>0</v>
      </c>
      <c r="G128">
        <v>0</v>
      </c>
      <c r="H128" s="1">
        <v>41156</v>
      </c>
      <c r="I128">
        <v>84</v>
      </c>
      <c r="J128">
        <v>367</v>
      </c>
      <c r="K128">
        <v>17</v>
      </c>
      <c r="L128">
        <v>241</v>
      </c>
      <c r="M128">
        <v>104</v>
      </c>
      <c r="N128">
        <v>188</v>
      </c>
      <c r="O128">
        <v>232</v>
      </c>
      <c r="P128">
        <f>IF(Table13[[#This Row],[MntWines]] = 0,"",Table13[[#This Row],[MntWines]])</f>
        <v>367</v>
      </c>
      <c r="Q128">
        <f>IF(Table13[[#This Row],[MntFruits]] = 0, "",Table13[[#This Row],[MntFruits]])</f>
        <v>17</v>
      </c>
      <c r="R128">
        <f>IF(Table13[[#This Row],[MntMeatProducts]] = 0, "",Table13[[#This Row],[MntMeatProducts]])</f>
        <v>241</v>
      </c>
      <c r="S128">
        <f>IF(Table13[[#This Row],[MntFishProducts]] = 0, "",Table13[[#This Row],[MntFishProducts]])</f>
        <v>104</v>
      </c>
      <c r="T128">
        <f>IF(Table13[[#This Row],[MntSweetProducts]] = 0, "",Table13[[#This Row],[MntSweetProducts]])</f>
        <v>188</v>
      </c>
      <c r="U128">
        <f>IF(Table13[[#This Row],[MntGoldProds]] = 0, "",Table13[[#This Row],[MntGoldProds]])</f>
        <v>232</v>
      </c>
      <c r="V128">
        <v>2</v>
      </c>
      <c r="W128">
        <v>9</v>
      </c>
      <c r="X128">
        <v>5</v>
      </c>
      <c r="Y128">
        <v>9</v>
      </c>
      <c r="Z128">
        <v>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30</v>
      </c>
      <c r="AI128" s="13">
        <f>SUM(Table13[[#This Row],[MntWines]:[MntGoldProds]])</f>
        <v>1149</v>
      </c>
      <c r="AJ128" s="13">
        <f>AVERAGE(Table13[[#This Row],[MntWines]:[MntGoldProds]])</f>
        <v>191.5</v>
      </c>
      <c r="AK128">
        <f>IF(Table13[[#This Row],[Total Number of Purchases]]=0,0,Table13[[#This Row],[Total Spend]]/Table13[[#This Row],[Total Number of Purchases]])</f>
        <v>45.96</v>
      </c>
      <c r="AM128">
        <f>SUM(Table13[[#This Row],[NumDealsPurchases]:[NumStorePurchases]])</f>
        <v>25</v>
      </c>
      <c r="AN128" s="14">
        <f>Snapshot_Date-Table13[[#This Row],[Dt_Customer]]</f>
        <v>760</v>
      </c>
      <c r="AP128" s="13">
        <f>Table13[[#This Row],[NumDealsPurchases]]/Table13[[#This Row],[Total Number of Purchases]]*100</f>
        <v>8</v>
      </c>
      <c r="AQ128">
        <f>6-ROUNDUP(_xlfn.PERCENTRANK.INC(Table13[Recency],Table13[[#This Row],[Recency]])*5, 0)</f>
        <v>1</v>
      </c>
      <c r="AR128">
        <f>ROUNDUP(_xlfn.PERCENTRANK.INC(Table13[Total Number of Purchases],Table13[[#This Row],[Total Number of Purchases]])*5,0)</f>
        <v>5</v>
      </c>
      <c r="AS128">
        <f>ROUNDUP(_xlfn.PERCENTRANK.INC(Table13[Total Spend],Table13[[#This Row],[Total Spend]])*5,0)</f>
        <v>4</v>
      </c>
      <c r="AT128" t="str">
        <f>Table13[[#This Row],[Recency Score]]&amp;Table13[[#This Row],[Frequency Score]]&amp;Table13[[#This Row],[Monetary Score]]</f>
        <v>154</v>
      </c>
      <c r="AU128" t="str">
        <f t="shared" si="1"/>
        <v>Frequent Buyers</v>
      </c>
      <c r="AW128" s="13">
        <f>DATEDIF(Table13[[#This Row],[Dt_Customer]], Snapshot_Date, "d")</f>
        <v>760</v>
      </c>
      <c r="AX128" s="13">
        <f>Table13[[#This Row],[CL if today]]/365</f>
        <v>2.0821917808219177</v>
      </c>
      <c r="AY128">
        <f>Table13[[#This Row],[Total Number of Purchases]]/Table13[[#This Row],[Corrected CL]]</f>
        <v>12.006578947368421</v>
      </c>
      <c r="AZ128">
        <f>Table13[[#This Row],[Average Order Value (AOV)]]*Table13[[#This Row],[Freq per Year]]</f>
        <v>551.8223684210526</v>
      </c>
      <c r="BA128">
        <f>Table13[[#This Row],[Total Spend]]/Table13[[#This Row],[Corrected CL]]</f>
        <v>551.82236842105272</v>
      </c>
      <c r="BB128">
        <v>8.5770234986945173</v>
      </c>
      <c r="BC128" s="1">
        <f>Table13[[#This Row],[Dt_Customer]]+Table13[[#This Row],[Recency]]</f>
        <v>41240</v>
      </c>
      <c r="BD128" s="16" t="str">
        <f>IF(COUNTIF(A:A, A128) &gt; 1, "Duplicate", "Unique")</f>
        <v>Unique</v>
      </c>
    </row>
    <row r="129" spans="1:56" x14ac:dyDescent="0.3">
      <c r="A129">
        <v>3745</v>
      </c>
      <c r="B129">
        <v>1988</v>
      </c>
      <c r="C129" t="s">
        <v>38</v>
      </c>
      <c r="D129" t="s">
        <v>33</v>
      </c>
      <c r="E129">
        <v>23331</v>
      </c>
      <c r="F129">
        <v>1</v>
      </c>
      <c r="G129">
        <v>0</v>
      </c>
      <c r="H129" s="1">
        <v>41156</v>
      </c>
      <c r="I129">
        <v>92</v>
      </c>
      <c r="J129">
        <v>5</v>
      </c>
      <c r="K129">
        <v>36</v>
      </c>
      <c r="L129">
        <v>7</v>
      </c>
      <c r="M129">
        <v>0</v>
      </c>
      <c r="N129">
        <v>10</v>
      </c>
      <c r="O129">
        <v>45</v>
      </c>
      <c r="P129">
        <f>IF(Table13[[#This Row],[MntWines]] = 0,"",Table13[[#This Row],[MntWines]])</f>
        <v>5</v>
      </c>
      <c r="Q129">
        <f>IF(Table13[[#This Row],[MntFruits]] = 0, "",Table13[[#This Row],[MntFruits]])</f>
        <v>36</v>
      </c>
      <c r="R129">
        <f>IF(Table13[[#This Row],[MntMeatProducts]] = 0, "",Table13[[#This Row],[MntMeatProducts]])</f>
        <v>7</v>
      </c>
      <c r="S129" t="str">
        <f>IF(Table13[[#This Row],[MntFishProducts]] = 0, "",Table13[[#This Row],[MntFishProducts]])</f>
        <v/>
      </c>
      <c r="T129">
        <f>IF(Table13[[#This Row],[MntSweetProducts]] = 0, "",Table13[[#This Row],[MntSweetProducts]])</f>
        <v>10</v>
      </c>
      <c r="U129">
        <f>IF(Table13[[#This Row],[MntGoldProds]] = 0, "",Table13[[#This Row],[MntGoldProds]])</f>
        <v>45</v>
      </c>
      <c r="V129">
        <v>2</v>
      </c>
      <c r="W129">
        <v>3</v>
      </c>
      <c r="X129">
        <v>0</v>
      </c>
      <c r="Y129">
        <v>3</v>
      </c>
      <c r="Z129">
        <v>8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40</v>
      </c>
      <c r="AI129" s="13">
        <f>SUM(Table13[[#This Row],[MntWines]:[MntGoldProds]])</f>
        <v>103</v>
      </c>
      <c r="AJ129" s="13">
        <f>AVERAGE(Table13[[#This Row],[MntWines]:[MntGoldProds]])</f>
        <v>17.166666666666668</v>
      </c>
      <c r="AK129">
        <f>IF(Table13[[#This Row],[Total Number of Purchases]]=0,0,Table13[[#This Row],[Total Spend]]/Table13[[#This Row],[Total Number of Purchases]])</f>
        <v>12.875</v>
      </c>
      <c r="AM129">
        <f>SUM(Table13[[#This Row],[NumDealsPurchases]:[NumStorePurchases]])</f>
        <v>8</v>
      </c>
      <c r="AN129" s="14">
        <f>Snapshot_Date-Table13[[#This Row],[Dt_Customer]]</f>
        <v>760</v>
      </c>
      <c r="AP129" s="13">
        <f>Table13[[#This Row],[NumDealsPurchases]]/Table13[[#This Row],[Total Number of Purchases]]*100</f>
        <v>25</v>
      </c>
      <c r="AQ129">
        <f>6-ROUNDUP(_xlfn.PERCENTRANK.INC(Table13[Recency],Table13[[#This Row],[Recency]])*5, 0)</f>
        <v>1</v>
      </c>
      <c r="AR129">
        <f>ROUNDUP(_xlfn.PERCENTRANK.INC(Table13[Total Number of Purchases],Table13[[#This Row],[Total Number of Purchases]])*5,0)</f>
        <v>2</v>
      </c>
      <c r="AS129">
        <f>ROUNDUP(_xlfn.PERCENTRANK.INC(Table13[Total Spend],Table13[[#This Row],[Total Spend]])*5,0)</f>
        <v>2</v>
      </c>
      <c r="AT129" t="str">
        <f>Table13[[#This Row],[Recency Score]]&amp;Table13[[#This Row],[Frequency Score]]&amp;Table13[[#This Row],[Monetary Score]]</f>
        <v>122</v>
      </c>
      <c r="AU129" t="str">
        <f t="shared" si="1"/>
        <v>Lost</v>
      </c>
      <c r="AW129" s="13">
        <f>DATEDIF(Table13[[#This Row],[Dt_Customer]], Snapshot_Date, "d")</f>
        <v>760</v>
      </c>
      <c r="AX129" s="13">
        <f>Table13[[#This Row],[CL if today]]/365</f>
        <v>2.0821917808219177</v>
      </c>
      <c r="AY129">
        <f>Table13[[#This Row],[Total Number of Purchases]]/Table13[[#This Row],[Corrected CL]]</f>
        <v>3.8421052631578951</v>
      </c>
      <c r="AZ129">
        <f>Table13[[#This Row],[Average Order Value (AOV)]]*Table13[[#This Row],[Freq per Year]]</f>
        <v>49.467105263157897</v>
      </c>
      <c r="BA129">
        <f>Table13[[#This Row],[Total Spend]]/Table13[[#This Row],[Corrected CL]]</f>
        <v>49.467105263157897</v>
      </c>
      <c r="BB129">
        <v>149.14490861618799</v>
      </c>
      <c r="BC129" s="1">
        <f>Table13[[#This Row],[Dt_Customer]]+Table13[[#This Row],[Recency]]</f>
        <v>41248</v>
      </c>
      <c r="BD129" s="16" t="str">
        <f>IF(COUNTIF(A:A, A129) &gt; 1, "Duplicate", "Unique")</f>
        <v>Unique</v>
      </c>
    </row>
    <row r="130" spans="1:56" x14ac:dyDescent="0.3">
      <c r="A130">
        <v>1911</v>
      </c>
      <c r="B130">
        <v>1987</v>
      </c>
      <c r="C130" t="s">
        <v>28</v>
      </c>
      <c r="D130" t="s">
        <v>35</v>
      </c>
      <c r="E130">
        <v>67430</v>
      </c>
      <c r="F130">
        <v>0</v>
      </c>
      <c r="G130">
        <v>0</v>
      </c>
      <c r="H130" s="1">
        <v>41157</v>
      </c>
      <c r="I130">
        <v>6</v>
      </c>
      <c r="J130">
        <v>595</v>
      </c>
      <c r="K130">
        <v>97</v>
      </c>
      <c r="L130">
        <v>291</v>
      </c>
      <c r="M130">
        <v>127</v>
      </c>
      <c r="N130">
        <v>133</v>
      </c>
      <c r="O130">
        <v>121</v>
      </c>
      <c r="P130">
        <f>IF(Table13[[#This Row],[MntWines]] = 0,"",Table13[[#This Row],[MntWines]])</f>
        <v>595</v>
      </c>
      <c r="Q130">
        <f>IF(Table13[[#This Row],[MntFruits]] = 0, "",Table13[[#This Row],[MntFruits]])</f>
        <v>97</v>
      </c>
      <c r="R130">
        <f>IF(Table13[[#This Row],[MntMeatProducts]] = 0, "",Table13[[#This Row],[MntMeatProducts]])</f>
        <v>291</v>
      </c>
      <c r="S130">
        <f>IF(Table13[[#This Row],[MntFishProducts]] = 0, "",Table13[[#This Row],[MntFishProducts]])</f>
        <v>127</v>
      </c>
      <c r="T130">
        <f>IF(Table13[[#This Row],[MntSweetProducts]] = 0, "",Table13[[#This Row],[MntSweetProducts]])</f>
        <v>133</v>
      </c>
      <c r="U130">
        <f>IF(Table13[[#This Row],[MntGoldProds]] = 0, "",Table13[[#This Row],[MntGoldProds]])</f>
        <v>121</v>
      </c>
      <c r="V130">
        <v>1</v>
      </c>
      <c r="W130">
        <v>11</v>
      </c>
      <c r="X130">
        <v>5</v>
      </c>
      <c r="Y130">
        <v>12</v>
      </c>
      <c r="Z130">
        <v>6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39</v>
      </c>
      <c r="AI130" s="13">
        <f>SUM(Table13[[#This Row],[MntWines]:[MntGoldProds]])</f>
        <v>1364</v>
      </c>
      <c r="AJ130" s="13">
        <f>AVERAGE(Table13[[#This Row],[MntWines]:[MntGoldProds]])</f>
        <v>227.33333333333334</v>
      </c>
      <c r="AK130">
        <f>IF(Table13[[#This Row],[Total Number of Purchases]]=0,0,Table13[[#This Row],[Total Spend]]/Table13[[#This Row],[Total Number of Purchases]])</f>
        <v>47.03448275862069</v>
      </c>
      <c r="AM130">
        <f>SUM(Table13[[#This Row],[NumDealsPurchases]:[NumStorePurchases]])</f>
        <v>29</v>
      </c>
      <c r="AN130" s="14">
        <f>Snapshot_Date-Table13[[#This Row],[Dt_Customer]]</f>
        <v>759</v>
      </c>
      <c r="AP130" s="13">
        <f>Table13[[#This Row],[NumDealsPurchases]]/Table13[[#This Row],[Total Number of Purchases]]*100</f>
        <v>3.4482758620689653</v>
      </c>
      <c r="AQ130">
        <f>6-ROUNDUP(_xlfn.PERCENTRANK.INC(Table13[Recency],Table13[[#This Row],[Recency]])*5, 0)</f>
        <v>5</v>
      </c>
      <c r="AR130">
        <f>ROUNDUP(_xlfn.PERCENTRANK.INC(Table13[Total Number of Purchases],Table13[[#This Row],[Total Number of Purchases]])*5,0)</f>
        <v>5</v>
      </c>
      <c r="AS130">
        <f>ROUNDUP(_xlfn.PERCENTRANK.INC(Table13[Total Spend],Table13[[#This Row],[Total Spend]])*5,0)</f>
        <v>5</v>
      </c>
      <c r="AT130" t="str">
        <f>Table13[[#This Row],[Recency Score]]&amp;Table13[[#This Row],[Frequency Score]]&amp;Table13[[#This Row],[Monetary Score]]</f>
        <v>555</v>
      </c>
      <c r="AU130" t="str">
        <f t="shared" ref="AU130:AU193" si="2">IF(AT130="555","Champions",
IF(AND(LEFT(AT130,1)="5", MID(AT130,2,1)&gt;="3"),"Loyal Customers",
IF(MID(AT130,2,1)="5","Frequent Buyers",
IF(RIGHT(AT130,1)="5","Big Spenders",
IF(LEFT(AT130,1)="4","Potential Loyalists",
IF(LEFT(AT130,1)="3","Needs Attention",
IF(LEFT(AT130,1)="2","About to Sleep",
IF(LEFT(AT130,1)="1","Lost",
IF(LEFT(AT130,1)&lt;="2","At Risk","Others")))))))))</f>
        <v>Champions</v>
      </c>
      <c r="AW130" s="13">
        <f>DATEDIF(Table13[[#This Row],[Dt_Customer]], Snapshot_Date, "d")</f>
        <v>759</v>
      </c>
      <c r="AX130" s="13">
        <f>Table13[[#This Row],[CL if today]]/365</f>
        <v>2.0794520547945203</v>
      </c>
      <c r="AY130">
        <f>Table13[[#This Row],[Total Number of Purchases]]/Table13[[#This Row],[Corrected CL]]</f>
        <v>13.945981554677209</v>
      </c>
      <c r="AZ130">
        <f>Table13[[#This Row],[Average Order Value (AOV)]]*Table13[[#This Row],[Freq per Year]]</f>
        <v>655.94202898550736</v>
      </c>
      <c r="BA130">
        <f>Table13[[#This Row],[Total Spend]]/Table13[[#This Row],[Corrected CL]]</f>
        <v>655.94202898550736</v>
      </c>
      <c r="BB130">
        <v>62.980392156862749</v>
      </c>
      <c r="BC130" s="1">
        <f>Table13[[#This Row],[Dt_Customer]]+Table13[[#This Row],[Recency]]</f>
        <v>41163</v>
      </c>
      <c r="BD130" s="16" t="str">
        <f>IF(COUNTIF(A:A, A130) &gt; 1, "Duplicate", "Unique")</f>
        <v>Unique</v>
      </c>
    </row>
    <row r="131" spans="1:56" x14ac:dyDescent="0.3">
      <c r="A131">
        <v>10010</v>
      </c>
      <c r="B131">
        <v>1953</v>
      </c>
      <c r="C131" t="s">
        <v>37</v>
      </c>
      <c r="D131" t="s">
        <v>29</v>
      </c>
      <c r="E131">
        <v>36957</v>
      </c>
      <c r="F131">
        <v>1</v>
      </c>
      <c r="G131">
        <v>1</v>
      </c>
      <c r="H131" s="1">
        <v>41158</v>
      </c>
      <c r="I131">
        <v>43</v>
      </c>
      <c r="J131">
        <v>100</v>
      </c>
      <c r="K131">
        <v>2</v>
      </c>
      <c r="L131">
        <v>16</v>
      </c>
      <c r="M131">
        <v>2</v>
      </c>
      <c r="N131">
        <v>1</v>
      </c>
      <c r="O131">
        <v>31</v>
      </c>
      <c r="P131">
        <f>IF(Table13[[#This Row],[MntWines]] = 0,"",Table13[[#This Row],[MntWines]])</f>
        <v>100</v>
      </c>
      <c r="Q131">
        <f>IF(Table13[[#This Row],[MntFruits]] = 0, "",Table13[[#This Row],[MntFruits]])</f>
        <v>2</v>
      </c>
      <c r="R131">
        <f>IF(Table13[[#This Row],[MntMeatProducts]] = 0, "",Table13[[#This Row],[MntMeatProducts]])</f>
        <v>16</v>
      </c>
      <c r="S131">
        <f>IF(Table13[[#This Row],[MntFishProducts]] = 0, "",Table13[[#This Row],[MntFishProducts]])</f>
        <v>2</v>
      </c>
      <c r="T131">
        <f>IF(Table13[[#This Row],[MntSweetProducts]] = 0, "",Table13[[#This Row],[MntSweetProducts]])</f>
        <v>1</v>
      </c>
      <c r="U131">
        <f>IF(Table13[[#This Row],[MntGoldProds]] = 0, "",Table13[[#This Row],[MntGoldProds]])</f>
        <v>31</v>
      </c>
      <c r="V131">
        <v>4</v>
      </c>
      <c r="W131">
        <v>3</v>
      </c>
      <c r="X131">
        <v>2</v>
      </c>
      <c r="Y131">
        <v>2</v>
      </c>
      <c r="Z131">
        <v>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 t="s">
        <v>36</v>
      </c>
      <c r="AI131" s="13">
        <f>SUM(Table13[[#This Row],[MntWines]:[MntGoldProds]])</f>
        <v>152</v>
      </c>
      <c r="AJ131" s="13">
        <f>AVERAGE(Table13[[#This Row],[MntWines]:[MntGoldProds]])</f>
        <v>25.333333333333332</v>
      </c>
      <c r="AK131">
        <f>IF(Table13[[#This Row],[Total Number of Purchases]]=0,0,Table13[[#This Row],[Total Spend]]/Table13[[#This Row],[Total Number of Purchases]])</f>
        <v>13.818181818181818</v>
      </c>
      <c r="AM131">
        <f>SUM(Table13[[#This Row],[NumDealsPurchases]:[NumStorePurchases]])</f>
        <v>11</v>
      </c>
      <c r="AN131" s="14">
        <f>Snapshot_Date-Table13[[#This Row],[Dt_Customer]]</f>
        <v>758</v>
      </c>
      <c r="AP131" s="13">
        <f>Table13[[#This Row],[NumDealsPurchases]]/Table13[[#This Row],[Total Number of Purchases]]*100</f>
        <v>36.363636363636367</v>
      </c>
      <c r="AQ131">
        <f>6-ROUNDUP(_xlfn.PERCENTRANK.INC(Table13[Recency],Table13[[#This Row],[Recency]])*5, 0)</f>
        <v>3</v>
      </c>
      <c r="AR131">
        <f>ROUNDUP(_xlfn.PERCENTRANK.INC(Table13[Total Number of Purchases],Table13[[#This Row],[Total Number of Purchases]])*5,0)</f>
        <v>2</v>
      </c>
      <c r="AS131">
        <f>ROUNDUP(_xlfn.PERCENTRANK.INC(Table13[Total Spend],Table13[[#This Row],[Total Spend]])*5,0)</f>
        <v>2</v>
      </c>
      <c r="AT131" t="str">
        <f>Table13[[#This Row],[Recency Score]]&amp;Table13[[#This Row],[Frequency Score]]&amp;Table13[[#This Row],[Monetary Score]]</f>
        <v>322</v>
      </c>
      <c r="AU131" t="str">
        <f t="shared" si="2"/>
        <v>Needs Attention</v>
      </c>
      <c r="AW131" s="13">
        <f>DATEDIF(Table13[[#This Row],[Dt_Customer]], Snapshot_Date, "d")</f>
        <v>758</v>
      </c>
      <c r="AX131" s="13">
        <f>Table13[[#This Row],[CL if today]]/365</f>
        <v>2.0767123287671234</v>
      </c>
      <c r="AY131">
        <f>Table13[[#This Row],[Total Number of Purchases]]/Table13[[#This Row],[Corrected CL]]</f>
        <v>5.2968337730870712</v>
      </c>
      <c r="AZ131">
        <f>Table13[[#This Row],[Average Order Value (AOV)]]*Table13[[#This Row],[Freq per Year]]</f>
        <v>73.19261213720317</v>
      </c>
      <c r="BA131">
        <f>Table13[[#This Row],[Total Spend]]/Table13[[#This Row],[Corrected CL]]</f>
        <v>73.192612137203156</v>
      </c>
      <c r="BB131">
        <v>223.10863874345551</v>
      </c>
      <c r="BC131" s="1">
        <f>Table13[[#This Row],[Dt_Customer]]+Table13[[#This Row],[Recency]]</f>
        <v>41201</v>
      </c>
      <c r="BD131" s="16" t="str">
        <f>IF(COUNTIF(A:A, A131) &gt; 1, "Duplicate", "Unique")</f>
        <v>Unique</v>
      </c>
    </row>
    <row r="132" spans="1:56" x14ac:dyDescent="0.3">
      <c r="A132">
        <v>4023</v>
      </c>
      <c r="B132">
        <v>1970</v>
      </c>
      <c r="C132" t="s">
        <v>28</v>
      </c>
      <c r="D132" t="s">
        <v>33</v>
      </c>
      <c r="E132">
        <v>22979</v>
      </c>
      <c r="F132">
        <v>1</v>
      </c>
      <c r="G132">
        <v>0</v>
      </c>
      <c r="H132" s="1">
        <v>41158</v>
      </c>
      <c r="I132">
        <v>29</v>
      </c>
      <c r="J132">
        <v>16</v>
      </c>
      <c r="K132">
        <v>17</v>
      </c>
      <c r="L132">
        <v>19</v>
      </c>
      <c r="M132">
        <v>20</v>
      </c>
      <c r="N132">
        <v>21</v>
      </c>
      <c r="O132">
        <v>22</v>
      </c>
      <c r="P132">
        <f>IF(Table13[[#This Row],[MntWines]] = 0,"",Table13[[#This Row],[MntWines]])</f>
        <v>16</v>
      </c>
      <c r="Q132">
        <f>IF(Table13[[#This Row],[MntFruits]] = 0, "",Table13[[#This Row],[MntFruits]])</f>
        <v>17</v>
      </c>
      <c r="R132">
        <f>IF(Table13[[#This Row],[MntMeatProducts]] = 0, "",Table13[[#This Row],[MntMeatProducts]])</f>
        <v>19</v>
      </c>
      <c r="S132">
        <f>IF(Table13[[#This Row],[MntFishProducts]] = 0, "",Table13[[#This Row],[MntFishProducts]])</f>
        <v>20</v>
      </c>
      <c r="T132">
        <f>IF(Table13[[#This Row],[MntSweetProducts]] = 0, "",Table13[[#This Row],[MntSweetProducts]])</f>
        <v>21</v>
      </c>
      <c r="U132">
        <f>IF(Table13[[#This Row],[MntGoldProds]] = 0, "",Table13[[#This Row],[MntGoldProds]])</f>
        <v>22</v>
      </c>
      <c r="V132">
        <v>3</v>
      </c>
      <c r="W132">
        <v>3</v>
      </c>
      <c r="X132">
        <v>2</v>
      </c>
      <c r="Y132">
        <v>2</v>
      </c>
      <c r="Z132">
        <v>8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 t="s">
        <v>30</v>
      </c>
      <c r="AI132" s="13">
        <f>SUM(Table13[[#This Row],[MntWines]:[MntGoldProds]])</f>
        <v>115</v>
      </c>
      <c r="AJ132" s="13">
        <f>AVERAGE(Table13[[#This Row],[MntWines]:[MntGoldProds]])</f>
        <v>19.166666666666668</v>
      </c>
      <c r="AK132">
        <f>IF(Table13[[#This Row],[Total Number of Purchases]]=0,0,Table13[[#This Row],[Total Spend]]/Table13[[#This Row],[Total Number of Purchases]])</f>
        <v>11.5</v>
      </c>
      <c r="AM132">
        <f>SUM(Table13[[#This Row],[NumDealsPurchases]:[NumStorePurchases]])</f>
        <v>10</v>
      </c>
      <c r="AN132" s="14">
        <f>Snapshot_Date-Table13[[#This Row],[Dt_Customer]]</f>
        <v>758</v>
      </c>
      <c r="AP132" s="13">
        <f>Table13[[#This Row],[NumDealsPurchases]]/Table13[[#This Row],[Total Number of Purchases]]*100</f>
        <v>30</v>
      </c>
      <c r="AQ132">
        <f>6-ROUNDUP(_xlfn.PERCENTRANK.INC(Table13[Recency],Table13[[#This Row],[Recency]])*5, 0)</f>
        <v>4</v>
      </c>
      <c r="AR132">
        <f>ROUNDUP(_xlfn.PERCENTRANK.INC(Table13[Total Number of Purchases],Table13[[#This Row],[Total Number of Purchases]])*5,0)</f>
        <v>2</v>
      </c>
      <c r="AS132">
        <f>ROUNDUP(_xlfn.PERCENTRANK.INC(Table13[Total Spend],Table13[[#This Row],[Total Spend]])*5,0)</f>
        <v>2</v>
      </c>
      <c r="AT132" t="str">
        <f>Table13[[#This Row],[Recency Score]]&amp;Table13[[#This Row],[Frequency Score]]&amp;Table13[[#This Row],[Monetary Score]]</f>
        <v>422</v>
      </c>
      <c r="AU132" t="str">
        <f t="shared" si="2"/>
        <v>Potential Loyalists</v>
      </c>
      <c r="AW132" s="13">
        <f>DATEDIF(Table13[[#This Row],[Dt_Customer]], Snapshot_Date, "d")</f>
        <v>758</v>
      </c>
      <c r="AX132" s="13">
        <f>Table13[[#This Row],[CL if today]]/365</f>
        <v>2.0767123287671234</v>
      </c>
      <c r="AY132">
        <f>Table13[[#This Row],[Total Number of Purchases]]/Table13[[#This Row],[Corrected CL]]</f>
        <v>4.8153034300791555</v>
      </c>
      <c r="AZ132">
        <f>Table13[[#This Row],[Average Order Value (AOV)]]*Table13[[#This Row],[Freq per Year]]</f>
        <v>55.375989445910285</v>
      </c>
      <c r="BA132">
        <f>Table13[[#This Row],[Total Spend]]/Table13[[#This Row],[Corrected CL]]</f>
        <v>55.375989445910285</v>
      </c>
      <c r="BB132">
        <v>1015.6937172774869</v>
      </c>
      <c r="BC132" s="1">
        <f>Table13[[#This Row],[Dt_Customer]]+Table13[[#This Row],[Recency]]</f>
        <v>41187</v>
      </c>
      <c r="BD132" s="16" t="str">
        <f>IF(COUNTIF(A:A, A132) &gt; 1, "Duplicate", "Unique")</f>
        <v>Unique</v>
      </c>
    </row>
    <row r="133" spans="1:56" x14ac:dyDescent="0.3">
      <c r="A133">
        <v>1403</v>
      </c>
      <c r="B133">
        <v>1975</v>
      </c>
      <c r="C133" t="s">
        <v>38</v>
      </c>
      <c r="D133" t="s">
        <v>35</v>
      </c>
      <c r="E133">
        <v>34984</v>
      </c>
      <c r="F133">
        <v>1</v>
      </c>
      <c r="G133">
        <v>1</v>
      </c>
      <c r="H133" s="1">
        <v>41158</v>
      </c>
      <c r="I133">
        <v>40</v>
      </c>
      <c r="J133">
        <v>8</v>
      </c>
      <c r="K133">
        <v>4</v>
      </c>
      <c r="L133">
        <v>15</v>
      </c>
      <c r="M133">
        <v>3</v>
      </c>
      <c r="N133">
        <v>5</v>
      </c>
      <c r="O133">
        <v>3</v>
      </c>
      <c r="P133">
        <f>IF(Table13[[#This Row],[MntWines]] = 0,"",Table13[[#This Row],[MntWines]])</f>
        <v>8</v>
      </c>
      <c r="Q133">
        <f>IF(Table13[[#This Row],[MntFruits]] = 0, "",Table13[[#This Row],[MntFruits]])</f>
        <v>4</v>
      </c>
      <c r="R133">
        <f>IF(Table13[[#This Row],[MntMeatProducts]] = 0, "",Table13[[#This Row],[MntMeatProducts]])</f>
        <v>15</v>
      </c>
      <c r="S133">
        <f>IF(Table13[[#This Row],[MntFishProducts]] = 0, "",Table13[[#This Row],[MntFishProducts]])</f>
        <v>3</v>
      </c>
      <c r="T133">
        <f>IF(Table13[[#This Row],[MntSweetProducts]] = 0, "",Table13[[#This Row],[MntSweetProducts]])</f>
        <v>5</v>
      </c>
      <c r="U133">
        <f>IF(Table13[[#This Row],[MntGoldProds]] = 0, "",Table13[[#This Row],[MntGoldProds]])</f>
        <v>3</v>
      </c>
      <c r="V133">
        <v>2</v>
      </c>
      <c r="W133">
        <v>1</v>
      </c>
      <c r="X133">
        <v>0</v>
      </c>
      <c r="Y133">
        <v>3</v>
      </c>
      <c r="Z133">
        <v>7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t="s">
        <v>30</v>
      </c>
      <c r="AI133" s="13">
        <f>SUM(Table13[[#This Row],[MntWines]:[MntGoldProds]])</f>
        <v>38</v>
      </c>
      <c r="AJ133" s="13">
        <f>AVERAGE(Table13[[#This Row],[MntWines]:[MntGoldProds]])</f>
        <v>6.333333333333333</v>
      </c>
      <c r="AK133">
        <f>IF(Table13[[#This Row],[Total Number of Purchases]]=0,0,Table13[[#This Row],[Total Spend]]/Table13[[#This Row],[Total Number of Purchases]])</f>
        <v>6.333333333333333</v>
      </c>
      <c r="AM133">
        <f>SUM(Table13[[#This Row],[NumDealsPurchases]:[NumStorePurchases]])</f>
        <v>6</v>
      </c>
      <c r="AN133" s="14">
        <f>Snapshot_Date-Table13[[#This Row],[Dt_Customer]]</f>
        <v>758</v>
      </c>
      <c r="AP133" s="13">
        <f>Table13[[#This Row],[NumDealsPurchases]]/Table13[[#This Row],[Total Number of Purchases]]*100</f>
        <v>33.333333333333329</v>
      </c>
      <c r="AQ133">
        <f>6-ROUNDUP(_xlfn.PERCENTRANK.INC(Table13[Recency],Table13[[#This Row],[Recency]])*5, 0)</f>
        <v>3</v>
      </c>
      <c r="AR133">
        <f>ROUNDUP(_xlfn.PERCENTRANK.INC(Table13[Total Number of Purchases],Table13[[#This Row],[Total Number of Purchases]])*5,0)</f>
        <v>1</v>
      </c>
      <c r="AS133">
        <f>ROUNDUP(_xlfn.PERCENTRANK.INC(Table13[Total Spend],Table13[[#This Row],[Total Spend]])*5,0)</f>
        <v>1</v>
      </c>
      <c r="AT133" t="str">
        <f>Table13[[#This Row],[Recency Score]]&amp;Table13[[#This Row],[Frequency Score]]&amp;Table13[[#This Row],[Monetary Score]]</f>
        <v>311</v>
      </c>
      <c r="AU133" t="str">
        <f t="shared" si="2"/>
        <v>Needs Attention</v>
      </c>
      <c r="AW133" s="13">
        <f>DATEDIF(Table13[[#This Row],[Dt_Customer]], Snapshot_Date, "d")</f>
        <v>758</v>
      </c>
      <c r="AX133" s="13">
        <f>Table13[[#This Row],[CL if today]]/365</f>
        <v>2.0767123287671234</v>
      </c>
      <c r="AY133">
        <f>Table13[[#This Row],[Total Number of Purchases]]/Table13[[#This Row],[Corrected CL]]</f>
        <v>2.8891820580474934</v>
      </c>
      <c r="AZ133">
        <f>Table13[[#This Row],[Average Order Value (AOV)]]*Table13[[#This Row],[Freq per Year]]</f>
        <v>18.298153034300789</v>
      </c>
      <c r="BA133">
        <f>Table13[[#This Row],[Total Spend]]/Table13[[#This Row],[Corrected CL]]</f>
        <v>18.298153034300789</v>
      </c>
      <c r="BB133">
        <v>378.85471204188485</v>
      </c>
      <c r="BC133" s="1">
        <f>Table13[[#This Row],[Dt_Customer]]+Table13[[#This Row],[Recency]]</f>
        <v>41198</v>
      </c>
      <c r="BD133" s="16" t="str">
        <f>IF(COUNTIF(A:A, A133) &gt; 1, "Duplicate", "Unique")</f>
        <v>Unique</v>
      </c>
    </row>
    <row r="134" spans="1:56" x14ac:dyDescent="0.3">
      <c r="A134">
        <v>3469</v>
      </c>
      <c r="B134">
        <v>1977</v>
      </c>
      <c r="C134" t="s">
        <v>37</v>
      </c>
      <c r="D134" t="s">
        <v>29</v>
      </c>
      <c r="E134">
        <v>34487</v>
      </c>
      <c r="F134">
        <v>1</v>
      </c>
      <c r="G134">
        <v>1</v>
      </c>
      <c r="H134" s="1">
        <v>41158</v>
      </c>
      <c r="I134">
        <v>94</v>
      </c>
      <c r="J134">
        <v>19</v>
      </c>
      <c r="K134">
        <v>18</v>
      </c>
      <c r="L134">
        <v>33</v>
      </c>
      <c r="M134">
        <v>24</v>
      </c>
      <c r="N134">
        <v>1</v>
      </c>
      <c r="O134">
        <v>8</v>
      </c>
      <c r="P134">
        <f>IF(Table13[[#This Row],[MntWines]] = 0,"",Table13[[#This Row],[MntWines]])</f>
        <v>19</v>
      </c>
      <c r="Q134">
        <f>IF(Table13[[#This Row],[MntFruits]] = 0, "",Table13[[#This Row],[MntFruits]])</f>
        <v>18</v>
      </c>
      <c r="R134">
        <f>IF(Table13[[#This Row],[MntMeatProducts]] = 0, "",Table13[[#This Row],[MntMeatProducts]])</f>
        <v>33</v>
      </c>
      <c r="S134">
        <f>IF(Table13[[#This Row],[MntFishProducts]] = 0, "",Table13[[#This Row],[MntFishProducts]])</f>
        <v>24</v>
      </c>
      <c r="T134">
        <f>IF(Table13[[#This Row],[MntSweetProducts]] = 0, "",Table13[[#This Row],[MntSweetProducts]])</f>
        <v>1</v>
      </c>
      <c r="U134">
        <f>IF(Table13[[#This Row],[MntGoldProds]] = 0, "",Table13[[#This Row],[MntGoldProds]])</f>
        <v>8</v>
      </c>
      <c r="V134">
        <v>3</v>
      </c>
      <c r="W134">
        <v>3</v>
      </c>
      <c r="X134">
        <v>0</v>
      </c>
      <c r="Y134">
        <v>3</v>
      </c>
      <c r="Z134">
        <v>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30</v>
      </c>
      <c r="AI134" s="13">
        <f>SUM(Table13[[#This Row],[MntWines]:[MntGoldProds]])</f>
        <v>103</v>
      </c>
      <c r="AJ134" s="13">
        <f>AVERAGE(Table13[[#This Row],[MntWines]:[MntGoldProds]])</f>
        <v>17.166666666666668</v>
      </c>
      <c r="AK134">
        <f>IF(Table13[[#This Row],[Total Number of Purchases]]=0,0,Table13[[#This Row],[Total Spend]]/Table13[[#This Row],[Total Number of Purchases]])</f>
        <v>11.444444444444445</v>
      </c>
      <c r="AM134">
        <f>SUM(Table13[[#This Row],[NumDealsPurchases]:[NumStorePurchases]])</f>
        <v>9</v>
      </c>
      <c r="AN134" s="14">
        <f>Snapshot_Date-Table13[[#This Row],[Dt_Customer]]</f>
        <v>758</v>
      </c>
      <c r="AP134" s="13">
        <f>Table13[[#This Row],[NumDealsPurchases]]/Table13[[#This Row],[Total Number of Purchases]]*100</f>
        <v>33.333333333333329</v>
      </c>
      <c r="AQ134">
        <f>6-ROUNDUP(_xlfn.PERCENTRANK.INC(Table13[Recency],Table13[[#This Row],[Recency]])*5, 0)</f>
        <v>1</v>
      </c>
      <c r="AR134">
        <f>ROUNDUP(_xlfn.PERCENTRANK.INC(Table13[Total Number of Purchases],Table13[[#This Row],[Total Number of Purchases]])*5,0)</f>
        <v>2</v>
      </c>
      <c r="AS134">
        <f>ROUNDUP(_xlfn.PERCENTRANK.INC(Table13[Total Spend],Table13[[#This Row],[Total Spend]])*5,0)</f>
        <v>2</v>
      </c>
      <c r="AT134" t="str">
        <f>Table13[[#This Row],[Recency Score]]&amp;Table13[[#This Row],[Frequency Score]]&amp;Table13[[#This Row],[Monetary Score]]</f>
        <v>122</v>
      </c>
      <c r="AU134" t="str">
        <f t="shared" si="2"/>
        <v>Lost</v>
      </c>
      <c r="AW134" s="13">
        <f>DATEDIF(Table13[[#This Row],[Dt_Customer]], Snapshot_Date, "d")</f>
        <v>758</v>
      </c>
      <c r="AX134" s="13">
        <f>Table13[[#This Row],[CL if today]]/365</f>
        <v>2.0767123287671234</v>
      </c>
      <c r="AY134">
        <f>Table13[[#This Row],[Total Number of Purchases]]/Table13[[#This Row],[Corrected CL]]</f>
        <v>4.3337730870712399</v>
      </c>
      <c r="AZ134">
        <f>Table13[[#This Row],[Average Order Value (AOV)]]*Table13[[#This Row],[Freq per Year]]</f>
        <v>49.597625329815301</v>
      </c>
      <c r="BA134">
        <f>Table13[[#This Row],[Total Spend]]/Table13[[#This Row],[Corrected CL]]</f>
        <v>49.597625329815301</v>
      </c>
      <c r="BB134">
        <v>33.398692810457518</v>
      </c>
      <c r="BC134" s="1">
        <f>Table13[[#This Row],[Dt_Customer]]+Table13[[#This Row],[Recency]]</f>
        <v>41252</v>
      </c>
      <c r="BD134" s="16" t="str">
        <f>IF(COUNTIF(A:A, A134) &gt; 1, "Duplicate", "Unique")</f>
        <v>Unique</v>
      </c>
    </row>
    <row r="135" spans="1:56" x14ac:dyDescent="0.3">
      <c r="A135">
        <v>9323</v>
      </c>
      <c r="B135">
        <v>1949</v>
      </c>
      <c r="C135" t="s">
        <v>41</v>
      </c>
      <c r="D135" t="s">
        <v>35</v>
      </c>
      <c r="E135">
        <v>49912</v>
      </c>
      <c r="F135">
        <v>0</v>
      </c>
      <c r="G135">
        <v>1</v>
      </c>
      <c r="H135" s="1">
        <v>41159</v>
      </c>
      <c r="I135">
        <v>5</v>
      </c>
      <c r="J135">
        <v>520</v>
      </c>
      <c r="K135">
        <v>8</v>
      </c>
      <c r="L135">
        <v>223</v>
      </c>
      <c r="M135">
        <v>32</v>
      </c>
      <c r="N135">
        <v>49</v>
      </c>
      <c r="O135">
        <v>42</v>
      </c>
      <c r="P135">
        <f>IF(Table13[[#This Row],[MntWines]] = 0,"",Table13[[#This Row],[MntWines]])</f>
        <v>520</v>
      </c>
      <c r="Q135">
        <f>IF(Table13[[#This Row],[MntFruits]] = 0, "",Table13[[#This Row],[MntFruits]])</f>
        <v>8</v>
      </c>
      <c r="R135">
        <f>IF(Table13[[#This Row],[MntMeatProducts]] = 0, "",Table13[[#This Row],[MntMeatProducts]])</f>
        <v>223</v>
      </c>
      <c r="S135">
        <f>IF(Table13[[#This Row],[MntFishProducts]] = 0, "",Table13[[#This Row],[MntFishProducts]])</f>
        <v>32</v>
      </c>
      <c r="T135">
        <f>IF(Table13[[#This Row],[MntSweetProducts]] = 0, "",Table13[[#This Row],[MntSweetProducts]])</f>
        <v>49</v>
      </c>
      <c r="U135">
        <f>IF(Table13[[#This Row],[MntGoldProds]] = 0, "",Table13[[#This Row],[MntGoldProds]])</f>
        <v>42</v>
      </c>
      <c r="V135">
        <v>4</v>
      </c>
      <c r="W135">
        <v>10</v>
      </c>
      <c r="X135">
        <v>5</v>
      </c>
      <c r="Y135">
        <v>7</v>
      </c>
      <c r="Z135">
        <v>8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1</v>
      </c>
      <c r="AG135">
        <v>0</v>
      </c>
      <c r="AH135" t="s">
        <v>46</v>
      </c>
      <c r="AI135" s="13">
        <f>SUM(Table13[[#This Row],[MntWines]:[MntGoldProds]])</f>
        <v>874</v>
      </c>
      <c r="AJ135" s="13">
        <f>AVERAGE(Table13[[#This Row],[MntWines]:[MntGoldProds]])</f>
        <v>145.66666666666666</v>
      </c>
      <c r="AK135">
        <f>IF(Table13[[#This Row],[Total Number of Purchases]]=0,0,Table13[[#This Row],[Total Spend]]/Table13[[#This Row],[Total Number of Purchases]])</f>
        <v>33.615384615384613</v>
      </c>
      <c r="AM135">
        <f>SUM(Table13[[#This Row],[NumDealsPurchases]:[NumStorePurchases]])</f>
        <v>26</v>
      </c>
      <c r="AN135" s="14">
        <f>Snapshot_Date-Table13[[#This Row],[Dt_Customer]]</f>
        <v>757</v>
      </c>
      <c r="AP135" s="13">
        <f>Table13[[#This Row],[NumDealsPurchases]]/Table13[[#This Row],[Total Number of Purchases]]*100</f>
        <v>15.384615384615385</v>
      </c>
      <c r="AQ135">
        <f>6-ROUNDUP(_xlfn.PERCENTRANK.INC(Table13[Recency],Table13[[#This Row],[Recency]])*5, 0)</f>
        <v>5</v>
      </c>
      <c r="AR135">
        <f>ROUNDUP(_xlfn.PERCENTRANK.INC(Table13[Total Number of Purchases],Table13[[#This Row],[Total Number of Purchases]])*5,0)</f>
        <v>5</v>
      </c>
      <c r="AS135">
        <f>ROUNDUP(_xlfn.PERCENTRANK.INC(Table13[Total Spend],Table13[[#This Row],[Total Spend]])*5,0)</f>
        <v>4</v>
      </c>
      <c r="AT135" t="str">
        <f>Table13[[#This Row],[Recency Score]]&amp;Table13[[#This Row],[Frequency Score]]&amp;Table13[[#This Row],[Monetary Score]]</f>
        <v>554</v>
      </c>
      <c r="AU135" t="str">
        <f t="shared" si="2"/>
        <v>Loyal Customers</v>
      </c>
      <c r="AW135" s="13">
        <f>DATEDIF(Table13[[#This Row],[Dt_Customer]], Snapshot_Date, "d")</f>
        <v>757</v>
      </c>
      <c r="AX135" s="13">
        <f>Table13[[#This Row],[CL if today]]/365</f>
        <v>2.0739726027397261</v>
      </c>
      <c r="AY135">
        <f>Table13[[#This Row],[Total Number of Purchases]]/Table13[[#This Row],[Corrected CL]]</f>
        <v>12.536327608982827</v>
      </c>
      <c r="AZ135">
        <f>Table13[[#This Row],[Average Order Value (AOV)]]*Table13[[#This Row],[Freq per Year]]</f>
        <v>421.41347424042272</v>
      </c>
      <c r="BA135">
        <f>Table13[[#This Row],[Total Spend]]/Table13[[#This Row],[Corrected CL]]</f>
        <v>421.41347424042272</v>
      </c>
      <c r="BB135">
        <v>22.454188481675395</v>
      </c>
      <c r="BC135" s="1">
        <f>Table13[[#This Row],[Dt_Customer]]+Table13[[#This Row],[Recency]]</f>
        <v>41164</v>
      </c>
      <c r="BD135" s="16" t="str">
        <f>IF(COUNTIF(A:A, A135) &gt; 1, "Duplicate", "Unique")</f>
        <v>Unique</v>
      </c>
    </row>
    <row r="136" spans="1:56" x14ac:dyDescent="0.3">
      <c r="A136">
        <v>1146</v>
      </c>
      <c r="B136">
        <v>1949</v>
      </c>
      <c r="C136" t="s">
        <v>41</v>
      </c>
      <c r="D136" t="s">
        <v>35</v>
      </c>
      <c r="E136">
        <v>49912</v>
      </c>
      <c r="F136">
        <v>0</v>
      </c>
      <c r="G136">
        <v>1</v>
      </c>
      <c r="H136" s="1">
        <v>41159</v>
      </c>
      <c r="I136">
        <v>5</v>
      </c>
      <c r="J136">
        <v>520</v>
      </c>
      <c r="K136">
        <v>8</v>
      </c>
      <c r="L136">
        <v>223</v>
      </c>
      <c r="M136">
        <v>32</v>
      </c>
      <c r="N136">
        <v>49</v>
      </c>
      <c r="O136">
        <v>42</v>
      </c>
      <c r="P136">
        <f>IF(Table13[[#This Row],[MntWines]] = 0,"",Table13[[#This Row],[MntWines]])</f>
        <v>520</v>
      </c>
      <c r="Q136">
        <f>IF(Table13[[#This Row],[MntFruits]] = 0, "",Table13[[#This Row],[MntFruits]])</f>
        <v>8</v>
      </c>
      <c r="R136">
        <f>IF(Table13[[#This Row],[MntMeatProducts]] = 0, "",Table13[[#This Row],[MntMeatProducts]])</f>
        <v>223</v>
      </c>
      <c r="S136">
        <f>IF(Table13[[#This Row],[MntFishProducts]] = 0, "",Table13[[#This Row],[MntFishProducts]])</f>
        <v>32</v>
      </c>
      <c r="T136">
        <f>IF(Table13[[#This Row],[MntSweetProducts]] = 0, "",Table13[[#This Row],[MntSweetProducts]])</f>
        <v>49</v>
      </c>
      <c r="U136">
        <f>IF(Table13[[#This Row],[MntGoldProds]] = 0, "",Table13[[#This Row],[MntGoldProds]])</f>
        <v>42</v>
      </c>
      <c r="V136">
        <v>4</v>
      </c>
      <c r="W136">
        <v>10</v>
      </c>
      <c r="X136">
        <v>5</v>
      </c>
      <c r="Y136">
        <v>7</v>
      </c>
      <c r="Z136">
        <v>8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 t="s">
        <v>36</v>
      </c>
      <c r="AI136" s="13">
        <f>SUM(Table13[[#This Row],[MntWines]:[MntGoldProds]])</f>
        <v>874</v>
      </c>
      <c r="AJ136" s="13">
        <f>AVERAGE(Table13[[#This Row],[MntWines]:[MntGoldProds]])</f>
        <v>145.66666666666666</v>
      </c>
      <c r="AK136">
        <f>IF(Table13[[#This Row],[Total Number of Purchases]]=0,0,Table13[[#This Row],[Total Spend]]/Table13[[#This Row],[Total Number of Purchases]])</f>
        <v>33.615384615384613</v>
      </c>
      <c r="AM136">
        <f>SUM(Table13[[#This Row],[NumDealsPurchases]:[NumStorePurchases]])</f>
        <v>26</v>
      </c>
      <c r="AN136" s="14">
        <f>Snapshot_Date-Table13[[#This Row],[Dt_Customer]]</f>
        <v>757</v>
      </c>
      <c r="AP136" s="13">
        <f>Table13[[#This Row],[NumDealsPurchases]]/Table13[[#This Row],[Total Number of Purchases]]*100</f>
        <v>15.384615384615385</v>
      </c>
      <c r="AQ136">
        <f>6-ROUNDUP(_xlfn.PERCENTRANK.INC(Table13[Recency],Table13[[#This Row],[Recency]])*5, 0)</f>
        <v>5</v>
      </c>
      <c r="AR136">
        <f>ROUNDUP(_xlfn.PERCENTRANK.INC(Table13[Total Number of Purchases],Table13[[#This Row],[Total Number of Purchases]])*5,0)</f>
        <v>5</v>
      </c>
      <c r="AS136">
        <f>ROUNDUP(_xlfn.PERCENTRANK.INC(Table13[Total Spend],Table13[[#This Row],[Total Spend]])*5,0)</f>
        <v>4</v>
      </c>
      <c r="AT136" t="str">
        <f>Table13[[#This Row],[Recency Score]]&amp;Table13[[#This Row],[Frequency Score]]&amp;Table13[[#This Row],[Monetary Score]]</f>
        <v>554</v>
      </c>
      <c r="AU136" t="str">
        <f t="shared" si="2"/>
        <v>Loyal Customers</v>
      </c>
      <c r="AW136" s="13">
        <f>DATEDIF(Table13[[#This Row],[Dt_Customer]], Snapshot_Date, "d")</f>
        <v>757</v>
      </c>
      <c r="AX136" s="13">
        <f>Table13[[#This Row],[CL if today]]/365</f>
        <v>2.0739726027397261</v>
      </c>
      <c r="AY136">
        <f>Table13[[#This Row],[Total Number of Purchases]]/Table13[[#This Row],[Corrected CL]]</f>
        <v>12.536327608982827</v>
      </c>
      <c r="AZ136">
        <f>Table13[[#This Row],[Average Order Value (AOV)]]*Table13[[#This Row],[Freq per Year]]</f>
        <v>421.41347424042272</v>
      </c>
      <c r="BA136">
        <f>Table13[[#This Row],[Total Spend]]/Table13[[#This Row],[Corrected CL]]</f>
        <v>421.41347424042272</v>
      </c>
      <c r="BB136">
        <v>515.96858638743458</v>
      </c>
      <c r="BC136" s="1">
        <f>Table13[[#This Row],[Dt_Customer]]+Table13[[#This Row],[Recency]]</f>
        <v>41164</v>
      </c>
      <c r="BD136" s="16" t="str">
        <f>IF(COUNTIF(A:A, A136) &gt; 1, "Duplicate", "Unique")</f>
        <v>Unique</v>
      </c>
    </row>
    <row r="137" spans="1:56" x14ac:dyDescent="0.3">
      <c r="A137">
        <v>10352</v>
      </c>
      <c r="B137">
        <v>1963</v>
      </c>
      <c r="C137" t="s">
        <v>28</v>
      </c>
      <c r="D137" t="s">
        <v>42</v>
      </c>
      <c r="E137">
        <v>34213</v>
      </c>
      <c r="F137">
        <v>1</v>
      </c>
      <c r="G137">
        <v>1</v>
      </c>
      <c r="H137" s="1">
        <v>41159</v>
      </c>
      <c r="I137">
        <v>2</v>
      </c>
      <c r="J137">
        <v>50</v>
      </c>
      <c r="K137">
        <v>4</v>
      </c>
      <c r="L137">
        <v>28</v>
      </c>
      <c r="M137">
        <v>6</v>
      </c>
      <c r="N137">
        <v>3</v>
      </c>
      <c r="O137">
        <v>26</v>
      </c>
      <c r="P137">
        <f>IF(Table13[[#This Row],[MntWines]] = 0,"",Table13[[#This Row],[MntWines]])</f>
        <v>50</v>
      </c>
      <c r="Q137">
        <f>IF(Table13[[#This Row],[MntFruits]] = 0, "",Table13[[#This Row],[MntFruits]])</f>
        <v>4</v>
      </c>
      <c r="R137">
        <f>IF(Table13[[#This Row],[MntMeatProducts]] = 0, "",Table13[[#This Row],[MntMeatProducts]])</f>
        <v>28</v>
      </c>
      <c r="S137">
        <f>IF(Table13[[#This Row],[MntFishProducts]] = 0, "",Table13[[#This Row],[MntFishProducts]])</f>
        <v>6</v>
      </c>
      <c r="T137">
        <f>IF(Table13[[#This Row],[MntSweetProducts]] = 0, "",Table13[[#This Row],[MntSweetProducts]])</f>
        <v>3</v>
      </c>
      <c r="U137">
        <f>IF(Table13[[#This Row],[MntGoldProds]] = 0, "",Table13[[#This Row],[MntGoldProds]])</f>
        <v>26</v>
      </c>
      <c r="V137">
        <v>3</v>
      </c>
      <c r="W137">
        <v>3</v>
      </c>
      <c r="X137">
        <v>1</v>
      </c>
      <c r="Y137">
        <v>2</v>
      </c>
      <c r="Z137">
        <v>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 t="s">
        <v>43</v>
      </c>
      <c r="AI137" s="13">
        <f>SUM(Table13[[#This Row],[MntWines]:[MntGoldProds]])</f>
        <v>117</v>
      </c>
      <c r="AJ137" s="13">
        <f>AVERAGE(Table13[[#This Row],[MntWines]:[MntGoldProds]])</f>
        <v>19.5</v>
      </c>
      <c r="AK137">
        <f>IF(Table13[[#This Row],[Total Number of Purchases]]=0,0,Table13[[#This Row],[Total Spend]]/Table13[[#This Row],[Total Number of Purchases]])</f>
        <v>13</v>
      </c>
      <c r="AM137">
        <f>SUM(Table13[[#This Row],[NumDealsPurchases]:[NumStorePurchases]])</f>
        <v>9</v>
      </c>
      <c r="AN137" s="14">
        <f>Snapshot_Date-Table13[[#This Row],[Dt_Customer]]</f>
        <v>757</v>
      </c>
      <c r="AP137" s="13">
        <f>Table13[[#This Row],[NumDealsPurchases]]/Table13[[#This Row],[Total Number of Purchases]]*100</f>
        <v>33.333333333333329</v>
      </c>
      <c r="AQ137">
        <f>6-ROUNDUP(_xlfn.PERCENTRANK.INC(Table13[Recency],Table13[[#This Row],[Recency]])*5, 0)</f>
        <v>5</v>
      </c>
      <c r="AR137">
        <f>ROUNDUP(_xlfn.PERCENTRANK.INC(Table13[Total Number of Purchases],Table13[[#This Row],[Total Number of Purchases]])*5,0)</f>
        <v>2</v>
      </c>
      <c r="AS137">
        <f>ROUNDUP(_xlfn.PERCENTRANK.INC(Table13[Total Spend],Table13[[#This Row],[Total Spend]])*5,0)</f>
        <v>2</v>
      </c>
      <c r="AT137" t="str">
        <f>Table13[[#This Row],[Recency Score]]&amp;Table13[[#This Row],[Frequency Score]]&amp;Table13[[#This Row],[Monetary Score]]</f>
        <v>522</v>
      </c>
      <c r="AU137" t="str">
        <f t="shared" si="2"/>
        <v>Others</v>
      </c>
      <c r="AW137" s="13">
        <f>DATEDIF(Table13[[#This Row],[Dt_Customer]], Snapshot_Date, "d")</f>
        <v>757</v>
      </c>
      <c r="AX137" s="13">
        <f>Table13[[#This Row],[CL if today]]/365</f>
        <v>2.0739726027397261</v>
      </c>
      <c r="AY137">
        <f>Table13[[#This Row],[Total Number of Purchases]]/Table13[[#This Row],[Corrected CL]]</f>
        <v>4.339498018494055</v>
      </c>
      <c r="AZ137">
        <f>Table13[[#This Row],[Average Order Value (AOV)]]*Table13[[#This Row],[Freq per Year]]</f>
        <v>56.413474240422715</v>
      </c>
      <c r="BA137">
        <f>Table13[[#This Row],[Total Spend]]/Table13[[#This Row],[Corrected CL]]</f>
        <v>56.413474240422723</v>
      </c>
      <c r="BB137">
        <v>27.709424083769637</v>
      </c>
      <c r="BC137" s="1">
        <f>Table13[[#This Row],[Dt_Customer]]+Table13[[#This Row],[Recency]]</f>
        <v>41161</v>
      </c>
      <c r="BD137" s="16" t="str">
        <f>IF(COUNTIF(A:A, A137) &gt; 1, "Duplicate", "Unique")</f>
        <v>Unique</v>
      </c>
    </row>
    <row r="138" spans="1:56" x14ac:dyDescent="0.3">
      <c r="A138">
        <v>3076</v>
      </c>
      <c r="B138">
        <v>1975</v>
      </c>
      <c r="C138" t="s">
        <v>28</v>
      </c>
      <c r="D138" t="s">
        <v>35</v>
      </c>
      <c r="E138">
        <v>66653</v>
      </c>
      <c r="F138">
        <v>1</v>
      </c>
      <c r="G138">
        <v>1</v>
      </c>
      <c r="H138" s="1">
        <v>41159</v>
      </c>
      <c r="I138">
        <v>18</v>
      </c>
      <c r="J138">
        <v>452</v>
      </c>
      <c r="K138">
        <v>18</v>
      </c>
      <c r="L138">
        <v>102</v>
      </c>
      <c r="M138">
        <v>16</v>
      </c>
      <c r="N138">
        <v>18</v>
      </c>
      <c r="O138">
        <v>6</v>
      </c>
      <c r="P138">
        <f>IF(Table13[[#This Row],[MntWines]] = 0,"",Table13[[#This Row],[MntWines]])</f>
        <v>452</v>
      </c>
      <c r="Q138">
        <f>IF(Table13[[#This Row],[MntFruits]] = 0, "",Table13[[#This Row],[MntFruits]])</f>
        <v>18</v>
      </c>
      <c r="R138">
        <f>IF(Table13[[#This Row],[MntMeatProducts]] = 0, "",Table13[[#This Row],[MntMeatProducts]])</f>
        <v>102</v>
      </c>
      <c r="S138">
        <f>IF(Table13[[#This Row],[MntFishProducts]] = 0, "",Table13[[#This Row],[MntFishProducts]])</f>
        <v>16</v>
      </c>
      <c r="T138">
        <f>IF(Table13[[#This Row],[MntSweetProducts]] = 0, "",Table13[[#This Row],[MntSweetProducts]])</f>
        <v>18</v>
      </c>
      <c r="U138">
        <f>IF(Table13[[#This Row],[MntGoldProds]] = 0, "",Table13[[#This Row],[MntGoldProds]])</f>
        <v>6</v>
      </c>
      <c r="V138">
        <v>4</v>
      </c>
      <c r="W138">
        <v>4</v>
      </c>
      <c r="X138">
        <v>2</v>
      </c>
      <c r="Y138">
        <v>12</v>
      </c>
      <c r="Z138">
        <v>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t="s">
        <v>36</v>
      </c>
      <c r="AI138" s="13">
        <f>SUM(Table13[[#This Row],[MntWines]:[MntGoldProds]])</f>
        <v>612</v>
      </c>
      <c r="AJ138" s="13">
        <f>AVERAGE(Table13[[#This Row],[MntWines]:[MntGoldProds]])</f>
        <v>102</v>
      </c>
      <c r="AK138">
        <f>IF(Table13[[#This Row],[Total Number of Purchases]]=0,0,Table13[[#This Row],[Total Spend]]/Table13[[#This Row],[Total Number of Purchases]])</f>
        <v>27.818181818181817</v>
      </c>
      <c r="AM138">
        <f>SUM(Table13[[#This Row],[NumDealsPurchases]:[NumStorePurchases]])</f>
        <v>22</v>
      </c>
      <c r="AN138" s="14">
        <f>Snapshot_Date-Table13[[#This Row],[Dt_Customer]]</f>
        <v>757</v>
      </c>
      <c r="AP138" s="13">
        <f>Table13[[#This Row],[NumDealsPurchases]]/Table13[[#This Row],[Total Number of Purchases]]*100</f>
        <v>18.181818181818183</v>
      </c>
      <c r="AQ138">
        <f>6-ROUNDUP(_xlfn.PERCENTRANK.INC(Table13[Recency],Table13[[#This Row],[Recency]])*5, 0)</f>
        <v>5</v>
      </c>
      <c r="AR138">
        <f>ROUNDUP(_xlfn.PERCENTRANK.INC(Table13[Total Number of Purchases],Table13[[#This Row],[Total Number of Purchases]])*5,0)</f>
        <v>4</v>
      </c>
      <c r="AS138">
        <f>ROUNDUP(_xlfn.PERCENTRANK.INC(Table13[Total Spend],Table13[[#This Row],[Total Spend]])*5,0)</f>
        <v>3</v>
      </c>
      <c r="AT138" t="str">
        <f>Table13[[#This Row],[Recency Score]]&amp;Table13[[#This Row],[Frequency Score]]&amp;Table13[[#This Row],[Monetary Score]]</f>
        <v>543</v>
      </c>
      <c r="AU138" t="str">
        <f t="shared" si="2"/>
        <v>Loyal Customers</v>
      </c>
      <c r="AW138" s="13">
        <f>DATEDIF(Table13[[#This Row],[Dt_Customer]], Snapshot_Date, "d")</f>
        <v>757</v>
      </c>
      <c r="AX138" s="13">
        <f>Table13[[#This Row],[CL if today]]/365</f>
        <v>2.0739726027397261</v>
      </c>
      <c r="AY138">
        <f>Table13[[#This Row],[Total Number of Purchases]]/Table13[[#This Row],[Corrected CL]]</f>
        <v>10.607661822985468</v>
      </c>
      <c r="AZ138">
        <f>Table13[[#This Row],[Average Order Value (AOV)]]*Table13[[#This Row],[Freq per Year]]</f>
        <v>295.08586525759574</v>
      </c>
      <c r="BA138">
        <f>Table13[[#This Row],[Total Spend]]/Table13[[#This Row],[Corrected CL]]</f>
        <v>295.08586525759574</v>
      </c>
      <c r="BB138">
        <v>391.27617801047126</v>
      </c>
      <c r="BC138" s="1">
        <f>Table13[[#This Row],[Dt_Customer]]+Table13[[#This Row],[Recency]]</f>
        <v>41177</v>
      </c>
      <c r="BD138" s="16" t="str">
        <f>IF(COUNTIF(A:A, A138) &gt; 1, "Duplicate", "Unique")</f>
        <v>Unique</v>
      </c>
    </row>
    <row r="139" spans="1:56" x14ac:dyDescent="0.3">
      <c r="A139">
        <v>6233</v>
      </c>
      <c r="B139">
        <v>1976</v>
      </c>
      <c r="C139" t="s">
        <v>28</v>
      </c>
      <c r="D139" t="s">
        <v>33</v>
      </c>
      <c r="E139">
        <v>65991</v>
      </c>
      <c r="F139">
        <v>0</v>
      </c>
      <c r="G139">
        <v>1</v>
      </c>
      <c r="H139" s="1">
        <v>41159</v>
      </c>
      <c r="I139">
        <v>21</v>
      </c>
      <c r="J139">
        <v>507</v>
      </c>
      <c r="K139">
        <v>19</v>
      </c>
      <c r="L139">
        <v>364</v>
      </c>
      <c r="M139">
        <v>25</v>
      </c>
      <c r="N139">
        <v>47</v>
      </c>
      <c r="O139">
        <v>9</v>
      </c>
      <c r="P139">
        <f>IF(Table13[[#This Row],[MntWines]] = 0,"",Table13[[#This Row],[MntWines]])</f>
        <v>507</v>
      </c>
      <c r="Q139">
        <f>IF(Table13[[#This Row],[MntFruits]] = 0, "",Table13[[#This Row],[MntFruits]])</f>
        <v>19</v>
      </c>
      <c r="R139">
        <f>IF(Table13[[#This Row],[MntMeatProducts]] = 0, "",Table13[[#This Row],[MntMeatProducts]])</f>
        <v>364</v>
      </c>
      <c r="S139">
        <f>IF(Table13[[#This Row],[MntFishProducts]] = 0, "",Table13[[#This Row],[MntFishProducts]])</f>
        <v>25</v>
      </c>
      <c r="T139">
        <f>IF(Table13[[#This Row],[MntSweetProducts]] = 0, "",Table13[[#This Row],[MntSweetProducts]])</f>
        <v>47</v>
      </c>
      <c r="U139">
        <f>IF(Table13[[#This Row],[MntGoldProds]] = 0, "",Table13[[#This Row],[MntGoldProds]])</f>
        <v>9</v>
      </c>
      <c r="V139">
        <v>3</v>
      </c>
      <c r="W139">
        <v>9</v>
      </c>
      <c r="X139">
        <v>5</v>
      </c>
      <c r="Y139">
        <v>10</v>
      </c>
      <c r="Z139">
        <v>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">
        <v>30</v>
      </c>
      <c r="AI139" s="13">
        <f>SUM(Table13[[#This Row],[MntWines]:[MntGoldProds]])</f>
        <v>971</v>
      </c>
      <c r="AJ139" s="13">
        <f>AVERAGE(Table13[[#This Row],[MntWines]:[MntGoldProds]])</f>
        <v>161.83333333333334</v>
      </c>
      <c r="AK139">
        <f>IF(Table13[[#This Row],[Total Number of Purchases]]=0,0,Table13[[#This Row],[Total Spend]]/Table13[[#This Row],[Total Number of Purchases]])</f>
        <v>35.962962962962962</v>
      </c>
      <c r="AM139">
        <f>SUM(Table13[[#This Row],[NumDealsPurchases]:[NumStorePurchases]])</f>
        <v>27</v>
      </c>
      <c r="AN139" s="14">
        <f>Snapshot_Date-Table13[[#This Row],[Dt_Customer]]</f>
        <v>757</v>
      </c>
      <c r="AP139" s="13">
        <f>Table13[[#This Row],[NumDealsPurchases]]/Table13[[#This Row],[Total Number of Purchases]]*100</f>
        <v>11.111111111111111</v>
      </c>
      <c r="AQ139">
        <f>6-ROUNDUP(_xlfn.PERCENTRANK.INC(Table13[Recency],Table13[[#This Row],[Recency]])*5, 0)</f>
        <v>4</v>
      </c>
      <c r="AR139">
        <f>ROUNDUP(_xlfn.PERCENTRANK.INC(Table13[Total Number of Purchases],Table13[[#This Row],[Total Number of Purchases]])*5,0)</f>
        <v>5</v>
      </c>
      <c r="AS139">
        <f>ROUNDUP(_xlfn.PERCENTRANK.INC(Table13[Total Spend],Table13[[#This Row],[Total Spend]])*5,0)</f>
        <v>4</v>
      </c>
      <c r="AT139" t="str">
        <f>Table13[[#This Row],[Recency Score]]&amp;Table13[[#This Row],[Frequency Score]]&amp;Table13[[#This Row],[Monetary Score]]</f>
        <v>454</v>
      </c>
      <c r="AU139" t="str">
        <f t="shared" si="2"/>
        <v>Frequent Buyers</v>
      </c>
      <c r="AW139" s="13">
        <f>DATEDIF(Table13[[#This Row],[Dt_Customer]], Snapshot_Date, "d")</f>
        <v>757</v>
      </c>
      <c r="AX139" s="13">
        <f>Table13[[#This Row],[CL if today]]/365</f>
        <v>2.0739726027397261</v>
      </c>
      <c r="AY139">
        <f>Table13[[#This Row],[Total Number of Purchases]]/Table13[[#This Row],[Corrected CL]]</f>
        <v>13.018494055482167</v>
      </c>
      <c r="AZ139">
        <f>Table13[[#This Row],[Average Order Value (AOV)]]*Table13[[#This Row],[Freq per Year]]</f>
        <v>468.18361955085868</v>
      </c>
      <c r="BA139">
        <f>Table13[[#This Row],[Total Spend]]/Table13[[#This Row],[Corrected CL]]</f>
        <v>468.18361955085862</v>
      </c>
      <c r="BB139">
        <v>391.27617801047126</v>
      </c>
      <c r="BC139" s="1">
        <f>Table13[[#This Row],[Dt_Customer]]+Table13[[#This Row],[Recency]]</f>
        <v>41180</v>
      </c>
      <c r="BD139" s="16" t="str">
        <f>IF(COUNTIF(A:A, A139) &gt; 1, "Duplicate", "Unique")</f>
        <v>Unique</v>
      </c>
    </row>
    <row r="140" spans="1:56" x14ac:dyDescent="0.3">
      <c r="A140">
        <v>1777</v>
      </c>
      <c r="B140">
        <v>1980</v>
      </c>
      <c r="C140" t="s">
        <v>44</v>
      </c>
      <c r="D140" t="s">
        <v>33</v>
      </c>
      <c r="E140">
        <v>25965</v>
      </c>
      <c r="F140">
        <v>0</v>
      </c>
      <c r="G140">
        <v>0</v>
      </c>
      <c r="H140" s="1">
        <v>41159</v>
      </c>
      <c r="I140">
        <v>29</v>
      </c>
      <c r="J140">
        <v>2</v>
      </c>
      <c r="K140">
        <v>2</v>
      </c>
      <c r="L140">
        <v>11</v>
      </c>
      <c r="M140">
        <v>41</v>
      </c>
      <c r="N140">
        <v>7</v>
      </c>
      <c r="O140">
        <v>11</v>
      </c>
      <c r="P140">
        <f>IF(Table13[[#This Row],[MntWines]] = 0,"",Table13[[#This Row],[MntWines]])</f>
        <v>2</v>
      </c>
      <c r="Q140">
        <f>IF(Table13[[#This Row],[MntFruits]] = 0, "",Table13[[#This Row],[MntFruits]])</f>
        <v>2</v>
      </c>
      <c r="R140">
        <f>IF(Table13[[#This Row],[MntMeatProducts]] = 0, "",Table13[[#This Row],[MntMeatProducts]])</f>
        <v>11</v>
      </c>
      <c r="S140">
        <f>IF(Table13[[#This Row],[MntFishProducts]] = 0, "",Table13[[#This Row],[MntFishProducts]])</f>
        <v>41</v>
      </c>
      <c r="T140">
        <f>IF(Table13[[#This Row],[MntSweetProducts]] = 0, "",Table13[[#This Row],[MntSweetProducts]])</f>
        <v>7</v>
      </c>
      <c r="U140">
        <f>IF(Table13[[#This Row],[MntGoldProds]] = 0, "",Table13[[#This Row],[MntGoldProds]])</f>
        <v>11</v>
      </c>
      <c r="V140">
        <v>1</v>
      </c>
      <c r="W140">
        <v>2</v>
      </c>
      <c r="X140">
        <v>0</v>
      </c>
      <c r="Y140">
        <v>3</v>
      </c>
      <c r="Z140">
        <v>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t="s">
        <v>30</v>
      </c>
      <c r="AI140" s="13">
        <f>SUM(Table13[[#This Row],[MntWines]:[MntGoldProds]])</f>
        <v>74</v>
      </c>
      <c r="AJ140" s="13">
        <f>AVERAGE(Table13[[#This Row],[MntWines]:[MntGoldProds]])</f>
        <v>12.333333333333334</v>
      </c>
      <c r="AK140">
        <f>IF(Table13[[#This Row],[Total Number of Purchases]]=0,0,Table13[[#This Row],[Total Spend]]/Table13[[#This Row],[Total Number of Purchases]])</f>
        <v>12.333333333333334</v>
      </c>
      <c r="AM140">
        <f>SUM(Table13[[#This Row],[NumDealsPurchases]:[NumStorePurchases]])</f>
        <v>6</v>
      </c>
      <c r="AN140" s="14">
        <f>Snapshot_Date-Table13[[#This Row],[Dt_Customer]]</f>
        <v>757</v>
      </c>
      <c r="AP140" s="13">
        <f>Table13[[#This Row],[NumDealsPurchases]]/Table13[[#This Row],[Total Number of Purchases]]*100</f>
        <v>16.666666666666664</v>
      </c>
      <c r="AQ140">
        <f>6-ROUNDUP(_xlfn.PERCENTRANK.INC(Table13[Recency],Table13[[#This Row],[Recency]])*5, 0)</f>
        <v>4</v>
      </c>
      <c r="AR140">
        <f>ROUNDUP(_xlfn.PERCENTRANK.INC(Table13[Total Number of Purchases],Table13[[#This Row],[Total Number of Purchases]])*5,0)</f>
        <v>1</v>
      </c>
      <c r="AS140">
        <f>ROUNDUP(_xlfn.PERCENTRANK.INC(Table13[Total Spend],Table13[[#This Row],[Total Spend]])*5,0)</f>
        <v>2</v>
      </c>
      <c r="AT140" t="str">
        <f>Table13[[#This Row],[Recency Score]]&amp;Table13[[#This Row],[Frequency Score]]&amp;Table13[[#This Row],[Monetary Score]]</f>
        <v>412</v>
      </c>
      <c r="AU140" t="str">
        <f t="shared" si="2"/>
        <v>Potential Loyalists</v>
      </c>
      <c r="AW140" s="13">
        <f>DATEDIF(Table13[[#This Row],[Dt_Customer]], Snapshot_Date, "d")</f>
        <v>757</v>
      </c>
      <c r="AX140" s="13">
        <f>Table13[[#This Row],[CL if today]]/365</f>
        <v>2.0739726027397261</v>
      </c>
      <c r="AY140">
        <f>Table13[[#This Row],[Total Number of Purchases]]/Table13[[#This Row],[Corrected CL]]</f>
        <v>2.8929986789960371</v>
      </c>
      <c r="AZ140">
        <f>Table13[[#This Row],[Average Order Value (AOV)]]*Table13[[#This Row],[Freq per Year]]</f>
        <v>35.680317040951124</v>
      </c>
      <c r="BA140">
        <f>Table13[[#This Row],[Total Spend]]/Table13[[#This Row],[Corrected CL]]</f>
        <v>35.680317040951124</v>
      </c>
      <c r="BB140">
        <v>1015.6937172774869</v>
      </c>
      <c r="BC140" s="1">
        <f>Table13[[#This Row],[Dt_Customer]]+Table13[[#This Row],[Recency]]</f>
        <v>41188</v>
      </c>
      <c r="BD140" s="16" t="str">
        <f>IF(COUNTIF(A:A, A140) &gt; 1, "Duplicate", "Unique")</f>
        <v>Unique</v>
      </c>
    </row>
    <row r="141" spans="1:56" x14ac:dyDescent="0.3">
      <c r="A141">
        <v>8783</v>
      </c>
      <c r="B141">
        <v>1950</v>
      </c>
      <c r="C141" t="s">
        <v>28</v>
      </c>
      <c r="D141" t="s">
        <v>33</v>
      </c>
      <c r="E141">
        <v>57045</v>
      </c>
      <c r="F141">
        <v>0</v>
      </c>
      <c r="G141">
        <v>1</v>
      </c>
      <c r="H141" s="1">
        <v>41160</v>
      </c>
      <c r="I141">
        <v>40</v>
      </c>
      <c r="J141">
        <v>296</v>
      </c>
      <c r="K141">
        <v>13</v>
      </c>
      <c r="L141">
        <v>104</v>
      </c>
      <c r="M141">
        <v>11</v>
      </c>
      <c r="N141">
        <v>13</v>
      </c>
      <c r="O141">
        <v>17</v>
      </c>
      <c r="P141">
        <f>IF(Table13[[#This Row],[MntWines]] = 0,"",Table13[[#This Row],[MntWines]])</f>
        <v>296</v>
      </c>
      <c r="Q141">
        <f>IF(Table13[[#This Row],[MntFruits]] = 0, "",Table13[[#This Row],[MntFruits]])</f>
        <v>13</v>
      </c>
      <c r="R141">
        <f>IF(Table13[[#This Row],[MntMeatProducts]] = 0, "",Table13[[#This Row],[MntMeatProducts]])</f>
        <v>104</v>
      </c>
      <c r="S141">
        <f>IF(Table13[[#This Row],[MntFishProducts]] = 0, "",Table13[[#This Row],[MntFishProducts]])</f>
        <v>11</v>
      </c>
      <c r="T141">
        <f>IF(Table13[[#This Row],[MntSweetProducts]] = 0, "",Table13[[#This Row],[MntSweetProducts]])</f>
        <v>13</v>
      </c>
      <c r="U141">
        <f>IF(Table13[[#This Row],[MntGoldProds]] = 0, "",Table13[[#This Row],[MntGoldProds]])</f>
        <v>17</v>
      </c>
      <c r="V141">
        <v>3</v>
      </c>
      <c r="W141">
        <v>4</v>
      </c>
      <c r="X141">
        <v>2</v>
      </c>
      <c r="Y141">
        <v>9</v>
      </c>
      <c r="Z141">
        <v>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t="s">
        <v>36</v>
      </c>
      <c r="AI141" s="13">
        <f>SUM(Table13[[#This Row],[MntWines]:[MntGoldProds]])</f>
        <v>454</v>
      </c>
      <c r="AJ141" s="13">
        <f>AVERAGE(Table13[[#This Row],[MntWines]:[MntGoldProds]])</f>
        <v>75.666666666666671</v>
      </c>
      <c r="AK141">
        <f>IF(Table13[[#This Row],[Total Number of Purchases]]=0,0,Table13[[#This Row],[Total Spend]]/Table13[[#This Row],[Total Number of Purchases]])</f>
        <v>25.222222222222221</v>
      </c>
      <c r="AM141">
        <f>SUM(Table13[[#This Row],[NumDealsPurchases]:[NumStorePurchases]])</f>
        <v>18</v>
      </c>
      <c r="AN141" s="14">
        <f>Snapshot_Date-Table13[[#This Row],[Dt_Customer]]</f>
        <v>756</v>
      </c>
      <c r="AP141" s="13">
        <f>Table13[[#This Row],[NumDealsPurchases]]/Table13[[#This Row],[Total Number of Purchases]]*100</f>
        <v>16.666666666666664</v>
      </c>
      <c r="AQ141">
        <f>6-ROUNDUP(_xlfn.PERCENTRANK.INC(Table13[Recency],Table13[[#This Row],[Recency]])*5, 0)</f>
        <v>3</v>
      </c>
      <c r="AR141">
        <f>ROUNDUP(_xlfn.PERCENTRANK.INC(Table13[Total Number of Purchases],Table13[[#This Row],[Total Number of Purchases]])*5,0)</f>
        <v>4</v>
      </c>
      <c r="AS141">
        <f>ROUNDUP(_xlfn.PERCENTRANK.INC(Table13[Total Spend],Table13[[#This Row],[Total Spend]])*5,0)</f>
        <v>3</v>
      </c>
      <c r="AT141" t="str">
        <f>Table13[[#This Row],[Recency Score]]&amp;Table13[[#This Row],[Frequency Score]]&amp;Table13[[#This Row],[Monetary Score]]</f>
        <v>343</v>
      </c>
      <c r="AU141" t="str">
        <f t="shared" si="2"/>
        <v>Needs Attention</v>
      </c>
      <c r="AW141" s="13">
        <f>DATEDIF(Table13[[#This Row],[Dt_Customer]], Snapshot_Date, "d")</f>
        <v>756</v>
      </c>
      <c r="AX141" s="13">
        <f>Table13[[#This Row],[CL if today]]/365</f>
        <v>2.0712328767123287</v>
      </c>
      <c r="AY141">
        <f>Table13[[#This Row],[Total Number of Purchases]]/Table13[[#This Row],[Corrected CL]]</f>
        <v>8.6904761904761916</v>
      </c>
      <c r="AZ141">
        <f>Table13[[#This Row],[Average Order Value (AOV)]]*Table13[[#This Row],[Freq per Year]]</f>
        <v>219.19312169312173</v>
      </c>
      <c r="BA141">
        <f>Table13[[#This Row],[Total Spend]]/Table13[[#This Row],[Corrected CL]]</f>
        <v>219.1931216931217</v>
      </c>
      <c r="BB141">
        <v>151.44633507853405</v>
      </c>
      <c r="BC141" s="1">
        <f>Table13[[#This Row],[Dt_Customer]]+Table13[[#This Row],[Recency]]</f>
        <v>41200</v>
      </c>
      <c r="BD141" s="16" t="str">
        <f>IF(COUNTIF(A:A, A141) &gt; 1, "Duplicate", "Unique")</f>
        <v>Unique</v>
      </c>
    </row>
    <row r="142" spans="1:56" x14ac:dyDescent="0.3">
      <c r="A142">
        <v>7079</v>
      </c>
      <c r="B142">
        <v>1962</v>
      </c>
      <c r="C142" t="s">
        <v>28</v>
      </c>
      <c r="D142" t="s">
        <v>29</v>
      </c>
      <c r="E142">
        <v>63887</v>
      </c>
      <c r="F142">
        <v>0</v>
      </c>
      <c r="G142">
        <v>1</v>
      </c>
      <c r="H142" s="1">
        <v>41160</v>
      </c>
      <c r="I142">
        <v>38</v>
      </c>
      <c r="J142">
        <v>897</v>
      </c>
      <c r="K142">
        <v>23</v>
      </c>
      <c r="L142">
        <v>207</v>
      </c>
      <c r="M142">
        <v>15</v>
      </c>
      <c r="N142">
        <v>11</v>
      </c>
      <c r="O142">
        <v>92</v>
      </c>
      <c r="P142">
        <f>IF(Table13[[#This Row],[MntWines]] = 0,"",Table13[[#This Row],[MntWines]])</f>
        <v>897</v>
      </c>
      <c r="Q142">
        <f>IF(Table13[[#This Row],[MntFruits]] = 0, "",Table13[[#This Row],[MntFruits]])</f>
        <v>23</v>
      </c>
      <c r="R142">
        <f>IF(Table13[[#This Row],[MntMeatProducts]] = 0, "",Table13[[#This Row],[MntMeatProducts]])</f>
        <v>207</v>
      </c>
      <c r="S142">
        <f>IF(Table13[[#This Row],[MntFishProducts]] = 0, "",Table13[[#This Row],[MntFishProducts]])</f>
        <v>15</v>
      </c>
      <c r="T142">
        <f>IF(Table13[[#This Row],[MntSweetProducts]] = 0, "",Table13[[#This Row],[MntSweetProducts]])</f>
        <v>11</v>
      </c>
      <c r="U142">
        <f>IF(Table13[[#This Row],[MntGoldProds]] = 0, "",Table13[[#This Row],[MntGoldProds]])</f>
        <v>92</v>
      </c>
      <c r="V142">
        <v>5</v>
      </c>
      <c r="W142">
        <v>9</v>
      </c>
      <c r="X142">
        <v>6</v>
      </c>
      <c r="Y142">
        <v>12</v>
      </c>
      <c r="Z142">
        <v>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t="s">
        <v>43</v>
      </c>
      <c r="AI142" s="13">
        <f>SUM(Table13[[#This Row],[MntWines]:[MntGoldProds]])</f>
        <v>1245</v>
      </c>
      <c r="AJ142" s="13">
        <f>AVERAGE(Table13[[#This Row],[MntWines]:[MntGoldProds]])</f>
        <v>207.5</v>
      </c>
      <c r="AK142">
        <f>IF(Table13[[#This Row],[Total Number of Purchases]]=0,0,Table13[[#This Row],[Total Spend]]/Table13[[#This Row],[Total Number of Purchases]])</f>
        <v>38.90625</v>
      </c>
      <c r="AM142">
        <f>SUM(Table13[[#This Row],[NumDealsPurchases]:[NumStorePurchases]])</f>
        <v>32</v>
      </c>
      <c r="AN142" s="14">
        <f>Snapshot_Date-Table13[[#This Row],[Dt_Customer]]</f>
        <v>756</v>
      </c>
      <c r="AP142" s="13">
        <f>Table13[[#This Row],[NumDealsPurchases]]/Table13[[#This Row],[Total Number of Purchases]]*100</f>
        <v>15.625</v>
      </c>
      <c r="AQ142">
        <f>6-ROUNDUP(_xlfn.PERCENTRANK.INC(Table13[Recency],Table13[[#This Row],[Recency]])*5, 0)</f>
        <v>4</v>
      </c>
      <c r="AR142">
        <f>ROUNDUP(_xlfn.PERCENTRANK.INC(Table13[Total Number of Purchases],Table13[[#This Row],[Total Number of Purchases]])*5,0)</f>
        <v>5</v>
      </c>
      <c r="AS142">
        <f>ROUNDUP(_xlfn.PERCENTRANK.INC(Table13[Total Spend],Table13[[#This Row],[Total Spend]])*5,0)</f>
        <v>5</v>
      </c>
      <c r="AT142" t="str">
        <f>Table13[[#This Row],[Recency Score]]&amp;Table13[[#This Row],[Frequency Score]]&amp;Table13[[#This Row],[Monetary Score]]</f>
        <v>455</v>
      </c>
      <c r="AU142" t="str">
        <f t="shared" si="2"/>
        <v>Frequent Buyers</v>
      </c>
      <c r="AW142" s="13">
        <f>DATEDIF(Table13[[#This Row],[Dt_Customer]], Snapshot_Date, "d")</f>
        <v>756</v>
      </c>
      <c r="AX142" s="13">
        <f>Table13[[#This Row],[CL if today]]/365</f>
        <v>2.0712328767123287</v>
      </c>
      <c r="AY142">
        <f>Table13[[#This Row],[Total Number of Purchases]]/Table13[[#This Row],[Corrected CL]]</f>
        <v>15.449735449735451</v>
      </c>
      <c r="AZ142">
        <f>Table13[[#This Row],[Average Order Value (AOV)]]*Table13[[#This Row],[Freq per Year]]</f>
        <v>601.09126984126988</v>
      </c>
      <c r="BA142">
        <f>Table13[[#This Row],[Total Spend]]/Table13[[#This Row],[Corrected CL]]</f>
        <v>601.09126984126988</v>
      </c>
      <c r="BB142">
        <v>151.44633507853405</v>
      </c>
      <c r="BC142" s="1">
        <f>Table13[[#This Row],[Dt_Customer]]+Table13[[#This Row],[Recency]]</f>
        <v>41198</v>
      </c>
      <c r="BD142" s="16" t="str">
        <f>IF(COUNTIF(A:A, A142) &gt; 1, "Duplicate", "Unique")</f>
        <v>Unique</v>
      </c>
    </row>
    <row r="143" spans="1:56" x14ac:dyDescent="0.3">
      <c r="A143">
        <v>7108</v>
      </c>
      <c r="B143">
        <v>1965</v>
      </c>
      <c r="C143" t="s">
        <v>41</v>
      </c>
      <c r="D143" t="s">
        <v>42</v>
      </c>
      <c r="E143">
        <v>51390</v>
      </c>
      <c r="F143">
        <v>1</v>
      </c>
      <c r="G143">
        <v>1</v>
      </c>
      <c r="H143" s="1">
        <v>41160</v>
      </c>
      <c r="I143">
        <v>54</v>
      </c>
      <c r="J143">
        <v>205</v>
      </c>
      <c r="K143">
        <v>20</v>
      </c>
      <c r="L143">
        <v>47</v>
      </c>
      <c r="M143">
        <v>23</v>
      </c>
      <c r="N143">
        <v>2</v>
      </c>
      <c r="O143">
        <v>56</v>
      </c>
      <c r="P143">
        <f>IF(Table13[[#This Row],[MntWines]] = 0,"",Table13[[#This Row],[MntWines]])</f>
        <v>205</v>
      </c>
      <c r="Q143">
        <f>IF(Table13[[#This Row],[MntFruits]] = 0, "",Table13[[#This Row],[MntFruits]])</f>
        <v>20</v>
      </c>
      <c r="R143">
        <f>IF(Table13[[#This Row],[MntMeatProducts]] = 0, "",Table13[[#This Row],[MntMeatProducts]])</f>
        <v>47</v>
      </c>
      <c r="S143">
        <f>IF(Table13[[#This Row],[MntFishProducts]] = 0, "",Table13[[#This Row],[MntFishProducts]])</f>
        <v>23</v>
      </c>
      <c r="T143">
        <f>IF(Table13[[#This Row],[MntSweetProducts]] = 0, "",Table13[[#This Row],[MntSweetProducts]])</f>
        <v>2</v>
      </c>
      <c r="U143">
        <f>IF(Table13[[#This Row],[MntGoldProds]] = 0, "",Table13[[#This Row],[MntGoldProds]])</f>
        <v>56</v>
      </c>
      <c r="V143">
        <v>6</v>
      </c>
      <c r="W143">
        <v>5</v>
      </c>
      <c r="X143">
        <v>2</v>
      </c>
      <c r="Y143">
        <v>5</v>
      </c>
      <c r="Z143">
        <v>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43</v>
      </c>
      <c r="AI143" s="13">
        <f>SUM(Table13[[#This Row],[MntWines]:[MntGoldProds]])</f>
        <v>353</v>
      </c>
      <c r="AJ143" s="13">
        <f>AVERAGE(Table13[[#This Row],[MntWines]:[MntGoldProds]])</f>
        <v>58.833333333333336</v>
      </c>
      <c r="AK143">
        <f>IF(Table13[[#This Row],[Total Number of Purchases]]=0,0,Table13[[#This Row],[Total Spend]]/Table13[[#This Row],[Total Number of Purchases]])</f>
        <v>19.611111111111111</v>
      </c>
      <c r="AM143">
        <f>SUM(Table13[[#This Row],[NumDealsPurchases]:[NumStorePurchases]])</f>
        <v>18</v>
      </c>
      <c r="AN143" s="14">
        <f>Snapshot_Date-Table13[[#This Row],[Dt_Customer]]</f>
        <v>756</v>
      </c>
      <c r="AP143" s="13">
        <f>Table13[[#This Row],[NumDealsPurchases]]/Table13[[#This Row],[Total Number of Purchases]]*100</f>
        <v>33.333333333333329</v>
      </c>
      <c r="AQ143">
        <f>6-ROUNDUP(_xlfn.PERCENTRANK.INC(Table13[Recency],Table13[[#This Row],[Recency]])*5, 0)</f>
        <v>3</v>
      </c>
      <c r="AR143">
        <f>ROUNDUP(_xlfn.PERCENTRANK.INC(Table13[Total Number of Purchases],Table13[[#This Row],[Total Number of Purchases]])*5,0)</f>
        <v>4</v>
      </c>
      <c r="AS143">
        <f>ROUNDUP(_xlfn.PERCENTRANK.INC(Table13[Total Spend],Table13[[#This Row],[Total Spend]])*5,0)</f>
        <v>3</v>
      </c>
      <c r="AT143" t="str">
        <f>Table13[[#This Row],[Recency Score]]&amp;Table13[[#This Row],[Frequency Score]]&amp;Table13[[#This Row],[Monetary Score]]</f>
        <v>343</v>
      </c>
      <c r="AU143" t="str">
        <f t="shared" si="2"/>
        <v>Needs Attention</v>
      </c>
      <c r="AW143" s="13">
        <f>DATEDIF(Table13[[#This Row],[Dt_Customer]], Snapshot_Date, "d")</f>
        <v>756</v>
      </c>
      <c r="AX143" s="13">
        <f>Table13[[#This Row],[CL if today]]/365</f>
        <v>2.0712328767123287</v>
      </c>
      <c r="AY143">
        <f>Table13[[#This Row],[Total Number of Purchases]]/Table13[[#This Row],[Corrected CL]]</f>
        <v>8.6904761904761916</v>
      </c>
      <c r="AZ143">
        <f>Table13[[#This Row],[Average Order Value (AOV)]]*Table13[[#This Row],[Freq per Year]]</f>
        <v>170.42989417989421</v>
      </c>
      <c r="BA143">
        <f>Table13[[#This Row],[Total Spend]]/Table13[[#This Row],[Corrected CL]]</f>
        <v>170.42989417989418</v>
      </c>
      <c r="BB143">
        <v>273.75</v>
      </c>
      <c r="BC143" s="1">
        <f>Table13[[#This Row],[Dt_Customer]]+Table13[[#This Row],[Recency]]</f>
        <v>41214</v>
      </c>
      <c r="BD143" s="16" t="str">
        <f>IF(COUNTIF(A:A, A143) &gt; 1, "Duplicate", "Unique")</f>
        <v>Unique</v>
      </c>
    </row>
    <row r="144" spans="1:56" x14ac:dyDescent="0.3">
      <c r="A144">
        <v>8041</v>
      </c>
      <c r="B144">
        <v>1971</v>
      </c>
      <c r="C144" t="s">
        <v>37</v>
      </c>
      <c r="D144" t="s">
        <v>42</v>
      </c>
      <c r="E144">
        <v>47111</v>
      </c>
      <c r="F144">
        <v>0</v>
      </c>
      <c r="G144">
        <v>1</v>
      </c>
      <c r="H144" s="1">
        <v>41160</v>
      </c>
      <c r="I144">
        <v>35</v>
      </c>
      <c r="J144">
        <v>595</v>
      </c>
      <c r="K144">
        <v>71</v>
      </c>
      <c r="L144">
        <v>153</v>
      </c>
      <c r="M144">
        <v>120</v>
      </c>
      <c r="N144">
        <v>112</v>
      </c>
      <c r="O144">
        <v>41</v>
      </c>
      <c r="P144">
        <f>IF(Table13[[#This Row],[MntWines]] = 0,"",Table13[[#This Row],[MntWines]])</f>
        <v>595</v>
      </c>
      <c r="Q144">
        <f>IF(Table13[[#This Row],[MntFruits]] = 0, "",Table13[[#This Row],[MntFruits]])</f>
        <v>71</v>
      </c>
      <c r="R144">
        <f>IF(Table13[[#This Row],[MntMeatProducts]] = 0, "",Table13[[#This Row],[MntMeatProducts]])</f>
        <v>153</v>
      </c>
      <c r="S144">
        <f>IF(Table13[[#This Row],[MntFishProducts]] = 0, "",Table13[[#This Row],[MntFishProducts]])</f>
        <v>120</v>
      </c>
      <c r="T144">
        <f>IF(Table13[[#This Row],[MntSweetProducts]] = 0, "",Table13[[#This Row],[MntSweetProducts]])</f>
        <v>112</v>
      </c>
      <c r="U144">
        <f>IF(Table13[[#This Row],[MntGoldProds]] = 0, "",Table13[[#This Row],[MntGoldProds]])</f>
        <v>41</v>
      </c>
      <c r="V144">
        <v>6</v>
      </c>
      <c r="W144">
        <v>3</v>
      </c>
      <c r="X144">
        <v>2</v>
      </c>
      <c r="Y144">
        <v>10</v>
      </c>
      <c r="Z144">
        <v>9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43</v>
      </c>
      <c r="AI144" s="13">
        <f>SUM(Table13[[#This Row],[MntWines]:[MntGoldProds]])</f>
        <v>1092</v>
      </c>
      <c r="AJ144" s="13">
        <f>AVERAGE(Table13[[#This Row],[MntWines]:[MntGoldProds]])</f>
        <v>182</v>
      </c>
      <c r="AK144">
        <f>IF(Table13[[#This Row],[Total Number of Purchases]]=0,0,Table13[[#This Row],[Total Spend]]/Table13[[#This Row],[Total Number of Purchases]])</f>
        <v>52</v>
      </c>
      <c r="AM144">
        <f>SUM(Table13[[#This Row],[NumDealsPurchases]:[NumStorePurchases]])</f>
        <v>21</v>
      </c>
      <c r="AN144" s="14">
        <f>Snapshot_Date-Table13[[#This Row],[Dt_Customer]]</f>
        <v>756</v>
      </c>
      <c r="AP144" s="13">
        <f>Table13[[#This Row],[NumDealsPurchases]]/Table13[[#This Row],[Total Number of Purchases]]*100</f>
        <v>28.571428571428569</v>
      </c>
      <c r="AQ144">
        <f>6-ROUNDUP(_xlfn.PERCENTRANK.INC(Table13[Recency],Table13[[#This Row],[Recency]])*5, 0)</f>
        <v>4</v>
      </c>
      <c r="AR144">
        <f>ROUNDUP(_xlfn.PERCENTRANK.INC(Table13[Total Number of Purchases],Table13[[#This Row],[Total Number of Purchases]])*5,0)</f>
        <v>4</v>
      </c>
      <c r="AS144">
        <f>ROUNDUP(_xlfn.PERCENTRANK.INC(Table13[Total Spend],Table13[[#This Row],[Total Spend]])*5,0)</f>
        <v>4</v>
      </c>
      <c r="AT144" t="str">
        <f>Table13[[#This Row],[Recency Score]]&amp;Table13[[#This Row],[Frequency Score]]&amp;Table13[[#This Row],[Monetary Score]]</f>
        <v>444</v>
      </c>
      <c r="AU144" t="str">
        <f t="shared" si="2"/>
        <v>Potential Loyalists</v>
      </c>
      <c r="AW144" s="13">
        <f>DATEDIF(Table13[[#This Row],[Dt_Customer]], Snapshot_Date, "d")</f>
        <v>756</v>
      </c>
      <c r="AX144" s="13">
        <f>Table13[[#This Row],[CL if today]]/365</f>
        <v>2.0712328767123287</v>
      </c>
      <c r="AY144">
        <f>Table13[[#This Row],[Total Number of Purchases]]/Table13[[#This Row],[Corrected CL]]</f>
        <v>10.138888888888889</v>
      </c>
      <c r="AZ144">
        <f>Table13[[#This Row],[Average Order Value (AOV)]]*Table13[[#This Row],[Freq per Year]]</f>
        <v>527.22222222222229</v>
      </c>
      <c r="BA144">
        <f>Table13[[#This Row],[Total Spend]]/Table13[[#This Row],[Corrected CL]]</f>
        <v>527.22222222222229</v>
      </c>
      <c r="BB144">
        <v>529.77690288713904</v>
      </c>
      <c r="BC144" s="1">
        <f>Table13[[#This Row],[Dt_Customer]]+Table13[[#This Row],[Recency]]</f>
        <v>41195</v>
      </c>
      <c r="BD144" s="16" t="str">
        <f>IF(COUNTIF(A:A, A144) &gt; 1, "Duplicate", "Unique")</f>
        <v>Unique</v>
      </c>
    </row>
    <row r="145" spans="1:56" x14ac:dyDescent="0.3">
      <c r="A145">
        <v>347</v>
      </c>
      <c r="B145">
        <v>1976</v>
      </c>
      <c r="C145" t="s">
        <v>28</v>
      </c>
      <c r="D145" t="s">
        <v>29</v>
      </c>
      <c r="E145">
        <v>40780</v>
      </c>
      <c r="F145">
        <v>0</v>
      </c>
      <c r="G145">
        <v>1</v>
      </c>
      <c r="H145" s="1">
        <v>41160</v>
      </c>
      <c r="I145">
        <v>30</v>
      </c>
      <c r="J145">
        <v>229</v>
      </c>
      <c r="K145">
        <v>27</v>
      </c>
      <c r="L145">
        <v>71</v>
      </c>
      <c r="M145">
        <v>13</v>
      </c>
      <c r="N145">
        <v>3</v>
      </c>
      <c r="O145">
        <v>34</v>
      </c>
      <c r="P145">
        <f>IF(Table13[[#This Row],[MntWines]] = 0,"",Table13[[#This Row],[MntWines]])</f>
        <v>229</v>
      </c>
      <c r="Q145">
        <f>IF(Table13[[#This Row],[MntFruits]] = 0, "",Table13[[#This Row],[MntFruits]])</f>
        <v>27</v>
      </c>
      <c r="R145">
        <f>IF(Table13[[#This Row],[MntMeatProducts]] = 0, "",Table13[[#This Row],[MntMeatProducts]])</f>
        <v>71</v>
      </c>
      <c r="S145">
        <f>IF(Table13[[#This Row],[MntFishProducts]] = 0, "",Table13[[#This Row],[MntFishProducts]])</f>
        <v>13</v>
      </c>
      <c r="T145">
        <f>IF(Table13[[#This Row],[MntSweetProducts]] = 0, "",Table13[[#This Row],[MntSweetProducts]])</f>
        <v>3</v>
      </c>
      <c r="U145">
        <f>IF(Table13[[#This Row],[MntGoldProds]] = 0, "",Table13[[#This Row],[MntGoldProds]])</f>
        <v>34</v>
      </c>
      <c r="V145">
        <v>4</v>
      </c>
      <c r="W145">
        <v>7</v>
      </c>
      <c r="X145">
        <v>1</v>
      </c>
      <c r="Y145">
        <v>5</v>
      </c>
      <c r="Z145">
        <v>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t="s">
        <v>32</v>
      </c>
      <c r="AI145" s="13">
        <f>SUM(Table13[[#This Row],[MntWines]:[MntGoldProds]])</f>
        <v>377</v>
      </c>
      <c r="AJ145" s="13">
        <f>AVERAGE(Table13[[#This Row],[MntWines]:[MntGoldProds]])</f>
        <v>62.833333333333336</v>
      </c>
      <c r="AK145">
        <f>IF(Table13[[#This Row],[Total Number of Purchases]]=0,0,Table13[[#This Row],[Total Spend]]/Table13[[#This Row],[Total Number of Purchases]])</f>
        <v>22.176470588235293</v>
      </c>
      <c r="AM145">
        <f>SUM(Table13[[#This Row],[NumDealsPurchases]:[NumStorePurchases]])</f>
        <v>17</v>
      </c>
      <c r="AN145" s="14">
        <f>Snapshot_Date-Table13[[#This Row],[Dt_Customer]]</f>
        <v>756</v>
      </c>
      <c r="AP145" s="13">
        <f>Table13[[#This Row],[NumDealsPurchases]]/Table13[[#This Row],[Total Number of Purchases]]*100</f>
        <v>23.52941176470588</v>
      </c>
      <c r="AQ145">
        <f>6-ROUNDUP(_xlfn.PERCENTRANK.INC(Table13[Recency],Table13[[#This Row],[Recency]])*5, 0)</f>
        <v>4</v>
      </c>
      <c r="AR145">
        <f>ROUNDUP(_xlfn.PERCENTRANK.INC(Table13[Total Number of Purchases],Table13[[#This Row],[Total Number of Purchases]])*5,0)</f>
        <v>3</v>
      </c>
      <c r="AS145">
        <f>ROUNDUP(_xlfn.PERCENTRANK.INC(Table13[Total Spend],Table13[[#This Row],[Total Spend]])*5,0)</f>
        <v>3</v>
      </c>
      <c r="AT145" t="str">
        <f>Table13[[#This Row],[Recency Score]]&amp;Table13[[#This Row],[Frequency Score]]&amp;Table13[[#This Row],[Monetary Score]]</f>
        <v>433</v>
      </c>
      <c r="AU145" t="str">
        <f t="shared" si="2"/>
        <v>Potential Loyalists</v>
      </c>
      <c r="AW145" s="13">
        <f>DATEDIF(Table13[[#This Row],[Dt_Customer]], Snapshot_Date, "d")</f>
        <v>756</v>
      </c>
      <c r="AX145" s="13">
        <f>Table13[[#This Row],[CL if today]]/365</f>
        <v>2.0712328767123287</v>
      </c>
      <c r="AY145">
        <f>Table13[[#This Row],[Total Number of Purchases]]/Table13[[#This Row],[Corrected CL]]</f>
        <v>8.2076719576719572</v>
      </c>
      <c r="AZ145">
        <f>Table13[[#This Row],[Average Order Value (AOV)]]*Table13[[#This Row],[Freq per Year]]</f>
        <v>182.01719576719574</v>
      </c>
      <c r="BA145">
        <f>Table13[[#This Row],[Total Spend]]/Table13[[#This Row],[Corrected CL]]</f>
        <v>182.01719576719577</v>
      </c>
      <c r="BB145">
        <v>31.176084099868593</v>
      </c>
      <c r="BC145" s="1">
        <f>Table13[[#This Row],[Dt_Customer]]+Table13[[#This Row],[Recency]]</f>
        <v>41190</v>
      </c>
      <c r="BD145" s="16" t="str">
        <f>IF(COUNTIF(A:A, A145) &gt; 1, "Duplicate", "Unique")</f>
        <v>Unique</v>
      </c>
    </row>
    <row r="146" spans="1:56" x14ac:dyDescent="0.3">
      <c r="A146">
        <v>35</v>
      </c>
      <c r="B146">
        <v>1987</v>
      </c>
      <c r="C146" t="s">
        <v>28</v>
      </c>
      <c r="D146" t="s">
        <v>33</v>
      </c>
      <c r="E146">
        <v>25545</v>
      </c>
      <c r="F146">
        <v>1</v>
      </c>
      <c r="G146">
        <v>0</v>
      </c>
      <c r="H146" s="1">
        <v>41160</v>
      </c>
      <c r="I146">
        <v>35</v>
      </c>
      <c r="J146">
        <v>32</v>
      </c>
      <c r="K146">
        <v>1</v>
      </c>
      <c r="L146">
        <v>64</v>
      </c>
      <c r="M146">
        <v>16</v>
      </c>
      <c r="N146">
        <v>12</v>
      </c>
      <c r="O146">
        <v>85</v>
      </c>
      <c r="P146">
        <f>IF(Table13[[#This Row],[MntWines]] = 0,"",Table13[[#This Row],[MntWines]])</f>
        <v>32</v>
      </c>
      <c r="Q146">
        <f>IF(Table13[[#This Row],[MntFruits]] = 0, "",Table13[[#This Row],[MntFruits]])</f>
        <v>1</v>
      </c>
      <c r="R146">
        <f>IF(Table13[[#This Row],[MntMeatProducts]] = 0, "",Table13[[#This Row],[MntMeatProducts]])</f>
        <v>64</v>
      </c>
      <c r="S146">
        <f>IF(Table13[[#This Row],[MntFishProducts]] = 0, "",Table13[[#This Row],[MntFishProducts]])</f>
        <v>16</v>
      </c>
      <c r="T146">
        <f>IF(Table13[[#This Row],[MntSweetProducts]] = 0, "",Table13[[#This Row],[MntSweetProducts]])</f>
        <v>12</v>
      </c>
      <c r="U146">
        <f>IF(Table13[[#This Row],[MntGoldProds]] = 0, "",Table13[[#This Row],[MntGoldProds]])</f>
        <v>85</v>
      </c>
      <c r="V146">
        <v>3</v>
      </c>
      <c r="W146">
        <v>2</v>
      </c>
      <c r="X146">
        <v>2</v>
      </c>
      <c r="Y146">
        <v>3</v>
      </c>
      <c r="Z146">
        <v>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 t="s">
        <v>30</v>
      </c>
      <c r="AI146" s="13">
        <f>SUM(Table13[[#This Row],[MntWines]:[MntGoldProds]])</f>
        <v>210</v>
      </c>
      <c r="AJ146" s="13">
        <f>AVERAGE(Table13[[#This Row],[MntWines]:[MntGoldProds]])</f>
        <v>35</v>
      </c>
      <c r="AK146">
        <f>IF(Table13[[#This Row],[Total Number of Purchases]]=0,0,Table13[[#This Row],[Total Spend]]/Table13[[#This Row],[Total Number of Purchases]])</f>
        <v>21</v>
      </c>
      <c r="AM146">
        <f>SUM(Table13[[#This Row],[NumDealsPurchases]:[NumStorePurchases]])</f>
        <v>10</v>
      </c>
      <c r="AN146" s="14">
        <f>Snapshot_Date-Table13[[#This Row],[Dt_Customer]]</f>
        <v>756</v>
      </c>
      <c r="AP146" s="13">
        <f>Table13[[#This Row],[NumDealsPurchases]]/Table13[[#This Row],[Total Number of Purchases]]*100</f>
        <v>30</v>
      </c>
      <c r="AQ146">
        <f>6-ROUNDUP(_xlfn.PERCENTRANK.INC(Table13[Recency],Table13[[#This Row],[Recency]])*5, 0)</f>
        <v>4</v>
      </c>
      <c r="AR146">
        <f>ROUNDUP(_xlfn.PERCENTRANK.INC(Table13[Total Number of Purchases],Table13[[#This Row],[Total Number of Purchases]])*5,0)</f>
        <v>2</v>
      </c>
      <c r="AS146">
        <f>ROUNDUP(_xlfn.PERCENTRANK.INC(Table13[Total Spend],Table13[[#This Row],[Total Spend]])*5,0)</f>
        <v>3</v>
      </c>
      <c r="AT146" t="str">
        <f>Table13[[#This Row],[Recency Score]]&amp;Table13[[#This Row],[Frequency Score]]&amp;Table13[[#This Row],[Monetary Score]]</f>
        <v>423</v>
      </c>
      <c r="AU146" t="str">
        <f t="shared" si="2"/>
        <v>Potential Loyalists</v>
      </c>
      <c r="AW146" s="13">
        <f>DATEDIF(Table13[[#This Row],[Dt_Customer]], Snapshot_Date, "d")</f>
        <v>756</v>
      </c>
      <c r="AX146" s="13">
        <f>Table13[[#This Row],[CL if today]]/365</f>
        <v>2.0712328767123287</v>
      </c>
      <c r="AY146">
        <f>Table13[[#This Row],[Total Number of Purchases]]/Table13[[#This Row],[Corrected CL]]</f>
        <v>4.8280423280423284</v>
      </c>
      <c r="AZ146">
        <f>Table13[[#This Row],[Average Order Value (AOV)]]*Table13[[#This Row],[Freq per Year]]</f>
        <v>101.3888888888889</v>
      </c>
      <c r="BA146">
        <f>Table13[[#This Row],[Total Spend]]/Table13[[#This Row],[Corrected CL]]</f>
        <v>101.38888888888889</v>
      </c>
      <c r="BB146">
        <v>515.6880733944954</v>
      </c>
      <c r="BC146" s="1">
        <f>Table13[[#This Row],[Dt_Customer]]+Table13[[#This Row],[Recency]]</f>
        <v>41195</v>
      </c>
      <c r="BD146" s="16" t="str">
        <f>IF(COUNTIF(A:A, A146) &gt; 1, "Duplicate", "Unique")</f>
        <v>Unique</v>
      </c>
    </row>
    <row r="147" spans="1:56" x14ac:dyDescent="0.3">
      <c r="A147">
        <v>7342</v>
      </c>
      <c r="B147">
        <v>1961</v>
      </c>
      <c r="C147" t="s">
        <v>38</v>
      </c>
      <c r="D147" t="s">
        <v>42</v>
      </c>
      <c r="E147">
        <v>59184</v>
      </c>
      <c r="F147">
        <v>0</v>
      </c>
      <c r="G147">
        <v>1</v>
      </c>
      <c r="H147" s="1">
        <v>41161</v>
      </c>
      <c r="I147">
        <v>6</v>
      </c>
      <c r="J147">
        <v>341</v>
      </c>
      <c r="K147">
        <v>142</v>
      </c>
      <c r="L147">
        <v>113</v>
      </c>
      <c r="M147">
        <v>259</v>
      </c>
      <c r="N147">
        <v>151</v>
      </c>
      <c r="O147">
        <v>66</v>
      </c>
      <c r="P147">
        <f>IF(Table13[[#This Row],[MntWines]] = 0,"",Table13[[#This Row],[MntWines]])</f>
        <v>341</v>
      </c>
      <c r="Q147">
        <f>IF(Table13[[#This Row],[MntFruits]] = 0, "",Table13[[#This Row],[MntFruits]])</f>
        <v>142</v>
      </c>
      <c r="R147">
        <f>IF(Table13[[#This Row],[MntMeatProducts]] = 0, "",Table13[[#This Row],[MntMeatProducts]])</f>
        <v>113</v>
      </c>
      <c r="S147">
        <f>IF(Table13[[#This Row],[MntFishProducts]] = 0, "",Table13[[#This Row],[MntFishProducts]])</f>
        <v>259</v>
      </c>
      <c r="T147">
        <f>IF(Table13[[#This Row],[MntSweetProducts]] = 0, "",Table13[[#This Row],[MntSweetProducts]])</f>
        <v>151</v>
      </c>
      <c r="U147">
        <f>IF(Table13[[#This Row],[MntGoldProds]] = 0, "",Table13[[#This Row],[MntGoldProds]])</f>
        <v>66</v>
      </c>
      <c r="V147">
        <v>3</v>
      </c>
      <c r="W147">
        <v>6</v>
      </c>
      <c r="X147">
        <v>6</v>
      </c>
      <c r="Y147">
        <v>12</v>
      </c>
      <c r="Z147">
        <v>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30</v>
      </c>
      <c r="AI147" s="13">
        <f>SUM(Table13[[#This Row],[MntWines]:[MntGoldProds]])</f>
        <v>1072</v>
      </c>
      <c r="AJ147" s="13">
        <f>AVERAGE(Table13[[#This Row],[MntWines]:[MntGoldProds]])</f>
        <v>178.66666666666666</v>
      </c>
      <c r="AK147">
        <f>IF(Table13[[#This Row],[Total Number of Purchases]]=0,0,Table13[[#This Row],[Total Spend]]/Table13[[#This Row],[Total Number of Purchases]])</f>
        <v>39.703703703703702</v>
      </c>
      <c r="AM147">
        <f>SUM(Table13[[#This Row],[NumDealsPurchases]:[NumStorePurchases]])</f>
        <v>27</v>
      </c>
      <c r="AN147" s="14">
        <f>Snapshot_Date-Table13[[#This Row],[Dt_Customer]]</f>
        <v>755</v>
      </c>
      <c r="AP147" s="13">
        <f>Table13[[#This Row],[NumDealsPurchases]]/Table13[[#This Row],[Total Number of Purchases]]*100</f>
        <v>11.111111111111111</v>
      </c>
      <c r="AQ147">
        <f>6-ROUNDUP(_xlfn.PERCENTRANK.INC(Table13[Recency],Table13[[#This Row],[Recency]])*5, 0)</f>
        <v>5</v>
      </c>
      <c r="AR147">
        <f>ROUNDUP(_xlfn.PERCENTRANK.INC(Table13[Total Number of Purchases],Table13[[#This Row],[Total Number of Purchases]])*5,0)</f>
        <v>5</v>
      </c>
      <c r="AS147">
        <f>ROUNDUP(_xlfn.PERCENTRANK.INC(Table13[Total Spend],Table13[[#This Row],[Total Spend]])*5,0)</f>
        <v>4</v>
      </c>
      <c r="AT147" t="str">
        <f>Table13[[#This Row],[Recency Score]]&amp;Table13[[#This Row],[Frequency Score]]&amp;Table13[[#This Row],[Monetary Score]]</f>
        <v>554</v>
      </c>
      <c r="AU147" t="str">
        <f t="shared" si="2"/>
        <v>Loyal Customers</v>
      </c>
      <c r="AW147" s="13">
        <f>DATEDIF(Table13[[#This Row],[Dt_Customer]], Snapshot_Date, "d")</f>
        <v>755</v>
      </c>
      <c r="AX147" s="13">
        <f>Table13[[#This Row],[CL if today]]/365</f>
        <v>2.0684931506849313</v>
      </c>
      <c r="AY147">
        <f>Table13[[#This Row],[Total Number of Purchases]]/Table13[[#This Row],[Corrected CL]]</f>
        <v>13.052980132450331</v>
      </c>
      <c r="AZ147">
        <f>Table13[[#This Row],[Average Order Value (AOV)]]*Table13[[#This Row],[Freq per Year]]</f>
        <v>518.25165562913912</v>
      </c>
      <c r="BA147">
        <f>Table13[[#This Row],[Total Spend]]/Table13[[#This Row],[Corrected CL]]</f>
        <v>518.25165562913912</v>
      </c>
      <c r="BB147">
        <v>49.467105263157897</v>
      </c>
      <c r="BC147" s="1">
        <f>Table13[[#This Row],[Dt_Customer]]+Table13[[#This Row],[Recency]]</f>
        <v>41167</v>
      </c>
      <c r="BD147" s="16" t="str">
        <f>IF(COUNTIF(A:A, A147) &gt; 1, "Duplicate", "Unique")</f>
        <v>Unique</v>
      </c>
    </row>
    <row r="148" spans="1:56" x14ac:dyDescent="0.3">
      <c r="A148">
        <v>9733</v>
      </c>
      <c r="B148">
        <v>1978</v>
      </c>
      <c r="C148" t="s">
        <v>44</v>
      </c>
      <c r="D148" t="s">
        <v>35</v>
      </c>
      <c r="E148">
        <v>24882</v>
      </c>
      <c r="F148">
        <v>1</v>
      </c>
      <c r="G148">
        <v>0</v>
      </c>
      <c r="H148" s="1">
        <v>41161</v>
      </c>
      <c r="I148">
        <v>52</v>
      </c>
      <c r="J148">
        <v>1</v>
      </c>
      <c r="K148">
        <v>4</v>
      </c>
      <c r="L148">
        <v>10</v>
      </c>
      <c r="M148">
        <v>29</v>
      </c>
      <c r="N148">
        <v>0</v>
      </c>
      <c r="O148">
        <v>36</v>
      </c>
      <c r="P148">
        <f>IF(Table13[[#This Row],[MntWines]] = 0,"",Table13[[#This Row],[MntWines]])</f>
        <v>1</v>
      </c>
      <c r="Q148">
        <f>IF(Table13[[#This Row],[MntFruits]] = 0, "",Table13[[#This Row],[MntFruits]])</f>
        <v>4</v>
      </c>
      <c r="R148">
        <f>IF(Table13[[#This Row],[MntMeatProducts]] = 0, "",Table13[[#This Row],[MntMeatProducts]])</f>
        <v>10</v>
      </c>
      <c r="S148">
        <f>IF(Table13[[#This Row],[MntFishProducts]] = 0, "",Table13[[#This Row],[MntFishProducts]])</f>
        <v>29</v>
      </c>
      <c r="T148" t="str">
        <f>IF(Table13[[#This Row],[MntSweetProducts]] = 0, "",Table13[[#This Row],[MntSweetProducts]])</f>
        <v/>
      </c>
      <c r="U148">
        <f>IF(Table13[[#This Row],[MntGoldProds]] = 0, "",Table13[[#This Row],[MntGoldProds]])</f>
        <v>36</v>
      </c>
      <c r="V148">
        <v>1</v>
      </c>
      <c r="W148">
        <v>1</v>
      </c>
      <c r="X148">
        <v>1</v>
      </c>
      <c r="Y148">
        <v>2</v>
      </c>
      <c r="Z148">
        <v>6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 t="s">
        <v>40</v>
      </c>
      <c r="AI148" s="13">
        <f>SUM(Table13[[#This Row],[MntWines]:[MntGoldProds]])</f>
        <v>80</v>
      </c>
      <c r="AJ148" s="13">
        <f>AVERAGE(Table13[[#This Row],[MntWines]:[MntGoldProds]])</f>
        <v>13.333333333333334</v>
      </c>
      <c r="AK148">
        <f>IF(Table13[[#This Row],[Total Number of Purchases]]=0,0,Table13[[#This Row],[Total Spend]]/Table13[[#This Row],[Total Number of Purchases]])</f>
        <v>16</v>
      </c>
      <c r="AM148">
        <f>SUM(Table13[[#This Row],[NumDealsPurchases]:[NumStorePurchases]])</f>
        <v>5</v>
      </c>
      <c r="AN148" s="14">
        <f>Snapshot_Date-Table13[[#This Row],[Dt_Customer]]</f>
        <v>755</v>
      </c>
      <c r="AP148" s="13">
        <f>Table13[[#This Row],[NumDealsPurchases]]/Table13[[#This Row],[Total Number of Purchases]]*100</f>
        <v>20</v>
      </c>
      <c r="AQ148">
        <f>6-ROUNDUP(_xlfn.PERCENTRANK.INC(Table13[Recency],Table13[[#This Row],[Recency]])*5, 0)</f>
        <v>3</v>
      </c>
      <c r="AR148">
        <f>ROUNDUP(_xlfn.PERCENTRANK.INC(Table13[Total Number of Purchases],Table13[[#This Row],[Total Number of Purchases]])*5,0)</f>
        <v>1</v>
      </c>
      <c r="AS148">
        <f>ROUNDUP(_xlfn.PERCENTRANK.INC(Table13[Total Spend],Table13[[#This Row],[Total Spend]])*5,0)</f>
        <v>2</v>
      </c>
      <c r="AT148" t="str">
        <f>Table13[[#This Row],[Recency Score]]&amp;Table13[[#This Row],[Frequency Score]]&amp;Table13[[#This Row],[Monetary Score]]</f>
        <v>312</v>
      </c>
      <c r="AU148" t="str">
        <f t="shared" si="2"/>
        <v>Needs Attention</v>
      </c>
      <c r="AW148" s="13">
        <f>DATEDIF(Table13[[#This Row],[Dt_Customer]], Snapshot_Date, "d")</f>
        <v>755</v>
      </c>
      <c r="AX148" s="13">
        <f>Table13[[#This Row],[CL if today]]/365</f>
        <v>2.0684931506849313</v>
      </c>
      <c r="AY148">
        <f>Table13[[#This Row],[Total Number of Purchases]]/Table13[[#This Row],[Corrected CL]]</f>
        <v>2.4172185430463577</v>
      </c>
      <c r="AZ148">
        <f>Table13[[#This Row],[Average Order Value (AOV)]]*Table13[[#This Row],[Freq per Year]]</f>
        <v>38.675496688741724</v>
      </c>
      <c r="BA148">
        <f>Table13[[#This Row],[Total Spend]]/Table13[[#This Row],[Corrected CL]]</f>
        <v>38.675496688741724</v>
      </c>
      <c r="BB148">
        <v>614.88830486202369</v>
      </c>
      <c r="BC148" s="1">
        <f>Table13[[#This Row],[Dt_Customer]]+Table13[[#This Row],[Recency]]</f>
        <v>41213</v>
      </c>
      <c r="BD148" s="16" t="str">
        <f>IF(COUNTIF(A:A, A148) &gt; 1, "Duplicate", "Unique")</f>
        <v>Unique</v>
      </c>
    </row>
    <row r="149" spans="1:56" x14ac:dyDescent="0.3">
      <c r="A149">
        <v>8462</v>
      </c>
      <c r="B149">
        <v>1978</v>
      </c>
      <c r="C149" t="s">
        <v>44</v>
      </c>
      <c r="D149" t="s">
        <v>35</v>
      </c>
      <c r="E149">
        <v>24882</v>
      </c>
      <c r="F149">
        <v>1</v>
      </c>
      <c r="G149">
        <v>0</v>
      </c>
      <c r="H149" s="1">
        <v>41161</v>
      </c>
      <c r="I149">
        <v>52</v>
      </c>
      <c r="J149">
        <v>1</v>
      </c>
      <c r="K149">
        <v>4</v>
      </c>
      <c r="L149">
        <v>10</v>
      </c>
      <c r="M149">
        <v>29</v>
      </c>
      <c r="N149">
        <v>0</v>
      </c>
      <c r="O149">
        <v>36</v>
      </c>
      <c r="P149">
        <f>IF(Table13[[#This Row],[MntWines]] = 0,"",Table13[[#This Row],[MntWines]])</f>
        <v>1</v>
      </c>
      <c r="Q149">
        <f>IF(Table13[[#This Row],[MntFruits]] = 0, "",Table13[[#This Row],[MntFruits]])</f>
        <v>4</v>
      </c>
      <c r="R149">
        <f>IF(Table13[[#This Row],[MntMeatProducts]] = 0, "",Table13[[#This Row],[MntMeatProducts]])</f>
        <v>10</v>
      </c>
      <c r="S149">
        <f>IF(Table13[[#This Row],[MntFishProducts]] = 0, "",Table13[[#This Row],[MntFishProducts]])</f>
        <v>29</v>
      </c>
      <c r="T149" t="str">
        <f>IF(Table13[[#This Row],[MntSweetProducts]] = 0, "",Table13[[#This Row],[MntSweetProducts]])</f>
        <v/>
      </c>
      <c r="U149">
        <f>IF(Table13[[#This Row],[MntGoldProds]] = 0, "",Table13[[#This Row],[MntGoldProds]])</f>
        <v>36</v>
      </c>
      <c r="V149">
        <v>1</v>
      </c>
      <c r="W149">
        <v>1</v>
      </c>
      <c r="X149">
        <v>1</v>
      </c>
      <c r="Y149">
        <v>2</v>
      </c>
      <c r="Z149">
        <v>6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 t="s">
        <v>30</v>
      </c>
      <c r="AI149" s="13">
        <f>SUM(Table13[[#This Row],[MntWines]:[MntGoldProds]])</f>
        <v>80</v>
      </c>
      <c r="AJ149" s="13">
        <f>AVERAGE(Table13[[#This Row],[MntWines]:[MntGoldProds]])</f>
        <v>13.333333333333334</v>
      </c>
      <c r="AK149">
        <f>IF(Table13[[#This Row],[Total Number of Purchases]]=0,0,Table13[[#This Row],[Total Spend]]/Table13[[#This Row],[Total Number of Purchases]])</f>
        <v>16</v>
      </c>
      <c r="AM149">
        <f>SUM(Table13[[#This Row],[NumDealsPurchases]:[NumStorePurchases]])</f>
        <v>5</v>
      </c>
      <c r="AN149" s="14">
        <f>Snapshot_Date-Table13[[#This Row],[Dt_Customer]]</f>
        <v>755</v>
      </c>
      <c r="AP149" s="13">
        <f>Table13[[#This Row],[NumDealsPurchases]]/Table13[[#This Row],[Total Number of Purchases]]*100</f>
        <v>20</v>
      </c>
      <c r="AQ149">
        <f>6-ROUNDUP(_xlfn.PERCENTRANK.INC(Table13[Recency],Table13[[#This Row],[Recency]])*5, 0)</f>
        <v>3</v>
      </c>
      <c r="AR149">
        <f>ROUNDUP(_xlfn.PERCENTRANK.INC(Table13[Total Number of Purchases],Table13[[#This Row],[Total Number of Purchases]])*5,0)</f>
        <v>1</v>
      </c>
      <c r="AS149">
        <f>ROUNDUP(_xlfn.PERCENTRANK.INC(Table13[Total Spend],Table13[[#This Row],[Total Spend]])*5,0)</f>
        <v>2</v>
      </c>
      <c r="AT149" t="str">
        <f>Table13[[#This Row],[Recency Score]]&amp;Table13[[#This Row],[Frequency Score]]&amp;Table13[[#This Row],[Monetary Score]]</f>
        <v>312</v>
      </c>
      <c r="AU149" t="str">
        <f t="shared" si="2"/>
        <v>Needs Attention</v>
      </c>
      <c r="AW149" s="13">
        <f>DATEDIF(Table13[[#This Row],[Dt_Customer]], Snapshot_Date, "d")</f>
        <v>755</v>
      </c>
      <c r="AX149" s="13">
        <f>Table13[[#This Row],[CL if today]]/365</f>
        <v>2.0684931506849313</v>
      </c>
      <c r="AY149">
        <f>Table13[[#This Row],[Total Number of Purchases]]/Table13[[#This Row],[Corrected CL]]</f>
        <v>2.4172185430463577</v>
      </c>
      <c r="AZ149">
        <f>Table13[[#This Row],[Average Order Value (AOV)]]*Table13[[#This Row],[Freq per Year]]</f>
        <v>38.675496688741724</v>
      </c>
      <c r="BA149">
        <f>Table13[[#This Row],[Total Spend]]/Table13[[#This Row],[Corrected CL]]</f>
        <v>38.675496688741724</v>
      </c>
      <c r="BB149">
        <v>226.86596583442838</v>
      </c>
      <c r="BC149" s="1">
        <f>Table13[[#This Row],[Dt_Customer]]+Table13[[#This Row],[Recency]]</f>
        <v>41213</v>
      </c>
      <c r="BD149" s="16" t="str">
        <f>IF(COUNTIF(A:A, A149) &gt; 1, "Duplicate", "Unique")</f>
        <v>Unique</v>
      </c>
    </row>
    <row r="150" spans="1:56" x14ac:dyDescent="0.3">
      <c r="A150">
        <v>380</v>
      </c>
      <c r="B150">
        <v>1954</v>
      </c>
      <c r="C150" t="s">
        <v>28</v>
      </c>
      <c r="D150" t="s">
        <v>29</v>
      </c>
      <c r="E150">
        <v>64497</v>
      </c>
      <c r="F150">
        <v>0</v>
      </c>
      <c r="G150">
        <v>1</v>
      </c>
      <c r="H150" s="1">
        <v>41162</v>
      </c>
      <c r="I150">
        <v>17</v>
      </c>
      <c r="J150">
        <v>1170</v>
      </c>
      <c r="K150">
        <v>48</v>
      </c>
      <c r="L150">
        <v>320</v>
      </c>
      <c r="M150">
        <v>42</v>
      </c>
      <c r="N150">
        <v>32</v>
      </c>
      <c r="O150">
        <v>192</v>
      </c>
      <c r="P150">
        <f>IF(Table13[[#This Row],[MntWines]] = 0,"",Table13[[#This Row],[MntWines]])</f>
        <v>1170</v>
      </c>
      <c r="Q150">
        <f>IF(Table13[[#This Row],[MntFruits]] = 0, "",Table13[[#This Row],[MntFruits]])</f>
        <v>48</v>
      </c>
      <c r="R150">
        <f>IF(Table13[[#This Row],[MntMeatProducts]] = 0, "",Table13[[#This Row],[MntMeatProducts]])</f>
        <v>320</v>
      </c>
      <c r="S150">
        <f>IF(Table13[[#This Row],[MntFishProducts]] = 0, "",Table13[[#This Row],[MntFishProducts]])</f>
        <v>42</v>
      </c>
      <c r="T150">
        <f>IF(Table13[[#This Row],[MntSweetProducts]] = 0, "",Table13[[#This Row],[MntSweetProducts]])</f>
        <v>32</v>
      </c>
      <c r="U150">
        <f>IF(Table13[[#This Row],[MntGoldProds]] = 0, "",Table13[[#This Row],[MntGoldProds]])</f>
        <v>192</v>
      </c>
      <c r="V150">
        <v>5</v>
      </c>
      <c r="W150">
        <v>11</v>
      </c>
      <c r="X150">
        <v>4</v>
      </c>
      <c r="Y150">
        <v>9</v>
      </c>
      <c r="Z150">
        <v>8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 t="s">
        <v>43</v>
      </c>
      <c r="AI150" s="13">
        <f>SUM(Table13[[#This Row],[MntWines]:[MntGoldProds]])</f>
        <v>1804</v>
      </c>
      <c r="AJ150" s="13">
        <f>AVERAGE(Table13[[#This Row],[MntWines]:[MntGoldProds]])</f>
        <v>300.66666666666669</v>
      </c>
      <c r="AK150">
        <f>IF(Table13[[#This Row],[Total Number of Purchases]]=0,0,Table13[[#This Row],[Total Spend]]/Table13[[#This Row],[Total Number of Purchases]])</f>
        <v>62.206896551724135</v>
      </c>
      <c r="AM150">
        <f>SUM(Table13[[#This Row],[NumDealsPurchases]:[NumStorePurchases]])</f>
        <v>29</v>
      </c>
      <c r="AN150" s="14">
        <f>Snapshot_Date-Table13[[#This Row],[Dt_Customer]]</f>
        <v>754</v>
      </c>
      <c r="AP150" s="13">
        <f>Table13[[#This Row],[NumDealsPurchases]]/Table13[[#This Row],[Total Number of Purchases]]*100</f>
        <v>17.241379310344829</v>
      </c>
      <c r="AQ150">
        <f>6-ROUNDUP(_xlfn.PERCENTRANK.INC(Table13[Recency],Table13[[#This Row],[Recency]])*5, 0)</f>
        <v>5</v>
      </c>
      <c r="AR150">
        <f>ROUNDUP(_xlfn.PERCENTRANK.INC(Table13[Total Number of Purchases],Table13[[#This Row],[Total Number of Purchases]])*5,0)</f>
        <v>5</v>
      </c>
      <c r="AS150">
        <f>ROUNDUP(_xlfn.PERCENTRANK.INC(Table13[Total Spend],Table13[[#This Row],[Total Spend]])*5,0)</f>
        <v>5</v>
      </c>
      <c r="AT150" t="str">
        <f>Table13[[#This Row],[Recency Score]]&amp;Table13[[#This Row],[Frequency Score]]&amp;Table13[[#This Row],[Monetary Score]]</f>
        <v>555</v>
      </c>
      <c r="AU150" t="str">
        <f t="shared" si="2"/>
        <v>Champions</v>
      </c>
      <c r="AW150" s="13">
        <f>DATEDIF(Table13[[#This Row],[Dt_Customer]], Snapshot_Date, "d")</f>
        <v>754</v>
      </c>
      <c r="AX150" s="13">
        <f>Table13[[#This Row],[CL if today]]/365</f>
        <v>2.0657534246575344</v>
      </c>
      <c r="AY150">
        <f>Table13[[#This Row],[Total Number of Purchases]]/Table13[[#This Row],[Corrected CL]]</f>
        <v>14.038461538461537</v>
      </c>
      <c r="AZ150">
        <f>Table13[[#This Row],[Average Order Value (AOV)]]*Table13[[#This Row],[Freq per Year]]</f>
        <v>873.28912466843485</v>
      </c>
      <c r="BA150">
        <f>Table13[[#This Row],[Total Spend]]/Table13[[#This Row],[Corrected CL]]</f>
        <v>873.28912466843497</v>
      </c>
      <c r="BB150">
        <v>776.58552631578948</v>
      </c>
      <c r="BC150" s="1">
        <f>Table13[[#This Row],[Dt_Customer]]+Table13[[#This Row],[Recency]]</f>
        <v>41179</v>
      </c>
      <c r="BD150" s="16" t="str">
        <f>IF(COUNTIF(A:A, A150) &gt; 1, "Duplicate", "Unique")</f>
        <v>Unique</v>
      </c>
    </row>
    <row r="151" spans="1:56" x14ac:dyDescent="0.3">
      <c r="A151">
        <v>10473</v>
      </c>
      <c r="B151">
        <v>1956</v>
      </c>
      <c r="C151" t="s">
        <v>37</v>
      </c>
      <c r="D151" t="s">
        <v>42</v>
      </c>
      <c r="E151">
        <v>78028</v>
      </c>
      <c r="F151">
        <v>0</v>
      </c>
      <c r="G151">
        <v>1</v>
      </c>
      <c r="H151" s="1">
        <v>41162</v>
      </c>
      <c r="I151">
        <v>38</v>
      </c>
      <c r="J151">
        <v>158</v>
      </c>
      <c r="K151">
        <v>19</v>
      </c>
      <c r="L151">
        <v>288</v>
      </c>
      <c r="M151">
        <v>25</v>
      </c>
      <c r="N151">
        <v>0</v>
      </c>
      <c r="O151">
        <v>38</v>
      </c>
      <c r="P151">
        <f>IF(Table13[[#This Row],[MntWines]] = 0,"",Table13[[#This Row],[MntWines]])</f>
        <v>158</v>
      </c>
      <c r="Q151">
        <f>IF(Table13[[#This Row],[MntFruits]] = 0, "",Table13[[#This Row],[MntFruits]])</f>
        <v>19</v>
      </c>
      <c r="R151">
        <f>IF(Table13[[#This Row],[MntMeatProducts]] = 0, "",Table13[[#This Row],[MntMeatProducts]])</f>
        <v>288</v>
      </c>
      <c r="S151">
        <f>IF(Table13[[#This Row],[MntFishProducts]] = 0, "",Table13[[#This Row],[MntFishProducts]])</f>
        <v>25</v>
      </c>
      <c r="T151" t="str">
        <f>IF(Table13[[#This Row],[MntSweetProducts]] = 0, "",Table13[[#This Row],[MntSweetProducts]])</f>
        <v/>
      </c>
      <c r="U151">
        <f>IF(Table13[[#This Row],[MntGoldProds]] = 0, "",Table13[[#This Row],[MntGoldProds]])</f>
        <v>38</v>
      </c>
      <c r="V151">
        <v>1</v>
      </c>
      <c r="W151">
        <v>6</v>
      </c>
      <c r="X151">
        <v>4</v>
      </c>
      <c r="Y151">
        <v>9</v>
      </c>
      <c r="Z151">
        <v>7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1</v>
      </c>
      <c r="AG151">
        <v>0</v>
      </c>
      <c r="AH151" t="s">
        <v>30</v>
      </c>
      <c r="AI151" s="13">
        <f>SUM(Table13[[#This Row],[MntWines]:[MntGoldProds]])</f>
        <v>528</v>
      </c>
      <c r="AJ151" s="13">
        <f>AVERAGE(Table13[[#This Row],[MntWines]:[MntGoldProds]])</f>
        <v>88</v>
      </c>
      <c r="AK151">
        <f>IF(Table13[[#This Row],[Total Number of Purchases]]=0,0,Table13[[#This Row],[Total Spend]]/Table13[[#This Row],[Total Number of Purchases]])</f>
        <v>26.4</v>
      </c>
      <c r="AM151">
        <f>SUM(Table13[[#This Row],[NumDealsPurchases]:[NumStorePurchases]])</f>
        <v>20</v>
      </c>
      <c r="AN151" s="14">
        <f>Snapshot_Date-Table13[[#This Row],[Dt_Customer]]</f>
        <v>754</v>
      </c>
      <c r="AP151" s="13">
        <f>Table13[[#This Row],[NumDealsPurchases]]/Table13[[#This Row],[Total Number of Purchases]]*100</f>
        <v>5</v>
      </c>
      <c r="AQ151">
        <f>6-ROUNDUP(_xlfn.PERCENTRANK.INC(Table13[Recency],Table13[[#This Row],[Recency]])*5, 0)</f>
        <v>4</v>
      </c>
      <c r="AR151">
        <f>ROUNDUP(_xlfn.PERCENTRANK.INC(Table13[Total Number of Purchases],Table13[[#This Row],[Total Number of Purchases]])*5,0)</f>
        <v>4</v>
      </c>
      <c r="AS151">
        <f>ROUNDUP(_xlfn.PERCENTRANK.INC(Table13[Total Spend],Table13[[#This Row],[Total Spend]])*5,0)</f>
        <v>3</v>
      </c>
      <c r="AT151" t="str">
        <f>Table13[[#This Row],[Recency Score]]&amp;Table13[[#This Row],[Frequency Score]]&amp;Table13[[#This Row],[Monetary Score]]</f>
        <v>443</v>
      </c>
      <c r="AU151" t="str">
        <f t="shared" si="2"/>
        <v>Potential Loyalists</v>
      </c>
      <c r="AW151" s="13">
        <f>DATEDIF(Table13[[#This Row],[Dt_Customer]], Snapshot_Date, "d")</f>
        <v>754</v>
      </c>
      <c r="AX151" s="13">
        <f>Table13[[#This Row],[CL if today]]/365</f>
        <v>2.0657534246575344</v>
      </c>
      <c r="AY151">
        <f>Table13[[#This Row],[Total Number of Purchases]]/Table13[[#This Row],[Corrected CL]]</f>
        <v>9.6816976127320942</v>
      </c>
      <c r="AZ151">
        <f>Table13[[#This Row],[Average Order Value (AOV)]]*Table13[[#This Row],[Freq per Year]]</f>
        <v>255.59681697612729</v>
      </c>
      <c r="BA151">
        <f>Table13[[#This Row],[Total Spend]]/Table13[[#This Row],[Corrected CL]]</f>
        <v>255.59681697612729</v>
      </c>
      <c r="BB151">
        <v>548.94078947368428</v>
      </c>
      <c r="BC151" s="1">
        <f>Table13[[#This Row],[Dt_Customer]]+Table13[[#This Row],[Recency]]</f>
        <v>41200</v>
      </c>
      <c r="BD151" s="16" t="str">
        <f>IF(COUNTIF(A:A, A151) &gt; 1, "Duplicate", "Unique")</f>
        <v>Unique</v>
      </c>
    </row>
    <row r="152" spans="1:56" x14ac:dyDescent="0.3">
      <c r="A152">
        <v>1970</v>
      </c>
      <c r="B152">
        <v>1968</v>
      </c>
      <c r="C152" t="s">
        <v>41</v>
      </c>
      <c r="D152" t="s">
        <v>35</v>
      </c>
      <c r="E152">
        <v>34053</v>
      </c>
      <c r="F152">
        <v>0</v>
      </c>
      <c r="G152">
        <v>1</v>
      </c>
      <c r="H152" s="1">
        <v>41162</v>
      </c>
      <c r="I152">
        <v>14</v>
      </c>
      <c r="J152">
        <v>63</v>
      </c>
      <c r="K152">
        <v>0</v>
      </c>
      <c r="L152">
        <v>21</v>
      </c>
      <c r="M152">
        <v>7</v>
      </c>
      <c r="N152">
        <v>0</v>
      </c>
      <c r="O152">
        <v>12</v>
      </c>
      <c r="P152">
        <f>IF(Table13[[#This Row],[MntWines]] = 0,"",Table13[[#This Row],[MntWines]])</f>
        <v>63</v>
      </c>
      <c r="Q152" t="str">
        <f>IF(Table13[[#This Row],[MntFruits]] = 0, "",Table13[[#This Row],[MntFruits]])</f>
        <v/>
      </c>
      <c r="R152">
        <f>IF(Table13[[#This Row],[MntMeatProducts]] = 0, "",Table13[[#This Row],[MntMeatProducts]])</f>
        <v>21</v>
      </c>
      <c r="S152">
        <f>IF(Table13[[#This Row],[MntFishProducts]] = 0, "",Table13[[#This Row],[MntFishProducts]])</f>
        <v>7</v>
      </c>
      <c r="T152" t="str">
        <f>IF(Table13[[#This Row],[MntSweetProducts]] = 0, "",Table13[[#This Row],[MntSweetProducts]])</f>
        <v/>
      </c>
      <c r="U152">
        <f>IF(Table13[[#This Row],[MntGoldProds]] = 0, "",Table13[[#This Row],[MntGoldProds]])</f>
        <v>12</v>
      </c>
      <c r="V152">
        <v>1</v>
      </c>
      <c r="W152">
        <v>3</v>
      </c>
      <c r="X152">
        <v>0</v>
      </c>
      <c r="Y152">
        <v>3</v>
      </c>
      <c r="Z152">
        <v>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t="s">
        <v>30</v>
      </c>
      <c r="AI152" s="13">
        <f>SUM(Table13[[#This Row],[MntWines]:[MntGoldProds]])</f>
        <v>103</v>
      </c>
      <c r="AJ152" s="13">
        <f>AVERAGE(Table13[[#This Row],[MntWines]:[MntGoldProds]])</f>
        <v>17.166666666666668</v>
      </c>
      <c r="AK152">
        <f>IF(Table13[[#This Row],[Total Number of Purchases]]=0,0,Table13[[#This Row],[Total Spend]]/Table13[[#This Row],[Total Number of Purchases]])</f>
        <v>14.714285714285714</v>
      </c>
      <c r="AM152">
        <f>SUM(Table13[[#This Row],[NumDealsPurchases]:[NumStorePurchases]])</f>
        <v>7</v>
      </c>
      <c r="AN152" s="14">
        <f>Snapshot_Date-Table13[[#This Row],[Dt_Customer]]</f>
        <v>754</v>
      </c>
      <c r="AP152" s="13">
        <f>Table13[[#This Row],[NumDealsPurchases]]/Table13[[#This Row],[Total Number of Purchases]]*100</f>
        <v>14.285714285714285</v>
      </c>
      <c r="AQ152">
        <f>6-ROUNDUP(_xlfn.PERCENTRANK.INC(Table13[Recency],Table13[[#This Row],[Recency]])*5, 0)</f>
        <v>5</v>
      </c>
      <c r="AR152">
        <f>ROUNDUP(_xlfn.PERCENTRANK.INC(Table13[Total Number of Purchases],Table13[[#This Row],[Total Number of Purchases]])*5,0)</f>
        <v>1</v>
      </c>
      <c r="AS152">
        <f>ROUNDUP(_xlfn.PERCENTRANK.INC(Table13[Total Spend],Table13[[#This Row],[Total Spend]])*5,0)</f>
        <v>2</v>
      </c>
      <c r="AT152" t="str">
        <f>Table13[[#This Row],[Recency Score]]&amp;Table13[[#This Row],[Frequency Score]]&amp;Table13[[#This Row],[Monetary Score]]</f>
        <v>512</v>
      </c>
      <c r="AU152" t="str">
        <f t="shared" si="2"/>
        <v>Others</v>
      </c>
      <c r="AW152" s="13">
        <f>DATEDIF(Table13[[#This Row],[Dt_Customer]], Snapshot_Date, "d")</f>
        <v>754</v>
      </c>
      <c r="AX152" s="13">
        <f>Table13[[#This Row],[CL if today]]/365</f>
        <v>2.0657534246575344</v>
      </c>
      <c r="AY152">
        <f>Table13[[#This Row],[Total Number of Purchases]]/Table13[[#This Row],[Corrected CL]]</f>
        <v>3.388594164456233</v>
      </c>
      <c r="AZ152">
        <f>Table13[[#This Row],[Average Order Value (AOV)]]*Table13[[#This Row],[Freq per Year]]</f>
        <v>49.860742705570281</v>
      </c>
      <c r="BA152">
        <f>Table13[[#This Row],[Total Spend]]/Table13[[#This Row],[Corrected CL]]</f>
        <v>49.860742705570289</v>
      </c>
      <c r="BB152">
        <v>655.94202898550736</v>
      </c>
      <c r="BC152" s="1">
        <f>Table13[[#This Row],[Dt_Customer]]+Table13[[#This Row],[Recency]]</f>
        <v>41176</v>
      </c>
      <c r="BD152" s="16" t="str">
        <f>IF(COUNTIF(A:A, A152) &gt; 1, "Duplicate", "Unique")</f>
        <v>Unique</v>
      </c>
    </row>
    <row r="153" spans="1:56" x14ac:dyDescent="0.3">
      <c r="A153">
        <v>8560</v>
      </c>
      <c r="B153">
        <v>1992</v>
      </c>
      <c r="C153" t="s">
        <v>28</v>
      </c>
      <c r="D153" t="s">
        <v>31</v>
      </c>
      <c r="E153">
        <v>48789</v>
      </c>
      <c r="F153">
        <v>0</v>
      </c>
      <c r="G153">
        <v>0</v>
      </c>
      <c r="H153" s="1">
        <v>41162</v>
      </c>
      <c r="I153">
        <v>94</v>
      </c>
      <c r="J153">
        <v>351</v>
      </c>
      <c r="K153">
        <v>16</v>
      </c>
      <c r="L153">
        <v>156</v>
      </c>
      <c r="M153">
        <v>7</v>
      </c>
      <c r="N153">
        <v>5</v>
      </c>
      <c r="O153">
        <v>145</v>
      </c>
      <c r="P153">
        <f>IF(Table13[[#This Row],[MntWines]] = 0,"",Table13[[#This Row],[MntWines]])</f>
        <v>351</v>
      </c>
      <c r="Q153">
        <f>IF(Table13[[#This Row],[MntFruits]] = 0, "",Table13[[#This Row],[MntFruits]])</f>
        <v>16</v>
      </c>
      <c r="R153">
        <f>IF(Table13[[#This Row],[MntMeatProducts]] = 0, "",Table13[[#This Row],[MntMeatProducts]])</f>
        <v>156</v>
      </c>
      <c r="S153">
        <f>IF(Table13[[#This Row],[MntFishProducts]] = 0, "",Table13[[#This Row],[MntFishProducts]])</f>
        <v>7</v>
      </c>
      <c r="T153">
        <f>IF(Table13[[#This Row],[MntSweetProducts]] = 0, "",Table13[[#This Row],[MntSweetProducts]])</f>
        <v>5</v>
      </c>
      <c r="U153">
        <f>IF(Table13[[#This Row],[MntGoldProds]] = 0, "",Table13[[#This Row],[MntGoldProds]])</f>
        <v>145</v>
      </c>
      <c r="V153">
        <v>1</v>
      </c>
      <c r="W153">
        <v>6</v>
      </c>
      <c r="X153">
        <v>4</v>
      </c>
      <c r="Y153">
        <v>7</v>
      </c>
      <c r="Z153">
        <v>6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32</v>
      </c>
      <c r="AI153" s="13">
        <f>SUM(Table13[[#This Row],[MntWines]:[MntGoldProds]])</f>
        <v>680</v>
      </c>
      <c r="AJ153" s="13">
        <f>AVERAGE(Table13[[#This Row],[MntWines]:[MntGoldProds]])</f>
        <v>113.33333333333333</v>
      </c>
      <c r="AK153">
        <f>IF(Table13[[#This Row],[Total Number of Purchases]]=0,0,Table13[[#This Row],[Total Spend]]/Table13[[#This Row],[Total Number of Purchases]])</f>
        <v>37.777777777777779</v>
      </c>
      <c r="AM153">
        <f>SUM(Table13[[#This Row],[NumDealsPurchases]:[NumStorePurchases]])</f>
        <v>18</v>
      </c>
      <c r="AN153" s="14">
        <f>Snapshot_Date-Table13[[#This Row],[Dt_Customer]]</f>
        <v>754</v>
      </c>
      <c r="AP153" s="13">
        <f>Table13[[#This Row],[NumDealsPurchases]]/Table13[[#This Row],[Total Number of Purchases]]*100</f>
        <v>5.5555555555555554</v>
      </c>
      <c r="AQ153">
        <f>6-ROUNDUP(_xlfn.PERCENTRANK.INC(Table13[Recency],Table13[[#This Row],[Recency]])*5, 0)</f>
        <v>1</v>
      </c>
      <c r="AR153">
        <f>ROUNDUP(_xlfn.PERCENTRANK.INC(Table13[Total Number of Purchases],Table13[[#This Row],[Total Number of Purchases]])*5,0)</f>
        <v>4</v>
      </c>
      <c r="AS153">
        <f>ROUNDUP(_xlfn.PERCENTRANK.INC(Table13[Total Spend],Table13[[#This Row],[Total Spend]])*5,0)</f>
        <v>4</v>
      </c>
      <c r="AT153" t="str">
        <f>Table13[[#This Row],[Recency Score]]&amp;Table13[[#This Row],[Frequency Score]]&amp;Table13[[#This Row],[Monetary Score]]</f>
        <v>144</v>
      </c>
      <c r="AU153" t="str">
        <f t="shared" si="2"/>
        <v>Lost</v>
      </c>
      <c r="AW153" s="13">
        <f>DATEDIF(Table13[[#This Row],[Dt_Customer]], Snapshot_Date, "d")</f>
        <v>754</v>
      </c>
      <c r="AX153" s="13">
        <f>Table13[[#This Row],[CL if today]]/365</f>
        <v>2.0657534246575344</v>
      </c>
      <c r="AY153">
        <f>Table13[[#This Row],[Total Number of Purchases]]/Table13[[#This Row],[Corrected CL]]</f>
        <v>8.7135278514588848</v>
      </c>
      <c r="AZ153">
        <f>Table13[[#This Row],[Average Order Value (AOV)]]*Table13[[#This Row],[Freq per Year]]</f>
        <v>329.17771883289123</v>
      </c>
      <c r="BA153">
        <f>Table13[[#This Row],[Total Spend]]/Table13[[#This Row],[Corrected CL]]</f>
        <v>329.17771883289123</v>
      </c>
      <c r="BB153">
        <v>551.82236842105272</v>
      </c>
      <c r="BC153" s="1">
        <f>Table13[[#This Row],[Dt_Customer]]+Table13[[#This Row],[Recency]]</f>
        <v>41256</v>
      </c>
      <c r="BD153" s="16" t="str">
        <f>IF(COUNTIF(A:A, A153) &gt; 1, "Duplicate", "Unique")</f>
        <v>Unique</v>
      </c>
    </row>
    <row r="154" spans="1:56" x14ac:dyDescent="0.3">
      <c r="A154">
        <v>1402</v>
      </c>
      <c r="B154">
        <v>1954</v>
      </c>
      <c r="C154" t="s">
        <v>41</v>
      </c>
      <c r="D154" t="s">
        <v>33</v>
      </c>
      <c r="E154">
        <v>66991</v>
      </c>
      <c r="F154">
        <v>0</v>
      </c>
      <c r="G154">
        <v>0</v>
      </c>
      <c r="H154" s="1">
        <v>41163</v>
      </c>
      <c r="I154">
        <v>1</v>
      </c>
      <c r="J154">
        <v>496</v>
      </c>
      <c r="K154">
        <v>36</v>
      </c>
      <c r="L154">
        <v>460</v>
      </c>
      <c r="M154">
        <v>189</v>
      </c>
      <c r="N154">
        <v>60</v>
      </c>
      <c r="O154">
        <v>12</v>
      </c>
      <c r="P154">
        <f>IF(Table13[[#This Row],[MntWines]] = 0,"",Table13[[#This Row],[MntWines]])</f>
        <v>496</v>
      </c>
      <c r="Q154">
        <f>IF(Table13[[#This Row],[MntFruits]] = 0, "",Table13[[#This Row],[MntFruits]])</f>
        <v>36</v>
      </c>
      <c r="R154">
        <f>IF(Table13[[#This Row],[MntMeatProducts]] = 0, "",Table13[[#This Row],[MntMeatProducts]])</f>
        <v>460</v>
      </c>
      <c r="S154">
        <f>IF(Table13[[#This Row],[MntFishProducts]] = 0, "",Table13[[#This Row],[MntFishProducts]])</f>
        <v>189</v>
      </c>
      <c r="T154">
        <f>IF(Table13[[#This Row],[MntSweetProducts]] = 0, "",Table13[[#This Row],[MntSweetProducts]])</f>
        <v>60</v>
      </c>
      <c r="U154">
        <f>IF(Table13[[#This Row],[MntGoldProds]] = 0, "",Table13[[#This Row],[MntGoldProds]])</f>
        <v>12</v>
      </c>
      <c r="V154">
        <v>3</v>
      </c>
      <c r="W154">
        <v>4</v>
      </c>
      <c r="X154">
        <v>8</v>
      </c>
      <c r="Y154">
        <v>6</v>
      </c>
      <c r="Z154">
        <v>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t="s">
        <v>39</v>
      </c>
      <c r="AI154" s="13">
        <f>SUM(Table13[[#This Row],[MntWines]:[MntGoldProds]])</f>
        <v>1253</v>
      </c>
      <c r="AJ154" s="13">
        <f>AVERAGE(Table13[[#This Row],[MntWines]:[MntGoldProds]])</f>
        <v>208.83333333333334</v>
      </c>
      <c r="AK154">
        <f>IF(Table13[[#This Row],[Total Number of Purchases]]=0,0,Table13[[#This Row],[Total Spend]]/Table13[[#This Row],[Total Number of Purchases]])</f>
        <v>59.666666666666664</v>
      </c>
      <c r="AM154">
        <f>SUM(Table13[[#This Row],[NumDealsPurchases]:[NumStorePurchases]])</f>
        <v>21</v>
      </c>
      <c r="AN154" s="14">
        <f>Snapshot_Date-Table13[[#This Row],[Dt_Customer]]</f>
        <v>753</v>
      </c>
      <c r="AP154" s="13">
        <f>Table13[[#This Row],[NumDealsPurchases]]/Table13[[#This Row],[Total Number of Purchases]]*100</f>
        <v>14.285714285714285</v>
      </c>
      <c r="AQ154">
        <f>6-ROUNDUP(_xlfn.PERCENTRANK.INC(Table13[Recency],Table13[[#This Row],[Recency]])*5, 0)</f>
        <v>5</v>
      </c>
      <c r="AR154">
        <f>ROUNDUP(_xlfn.PERCENTRANK.INC(Table13[Total Number of Purchases],Table13[[#This Row],[Total Number of Purchases]])*5,0)</f>
        <v>4</v>
      </c>
      <c r="AS154">
        <f>ROUNDUP(_xlfn.PERCENTRANK.INC(Table13[Total Spend],Table13[[#This Row],[Total Spend]])*5,0)</f>
        <v>5</v>
      </c>
      <c r="AT154" t="str">
        <f>Table13[[#This Row],[Recency Score]]&amp;Table13[[#This Row],[Frequency Score]]&amp;Table13[[#This Row],[Monetary Score]]</f>
        <v>545</v>
      </c>
      <c r="AU154" t="str">
        <f t="shared" si="2"/>
        <v>Loyal Customers</v>
      </c>
      <c r="AW154" s="13">
        <f>DATEDIF(Table13[[#This Row],[Dt_Customer]], Snapshot_Date, "d")</f>
        <v>753</v>
      </c>
      <c r="AX154" s="13">
        <f>Table13[[#This Row],[CL if today]]/365</f>
        <v>2.0630136986301371</v>
      </c>
      <c r="AY154">
        <f>Table13[[#This Row],[Total Number of Purchases]]/Table13[[#This Row],[Corrected CL]]</f>
        <v>10.179282868525895</v>
      </c>
      <c r="AZ154">
        <f>Table13[[#This Row],[Average Order Value (AOV)]]*Table13[[#This Row],[Freq per Year]]</f>
        <v>607.36387782204508</v>
      </c>
      <c r="BA154">
        <f>Table13[[#This Row],[Total Spend]]/Table13[[#This Row],[Corrected CL]]</f>
        <v>607.36387782204508</v>
      </c>
      <c r="BB154">
        <v>18.298153034300789</v>
      </c>
      <c r="BC154" s="1">
        <f>Table13[[#This Row],[Dt_Customer]]+Table13[[#This Row],[Recency]]</f>
        <v>41164</v>
      </c>
      <c r="BD154" s="16" t="str">
        <f>IF(COUNTIF(A:A, A154) &gt; 1, "Duplicate", "Unique")</f>
        <v>Unique</v>
      </c>
    </row>
    <row r="155" spans="1:56" x14ac:dyDescent="0.3">
      <c r="A155">
        <v>4095</v>
      </c>
      <c r="B155">
        <v>1971</v>
      </c>
      <c r="C155" t="s">
        <v>28</v>
      </c>
      <c r="D155" t="s">
        <v>33</v>
      </c>
      <c r="E155">
        <v>37150</v>
      </c>
      <c r="F155">
        <v>1</v>
      </c>
      <c r="G155">
        <v>0</v>
      </c>
      <c r="H155" s="1">
        <v>41163</v>
      </c>
      <c r="I155">
        <v>80</v>
      </c>
      <c r="J155">
        <v>167</v>
      </c>
      <c r="K155">
        <v>37</v>
      </c>
      <c r="L155">
        <v>64</v>
      </c>
      <c r="M155">
        <v>49</v>
      </c>
      <c r="N155">
        <v>34</v>
      </c>
      <c r="O155">
        <v>116</v>
      </c>
      <c r="P155">
        <f>IF(Table13[[#This Row],[MntWines]] = 0,"",Table13[[#This Row],[MntWines]])</f>
        <v>167</v>
      </c>
      <c r="Q155">
        <f>IF(Table13[[#This Row],[MntFruits]] = 0, "",Table13[[#This Row],[MntFruits]])</f>
        <v>37</v>
      </c>
      <c r="R155">
        <f>IF(Table13[[#This Row],[MntMeatProducts]] = 0, "",Table13[[#This Row],[MntMeatProducts]])</f>
        <v>64</v>
      </c>
      <c r="S155">
        <f>IF(Table13[[#This Row],[MntFishProducts]] = 0, "",Table13[[#This Row],[MntFishProducts]])</f>
        <v>49</v>
      </c>
      <c r="T155">
        <f>IF(Table13[[#This Row],[MntSweetProducts]] = 0, "",Table13[[#This Row],[MntSweetProducts]])</f>
        <v>34</v>
      </c>
      <c r="U155">
        <f>IF(Table13[[#This Row],[MntGoldProds]] = 0, "",Table13[[#This Row],[MntGoldProds]])</f>
        <v>116</v>
      </c>
      <c r="V155">
        <v>8</v>
      </c>
      <c r="W155">
        <v>4</v>
      </c>
      <c r="X155">
        <v>3</v>
      </c>
      <c r="Y155">
        <v>6</v>
      </c>
      <c r="Z155">
        <v>7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">
        <v>34</v>
      </c>
      <c r="AI155" s="13">
        <f>SUM(Table13[[#This Row],[MntWines]:[MntGoldProds]])</f>
        <v>467</v>
      </c>
      <c r="AJ155" s="13">
        <f>AVERAGE(Table13[[#This Row],[MntWines]:[MntGoldProds]])</f>
        <v>77.833333333333329</v>
      </c>
      <c r="AK155">
        <f>IF(Table13[[#This Row],[Total Number of Purchases]]=0,0,Table13[[#This Row],[Total Spend]]/Table13[[#This Row],[Total Number of Purchases]])</f>
        <v>22.238095238095237</v>
      </c>
      <c r="AM155">
        <f>SUM(Table13[[#This Row],[NumDealsPurchases]:[NumStorePurchases]])</f>
        <v>21</v>
      </c>
      <c r="AN155" s="14">
        <f>Snapshot_Date-Table13[[#This Row],[Dt_Customer]]</f>
        <v>753</v>
      </c>
      <c r="AP155" s="13">
        <f>Table13[[#This Row],[NumDealsPurchases]]/Table13[[#This Row],[Total Number of Purchases]]*100</f>
        <v>38.095238095238095</v>
      </c>
      <c r="AQ155">
        <f>6-ROUNDUP(_xlfn.PERCENTRANK.INC(Table13[Recency],Table13[[#This Row],[Recency]])*5, 0)</f>
        <v>1</v>
      </c>
      <c r="AR155">
        <f>ROUNDUP(_xlfn.PERCENTRANK.INC(Table13[Total Number of Purchases],Table13[[#This Row],[Total Number of Purchases]])*5,0)</f>
        <v>4</v>
      </c>
      <c r="AS155">
        <f>ROUNDUP(_xlfn.PERCENTRANK.INC(Table13[Total Spend],Table13[[#This Row],[Total Spend]])*5,0)</f>
        <v>3</v>
      </c>
      <c r="AT155" t="str">
        <f>Table13[[#This Row],[Recency Score]]&amp;Table13[[#This Row],[Frequency Score]]&amp;Table13[[#This Row],[Monetary Score]]</f>
        <v>143</v>
      </c>
      <c r="AU155" t="str">
        <f t="shared" si="2"/>
        <v>Lost</v>
      </c>
      <c r="AW155" s="13">
        <f>DATEDIF(Table13[[#This Row],[Dt_Customer]], Snapshot_Date, "d")</f>
        <v>753</v>
      </c>
      <c r="AX155" s="13">
        <f>Table13[[#This Row],[CL if today]]/365</f>
        <v>2.0630136986301371</v>
      </c>
      <c r="AY155">
        <f>Table13[[#This Row],[Total Number of Purchases]]/Table13[[#This Row],[Corrected CL]]</f>
        <v>10.179282868525895</v>
      </c>
      <c r="AZ155">
        <f>Table13[[#This Row],[Average Order Value (AOV)]]*Table13[[#This Row],[Freq per Year]]</f>
        <v>226.36786188579015</v>
      </c>
      <c r="BA155">
        <f>Table13[[#This Row],[Total Spend]]/Table13[[#This Row],[Corrected CL]]</f>
        <v>226.36786188579018</v>
      </c>
      <c r="BB155">
        <v>49.597625329815301</v>
      </c>
      <c r="BC155" s="1">
        <f>Table13[[#This Row],[Dt_Customer]]+Table13[[#This Row],[Recency]]</f>
        <v>41243</v>
      </c>
      <c r="BD155" s="16" t="str">
        <f>IF(COUNTIF(A:A, A155) &gt; 1, "Duplicate", "Unique")</f>
        <v>Unique</v>
      </c>
    </row>
    <row r="156" spans="1:56" x14ac:dyDescent="0.3">
      <c r="A156">
        <v>5331</v>
      </c>
      <c r="B156">
        <v>1977</v>
      </c>
      <c r="C156" t="s">
        <v>28</v>
      </c>
      <c r="D156" t="s">
        <v>33</v>
      </c>
      <c r="E156">
        <v>74985</v>
      </c>
      <c r="F156">
        <v>0</v>
      </c>
      <c r="G156">
        <v>0</v>
      </c>
      <c r="H156" s="1">
        <v>41163</v>
      </c>
      <c r="I156">
        <v>8</v>
      </c>
      <c r="J156">
        <v>587</v>
      </c>
      <c r="K156">
        <v>51</v>
      </c>
      <c r="L156">
        <v>898</v>
      </c>
      <c r="M156">
        <v>247</v>
      </c>
      <c r="N156">
        <v>0</v>
      </c>
      <c r="O156">
        <v>86</v>
      </c>
      <c r="P156">
        <f>IF(Table13[[#This Row],[MntWines]] = 0,"",Table13[[#This Row],[MntWines]])</f>
        <v>587</v>
      </c>
      <c r="Q156">
        <f>IF(Table13[[#This Row],[MntFruits]] = 0, "",Table13[[#This Row],[MntFruits]])</f>
        <v>51</v>
      </c>
      <c r="R156">
        <f>IF(Table13[[#This Row],[MntMeatProducts]] = 0, "",Table13[[#This Row],[MntMeatProducts]])</f>
        <v>898</v>
      </c>
      <c r="S156">
        <f>IF(Table13[[#This Row],[MntFishProducts]] = 0, "",Table13[[#This Row],[MntFishProducts]])</f>
        <v>247</v>
      </c>
      <c r="T156" t="str">
        <f>IF(Table13[[#This Row],[MntSweetProducts]] = 0, "",Table13[[#This Row],[MntSweetProducts]])</f>
        <v/>
      </c>
      <c r="U156">
        <f>IF(Table13[[#This Row],[MntGoldProds]] = 0, "",Table13[[#This Row],[MntGoldProds]])</f>
        <v>86</v>
      </c>
      <c r="V156">
        <v>1</v>
      </c>
      <c r="W156">
        <v>3</v>
      </c>
      <c r="X156">
        <v>6</v>
      </c>
      <c r="Y156">
        <v>7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39</v>
      </c>
      <c r="AI156" s="13">
        <f>SUM(Table13[[#This Row],[MntWines]:[MntGoldProds]])</f>
        <v>1869</v>
      </c>
      <c r="AJ156" s="13">
        <f>AVERAGE(Table13[[#This Row],[MntWines]:[MntGoldProds]])</f>
        <v>311.5</v>
      </c>
      <c r="AK156">
        <f>IF(Table13[[#This Row],[Total Number of Purchases]]=0,0,Table13[[#This Row],[Total Spend]]/Table13[[#This Row],[Total Number of Purchases]])</f>
        <v>109.94117647058823</v>
      </c>
      <c r="AM156">
        <f>SUM(Table13[[#This Row],[NumDealsPurchases]:[NumStorePurchases]])</f>
        <v>17</v>
      </c>
      <c r="AN156" s="14">
        <f>Snapshot_Date-Table13[[#This Row],[Dt_Customer]]</f>
        <v>753</v>
      </c>
      <c r="AP156" s="13">
        <f>Table13[[#This Row],[NumDealsPurchases]]/Table13[[#This Row],[Total Number of Purchases]]*100</f>
        <v>5.8823529411764701</v>
      </c>
      <c r="AQ156">
        <f>6-ROUNDUP(_xlfn.PERCENTRANK.INC(Table13[Recency],Table13[[#This Row],[Recency]])*5, 0)</f>
        <v>5</v>
      </c>
      <c r="AR156">
        <f>ROUNDUP(_xlfn.PERCENTRANK.INC(Table13[Total Number of Purchases],Table13[[#This Row],[Total Number of Purchases]])*5,0)</f>
        <v>3</v>
      </c>
      <c r="AS156">
        <f>ROUNDUP(_xlfn.PERCENTRANK.INC(Table13[Total Spend],Table13[[#This Row],[Total Spend]])*5,0)</f>
        <v>5</v>
      </c>
      <c r="AT156" t="str">
        <f>Table13[[#This Row],[Recency Score]]&amp;Table13[[#This Row],[Frequency Score]]&amp;Table13[[#This Row],[Monetary Score]]</f>
        <v>535</v>
      </c>
      <c r="AU156" t="str">
        <f t="shared" si="2"/>
        <v>Loyal Customers</v>
      </c>
      <c r="AW156" s="13">
        <f>DATEDIF(Table13[[#This Row],[Dt_Customer]], Snapshot_Date, "d")</f>
        <v>753</v>
      </c>
      <c r="AX156" s="13">
        <f>Table13[[#This Row],[CL if today]]/365</f>
        <v>2.0630136986301371</v>
      </c>
      <c r="AY156">
        <f>Table13[[#This Row],[Total Number of Purchases]]/Table13[[#This Row],[Corrected CL]]</f>
        <v>8.2403718459495341</v>
      </c>
      <c r="AZ156">
        <f>Table13[[#This Row],[Average Order Value (AOV)]]*Table13[[#This Row],[Freq per Year]]</f>
        <v>905.95617529880462</v>
      </c>
      <c r="BA156">
        <f>Table13[[#This Row],[Total Spend]]/Table13[[#This Row],[Corrected CL]]</f>
        <v>905.95617529880474</v>
      </c>
      <c r="BB156">
        <v>73.192612137203156</v>
      </c>
      <c r="BC156" s="1">
        <f>Table13[[#This Row],[Dt_Customer]]+Table13[[#This Row],[Recency]]</f>
        <v>41171</v>
      </c>
      <c r="BD156" s="16" t="str">
        <f>IF(COUNTIF(A:A, A156) &gt; 1, "Duplicate", "Unique")</f>
        <v>Unique</v>
      </c>
    </row>
    <row r="157" spans="1:56" x14ac:dyDescent="0.3">
      <c r="A157">
        <v>8692</v>
      </c>
      <c r="B157">
        <v>1952</v>
      </c>
      <c r="C157" t="s">
        <v>28</v>
      </c>
      <c r="D157" t="s">
        <v>35</v>
      </c>
      <c r="E157">
        <v>43462</v>
      </c>
      <c r="F157">
        <v>1</v>
      </c>
      <c r="G157">
        <v>1</v>
      </c>
      <c r="H157" s="1">
        <v>41164</v>
      </c>
      <c r="I157">
        <v>50</v>
      </c>
      <c r="J157">
        <v>90</v>
      </c>
      <c r="K157">
        <v>17</v>
      </c>
      <c r="L157">
        <v>97</v>
      </c>
      <c r="M157">
        <v>15</v>
      </c>
      <c r="N157">
        <v>6</v>
      </c>
      <c r="O157">
        <v>15</v>
      </c>
      <c r="P157">
        <f>IF(Table13[[#This Row],[MntWines]] = 0,"",Table13[[#This Row],[MntWines]])</f>
        <v>90</v>
      </c>
      <c r="Q157">
        <f>IF(Table13[[#This Row],[MntFruits]] = 0, "",Table13[[#This Row],[MntFruits]])</f>
        <v>17</v>
      </c>
      <c r="R157">
        <f>IF(Table13[[#This Row],[MntMeatProducts]] = 0, "",Table13[[#This Row],[MntMeatProducts]])</f>
        <v>97</v>
      </c>
      <c r="S157">
        <f>IF(Table13[[#This Row],[MntFishProducts]] = 0, "",Table13[[#This Row],[MntFishProducts]])</f>
        <v>15</v>
      </c>
      <c r="T157">
        <f>IF(Table13[[#This Row],[MntSweetProducts]] = 0, "",Table13[[#This Row],[MntSweetProducts]])</f>
        <v>6</v>
      </c>
      <c r="U157">
        <f>IF(Table13[[#This Row],[MntGoldProds]] = 0, "",Table13[[#This Row],[MntGoldProds]])</f>
        <v>15</v>
      </c>
      <c r="V157">
        <v>6</v>
      </c>
      <c r="W157">
        <v>4</v>
      </c>
      <c r="X157">
        <v>1</v>
      </c>
      <c r="Y157">
        <v>5</v>
      </c>
      <c r="Z157">
        <v>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t="s">
        <v>30</v>
      </c>
      <c r="AI157" s="13">
        <f>SUM(Table13[[#This Row],[MntWines]:[MntGoldProds]])</f>
        <v>240</v>
      </c>
      <c r="AJ157" s="13">
        <f>AVERAGE(Table13[[#This Row],[MntWines]:[MntGoldProds]])</f>
        <v>40</v>
      </c>
      <c r="AK157">
        <f>IF(Table13[[#This Row],[Total Number of Purchases]]=0,0,Table13[[#This Row],[Total Spend]]/Table13[[#This Row],[Total Number of Purchases]])</f>
        <v>15</v>
      </c>
      <c r="AM157">
        <f>SUM(Table13[[#This Row],[NumDealsPurchases]:[NumStorePurchases]])</f>
        <v>16</v>
      </c>
      <c r="AN157" s="14">
        <f>Snapshot_Date-Table13[[#This Row],[Dt_Customer]]</f>
        <v>752</v>
      </c>
      <c r="AP157" s="13">
        <f>Table13[[#This Row],[NumDealsPurchases]]/Table13[[#This Row],[Total Number of Purchases]]*100</f>
        <v>37.5</v>
      </c>
      <c r="AQ157">
        <f>6-ROUNDUP(_xlfn.PERCENTRANK.INC(Table13[Recency],Table13[[#This Row],[Recency]])*5, 0)</f>
        <v>3</v>
      </c>
      <c r="AR157">
        <f>ROUNDUP(_xlfn.PERCENTRANK.INC(Table13[Total Number of Purchases],Table13[[#This Row],[Total Number of Purchases]])*5,0)</f>
        <v>3</v>
      </c>
      <c r="AS157">
        <f>ROUNDUP(_xlfn.PERCENTRANK.INC(Table13[Total Spend],Table13[[#This Row],[Total Spend]])*5,0)</f>
        <v>3</v>
      </c>
      <c r="AT157" t="str">
        <f>Table13[[#This Row],[Recency Score]]&amp;Table13[[#This Row],[Frequency Score]]&amp;Table13[[#This Row],[Monetary Score]]</f>
        <v>333</v>
      </c>
      <c r="AU157" t="str">
        <f t="shared" si="2"/>
        <v>Needs Attention</v>
      </c>
      <c r="AW157" s="13">
        <f>DATEDIF(Table13[[#This Row],[Dt_Customer]], Snapshot_Date, "d")</f>
        <v>752</v>
      </c>
      <c r="AX157" s="13">
        <f>Table13[[#This Row],[CL if today]]/365</f>
        <v>2.0602739726027397</v>
      </c>
      <c r="AY157">
        <f>Table13[[#This Row],[Total Number of Purchases]]/Table13[[#This Row],[Corrected CL]]</f>
        <v>7.7659574468085104</v>
      </c>
      <c r="AZ157">
        <f>Table13[[#This Row],[Average Order Value (AOV)]]*Table13[[#This Row],[Freq per Year]]</f>
        <v>116.48936170212765</v>
      </c>
      <c r="BA157">
        <f>Table13[[#This Row],[Total Spend]]/Table13[[#This Row],[Corrected CL]]</f>
        <v>116.48936170212767</v>
      </c>
      <c r="BB157">
        <v>295.08586525759574</v>
      </c>
      <c r="BC157" s="1">
        <f>Table13[[#This Row],[Dt_Customer]]+Table13[[#This Row],[Recency]]</f>
        <v>41214</v>
      </c>
      <c r="BD157" s="16" t="str">
        <f>IF(COUNTIF(A:A, A157) &gt; 1, "Duplicate", "Unique")</f>
        <v>Unique</v>
      </c>
    </row>
    <row r="158" spans="1:56" x14ac:dyDescent="0.3">
      <c r="A158">
        <v>10151</v>
      </c>
      <c r="B158">
        <v>1960</v>
      </c>
      <c r="C158" t="s">
        <v>28</v>
      </c>
      <c r="D158" t="s">
        <v>29</v>
      </c>
      <c r="E158">
        <v>62204</v>
      </c>
      <c r="F158">
        <v>0</v>
      </c>
      <c r="G158">
        <v>2</v>
      </c>
      <c r="H158" s="1">
        <v>41164</v>
      </c>
      <c r="I158">
        <v>38</v>
      </c>
      <c r="J158">
        <v>317</v>
      </c>
      <c r="K158">
        <v>46</v>
      </c>
      <c r="L158">
        <v>247</v>
      </c>
      <c r="M158">
        <v>151</v>
      </c>
      <c r="N158">
        <v>46</v>
      </c>
      <c r="O158">
        <v>139</v>
      </c>
      <c r="P158">
        <f>IF(Table13[[#This Row],[MntWines]] = 0,"",Table13[[#This Row],[MntWines]])</f>
        <v>317</v>
      </c>
      <c r="Q158">
        <f>IF(Table13[[#This Row],[MntFruits]] = 0, "",Table13[[#This Row],[MntFruits]])</f>
        <v>46</v>
      </c>
      <c r="R158">
        <f>IF(Table13[[#This Row],[MntMeatProducts]] = 0, "",Table13[[#This Row],[MntMeatProducts]])</f>
        <v>247</v>
      </c>
      <c r="S158">
        <f>IF(Table13[[#This Row],[MntFishProducts]] = 0, "",Table13[[#This Row],[MntFishProducts]])</f>
        <v>151</v>
      </c>
      <c r="T158">
        <f>IF(Table13[[#This Row],[MntSweetProducts]] = 0, "",Table13[[#This Row],[MntSweetProducts]])</f>
        <v>46</v>
      </c>
      <c r="U158">
        <f>IF(Table13[[#This Row],[MntGoldProds]] = 0, "",Table13[[#This Row],[MntGoldProds]])</f>
        <v>139</v>
      </c>
      <c r="V158">
        <v>1</v>
      </c>
      <c r="W158">
        <v>4</v>
      </c>
      <c r="X158">
        <v>5</v>
      </c>
      <c r="Y158">
        <v>12</v>
      </c>
      <c r="Z158">
        <v>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s">
        <v>30</v>
      </c>
      <c r="AI158" s="13">
        <f>SUM(Table13[[#This Row],[MntWines]:[MntGoldProds]])</f>
        <v>946</v>
      </c>
      <c r="AJ158" s="13">
        <f>AVERAGE(Table13[[#This Row],[MntWines]:[MntGoldProds]])</f>
        <v>157.66666666666666</v>
      </c>
      <c r="AK158">
        <f>IF(Table13[[#This Row],[Total Number of Purchases]]=0,0,Table13[[#This Row],[Total Spend]]/Table13[[#This Row],[Total Number of Purchases]])</f>
        <v>43</v>
      </c>
      <c r="AM158">
        <f>SUM(Table13[[#This Row],[NumDealsPurchases]:[NumStorePurchases]])</f>
        <v>22</v>
      </c>
      <c r="AN158" s="14">
        <f>Snapshot_Date-Table13[[#This Row],[Dt_Customer]]</f>
        <v>752</v>
      </c>
      <c r="AP158" s="13">
        <f>Table13[[#This Row],[NumDealsPurchases]]/Table13[[#This Row],[Total Number of Purchases]]*100</f>
        <v>4.5454545454545459</v>
      </c>
      <c r="AQ158">
        <f>6-ROUNDUP(_xlfn.PERCENTRANK.INC(Table13[Recency],Table13[[#This Row],[Recency]])*5, 0)</f>
        <v>4</v>
      </c>
      <c r="AR158">
        <f>ROUNDUP(_xlfn.PERCENTRANK.INC(Table13[Total Number of Purchases],Table13[[#This Row],[Total Number of Purchases]])*5,0)</f>
        <v>4</v>
      </c>
      <c r="AS158">
        <f>ROUNDUP(_xlfn.PERCENTRANK.INC(Table13[Total Spend],Table13[[#This Row],[Total Spend]])*5,0)</f>
        <v>4</v>
      </c>
      <c r="AT158" t="str">
        <f>Table13[[#This Row],[Recency Score]]&amp;Table13[[#This Row],[Frequency Score]]&amp;Table13[[#This Row],[Monetary Score]]</f>
        <v>444</v>
      </c>
      <c r="AU158" t="str">
        <f t="shared" si="2"/>
        <v>Potential Loyalists</v>
      </c>
      <c r="AW158" s="13">
        <f>DATEDIF(Table13[[#This Row],[Dt_Customer]], Snapshot_Date, "d")</f>
        <v>752</v>
      </c>
      <c r="AX158" s="13">
        <f>Table13[[#This Row],[CL if today]]/365</f>
        <v>2.0602739726027397</v>
      </c>
      <c r="AY158">
        <f>Table13[[#This Row],[Total Number of Purchases]]/Table13[[#This Row],[Corrected CL]]</f>
        <v>10.678191489361701</v>
      </c>
      <c r="AZ158">
        <f>Table13[[#This Row],[Average Order Value (AOV)]]*Table13[[#This Row],[Freq per Year]]</f>
        <v>459.16223404255317</v>
      </c>
      <c r="BA158">
        <f>Table13[[#This Row],[Total Spend]]/Table13[[#This Row],[Corrected CL]]</f>
        <v>459.16223404255322</v>
      </c>
      <c r="BB158">
        <v>421.41347424042272</v>
      </c>
      <c r="BC158" s="1">
        <f>Table13[[#This Row],[Dt_Customer]]+Table13[[#This Row],[Recency]]</f>
        <v>41202</v>
      </c>
      <c r="BD158" s="16" t="str">
        <f>IF(COUNTIF(A:A, A158) &gt; 1, "Duplicate", "Unique")</f>
        <v>Unique</v>
      </c>
    </row>
    <row r="159" spans="1:56" x14ac:dyDescent="0.3">
      <c r="A159">
        <v>4415</v>
      </c>
      <c r="B159">
        <v>1961</v>
      </c>
      <c r="C159" t="s">
        <v>28</v>
      </c>
      <c r="D159" t="s">
        <v>33</v>
      </c>
      <c r="E159">
        <v>16860</v>
      </c>
      <c r="F159">
        <v>1</v>
      </c>
      <c r="G159">
        <v>1</v>
      </c>
      <c r="H159" s="1">
        <v>41164</v>
      </c>
      <c r="I159">
        <v>19</v>
      </c>
      <c r="J159">
        <v>10</v>
      </c>
      <c r="K159">
        <v>4</v>
      </c>
      <c r="L159">
        <v>4</v>
      </c>
      <c r="M159">
        <v>3</v>
      </c>
      <c r="N159">
        <v>3</v>
      </c>
      <c r="O159">
        <v>14</v>
      </c>
      <c r="P159">
        <f>IF(Table13[[#This Row],[MntWines]] = 0,"",Table13[[#This Row],[MntWines]])</f>
        <v>10</v>
      </c>
      <c r="Q159">
        <f>IF(Table13[[#This Row],[MntFruits]] = 0, "",Table13[[#This Row],[MntFruits]])</f>
        <v>4</v>
      </c>
      <c r="R159">
        <f>IF(Table13[[#This Row],[MntMeatProducts]] = 0, "",Table13[[#This Row],[MntMeatProducts]])</f>
        <v>4</v>
      </c>
      <c r="S159">
        <f>IF(Table13[[#This Row],[MntFishProducts]] = 0, "",Table13[[#This Row],[MntFishProducts]])</f>
        <v>3</v>
      </c>
      <c r="T159">
        <f>IF(Table13[[#This Row],[MntSweetProducts]] = 0, "",Table13[[#This Row],[MntSweetProducts]])</f>
        <v>3</v>
      </c>
      <c r="U159">
        <f>IF(Table13[[#This Row],[MntGoldProds]] = 0, "",Table13[[#This Row],[MntGoldProds]])</f>
        <v>14</v>
      </c>
      <c r="V159">
        <v>3</v>
      </c>
      <c r="W159">
        <v>1</v>
      </c>
      <c r="X159">
        <v>1</v>
      </c>
      <c r="Y159">
        <v>3</v>
      </c>
      <c r="Z159">
        <v>7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t="s">
        <v>30</v>
      </c>
      <c r="AI159" s="13">
        <f>SUM(Table13[[#This Row],[MntWines]:[MntGoldProds]])</f>
        <v>38</v>
      </c>
      <c r="AJ159" s="13">
        <f>AVERAGE(Table13[[#This Row],[MntWines]:[MntGoldProds]])</f>
        <v>6.333333333333333</v>
      </c>
      <c r="AK159">
        <f>IF(Table13[[#This Row],[Total Number of Purchases]]=0,0,Table13[[#This Row],[Total Spend]]/Table13[[#This Row],[Total Number of Purchases]])</f>
        <v>4.75</v>
      </c>
      <c r="AM159">
        <f>SUM(Table13[[#This Row],[NumDealsPurchases]:[NumStorePurchases]])</f>
        <v>8</v>
      </c>
      <c r="AN159" s="14">
        <f>Snapshot_Date-Table13[[#This Row],[Dt_Customer]]</f>
        <v>752</v>
      </c>
      <c r="AP159" s="13">
        <f>Table13[[#This Row],[NumDealsPurchases]]/Table13[[#This Row],[Total Number of Purchases]]*100</f>
        <v>37.5</v>
      </c>
      <c r="AQ159">
        <f>6-ROUNDUP(_xlfn.PERCENTRANK.INC(Table13[Recency],Table13[[#This Row],[Recency]])*5, 0)</f>
        <v>5</v>
      </c>
      <c r="AR159">
        <f>ROUNDUP(_xlfn.PERCENTRANK.INC(Table13[Total Number of Purchases],Table13[[#This Row],[Total Number of Purchases]])*5,0)</f>
        <v>2</v>
      </c>
      <c r="AS159">
        <f>ROUNDUP(_xlfn.PERCENTRANK.INC(Table13[Total Spend],Table13[[#This Row],[Total Spend]])*5,0)</f>
        <v>1</v>
      </c>
      <c r="AT159" t="str">
        <f>Table13[[#This Row],[Recency Score]]&amp;Table13[[#This Row],[Frequency Score]]&amp;Table13[[#This Row],[Monetary Score]]</f>
        <v>521</v>
      </c>
      <c r="AU159" t="str">
        <f t="shared" si="2"/>
        <v>Others</v>
      </c>
      <c r="AW159" s="13">
        <f>DATEDIF(Table13[[#This Row],[Dt_Customer]], Snapshot_Date, "d")</f>
        <v>752</v>
      </c>
      <c r="AX159" s="13">
        <f>Table13[[#This Row],[CL if today]]/365</f>
        <v>2.0602739726027397</v>
      </c>
      <c r="AY159">
        <f>Table13[[#This Row],[Total Number of Purchases]]/Table13[[#This Row],[Corrected CL]]</f>
        <v>3.8829787234042552</v>
      </c>
      <c r="AZ159">
        <f>Table13[[#This Row],[Average Order Value (AOV)]]*Table13[[#This Row],[Freq per Year]]</f>
        <v>18.444148936170212</v>
      </c>
      <c r="BA159">
        <f>Table13[[#This Row],[Total Spend]]/Table13[[#This Row],[Corrected CL]]</f>
        <v>18.444148936170212</v>
      </c>
      <c r="BB159">
        <v>601.09126984126988</v>
      </c>
      <c r="BC159" s="1">
        <f>Table13[[#This Row],[Dt_Customer]]+Table13[[#This Row],[Recency]]</f>
        <v>41183</v>
      </c>
      <c r="BD159" s="16" t="str">
        <f>IF(COUNTIF(A:A, A159) &gt; 1, "Duplicate", "Unique")</f>
        <v>Unique</v>
      </c>
    </row>
    <row r="160" spans="1:56" x14ac:dyDescent="0.3">
      <c r="A160">
        <v>9204</v>
      </c>
      <c r="B160">
        <v>1970</v>
      </c>
      <c r="C160" t="s">
        <v>28</v>
      </c>
      <c r="D160" t="s">
        <v>42</v>
      </c>
      <c r="E160">
        <v>66731</v>
      </c>
      <c r="F160">
        <v>0</v>
      </c>
      <c r="G160">
        <v>1</v>
      </c>
      <c r="H160" s="1">
        <v>41164</v>
      </c>
      <c r="I160">
        <v>33</v>
      </c>
      <c r="J160">
        <v>371</v>
      </c>
      <c r="K160">
        <v>159</v>
      </c>
      <c r="L160">
        <v>194</v>
      </c>
      <c r="M160">
        <v>58</v>
      </c>
      <c r="N160">
        <v>106</v>
      </c>
      <c r="O160">
        <v>141</v>
      </c>
      <c r="P160">
        <f>IF(Table13[[#This Row],[MntWines]] = 0,"",Table13[[#This Row],[MntWines]])</f>
        <v>371</v>
      </c>
      <c r="Q160">
        <f>IF(Table13[[#This Row],[MntFruits]] = 0, "",Table13[[#This Row],[MntFruits]])</f>
        <v>159</v>
      </c>
      <c r="R160">
        <f>IF(Table13[[#This Row],[MntMeatProducts]] = 0, "",Table13[[#This Row],[MntMeatProducts]])</f>
        <v>194</v>
      </c>
      <c r="S160">
        <f>IF(Table13[[#This Row],[MntFishProducts]] = 0, "",Table13[[#This Row],[MntFishProducts]])</f>
        <v>58</v>
      </c>
      <c r="T160">
        <f>IF(Table13[[#This Row],[MntSweetProducts]] = 0, "",Table13[[#This Row],[MntSweetProducts]])</f>
        <v>106</v>
      </c>
      <c r="U160">
        <f>IF(Table13[[#This Row],[MntGoldProds]] = 0, "",Table13[[#This Row],[MntGoldProds]])</f>
        <v>141</v>
      </c>
      <c r="V160">
        <v>4</v>
      </c>
      <c r="W160">
        <v>4</v>
      </c>
      <c r="X160">
        <v>3</v>
      </c>
      <c r="Y160">
        <v>6</v>
      </c>
      <c r="Z160">
        <v>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">
        <v>30</v>
      </c>
      <c r="AI160" s="13">
        <f>SUM(Table13[[#This Row],[MntWines]:[MntGoldProds]])</f>
        <v>1029</v>
      </c>
      <c r="AJ160" s="13">
        <f>AVERAGE(Table13[[#This Row],[MntWines]:[MntGoldProds]])</f>
        <v>171.5</v>
      </c>
      <c r="AK160">
        <f>IF(Table13[[#This Row],[Total Number of Purchases]]=0,0,Table13[[#This Row],[Total Spend]]/Table13[[#This Row],[Total Number of Purchases]])</f>
        <v>60.529411764705884</v>
      </c>
      <c r="AM160">
        <f>SUM(Table13[[#This Row],[NumDealsPurchases]:[NumStorePurchases]])</f>
        <v>17</v>
      </c>
      <c r="AN160" s="14">
        <f>Snapshot_Date-Table13[[#This Row],[Dt_Customer]]</f>
        <v>752</v>
      </c>
      <c r="AP160" s="13">
        <f>Table13[[#This Row],[NumDealsPurchases]]/Table13[[#This Row],[Total Number of Purchases]]*100</f>
        <v>23.52941176470588</v>
      </c>
      <c r="AQ160">
        <f>6-ROUNDUP(_xlfn.PERCENTRANK.INC(Table13[Recency],Table13[[#This Row],[Recency]])*5, 0)</f>
        <v>4</v>
      </c>
      <c r="AR160">
        <f>ROUNDUP(_xlfn.PERCENTRANK.INC(Table13[Total Number of Purchases],Table13[[#This Row],[Total Number of Purchases]])*5,0)</f>
        <v>3</v>
      </c>
      <c r="AS160">
        <f>ROUNDUP(_xlfn.PERCENTRANK.INC(Table13[Total Spend],Table13[[#This Row],[Total Spend]])*5,0)</f>
        <v>4</v>
      </c>
      <c r="AT160" t="str">
        <f>Table13[[#This Row],[Recency Score]]&amp;Table13[[#This Row],[Frequency Score]]&amp;Table13[[#This Row],[Monetary Score]]</f>
        <v>434</v>
      </c>
      <c r="AU160" t="str">
        <f t="shared" si="2"/>
        <v>Potential Loyalists</v>
      </c>
      <c r="AW160" s="13">
        <f>DATEDIF(Table13[[#This Row],[Dt_Customer]], Snapshot_Date, "d")</f>
        <v>752</v>
      </c>
      <c r="AX160" s="13">
        <f>Table13[[#This Row],[CL if today]]/365</f>
        <v>2.0602739726027397</v>
      </c>
      <c r="AY160">
        <f>Table13[[#This Row],[Total Number of Purchases]]/Table13[[#This Row],[Corrected CL]]</f>
        <v>8.2513297872340434</v>
      </c>
      <c r="AZ160">
        <f>Table13[[#This Row],[Average Order Value (AOV)]]*Table13[[#This Row],[Freq per Year]]</f>
        <v>499.44813829787239</v>
      </c>
      <c r="BA160">
        <f>Table13[[#This Row],[Total Spend]]/Table13[[#This Row],[Corrected CL]]</f>
        <v>499.44813829787233</v>
      </c>
      <c r="BB160">
        <v>421.41347424042272</v>
      </c>
      <c r="BC160" s="1">
        <f>Table13[[#This Row],[Dt_Customer]]+Table13[[#This Row],[Recency]]</f>
        <v>41197</v>
      </c>
      <c r="BD160" s="16" t="str">
        <f>IF(COUNTIF(A:A, A160) &gt; 1, "Duplicate", "Unique")</f>
        <v>Unique</v>
      </c>
    </row>
    <row r="161" spans="1:56" x14ac:dyDescent="0.3">
      <c r="A161">
        <v>9826</v>
      </c>
      <c r="B161">
        <v>1972</v>
      </c>
      <c r="C161" t="s">
        <v>37</v>
      </c>
      <c r="D161" t="s">
        <v>31</v>
      </c>
      <c r="E161">
        <v>86857</v>
      </c>
      <c r="F161">
        <v>0</v>
      </c>
      <c r="G161">
        <v>0</v>
      </c>
      <c r="H161" s="1">
        <v>41164</v>
      </c>
      <c r="I161">
        <v>96</v>
      </c>
      <c r="J161">
        <v>899</v>
      </c>
      <c r="K161">
        <v>102</v>
      </c>
      <c r="L161">
        <v>838</v>
      </c>
      <c r="M161">
        <v>133</v>
      </c>
      <c r="N161">
        <v>102</v>
      </c>
      <c r="O161">
        <v>40</v>
      </c>
      <c r="P161">
        <f>IF(Table13[[#This Row],[MntWines]] = 0,"",Table13[[#This Row],[MntWines]])</f>
        <v>899</v>
      </c>
      <c r="Q161">
        <f>IF(Table13[[#This Row],[MntFruits]] = 0, "",Table13[[#This Row],[MntFruits]])</f>
        <v>102</v>
      </c>
      <c r="R161">
        <f>IF(Table13[[#This Row],[MntMeatProducts]] = 0, "",Table13[[#This Row],[MntMeatProducts]])</f>
        <v>838</v>
      </c>
      <c r="S161">
        <f>IF(Table13[[#This Row],[MntFishProducts]] = 0, "",Table13[[#This Row],[MntFishProducts]])</f>
        <v>133</v>
      </c>
      <c r="T161">
        <f>IF(Table13[[#This Row],[MntSweetProducts]] = 0, "",Table13[[#This Row],[MntSweetProducts]])</f>
        <v>102</v>
      </c>
      <c r="U161">
        <f>IF(Table13[[#This Row],[MntGoldProds]] = 0, "",Table13[[#This Row],[MntGoldProds]])</f>
        <v>40</v>
      </c>
      <c r="V161">
        <v>1</v>
      </c>
      <c r="W161">
        <v>5</v>
      </c>
      <c r="X161">
        <v>6</v>
      </c>
      <c r="Y161">
        <v>10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 t="s">
        <v>34</v>
      </c>
      <c r="AI161" s="13">
        <f>SUM(Table13[[#This Row],[MntWines]:[MntGoldProds]])</f>
        <v>2114</v>
      </c>
      <c r="AJ161" s="13">
        <f>AVERAGE(Table13[[#This Row],[MntWines]:[MntGoldProds]])</f>
        <v>352.33333333333331</v>
      </c>
      <c r="AK161">
        <f>IF(Table13[[#This Row],[Total Number of Purchases]]=0,0,Table13[[#This Row],[Total Spend]]/Table13[[#This Row],[Total Number of Purchases]])</f>
        <v>96.090909090909093</v>
      </c>
      <c r="AM161">
        <f>SUM(Table13[[#This Row],[NumDealsPurchases]:[NumStorePurchases]])</f>
        <v>22</v>
      </c>
      <c r="AN161" s="14">
        <f>Snapshot_Date-Table13[[#This Row],[Dt_Customer]]</f>
        <v>752</v>
      </c>
      <c r="AP161" s="13">
        <f>Table13[[#This Row],[NumDealsPurchases]]/Table13[[#This Row],[Total Number of Purchases]]*100</f>
        <v>4.5454545454545459</v>
      </c>
      <c r="AQ161">
        <f>6-ROUNDUP(_xlfn.PERCENTRANK.INC(Table13[Recency],Table13[[#This Row],[Recency]])*5, 0)</f>
        <v>1</v>
      </c>
      <c r="AR161">
        <f>ROUNDUP(_xlfn.PERCENTRANK.INC(Table13[Total Number of Purchases],Table13[[#This Row],[Total Number of Purchases]])*5,0)</f>
        <v>4</v>
      </c>
      <c r="AS161">
        <f>ROUNDUP(_xlfn.PERCENTRANK.INC(Table13[Total Spend],Table13[[#This Row],[Total Spend]])*5,0)</f>
        <v>5</v>
      </c>
      <c r="AT161" t="str">
        <f>Table13[[#This Row],[Recency Score]]&amp;Table13[[#This Row],[Frequency Score]]&amp;Table13[[#This Row],[Monetary Score]]</f>
        <v>145</v>
      </c>
      <c r="AU161" t="str">
        <f t="shared" si="2"/>
        <v>Big Spenders</v>
      </c>
      <c r="AW161" s="13">
        <f>DATEDIF(Table13[[#This Row],[Dt_Customer]], Snapshot_Date, "d")</f>
        <v>752</v>
      </c>
      <c r="AX161" s="13">
        <f>Table13[[#This Row],[CL if today]]/365</f>
        <v>2.0602739726027397</v>
      </c>
      <c r="AY161">
        <f>Table13[[#This Row],[Total Number of Purchases]]/Table13[[#This Row],[Corrected CL]]</f>
        <v>10.678191489361701</v>
      </c>
      <c r="AZ161">
        <f>Table13[[#This Row],[Average Order Value (AOV)]]*Table13[[#This Row],[Freq per Year]]</f>
        <v>1026.0771276595744</v>
      </c>
      <c r="BA161">
        <f>Table13[[#This Row],[Total Spend]]/Table13[[#This Row],[Corrected CL]]</f>
        <v>1026.0771276595744</v>
      </c>
      <c r="BB161">
        <v>35.680317040951124</v>
      </c>
      <c r="BC161" s="1">
        <f>Table13[[#This Row],[Dt_Customer]]+Table13[[#This Row],[Recency]]</f>
        <v>41260</v>
      </c>
      <c r="BD161" s="16" t="str">
        <f>IF(COUNTIF(A:A, A161) &gt; 1, "Duplicate", "Unique")</f>
        <v>Unique</v>
      </c>
    </row>
    <row r="162" spans="1:56" x14ac:dyDescent="0.3">
      <c r="A162">
        <v>5830</v>
      </c>
      <c r="B162">
        <v>1972</v>
      </c>
      <c r="C162" t="s">
        <v>37</v>
      </c>
      <c r="D162" t="s">
        <v>31</v>
      </c>
      <c r="E162">
        <v>86857</v>
      </c>
      <c r="F162">
        <v>0</v>
      </c>
      <c r="G162">
        <v>0</v>
      </c>
      <c r="H162" s="1">
        <v>41164</v>
      </c>
      <c r="I162">
        <v>96</v>
      </c>
      <c r="J162">
        <v>899</v>
      </c>
      <c r="K162">
        <v>102</v>
      </c>
      <c r="L162">
        <v>838</v>
      </c>
      <c r="M162">
        <v>133</v>
      </c>
      <c r="N162">
        <v>102</v>
      </c>
      <c r="O162">
        <v>40</v>
      </c>
      <c r="P162">
        <f>IF(Table13[[#This Row],[MntWines]] = 0,"",Table13[[#This Row],[MntWines]])</f>
        <v>899</v>
      </c>
      <c r="Q162">
        <f>IF(Table13[[#This Row],[MntFruits]] = 0, "",Table13[[#This Row],[MntFruits]])</f>
        <v>102</v>
      </c>
      <c r="R162">
        <f>IF(Table13[[#This Row],[MntMeatProducts]] = 0, "",Table13[[#This Row],[MntMeatProducts]])</f>
        <v>838</v>
      </c>
      <c r="S162">
        <f>IF(Table13[[#This Row],[MntFishProducts]] = 0, "",Table13[[#This Row],[MntFishProducts]])</f>
        <v>133</v>
      </c>
      <c r="T162">
        <f>IF(Table13[[#This Row],[MntSweetProducts]] = 0, "",Table13[[#This Row],[MntSweetProducts]])</f>
        <v>102</v>
      </c>
      <c r="U162">
        <f>IF(Table13[[#This Row],[MntGoldProds]] = 0, "",Table13[[#This Row],[MntGoldProds]])</f>
        <v>40</v>
      </c>
      <c r="V162">
        <v>1</v>
      </c>
      <c r="W162">
        <v>5</v>
      </c>
      <c r="X162">
        <v>6</v>
      </c>
      <c r="Y162">
        <v>10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 t="s">
        <v>43</v>
      </c>
      <c r="AI162" s="13">
        <f>SUM(Table13[[#This Row],[MntWines]:[MntGoldProds]])</f>
        <v>2114</v>
      </c>
      <c r="AJ162" s="13">
        <f>AVERAGE(Table13[[#This Row],[MntWines]:[MntGoldProds]])</f>
        <v>352.33333333333331</v>
      </c>
      <c r="AK162">
        <f>IF(Table13[[#This Row],[Total Number of Purchases]]=0,0,Table13[[#This Row],[Total Spend]]/Table13[[#This Row],[Total Number of Purchases]])</f>
        <v>96.090909090909093</v>
      </c>
      <c r="AM162">
        <f>SUM(Table13[[#This Row],[NumDealsPurchases]:[NumStorePurchases]])</f>
        <v>22</v>
      </c>
      <c r="AN162" s="14">
        <f>Snapshot_Date-Table13[[#This Row],[Dt_Customer]]</f>
        <v>752</v>
      </c>
      <c r="AP162" s="13">
        <f>Table13[[#This Row],[NumDealsPurchases]]/Table13[[#This Row],[Total Number of Purchases]]*100</f>
        <v>4.5454545454545459</v>
      </c>
      <c r="AQ162">
        <f>6-ROUNDUP(_xlfn.PERCENTRANK.INC(Table13[Recency],Table13[[#This Row],[Recency]])*5, 0)</f>
        <v>1</v>
      </c>
      <c r="AR162">
        <f>ROUNDUP(_xlfn.PERCENTRANK.INC(Table13[Total Number of Purchases],Table13[[#This Row],[Total Number of Purchases]])*5,0)</f>
        <v>4</v>
      </c>
      <c r="AS162">
        <f>ROUNDUP(_xlfn.PERCENTRANK.INC(Table13[Total Spend],Table13[[#This Row],[Total Spend]])*5,0)</f>
        <v>5</v>
      </c>
      <c r="AT162" t="str">
        <f>Table13[[#This Row],[Recency Score]]&amp;Table13[[#This Row],[Frequency Score]]&amp;Table13[[#This Row],[Monetary Score]]</f>
        <v>145</v>
      </c>
      <c r="AU162" t="str">
        <f t="shared" si="2"/>
        <v>Big Spenders</v>
      </c>
      <c r="AW162" s="13">
        <f>DATEDIF(Table13[[#This Row],[Dt_Customer]], Snapshot_Date, "d")</f>
        <v>752</v>
      </c>
      <c r="AX162" s="13">
        <f>Table13[[#This Row],[CL if today]]/365</f>
        <v>2.0602739726027397</v>
      </c>
      <c r="AY162">
        <f>Table13[[#This Row],[Total Number of Purchases]]/Table13[[#This Row],[Corrected CL]]</f>
        <v>10.678191489361701</v>
      </c>
      <c r="AZ162">
        <f>Table13[[#This Row],[Average Order Value (AOV)]]*Table13[[#This Row],[Freq per Year]]</f>
        <v>1026.0771276595744</v>
      </c>
      <c r="BA162">
        <f>Table13[[#This Row],[Total Spend]]/Table13[[#This Row],[Corrected CL]]</f>
        <v>1026.0771276595744</v>
      </c>
      <c r="BB162">
        <v>55.375989445910285</v>
      </c>
      <c r="BC162" s="1">
        <f>Table13[[#This Row],[Dt_Customer]]+Table13[[#This Row],[Recency]]</f>
        <v>41260</v>
      </c>
      <c r="BD162" s="16" t="str">
        <f>IF(COUNTIF(A:A, A162) &gt; 1, "Duplicate", "Unique")</f>
        <v>Unique</v>
      </c>
    </row>
    <row r="163" spans="1:56" x14ac:dyDescent="0.3">
      <c r="A163">
        <v>6818</v>
      </c>
      <c r="B163">
        <v>1974</v>
      </c>
      <c r="C163" t="s">
        <v>28</v>
      </c>
      <c r="D163" t="s">
        <v>33</v>
      </c>
      <c r="E163">
        <v>44989</v>
      </c>
      <c r="F163">
        <v>0</v>
      </c>
      <c r="G163">
        <v>1</v>
      </c>
      <c r="H163" s="1">
        <v>41164</v>
      </c>
      <c r="I163">
        <v>26</v>
      </c>
      <c r="J163">
        <v>98</v>
      </c>
      <c r="K163">
        <v>0</v>
      </c>
      <c r="L163">
        <v>106</v>
      </c>
      <c r="M163">
        <v>49</v>
      </c>
      <c r="N163">
        <v>10</v>
      </c>
      <c r="O163">
        <v>106</v>
      </c>
      <c r="P163">
        <f>IF(Table13[[#This Row],[MntWines]] = 0,"",Table13[[#This Row],[MntWines]])</f>
        <v>98</v>
      </c>
      <c r="Q163" t="str">
        <f>IF(Table13[[#This Row],[MntFruits]] = 0, "",Table13[[#This Row],[MntFruits]])</f>
        <v/>
      </c>
      <c r="R163">
        <f>IF(Table13[[#This Row],[MntMeatProducts]] = 0, "",Table13[[#This Row],[MntMeatProducts]])</f>
        <v>106</v>
      </c>
      <c r="S163">
        <f>IF(Table13[[#This Row],[MntFishProducts]] = 0, "",Table13[[#This Row],[MntFishProducts]])</f>
        <v>49</v>
      </c>
      <c r="T163">
        <f>IF(Table13[[#This Row],[MntSweetProducts]] = 0, "",Table13[[#This Row],[MntSweetProducts]])</f>
        <v>10</v>
      </c>
      <c r="U163">
        <f>IF(Table13[[#This Row],[MntGoldProds]] = 0, "",Table13[[#This Row],[MntGoldProds]])</f>
        <v>106</v>
      </c>
      <c r="V163">
        <v>5</v>
      </c>
      <c r="W163">
        <v>5</v>
      </c>
      <c r="X163">
        <v>1</v>
      </c>
      <c r="Y163">
        <v>5</v>
      </c>
      <c r="Z163">
        <v>6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t="s">
        <v>30</v>
      </c>
      <c r="AI163" s="13">
        <f>SUM(Table13[[#This Row],[MntWines]:[MntGoldProds]])</f>
        <v>369</v>
      </c>
      <c r="AJ163" s="13">
        <f>AVERAGE(Table13[[#This Row],[MntWines]:[MntGoldProds]])</f>
        <v>61.5</v>
      </c>
      <c r="AK163">
        <f>IF(Table13[[#This Row],[Total Number of Purchases]]=0,0,Table13[[#This Row],[Total Spend]]/Table13[[#This Row],[Total Number of Purchases]])</f>
        <v>23.0625</v>
      </c>
      <c r="AM163">
        <f>SUM(Table13[[#This Row],[NumDealsPurchases]:[NumStorePurchases]])</f>
        <v>16</v>
      </c>
      <c r="AN163" s="14">
        <f>Snapshot_Date-Table13[[#This Row],[Dt_Customer]]</f>
        <v>752</v>
      </c>
      <c r="AP163" s="13">
        <f>Table13[[#This Row],[NumDealsPurchases]]/Table13[[#This Row],[Total Number of Purchases]]*100</f>
        <v>31.25</v>
      </c>
      <c r="AQ163">
        <f>6-ROUNDUP(_xlfn.PERCENTRANK.INC(Table13[Recency],Table13[[#This Row],[Recency]])*5, 0)</f>
        <v>4</v>
      </c>
      <c r="AR163">
        <f>ROUNDUP(_xlfn.PERCENTRANK.INC(Table13[Total Number of Purchases],Table13[[#This Row],[Total Number of Purchases]])*5,0)</f>
        <v>3</v>
      </c>
      <c r="AS163">
        <f>ROUNDUP(_xlfn.PERCENTRANK.INC(Table13[Total Spend],Table13[[#This Row],[Total Spend]])*5,0)</f>
        <v>3</v>
      </c>
      <c r="AT163" t="str">
        <f>Table13[[#This Row],[Recency Score]]&amp;Table13[[#This Row],[Frequency Score]]&amp;Table13[[#This Row],[Monetary Score]]</f>
        <v>433</v>
      </c>
      <c r="AU163" t="str">
        <f t="shared" si="2"/>
        <v>Potential Loyalists</v>
      </c>
      <c r="AW163" s="13">
        <f>DATEDIF(Table13[[#This Row],[Dt_Customer]], Snapshot_Date, "d")</f>
        <v>752</v>
      </c>
      <c r="AX163" s="13">
        <f>Table13[[#This Row],[CL if today]]/365</f>
        <v>2.0602739726027397</v>
      </c>
      <c r="AY163">
        <f>Table13[[#This Row],[Total Number of Purchases]]/Table13[[#This Row],[Corrected CL]]</f>
        <v>7.7659574468085104</v>
      </c>
      <c r="AZ163">
        <f>Table13[[#This Row],[Average Order Value (AOV)]]*Table13[[#This Row],[Freq per Year]]</f>
        <v>179.10239361702128</v>
      </c>
      <c r="BA163">
        <f>Table13[[#This Row],[Total Spend]]/Table13[[#This Row],[Corrected CL]]</f>
        <v>179.10239361702128</v>
      </c>
      <c r="BB163">
        <v>170.42989417989418</v>
      </c>
      <c r="BC163" s="1">
        <f>Table13[[#This Row],[Dt_Customer]]+Table13[[#This Row],[Recency]]</f>
        <v>41190</v>
      </c>
      <c r="BD163" s="16" t="str">
        <f>IF(COUNTIF(A:A, A163) &gt; 1, "Duplicate", "Unique")</f>
        <v>Unique</v>
      </c>
    </row>
    <row r="164" spans="1:56" x14ac:dyDescent="0.3">
      <c r="A164">
        <v>7807</v>
      </c>
      <c r="B164">
        <v>1974</v>
      </c>
      <c r="C164" t="s">
        <v>28</v>
      </c>
      <c r="D164" t="s">
        <v>33</v>
      </c>
      <c r="E164">
        <v>44989</v>
      </c>
      <c r="F164">
        <v>0</v>
      </c>
      <c r="G164">
        <v>1</v>
      </c>
      <c r="H164" s="1">
        <v>41164</v>
      </c>
      <c r="I164">
        <v>26</v>
      </c>
      <c r="J164">
        <v>98</v>
      </c>
      <c r="K164">
        <v>0</v>
      </c>
      <c r="L164">
        <v>106</v>
      </c>
      <c r="M164">
        <v>49</v>
      </c>
      <c r="N164">
        <v>10</v>
      </c>
      <c r="O164">
        <v>106</v>
      </c>
      <c r="P164">
        <f>IF(Table13[[#This Row],[MntWines]] = 0,"",Table13[[#This Row],[MntWines]])</f>
        <v>98</v>
      </c>
      <c r="Q164" t="str">
        <f>IF(Table13[[#This Row],[MntFruits]] = 0, "",Table13[[#This Row],[MntFruits]])</f>
        <v/>
      </c>
      <c r="R164">
        <f>IF(Table13[[#This Row],[MntMeatProducts]] = 0, "",Table13[[#This Row],[MntMeatProducts]])</f>
        <v>106</v>
      </c>
      <c r="S164">
        <f>IF(Table13[[#This Row],[MntFishProducts]] = 0, "",Table13[[#This Row],[MntFishProducts]])</f>
        <v>49</v>
      </c>
      <c r="T164">
        <f>IF(Table13[[#This Row],[MntSweetProducts]] = 0, "",Table13[[#This Row],[MntSweetProducts]])</f>
        <v>10</v>
      </c>
      <c r="U164">
        <f>IF(Table13[[#This Row],[MntGoldProds]] = 0, "",Table13[[#This Row],[MntGoldProds]])</f>
        <v>106</v>
      </c>
      <c r="V164">
        <v>5</v>
      </c>
      <c r="W164">
        <v>5</v>
      </c>
      <c r="X164">
        <v>1</v>
      </c>
      <c r="Y164">
        <v>5</v>
      </c>
      <c r="Z164">
        <v>6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30</v>
      </c>
      <c r="AI164" s="13">
        <f>SUM(Table13[[#This Row],[MntWines]:[MntGoldProds]])</f>
        <v>369</v>
      </c>
      <c r="AJ164" s="13">
        <f>AVERAGE(Table13[[#This Row],[MntWines]:[MntGoldProds]])</f>
        <v>61.5</v>
      </c>
      <c r="AK164">
        <f>IF(Table13[[#This Row],[Total Number of Purchases]]=0,0,Table13[[#This Row],[Total Spend]]/Table13[[#This Row],[Total Number of Purchases]])</f>
        <v>23.0625</v>
      </c>
      <c r="AM164">
        <f>SUM(Table13[[#This Row],[NumDealsPurchases]:[NumStorePurchases]])</f>
        <v>16</v>
      </c>
      <c r="AN164" s="14">
        <f>Snapshot_Date-Table13[[#This Row],[Dt_Customer]]</f>
        <v>752</v>
      </c>
      <c r="AP164" s="13">
        <f>Table13[[#This Row],[NumDealsPurchases]]/Table13[[#This Row],[Total Number of Purchases]]*100</f>
        <v>31.25</v>
      </c>
      <c r="AQ164">
        <f>6-ROUNDUP(_xlfn.PERCENTRANK.INC(Table13[Recency],Table13[[#This Row],[Recency]])*5, 0)</f>
        <v>4</v>
      </c>
      <c r="AR164">
        <f>ROUNDUP(_xlfn.PERCENTRANK.INC(Table13[Total Number of Purchases],Table13[[#This Row],[Total Number of Purchases]])*5,0)</f>
        <v>3</v>
      </c>
      <c r="AS164">
        <f>ROUNDUP(_xlfn.PERCENTRANK.INC(Table13[Total Spend],Table13[[#This Row],[Total Spend]])*5,0)</f>
        <v>3</v>
      </c>
      <c r="AT164" t="str">
        <f>Table13[[#This Row],[Recency Score]]&amp;Table13[[#This Row],[Frequency Score]]&amp;Table13[[#This Row],[Monetary Score]]</f>
        <v>433</v>
      </c>
      <c r="AU164" t="str">
        <f t="shared" si="2"/>
        <v>Potential Loyalists</v>
      </c>
      <c r="AW164" s="13">
        <f>DATEDIF(Table13[[#This Row],[Dt_Customer]], Snapshot_Date, "d")</f>
        <v>752</v>
      </c>
      <c r="AX164" s="13">
        <f>Table13[[#This Row],[CL if today]]/365</f>
        <v>2.0602739726027397</v>
      </c>
      <c r="AY164">
        <f>Table13[[#This Row],[Total Number of Purchases]]/Table13[[#This Row],[Corrected CL]]</f>
        <v>7.7659574468085104</v>
      </c>
      <c r="AZ164">
        <f>Table13[[#This Row],[Average Order Value (AOV)]]*Table13[[#This Row],[Freq per Year]]</f>
        <v>179.10239361702128</v>
      </c>
      <c r="BA164">
        <f>Table13[[#This Row],[Total Spend]]/Table13[[#This Row],[Corrected CL]]</f>
        <v>179.10239361702128</v>
      </c>
      <c r="BB164">
        <v>56.413474240422723</v>
      </c>
      <c r="BC164" s="1">
        <f>Table13[[#This Row],[Dt_Customer]]+Table13[[#This Row],[Recency]]</f>
        <v>41190</v>
      </c>
      <c r="BD164" s="16" t="str">
        <f>IF(COUNTIF(A:A, A164) &gt; 1, "Duplicate", "Unique")</f>
        <v>Unique</v>
      </c>
    </row>
    <row r="165" spans="1:56" x14ac:dyDescent="0.3">
      <c r="A165">
        <v>7872</v>
      </c>
      <c r="B165">
        <v>1975</v>
      </c>
      <c r="C165" t="s">
        <v>37</v>
      </c>
      <c r="D165" t="s">
        <v>33</v>
      </c>
      <c r="E165">
        <v>86836</v>
      </c>
      <c r="F165">
        <v>0</v>
      </c>
      <c r="G165">
        <v>0</v>
      </c>
      <c r="H165" s="1">
        <v>41164</v>
      </c>
      <c r="I165">
        <v>7</v>
      </c>
      <c r="J165">
        <v>179</v>
      </c>
      <c r="K165">
        <v>21</v>
      </c>
      <c r="L165">
        <v>273</v>
      </c>
      <c r="M165">
        <v>0</v>
      </c>
      <c r="N165">
        <v>21</v>
      </c>
      <c r="O165">
        <v>63</v>
      </c>
      <c r="P165">
        <f>IF(Table13[[#This Row],[MntWines]] = 0,"",Table13[[#This Row],[MntWines]])</f>
        <v>179</v>
      </c>
      <c r="Q165">
        <f>IF(Table13[[#This Row],[MntFruits]] = 0, "",Table13[[#This Row],[MntFruits]])</f>
        <v>21</v>
      </c>
      <c r="R165">
        <f>IF(Table13[[#This Row],[MntMeatProducts]] = 0, "",Table13[[#This Row],[MntMeatProducts]])</f>
        <v>273</v>
      </c>
      <c r="S165" t="str">
        <f>IF(Table13[[#This Row],[MntFishProducts]] = 0, "",Table13[[#This Row],[MntFishProducts]])</f>
        <v/>
      </c>
      <c r="T165">
        <f>IF(Table13[[#This Row],[MntSweetProducts]] = 0, "",Table13[[#This Row],[MntSweetProducts]])</f>
        <v>21</v>
      </c>
      <c r="U165">
        <f>IF(Table13[[#This Row],[MntGoldProds]] = 0, "",Table13[[#This Row],[MntGoldProds]])</f>
        <v>63</v>
      </c>
      <c r="V165">
        <v>1</v>
      </c>
      <c r="W165">
        <v>6</v>
      </c>
      <c r="X165">
        <v>10</v>
      </c>
      <c r="Y165">
        <v>6</v>
      </c>
      <c r="Z165">
        <v>5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1</v>
      </c>
      <c r="AG165">
        <v>0</v>
      </c>
      <c r="AH165" t="s">
        <v>30</v>
      </c>
      <c r="AI165" s="13">
        <f>SUM(Table13[[#This Row],[MntWines]:[MntGoldProds]])</f>
        <v>557</v>
      </c>
      <c r="AJ165" s="13">
        <f>AVERAGE(Table13[[#This Row],[MntWines]:[MntGoldProds]])</f>
        <v>92.833333333333329</v>
      </c>
      <c r="AK165">
        <f>IF(Table13[[#This Row],[Total Number of Purchases]]=0,0,Table13[[#This Row],[Total Spend]]/Table13[[#This Row],[Total Number of Purchases]])</f>
        <v>24.217391304347824</v>
      </c>
      <c r="AM165">
        <f>SUM(Table13[[#This Row],[NumDealsPurchases]:[NumStorePurchases]])</f>
        <v>23</v>
      </c>
      <c r="AN165" s="14">
        <f>Snapshot_Date-Table13[[#This Row],[Dt_Customer]]</f>
        <v>752</v>
      </c>
      <c r="AP165" s="13">
        <f>Table13[[#This Row],[NumDealsPurchases]]/Table13[[#This Row],[Total Number of Purchases]]*100</f>
        <v>4.3478260869565215</v>
      </c>
      <c r="AQ165">
        <f>6-ROUNDUP(_xlfn.PERCENTRANK.INC(Table13[Recency],Table13[[#This Row],[Recency]])*5, 0)</f>
        <v>5</v>
      </c>
      <c r="AR165">
        <f>ROUNDUP(_xlfn.PERCENTRANK.INC(Table13[Total Number of Purchases],Table13[[#This Row],[Total Number of Purchases]])*5,0)</f>
        <v>5</v>
      </c>
      <c r="AS165">
        <f>ROUNDUP(_xlfn.PERCENTRANK.INC(Table13[Total Spend],Table13[[#This Row],[Total Spend]])*5,0)</f>
        <v>3</v>
      </c>
      <c r="AT165" t="str">
        <f>Table13[[#This Row],[Recency Score]]&amp;Table13[[#This Row],[Frequency Score]]&amp;Table13[[#This Row],[Monetary Score]]</f>
        <v>553</v>
      </c>
      <c r="AU165" t="str">
        <f t="shared" si="2"/>
        <v>Loyal Customers</v>
      </c>
      <c r="AW165" s="13">
        <f>DATEDIF(Table13[[#This Row],[Dt_Customer]], Snapshot_Date, "d")</f>
        <v>752</v>
      </c>
      <c r="AX165" s="13">
        <f>Table13[[#This Row],[CL if today]]/365</f>
        <v>2.0602739726027397</v>
      </c>
      <c r="AY165">
        <f>Table13[[#This Row],[Total Number of Purchases]]/Table13[[#This Row],[Corrected CL]]</f>
        <v>11.163563829787234</v>
      </c>
      <c r="AZ165">
        <f>Table13[[#This Row],[Average Order Value (AOV)]]*Table13[[#This Row],[Freq per Year]]</f>
        <v>270.35239361702128</v>
      </c>
      <c r="BA165">
        <f>Table13[[#This Row],[Total Spend]]/Table13[[#This Row],[Corrected CL]]</f>
        <v>270.35239361702128</v>
      </c>
      <c r="BB165">
        <v>101.38888888888889</v>
      </c>
      <c r="BC165" s="1">
        <f>Table13[[#This Row],[Dt_Customer]]+Table13[[#This Row],[Recency]]</f>
        <v>41171</v>
      </c>
      <c r="BD165" s="16" t="str">
        <f>IF(COUNTIF(A:A, A165) &gt; 1, "Duplicate", "Unique")</f>
        <v>Unique</v>
      </c>
    </row>
    <row r="166" spans="1:56" x14ac:dyDescent="0.3">
      <c r="A166">
        <v>8717</v>
      </c>
      <c r="B166">
        <v>1975</v>
      </c>
      <c r="C166" t="s">
        <v>37</v>
      </c>
      <c r="D166" t="s">
        <v>33</v>
      </c>
      <c r="E166">
        <v>80427</v>
      </c>
      <c r="F166">
        <v>0</v>
      </c>
      <c r="G166">
        <v>1</v>
      </c>
      <c r="H166" s="1">
        <v>41164</v>
      </c>
      <c r="I166">
        <v>56</v>
      </c>
      <c r="J166">
        <v>1149</v>
      </c>
      <c r="K166">
        <v>71</v>
      </c>
      <c r="L166">
        <v>449</v>
      </c>
      <c r="M166">
        <v>69</v>
      </c>
      <c r="N166">
        <v>71</v>
      </c>
      <c r="O166">
        <v>26</v>
      </c>
      <c r="P166">
        <f>IF(Table13[[#This Row],[MntWines]] = 0,"",Table13[[#This Row],[MntWines]])</f>
        <v>1149</v>
      </c>
      <c r="Q166">
        <f>IF(Table13[[#This Row],[MntFruits]] = 0, "",Table13[[#This Row],[MntFruits]])</f>
        <v>71</v>
      </c>
      <c r="R166">
        <f>IF(Table13[[#This Row],[MntMeatProducts]] = 0, "",Table13[[#This Row],[MntMeatProducts]])</f>
        <v>449</v>
      </c>
      <c r="S166">
        <f>IF(Table13[[#This Row],[MntFishProducts]] = 0, "",Table13[[#This Row],[MntFishProducts]])</f>
        <v>69</v>
      </c>
      <c r="T166">
        <f>IF(Table13[[#This Row],[MntSweetProducts]] = 0, "",Table13[[#This Row],[MntSweetProducts]])</f>
        <v>71</v>
      </c>
      <c r="U166">
        <f>IF(Table13[[#This Row],[MntGoldProds]] = 0, "",Table13[[#This Row],[MntGoldProds]])</f>
        <v>26</v>
      </c>
      <c r="V166">
        <v>1</v>
      </c>
      <c r="W166">
        <v>11</v>
      </c>
      <c r="X166">
        <v>8</v>
      </c>
      <c r="Y166">
        <v>8</v>
      </c>
      <c r="Z166">
        <v>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">
        <v>40</v>
      </c>
      <c r="AI166" s="13">
        <f>SUM(Table13[[#This Row],[MntWines]:[MntGoldProds]])</f>
        <v>1835</v>
      </c>
      <c r="AJ166" s="13">
        <f>AVERAGE(Table13[[#This Row],[MntWines]:[MntGoldProds]])</f>
        <v>305.83333333333331</v>
      </c>
      <c r="AK166">
        <f>IF(Table13[[#This Row],[Total Number of Purchases]]=0,0,Table13[[#This Row],[Total Spend]]/Table13[[#This Row],[Total Number of Purchases]])</f>
        <v>65.535714285714292</v>
      </c>
      <c r="AM166">
        <f>SUM(Table13[[#This Row],[NumDealsPurchases]:[NumStorePurchases]])</f>
        <v>28</v>
      </c>
      <c r="AN166" s="14">
        <f>Snapshot_Date-Table13[[#This Row],[Dt_Customer]]</f>
        <v>752</v>
      </c>
      <c r="AP166" s="13">
        <f>Table13[[#This Row],[NumDealsPurchases]]/Table13[[#This Row],[Total Number of Purchases]]*100</f>
        <v>3.5714285714285712</v>
      </c>
      <c r="AQ166">
        <f>6-ROUNDUP(_xlfn.PERCENTRANK.INC(Table13[Recency],Table13[[#This Row],[Recency]])*5, 0)</f>
        <v>3</v>
      </c>
      <c r="AR166">
        <f>ROUNDUP(_xlfn.PERCENTRANK.INC(Table13[Total Number of Purchases],Table13[[#This Row],[Total Number of Purchases]])*5,0)</f>
        <v>5</v>
      </c>
      <c r="AS166">
        <f>ROUNDUP(_xlfn.PERCENTRANK.INC(Table13[Total Spend],Table13[[#This Row],[Total Spend]])*5,0)</f>
        <v>5</v>
      </c>
      <c r="AT166" t="str">
        <f>Table13[[#This Row],[Recency Score]]&amp;Table13[[#This Row],[Frequency Score]]&amp;Table13[[#This Row],[Monetary Score]]</f>
        <v>355</v>
      </c>
      <c r="AU166" t="str">
        <f t="shared" si="2"/>
        <v>Frequent Buyers</v>
      </c>
      <c r="AW166" s="13">
        <f>DATEDIF(Table13[[#This Row],[Dt_Customer]], Snapshot_Date, "d")</f>
        <v>752</v>
      </c>
      <c r="AX166" s="13">
        <f>Table13[[#This Row],[CL if today]]/365</f>
        <v>2.0602739726027397</v>
      </c>
      <c r="AY166">
        <f>Table13[[#This Row],[Total Number of Purchases]]/Table13[[#This Row],[Corrected CL]]</f>
        <v>13.590425531914894</v>
      </c>
      <c r="AZ166">
        <f>Table13[[#This Row],[Average Order Value (AOV)]]*Table13[[#This Row],[Freq per Year]]</f>
        <v>890.65824468085123</v>
      </c>
      <c r="BA166">
        <f>Table13[[#This Row],[Total Spend]]/Table13[[#This Row],[Corrected CL]]</f>
        <v>890.65824468085111</v>
      </c>
      <c r="BB166">
        <v>468.18361955085862</v>
      </c>
      <c r="BC166" s="1">
        <f>Table13[[#This Row],[Dt_Customer]]+Table13[[#This Row],[Recency]]</f>
        <v>41220</v>
      </c>
      <c r="BD166" s="16" t="str">
        <f>IF(COUNTIF(A:A, A166) &gt; 1, "Duplicate", "Unique")</f>
        <v>Unique</v>
      </c>
    </row>
    <row r="167" spans="1:56" x14ac:dyDescent="0.3">
      <c r="A167">
        <v>8832</v>
      </c>
      <c r="B167">
        <v>1976</v>
      </c>
      <c r="C167" t="s">
        <v>41</v>
      </c>
      <c r="D167" t="s">
        <v>35</v>
      </c>
      <c r="E167">
        <v>37509</v>
      </c>
      <c r="F167">
        <v>1</v>
      </c>
      <c r="G167">
        <v>0</v>
      </c>
      <c r="H167" s="1">
        <v>41164</v>
      </c>
      <c r="I167">
        <v>24</v>
      </c>
      <c r="J167">
        <v>37</v>
      </c>
      <c r="K167">
        <v>5</v>
      </c>
      <c r="L167">
        <v>56</v>
      </c>
      <c r="M167">
        <v>12</v>
      </c>
      <c r="N167">
        <v>8</v>
      </c>
      <c r="O167">
        <v>5</v>
      </c>
      <c r="P167">
        <f>IF(Table13[[#This Row],[MntWines]] = 0,"",Table13[[#This Row],[MntWines]])</f>
        <v>37</v>
      </c>
      <c r="Q167">
        <f>IF(Table13[[#This Row],[MntFruits]] = 0, "",Table13[[#This Row],[MntFruits]])</f>
        <v>5</v>
      </c>
      <c r="R167">
        <f>IF(Table13[[#This Row],[MntMeatProducts]] = 0, "",Table13[[#This Row],[MntMeatProducts]])</f>
        <v>56</v>
      </c>
      <c r="S167">
        <f>IF(Table13[[#This Row],[MntFishProducts]] = 0, "",Table13[[#This Row],[MntFishProducts]])</f>
        <v>12</v>
      </c>
      <c r="T167">
        <f>IF(Table13[[#This Row],[MntSweetProducts]] = 0, "",Table13[[#This Row],[MntSweetProducts]])</f>
        <v>8</v>
      </c>
      <c r="U167">
        <f>IF(Table13[[#This Row],[MntGoldProds]] = 0, "",Table13[[#This Row],[MntGoldProds]])</f>
        <v>5</v>
      </c>
      <c r="V167">
        <v>2</v>
      </c>
      <c r="W167">
        <v>3</v>
      </c>
      <c r="X167">
        <v>0</v>
      </c>
      <c r="Y167">
        <v>4</v>
      </c>
      <c r="Z167">
        <v>7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39</v>
      </c>
      <c r="AI167" s="13">
        <f>SUM(Table13[[#This Row],[MntWines]:[MntGoldProds]])</f>
        <v>123</v>
      </c>
      <c r="AJ167" s="13">
        <f>AVERAGE(Table13[[#This Row],[MntWines]:[MntGoldProds]])</f>
        <v>20.5</v>
      </c>
      <c r="AK167">
        <f>IF(Table13[[#This Row],[Total Number of Purchases]]=0,0,Table13[[#This Row],[Total Spend]]/Table13[[#This Row],[Total Number of Purchases]])</f>
        <v>13.666666666666666</v>
      </c>
      <c r="AM167">
        <f>SUM(Table13[[#This Row],[NumDealsPurchases]:[NumStorePurchases]])</f>
        <v>9</v>
      </c>
      <c r="AN167" s="14">
        <f>Snapshot_Date-Table13[[#This Row],[Dt_Customer]]</f>
        <v>752</v>
      </c>
      <c r="AP167" s="13">
        <f>Table13[[#This Row],[NumDealsPurchases]]/Table13[[#This Row],[Total Number of Purchases]]*100</f>
        <v>22.222222222222221</v>
      </c>
      <c r="AQ167">
        <f>6-ROUNDUP(_xlfn.PERCENTRANK.INC(Table13[Recency],Table13[[#This Row],[Recency]])*5, 0)</f>
        <v>4</v>
      </c>
      <c r="AR167">
        <f>ROUNDUP(_xlfn.PERCENTRANK.INC(Table13[Total Number of Purchases],Table13[[#This Row],[Total Number of Purchases]])*5,0)</f>
        <v>2</v>
      </c>
      <c r="AS167">
        <f>ROUNDUP(_xlfn.PERCENTRANK.INC(Table13[Total Spend],Table13[[#This Row],[Total Spend]])*5,0)</f>
        <v>2</v>
      </c>
      <c r="AT167" t="str">
        <f>Table13[[#This Row],[Recency Score]]&amp;Table13[[#This Row],[Frequency Score]]&amp;Table13[[#This Row],[Monetary Score]]</f>
        <v>422</v>
      </c>
      <c r="AU167" t="str">
        <f t="shared" si="2"/>
        <v>Potential Loyalists</v>
      </c>
      <c r="AW167" s="13">
        <f>DATEDIF(Table13[[#This Row],[Dt_Customer]], Snapshot_Date, "d")</f>
        <v>752</v>
      </c>
      <c r="AX167" s="13">
        <f>Table13[[#This Row],[CL if today]]/365</f>
        <v>2.0602739726027397</v>
      </c>
      <c r="AY167">
        <f>Table13[[#This Row],[Total Number of Purchases]]/Table13[[#This Row],[Corrected CL]]</f>
        <v>4.3683510638297873</v>
      </c>
      <c r="AZ167">
        <f>Table13[[#This Row],[Average Order Value (AOV)]]*Table13[[#This Row],[Freq per Year]]</f>
        <v>59.700797872340424</v>
      </c>
      <c r="BA167">
        <f>Table13[[#This Row],[Total Spend]]/Table13[[#This Row],[Corrected CL]]</f>
        <v>59.700797872340424</v>
      </c>
      <c r="BB167">
        <v>219.1931216931217</v>
      </c>
      <c r="BC167" s="1">
        <f>Table13[[#This Row],[Dt_Customer]]+Table13[[#This Row],[Recency]]</f>
        <v>41188</v>
      </c>
      <c r="BD167" s="16" t="str">
        <f>IF(COUNTIF(A:A, A167) &gt; 1, "Duplicate", "Unique")</f>
        <v>Unique</v>
      </c>
    </row>
    <row r="168" spans="1:56" x14ac:dyDescent="0.3">
      <c r="A168">
        <v>5430</v>
      </c>
      <c r="B168">
        <v>1956</v>
      </c>
      <c r="C168" t="s">
        <v>28</v>
      </c>
      <c r="D168" t="s">
        <v>35</v>
      </c>
      <c r="E168">
        <v>54450</v>
      </c>
      <c r="F168">
        <v>1</v>
      </c>
      <c r="G168">
        <v>1</v>
      </c>
      <c r="H168" s="1">
        <v>41166</v>
      </c>
      <c r="I168">
        <v>0</v>
      </c>
      <c r="J168">
        <v>454</v>
      </c>
      <c r="K168">
        <v>0</v>
      </c>
      <c r="L168">
        <v>171</v>
      </c>
      <c r="M168">
        <v>8</v>
      </c>
      <c r="N168">
        <v>19</v>
      </c>
      <c r="O168">
        <v>32</v>
      </c>
      <c r="P168">
        <f>IF(Table13[[#This Row],[MntWines]] = 0,"",Table13[[#This Row],[MntWines]])</f>
        <v>454</v>
      </c>
      <c r="Q168" t="str">
        <f>IF(Table13[[#This Row],[MntFruits]] = 0, "",Table13[[#This Row],[MntFruits]])</f>
        <v/>
      </c>
      <c r="R168">
        <f>IF(Table13[[#This Row],[MntMeatProducts]] = 0, "",Table13[[#This Row],[MntMeatProducts]])</f>
        <v>171</v>
      </c>
      <c r="S168">
        <f>IF(Table13[[#This Row],[MntFishProducts]] = 0, "",Table13[[#This Row],[MntFishProducts]])</f>
        <v>8</v>
      </c>
      <c r="T168">
        <f>IF(Table13[[#This Row],[MntSweetProducts]] = 0, "",Table13[[#This Row],[MntSweetProducts]])</f>
        <v>19</v>
      </c>
      <c r="U168">
        <f>IF(Table13[[#This Row],[MntGoldProds]] = 0, "",Table13[[#This Row],[MntGoldProds]])</f>
        <v>32</v>
      </c>
      <c r="V168">
        <v>12</v>
      </c>
      <c r="W168">
        <v>9</v>
      </c>
      <c r="X168">
        <v>2</v>
      </c>
      <c r="Y168">
        <v>8</v>
      </c>
      <c r="Z168">
        <v>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t="s">
        <v>30</v>
      </c>
      <c r="AI168" s="13">
        <f>SUM(Table13[[#This Row],[MntWines]:[MntGoldProds]])</f>
        <v>684</v>
      </c>
      <c r="AJ168" s="13">
        <f>AVERAGE(Table13[[#This Row],[MntWines]:[MntGoldProds]])</f>
        <v>114</v>
      </c>
      <c r="AK168">
        <f>IF(Table13[[#This Row],[Total Number of Purchases]]=0,0,Table13[[#This Row],[Total Spend]]/Table13[[#This Row],[Total Number of Purchases]])</f>
        <v>22.06451612903226</v>
      </c>
      <c r="AM168">
        <f>SUM(Table13[[#This Row],[NumDealsPurchases]:[NumStorePurchases]])</f>
        <v>31</v>
      </c>
      <c r="AN168" s="14">
        <f>Snapshot_Date-Table13[[#This Row],[Dt_Customer]]</f>
        <v>750</v>
      </c>
      <c r="AP168" s="13">
        <f>Table13[[#This Row],[NumDealsPurchases]]/Table13[[#This Row],[Total Number of Purchases]]*100</f>
        <v>38.70967741935484</v>
      </c>
      <c r="AQ168">
        <f>6-ROUNDUP(_xlfn.PERCENTRANK.INC(Table13[Recency],Table13[[#This Row],[Recency]])*5, 0)</f>
        <v>6</v>
      </c>
      <c r="AR168">
        <f>ROUNDUP(_xlfn.PERCENTRANK.INC(Table13[Total Number of Purchases],Table13[[#This Row],[Total Number of Purchases]])*5,0)</f>
        <v>5</v>
      </c>
      <c r="AS168">
        <f>ROUNDUP(_xlfn.PERCENTRANK.INC(Table13[Total Spend],Table13[[#This Row],[Total Spend]])*5,0)</f>
        <v>4</v>
      </c>
      <c r="AT168" t="str">
        <f>Table13[[#This Row],[Recency Score]]&amp;Table13[[#This Row],[Frequency Score]]&amp;Table13[[#This Row],[Monetary Score]]</f>
        <v>654</v>
      </c>
      <c r="AU168" t="str">
        <f t="shared" si="2"/>
        <v>Frequent Buyers</v>
      </c>
      <c r="AW168" s="13">
        <f>DATEDIF(Table13[[#This Row],[Dt_Customer]], Snapshot_Date, "d")</f>
        <v>750</v>
      </c>
      <c r="AX168" s="13">
        <f>Table13[[#This Row],[CL if today]]/365</f>
        <v>2.0547945205479454</v>
      </c>
      <c r="AY168">
        <f>Table13[[#This Row],[Total Number of Purchases]]/Table13[[#This Row],[Corrected CL]]</f>
        <v>15.086666666666664</v>
      </c>
      <c r="AZ168">
        <f>Table13[[#This Row],[Average Order Value (AOV)]]*Table13[[#This Row],[Freq per Year]]</f>
        <v>332.88</v>
      </c>
      <c r="BA168">
        <f>Table13[[#This Row],[Total Spend]]/Table13[[#This Row],[Corrected CL]]</f>
        <v>332.87999999999994</v>
      </c>
      <c r="BB168">
        <v>518.25165562913912</v>
      </c>
      <c r="BC168" s="1">
        <f>Table13[[#This Row],[Dt_Customer]]+Table13[[#This Row],[Recency]]</f>
        <v>41166</v>
      </c>
      <c r="BD168" s="16" t="str">
        <f>IF(COUNTIF(A:A, A168) &gt; 1, "Duplicate", "Unique")</f>
        <v>Unique</v>
      </c>
    </row>
    <row r="169" spans="1:56" x14ac:dyDescent="0.3">
      <c r="A169">
        <v>8432</v>
      </c>
      <c r="B169">
        <v>1956</v>
      </c>
      <c r="C169" t="s">
        <v>28</v>
      </c>
      <c r="D169" t="s">
        <v>35</v>
      </c>
      <c r="E169">
        <v>54450</v>
      </c>
      <c r="F169">
        <v>1</v>
      </c>
      <c r="G169">
        <v>1</v>
      </c>
      <c r="H169" s="1">
        <v>41166</v>
      </c>
      <c r="I169">
        <v>0</v>
      </c>
      <c r="J169">
        <v>454</v>
      </c>
      <c r="K169">
        <v>0</v>
      </c>
      <c r="L169">
        <v>171</v>
      </c>
      <c r="M169">
        <v>8</v>
      </c>
      <c r="N169">
        <v>19</v>
      </c>
      <c r="O169">
        <v>32</v>
      </c>
      <c r="P169">
        <f>IF(Table13[[#This Row],[MntWines]] = 0,"",Table13[[#This Row],[MntWines]])</f>
        <v>454</v>
      </c>
      <c r="Q169" t="str">
        <f>IF(Table13[[#This Row],[MntFruits]] = 0, "",Table13[[#This Row],[MntFruits]])</f>
        <v/>
      </c>
      <c r="R169">
        <f>IF(Table13[[#This Row],[MntMeatProducts]] = 0, "",Table13[[#This Row],[MntMeatProducts]])</f>
        <v>171</v>
      </c>
      <c r="S169">
        <f>IF(Table13[[#This Row],[MntFishProducts]] = 0, "",Table13[[#This Row],[MntFishProducts]])</f>
        <v>8</v>
      </c>
      <c r="T169">
        <f>IF(Table13[[#This Row],[MntSweetProducts]] = 0, "",Table13[[#This Row],[MntSweetProducts]])</f>
        <v>19</v>
      </c>
      <c r="U169">
        <f>IF(Table13[[#This Row],[MntGoldProds]] = 0, "",Table13[[#This Row],[MntGoldProds]])</f>
        <v>32</v>
      </c>
      <c r="V169">
        <v>12</v>
      </c>
      <c r="W169">
        <v>9</v>
      </c>
      <c r="X169">
        <v>2</v>
      </c>
      <c r="Y169">
        <v>8</v>
      </c>
      <c r="Z169">
        <v>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">
        <v>30</v>
      </c>
      <c r="AI169" s="13">
        <f>SUM(Table13[[#This Row],[MntWines]:[MntGoldProds]])</f>
        <v>684</v>
      </c>
      <c r="AJ169" s="13">
        <f>AVERAGE(Table13[[#This Row],[MntWines]:[MntGoldProds]])</f>
        <v>114</v>
      </c>
      <c r="AK169">
        <f>IF(Table13[[#This Row],[Total Number of Purchases]]=0,0,Table13[[#This Row],[Total Spend]]/Table13[[#This Row],[Total Number of Purchases]])</f>
        <v>22.06451612903226</v>
      </c>
      <c r="AM169">
        <f>SUM(Table13[[#This Row],[NumDealsPurchases]:[NumStorePurchases]])</f>
        <v>31</v>
      </c>
      <c r="AN169" s="14">
        <f>Snapshot_Date-Table13[[#This Row],[Dt_Customer]]</f>
        <v>750</v>
      </c>
      <c r="AP169" s="13">
        <f>Table13[[#This Row],[NumDealsPurchases]]/Table13[[#This Row],[Total Number of Purchases]]*100</f>
        <v>38.70967741935484</v>
      </c>
      <c r="AQ169">
        <f>6-ROUNDUP(_xlfn.PERCENTRANK.INC(Table13[Recency],Table13[[#This Row],[Recency]])*5, 0)</f>
        <v>6</v>
      </c>
      <c r="AR169">
        <f>ROUNDUP(_xlfn.PERCENTRANK.INC(Table13[Total Number of Purchases],Table13[[#This Row],[Total Number of Purchases]])*5,0)</f>
        <v>5</v>
      </c>
      <c r="AS169">
        <f>ROUNDUP(_xlfn.PERCENTRANK.INC(Table13[Total Spend],Table13[[#This Row],[Total Spend]])*5,0)</f>
        <v>4</v>
      </c>
      <c r="AT169" t="str">
        <f>Table13[[#This Row],[Recency Score]]&amp;Table13[[#This Row],[Frequency Score]]&amp;Table13[[#This Row],[Monetary Score]]</f>
        <v>654</v>
      </c>
      <c r="AU169" t="str">
        <f t="shared" si="2"/>
        <v>Frequent Buyers</v>
      </c>
      <c r="AW169" s="13">
        <f>DATEDIF(Table13[[#This Row],[Dt_Customer]], Snapshot_Date, "d")</f>
        <v>750</v>
      </c>
      <c r="AX169" s="13">
        <f>Table13[[#This Row],[CL if today]]/365</f>
        <v>2.0547945205479454</v>
      </c>
      <c r="AY169">
        <f>Table13[[#This Row],[Total Number of Purchases]]/Table13[[#This Row],[Corrected CL]]</f>
        <v>15.086666666666664</v>
      </c>
      <c r="AZ169">
        <f>Table13[[#This Row],[Average Order Value (AOV)]]*Table13[[#This Row],[Freq per Year]]</f>
        <v>332.88</v>
      </c>
      <c r="BA169">
        <f>Table13[[#This Row],[Total Spend]]/Table13[[#This Row],[Corrected CL]]</f>
        <v>332.87999999999994</v>
      </c>
      <c r="BB169">
        <v>38.675496688741724</v>
      </c>
      <c r="BC169" s="1">
        <f>Table13[[#This Row],[Dt_Customer]]+Table13[[#This Row],[Recency]]</f>
        <v>41166</v>
      </c>
      <c r="BD169" s="16" t="str">
        <f>IF(COUNTIF(A:A, A169) &gt; 1, "Duplicate", "Unique")</f>
        <v>Unique</v>
      </c>
    </row>
    <row r="170" spans="1:56" x14ac:dyDescent="0.3">
      <c r="A170">
        <v>2426</v>
      </c>
      <c r="B170">
        <v>1964</v>
      </c>
      <c r="C170" t="s">
        <v>37</v>
      </c>
      <c r="D170" t="s">
        <v>29</v>
      </c>
      <c r="E170">
        <v>78825</v>
      </c>
      <c r="F170">
        <v>0</v>
      </c>
      <c r="G170">
        <v>0</v>
      </c>
      <c r="H170" s="1">
        <v>41166</v>
      </c>
      <c r="I170">
        <v>35</v>
      </c>
      <c r="J170">
        <v>483</v>
      </c>
      <c r="K170">
        <v>74</v>
      </c>
      <c r="L170">
        <v>114</v>
      </c>
      <c r="M170">
        <v>169</v>
      </c>
      <c r="N170">
        <v>37</v>
      </c>
      <c r="O170">
        <v>18</v>
      </c>
      <c r="P170">
        <f>IF(Table13[[#This Row],[MntWines]] = 0,"",Table13[[#This Row],[MntWines]])</f>
        <v>483</v>
      </c>
      <c r="Q170">
        <f>IF(Table13[[#This Row],[MntFruits]] = 0, "",Table13[[#This Row],[MntFruits]])</f>
        <v>74</v>
      </c>
      <c r="R170">
        <f>IF(Table13[[#This Row],[MntMeatProducts]] = 0, "",Table13[[#This Row],[MntMeatProducts]])</f>
        <v>114</v>
      </c>
      <c r="S170">
        <f>IF(Table13[[#This Row],[MntFishProducts]] = 0, "",Table13[[#This Row],[MntFishProducts]])</f>
        <v>169</v>
      </c>
      <c r="T170">
        <f>IF(Table13[[#This Row],[MntSweetProducts]] = 0, "",Table13[[#This Row],[MntSweetProducts]])</f>
        <v>37</v>
      </c>
      <c r="U170">
        <f>IF(Table13[[#This Row],[MntGoldProds]] = 0, "",Table13[[#This Row],[MntGoldProds]])</f>
        <v>18</v>
      </c>
      <c r="V170">
        <v>1</v>
      </c>
      <c r="W170">
        <v>5</v>
      </c>
      <c r="X170">
        <v>10</v>
      </c>
      <c r="Y170">
        <v>13</v>
      </c>
      <c r="Z170">
        <v>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 t="s">
        <v>30</v>
      </c>
      <c r="AI170" s="13">
        <f>SUM(Table13[[#This Row],[MntWines]:[MntGoldProds]])</f>
        <v>895</v>
      </c>
      <c r="AJ170" s="13">
        <f>AVERAGE(Table13[[#This Row],[MntWines]:[MntGoldProds]])</f>
        <v>149.16666666666666</v>
      </c>
      <c r="AK170">
        <f>IF(Table13[[#This Row],[Total Number of Purchases]]=0,0,Table13[[#This Row],[Total Spend]]/Table13[[#This Row],[Total Number of Purchases]])</f>
        <v>30.862068965517242</v>
      </c>
      <c r="AM170">
        <f>SUM(Table13[[#This Row],[NumDealsPurchases]:[NumStorePurchases]])</f>
        <v>29</v>
      </c>
      <c r="AN170" s="14">
        <f>Snapshot_Date-Table13[[#This Row],[Dt_Customer]]</f>
        <v>750</v>
      </c>
      <c r="AP170" s="13">
        <f>Table13[[#This Row],[NumDealsPurchases]]/Table13[[#This Row],[Total Number of Purchases]]*100</f>
        <v>3.4482758620689653</v>
      </c>
      <c r="AQ170">
        <f>6-ROUNDUP(_xlfn.PERCENTRANK.INC(Table13[Recency],Table13[[#This Row],[Recency]])*5, 0)</f>
        <v>4</v>
      </c>
      <c r="AR170">
        <f>ROUNDUP(_xlfn.PERCENTRANK.INC(Table13[Total Number of Purchases],Table13[[#This Row],[Total Number of Purchases]])*5,0)</f>
        <v>5</v>
      </c>
      <c r="AS170">
        <f>ROUNDUP(_xlfn.PERCENTRANK.INC(Table13[Total Spend],Table13[[#This Row],[Total Spend]])*5,0)</f>
        <v>4</v>
      </c>
      <c r="AT170" t="str">
        <f>Table13[[#This Row],[Recency Score]]&amp;Table13[[#This Row],[Frequency Score]]&amp;Table13[[#This Row],[Monetary Score]]</f>
        <v>454</v>
      </c>
      <c r="AU170" t="str">
        <f t="shared" si="2"/>
        <v>Frequent Buyers</v>
      </c>
      <c r="AW170" s="13">
        <f>DATEDIF(Table13[[#This Row],[Dt_Customer]], Snapshot_Date, "d")</f>
        <v>750</v>
      </c>
      <c r="AX170" s="13">
        <f>Table13[[#This Row],[CL if today]]/365</f>
        <v>2.0547945205479454</v>
      </c>
      <c r="AY170">
        <f>Table13[[#This Row],[Total Number of Purchases]]/Table13[[#This Row],[Corrected CL]]</f>
        <v>14.113333333333332</v>
      </c>
      <c r="AZ170">
        <f>Table13[[#This Row],[Average Order Value (AOV)]]*Table13[[#This Row],[Freq per Year]]</f>
        <v>435.56666666666661</v>
      </c>
      <c r="BA170">
        <f>Table13[[#This Row],[Total Spend]]/Table13[[#This Row],[Corrected CL]]</f>
        <v>435.56666666666661</v>
      </c>
      <c r="BB170">
        <v>38.675496688741724</v>
      </c>
      <c r="BC170" s="1">
        <f>Table13[[#This Row],[Dt_Customer]]+Table13[[#This Row],[Recency]]</f>
        <v>41201</v>
      </c>
      <c r="BD170" s="16" t="str">
        <f>IF(COUNTIF(A:A, A170) &gt; 1, "Duplicate", "Unique")</f>
        <v>Unique</v>
      </c>
    </row>
    <row r="171" spans="1:56" x14ac:dyDescent="0.3">
      <c r="A171">
        <v>2525</v>
      </c>
      <c r="B171">
        <v>1974</v>
      </c>
      <c r="C171" t="s">
        <v>37</v>
      </c>
      <c r="D171" t="s">
        <v>33</v>
      </c>
      <c r="E171">
        <v>38410</v>
      </c>
      <c r="F171">
        <v>0</v>
      </c>
      <c r="G171">
        <v>0</v>
      </c>
      <c r="H171" s="1">
        <v>41166</v>
      </c>
      <c r="I171">
        <v>65</v>
      </c>
      <c r="J171">
        <v>153</v>
      </c>
      <c r="K171">
        <v>64</v>
      </c>
      <c r="L171">
        <v>123</v>
      </c>
      <c r="M171">
        <v>116</v>
      </c>
      <c r="N171">
        <v>64</v>
      </c>
      <c r="O171">
        <v>14</v>
      </c>
      <c r="P171">
        <f>IF(Table13[[#This Row],[MntWines]] = 0,"",Table13[[#This Row],[MntWines]])</f>
        <v>153</v>
      </c>
      <c r="Q171">
        <f>IF(Table13[[#This Row],[MntFruits]] = 0, "",Table13[[#This Row],[MntFruits]])</f>
        <v>64</v>
      </c>
      <c r="R171">
        <f>IF(Table13[[#This Row],[MntMeatProducts]] = 0, "",Table13[[#This Row],[MntMeatProducts]])</f>
        <v>123</v>
      </c>
      <c r="S171">
        <f>IF(Table13[[#This Row],[MntFishProducts]] = 0, "",Table13[[#This Row],[MntFishProducts]])</f>
        <v>116</v>
      </c>
      <c r="T171">
        <f>IF(Table13[[#This Row],[MntSweetProducts]] = 0, "",Table13[[#This Row],[MntSweetProducts]])</f>
        <v>64</v>
      </c>
      <c r="U171">
        <f>IF(Table13[[#This Row],[MntGoldProds]] = 0, "",Table13[[#This Row],[MntGoldProds]])</f>
        <v>14</v>
      </c>
      <c r="V171">
        <v>2</v>
      </c>
      <c r="W171">
        <v>5</v>
      </c>
      <c r="X171">
        <v>2</v>
      </c>
      <c r="Y171">
        <v>9</v>
      </c>
      <c r="Z171">
        <v>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 t="s">
        <v>32</v>
      </c>
      <c r="AI171" s="13">
        <f>SUM(Table13[[#This Row],[MntWines]:[MntGoldProds]])</f>
        <v>534</v>
      </c>
      <c r="AJ171" s="13">
        <f>AVERAGE(Table13[[#This Row],[MntWines]:[MntGoldProds]])</f>
        <v>89</v>
      </c>
      <c r="AK171">
        <f>IF(Table13[[#This Row],[Total Number of Purchases]]=0,0,Table13[[#This Row],[Total Spend]]/Table13[[#This Row],[Total Number of Purchases]])</f>
        <v>29.666666666666668</v>
      </c>
      <c r="AM171">
        <f>SUM(Table13[[#This Row],[NumDealsPurchases]:[NumStorePurchases]])</f>
        <v>18</v>
      </c>
      <c r="AN171" s="14">
        <f>Snapshot_Date-Table13[[#This Row],[Dt_Customer]]</f>
        <v>750</v>
      </c>
      <c r="AP171" s="13">
        <f>Table13[[#This Row],[NumDealsPurchases]]/Table13[[#This Row],[Total Number of Purchases]]*100</f>
        <v>11.111111111111111</v>
      </c>
      <c r="AQ171">
        <f>6-ROUNDUP(_xlfn.PERCENTRANK.INC(Table13[Recency],Table13[[#This Row],[Recency]])*5, 0)</f>
        <v>2</v>
      </c>
      <c r="AR171">
        <f>ROUNDUP(_xlfn.PERCENTRANK.INC(Table13[Total Number of Purchases],Table13[[#This Row],[Total Number of Purchases]])*5,0)</f>
        <v>4</v>
      </c>
      <c r="AS171">
        <f>ROUNDUP(_xlfn.PERCENTRANK.INC(Table13[Total Spend],Table13[[#This Row],[Total Spend]])*5,0)</f>
        <v>3</v>
      </c>
      <c r="AT171" t="str">
        <f>Table13[[#This Row],[Recency Score]]&amp;Table13[[#This Row],[Frequency Score]]&amp;Table13[[#This Row],[Monetary Score]]</f>
        <v>243</v>
      </c>
      <c r="AU171" t="str">
        <f t="shared" si="2"/>
        <v>About to Sleep</v>
      </c>
      <c r="AW171" s="13">
        <f>DATEDIF(Table13[[#This Row],[Dt_Customer]], Snapshot_Date, "d")</f>
        <v>750</v>
      </c>
      <c r="AX171" s="13">
        <f>Table13[[#This Row],[CL if today]]/365</f>
        <v>2.0547945205479454</v>
      </c>
      <c r="AY171">
        <f>Table13[[#This Row],[Total Number of Purchases]]/Table13[[#This Row],[Corrected CL]]</f>
        <v>8.76</v>
      </c>
      <c r="AZ171">
        <f>Table13[[#This Row],[Average Order Value (AOV)]]*Table13[[#This Row],[Freq per Year]]</f>
        <v>259.88</v>
      </c>
      <c r="BA171">
        <f>Table13[[#This Row],[Total Spend]]/Table13[[#This Row],[Corrected CL]]</f>
        <v>259.88</v>
      </c>
      <c r="BB171">
        <v>182.01719576719577</v>
      </c>
      <c r="BC171" s="1">
        <f>Table13[[#This Row],[Dt_Customer]]+Table13[[#This Row],[Recency]]</f>
        <v>41231</v>
      </c>
      <c r="BD171" s="16" t="str">
        <f>IF(COUNTIF(A:A, A171) &gt; 1, "Duplicate", "Unique")</f>
        <v>Unique</v>
      </c>
    </row>
    <row r="172" spans="1:56" x14ac:dyDescent="0.3">
      <c r="A172">
        <v>5015</v>
      </c>
      <c r="B172">
        <v>1976</v>
      </c>
      <c r="C172" t="s">
        <v>41</v>
      </c>
      <c r="D172" t="s">
        <v>33</v>
      </c>
      <c r="E172">
        <v>34529</v>
      </c>
      <c r="F172">
        <v>1</v>
      </c>
      <c r="G172">
        <v>0</v>
      </c>
      <c r="H172" s="1">
        <v>41166</v>
      </c>
      <c r="I172">
        <v>94</v>
      </c>
      <c r="J172">
        <v>68</v>
      </c>
      <c r="K172">
        <v>6</v>
      </c>
      <c r="L172">
        <v>38</v>
      </c>
      <c r="M172">
        <v>3</v>
      </c>
      <c r="N172">
        <v>6</v>
      </c>
      <c r="O172">
        <v>41</v>
      </c>
      <c r="P172">
        <f>IF(Table13[[#This Row],[MntWines]] = 0,"",Table13[[#This Row],[MntWines]])</f>
        <v>68</v>
      </c>
      <c r="Q172">
        <f>IF(Table13[[#This Row],[MntFruits]] = 0, "",Table13[[#This Row],[MntFruits]])</f>
        <v>6</v>
      </c>
      <c r="R172">
        <f>IF(Table13[[#This Row],[MntMeatProducts]] = 0, "",Table13[[#This Row],[MntMeatProducts]])</f>
        <v>38</v>
      </c>
      <c r="S172">
        <f>IF(Table13[[#This Row],[MntFishProducts]] = 0, "",Table13[[#This Row],[MntFishProducts]])</f>
        <v>3</v>
      </c>
      <c r="T172">
        <f>IF(Table13[[#This Row],[MntSweetProducts]] = 0, "",Table13[[#This Row],[MntSweetProducts]])</f>
        <v>6</v>
      </c>
      <c r="U172">
        <f>IF(Table13[[#This Row],[MntGoldProds]] = 0, "",Table13[[#This Row],[MntGoldProds]])</f>
        <v>41</v>
      </c>
      <c r="V172">
        <v>2</v>
      </c>
      <c r="W172">
        <v>2</v>
      </c>
      <c r="X172">
        <v>2</v>
      </c>
      <c r="Y172">
        <v>3</v>
      </c>
      <c r="Z172">
        <v>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 t="s">
        <v>30</v>
      </c>
      <c r="AI172" s="13">
        <f>SUM(Table13[[#This Row],[MntWines]:[MntGoldProds]])</f>
        <v>162</v>
      </c>
      <c r="AJ172" s="13">
        <f>AVERAGE(Table13[[#This Row],[MntWines]:[MntGoldProds]])</f>
        <v>27</v>
      </c>
      <c r="AK172">
        <f>IF(Table13[[#This Row],[Total Number of Purchases]]=0,0,Table13[[#This Row],[Total Spend]]/Table13[[#This Row],[Total Number of Purchases]])</f>
        <v>18</v>
      </c>
      <c r="AM172">
        <f>SUM(Table13[[#This Row],[NumDealsPurchases]:[NumStorePurchases]])</f>
        <v>9</v>
      </c>
      <c r="AN172" s="14">
        <f>Snapshot_Date-Table13[[#This Row],[Dt_Customer]]</f>
        <v>750</v>
      </c>
      <c r="AP172" s="13">
        <f>Table13[[#This Row],[NumDealsPurchases]]/Table13[[#This Row],[Total Number of Purchases]]*100</f>
        <v>22.222222222222221</v>
      </c>
      <c r="AQ172">
        <f>6-ROUNDUP(_xlfn.PERCENTRANK.INC(Table13[Recency],Table13[[#This Row],[Recency]])*5, 0)</f>
        <v>1</v>
      </c>
      <c r="AR172">
        <f>ROUNDUP(_xlfn.PERCENTRANK.INC(Table13[Total Number of Purchases],Table13[[#This Row],[Total Number of Purchases]])*5,0)</f>
        <v>2</v>
      </c>
      <c r="AS172">
        <f>ROUNDUP(_xlfn.PERCENTRANK.INC(Table13[Total Spend],Table13[[#This Row],[Total Spend]])*5,0)</f>
        <v>2</v>
      </c>
      <c r="AT172" t="str">
        <f>Table13[[#This Row],[Recency Score]]&amp;Table13[[#This Row],[Frequency Score]]&amp;Table13[[#This Row],[Monetary Score]]</f>
        <v>122</v>
      </c>
      <c r="AU172" t="str">
        <f t="shared" si="2"/>
        <v>Lost</v>
      </c>
      <c r="AW172" s="13">
        <f>DATEDIF(Table13[[#This Row],[Dt_Customer]], Snapshot_Date, "d")</f>
        <v>750</v>
      </c>
      <c r="AX172" s="13">
        <f>Table13[[#This Row],[CL if today]]/365</f>
        <v>2.0547945205479454</v>
      </c>
      <c r="AY172">
        <f>Table13[[#This Row],[Total Number of Purchases]]/Table13[[#This Row],[Corrected CL]]</f>
        <v>4.38</v>
      </c>
      <c r="AZ172">
        <f>Table13[[#This Row],[Average Order Value (AOV)]]*Table13[[#This Row],[Freq per Year]]</f>
        <v>78.84</v>
      </c>
      <c r="BA172">
        <f>Table13[[#This Row],[Total Spend]]/Table13[[#This Row],[Corrected CL]]</f>
        <v>78.839999999999989</v>
      </c>
      <c r="BB172">
        <v>527.22222222222229</v>
      </c>
      <c r="BC172" s="1">
        <f>Table13[[#This Row],[Dt_Customer]]+Table13[[#This Row],[Recency]]</f>
        <v>41260</v>
      </c>
      <c r="BD172" s="16" t="str">
        <f>IF(COUNTIF(A:A, A172) &gt; 1, "Duplicate", "Unique")</f>
        <v>Unique</v>
      </c>
    </row>
    <row r="173" spans="1:56" x14ac:dyDescent="0.3">
      <c r="A173">
        <v>4947</v>
      </c>
      <c r="B173">
        <v>1966</v>
      </c>
      <c r="C173" t="s">
        <v>38</v>
      </c>
      <c r="D173" t="s">
        <v>31</v>
      </c>
      <c r="E173">
        <v>89572</v>
      </c>
      <c r="F173">
        <v>0</v>
      </c>
      <c r="G173">
        <v>0</v>
      </c>
      <c r="H173" s="1">
        <v>41167</v>
      </c>
      <c r="I173">
        <v>44</v>
      </c>
      <c r="J173">
        <v>606</v>
      </c>
      <c r="K173">
        <v>24</v>
      </c>
      <c r="L173">
        <v>974</v>
      </c>
      <c r="M173">
        <v>197</v>
      </c>
      <c r="N173">
        <v>194</v>
      </c>
      <c r="O173">
        <v>64</v>
      </c>
      <c r="P173">
        <f>IF(Table13[[#This Row],[MntWines]] = 0,"",Table13[[#This Row],[MntWines]])</f>
        <v>606</v>
      </c>
      <c r="Q173">
        <f>IF(Table13[[#This Row],[MntFruits]] = 0, "",Table13[[#This Row],[MntFruits]])</f>
        <v>24</v>
      </c>
      <c r="R173">
        <f>IF(Table13[[#This Row],[MntMeatProducts]] = 0, "",Table13[[#This Row],[MntMeatProducts]])</f>
        <v>974</v>
      </c>
      <c r="S173">
        <f>IF(Table13[[#This Row],[MntFishProducts]] = 0, "",Table13[[#This Row],[MntFishProducts]])</f>
        <v>197</v>
      </c>
      <c r="T173">
        <f>IF(Table13[[#This Row],[MntSweetProducts]] = 0, "",Table13[[#This Row],[MntSweetProducts]])</f>
        <v>194</v>
      </c>
      <c r="U173">
        <f>IF(Table13[[#This Row],[MntGoldProds]] = 0, "",Table13[[#This Row],[MntGoldProds]])</f>
        <v>64</v>
      </c>
      <c r="V173">
        <v>1</v>
      </c>
      <c r="W173">
        <v>7</v>
      </c>
      <c r="X173">
        <v>7</v>
      </c>
      <c r="Y173">
        <v>9</v>
      </c>
      <c r="Z173">
        <v>4</v>
      </c>
      <c r="AA173">
        <v>1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0</v>
      </c>
      <c r="AH173" t="s">
        <v>30</v>
      </c>
      <c r="AI173" s="13">
        <f>SUM(Table13[[#This Row],[MntWines]:[MntGoldProds]])</f>
        <v>2059</v>
      </c>
      <c r="AJ173" s="13">
        <f>AVERAGE(Table13[[#This Row],[MntWines]:[MntGoldProds]])</f>
        <v>343.16666666666669</v>
      </c>
      <c r="AK173">
        <f>IF(Table13[[#This Row],[Total Number of Purchases]]=0,0,Table13[[#This Row],[Total Spend]]/Table13[[#This Row],[Total Number of Purchases]])</f>
        <v>85.791666666666671</v>
      </c>
      <c r="AM173">
        <f>SUM(Table13[[#This Row],[NumDealsPurchases]:[NumStorePurchases]])</f>
        <v>24</v>
      </c>
      <c r="AN173" s="14">
        <f>Snapshot_Date-Table13[[#This Row],[Dt_Customer]]</f>
        <v>749</v>
      </c>
      <c r="AP173" s="13">
        <f>Table13[[#This Row],[NumDealsPurchases]]/Table13[[#This Row],[Total Number of Purchases]]*100</f>
        <v>4.1666666666666661</v>
      </c>
      <c r="AQ173">
        <f>6-ROUNDUP(_xlfn.PERCENTRANK.INC(Table13[Recency],Table13[[#This Row],[Recency]])*5, 0)</f>
        <v>3</v>
      </c>
      <c r="AR173">
        <f>ROUNDUP(_xlfn.PERCENTRANK.INC(Table13[Total Number of Purchases],Table13[[#This Row],[Total Number of Purchases]])*5,0)</f>
        <v>5</v>
      </c>
      <c r="AS173">
        <f>ROUNDUP(_xlfn.PERCENTRANK.INC(Table13[Total Spend],Table13[[#This Row],[Total Spend]])*5,0)</f>
        <v>5</v>
      </c>
      <c r="AT173" t="str">
        <f>Table13[[#This Row],[Recency Score]]&amp;Table13[[#This Row],[Frequency Score]]&amp;Table13[[#This Row],[Monetary Score]]</f>
        <v>355</v>
      </c>
      <c r="AU173" t="str">
        <f t="shared" si="2"/>
        <v>Frequent Buyers</v>
      </c>
      <c r="AW173" s="13">
        <f>DATEDIF(Table13[[#This Row],[Dt_Customer]], Snapshot_Date, "d")</f>
        <v>749</v>
      </c>
      <c r="AX173" s="13">
        <f>Table13[[#This Row],[CL if today]]/365</f>
        <v>2.0520547945205481</v>
      </c>
      <c r="AY173">
        <f>Table13[[#This Row],[Total Number of Purchases]]/Table13[[#This Row],[Corrected CL]]</f>
        <v>11.695594125500667</v>
      </c>
      <c r="AZ173">
        <f>Table13[[#This Row],[Average Order Value (AOV)]]*Table13[[#This Row],[Freq per Year]]</f>
        <v>1003.3845126835781</v>
      </c>
      <c r="BA173">
        <f>Table13[[#This Row],[Total Spend]]/Table13[[#This Row],[Corrected CL]]</f>
        <v>1003.384512683578</v>
      </c>
      <c r="BB173">
        <v>329.17771883289123</v>
      </c>
      <c r="BC173" s="1">
        <f>Table13[[#This Row],[Dt_Customer]]+Table13[[#This Row],[Recency]]</f>
        <v>41211</v>
      </c>
      <c r="BD173" s="16" t="str">
        <f>IF(COUNTIF(A:A, A173) &gt; 1, "Duplicate", "Unique")</f>
        <v>Unique</v>
      </c>
    </row>
    <row r="174" spans="1:56" x14ac:dyDescent="0.3">
      <c r="A174">
        <v>7414</v>
      </c>
      <c r="B174">
        <v>1971</v>
      </c>
      <c r="C174" t="s">
        <v>28</v>
      </c>
      <c r="D174" t="s">
        <v>33</v>
      </c>
      <c r="E174">
        <v>43824</v>
      </c>
      <c r="F174">
        <v>1</v>
      </c>
      <c r="G174">
        <v>1</v>
      </c>
      <c r="H174" s="1">
        <v>41167</v>
      </c>
      <c r="I174">
        <v>18</v>
      </c>
      <c r="J174">
        <v>96</v>
      </c>
      <c r="K174">
        <v>1</v>
      </c>
      <c r="L174">
        <v>42</v>
      </c>
      <c r="M174">
        <v>12</v>
      </c>
      <c r="N174">
        <v>3</v>
      </c>
      <c r="O174">
        <v>32</v>
      </c>
      <c r="P174">
        <f>IF(Table13[[#This Row],[MntWines]] = 0,"",Table13[[#This Row],[MntWines]])</f>
        <v>96</v>
      </c>
      <c r="Q174">
        <f>IF(Table13[[#This Row],[MntFruits]] = 0, "",Table13[[#This Row],[MntFruits]])</f>
        <v>1</v>
      </c>
      <c r="R174">
        <f>IF(Table13[[#This Row],[MntMeatProducts]] = 0, "",Table13[[#This Row],[MntMeatProducts]])</f>
        <v>42</v>
      </c>
      <c r="S174">
        <f>IF(Table13[[#This Row],[MntFishProducts]] = 0, "",Table13[[#This Row],[MntFishProducts]])</f>
        <v>12</v>
      </c>
      <c r="T174">
        <f>IF(Table13[[#This Row],[MntSweetProducts]] = 0, "",Table13[[#This Row],[MntSweetProducts]])</f>
        <v>3</v>
      </c>
      <c r="U174">
        <f>IF(Table13[[#This Row],[MntGoldProds]] = 0, "",Table13[[#This Row],[MntGoldProds]])</f>
        <v>32</v>
      </c>
      <c r="V174">
        <v>4</v>
      </c>
      <c r="W174">
        <v>3</v>
      </c>
      <c r="X174">
        <v>1</v>
      </c>
      <c r="Y174">
        <v>4</v>
      </c>
      <c r="Z174">
        <v>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30</v>
      </c>
      <c r="AI174" s="13">
        <f>SUM(Table13[[#This Row],[MntWines]:[MntGoldProds]])</f>
        <v>186</v>
      </c>
      <c r="AJ174" s="13">
        <f>AVERAGE(Table13[[#This Row],[MntWines]:[MntGoldProds]])</f>
        <v>31</v>
      </c>
      <c r="AK174">
        <f>IF(Table13[[#This Row],[Total Number of Purchases]]=0,0,Table13[[#This Row],[Total Spend]]/Table13[[#This Row],[Total Number of Purchases]])</f>
        <v>15.5</v>
      </c>
      <c r="AM174">
        <f>SUM(Table13[[#This Row],[NumDealsPurchases]:[NumStorePurchases]])</f>
        <v>12</v>
      </c>
      <c r="AN174" s="14">
        <f>Snapshot_Date-Table13[[#This Row],[Dt_Customer]]</f>
        <v>749</v>
      </c>
      <c r="AP174" s="13">
        <f>Table13[[#This Row],[NumDealsPurchases]]/Table13[[#This Row],[Total Number of Purchases]]*100</f>
        <v>33.333333333333329</v>
      </c>
      <c r="AQ174">
        <f>6-ROUNDUP(_xlfn.PERCENTRANK.INC(Table13[Recency],Table13[[#This Row],[Recency]])*5, 0)</f>
        <v>5</v>
      </c>
      <c r="AR174">
        <f>ROUNDUP(_xlfn.PERCENTRANK.INC(Table13[Total Number of Purchases],Table13[[#This Row],[Total Number of Purchases]])*5,0)</f>
        <v>2</v>
      </c>
      <c r="AS174">
        <f>ROUNDUP(_xlfn.PERCENTRANK.INC(Table13[Total Spend],Table13[[#This Row],[Total Spend]])*5,0)</f>
        <v>2</v>
      </c>
      <c r="AT174" t="str">
        <f>Table13[[#This Row],[Recency Score]]&amp;Table13[[#This Row],[Frequency Score]]&amp;Table13[[#This Row],[Monetary Score]]</f>
        <v>522</v>
      </c>
      <c r="AU174" t="str">
        <f t="shared" si="2"/>
        <v>Others</v>
      </c>
      <c r="AW174" s="13">
        <f>DATEDIF(Table13[[#This Row],[Dt_Customer]], Snapshot_Date, "d")</f>
        <v>749</v>
      </c>
      <c r="AX174" s="13">
        <f>Table13[[#This Row],[CL if today]]/365</f>
        <v>2.0520547945205481</v>
      </c>
      <c r="AY174">
        <f>Table13[[#This Row],[Total Number of Purchases]]/Table13[[#This Row],[Corrected CL]]</f>
        <v>5.8477970627503337</v>
      </c>
      <c r="AZ174">
        <f>Table13[[#This Row],[Average Order Value (AOV)]]*Table13[[#This Row],[Freq per Year]]</f>
        <v>90.640854472630167</v>
      </c>
      <c r="BA174">
        <f>Table13[[#This Row],[Total Spend]]/Table13[[#This Row],[Corrected CL]]</f>
        <v>90.640854472630167</v>
      </c>
      <c r="BB174">
        <v>255.59681697612729</v>
      </c>
      <c r="BC174" s="1">
        <f>Table13[[#This Row],[Dt_Customer]]+Table13[[#This Row],[Recency]]</f>
        <v>41185</v>
      </c>
      <c r="BD174" s="16" t="str">
        <f>IF(COUNTIF(A:A, A174) &gt; 1, "Duplicate", "Unique")</f>
        <v>Unique</v>
      </c>
    </row>
    <row r="175" spans="1:56" x14ac:dyDescent="0.3">
      <c r="A175">
        <v>3104</v>
      </c>
      <c r="B175">
        <v>1961</v>
      </c>
      <c r="C175" t="s">
        <v>28</v>
      </c>
      <c r="D175" t="s">
        <v>31</v>
      </c>
      <c r="E175">
        <v>82332</v>
      </c>
      <c r="F175">
        <v>0</v>
      </c>
      <c r="G175">
        <v>0</v>
      </c>
      <c r="H175" s="1">
        <v>41169</v>
      </c>
      <c r="I175">
        <v>89</v>
      </c>
      <c r="J175">
        <v>830</v>
      </c>
      <c r="K175">
        <v>59</v>
      </c>
      <c r="L175">
        <v>968</v>
      </c>
      <c r="M175">
        <v>51</v>
      </c>
      <c r="N175">
        <v>79</v>
      </c>
      <c r="O175">
        <v>19</v>
      </c>
      <c r="P175">
        <f>IF(Table13[[#This Row],[MntWines]] = 0,"",Table13[[#This Row],[MntWines]])</f>
        <v>830</v>
      </c>
      <c r="Q175">
        <f>IF(Table13[[#This Row],[MntFruits]] = 0, "",Table13[[#This Row],[MntFruits]])</f>
        <v>59</v>
      </c>
      <c r="R175">
        <f>IF(Table13[[#This Row],[MntMeatProducts]] = 0, "",Table13[[#This Row],[MntMeatProducts]])</f>
        <v>968</v>
      </c>
      <c r="S175">
        <f>IF(Table13[[#This Row],[MntFishProducts]] = 0, "",Table13[[#This Row],[MntFishProducts]])</f>
        <v>51</v>
      </c>
      <c r="T175">
        <f>IF(Table13[[#This Row],[MntSweetProducts]] = 0, "",Table13[[#This Row],[MntSweetProducts]])</f>
        <v>79</v>
      </c>
      <c r="U175">
        <f>IF(Table13[[#This Row],[MntGoldProds]] = 0, "",Table13[[#This Row],[MntGoldProds]])</f>
        <v>19</v>
      </c>
      <c r="V175">
        <v>1</v>
      </c>
      <c r="W175">
        <v>5</v>
      </c>
      <c r="X175">
        <v>3</v>
      </c>
      <c r="Y175">
        <v>12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 t="s">
        <v>39</v>
      </c>
      <c r="AI175" s="13">
        <f>SUM(Table13[[#This Row],[MntWines]:[MntGoldProds]])</f>
        <v>2006</v>
      </c>
      <c r="AJ175" s="13">
        <f>AVERAGE(Table13[[#This Row],[MntWines]:[MntGoldProds]])</f>
        <v>334.33333333333331</v>
      </c>
      <c r="AK175">
        <f>IF(Table13[[#This Row],[Total Number of Purchases]]=0,0,Table13[[#This Row],[Total Spend]]/Table13[[#This Row],[Total Number of Purchases]])</f>
        <v>95.523809523809518</v>
      </c>
      <c r="AM175">
        <f>SUM(Table13[[#This Row],[NumDealsPurchases]:[NumStorePurchases]])</f>
        <v>21</v>
      </c>
      <c r="AN175" s="14">
        <f>Snapshot_Date-Table13[[#This Row],[Dt_Customer]]</f>
        <v>747</v>
      </c>
      <c r="AP175" s="13">
        <f>Table13[[#This Row],[NumDealsPurchases]]/Table13[[#This Row],[Total Number of Purchases]]*100</f>
        <v>4.7619047619047619</v>
      </c>
      <c r="AQ175">
        <f>6-ROUNDUP(_xlfn.PERCENTRANK.INC(Table13[Recency],Table13[[#This Row],[Recency]])*5, 0)</f>
        <v>1</v>
      </c>
      <c r="AR175">
        <f>ROUNDUP(_xlfn.PERCENTRANK.INC(Table13[Total Number of Purchases],Table13[[#This Row],[Total Number of Purchases]])*5,0)</f>
        <v>4</v>
      </c>
      <c r="AS175">
        <f>ROUNDUP(_xlfn.PERCENTRANK.INC(Table13[Total Spend],Table13[[#This Row],[Total Spend]])*5,0)</f>
        <v>5</v>
      </c>
      <c r="AT175" t="str">
        <f>Table13[[#This Row],[Recency Score]]&amp;Table13[[#This Row],[Frequency Score]]&amp;Table13[[#This Row],[Monetary Score]]</f>
        <v>145</v>
      </c>
      <c r="AU175" t="str">
        <f t="shared" si="2"/>
        <v>Big Spenders</v>
      </c>
      <c r="AW175" s="13">
        <f>DATEDIF(Table13[[#This Row],[Dt_Customer]], Snapshot_Date, "d")</f>
        <v>747</v>
      </c>
      <c r="AX175" s="13">
        <f>Table13[[#This Row],[CL if today]]/365</f>
        <v>2.0465753424657533</v>
      </c>
      <c r="AY175">
        <f>Table13[[#This Row],[Total Number of Purchases]]/Table13[[#This Row],[Corrected CL]]</f>
        <v>10.261044176706827</v>
      </c>
      <c r="AZ175">
        <f>Table13[[#This Row],[Average Order Value (AOV)]]*Table13[[#This Row],[Freq per Year]]</f>
        <v>980.17402945113781</v>
      </c>
      <c r="BA175">
        <f>Table13[[#This Row],[Total Spend]]/Table13[[#This Row],[Corrected CL]]</f>
        <v>980.17402945113793</v>
      </c>
      <c r="BB175">
        <v>873.28912466843497</v>
      </c>
      <c r="BC175" s="1">
        <f>Table13[[#This Row],[Dt_Customer]]+Table13[[#This Row],[Recency]]</f>
        <v>41258</v>
      </c>
      <c r="BD175" s="16" t="str">
        <f>IF(COUNTIF(A:A, A175) &gt; 1, "Duplicate", "Unique")</f>
        <v>Unique</v>
      </c>
    </row>
    <row r="176" spans="1:56" x14ac:dyDescent="0.3">
      <c r="A176">
        <v>7233</v>
      </c>
      <c r="B176">
        <v>1972</v>
      </c>
      <c r="C176" t="s">
        <v>28</v>
      </c>
      <c r="D176" t="s">
        <v>33</v>
      </c>
      <c r="E176">
        <v>69209</v>
      </c>
      <c r="F176">
        <v>0</v>
      </c>
      <c r="G176">
        <v>0</v>
      </c>
      <c r="H176" s="1">
        <v>41169</v>
      </c>
      <c r="I176">
        <v>4</v>
      </c>
      <c r="J176">
        <v>496</v>
      </c>
      <c r="K176">
        <v>32</v>
      </c>
      <c r="L176">
        <v>849</v>
      </c>
      <c r="M176">
        <v>229</v>
      </c>
      <c r="N176">
        <v>48</v>
      </c>
      <c r="O176">
        <v>128</v>
      </c>
      <c r="P176">
        <f>IF(Table13[[#This Row],[MntWines]] = 0,"",Table13[[#This Row],[MntWines]])</f>
        <v>496</v>
      </c>
      <c r="Q176">
        <f>IF(Table13[[#This Row],[MntFruits]] = 0, "",Table13[[#This Row],[MntFruits]])</f>
        <v>32</v>
      </c>
      <c r="R176">
        <f>IF(Table13[[#This Row],[MntMeatProducts]] = 0, "",Table13[[#This Row],[MntMeatProducts]])</f>
        <v>849</v>
      </c>
      <c r="S176">
        <f>IF(Table13[[#This Row],[MntFishProducts]] = 0, "",Table13[[#This Row],[MntFishProducts]])</f>
        <v>229</v>
      </c>
      <c r="T176">
        <f>IF(Table13[[#This Row],[MntSweetProducts]] = 0, "",Table13[[#This Row],[MntSweetProducts]])</f>
        <v>48</v>
      </c>
      <c r="U176">
        <f>IF(Table13[[#This Row],[MntGoldProds]] = 0, "",Table13[[#This Row],[MntGoldProds]])</f>
        <v>128</v>
      </c>
      <c r="V176">
        <v>2</v>
      </c>
      <c r="W176">
        <v>5</v>
      </c>
      <c r="X176">
        <v>3</v>
      </c>
      <c r="Y176">
        <v>6</v>
      </c>
      <c r="Z176">
        <v>4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t="s">
        <v>32</v>
      </c>
      <c r="AI176" s="13">
        <f>SUM(Table13[[#This Row],[MntWines]:[MntGoldProds]])</f>
        <v>1782</v>
      </c>
      <c r="AJ176" s="13">
        <f>AVERAGE(Table13[[#This Row],[MntWines]:[MntGoldProds]])</f>
        <v>297</v>
      </c>
      <c r="AK176">
        <f>IF(Table13[[#This Row],[Total Number of Purchases]]=0,0,Table13[[#This Row],[Total Spend]]/Table13[[#This Row],[Total Number of Purchases]])</f>
        <v>111.375</v>
      </c>
      <c r="AM176">
        <f>SUM(Table13[[#This Row],[NumDealsPurchases]:[NumStorePurchases]])</f>
        <v>16</v>
      </c>
      <c r="AN176" s="14">
        <f>Snapshot_Date-Table13[[#This Row],[Dt_Customer]]</f>
        <v>747</v>
      </c>
      <c r="AP176" s="13">
        <f>Table13[[#This Row],[NumDealsPurchases]]/Table13[[#This Row],[Total Number of Purchases]]*100</f>
        <v>12.5</v>
      </c>
      <c r="AQ176">
        <f>6-ROUNDUP(_xlfn.PERCENTRANK.INC(Table13[Recency],Table13[[#This Row],[Recency]])*5, 0)</f>
        <v>5</v>
      </c>
      <c r="AR176">
        <f>ROUNDUP(_xlfn.PERCENTRANK.INC(Table13[Total Number of Purchases],Table13[[#This Row],[Total Number of Purchases]])*5,0)</f>
        <v>3</v>
      </c>
      <c r="AS176">
        <f>ROUNDUP(_xlfn.PERCENTRANK.INC(Table13[Total Spend],Table13[[#This Row],[Total Spend]])*5,0)</f>
        <v>5</v>
      </c>
      <c r="AT176" t="str">
        <f>Table13[[#This Row],[Recency Score]]&amp;Table13[[#This Row],[Frequency Score]]&amp;Table13[[#This Row],[Monetary Score]]</f>
        <v>535</v>
      </c>
      <c r="AU176" t="str">
        <f t="shared" si="2"/>
        <v>Loyal Customers</v>
      </c>
      <c r="AW176" s="13">
        <f>DATEDIF(Table13[[#This Row],[Dt_Customer]], Snapshot_Date, "d")</f>
        <v>747</v>
      </c>
      <c r="AX176" s="13">
        <f>Table13[[#This Row],[CL if today]]/365</f>
        <v>2.0465753424657533</v>
      </c>
      <c r="AY176">
        <f>Table13[[#This Row],[Total Number of Purchases]]/Table13[[#This Row],[Corrected CL]]</f>
        <v>7.8179384203480593</v>
      </c>
      <c r="AZ176">
        <f>Table13[[#This Row],[Average Order Value (AOV)]]*Table13[[#This Row],[Freq per Year]]</f>
        <v>870.72289156626516</v>
      </c>
      <c r="BA176">
        <f>Table13[[#This Row],[Total Spend]]/Table13[[#This Row],[Corrected CL]]</f>
        <v>870.72289156626505</v>
      </c>
      <c r="BB176">
        <v>49.860742705570289</v>
      </c>
      <c r="BC176" s="1">
        <f>Table13[[#This Row],[Dt_Customer]]+Table13[[#This Row],[Recency]]</f>
        <v>41173</v>
      </c>
      <c r="BD176" s="16" t="str">
        <f>IF(COUNTIF(A:A, A176) &gt; 1, "Duplicate", "Unique")</f>
        <v>Unique</v>
      </c>
    </row>
    <row r="177" spans="1:56" x14ac:dyDescent="0.3">
      <c r="A177">
        <v>1241</v>
      </c>
      <c r="B177">
        <v>1984</v>
      </c>
      <c r="C177" t="s">
        <v>38</v>
      </c>
      <c r="D177" t="s">
        <v>33</v>
      </c>
      <c r="E177">
        <v>14796</v>
      </c>
      <c r="F177">
        <v>1</v>
      </c>
      <c r="G177">
        <v>0</v>
      </c>
      <c r="H177" s="1">
        <v>41169</v>
      </c>
      <c r="I177">
        <v>1</v>
      </c>
      <c r="J177">
        <v>13</v>
      </c>
      <c r="K177">
        <v>3</v>
      </c>
      <c r="L177">
        <v>8</v>
      </c>
      <c r="M177">
        <v>7</v>
      </c>
      <c r="N177">
        <v>4</v>
      </c>
      <c r="O177">
        <v>16</v>
      </c>
      <c r="P177">
        <f>IF(Table13[[#This Row],[MntWines]] = 0,"",Table13[[#This Row],[MntWines]])</f>
        <v>13</v>
      </c>
      <c r="Q177">
        <f>IF(Table13[[#This Row],[MntFruits]] = 0, "",Table13[[#This Row],[MntFruits]])</f>
        <v>3</v>
      </c>
      <c r="R177">
        <f>IF(Table13[[#This Row],[MntMeatProducts]] = 0, "",Table13[[#This Row],[MntMeatProducts]])</f>
        <v>8</v>
      </c>
      <c r="S177">
        <f>IF(Table13[[#This Row],[MntFishProducts]] = 0, "",Table13[[#This Row],[MntFishProducts]])</f>
        <v>7</v>
      </c>
      <c r="T177">
        <f>IF(Table13[[#This Row],[MntSweetProducts]] = 0, "",Table13[[#This Row],[MntSweetProducts]])</f>
        <v>4</v>
      </c>
      <c r="U177">
        <f>IF(Table13[[#This Row],[MntGoldProds]] = 0, "",Table13[[#This Row],[MntGoldProds]])</f>
        <v>16</v>
      </c>
      <c r="V177">
        <v>2</v>
      </c>
      <c r="W177">
        <v>1</v>
      </c>
      <c r="X177">
        <v>0</v>
      </c>
      <c r="Y177">
        <v>3</v>
      </c>
      <c r="Z177">
        <v>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 t="s">
        <v>39</v>
      </c>
      <c r="AI177" s="13">
        <f>SUM(Table13[[#This Row],[MntWines]:[MntGoldProds]])</f>
        <v>51</v>
      </c>
      <c r="AJ177" s="13">
        <f>AVERAGE(Table13[[#This Row],[MntWines]:[MntGoldProds]])</f>
        <v>8.5</v>
      </c>
      <c r="AK177">
        <f>IF(Table13[[#This Row],[Total Number of Purchases]]=0,0,Table13[[#This Row],[Total Spend]]/Table13[[#This Row],[Total Number of Purchases]])</f>
        <v>8.5</v>
      </c>
      <c r="AM177">
        <f>SUM(Table13[[#This Row],[NumDealsPurchases]:[NumStorePurchases]])</f>
        <v>6</v>
      </c>
      <c r="AN177" s="14">
        <f>Snapshot_Date-Table13[[#This Row],[Dt_Customer]]</f>
        <v>747</v>
      </c>
      <c r="AP177" s="13">
        <f>Table13[[#This Row],[NumDealsPurchases]]/Table13[[#This Row],[Total Number of Purchases]]*100</f>
        <v>33.333333333333329</v>
      </c>
      <c r="AQ177">
        <f>6-ROUNDUP(_xlfn.PERCENTRANK.INC(Table13[Recency],Table13[[#This Row],[Recency]])*5, 0)</f>
        <v>5</v>
      </c>
      <c r="AR177">
        <f>ROUNDUP(_xlfn.PERCENTRANK.INC(Table13[Total Number of Purchases],Table13[[#This Row],[Total Number of Purchases]])*5,0)</f>
        <v>1</v>
      </c>
      <c r="AS177">
        <f>ROUNDUP(_xlfn.PERCENTRANK.INC(Table13[Total Spend],Table13[[#This Row],[Total Spend]])*5,0)</f>
        <v>1</v>
      </c>
      <c r="AT177" t="str">
        <f>Table13[[#This Row],[Recency Score]]&amp;Table13[[#This Row],[Frequency Score]]&amp;Table13[[#This Row],[Monetary Score]]</f>
        <v>511</v>
      </c>
      <c r="AU177" t="str">
        <f t="shared" si="2"/>
        <v>Others</v>
      </c>
      <c r="AW177" s="13">
        <f>DATEDIF(Table13[[#This Row],[Dt_Customer]], Snapshot_Date, "d")</f>
        <v>747</v>
      </c>
      <c r="AX177" s="13">
        <f>Table13[[#This Row],[CL if today]]/365</f>
        <v>2.0465753424657533</v>
      </c>
      <c r="AY177">
        <f>Table13[[#This Row],[Total Number of Purchases]]/Table13[[#This Row],[Corrected CL]]</f>
        <v>2.9317269076305221</v>
      </c>
      <c r="AZ177">
        <f>Table13[[#This Row],[Average Order Value (AOV)]]*Table13[[#This Row],[Freq per Year]]</f>
        <v>24.919678714859437</v>
      </c>
      <c r="BA177">
        <f>Table13[[#This Row],[Total Spend]]/Table13[[#This Row],[Corrected CL]]</f>
        <v>24.91967871485944</v>
      </c>
      <c r="BB177">
        <v>226.36786188579018</v>
      </c>
      <c r="BC177" s="1">
        <f>Table13[[#This Row],[Dt_Customer]]+Table13[[#This Row],[Recency]]</f>
        <v>41170</v>
      </c>
      <c r="BD177" s="16" t="str">
        <f>IF(COUNTIF(A:A, A177) &gt; 1, "Duplicate", "Unique")</f>
        <v>Unique</v>
      </c>
    </row>
    <row r="178" spans="1:56" x14ac:dyDescent="0.3">
      <c r="A178">
        <v>6609</v>
      </c>
      <c r="B178">
        <v>1966</v>
      </c>
      <c r="C178" t="s">
        <v>28</v>
      </c>
      <c r="D178" t="s">
        <v>42</v>
      </c>
      <c r="E178">
        <v>27038</v>
      </c>
      <c r="F178">
        <v>0</v>
      </c>
      <c r="G178">
        <v>0</v>
      </c>
      <c r="H178" s="1">
        <v>41170</v>
      </c>
      <c r="I178">
        <v>64</v>
      </c>
      <c r="J178">
        <v>1</v>
      </c>
      <c r="K178">
        <v>26</v>
      </c>
      <c r="L178">
        <v>25</v>
      </c>
      <c r="M178">
        <v>17</v>
      </c>
      <c r="N178">
        <v>23</v>
      </c>
      <c r="O178">
        <v>15</v>
      </c>
      <c r="P178">
        <f>IF(Table13[[#This Row],[MntWines]] = 0,"",Table13[[#This Row],[MntWines]])</f>
        <v>1</v>
      </c>
      <c r="Q178">
        <f>IF(Table13[[#This Row],[MntFruits]] = 0, "",Table13[[#This Row],[MntFruits]])</f>
        <v>26</v>
      </c>
      <c r="R178">
        <f>IF(Table13[[#This Row],[MntMeatProducts]] = 0, "",Table13[[#This Row],[MntMeatProducts]])</f>
        <v>25</v>
      </c>
      <c r="S178">
        <f>IF(Table13[[#This Row],[MntFishProducts]] = 0, "",Table13[[#This Row],[MntFishProducts]])</f>
        <v>17</v>
      </c>
      <c r="T178">
        <f>IF(Table13[[#This Row],[MntSweetProducts]] = 0, "",Table13[[#This Row],[MntSweetProducts]])</f>
        <v>23</v>
      </c>
      <c r="U178">
        <f>IF(Table13[[#This Row],[MntGoldProds]] = 0, "",Table13[[#This Row],[MntGoldProds]])</f>
        <v>15</v>
      </c>
      <c r="V178">
        <v>1</v>
      </c>
      <c r="W178">
        <v>3</v>
      </c>
      <c r="X178">
        <v>0</v>
      </c>
      <c r="Y178">
        <v>3</v>
      </c>
      <c r="Z178">
        <v>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 t="s">
        <v>43</v>
      </c>
      <c r="AI178" s="13">
        <f>SUM(Table13[[#This Row],[MntWines]:[MntGoldProds]])</f>
        <v>107</v>
      </c>
      <c r="AJ178" s="13">
        <f>AVERAGE(Table13[[#This Row],[MntWines]:[MntGoldProds]])</f>
        <v>17.833333333333332</v>
      </c>
      <c r="AK178">
        <f>IF(Table13[[#This Row],[Total Number of Purchases]]=0,0,Table13[[#This Row],[Total Spend]]/Table13[[#This Row],[Total Number of Purchases]])</f>
        <v>15.285714285714286</v>
      </c>
      <c r="AM178">
        <f>SUM(Table13[[#This Row],[NumDealsPurchases]:[NumStorePurchases]])</f>
        <v>7</v>
      </c>
      <c r="AN178" s="14">
        <f>Snapshot_Date-Table13[[#This Row],[Dt_Customer]]</f>
        <v>746</v>
      </c>
      <c r="AP178" s="13">
        <f>Table13[[#This Row],[NumDealsPurchases]]/Table13[[#This Row],[Total Number of Purchases]]*100</f>
        <v>14.285714285714285</v>
      </c>
      <c r="AQ178">
        <f>6-ROUNDUP(_xlfn.PERCENTRANK.INC(Table13[Recency],Table13[[#This Row],[Recency]])*5, 0)</f>
        <v>2</v>
      </c>
      <c r="AR178">
        <f>ROUNDUP(_xlfn.PERCENTRANK.INC(Table13[Total Number of Purchases],Table13[[#This Row],[Total Number of Purchases]])*5,0)</f>
        <v>1</v>
      </c>
      <c r="AS178">
        <f>ROUNDUP(_xlfn.PERCENTRANK.INC(Table13[Total Spend],Table13[[#This Row],[Total Spend]])*5,0)</f>
        <v>2</v>
      </c>
      <c r="AT178" t="str">
        <f>Table13[[#This Row],[Recency Score]]&amp;Table13[[#This Row],[Frequency Score]]&amp;Table13[[#This Row],[Monetary Score]]</f>
        <v>212</v>
      </c>
      <c r="AU178" t="str">
        <f t="shared" si="2"/>
        <v>About to Sleep</v>
      </c>
      <c r="AW178" s="13">
        <f>DATEDIF(Table13[[#This Row],[Dt_Customer]], Snapshot_Date, "d")</f>
        <v>746</v>
      </c>
      <c r="AX178" s="13">
        <f>Table13[[#This Row],[CL if today]]/365</f>
        <v>2.043835616438356</v>
      </c>
      <c r="AY178">
        <f>Table13[[#This Row],[Total Number of Purchases]]/Table13[[#This Row],[Corrected CL]]</f>
        <v>3.4249329758713141</v>
      </c>
      <c r="AZ178">
        <f>Table13[[#This Row],[Average Order Value (AOV)]]*Table13[[#This Row],[Freq per Year]]</f>
        <v>52.352546916890091</v>
      </c>
      <c r="BA178">
        <f>Table13[[#This Row],[Total Spend]]/Table13[[#This Row],[Corrected CL]]</f>
        <v>52.352546916890084</v>
      </c>
      <c r="BB178">
        <v>905.95617529880474</v>
      </c>
      <c r="BC178" s="1">
        <f>Table13[[#This Row],[Dt_Customer]]+Table13[[#This Row],[Recency]]</f>
        <v>41234</v>
      </c>
      <c r="BD178" s="16" t="str">
        <f>IF(COUNTIF(A:A, A178) &gt; 1, "Duplicate", "Unique")</f>
        <v>Unique</v>
      </c>
    </row>
    <row r="179" spans="1:56" x14ac:dyDescent="0.3">
      <c r="A179">
        <v>5093</v>
      </c>
      <c r="B179">
        <v>1974</v>
      </c>
      <c r="C179" t="s">
        <v>37</v>
      </c>
      <c r="D179" t="s">
        <v>29</v>
      </c>
      <c r="E179">
        <v>25509</v>
      </c>
      <c r="F179">
        <v>1</v>
      </c>
      <c r="G179">
        <v>0</v>
      </c>
      <c r="H179" s="1">
        <v>41170</v>
      </c>
      <c r="I179">
        <v>15</v>
      </c>
      <c r="J179">
        <v>40</v>
      </c>
      <c r="K179">
        <v>3</v>
      </c>
      <c r="L179">
        <v>30</v>
      </c>
      <c r="M179">
        <v>10</v>
      </c>
      <c r="N179">
        <v>7</v>
      </c>
      <c r="O179">
        <v>11</v>
      </c>
      <c r="P179">
        <f>IF(Table13[[#This Row],[MntWines]] = 0,"",Table13[[#This Row],[MntWines]])</f>
        <v>40</v>
      </c>
      <c r="Q179">
        <f>IF(Table13[[#This Row],[MntFruits]] = 0, "",Table13[[#This Row],[MntFruits]])</f>
        <v>3</v>
      </c>
      <c r="R179">
        <f>IF(Table13[[#This Row],[MntMeatProducts]] = 0, "",Table13[[#This Row],[MntMeatProducts]])</f>
        <v>30</v>
      </c>
      <c r="S179">
        <f>IF(Table13[[#This Row],[MntFishProducts]] = 0, "",Table13[[#This Row],[MntFishProducts]])</f>
        <v>10</v>
      </c>
      <c r="T179">
        <f>IF(Table13[[#This Row],[MntSweetProducts]] = 0, "",Table13[[#This Row],[MntSweetProducts]])</f>
        <v>7</v>
      </c>
      <c r="U179">
        <f>IF(Table13[[#This Row],[MntGoldProds]] = 0, "",Table13[[#This Row],[MntGoldProds]])</f>
        <v>11</v>
      </c>
      <c r="V179">
        <v>3</v>
      </c>
      <c r="W179">
        <v>3</v>
      </c>
      <c r="X179">
        <v>0</v>
      </c>
      <c r="Y179">
        <v>3</v>
      </c>
      <c r="Z179">
        <v>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 t="s">
        <v>30</v>
      </c>
      <c r="AI179" s="13">
        <f>SUM(Table13[[#This Row],[MntWines]:[MntGoldProds]])</f>
        <v>101</v>
      </c>
      <c r="AJ179" s="13">
        <f>AVERAGE(Table13[[#This Row],[MntWines]:[MntGoldProds]])</f>
        <v>16.833333333333332</v>
      </c>
      <c r="AK179">
        <f>IF(Table13[[#This Row],[Total Number of Purchases]]=0,0,Table13[[#This Row],[Total Spend]]/Table13[[#This Row],[Total Number of Purchases]])</f>
        <v>11.222222222222221</v>
      </c>
      <c r="AM179">
        <f>SUM(Table13[[#This Row],[NumDealsPurchases]:[NumStorePurchases]])</f>
        <v>9</v>
      </c>
      <c r="AN179" s="14">
        <f>Snapshot_Date-Table13[[#This Row],[Dt_Customer]]</f>
        <v>746</v>
      </c>
      <c r="AP179" s="13">
        <f>Table13[[#This Row],[NumDealsPurchases]]/Table13[[#This Row],[Total Number of Purchases]]*100</f>
        <v>33.333333333333329</v>
      </c>
      <c r="AQ179">
        <f>6-ROUNDUP(_xlfn.PERCENTRANK.INC(Table13[Recency],Table13[[#This Row],[Recency]])*5, 0)</f>
        <v>5</v>
      </c>
      <c r="AR179">
        <f>ROUNDUP(_xlfn.PERCENTRANK.INC(Table13[Total Number of Purchases],Table13[[#This Row],[Total Number of Purchases]])*5,0)</f>
        <v>2</v>
      </c>
      <c r="AS179">
        <f>ROUNDUP(_xlfn.PERCENTRANK.INC(Table13[Total Spend],Table13[[#This Row],[Total Spend]])*5,0)</f>
        <v>2</v>
      </c>
      <c r="AT179" t="str">
        <f>Table13[[#This Row],[Recency Score]]&amp;Table13[[#This Row],[Frequency Score]]&amp;Table13[[#This Row],[Monetary Score]]</f>
        <v>522</v>
      </c>
      <c r="AU179" t="str">
        <f t="shared" si="2"/>
        <v>Others</v>
      </c>
      <c r="AW179" s="13">
        <f>DATEDIF(Table13[[#This Row],[Dt_Customer]], Snapshot_Date, "d")</f>
        <v>746</v>
      </c>
      <c r="AX179" s="13">
        <f>Table13[[#This Row],[CL if today]]/365</f>
        <v>2.043835616438356</v>
      </c>
      <c r="AY179">
        <f>Table13[[#This Row],[Total Number of Purchases]]/Table13[[#This Row],[Corrected CL]]</f>
        <v>4.4034852546916898</v>
      </c>
      <c r="AZ179">
        <f>Table13[[#This Row],[Average Order Value (AOV)]]*Table13[[#This Row],[Freq per Year]]</f>
        <v>49.416890080428963</v>
      </c>
      <c r="BA179">
        <f>Table13[[#This Row],[Total Spend]]/Table13[[#This Row],[Corrected CL]]</f>
        <v>49.416890080428956</v>
      </c>
      <c r="BB179">
        <v>116.48936170212767</v>
      </c>
      <c r="BC179" s="1">
        <f>Table13[[#This Row],[Dt_Customer]]+Table13[[#This Row],[Recency]]</f>
        <v>41185</v>
      </c>
      <c r="BD179" s="16" t="str">
        <f>IF(COUNTIF(A:A, A179) &gt; 1, "Duplicate", "Unique")</f>
        <v>Unique</v>
      </c>
    </row>
    <row r="180" spans="1:56" x14ac:dyDescent="0.3">
      <c r="A180">
        <v>8524</v>
      </c>
      <c r="B180">
        <v>1974</v>
      </c>
      <c r="C180" t="s">
        <v>37</v>
      </c>
      <c r="D180" t="s">
        <v>29</v>
      </c>
      <c r="E180">
        <v>25509</v>
      </c>
      <c r="F180">
        <v>1</v>
      </c>
      <c r="G180">
        <v>0</v>
      </c>
      <c r="H180" s="1">
        <v>41170</v>
      </c>
      <c r="I180">
        <v>15</v>
      </c>
      <c r="J180">
        <v>40</v>
      </c>
      <c r="K180">
        <v>3</v>
      </c>
      <c r="L180">
        <v>30</v>
      </c>
      <c r="M180">
        <v>10</v>
      </c>
      <c r="N180">
        <v>7</v>
      </c>
      <c r="O180">
        <v>11</v>
      </c>
      <c r="P180">
        <f>IF(Table13[[#This Row],[MntWines]] = 0,"",Table13[[#This Row],[MntWines]])</f>
        <v>40</v>
      </c>
      <c r="Q180">
        <f>IF(Table13[[#This Row],[MntFruits]] = 0, "",Table13[[#This Row],[MntFruits]])</f>
        <v>3</v>
      </c>
      <c r="R180">
        <f>IF(Table13[[#This Row],[MntMeatProducts]] = 0, "",Table13[[#This Row],[MntMeatProducts]])</f>
        <v>30</v>
      </c>
      <c r="S180">
        <f>IF(Table13[[#This Row],[MntFishProducts]] = 0, "",Table13[[#This Row],[MntFishProducts]])</f>
        <v>10</v>
      </c>
      <c r="T180">
        <f>IF(Table13[[#This Row],[MntSweetProducts]] = 0, "",Table13[[#This Row],[MntSweetProducts]])</f>
        <v>7</v>
      </c>
      <c r="U180">
        <f>IF(Table13[[#This Row],[MntGoldProds]] = 0, "",Table13[[#This Row],[MntGoldProds]])</f>
        <v>11</v>
      </c>
      <c r="V180">
        <v>3</v>
      </c>
      <c r="W180">
        <v>3</v>
      </c>
      <c r="X180">
        <v>0</v>
      </c>
      <c r="Y180">
        <v>3</v>
      </c>
      <c r="Z180">
        <v>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 t="s">
        <v>30</v>
      </c>
      <c r="AI180" s="13">
        <f>SUM(Table13[[#This Row],[MntWines]:[MntGoldProds]])</f>
        <v>101</v>
      </c>
      <c r="AJ180" s="13">
        <f>AVERAGE(Table13[[#This Row],[MntWines]:[MntGoldProds]])</f>
        <v>16.833333333333332</v>
      </c>
      <c r="AK180">
        <f>IF(Table13[[#This Row],[Total Number of Purchases]]=0,0,Table13[[#This Row],[Total Spend]]/Table13[[#This Row],[Total Number of Purchases]])</f>
        <v>11.222222222222221</v>
      </c>
      <c r="AM180">
        <f>SUM(Table13[[#This Row],[NumDealsPurchases]:[NumStorePurchases]])</f>
        <v>9</v>
      </c>
      <c r="AN180" s="14">
        <f>Snapshot_Date-Table13[[#This Row],[Dt_Customer]]</f>
        <v>746</v>
      </c>
      <c r="AP180" s="13">
        <f>Table13[[#This Row],[NumDealsPurchases]]/Table13[[#This Row],[Total Number of Purchases]]*100</f>
        <v>33.333333333333329</v>
      </c>
      <c r="AQ180">
        <f>6-ROUNDUP(_xlfn.PERCENTRANK.INC(Table13[Recency],Table13[[#This Row],[Recency]])*5, 0)</f>
        <v>5</v>
      </c>
      <c r="AR180">
        <f>ROUNDUP(_xlfn.PERCENTRANK.INC(Table13[Total Number of Purchases],Table13[[#This Row],[Total Number of Purchases]])*5,0)</f>
        <v>2</v>
      </c>
      <c r="AS180">
        <f>ROUNDUP(_xlfn.PERCENTRANK.INC(Table13[Total Spend],Table13[[#This Row],[Total Spend]])*5,0)</f>
        <v>2</v>
      </c>
      <c r="AT180" t="str">
        <f>Table13[[#This Row],[Recency Score]]&amp;Table13[[#This Row],[Frequency Score]]&amp;Table13[[#This Row],[Monetary Score]]</f>
        <v>522</v>
      </c>
      <c r="AU180" t="str">
        <f t="shared" si="2"/>
        <v>Others</v>
      </c>
      <c r="AW180" s="13">
        <f>DATEDIF(Table13[[#This Row],[Dt_Customer]], Snapshot_Date, "d")</f>
        <v>746</v>
      </c>
      <c r="AX180" s="13">
        <f>Table13[[#This Row],[CL if today]]/365</f>
        <v>2.043835616438356</v>
      </c>
      <c r="AY180">
        <f>Table13[[#This Row],[Total Number of Purchases]]/Table13[[#This Row],[Corrected CL]]</f>
        <v>4.4034852546916898</v>
      </c>
      <c r="AZ180">
        <f>Table13[[#This Row],[Average Order Value (AOV)]]*Table13[[#This Row],[Freq per Year]]</f>
        <v>49.416890080428963</v>
      </c>
      <c r="BA180">
        <f>Table13[[#This Row],[Total Spend]]/Table13[[#This Row],[Corrected CL]]</f>
        <v>49.416890080428956</v>
      </c>
      <c r="BB180">
        <v>890.65824468085111</v>
      </c>
      <c r="BC180" s="1">
        <f>Table13[[#This Row],[Dt_Customer]]+Table13[[#This Row],[Recency]]</f>
        <v>41185</v>
      </c>
      <c r="BD180" s="16" t="str">
        <f>IF(COUNTIF(A:A, A180) &gt; 1, "Duplicate", "Unique")</f>
        <v>Unique</v>
      </c>
    </row>
    <row r="181" spans="1:56" x14ac:dyDescent="0.3">
      <c r="A181">
        <v>521</v>
      </c>
      <c r="B181">
        <v>1985</v>
      </c>
      <c r="C181" t="s">
        <v>28</v>
      </c>
      <c r="D181" t="s">
        <v>35</v>
      </c>
      <c r="E181">
        <v>54006</v>
      </c>
      <c r="F181">
        <v>1</v>
      </c>
      <c r="G181">
        <v>0</v>
      </c>
      <c r="H181" s="1">
        <v>41170</v>
      </c>
      <c r="I181">
        <v>42</v>
      </c>
      <c r="J181">
        <v>174</v>
      </c>
      <c r="K181">
        <v>77</v>
      </c>
      <c r="L181">
        <v>203</v>
      </c>
      <c r="M181">
        <v>6</v>
      </c>
      <c r="N181">
        <v>24</v>
      </c>
      <c r="O181">
        <v>97</v>
      </c>
      <c r="P181">
        <f>IF(Table13[[#This Row],[MntWines]] = 0,"",Table13[[#This Row],[MntWines]])</f>
        <v>174</v>
      </c>
      <c r="Q181">
        <f>IF(Table13[[#This Row],[MntFruits]] = 0, "",Table13[[#This Row],[MntFruits]])</f>
        <v>77</v>
      </c>
      <c r="R181">
        <f>IF(Table13[[#This Row],[MntMeatProducts]] = 0, "",Table13[[#This Row],[MntMeatProducts]])</f>
        <v>203</v>
      </c>
      <c r="S181">
        <f>IF(Table13[[#This Row],[MntFishProducts]] = 0, "",Table13[[#This Row],[MntFishProducts]])</f>
        <v>6</v>
      </c>
      <c r="T181">
        <f>IF(Table13[[#This Row],[MntSweetProducts]] = 0, "",Table13[[#This Row],[MntSweetProducts]])</f>
        <v>24</v>
      </c>
      <c r="U181">
        <f>IF(Table13[[#This Row],[MntGoldProds]] = 0, "",Table13[[#This Row],[MntGoldProds]])</f>
        <v>97</v>
      </c>
      <c r="V181">
        <v>2</v>
      </c>
      <c r="W181">
        <v>8</v>
      </c>
      <c r="X181">
        <v>1</v>
      </c>
      <c r="Y181">
        <v>7</v>
      </c>
      <c r="Z181">
        <v>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 t="s">
        <v>30</v>
      </c>
      <c r="AI181" s="13">
        <f>SUM(Table13[[#This Row],[MntWines]:[MntGoldProds]])</f>
        <v>581</v>
      </c>
      <c r="AJ181" s="13">
        <f>AVERAGE(Table13[[#This Row],[MntWines]:[MntGoldProds]])</f>
        <v>96.833333333333329</v>
      </c>
      <c r="AK181">
        <f>IF(Table13[[#This Row],[Total Number of Purchases]]=0,0,Table13[[#This Row],[Total Spend]]/Table13[[#This Row],[Total Number of Purchases]])</f>
        <v>32.277777777777779</v>
      </c>
      <c r="AM181">
        <f>SUM(Table13[[#This Row],[NumDealsPurchases]:[NumStorePurchases]])</f>
        <v>18</v>
      </c>
      <c r="AN181" s="14">
        <f>Snapshot_Date-Table13[[#This Row],[Dt_Customer]]</f>
        <v>746</v>
      </c>
      <c r="AP181" s="13">
        <f>Table13[[#This Row],[NumDealsPurchases]]/Table13[[#This Row],[Total Number of Purchases]]*100</f>
        <v>11.111111111111111</v>
      </c>
      <c r="AQ181">
        <f>6-ROUNDUP(_xlfn.PERCENTRANK.INC(Table13[Recency],Table13[[#This Row],[Recency]])*5, 0)</f>
        <v>3</v>
      </c>
      <c r="AR181">
        <f>ROUNDUP(_xlfn.PERCENTRANK.INC(Table13[Total Number of Purchases],Table13[[#This Row],[Total Number of Purchases]])*5,0)</f>
        <v>4</v>
      </c>
      <c r="AS181">
        <f>ROUNDUP(_xlfn.PERCENTRANK.INC(Table13[Total Spend],Table13[[#This Row],[Total Spend]])*5,0)</f>
        <v>3</v>
      </c>
      <c r="AT181" t="str">
        <f>Table13[[#This Row],[Recency Score]]&amp;Table13[[#This Row],[Frequency Score]]&amp;Table13[[#This Row],[Monetary Score]]</f>
        <v>343</v>
      </c>
      <c r="AU181" t="str">
        <f t="shared" si="2"/>
        <v>Needs Attention</v>
      </c>
      <c r="AW181" s="13">
        <f>DATEDIF(Table13[[#This Row],[Dt_Customer]], Snapshot_Date, "d")</f>
        <v>746</v>
      </c>
      <c r="AX181" s="13">
        <f>Table13[[#This Row],[CL if today]]/365</f>
        <v>2.043835616438356</v>
      </c>
      <c r="AY181">
        <f>Table13[[#This Row],[Total Number of Purchases]]/Table13[[#This Row],[Corrected CL]]</f>
        <v>8.8069705093833797</v>
      </c>
      <c r="AZ181">
        <f>Table13[[#This Row],[Average Order Value (AOV)]]*Table13[[#This Row],[Freq per Year]]</f>
        <v>284.26943699731908</v>
      </c>
      <c r="BA181">
        <f>Table13[[#This Row],[Total Spend]]/Table13[[#This Row],[Corrected CL]]</f>
        <v>284.26943699731908</v>
      </c>
      <c r="BB181">
        <v>1026.0771276595744</v>
      </c>
      <c r="BC181" s="1">
        <f>Table13[[#This Row],[Dt_Customer]]+Table13[[#This Row],[Recency]]</f>
        <v>41212</v>
      </c>
      <c r="BD181" s="16" t="str">
        <f>IF(COUNTIF(A:A, A181) &gt; 1, "Duplicate", "Unique")</f>
        <v>Unique</v>
      </c>
    </row>
    <row r="182" spans="1:56" x14ac:dyDescent="0.3">
      <c r="A182">
        <v>10749</v>
      </c>
      <c r="B182">
        <v>1991</v>
      </c>
      <c r="C182" t="s">
        <v>28</v>
      </c>
      <c r="D182" t="s">
        <v>31</v>
      </c>
      <c r="E182">
        <v>8028</v>
      </c>
      <c r="F182">
        <v>0</v>
      </c>
      <c r="G182">
        <v>0</v>
      </c>
      <c r="H182" s="1">
        <v>41170</v>
      </c>
      <c r="I182">
        <v>62</v>
      </c>
      <c r="J182">
        <v>73</v>
      </c>
      <c r="K182">
        <v>18</v>
      </c>
      <c r="L182">
        <v>66</v>
      </c>
      <c r="M182">
        <v>7</v>
      </c>
      <c r="N182">
        <v>12</v>
      </c>
      <c r="O182">
        <v>2</v>
      </c>
      <c r="P182">
        <f>IF(Table13[[#This Row],[MntWines]] = 0,"",Table13[[#This Row],[MntWines]])</f>
        <v>73</v>
      </c>
      <c r="Q182">
        <f>IF(Table13[[#This Row],[MntFruits]] = 0, "",Table13[[#This Row],[MntFruits]])</f>
        <v>18</v>
      </c>
      <c r="R182">
        <f>IF(Table13[[#This Row],[MntMeatProducts]] = 0, "",Table13[[#This Row],[MntMeatProducts]])</f>
        <v>66</v>
      </c>
      <c r="S182">
        <f>IF(Table13[[#This Row],[MntFishProducts]] = 0, "",Table13[[#This Row],[MntFishProducts]])</f>
        <v>7</v>
      </c>
      <c r="T182">
        <f>IF(Table13[[#This Row],[MntSweetProducts]] = 0, "",Table13[[#This Row],[MntSweetProducts]])</f>
        <v>12</v>
      </c>
      <c r="U182">
        <f>IF(Table13[[#This Row],[MntGoldProds]] = 0, "",Table13[[#This Row],[MntGoldProds]])</f>
        <v>2</v>
      </c>
      <c r="V182">
        <v>15</v>
      </c>
      <c r="W182">
        <v>0</v>
      </c>
      <c r="X182">
        <v>1</v>
      </c>
      <c r="Y182">
        <v>0</v>
      </c>
      <c r="Z182">
        <v>19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">
        <v>30</v>
      </c>
      <c r="AI182" s="13">
        <f>SUM(Table13[[#This Row],[MntWines]:[MntGoldProds]])</f>
        <v>178</v>
      </c>
      <c r="AJ182" s="13">
        <f>AVERAGE(Table13[[#This Row],[MntWines]:[MntGoldProds]])</f>
        <v>29.666666666666668</v>
      </c>
      <c r="AK182">
        <f>IF(Table13[[#This Row],[Total Number of Purchases]]=0,0,Table13[[#This Row],[Total Spend]]/Table13[[#This Row],[Total Number of Purchases]])</f>
        <v>11.125</v>
      </c>
      <c r="AM182">
        <f>SUM(Table13[[#This Row],[NumDealsPurchases]:[NumStorePurchases]])</f>
        <v>16</v>
      </c>
      <c r="AN182" s="14">
        <f>Snapshot_Date-Table13[[#This Row],[Dt_Customer]]</f>
        <v>746</v>
      </c>
      <c r="AP182" s="13">
        <f>Table13[[#This Row],[NumDealsPurchases]]/Table13[[#This Row],[Total Number of Purchases]]*100</f>
        <v>93.75</v>
      </c>
      <c r="AQ182">
        <f>6-ROUNDUP(_xlfn.PERCENTRANK.INC(Table13[Recency],Table13[[#This Row],[Recency]])*5, 0)</f>
        <v>2</v>
      </c>
      <c r="AR182">
        <f>ROUNDUP(_xlfn.PERCENTRANK.INC(Table13[Total Number of Purchases],Table13[[#This Row],[Total Number of Purchases]])*5,0)</f>
        <v>3</v>
      </c>
      <c r="AS182">
        <f>ROUNDUP(_xlfn.PERCENTRANK.INC(Table13[Total Spend],Table13[[#This Row],[Total Spend]])*5,0)</f>
        <v>2</v>
      </c>
      <c r="AT182" t="str">
        <f>Table13[[#This Row],[Recency Score]]&amp;Table13[[#This Row],[Frequency Score]]&amp;Table13[[#This Row],[Monetary Score]]</f>
        <v>232</v>
      </c>
      <c r="AU182" t="str">
        <f t="shared" si="2"/>
        <v>About to Sleep</v>
      </c>
      <c r="AW182" s="13">
        <f>DATEDIF(Table13[[#This Row],[Dt_Customer]], Snapshot_Date, "d")</f>
        <v>746</v>
      </c>
      <c r="AX182" s="13">
        <f>Table13[[#This Row],[CL if today]]/365</f>
        <v>2.043835616438356</v>
      </c>
      <c r="AY182">
        <f>Table13[[#This Row],[Total Number of Purchases]]/Table13[[#This Row],[Corrected CL]]</f>
        <v>7.8284182305630035</v>
      </c>
      <c r="AZ182">
        <f>Table13[[#This Row],[Average Order Value (AOV)]]*Table13[[#This Row],[Freq per Year]]</f>
        <v>87.091152815013416</v>
      </c>
      <c r="BA182">
        <f>Table13[[#This Row],[Total Spend]]/Table13[[#This Row],[Corrected CL]]</f>
        <v>87.091152815013416</v>
      </c>
      <c r="BB182">
        <v>607.36387782204508</v>
      </c>
      <c r="BC182" s="1">
        <f>Table13[[#This Row],[Dt_Customer]]+Table13[[#This Row],[Recency]]</f>
        <v>41232</v>
      </c>
      <c r="BD182" s="16" t="str">
        <f>IF(COUNTIF(A:A, A182) &gt; 1, "Duplicate", "Unique")</f>
        <v>Unique</v>
      </c>
    </row>
    <row r="183" spans="1:56" x14ac:dyDescent="0.3">
      <c r="A183">
        <v>4427</v>
      </c>
      <c r="B183">
        <v>1995</v>
      </c>
      <c r="C183" t="s">
        <v>38</v>
      </c>
      <c r="D183" t="s">
        <v>31</v>
      </c>
      <c r="E183">
        <v>83257</v>
      </c>
      <c r="F183">
        <v>0</v>
      </c>
      <c r="G183">
        <v>0</v>
      </c>
      <c r="H183" s="1">
        <v>41170</v>
      </c>
      <c r="I183">
        <v>56</v>
      </c>
      <c r="J183">
        <v>536</v>
      </c>
      <c r="K183">
        <v>27</v>
      </c>
      <c r="L183">
        <v>590</v>
      </c>
      <c r="M183">
        <v>38</v>
      </c>
      <c r="N183">
        <v>107</v>
      </c>
      <c r="O183">
        <v>67</v>
      </c>
      <c r="P183">
        <f>IF(Table13[[#This Row],[MntWines]] = 0,"",Table13[[#This Row],[MntWines]])</f>
        <v>536</v>
      </c>
      <c r="Q183">
        <f>IF(Table13[[#This Row],[MntFruits]] = 0, "",Table13[[#This Row],[MntFruits]])</f>
        <v>27</v>
      </c>
      <c r="R183">
        <f>IF(Table13[[#This Row],[MntMeatProducts]] = 0, "",Table13[[#This Row],[MntMeatProducts]])</f>
        <v>590</v>
      </c>
      <c r="S183">
        <f>IF(Table13[[#This Row],[MntFishProducts]] = 0, "",Table13[[#This Row],[MntFishProducts]])</f>
        <v>38</v>
      </c>
      <c r="T183">
        <f>IF(Table13[[#This Row],[MntSweetProducts]] = 0, "",Table13[[#This Row],[MntSweetProducts]])</f>
        <v>107</v>
      </c>
      <c r="U183">
        <f>IF(Table13[[#This Row],[MntGoldProds]] = 0, "",Table13[[#This Row],[MntGoldProds]])</f>
        <v>67</v>
      </c>
      <c r="V183">
        <v>1</v>
      </c>
      <c r="W183">
        <v>5</v>
      </c>
      <c r="X183">
        <v>10</v>
      </c>
      <c r="Y183">
        <v>12</v>
      </c>
      <c r="Z183">
        <v>6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1</v>
      </c>
      <c r="AG183">
        <v>1</v>
      </c>
      <c r="AH183" t="s">
        <v>30</v>
      </c>
      <c r="AI183" s="13">
        <f>SUM(Table13[[#This Row],[MntWines]:[MntGoldProds]])</f>
        <v>1365</v>
      </c>
      <c r="AJ183" s="13">
        <f>AVERAGE(Table13[[#This Row],[MntWines]:[MntGoldProds]])</f>
        <v>227.5</v>
      </c>
      <c r="AK183">
        <f>IF(Table13[[#This Row],[Total Number of Purchases]]=0,0,Table13[[#This Row],[Total Spend]]/Table13[[#This Row],[Total Number of Purchases]])</f>
        <v>48.75</v>
      </c>
      <c r="AM183">
        <f>SUM(Table13[[#This Row],[NumDealsPurchases]:[NumStorePurchases]])</f>
        <v>28</v>
      </c>
      <c r="AN183" s="14">
        <f>Snapshot_Date-Table13[[#This Row],[Dt_Customer]]</f>
        <v>746</v>
      </c>
      <c r="AP183" s="13">
        <f>Table13[[#This Row],[NumDealsPurchases]]/Table13[[#This Row],[Total Number of Purchases]]*100</f>
        <v>3.5714285714285712</v>
      </c>
      <c r="AQ183">
        <f>6-ROUNDUP(_xlfn.PERCENTRANK.INC(Table13[Recency],Table13[[#This Row],[Recency]])*5, 0)</f>
        <v>3</v>
      </c>
      <c r="AR183">
        <f>ROUNDUP(_xlfn.PERCENTRANK.INC(Table13[Total Number of Purchases],Table13[[#This Row],[Total Number of Purchases]])*5,0)</f>
        <v>5</v>
      </c>
      <c r="AS183">
        <f>ROUNDUP(_xlfn.PERCENTRANK.INC(Table13[Total Spend],Table13[[#This Row],[Total Spend]])*5,0)</f>
        <v>5</v>
      </c>
      <c r="AT183" t="str">
        <f>Table13[[#This Row],[Recency Score]]&amp;Table13[[#This Row],[Frequency Score]]&amp;Table13[[#This Row],[Monetary Score]]</f>
        <v>355</v>
      </c>
      <c r="AU183" t="str">
        <f t="shared" si="2"/>
        <v>Frequent Buyers</v>
      </c>
      <c r="AW183" s="13">
        <f>DATEDIF(Table13[[#This Row],[Dt_Customer]], Snapshot_Date, "d")</f>
        <v>746</v>
      </c>
      <c r="AX183" s="13">
        <f>Table13[[#This Row],[CL if today]]/365</f>
        <v>2.043835616438356</v>
      </c>
      <c r="AY183">
        <f>Table13[[#This Row],[Total Number of Purchases]]/Table13[[#This Row],[Corrected CL]]</f>
        <v>13.699731903485256</v>
      </c>
      <c r="AZ183">
        <f>Table13[[#This Row],[Average Order Value (AOV)]]*Table13[[#This Row],[Freq per Year]]</f>
        <v>667.86193029490619</v>
      </c>
      <c r="BA183">
        <f>Table13[[#This Row],[Total Spend]]/Table13[[#This Row],[Corrected CL]]</f>
        <v>667.86193029490619</v>
      </c>
      <c r="BB183">
        <v>1026.0771276595744</v>
      </c>
      <c r="BC183" s="1">
        <f>Table13[[#This Row],[Dt_Customer]]+Table13[[#This Row],[Recency]]</f>
        <v>41226</v>
      </c>
      <c r="BD183" s="16" t="str">
        <f>IF(COUNTIF(A:A, A183) &gt; 1, "Duplicate", "Unique")</f>
        <v>Unique</v>
      </c>
    </row>
    <row r="184" spans="1:56" x14ac:dyDescent="0.3">
      <c r="A184">
        <v>1890</v>
      </c>
      <c r="B184">
        <v>1971</v>
      </c>
      <c r="C184" t="s">
        <v>38</v>
      </c>
      <c r="D184" t="s">
        <v>35</v>
      </c>
      <c r="E184">
        <v>42033</v>
      </c>
      <c r="F184">
        <v>1</v>
      </c>
      <c r="G184">
        <v>1</v>
      </c>
      <c r="H184" s="1">
        <v>41171</v>
      </c>
      <c r="I184">
        <v>95</v>
      </c>
      <c r="J184">
        <v>11</v>
      </c>
      <c r="K184">
        <v>1</v>
      </c>
      <c r="L184">
        <v>4</v>
      </c>
      <c r="M184">
        <v>2</v>
      </c>
      <c r="N184">
        <v>0</v>
      </c>
      <c r="O184">
        <v>7</v>
      </c>
      <c r="P184">
        <f>IF(Table13[[#This Row],[MntWines]] = 0,"",Table13[[#This Row],[MntWines]])</f>
        <v>11</v>
      </c>
      <c r="Q184">
        <f>IF(Table13[[#This Row],[MntFruits]] = 0, "",Table13[[#This Row],[MntFruits]])</f>
        <v>1</v>
      </c>
      <c r="R184">
        <f>IF(Table13[[#This Row],[MntMeatProducts]] = 0, "",Table13[[#This Row],[MntMeatProducts]])</f>
        <v>4</v>
      </c>
      <c r="S184">
        <f>IF(Table13[[#This Row],[MntFishProducts]] = 0, "",Table13[[#This Row],[MntFishProducts]])</f>
        <v>2</v>
      </c>
      <c r="T184" t="str">
        <f>IF(Table13[[#This Row],[MntSweetProducts]] = 0, "",Table13[[#This Row],[MntSweetProducts]])</f>
        <v/>
      </c>
      <c r="U184">
        <f>IF(Table13[[#This Row],[MntGoldProds]] = 0, "",Table13[[#This Row],[MntGoldProds]])</f>
        <v>7</v>
      </c>
      <c r="V184">
        <v>1</v>
      </c>
      <c r="W184">
        <v>1</v>
      </c>
      <c r="X184">
        <v>0</v>
      </c>
      <c r="Y184">
        <v>2</v>
      </c>
      <c r="Z184">
        <v>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 t="s">
        <v>30</v>
      </c>
      <c r="AI184" s="13">
        <f>SUM(Table13[[#This Row],[MntWines]:[MntGoldProds]])</f>
        <v>25</v>
      </c>
      <c r="AJ184" s="13">
        <f>AVERAGE(Table13[[#This Row],[MntWines]:[MntGoldProds]])</f>
        <v>4.166666666666667</v>
      </c>
      <c r="AK184">
        <f>IF(Table13[[#This Row],[Total Number of Purchases]]=0,0,Table13[[#This Row],[Total Spend]]/Table13[[#This Row],[Total Number of Purchases]])</f>
        <v>6.25</v>
      </c>
      <c r="AM184">
        <f>SUM(Table13[[#This Row],[NumDealsPurchases]:[NumStorePurchases]])</f>
        <v>4</v>
      </c>
      <c r="AN184" s="14">
        <f>Snapshot_Date-Table13[[#This Row],[Dt_Customer]]</f>
        <v>745</v>
      </c>
      <c r="AP184" s="13">
        <f>Table13[[#This Row],[NumDealsPurchases]]/Table13[[#This Row],[Total Number of Purchases]]*100</f>
        <v>25</v>
      </c>
      <c r="AQ184">
        <f>6-ROUNDUP(_xlfn.PERCENTRANK.INC(Table13[Recency],Table13[[#This Row],[Recency]])*5, 0)</f>
        <v>1</v>
      </c>
      <c r="AR184">
        <f>ROUNDUP(_xlfn.PERCENTRANK.INC(Table13[Total Number of Purchases],Table13[[#This Row],[Total Number of Purchases]])*5,0)</f>
        <v>1</v>
      </c>
      <c r="AS184">
        <f>ROUNDUP(_xlfn.PERCENTRANK.INC(Table13[Total Spend],Table13[[#This Row],[Total Spend]])*5,0)</f>
        <v>1</v>
      </c>
      <c r="AT184" t="str">
        <f>Table13[[#This Row],[Recency Score]]&amp;Table13[[#This Row],[Frequency Score]]&amp;Table13[[#This Row],[Monetary Score]]</f>
        <v>111</v>
      </c>
      <c r="AU184" t="str">
        <f t="shared" si="2"/>
        <v>Lost</v>
      </c>
      <c r="AW184" s="13">
        <f>DATEDIF(Table13[[#This Row],[Dt_Customer]], Snapshot_Date, "d")</f>
        <v>745</v>
      </c>
      <c r="AX184" s="13">
        <f>Table13[[#This Row],[CL if today]]/365</f>
        <v>2.0410958904109591</v>
      </c>
      <c r="AY184">
        <f>Table13[[#This Row],[Total Number of Purchases]]/Table13[[#This Row],[Corrected CL]]</f>
        <v>1.9597315436241609</v>
      </c>
      <c r="AZ184">
        <f>Table13[[#This Row],[Average Order Value (AOV)]]*Table13[[#This Row],[Freq per Year]]</f>
        <v>12.248322147651006</v>
      </c>
      <c r="BA184">
        <f>Table13[[#This Row],[Total Spend]]/Table13[[#This Row],[Corrected CL]]</f>
        <v>12.248322147651006</v>
      </c>
      <c r="BB184">
        <v>459.16223404255322</v>
      </c>
      <c r="BC184" s="1">
        <f>Table13[[#This Row],[Dt_Customer]]+Table13[[#This Row],[Recency]]</f>
        <v>41266</v>
      </c>
      <c r="BD184" s="16" t="str">
        <f>IF(COUNTIF(A:A, A184) &gt; 1, "Duplicate", "Unique")</f>
        <v>Unique</v>
      </c>
    </row>
    <row r="185" spans="1:56" x14ac:dyDescent="0.3">
      <c r="A185">
        <v>1351</v>
      </c>
      <c r="B185">
        <v>1956</v>
      </c>
      <c r="C185" t="s">
        <v>41</v>
      </c>
      <c r="D185" t="s">
        <v>35</v>
      </c>
      <c r="E185">
        <v>58656</v>
      </c>
      <c r="F185">
        <v>0</v>
      </c>
      <c r="G185">
        <v>1</v>
      </c>
      <c r="H185" s="1">
        <v>41172</v>
      </c>
      <c r="I185">
        <v>25</v>
      </c>
      <c r="J185">
        <v>962</v>
      </c>
      <c r="K185">
        <v>12</v>
      </c>
      <c r="L185">
        <v>194</v>
      </c>
      <c r="M185">
        <v>16</v>
      </c>
      <c r="N185">
        <v>24</v>
      </c>
      <c r="O185">
        <v>12</v>
      </c>
      <c r="P185">
        <f>IF(Table13[[#This Row],[MntWines]] = 0,"",Table13[[#This Row],[MntWines]])</f>
        <v>962</v>
      </c>
      <c r="Q185">
        <f>IF(Table13[[#This Row],[MntFruits]] = 0, "",Table13[[#This Row],[MntFruits]])</f>
        <v>12</v>
      </c>
      <c r="R185">
        <f>IF(Table13[[#This Row],[MntMeatProducts]] = 0, "",Table13[[#This Row],[MntMeatProducts]])</f>
        <v>194</v>
      </c>
      <c r="S185">
        <f>IF(Table13[[#This Row],[MntFishProducts]] = 0, "",Table13[[#This Row],[MntFishProducts]])</f>
        <v>16</v>
      </c>
      <c r="T185">
        <f>IF(Table13[[#This Row],[MntSweetProducts]] = 0, "",Table13[[#This Row],[MntSweetProducts]])</f>
        <v>24</v>
      </c>
      <c r="U185">
        <f>IF(Table13[[#This Row],[MntGoldProds]] = 0, "",Table13[[#This Row],[MntGoldProds]])</f>
        <v>12</v>
      </c>
      <c r="V185">
        <v>4</v>
      </c>
      <c r="W185">
        <v>7</v>
      </c>
      <c r="X185">
        <v>8</v>
      </c>
      <c r="Y185">
        <v>13</v>
      </c>
      <c r="Z185">
        <v>6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 t="s">
        <v>30</v>
      </c>
      <c r="AI185" s="13">
        <f>SUM(Table13[[#This Row],[MntWines]:[MntGoldProds]])</f>
        <v>1220</v>
      </c>
      <c r="AJ185" s="13">
        <f>AVERAGE(Table13[[#This Row],[MntWines]:[MntGoldProds]])</f>
        <v>203.33333333333334</v>
      </c>
      <c r="AK185">
        <f>IF(Table13[[#This Row],[Total Number of Purchases]]=0,0,Table13[[#This Row],[Total Spend]]/Table13[[#This Row],[Total Number of Purchases]])</f>
        <v>38.125</v>
      </c>
      <c r="AM185">
        <f>SUM(Table13[[#This Row],[NumDealsPurchases]:[NumStorePurchases]])</f>
        <v>32</v>
      </c>
      <c r="AN185" s="14">
        <f>Snapshot_Date-Table13[[#This Row],[Dt_Customer]]</f>
        <v>744</v>
      </c>
      <c r="AP185" s="13">
        <f>Table13[[#This Row],[NumDealsPurchases]]/Table13[[#This Row],[Total Number of Purchases]]*100</f>
        <v>12.5</v>
      </c>
      <c r="AQ185">
        <f>6-ROUNDUP(_xlfn.PERCENTRANK.INC(Table13[Recency],Table13[[#This Row],[Recency]])*5, 0)</f>
        <v>4</v>
      </c>
      <c r="AR185">
        <f>ROUNDUP(_xlfn.PERCENTRANK.INC(Table13[Total Number of Purchases],Table13[[#This Row],[Total Number of Purchases]])*5,0)</f>
        <v>5</v>
      </c>
      <c r="AS185">
        <f>ROUNDUP(_xlfn.PERCENTRANK.INC(Table13[Total Spend],Table13[[#This Row],[Total Spend]])*5,0)</f>
        <v>5</v>
      </c>
      <c r="AT185" t="str">
        <f>Table13[[#This Row],[Recency Score]]&amp;Table13[[#This Row],[Frequency Score]]&amp;Table13[[#This Row],[Monetary Score]]</f>
        <v>455</v>
      </c>
      <c r="AU185" t="str">
        <f t="shared" si="2"/>
        <v>Frequent Buyers</v>
      </c>
      <c r="AW185" s="13">
        <f>DATEDIF(Table13[[#This Row],[Dt_Customer]], Snapshot_Date, "d")</f>
        <v>744</v>
      </c>
      <c r="AX185" s="13">
        <f>Table13[[#This Row],[CL if today]]/365</f>
        <v>2.0383561643835617</v>
      </c>
      <c r="AY185">
        <f>Table13[[#This Row],[Total Number of Purchases]]/Table13[[#This Row],[Corrected CL]]</f>
        <v>15.698924731182796</v>
      </c>
      <c r="AZ185">
        <f>Table13[[#This Row],[Average Order Value (AOV)]]*Table13[[#This Row],[Freq per Year]]</f>
        <v>598.52150537634407</v>
      </c>
      <c r="BA185">
        <f>Table13[[#This Row],[Total Spend]]/Table13[[#This Row],[Corrected CL]]</f>
        <v>598.52150537634407</v>
      </c>
      <c r="BB185">
        <v>179.10239361702128</v>
      </c>
      <c r="BC185" s="1">
        <f>Table13[[#This Row],[Dt_Customer]]+Table13[[#This Row],[Recency]]</f>
        <v>41197</v>
      </c>
      <c r="BD185" s="16" t="str">
        <f>IF(COUNTIF(A:A, A185) &gt; 1, "Duplicate", "Unique")</f>
        <v>Unique</v>
      </c>
    </row>
    <row r="186" spans="1:56" x14ac:dyDescent="0.3">
      <c r="A186">
        <v>679</v>
      </c>
      <c r="B186">
        <v>1957</v>
      </c>
      <c r="C186" t="s">
        <v>37</v>
      </c>
      <c r="D186" t="s">
        <v>33</v>
      </c>
      <c r="E186">
        <v>37633</v>
      </c>
      <c r="F186">
        <v>1</v>
      </c>
      <c r="G186">
        <v>1</v>
      </c>
      <c r="H186" s="1">
        <v>41172</v>
      </c>
      <c r="I186">
        <v>49</v>
      </c>
      <c r="J186">
        <v>13</v>
      </c>
      <c r="K186">
        <v>4</v>
      </c>
      <c r="L186">
        <v>20</v>
      </c>
      <c r="M186">
        <v>0</v>
      </c>
      <c r="N186">
        <v>0</v>
      </c>
      <c r="O186">
        <v>1</v>
      </c>
      <c r="P186">
        <f>IF(Table13[[#This Row],[MntWines]] = 0,"",Table13[[#This Row],[MntWines]])</f>
        <v>13</v>
      </c>
      <c r="Q186">
        <f>IF(Table13[[#This Row],[MntFruits]] = 0, "",Table13[[#This Row],[MntFruits]])</f>
        <v>4</v>
      </c>
      <c r="R186">
        <f>IF(Table13[[#This Row],[MntMeatProducts]] = 0, "",Table13[[#This Row],[MntMeatProducts]])</f>
        <v>20</v>
      </c>
      <c r="S186" t="str">
        <f>IF(Table13[[#This Row],[MntFishProducts]] = 0, "",Table13[[#This Row],[MntFishProducts]])</f>
        <v/>
      </c>
      <c r="T186" t="str">
        <f>IF(Table13[[#This Row],[MntSweetProducts]] = 0, "",Table13[[#This Row],[MntSweetProducts]])</f>
        <v/>
      </c>
      <c r="U186">
        <f>IF(Table13[[#This Row],[MntGoldProds]] = 0, "",Table13[[#This Row],[MntGoldProds]])</f>
        <v>1</v>
      </c>
      <c r="V186">
        <v>2</v>
      </c>
      <c r="W186">
        <v>1</v>
      </c>
      <c r="X186">
        <v>0</v>
      </c>
      <c r="Y186">
        <v>3</v>
      </c>
      <c r="Z186">
        <v>9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30</v>
      </c>
      <c r="AI186" s="13">
        <f>SUM(Table13[[#This Row],[MntWines]:[MntGoldProds]])</f>
        <v>38</v>
      </c>
      <c r="AJ186" s="13">
        <f>AVERAGE(Table13[[#This Row],[MntWines]:[MntGoldProds]])</f>
        <v>6.333333333333333</v>
      </c>
      <c r="AK186">
        <f>IF(Table13[[#This Row],[Total Number of Purchases]]=0,0,Table13[[#This Row],[Total Spend]]/Table13[[#This Row],[Total Number of Purchases]])</f>
        <v>6.333333333333333</v>
      </c>
      <c r="AM186">
        <f>SUM(Table13[[#This Row],[NumDealsPurchases]:[NumStorePurchases]])</f>
        <v>6</v>
      </c>
      <c r="AN186" s="14">
        <f>Snapshot_Date-Table13[[#This Row],[Dt_Customer]]</f>
        <v>744</v>
      </c>
      <c r="AP186" s="13">
        <f>Table13[[#This Row],[NumDealsPurchases]]/Table13[[#This Row],[Total Number of Purchases]]*100</f>
        <v>33.333333333333329</v>
      </c>
      <c r="AQ186">
        <f>6-ROUNDUP(_xlfn.PERCENTRANK.INC(Table13[Recency],Table13[[#This Row],[Recency]])*5, 0)</f>
        <v>3</v>
      </c>
      <c r="AR186">
        <f>ROUNDUP(_xlfn.PERCENTRANK.INC(Table13[Total Number of Purchases],Table13[[#This Row],[Total Number of Purchases]])*5,0)</f>
        <v>1</v>
      </c>
      <c r="AS186">
        <f>ROUNDUP(_xlfn.PERCENTRANK.INC(Table13[Total Spend],Table13[[#This Row],[Total Spend]])*5,0)</f>
        <v>1</v>
      </c>
      <c r="AT186" t="str">
        <f>Table13[[#This Row],[Recency Score]]&amp;Table13[[#This Row],[Frequency Score]]&amp;Table13[[#This Row],[Monetary Score]]</f>
        <v>311</v>
      </c>
      <c r="AU186" t="str">
        <f t="shared" si="2"/>
        <v>Needs Attention</v>
      </c>
      <c r="AW186" s="13">
        <f>DATEDIF(Table13[[#This Row],[Dt_Customer]], Snapshot_Date, "d")</f>
        <v>744</v>
      </c>
      <c r="AX186" s="13">
        <f>Table13[[#This Row],[CL if today]]/365</f>
        <v>2.0383561643835617</v>
      </c>
      <c r="AY186">
        <f>Table13[[#This Row],[Total Number of Purchases]]/Table13[[#This Row],[Corrected CL]]</f>
        <v>2.943548387096774</v>
      </c>
      <c r="AZ186">
        <f>Table13[[#This Row],[Average Order Value (AOV)]]*Table13[[#This Row],[Freq per Year]]</f>
        <v>18.642473118279568</v>
      </c>
      <c r="BA186">
        <f>Table13[[#This Row],[Total Spend]]/Table13[[#This Row],[Corrected CL]]</f>
        <v>18.642473118279568</v>
      </c>
      <c r="BB186">
        <v>499.44813829787233</v>
      </c>
      <c r="BC186" s="1">
        <f>Table13[[#This Row],[Dt_Customer]]+Table13[[#This Row],[Recency]]</f>
        <v>41221</v>
      </c>
      <c r="BD186" s="16" t="str">
        <f>IF(COUNTIF(A:A, A186) &gt; 1, "Duplicate", "Unique")</f>
        <v>Unique</v>
      </c>
    </row>
    <row r="187" spans="1:56" x14ac:dyDescent="0.3">
      <c r="A187">
        <v>4299</v>
      </c>
      <c r="B187">
        <v>1960</v>
      </c>
      <c r="C187" t="s">
        <v>28</v>
      </c>
      <c r="D187" t="s">
        <v>35</v>
      </c>
      <c r="E187">
        <v>70971</v>
      </c>
      <c r="F187">
        <v>0</v>
      </c>
      <c r="G187">
        <v>1</v>
      </c>
      <c r="H187" s="1">
        <v>41173</v>
      </c>
      <c r="I187">
        <v>28</v>
      </c>
      <c r="J187">
        <v>1001</v>
      </c>
      <c r="K187">
        <v>17</v>
      </c>
      <c r="L187">
        <v>572</v>
      </c>
      <c r="M187">
        <v>93</v>
      </c>
      <c r="N187">
        <v>125</v>
      </c>
      <c r="O187">
        <v>17</v>
      </c>
      <c r="P187">
        <f>IF(Table13[[#This Row],[MntWines]] = 0,"",Table13[[#This Row],[MntWines]])</f>
        <v>1001</v>
      </c>
      <c r="Q187">
        <f>IF(Table13[[#This Row],[MntFruits]] = 0, "",Table13[[#This Row],[MntFruits]])</f>
        <v>17</v>
      </c>
      <c r="R187">
        <f>IF(Table13[[#This Row],[MntMeatProducts]] = 0, "",Table13[[#This Row],[MntMeatProducts]])</f>
        <v>572</v>
      </c>
      <c r="S187">
        <f>IF(Table13[[#This Row],[MntFishProducts]] = 0, "",Table13[[#This Row],[MntFishProducts]])</f>
        <v>93</v>
      </c>
      <c r="T187">
        <f>IF(Table13[[#This Row],[MntSweetProducts]] = 0, "",Table13[[#This Row],[MntSweetProducts]])</f>
        <v>125</v>
      </c>
      <c r="U187">
        <f>IF(Table13[[#This Row],[MntGoldProds]] = 0, "",Table13[[#This Row],[MntGoldProds]])</f>
        <v>17</v>
      </c>
      <c r="V187">
        <v>7</v>
      </c>
      <c r="W187">
        <v>11</v>
      </c>
      <c r="X187">
        <v>11</v>
      </c>
      <c r="Y187">
        <v>5</v>
      </c>
      <c r="Z187">
        <v>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 t="s">
        <v>30</v>
      </c>
      <c r="AI187" s="13">
        <f>SUM(Table13[[#This Row],[MntWines]:[MntGoldProds]])</f>
        <v>1825</v>
      </c>
      <c r="AJ187" s="13">
        <f>AVERAGE(Table13[[#This Row],[MntWines]:[MntGoldProds]])</f>
        <v>304.16666666666669</v>
      </c>
      <c r="AK187">
        <f>IF(Table13[[#This Row],[Total Number of Purchases]]=0,0,Table13[[#This Row],[Total Spend]]/Table13[[#This Row],[Total Number of Purchases]])</f>
        <v>53.676470588235297</v>
      </c>
      <c r="AM187">
        <f>SUM(Table13[[#This Row],[NumDealsPurchases]:[NumStorePurchases]])</f>
        <v>34</v>
      </c>
      <c r="AN187" s="14">
        <f>Snapshot_Date-Table13[[#This Row],[Dt_Customer]]</f>
        <v>743</v>
      </c>
      <c r="AP187" s="13">
        <f>Table13[[#This Row],[NumDealsPurchases]]/Table13[[#This Row],[Total Number of Purchases]]*100</f>
        <v>20.588235294117645</v>
      </c>
      <c r="AQ187">
        <f>6-ROUNDUP(_xlfn.PERCENTRANK.INC(Table13[Recency],Table13[[#This Row],[Recency]])*5, 0)</f>
        <v>4</v>
      </c>
      <c r="AR187">
        <f>ROUNDUP(_xlfn.PERCENTRANK.INC(Table13[Total Number of Purchases],Table13[[#This Row],[Total Number of Purchases]])*5,0)</f>
        <v>5</v>
      </c>
      <c r="AS187">
        <f>ROUNDUP(_xlfn.PERCENTRANK.INC(Table13[Total Spend],Table13[[#This Row],[Total Spend]])*5,0)</f>
        <v>5</v>
      </c>
      <c r="AT187" t="str">
        <f>Table13[[#This Row],[Recency Score]]&amp;Table13[[#This Row],[Frequency Score]]&amp;Table13[[#This Row],[Monetary Score]]</f>
        <v>455</v>
      </c>
      <c r="AU187" t="str">
        <f t="shared" si="2"/>
        <v>Frequent Buyers</v>
      </c>
      <c r="AW187" s="13">
        <f>DATEDIF(Table13[[#This Row],[Dt_Customer]], Snapshot_Date, "d")</f>
        <v>743</v>
      </c>
      <c r="AX187" s="13">
        <f>Table13[[#This Row],[CL if today]]/365</f>
        <v>2.0356164383561643</v>
      </c>
      <c r="AY187">
        <f>Table13[[#This Row],[Total Number of Purchases]]/Table13[[#This Row],[Corrected CL]]</f>
        <v>16.702557200538358</v>
      </c>
      <c r="AZ187">
        <f>Table13[[#This Row],[Average Order Value (AOV)]]*Table13[[#This Row],[Freq per Year]]</f>
        <v>896.53432032301487</v>
      </c>
      <c r="BA187">
        <f>Table13[[#This Row],[Total Spend]]/Table13[[#This Row],[Corrected CL]]</f>
        <v>896.53432032301487</v>
      </c>
      <c r="BB187">
        <v>18.444148936170212</v>
      </c>
      <c r="BC187" s="1">
        <f>Table13[[#This Row],[Dt_Customer]]+Table13[[#This Row],[Recency]]</f>
        <v>41201</v>
      </c>
      <c r="BD187" s="16" t="str">
        <f>IF(COUNTIF(A:A, A187) &gt; 1, "Duplicate", "Unique")</f>
        <v>Unique</v>
      </c>
    </row>
    <row r="188" spans="1:56" x14ac:dyDescent="0.3">
      <c r="A188">
        <v>4640</v>
      </c>
      <c r="B188">
        <v>1967</v>
      </c>
      <c r="C188" t="s">
        <v>28</v>
      </c>
      <c r="D188" t="s">
        <v>29</v>
      </c>
      <c r="E188">
        <v>70647</v>
      </c>
      <c r="F188">
        <v>0</v>
      </c>
      <c r="G188">
        <v>1</v>
      </c>
      <c r="H188" s="1">
        <v>41173</v>
      </c>
      <c r="I188">
        <v>65</v>
      </c>
      <c r="J188">
        <v>561</v>
      </c>
      <c r="K188">
        <v>85</v>
      </c>
      <c r="L188">
        <v>171</v>
      </c>
      <c r="M188">
        <v>25</v>
      </c>
      <c r="N188">
        <v>123</v>
      </c>
      <c r="O188">
        <v>114</v>
      </c>
      <c r="P188">
        <f>IF(Table13[[#This Row],[MntWines]] = 0,"",Table13[[#This Row],[MntWines]])</f>
        <v>561</v>
      </c>
      <c r="Q188">
        <f>IF(Table13[[#This Row],[MntFruits]] = 0, "",Table13[[#This Row],[MntFruits]])</f>
        <v>85</v>
      </c>
      <c r="R188">
        <f>IF(Table13[[#This Row],[MntMeatProducts]] = 0, "",Table13[[#This Row],[MntMeatProducts]])</f>
        <v>171</v>
      </c>
      <c r="S188">
        <f>IF(Table13[[#This Row],[MntFishProducts]] = 0, "",Table13[[#This Row],[MntFishProducts]])</f>
        <v>25</v>
      </c>
      <c r="T188">
        <f>IF(Table13[[#This Row],[MntSweetProducts]] = 0, "",Table13[[#This Row],[MntSweetProducts]])</f>
        <v>123</v>
      </c>
      <c r="U188">
        <f>IF(Table13[[#This Row],[MntGoldProds]] = 0, "",Table13[[#This Row],[MntGoldProds]])</f>
        <v>114</v>
      </c>
      <c r="V188">
        <v>2</v>
      </c>
      <c r="W188">
        <v>4</v>
      </c>
      <c r="X188">
        <v>7</v>
      </c>
      <c r="Y188">
        <v>13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t="s">
        <v>43</v>
      </c>
      <c r="AI188" s="13">
        <f>SUM(Table13[[#This Row],[MntWines]:[MntGoldProds]])</f>
        <v>1079</v>
      </c>
      <c r="AJ188" s="13">
        <f>AVERAGE(Table13[[#This Row],[MntWines]:[MntGoldProds]])</f>
        <v>179.83333333333334</v>
      </c>
      <c r="AK188">
        <f>IF(Table13[[#This Row],[Total Number of Purchases]]=0,0,Table13[[#This Row],[Total Spend]]/Table13[[#This Row],[Total Number of Purchases]])</f>
        <v>41.5</v>
      </c>
      <c r="AM188">
        <f>SUM(Table13[[#This Row],[NumDealsPurchases]:[NumStorePurchases]])</f>
        <v>26</v>
      </c>
      <c r="AN188" s="14">
        <f>Snapshot_Date-Table13[[#This Row],[Dt_Customer]]</f>
        <v>743</v>
      </c>
      <c r="AP188" s="13">
        <f>Table13[[#This Row],[NumDealsPurchases]]/Table13[[#This Row],[Total Number of Purchases]]*100</f>
        <v>7.6923076923076925</v>
      </c>
      <c r="AQ188">
        <f>6-ROUNDUP(_xlfn.PERCENTRANK.INC(Table13[Recency],Table13[[#This Row],[Recency]])*5, 0)</f>
        <v>2</v>
      </c>
      <c r="AR188">
        <f>ROUNDUP(_xlfn.PERCENTRANK.INC(Table13[Total Number of Purchases],Table13[[#This Row],[Total Number of Purchases]])*5,0)</f>
        <v>5</v>
      </c>
      <c r="AS188">
        <f>ROUNDUP(_xlfn.PERCENTRANK.INC(Table13[Total Spend],Table13[[#This Row],[Total Spend]])*5,0)</f>
        <v>4</v>
      </c>
      <c r="AT188" t="str">
        <f>Table13[[#This Row],[Recency Score]]&amp;Table13[[#This Row],[Frequency Score]]&amp;Table13[[#This Row],[Monetary Score]]</f>
        <v>254</v>
      </c>
      <c r="AU188" t="str">
        <f t="shared" si="2"/>
        <v>Frequent Buyers</v>
      </c>
      <c r="AW188" s="13">
        <f>DATEDIF(Table13[[#This Row],[Dt_Customer]], Snapshot_Date, "d")</f>
        <v>743</v>
      </c>
      <c r="AX188" s="13">
        <f>Table13[[#This Row],[CL if today]]/365</f>
        <v>2.0356164383561643</v>
      </c>
      <c r="AY188">
        <f>Table13[[#This Row],[Total Number of Purchases]]/Table13[[#This Row],[Corrected CL]]</f>
        <v>12.772543741588157</v>
      </c>
      <c r="AZ188">
        <f>Table13[[#This Row],[Average Order Value (AOV)]]*Table13[[#This Row],[Freq per Year]]</f>
        <v>530.06056527590852</v>
      </c>
      <c r="BA188">
        <f>Table13[[#This Row],[Total Spend]]/Table13[[#This Row],[Corrected CL]]</f>
        <v>530.06056527590852</v>
      </c>
      <c r="BB188">
        <v>59.700797872340424</v>
      </c>
      <c r="BC188" s="1">
        <f>Table13[[#This Row],[Dt_Customer]]+Table13[[#This Row],[Recency]]</f>
        <v>41238</v>
      </c>
      <c r="BD188" s="16" t="str">
        <f>IF(COUNTIF(A:A, A188) &gt; 1, "Duplicate", "Unique")</f>
        <v>Unique</v>
      </c>
    </row>
    <row r="189" spans="1:56" x14ac:dyDescent="0.3">
      <c r="A189">
        <v>2870</v>
      </c>
      <c r="B189">
        <v>1973</v>
      </c>
      <c r="C189" t="s">
        <v>28</v>
      </c>
      <c r="D189" t="s">
        <v>33</v>
      </c>
      <c r="E189">
        <v>49094</v>
      </c>
      <c r="F189">
        <v>0</v>
      </c>
      <c r="G189">
        <v>1</v>
      </c>
      <c r="H189" s="1">
        <v>41173</v>
      </c>
      <c r="I189">
        <v>6</v>
      </c>
      <c r="J189">
        <v>376</v>
      </c>
      <c r="K189">
        <v>0</v>
      </c>
      <c r="L189">
        <v>38</v>
      </c>
      <c r="M189">
        <v>11</v>
      </c>
      <c r="N189">
        <v>8</v>
      </c>
      <c r="O189">
        <v>69</v>
      </c>
      <c r="P189">
        <f>IF(Table13[[#This Row],[MntWines]] = 0,"",Table13[[#This Row],[MntWines]])</f>
        <v>376</v>
      </c>
      <c r="Q189" t="str">
        <f>IF(Table13[[#This Row],[MntFruits]] = 0, "",Table13[[#This Row],[MntFruits]])</f>
        <v/>
      </c>
      <c r="R189">
        <f>IF(Table13[[#This Row],[MntMeatProducts]] = 0, "",Table13[[#This Row],[MntMeatProducts]])</f>
        <v>38</v>
      </c>
      <c r="S189">
        <f>IF(Table13[[#This Row],[MntFishProducts]] = 0, "",Table13[[#This Row],[MntFishProducts]])</f>
        <v>11</v>
      </c>
      <c r="T189">
        <f>IF(Table13[[#This Row],[MntSweetProducts]] = 0, "",Table13[[#This Row],[MntSweetProducts]])</f>
        <v>8</v>
      </c>
      <c r="U189">
        <f>IF(Table13[[#This Row],[MntGoldProds]] = 0, "",Table13[[#This Row],[MntGoldProds]])</f>
        <v>69</v>
      </c>
      <c r="V189">
        <v>5</v>
      </c>
      <c r="W189">
        <v>6</v>
      </c>
      <c r="X189">
        <v>3</v>
      </c>
      <c r="Y189">
        <v>6</v>
      </c>
      <c r="Z189">
        <v>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 t="s">
        <v>30</v>
      </c>
      <c r="AI189" s="13">
        <f>SUM(Table13[[#This Row],[MntWines]:[MntGoldProds]])</f>
        <v>502</v>
      </c>
      <c r="AJ189" s="13">
        <f>AVERAGE(Table13[[#This Row],[MntWines]:[MntGoldProds]])</f>
        <v>83.666666666666671</v>
      </c>
      <c r="AK189">
        <f>IF(Table13[[#This Row],[Total Number of Purchases]]=0,0,Table13[[#This Row],[Total Spend]]/Table13[[#This Row],[Total Number of Purchases]])</f>
        <v>25.1</v>
      </c>
      <c r="AM189">
        <f>SUM(Table13[[#This Row],[NumDealsPurchases]:[NumStorePurchases]])</f>
        <v>20</v>
      </c>
      <c r="AN189" s="14">
        <f>Snapshot_Date-Table13[[#This Row],[Dt_Customer]]</f>
        <v>743</v>
      </c>
      <c r="AP189" s="13">
        <f>Table13[[#This Row],[NumDealsPurchases]]/Table13[[#This Row],[Total Number of Purchases]]*100</f>
        <v>25</v>
      </c>
      <c r="AQ189">
        <f>6-ROUNDUP(_xlfn.PERCENTRANK.INC(Table13[Recency],Table13[[#This Row],[Recency]])*5, 0)</f>
        <v>5</v>
      </c>
      <c r="AR189">
        <f>ROUNDUP(_xlfn.PERCENTRANK.INC(Table13[Total Number of Purchases],Table13[[#This Row],[Total Number of Purchases]])*5,0)</f>
        <v>4</v>
      </c>
      <c r="AS189">
        <f>ROUNDUP(_xlfn.PERCENTRANK.INC(Table13[Total Spend],Table13[[#This Row],[Total Spend]])*5,0)</f>
        <v>3</v>
      </c>
      <c r="AT189" t="str">
        <f>Table13[[#This Row],[Recency Score]]&amp;Table13[[#This Row],[Frequency Score]]&amp;Table13[[#This Row],[Monetary Score]]</f>
        <v>543</v>
      </c>
      <c r="AU189" t="str">
        <f t="shared" si="2"/>
        <v>Loyal Customers</v>
      </c>
      <c r="AW189" s="13">
        <f>DATEDIF(Table13[[#This Row],[Dt_Customer]], Snapshot_Date, "d")</f>
        <v>743</v>
      </c>
      <c r="AX189" s="13">
        <f>Table13[[#This Row],[CL if today]]/365</f>
        <v>2.0356164383561643</v>
      </c>
      <c r="AY189">
        <f>Table13[[#This Row],[Total Number of Purchases]]/Table13[[#This Row],[Corrected CL]]</f>
        <v>9.8250336473755056</v>
      </c>
      <c r="AZ189">
        <f>Table13[[#This Row],[Average Order Value (AOV)]]*Table13[[#This Row],[Freq per Year]]</f>
        <v>246.60834454912521</v>
      </c>
      <c r="BA189">
        <f>Table13[[#This Row],[Total Spend]]/Table13[[#This Row],[Corrected CL]]</f>
        <v>246.60834454912518</v>
      </c>
      <c r="BB189">
        <v>270.35239361702128</v>
      </c>
      <c r="BC189" s="1">
        <f>Table13[[#This Row],[Dt_Customer]]+Table13[[#This Row],[Recency]]</f>
        <v>41179</v>
      </c>
      <c r="BD189" s="16" t="str">
        <f>IF(COUNTIF(A:A, A189) &gt; 1, "Duplicate", "Unique")</f>
        <v>Unique</v>
      </c>
    </row>
    <row r="190" spans="1:56" x14ac:dyDescent="0.3">
      <c r="A190">
        <v>2931</v>
      </c>
      <c r="B190">
        <v>1978</v>
      </c>
      <c r="C190" t="s">
        <v>28</v>
      </c>
      <c r="D190" t="s">
        <v>29</v>
      </c>
      <c r="E190">
        <v>71847</v>
      </c>
      <c r="F190">
        <v>0</v>
      </c>
      <c r="G190">
        <v>0</v>
      </c>
      <c r="H190" s="1">
        <v>41173</v>
      </c>
      <c r="I190">
        <v>95</v>
      </c>
      <c r="J190">
        <v>737</v>
      </c>
      <c r="K190">
        <v>21</v>
      </c>
      <c r="L190">
        <v>106</v>
      </c>
      <c r="M190">
        <v>55</v>
      </c>
      <c r="N190">
        <v>63</v>
      </c>
      <c r="O190">
        <v>210</v>
      </c>
      <c r="P190">
        <f>IF(Table13[[#This Row],[MntWines]] = 0,"",Table13[[#This Row],[MntWines]])</f>
        <v>737</v>
      </c>
      <c r="Q190">
        <f>IF(Table13[[#This Row],[MntFruits]] = 0, "",Table13[[#This Row],[MntFruits]])</f>
        <v>21</v>
      </c>
      <c r="R190">
        <f>IF(Table13[[#This Row],[MntMeatProducts]] = 0, "",Table13[[#This Row],[MntMeatProducts]])</f>
        <v>106</v>
      </c>
      <c r="S190">
        <f>IF(Table13[[#This Row],[MntFishProducts]] = 0, "",Table13[[#This Row],[MntFishProducts]])</f>
        <v>55</v>
      </c>
      <c r="T190">
        <f>IF(Table13[[#This Row],[MntSweetProducts]] = 0, "",Table13[[#This Row],[MntSweetProducts]])</f>
        <v>63</v>
      </c>
      <c r="U190">
        <f>IF(Table13[[#This Row],[MntGoldProds]] = 0, "",Table13[[#This Row],[MntGoldProds]])</f>
        <v>210</v>
      </c>
      <c r="V190">
        <v>0</v>
      </c>
      <c r="W190">
        <v>6</v>
      </c>
      <c r="X190">
        <v>7</v>
      </c>
      <c r="Y190">
        <v>9</v>
      </c>
      <c r="Z190">
        <v>3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30</v>
      </c>
      <c r="AI190" s="13">
        <f>SUM(Table13[[#This Row],[MntWines]:[MntGoldProds]])</f>
        <v>1192</v>
      </c>
      <c r="AJ190" s="13">
        <f>AVERAGE(Table13[[#This Row],[MntWines]:[MntGoldProds]])</f>
        <v>198.66666666666666</v>
      </c>
      <c r="AK190">
        <f>IF(Table13[[#This Row],[Total Number of Purchases]]=0,0,Table13[[#This Row],[Total Spend]]/Table13[[#This Row],[Total Number of Purchases]])</f>
        <v>54.18181818181818</v>
      </c>
      <c r="AM190">
        <f>SUM(Table13[[#This Row],[NumDealsPurchases]:[NumStorePurchases]])</f>
        <v>22</v>
      </c>
      <c r="AN190" s="14">
        <f>Snapshot_Date-Table13[[#This Row],[Dt_Customer]]</f>
        <v>743</v>
      </c>
      <c r="AP190" s="13">
        <f>Table13[[#This Row],[NumDealsPurchases]]/Table13[[#This Row],[Total Number of Purchases]]*100</f>
        <v>0</v>
      </c>
      <c r="AQ190">
        <f>6-ROUNDUP(_xlfn.PERCENTRANK.INC(Table13[Recency],Table13[[#This Row],[Recency]])*5, 0)</f>
        <v>1</v>
      </c>
      <c r="AR190">
        <f>ROUNDUP(_xlfn.PERCENTRANK.INC(Table13[Total Number of Purchases],Table13[[#This Row],[Total Number of Purchases]])*5,0)</f>
        <v>4</v>
      </c>
      <c r="AS190">
        <f>ROUNDUP(_xlfn.PERCENTRANK.INC(Table13[Total Spend],Table13[[#This Row],[Total Spend]])*5,0)</f>
        <v>5</v>
      </c>
      <c r="AT190" t="str">
        <f>Table13[[#This Row],[Recency Score]]&amp;Table13[[#This Row],[Frequency Score]]&amp;Table13[[#This Row],[Monetary Score]]</f>
        <v>145</v>
      </c>
      <c r="AU190" t="str">
        <f t="shared" si="2"/>
        <v>Big Spenders</v>
      </c>
      <c r="AW190" s="13">
        <f>DATEDIF(Table13[[#This Row],[Dt_Customer]], Snapshot_Date, "d")</f>
        <v>743</v>
      </c>
      <c r="AX190" s="13">
        <f>Table13[[#This Row],[CL if today]]/365</f>
        <v>2.0356164383561643</v>
      </c>
      <c r="AY190">
        <f>Table13[[#This Row],[Total Number of Purchases]]/Table13[[#This Row],[Corrected CL]]</f>
        <v>10.807537012113055</v>
      </c>
      <c r="AZ190">
        <f>Table13[[#This Row],[Average Order Value (AOV)]]*Table13[[#This Row],[Freq per Year]]</f>
        <v>585.57200538358006</v>
      </c>
      <c r="BA190">
        <f>Table13[[#This Row],[Total Spend]]/Table13[[#This Row],[Corrected CL]]</f>
        <v>585.57200538358006</v>
      </c>
      <c r="BB190">
        <v>179.10239361702128</v>
      </c>
      <c r="BC190" s="1">
        <f>Table13[[#This Row],[Dt_Customer]]+Table13[[#This Row],[Recency]]</f>
        <v>41268</v>
      </c>
      <c r="BD190" s="16" t="str">
        <f>IF(COUNTIF(A:A, A190) &gt; 1, "Duplicate", "Unique")</f>
        <v>Unique</v>
      </c>
    </row>
    <row r="191" spans="1:56" x14ac:dyDescent="0.3">
      <c r="A191">
        <v>2379</v>
      </c>
      <c r="B191">
        <v>1953</v>
      </c>
      <c r="C191" t="s">
        <v>28</v>
      </c>
      <c r="D191" t="s">
        <v>31</v>
      </c>
      <c r="E191">
        <v>69267</v>
      </c>
      <c r="F191">
        <v>0</v>
      </c>
      <c r="G191">
        <v>0</v>
      </c>
      <c r="H191" s="1">
        <v>41174</v>
      </c>
      <c r="I191">
        <v>31</v>
      </c>
      <c r="J191">
        <v>778</v>
      </c>
      <c r="K191">
        <v>44</v>
      </c>
      <c r="L191">
        <v>499</v>
      </c>
      <c r="M191">
        <v>95</v>
      </c>
      <c r="N191">
        <v>73</v>
      </c>
      <c r="O191">
        <v>146</v>
      </c>
      <c r="P191">
        <f>IF(Table13[[#This Row],[MntWines]] = 0,"",Table13[[#This Row],[MntWines]])</f>
        <v>778</v>
      </c>
      <c r="Q191">
        <f>IF(Table13[[#This Row],[MntFruits]] = 0, "",Table13[[#This Row],[MntFruits]])</f>
        <v>44</v>
      </c>
      <c r="R191">
        <f>IF(Table13[[#This Row],[MntMeatProducts]] = 0, "",Table13[[#This Row],[MntMeatProducts]])</f>
        <v>499</v>
      </c>
      <c r="S191">
        <f>IF(Table13[[#This Row],[MntFishProducts]] = 0, "",Table13[[#This Row],[MntFishProducts]])</f>
        <v>95</v>
      </c>
      <c r="T191">
        <f>IF(Table13[[#This Row],[MntSweetProducts]] = 0, "",Table13[[#This Row],[MntSweetProducts]])</f>
        <v>73</v>
      </c>
      <c r="U191">
        <f>IF(Table13[[#This Row],[MntGoldProds]] = 0, "",Table13[[#This Row],[MntGoldProds]])</f>
        <v>146</v>
      </c>
      <c r="V191">
        <v>2</v>
      </c>
      <c r="W191">
        <v>3</v>
      </c>
      <c r="X191">
        <v>4</v>
      </c>
      <c r="Y191">
        <v>5</v>
      </c>
      <c r="Z191">
        <v>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 t="s">
        <v>43</v>
      </c>
      <c r="AI191" s="13">
        <f>SUM(Table13[[#This Row],[MntWines]:[MntGoldProds]])</f>
        <v>1635</v>
      </c>
      <c r="AJ191" s="13">
        <f>AVERAGE(Table13[[#This Row],[MntWines]:[MntGoldProds]])</f>
        <v>272.5</v>
      </c>
      <c r="AK191">
        <f>IF(Table13[[#This Row],[Total Number of Purchases]]=0,0,Table13[[#This Row],[Total Spend]]/Table13[[#This Row],[Total Number of Purchases]])</f>
        <v>116.78571428571429</v>
      </c>
      <c r="AM191">
        <f>SUM(Table13[[#This Row],[NumDealsPurchases]:[NumStorePurchases]])</f>
        <v>14</v>
      </c>
      <c r="AN191" s="14">
        <f>Snapshot_Date-Table13[[#This Row],[Dt_Customer]]</f>
        <v>742</v>
      </c>
      <c r="AP191" s="13">
        <f>Table13[[#This Row],[NumDealsPurchases]]/Table13[[#This Row],[Total Number of Purchases]]*100</f>
        <v>14.285714285714285</v>
      </c>
      <c r="AQ191">
        <f>6-ROUNDUP(_xlfn.PERCENTRANK.INC(Table13[Recency],Table13[[#This Row],[Recency]])*5, 0)</f>
        <v>4</v>
      </c>
      <c r="AR191">
        <f>ROUNDUP(_xlfn.PERCENTRANK.INC(Table13[Total Number of Purchases],Table13[[#This Row],[Total Number of Purchases]])*5,0)</f>
        <v>3</v>
      </c>
      <c r="AS191">
        <f>ROUNDUP(_xlfn.PERCENTRANK.INC(Table13[Total Spend],Table13[[#This Row],[Total Spend]])*5,0)</f>
        <v>5</v>
      </c>
      <c r="AT191" t="str">
        <f>Table13[[#This Row],[Recency Score]]&amp;Table13[[#This Row],[Frequency Score]]&amp;Table13[[#This Row],[Monetary Score]]</f>
        <v>435</v>
      </c>
      <c r="AU191" t="str">
        <f t="shared" si="2"/>
        <v>Big Spenders</v>
      </c>
      <c r="AW191" s="13">
        <f>DATEDIF(Table13[[#This Row],[Dt_Customer]], Snapshot_Date, "d")</f>
        <v>742</v>
      </c>
      <c r="AX191" s="13">
        <f>Table13[[#This Row],[CL if today]]/365</f>
        <v>2.032876712328767</v>
      </c>
      <c r="AY191">
        <f>Table13[[#This Row],[Total Number of Purchases]]/Table13[[#This Row],[Corrected CL]]</f>
        <v>6.8867924528301891</v>
      </c>
      <c r="AZ191">
        <f>Table13[[#This Row],[Average Order Value (AOV)]]*Table13[[#This Row],[Freq per Year]]</f>
        <v>804.27897574123995</v>
      </c>
      <c r="BA191">
        <f>Table13[[#This Row],[Total Spend]]/Table13[[#This Row],[Corrected CL]]</f>
        <v>804.27897574123995</v>
      </c>
      <c r="BB191">
        <v>332.87999999999994</v>
      </c>
      <c r="BC191" s="1">
        <f>Table13[[#This Row],[Dt_Customer]]+Table13[[#This Row],[Recency]]</f>
        <v>41205</v>
      </c>
      <c r="BD191" s="16" t="str">
        <f>IF(COUNTIF(A:A, A191) &gt; 1, "Duplicate", "Unique")</f>
        <v>Unique</v>
      </c>
    </row>
    <row r="192" spans="1:56" x14ac:dyDescent="0.3">
      <c r="A192">
        <v>531</v>
      </c>
      <c r="B192">
        <v>1954</v>
      </c>
      <c r="C192" t="s">
        <v>37</v>
      </c>
      <c r="D192" t="s">
        <v>29</v>
      </c>
      <c r="E192">
        <v>57333</v>
      </c>
      <c r="F192">
        <v>0</v>
      </c>
      <c r="G192">
        <v>1</v>
      </c>
      <c r="H192" s="1">
        <v>41174</v>
      </c>
      <c r="I192">
        <v>55</v>
      </c>
      <c r="J192">
        <v>941</v>
      </c>
      <c r="K192">
        <v>14</v>
      </c>
      <c r="L192">
        <v>397</v>
      </c>
      <c r="M192">
        <v>76</v>
      </c>
      <c r="N192">
        <v>58</v>
      </c>
      <c r="O192">
        <v>176</v>
      </c>
      <c r="P192">
        <f>IF(Table13[[#This Row],[MntWines]] = 0,"",Table13[[#This Row],[MntWines]])</f>
        <v>941</v>
      </c>
      <c r="Q192">
        <f>IF(Table13[[#This Row],[MntFruits]] = 0, "",Table13[[#This Row],[MntFruits]])</f>
        <v>14</v>
      </c>
      <c r="R192">
        <f>IF(Table13[[#This Row],[MntMeatProducts]] = 0, "",Table13[[#This Row],[MntMeatProducts]])</f>
        <v>397</v>
      </c>
      <c r="S192">
        <f>IF(Table13[[#This Row],[MntFishProducts]] = 0, "",Table13[[#This Row],[MntFishProducts]])</f>
        <v>76</v>
      </c>
      <c r="T192">
        <f>IF(Table13[[#This Row],[MntSweetProducts]] = 0, "",Table13[[#This Row],[MntSweetProducts]])</f>
        <v>58</v>
      </c>
      <c r="U192">
        <f>IF(Table13[[#This Row],[MntGoldProds]] = 0, "",Table13[[#This Row],[MntGoldProds]])</f>
        <v>176</v>
      </c>
      <c r="V192">
        <v>11</v>
      </c>
      <c r="W192">
        <v>8</v>
      </c>
      <c r="X192">
        <v>5</v>
      </c>
      <c r="Y192">
        <v>9</v>
      </c>
      <c r="Z192">
        <v>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 t="s">
        <v>30</v>
      </c>
      <c r="AI192" s="13">
        <f>SUM(Table13[[#This Row],[MntWines]:[MntGoldProds]])</f>
        <v>1662</v>
      </c>
      <c r="AJ192" s="13">
        <f>AVERAGE(Table13[[#This Row],[MntWines]:[MntGoldProds]])</f>
        <v>277</v>
      </c>
      <c r="AK192">
        <f>IF(Table13[[#This Row],[Total Number of Purchases]]=0,0,Table13[[#This Row],[Total Spend]]/Table13[[#This Row],[Total Number of Purchases]])</f>
        <v>50.363636363636367</v>
      </c>
      <c r="AM192">
        <f>SUM(Table13[[#This Row],[NumDealsPurchases]:[NumStorePurchases]])</f>
        <v>33</v>
      </c>
      <c r="AN192" s="14">
        <f>Snapshot_Date-Table13[[#This Row],[Dt_Customer]]</f>
        <v>742</v>
      </c>
      <c r="AP192" s="13">
        <f>Table13[[#This Row],[NumDealsPurchases]]/Table13[[#This Row],[Total Number of Purchases]]*100</f>
        <v>33.333333333333329</v>
      </c>
      <c r="AQ192">
        <f>6-ROUNDUP(_xlfn.PERCENTRANK.INC(Table13[Recency],Table13[[#This Row],[Recency]])*5, 0)</f>
        <v>3</v>
      </c>
      <c r="AR192">
        <f>ROUNDUP(_xlfn.PERCENTRANK.INC(Table13[Total Number of Purchases],Table13[[#This Row],[Total Number of Purchases]])*5,0)</f>
        <v>5</v>
      </c>
      <c r="AS192">
        <f>ROUNDUP(_xlfn.PERCENTRANK.INC(Table13[Total Spend],Table13[[#This Row],[Total Spend]])*5,0)</f>
        <v>5</v>
      </c>
      <c r="AT192" t="str">
        <f>Table13[[#This Row],[Recency Score]]&amp;Table13[[#This Row],[Frequency Score]]&amp;Table13[[#This Row],[Monetary Score]]</f>
        <v>355</v>
      </c>
      <c r="AU192" t="str">
        <f t="shared" si="2"/>
        <v>Frequent Buyers</v>
      </c>
      <c r="AW192" s="13">
        <f>DATEDIF(Table13[[#This Row],[Dt_Customer]], Snapshot_Date, "d")</f>
        <v>742</v>
      </c>
      <c r="AX192" s="13">
        <f>Table13[[#This Row],[CL if today]]/365</f>
        <v>2.032876712328767</v>
      </c>
      <c r="AY192">
        <f>Table13[[#This Row],[Total Number of Purchases]]/Table13[[#This Row],[Corrected CL]]</f>
        <v>16.233153638814017</v>
      </c>
      <c r="AZ192">
        <f>Table13[[#This Row],[Average Order Value (AOV)]]*Table13[[#This Row],[Freq per Year]]</f>
        <v>817.5606469002696</v>
      </c>
      <c r="BA192">
        <f>Table13[[#This Row],[Total Spend]]/Table13[[#This Row],[Corrected CL]]</f>
        <v>817.5606469002696</v>
      </c>
      <c r="BB192">
        <v>435.56666666666661</v>
      </c>
      <c r="BC192" s="1">
        <f>Table13[[#This Row],[Dt_Customer]]+Table13[[#This Row],[Recency]]</f>
        <v>41229</v>
      </c>
      <c r="BD192" s="16" t="str">
        <f>IF(COUNTIF(A:A, A192) &gt; 1, "Duplicate", "Unique")</f>
        <v>Unique</v>
      </c>
    </row>
    <row r="193" spans="1:56" x14ac:dyDescent="0.3">
      <c r="A193">
        <v>10356</v>
      </c>
      <c r="B193">
        <v>1957</v>
      </c>
      <c r="C193" t="s">
        <v>37</v>
      </c>
      <c r="D193" t="s">
        <v>29</v>
      </c>
      <c r="E193">
        <v>41437</v>
      </c>
      <c r="F193">
        <v>1</v>
      </c>
      <c r="G193">
        <v>1</v>
      </c>
      <c r="H193" s="1">
        <v>41174</v>
      </c>
      <c r="I193">
        <v>5</v>
      </c>
      <c r="J193">
        <v>29</v>
      </c>
      <c r="K193">
        <v>0</v>
      </c>
      <c r="L193">
        <v>2</v>
      </c>
      <c r="M193">
        <v>0</v>
      </c>
      <c r="N193">
        <v>0</v>
      </c>
      <c r="O193">
        <v>1</v>
      </c>
      <c r="P193">
        <f>IF(Table13[[#This Row],[MntWines]] = 0,"",Table13[[#This Row],[MntWines]])</f>
        <v>29</v>
      </c>
      <c r="Q193" t="str">
        <f>IF(Table13[[#This Row],[MntFruits]] = 0, "",Table13[[#This Row],[MntFruits]])</f>
        <v/>
      </c>
      <c r="R193">
        <f>IF(Table13[[#This Row],[MntMeatProducts]] = 0, "",Table13[[#This Row],[MntMeatProducts]])</f>
        <v>2</v>
      </c>
      <c r="S193" t="str">
        <f>IF(Table13[[#This Row],[MntFishProducts]] = 0, "",Table13[[#This Row],[MntFishProducts]])</f>
        <v/>
      </c>
      <c r="T193" t="str">
        <f>IF(Table13[[#This Row],[MntSweetProducts]] = 0, "",Table13[[#This Row],[MntSweetProducts]])</f>
        <v/>
      </c>
      <c r="U193">
        <f>IF(Table13[[#This Row],[MntGoldProds]] = 0, "",Table13[[#This Row],[MntGoldProds]])</f>
        <v>1</v>
      </c>
      <c r="V193">
        <v>1</v>
      </c>
      <c r="W193">
        <v>1</v>
      </c>
      <c r="X193">
        <v>0</v>
      </c>
      <c r="Y193">
        <v>3</v>
      </c>
      <c r="Z193">
        <v>7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 t="s">
        <v>30</v>
      </c>
      <c r="AI193" s="13">
        <f>SUM(Table13[[#This Row],[MntWines]:[MntGoldProds]])</f>
        <v>32</v>
      </c>
      <c r="AJ193" s="13">
        <f>AVERAGE(Table13[[#This Row],[MntWines]:[MntGoldProds]])</f>
        <v>5.333333333333333</v>
      </c>
      <c r="AK193">
        <f>IF(Table13[[#This Row],[Total Number of Purchases]]=0,0,Table13[[#This Row],[Total Spend]]/Table13[[#This Row],[Total Number of Purchases]])</f>
        <v>6.4</v>
      </c>
      <c r="AM193">
        <f>SUM(Table13[[#This Row],[NumDealsPurchases]:[NumStorePurchases]])</f>
        <v>5</v>
      </c>
      <c r="AN193" s="14">
        <f>Snapshot_Date-Table13[[#This Row],[Dt_Customer]]</f>
        <v>742</v>
      </c>
      <c r="AP193" s="13">
        <f>Table13[[#This Row],[NumDealsPurchases]]/Table13[[#This Row],[Total Number of Purchases]]*100</f>
        <v>20</v>
      </c>
      <c r="AQ193">
        <f>6-ROUNDUP(_xlfn.PERCENTRANK.INC(Table13[Recency],Table13[[#This Row],[Recency]])*5, 0)</f>
        <v>5</v>
      </c>
      <c r="AR193">
        <f>ROUNDUP(_xlfn.PERCENTRANK.INC(Table13[Total Number of Purchases],Table13[[#This Row],[Total Number of Purchases]])*5,0)</f>
        <v>1</v>
      </c>
      <c r="AS193">
        <f>ROUNDUP(_xlfn.PERCENTRANK.INC(Table13[Total Spend],Table13[[#This Row],[Total Spend]])*5,0)</f>
        <v>1</v>
      </c>
      <c r="AT193" t="str">
        <f>Table13[[#This Row],[Recency Score]]&amp;Table13[[#This Row],[Frequency Score]]&amp;Table13[[#This Row],[Monetary Score]]</f>
        <v>511</v>
      </c>
      <c r="AU193" t="str">
        <f t="shared" si="2"/>
        <v>Others</v>
      </c>
      <c r="AW193" s="13">
        <f>DATEDIF(Table13[[#This Row],[Dt_Customer]], Snapshot_Date, "d")</f>
        <v>742</v>
      </c>
      <c r="AX193" s="13">
        <f>Table13[[#This Row],[CL if today]]/365</f>
        <v>2.032876712328767</v>
      </c>
      <c r="AY193">
        <f>Table13[[#This Row],[Total Number of Purchases]]/Table13[[#This Row],[Corrected CL]]</f>
        <v>2.4595687331536391</v>
      </c>
      <c r="AZ193">
        <f>Table13[[#This Row],[Average Order Value (AOV)]]*Table13[[#This Row],[Freq per Year]]</f>
        <v>15.741239892183291</v>
      </c>
      <c r="BA193">
        <f>Table13[[#This Row],[Total Spend]]/Table13[[#This Row],[Corrected CL]]</f>
        <v>15.741239892183289</v>
      </c>
      <c r="BB193">
        <v>1003.384512683578</v>
      </c>
      <c r="BC193" s="1">
        <f>Table13[[#This Row],[Dt_Customer]]+Table13[[#This Row],[Recency]]</f>
        <v>41179</v>
      </c>
      <c r="BD193" s="16" t="str">
        <f>IF(COUNTIF(A:A, A193) &gt; 1, "Duplicate", "Unique")</f>
        <v>Unique</v>
      </c>
    </row>
    <row r="194" spans="1:56" x14ac:dyDescent="0.3">
      <c r="A194">
        <v>2227</v>
      </c>
      <c r="B194">
        <v>1958</v>
      </c>
      <c r="C194" t="s">
        <v>38</v>
      </c>
      <c r="D194" t="s">
        <v>35</v>
      </c>
      <c r="E194">
        <v>26490</v>
      </c>
      <c r="F194">
        <v>0</v>
      </c>
      <c r="G194">
        <v>0</v>
      </c>
      <c r="H194" s="1">
        <v>41174</v>
      </c>
      <c r="I194">
        <v>92</v>
      </c>
      <c r="J194">
        <v>45</v>
      </c>
      <c r="K194">
        <v>47</v>
      </c>
      <c r="L194">
        <v>52</v>
      </c>
      <c r="M194">
        <v>21</v>
      </c>
      <c r="N194">
        <v>20</v>
      </c>
      <c r="O194">
        <v>25</v>
      </c>
      <c r="P194">
        <f>IF(Table13[[#This Row],[MntWines]] = 0,"",Table13[[#This Row],[MntWines]])</f>
        <v>45</v>
      </c>
      <c r="Q194">
        <f>IF(Table13[[#This Row],[MntFruits]] = 0, "",Table13[[#This Row],[MntFruits]])</f>
        <v>47</v>
      </c>
      <c r="R194">
        <f>IF(Table13[[#This Row],[MntMeatProducts]] = 0, "",Table13[[#This Row],[MntMeatProducts]])</f>
        <v>52</v>
      </c>
      <c r="S194">
        <f>IF(Table13[[#This Row],[MntFishProducts]] = 0, "",Table13[[#This Row],[MntFishProducts]])</f>
        <v>21</v>
      </c>
      <c r="T194">
        <f>IF(Table13[[#This Row],[MntSweetProducts]] = 0, "",Table13[[#This Row],[MntSweetProducts]])</f>
        <v>20</v>
      </c>
      <c r="U194">
        <f>IF(Table13[[#This Row],[MntGoldProds]] = 0, "",Table13[[#This Row],[MntGoldProds]])</f>
        <v>25</v>
      </c>
      <c r="V194">
        <v>2</v>
      </c>
      <c r="W194">
        <v>3</v>
      </c>
      <c r="X194">
        <v>1</v>
      </c>
      <c r="Y194">
        <v>5</v>
      </c>
      <c r="Z194">
        <v>6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43</v>
      </c>
      <c r="AI194" s="13">
        <f>SUM(Table13[[#This Row],[MntWines]:[MntGoldProds]])</f>
        <v>210</v>
      </c>
      <c r="AJ194" s="13">
        <f>AVERAGE(Table13[[#This Row],[MntWines]:[MntGoldProds]])</f>
        <v>35</v>
      </c>
      <c r="AK194">
        <f>IF(Table13[[#This Row],[Total Number of Purchases]]=0,0,Table13[[#This Row],[Total Spend]]/Table13[[#This Row],[Total Number of Purchases]])</f>
        <v>19.09090909090909</v>
      </c>
      <c r="AM194">
        <f>SUM(Table13[[#This Row],[NumDealsPurchases]:[NumStorePurchases]])</f>
        <v>11</v>
      </c>
      <c r="AN194" s="14">
        <f>Snapshot_Date-Table13[[#This Row],[Dt_Customer]]</f>
        <v>742</v>
      </c>
      <c r="AP194" s="13">
        <f>Table13[[#This Row],[NumDealsPurchases]]/Table13[[#This Row],[Total Number of Purchases]]*100</f>
        <v>18.181818181818183</v>
      </c>
      <c r="AQ194">
        <f>6-ROUNDUP(_xlfn.PERCENTRANK.INC(Table13[Recency],Table13[[#This Row],[Recency]])*5, 0)</f>
        <v>1</v>
      </c>
      <c r="AR194">
        <f>ROUNDUP(_xlfn.PERCENTRANK.INC(Table13[Total Number of Purchases],Table13[[#This Row],[Total Number of Purchases]])*5,0)</f>
        <v>2</v>
      </c>
      <c r="AS194">
        <f>ROUNDUP(_xlfn.PERCENTRANK.INC(Table13[Total Spend],Table13[[#This Row],[Total Spend]])*5,0)</f>
        <v>3</v>
      </c>
      <c r="AT194" t="str">
        <f>Table13[[#This Row],[Recency Score]]&amp;Table13[[#This Row],[Frequency Score]]&amp;Table13[[#This Row],[Monetary Score]]</f>
        <v>123</v>
      </c>
      <c r="AU194" t="str">
        <f t="shared" ref="AU194:AU257" si="3">IF(AT194="555","Champions",
IF(AND(LEFT(AT194,1)="5", MID(AT194,2,1)&gt;="3"),"Loyal Customers",
IF(MID(AT194,2,1)="5","Frequent Buyers",
IF(RIGHT(AT194,1)="5","Big Spenders",
IF(LEFT(AT194,1)="4","Potential Loyalists",
IF(LEFT(AT194,1)="3","Needs Attention",
IF(LEFT(AT194,1)="2","About to Sleep",
IF(LEFT(AT194,1)="1","Lost",
IF(LEFT(AT194,1)&lt;="2","At Risk","Others")))))))))</f>
        <v>Lost</v>
      </c>
      <c r="AW194" s="13">
        <f>DATEDIF(Table13[[#This Row],[Dt_Customer]], Snapshot_Date, "d")</f>
        <v>742</v>
      </c>
      <c r="AX194" s="13">
        <f>Table13[[#This Row],[CL if today]]/365</f>
        <v>2.032876712328767</v>
      </c>
      <c r="AY194">
        <f>Table13[[#This Row],[Total Number of Purchases]]/Table13[[#This Row],[Corrected CL]]</f>
        <v>5.4110512129380055</v>
      </c>
      <c r="AZ194">
        <f>Table13[[#This Row],[Average Order Value (AOV)]]*Table13[[#This Row],[Freq per Year]]</f>
        <v>103.30188679245283</v>
      </c>
      <c r="BA194">
        <f>Table13[[#This Row],[Total Spend]]/Table13[[#This Row],[Corrected CL]]</f>
        <v>103.30188679245283</v>
      </c>
      <c r="BB194">
        <v>259.88</v>
      </c>
      <c r="BC194" s="1">
        <f>Table13[[#This Row],[Dt_Customer]]+Table13[[#This Row],[Recency]]</f>
        <v>41266</v>
      </c>
      <c r="BD194" s="16" t="str">
        <f>IF(COUNTIF(A:A, A194) &gt; 1, "Duplicate", "Unique")</f>
        <v>Unique</v>
      </c>
    </row>
    <row r="195" spans="1:56" x14ac:dyDescent="0.3">
      <c r="A195">
        <v>946</v>
      </c>
      <c r="B195">
        <v>1958</v>
      </c>
      <c r="C195" t="s">
        <v>38</v>
      </c>
      <c r="D195" t="s">
        <v>35</v>
      </c>
      <c r="E195">
        <v>26490</v>
      </c>
      <c r="F195">
        <v>0</v>
      </c>
      <c r="G195">
        <v>0</v>
      </c>
      <c r="H195" s="1">
        <v>41174</v>
      </c>
      <c r="I195">
        <v>92</v>
      </c>
      <c r="J195">
        <v>45</v>
      </c>
      <c r="K195">
        <v>47</v>
      </c>
      <c r="L195">
        <v>52</v>
      </c>
      <c r="M195">
        <v>21</v>
      </c>
      <c r="N195">
        <v>20</v>
      </c>
      <c r="O195">
        <v>25</v>
      </c>
      <c r="P195">
        <f>IF(Table13[[#This Row],[MntWines]] = 0,"",Table13[[#This Row],[MntWines]])</f>
        <v>45</v>
      </c>
      <c r="Q195">
        <f>IF(Table13[[#This Row],[MntFruits]] = 0, "",Table13[[#This Row],[MntFruits]])</f>
        <v>47</v>
      </c>
      <c r="R195">
        <f>IF(Table13[[#This Row],[MntMeatProducts]] = 0, "",Table13[[#This Row],[MntMeatProducts]])</f>
        <v>52</v>
      </c>
      <c r="S195">
        <f>IF(Table13[[#This Row],[MntFishProducts]] = 0, "",Table13[[#This Row],[MntFishProducts]])</f>
        <v>21</v>
      </c>
      <c r="T195">
        <f>IF(Table13[[#This Row],[MntSweetProducts]] = 0, "",Table13[[#This Row],[MntSweetProducts]])</f>
        <v>20</v>
      </c>
      <c r="U195">
        <f>IF(Table13[[#This Row],[MntGoldProds]] = 0, "",Table13[[#This Row],[MntGoldProds]])</f>
        <v>25</v>
      </c>
      <c r="V195">
        <v>2</v>
      </c>
      <c r="W195">
        <v>3</v>
      </c>
      <c r="X195">
        <v>1</v>
      </c>
      <c r="Y195">
        <v>5</v>
      </c>
      <c r="Z195">
        <v>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 t="s">
        <v>30</v>
      </c>
      <c r="AI195" s="13">
        <f>SUM(Table13[[#This Row],[MntWines]:[MntGoldProds]])</f>
        <v>210</v>
      </c>
      <c r="AJ195" s="13">
        <f>AVERAGE(Table13[[#This Row],[MntWines]:[MntGoldProds]])</f>
        <v>35</v>
      </c>
      <c r="AK195">
        <f>IF(Table13[[#This Row],[Total Number of Purchases]]=0,0,Table13[[#This Row],[Total Spend]]/Table13[[#This Row],[Total Number of Purchases]])</f>
        <v>19.09090909090909</v>
      </c>
      <c r="AM195">
        <f>SUM(Table13[[#This Row],[NumDealsPurchases]:[NumStorePurchases]])</f>
        <v>11</v>
      </c>
      <c r="AN195" s="14">
        <f>Snapshot_Date-Table13[[#This Row],[Dt_Customer]]</f>
        <v>742</v>
      </c>
      <c r="AP195" s="13">
        <f>Table13[[#This Row],[NumDealsPurchases]]/Table13[[#This Row],[Total Number of Purchases]]*100</f>
        <v>18.181818181818183</v>
      </c>
      <c r="AQ195">
        <f>6-ROUNDUP(_xlfn.PERCENTRANK.INC(Table13[Recency],Table13[[#This Row],[Recency]])*5, 0)</f>
        <v>1</v>
      </c>
      <c r="AR195">
        <f>ROUNDUP(_xlfn.PERCENTRANK.INC(Table13[Total Number of Purchases],Table13[[#This Row],[Total Number of Purchases]])*5,0)</f>
        <v>2</v>
      </c>
      <c r="AS195">
        <f>ROUNDUP(_xlfn.PERCENTRANK.INC(Table13[Total Spend],Table13[[#This Row],[Total Spend]])*5,0)</f>
        <v>3</v>
      </c>
      <c r="AT195" t="str">
        <f>Table13[[#This Row],[Recency Score]]&amp;Table13[[#This Row],[Frequency Score]]&amp;Table13[[#This Row],[Monetary Score]]</f>
        <v>123</v>
      </c>
      <c r="AU195" t="str">
        <f t="shared" si="3"/>
        <v>Lost</v>
      </c>
      <c r="AW195" s="13">
        <f>DATEDIF(Table13[[#This Row],[Dt_Customer]], Snapshot_Date, "d")</f>
        <v>742</v>
      </c>
      <c r="AX195" s="13">
        <f>Table13[[#This Row],[CL if today]]/365</f>
        <v>2.032876712328767</v>
      </c>
      <c r="AY195">
        <f>Table13[[#This Row],[Total Number of Purchases]]/Table13[[#This Row],[Corrected CL]]</f>
        <v>5.4110512129380055</v>
      </c>
      <c r="AZ195">
        <f>Table13[[#This Row],[Average Order Value (AOV)]]*Table13[[#This Row],[Freq per Year]]</f>
        <v>103.30188679245283</v>
      </c>
      <c r="BA195">
        <f>Table13[[#This Row],[Total Spend]]/Table13[[#This Row],[Corrected CL]]</f>
        <v>103.30188679245283</v>
      </c>
      <c r="BB195">
        <v>78.839999999999989</v>
      </c>
      <c r="BC195" s="1">
        <f>Table13[[#This Row],[Dt_Customer]]+Table13[[#This Row],[Recency]]</f>
        <v>41266</v>
      </c>
      <c r="BD195" s="16" t="str">
        <f>IF(COUNTIF(A:A, A195) &gt; 1, "Duplicate", "Unique")</f>
        <v>Unique</v>
      </c>
    </row>
    <row r="196" spans="1:56" x14ac:dyDescent="0.3">
      <c r="A196">
        <v>5031</v>
      </c>
      <c r="B196">
        <v>1974</v>
      </c>
      <c r="C196" t="s">
        <v>28</v>
      </c>
      <c r="D196" t="s">
        <v>35</v>
      </c>
      <c r="E196">
        <v>83145</v>
      </c>
      <c r="F196">
        <v>0</v>
      </c>
      <c r="G196">
        <v>0</v>
      </c>
      <c r="H196" s="1">
        <v>41174</v>
      </c>
      <c r="I196">
        <v>14</v>
      </c>
      <c r="J196">
        <v>777</v>
      </c>
      <c r="K196">
        <v>35</v>
      </c>
      <c r="L196">
        <v>731</v>
      </c>
      <c r="M196">
        <v>39</v>
      </c>
      <c r="N196">
        <v>137</v>
      </c>
      <c r="O196">
        <v>114</v>
      </c>
      <c r="P196">
        <f>IF(Table13[[#This Row],[MntWines]] = 0,"",Table13[[#This Row],[MntWines]])</f>
        <v>777</v>
      </c>
      <c r="Q196">
        <f>IF(Table13[[#This Row],[MntFruits]] = 0, "",Table13[[#This Row],[MntFruits]])</f>
        <v>35</v>
      </c>
      <c r="R196">
        <f>IF(Table13[[#This Row],[MntMeatProducts]] = 0, "",Table13[[#This Row],[MntMeatProducts]])</f>
        <v>731</v>
      </c>
      <c r="S196">
        <f>IF(Table13[[#This Row],[MntFishProducts]] = 0, "",Table13[[#This Row],[MntFishProducts]])</f>
        <v>39</v>
      </c>
      <c r="T196">
        <f>IF(Table13[[#This Row],[MntSweetProducts]] = 0, "",Table13[[#This Row],[MntSweetProducts]])</f>
        <v>137</v>
      </c>
      <c r="U196">
        <f>IF(Table13[[#This Row],[MntGoldProds]] = 0, "",Table13[[#This Row],[MntGoldProds]])</f>
        <v>114</v>
      </c>
      <c r="V196">
        <v>1</v>
      </c>
      <c r="W196">
        <v>5</v>
      </c>
      <c r="X196">
        <v>9</v>
      </c>
      <c r="Y196">
        <v>11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 t="s">
        <v>30</v>
      </c>
      <c r="AI196" s="13">
        <f>SUM(Table13[[#This Row],[MntWines]:[MntGoldProds]])</f>
        <v>1833</v>
      </c>
      <c r="AJ196" s="13">
        <f>AVERAGE(Table13[[#This Row],[MntWines]:[MntGoldProds]])</f>
        <v>305.5</v>
      </c>
      <c r="AK196">
        <f>IF(Table13[[#This Row],[Total Number of Purchases]]=0,0,Table13[[#This Row],[Total Spend]]/Table13[[#This Row],[Total Number of Purchases]])</f>
        <v>70.5</v>
      </c>
      <c r="AM196">
        <f>SUM(Table13[[#This Row],[NumDealsPurchases]:[NumStorePurchases]])</f>
        <v>26</v>
      </c>
      <c r="AN196" s="14">
        <f>Snapshot_Date-Table13[[#This Row],[Dt_Customer]]</f>
        <v>742</v>
      </c>
      <c r="AP196" s="13">
        <f>Table13[[#This Row],[NumDealsPurchases]]/Table13[[#This Row],[Total Number of Purchases]]*100</f>
        <v>3.8461538461538463</v>
      </c>
      <c r="AQ196">
        <f>6-ROUNDUP(_xlfn.PERCENTRANK.INC(Table13[Recency],Table13[[#This Row],[Recency]])*5, 0)</f>
        <v>5</v>
      </c>
      <c r="AR196">
        <f>ROUNDUP(_xlfn.PERCENTRANK.INC(Table13[Total Number of Purchases],Table13[[#This Row],[Total Number of Purchases]])*5,0)</f>
        <v>5</v>
      </c>
      <c r="AS196">
        <f>ROUNDUP(_xlfn.PERCENTRANK.INC(Table13[Total Spend],Table13[[#This Row],[Total Spend]])*5,0)</f>
        <v>5</v>
      </c>
      <c r="AT196" t="str">
        <f>Table13[[#This Row],[Recency Score]]&amp;Table13[[#This Row],[Frequency Score]]&amp;Table13[[#This Row],[Monetary Score]]</f>
        <v>555</v>
      </c>
      <c r="AU196" t="str">
        <f t="shared" si="3"/>
        <v>Champions</v>
      </c>
      <c r="AW196" s="13">
        <f>DATEDIF(Table13[[#This Row],[Dt_Customer]], Snapshot_Date, "d")</f>
        <v>742</v>
      </c>
      <c r="AX196" s="13">
        <f>Table13[[#This Row],[CL if today]]/365</f>
        <v>2.032876712328767</v>
      </c>
      <c r="AY196">
        <f>Table13[[#This Row],[Total Number of Purchases]]/Table13[[#This Row],[Corrected CL]]</f>
        <v>12.789757412398922</v>
      </c>
      <c r="AZ196">
        <f>Table13[[#This Row],[Average Order Value (AOV)]]*Table13[[#This Row],[Freq per Year]]</f>
        <v>901.67789757412402</v>
      </c>
      <c r="BA196">
        <f>Table13[[#This Row],[Total Spend]]/Table13[[#This Row],[Corrected CL]]</f>
        <v>901.67789757412402</v>
      </c>
      <c r="BB196">
        <v>332.87999999999994</v>
      </c>
      <c r="BC196" s="1">
        <f>Table13[[#This Row],[Dt_Customer]]+Table13[[#This Row],[Recency]]</f>
        <v>41188</v>
      </c>
      <c r="BD196" s="16" t="str">
        <f>IF(COUNTIF(A:A, A196) &gt; 1, "Duplicate", "Unique")</f>
        <v>Unique</v>
      </c>
    </row>
    <row r="197" spans="1:56" x14ac:dyDescent="0.3">
      <c r="A197">
        <v>9058</v>
      </c>
      <c r="B197">
        <v>1955</v>
      </c>
      <c r="C197" t="s">
        <v>28</v>
      </c>
      <c r="D197" t="s">
        <v>42</v>
      </c>
      <c r="E197">
        <v>79800</v>
      </c>
      <c r="F197">
        <v>0</v>
      </c>
      <c r="G197">
        <v>0</v>
      </c>
      <c r="H197" s="1">
        <v>41175</v>
      </c>
      <c r="I197">
        <v>65</v>
      </c>
      <c r="J197">
        <v>1060</v>
      </c>
      <c r="K197">
        <v>21</v>
      </c>
      <c r="L197">
        <v>530</v>
      </c>
      <c r="M197">
        <v>32</v>
      </c>
      <c r="N197">
        <v>0</v>
      </c>
      <c r="O197">
        <v>224</v>
      </c>
      <c r="P197">
        <f>IF(Table13[[#This Row],[MntWines]] = 0,"",Table13[[#This Row],[MntWines]])</f>
        <v>1060</v>
      </c>
      <c r="Q197">
        <f>IF(Table13[[#This Row],[MntFruits]] = 0, "",Table13[[#This Row],[MntFruits]])</f>
        <v>21</v>
      </c>
      <c r="R197">
        <f>IF(Table13[[#This Row],[MntMeatProducts]] = 0, "",Table13[[#This Row],[MntMeatProducts]])</f>
        <v>530</v>
      </c>
      <c r="S197">
        <f>IF(Table13[[#This Row],[MntFishProducts]] = 0, "",Table13[[#This Row],[MntFishProducts]])</f>
        <v>32</v>
      </c>
      <c r="T197" t="str">
        <f>IF(Table13[[#This Row],[MntSweetProducts]] = 0, "",Table13[[#This Row],[MntSweetProducts]])</f>
        <v/>
      </c>
      <c r="U197">
        <f>IF(Table13[[#This Row],[MntGoldProds]] = 0, "",Table13[[#This Row],[MntGoldProds]])</f>
        <v>224</v>
      </c>
      <c r="V197">
        <v>1</v>
      </c>
      <c r="W197">
        <v>5</v>
      </c>
      <c r="X197">
        <v>11</v>
      </c>
      <c r="Y197">
        <v>5</v>
      </c>
      <c r="Z197">
        <v>3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1</v>
      </c>
      <c r="AG197">
        <v>0</v>
      </c>
      <c r="AH197" t="s">
        <v>30</v>
      </c>
      <c r="AI197" s="13">
        <f>SUM(Table13[[#This Row],[MntWines]:[MntGoldProds]])</f>
        <v>1867</v>
      </c>
      <c r="AJ197" s="13">
        <f>AVERAGE(Table13[[#This Row],[MntWines]:[MntGoldProds]])</f>
        <v>311.16666666666669</v>
      </c>
      <c r="AK197">
        <f>IF(Table13[[#This Row],[Total Number of Purchases]]=0,0,Table13[[#This Row],[Total Spend]]/Table13[[#This Row],[Total Number of Purchases]])</f>
        <v>84.86363636363636</v>
      </c>
      <c r="AM197">
        <f>SUM(Table13[[#This Row],[NumDealsPurchases]:[NumStorePurchases]])</f>
        <v>22</v>
      </c>
      <c r="AN197" s="14">
        <f>Snapshot_Date-Table13[[#This Row],[Dt_Customer]]</f>
        <v>741</v>
      </c>
      <c r="AP197" s="13">
        <f>Table13[[#This Row],[NumDealsPurchases]]/Table13[[#This Row],[Total Number of Purchases]]*100</f>
        <v>4.5454545454545459</v>
      </c>
      <c r="AQ197">
        <f>6-ROUNDUP(_xlfn.PERCENTRANK.INC(Table13[Recency],Table13[[#This Row],[Recency]])*5, 0)</f>
        <v>2</v>
      </c>
      <c r="AR197">
        <f>ROUNDUP(_xlfn.PERCENTRANK.INC(Table13[Total Number of Purchases],Table13[[#This Row],[Total Number of Purchases]])*5,0)</f>
        <v>4</v>
      </c>
      <c r="AS197">
        <f>ROUNDUP(_xlfn.PERCENTRANK.INC(Table13[Total Spend],Table13[[#This Row],[Total Spend]])*5,0)</f>
        <v>5</v>
      </c>
      <c r="AT197" t="str">
        <f>Table13[[#This Row],[Recency Score]]&amp;Table13[[#This Row],[Frequency Score]]&amp;Table13[[#This Row],[Monetary Score]]</f>
        <v>245</v>
      </c>
      <c r="AU197" t="str">
        <f t="shared" si="3"/>
        <v>Big Spenders</v>
      </c>
      <c r="AW197" s="13">
        <f>DATEDIF(Table13[[#This Row],[Dt_Customer]], Snapshot_Date, "d")</f>
        <v>741</v>
      </c>
      <c r="AX197" s="13">
        <f>Table13[[#This Row],[CL if today]]/365</f>
        <v>2.0301369863013701</v>
      </c>
      <c r="AY197">
        <f>Table13[[#This Row],[Total Number of Purchases]]/Table13[[#This Row],[Corrected CL]]</f>
        <v>10.836707152496626</v>
      </c>
      <c r="AZ197">
        <f>Table13[[#This Row],[Average Order Value (AOV)]]*Table13[[#This Row],[Freq per Year]]</f>
        <v>919.64237516869082</v>
      </c>
      <c r="BA197">
        <f>Table13[[#This Row],[Total Spend]]/Table13[[#This Row],[Corrected CL]]</f>
        <v>919.64237516869082</v>
      </c>
      <c r="BB197">
        <v>980.17402945113793</v>
      </c>
      <c r="BC197" s="1">
        <f>Table13[[#This Row],[Dt_Customer]]+Table13[[#This Row],[Recency]]</f>
        <v>41240</v>
      </c>
      <c r="BD197" s="16" t="str">
        <f>IF(COUNTIF(A:A, A197) &gt; 1, "Duplicate", "Unique")</f>
        <v>Unique</v>
      </c>
    </row>
    <row r="198" spans="1:56" x14ac:dyDescent="0.3">
      <c r="A198">
        <v>3619</v>
      </c>
      <c r="B198">
        <v>1960</v>
      </c>
      <c r="C198" t="s">
        <v>38</v>
      </c>
      <c r="D198" t="s">
        <v>29</v>
      </c>
      <c r="E198">
        <v>87305</v>
      </c>
      <c r="F198">
        <v>0</v>
      </c>
      <c r="G198">
        <v>0</v>
      </c>
      <c r="H198" s="1">
        <v>41175</v>
      </c>
      <c r="I198">
        <v>19</v>
      </c>
      <c r="J198">
        <v>345</v>
      </c>
      <c r="K198">
        <v>25</v>
      </c>
      <c r="L198">
        <v>501</v>
      </c>
      <c r="M198">
        <v>63</v>
      </c>
      <c r="N198">
        <v>138</v>
      </c>
      <c r="O198">
        <v>80</v>
      </c>
      <c r="P198">
        <f>IF(Table13[[#This Row],[MntWines]] = 0,"",Table13[[#This Row],[MntWines]])</f>
        <v>345</v>
      </c>
      <c r="Q198">
        <f>IF(Table13[[#This Row],[MntFruits]] = 0, "",Table13[[#This Row],[MntFruits]])</f>
        <v>25</v>
      </c>
      <c r="R198">
        <f>IF(Table13[[#This Row],[MntMeatProducts]] = 0, "",Table13[[#This Row],[MntMeatProducts]])</f>
        <v>501</v>
      </c>
      <c r="S198">
        <f>IF(Table13[[#This Row],[MntFishProducts]] = 0, "",Table13[[#This Row],[MntFishProducts]])</f>
        <v>63</v>
      </c>
      <c r="T198">
        <f>IF(Table13[[#This Row],[MntSweetProducts]] = 0, "",Table13[[#This Row],[MntSweetProducts]])</f>
        <v>138</v>
      </c>
      <c r="U198">
        <f>IF(Table13[[#This Row],[MntGoldProds]] = 0, "",Table13[[#This Row],[MntGoldProds]])</f>
        <v>80</v>
      </c>
      <c r="V198">
        <v>1</v>
      </c>
      <c r="W198">
        <v>5</v>
      </c>
      <c r="X198">
        <v>3</v>
      </c>
      <c r="Y198">
        <v>8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 t="s">
        <v>36</v>
      </c>
      <c r="AI198" s="13">
        <f>SUM(Table13[[#This Row],[MntWines]:[MntGoldProds]])</f>
        <v>1152</v>
      </c>
      <c r="AJ198" s="13">
        <f>AVERAGE(Table13[[#This Row],[MntWines]:[MntGoldProds]])</f>
        <v>192</v>
      </c>
      <c r="AK198">
        <f>IF(Table13[[#This Row],[Total Number of Purchases]]=0,0,Table13[[#This Row],[Total Spend]]/Table13[[#This Row],[Total Number of Purchases]])</f>
        <v>67.764705882352942</v>
      </c>
      <c r="AM198">
        <f>SUM(Table13[[#This Row],[NumDealsPurchases]:[NumStorePurchases]])</f>
        <v>17</v>
      </c>
      <c r="AN198" s="14">
        <f>Snapshot_Date-Table13[[#This Row],[Dt_Customer]]</f>
        <v>741</v>
      </c>
      <c r="AP198" s="13">
        <f>Table13[[#This Row],[NumDealsPurchases]]/Table13[[#This Row],[Total Number of Purchases]]*100</f>
        <v>5.8823529411764701</v>
      </c>
      <c r="AQ198">
        <f>6-ROUNDUP(_xlfn.PERCENTRANK.INC(Table13[Recency],Table13[[#This Row],[Recency]])*5, 0)</f>
        <v>5</v>
      </c>
      <c r="AR198">
        <f>ROUNDUP(_xlfn.PERCENTRANK.INC(Table13[Total Number of Purchases],Table13[[#This Row],[Total Number of Purchases]])*5,0)</f>
        <v>3</v>
      </c>
      <c r="AS198">
        <f>ROUNDUP(_xlfn.PERCENTRANK.INC(Table13[Total Spend],Table13[[#This Row],[Total Spend]])*5,0)</f>
        <v>4</v>
      </c>
      <c r="AT198" t="str">
        <f>Table13[[#This Row],[Recency Score]]&amp;Table13[[#This Row],[Frequency Score]]&amp;Table13[[#This Row],[Monetary Score]]</f>
        <v>534</v>
      </c>
      <c r="AU198" t="str">
        <f t="shared" si="3"/>
        <v>Loyal Customers</v>
      </c>
      <c r="AW198" s="13">
        <f>DATEDIF(Table13[[#This Row],[Dt_Customer]], Snapshot_Date, "d")</f>
        <v>741</v>
      </c>
      <c r="AX198" s="13">
        <f>Table13[[#This Row],[CL if today]]/365</f>
        <v>2.0301369863013701</v>
      </c>
      <c r="AY198">
        <f>Table13[[#This Row],[Total Number of Purchases]]/Table13[[#This Row],[Corrected CL]]</f>
        <v>8.3738191632928469</v>
      </c>
      <c r="AZ198">
        <f>Table13[[#This Row],[Average Order Value (AOV)]]*Table13[[#This Row],[Freq per Year]]</f>
        <v>567.44939271255055</v>
      </c>
      <c r="BA198">
        <f>Table13[[#This Row],[Total Spend]]/Table13[[#This Row],[Corrected CL]]</f>
        <v>567.44939271255055</v>
      </c>
      <c r="BB198">
        <v>870.72289156626505</v>
      </c>
      <c r="BC198" s="1">
        <f>Table13[[#This Row],[Dt_Customer]]+Table13[[#This Row],[Recency]]</f>
        <v>41194</v>
      </c>
      <c r="BD198" s="16" t="str">
        <f>IF(COUNTIF(A:A, A198) &gt; 1, "Duplicate", "Unique")</f>
        <v>Unique</v>
      </c>
    </row>
    <row r="199" spans="1:56" x14ac:dyDescent="0.3">
      <c r="A199">
        <v>5687</v>
      </c>
      <c r="B199">
        <v>1980</v>
      </c>
      <c r="C199" t="s">
        <v>28</v>
      </c>
      <c r="D199" t="s">
        <v>29</v>
      </c>
      <c r="E199">
        <v>81702</v>
      </c>
      <c r="F199">
        <v>0</v>
      </c>
      <c r="G199">
        <v>0</v>
      </c>
      <c r="H199" s="1">
        <v>41175</v>
      </c>
      <c r="I199">
        <v>98</v>
      </c>
      <c r="J199">
        <v>563</v>
      </c>
      <c r="K199">
        <v>50</v>
      </c>
      <c r="L199">
        <v>774</v>
      </c>
      <c r="M199">
        <v>28</v>
      </c>
      <c r="N199">
        <v>31</v>
      </c>
      <c r="O199">
        <v>187</v>
      </c>
      <c r="P199">
        <f>IF(Table13[[#This Row],[MntWines]] = 0,"",Table13[[#This Row],[MntWines]])</f>
        <v>563</v>
      </c>
      <c r="Q199">
        <f>IF(Table13[[#This Row],[MntFruits]] = 0, "",Table13[[#This Row],[MntFruits]])</f>
        <v>50</v>
      </c>
      <c r="R199">
        <f>IF(Table13[[#This Row],[MntMeatProducts]] = 0, "",Table13[[#This Row],[MntMeatProducts]])</f>
        <v>774</v>
      </c>
      <c r="S199">
        <f>IF(Table13[[#This Row],[MntFishProducts]] = 0, "",Table13[[#This Row],[MntFishProducts]])</f>
        <v>28</v>
      </c>
      <c r="T199">
        <f>IF(Table13[[#This Row],[MntSweetProducts]] = 0, "",Table13[[#This Row],[MntSweetProducts]])</f>
        <v>31</v>
      </c>
      <c r="U199">
        <f>IF(Table13[[#This Row],[MntGoldProds]] = 0, "",Table13[[#This Row],[MntGoldProds]])</f>
        <v>187</v>
      </c>
      <c r="V199">
        <v>1</v>
      </c>
      <c r="W199">
        <v>7</v>
      </c>
      <c r="X199">
        <v>7</v>
      </c>
      <c r="Y199">
        <v>12</v>
      </c>
      <c r="Z199">
        <v>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s">
        <v>32</v>
      </c>
      <c r="AI199" s="13">
        <f>SUM(Table13[[#This Row],[MntWines]:[MntGoldProds]])</f>
        <v>1633</v>
      </c>
      <c r="AJ199" s="13">
        <f>AVERAGE(Table13[[#This Row],[MntWines]:[MntGoldProds]])</f>
        <v>272.16666666666669</v>
      </c>
      <c r="AK199">
        <f>IF(Table13[[#This Row],[Total Number of Purchases]]=0,0,Table13[[#This Row],[Total Spend]]/Table13[[#This Row],[Total Number of Purchases]])</f>
        <v>60.481481481481481</v>
      </c>
      <c r="AM199">
        <f>SUM(Table13[[#This Row],[NumDealsPurchases]:[NumStorePurchases]])</f>
        <v>27</v>
      </c>
      <c r="AN199" s="14">
        <f>Snapshot_Date-Table13[[#This Row],[Dt_Customer]]</f>
        <v>741</v>
      </c>
      <c r="AP199" s="13">
        <f>Table13[[#This Row],[NumDealsPurchases]]/Table13[[#This Row],[Total Number of Purchases]]*100</f>
        <v>3.7037037037037033</v>
      </c>
      <c r="AQ199">
        <f>6-ROUNDUP(_xlfn.PERCENTRANK.INC(Table13[Recency],Table13[[#This Row],[Recency]])*5, 0)</f>
        <v>1</v>
      </c>
      <c r="AR199">
        <f>ROUNDUP(_xlfn.PERCENTRANK.INC(Table13[Total Number of Purchases],Table13[[#This Row],[Total Number of Purchases]])*5,0)</f>
        <v>5</v>
      </c>
      <c r="AS199">
        <f>ROUNDUP(_xlfn.PERCENTRANK.INC(Table13[Total Spend],Table13[[#This Row],[Total Spend]])*5,0)</f>
        <v>5</v>
      </c>
      <c r="AT199" t="str">
        <f>Table13[[#This Row],[Recency Score]]&amp;Table13[[#This Row],[Frequency Score]]&amp;Table13[[#This Row],[Monetary Score]]</f>
        <v>155</v>
      </c>
      <c r="AU199" t="str">
        <f t="shared" si="3"/>
        <v>Frequent Buyers</v>
      </c>
      <c r="AW199" s="13">
        <f>DATEDIF(Table13[[#This Row],[Dt_Customer]], Snapshot_Date, "d")</f>
        <v>741</v>
      </c>
      <c r="AX199" s="13">
        <f>Table13[[#This Row],[CL if today]]/365</f>
        <v>2.0301369863013701</v>
      </c>
      <c r="AY199">
        <f>Table13[[#This Row],[Total Number of Purchases]]/Table13[[#This Row],[Corrected CL]]</f>
        <v>13.299595141700404</v>
      </c>
      <c r="AZ199">
        <f>Table13[[#This Row],[Average Order Value (AOV)]]*Table13[[#This Row],[Freq per Year]]</f>
        <v>804.37921727395405</v>
      </c>
      <c r="BA199">
        <f>Table13[[#This Row],[Total Spend]]/Table13[[#This Row],[Corrected CL]]</f>
        <v>804.37921727395405</v>
      </c>
      <c r="BB199">
        <v>90.640854472630167</v>
      </c>
      <c r="BC199" s="1">
        <f>Table13[[#This Row],[Dt_Customer]]+Table13[[#This Row],[Recency]]</f>
        <v>41273</v>
      </c>
      <c r="BD199" s="16" t="str">
        <f>IF(COUNTIF(A:A, A199) &gt; 1, "Duplicate", "Unique")</f>
        <v>Unique</v>
      </c>
    </row>
    <row r="200" spans="1:56" x14ac:dyDescent="0.3">
      <c r="A200">
        <v>3403</v>
      </c>
      <c r="B200">
        <v>1958</v>
      </c>
      <c r="C200" t="s">
        <v>37</v>
      </c>
      <c r="D200" t="s">
        <v>35</v>
      </c>
      <c r="E200">
        <v>78952</v>
      </c>
      <c r="F200">
        <v>0</v>
      </c>
      <c r="G200">
        <v>1</v>
      </c>
      <c r="H200" s="1">
        <v>41176</v>
      </c>
      <c r="I200">
        <v>11</v>
      </c>
      <c r="J200">
        <v>1170</v>
      </c>
      <c r="K200">
        <v>19</v>
      </c>
      <c r="L200">
        <v>594</v>
      </c>
      <c r="M200">
        <v>99</v>
      </c>
      <c r="N200">
        <v>76</v>
      </c>
      <c r="O200">
        <v>134</v>
      </c>
      <c r="P200">
        <f>IF(Table13[[#This Row],[MntWines]] = 0,"",Table13[[#This Row],[MntWines]])</f>
        <v>1170</v>
      </c>
      <c r="Q200">
        <f>IF(Table13[[#This Row],[MntFruits]] = 0, "",Table13[[#This Row],[MntFruits]])</f>
        <v>19</v>
      </c>
      <c r="R200">
        <f>IF(Table13[[#This Row],[MntMeatProducts]] = 0, "",Table13[[#This Row],[MntMeatProducts]])</f>
        <v>594</v>
      </c>
      <c r="S200">
        <f>IF(Table13[[#This Row],[MntFishProducts]] = 0, "",Table13[[#This Row],[MntFishProducts]])</f>
        <v>99</v>
      </c>
      <c r="T200">
        <f>IF(Table13[[#This Row],[MntSweetProducts]] = 0, "",Table13[[#This Row],[MntSweetProducts]])</f>
        <v>76</v>
      </c>
      <c r="U200">
        <f>IF(Table13[[#This Row],[MntGoldProds]] = 0, "",Table13[[#This Row],[MntGoldProds]])</f>
        <v>134</v>
      </c>
      <c r="V200">
        <v>2</v>
      </c>
      <c r="W200">
        <v>2</v>
      </c>
      <c r="X200">
        <v>5</v>
      </c>
      <c r="Y200">
        <v>12</v>
      </c>
      <c r="Z200">
        <v>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30</v>
      </c>
      <c r="AI200" s="13">
        <f>SUM(Table13[[#This Row],[MntWines]:[MntGoldProds]])</f>
        <v>2092</v>
      </c>
      <c r="AJ200" s="13">
        <f>AVERAGE(Table13[[#This Row],[MntWines]:[MntGoldProds]])</f>
        <v>348.66666666666669</v>
      </c>
      <c r="AK200">
        <f>IF(Table13[[#This Row],[Total Number of Purchases]]=0,0,Table13[[#This Row],[Total Spend]]/Table13[[#This Row],[Total Number of Purchases]])</f>
        <v>99.61904761904762</v>
      </c>
      <c r="AM200">
        <f>SUM(Table13[[#This Row],[NumDealsPurchases]:[NumStorePurchases]])</f>
        <v>21</v>
      </c>
      <c r="AN200" s="14">
        <f>Snapshot_Date-Table13[[#This Row],[Dt_Customer]]</f>
        <v>740</v>
      </c>
      <c r="AP200" s="13">
        <f>Table13[[#This Row],[NumDealsPurchases]]/Table13[[#This Row],[Total Number of Purchases]]*100</f>
        <v>9.5238095238095237</v>
      </c>
      <c r="AQ200">
        <f>6-ROUNDUP(_xlfn.PERCENTRANK.INC(Table13[Recency],Table13[[#This Row],[Recency]])*5, 0)</f>
        <v>5</v>
      </c>
      <c r="AR200">
        <f>ROUNDUP(_xlfn.PERCENTRANK.INC(Table13[Total Number of Purchases],Table13[[#This Row],[Total Number of Purchases]])*5,0)</f>
        <v>4</v>
      </c>
      <c r="AS200">
        <f>ROUNDUP(_xlfn.PERCENTRANK.INC(Table13[Total Spend],Table13[[#This Row],[Total Spend]])*5,0)</f>
        <v>5</v>
      </c>
      <c r="AT200" t="str">
        <f>Table13[[#This Row],[Recency Score]]&amp;Table13[[#This Row],[Frequency Score]]&amp;Table13[[#This Row],[Monetary Score]]</f>
        <v>545</v>
      </c>
      <c r="AU200" t="str">
        <f t="shared" si="3"/>
        <v>Loyal Customers</v>
      </c>
      <c r="AW200" s="13">
        <f>DATEDIF(Table13[[#This Row],[Dt_Customer]], Snapshot_Date, "d")</f>
        <v>740</v>
      </c>
      <c r="AX200" s="13">
        <f>Table13[[#This Row],[CL if today]]/365</f>
        <v>2.0273972602739727</v>
      </c>
      <c r="AY200">
        <f>Table13[[#This Row],[Total Number of Purchases]]/Table13[[#This Row],[Corrected CL]]</f>
        <v>10.358108108108107</v>
      </c>
      <c r="AZ200">
        <f>Table13[[#This Row],[Average Order Value (AOV)]]*Table13[[#This Row],[Freq per Year]]</f>
        <v>1031.8648648648648</v>
      </c>
      <c r="BA200">
        <f>Table13[[#This Row],[Total Spend]]/Table13[[#This Row],[Corrected CL]]</f>
        <v>1031.8648648648648</v>
      </c>
      <c r="BB200">
        <v>52.352546916890084</v>
      </c>
      <c r="BC200" s="1">
        <f>Table13[[#This Row],[Dt_Customer]]+Table13[[#This Row],[Recency]]</f>
        <v>41187</v>
      </c>
      <c r="BD200" s="16" t="str">
        <f>IF(COUNTIF(A:A, A200) &gt; 1, "Duplicate", "Unique")</f>
        <v>Unique</v>
      </c>
    </row>
    <row r="201" spans="1:56" x14ac:dyDescent="0.3">
      <c r="A201">
        <v>5207</v>
      </c>
      <c r="B201">
        <v>1963</v>
      </c>
      <c r="C201" t="s">
        <v>37</v>
      </c>
      <c r="D201" t="s">
        <v>33</v>
      </c>
      <c r="E201">
        <v>53378</v>
      </c>
      <c r="F201">
        <v>1</v>
      </c>
      <c r="G201">
        <v>1</v>
      </c>
      <c r="H201" s="1">
        <v>41176</v>
      </c>
      <c r="I201">
        <v>41</v>
      </c>
      <c r="J201">
        <v>489</v>
      </c>
      <c r="K201">
        <v>6</v>
      </c>
      <c r="L201">
        <v>152</v>
      </c>
      <c r="M201">
        <v>8</v>
      </c>
      <c r="N201">
        <v>6</v>
      </c>
      <c r="O201">
        <v>132</v>
      </c>
      <c r="P201">
        <f>IF(Table13[[#This Row],[MntWines]] = 0,"",Table13[[#This Row],[MntWines]])</f>
        <v>489</v>
      </c>
      <c r="Q201">
        <f>IF(Table13[[#This Row],[MntFruits]] = 0, "",Table13[[#This Row],[MntFruits]])</f>
        <v>6</v>
      </c>
      <c r="R201">
        <f>IF(Table13[[#This Row],[MntMeatProducts]] = 0, "",Table13[[#This Row],[MntMeatProducts]])</f>
        <v>152</v>
      </c>
      <c r="S201">
        <f>IF(Table13[[#This Row],[MntFishProducts]] = 0, "",Table13[[#This Row],[MntFishProducts]])</f>
        <v>8</v>
      </c>
      <c r="T201">
        <f>IF(Table13[[#This Row],[MntSweetProducts]] = 0, "",Table13[[#This Row],[MntSweetProducts]])</f>
        <v>6</v>
      </c>
      <c r="U201">
        <f>IF(Table13[[#This Row],[MntGoldProds]] = 0, "",Table13[[#This Row],[MntGoldProds]])</f>
        <v>132</v>
      </c>
      <c r="V201">
        <v>10</v>
      </c>
      <c r="W201">
        <v>9</v>
      </c>
      <c r="X201">
        <v>4</v>
      </c>
      <c r="Y201">
        <v>6</v>
      </c>
      <c r="Z201">
        <v>8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 t="s">
        <v>30</v>
      </c>
      <c r="AI201" s="13">
        <f>SUM(Table13[[#This Row],[MntWines]:[MntGoldProds]])</f>
        <v>793</v>
      </c>
      <c r="AJ201" s="13">
        <f>AVERAGE(Table13[[#This Row],[MntWines]:[MntGoldProds]])</f>
        <v>132.16666666666666</v>
      </c>
      <c r="AK201">
        <f>IF(Table13[[#This Row],[Total Number of Purchases]]=0,0,Table13[[#This Row],[Total Spend]]/Table13[[#This Row],[Total Number of Purchases]])</f>
        <v>27.344827586206897</v>
      </c>
      <c r="AM201">
        <f>SUM(Table13[[#This Row],[NumDealsPurchases]:[NumStorePurchases]])</f>
        <v>29</v>
      </c>
      <c r="AN201" s="14">
        <f>Snapshot_Date-Table13[[#This Row],[Dt_Customer]]</f>
        <v>740</v>
      </c>
      <c r="AP201" s="13">
        <f>Table13[[#This Row],[NumDealsPurchases]]/Table13[[#This Row],[Total Number of Purchases]]*100</f>
        <v>34.482758620689658</v>
      </c>
      <c r="AQ201">
        <f>6-ROUNDUP(_xlfn.PERCENTRANK.INC(Table13[Recency],Table13[[#This Row],[Recency]])*5, 0)</f>
        <v>3</v>
      </c>
      <c r="AR201">
        <f>ROUNDUP(_xlfn.PERCENTRANK.INC(Table13[Total Number of Purchases],Table13[[#This Row],[Total Number of Purchases]])*5,0)</f>
        <v>5</v>
      </c>
      <c r="AS201">
        <f>ROUNDUP(_xlfn.PERCENTRANK.INC(Table13[Total Spend],Table13[[#This Row],[Total Spend]])*5,0)</f>
        <v>4</v>
      </c>
      <c r="AT201" t="str">
        <f>Table13[[#This Row],[Recency Score]]&amp;Table13[[#This Row],[Frequency Score]]&amp;Table13[[#This Row],[Monetary Score]]</f>
        <v>354</v>
      </c>
      <c r="AU201" t="str">
        <f t="shared" si="3"/>
        <v>Frequent Buyers</v>
      </c>
      <c r="AW201" s="13">
        <f>DATEDIF(Table13[[#This Row],[Dt_Customer]], Snapshot_Date, "d")</f>
        <v>740</v>
      </c>
      <c r="AX201" s="13">
        <f>Table13[[#This Row],[CL if today]]/365</f>
        <v>2.0273972602739727</v>
      </c>
      <c r="AY201">
        <f>Table13[[#This Row],[Total Number of Purchases]]/Table13[[#This Row],[Corrected CL]]</f>
        <v>14.304054054054053</v>
      </c>
      <c r="AZ201">
        <f>Table13[[#This Row],[Average Order Value (AOV)]]*Table13[[#This Row],[Freq per Year]]</f>
        <v>391.14189189189187</v>
      </c>
      <c r="BA201">
        <f>Table13[[#This Row],[Total Spend]]/Table13[[#This Row],[Corrected CL]]</f>
        <v>391.14189189189187</v>
      </c>
      <c r="BB201">
        <v>24.91967871485944</v>
      </c>
      <c r="BC201" s="1">
        <f>Table13[[#This Row],[Dt_Customer]]+Table13[[#This Row],[Recency]]</f>
        <v>41217</v>
      </c>
      <c r="BD201" s="16" t="str">
        <f>IF(COUNTIF(A:A, A201) &gt; 1, "Duplicate", "Unique")</f>
        <v>Unique</v>
      </c>
    </row>
    <row r="202" spans="1:56" x14ac:dyDescent="0.3">
      <c r="A202">
        <v>4974</v>
      </c>
      <c r="B202">
        <v>1970</v>
      </c>
      <c r="C202" t="s">
        <v>28</v>
      </c>
      <c r="D202" t="s">
        <v>31</v>
      </c>
      <c r="E202">
        <v>83273</v>
      </c>
      <c r="F202">
        <v>1</v>
      </c>
      <c r="G202">
        <v>2</v>
      </c>
      <c r="H202" s="1">
        <v>41177</v>
      </c>
      <c r="I202">
        <v>98</v>
      </c>
      <c r="J202">
        <v>433</v>
      </c>
      <c r="K202">
        <v>89</v>
      </c>
      <c r="L202">
        <v>650</v>
      </c>
      <c r="M202">
        <v>16</v>
      </c>
      <c r="N202">
        <v>102</v>
      </c>
      <c r="O202">
        <v>102</v>
      </c>
      <c r="P202">
        <f>IF(Table13[[#This Row],[MntWines]] = 0,"",Table13[[#This Row],[MntWines]])</f>
        <v>433</v>
      </c>
      <c r="Q202">
        <f>IF(Table13[[#This Row],[MntFruits]] = 0, "",Table13[[#This Row],[MntFruits]])</f>
        <v>89</v>
      </c>
      <c r="R202">
        <f>IF(Table13[[#This Row],[MntMeatProducts]] = 0, "",Table13[[#This Row],[MntMeatProducts]])</f>
        <v>650</v>
      </c>
      <c r="S202">
        <f>IF(Table13[[#This Row],[MntFishProducts]] = 0, "",Table13[[#This Row],[MntFishProducts]])</f>
        <v>16</v>
      </c>
      <c r="T202">
        <f>IF(Table13[[#This Row],[MntSweetProducts]] = 0, "",Table13[[#This Row],[MntSweetProducts]])</f>
        <v>102</v>
      </c>
      <c r="U202">
        <f>IF(Table13[[#This Row],[MntGoldProds]] = 0, "",Table13[[#This Row],[MntGoldProds]])</f>
        <v>102</v>
      </c>
      <c r="V202">
        <v>10</v>
      </c>
      <c r="W202">
        <v>4</v>
      </c>
      <c r="X202">
        <v>6</v>
      </c>
      <c r="Y202">
        <v>9</v>
      </c>
      <c r="Z202">
        <v>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t="s">
        <v>34</v>
      </c>
      <c r="AI202" s="13">
        <f>SUM(Table13[[#This Row],[MntWines]:[MntGoldProds]])</f>
        <v>1392</v>
      </c>
      <c r="AJ202" s="13">
        <f>AVERAGE(Table13[[#This Row],[MntWines]:[MntGoldProds]])</f>
        <v>232</v>
      </c>
      <c r="AK202">
        <f>IF(Table13[[#This Row],[Total Number of Purchases]]=0,0,Table13[[#This Row],[Total Spend]]/Table13[[#This Row],[Total Number of Purchases]])</f>
        <v>48</v>
      </c>
      <c r="AM202">
        <f>SUM(Table13[[#This Row],[NumDealsPurchases]:[NumStorePurchases]])</f>
        <v>29</v>
      </c>
      <c r="AN202" s="14">
        <f>Snapshot_Date-Table13[[#This Row],[Dt_Customer]]</f>
        <v>739</v>
      </c>
      <c r="AP202" s="13">
        <f>Table13[[#This Row],[NumDealsPurchases]]/Table13[[#This Row],[Total Number of Purchases]]*100</f>
        <v>34.482758620689658</v>
      </c>
      <c r="AQ202">
        <f>6-ROUNDUP(_xlfn.PERCENTRANK.INC(Table13[Recency],Table13[[#This Row],[Recency]])*5, 0)</f>
        <v>1</v>
      </c>
      <c r="AR202">
        <f>ROUNDUP(_xlfn.PERCENTRANK.INC(Table13[Total Number of Purchases],Table13[[#This Row],[Total Number of Purchases]])*5,0)</f>
        <v>5</v>
      </c>
      <c r="AS202">
        <f>ROUNDUP(_xlfn.PERCENTRANK.INC(Table13[Total Spend],Table13[[#This Row],[Total Spend]])*5,0)</f>
        <v>5</v>
      </c>
      <c r="AT202" t="str">
        <f>Table13[[#This Row],[Recency Score]]&amp;Table13[[#This Row],[Frequency Score]]&amp;Table13[[#This Row],[Monetary Score]]</f>
        <v>155</v>
      </c>
      <c r="AU202" t="str">
        <f t="shared" si="3"/>
        <v>Frequent Buyers</v>
      </c>
      <c r="AW202" s="13">
        <f>DATEDIF(Table13[[#This Row],[Dt_Customer]], Snapshot_Date, "d")</f>
        <v>739</v>
      </c>
      <c r="AX202" s="13">
        <f>Table13[[#This Row],[CL if today]]/365</f>
        <v>2.0246575342465754</v>
      </c>
      <c r="AY202">
        <f>Table13[[#This Row],[Total Number of Purchases]]/Table13[[#This Row],[Corrected CL]]</f>
        <v>14.323410013531801</v>
      </c>
      <c r="AZ202">
        <f>Table13[[#This Row],[Average Order Value (AOV)]]*Table13[[#This Row],[Freq per Year]]</f>
        <v>687.52368064952645</v>
      </c>
      <c r="BA202">
        <f>Table13[[#This Row],[Total Spend]]/Table13[[#This Row],[Corrected CL]]</f>
        <v>687.52368064952634</v>
      </c>
      <c r="BB202">
        <v>87.091152815013416</v>
      </c>
      <c r="BC202" s="1">
        <f>Table13[[#This Row],[Dt_Customer]]+Table13[[#This Row],[Recency]]</f>
        <v>41275</v>
      </c>
      <c r="BD202" s="16" t="str">
        <f>IF(COUNTIF(A:A, A202) &gt; 1, "Duplicate", "Unique")</f>
        <v>Unique</v>
      </c>
    </row>
    <row r="203" spans="1:56" x14ac:dyDescent="0.3">
      <c r="A203">
        <v>2375</v>
      </c>
      <c r="B203">
        <v>1972</v>
      </c>
      <c r="C203" t="s">
        <v>28</v>
      </c>
      <c r="D203" t="s">
        <v>35</v>
      </c>
      <c r="E203">
        <v>30261</v>
      </c>
      <c r="F203">
        <v>1</v>
      </c>
      <c r="G203">
        <v>2</v>
      </c>
      <c r="H203" s="1">
        <v>41177</v>
      </c>
      <c r="I203">
        <v>75</v>
      </c>
      <c r="J203">
        <v>8</v>
      </c>
      <c r="K203">
        <v>0</v>
      </c>
      <c r="L203">
        <v>5</v>
      </c>
      <c r="M203">
        <v>0</v>
      </c>
      <c r="N203">
        <v>3</v>
      </c>
      <c r="O203">
        <v>6</v>
      </c>
      <c r="P203">
        <f>IF(Table13[[#This Row],[MntWines]] = 0,"",Table13[[#This Row],[MntWines]])</f>
        <v>8</v>
      </c>
      <c r="Q203" t="str">
        <f>IF(Table13[[#This Row],[MntFruits]] = 0, "",Table13[[#This Row],[MntFruits]])</f>
        <v/>
      </c>
      <c r="R203">
        <f>IF(Table13[[#This Row],[MntMeatProducts]] = 0, "",Table13[[#This Row],[MntMeatProducts]])</f>
        <v>5</v>
      </c>
      <c r="S203" t="str">
        <f>IF(Table13[[#This Row],[MntFishProducts]] = 0, "",Table13[[#This Row],[MntFishProducts]])</f>
        <v/>
      </c>
      <c r="T203">
        <f>IF(Table13[[#This Row],[MntSweetProducts]] = 0, "",Table13[[#This Row],[MntSweetProducts]])</f>
        <v>3</v>
      </c>
      <c r="U203">
        <f>IF(Table13[[#This Row],[MntGoldProds]] = 0, "",Table13[[#This Row],[MntGoldProds]])</f>
        <v>6</v>
      </c>
      <c r="V203">
        <v>1</v>
      </c>
      <c r="W203">
        <v>0</v>
      </c>
      <c r="X203">
        <v>0</v>
      </c>
      <c r="Y203">
        <v>3</v>
      </c>
      <c r="Z203">
        <v>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 t="s">
        <v>30</v>
      </c>
      <c r="AI203" s="13">
        <f>SUM(Table13[[#This Row],[MntWines]:[MntGoldProds]])</f>
        <v>22</v>
      </c>
      <c r="AJ203" s="13">
        <f>AVERAGE(Table13[[#This Row],[MntWines]:[MntGoldProds]])</f>
        <v>3.6666666666666665</v>
      </c>
      <c r="AK203">
        <f>IF(Table13[[#This Row],[Total Number of Purchases]]=0,0,Table13[[#This Row],[Total Spend]]/Table13[[#This Row],[Total Number of Purchases]])</f>
        <v>5.5</v>
      </c>
      <c r="AM203">
        <f>SUM(Table13[[#This Row],[NumDealsPurchases]:[NumStorePurchases]])</f>
        <v>4</v>
      </c>
      <c r="AN203" s="14">
        <f>Snapshot_Date-Table13[[#This Row],[Dt_Customer]]</f>
        <v>739</v>
      </c>
      <c r="AP203" s="13">
        <f>Table13[[#This Row],[NumDealsPurchases]]/Table13[[#This Row],[Total Number of Purchases]]*100</f>
        <v>25</v>
      </c>
      <c r="AQ203">
        <f>6-ROUNDUP(_xlfn.PERCENTRANK.INC(Table13[Recency],Table13[[#This Row],[Recency]])*5, 0)</f>
        <v>2</v>
      </c>
      <c r="AR203">
        <f>ROUNDUP(_xlfn.PERCENTRANK.INC(Table13[Total Number of Purchases],Table13[[#This Row],[Total Number of Purchases]])*5,0)</f>
        <v>1</v>
      </c>
      <c r="AS203">
        <f>ROUNDUP(_xlfn.PERCENTRANK.INC(Table13[Total Spend],Table13[[#This Row],[Total Spend]])*5,0)</f>
        <v>1</v>
      </c>
      <c r="AT203" t="str">
        <f>Table13[[#This Row],[Recency Score]]&amp;Table13[[#This Row],[Frequency Score]]&amp;Table13[[#This Row],[Monetary Score]]</f>
        <v>211</v>
      </c>
      <c r="AU203" t="str">
        <f t="shared" si="3"/>
        <v>About to Sleep</v>
      </c>
      <c r="AW203" s="13">
        <f>DATEDIF(Table13[[#This Row],[Dt_Customer]], Snapshot_Date, "d")</f>
        <v>739</v>
      </c>
      <c r="AX203" s="13">
        <f>Table13[[#This Row],[CL if today]]/365</f>
        <v>2.0246575342465754</v>
      </c>
      <c r="AY203">
        <f>Table13[[#This Row],[Total Number of Purchases]]/Table13[[#This Row],[Corrected CL]]</f>
        <v>1.9756427604871447</v>
      </c>
      <c r="AZ203">
        <f>Table13[[#This Row],[Average Order Value (AOV)]]*Table13[[#This Row],[Freq per Year]]</f>
        <v>10.866035182679296</v>
      </c>
      <c r="BA203">
        <f>Table13[[#This Row],[Total Spend]]/Table13[[#This Row],[Corrected CL]]</f>
        <v>10.866035182679296</v>
      </c>
      <c r="BB203">
        <v>49.416890080428956</v>
      </c>
      <c r="BC203" s="1">
        <f>Table13[[#This Row],[Dt_Customer]]+Table13[[#This Row],[Recency]]</f>
        <v>41252</v>
      </c>
      <c r="BD203" s="16" t="str">
        <f>IF(COUNTIF(A:A, A203) &gt; 1, "Duplicate", "Unique")</f>
        <v>Unique</v>
      </c>
    </row>
    <row r="204" spans="1:56" x14ac:dyDescent="0.3">
      <c r="A204">
        <v>10648</v>
      </c>
      <c r="B204">
        <v>1982</v>
      </c>
      <c r="C204" t="s">
        <v>38</v>
      </c>
      <c r="D204" t="s">
        <v>35</v>
      </c>
      <c r="E204">
        <v>66664</v>
      </c>
      <c r="F204">
        <v>0</v>
      </c>
      <c r="G204">
        <v>0</v>
      </c>
      <c r="H204" s="1">
        <v>41177</v>
      </c>
      <c r="I204">
        <v>78</v>
      </c>
      <c r="J204">
        <v>398</v>
      </c>
      <c r="K204">
        <v>96</v>
      </c>
      <c r="L204">
        <v>447</v>
      </c>
      <c r="M204">
        <v>220</v>
      </c>
      <c r="N204">
        <v>96</v>
      </c>
      <c r="O204">
        <v>32</v>
      </c>
      <c r="P204">
        <f>IF(Table13[[#This Row],[MntWines]] = 0,"",Table13[[#This Row],[MntWines]])</f>
        <v>398</v>
      </c>
      <c r="Q204">
        <f>IF(Table13[[#This Row],[MntFruits]] = 0, "",Table13[[#This Row],[MntFruits]])</f>
        <v>96</v>
      </c>
      <c r="R204">
        <f>IF(Table13[[#This Row],[MntMeatProducts]] = 0, "",Table13[[#This Row],[MntMeatProducts]])</f>
        <v>447</v>
      </c>
      <c r="S204">
        <f>IF(Table13[[#This Row],[MntFishProducts]] = 0, "",Table13[[#This Row],[MntFishProducts]])</f>
        <v>220</v>
      </c>
      <c r="T204">
        <f>IF(Table13[[#This Row],[MntSweetProducts]] = 0, "",Table13[[#This Row],[MntSweetProducts]])</f>
        <v>96</v>
      </c>
      <c r="U204">
        <f>IF(Table13[[#This Row],[MntGoldProds]] = 0, "",Table13[[#This Row],[MntGoldProds]])</f>
        <v>32</v>
      </c>
      <c r="V204">
        <v>1</v>
      </c>
      <c r="W204">
        <v>5</v>
      </c>
      <c r="X204">
        <v>7</v>
      </c>
      <c r="Y204">
        <v>6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t="s">
        <v>30</v>
      </c>
      <c r="AI204" s="13">
        <f>SUM(Table13[[#This Row],[MntWines]:[MntGoldProds]])</f>
        <v>1289</v>
      </c>
      <c r="AJ204" s="13">
        <f>AVERAGE(Table13[[#This Row],[MntWines]:[MntGoldProds]])</f>
        <v>214.83333333333334</v>
      </c>
      <c r="AK204">
        <f>IF(Table13[[#This Row],[Total Number of Purchases]]=0,0,Table13[[#This Row],[Total Spend]]/Table13[[#This Row],[Total Number of Purchases]])</f>
        <v>67.84210526315789</v>
      </c>
      <c r="AM204">
        <f>SUM(Table13[[#This Row],[NumDealsPurchases]:[NumStorePurchases]])</f>
        <v>19</v>
      </c>
      <c r="AN204" s="14">
        <f>Snapshot_Date-Table13[[#This Row],[Dt_Customer]]</f>
        <v>739</v>
      </c>
      <c r="AP204" s="13">
        <f>Table13[[#This Row],[NumDealsPurchases]]/Table13[[#This Row],[Total Number of Purchases]]*100</f>
        <v>5.2631578947368416</v>
      </c>
      <c r="AQ204">
        <f>6-ROUNDUP(_xlfn.PERCENTRANK.INC(Table13[Recency],Table13[[#This Row],[Recency]])*5, 0)</f>
        <v>2</v>
      </c>
      <c r="AR204">
        <f>ROUNDUP(_xlfn.PERCENTRANK.INC(Table13[Total Number of Purchases],Table13[[#This Row],[Total Number of Purchases]])*5,0)</f>
        <v>4</v>
      </c>
      <c r="AS204">
        <f>ROUNDUP(_xlfn.PERCENTRANK.INC(Table13[Total Spend],Table13[[#This Row],[Total Spend]])*5,0)</f>
        <v>5</v>
      </c>
      <c r="AT204" t="str">
        <f>Table13[[#This Row],[Recency Score]]&amp;Table13[[#This Row],[Frequency Score]]&amp;Table13[[#This Row],[Monetary Score]]</f>
        <v>245</v>
      </c>
      <c r="AU204" t="str">
        <f t="shared" si="3"/>
        <v>Big Spenders</v>
      </c>
      <c r="AW204" s="13">
        <f>DATEDIF(Table13[[#This Row],[Dt_Customer]], Snapshot_Date, "d")</f>
        <v>739</v>
      </c>
      <c r="AX204" s="13">
        <f>Table13[[#This Row],[CL if today]]/365</f>
        <v>2.0246575342465754</v>
      </c>
      <c r="AY204">
        <f>Table13[[#This Row],[Total Number of Purchases]]/Table13[[#This Row],[Corrected CL]]</f>
        <v>9.3843031123139369</v>
      </c>
      <c r="AZ204">
        <f>Table13[[#This Row],[Average Order Value (AOV)]]*Table13[[#This Row],[Freq per Year]]</f>
        <v>636.65087956698233</v>
      </c>
      <c r="BA204">
        <f>Table13[[#This Row],[Total Spend]]/Table13[[#This Row],[Corrected CL]]</f>
        <v>636.65087956698244</v>
      </c>
      <c r="BB204">
        <v>284.26943699731908</v>
      </c>
      <c r="BC204" s="1">
        <f>Table13[[#This Row],[Dt_Customer]]+Table13[[#This Row],[Recency]]</f>
        <v>41255</v>
      </c>
      <c r="BD204" s="16" t="str">
        <f>IF(COUNTIF(A:A, A204) &gt; 1, "Duplicate", "Unique")</f>
        <v>Unique</v>
      </c>
    </row>
    <row r="205" spans="1:56" x14ac:dyDescent="0.3">
      <c r="A205">
        <v>5120</v>
      </c>
      <c r="B205">
        <v>1982</v>
      </c>
      <c r="C205" t="s">
        <v>38</v>
      </c>
      <c r="D205" t="s">
        <v>35</v>
      </c>
      <c r="E205">
        <v>66664</v>
      </c>
      <c r="F205">
        <v>0</v>
      </c>
      <c r="G205">
        <v>0</v>
      </c>
      <c r="H205" s="1">
        <v>41177</v>
      </c>
      <c r="I205">
        <v>78</v>
      </c>
      <c r="J205">
        <v>398</v>
      </c>
      <c r="K205">
        <v>96</v>
      </c>
      <c r="L205">
        <v>447</v>
      </c>
      <c r="M205">
        <v>220</v>
      </c>
      <c r="N205">
        <v>96</v>
      </c>
      <c r="O205">
        <v>32</v>
      </c>
      <c r="P205">
        <f>IF(Table13[[#This Row],[MntWines]] = 0,"",Table13[[#This Row],[MntWines]])</f>
        <v>398</v>
      </c>
      <c r="Q205">
        <f>IF(Table13[[#This Row],[MntFruits]] = 0, "",Table13[[#This Row],[MntFruits]])</f>
        <v>96</v>
      </c>
      <c r="R205">
        <f>IF(Table13[[#This Row],[MntMeatProducts]] = 0, "",Table13[[#This Row],[MntMeatProducts]])</f>
        <v>447</v>
      </c>
      <c r="S205">
        <f>IF(Table13[[#This Row],[MntFishProducts]] = 0, "",Table13[[#This Row],[MntFishProducts]])</f>
        <v>220</v>
      </c>
      <c r="T205">
        <f>IF(Table13[[#This Row],[MntSweetProducts]] = 0, "",Table13[[#This Row],[MntSweetProducts]])</f>
        <v>96</v>
      </c>
      <c r="U205">
        <f>IF(Table13[[#This Row],[MntGoldProds]] = 0, "",Table13[[#This Row],[MntGoldProds]])</f>
        <v>32</v>
      </c>
      <c r="V205">
        <v>1</v>
      </c>
      <c r="W205">
        <v>5</v>
      </c>
      <c r="X205">
        <v>7</v>
      </c>
      <c r="Y205">
        <v>6</v>
      </c>
      <c r="Z205">
        <v>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 t="s">
        <v>43</v>
      </c>
      <c r="AI205" s="13">
        <f>SUM(Table13[[#This Row],[MntWines]:[MntGoldProds]])</f>
        <v>1289</v>
      </c>
      <c r="AJ205" s="13">
        <f>AVERAGE(Table13[[#This Row],[MntWines]:[MntGoldProds]])</f>
        <v>214.83333333333334</v>
      </c>
      <c r="AK205">
        <f>IF(Table13[[#This Row],[Total Number of Purchases]]=0,0,Table13[[#This Row],[Total Spend]]/Table13[[#This Row],[Total Number of Purchases]])</f>
        <v>67.84210526315789</v>
      </c>
      <c r="AM205">
        <f>SUM(Table13[[#This Row],[NumDealsPurchases]:[NumStorePurchases]])</f>
        <v>19</v>
      </c>
      <c r="AN205" s="14">
        <f>Snapshot_Date-Table13[[#This Row],[Dt_Customer]]</f>
        <v>739</v>
      </c>
      <c r="AP205" s="13">
        <f>Table13[[#This Row],[NumDealsPurchases]]/Table13[[#This Row],[Total Number of Purchases]]*100</f>
        <v>5.2631578947368416</v>
      </c>
      <c r="AQ205">
        <f>6-ROUNDUP(_xlfn.PERCENTRANK.INC(Table13[Recency],Table13[[#This Row],[Recency]])*5, 0)</f>
        <v>2</v>
      </c>
      <c r="AR205">
        <f>ROUNDUP(_xlfn.PERCENTRANK.INC(Table13[Total Number of Purchases],Table13[[#This Row],[Total Number of Purchases]])*5,0)</f>
        <v>4</v>
      </c>
      <c r="AS205">
        <f>ROUNDUP(_xlfn.PERCENTRANK.INC(Table13[Total Spend],Table13[[#This Row],[Total Spend]])*5,0)</f>
        <v>5</v>
      </c>
      <c r="AT205" t="str">
        <f>Table13[[#This Row],[Recency Score]]&amp;Table13[[#This Row],[Frequency Score]]&amp;Table13[[#This Row],[Monetary Score]]</f>
        <v>245</v>
      </c>
      <c r="AU205" t="str">
        <f t="shared" si="3"/>
        <v>Big Spenders</v>
      </c>
      <c r="AW205" s="13">
        <f>DATEDIF(Table13[[#This Row],[Dt_Customer]], Snapshot_Date, "d")</f>
        <v>739</v>
      </c>
      <c r="AX205" s="13">
        <f>Table13[[#This Row],[CL if today]]/365</f>
        <v>2.0246575342465754</v>
      </c>
      <c r="AY205">
        <f>Table13[[#This Row],[Total Number of Purchases]]/Table13[[#This Row],[Corrected CL]]</f>
        <v>9.3843031123139369</v>
      </c>
      <c r="AZ205">
        <f>Table13[[#This Row],[Average Order Value (AOV)]]*Table13[[#This Row],[Freq per Year]]</f>
        <v>636.65087956698233</v>
      </c>
      <c r="BA205">
        <f>Table13[[#This Row],[Total Spend]]/Table13[[#This Row],[Corrected CL]]</f>
        <v>636.65087956698244</v>
      </c>
      <c r="BB205">
        <v>667.86193029490619</v>
      </c>
      <c r="BC205" s="1">
        <f>Table13[[#This Row],[Dt_Customer]]+Table13[[#This Row],[Recency]]</f>
        <v>41255</v>
      </c>
      <c r="BD205" s="16" t="str">
        <f>IF(COUNTIF(A:A, A205) &gt; 1, "Duplicate", "Unique")</f>
        <v>Unique</v>
      </c>
    </row>
    <row r="206" spans="1:56" x14ac:dyDescent="0.3">
      <c r="A206">
        <v>5453</v>
      </c>
      <c r="B206">
        <v>1956</v>
      </c>
      <c r="C206" t="s">
        <v>41</v>
      </c>
      <c r="D206" t="s">
        <v>33</v>
      </c>
      <c r="E206">
        <v>90226</v>
      </c>
      <c r="F206">
        <v>0</v>
      </c>
      <c r="G206">
        <v>0</v>
      </c>
      <c r="H206" s="1">
        <v>41178</v>
      </c>
      <c r="I206">
        <v>26</v>
      </c>
      <c r="J206">
        <v>1083</v>
      </c>
      <c r="K206">
        <v>108</v>
      </c>
      <c r="L206">
        <v>649</v>
      </c>
      <c r="M206">
        <v>253</v>
      </c>
      <c r="N206">
        <v>151</v>
      </c>
      <c r="O206">
        <v>108</v>
      </c>
      <c r="P206">
        <f>IF(Table13[[#This Row],[MntWines]] = 0,"",Table13[[#This Row],[MntWines]])</f>
        <v>1083</v>
      </c>
      <c r="Q206">
        <f>IF(Table13[[#This Row],[MntFruits]] = 0, "",Table13[[#This Row],[MntFruits]])</f>
        <v>108</v>
      </c>
      <c r="R206">
        <f>IF(Table13[[#This Row],[MntMeatProducts]] = 0, "",Table13[[#This Row],[MntMeatProducts]])</f>
        <v>649</v>
      </c>
      <c r="S206">
        <f>IF(Table13[[#This Row],[MntFishProducts]] = 0, "",Table13[[#This Row],[MntFishProducts]])</f>
        <v>253</v>
      </c>
      <c r="T206">
        <f>IF(Table13[[#This Row],[MntSweetProducts]] = 0, "",Table13[[#This Row],[MntSweetProducts]])</f>
        <v>151</v>
      </c>
      <c r="U206">
        <f>IF(Table13[[#This Row],[MntGoldProds]] = 0, "",Table13[[#This Row],[MntGoldProds]])</f>
        <v>108</v>
      </c>
      <c r="V206">
        <v>1</v>
      </c>
      <c r="W206">
        <v>4</v>
      </c>
      <c r="X206">
        <v>7</v>
      </c>
      <c r="Y206">
        <v>12</v>
      </c>
      <c r="Z206">
        <v>2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 t="s">
        <v>43</v>
      </c>
      <c r="AI206" s="13">
        <f>SUM(Table13[[#This Row],[MntWines]:[MntGoldProds]])</f>
        <v>2352</v>
      </c>
      <c r="AJ206" s="13">
        <f>AVERAGE(Table13[[#This Row],[MntWines]:[MntGoldProds]])</f>
        <v>392</v>
      </c>
      <c r="AK206">
        <f>IF(Table13[[#This Row],[Total Number of Purchases]]=0,0,Table13[[#This Row],[Total Spend]]/Table13[[#This Row],[Total Number of Purchases]])</f>
        <v>98</v>
      </c>
      <c r="AM206">
        <f>SUM(Table13[[#This Row],[NumDealsPurchases]:[NumStorePurchases]])</f>
        <v>24</v>
      </c>
      <c r="AN206" s="14">
        <f>Snapshot_Date-Table13[[#This Row],[Dt_Customer]]</f>
        <v>738</v>
      </c>
      <c r="AP206" s="13">
        <f>Table13[[#This Row],[NumDealsPurchases]]/Table13[[#This Row],[Total Number of Purchases]]*100</f>
        <v>4.1666666666666661</v>
      </c>
      <c r="AQ206">
        <f>6-ROUNDUP(_xlfn.PERCENTRANK.INC(Table13[Recency],Table13[[#This Row],[Recency]])*5, 0)</f>
        <v>4</v>
      </c>
      <c r="AR206">
        <f>ROUNDUP(_xlfn.PERCENTRANK.INC(Table13[Total Number of Purchases],Table13[[#This Row],[Total Number of Purchases]])*5,0)</f>
        <v>5</v>
      </c>
      <c r="AS206">
        <f>ROUNDUP(_xlfn.PERCENTRANK.INC(Table13[Total Spend],Table13[[#This Row],[Total Spend]])*5,0)</f>
        <v>5</v>
      </c>
      <c r="AT206" t="str">
        <f>Table13[[#This Row],[Recency Score]]&amp;Table13[[#This Row],[Frequency Score]]&amp;Table13[[#This Row],[Monetary Score]]</f>
        <v>455</v>
      </c>
      <c r="AU206" t="str">
        <f t="shared" si="3"/>
        <v>Frequent Buyers</v>
      </c>
      <c r="AW206" s="13">
        <f>DATEDIF(Table13[[#This Row],[Dt_Customer]], Snapshot_Date, "d")</f>
        <v>738</v>
      </c>
      <c r="AX206" s="13">
        <f>Table13[[#This Row],[CL if today]]/365</f>
        <v>2.021917808219178</v>
      </c>
      <c r="AY206">
        <f>Table13[[#This Row],[Total Number of Purchases]]/Table13[[#This Row],[Corrected CL]]</f>
        <v>11.869918699186993</v>
      </c>
      <c r="AZ206">
        <f>Table13[[#This Row],[Average Order Value (AOV)]]*Table13[[#This Row],[Freq per Year]]</f>
        <v>1163.2520325203252</v>
      </c>
      <c r="BA206">
        <f>Table13[[#This Row],[Total Spend]]/Table13[[#This Row],[Corrected CL]]</f>
        <v>1163.2520325203252</v>
      </c>
      <c r="BB206">
        <v>18.642473118279568</v>
      </c>
      <c r="BC206" s="1">
        <f>Table13[[#This Row],[Dt_Customer]]+Table13[[#This Row],[Recency]]</f>
        <v>41204</v>
      </c>
      <c r="BD206" s="16" t="str">
        <f>IF(COUNTIF(A:A, A206) &gt; 1, "Duplicate", "Unique")</f>
        <v>Unique</v>
      </c>
    </row>
    <row r="207" spans="1:56" x14ac:dyDescent="0.3">
      <c r="A207">
        <v>1343</v>
      </c>
      <c r="B207">
        <v>1968</v>
      </c>
      <c r="C207" t="s">
        <v>28</v>
      </c>
      <c r="D207" t="s">
        <v>35</v>
      </c>
      <c r="E207">
        <v>58554</v>
      </c>
      <c r="F207">
        <v>1</v>
      </c>
      <c r="G207">
        <v>1</v>
      </c>
      <c r="H207" s="1">
        <v>41178</v>
      </c>
      <c r="I207">
        <v>55</v>
      </c>
      <c r="J207">
        <v>368</v>
      </c>
      <c r="K207">
        <v>24</v>
      </c>
      <c r="L207">
        <v>68</v>
      </c>
      <c r="M207">
        <v>38</v>
      </c>
      <c r="N207">
        <v>0</v>
      </c>
      <c r="O207">
        <v>88</v>
      </c>
      <c r="P207">
        <f>IF(Table13[[#This Row],[MntWines]] = 0,"",Table13[[#This Row],[MntWines]])</f>
        <v>368</v>
      </c>
      <c r="Q207">
        <f>IF(Table13[[#This Row],[MntFruits]] = 0, "",Table13[[#This Row],[MntFruits]])</f>
        <v>24</v>
      </c>
      <c r="R207">
        <f>IF(Table13[[#This Row],[MntMeatProducts]] = 0, "",Table13[[#This Row],[MntMeatProducts]])</f>
        <v>68</v>
      </c>
      <c r="S207">
        <f>IF(Table13[[#This Row],[MntFishProducts]] = 0, "",Table13[[#This Row],[MntFishProducts]])</f>
        <v>38</v>
      </c>
      <c r="T207" t="str">
        <f>IF(Table13[[#This Row],[MntSweetProducts]] = 0, "",Table13[[#This Row],[MntSweetProducts]])</f>
        <v/>
      </c>
      <c r="U207">
        <f>IF(Table13[[#This Row],[MntGoldProds]] = 0, "",Table13[[#This Row],[MntGoldProds]])</f>
        <v>88</v>
      </c>
      <c r="V207">
        <v>6</v>
      </c>
      <c r="W207">
        <v>8</v>
      </c>
      <c r="X207">
        <v>2</v>
      </c>
      <c r="Y207">
        <v>6</v>
      </c>
      <c r="Z207">
        <v>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34</v>
      </c>
      <c r="AI207" s="13">
        <f>SUM(Table13[[#This Row],[MntWines]:[MntGoldProds]])</f>
        <v>586</v>
      </c>
      <c r="AJ207" s="13">
        <f>AVERAGE(Table13[[#This Row],[MntWines]:[MntGoldProds]])</f>
        <v>97.666666666666671</v>
      </c>
      <c r="AK207">
        <f>IF(Table13[[#This Row],[Total Number of Purchases]]=0,0,Table13[[#This Row],[Total Spend]]/Table13[[#This Row],[Total Number of Purchases]])</f>
        <v>26.636363636363637</v>
      </c>
      <c r="AM207">
        <f>SUM(Table13[[#This Row],[NumDealsPurchases]:[NumStorePurchases]])</f>
        <v>22</v>
      </c>
      <c r="AN207" s="14">
        <f>Snapshot_Date-Table13[[#This Row],[Dt_Customer]]</f>
        <v>738</v>
      </c>
      <c r="AP207" s="13">
        <f>Table13[[#This Row],[NumDealsPurchases]]/Table13[[#This Row],[Total Number of Purchases]]*100</f>
        <v>27.27272727272727</v>
      </c>
      <c r="AQ207">
        <f>6-ROUNDUP(_xlfn.PERCENTRANK.INC(Table13[Recency],Table13[[#This Row],[Recency]])*5, 0)</f>
        <v>3</v>
      </c>
      <c r="AR207">
        <f>ROUNDUP(_xlfn.PERCENTRANK.INC(Table13[Total Number of Purchases],Table13[[#This Row],[Total Number of Purchases]])*5,0)</f>
        <v>4</v>
      </c>
      <c r="AS207">
        <f>ROUNDUP(_xlfn.PERCENTRANK.INC(Table13[Total Spend],Table13[[#This Row],[Total Spend]])*5,0)</f>
        <v>3</v>
      </c>
      <c r="AT207" t="str">
        <f>Table13[[#This Row],[Recency Score]]&amp;Table13[[#This Row],[Frequency Score]]&amp;Table13[[#This Row],[Monetary Score]]</f>
        <v>343</v>
      </c>
      <c r="AU207" t="str">
        <f t="shared" si="3"/>
        <v>Needs Attention</v>
      </c>
      <c r="AW207" s="13">
        <f>DATEDIF(Table13[[#This Row],[Dt_Customer]], Snapshot_Date, "d")</f>
        <v>738</v>
      </c>
      <c r="AX207" s="13">
        <f>Table13[[#This Row],[CL if today]]/365</f>
        <v>2.021917808219178</v>
      </c>
      <c r="AY207">
        <f>Table13[[#This Row],[Total Number of Purchases]]/Table13[[#This Row],[Corrected CL]]</f>
        <v>10.880758807588077</v>
      </c>
      <c r="AZ207">
        <f>Table13[[#This Row],[Average Order Value (AOV)]]*Table13[[#This Row],[Freq per Year]]</f>
        <v>289.82384823848241</v>
      </c>
      <c r="BA207">
        <f>Table13[[#This Row],[Total Spend]]/Table13[[#This Row],[Corrected CL]]</f>
        <v>289.82384823848241</v>
      </c>
      <c r="BB207">
        <v>12.248322147651006</v>
      </c>
      <c r="BC207" s="1">
        <f>Table13[[#This Row],[Dt_Customer]]+Table13[[#This Row],[Recency]]</f>
        <v>41233</v>
      </c>
      <c r="BD207" s="16" t="str">
        <f>IF(COUNTIF(A:A, A207) &gt; 1, "Duplicate", "Unique")</f>
        <v>Unique</v>
      </c>
    </row>
    <row r="208" spans="1:56" x14ac:dyDescent="0.3">
      <c r="A208">
        <v>4749</v>
      </c>
      <c r="B208">
        <v>1968</v>
      </c>
      <c r="C208" t="s">
        <v>28</v>
      </c>
      <c r="D208" t="s">
        <v>35</v>
      </c>
      <c r="E208">
        <v>58554</v>
      </c>
      <c r="F208">
        <v>1</v>
      </c>
      <c r="G208">
        <v>1</v>
      </c>
      <c r="H208" s="1">
        <v>41178</v>
      </c>
      <c r="I208">
        <v>55</v>
      </c>
      <c r="J208">
        <v>368</v>
      </c>
      <c r="K208">
        <v>24</v>
      </c>
      <c r="L208">
        <v>68</v>
      </c>
      <c r="M208">
        <v>38</v>
      </c>
      <c r="N208">
        <v>0</v>
      </c>
      <c r="O208">
        <v>88</v>
      </c>
      <c r="P208">
        <f>IF(Table13[[#This Row],[MntWines]] = 0,"",Table13[[#This Row],[MntWines]])</f>
        <v>368</v>
      </c>
      <c r="Q208">
        <f>IF(Table13[[#This Row],[MntFruits]] = 0, "",Table13[[#This Row],[MntFruits]])</f>
        <v>24</v>
      </c>
      <c r="R208">
        <f>IF(Table13[[#This Row],[MntMeatProducts]] = 0, "",Table13[[#This Row],[MntMeatProducts]])</f>
        <v>68</v>
      </c>
      <c r="S208">
        <f>IF(Table13[[#This Row],[MntFishProducts]] = 0, "",Table13[[#This Row],[MntFishProducts]])</f>
        <v>38</v>
      </c>
      <c r="T208" t="str">
        <f>IF(Table13[[#This Row],[MntSweetProducts]] = 0, "",Table13[[#This Row],[MntSweetProducts]])</f>
        <v/>
      </c>
      <c r="U208">
        <f>IF(Table13[[#This Row],[MntGoldProds]] = 0, "",Table13[[#This Row],[MntGoldProds]])</f>
        <v>88</v>
      </c>
      <c r="V208">
        <v>6</v>
      </c>
      <c r="W208">
        <v>8</v>
      </c>
      <c r="X208">
        <v>2</v>
      </c>
      <c r="Y208">
        <v>6</v>
      </c>
      <c r="Z208">
        <v>7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 t="s">
        <v>40</v>
      </c>
      <c r="AI208" s="13">
        <f>SUM(Table13[[#This Row],[MntWines]:[MntGoldProds]])</f>
        <v>586</v>
      </c>
      <c r="AJ208" s="13">
        <f>AVERAGE(Table13[[#This Row],[MntWines]:[MntGoldProds]])</f>
        <v>97.666666666666671</v>
      </c>
      <c r="AK208">
        <f>IF(Table13[[#This Row],[Total Number of Purchases]]=0,0,Table13[[#This Row],[Total Spend]]/Table13[[#This Row],[Total Number of Purchases]])</f>
        <v>26.636363636363637</v>
      </c>
      <c r="AM208">
        <f>SUM(Table13[[#This Row],[NumDealsPurchases]:[NumStorePurchases]])</f>
        <v>22</v>
      </c>
      <c r="AN208" s="14">
        <f>Snapshot_Date-Table13[[#This Row],[Dt_Customer]]</f>
        <v>738</v>
      </c>
      <c r="AP208" s="13">
        <f>Table13[[#This Row],[NumDealsPurchases]]/Table13[[#This Row],[Total Number of Purchases]]*100</f>
        <v>27.27272727272727</v>
      </c>
      <c r="AQ208">
        <f>6-ROUNDUP(_xlfn.PERCENTRANK.INC(Table13[Recency],Table13[[#This Row],[Recency]])*5, 0)</f>
        <v>3</v>
      </c>
      <c r="AR208">
        <f>ROUNDUP(_xlfn.PERCENTRANK.INC(Table13[Total Number of Purchases],Table13[[#This Row],[Total Number of Purchases]])*5,0)</f>
        <v>4</v>
      </c>
      <c r="AS208">
        <f>ROUNDUP(_xlfn.PERCENTRANK.INC(Table13[Total Spend],Table13[[#This Row],[Total Spend]])*5,0)</f>
        <v>3</v>
      </c>
      <c r="AT208" t="str">
        <f>Table13[[#This Row],[Recency Score]]&amp;Table13[[#This Row],[Frequency Score]]&amp;Table13[[#This Row],[Monetary Score]]</f>
        <v>343</v>
      </c>
      <c r="AU208" t="str">
        <f t="shared" si="3"/>
        <v>Needs Attention</v>
      </c>
      <c r="AW208" s="13">
        <f>DATEDIF(Table13[[#This Row],[Dt_Customer]], Snapshot_Date, "d")</f>
        <v>738</v>
      </c>
      <c r="AX208" s="13">
        <f>Table13[[#This Row],[CL if today]]/365</f>
        <v>2.021917808219178</v>
      </c>
      <c r="AY208">
        <f>Table13[[#This Row],[Total Number of Purchases]]/Table13[[#This Row],[Corrected CL]]</f>
        <v>10.880758807588077</v>
      </c>
      <c r="AZ208">
        <f>Table13[[#This Row],[Average Order Value (AOV)]]*Table13[[#This Row],[Freq per Year]]</f>
        <v>289.82384823848241</v>
      </c>
      <c r="BA208">
        <f>Table13[[#This Row],[Total Spend]]/Table13[[#This Row],[Corrected CL]]</f>
        <v>289.82384823848241</v>
      </c>
      <c r="BB208">
        <v>49.416890080428956</v>
      </c>
      <c r="BC208" s="1">
        <f>Table13[[#This Row],[Dt_Customer]]+Table13[[#This Row],[Recency]]</f>
        <v>41233</v>
      </c>
      <c r="BD208" s="16" t="str">
        <f>IF(COUNTIF(A:A, A208) &gt; 1, "Duplicate", "Unique")</f>
        <v>Unique</v>
      </c>
    </row>
    <row r="209" spans="1:56" x14ac:dyDescent="0.3">
      <c r="A209">
        <v>10478</v>
      </c>
      <c r="B209">
        <v>1950</v>
      </c>
      <c r="C209" t="s">
        <v>37</v>
      </c>
      <c r="D209" t="s">
        <v>33</v>
      </c>
      <c r="E209">
        <v>55517</v>
      </c>
      <c r="F209">
        <v>1</v>
      </c>
      <c r="G209">
        <v>1</v>
      </c>
      <c r="H209" s="1">
        <v>41179</v>
      </c>
      <c r="I209">
        <v>53</v>
      </c>
      <c r="J209">
        <v>483</v>
      </c>
      <c r="K209">
        <v>0</v>
      </c>
      <c r="L209">
        <v>108</v>
      </c>
      <c r="M209">
        <v>0</v>
      </c>
      <c r="N209">
        <v>6</v>
      </c>
      <c r="O209">
        <v>36</v>
      </c>
      <c r="P209">
        <f>IF(Table13[[#This Row],[MntWines]] = 0,"",Table13[[#This Row],[MntWines]])</f>
        <v>483</v>
      </c>
      <c r="Q209" t="str">
        <f>IF(Table13[[#This Row],[MntFruits]] = 0, "",Table13[[#This Row],[MntFruits]])</f>
        <v/>
      </c>
      <c r="R209">
        <f>IF(Table13[[#This Row],[MntMeatProducts]] = 0, "",Table13[[#This Row],[MntMeatProducts]])</f>
        <v>108</v>
      </c>
      <c r="S209" t="str">
        <f>IF(Table13[[#This Row],[MntFishProducts]] = 0, "",Table13[[#This Row],[MntFishProducts]])</f>
        <v/>
      </c>
      <c r="T209">
        <f>IF(Table13[[#This Row],[MntSweetProducts]] = 0, "",Table13[[#This Row],[MntSweetProducts]])</f>
        <v>6</v>
      </c>
      <c r="U209">
        <f>IF(Table13[[#This Row],[MntGoldProds]] = 0, "",Table13[[#This Row],[MntGoldProds]])</f>
        <v>36</v>
      </c>
      <c r="V209">
        <v>5</v>
      </c>
      <c r="W209">
        <v>11</v>
      </c>
      <c r="X209">
        <v>1</v>
      </c>
      <c r="Y209">
        <v>6</v>
      </c>
      <c r="Z209">
        <v>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 t="s">
        <v>43</v>
      </c>
      <c r="AI209" s="13">
        <f>SUM(Table13[[#This Row],[MntWines]:[MntGoldProds]])</f>
        <v>633</v>
      </c>
      <c r="AJ209" s="13">
        <f>AVERAGE(Table13[[#This Row],[MntWines]:[MntGoldProds]])</f>
        <v>105.5</v>
      </c>
      <c r="AK209">
        <f>IF(Table13[[#This Row],[Total Number of Purchases]]=0,0,Table13[[#This Row],[Total Spend]]/Table13[[#This Row],[Total Number of Purchases]])</f>
        <v>27.521739130434781</v>
      </c>
      <c r="AM209">
        <f>SUM(Table13[[#This Row],[NumDealsPurchases]:[NumStorePurchases]])</f>
        <v>23</v>
      </c>
      <c r="AN209" s="14">
        <f>Snapshot_Date-Table13[[#This Row],[Dt_Customer]]</f>
        <v>737</v>
      </c>
      <c r="AP209" s="13">
        <f>Table13[[#This Row],[NumDealsPurchases]]/Table13[[#This Row],[Total Number of Purchases]]*100</f>
        <v>21.739130434782609</v>
      </c>
      <c r="AQ209">
        <f>6-ROUNDUP(_xlfn.PERCENTRANK.INC(Table13[Recency],Table13[[#This Row],[Recency]])*5, 0)</f>
        <v>3</v>
      </c>
      <c r="AR209">
        <f>ROUNDUP(_xlfn.PERCENTRANK.INC(Table13[Total Number of Purchases],Table13[[#This Row],[Total Number of Purchases]])*5,0)</f>
        <v>5</v>
      </c>
      <c r="AS209">
        <f>ROUNDUP(_xlfn.PERCENTRANK.INC(Table13[Total Spend],Table13[[#This Row],[Total Spend]])*5,0)</f>
        <v>3</v>
      </c>
      <c r="AT209" t="str">
        <f>Table13[[#This Row],[Recency Score]]&amp;Table13[[#This Row],[Frequency Score]]&amp;Table13[[#This Row],[Monetary Score]]</f>
        <v>353</v>
      </c>
      <c r="AU209" t="str">
        <f t="shared" si="3"/>
        <v>Frequent Buyers</v>
      </c>
      <c r="AW209" s="13">
        <f>DATEDIF(Table13[[#This Row],[Dt_Customer]], Snapshot_Date, "d")</f>
        <v>737</v>
      </c>
      <c r="AX209" s="13">
        <f>Table13[[#This Row],[CL if today]]/365</f>
        <v>2.0191780821917806</v>
      </c>
      <c r="AY209">
        <f>Table13[[#This Row],[Total Number of Purchases]]/Table13[[#This Row],[Corrected CL]]</f>
        <v>11.390773405698781</v>
      </c>
      <c r="AZ209">
        <f>Table13[[#This Row],[Average Order Value (AOV)]]*Table13[[#This Row],[Freq per Year]]</f>
        <v>313.49389416553601</v>
      </c>
      <c r="BA209">
        <f>Table13[[#This Row],[Total Spend]]/Table13[[#This Row],[Corrected CL]]</f>
        <v>313.49389416553601</v>
      </c>
      <c r="BB209">
        <v>598.52150537634407</v>
      </c>
      <c r="BC209" s="1">
        <f>Table13[[#This Row],[Dt_Customer]]+Table13[[#This Row],[Recency]]</f>
        <v>41232</v>
      </c>
      <c r="BD209" s="16" t="str">
        <f>IF(COUNTIF(A:A, A209) &gt; 1, "Duplicate", "Unique")</f>
        <v>Unique</v>
      </c>
    </row>
    <row r="210" spans="1:56" x14ac:dyDescent="0.3">
      <c r="A210">
        <v>9999</v>
      </c>
      <c r="B210">
        <v>1965</v>
      </c>
      <c r="C210" t="s">
        <v>28</v>
      </c>
      <c r="D210" t="s">
        <v>35</v>
      </c>
      <c r="E210">
        <v>75276</v>
      </c>
      <c r="F210">
        <v>0</v>
      </c>
      <c r="G210">
        <v>0</v>
      </c>
      <c r="H210" s="1">
        <v>41179</v>
      </c>
      <c r="I210">
        <v>2</v>
      </c>
      <c r="J210">
        <v>610</v>
      </c>
      <c r="K210">
        <v>105</v>
      </c>
      <c r="L210">
        <v>125</v>
      </c>
      <c r="M210">
        <v>137</v>
      </c>
      <c r="N210">
        <v>42</v>
      </c>
      <c r="O210">
        <v>21</v>
      </c>
      <c r="P210">
        <f>IF(Table13[[#This Row],[MntWines]] = 0,"",Table13[[#This Row],[MntWines]])</f>
        <v>610</v>
      </c>
      <c r="Q210">
        <f>IF(Table13[[#This Row],[MntFruits]] = 0, "",Table13[[#This Row],[MntFruits]])</f>
        <v>105</v>
      </c>
      <c r="R210">
        <f>IF(Table13[[#This Row],[MntMeatProducts]] = 0, "",Table13[[#This Row],[MntMeatProducts]])</f>
        <v>125</v>
      </c>
      <c r="S210">
        <f>IF(Table13[[#This Row],[MntFishProducts]] = 0, "",Table13[[#This Row],[MntFishProducts]])</f>
        <v>137</v>
      </c>
      <c r="T210">
        <f>IF(Table13[[#This Row],[MntSweetProducts]] = 0, "",Table13[[#This Row],[MntSweetProducts]])</f>
        <v>42</v>
      </c>
      <c r="U210">
        <f>IF(Table13[[#This Row],[MntGoldProds]] = 0, "",Table13[[#This Row],[MntGoldProds]])</f>
        <v>21</v>
      </c>
      <c r="V210">
        <v>1</v>
      </c>
      <c r="W210">
        <v>9</v>
      </c>
      <c r="X210">
        <v>4</v>
      </c>
      <c r="Y210">
        <v>9</v>
      </c>
      <c r="Z210">
        <v>5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 t="s">
        <v>30</v>
      </c>
      <c r="AI210" s="13">
        <f>SUM(Table13[[#This Row],[MntWines]:[MntGoldProds]])</f>
        <v>1040</v>
      </c>
      <c r="AJ210" s="13">
        <f>AVERAGE(Table13[[#This Row],[MntWines]:[MntGoldProds]])</f>
        <v>173.33333333333334</v>
      </c>
      <c r="AK210">
        <f>IF(Table13[[#This Row],[Total Number of Purchases]]=0,0,Table13[[#This Row],[Total Spend]]/Table13[[#This Row],[Total Number of Purchases]])</f>
        <v>45.217391304347828</v>
      </c>
      <c r="AM210">
        <f>SUM(Table13[[#This Row],[NumDealsPurchases]:[NumStorePurchases]])</f>
        <v>23</v>
      </c>
      <c r="AN210" s="14">
        <f>Snapshot_Date-Table13[[#This Row],[Dt_Customer]]</f>
        <v>737</v>
      </c>
      <c r="AP210" s="13">
        <f>Table13[[#This Row],[NumDealsPurchases]]/Table13[[#This Row],[Total Number of Purchases]]*100</f>
        <v>4.3478260869565215</v>
      </c>
      <c r="AQ210">
        <f>6-ROUNDUP(_xlfn.PERCENTRANK.INC(Table13[Recency],Table13[[#This Row],[Recency]])*5, 0)</f>
        <v>5</v>
      </c>
      <c r="AR210">
        <f>ROUNDUP(_xlfn.PERCENTRANK.INC(Table13[Total Number of Purchases],Table13[[#This Row],[Total Number of Purchases]])*5,0)</f>
        <v>5</v>
      </c>
      <c r="AS210">
        <f>ROUNDUP(_xlfn.PERCENTRANK.INC(Table13[Total Spend],Table13[[#This Row],[Total Spend]])*5,0)</f>
        <v>4</v>
      </c>
      <c r="AT210" t="str">
        <f>Table13[[#This Row],[Recency Score]]&amp;Table13[[#This Row],[Frequency Score]]&amp;Table13[[#This Row],[Monetary Score]]</f>
        <v>554</v>
      </c>
      <c r="AU210" t="str">
        <f t="shared" si="3"/>
        <v>Loyal Customers</v>
      </c>
      <c r="AW210" s="13">
        <f>DATEDIF(Table13[[#This Row],[Dt_Customer]], Snapshot_Date, "d")</f>
        <v>737</v>
      </c>
      <c r="AX210" s="13">
        <f>Table13[[#This Row],[CL if today]]/365</f>
        <v>2.0191780821917806</v>
      </c>
      <c r="AY210">
        <f>Table13[[#This Row],[Total Number of Purchases]]/Table13[[#This Row],[Corrected CL]]</f>
        <v>11.390773405698781</v>
      </c>
      <c r="AZ210">
        <f>Table13[[#This Row],[Average Order Value (AOV)]]*Table13[[#This Row],[Freq per Year]]</f>
        <v>515.06105834464051</v>
      </c>
      <c r="BA210">
        <f>Table13[[#This Row],[Total Spend]]/Table13[[#This Row],[Corrected CL]]</f>
        <v>515.06105834464051</v>
      </c>
      <c r="BB210">
        <v>585.57200538358006</v>
      </c>
      <c r="BC210" s="1">
        <f>Table13[[#This Row],[Dt_Customer]]+Table13[[#This Row],[Recency]]</f>
        <v>41181</v>
      </c>
      <c r="BD210" s="16" t="str">
        <f>IF(COUNTIF(A:A, A210) &gt; 1, "Duplicate", "Unique")</f>
        <v>Unique</v>
      </c>
    </row>
    <row r="211" spans="1:56" x14ac:dyDescent="0.3">
      <c r="A211">
        <v>1907</v>
      </c>
      <c r="B211">
        <v>1950</v>
      </c>
      <c r="C211" t="s">
        <v>41</v>
      </c>
      <c r="D211" t="s">
        <v>29</v>
      </c>
      <c r="E211">
        <v>63120</v>
      </c>
      <c r="F211">
        <v>0</v>
      </c>
      <c r="G211">
        <v>1</v>
      </c>
      <c r="H211" s="1">
        <v>41180</v>
      </c>
      <c r="I211">
        <v>53</v>
      </c>
      <c r="J211">
        <v>965</v>
      </c>
      <c r="K211">
        <v>69</v>
      </c>
      <c r="L211">
        <v>279</v>
      </c>
      <c r="M211">
        <v>54</v>
      </c>
      <c r="N211">
        <v>41</v>
      </c>
      <c r="O211">
        <v>69</v>
      </c>
      <c r="P211">
        <f>IF(Table13[[#This Row],[MntWines]] = 0,"",Table13[[#This Row],[MntWines]])</f>
        <v>965</v>
      </c>
      <c r="Q211">
        <f>IF(Table13[[#This Row],[MntFruits]] = 0, "",Table13[[#This Row],[MntFruits]])</f>
        <v>69</v>
      </c>
      <c r="R211">
        <f>IF(Table13[[#This Row],[MntMeatProducts]] = 0, "",Table13[[#This Row],[MntMeatProducts]])</f>
        <v>279</v>
      </c>
      <c r="S211">
        <f>IF(Table13[[#This Row],[MntFishProducts]] = 0, "",Table13[[#This Row],[MntFishProducts]])</f>
        <v>54</v>
      </c>
      <c r="T211">
        <f>IF(Table13[[#This Row],[MntSweetProducts]] = 0, "",Table13[[#This Row],[MntSweetProducts]])</f>
        <v>41</v>
      </c>
      <c r="U211">
        <f>IF(Table13[[#This Row],[MntGoldProds]] = 0, "",Table13[[#This Row],[MntGoldProds]])</f>
        <v>69</v>
      </c>
      <c r="V211">
        <v>5</v>
      </c>
      <c r="W211">
        <v>8</v>
      </c>
      <c r="X211">
        <v>4</v>
      </c>
      <c r="Y211">
        <v>9</v>
      </c>
      <c r="Z211">
        <v>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 t="s">
        <v>30</v>
      </c>
      <c r="AI211" s="13">
        <f>SUM(Table13[[#This Row],[MntWines]:[MntGoldProds]])</f>
        <v>1477</v>
      </c>
      <c r="AJ211" s="13">
        <f>AVERAGE(Table13[[#This Row],[MntWines]:[MntGoldProds]])</f>
        <v>246.16666666666666</v>
      </c>
      <c r="AK211">
        <f>IF(Table13[[#This Row],[Total Number of Purchases]]=0,0,Table13[[#This Row],[Total Spend]]/Table13[[#This Row],[Total Number of Purchases]])</f>
        <v>56.807692307692307</v>
      </c>
      <c r="AM211">
        <f>SUM(Table13[[#This Row],[NumDealsPurchases]:[NumStorePurchases]])</f>
        <v>26</v>
      </c>
      <c r="AN211" s="14">
        <f>Snapshot_Date-Table13[[#This Row],[Dt_Customer]]</f>
        <v>736</v>
      </c>
      <c r="AP211" s="13">
        <f>Table13[[#This Row],[NumDealsPurchases]]/Table13[[#This Row],[Total Number of Purchases]]*100</f>
        <v>19.230769230769234</v>
      </c>
      <c r="AQ211">
        <f>6-ROUNDUP(_xlfn.PERCENTRANK.INC(Table13[Recency],Table13[[#This Row],[Recency]])*5, 0)</f>
        <v>3</v>
      </c>
      <c r="AR211">
        <f>ROUNDUP(_xlfn.PERCENTRANK.INC(Table13[Total Number of Purchases],Table13[[#This Row],[Total Number of Purchases]])*5,0)</f>
        <v>5</v>
      </c>
      <c r="AS211">
        <f>ROUNDUP(_xlfn.PERCENTRANK.INC(Table13[Total Spend],Table13[[#This Row],[Total Spend]])*5,0)</f>
        <v>5</v>
      </c>
      <c r="AT211" t="str">
        <f>Table13[[#This Row],[Recency Score]]&amp;Table13[[#This Row],[Frequency Score]]&amp;Table13[[#This Row],[Monetary Score]]</f>
        <v>355</v>
      </c>
      <c r="AU211" t="str">
        <f t="shared" si="3"/>
        <v>Frequent Buyers</v>
      </c>
      <c r="AW211" s="13">
        <f>DATEDIF(Table13[[#This Row],[Dt_Customer]], Snapshot_Date, "d")</f>
        <v>736</v>
      </c>
      <c r="AX211" s="13">
        <f>Table13[[#This Row],[CL if today]]/365</f>
        <v>2.0164383561643837</v>
      </c>
      <c r="AY211">
        <f>Table13[[#This Row],[Total Number of Purchases]]/Table13[[#This Row],[Corrected CL]]</f>
        <v>12.894021739130434</v>
      </c>
      <c r="AZ211">
        <f>Table13[[#This Row],[Average Order Value (AOV)]]*Table13[[#This Row],[Freq per Year]]</f>
        <v>732.47961956521726</v>
      </c>
      <c r="BA211">
        <f>Table13[[#This Row],[Total Spend]]/Table13[[#This Row],[Corrected CL]]</f>
        <v>732.47961956521738</v>
      </c>
      <c r="BB211">
        <v>896.53432032301487</v>
      </c>
      <c r="BC211" s="1">
        <f>Table13[[#This Row],[Dt_Customer]]+Table13[[#This Row],[Recency]]</f>
        <v>41233</v>
      </c>
      <c r="BD211" s="16" t="str">
        <f>IF(COUNTIF(A:A, A211) &gt; 1, "Duplicate", "Unique")</f>
        <v>Unique</v>
      </c>
    </row>
    <row r="212" spans="1:56" x14ac:dyDescent="0.3">
      <c r="A212">
        <v>7274</v>
      </c>
      <c r="B212">
        <v>1957</v>
      </c>
      <c r="C212" t="s">
        <v>28</v>
      </c>
      <c r="D212" t="s">
        <v>33</v>
      </c>
      <c r="E212">
        <v>78618</v>
      </c>
      <c r="F212">
        <v>0</v>
      </c>
      <c r="G212">
        <v>0</v>
      </c>
      <c r="H212" s="1">
        <v>41180</v>
      </c>
      <c r="I212">
        <v>87</v>
      </c>
      <c r="J212">
        <v>736</v>
      </c>
      <c r="K212">
        <v>163</v>
      </c>
      <c r="L212">
        <v>818</v>
      </c>
      <c r="M212">
        <v>212</v>
      </c>
      <c r="N212">
        <v>163</v>
      </c>
      <c r="O212">
        <v>61</v>
      </c>
      <c r="P212">
        <f>IF(Table13[[#This Row],[MntWines]] = 0,"",Table13[[#This Row],[MntWines]])</f>
        <v>736</v>
      </c>
      <c r="Q212">
        <f>IF(Table13[[#This Row],[MntFruits]] = 0, "",Table13[[#This Row],[MntFruits]])</f>
        <v>163</v>
      </c>
      <c r="R212">
        <f>IF(Table13[[#This Row],[MntMeatProducts]] = 0, "",Table13[[#This Row],[MntMeatProducts]])</f>
        <v>818</v>
      </c>
      <c r="S212">
        <f>IF(Table13[[#This Row],[MntFishProducts]] = 0, "",Table13[[#This Row],[MntFishProducts]])</f>
        <v>212</v>
      </c>
      <c r="T212">
        <f>IF(Table13[[#This Row],[MntSweetProducts]] = 0, "",Table13[[#This Row],[MntSweetProducts]])</f>
        <v>163</v>
      </c>
      <c r="U212">
        <f>IF(Table13[[#This Row],[MntGoldProds]] = 0, "",Table13[[#This Row],[MntGoldProds]])</f>
        <v>61</v>
      </c>
      <c r="V212">
        <v>1</v>
      </c>
      <c r="W212">
        <v>4</v>
      </c>
      <c r="X212">
        <v>7</v>
      </c>
      <c r="Y212">
        <v>10</v>
      </c>
      <c r="Z212">
        <v>2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 t="s">
        <v>30</v>
      </c>
      <c r="AI212" s="13">
        <f>SUM(Table13[[#This Row],[MntWines]:[MntGoldProds]])</f>
        <v>2153</v>
      </c>
      <c r="AJ212" s="13">
        <f>AVERAGE(Table13[[#This Row],[MntWines]:[MntGoldProds]])</f>
        <v>358.83333333333331</v>
      </c>
      <c r="AK212">
        <f>IF(Table13[[#This Row],[Total Number of Purchases]]=0,0,Table13[[#This Row],[Total Spend]]/Table13[[#This Row],[Total Number of Purchases]])</f>
        <v>97.86363636363636</v>
      </c>
      <c r="AM212">
        <f>SUM(Table13[[#This Row],[NumDealsPurchases]:[NumStorePurchases]])</f>
        <v>22</v>
      </c>
      <c r="AN212" s="14">
        <f>Snapshot_Date-Table13[[#This Row],[Dt_Customer]]</f>
        <v>736</v>
      </c>
      <c r="AP212" s="13">
        <f>Table13[[#This Row],[NumDealsPurchases]]/Table13[[#This Row],[Total Number of Purchases]]*100</f>
        <v>4.5454545454545459</v>
      </c>
      <c r="AQ212">
        <f>6-ROUNDUP(_xlfn.PERCENTRANK.INC(Table13[Recency],Table13[[#This Row],[Recency]])*5, 0)</f>
        <v>1</v>
      </c>
      <c r="AR212">
        <f>ROUNDUP(_xlfn.PERCENTRANK.INC(Table13[Total Number of Purchases],Table13[[#This Row],[Total Number of Purchases]])*5,0)</f>
        <v>4</v>
      </c>
      <c r="AS212">
        <f>ROUNDUP(_xlfn.PERCENTRANK.INC(Table13[Total Spend],Table13[[#This Row],[Total Spend]])*5,0)</f>
        <v>5</v>
      </c>
      <c r="AT212" t="str">
        <f>Table13[[#This Row],[Recency Score]]&amp;Table13[[#This Row],[Frequency Score]]&amp;Table13[[#This Row],[Monetary Score]]</f>
        <v>145</v>
      </c>
      <c r="AU212" t="str">
        <f t="shared" si="3"/>
        <v>Big Spenders</v>
      </c>
      <c r="AW212" s="13">
        <f>DATEDIF(Table13[[#This Row],[Dt_Customer]], Snapshot_Date, "d")</f>
        <v>736</v>
      </c>
      <c r="AX212" s="13">
        <f>Table13[[#This Row],[CL if today]]/365</f>
        <v>2.0164383561643837</v>
      </c>
      <c r="AY212">
        <f>Table13[[#This Row],[Total Number of Purchases]]/Table13[[#This Row],[Corrected CL]]</f>
        <v>10.910326086956522</v>
      </c>
      <c r="AZ212">
        <f>Table13[[#This Row],[Average Order Value (AOV)]]*Table13[[#This Row],[Freq per Year]]</f>
        <v>1067.7241847826085</v>
      </c>
      <c r="BA212">
        <f>Table13[[#This Row],[Total Spend]]/Table13[[#This Row],[Corrected CL]]</f>
        <v>1067.7241847826085</v>
      </c>
      <c r="BB212">
        <v>530.06056527590852</v>
      </c>
      <c r="BC212" s="1">
        <f>Table13[[#This Row],[Dt_Customer]]+Table13[[#This Row],[Recency]]</f>
        <v>41267</v>
      </c>
      <c r="BD212" s="16" t="str">
        <f>IF(COUNTIF(A:A, A212) &gt; 1, "Duplicate", "Unique")</f>
        <v>Unique</v>
      </c>
    </row>
    <row r="213" spans="1:56" x14ac:dyDescent="0.3">
      <c r="A213">
        <v>7022</v>
      </c>
      <c r="B213">
        <v>1971</v>
      </c>
      <c r="C213" t="s">
        <v>28</v>
      </c>
      <c r="D213" t="s">
        <v>33</v>
      </c>
      <c r="E213">
        <v>76445</v>
      </c>
      <c r="F213">
        <v>1</v>
      </c>
      <c r="G213">
        <v>0</v>
      </c>
      <c r="H213" s="1">
        <v>41180</v>
      </c>
      <c r="I213">
        <v>2</v>
      </c>
      <c r="J213">
        <v>739</v>
      </c>
      <c r="K213">
        <v>107</v>
      </c>
      <c r="L213">
        <v>309</v>
      </c>
      <c r="M213">
        <v>140</v>
      </c>
      <c r="N213">
        <v>80</v>
      </c>
      <c r="O213">
        <v>35</v>
      </c>
      <c r="P213">
        <f>IF(Table13[[#This Row],[MntWines]] = 0,"",Table13[[#This Row],[MntWines]])</f>
        <v>739</v>
      </c>
      <c r="Q213">
        <f>IF(Table13[[#This Row],[MntFruits]] = 0, "",Table13[[#This Row],[MntFruits]])</f>
        <v>107</v>
      </c>
      <c r="R213">
        <f>IF(Table13[[#This Row],[MntMeatProducts]] = 0, "",Table13[[#This Row],[MntMeatProducts]])</f>
        <v>309</v>
      </c>
      <c r="S213">
        <f>IF(Table13[[#This Row],[MntFishProducts]] = 0, "",Table13[[#This Row],[MntFishProducts]])</f>
        <v>140</v>
      </c>
      <c r="T213">
        <f>IF(Table13[[#This Row],[MntSweetProducts]] = 0, "",Table13[[#This Row],[MntSweetProducts]])</f>
        <v>80</v>
      </c>
      <c r="U213">
        <f>IF(Table13[[#This Row],[MntGoldProds]] = 0, "",Table13[[#This Row],[MntGoldProds]])</f>
        <v>35</v>
      </c>
      <c r="V213">
        <v>1</v>
      </c>
      <c r="W213">
        <v>2</v>
      </c>
      <c r="X213">
        <v>5</v>
      </c>
      <c r="Y213">
        <v>13</v>
      </c>
      <c r="Z213">
        <v>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s">
        <v>43</v>
      </c>
      <c r="AI213" s="13">
        <f>SUM(Table13[[#This Row],[MntWines]:[MntGoldProds]])</f>
        <v>1410</v>
      </c>
      <c r="AJ213" s="13">
        <f>AVERAGE(Table13[[#This Row],[MntWines]:[MntGoldProds]])</f>
        <v>235</v>
      </c>
      <c r="AK213">
        <f>IF(Table13[[#This Row],[Total Number of Purchases]]=0,0,Table13[[#This Row],[Total Spend]]/Table13[[#This Row],[Total Number of Purchases]])</f>
        <v>67.142857142857139</v>
      </c>
      <c r="AM213">
        <f>SUM(Table13[[#This Row],[NumDealsPurchases]:[NumStorePurchases]])</f>
        <v>21</v>
      </c>
      <c r="AN213" s="14">
        <f>Snapshot_Date-Table13[[#This Row],[Dt_Customer]]</f>
        <v>736</v>
      </c>
      <c r="AP213" s="13">
        <f>Table13[[#This Row],[NumDealsPurchases]]/Table13[[#This Row],[Total Number of Purchases]]*100</f>
        <v>4.7619047619047619</v>
      </c>
      <c r="AQ213">
        <f>6-ROUNDUP(_xlfn.PERCENTRANK.INC(Table13[Recency],Table13[[#This Row],[Recency]])*5, 0)</f>
        <v>5</v>
      </c>
      <c r="AR213">
        <f>ROUNDUP(_xlfn.PERCENTRANK.INC(Table13[Total Number of Purchases],Table13[[#This Row],[Total Number of Purchases]])*5,0)</f>
        <v>4</v>
      </c>
      <c r="AS213">
        <f>ROUNDUP(_xlfn.PERCENTRANK.INC(Table13[Total Spend],Table13[[#This Row],[Total Spend]])*5,0)</f>
        <v>5</v>
      </c>
      <c r="AT213" t="str">
        <f>Table13[[#This Row],[Recency Score]]&amp;Table13[[#This Row],[Frequency Score]]&amp;Table13[[#This Row],[Monetary Score]]</f>
        <v>545</v>
      </c>
      <c r="AU213" t="str">
        <f t="shared" si="3"/>
        <v>Loyal Customers</v>
      </c>
      <c r="AW213" s="13">
        <f>DATEDIF(Table13[[#This Row],[Dt_Customer]], Snapshot_Date, "d")</f>
        <v>736</v>
      </c>
      <c r="AX213" s="13">
        <f>Table13[[#This Row],[CL if today]]/365</f>
        <v>2.0164383561643837</v>
      </c>
      <c r="AY213">
        <f>Table13[[#This Row],[Total Number of Purchases]]/Table13[[#This Row],[Corrected CL]]</f>
        <v>10.414402173913043</v>
      </c>
      <c r="AZ213">
        <f>Table13[[#This Row],[Average Order Value (AOV)]]*Table13[[#This Row],[Freq per Year]]</f>
        <v>699.25271739130426</v>
      </c>
      <c r="BA213">
        <f>Table13[[#This Row],[Total Spend]]/Table13[[#This Row],[Corrected CL]]</f>
        <v>699.25271739130426</v>
      </c>
      <c r="BB213">
        <v>103.30188679245283</v>
      </c>
      <c r="BC213" s="1">
        <f>Table13[[#This Row],[Dt_Customer]]+Table13[[#This Row],[Recency]]</f>
        <v>41182</v>
      </c>
      <c r="BD213" s="16" t="str">
        <f>IF(COUNTIF(A:A, A213) &gt; 1, "Duplicate", "Unique")</f>
        <v>Unique</v>
      </c>
    </row>
    <row r="214" spans="1:56" x14ac:dyDescent="0.3">
      <c r="A214">
        <v>618</v>
      </c>
      <c r="B214">
        <v>1977</v>
      </c>
      <c r="C214" t="s">
        <v>37</v>
      </c>
      <c r="D214" t="s">
        <v>33</v>
      </c>
      <c r="E214">
        <v>69389</v>
      </c>
      <c r="F214">
        <v>0</v>
      </c>
      <c r="G214">
        <v>1</v>
      </c>
      <c r="H214" s="1">
        <v>41180</v>
      </c>
      <c r="I214">
        <v>17</v>
      </c>
      <c r="J214">
        <v>422</v>
      </c>
      <c r="K214">
        <v>7</v>
      </c>
      <c r="L214">
        <v>238</v>
      </c>
      <c r="M214">
        <v>69</v>
      </c>
      <c r="N214">
        <v>46</v>
      </c>
      <c r="O214">
        <v>15</v>
      </c>
      <c r="P214">
        <f>IF(Table13[[#This Row],[MntWines]] = 0,"",Table13[[#This Row],[MntWines]])</f>
        <v>422</v>
      </c>
      <c r="Q214">
        <f>IF(Table13[[#This Row],[MntFruits]] = 0, "",Table13[[#This Row],[MntFruits]])</f>
        <v>7</v>
      </c>
      <c r="R214">
        <f>IF(Table13[[#This Row],[MntMeatProducts]] = 0, "",Table13[[#This Row],[MntMeatProducts]])</f>
        <v>238</v>
      </c>
      <c r="S214">
        <f>IF(Table13[[#This Row],[MntFishProducts]] = 0, "",Table13[[#This Row],[MntFishProducts]])</f>
        <v>69</v>
      </c>
      <c r="T214">
        <f>IF(Table13[[#This Row],[MntSweetProducts]] = 0, "",Table13[[#This Row],[MntSweetProducts]])</f>
        <v>46</v>
      </c>
      <c r="U214">
        <f>IF(Table13[[#This Row],[MntGoldProds]] = 0, "",Table13[[#This Row],[MntGoldProds]])</f>
        <v>15</v>
      </c>
      <c r="V214">
        <v>1</v>
      </c>
      <c r="W214">
        <v>7</v>
      </c>
      <c r="X214">
        <v>2</v>
      </c>
      <c r="Y214">
        <v>12</v>
      </c>
      <c r="Z214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36</v>
      </c>
      <c r="AI214" s="13">
        <f>SUM(Table13[[#This Row],[MntWines]:[MntGoldProds]])</f>
        <v>797</v>
      </c>
      <c r="AJ214" s="13">
        <f>AVERAGE(Table13[[#This Row],[MntWines]:[MntGoldProds]])</f>
        <v>132.83333333333334</v>
      </c>
      <c r="AK214">
        <f>IF(Table13[[#This Row],[Total Number of Purchases]]=0,0,Table13[[#This Row],[Total Spend]]/Table13[[#This Row],[Total Number of Purchases]])</f>
        <v>36.227272727272727</v>
      </c>
      <c r="AM214">
        <f>SUM(Table13[[#This Row],[NumDealsPurchases]:[NumStorePurchases]])</f>
        <v>22</v>
      </c>
      <c r="AN214" s="14">
        <f>Snapshot_Date-Table13[[#This Row],[Dt_Customer]]</f>
        <v>736</v>
      </c>
      <c r="AP214" s="13">
        <f>Table13[[#This Row],[NumDealsPurchases]]/Table13[[#This Row],[Total Number of Purchases]]*100</f>
        <v>4.5454545454545459</v>
      </c>
      <c r="AQ214">
        <f>6-ROUNDUP(_xlfn.PERCENTRANK.INC(Table13[Recency],Table13[[#This Row],[Recency]])*5, 0)</f>
        <v>5</v>
      </c>
      <c r="AR214">
        <f>ROUNDUP(_xlfn.PERCENTRANK.INC(Table13[Total Number of Purchases],Table13[[#This Row],[Total Number of Purchases]])*5,0)</f>
        <v>4</v>
      </c>
      <c r="AS214">
        <f>ROUNDUP(_xlfn.PERCENTRANK.INC(Table13[Total Spend],Table13[[#This Row],[Total Spend]])*5,0)</f>
        <v>4</v>
      </c>
      <c r="AT214" t="str">
        <f>Table13[[#This Row],[Recency Score]]&amp;Table13[[#This Row],[Frequency Score]]&amp;Table13[[#This Row],[Monetary Score]]</f>
        <v>544</v>
      </c>
      <c r="AU214" t="str">
        <f t="shared" si="3"/>
        <v>Loyal Customers</v>
      </c>
      <c r="AW214" s="13">
        <f>DATEDIF(Table13[[#This Row],[Dt_Customer]], Snapshot_Date, "d")</f>
        <v>736</v>
      </c>
      <c r="AX214" s="13">
        <f>Table13[[#This Row],[CL if today]]/365</f>
        <v>2.0164383561643837</v>
      </c>
      <c r="AY214">
        <f>Table13[[#This Row],[Total Number of Purchases]]/Table13[[#This Row],[Corrected CL]]</f>
        <v>10.910326086956522</v>
      </c>
      <c r="AZ214">
        <f>Table13[[#This Row],[Average Order Value (AOV)]]*Table13[[#This Row],[Freq per Year]]</f>
        <v>395.25135869565219</v>
      </c>
      <c r="BA214">
        <f>Table13[[#This Row],[Total Spend]]/Table13[[#This Row],[Corrected CL]]</f>
        <v>395.25135869565213</v>
      </c>
      <c r="BB214">
        <v>246.60834454912518</v>
      </c>
      <c r="BC214" s="1">
        <f>Table13[[#This Row],[Dt_Customer]]+Table13[[#This Row],[Recency]]</f>
        <v>41197</v>
      </c>
      <c r="BD214" s="16" t="str">
        <f>IF(COUNTIF(A:A, A214) &gt; 1, "Duplicate", "Unique")</f>
        <v>Unique</v>
      </c>
    </row>
    <row r="215" spans="1:56" x14ac:dyDescent="0.3">
      <c r="A215">
        <v>1103</v>
      </c>
      <c r="B215">
        <v>1976</v>
      </c>
      <c r="C215" t="s">
        <v>41</v>
      </c>
      <c r="D215" t="s">
        <v>33</v>
      </c>
      <c r="E215">
        <v>81929</v>
      </c>
      <c r="F215">
        <v>1</v>
      </c>
      <c r="G215">
        <v>0</v>
      </c>
      <c r="H215" s="1">
        <v>41181</v>
      </c>
      <c r="I215">
        <v>60</v>
      </c>
      <c r="J215">
        <v>1486</v>
      </c>
      <c r="K215">
        <v>55</v>
      </c>
      <c r="L215">
        <v>278</v>
      </c>
      <c r="M215">
        <v>49</v>
      </c>
      <c r="N215">
        <v>0</v>
      </c>
      <c r="O215">
        <v>185</v>
      </c>
      <c r="P215">
        <f>IF(Table13[[#This Row],[MntWines]] = 0,"",Table13[[#This Row],[MntWines]])</f>
        <v>1486</v>
      </c>
      <c r="Q215">
        <f>IF(Table13[[#This Row],[MntFruits]] = 0, "",Table13[[#This Row],[MntFruits]])</f>
        <v>55</v>
      </c>
      <c r="R215">
        <f>IF(Table13[[#This Row],[MntMeatProducts]] = 0, "",Table13[[#This Row],[MntMeatProducts]])</f>
        <v>278</v>
      </c>
      <c r="S215">
        <f>IF(Table13[[#This Row],[MntFishProducts]] = 0, "",Table13[[#This Row],[MntFishProducts]])</f>
        <v>49</v>
      </c>
      <c r="T215" t="str">
        <f>IF(Table13[[#This Row],[MntSweetProducts]] = 0, "",Table13[[#This Row],[MntSweetProducts]])</f>
        <v/>
      </c>
      <c r="U215">
        <f>IF(Table13[[#This Row],[MntGoldProds]] = 0, "",Table13[[#This Row],[MntGoldProds]])</f>
        <v>185</v>
      </c>
      <c r="V215">
        <v>2</v>
      </c>
      <c r="W215">
        <v>4</v>
      </c>
      <c r="X215">
        <v>4</v>
      </c>
      <c r="Y215">
        <v>10</v>
      </c>
      <c r="Z215">
        <v>6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1</v>
      </c>
      <c r="AG215">
        <v>0</v>
      </c>
      <c r="AH215" t="s">
        <v>36</v>
      </c>
      <c r="AI215" s="13">
        <f>SUM(Table13[[#This Row],[MntWines]:[MntGoldProds]])</f>
        <v>2053</v>
      </c>
      <c r="AJ215" s="13">
        <f>AVERAGE(Table13[[#This Row],[MntWines]:[MntGoldProds]])</f>
        <v>342.16666666666669</v>
      </c>
      <c r="AK215">
        <f>IF(Table13[[#This Row],[Total Number of Purchases]]=0,0,Table13[[#This Row],[Total Spend]]/Table13[[#This Row],[Total Number of Purchases]])</f>
        <v>102.65</v>
      </c>
      <c r="AM215">
        <f>SUM(Table13[[#This Row],[NumDealsPurchases]:[NumStorePurchases]])</f>
        <v>20</v>
      </c>
      <c r="AN215" s="14">
        <f>Snapshot_Date-Table13[[#This Row],[Dt_Customer]]</f>
        <v>735</v>
      </c>
      <c r="AP215" s="13">
        <f>Table13[[#This Row],[NumDealsPurchases]]/Table13[[#This Row],[Total Number of Purchases]]*100</f>
        <v>10</v>
      </c>
      <c r="AQ215">
        <f>6-ROUNDUP(_xlfn.PERCENTRANK.INC(Table13[Recency],Table13[[#This Row],[Recency]])*5, 0)</f>
        <v>2</v>
      </c>
      <c r="AR215">
        <f>ROUNDUP(_xlfn.PERCENTRANK.INC(Table13[Total Number of Purchases],Table13[[#This Row],[Total Number of Purchases]])*5,0)</f>
        <v>4</v>
      </c>
      <c r="AS215">
        <f>ROUNDUP(_xlfn.PERCENTRANK.INC(Table13[Total Spend],Table13[[#This Row],[Total Spend]])*5,0)</f>
        <v>5</v>
      </c>
      <c r="AT215" t="str">
        <f>Table13[[#This Row],[Recency Score]]&amp;Table13[[#This Row],[Frequency Score]]&amp;Table13[[#This Row],[Monetary Score]]</f>
        <v>245</v>
      </c>
      <c r="AU215" t="str">
        <f t="shared" si="3"/>
        <v>Big Spenders</v>
      </c>
      <c r="AW215" s="13">
        <f>DATEDIF(Table13[[#This Row],[Dt_Customer]], Snapshot_Date, "d")</f>
        <v>735</v>
      </c>
      <c r="AX215" s="13">
        <f>Table13[[#This Row],[CL if today]]/365</f>
        <v>2.0136986301369864</v>
      </c>
      <c r="AY215">
        <f>Table13[[#This Row],[Total Number of Purchases]]/Table13[[#This Row],[Corrected CL]]</f>
        <v>9.9319727891156457</v>
      </c>
      <c r="AZ215">
        <f>Table13[[#This Row],[Average Order Value (AOV)]]*Table13[[#This Row],[Freq per Year]]</f>
        <v>1019.5170068027211</v>
      </c>
      <c r="BA215">
        <f>Table13[[#This Row],[Total Spend]]/Table13[[#This Row],[Corrected CL]]</f>
        <v>1019.5170068027211</v>
      </c>
      <c r="BB215">
        <v>103.30188679245283</v>
      </c>
      <c r="BC215" s="1">
        <f>Table13[[#This Row],[Dt_Customer]]+Table13[[#This Row],[Recency]]</f>
        <v>41241</v>
      </c>
      <c r="BD215" s="16" t="str">
        <f>IF(COUNTIF(A:A, A215) &gt; 1, "Duplicate", "Unique")</f>
        <v>Unique</v>
      </c>
    </row>
    <row r="216" spans="1:56" x14ac:dyDescent="0.3">
      <c r="A216">
        <v>10343</v>
      </c>
      <c r="B216">
        <v>1991</v>
      </c>
      <c r="C216" t="s">
        <v>38</v>
      </c>
      <c r="D216" t="s">
        <v>31</v>
      </c>
      <c r="E216">
        <v>61618</v>
      </c>
      <c r="F216">
        <v>0</v>
      </c>
      <c r="G216">
        <v>0</v>
      </c>
      <c r="H216" s="1">
        <v>41181</v>
      </c>
      <c r="I216">
        <v>27</v>
      </c>
      <c r="J216">
        <v>605</v>
      </c>
      <c r="K216">
        <v>91</v>
      </c>
      <c r="L216">
        <v>399</v>
      </c>
      <c r="M216">
        <v>0</v>
      </c>
      <c r="N216">
        <v>45</v>
      </c>
      <c r="O216">
        <v>205</v>
      </c>
      <c r="P216">
        <f>IF(Table13[[#This Row],[MntWines]] = 0,"",Table13[[#This Row],[MntWines]])</f>
        <v>605</v>
      </c>
      <c r="Q216">
        <f>IF(Table13[[#This Row],[MntFruits]] = 0, "",Table13[[#This Row],[MntFruits]])</f>
        <v>91</v>
      </c>
      <c r="R216">
        <f>IF(Table13[[#This Row],[MntMeatProducts]] = 0, "",Table13[[#This Row],[MntMeatProducts]])</f>
        <v>399</v>
      </c>
      <c r="S216" t="str">
        <f>IF(Table13[[#This Row],[MntFishProducts]] = 0, "",Table13[[#This Row],[MntFishProducts]])</f>
        <v/>
      </c>
      <c r="T216">
        <f>IF(Table13[[#This Row],[MntSweetProducts]] = 0, "",Table13[[#This Row],[MntSweetProducts]])</f>
        <v>45</v>
      </c>
      <c r="U216">
        <f>IF(Table13[[#This Row],[MntGoldProds]] = 0, "",Table13[[#This Row],[MntGoldProds]])</f>
        <v>205</v>
      </c>
      <c r="V216">
        <v>2</v>
      </c>
      <c r="W216">
        <v>3</v>
      </c>
      <c r="X216">
        <v>6</v>
      </c>
      <c r="Y216">
        <v>8</v>
      </c>
      <c r="Z216">
        <v>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40</v>
      </c>
      <c r="AI216" s="13">
        <f>SUM(Table13[[#This Row],[MntWines]:[MntGoldProds]])</f>
        <v>1345</v>
      </c>
      <c r="AJ216" s="13">
        <f>AVERAGE(Table13[[#This Row],[MntWines]:[MntGoldProds]])</f>
        <v>224.16666666666666</v>
      </c>
      <c r="AK216">
        <f>IF(Table13[[#This Row],[Total Number of Purchases]]=0,0,Table13[[#This Row],[Total Spend]]/Table13[[#This Row],[Total Number of Purchases]])</f>
        <v>70.78947368421052</v>
      </c>
      <c r="AM216">
        <f>SUM(Table13[[#This Row],[NumDealsPurchases]:[NumStorePurchases]])</f>
        <v>19</v>
      </c>
      <c r="AN216" s="14">
        <f>Snapshot_Date-Table13[[#This Row],[Dt_Customer]]</f>
        <v>735</v>
      </c>
      <c r="AP216" s="13">
        <f>Table13[[#This Row],[NumDealsPurchases]]/Table13[[#This Row],[Total Number of Purchases]]*100</f>
        <v>10.526315789473683</v>
      </c>
      <c r="AQ216">
        <f>6-ROUNDUP(_xlfn.PERCENTRANK.INC(Table13[Recency],Table13[[#This Row],[Recency]])*5, 0)</f>
        <v>4</v>
      </c>
      <c r="AR216">
        <f>ROUNDUP(_xlfn.PERCENTRANK.INC(Table13[Total Number of Purchases],Table13[[#This Row],[Total Number of Purchases]])*5,0)</f>
        <v>4</v>
      </c>
      <c r="AS216">
        <f>ROUNDUP(_xlfn.PERCENTRANK.INC(Table13[Total Spend],Table13[[#This Row],[Total Spend]])*5,0)</f>
        <v>5</v>
      </c>
      <c r="AT216" t="str">
        <f>Table13[[#This Row],[Recency Score]]&amp;Table13[[#This Row],[Frequency Score]]&amp;Table13[[#This Row],[Monetary Score]]</f>
        <v>445</v>
      </c>
      <c r="AU216" t="str">
        <f t="shared" si="3"/>
        <v>Big Spenders</v>
      </c>
      <c r="AW216" s="13">
        <f>DATEDIF(Table13[[#This Row],[Dt_Customer]], Snapshot_Date, "d")</f>
        <v>735</v>
      </c>
      <c r="AX216" s="13">
        <f>Table13[[#This Row],[CL if today]]/365</f>
        <v>2.0136986301369864</v>
      </c>
      <c r="AY216">
        <f>Table13[[#This Row],[Total Number of Purchases]]/Table13[[#This Row],[Corrected CL]]</f>
        <v>9.4353741496598644</v>
      </c>
      <c r="AZ216">
        <f>Table13[[#This Row],[Average Order Value (AOV)]]*Table13[[#This Row],[Freq per Year]]</f>
        <v>667.92517006802723</v>
      </c>
      <c r="BA216">
        <f>Table13[[#This Row],[Total Spend]]/Table13[[#This Row],[Corrected CL]]</f>
        <v>667.92517006802723</v>
      </c>
      <c r="BB216">
        <v>817.5606469002696</v>
      </c>
      <c r="BC216" s="1">
        <f>Table13[[#This Row],[Dt_Customer]]+Table13[[#This Row],[Recency]]</f>
        <v>41208</v>
      </c>
      <c r="BD216" s="16" t="str">
        <f>IF(COUNTIF(A:A, A216) &gt; 1, "Duplicate", "Unique")</f>
        <v>Unique</v>
      </c>
    </row>
    <row r="217" spans="1:56" x14ac:dyDescent="0.3">
      <c r="A217">
        <v>4943</v>
      </c>
      <c r="B217">
        <v>1953</v>
      </c>
      <c r="C217" t="s">
        <v>28</v>
      </c>
      <c r="D217" t="s">
        <v>33</v>
      </c>
      <c r="E217">
        <v>70503</v>
      </c>
      <c r="F217">
        <v>0</v>
      </c>
      <c r="G217">
        <v>0</v>
      </c>
      <c r="H217" s="1">
        <v>41182</v>
      </c>
      <c r="I217">
        <v>73</v>
      </c>
      <c r="J217">
        <v>1379</v>
      </c>
      <c r="K217">
        <v>33</v>
      </c>
      <c r="L217">
        <v>216</v>
      </c>
      <c r="M217">
        <v>0</v>
      </c>
      <c r="N217">
        <v>33</v>
      </c>
      <c r="O217">
        <v>66</v>
      </c>
      <c r="P217">
        <f>IF(Table13[[#This Row],[MntWines]] = 0,"",Table13[[#This Row],[MntWines]])</f>
        <v>1379</v>
      </c>
      <c r="Q217">
        <f>IF(Table13[[#This Row],[MntFruits]] = 0, "",Table13[[#This Row],[MntFruits]])</f>
        <v>33</v>
      </c>
      <c r="R217">
        <f>IF(Table13[[#This Row],[MntMeatProducts]] = 0, "",Table13[[#This Row],[MntMeatProducts]])</f>
        <v>216</v>
      </c>
      <c r="S217" t="str">
        <f>IF(Table13[[#This Row],[MntFishProducts]] = 0, "",Table13[[#This Row],[MntFishProducts]])</f>
        <v/>
      </c>
      <c r="T217">
        <f>IF(Table13[[#This Row],[MntSweetProducts]] = 0, "",Table13[[#This Row],[MntSweetProducts]])</f>
        <v>33</v>
      </c>
      <c r="U217">
        <f>IF(Table13[[#This Row],[MntGoldProds]] = 0, "",Table13[[#This Row],[MntGoldProds]])</f>
        <v>66</v>
      </c>
      <c r="V217">
        <v>1</v>
      </c>
      <c r="W217">
        <v>2</v>
      </c>
      <c r="X217">
        <v>4</v>
      </c>
      <c r="Y217">
        <v>9</v>
      </c>
      <c r="Z217">
        <v>6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0</v>
      </c>
      <c r="AH217" t="s">
        <v>30</v>
      </c>
      <c r="AI217" s="13">
        <f>SUM(Table13[[#This Row],[MntWines]:[MntGoldProds]])</f>
        <v>1727</v>
      </c>
      <c r="AJ217" s="13">
        <f>AVERAGE(Table13[[#This Row],[MntWines]:[MntGoldProds]])</f>
        <v>287.83333333333331</v>
      </c>
      <c r="AK217">
        <f>IF(Table13[[#This Row],[Total Number of Purchases]]=0,0,Table13[[#This Row],[Total Spend]]/Table13[[#This Row],[Total Number of Purchases]])</f>
        <v>107.9375</v>
      </c>
      <c r="AM217">
        <f>SUM(Table13[[#This Row],[NumDealsPurchases]:[NumStorePurchases]])</f>
        <v>16</v>
      </c>
      <c r="AN217" s="14">
        <f>Snapshot_Date-Table13[[#This Row],[Dt_Customer]]</f>
        <v>734</v>
      </c>
      <c r="AP217" s="13">
        <f>Table13[[#This Row],[NumDealsPurchases]]/Table13[[#This Row],[Total Number of Purchases]]*100</f>
        <v>6.25</v>
      </c>
      <c r="AQ217">
        <f>6-ROUNDUP(_xlfn.PERCENTRANK.INC(Table13[Recency],Table13[[#This Row],[Recency]])*5, 0)</f>
        <v>2</v>
      </c>
      <c r="AR217">
        <f>ROUNDUP(_xlfn.PERCENTRANK.INC(Table13[Total Number of Purchases],Table13[[#This Row],[Total Number of Purchases]])*5,0)</f>
        <v>3</v>
      </c>
      <c r="AS217">
        <f>ROUNDUP(_xlfn.PERCENTRANK.INC(Table13[Total Spend],Table13[[#This Row],[Total Spend]])*5,0)</f>
        <v>5</v>
      </c>
      <c r="AT217" t="str">
        <f>Table13[[#This Row],[Recency Score]]&amp;Table13[[#This Row],[Frequency Score]]&amp;Table13[[#This Row],[Monetary Score]]</f>
        <v>235</v>
      </c>
      <c r="AU217" t="str">
        <f t="shared" si="3"/>
        <v>Big Spenders</v>
      </c>
      <c r="AW217" s="13">
        <f>DATEDIF(Table13[[#This Row],[Dt_Customer]], Snapshot_Date, "d")</f>
        <v>734</v>
      </c>
      <c r="AX217" s="13">
        <f>Table13[[#This Row],[CL if today]]/365</f>
        <v>2.010958904109589</v>
      </c>
      <c r="AY217">
        <f>Table13[[#This Row],[Total Number of Purchases]]/Table13[[#This Row],[Corrected CL]]</f>
        <v>7.9564032697547686</v>
      </c>
      <c r="AZ217">
        <f>Table13[[#This Row],[Average Order Value (AOV)]]*Table13[[#This Row],[Freq per Year]]</f>
        <v>858.79427792915533</v>
      </c>
      <c r="BA217">
        <f>Table13[[#This Row],[Total Spend]]/Table13[[#This Row],[Corrected CL]]</f>
        <v>858.79427792915533</v>
      </c>
      <c r="BB217">
        <v>804.27897574123995</v>
      </c>
      <c r="BC217" s="1">
        <f>Table13[[#This Row],[Dt_Customer]]+Table13[[#This Row],[Recency]]</f>
        <v>41255</v>
      </c>
      <c r="BD217" s="16" t="str">
        <f>IF(COUNTIF(A:A, A217) &gt; 1, "Duplicate", "Unique")</f>
        <v>Unique</v>
      </c>
    </row>
    <row r="218" spans="1:56" x14ac:dyDescent="0.3">
      <c r="A218">
        <v>4491</v>
      </c>
      <c r="B218">
        <v>1949</v>
      </c>
      <c r="C218" t="s">
        <v>41</v>
      </c>
      <c r="D218" t="s">
        <v>33</v>
      </c>
      <c r="E218">
        <v>62845</v>
      </c>
      <c r="F218">
        <v>1</v>
      </c>
      <c r="G218">
        <v>1</v>
      </c>
      <c r="H218" s="1">
        <v>41183</v>
      </c>
      <c r="I218">
        <v>3</v>
      </c>
      <c r="J218">
        <v>1099</v>
      </c>
      <c r="K218">
        <v>0</v>
      </c>
      <c r="L218">
        <v>45</v>
      </c>
      <c r="M218">
        <v>0</v>
      </c>
      <c r="N218">
        <v>0</v>
      </c>
      <c r="O218">
        <v>34</v>
      </c>
      <c r="P218">
        <f>IF(Table13[[#This Row],[MntWines]] = 0,"",Table13[[#This Row],[MntWines]])</f>
        <v>1099</v>
      </c>
      <c r="Q218" t="str">
        <f>IF(Table13[[#This Row],[MntFruits]] = 0, "",Table13[[#This Row],[MntFruits]])</f>
        <v/>
      </c>
      <c r="R218">
        <f>IF(Table13[[#This Row],[MntMeatProducts]] = 0, "",Table13[[#This Row],[MntMeatProducts]])</f>
        <v>45</v>
      </c>
      <c r="S218" t="str">
        <f>IF(Table13[[#This Row],[MntFishProducts]] = 0, "",Table13[[#This Row],[MntFishProducts]])</f>
        <v/>
      </c>
      <c r="T218" t="str">
        <f>IF(Table13[[#This Row],[MntSweetProducts]] = 0, "",Table13[[#This Row],[MntSweetProducts]])</f>
        <v/>
      </c>
      <c r="U218">
        <f>IF(Table13[[#This Row],[MntGoldProds]] = 0, "",Table13[[#This Row],[MntGoldProds]])</f>
        <v>34</v>
      </c>
      <c r="V218">
        <v>11</v>
      </c>
      <c r="W218">
        <v>3</v>
      </c>
      <c r="X218">
        <v>4</v>
      </c>
      <c r="Y218">
        <v>10</v>
      </c>
      <c r="Z218">
        <v>8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 t="s">
        <v>30</v>
      </c>
      <c r="AI218" s="13">
        <f>SUM(Table13[[#This Row],[MntWines]:[MntGoldProds]])</f>
        <v>1178</v>
      </c>
      <c r="AJ218" s="13">
        <f>AVERAGE(Table13[[#This Row],[MntWines]:[MntGoldProds]])</f>
        <v>196.33333333333334</v>
      </c>
      <c r="AK218">
        <f>IF(Table13[[#This Row],[Total Number of Purchases]]=0,0,Table13[[#This Row],[Total Spend]]/Table13[[#This Row],[Total Number of Purchases]])</f>
        <v>42.071428571428569</v>
      </c>
      <c r="AM218">
        <f>SUM(Table13[[#This Row],[NumDealsPurchases]:[NumStorePurchases]])</f>
        <v>28</v>
      </c>
      <c r="AN218" s="14">
        <f>Snapshot_Date-Table13[[#This Row],[Dt_Customer]]</f>
        <v>733</v>
      </c>
      <c r="AP218" s="13">
        <f>Table13[[#This Row],[NumDealsPurchases]]/Table13[[#This Row],[Total Number of Purchases]]*100</f>
        <v>39.285714285714285</v>
      </c>
      <c r="AQ218">
        <f>6-ROUNDUP(_xlfn.PERCENTRANK.INC(Table13[Recency],Table13[[#This Row],[Recency]])*5, 0)</f>
        <v>5</v>
      </c>
      <c r="AR218">
        <f>ROUNDUP(_xlfn.PERCENTRANK.INC(Table13[Total Number of Purchases],Table13[[#This Row],[Total Number of Purchases]])*5,0)</f>
        <v>5</v>
      </c>
      <c r="AS218">
        <f>ROUNDUP(_xlfn.PERCENTRANK.INC(Table13[Total Spend],Table13[[#This Row],[Total Spend]])*5,0)</f>
        <v>5</v>
      </c>
      <c r="AT218" t="str">
        <f>Table13[[#This Row],[Recency Score]]&amp;Table13[[#This Row],[Frequency Score]]&amp;Table13[[#This Row],[Monetary Score]]</f>
        <v>555</v>
      </c>
      <c r="AU218" t="str">
        <f t="shared" si="3"/>
        <v>Champions</v>
      </c>
      <c r="AW218" s="13">
        <f>DATEDIF(Table13[[#This Row],[Dt_Customer]], Snapshot_Date, "d")</f>
        <v>733</v>
      </c>
      <c r="AX218" s="13">
        <f>Table13[[#This Row],[CL if today]]/365</f>
        <v>2.0082191780821916</v>
      </c>
      <c r="AY218">
        <f>Table13[[#This Row],[Total Number of Purchases]]/Table13[[#This Row],[Corrected CL]]</f>
        <v>13.942701227830833</v>
      </c>
      <c r="AZ218">
        <f>Table13[[#This Row],[Average Order Value (AOV)]]*Table13[[#This Row],[Freq per Year]]</f>
        <v>586.58935879945432</v>
      </c>
      <c r="BA218">
        <f>Table13[[#This Row],[Total Spend]]/Table13[[#This Row],[Corrected CL]]</f>
        <v>586.58935879945432</v>
      </c>
      <c r="BB218">
        <v>567.44939271255055</v>
      </c>
      <c r="BC218" s="1">
        <f>Table13[[#This Row],[Dt_Customer]]+Table13[[#This Row],[Recency]]</f>
        <v>41186</v>
      </c>
      <c r="BD218" s="16" t="str">
        <f>IF(COUNTIF(A:A, A218) &gt; 1, "Duplicate", "Unique")</f>
        <v>Unique</v>
      </c>
    </row>
    <row r="219" spans="1:56" x14ac:dyDescent="0.3">
      <c r="A219">
        <v>873</v>
      </c>
      <c r="B219">
        <v>1949</v>
      </c>
      <c r="C219" t="s">
        <v>41</v>
      </c>
      <c r="D219" t="s">
        <v>33</v>
      </c>
      <c r="E219">
        <v>62845</v>
      </c>
      <c r="F219">
        <v>1</v>
      </c>
      <c r="G219">
        <v>1</v>
      </c>
      <c r="H219" s="1">
        <v>41183</v>
      </c>
      <c r="I219">
        <v>3</v>
      </c>
      <c r="J219">
        <v>1099</v>
      </c>
      <c r="K219">
        <v>0</v>
      </c>
      <c r="L219">
        <v>45</v>
      </c>
      <c r="M219">
        <v>0</v>
      </c>
      <c r="N219">
        <v>0</v>
      </c>
      <c r="O219">
        <v>34</v>
      </c>
      <c r="P219">
        <f>IF(Table13[[#This Row],[MntWines]] = 0,"",Table13[[#This Row],[MntWines]])</f>
        <v>1099</v>
      </c>
      <c r="Q219" t="str">
        <f>IF(Table13[[#This Row],[MntFruits]] = 0, "",Table13[[#This Row],[MntFruits]])</f>
        <v/>
      </c>
      <c r="R219">
        <f>IF(Table13[[#This Row],[MntMeatProducts]] = 0, "",Table13[[#This Row],[MntMeatProducts]])</f>
        <v>45</v>
      </c>
      <c r="S219" t="str">
        <f>IF(Table13[[#This Row],[MntFishProducts]] = 0, "",Table13[[#This Row],[MntFishProducts]])</f>
        <v/>
      </c>
      <c r="T219" t="str">
        <f>IF(Table13[[#This Row],[MntSweetProducts]] = 0, "",Table13[[#This Row],[MntSweetProducts]])</f>
        <v/>
      </c>
      <c r="U219">
        <f>IF(Table13[[#This Row],[MntGoldProds]] = 0, "",Table13[[#This Row],[MntGoldProds]])</f>
        <v>34</v>
      </c>
      <c r="V219">
        <v>11</v>
      </c>
      <c r="W219">
        <v>3</v>
      </c>
      <c r="X219">
        <v>4</v>
      </c>
      <c r="Y219">
        <v>10</v>
      </c>
      <c r="Z219">
        <v>8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1</v>
      </c>
      <c r="AG219">
        <v>0</v>
      </c>
      <c r="AH219" t="s">
        <v>30</v>
      </c>
      <c r="AI219" s="13">
        <f>SUM(Table13[[#This Row],[MntWines]:[MntGoldProds]])</f>
        <v>1178</v>
      </c>
      <c r="AJ219" s="13">
        <f>AVERAGE(Table13[[#This Row],[MntWines]:[MntGoldProds]])</f>
        <v>196.33333333333334</v>
      </c>
      <c r="AK219">
        <f>IF(Table13[[#This Row],[Total Number of Purchases]]=0,0,Table13[[#This Row],[Total Spend]]/Table13[[#This Row],[Total Number of Purchases]])</f>
        <v>42.071428571428569</v>
      </c>
      <c r="AM219">
        <f>SUM(Table13[[#This Row],[NumDealsPurchases]:[NumStorePurchases]])</f>
        <v>28</v>
      </c>
      <c r="AN219" s="14">
        <f>Snapshot_Date-Table13[[#This Row],[Dt_Customer]]</f>
        <v>733</v>
      </c>
      <c r="AP219" s="13">
        <f>Table13[[#This Row],[NumDealsPurchases]]/Table13[[#This Row],[Total Number of Purchases]]*100</f>
        <v>39.285714285714285</v>
      </c>
      <c r="AQ219">
        <f>6-ROUNDUP(_xlfn.PERCENTRANK.INC(Table13[Recency],Table13[[#This Row],[Recency]])*5, 0)</f>
        <v>5</v>
      </c>
      <c r="AR219">
        <f>ROUNDUP(_xlfn.PERCENTRANK.INC(Table13[Total Number of Purchases],Table13[[#This Row],[Total Number of Purchases]])*5,0)</f>
        <v>5</v>
      </c>
      <c r="AS219">
        <f>ROUNDUP(_xlfn.PERCENTRANK.INC(Table13[Total Spend],Table13[[#This Row],[Total Spend]])*5,0)</f>
        <v>5</v>
      </c>
      <c r="AT219" t="str">
        <f>Table13[[#This Row],[Recency Score]]&amp;Table13[[#This Row],[Frequency Score]]&amp;Table13[[#This Row],[Monetary Score]]</f>
        <v>555</v>
      </c>
      <c r="AU219" t="str">
        <f t="shared" si="3"/>
        <v>Champions</v>
      </c>
      <c r="AW219" s="13">
        <f>DATEDIF(Table13[[#This Row],[Dt_Customer]], Snapshot_Date, "d")</f>
        <v>733</v>
      </c>
      <c r="AX219" s="13">
        <f>Table13[[#This Row],[CL if today]]/365</f>
        <v>2.0082191780821916</v>
      </c>
      <c r="AY219">
        <f>Table13[[#This Row],[Total Number of Purchases]]/Table13[[#This Row],[Corrected CL]]</f>
        <v>13.942701227830833</v>
      </c>
      <c r="AZ219">
        <f>Table13[[#This Row],[Average Order Value (AOV)]]*Table13[[#This Row],[Freq per Year]]</f>
        <v>586.58935879945432</v>
      </c>
      <c r="BA219">
        <f>Table13[[#This Row],[Total Spend]]/Table13[[#This Row],[Corrected CL]]</f>
        <v>586.58935879945432</v>
      </c>
      <c r="BB219">
        <v>919.64237516869082</v>
      </c>
      <c r="BC219" s="1">
        <f>Table13[[#This Row],[Dt_Customer]]+Table13[[#This Row],[Recency]]</f>
        <v>41186</v>
      </c>
      <c r="BD219" s="16" t="str">
        <f>IF(COUNTIF(A:A, A219) &gt; 1, "Duplicate", "Unique")</f>
        <v>Unique</v>
      </c>
    </row>
    <row r="220" spans="1:56" x14ac:dyDescent="0.3">
      <c r="A220">
        <v>8486</v>
      </c>
      <c r="B220">
        <v>1971</v>
      </c>
      <c r="C220" t="s">
        <v>41</v>
      </c>
      <c r="D220" t="s">
        <v>35</v>
      </c>
      <c r="E220">
        <v>30538</v>
      </c>
      <c r="F220">
        <v>1</v>
      </c>
      <c r="G220">
        <v>0</v>
      </c>
      <c r="H220" s="1">
        <v>41183</v>
      </c>
      <c r="I220">
        <v>27</v>
      </c>
      <c r="J220">
        <v>284</v>
      </c>
      <c r="K220">
        <v>0</v>
      </c>
      <c r="L220">
        <v>52</v>
      </c>
      <c r="M220">
        <v>8</v>
      </c>
      <c r="N220">
        <v>3</v>
      </c>
      <c r="O220">
        <v>20</v>
      </c>
      <c r="P220">
        <f>IF(Table13[[#This Row],[MntWines]] = 0,"",Table13[[#This Row],[MntWines]])</f>
        <v>284</v>
      </c>
      <c r="Q220" t="str">
        <f>IF(Table13[[#This Row],[MntFruits]] = 0, "",Table13[[#This Row],[MntFruits]])</f>
        <v/>
      </c>
      <c r="R220">
        <f>IF(Table13[[#This Row],[MntMeatProducts]] = 0, "",Table13[[#This Row],[MntMeatProducts]])</f>
        <v>52</v>
      </c>
      <c r="S220">
        <f>IF(Table13[[#This Row],[MntFishProducts]] = 0, "",Table13[[#This Row],[MntFishProducts]])</f>
        <v>8</v>
      </c>
      <c r="T220">
        <f>IF(Table13[[#This Row],[MntSweetProducts]] = 0, "",Table13[[#This Row],[MntSweetProducts]])</f>
        <v>3</v>
      </c>
      <c r="U220">
        <f>IF(Table13[[#This Row],[MntGoldProds]] = 0, "",Table13[[#This Row],[MntGoldProds]])</f>
        <v>20</v>
      </c>
      <c r="V220">
        <v>4</v>
      </c>
      <c r="W220">
        <v>9</v>
      </c>
      <c r="X220">
        <v>0</v>
      </c>
      <c r="Y220">
        <v>4</v>
      </c>
      <c r="Z220">
        <v>10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">
        <v>30</v>
      </c>
      <c r="AI220" s="13">
        <f>SUM(Table13[[#This Row],[MntWines]:[MntGoldProds]])</f>
        <v>367</v>
      </c>
      <c r="AJ220" s="13">
        <f>AVERAGE(Table13[[#This Row],[MntWines]:[MntGoldProds]])</f>
        <v>61.166666666666664</v>
      </c>
      <c r="AK220">
        <f>IF(Table13[[#This Row],[Total Number of Purchases]]=0,0,Table13[[#This Row],[Total Spend]]/Table13[[#This Row],[Total Number of Purchases]])</f>
        <v>21.588235294117649</v>
      </c>
      <c r="AM220">
        <f>SUM(Table13[[#This Row],[NumDealsPurchases]:[NumStorePurchases]])</f>
        <v>17</v>
      </c>
      <c r="AN220" s="14">
        <f>Snapshot_Date-Table13[[#This Row],[Dt_Customer]]</f>
        <v>733</v>
      </c>
      <c r="AP220" s="13">
        <f>Table13[[#This Row],[NumDealsPurchases]]/Table13[[#This Row],[Total Number of Purchases]]*100</f>
        <v>23.52941176470588</v>
      </c>
      <c r="AQ220">
        <f>6-ROUNDUP(_xlfn.PERCENTRANK.INC(Table13[Recency],Table13[[#This Row],[Recency]])*5, 0)</f>
        <v>4</v>
      </c>
      <c r="AR220">
        <f>ROUNDUP(_xlfn.PERCENTRANK.INC(Table13[Total Number of Purchases],Table13[[#This Row],[Total Number of Purchases]])*5,0)</f>
        <v>3</v>
      </c>
      <c r="AS220">
        <f>ROUNDUP(_xlfn.PERCENTRANK.INC(Table13[Total Spend],Table13[[#This Row],[Total Spend]])*5,0)</f>
        <v>3</v>
      </c>
      <c r="AT220" t="str">
        <f>Table13[[#This Row],[Recency Score]]&amp;Table13[[#This Row],[Frequency Score]]&amp;Table13[[#This Row],[Monetary Score]]</f>
        <v>433</v>
      </c>
      <c r="AU220" t="str">
        <f t="shared" si="3"/>
        <v>Potential Loyalists</v>
      </c>
      <c r="AW220" s="13">
        <f>DATEDIF(Table13[[#This Row],[Dt_Customer]], Snapshot_Date, "d")</f>
        <v>733</v>
      </c>
      <c r="AX220" s="13">
        <f>Table13[[#This Row],[CL if today]]/365</f>
        <v>2.0082191780821916</v>
      </c>
      <c r="AY220">
        <f>Table13[[#This Row],[Total Number of Purchases]]/Table13[[#This Row],[Corrected CL]]</f>
        <v>8.4652114597544337</v>
      </c>
      <c r="AZ220">
        <f>Table13[[#This Row],[Average Order Value (AOV)]]*Table13[[#This Row],[Freq per Year]]</f>
        <v>182.74897680763985</v>
      </c>
      <c r="BA220">
        <f>Table13[[#This Row],[Total Spend]]/Table13[[#This Row],[Corrected CL]]</f>
        <v>182.74897680763985</v>
      </c>
      <c r="BB220">
        <v>804.37921727395405</v>
      </c>
      <c r="BC220" s="1">
        <f>Table13[[#This Row],[Dt_Customer]]+Table13[[#This Row],[Recency]]</f>
        <v>41210</v>
      </c>
      <c r="BD220" s="16" t="str">
        <f>IF(COUNTIF(A:A, A220) &gt; 1, "Duplicate", "Unique")</f>
        <v>Unique</v>
      </c>
    </row>
    <row r="221" spans="1:56" x14ac:dyDescent="0.3">
      <c r="A221">
        <v>2882</v>
      </c>
      <c r="B221">
        <v>1975</v>
      </c>
      <c r="C221" t="s">
        <v>38</v>
      </c>
      <c r="D221" t="s">
        <v>29</v>
      </c>
      <c r="E221">
        <v>67893</v>
      </c>
      <c r="F221">
        <v>0</v>
      </c>
      <c r="G221">
        <v>1</v>
      </c>
      <c r="H221" s="1">
        <v>41183</v>
      </c>
      <c r="I221">
        <v>31</v>
      </c>
      <c r="J221">
        <v>711</v>
      </c>
      <c r="K221">
        <v>28</v>
      </c>
      <c r="L221">
        <v>142</v>
      </c>
      <c r="M221">
        <v>49</v>
      </c>
      <c r="N221">
        <v>18</v>
      </c>
      <c r="O221">
        <v>47</v>
      </c>
      <c r="P221">
        <f>IF(Table13[[#This Row],[MntWines]] = 0,"",Table13[[#This Row],[MntWines]])</f>
        <v>711</v>
      </c>
      <c r="Q221">
        <f>IF(Table13[[#This Row],[MntFruits]] = 0, "",Table13[[#This Row],[MntFruits]])</f>
        <v>28</v>
      </c>
      <c r="R221">
        <f>IF(Table13[[#This Row],[MntMeatProducts]] = 0, "",Table13[[#This Row],[MntMeatProducts]])</f>
        <v>142</v>
      </c>
      <c r="S221">
        <f>IF(Table13[[#This Row],[MntFishProducts]] = 0, "",Table13[[#This Row],[MntFishProducts]])</f>
        <v>49</v>
      </c>
      <c r="T221">
        <f>IF(Table13[[#This Row],[MntSweetProducts]] = 0, "",Table13[[#This Row],[MntSweetProducts]])</f>
        <v>18</v>
      </c>
      <c r="U221">
        <f>IF(Table13[[#This Row],[MntGoldProds]] = 0, "",Table13[[#This Row],[MntGoldProds]])</f>
        <v>47</v>
      </c>
      <c r="V221">
        <v>2</v>
      </c>
      <c r="W221">
        <v>3</v>
      </c>
      <c r="X221">
        <v>2</v>
      </c>
      <c r="Y221">
        <v>9</v>
      </c>
      <c r="Z221">
        <v>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43</v>
      </c>
      <c r="AI221" s="13">
        <f>SUM(Table13[[#This Row],[MntWines]:[MntGoldProds]])</f>
        <v>995</v>
      </c>
      <c r="AJ221" s="13">
        <f>AVERAGE(Table13[[#This Row],[MntWines]:[MntGoldProds]])</f>
        <v>165.83333333333334</v>
      </c>
      <c r="AK221">
        <f>IF(Table13[[#This Row],[Total Number of Purchases]]=0,0,Table13[[#This Row],[Total Spend]]/Table13[[#This Row],[Total Number of Purchases]])</f>
        <v>62.1875</v>
      </c>
      <c r="AM221">
        <f>SUM(Table13[[#This Row],[NumDealsPurchases]:[NumStorePurchases]])</f>
        <v>16</v>
      </c>
      <c r="AN221" s="14">
        <f>Snapshot_Date-Table13[[#This Row],[Dt_Customer]]</f>
        <v>733</v>
      </c>
      <c r="AP221" s="13">
        <f>Table13[[#This Row],[NumDealsPurchases]]/Table13[[#This Row],[Total Number of Purchases]]*100</f>
        <v>12.5</v>
      </c>
      <c r="AQ221">
        <f>6-ROUNDUP(_xlfn.PERCENTRANK.INC(Table13[Recency],Table13[[#This Row],[Recency]])*5, 0)</f>
        <v>4</v>
      </c>
      <c r="AR221">
        <f>ROUNDUP(_xlfn.PERCENTRANK.INC(Table13[Total Number of Purchases],Table13[[#This Row],[Total Number of Purchases]])*5,0)</f>
        <v>3</v>
      </c>
      <c r="AS221">
        <f>ROUNDUP(_xlfn.PERCENTRANK.INC(Table13[Total Spend],Table13[[#This Row],[Total Spend]])*5,0)</f>
        <v>4</v>
      </c>
      <c r="AT221" t="str">
        <f>Table13[[#This Row],[Recency Score]]&amp;Table13[[#This Row],[Frequency Score]]&amp;Table13[[#This Row],[Monetary Score]]</f>
        <v>434</v>
      </c>
      <c r="AU221" t="str">
        <f t="shared" si="3"/>
        <v>Potential Loyalists</v>
      </c>
      <c r="AW221" s="13">
        <f>DATEDIF(Table13[[#This Row],[Dt_Customer]], Snapshot_Date, "d")</f>
        <v>733</v>
      </c>
      <c r="AX221" s="13">
        <f>Table13[[#This Row],[CL if today]]/365</f>
        <v>2.0082191780821916</v>
      </c>
      <c r="AY221">
        <f>Table13[[#This Row],[Total Number of Purchases]]/Table13[[#This Row],[Corrected CL]]</f>
        <v>7.9672578444747622</v>
      </c>
      <c r="AZ221">
        <f>Table13[[#This Row],[Average Order Value (AOV)]]*Table13[[#This Row],[Freq per Year]]</f>
        <v>495.46384720327427</v>
      </c>
      <c r="BA221">
        <f>Table13[[#This Row],[Total Spend]]/Table13[[#This Row],[Corrected CL]]</f>
        <v>495.46384720327427</v>
      </c>
      <c r="BB221">
        <v>15.741239892183289</v>
      </c>
      <c r="BC221" s="1">
        <f>Table13[[#This Row],[Dt_Customer]]+Table13[[#This Row],[Recency]]</f>
        <v>41214</v>
      </c>
      <c r="BD221" s="16" t="str">
        <f>IF(COUNTIF(A:A, A221) &gt; 1, "Duplicate", "Unique")</f>
        <v>Unique</v>
      </c>
    </row>
    <row r="222" spans="1:56" x14ac:dyDescent="0.3">
      <c r="A222">
        <v>3202</v>
      </c>
      <c r="B222">
        <v>1987</v>
      </c>
      <c r="C222" t="s">
        <v>37</v>
      </c>
      <c r="D222" t="s">
        <v>33</v>
      </c>
      <c r="E222">
        <v>51563</v>
      </c>
      <c r="F222">
        <v>0</v>
      </c>
      <c r="G222">
        <v>0</v>
      </c>
      <c r="H222" s="1">
        <v>41183</v>
      </c>
      <c r="I222">
        <v>60</v>
      </c>
      <c r="J222">
        <v>1166</v>
      </c>
      <c r="K222">
        <v>0</v>
      </c>
      <c r="L222">
        <v>48</v>
      </c>
      <c r="M222">
        <v>0</v>
      </c>
      <c r="N222">
        <v>0</v>
      </c>
      <c r="O222">
        <v>36</v>
      </c>
      <c r="P222">
        <f>IF(Table13[[#This Row],[MntWines]] = 0,"",Table13[[#This Row],[MntWines]])</f>
        <v>1166</v>
      </c>
      <c r="Q222" t="str">
        <f>IF(Table13[[#This Row],[MntFruits]] = 0, "",Table13[[#This Row],[MntFruits]])</f>
        <v/>
      </c>
      <c r="R222">
        <f>IF(Table13[[#This Row],[MntMeatProducts]] = 0, "",Table13[[#This Row],[MntMeatProducts]])</f>
        <v>48</v>
      </c>
      <c r="S222" t="str">
        <f>IF(Table13[[#This Row],[MntFishProducts]] = 0, "",Table13[[#This Row],[MntFishProducts]])</f>
        <v/>
      </c>
      <c r="T222" t="str">
        <f>IF(Table13[[#This Row],[MntSweetProducts]] = 0, "",Table13[[#This Row],[MntSweetProducts]])</f>
        <v/>
      </c>
      <c r="U222">
        <f>IF(Table13[[#This Row],[MntGoldProds]] = 0, "",Table13[[#This Row],[MntGoldProds]])</f>
        <v>36</v>
      </c>
      <c r="V222">
        <v>1</v>
      </c>
      <c r="W222">
        <v>4</v>
      </c>
      <c r="X222">
        <v>4</v>
      </c>
      <c r="Y222">
        <v>10</v>
      </c>
      <c r="Z222">
        <v>8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0</v>
      </c>
      <c r="AG222">
        <v>0</v>
      </c>
      <c r="AH222" t="s">
        <v>43</v>
      </c>
      <c r="AI222" s="13">
        <f>SUM(Table13[[#This Row],[MntWines]:[MntGoldProds]])</f>
        <v>1250</v>
      </c>
      <c r="AJ222" s="13">
        <f>AVERAGE(Table13[[#This Row],[MntWines]:[MntGoldProds]])</f>
        <v>208.33333333333334</v>
      </c>
      <c r="AK222">
        <f>IF(Table13[[#This Row],[Total Number of Purchases]]=0,0,Table13[[#This Row],[Total Spend]]/Table13[[#This Row],[Total Number of Purchases]])</f>
        <v>65.78947368421052</v>
      </c>
      <c r="AM222">
        <f>SUM(Table13[[#This Row],[NumDealsPurchases]:[NumStorePurchases]])</f>
        <v>19</v>
      </c>
      <c r="AN222" s="14">
        <f>Snapshot_Date-Table13[[#This Row],[Dt_Customer]]</f>
        <v>733</v>
      </c>
      <c r="AP222" s="13">
        <f>Table13[[#This Row],[NumDealsPurchases]]/Table13[[#This Row],[Total Number of Purchases]]*100</f>
        <v>5.2631578947368416</v>
      </c>
      <c r="AQ222">
        <f>6-ROUNDUP(_xlfn.PERCENTRANK.INC(Table13[Recency],Table13[[#This Row],[Recency]])*5, 0)</f>
        <v>2</v>
      </c>
      <c r="AR222">
        <f>ROUNDUP(_xlfn.PERCENTRANK.INC(Table13[Total Number of Purchases],Table13[[#This Row],[Total Number of Purchases]])*5,0)</f>
        <v>4</v>
      </c>
      <c r="AS222">
        <f>ROUNDUP(_xlfn.PERCENTRANK.INC(Table13[Total Spend],Table13[[#This Row],[Total Spend]])*5,0)</f>
        <v>5</v>
      </c>
      <c r="AT222" t="str">
        <f>Table13[[#This Row],[Recency Score]]&amp;Table13[[#This Row],[Frequency Score]]&amp;Table13[[#This Row],[Monetary Score]]</f>
        <v>245</v>
      </c>
      <c r="AU222" t="str">
        <f t="shared" si="3"/>
        <v>Big Spenders</v>
      </c>
      <c r="AW222" s="13">
        <f>DATEDIF(Table13[[#This Row],[Dt_Customer]], Snapshot_Date, "d")</f>
        <v>733</v>
      </c>
      <c r="AX222" s="13">
        <f>Table13[[#This Row],[CL if today]]/365</f>
        <v>2.0082191780821916</v>
      </c>
      <c r="AY222">
        <f>Table13[[#This Row],[Total Number of Purchases]]/Table13[[#This Row],[Corrected CL]]</f>
        <v>9.4611186903137803</v>
      </c>
      <c r="AZ222">
        <f>Table13[[#This Row],[Average Order Value (AOV)]]*Table13[[#This Row],[Freq per Year]]</f>
        <v>622.44201909959077</v>
      </c>
      <c r="BA222">
        <f>Table13[[#This Row],[Total Spend]]/Table13[[#This Row],[Corrected CL]]</f>
        <v>622.44201909959077</v>
      </c>
      <c r="BB222">
        <v>901.67789757412402</v>
      </c>
      <c r="BC222" s="1">
        <f>Table13[[#This Row],[Dt_Customer]]+Table13[[#This Row],[Recency]]</f>
        <v>41243</v>
      </c>
      <c r="BD222" s="16" t="str">
        <f>IF(COUNTIF(A:A, A222) &gt; 1, "Duplicate", "Unique")</f>
        <v>Unique</v>
      </c>
    </row>
    <row r="223" spans="1:56" x14ac:dyDescent="0.3">
      <c r="A223">
        <v>7349</v>
      </c>
      <c r="B223">
        <v>1973</v>
      </c>
      <c r="C223" t="s">
        <v>44</v>
      </c>
      <c r="D223" t="s">
        <v>35</v>
      </c>
      <c r="E223">
        <v>9722</v>
      </c>
      <c r="F223">
        <v>1</v>
      </c>
      <c r="G223">
        <v>0</v>
      </c>
      <c r="H223" s="1">
        <v>41184</v>
      </c>
      <c r="I223">
        <v>7</v>
      </c>
      <c r="J223">
        <v>6</v>
      </c>
      <c r="K223">
        <v>17</v>
      </c>
      <c r="L223">
        <v>16</v>
      </c>
      <c r="M223">
        <v>6</v>
      </c>
      <c r="N223">
        <v>16</v>
      </c>
      <c r="O223">
        <v>42</v>
      </c>
      <c r="P223">
        <f>IF(Table13[[#This Row],[MntWines]] = 0,"",Table13[[#This Row],[MntWines]])</f>
        <v>6</v>
      </c>
      <c r="Q223">
        <f>IF(Table13[[#This Row],[MntFruits]] = 0, "",Table13[[#This Row],[MntFruits]])</f>
        <v>17</v>
      </c>
      <c r="R223">
        <f>IF(Table13[[#This Row],[MntMeatProducts]] = 0, "",Table13[[#This Row],[MntMeatProducts]])</f>
        <v>16</v>
      </c>
      <c r="S223">
        <f>IF(Table13[[#This Row],[MntFishProducts]] = 0, "",Table13[[#This Row],[MntFishProducts]])</f>
        <v>6</v>
      </c>
      <c r="T223">
        <f>IF(Table13[[#This Row],[MntSweetProducts]] = 0, "",Table13[[#This Row],[MntSweetProducts]])</f>
        <v>16</v>
      </c>
      <c r="U223">
        <f>IF(Table13[[#This Row],[MntGoldProds]] = 0, "",Table13[[#This Row],[MntGoldProds]])</f>
        <v>42</v>
      </c>
      <c r="V223">
        <v>4</v>
      </c>
      <c r="W223">
        <v>3</v>
      </c>
      <c r="X223">
        <v>1</v>
      </c>
      <c r="Y223">
        <v>3</v>
      </c>
      <c r="Z223">
        <v>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 t="s">
        <v>30</v>
      </c>
      <c r="AI223" s="13">
        <f>SUM(Table13[[#This Row],[MntWines]:[MntGoldProds]])</f>
        <v>103</v>
      </c>
      <c r="AJ223" s="13">
        <f>AVERAGE(Table13[[#This Row],[MntWines]:[MntGoldProds]])</f>
        <v>17.166666666666668</v>
      </c>
      <c r="AK223">
        <f>IF(Table13[[#This Row],[Total Number of Purchases]]=0,0,Table13[[#This Row],[Total Spend]]/Table13[[#This Row],[Total Number of Purchases]])</f>
        <v>9.3636363636363633</v>
      </c>
      <c r="AM223">
        <f>SUM(Table13[[#This Row],[NumDealsPurchases]:[NumStorePurchases]])</f>
        <v>11</v>
      </c>
      <c r="AN223" s="14">
        <f>Snapshot_Date-Table13[[#This Row],[Dt_Customer]]</f>
        <v>732</v>
      </c>
      <c r="AP223" s="13">
        <f>Table13[[#This Row],[NumDealsPurchases]]/Table13[[#This Row],[Total Number of Purchases]]*100</f>
        <v>36.363636363636367</v>
      </c>
      <c r="AQ223">
        <f>6-ROUNDUP(_xlfn.PERCENTRANK.INC(Table13[Recency],Table13[[#This Row],[Recency]])*5, 0)</f>
        <v>5</v>
      </c>
      <c r="AR223">
        <f>ROUNDUP(_xlfn.PERCENTRANK.INC(Table13[Total Number of Purchases],Table13[[#This Row],[Total Number of Purchases]])*5,0)</f>
        <v>2</v>
      </c>
      <c r="AS223">
        <f>ROUNDUP(_xlfn.PERCENTRANK.INC(Table13[Total Spend],Table13[[#This Row],[Total Spend]])*5,0)</f>
        <v>2</v>
      </c>
      <c r="AT223" t="str">
        <f>Table13[[#This Row],[Recency Score]]&amp;Table13[[#This Row],[Frequency Score]]&amp;Table13[[#This Row],[Monetary Score]]</f>
        <v>522</v>
      </c>
      <c r="AU223" t="str">
        <f t="shared" si="3"/>
        <v>Others</v>
      </c>
      <c r="AW223" s="13">
        <f>DATEDIF(Table13[[#This Row],[Dt_Customer]], Snapshot_Date, "d")</f>
        <v>732</v>
      </c>
      <c r="AX223" s="13">
        <f>Table13[[#This Row],[CL if today]]/365</f>
        <v>2.0054794520547947</v>
      </c>
      <c r="AY223">
        <f>Table13[[#This Row],[Total Number of Purchases]]/Table13[[#This Row],[Corrected CL]]</f>
        <v>5.4849726775956276</v>
      </c>
      <c r="AZ223">
        <f>Table13[[#This Row],[Average Order Value (AOV)]]*Table13[[#This Row],[Freq per Year]]</f>
        <v>51.359289617486326</v>
      </c>
      <c r="BA223">
        <f>Table13[[#This Row],[Total Spend]]/Table13[[#This Row],[Corrected CL]]</f>
        <v>51.359289617486333</v>
      </c>
      <c r="BB223">
        <v>391.14189189189187</v>
      </c>
      <c r="BC223" s="1">
        <f>Table13[[#This Row],[Dt_Customer]]+Table13[[#This Row],[Recency]]</f>
        <v>41191</v>
      </c>
      <c r="BD223" s="16" t="str">
        <f>IF(COUNTIF(A:A, A223) &gt; 1, "Duplicate", "Unique")</f>
        <v>Unique</v>
      </c>
    </row>
    <row r="224" spans="1:56" x14ac:dyDescent="0.3">
      <c r="A224">
        <v>7230</v>
      </c>
      <c r="B224">
        <v>1960</v>
      </c>
      <c r="C224" t="s">
        <v>37</v>
      </c>
      <c r="D224" t="s">
        <v>29</v>
      </c>
      <c r="E224">
        <v>50611</v>
      </c>
      <c r="F224">
        <v>0</v>
      </c>
      <c r="G224">
        <v>1</v>
      </c>
      <c r="H224" s="1">
        <v>41186</v>
      </c>
      <c r="I224">
        <v>98</v>
      </c>
      <c r="J224">
        <v>459</v>
      </c>
      <c r="K224">
        <v>0</v>
      </c>
      <c r="L224">
        <v>24</v>
      </c>
      <c r="M224">
        <v>6</v>
      </c>
      <c r="N224">
        <v>0</v>
      </c>
      <c r="O224">
        <v>4</v>
      </c>
      <c r="P224">
        <f>IF(Table13[[#This Row],[MntWines]] = 0,"",Table13[[#This Row],[MntWines]])</f>
        <v>459</v>
      </c>
      <c r="Q224" t="str">
        <f>IF(Table13[[#This Row],[MntFruits]] = 0, "",Table13[[#This Row],[MntFruits]])</f>
        <v/>
      </c>
      <c r="R224">
        <f>IF(Table13[[#This Row],[MntMeatProducts]] = 0, "",Table13[[#This Row],[MntMeatProducts]])</f>
        <v>24</v>
      </c>
      <c r="S224">
        <f>IF(Table13[[#This Row],[MntFishProducts]] = 0, "",Table13[[#This Row],[MntFishProducts]])</f>
        <v>6</v>
      </c>
      <c r="T224" t="str">
        <f>IF(Table13[[#This Row],[MntSweetProducts]] = 0, "",Table13[[#This Row],[MntSweetProducts]])</f>
        <v/>
      </c>
      <c r="U224">
        <f>IF(Table13[[#This Row],[MntGoldProds]] = 0, "",Table13[[#This Row],[MntGoldProds]])</f>
        <v>4</v>
      </c>
      <c r="V224">
        <v>6</v>
      </c>
      <c r="W224">
        <v>4</v>
      </c>
      <c r="X224">
        <v>5</v>
      </c>
      <c r="Y224">
        <v>7</v>
      </c>
      <c r="Z224">
        <v>6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0</v>
      </c>
      <c r="AH224" t="s">
        <v>34</v>
      </c>
      <c r="AI224" s="13">
        <f>SUM(Table13[[#This Row],[MntWines]:[MntGoldProds]])</f>
        <v>493</v>
      </c>
      <c r="AJ224" s="13">
        <f>AVERAGE(Table13[[#This Row],[MntWines]:[MntGoldProds]])</f>
        <v>82.166666666666671</v>
      </c>
      <c r="AK224">
        <f>IF(Table13[[#This Row],[Total Number of Purchases]]=0,0,Table13[[#This Row],[Total Spend]]/Table13[[#This Row],[Total Number of Purchases]])</f>
        <v>22.40909090909091</v>
      </c>
      <c r="AM224">
        <f>SUM(Table13[[#This Row],[NumDealsPurchases]:[NumStorePurchases]])</f>
        <v>22</v>
      </c>
      <c r="AN224" s="14">
        <f>Snapshot_Date-Table13[[#This Row],[Dt_Customer]]</f>
        <v>730</v>
      </c>
      <c r="AP224" s="13">
        <f>Table13[[#This Row],[NumDealsPurchases]]/Table13[[#This Row],[Total Number of Purchases]]*100</f>
        <v>27.27272727272727</v>
      </c>
      <c r="AQ224">
        <f>6-ROUNDUP(_xlfn.PERCENTRANK.INC(Table13[Recency],Table13[[#This Row],[Recency]])*5, 0)</f>
        <v>1</v>
      </c>
      <c r="AR224">
        <f>ROUNDUP(_xlfn.PERCENTRANK.INC(Table13[Total Number of Purchases],Table13[[#This Row],[Total Number of Purchases]])*5,0)</f>
        <v>4</v>
      </c>
      <c r="AS224">
        <f>ROUNDUP(_xlfn.PERCENTRANK.INC(Table13[Total Spend],Table13[[#This Row],[Total Spend]])*5,0)</f>
        <v>3</v>
      </c>
      <c r="AT224" t="str">
        <f>Table13[[#This Row],[Recency Score]]&amp;Table13[[#This Row],[Frequency Score]]&amp;Table13[[#This Row],[Monetary Score]]</f>
        <v>143</v>
      </c>
      <c r="AU224" t="str">
        <f t="shared" si="3"/>
        <v>Lost</v>
      </c>
      <c r="AW224" s="13">
        <f>DATEDIF(Table13[[#This Row],[Dt_Customer]], Snapshot_Date, "d")</f>
        <v>730</v>
      </c>
      <c r="AX224" s="13">
        <f>Table13[[#This Row],[CL if today]]/365</f>
        <v>2</v>
      </c>
      <c r="AY224">
        <f>Table13[[#This Row],[Total Number of Purchases]]/Table13[[#This Row],[Corrected CL]]</f>
        <v>11</v>
      </c>
      <c r="AZ224">
        <f>Table13[[#This Row],[Average Order Value (AOV)]]*Table13[[#This Row],[Freq per Year]]</f>
        <v>246.5</v>
      </c>
      <c r="BA224">
        <f>Table13[[#This Row],[Total Spend]]/Table13[[#This Row],[Corrected CL]]</f>
        <v>246.5</v>
      </c>
      <c r="BB224">
        <v>687.52368064952634</v>
      </c>
      <c r="BC224" s="1">
        <f>Table13[[#This Row],[Dt_Customer]]+Table13[[#This Row],[Recency]]</f>
        <v>41284</v>
      </c>
      <c r="BD224" s="16" t="str">
        <f>IF(COUNTIF(A:A, A224) &gt; 1, "Duplicate", "Unique")</f>
        <v>Unique</v>
      </c>
    </row>
    <row r="225" spans="1:56" x14ac:dyDescent="0.3">
      <c r="A225">
        <v>5675</v>
      </c>
      <c r="B225">
        <v>1960</v>
      </c>
      <c r="C225" t="s">
        <v>37</v>
      </c>
      <c r="D225" t="s">
        <v>29</v>
      </c>
      <c r="E225">
        <v>50611</v>
      </c>
      <c r="F225">
        <v>0</v>
      </c>
      <c r="G225">
        <v>1</v>
      </c>
      <c r="H225" s="1">
        <v>41186</v>
      </c>
      <c r="I225">
        <v>98</v>
      </c>
      <c r="J225">
        <v>459</v>
      </c>
      <c r="K225">
        <v>0</v>
      </c>
      <c r="L225">
        <v>24</v>
      </c>
      <c r="M225">
        <v>6</v>
      </c>
      <c r="N225">
        <v>0</v>
      </c>
      <c r="O225">
        <v>4</v>
      </c>
      <c r="P225">
        <f>IF(Table13[[#This Row],[MntWines]] = 0,"",Table13[[#This Row],[MntWines]])</f>
        <v>459</v>
      </c>
      <c r="Q225" t="str">
        <f>IF(Table13[[#This Row],[MntFruits]] = 0, "",Table13[[#This Row],[MntFruits]])</f>
        <v/>
      </c>
      <c r="R225">
        <f>IF(Table13[[#This Row],[MntMeatProducts]] = 0, "",Table13[[#This Row],[MntMeatProducts]])</f>
        <v>24</v>
      </c>
      <c r="S225">
        <f>IF(Table13[[#This Row],[MntFishProducts]] = 0, "",Table13[[#This Row],[MntFishProducts]])</f>
        <v>6</v>
      </c>
      <c r="T225" t="str">
        <f>IF(Table13[[#This Row],[MntSweetProducts]] = 0, "",Table13[[#This Row],[MntSweetProducts]])</f>
        <v/>
      </c>
      <c r="U225">
        <f>IF(Table13[[#This Row],[MntGoldProds]] = 0, "",Table13[[#This Row],[MntGoldProds]])</f>
        <v>4</v>
      </c>
      <c r="V225">
        <v>6</v>
      </c>
      <c r="W225">
        <v>4</v>
      </c>
      <c r="X225">
        <v>5</v>
      </c>
      <c r="Y225">
        <v>7</v>
      </c>
      <c r="Z225">
        <v>6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 t="s">
        <v>34</v>
      </c>
      <c r="AI225" s="13">
        <f>SUM(Table13[[#This Row],[MntWines]:[MntGoldProds]])</f>
        <v>493</v>
      </c>
      <c r="AJ225" s="13">
        <f>AVERAGE(Table13[[#This Row],[MntWines]:[MntGoldProds]])</f>
        <v>82.166666666666671</v>
      </c>
      <c r="AK225">
        <f>IF(Table13[[#This Row],[Total Number of Purchases]]=0,0,Table13[[#This Row],[Total Spend]]/Table13[[#This Row],[Total Number of Purchases]])</f>
        <v>22.40909090909091</v>
      </c>
      <c r="AM225">
        <f>SUM(Table13[[#This Row],[NumDealsPurchases]:[NumStorePurchases]])</f>
        <v>22</v>
      </c>
      <c r="AN225" s="14">
        <f>Snapshot_Date-Table13[[#This Row],[Dt_Customer]]</f>
        <v>730</v>
      </c>
      <c r="AP225" s="13">
        <f>Table13[[#This Row],[NumDealsPurchases]]/Table13[[#This Row],[Total Number of Purchases]]*100</f>
        <v>27.27272727272727</v>
      </c>
      <c r="AQ225">
        <f>6-ROUNDUP(_xlfn.PERCENTRANK.INC(Table13[Recency],Table13[[#This Row],[Recency]])*5, 0)</f>
        <v>1</v>
      </c>
      <c r="AR225">
        <f>ROUNDUP(_xlfn.PERCENTRANK.INC(Table13[Total Number of Purchases],Table13[[#This Row],[Total Number of Purchases]])*5,0)</f>
        <v>4</v>
      </c>
      <c r="AS225">
        <f>ROUNDUP(_xlfn.PERCENTRANK.INC(Table13[Total Spend],Table13[[#This Row],[Total Spend]])*5,0)</f>
        <v>3</v>
      </c>
      <c r="AT225" t="str">
        <f>Table13[[#This Row],[Recency Score]]&amp;Table13[[#This Row],[Frequency Score]]&amp;Table13[[#This Row],[Monetary Score]]</f>
        <v>143</v>
      </c>
      <c r="AU225" t="str">
        <f t="shared" si="3"/>
        <v>Lost</v>
      </c>
      <c r="AW225" s="13">
        <f>DATEDIF(Table13[[#This Row],[Dt_Customer]], Snapshot_Date, "d")</f>
        <v>730</v>
      </c>
      <c r="AX225" s="13">
        <f>Table13[[#This Row],[CL if today]]/365</f>
        <v>2</v>
      </c>
      <c r="AY225">
        <f>Table13[[#This Row],[Total Number of Purchases]]/Table13[[#This Row],[Corrected CL]]</f>
        <v>11</v>
      </c>
      <c r="AZ225">
        <f>Table13[[#This Row],[Average Order Value (AOV)]]*Table13[[#This Row],[Freq per Year]]</f>
        <v>246.5</v>
      </c>
      <c r="BA225">
        <f>Table13[[#This Row],[Total Spend]]/Table13[[#This Row],[Corrected CL]]</f>
        <v>246.5</v>
      </c>
      <c r="BB225">
        <v>1031.8648648648648</v>
      </c>
      <c r="BC225" s="1">
        <f>Table13[[#This Row],[Dt_Customer]]+Table13[[#This Row],[Recency]]</f>
        <v>41284</v>
      </c>
      <c r="BD225" s="16" t="str">
        <f>IF(COUNTIF(A:A, A225) &gt; 1, "Duplicate", "Unique")</f>
        <v>Unique</v>
      </c>
    </row>
    <row r="226" spans="1:56" x14ac:dyDescent="0.3">
      <c r="A226">
        <v>3007</v>
      </c>
      <c r="B226">
        <v>1966</v>
      </c>
      <c r="C226" t="s">
        <v>28</v>
      </c>
      <c r="D226" t="s">
        <v>35</v>
      </c>
      <c r="E226">
        <v>37758</v>
      </c>
      <c r="F226">
        <v>1</v>
      </c>
      <c r="G226">
        <v>1</v>
      </c>
      <c r="H226" s="1">
        <v>41186</v>
      </c>
      <c r="I226">
        <v>49</v>
      </c>
      <c r="J226">
        <v>27</v>
      </c>
      <c r="K226">
        <v>2</v>
      </c>
      <c r="L226">
        <v>10</v>
      </c>
      <c r="M226">
        <v>0</v>
      </c>
      <c r="N226">
        <v>0</v>
      </c>
      <c r="O226">
        <v>1</v>
      </c>
      <c r="P226">
        <f>IF(Table13[[#This Row],[MntWines]] = 0,"",Table13[[#This Row],[MntWines]])</f>
        <v>27</v>
      </c>
      <c r="Q226">
        <f>IF(Table13[[#This Row],[MntFruits]] = 0, "",Table13[[#This Row],[MntFruits]])</f>
        <v>2</v>
      </c>
      <c r="R226">
        <f>IF(Table13[[#This Row],[MntMeatProducts]] = 0, "",Table13[[#This Row],[MntMeatProducts]])</f>
        <v>10</v>
      </c>
      <c r="S226" t="str">
        <f>IF(Table13[[#This Row],[MntFishProducts]] = 0, "",Table13[[#This Row],[MntFishProducts]])</f>
        <v/>
      </c>
      <c r="T226" t="str">
        <f>IF(Table13[[#This Row],[MntSweetProducts]] = 0, "",Table13[[#This Row],[MntSweetProducts]])</f>
        <v/>
      </c>
      <c r="U226">
        <f>IF(Table13[[#This Row],[MntGoldProds]] = 0, "",Table13[[#This Row],[MntGoldProds]])</f>
        <v>1</v>
      </c>
      <c r="V226">
        <v>2</v>
      </c>
      <c r="W226">
        <v>1</v>
      </c>
      <c r="X226">
        <v>0</v>
      </c>
      <c r="Y226">
        <v>3</v>
      </c>
      <c r="Z226">
        <v>8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">
        <v>40</v>
      </c>
      <c r="AI226" s="13">
        <f>SUM(Table13[[#This Row],[MntWines]:[MntGoldProds]])</f>
        <v>40</v>
      </c>
      <c r="AJ226" s="13">
        <f>AVERAGE(Table13[[#This Row],[MntWines]:[MntGoldProds]])</f>
        <v>6.666666666666667</v>
      </c>
      <c r="AK226">
        <f>IF(Table13[[#This Row],[Total Number of Purchases]]=0,0,Table13[[#This Row],[Total Spend]]/Table13[[#This Row],[Total Number of Purchases]])</f>
        <v>6.666666666666667</v>
      </c>
      <c r="AM226">
        <f>SUM(Table13[[#This Row],[NumDealsPurchases]:[NumStorePurchases]])</f>
        <v>6</v>
      </c>
      <c r="AN226" s="14">
        <f>Snapshot_Date-Table13[[#This Row],[Dt_Customer]]</f>
        <v>730</v>
      </c>
      <c r="AP226" s="13">
        <f>Table13[[#This Row],[NumDealsPurchases]]/Table13[[#This Row],[Total Number of Purchases]]*100</f>
        <v>33.333333333333329</v>
      </c>
      <c r="AQ226">
        <f>6-ROUNDUP(_xlfn.PERCENTRANK.INC(Table13[Recency],Table13[[#This Row],[Recency]])*5, 0)</f>
        <v>3</v>
      </c>
      <c r="AR226">
        <f>ROUNDUP(_xlfn.PERCENTRANK.INC(Table13[Total Number of Purchases],Table13[[#This Row],[Total Number of Purchases]])*5,0)</f>
        <v>1</v>
      </c>
      <c r="AS226">
        <f>ROUNDUP(_xlfn.PERCENTRANK.INC(Table13[Total Spend],Table13[[#This Row],[Total Spend]])*5,0)</f>
        <v>1</v>
      </c>
      <c r="AT226" t="str">
        <f>Table13[[#This Row],[Recency Score]]&amp;Table13[[#This Row],[Frequency Score]]&amp;Table13[[#This Row],[Monetary Score]]</f>
        <v>311</v>
      </c>
      <c r="AU226" t="str">
        <f t="shared" si="3"/>
        <v>Needs Attention</v>
      </c>
      <c r="AW226" s="13">
        <f>DATEDIF(Table13[[#This Row],[Dt_Customer]], Snapshot_Date, "d")</f>
        <v>730</v>
      </c>
      <c r="AX226" s="13">
        <f>Table13[[#This Row],[CL if today]]/365</f>
        <v>2</v>
      </c>
      <c r="AY226">
        <f>Table13[[#This Row],[Total Number of Purchases]]/Table13[[#This Row],[Corrected CL]]</f>
        <v>3</v>
      </c>
      <c r="AZ226">
        <f>Table13[[#This Row],[Average Order Value (AOV)]]*Table13[[#This Row],[Freq per Year]]</f>
        <v>20</v>
      </c>
      <c r="BA226">
        <f>Table13[[#This Row],[Total Spend]]/Table13[[#This Row],[Corrected CL]]</f>
        <v>20</v>
      </c>
      <c r="BB226">
        <v>289.82384823848241</v>
      </c>
      <c r="BC226" s="1">
        <f>Table13[[#This Row],[Dt_Customer]]+Table13[[#This Row],[Recency]]</f>
        <v>41235</v>
      </c>
      <c r="BD226" s="16" t="str">
        <f>IF(COUNTIF(A:A, A226) &gt; 1, "Duplicate", "Unique")</f>
        <v>Unique</v>
      </c>
    </row>
    <row r="227" spans="1:56" x14ac:dyDescent="0.3">
      <c r="A227">
        <v>5513</v>
      </c>
      <c r="B227">
        <v>1966</v>
      </c>
      <c r="C227" t="s">
        <v>28</v>
      </c>
      <c r="D227" t="s">
        <v>35</v>
      </c>
      <c r="E227">
        <v>37758</v>
      </c>
      <c r="F227">
        <v>1</v>
      </c>
      <c r="G227">
        <v>1</v>
      </c>
      <c r="H227" s="1">
        <v>41186</v>
      </c>
      <c r="I227">
        <v>49</v>
      </c>
      <c r="J227">
        <v>27</v>
      </c>
      <c r="K227">
        <v>2</v>
      </c>
      <c r="L227">
        <v>10</v>
      </c>
      <c r="M227">
        <v>0</v>
      </c>
      <c r="N227">
        <v>0</v>
      </c>
      <c r="O227">
        <v>1</v>
      </c>
      <c r="P227">
        <f>IF(Table13[[#This Row],[MntWines]] = 0,"",Table13[[#This Row],[MntWines]])</f>
        <v>27</v>
      </c>
      <c r="Q227">
        <f>IF(Table13[[#This Row],[MntFruits]] = 0, "",Table13[[#This Row],[MntFruits]])</f>
        <v>2</v>
      </c>
      <c r="R227">
        <f>IF(Table13[[#This Row],[MntMeatProducts]] = 0, "",Table13[[#This Row],[MntMeatProducts]])</f>
        <v>10</v>
      </c>
      <c r="S227" t="str">
        <f>IF(Table13[[#This Row],[MntFishProducts]] = 0, "",Table13[[#This Row],[MntFishProducts]])</f>
        <v/>
      </c>
      <c r="T227" t="str">
        <f>IF(Table13[[#This Row],[MntSweetProducts]] = 0, "",Table13[[#This Row],[MntSweetProducts]])</f>
        <v/>
      </c>
      <c r="U227">
        <f>IF(Table13[[#This Row],[MntGoldProds]] = 0, "",Table13[[#This Row],[MntGoldProds]])</f>
        <v>1</v>
      </c>
      <c r="V227">
        <v>2</v>
      </c>
      <c r="W227">
        <v>1</v>
      </c>
      <c r="X227">
        <v>0</v>
      </c>
      <c r="Y227">
        <v>3</v>
      </c>
      <c r="Z227">
        <v>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t="s">
        <v>30</v>
      </c>
      <c r="AI227" s="13">
        <f>SUM(Table13[[#This Row],[MntWines]:[MntGoldProds]])</f>
        <v>40</v>
      </c>
      <c r="AJ227" s="13">
        <f>AVERAGE(Table13[[#This Row],[MntWines]:[MntGoldProds]])</f>
        <v>6.666666666666667</v>
      </c>
      <c r="AK227">
        <f>IF(Table13[[#This Row],[Total Number of Purchases]]=0,0,Table13[[#This Row],[Total Spend]]/Table13[[#This Row],[Total Number of Purchases]])</f>
        <v>6.666666666666667</v>
      </c>
      <c r="AM227">
        <f>SUM(Table13[[#This Row],[NumDealsPurchases]:[NumStorePurchases]])</f>
        <v>6</v>
      </c>
      <c r="AN227" s="14">
        <f>Snapshot_Date-Table13[[#This Row],[Dt_Customer]]</f>
        <v>730</v>
      </c>
      <c r="AP227" s="13">
        <f>Table13[[#This Row],[NumDealsPurchases]]/Table13[[#This Row],[Total Number of Purchases]]*100</f>
        <v>33.333333333333329</v>
      </c>
      <c r="AQ227">
        <f>6-ROUNDUP(_xlfn.PERCENTRANK.INC(Table13[Recency],Table13[[#This Row],[Recency]])*5, 0)</f>
        <v>3</v>
      </c>
      <c r="AR227">
        <f>ROUNDUP(_xlfn.PERCENTRANK.INC(Table13[Total Number of Purchases],Table13[[#This Row],[Total Number of Purchases]])*5,0)</f>
        <v>1</v>
      </c>
      <c r="AS227">
        <f>ROUNDUP(_xlfn.PERCENTRANK.INC(Table13[Total Spend],Table13[[#This Row],[Total Spend]])*5,0)</f>
        <v>1</v>
      </c>
      <c r="AT227" t="str">
        <f>Table13[[#This Row],[Recency Score]]&amp;Table13[[#This Row],[Frequency Score]]&amp;Table13[[#This Row],[Monetary Score]]</f>
        <v>311</v>
      </c>
      <c r="AU227" t="str">
        <f t="shared" si="3"/>
        <v>Needs Attention</v>
      </c>
      <c r="AW227" s="13">
        <f>DATEDIF(Table13[[#This Row],[Dt_Customer]], Snapshot_Date, "d")</f>
        <v>730</v>
      </c>
      <c r="AX227" s="13">
        <f>Table13[[#This Row],[CL if today]]/365</f>
        <v>2</v>
      </c>
      <c r="AY227">
        <f>Table13[[#This Row],[Total Number of Purchases]]/Table13[[#This Row],[Corrected CL]]</f>
        <v>3</v>
      </c>
      <c r="AZ227">
        <f>Table13[[#This Row],[Average Order Value (AOV)]]*Table13[[#This Row],[Freq per Year]]</f>
        <v>20</v>
      </c>
      <c r="BA227">
        <f>Table13[[#This Row],[Total Spend]]/Table13[[#This Row],[Corrected CL]]</f>
        <v>20</v>
      </c>
      <c r="BB227">
        <v>10.866035182679296</v>
      </c>
      <c r="BC227" s="1">
        <f>Table13[[#This Row],[Dt_Customer]]+Table13[[#This Row],[Recency]]</f>
        <v>41235</v>
      </c>
      <c r="BD227" s="16" t="str">
        <f>IF(COUNTIF(A:A, A227) &gt; 1, "Duplicate", "Unique")</f>
        <v>Unique</v>
      </c>
    </row>
    <row r="228" spans="1:56" x14ac:dyDescent="0.3">
      <c r="A228">
        <v>4786</v>
      </c>
      <c r="B228">
        <v>1977</v>
      </c>
      <c r="C228" t="s">
        <v>28</v>
      </c>
      <c r="D228" t="s">
        <v>33</v>
      </c>
      <c r="E228">
        <v>75330</v>
      </c>
      <c r="F228">
        <v>1</v>
      </c>
      <c r="G228">
        <v>1</v>
      </c>
      <c r="H228" s="1">
        <v>41186</v>
      </c>
      <c r="I228">
        <v>94</v>
      </c>
      <c r="J228">
        <v>555</v>
      </c>
      <c r="K228">
        <v>82</v>
      </c>
      <c r="L228">
        <v>257</v>
      </c>
      <c r="M228">
        <v>93</v>
      </c>
      <c r="N228">
        <v>61</v>
      </c>
      <c r="O228">
        <v>61</v>
      </c>
      <c r="P228">
        <f>IF(Table13[[#This Row],[MntWines]] = 0,"",Table13[[#This Row],[MntWines]])</f>
        <v>555</v>
      </c>
      <c r="Q228">
        <f>IF(Table13[[#This Row],[MntFruits]] = 0, "",Table13[[#This Row],[MntFruits]])</f>
        <v>82</v>
      </c>
      <c r="R228">
        <f>IF(Table13[[#This Row],[MntMeatProducts]] = 0, "",Table13[[#This Row],[MntMeatProducts]])</f>
        <v>257</v>
      </c>
      <c r="S228">
        <f>IF(Table13[[#This Row],[MntFishProducts]] = 0, "",Table13[[#This Row],[MntFishProducts]])</f>
        <v>93</v>
      </c>
      <c r="T228">
        <f>IF(Table13[[#This Row],[MntSweetProducts]] = 0, "",Table13[[#This Row],[MntSweetProducts]])</f>
        <v>61</v>
      </c>
      <c r="U228">
        <f>IF(Table13[[#This Row],[MntGoldProds]] = 0, "",Table13[[#This Row],[MntGoldProds]])</f>
        <v>61</v>
      </c>
      <c r="V228">
        <v>4</v>
      </c>
      <c r="W228">
        <v>10</v>
      </c>
      <c r="X228">
        <v>3</v>
      </c>
      <c r="Y228">
        <v>12</v>
      </c>
      <c r="Z228">
        <v>6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t="s">
        <v>34</v>
      </c>
      <c r="AI228" s="13">
        <f>SUM(Table13[[#This Row],[MntWines]:[MntGoldProds]])</f>
        <v>1109</v>
      </c>
      <c r="AJ228" s="13">
        <f>AVERAGE(Table13[[#This Row],[MntWines]:[MntGoldProds]])</f>
        <v>184.83333333333334</v>
      </c>
      <c r="AK228">
        <f>IF(Table13[[#This Row],[Total Number of Purchases]]=0,0,Table13[[#This Row],[Total Spend]]/Table13[[#This Row],[Total Number of Purchases]])</f>
        <v>38.241379310344826</v>
      </c>
      <c r="AM228">
        <f>SUM(Table13[[#This Row],[NumDealsPurchases]:[NumStorePurchases]])</f>
        <v>29</v>
      </c>
      <c r="AN228" s="14">
        <f>Snapshot_Date-Table13[[#This Row],[Dt_Customer]]</f>
        <v>730</v>
      </c>
      <c r="AP228" s="13">
        <f>Table13[[#This Row],[NumDealsPurchases]]/Table13[[#This Row],[Total Number of Purchases]]*100</f>
        <v>13.793103448275861</v>
      </c>
      <c r="AQ228">
        <f>6-ROUNDUP(_xlfn.PERCENTRANK.INC(Table13[Recency],Table13[[#This Row],[Recency]])*5, 0)</f>
        <v>1</v>
      </c>
      <c r="AR228">
        <f>ROUNDUP(_xlfn.PERCENTRANK.INC(Table13[Total Number of Purchases],Table13[[#This Row],[Total Number of Purchases]])*5,0)</f>
        <v>5</v>
      </c>
      <c r="AS228">
        <f>ROUNDUP(_xlfn.PERCENTRANK.INC(Table13[Total Spend],Table13[[#This Row],[Total Spend]])*5,0)</f>
        <v>4</v>
      </c>
      <c r="AT228" t="str">
        <f>Table13[[#This Row],[Recency Score]]&amp;Table13[[#This Row],[Frequency Score]]&amp;Table13[[#This Row],[Monetary Score]]</f>
        <v>154</v>
      </c>
      <c r="AU228" t="str">
        <f t="shared" si="3"/>
        <v>Frequent Buyers</v>
      </c>
      <c r="AW228" s="13">
        <f>DATEDIF(Table13[[#This Row],[Dt_Customer]], Snapshot_Date, "d")</f>
        <v>730</v>
      </c>
      <c r="AX228" s="13">
        <f>Table13[[#This Row],[CL if today]]/365</f>
        <v>2</v>
      </c>
      <c r="AY228">
        <f>Table13[[#This Row],[Total Number of Purchases]]/Table13[[#This Row],[Corrected CL]]</f>
        <v>14.5</v>
      </c>
      <c r="AZ228">
        <f>Table13[[#This Row],[Average Order Value (AOV)]]*Table13[[#This Row],[Freq per Year]]</f>
        <v>554.5</v>
      </c>
      <c r="BA228">
        <f>Table13[[#This Row],[Total Spend]]/Table13[[#This Row],[Corrected CL]]</f>
        <v>554.5</v>
      </c>
      <c r="BB228">
        <v>636.65087956698244</v>
      </c>
      <c r="BC228" s="1">
        <f>Table13[[#This Row],[Dt_Customer]]+Table13[[#This Row],[Recency]]</f>
        <v>41280</v>
      </c>
      <c r="BD228" s="16" t="str">
        <f>IF(COUNTIF(A:A, A228) &gt; 1, "Duplicate", "Unique")</f>
        <v>Unique</v>
      </c>
    </row>
    <row r="229" spans="1:56" x14ac:dyDescent="0.3">
      <c r="A229">
        <v>4271</v>
      </c>
      <c r="B229">
        <v>1989</v>
      </c>
      <c r="C229" t="s">
        <v>38</v>
      </c>
      <c r="D229" t="s">
        <v>35</v>
      </c>
      <c r="E229">
        <v>38683</v>
      </c>
      <c r="F229">
        <v>1</v>
      </c>
      <c r="G229">
        <v>0</v>
      </c>
      <c r="H229" s="1">
        <v>41186</v>
      </c>
      <c r="I229">
        <v>80</v>
      </c>
      <c r="J229">
        <v>46</v>
      </c>
      <c r="K229">
        <v>35</v>
      </c>
      <c r="L229">
        <v>69</v>
      </c>
      <c r="M229">
        <v>84</v>
      </c>
      <c r="N229">
        <v>41</v>
      </c>
      <c r="O229">
        <v>66</v>
      </c>
      <c r="P229">
        <f>IF(Table13[[#This Row],[MntWines]] = 0,"",Table13[[#This Row],[MntWines]])</f>
        <v>46</v>
      </c>
      <c r="Q229">
        <f>IF(Table13[[#This Row],[MntFruits]] = 0, "",Table13[[#This Row],[MntFruits]])</f>
        <v>35</v>
      </c>
      <c r="R229">
        <f>IF(Table13[[#This Row],[MntMeatProducts]] = 0, "",Table13[[#This Row],[MntMeatProducts]])</f>
        <v>69</v>
      </c>
      <c r="S229">
        <f>IF(Table13[[#This Row],[MntFishProducts]] = 0, "",Table13[[#This Row],[MntFishProducts]])</f>
        <v>84</v>
      </c>
      <c r="T229">
        <f>IF(Table13[[#This Row],[MntSweetProducts]] = 0, "",Table13[[#This Row],[MntSweetProducts]])</f>
        <v>41</v>
      </c>
      <c r="U229">
        <f>IF(Table13[[#This Row],[MntGoldProds]] = 0, "",Table13[[#This Row],[MntGoldProds]])</f>
        <v>66</v>
      </c>
      <c r="V229">
        <v>6</v>
      </c>
      <c r="W229">
        <v>4</v>
      </c>
      <c r="X229">
        <v>1</v>
      </c>
      <c r="Y229">
        <v>6</v>
      </c>
      <c r="Z229">
        <v>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40</v>
      </c>
      <c r="AI229" s="13">
        <f>SUM(Table13[[#This Row],[MntWines]:[MntGoldProds]])</f>
        <v>341</v>
      </c>
      <c r="AJ229" s="13">
        <f>AVERAGE(Table13[[#This Row],[MntWines]:[MntGoldProds]])</f>
        <v>56.833333333333336</v>
      </c>
      <c r="AK229">
        <f>IF(Table13[[#This Row],[Total Number of Purchases]]=0,0,Table13[[#This Row],[Total Spend]]/Table13[[#This Row],[Total Number of Purchases]])</f>
        <v>20.058823529411764</v>
      </c>
      <c r="AM229">
        <f>SUM(Table13[[#This Row],[NumDealsPurchases]:[NumStorePurchases]])</f>
        <v>17</v>
      </c>
      <c r="AN229" s="14">
        <f>Snapshot_Date-Table13[[#This Row],[Dt_Customer]]</f>
        <v>730</v>
      </c>
      <c r="AP229" s="13">
        <f>Table13[[#This Row],[NumDealsPurchases]]/Table13[[#This Row],[Total Number of Purchases]]*100</f>
        <v>35.294117647058826</v>
      </c>
      <c r="AQ229">
        <f>6-ROUNDUP(_xlfn.PERCENTRANK.INC(Table13[Recency],Table13[[#This Row],[Recency]])*5, 0)</f>
        <v>1</v>
      </c>
      <c r="AR229">
        <f>ROUNDUP(_xlfn.PERCENTRANK.INC(Table13[Total Number of Purchases],Table13[[#This Row],[Total Number of Purchases]])*5,0)</f>
        <v>3</v>
      </c>
      <c r="AS229">
        <f>ROUNDUP(_xlfn.PERCENTRANK.INC(Table13[Total Spend],Table13[[#This Row],[Total Spend]])*5,0)</f>
        <v>3</v>
      </c>
      <c r="AT229" t="str">
        <f>Table13[[#This Row],[Recency Score]]&amp;Table13[[#This Row],[Frequency Score]]&amp;Table13[[#This Row],[Monetary Score]]</f>
        <v>133</v>
      </c>
      <c r="AU229" t="str">
        <f t="shared" si="3"/>
        <v>Lost</v>
      </c>
      <c r="AW229" s="13">
        <f>DATEDIF(Table13[[#This Row],[Dt_Customer]], Snapshot_Date, "d")</f>
        <v>730</v>
      </c>
      <c r="AX229" s="13">
        <f>Table13[[#This Row],[CL if today]]/365</f>
        <v>2</v>
      </c>
      <c r="AY229">
        <f>Table13[[#This Row],[Total Number of Purchases]]/Table13[[#This Row],[Corrected CL]]</f>
        <v>8.5</v>
      </c>
      <c r="AZ229">
        <f>Table13[[#This Row],[Average Order Value (AOV)]]*Table13[[#This Row],[Freq per Year]]</f>
        <v>170.5</v>
      </c>
      <c r="BA229">
        <f>Table13[[#This Row],[Total Spend]]/Table13[[#This Row],[Corrected CL]]</f>
        <v>170.5</v>
      </c>
      <c r="BB229">
        <v>636.65087956698244</v>
      </c>
      <c r="BC229" s="1">
        <f>Table13[[#This Row],[Dt_Customer]]+Table13[[#This Row],[Recency]]</f>
        <v>41266</v>
      </c>
      <c r="BD229" s="16" t="str">
        <f>IF(COUNTIF(A:A, A229) &gt; 1, "Duplicate", "Unique")</f>
        <v>Unique</v>
      </c>
    </row>
    <row r="230" spans="1:56" x14ac:dyDescent="0.3">
      <c r="A230">
        <v>6202</v>
      </c>
      <c r="B230">
        <v>1960</v>
      </c>
      <c r="C230" t="s">
        <v>28</v>
      </c>
      <c r="D230" t="s">
        <v>35</v>
      </c>
      <c r="E230">
        <v>63381</v>
      </c>
      <c r="F230">
        <v>0</v>
      </c>
      <c r="G230">
        <v>1</v>
      </c>
      <c r="H230" s="1">
        <v>41187</v>
      </c>
      <c r="I230">
        <v>78</v>
      </c>
      <c r="J230">
        <v>571</v>
      </c>
      <c r="K230">
        <v>50</v>
      </c>
      <c r="L230">
        <v>142</v>
      </c>
      <c r="M230">
        <v>33</v>
      </c>
      <c r="N230">
        <v>50</v>
      </c>
      <c r="O230">
        <v>159</v>
      </c>
      <c r="P230">
        <f>IF(Table13[[#This Row],[MntWines]] = 0,"",Table13[[#This Row],[MntWines]])</f>
        <v>571</v>
      </c>
      <c r="Q230">
        <f>IF(Table13[[#This Row],[MntFruits]] = 0, "",Table13[[#This Row],[MntFruits]])</f>
        <v>50</v>
      </c>
      <c r="R230">
        <f>IF(Table13[[#This Row],[MntMeatProducts]] = 0, "",Table13[[#This Row],[MntMeatProducts]])</f>
        <v>142</v>
      </c>
      <c r="S230">
        <f>IF(Table13[[#This Row],[MntFishProducts]] = 0, "",Table13[[#This Row],[MntFishProducts]])</f>
        <v>33</v>
      </c>
      <c r="T230">
        <f>IF(Table13[[#This Row],[MntSweetProducts]] = 0, "",Table13[[#This Row],[MntSweetProducts]])</f>
        <v>50</v>
      </c>
      <c r="U230">
        <f>IF(Table13[[#This Row],[MntGoldProds]] = 0, "",Table13[[#This Row],[MntGoldProds]])</f>
        <v>159</v>
      </c>
      <c r="V230">
        <v>4</v>
      </c>
      <c r="W230">
        <v>4</v>
      </c>
      <c r="X230">
        <v>5</v>
      </c>
      <c r="Y230">
        <v>13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30</v>
      </c>
      <c r="AI230" s="13">
        <f>SUM(Table13[[#This Row],[MntWines]:[MntGoldProds]])</f>
        <v>1005</v>
      </c>
      <c r="AJ230" s="13">
        <f>AVERAGE(Table13[[#This Row],[MntWines]:[MntGoldProds]])</f>
        <v>167.5</v>
      </c>
      <c r="AK230">
        <f>IF(Table13[[#This Row],[Total Number of Purchases]]=0,0,Table13[[#This Row],[Total Spend]]/Table13[[#This Row],[Total Number of Purchases]])</f>
        <v>38.653846153846153</v>
      </c>
      <c r="AM230">
        <f>SUM(Table13[[#This Row],[NumDealsPurchases]:[NumStorePurchases]])</f>
        <v>26</v>
      </c>
      <c r="AN230" s="14">
        <f>Snapshot_Date-Table13[[#This Row],[Dt_Customer]]</f>
        <v>729</v>
      </c>
      <c r="AP230" s="13">
        <f>Table13[[#This Row],[NumDealsPurchases]]/Table13[[#This Row],[Total Number of Purchases]]*100</f>
        <v>15.384615384615385</v>
      </c>
      <c r="AQ230">
        <f>6-ROUNDUP(_xlfn.PERCENTRANK.INC(Table13[Recency],Table13[[#This Row],[Recency]])*5, 0)</f>
        <v>2</v>
      </c>
      <c r="AR230">
        <f>ROUNDUP(_xlfn.PERCENTRANK.INC(Table13[Total Number of Purchases],Table13[[#This Row],[Total Number of Purchases]])*5,0)</f>
        <v>5</v>
      </c>
      <c r="AS230">
        <f>ROUNDUP(_xlfn.PERCENTRANK.INC(Table13[Total Spend],Table13[[#This Row],[Total Spend]])*5,0)</f>
        <v>4</v>
      </c>
      <c r="AT230" t="str">
        <f>Table13[[#This Row],[Recency Score]]&amp;Table13[[#This Row],[Frequency Score]]&amp;Table13[[#This Row],[Monetary Score]]</f>
        <v>254</v>
      </c>
      <c r="AU230" t="str">
        <f t="shared" si="3"/>
        <v>Frequent Buyers</v>
      </c>
      <c r="AW230" s="13">
        <f>DATEDIF(Table13[[#This Row],[Dt_Customer]], Snapshot_Date, "d")</f>
        <v>729</v>
      </c>
      <c r="AX230" s="13">
        <f>Table13[[#This Row],[CL if today]]/365</f>
        <v>1.9972602739726026</v>
      </c>
      <c r="AY230">
        <f>Table13[[#This Row],[Total Number of Purchases]]/Table13[[#This Row],[Corrected CL]]</f>
        <v>13.017832647462278</v>
      </c>
      <c r="AZ230">
        <f>Table13[[#This Row],[Average Order Value (AOV)]]*Table13[[#This Row],[Freq per Year]]</f>
        <v>503.18930041152265</v>
      </c>
      <c r="BA230">
        <f>Table13[[#This Row],[Total Spend]]/Table13[[#This Row],[Corrected CL]]</f>
        <v>503.18930041152265</v>
      </c>
      <c r="BB230">
        <v>313.49389416553601</v>
      </c>
      <c r="BC230" s="1">
        <f>Table13[[#This Row],[Dt_Customer]]+Table13[[#This Row],[Recency]]</f>
        <v>41265</v>
      </c>
      <c r="BD230" s="16" t="str">
        <f>IF(COUNTIF(A:A, A230) &gt; 1, "Duplicate", "Unique")</f>
        <v>Unique</v>
      </c>
    </row>
    <row r="231" spans="1:56" x14ac:dyDescent="0.3">
      <c r="A231">
        <v>3856</v>
      </c>
      <c r="B231">
        <v>1960</v>
      </c>
      <c r="C231" t="s">
        <v>28</v>
      </c>
      <c r="D231" t="s">
        <v>35</v>
      </c>
      <c r="E231">
        <v>63381</v>
      </c>
      <c r="F231">
        <v>0</v>
      </c>
      <c r="G231">
        <v>1</v>
      </c>
      <c r="H231" s="1">
        <v>41187</v>
      </c>
      <c r="I231">
        <v>78</v>
      </c>
      <c r="J231">
        <v>571</v>
      </c>
      <c r="K231">
        <v>50</v>
      </c>
      <c r="L231">
        <v>142</v>
      </c>
      <c r="M231">
        <v>33</v>
      </c>
      <c r="N231">
        <v>50</v>
      </c>
      <c r="O231">
        <v>159</v>
      </c>
      <c r="P231">
        <f>IF(Table13[[#This Row],[MntWines]] = 0,"",Table13[[#This Row],[MntWines]])</f>
        <v>571</v>
      </c>
      <c r="Q231">
        <f>IF(Table13[[#This Row],[MntFruits]] = 0, "",Table13[[#This Row],[MntFruits]])</f>
        <v>50</v>
      </c>
      <c r="R231">
        <f>IF(Table13[[#This Row],[MntMeatProducts]] = 0, "",Table13[[#This Row],[MntMeatProducts]])</f>
        <v>142</v>
      </c>
      <c r="S231">
        <f>IF(Table13[[#This Row],[MntFishProducts]] = 0, "",Table13[[#This Row],[MntFishProducts]])</f>
        <v>33</v>
      </c>
      <c r="T231">
        <f>IF(Table13[[#This Row],[MntSweetProducts]] = 0, "",Table13[[#This Row],[MntSweetProducts]])</f>
        <v>50</v>
      </c>
      <c r="U231">
        <f>IF(Table13[[#This Row],[MntGoldProds]] = 0, "",Table13[[#This Row],[MntGoldProds]])</f>
        <v>159</v>
      </c>
      <c r="V231">
        <v>4</v>
      </c>
      <c r="W231">
        <v>4</v>
      </c>
      <c r="X231">
        <v>5</v>
      </c>
      <c r="Y231">
        <v>13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 t="s">
        <v>30</v>
      </c>
      <c r="AI231" s="13">
        <f>SUM(Table13[[#This Row],[MntWines]:[MntGoldProds]])</f>
        <v>1005</v>
      </c>
      <c r="AJ231" s="13">
        <f>AVERAGE(Table13[[#This Row],[MntWines]:[MntGoldProds]])</f>
        <v>167.5</v>
      </c>
      <c r="AK231">
        <f>IF(Table13[[#This Row],[Total Number of Purchases]]=0,0,Table13[[#This Row],[Total Spend]]/Table13[[#This Row],[Total Number of Purchases]])</f>
        <v>38.653846153846153</v>
      </c>
      <c r="AM231">
        <f>SUM(Table13[[#This Row],[NumDealsPurchases]:[NumStorePurchases]])</f>
        <v>26</v>
      </c>
      <c r="AN231" s="14">
        <f>Snapshot_Date-Table13[[#This Row],[Dt_Customer]]</f>
        <v>729</v>
      </c>
      <c r="AP231" s="13">
        <f>Table13[[#This Row],[NumDealsPurchases]]/Table13[[#This Row],[Total Number of Purchases]]*100</f>
        <v>15.384615384615385</v>
      </c>
      <c r="AQ231">
        <f>6-ROUNDUP(_xlfn.PERCENTRANK.INC(Table13[Recency],Table13[[#This Row],[Recency]])*5, 0)</f>
        <v>2</v>
      </c>
      <c r="AR231">
        <f>ROUNDUP(_xlfn.PERCENTRANK.INC(Table13[Total Number of Purchases],Table13[[#This Row],[Total Number of Purchases]])*5,0)</f>
        <v>5</v>
      </c>
      <c r="AS231">
        <f>ROUNDUP(_xlfn.PERCENTRANK.INC(Table13[Total Spend],Table13[[#This Row],[Total Spend]])*5,0)</f>
        <v>4</v>
      </c>
      <c r="AT231" t="str">
        <f>Table13[[#This Row],[Recency Score]]&amp;Table13[[#This Row],[Frequency Score]]&amp;Table13[[#This Row],[Monetary Score]]</f>
        <v>254</v>
      </c>
      <c r="AU231" t="str">
        <f t="shared" si="3"/>
        <v>Frequent Buyers</v>
      </c>
      <c r="AW231" s="13">
        <f>DATEDIF(Table13[[#This Row],[Dt_Customer]], Snapshot_Date, "d")</f>
        <v>729</v>
      </c>
      <c r="AX231" s="13">
        <f>Table13[[#This Row],[CL if today]]/365</f>
        <v>1.9972602739726026</v>
      </c>
      <c r="AY231">
        <f>Table13[[#This Row],[Total Number of Purchases]]/Table13[[#This Row],[Corrected CL]]</f>
        <v>13.017832647462278</v>
      </c>
      <c r="AZ231">
        <f>Table13[[#This Row],[Average Order Value (AOV)]]*Table13[[#This Row],[Freq per Year]]</f>
        <v>503.18930041152265</v>
      </c>
      <c r="BA231">
        <f>Table13[[#This Row],[Total Spend]]/Table13[[#This Row],[Corrected CL]]</f>
        <v>503.18930041152265</v>
      </c>
      <c r="BB231">
        <v>1163.2520325203252</v>
      </c>
      <c r="BC231" s="1">
        <f>Table13[[#This Row],[Dt_Customer]]+Table13[[#This Row],[Recency]]</f>
        <v>41265</v>
      </c>
      <c r="BD231" s="16" t="str">
        <f>IF(COUNTIF(A:A, A231) &gt; 1, "Duplicate", "Unique")</f>
        <v>Unique</v>
      </c>
    </row>
    <row r="232" spans="1:56" x14ac:dyDescent="0.3">
      <c r="A232">
        <v>6927</v>
      </c>
      <c r="B232">
        <v>1968</v>
      </c>
      <c r="C232" t="s">
        <v>37</v>
      </c>
      <c r="D232" t="s">
        <v>33</v>
      </c>
      <c r="E232">
        <v>44377</v>
      </c>
      <c r="F232">
        <v>1</v>
      </c>
      <c r="G232">
        <v>1</v>
      </c>
      <c r="H232" s="1">
        <v>41187</v>
      </c>
      <c r="I232">
        <v>70</v>
      </c>
      <c r="J232">
        <v>224</v>
      </c>
      <c r="K232">
        <v>0</v>
      </c>
      <c r="L232">
        <v>30</v>
      </c>
      <c r="M232">
        <v>0</v>
      </c>
      <c r="N232">
        <v>0</v>
      </c>
      <c r="O232">
        <v>10</v>
      </c>
      <c r="P232">
        <f>IF(Table13[[#This Row],[MntWines]] = 0,"",Table13[[#This Row],[MntWines]])</f>
        <v>224</v>
      </c>
      <c r="Q232" t="str">
        <f>IF(Table13[[#This Row],[MntFruits]] = 0, "",Table13[[#This Row],[MntFruits]])</f>
        <v/>
      </c>
      <c r="R232">
        <f>IF(Table13[[#This Row],[MntMeatProducts]] = 0, "",Table13[[#This Row],[MntMeatProducts]])</f>
        <v>30</v>
      </c>
      <c r="S232" t="str">
        <f>IF(Table13[[#This Row],[MntFishProducts]] = 0, "",Table13[[#This Row],[MntFishProducts]])</f>
        <v/>
      </c>
      <c r="T232" t="str">
        <f>IF(Table13[[#This Row],[MntSweetProducts]] = 0, "",Table13[[#This Row],[MntSweetProducts]])</f>
        <v/>
      </c>
      <c r="U232">
        <f>IF(Table13[[#This Row],[MntGoldProds]] = 0, "",Table13[[#This Row],[MntGoldProds]])</f>
        <v>10</v>
      </c>
      <c r="V232">
        <v>8</v>
      </c>
      <c r="W232">
        <v>5</v>
      </c>
      <c r="X232">
        <v>1</v>
      </c>
      <c r="Y232">
        <v>5</v>
      </c>
      <c r="Z232">
        <v>8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43</v>
      </c>
      <c r="AI232" s="13">
        <f>SUM(Table13[[#This Row],[MntWines]:[MntGoldProds]])</f>
        <v>264</v>
      </c>
      <c r="AJ232" s="13">
        <f>AVERAGE(Table13[[#This Row],[MntWines]:[MntGoldProds]])</f>
        <v>44</v>
      </c>
      <c r="AK232">
        <f>IF(Table13[[#This Row],[Total Number of Purchases]]=0,0,Table13[[#This Row],[Total Spend]]/Table13[[#This Row],[Total Number of Purchases]])</f>
        <v>13.894736842105264</v>
      </c>
      <c r="AM232">
        <f>SUM(Table13[[#This Row],[NumDealsPurchases]:[NumStorePurchases]])</f>
        <v>19</v>
      </c>
      <c r="AN232" s="14">
        <f>Snapshot_Date-Table13[[#This Row],[Dt_Customer]]</f>
        <v>729</v>
      </c>
      <c r="AP232" s="13">
        <f>Table13[[#This Row],[NumDealsPurchases]]/Table13[[#This Row],[Total Number of Purchases]]*100</f>
        <v>42.105263157894733</v>
      </c>
      <c r="AQ232">
        <f>6-ROUNDUP(_xlfn.PERCENTRANK.INC(Table13[Recency],Table13[[#This Row],[Recency]])*5, 0)</f>
        <v>2</v>
      </c>
      <c r="AR232">
        <f>ROUNDUP(_xlfn.PERCENTRANK.INC(Table13[Total Number of Purchases],Table13[[#This Row],[Total Number of Purchases]])*5,0)</f>
        <v>4</v>
      </c>
      <c r="AS232">
        <f>ROUNDUP(_xlfn.PERCENTRANK.INC(Table13[Total Spend],Table13[[#This Row],[Total Spend]])*5,0)</f>
        <v>3</v>
      </c>
      <c r="AT232" t="str">
        <f>Table13[[#This Row],[Recency Score]]&amp;Table13[[#This Row],[Frequency Score]]&amp;Table13[[#This Row],[Monetary Score]]</f>
        <v>243</v>
      </c>
      <c r="AU232" t="str">
        <f t="shared" si="3"/>
        <v>About to Sleep</v>
      </c>
      <c r="AW232" s="13">
        <f>DATEDIF(Table13[[#This Row],[Dt_Customer]], Snapshot_Date, "d")</f>
        <v>729</v>
      </c>
      <c r="AX232" s="13">
        <f>Table13[[#This Row],[CL if today]]/365</f>
        <v>1.9972602739726026</v>
      </c>
      <c r="AY232">
        <f>Table13[[#This Row],[Total Number of Purchases]]/Table13[[#This Row],[Corrected CL]]</f>
        <v>9.5130315500685878</v>
      </c>
      <c r="AZ232">
        <f>Table13[[#This Row],[Average Order Value (AOV)]]*Table13[[#This Row],[Freq per Year]]</f>
        <v>132.18106995884776</v>
      </c>
      <c r="BA232">
        <f>Table13[[#This Row],[Total Spend]]/Table13[[#This Row],[Corrected CL]]</f>
        <v>132.18106995884773</v>
      </c>
      <c r="BB232">
        <v>515.06105834464051</v>
      </c>
      <c r="BC232" s="1">
        <f>Table13[[#This Row],[Dt_Customer]]+Table13[[#This Row],[Recency]]</f>
        <v>41257</v>
      </c>
      <c r="BD232" s="16" t="str">
        <f>IF(COUNTIF(A:A, A232) &gt; 1, "Duplicate", "Unique")</f>
        <v>Unique</v>
      </c>
    </row>
    <row r="233" spans="1:56" x14ac:dyDescent="0.3">
      <c r="A233">
        <v>7290</v>
      </c>
      <c r="B233">
        <v>1985</v>
      </c>
      <c r="C233" t="s">
        <v>28</v>
      </c>
      <c r="D233" t="s">
        <v>31</v>
      </c>
      <c r="E233">
        <v>70596</v>
      </c>
      <c r="F233">
        <v>0</v>
      </c>
      <c r="G233">
        <v>0</v>
      </c>
      <c r="H233" s="1">
        <v>41187</v>
      </c>
      <c r="I233">
        <v>68</v>
      </c>
      <c r="J233">
        <v>347</v>
      </c>
      <c r="K233">
        <v>44</v>
      </c>
      <c r="L233">
        <v>534</v>
      </c>
      <c r="M233">
        <v>17</v>
      </c>
      <c r="N233">
        <v>0</v>
      </c>
      <c r="O233">
        <v>26</v>
      </c>
      <c r="P233">
        <f>IF(Table13[[#This Row],[MntWines]] = 0,"",Table13[[#This Row],[MntWines]])</f>
        <v>347</v>
      </c>
      <c r="Q233">
        <f>IF(Table13[[#This Row],[MntFruits]] = 0, "",Table13[[#This Row],[MntFruits]])</f>
        <v>44</v>
      </c>
      <c r="R233">
        <f>IF(Table13[[#This Row],[MntMeatProducts]] = 0, "",Table13[[#This Row],[MntMeatProducts]])</f>
        <v>534</v>
      </c>
      <c r="S233">
        <f>IF(Table13[[#This Row],[MntFishProducts]] = 0, "",Table13[[#This Row],[MntFishProducts]])</f>
        <v>17</v>
      </c>
      <c r="T233" t="str">
        <f>IF(Table13[[#This Row],[MntSweetProducts]] = 0, "",Table13[[#This Row],[MntSweetProducts]])</f>
        <v/>
      </c>
      <c r="U233">
        <f>IF(Table13[[#This Row],[MntGoldProds]] = 0, "",Table13[[#This Row],[MntGoldProds]])</f>
        <v>26</v>
      </c>
      <c r="V233">
        <v>1</v>
      </c>
      <c r="W233">
        <v>3</v>
      </c>
      <c r="X233">
        <v>5</v>
      </c>
      <c r="Y233">
        <v>12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30</v>
      </c>
      <c r="AI233" s="13">
        <f>SUM(Table13[[#This Row],[MntWines]:[MntGoldProds]])</f>
        <v>968</v>
      </c>
      <c r="AJ233" s="13">
        <f>AVERAGE(Table13[[#This Row],[MntWines]:[MntGoldProds]])</f>
        <v>161.33333333333334</v>
      </c>
      <c r="AK233">
        <f>IF(Table13[[#This Row],[Total Number of Purchases]]=0,0,Table13[[#This Row],[Total Spend]]/Table13[[#This Row],[Total Number of Purchases]])</f>
        <v>46.095238095238095</v>
      </c>
      <c r="AM233">
        <f>SUM(Table13[[#This Row],[NumDealsPurchases]:[NumStorePurchases]])</f>
        <v>21</v>
      </c>
      <c r="AN233" s="14">
        <f>Snapshot_Date-Table13[[#This Row],[Dt_Customer]]</f>
        <v>729</v>
      </c>
      <c r="AP233" s="13">
        <f>Table13[[#This Row],[NumDealsPurchases]]/Table13[[#This Row],[Total Number of Purchases]]*100</f>
        <v>4.7619047619047619</v>
      </c>
      <c r="AQ233">
        <f>6-ROUNDUP(_xlfn.PERCENTRANK.INC(Table13[Recency],Table13[[#This Row],[Recency]])*5, 0)</f>
        <v>2</v>
      </c>
      <c r="AR233">
        <f>ROUNDUP(_xlfn.PERCENTRANK.INC(Table13[Total Number of Purchases],Table13[[#This Row],[Total Number of Purchases]])*5,0)</f>
        <v>4</v>
      </c>
      <c r="AS233">
        <f>ROUNDUP(_xlfn.PERCENTRANK.INC(Table13[Total Spend],Table13[[#This Row],[Total Spend]])*5,0)</f>
        <v>4</v>
      </c>
      <c r="AT233" t="str">
        <f>Table13[[#This Row],[Recency Score]]&amp;Table13[[#This Row],[Frequency Score]]&amp;Table13[[#This Row],[Monetary Score]]</f>
        <v>244</v>
      </c>
      <c r="AU233" t="str">
        <f t="shared" si="3"/>
        <v>About to Sleep</v>
      </c>
      <c r="AW233" s="13">
        <f>DATEDIF(Table13[[#This Row],[Dt_Customer]], Snapshot_Date, "d")</f>
        <v>729</v>
      </c>
      <c r="AX233" s="13">
        <f>Table13[[#This Row],[CL if today]]/365</f>
        <v>1.9972602739726026</v>
      </c>
      <c r="AY233">
        <f>Table13[[#This Row],[Total Number of Purchases]]/Table13[[#This Row],[Corrected CL]]</f>
        <v>10.51440329218107</v>
      </c>
      <c r="AZ233">
        <f>Table13[[#This Row],[Average Order Value (AOV)]]*Table13[[#This Row],[Freq per Year]]</f>
        <v>484.66392318244169</v>
      </c>
      <c r="BA233">
        <f>Table13[[#This Row],[Total Spend]]/Table13[[#This Row],[Corrected CL]]</f>
        <v>484.66392318244175</v>
      </c>
      <c r="BB233">
        <v>732.47961956521738</v>
      </c>
      <c r="BC233" s="1">
        <f>Table13[[#This Row],[Dt_Customer]]+Table13[[#This Row],[Recency]]</f>
        <v>41255</v>
      </c>
      <c r="BD233" s="16" t="str">
        <f>IF(COUNTIF(A:A, A233) &gt; 1, "Duplicate", "Unique")</f>
        <v>Unique</v>
      </c>
    </row>
    <row r="234" spans="1:56" x14ac:dyDescent="0.3">
      <c r="A234">
        <v>8895</v>
      </c>
      <c r="B234">
        <v>1985</v>
      </c>
      <c r="C234" t="s">
        <v>28</v>
      </c>
      <c r="D234" t="s">
        <v>31</v>
      </c>
      <c r="E234">
        <v>70596</v>
      </c>
      <c r="F234">
        <v>0</v>
      </c>
      <c r="G234">
        <v>0</v>
      </c>
      <c r="H234" s="1">
        <v>41187</v>
      </c>
      <c r="I234">
        <v>68</v>
      </c>
      <c r="J234">
        <v>347</v>
      </c>
      <c r="K234">
        <v>44</v>
      </c>
      <c r="L234">
        <v>534</v>
      </c>
      <c r="M234">
        <v>17</v>
      </c>
      <c r="N234">
        <v>0</v>
      </c>
      <c r="O234">
        <v>26</v>
      </c>
      <c r="P234">
        <f>IF(Table13[[#This Row],[MntWines]] = 0,"",Table13[[#This Row],[MntWines]])</f>
        <v>347</v>
      </c>
      <c r="Q234">
        <f>IF(Table13[[#This Row],[MntFruits]] = 0, "",Table13[[#This Row],[MntFruits]])</f>
        <v>44</v>
      </c>
      <c r="R234">
        <f>IF(Table13[[#This Row],[MntMeatProducts]] = 0, "",Table13[[#This Row],[MntMeatProducts]])</f>
        <v>534</v>
      </c>
      <c r="S234">
        <f>IF(Table13[[#This Row],[MntFishProducts]] = 0, "",Table13[[#This Row],[MntFishProducts]])</f>
        <v>17</v>
      </c>
      <c r="T234" t="str">
        <f>IF(Table13[[#This Row],[MntSweetProducts]] = 0, "",Table13[[#This Row],[MntSweetProducts]])</f>
        <v/>
      </c>
      <c r="U234">
        <f>IF(Table13[[#This Row],[MntGoldProds]] = 0, "",Table13[[#This Row],[MntGoldProds]])</f>
        <v>26</v>
      </c>
      <c r="V234">
        <v>1</v>
      </c>
      <c r="W234">
        <v>3</v>
      </c>
      <c r="X234">
        <v>5</v>
      </c>
      <c r="Y234">
        <v>12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30</v>
      </c>
      <c r="AI234" s="13">
        <f>SUM(Table13[[#This Row],[MntWines]:[MntGoldProds]])</f>
        <v>968</v>
      </c>
      <c r="AJ234" s="13">
        <f>AVERAGE(Table13[[#This Row],[MntWines]:[MntGoldProds]])</f>
        <v>161.33333333333334</v>
      </c>
      <c r="AK234">
        <f>IF(Table13[[#This Row],[Total Number of Purchases]]=0,0,Table13[[#This Row],[Total Spend]]/Table13[[#This Row],[Total Number of Purchases]])</f>
        <v>46.095238095238095</v>
      </c>
      <c r="AM234">
        <f>SUM(Table13[[#This Row],[NumDealsPurchases]:[NumStorePurchases]])</f>
        <v>21</v>
      </c>
      <c r="AN234" s="14">
        <f>Snapshot_Date-Table13[[#This Row],[Dt_Customer]]</f>
        <v>729</v>
      </c>
      <c r="AP234" s="13">
        <f>Table13[[#This Row],[NumDealsPurchases]]/Table13[[#This Row],[Total Number of Purchases]]*100</f>
        <v>4.7619047619047619</v>
      </c>
      <c r="AQ234">
        <f>6-ROUNDUP(_xlfn.PERCENTRANK.INC(Table13[Recency],Table13[[#This Row],[Recency]])*5, 0)</f>
        <v>2</v>
      </c>
      <c r="AR234">
        <f>ROUNDUP(_xlfn.PERCENTRANK.INC(Table13[Total Number of Purchases],Table13[[#This Row],[Total Number of Purchases]])*5,0)</f>
        <v>4</v>
      </c>
      <c r="AS234">
        <f>ROUNDUP(_xlfn.PERCENTRANK.INC(Table13[Total Spend],Table13[[#This Row],[Total Spend]])*5,0)</f>
        <v>4</v>
      </c>
      <c r="AT234" t="str">
        <f>Table13[[#This Row],[Recency Score]]&amp;Table13[[#This Row],[Frequency Score]]&amp;Table13[[#This Row],[Monetary Score]]</f>
        <v>244</v>
      </c>
      <c r="AU234" t="str">
        <f t="shared" si="3"/>
        <v>About to Sleep</v>
      </c>
      <c r="AW234" s="13">
        <f>DATEDIF(Table13[[#This Row],[Dt_Customer]], Snapshot_Date, "d")</f>
        <v>729</v>
      </c>
      <c r="AX234" s="13">
        <f>Table13[[#This Row],[CL if today]]/365</f>
        <v>1.9972602739726026</v>
      </c>
      <c r="AY234">
        <f>Table13[[#This Row],[Total Number of Purchases]]/Table13[[#This Row],[Corrected CL]]</f>
        <v>10.51440329218107</v>
      </c>
      <c r="AZ234">
        <f>Table13[[#This Row],[Average Order Value (AOV)]]*Table13[[#This Row],[Freq per Year]]</f>
        <v>484.66392318244169</v>
      </c>
      <c r="BA234">
        <f>Table13[[#This Row],[Total Spend]]/Table13[[#This Row],[Corrected CL]]</f>
        <v>484.66392318244175</v>
      </c>
      <c r="BB234">
        <v>1067.7241847826085</v>
      </c>
      <c r="BC234" s="1">
        <f>Table13[[#This Row],[Dt_Customer]]+Table13[[#This Row],[Recency]]</f>
        <v>41255</v>
      </c>
      <c r="BD234" s="16" t="str">
        <f>IF(COUNTIF(A:A, A234) &gt; 1, "Duplicate", "Unique")</f>
        <v>Unique</v>
      </c>
    </row>
    <row r="235" spans="1:56" x14ac:dyDescent="0.3">
      <c r="A235">
        <v>9771</v>
      </c>
      <c r="B235">
        <v>1988</v>
      </c>
      <c r="C235" t="s">
        <v>38</v>
      </c>
      <c r="D235" t="s">
        <v>31</v>
      </c>
      <c r="E235">
        <v>23331</v>
      </c>
      <c r="F235">
        <v>1</v>
      </c>
      <c r="G235">
        <v>0</v>
      </c>
      <c r="H235" s="1">
        <v>41187</v>
      </c>
      <c r="I235">
        <v>97</v>
      </c>
      <c r="J235">
        <v>104</v>
      </c>
      <c r="K235">
        <v>20</v>
      </c>
      <c r="L235">
        <v>101</v>
      </c>
      <c r="M235">
        <v>24</v>
      </c>
      <c r="N235">
        <v>15</v>
      </c>
      <c r="O235">
        <v>5</v>
      </c>
      <c r="P235">
        <f>IF(Table13[[#This Row],[MntWines]] = 0,"",Table13[[#This Row],[MntWines]])</f>
        <v>104</v>
      </c>
      <c r="Q235">
        <f>IF(Table13[[#This Row],[MntFruits]] = 0, "",Table13[[#This Row],[MntFruits]])</f>
        <v>20</v>
      </c>
      <c r="R235">
        <f>IF(Table13[[#This Row],[MntMeatProducts]] = 0, "",Table13[[#This Row],[MntMeatProducts]])</f>
        <v>101</v>
      </c>
      <c r="S235">
        <f>IF(Table13[[#This Row],[MntFishProducts]] = 0, "",Table13[[#This Row],[MntFishProducts]])</f>
        <v>24</v>
      </c>
      <c r="T235">
        <f>IF(Table13[[#This Row],[MntSweetProducts]] = 0, "",Table13[[#This Row],[MntSweetProducts]])</f>
        <v>15</v>
      </c>
      <c r="U235">
        <f>IF(Table13[[#This Row],[MntGoldProds]] = 0, "",Table13[[#This Row],[MntGoldProds]])</f>
        <v>5</v>
      </c>
      <c r="V235">
        <v>6</v>
      </c>
      <c r="W235">
        <v>5</v>
      </c>
      <c r="X235">
        <v>1</v>
      </c>
      <c r="Y235">
        <v>5</v>
      </c>
      <c r="Z235">
        <v>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40</v>
      </c>
      <c r="AI235" s="13">
        <f>SUM(Table13[[#This Row],[MntWines]:[MntGoldProds]])</f>
        <v>269</v>
      </c>
      <c r="AJ235" s="13">
        <f>AVERAGE(Table13[[#This Row],[MntWines]:[MntGoldProds]])</f>
        <v>44.833333333333336</v>
      </c>
      <c r="AK235">
        <f>IF(Table13[[#This Row],[Total Number of Purchases]]=0,0,Table13[[#This Row],[Total Spend]]/Table13[[#This Row],[Total Number of Purchases]])</f>
        <v>15.823529411764707</v>
      </c>
      <c r="AM235">
        <f>SUM(Table13[[#This Row],[NumDealsPurchases]:[NumStorePurchases]])</f>
        <v>17</v>
      </c>
      <c r="AN235" s="14">
        <f>Snapshot_Date-Table13[[#This Row],[Dt_Customer]]</f>
        <v>729</v>
      </c>
      <c r="AP235" s="13">
        <f>Table13[[#This Row],[NumDealsPurchases]]/Table13[[#This Row],[Total Number of Purchases]]*100</f>
        <v>35.294117647058826</v>
      </c>
      <c r="AQ235">
        <f>6-ROUNDUP(_xlfn.PERCENTRANK.INC(Table13[Recency],Table13[[#This Row],[Recency]])*5, 0)</f>
        <v>1</v>
      </c>
      <c r="AR235">
        <f>ROUNDUP(_xlfn.PERCENTRANK.INC(Table13[Total Number of Purchases],Table13[[#This Row],[Total Number of Purchases]])*5,0)</f>
        <v>3</v>
      </c>
      <c r="AS235">
        <f>ROUNDUP(_xlfn.PERCENTRANK.INC(Table13[Total Spend],Table13[[#This Row],[Total Spend]])*5,0)</f>
        <v>3</v>
      </c>
      <c r="AT235" t="str">
        <f>Table13[[#This Row],[Recency Score]]&amp;Table13[[#This Row],[Frequency Score]]&amp;Table13[[#This Row],[Monetary Score]]</f>
        <v>133</v>
      </c>
      <c r="AU235" t="str">
        <f t="shared" si="3"/>
        <v>Lost</v>
      </c>
      <c r="AW235" s="13">
        <f>DATEDIF(Table13[[#This Row],[Dt_Customer]], Snapshot_Date, "d")</f>
        <v>729</v>
      </c>
      <c r="AX235" s="13">
        <f>Table13[[#This Row],[CL if today]]/365</f>
        <v>1.9972602739726026</v>
      </c>
      <c r="AY235">
        <f>Table13[[#This Row],[Total Number of Purchases]]/Table13[[#This Row],[Corrected CL]]</f>
        <v>8.5116598079561054</v>
      </c>
      <c r="AZ235">
        <f>Table13[[#This Row],[Average Order Value (AOV)]]*Table13[[#This Row],[Freq per Year]]</f>
        <v>134.68449931412897</v>
      </c>
      <c r="BA235">
        <f>Table13[[#This Row],[Total Spend]]/Table13[[#This Row],[Corrected CL]]</f>
        <v>134.68449931412894</v>
      </c>
      <c r="BB235">
        <v>289.82384823848241</v>
      </c>
      <c r="BC235" s="1">
        <f>Table13[[#This Row],[Dt_Customer]]+Table13[[#This Row],[Recency]]</f>
        <v>41284</v>
      </c>
      <c r="BD235" s="16" t="str">
        <f>IF(COUNTIF(A:A, A235) &gt; 1, "Duplicate", "Unique")</f>
        <v>Unique</v>
      </c>
    </row>
    <row r="236" spans="1:56" x14ac:dyDescent="0.3">
      <c r="A236">
        <v>793</v>
      </c>
      <c r="B236">
        <v>1973</v>
      </c>
      <c r="C236" t="s">
        <v>28</v>
      </c>
      <c r="D236" t="s">
        <v>33</v>
      </c>
      <c r="E236">
        <v>20895</v>
      </c>
      <c r="F236">
        <v>1</v>
      </c>
      <c r="G236">
        <v>0</v>
      </c>
      <c r="H236" s="1">
        <v>41188</v>
      </c>
      <c r="I236">
        <v>24</v>
      </c>
      <c r="J236">
        <v>18</v>
      </c>
      <c r="K236">
        <v>3</v>
      </c>
      <c r="L236">
        <v>17</v>
      </c>
      <c r="M236">
        <v>3</v>
      </c>
      <c r="N236">
        <v>0</v>
      </c>
      <c r="O236">
        <v>4</v>
      </c>
      <c r="P236">
        <f>IF(Table13[[#This Row],[MntWines]] = 0,"",Table13[[#This Row],[MntWines]])</f>
        <v>18</v>
      </c>
      <c r="Q236">
        <f>IF(Table13[[#This Row],[MntFruits]] = 0, "",Table13[[#This Row],[MntFruits]])</f>
        <v>3</v>
      </c>
      <c r="R236">
        <f>IF(Table13[[#This Row],[MntMeatProducts]] = 0, "",Table13[[#This Row],[MntMeatProducts]])</f>
        <v>17</v>
      </c>
      <c r="S236">
        <f>IF(Table13[[#This Row],[MntFishProducts]] = 0, "",Table13[[#This Row],[MntFishProducts]])</f>
        <v>3</v>
      </c>
      <c r="T236" t="str">
        <f>IF(Table13[[#This Row],[MntSweetProducts]] = 0, "",Table13[[#This Row],[MntSweetProducts]])</f>
        <v/>
      </c>
      <c r="U236">
        <f>IF(Table13[[#This Row],[MntGoldProds]] = 0, "",Table13[[#This Row],[MntGoldProds]])</f>
        <v>4</v>
      </c>
      <c r="V236">
        <v>1</v>
      </c>
      <c r="W236">
        <v>2</v>
      </c>
      <c r="X236">
        <v>0</v>
      </c>
      <c r="Y236">
        <v>3</v>
      </c>
      <c r="Z236">
        <v>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36</v>
      </c>
      <c r="AI236" s="13">
        <f>SUM(Table13[[#This Row],[MntWines]:[MntGoldProds]])</f>
        <v>45</v>
      </c>
      <c r="AJ236" s="13">
        <f>AVERAGE(Table13[[#This Row],[MntWines]:[MntGoldProds]])</f>
        <v>7.5</v>
      </c>
      <c r="AK236">
        <f>IF(Table13[[#This Row],[Total Number of Purchases]]=0,0,Table13[[#This Row],[Total Spend]]/Table13[[#This Row],[Total Number of Purchases]])</f>
        <v>7.5</v>
      </c>
      <c r="AM236">
        <f>SUM(Table13[[#This Row],[NumDealsPurchases]:[NumStorePurchases]])</f>
        <v>6</v>
      </c>
      <c r="AN236" s="14">
        <f>Snapshot_Date-Table13[[#This Row],[Dt_Customer]]</f>
        <v>728</v>
      </c>
      <c r="AP236" s="13">
        <f>Table13[[#This Row],[NumDealsPurchases]]/Table13[[#This Row],[Total Number of Purchases]]*100</f>
        <v>16.666666666666664</v>
      </c>
      <c r="AQ236">
        <f>6-ROUNDUP(_xlfn.PERCENTRANK.INC(Table13[Recency],Table13[[#This Row],[Recency]])*5, 0)</f>
        <v>4</v>
      </c>
      <c r="AR236">
        <f>ROUNDUP(_xlfn.PERCENTRANK.INC(Table13[Total Number of Purchases],Table13[[#This Row],[Total Number of Purchases]])*5,0)</f>
        <v>1</v>
      </c>
      <c r="AS236">
        <f>ROUNDUP(_xlfn.PERCENTRANK.INC(Table13[Total Spend],Table13[[#This Row],[Total Spend]])*5,0)</f>
        <v>1</v>
      </c>
      <c r="AT236" t="str">
        <f>Table13[[#This Row],[Recency Score]]&amp;Table13[[#This Row],[Frequency Score]]&amp;Table13[[#This Row],[Monetary Score]]</f>
        <v>411</v>
      </c>
      <c r="AU236" t="str">
        <f t="shared" si="3"/>
        <v>Potential Loyalists</v>
      </c>
      <c r="AW236" s="13">
        <f>DATEDIF(Table13[[#This Row],[Dt_Customer]], Snapshot_Date, "d")</f>
        <v>728</v>
      </c>
      <c r="AX236" s="13">
        <f>Table13[[#This Row],[CL if today]]/365</f>
        <v>1.9945205479452055</v>
      </c>
      <c r="AY236">
        <f>Table13[[#This Row],[Total Number of Purchases]]/Table13[[#This Row],[Corrected CL]]</f>
        <v>3.0082417582417582</v>
      </c>
      <c r="AZ236">
        <f>Table13[[#This Row],[Average Order Value (AOV)]]*Table13[[#This Row],[Freq per Year]]</f>
        <v>22.561813186813186</v>
      </c>
      <c r="BA236">
        <f>Table13[[#This Row],[Total Spend]]/Table13[[#This Row],[Corrected CL]]</f>
        <v>22.561813186813186</v>
      </c>
      <c r="BB236">
        <v>699.25271739130426</v>
      </c>
      <c r="BC236" s="1">
        <f>Table13[[#This Row],[Dt_Customer]]+Table13[[#This Row],[Recency]]</f>
        <v>41212</v>
      </c>
      <c r="BD236" s="16" t="str">
        <f>IF(COUNTIF(A:A, A236) &gt; 1, "Duplicate", "Unique")</f>
        <v>Unique</v>
      </c>
    </row>
    <row r="237" spans="1:56" x14ac:dyDescent="0.3">
      <c r="A237">
        <v>7441</v>
      </c>
      <c r="B237">
        <v>1973</v>
      </c>
      <c r="C237" t="s">
        <v>28</v>
      </c>
      <c r="D237" t="s">
        <v>29</v>
      </c>
      <c r="E237">
        <v>71128</v>
      </c>
      <c r="F237">
        <v>1</v>
      </c>
      <c r="G237">
        <v>0</v>
      </c>
      <c r="H237" s="1">
        <v>41188</v>
      </c>
      <c r="I237">
        <v>80</v>
      </c>
      <c r="J237">
        <v>958</v>
      </c>
      <c r="K237">
        <v>159</v>
      </c>
      <c r="L237">
        <v>447</v>
      </c>
      <c r="M237">
        <v>20</v>
      </c>
      <c r="N237">
        <v>0</v>
      </c>
      <c r="O237">
        <v>31</v>
      </c>
      <c r="P237">
        <f>IF(Table13[[#This Row],[MntWines]] = 0,"",Table13[[#This Row],[MntWines]])</f>
        <v>958</v>
      </c>
      <c r="Q237">
        <f>IF(Table13[[#This Row],[MntFruits]] = 0, "",Table13[[#This Row],[MntFruits]])</f>
        <v>159</v>
      </c>
      <c r="R237">
        <f>IF(Table13[[#This Row],[MntMeatProducts]] = 0, "",Table13[[#This Row],[MntMeatProducts]])</f>
        <v>447</v>
      </c>
      <c r="S237">
        <f>IF(Table13[[#This Row],[MntFishProducts]] = 0, "",Table13[[#This Row],[MntFishProducts]])</f>
        <v>20</v>
      </c>
      <c r="T237" t="str">
        <f>IF(Table13[[#This Row],[MntSweetProducts]] = 0, "",Table13[[#This Row],[MntSweetProducts]])</f>
        <v/>
      </c>
      <c r="U237">
        <f>IF(Table13[[#This Row],[MntGoldProds]] = 0, "",Table13[[#This Row],[MntGoldProds]])</f>
        <v>31</v>
      </c>
      <c r="V237">
        <v>3</v>
      </c>
      <c r="W237">
        <v>2</v>
      </c>
      <c r="X237">
        <v>10</v>
      </c>
      <c r="Y237">
        <v>12</v>
      </c>
      <c r="Z237">
        <v>7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 t="s">
        <v>34</v>
      </c>
      <c r="AI237" s="13">
        <f>SUM(Table13[[#This Row],[MntWines]:[MntGoldProds]])</f>
        <v>1615</v>
      </c>
      <c r="AJ237" s="13">
        <f>AVERAGE(Table13[[#This Row],[MntWines]:[MntGoldProds]])</f>
        <v>269.16666666666669</v>
      </c>
      <c r="AK237">
        <f>IF(Table13[[#This Row],[Total Number of Purchases]]=0,0,Table13[[#This Row],[Total Spend]]/Table13[[#This Row],[Total Number of Purchases]])</f>
        <v>59.814814814814817</v>
      </c>
      <c r="AM237">
        <f>SUM(Table13[[#This Row],[NumDealsPurchases]:[NumStorePurchases]])</f>
        <v>27</v>
      </c>
      <c r="AN237" s="14">
        <f>Snapshot_Date-Table13[[#This Row],[Dt_Customer]]</f>
        <v>728</v>
      </c>
      <c r="AP237" s="13">
        <f>Table13[[#This Row],[NumDealsPurchases]]/Table13[[#This Row],[Total Number of Purchases]]*100</f>
        <v>11.111111111111111</v>
      </c>
      <c r="AQ237">
        <f>6-ROUNDUP(_xlfn.PERCENTRANK.INC(Table13[Recency],Table13[[#This Row],[Recency]])*5, 0)</f>
        <v>1</v>
      </c>
      <c r="AR237">
        <f>ROUNDUP(_xlfn.PERCENTRANK.INC(Table13[Total Number of Purchases],Table13[[#This Row],[Total Number of Purchases]])*5,0)</f>
        <v>5</v>
      </c>
      <c r="AS237">
        <f>ROUNDUP(_xlfn.PERCENTRANK.INC(Table13[Total Spend],Table13[[#This Row],[Total Spend]])*5,0)</f>
        <v>5</v>
      </c>
      <c r="AT237" t="str">
        <f>Table13[[#This Row],[Recency Score]]&amp;Table13[[#This Row],[Frequency Score]]&amp;Table13[[#This Row],[Monetary Score]]</f>
        <v>155</v>
      </c>
      <c r="AU237" t="str">
        <f t="shared" si="3"/>
        <v>Frequent Buyers</v>
      </c>
      <c r="AW237" s="13">
        <f>DATEDIF(Table13[[#This Row],[Dt_Customer]], Snapshot_Date, "d")</f>
        <v>728</v>
      </c>
      <c r="AX237" s="13">
        <f>Table13[[#This Row],[CL if today]]/365</f>
        <v>1.9945205479452055</v>
      </c>
      <c r="AY237">
        <f>Table13[[#This Row],[Total Number of Purchases]]/Table13[[#This Row],[Corrected CL]]</f>
        <v>13.537087912087912</v>
      </c>
      <c r="AZ237">
        <f>Table13[[#This Row],[Average Order Value (AOV)]]*Table13[[#This Row],[Freq per Year]]</f>
        <v>809.7184065934066</v>
      </c>
      <c r="BA237">
        <f>Table13[[#This Row],[Total Spend]]/Table13[[#This Row],[Corrected CL]]</f>
        <v>809.7184065934066</v>
      </c>
      <c r="BB237">
        <v>395.25135869565213</v>
      </c>
      <c r="BC237" s="1">
        <f>Table13[[#This Row],[Dt_Customer]]+Table13[[#This Row],[Recency]]</f>
        <v>41268</v>
      </c>
      <c r="BD237" s="16" t="str">
        <f>IF(COUNTIF(A:A, A237) &gt; 1, "Duplicate", "Unique")</f>
        <v>Unique</v>
      </c>
    </row>
    <row r="238" spans="1:56" x14ac:dyDescent="0.3">
      <c r="A238">
        <v>3678</v>
      </c>
      <c r="B238">
        <v>1973</v>
      </c>
      <c r="C238" t="s">
        <v>28</v>
      </c>
      <c r="D238" t="s">
        <v>42</v>
      </c>
      <c r="E238">
        <v>60208</v>
      </c>
      <c r="F238">
        <v>1</v>
      </c>
      <c r="G238">
        <v>1</v>
      </c>
      <c r="H238" s="1">
        <v>41189</v>
      </c>
      <c r="I238">
        <v>13</v>
      </c>
      <c r="J238">
        <v>488</v>
      </c>
      <c r="K238">
        <v>23</v>
      </c>
      <c r="L238">
        <v>71</v>
      </c>
      <c r="M238">
        <v>15</v>
      </c>
      <c r="N238">
        <v>0</v>
      </c>
      <c r="O238">
        <v>59</v>
      </c>
      <c r="P238">
        <f>IF(Table13[[#This Row],[MntWines]] = 0,"",Table13[[#This Row],[MntWines]])</f>
        <v>488</v>
      </c>
      <c r="Q238">
        <f>IF(Table13[[#This Row],[MntFruits]] = 0, "",Table13[[#This Row],[MntFruits]])</f>
        <v>23</v>
      </c>
      <c r="R238">
        <f>IF(Table13[[#This Row],[MntMeatProducts]] = 0, "",Table13[[#This Row],[MntMeatProducts]])</f>
        <v>71</v>
      </c>
      <c r="S238">
        <f>IF(Table13[[#This Row],[MntFishProducts]] = 0, "",Table13[[#This Row],[MntFishProducts]])</f>
        <v>15</v>
      </c>
      <c r="T238" t="str">
        <f>IF(Table13[[#This Row],[MntSweetProducts]] = 0, "",Table13[[#This Row],[MntSweetProducts]])</f>
        <v/>
      </c>
      <c r="U238">
        <f>IF(Table13[[#This Row],[MntGoldProds]] = 0, "",Table13[[#This Row],[MntGoldProds]])</f>
        <v>59</v>
      </c>
      <c r="V238">
        <v>11</v>
      </c>
      <c r="W238">
        <v>8</v>
      </c>
      <c r="X238">
        <v>3</v>
      </c>
      <c r="Y238">
        <v>7</v>
      </c>
      <c r="Z238">
        <v>7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0</v>
      </c>
      <c r="AH238" t="s">
        <v>30</v>
      </c>
      <c r="AI238" s="13">
        <f>SUM(Table13[[#This Row],[MntWines]:[MntGoldProds]])</f>
        <v>656</v>
      </c>
      <c r="AJ238" s="13">
        <f>AVERAGE(Table13[[#This Row],[MntWines]:[MntGoldProds]])</f>
        <v>109.33333333333333</v>
      </c>
      <c r="AK238">
        <f>IF(Table13[[#This Row],[Total Number of Purchases]]=0,0,Table13[[#This Row],[Total Spend]]/Table13[[#This Row],[Total Number of Purchases]])</f>
        <v>22.620689655172413</v>
      </c>
      <c r="AM238">
        <f>SUM(Table13[[#This Row],[NumDealsPurchases]:[NumStorePurchases]])</f>
        <v>29</v>
      </c>
      <c r="AN238" s="14">
        <f>Snapshot_Date-Table13[[#This Row],[Dt_Customer]]</f>
        <v>727</v>
      </c>
      <c r="AP238" s="13">
        <f>Table13[[#This Row],[NumDealsPurchases]]/Table13[[#This Row],[Total Number of Purchases]]*100</f>
        <v>37.931034482758619</v>
      </c>
      <c r="AQ238">
        <f>6-ROUNDUP(_xlfn.PERCENTRANK.INC(Table13[Recency],Table13[[#This Row],[Recency]])*5, 0)</f>
        <v>5</v>
      </c>
      <c r="AR238">
        <f>ROUNDUP(_xlfn.PERCENTRANK.INC(Table13[Total Number of Purchases],Table13[[#This Row],[Total Number of Purchases]])*5,0)</f>
        <v>5</v>
      </c>
      <c r="AS238">
        <f>ROUNDUP(_xlfn.PERCENTRANK.INC(Table13[Total Spend],Table13[[#This Row],[Total Spend]])*5,0)</f>
        <v>4</v>
      </c>
      <c r="AT238" t="str">
        <f>Table13[[#This Row],[Recency Score]]&amp;Table13[[#This Row],[Frequency Score]]&amp;Table13[[#This Row],[Monetary Score]]</f>
        <v>554</v>
      </c>
      <c r="AU238" t="str">
        <f t="shared" si="3"/>
        <v>Loyal Customers</v>
      </c>
      <c r="AW238" s="13">
        <f>DATEDIF(Table13[[#This Row],[Dt_Customer]], Snapshot_Date, "d")</f>
        <v>727</v>
      </c>
      <c r="AX238" s="13">
        <f>Table13[[#This Row],[CL if today]]/365</f>
        <v>1.9917808219178081</v>
      </c>
      <c r="AY238">
        <f>Table13[[#This Row],[Total Number of Purchases]]/Table13[[#This Row],[Corrected CL]]</f>
        <v>14.559834938101789</v>
      </c>
      <c r="AZ238">
        <f>Table13[[#This Row],[Average Order Value (AOV)]]*Table13[[#This Row],[Freq per Year]]</f>
        <v>329.353507565337</v>
      </c>
      <c r="BA238">
        <f>Table13[[#This Row],[Total Spend]]/Table13[[#This Row],[Corrected CL]]</f>
        <v>329.353507565337</v>
      </c>
      <c r="BB238">
        <v>1019.5170068027211</v>
      </c>
      <c r="BC238" s="1">
        <f>Table13[[#This Row],[Dt_Customer]]+Table13[[#This Row],[Recency]]</f>
        <v>41202</v>
      </c>
      <c r="BD238" s="16" t="str">
        <f>IF(COUNTIF(A:A, A238) &gt; 1, "Duplicate", "Unique")</f>
        <v>Unique</v>
      </c>
    </row>
    <row r="239" spans="1:56" x14ac:dyDescent="0.3">
      <c r="A239">
        <v>7055</v>
      </c>
      <c r="B239">
        <v>1952</v>
      </c>
      <c r="C239" t="s">
        <v>37</v>
      </c>
      <c r="D239" t="s">
        <v>35</v>
      </c>
      <c r="E239">
        <v>61010</v>
      </c>
      <c r="F239">
        <v>0</v>
      </c>
      <c r="G239">
        <v>1</v>
      </c>
      <c r="H239" s="1">
        <v>41191</v>
      </c>
      <c r="I239">
        <v>57</v>
      </c>
      <c r="J239">
        <v>888</v>
      </c>
      <c r="K239">
        <v>0</v>
      </c>
      <c r="L239">
        <v>57</v>
      </c>
      <c r="M239">
        <v>0</v>
      </c>
      <c r="N239">
        <v>0</v>
      </c>
      <c r="O239">
        <v>76</v>
      </c>
      <c r="P239">
        <f>IF(Table13[[#This Row],[MntWines]] = 0,"",Table13[[#This Row],[MntWines]])</f>
        <v>888</v>
      </c>
      <c r="Q239" t="str">
        <f>IF(Table13[[#This Row],[MntFruits]] = 0, "",Table13[[#This Row],[MntFruits]])</f>
        <v/>
      </c>
      <c r="R239">
        <f>IF(Table13[[#This Row],[MntMeatProducts]] = 0, "",Table13[[#This Row],[MntMeatProducts]])</f>
        <v>57</v>
      </c>
      <c r="S239" t="str">
        <f>IF(Table13[[#This Row],[MntFishProducts]] = 0, "",Table13[[#This Row],[MntFishProducts]])</f>
        <v/>
      </c>
      <c r="T239" t="str">
        <f>IF(Table13[[#This Row],[MntSweetProducts]] = 0, "",Table13[[#This Row],[MntSweetProducts]])</f>
        <v/>
      </c>
      <c r="U239">
        <f>IF(Table13[[#This Row],[MntGoldProds]] = 0, "",Table13[[#This Row],[MntGoldProds]])</f>
        <v>76</v>
      </c>
      <c r="V239">
        <v>2</v>
      </c>
      <c r="W239">
        <v>8</v>
      </c>
      <c r="X239">
        <v>5</v>
      </c>
      <c r="Y239">
        <v>11</v>
      </c>
      <c r="Z239">
        <v>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32</v>
      </c>
      <c r="AI239" s="13">
        <f>SUM(Table13[[#This Row],[MntWines]:[MntGoldProds]])</f>
        <v>1021</v>
      </c>
      <c r="AJ239" s="13">
        <f>AVERAGE(Table13[[#This Row],[MntWines]:[MntGoldProds]])</f>
        <v>170.16666666666666</v>
      </c>
      <c r="AK239">
        <f>IF(Table13[[#This Row],[Total Number of Purchases]]=0,0,Table13[[#This Row],[Total Spend]]/Table13[[#This Row],[Total Number of Purchases]])</f>
        <v>39.269230769230766</v>
      </c>
      <c r="AM239">
        <f>SUM(Table13[[#This Row],[NumDealsPurchases]:[NumStorePurchases]])</f>
        <v>26</v>
      </c>
      <c r="AN239" s="14">
        <f>Snapshot_Date-Table13[[#This Row],[Dt_Customer]]</f>
        <v>725</v>
      </c>
      <c r="AP239" s="13">
        <f>Table13[[#This Row],[NumDealsPurchases]]/Table13[[#This Row],[Total Number of Purchases]]*100</f>
        <v>7.6923076923076925</v>
      </c>
      <c r="AQ239">
        <f>6-ROUNDUP(_xlfn.PERCENTRANK.INC(Table13[Recency],Table13[[#This Row],[Recency]])*5, 0)</f>
        <v>3</v>
      </c>
      <c r="AR239">
        <f>ROUNDUP(_xlfn.PERCENTRANK.INC(Table13[Total Number of Purchases],Table13[[#This Row],[Total Number of Purchases]])*5,0)</f>
        <v>5</v>
      </c>
      <c r="AS239">
        <f>ROUNDUP(_xlfn.PERCENTRANK.INC(Table13[Total Spend],Table13[[#This Row],[Total Spend]])*5,0)</f>
        <v>4</v>
      </c>
      <c r="AT239" t="str">
        <f>Table13[[#This Row],[Recency Score]]&amp;Table13[[#This Row],[Frequency Score]]&amp;Table13[[#This Row],[Monetary Score]]</f>
        <v>354</v>
      </c>
      <c r="AU239" t="str">
        <f t="shared" si="3"/>
        <v>Frequent Buyers</v>
      </c>
      <c r="AW239" s="13">
        <f>DATEDIF(Table13[[#This Row],[Dt_Customer]], Snapshot_Date, "d")</f>
        <v>725</v>
      </c>
      <c r="AX239" s="13">
        <f>Table13[[#This Row],[CL if today]]/365</f>
        <v>1.9863013698630136</v>
      </c>
      <c r="AY239">
        <f>Table13[[#This Row],[Total Number of Purchases]]/Table13[[#This Row],[Corrected CL]]</f>
        <v>13.089655172413794</v>
      </c>
      <c r="AZ239">
        <f>Table13[[#This Row],[Average Order Value (AOV)]]*Table13[[#This Row],[Freq per Year]]</f>
        <v>514.02068965517242</v>
      </c>
      <c r="BA239">
        <f>Table13[[#This Row],[Total Spend]]/Table13[[#This Row],[Corrected CL]]</f>
        <v>514.02068965517242</v>
      </c>
      <c r="BB239">
        <v>667.92517006802723</v>
      </c>
      <c r="BC239" s="1">
        <f>Table13[[#This Row],[Dt_Customer]]+Table13[[#This Row],[Recency]]</f>
        <v>41248</v>
      </c>
      <c r="BD239" s="16" t="str">
        <f>IF(COUNTIF(A:A, A239) &gt; 1, "Duplicate", "Unique")</f>
        <v>Unique</v>
      </c>
    </row>
    <row r="240" spans="1:56" x14ac:dyDescent="0.3">
      <c r="A240">
        <v>9286</v>
      </c>
      <c r="B240">
        <v>1960</v>
      </c>
      <c r="C240" t="s">
        <v>41</v>
      </c>
      <c r="D240" t="s">
        <v>35</v>
      </c>
      <c r="E240">
        <v>83151</v>
      </c>
      <c r="F240">
        <v>0</v>
      </c>
      <c r="G240">
        <v>0</v>
      </c>
      <c r="H240" s="1">
        <v>41192</v>
      </c>
      <c r="I240">
        <v>93</v>
      </c>
      <c r="J240">
        <v>407</v>
      </c>
      <c r="K240">
        <v>28</v>
      </c>
      <c r="L240">
        <v>100</v>
      </c>
      <c r="M240">
        <v>120</v>
      </c>
      <c r="N240">
        <v>74</v>
      </c>
      <c r="O240">
        <v>18</v>
      </c>
      <c r="P240">
        <f>IF(Table13[[#This Row],[MntWines]] = 0,"",Table13[[#This Row],[MntWines]])</f>
        <v>407</v>
      </c>
      <c r="Q240">
        <f>IF(Table13[[#This Row],[MntFruits]] = 0, "",Table13[[#This Row],[MntFruits]])</f>
        <v>28</v>
      </c>
      <c r="R240">
        <f>IF(Table13[[#This Row],[MntMeatProducts]] = 0, "",Table13[[#This Row],[MntMeatProducts]])</f>
        <v>100</v>
      </c>
      <c r="S240">
        <f>IF(Table13[[#This Row],[MntFishProducts]] = 0, "",Table13[[#This Row],[MntFishProducts]])</f>
        <v>120</v>
      </c>
      <c r="T240">
        <f>IF(Table13[[#This Row],[MntSweetProducts]] = 0, "",Table13[[#This Row],[MntSweetProducts]])</f>
        <v>74</v>
      </c>
      <c r="U240">
        <f>IF(Table13[[#This Row],[MntGoldProds]] = 0, "",Table13[[#This Row],[MntGoldProds]])</f>
        <v>18</v>
      </c>
      <c r="V240">
        <v>1</v>
      </c>
      <c r="W240">
        <v>5</v>
      </c>
      <c r="X240">
        <v>9</v>
      </c>
      <c r="Y240">
        <v>4</v>
      </c>
      <c r="Z240">
        <v>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30</v>
      </c>
      <c r="AI240" s="13">
        <f>SUM(Table13[[#This Row],[MntWines]:[MntGoldProds]])</f>
        <v>747</v>
      </c>
      <c r="AJ240" s="13">
        <f>AVERAGE(Table13[[#This Row],[MntWines]:[MntGoldProds]])</f>
        <v>124.5</v>
      </c>
      <c r="AK240">
        <f>IF(Table13[[#This Row],[Total Number of Purchases]]=0,0,Table13[[#This Row],[Total Spend]]/Table13[[#This Row],[Total Number of Purchases]])</f>
        <v>39.315789473684212</v>
      </c>
      <c r="AM240">
        <f>SUM(Table13[[#This Row],[NumDealsPurchases]:[NumStorePurchases]])</f>
        <v>19</v>
      </c>
      <c r="AN240" s="14">
        <f>Snapshot_Date-Table13[[#This Row],[Dt_Customer]]</f>
        <v>724</v>
      </c>
      <c r="AP240" s="13">
        <f>Table13[[#This Row],[NumDealsPurchases]]/Table13[[#This Row],[Total Number of Purchases]]*100</f>
        <v>5.2631578947368416</v>
      </c>
      <c r="AQ240">
        <f>6-ROUNDUP(_xlfn.PERCENTRANK.INC(Table13[Recency],Table13[[#This Row],[Recency]])*5, 0)</f>
        <v>1</v>
      </c>
      <c r="AR240">
        <f>ROUNDUP(_xlfn.PERCENTRANK.INC(Table13[Total Number of Purchases],Table13[[#This Row],[Total Number of Purchases]])*5,0)</f>
        <v>4</v>
      </c>
      <c r="AS240">
        <f>ROUNDUP(_xlfn.PERCENTRANK.INC(Table13[Total Spend],Table13[[#This Row],[Total Spend]])*5,0)</f>
        <v>4</v>
      </c>
      <c r="AT240" t="str">
        <f>Table13[[#This Row],[Recency Score]]&amp;Table13[[#This Row],[Frequency Score]]&amp;Table13[[#This Row],[Monetary Score]]</f>
        <v>144</v>
      </c>
      <c r="AU240" t="str">
        <f t="shared" si="3"/>
        <v>Lost</v>
      </c>
      <c r="AW240" s="13">
        <f>DATEDIF(Table13[[#This Row],[Dt_Customer]], Snapshot_Date, "d")</f>
        <v>724</v>
      </c>
      <c r="AX240" s="13">
        <f>Table13[[#This Row],[CL if today]]/365</f>
        <v>1.9835616438356165</v>
      </c>
      <c r="AY240">
        <f>Table13[[#This Row],[Total Number of Purchases]]/Table13[[#This Row],[Corrected CL]]</f>
        <v>9.5787292817679557</v>
      </c>
      <c r="AZ240">
        <f>Table13[[#This Row],[Average Order Value (AOV)]]*Table13[[#This Row],[Freq per Year]]</f>
        <v>376.59530386740335</v>
      </c>
      <c r="BA240">
        <f>Table13[[#This Row],[Total Spend]]/Table13[[#This Row],[Corrected CL]]</f>
        <v>376.59530386740329</v>
      </c>
      <c r="BB240">
        <v>858.79427792915533</v>
      </c>
      <c r="BC240" s="1">
        <f>Table13[[#This Row],[Dt_Customer]]+Table13[[#This Row],[Recency]]</f>
        <v>41285</v>
      </c>
      <c r="BD240" s="16" t="str">
        <f>IF(COUNTIF(A:A, A240) &gt; 1, "Duplicate", "Unique")</f>
        <v>Unique</v>
      </c>
    </row>
    <row r="241" spans="1:56" x14ac:dyDescent="0.3">
      <c r="A241">
        <v>5710</v>
      </c>
      <c r="B241">
        <v>1970</v>
      </c>
      <c r="C241" t="s">
        <v>28</v>
      </c>
      <c r="D241" t="s">
        <v>35</v>
      </c>
      <c r="E241">
        <v>40548</v>
      </c>
      <c r="F241">
        <v>0</v>
      </c>
      <c r="G241">
        <v>1</v>
      </c>
      <c r="H241" s="1">
        <v>41192</v>
      </c>
      <c r="I241">
        <v>31</v>
      </c>
      <c r="J241">
        <v>110</v>
      </c>
      <c r="K241">
        <v>0</v>
      </c>
      <c r="L241">
        <v>5</v>
      </c>
      <c r="M241">
        <v>2</v>
      </c>
      <c r="N241">
        <v>0</v>
      </c>
      <c r="O241">
        <v>3</v>
      </c>
      <c r="P241">
        <f>IF(Table13[[#This Row],[MntWines]] = 0,"",Table13[[#This Row],[MntWines]])</f>
        <v>110</v>
      </c>
      <c r="Q241" t="str">
        <f>IF(Table13[[#This Row],[MntFruits]] = 0, "",Table13[[#This Row],[MntFruits]])</f>
        <v/>
      </c>
      <c r="R241">
        <f>IF(Table13[[#This Row],[MntMeatProducts]] = 0, "",Table13[[#This Row],[MntMeatProducts]])</f>
        <v>5</v>
      </c>
      <c r="S241">
        <f>IF(Table13[[#This Row],[MntFishProducts]] = 0, "",Table13[[#This Row],[MntFishProducts]])</f>
        <v>2</v>
      </c>
      <c r="T241" t="str">
        <f>IF(Table13[[#This Row],[MntSweetProducts]] = 0, "",Table13[[#This Row],[MntSweetProducts]])</f>
        <v/>
      </c>
      <c r="U241">
        <f>IF(Table13[[#This Row],[MntGoldProds]] = 0, "",Table13[[#This Row],[MntGoldProds]])</f>
        <v>3</v>
      </c>
      <c r="V241">
        <v>2</v>
      </c>
      <c r="W241">
        <v>2</v>
      </c>
      <c r="X241">
        <v>1</v>
      </c>
      <c r="Y241">
        <v>4</v>
      </c>
      <c r="Z241">
        <v>5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 t="s">
        <v>36</v>
      </c>
      <c r="AI241" s="13">
        <f>SUM(Table13[[#This Row],[MntWines]:[MntGoldProds]])</f>
        <v>120</v>
      </c>
      <c r="AJ241" s="13">
        <f>AVERAGE(Table13[[#This Row],[MntWines]:[MntGoldProds]])</f>
        <v>20</v>
      </c>
      <c r="AK241">
        <f>IF(Table13[[#This Row],[Total Number of Purchases]]=0,0,Table13[[#This Row],[Total Spend]]/Table13[[#This Row],[Total Number of Purchases]])</f>
        <v>13.333333333333334</v>
      </c>
      <c r="AM241">
        <f>SUM(Table13[[#This Row],[NumDealsPurchases]:[NumStorePurchases]])</f>
        <v>9</v>
      </c>
      <c r="AN241" s="14">
        <f>Snapshot_Date-Table13[[#This Row],[Dt_Customer]]</f>
        <v>724</v>
      </c>
      <c r="AP241" s="13">
        <f>Table13[[#This Row],[NumDealsPurchases]]/Table13[[#This Row],[Total Number of Purchases]]*100</f>
        <v>22.222222222222221</v>
      </c>
      <c r="AQ241">
        <f>6-ROUNDUP(_xlfn.PERCENTRANK.INC(Table13[Recency],Table13[[#This Row],[Recency]])*5, 0)</f>
        <v>4</v>
      </c>
      <c r="AR241">
        <f>ROUNDUP(_xlfn.PERCENTRANK.INC(Table13[Total Number of Purchases],Table13[[#This Row],[Total Number of Purchases]])*5,0)</f>
        <v>2</v>
      </c>
      <c r="AS241">
        <f>ROUNDUP(_xlfn.PERCENTRANK.INC(Table13[Total Spend],Table13[[#This Row],[Total Spend]])*5,0)</f>
        <v>2</v>
      </c>
      <c r="AT241" t="str">
        <f>Table13[[#This Row],[Recency Score]]&amp;Table13[[#This Row],[Frequency Score]]&amp;Table13[[#This Row],[Monetary Score]]</f>
        <v>422</v>
      </c>
      <c r="AU241" t="str">
        <f t="shared" si="3"/>
        <v>Potential Loyalists</v>
      </c>
      <c r="AW241" s="13">
        <f>DATEDIF(Table13[[#This Row],[Dt_Customer]], Snapshot_Date, "d")</f>
        <v>724</v>
      </c>
      <c r="AX241" s="13">
        <f>Table13[[#This Row],[CL if today]]/365</f>
        <v>1.9835616438356165</v>
      </c>
      <c r="AY241">
        <f>Table13[[#This Row],[Total Number of Purchases]]/Table13[[#This Row],[Corrected CL]]</f>
        <v>4.5372928176795577</v>
      </c>
      <c r="AZ241">
        <f>Table13[[#This Row],[Average Order Value (AOV)]]*Table13[[#This Row],[Freq per Year]]</f>
        <v>60.497237569060772</v>
      </c>
      <c r="BA241">
        <f>Table13[[#This Row],[Total Spend]]/Table13[[#This Row],[Corrected CL]]</f>
        <v>60.497237569060772</v>
      </c>
      <c r="BB241">
        <v>586.58935879945432</v>
      </c>
      <c r="BC241" s="1">
        <f>Table13[[#This Row],[Dt_Customer]]+Table13[[#This Row],[Recency]]</f>
        <v>41223</v>
      </c>
      <c r="BD241" s="16" t="str">
        <f>IF(COUNTIF(A:A, A241) &gt; 1, "Duplicate", "Unique")</f>
        <v>Unique</v>
      </c>
    </row>
    <row r="242" spans="1:56" x14ac:dyDescent="0.3">
      <c r="A242">
        <v>10264</v>
      </c>
      <c r="B242">
        <v>1979</v>
      </c>
      <c r="C242" t="s">
        <v>28</v>
      </c>
      <c r="D242" t="s">
        <v>29</v>
      </c>
      <c r="E242">
        <v>15287</v>
      </c>
      <c r="F242">
        <v>1</v>
      </c>
      <c r="G242">
        <v>0</v>
      </c>
      <c r="H242" s="1">
        <v>41192</v>
      </c>
      <c r="I242">
        <v>60</v>
      </c>
      <c r="J242">
        <v>1</v>
      </c>
      <c r="K242">
        <v>2</v>
      </c>
      <c r="L242">
        <v>8</v>
      </c>
      <c r="M242">
        <v>4</v>
      </c>
      <c r="N242">
        <v>3</v>
      </c>
      <c r="O242">
        <v>13</v>
      </c>
      <c r="P242">
        <f>IF(Table13[[#This Row],[MntWines]] = 0,"",Table13[[#This Row],[MntWines]])</f>
        <v>1</v>
      </c>
      <c r="Q242">
        <f>IF(Table13[[#This Row],[MntFruits]] = 0, "",Table13[[#This Row],[MntFruits]])</f>
        <v>2</v>
      </c>
      <c r="R242">
        <f>IF(Table13[[#This Row],[MntMeatProducts]] = 0, "",Table13[[#This Row],[MntMeatProducts]])</f>
        <v>8</v>
      </c>
      <c r="S242">
        <f>IF(Table13[[#This Row],[MntFishProducts]] = 0, "",Table13[[#This Row],[MntFishProducts]])</f>
        <v>4</v>
      </c>
      <c r="T242">
        <f>IF(Table13[[#This Row],[MntSweetProducts]] = 0, "",Table13[[#This Row],[MntSweetProducts]])</f>
        <v>3</v>
      </c>
      <c r="U242">
        <f>IF(Table13[[#This Row],[MntGoldProds]] = 0, "",Table13[[#This Row],[MntGoldProds]])</f>
        <v>13</v>
      </c>
      <c r="V242">
        <v>2</v>
      </c>
      <c r="W242">
        <v>1</v>
      </c>
      <c r="X242">
        <v>1</v>
      </c>
      <c r="Y242">
        <v>2</v>
      </c>
      <c r="Z242">
        <v>7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0</v>
      </c>
      <c r="AH242" t="s">
        <v>43</v>
      </c>
      <c r="AI242" s="13">
        <f>SUM(Table13[[#This Row],[MntWines]:[MntGoldProds]])</f>
        <v>31</v>
      </c>
      <c r="AJ242" s="13">
        <f>AVERAGE(Table13[[#This Row],[MntWines]:[MntGoldProds]])</f>
        <v>5.166666666666667</v>
      </c>
      <c r="AK242">
        <f>IF(Table13[[#This Row],[Total Number of Purchases]]=0,0,Table13[[#This Row],[Total Spend]]/Table13[[#This Row],[Total Number of Purchases]])</f>
        <v>5.166666666666667</v>
      </c>
      <c r="AM242">
        <f>SUM(Table13[[#This Row],[NumDealsPurchases]:[NumStorePurchases]])</f>
        <v>6</v>
      </c>
      <c r="AN242" s="14">
        <f>Snapshot_Date-Table13[[#This Row],[Dt_Customer]]</f>
        <v>724</v>
      </c>
      <c r="AP242" s="13">
        <f>Table13[[#This Row],[NumDealsPurchases]]/Table13[[#This Row],[Total Number of Purchases]]*100</f>
        <v>33.333333333333329</v>
      </c>
      <c r="AQ242">
        <f>6-ROUNDUP(_xlfn.PERCENTRANK.INC(Table13[Recency],Table13[[#This Row],[Recency]])*5, 0)</f>
        <v>2</v>
      </c>
      <c r="AR242">
        <f>ROUNDUP(_xlfn.PERCENTRANK.INC(Table13[Total Number of Purchases],Table13[[#This Row],[Total Number of Purchases]])*5,0)</f>
        <v>1</v>
      </c>
      <c r="AS242">
        <f>ROUNDUP(_xlfn.PERCENTRANK.INC(Table13[Total Spend],Table13[[#This Row],[Total Spend]])*5,0)</f>
        <v>1</v>
      </c>
      <c r="AT242" t="str">
        <f>Table13[[#This Row],[Recency Score]]&amp;Table13[[#This Row],[Frequency Score]]&amp;Table13[[#This Row],[Monetary Score]]</f>
        <v>211</v>
      </c>
      <c r="AU242" t="str">
        <f t="shared" si="3"/>
        <v>About to Sleep</v>
      </c>
      <c r="AW242" s="13">
        <f>DATEDIF(Table13[[#This Row],[Dt_Customer]], Snapshot_Date, "d")</f>
        <v>724</v>
      </c>
      <c r="AX242" s="13">
        <f>Table13[[#This Row],[CL if today]]/365</f>
        <v>1.9835616438356165</v>
      </c>
      <c r="AY242">
        <f>Table13[[#This Row],[Total Number of Purchases]]/Table13[[#This Row],[Corrected CL]]</f>
        <v>3.0248618784530388</v>
      </c>
      <c r="AZ242">
        <f>Table13[[#This Row],[Average Order Value (AOV)]]*Table13[[#This Row],[Freq per Year]]</f>
        <v>15.628453038674035</v>
      </c>
      <c r="BA242">
        <f>Table13[[#This Row],[Total Spend]]/Table13[[#This Row],[Corrected CL]]</f>
        <v>15.628453038674033</v>
      </c>
      <c r="BB242">
        <v>495.46384720327427</v>
      </c>
      <c r="BC242" s="1">
        <f>Table13[[#This Row],[Dt_Customer]]+Table13[[#This Row],[Recency]]</f>
        <v>41252</v>
      </c>
      <c r="BD242" s="16" t="str">
        <f>IF(COUNTIF(A:A, A242) &gt; 1, "Duplicate", "Unique")</f>
        <v>Unique</v>
      </c>
    </row>
    <row r="243" spans="1:56" x14ac:dyDescent="0.3">
      <c r="A243">
        <v>234</v>
      </c>
      <c r="B243">
        <v>1979</v>
      </c>
      <c r="C243" t="s">
        <v>28</v>
      </c>
      <c r="D243" t="s">
        <v>29</v>
      </c>
      <c r="E243">
        <v>15287</v>
      </c>
      <c r="F243">
        <v>1</v>
      </c>
      <c r="G243">
        <v>0</v>
      </c>
      <c r="H243" s="1">
        <v>41192</v>
      </c>
      <c r="I243">
        <v>60</v>
      </c>
      <c r="J243">
        <v>1</v>
      </c>
      <c r="K243">
        <v>2</v>
      </c>
      <c r="L243">
        <v>8</v>
      </c>
      <c r="M243">
        <v>4</v>
      </c>
      <c r="N243">
        <v>3</v>
      </c>
      <c r="O243">
        <v>13</v>
      </c>
      <c r="P243">
        <f>IF(Table13[[#This Row],[MntWines]] = 0,"",Table13[[#This Row],[MntWines]])</f>
        <v>1</v>
      </c>
      <c r="Q243">
        <f>IF(Table13[[#This Row],[MntFruits]] = 0, "",Table13[[#This Row],[MntFruits]])</f>
        <v>2</v>
      </c>
      <c r="R243">
        <f>IF(Table13[[#This Row],[MntMeatProducts]] = 0, "",Table13[[#This Row],[MntMeatProducts]])</f>
        <v>8</v>
      </c>
      <c r="S243">
        <f>IF(Table13[[#This Row],[MntFishProducts]] = 0, "",Table13[[#This Row],[MntFishProducts]])</f>
        <v>4</v>
      </c>
      <c r="T243">
        <f>IF(Table13[[#This Row],[MntSweetProducts]] = 0, "",Table13[[#This Row],[MntSweetProducts]])</f>
        <v>3</v>
      </c>
      <c r="U243">
        <f>IF(Table13[[#This Row],[MntGoldProds]] = 0, "",Table13[[#This Row],[MntGoldProds]])</f>
        <v>13</v>
      </c>
      <c r="V243">
        <v>2</v>
      </c>
      <c r="W243">
        <v>1</v>
      </c>
      <c r="X243">
        <v>1</v>
      </c>
      <c r="Y243">
        <v>2</v>
      </c>
      <c r="Z243">
        <v>7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0</v>
      </c>
      <c r="AH243" t="s">
        <v>30</v>
      </c>
      <c r="AI243" s="13">
        <f>SUM(Table13[[#This Row],[MntWines]:[MntGoldProds]])</f>
        <v>31</v>
      </c>
      <c r="AJ243" s="13">
        <f>AVERAGE(Table13[[#This Row],[MntWines]:[MntGoldProds]])</f>
        <v>5.166666666666667</v>
      </c>
      <c r="AK243">
        <f>IF(Table13[[#This Row],[Total Number of Purchases]]=0,0,Table13[[#This Row],[Total Spend]]/Table13[[#This Row],[Total Number of Purchases]])</f>
        <v>5.166666666666667</v>
      </c>
      <c r="AM243">
        <f>SUM(Table13[[#This Row],[NumDealsPurchases]:[NumStorePurchases]])</f>
        <v>6</v>
      </c>
      <c r="AN243" s="14">
        <f>Snapshot_Date-Table13[[#This Row],[Dt_Customer]]</f>
        <v>724</v>
      </c>
      <c r="AP243" s="13">
        <f>Table13[[#This Row],[NumDealsPurchases]]/Table13[[#This Row],[Total Number of Purchases]]*100</f>
        <v>33.333333333333329</v>
      </c>
      <c r="AQ243">
        <f>6-ROUNDUP(_xlfn.PERCENTRANK.INC(Table13[Recency],Table13[[#This Row],[Recency]])*5, 0)</f>
        <v>2</v>
      </c>
      <c r="AR243">
        <f>ROUNDUP(_xlfn.PERCENTRANK.INC(Table13[Total Number of Purchases],Table13[[#This Row],[Total Number of Purchases]])*5,0)</f>
        <v>1</v>
      </c>
      <c r="AS243">
        <f>ROUNDUP(_xlfn.PERCENTRANK.INC(Table13[Total Spend],Table13[[#This Row],[Total Spend]])*5,0)</f>
        <v>1</v>
      </c>
      <c r="AT243" t="str">
        <f>Table13[[#This Row],[Recency Score]]&amp;Table13[[#This Row],[Frequency Score]]&amp;Table13[[#This Row],[Monetary Score]]</f>
        <v>211</v>
      </c>
      <c r="AU243" t="str">
        <f t="shared" si="3"/>
        <v>About to Sleep</v>
      </c>
      <c r="AW243" s="13">
        <f>DATEDIF(Table13[[#This Row],[Dt_Customer]], Snapshot_Date, "d")</f>
        <v>724</v>
      </c>
      <c r="AX243" s="13">
        <f>Table13[[#This Row],[CL if today]]/365</f>
        <v>1.9835616438356165</v>
      </c>
      <c r="AY243">
        <f>Table13[[#This Row],[Total Number of Purchases]]/Table13[[#This Row],[Corrected CL]]</f>
        <v>3.0248618784530388</v>
      </c>
      <c r="AZ243">
        <f>Table13[[#This Row],[Average Order Value (AOV)]]*Table13[[#This Row],[Freq per Year]]</f>
        <v>15.628453038674035</v>
      </c>
      <c r="BA243">
        <f>Table13[[#This Row],[Total Spend]]/Table13[[#This Row],[Corrected CL]]</f>
        <v>15.628453038674033</v>
      </c>
      <c r="BB243">
        <v>622.44201909959077</v>
      </c>
      <c r="BC243" s="1">
        <f>Table13[[#This Row],[Dt_Customer]]+Table13[[#This Row],[Recency]]</f>
        <v>41252</v>
      </c>
      <c r="BD243" s="16" t="str">
        <f>IF(COUNTIF(A:A, A243) &gt; 1, "Duplicate", "Unique")</f>
        <v>Unique</v>
      </c>
    </row>
    <row r="244" spans="1:56" x14ac:dyDescent="0.3">
      <c r="A244">
        <v>2569</v>
      </c>
      <c r="B244">
        <v>1987</v>
      </c>
      <c r="C244" t="s">
        <v>28</v>
      </c>
      <c r="D244" t="s">
        <v>33</v>
      </c>
      <c r="E244">
        <v>17323</v>
      </c>
      <c r="F244">
        <v>0</v>
      </c>
      <c r="G244">
        <v>0</v>
      </c>
      <c r="H244" s="1">
        <v>41192</v>
      </c>
      <c r="I244">
        <v>38</v>
      </c>
      <c r="J244">
        <v>3</v>
      </c>
      <c r="K244">
        <v>14</v>
      </c>
      <c r="L244">
        <v>17</v>
      </c>
      <c r="M244">
        <v>6</v>
      </c>
      <c r="N244">
        <v>1</v>
      </c>
      <c r="O244">
        <v>5</v>
      </c>
      <c r="P244">
        <f>IF(Table13[[#This Row],[MntWines]] = 0,"",Table13[[#This Row],[MntWines]])</f>
        <v>3</v>
      </c>
      <c r="Q244">
        <f>IF(Table13[[#This Row],[MntFruits]] = 0, "",Table13[[#This Row],[MntFruits]])</f>
        <v>14</v>
      </c>
      <c r="R244">
        <f>IF(Table13[[#This Row],[MntMeatProducts]] = 0, "",Table13[[#This Row],[MntMeatProducts]])</f>
        <v>17</v>
      </c>
      <c r="S244">
        <f>IF(Table13[[#This Row],[MntFishProducts]] = 0, "",Table13[[#This Row],[MntFishProducts]])</f>
        <v>6</v>
      </c>
      <c r="T244">
        <f>IF(Table13[[#This Row],[MntSweetProducts]] = 0, "",Table13[[#This Row],[MntSweetProducts]])</f>
        <v>1</v>
      </c>
      <c r="U244">
        <f>IF(Table13[[#This Row],[MntGoldProds]] = 0, "",Table13[[#This Row],[MntGoldProds]])</f>
        <v>5</v>
      </c>
      <c r="V244">
        <v>1</v>
      </c>
      <c r="W244">
        <v>1</v>
      </c>
      <c r="X244">
        <v>0</v>
      </c>
      <c r="Y244">
        <v>3</v>
      </c>
      <c r="Z244">
        <v>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34</v>
      </c>
      <c r="AI244" s="13">
        <f>SUM(Table13[[#This Row],[MntWines]:[MntGoldProds]])</f>
        <v>46</v>
      </c>
      <c r="AJ244" s="13">
        <f>AVERAGE(Table13[[#This Row],[MntWines]:[MntGoldProds]])</f>
        <v>7.666666666666667</v>
      </c>
      <c r="AK244">
        <f>IF(Table13[[#This Row],[Total Number of Purchases]]=0,0,Table13[[#This Row],[Total Spend]]/Table13[[#This Row],[Total Number of Purchases]])</f>
        <v>9.1999999999999993</v>
      </c>
      <c r="AM244">
        <f>SUM(Table13[[#This Row],[NumDealsPurchases]:[NumStorePurchases]])</f>
        <v>5</v>
      </c>
      <c r="AN244" s="14">
        <f>Snapshot_Date-Table13[[#This Row],[Dt_Customer]]</f>
        <v>724</v>
      </c>
      <c r="AP244" s="13">
        <f>Table13[[#This Row],[NumDealsPurchases]]/Table13[[#This Row],[Total Number of Purchases]]*100</f>
        <v>20</v>
      </c>
      <c r="AQ244">
        <f>6-ROUNDUP(_xlfn.PERCENTRANK.INC(Table13[Recency],Table13[[#This Row],[Recency]])*5, 0)</f>
        <v>4</v>
      </c>
      <c r="AR244">
        <f>ROUNDUP(_xlfn.PERCENTRANK.INC(Table13[Total Number of Purchases],Table13[[#This Row],[Total Number of Purchases]])*5,0)</f>
        <v>1</v>
      </c>
      <c r="AS244">
        <f>ROUNDUP(_xlfn.PERCENTRANK.INC(Table13[Total Spend],Table13[[#This Row],[Total Spend]])*5,0)</f>
        <v>1</v>
      </c>
      <c r="AT244" t="str">
        <f>Table13[[#This Row],[Recency Score]]&amp;Table13[[#This Row],[Frequency Score]]&amp;Table13[[#This Row],[Monetary Score]]</f>
        <v>411</v>
      </c>
      <c r="AU244" t="str">
        <f t="shared" si="3"/>
        <v>Potential Loyalists</v>
      </c>
      <c r="AW244" s="13">
        <f>DATEDIF(Table13[[#This Row],[Dt_Customer]], Snapshot_Date, "d")</f>
        <v>724</v>
      </c>
      <c r="AX244" s="13">
        <f>Table13[[#This Row],[CL if today]]/365</f>
        <v>1.9835616438356165</v>
      </c>
      <c r="AY244">
        <f>Table13[[#This Row],[Total Number of Purchases]]/Table13[[#This Row],[Corrected CL]]</f>
        <v>2.520718232044199</v>
      </c>
      <c r="AZ244">
        <f>Table13[[#This Row],[Average Order Value (AOV)]]*Table13[[#This Row],[Freq per Year]]</f>
        <v>23.19060773480663</v>
      </c>
      <c r="BA244">
        <f>Table13[[#This Row],[Total Spend]]/Table13[[#This Row],[Corrected CL]]</f>
        <v>23.19060773480663</v>
      </c>
      <c r="BB244">
        <v>182.74897680763985</v>
      </c>
      <c r="BC244" s="1">
        <f>Table13[[#This Row],[Dt_Customer]]+Table13[[#This Row],[Recency]]</f>
        <v>41230</v>
      </c>
      <c r="BD244" s="16" t="str">
        <f>IF(COUNTIF(A:A, A244) &gt; 1, "Duplicate", "Unique")</f>
        <v>Unique</v>
      </c>
    </row>
    <row r="245" spans="1:56" x14ac:dyDescent="0.3">
      <c r="A245">
        <v>5667</v>
      </c>
      <c r="B245">
        <v>1964</v>
      </c>
      <c r="C245" t="s">
        <v>37</v>
      </c>
      <c r="D245" t="s">
        <v>33</v>
      </c>
      <c r="E245">
        <v>60896</v>
      </c>
      <c r="F245">
        <v>0</v>
      </c>
      <c r="G245">
        <v>1</v>
      </c>
      <c r="H245" s="1">
        <v>41193</v>
      </c>
      <c r="I245">
        <v>90</v>
      </c>
      <c r="J245">
        <v>1013</v>
      </c>
      <c r="K245">
        <v>30</v>
      </c>
      <c r="L245">
        <v>399</v>
      </c>
      <c r="M245">
        <v>60</v>
      </c>
      <c r="N245">
        <v>46</v>
      </c>
      <c r="O245">
        <v>153</v>
      </c>
      <c r="P245">
        <f>IF(Table13[[#This Row],[MntWines]] = 0,"",Table13[[#This Row],[MntWines]])</f>
        <v>1013</v>
      </c>
      <c r="Q245">
        <f>IF(Table13[[#This Row],[MntFruits]] = 0, "",Table13[[#This Row],[MntFruits]])</f>
        <v>30</v>
      </c>
      <c r="R245">
        <f>IF(Table13[[#This Row],[MntMeatProducts]] = 0, "",Table13[[#This Row],[MntMeatProducts]])</f>
        <v>399</v>
      </c>
      <c r="S245">
        <f>IF(Table13[[#This Row],[MntFishProducts]] = 0, "",Table13[[#This Row],[MntFishProducts]])</f>
        <v>60</v>
      </c>
      <c r="T245">
        <f>IF(Table13[[#This Row],[MntSweetProducts]] = 0, "",Table13[[#This Row],[MntSweetProducts]])</f>
        <v>46</v>
      </c>
      <c r="U245">
        <f>IF(Table13[[#This Row],[MntGoldProds]] = 0, "",Table13[[#This Row],[MntGoldProds]])</f>
        <v>153</v>
      </c>
      <c r="V245">
        <v>3</v>
      </c>
      <c r="W245">
        <v>9</v>
      </c>
      <c r="X245">
        <v>10</v>
      </c>
      <c r="Y245">
        <v>4</v>
      </c>
      <c r="Z245">
        <v>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 t="s">
        <v>32</v>
      </c>
      <c r="AI245" s="13">
        <f>SUM(Table13[[#This Row],[MntWines]:[MntGoldProds]])</f>
        <v>1701</v>
      </c>
      <c r="AJ245" s="13">
        <f>AVERAGE(Table13[[#This Row],[MntWines]:[MntGoldProds]])</f>
        <v>283.5</v>
      </c>
      <c r="AK245">
        <f>IF(Table13[[#This Row],[Total Number of Purchases]]=0,0,Table13[[#This Row],[Total Spend]]/Table13[[#This Row],[Total Number of Purchases]])</f>
        <v>65.42307692307692</v>
      </c>
      <c r="AM245">
        <f>SUM(Table13[[#This Row],[NumDealsPurchases]:[NumStorePurchases]])</f>
        <v>26</v>
      </c>
      <c r="AN245" s="14">
        <f>Snapshot_Date-Table13[[#This Row],[Dt_Customer]]</f>
        <v>723</v>
      </c>
      <c r="AP245" s="13">
        <f>Table13[[#This Row],[NumDealsPurchases]]/Table13[[#This Row],[Total Number of Purchases]]*100</f>
        <v>11.538461538461538</v>
      </c>
      <c r="AQ245">
        <f>6-ROUNDUP(_xlfn.PERCENTRANK.INC(Table13[Recency],Table13[[#This Row],[Recency]])*5, 0)</f>
        <v>1</v>
      </c>
      <c r="AR245">
        <f>ROUNDUP(_xlfn.PERCENTRANK.INC(Table13[Total Number of Purchases],Table13[[#This Row],[Total Number of Purchases]])*5,0)</f>
        <v>5</v>
      </c>
      <c r="AS245">
        <f>ROUNDUP(_xlfn.PERCENTRANK.INC(Table13[Total Spend],Table13[[#This Row],[Total Spend]])*5,0)</f>
        <v>5</v>
      </c>
      <c r="AT245" t="str">
        <f>Table13[[#This Row],[Recency Score]]&amp;Table13[[#This Row],[Frequency Score]]&amp;Table13[[#This Row],[Monetary Score]]</f>
        <v>155</v>
      </c>
      <c r="AU245" t="str">
        <f t="shared" si="3"/>
        <v>Frequent Buyers</v>
      </c>
      <c r="AW245" s="13">
        <f>DATEDIF(Table13[[#This Row],[Dt_Customer]], Snapshot_Date, "d")</f>
        <v>723</v>
      </c>
      <c r="AX245" s="13">
        <f>Table13[[#This Row],[CL if today]]/365</f>
        <v>1.9808219178082191</v>
      </c>
      <c r="AY245">
        <f>Table13[[#This Row],[Total Number of Purchases]]/Table13[[#This Row],[Corrected CL]]</f>
        <v>13.125864453665283</v>
      </c>
      <c r="AZ245">
        <f>Table13[[#This Row],[Average Order Value (AOV)]]*Table13[[#This Row],[Freq per Year]]</f>
        <v>858.73443983402478</v>
      </c>
      <c r="BA245">
        <f>Table13[[#This Row],[Total Spend]]/Table13[[#This Row],[Corrected CL]]</f>
        <v>858.7344398340249</v>
      </c>
      <c r="BB245">
        <v>586.58935879945432</v>
      </c>
      <c r="BC245" s="1">
        <f>Table13[[#This Row],[Dt_Customer]]+Table13[[#This Row],[Recency]]</f>
        <v>41283</v>
      </c>
      <c r="BD245" s="16" t="str">
        <f>IF(COUNTIF(A:A, A245) &gt; 1, "Duplicate", "Unique")</f>
        <v>Unique</v>
      </c>
    </row>
    <row r="246" spans="1:56" x14ac:dyDescent="0.3">
      <c r="A246">
        <v>6613</v>
      </c>
      <c r="B246">
        <v>1970</v>
      </c>
      <c r="C246" t="s">
        <v>41</v>
      </c>
      <c r="D246" t="s">
        <v>33</v>
      </c>
      <c r="E246">
        <v>44511</v>
      </c>
      <c r="F246">
        <v>1</v>
      </c>
      <c r="G246">
        <v>0</v>
      </c>
      <c r="H246" s="1">
        <v>41194</v>
      </c>
      <c r="I246">
        <v>39</v>
      </c>
      <c r="J246">
        <v>513</v>
      </c>
      <c r="K246">
        <v>7</v>
      </c>
      <c r="L246">
        <v>133</v>
      </c>
      <c r="M246">
        <v>46</v>
      </c>
      <c r="N246">
        <v>14</v>
      </c>
      <c r="O246">
        <v>14</v>
      </c>
      <c r="P246">
        <f>IF(Table13[[#This Row],[MntWines]] = 0,"",Table13[[#This Row],[MntWines]])</f>
        <v>513</v>
      </c>
      <c r="Q246">
        <f>IF(Table13[[#This Row],[MntFruits]] = 0, "",Table13[[#This Row],[MntFruits]])</f>
        <v>7</v>
      </c>
      <c r="R246">
        <f>IF(Table13[[#This Row],[MntMeatProducts]] = 0, "",Table13[[#This Row],[MntMeatProducts]])</f>
        <v>133</v>
      </c>
      <c r="S246">
        <f>IF(Table13[[#This Row],[MntFishProducts]] = 0, "",Table13[[#This Row],[MntFishProducts]])</f>
        <v>46</v>
      </c>
      <c r="T246">
        <f>IF(Table13[[#This Row],[MntSweetProducts]] = 0, "",Table13[[#This Row],[MntSweetProducts]])</f>
        <v>14</v>
      </c>
      <c r="U246">
        <f>IF(Table13[[#This Row],[MntGoldProds]] = 0, "",Table13[[#This Row],[MntGoldProds]])</f>
        <v>14</v>
      </c>
      <c r="V246">
        <v>6</v>
      </c>
      <c r="W246">
        <v>8</v>
      </c>
      <c r="X246">
        <v>4</v>
      </c>
      <c r="Y246">
        <v>8</v>
      </c>
      <c r="Z246">
        <v>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36</v>
      </c>
      <c r="AI246" s="13">
        <f>SUM(Table13[[#This Row],[MntWines]:[MntGoldProds]])</f>
        <v>727</v>
      </c>
      <c r="AJ246" s="13">
        <f>AVERAGE(Table13[[#This Row],[MntWines]:[MntGoldProds]])</f>
        <v>121.16666666666667</v>
      </c>
      <c r="AK246">
        <f>IF(Table13[[#This Row],[Total Number of Purchases]]=0,0,Table13[[#This Row],[Total Spend]]/Table13[[#This Row],[Total Number of Purchases]])</f>
        <v>27.96153846153846</v>
      </c>
      <c r="AM246">
        <f>SUM(Table13[[#This Row],[NumDealsPurchases]:[NumStorePurchases]])</f>
        <v>26</v>
      </c>
      <c r="AN246" s="14">
        <f>Snapshot_Date-Table13[[#This Row],[Dt_Customer]]</f>
        <v>722</v>
      </c>
      <c r="AP246" s="13">
        <f>Table13[[#This Row],[NumDealsPurchases]]/Table13[[#This Row],[Total Number of Purchases]]*100</f>
        <v>23.076923076923077</v>
      </c>
      <c r="AQ246">
        <f>6-ROUNDUP(_xlfn.PERCENTRANK.INC(Table13[Recency],Table13[[#This Row],[Recency]])*5, 0)</f>
        <v>4</v>
      </c>
      <c r="AR246">
        <f>ROUNDUP(_xlfn.PERCENTRANK.INC(Table13[Total Number of Purchases],Table13[[#This Row],[Total Number of Purchases]])*5,0)</f>
        <v>5</v>
      </c>
      <c r="AS246">
        <f>ROUNDUP(_xlfn.PERCENTRANK.INC(Table13[Total Spend],Table13[[#This Row],[Total Spend]])*5,0)</f>
        <v>4</v>
      </c>
      <c r="AT246" t="str">
        <f>Table13[[#This Row],[Recency Score]]&amp;Table13[[#This Row],[Frequency Score]]&amp;Table13[[#This Row],[Monetary Score]]</f>
        <v>454</v>
      </c>
      <c r="AU246" t="str">
        <f t="shared" si="3"/>
        <v>Frequent Buyers</v>
      </c>
      <c r="AW246" s="13">
        <f>DATEDIF(Table13[[#This Row],[Dt_Customer]], Snapshot_Date, "d")</f>
        <v>722</v>
      </c>
      <c r="AX246" s="13">
        <f>Table13[[#This Row],[CL if today]]/365</f>
        <v>1.978082191780822</v>
      </c>
      <c r="AY246">
        <f>Table13[[#This Row],[Total Number of Purchases]]/Table13[[#This Row],[Corrected CL]]</f>
        <v>13.144044321329639</v>
      </c>
      <c r="AZ246">
        <f>Table13[[#This Row],[Average Order Value (AOV)]]*Table13[[#This Row],[Freq per Year]]</f>
        <v>367.5277008310249</v>
      </c>
      <c r="BA246">
        <f>Table13[[#This Row],[Total Spend]]/Table13[[#This Row],[Corrected CL]]</f>
        <v>367.5277008310249</v>
      </c>
      <c r="BB246">
        <v>170.5</v>
      </c>
      <c r="BC246" s="1">
        <f>Table13[[#This Row],[Dt_Customer]]+Table13[[#This Row],[Recency]]</f>
        <v>41233</v>
      </c>
      <c r="BD246" s="16" t="str">
        <f>IF(COUNTIF(A:A, A246) &gt; 1, "Duplicate", "Unique")</f>
        <v>Unique</v>
      </c>
    </row>
    <row r="247" spans="1:56" x14ac:dyDescent="0.3">
      <c r="A247">
        <v>7011</v>
      </c>
      <c r="B247">
        <v>1973</v>
      </c>
      <c r="C247" t="s">
        <v>28</v>
      </c>
      <c r="D247" t="s">
        <v>33</v>
      </c>
      <c r="E247">
        <v>33471</v>
      </c>
      <c r="F247">
        <v>1</v>
      </c>
      <c r="G247">
        <v>0</v>
      </c>
      <c r="H247" s="1">
        <v>41194</v>
      </c>
      <c r="I247">
        <v>47</v>
      </c>
      <c r="J247">
        <v>43</v>
      </c>
      <c r="K247">
        <v>2</v>
      </c>
      <c r="L247">
        <v>27</v>
      </c>
      <c r="M247">
        <v>0</v>
      </c>
      <c r="N247">
        <v>9</v>
      </c>
      <c r="O247">
        <v>12</v>
      </c>
      <c r="P247">
        <f>IF(Table13[[#This Row],[MntWines]] = 0,"",Table13[[#This Row],[MntWines]])</f>
        <v>43</v>
      </c>
      <c r="Q247">
        <f>IF(Table13[[#This Row],[MntFruits]] = 0, "",Table13[[#This Row],[MntFruits]])</f>
        <v>2</v>
      </c>
      <c r="R247">
        <f>IF(Table13[[#This Row],[MntMeatProducts]] = 0, "",Table13[[#This Row],[MntMeatProducts]])</f>
        <v>27</v>
      </c>
      <c r="S247" t="str">
        <f>IF(Table13[[#This Row],[MntFishProducts]] = 0, "",Table13[[#This Row],[MntFishProducts]])</f>
        <v/>
      </c>
      <c r="T247">
        <f>IF(Table13[[#This Row],[MntSweetProducts]] = 0, "",Table13[[#This Row],[MntSweetProducts]])</f>
        <v>9</v>
      </c>
      <c r="U247">
        <f>IF(Table13[[#This Row],[MntGoldProds]] = 0, "",Table13[[#This Row],[MntGoldProds]])</f>
        <v>12</v>
      </c>
      <c r="V247">
        <v>3</v>
      </c>
      <c r="W247">
        <v>3</v>
      </c>
      <c r="X247">
        <v>0</v>
      </c>
      <c r="Y247">
        <v>4</v>
      </c>
      <c r="Z247">
        <v>7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s">
        <v>43</v>
      </c>
      <c r="AI247" s="13">
        <f>SUM(Table13[[#This Row],[MntWines]:[MntGoldProds]])</f>
        <v>93</v>
      </c>
      <c r="AJ247" s="13">
        <f>AVERAGE(Table13[[#This Row],[MntWines]:[MntGoldProds]])</f>
        <v>15.5</v>
      </c>
      <c r="AK247">
        <f>IF(Table13[[#This Row],[Total Number of Purchases]]=0,0,Table13[[#This Row],[Total Spend]]/Table13[[#This Row],[Total Number of Purchases]])</f>
        <v>9.3000000000000007</v>
      </c>
      <c r="AM247">
        <f>SUM(Table13[[#This Row],[NumDealsPurchases]:[NumStorePurchases]])</f>
        <v>10</v>
      </c>
      <c r="AN247" s="14">
        <f>Snapshot_Date-Table13[[#This Row],[Dt_Customer]]</f>
        <v>722</v>
      </c>
      <c r="AP247" s="13">
        <f>Table13[[#This Row],[NumDealsPurchases]]/Table13[[#This Row],[Total Number of Purchases]]*100</f>
        <v>30</v>
      </c>
      <c r="AQ247">
        <f>6-ROUNDUP(_xlfn.PERCENTRANK.INC(Table13[Recency],Table13[[#This Row],[Recency]])*5, 0)</f>
        <v>3</v>
      </c>
      <c r="AR247">
        <f>ROUNDUP(_xlfn.PERCENTRANK.INC(Table13[Total Number of Purchases],Table13[[#This Row],[Total Number of Purchases]])*5,0)</f>
        <v>2</v>
      </c>
      <c r="AS247">
        <f>ROUNDUP(_xlfn.PERCENTRANK.INC(Table13[Total Spend],Table13[[#This Row],[Total Spend]])*5,0)</f>
        <v>2</v>
      </c>
      <c r="AT247" t="str">
        <f>Table13[[#This Row],[Recency Score]]&amp;Table13[[#This Row],[Frequency Score]]&amp;Table13[[#This Row],[Monetary Score]]</f>
        <v>322</v>
      </c>
      <c r="AU247" t="str">
        <f t="shared" si="3"/>
        <v>Needs Attention</v>
      </c>
      <c r="AW247" s="13">
        <f>DATEDIF(Table13[[#This Row],[Dt_Customer]], Snapshot_Date, "d")</f>
        <v>722</v>
      </c>
      <c r="AX247" s="13">
        <f>Table13[[#This Row],[CL if today]]/365</f>
        <v>1.978082191780822</v>
      </c>
      <c r="AY247">
        <f>Table13[[#This Row],[Total Number of Purchases]]/Table13[[#This Row],[Corrected CL]]</f>
        <v>5.055401662049861</v>
      </c>
      <c r="AZ247">
        <f>Table13[[#This Row],[Average Order Value (AOV)]]*Table13[[#This Row],[Freq per Year]]</f>
        <v>47.01523545706371</v>
      </c>
      <c r="BA247">
        <f>Table13[[#This Row],[Total Spend]]/Table13[[#This Row],[Corrected CL]]</f>
        <v>47.01523545706371</v>
      </c>
      <c r="BB247">
        <v>51.359289617486333</v>
      </c>
      <c r="BC247" s="1">
        <f>Table13[[#This Row],[Dt_Customer]]+Table13[[#This Row],[Recency]]</f>
        <v>41241</v>
      </c>
      <c r="BD247" s="16" t="str">
        <f>IF(COUNTIF(A:A, A247) &gt; 1, "Duplicate", "Unique")</f>
        <v>Unique</v>
      </c>
    </row>
    <row r="248" spans="1:56" x14ac:dyDescent="0.3">
      <c r="A248">
        <v>7503</v>
      </c>
      <c r="B248">
        <v>1976</v>
      </c>
      <c r="C248" t="s">
        <v>28</v>
      </c>
      <c r="D248" t="s">
        <v>31</v>
      </c>
      <c r="E248">
        <v>75825</v>
      </c>
      <c r="F248">
        <v>0</v>
      </c>
      <c r="G248">
        <v>0</v>
      </c>
      <c r="H248" s="1">
        <v>41194</v>
      </c>
      <c r="I248">
        <v>40</v>
      </c>
      <c r="J248">
        <v>1032</v>
      </c>
      <c r="K248">
        <v>105</v>
      </c>
      <c r="L248">
        <v>779</v>
      </c>
      <c r="M248">
        <v>137</v>
      </c>
      <c r="N248">
        <v>105</v>
      </c>
      <c r="O248">
        <v>51</v>
      </c>
      <c r="P248">
        <f>IF(Table13[[#This Row],[MntWines]] = 0,"",Table13[[#This Row],[MntWines]])</f>
        <v>1032</v>
      </c>
      <c r="Q248">
        <f>IF(Table13[[#This Row],[MntFruits]] = 0, "",Table13[[#This Row],[MntFruits]])</f>
        <v>105</v>
      </c>
      <c r="R248">
        <f>IF(Table13[[#This Row],[MntMeatProducts]] = 0, "",Table13[[#This Row],[MntMeatProducts]])</f>
        <v>779</v>
      </c>
      <c r="S248">
        <f>IF(Table13[[#This Row],[MntFishProducts]] = 0, "",Table13[[#This Row],[MntFishProducts]])</f>
        <v>137</v>
      </c>
      <c r="T248">
        <f>IF(Table13[[#This Row],[MntSweetProducts]] = 0, "",Table13[[#This Row],[MntSweetProducts]])</f>
        <v>105</v>
      </c>
      <c r="U248">
        <f>IF(Table13[[#This Row],[MntGoldProds]] = 0, "",Table13[[#This Row],[MntGoldProds]])</f>
        <v>51</v>
      </c>
      <c r="V248">
        <v>0</v>
      </c>
      <c r="W248">
        <v>5</v>
      </c>
      <c r="X248">
        <v>8</v>
      </c>
      <c r="Y248">
        <v>9</v>
      </c>
      <c r="Z248">
        <v>4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 t="s">
        <v>39</v>
      </c>
      <c r="AI248" s="13">
        <f>SUM(Table13[[#This Row],[MntWines]:[MntGoldProds]])</f>
        <v>2209</v>
      </c>
      <c r="AJ248" s="13">
        <f>AVERAGE(Table13[[#This Row],[MntWines]:[MntGoldProds]])</f>
        <v>368.16666666666669</v>
      </c>
      <c r="AK248">
        <f>IF(Table13[[#This Row],[Total Number of Purchases]]=0,0,Table13[[#This Row],[Total Spend]]/Table13[[#This Row],[Total Number of Purchases]])</f>
        <v>100.40909090909091</v>
      </c>
      <c r="AM248">
        <f>SUM(Table13[[#This Row],[NumDealsPurchases]:[NumStorePurchases]])</f>
        <v>22</v>
      </c>
      <c r="AN248" s="14">
        <f>Snapshot_Date-Table13[[#This Row],[Dt_Customer]]</f>
        <v>722</v>
      </c>
      <c r="AP248" s="13">
        <f>Table13[[#This Row],[NumDealsPurchases]]/Table13[[#This Row],[Total Number of Purchases]]*100</f>
        <v>0</v>
      </c>
      <c r="AQ248">
        <f>6-ROUNDUP(_xlfn.PERCENTRANK.INC(Table13[Recency],Table13[[#This Row],[Recency]])*5, 0)</f>
        <v>3</v>
      </c>
      <c r="AR248">
        <f>ROUNDUP(_xlfn.PERCENTRANK.INC(Table13[Total Number of Purchases],Table13[[#This Row],[Total Number of Purchases]])*5,0)</f>
        <v>4</v>
      </c>
      <c r="AS248">
        <f>ROUNDUP(_xlfn.PERCENTRANK.INC(Table13[Total Spend],Table13[[#This Row],[Total Spend]])*5,0)</f>
        <v>5</v>
      </c>
      <c r="AT248" t="str">
        <f>Table13[[#This Row],[Recency Score]]&amp;Table13[[#This Row],[Frequency Score]]&amp;Table13[[#This Row],[Monetary Score]]</f>
        <v>345</v>
      </c>
      <c r="AU248" t="str">
        <f t="shared" si="3"/>
        <v>Big Spenders</v>
      </c>
      <c r="AW248" s="13">
        <f>DATEDIF(Table13[[#This Row],[Dt_Customer]], Snapshot_Date, "d")</f>
        <v>722</v>
      </c>
      <c r="AX248" s="13">
        <f>Table13[[#This Row],[CL if today]]/365</f>
        <v>1.978082191780822</v>
      </c>
      <c r="AY248">
        <f>Table13[[#This Row],[Total Number of Purchases]]/Table13[[#This Row],[Corrected CL]]</f>
        <v>11.121883656509695</v>
      </c>
      <c r="AZ248">
        <f>Table13[[#This Row],[Average Order Value (AOV)]]*Table13[[#This Row],[Freq per Year]]</f>
        <v>1116.7382271468143</v>
      </c>
      <c r="BA248">
        <f>Table13[[#This Row],[Total Spend]]/Table13[[#This Row],[Corrected CL]]</f>
        <v>1116.7382271468143</v>
      </c>
      <c r="BB248">
        <v>554.5</v>
      </c>
      <c r="BC248" s="1">
        <f>Table13[[#This Row],[Dt_Customer]]+Table13[[#This Row],[Recency]]</f>
        <v>41234</v>
      </c>
      <c r="BD248" s="16" t="str">
        <f>IF(COUNTIF(A:A, A248) &gt; 1, "Duplicate", "Unique")</f>
        <v>Unique</v>
      </c>
    </row>
    <row r="249" spans="1:56" x14ac:dyDescent="0.3">
      <c r="A249">
        <v>3710</v>
      </c>
      <c r="B249">
        <v>1984</v>
      </c>
      <c r="C249" t="s">
        <v>37</v>
      </c>
      <c r="D249" t="s">
        <v>31</v>
      </c>
      <c r="E249">
        <v>39684</v>
      </c>
      <c r="F249">
        <v>1</v>
      </c>
      <c r="G249">
        <v>0</v>
      </c>
      <c r="H249" s="1">
        <v>41194</v>
      </c>
      <c r="I249">
        <v>41</v>
      </c>
      <c r="J249">
        <v>19</v>
      </c>
      <c r="K249">
        <v>0</v>
      </c>
      <c r="L249">
        <v>35</v>
      </c>
      <c r="M249">
        <v>6</v>
      </c>
      <c r="N249">
        <v>4</v>
      </c>
      <c r="O249">
        <v>17</v>
      </c>
      <c r="P249">
        <f>IF(Table13[[#This Row],[MntWines]] = 0,"",Table13[[#This Row],[MntWines]])</f>
        <v>19</v>
      </c>
      <c r="Q249" t="str">
        <f>IF(Table13[[#This Row],[MntFruits]] = 0, "",Table13[[#This Row],[MntFruits]])</f>
        <v/>
      </c>
      <c r="R249">
        <f>IF(Table13[[#This Row],[MntMeatProducts]] = 0, "",Table13[[#This Row],[MntMeatProducts]])</f>
        <v>35</v>
      </c>
      <c r="S249">
        <f>IF(Table13[[#This Row],[MntFishProducts]] = 0, "",Table13[[#This Row],[MntFishProducts]])</f>
        <v>6</v>
      </c>
      <c r="T249">
        <f>IF(Table13[[#This Row],[MntSweetProducts]] = 0, "",Table13[[#This Row],[MntSweetProducts]])</f>
        <v>4</v>
      </c>
      <c r="U249">
        <f>IF(Table13[[#This Row],[MntGoldProds]] = 0, "",Table13[[#This Row],[MntGoldProds]])</f>
        <v>17</v>
      </c>
      <c r="V249">
        <v>2</v>
      </c>
      <c r="W249">
        <v>2</v>
      </c>
      <c r="X249">
        <v>1</v>
      </c>
      <c r="Y249">
        <v>2</v>
      </c>
      <c r="Z249">
        <v>7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1</v>
      </c>
      <c r="AH249" t="s">
        <v>30</v>
      </c>
      <c r="AI249" s="13">
        <f>SUM(Table13[[#This Row],[MntWines]:[MntGoldProds]])</f>
        <v>81</v>
      </c>
      <c r="AJ249" s="13">
        <f>AVERAGE(Table13[[#This Row],[MntWines]:[MntGoldProds]])</f>
        <v>13.5</v>
      </c>
      <c r="AK249">
        <f>IF(Table13[[#This Row],[Total Number of Purchases]]=0,0,Table13[[#This Row],[Total Spend]]/Table13[[#This Row],[Total Number of Purchases]])</f>
        <v>11.571428571428571</v>
      </c>
      <c r="AM249">
        <f>SUM(Table13[[#This Row],[NumDealsPurchases]:[NumStorePurchases]])</f>
        <v>7</v>
      </c>
      <c r="AN249" s="14">
        <f>Snapshot_Date-Table13[[#This Row],[Dt_Customer]]</f>
        <v>722</v>
      </c>
      <c r="AP249" s="13">
        <f>Table13[[#This Row],[NumDealsPurchases]]/Table13[[#This Row],[Total Number of Purchases]]*100</f>
        <v>28.571428571428569</v>
      </c>
      <c r="AQ249">
        <f>6-ROUNDUP(_xlfn.PERCENTRANK.INC(Table13[Recency],Table13[[#This Row],[Recency]])*5, 0)</f>
        <v>3</v>
      </c>
      <c r="AR249">
        <f>ROUNDUP(_xlfn.PERCENTRANK.INC(Table13[Total Number of Purchases],Table13[[#This Row],[Total Number of Purchases]])*5,0)</f>
        <v>1</v>
      </c>
      <c r="AS249">
        <f>ROUNDUP(_xlfn.PERCENTRANK.INC(Table13[Total Spend],Table13[[#This Row],[Total Spend]])*5,0)</f>
        <v>2</v>
      </c>
      <c r="AT249" t="str">
        <f>Table13[[#This Row],[Recency Score]]&amp;Table13[[#This Row],[Frequency Score]]&amp;Table13[[#This Row],[Monetary Score]]</f>
        <v>312</v>
      </c>
      <c r="AU249" t="str">
        <f t="shared" si="3"/>
        <v>Needs Attention</v>
      </c>
      <c r="AW249" s="13">
        <f>DATEDIF(Table13[[#This Row],[Dt_Customer]], Snapshot_Date, "d")</f>
        <v>722</v>
      </c>
      <c r="AX249" s="13">
        <f>Table13[[#This Row],[CL if today]]/365</f>
        <v>1.978082191780822</v>
      </c>
      <c r="AY249">
        <f>Table13[[#This Row],[Total Number of Purchases]]/Table13[[#This Row],[Corrected CL]]</f>
        <v>3.5387811634349027</v>
      </c>
      <c r="AZ249">
        <f>Table13[[#This Row],[Average Order Value (AOV)]]*Table13[[#This Row],[Freq per Year]]</f>
        <v>40.948753462603875</v>
      </c>
      <c r="BA249">
        <f>Table13[[#This Row],[Total Spend]]/Table13[[#This Row],[Corrected CL]]</f>
        <v>40.948753462603875</v>
      </c>
      <c r="BB249">
        <v>246.5</v>
      </c>
      <c r="BC249" s="1">
        <f>Table13[[#This Row],[Dt_Customer]]+Table13[[#This Row],[Recency]]</f>
        <v>41235</v>
      </c>
      <c r="BD249" s="16" t="str">
        <f>IF(COUNTIF(A:A, A249) &gt; 1, "Duplicate", "Unique")</f>
        <v>Unique</v>
      </c>
    </row>
    <row r="250" spans="1:56" x14ac:dyDescent="0.3">
      <c r="A250">
        <v>3661</v>
      </c>
      <c r="B250">
        <v>1995</v>
      </c>
      <c r="C250" t="s">
        <v>38</v>
      </c>
      <c r="D250" t="s">
        <v>31</v>
      </c>
      <c r="E250">
        <v>80617</v>
      </c>
      <c r="F250">
        <v>0</v>
      </c>
      <c r="G250">
        <v>0</v>
      </c>
      <c r="H250" s="1">
        <v>41194</v>
      </c>
      <c r="I250">
        <v>42</v>
      </c>
      <c r="J250">
        <v>594</v>
      </c>
      <c r="K250">
        <v>51</v>
      </c>
      <c r="L250">
        <v>631</v>
      </c>
      <c r="M250">
        <v>72</v>
      </c>
      <c r="N250">
        <v>55</v>
      </c>
      <c r="O250">
        <v>32</v>
      </c>
      <c r="P250">
        <f>IF(Table13[[#This Row],[MntWines]] = 0,"",Table13[[#This Row],[MntWines]])</f>
        <v>594</v>
      </c>
      <c r="Q250">
        <f>IF(Table13[[#This Row],[MntFruits]] = 0, "",Table13[[#This Row],[MntFruits]])</f>
        <v>51</v>
      </c>
      <c r="R250">
        <f>IF(Table13[[#This Row],[MntMeatProducts]] = 0, "",Table13[[#This Row],[MntMeatProducts]])</f>
        <v>631</v>
      </c>
      <c r="S250">
        <f>IF(Table13[[#This Row],[MntFishProducts]] = 0, "",Table13[[#This Row],[MntFishProducts]])</f>
        <v>72</v>
      </c>
      <c r="T250">
        <f>IF(Table13[[#This Row],[MntSweetProducts]] = 0, "",Table13[[#This Row],[MntSweetProducts]])</f>
        <v>55</v>
      </c>
      <c r="U250">
        <f>IF(Table13[[#This Row],[MntGoldProds]] = 0, "",Table13[[#This Row],[MntGoldProds]])</f>
        <v>32</v>
      </c>
      <c r="V250">
        <v>1</v>
      </c>
      <c r="W250">
        <v>4</v>
      </c>
      <c r="X250">
        <v>6</v>
      </c>
      <c r="Y250">
        <v>8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t="s">
        <v>40</v>
      </c>
      <c r="AI250" s="13">
        <f>SUM(Table13[[#This Row],[MntWines]:[MntGoldProds]])</f>
        <v>1435</v>
      </c>
      <c r="AJ250" s="13">
        <f>AVERAGE(Table13[[#This Row],[MntWines]:[MntGoldProds]])</f>
        <v>239.16666666666666</v>
      </c>
      <c r="AK250">
        <f>IF(Table13[[#This Row],[Total Number of Purchases]]=0,0,Table13[[#This Row],[Total Spend]]/Table13[[#This Row],[Total Number of Purchases]])</f>
        <v>75.526315789473685</v>
      </c>
      <c r="AM250">
        <f>SUM(Table13[[#This Row],[NumDealsPurchases]:[NumStorePurchases]])</f>
        <v>19</v>
      </c>
      <c r="AN250" s="14">
        <f>Snapshot_Date-Table13[[#This Row],[Dt_Customer]]</f>
        <v>722</v>
      </c>
      <c r="AP250" s="13">
        <f>Table13[[#This Row],[NumDealsPurchases]]/Table13[[#This Row],[Total Number of Purchases]]*100</f>
        <v>5.2631578947368416</v>
      </c>
      <c r="AQ250">
        <f>6-ROUNDUP(_xlfn.PERCENTRANK.INC(Table13[Recency],Table13[[#This Row],[Recency]])*5, 0)</f>
        <v>3</v>
      </c>
      <c r="AR250">
        <f>ROUNDUP(_xlfn.PERCENTRANK.INC(Table13[Total Number of Purchases],Table13[[#This Row],[Total Number of Purchases]])*5,0)</f>
        <v>4</v>
      </c>
      <c r="AS250">
        <f>ROUNDUP(_xlfn.PERCENTRANK.INC(Table13[Total Spend],Table13[[#This Row],[Total Spend]])*5,0)</f>
        <v>5</v>
      </c>
      <c r="AT250" t="str">
        <f>Table13[[#This Row],[Recency Score]]&amp;Table13[[#This Row],[Frequency Score]]&amp;Table13[[#This Row],[Monetary Score]]</f>
        <v>345</v>
      </c>
      <c r="AU250" t="str">
        <f t="shared" si="3"/>
        <v>Big Spenders</v>
      </c>
      <c r="AW250" s="13">
        <f>DATEDIF(Table13[[#This Row],[Dt_Customer]], Snapshot_Date, "d")</f>
        <v>722</v>
      </c>
      <c r="AX250" s="13">
        <f>Table13[[#This Row],[CL if today]]/365</f>
        <v>1.978082191780822</v>
      </c>
      <c r="AY250">
        <f>Table13[[#This Row],[Total Number of Purchases]]/Table13[[#This Row],[Corrected CL]]</f>
        <v>9.6052631578947363</v>
      </c>
      <c r="AZ250">
        <f>Table13[[#This Row],[Average Order Value (AOV)]]*Table13[[#This Row],[Freq per Year]]</f>
        <v>725.45013850415512</v>
      </c>
      <c r="BA250">
        <f>Table13[[#This Row],[Total Spend]]/Table13[[#This Row],[Corrected CL]]</f>
        <v>725.45013850415512</v>
      </c>
      <c r="BB250">
        <v>246.5</v>
      </c>
      <c r="BC250" s="1">
        <f>Table13[[#This Row],[Dt_Customer]]+Table13[[#This Row],[Recency]]</f>
        <v>41236</v>
      </c>
      <c r="BD250" s="16" t="str">
        <f>IF(COUNTIF(A:A, A250) &gt; 1, "Duplicate", "Unique")</f>
        <v>Unique</v>
      </c>
    </row>
    <row r="251" spans="1:56" x14ac:dyDescent="0.3">
      <c r="A251">
        <v>5985</v>
      </c>
      <c r="B251">
        <v>1965</v>
      </c>
      <c r="C251" t="s">
        <v>41</v>
      </c>
      <c r="D251" t="s">
        <v>31</v>
      </c>
      <c r="E251">
        <v>33168</v>
      </c>
      <c r="F251">
        <v>0</v>
      </c>
      <c r="G251">
        <v>1</v>
      </c>
      <c r="H251" s="1">
        <v>41195</v>
      </c>
      <c r="I251">
        <v>0</v>
      </c>
      <c r="J251">
        <v>80</v>
      </c>
      <c r="K251">
        <v>1</v>
      </c>
      <c r="L251">
        <v>37</v>
      </c>
      <c r="M251">
        <v>0</v>
      </c>
      <c r="N251">
        <v>1</v>
      </c>
      <c r="O251">
        <v>3</v>
      </c>
      <c r="P251">
        <f>IF(Table13[[#This Row],[MntWines]] = 0,"",Table13[[#This Row],[MntWines]])</f>
        <v>80</v>
      </c>
      <c r="Q251">
        <f>IF(Table13[[#This Row],[MntFruits]] = 0, "",Table13[[#This Row],[MntFruits]])</f>
        <v>1</v>
      </c>
      <c r="R251">
        <f>IF(Table13[[#This Row],[MntMeatProducts]] = 0, "",Table13[[#This Row],[MntMeatProducts]])</f>
        <v>37</v>
      </c>
      <c r="S251" t="str">
        <f>IF(Table13[[#This Row],[MntFishProducts]] = 0, "",Table13[[#This Row],[MntFishProducts]])</f>
        <v/>
      </c>
      <c r="T251">
        <f>IF(Table13[[#This Row],[MntSweetProducts]] = 0, "",Table13[[#This Row],[MntSweetProducts]])</f>
        <v>1</v>
      </c>
      <c r="U251">
        <f>IF(Table13[[#This Row],[MntGoldProds]] = 0, "",Table13[[#This Row],[MntGoldProds]])</f>
        <v>3</v>
      </c>
      <c r="V251">
        <v>3</v>
      </c>
      <c r="W251">
        <v>2</v>
      </c>
      <c r="X251">
        <v>1</v>
      </c>
      <c r="Y251">
        <v>4</v>
      </c>
      <c r="Z251">
        <v>7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30</v>
      </c>
      <c r="AI251" s="13">
        <f>SUM(Table13[[#This Row],[MntWines]:[MntGoldProds]])</f>
        <v>122</v>
      </c>
      <c r="AJ251" s="13">
        <f>AVERAGE(Table13[[#This Row],[MntWines]:[MntGoldProds]])</f>
        <v>20.333333333333332</v>
      </c>
      <c r="AK251">
        <f>IF(Table13[[#This Row],[Total Number of Purchases]]=0,0,Table13[[#This Row],[Total Spend]]/Table13[[#This Row],[Total Number of Purchases]])</f>
        <v>12.2</v>
      </c>
      <c r="AM251">
        <f>SUM(Table13[[#This Row],[NumDealsPurchases]:[NumStorePurchases]])</f>
        <v>10</v>
      </c>
      <c r="AN251" s="14">
        <f>Snapshot_Date-Table13[[#This Row],[Dt_Customer]]</f>
        <v>721</v>
      </c>
      <c r="AP251" s="13">
        <f>Table13[[#This Row],[NumDealsPurchases]]/Table13[[#This Row],[Total Number of Purchases]]*100</f>
        <v>30</v>
      </c>
      <c r="AQ251">
        <f>6-ROUNDUP(_xlfn.PERCENTRANK.INC(Table13[Recency],Table13[[#This Row],[Recency]])*5, 0)</f>
        <v>6</v>
      </c>
      <c r="AR251">
        <f>ROUNDUP(_xlfn.PERCENTRANK.INC(Table13[Total Number of Purchases],Table13[[#This Row],[Total Number of Purchases]])*5,0)</f>
        <v>2</v>
      </c>
      <c r="AS251">
        <f>ROUNDUP(_xlfn.PERCENTRANK.INC(Table13[Total Spend],Table13[[#This Row],[Total Spend]])*5,0)</f>
        <v>2</v>
      </c>
      <c r="AT251" t="str">
        <f>Table13[[#This Row],[Recency Score]]&amp;Table13[[#This Row],[Frequency Score]]&amp;Table13[[#This Row],[Monetary Score]]</f>
        <v>622</v>
      </c>
      <c r="AU251" t="str">
        <f t="shared" si="3"/>
        <v>Others</v>
      </c>
      <c r="AW251" s="13">
        <f>DATEDIF(Table13[[#This Row],[Dt_Customer]], Snapshot_Date, "d")</f>
        <v>721</v>
      </c>
      <c r="AX251" s="13">
        <f>Table13[[#This Row],[CL if today]]/365</f>
        <v>1.9753424657534246</v>
      </c>
      <c r="AY251">
        <f>Table13[[#This Row],[Total Number of Purchases]]/Table13[[#This Row],[Corrected CL]]</f>
        <v>5.0624133148404997</v>
      </c>
      <c r="AZ251">
        <f>Table13[[#This Row],[Average Order Value (AOV)]]*Table13[[#This Row],[Freq per Year]]</f>
        <v>61.761442441054093</v>
      </c>
      <c r="BA251">
        <f>Table13[[#This Row],[Total Spend]]/Table13[[#This Row],[Corrected CL]]</f>
        <v>61.761442441054093</v>
      </c>
      <c r="BB251">
        <v>484.66392318244175</v>
      </c>
      <c r="BC251" s="1">
        <f>Table13[[#This Row],[Dt_Customer]]+Table13[[#This Row],[Recency]]</f>
        <v>41195</v>
      </c>
      <c r="BD251" s="16" t="str">
        <f>IF(COUNTIF(A:A, A251) &gt; 1, "Duplicate", "Unique")</f>
        <v>Unique</v>
      </c>
    </row>
    <row r="252" spans="1:56" x14ac:dyDescent="0.3">
      <c r="A252">
        <v>4042</v>
      </c>
      <c r="B252">
        <v>1971</v>
      </c>
      <c r="C252" t="s">
        <v>28</v>
      </c>
      <c r="D252" t="s">
        <v>29</v>
      </c>
      <c r="E252">
        <v>43300</v>
      </c>
      <c r="F252">
        <v>0</v>
      </c>
      <c r="G252">
        <v>1</v>
      </c>
      <c r="H252" s="1">
        <v>41195</v>
      </c>
      <c r="I252">
        <v>87</v>
      </c>
      <c r="J252">
        <v>91</v>
      </c>
      <c r="K252">
        <v>3</v>
      </c>
      <c r="L252">
        <v>52</v>
      </c>
      <c r="M252">
        <v>2</v>
      </c>
      <c r="N252">
        <v>1</v>
      </c>
      <c r="O252">
        <v>31</v>
      </c>
      <c r="P252">
        <f>IF(Table13[[#This Row],[MntWines]] = 0,"",Table13[[#This Row],[MntWines]])</f>
        <v>91</v>
      </c>
      <c r="Q252">
        <f>IF(Table13[[#This Row],[MntFruits]] = 0, "",Table13[[#This Row],[MntFruits]])</f>
        <v>3</v>
      </c>
      <c r="R252">
        <f>IF(Table13[[#This Row],[MntMeatProducts]] = 0, "",Table13[[#This Row],[MntMeatProducts]])</f>
        <v>52</v>
      </c>
      <c r="S252">
        <f>IF(Table13[[#This Row],[MntFishProducts]] = 0, "",Table13[[#This Row],[MntFishProducts]])</f>
        <v>2</v>
      </c>
      <c r="T252">
        <f>IF(Table13[[#This Row],[MntSweetProducts]] = 0, "",Table13[[#This Row],[MntSweetProducts]])</f>
        <v>1</v>
      </c>
      <c r="U252">
        <f>IF(Table13[[#This Row],[MntGoldProds]] = 0, "",Table13[[#This Row],[MntGoldProds]])</f>
        <v>31</v>
      </c>
      <c r="V252">
        <v>3</v>
      </c>
      <c r="W252">
        <v>4</v>
      </c>
      <c r="X252">
        <v>0</v>
      </c>
      <c r="Y252">
        <v>4</v>
      </c>
      <c r="Z252">
        <v>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 t="s">
        <v>32</v>
      </c>
      <c r="AI252" s="13">
        <f>SUM(Table13[[#This Row],[MntWines]:[MntGoldProds]])</f>
        <v>180</v>
      </c>
      <c r="AJ252" s="13">
        <f>AVERAGE(Table13[[#This Row],[MntWines]:[MntGoldProds]])</f>
        <v>30</v>
      </c>
      <c r="AK252">
        <f>IF(Table13[[#This Row],[Total Number of Purchases]]=0,0,Table13[[#This Row],[Total Spend]]/Table13[[#This Row],[Total Number of Purchases]])</f>
        <v>16.363636363636363</v>
      </c>
      <c r="AM252">
        <f>SUM(Table13[[#This Row],[NumDealsPurchases]:[NumStorePurchases]])</f>
        <v>11</v>
      </c>
      <c r="AN252" s="14">
        <f>Snapshot_Date-Table13[[#This Row],[Dt_Customer]]</f>
        <v>721</v>
      </c>
      <c r="AP252" s="13">
        <f>Table13[[#This Row],[NumDealsPurchases]]/Table13[[#This Row],[Total Number of Purchases]]*100</f>
        <v>27.27272727272727</v>
      </c>
      <c r="AQ252">
        <f>6-ROUNDUP(_xlfn.PERCENTRANK.INC(Table13[Recency],Table13[[#This Row],[Recency]])*5, 0)</f>
        <v>1</v>
      </c>
      <c r="AR252">
        <f>ROUNDUP(_xlfn.PERCENTRANK.INC(Table13[Total Number of Purchases],Table13[[#This Row],[Total Number of Purchases]])*5,0)</f>
        <v>2</v>
      </c>
      <c r="AS252">
        <f>ROUNDUP(_xlfn.PERCENTRANK.INC(Table13[Total Spend],Table13[[#This Row],[Total Spend]])*5,0)</f>
        <v>2</v>
      </c>
      <c r="AT252" t="str">
        <f>Table13[[#This Row],[Recency Score]]&amp;Table13[[#This Row],[Frequency Score]]&amp;Table13[[#This Row],[Monetary Score]]</f>
        <v>122</v>
      </c>
      <c r="AU252" t="str">
        <f t="shared" si="3"/>
        <v>Lost</v>
      </c>
      <c r="AW252" s="13">
        <f>DATEDIF(Table13[[#This Row],[Dt_Customer]], Snapshot_Date, "d")</f>
        <v>721</v>
      </c>
      <c r="AX252" s="13">
        <f>Table13[[#This Row],[CL if today]]/365</f>
        <v>1.9753424657534246</v>
      </c>
      <c r="AY252">
        <f>Table13[[#This Row],[Total Number of Purchases]]/Table13[[#This Row],[Corrected CL]]</f>
        <v>5.568654646324549</v>
      </c>
      <c r="AZ252">
        <f>Table13[[#This Row],[Average Order Value (AOV)]]*Table13[[#This Row],[Freq per Year]]</f>
        <v>91.123439667128977</v>
      </c>
      <c r="BA252">
        <f>Table13[[#This Row],[Total Spend]]/Table13[[#This Row],[Corrected CL]]</f>
        <v>91.123439667128991</v>
      </c>
      <c r="BB252">
        <v>20</v>
      </c>
      <c r="BC252" s="1">
        <f>Table13[[#This Row],[Dt_Customer]]+Table13[[#This Row],[Recency]]</f>
        <v>41282</v>
      </c>
      <c r="BD252" s="16" t="str">
        <f>IF(COUNTIF(A:A, A252) &gt; 1, "Duplicate", "Unique")</f>
        <v>Unique</v>
      </c>
    </row>
    <row r="253" spans="1:56" x14ac:dyDescent="0.3">
      <c r="A253">
        <v>5304</v>
      </c>
      <c r="B253">
        <v>1974</v>
      </c>
      <c r="C253" t="s">
        <v>37</v>
      </c>
      <c r="D253" t="s">
        <v>31</v>
      </c>
      <c r="E253">
        <v>30899</v>
      </c>
      <c r="F253">
        <v>1</v>
      </c>
      <c r="G253">
        <v>0</v>
      </c>
      <c r="H253" s="1">
        <v>41195</v>
      </c>
      <c r="I253">
        <v>35</v>
      </c>
      <c r="J253">
        <v>24</v>
      </c>
      <c r="K253">
        <v>0</v>
      </c>
      <c r="L253">
        <v>8</v>
      </c>
      <c r="M253">
        <v>0</v>
      </c>
      <c r="N253">
        <v>0</v>
      </c>
      <c r="O253">
        <v>1</v>
      </c>
      <c r="P253">
        <f>IF(Table13[[#This Row],[MntWines]] = 0,"",Table13[[#This Row],[MntWines]])</f>
        <v>24</v>
      </c>
      <c r="Q253" t="str">
        <f>IF(Table13[[#This Row],[MntFruits]] = 0, "",Table13[[#This Row],[MntFruits]])</f>
        <v/>
      </c>
      <c r="R253">
        <f>IF(Table13[[#This Row],[MntMeatProducts]] = 0, "",Table13[[#This Row],[MntMeatProducts]])</f>
        <v>8</v>
      </c>
      <c r="S253" t="str">
        <f>IF(Table13[[#This Row],[MntFishProducts]] = 0, "",Table13[[#This Row],[MntFishProducts]])</f>
        <v/>
      </c>
      <c r="T253" t="str">
        <f>IF(Table13[[#This Row],[MntSweetProducts]] = 0, "",Table13[[#This Row],[MntSweetProducts]])</f>
        <v/>
      </c>
      <c r="U253">
        <f>IF(Table13[[#This Row],[MntGoldProds]] = 0, "",Table13[[#This Row],[MntGoldProds]])</f>
        <v>1</v>
      </c>
      <c r="V253">
        <v>2</v>
      </c>
      <c r="W253">
        <v>1</v>
      </c>
      <c r="X253">
        <v>0</v>
      </c>
      <c r="Y253">
        <v>3</v>
      </c>
      <c r="Z253">
        <v>6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 t="s">
        <v>43</v>
      </c>
      <c r="AI253" s="13">
        <f>SUM(Table13[[#This Row],[MntWines]:[MntGoldProds]])</f>
        <v>33</v>
      </c>
      <c r="AJ253" s="13">
        <f>AVERAGE(Table13[[#This Row],[MntWines]:[MntGoldProds]])</f>
        <v>5.5</v>
      </c>
      <c r="AK253">
        <f>IF(Table13[[#This Row],[Total Number of Purchases]]=0,0,Table13[[#This Row],[Total Spend]]/Table13[[#This Row],[Total Number of Purchases]])</f>
        <v>5.5</v>
      </c>
      <c r="AM253">
        <f>SUM(Table13[[#This Row],[NumDealsPurchases]:[NumStorePurchases]])</f>
        <v>6</v>
      </c>
      <c r="AN253" s="14">
        <f>Snapshot_Date-Table13[[#This Row],[Dt_Customer]]</f>
        <v>721</v>
      </c>
      <c r="AP253" s="13">
        <f>Table13[[#This Row],[NumDealsPurchases]]/Table13[[#This Row],[Total Number of Purchases]]*100</f>
        <v>33.333333333333329</v>
      </c>
      <c r="AQ253">
        <f>6-ROUNDUP(_xlfn.PERCENTRANK.INC(Table13[Recency],Table13[[#This Row],[Recency]])*5, 0)</f>
        <v>4</v>
      </c>
      <c r="AR253">
        <f>ROUNDUP(_xlfn.PERCENTRANK.INC(Table13[Total Number of Purchases],Table13[[#This Row],[Total Number of Purchases]])*5,0)</f>
        <v>1</v>
      </c>
      <c r="AS253">
        <f>ROUNDUP(_xlfn.PERCENTRANK.INC(Table13[Total Spend],Table13[[#This Row],[Total Spend]])*5,0)</f>
        <v>1</v>
      </c>
      <c r="AT253" t="str">
        <f>Table13[[#This Row],[Recency Score]]&amp;Table13[[#This Row],[Frequency Score]]&amp;Table13[[#This Row],[Monetary Score]]</f>
        <v>411</v>
      </c>
      <c r="AU253" t="str">
        <f t="shared" si="3"/>
        <v>Potential Loyalists</v>
      </c>
      <c r="AW253" s="13">
        <f>DATEDIF(Table13[[#This Row],[Dt_Customer]], Snapshot_Date, "d")</f>
        <v>721</v>
      </c>
      <c r="AX253" s="13">
        <f>Table13[[#This Row],[CL if today]]/365</f>
        <v>1.9753424657534246</v>
      </c>
      <c r="AY253">
        <f>Table13[[#This Row],[Total Number of Purchases]]/Table13[[#This Row],[Corrected CL]]</f>
        <v>3.0374479889042996</v>
      </c>
      <c r="AZ253">
        <f>Table13[[#This Row],[Average Order Value (AOV)]]*Table13[[#This Row],[Freq per Year]]</f>
        <v>16.705963938973646</v>
      </c>
      <c r="BA253">
        <f>Table13[[#This Row],[Total Spend]]/Table13[[#This Row],[Corrected CL]]</f>
        <v>16.705963938973646</v>
      </c>
      <c r="BB253">
        <v>132.18106995884773</v>
      </c>
      <c r="BC253" s="1">
        <f>Table13[[#This Row],[Dt_Customer]]+Table13[[#This Row],[Recency]]</f>
        <v>41230</v>
      </c>
      <c r="BD253" s="16" t="str">
        <f>IF(COUNTIF(A:A, A253) &gt; 1, "Duplicate", "Unique")</f>
        <v>Unique</v>
      </c>
    </row>
    <row r="254" spans="1:56" x14ac:dyDescent="0.3">
      <c r="A254">
        <v>164</v>
      </c>
      <c r="B254">
        <v>1977</v>
      </c>
      <c r="C254" t="s">
        <v>37</v>
      </c>
      <c r="D254" t="s">
        <v>33</v>
      </c>
      <c r="E254">
        <v>28973</v>
      </c>
      <c r="F254">
        <v>0</v>
      </c>
      <c r="G254">
        <v>0</v>
      </c>
      <c r="H254" s="1">
        <v>41195</v>
      </c>
      <c r="I254">
        <v>59</v>
      </c>
      <c r="J254">
        <v>206</v>
      </c>
      <c r="K254">
        <v>0</v>
      </c>
      <c r="L254">
        <v>46</v>
      </c>
      <c r="M254">
        <v>3</v>
      </c>
      <c r="N254">
        <v>2</v>
      </c>
      <c r="O254">
        <v>12</v>
      </c>
      <c r="P254">
        <f>IF(Table13[[#This Row],[MntWines]] = 0,"",Table13[[#This Row],[MntWines]])</f>
        <v>206</v>
      </c>
      <c r="Q254" t="str">
        <f>IF(Table13[[#This Row],[MntFruits]] = 0, "",Table13[[#This Row],[MntFruits]])</f>
        <v/>
      </c>
      <c r="R254">
        <f>IF(Table13[[#This Row],[MntMeatProducts]] = 0, "",Table13[[#This Row],[MntMeatProducts]])</f>
        <v>46</v>
      </c>
      <c r="S254">
        <f>IF(Table13[[#This Row],[MntFishProducts]] = 0, "",Table13[[#This Row],[MntFishProducts]])</f>
        <v>3</v>
      </c>
      <c r="T254">
        <f>IF(Table13[[#This Row],[MntSweetProducts]] = 0, "",Table13[[#This Row],[MntSweetProducts]])</f>
        <v>2</v>
      </c>
      <c r="U254">
        <f>IF(Table13[[#This Row],[MntGoldProds]] = 0, "",Table13[[#This Row],[MntGoldProds]])</f>
        <v>12</v>
      </c>
      <c r="V254">
        <v>2</v>
      </c>
      <c r="W254">
        <v>5</v>
      </c>
      <c r="X254">
        <v>1</v>
      </c>
      <c r="Y254">
        <v>5</v>
      </c>
      <c r="Z254">
        <v>8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30</v>
      </c>
      <c r="AI254" s="13">
        <f>SUM(Table13[[#This Row],[MntWines]:[MntGoldProds]])</f>
        <v>269</v>
      </c>
      <c r="AJ254" s="13">
        <f>AVERAGE(Table13[[#This Row],[MntWines]:[MntGoldProds]])</f>
        <v>44.833333333333336</v>
      </c>
      <c r="AK254">
        <f>IF(Table13[[#This Row],[Total Number of Purchases]]=0,0,Table13[[#This Row],[Total Spend]]/Table13[[#This Row],[Total Number of Purchases]])</f>
        <v>20.692307692307693</v>
      </c>
      <c r="AM254">
        <f>SUM(Table13[[#This Row],[NumDealsPurchases]:[NumStorePurchases]])</f>
        <v>13</v>
      </c>
      <c r="AN254" s="14">
        <f>Snapshot_Date-Table13[[#This Row],[Dt_Customer]]</f>
        <v>721</v>
      </c>
      <c r="AP254" s="13">
        <f>Table13[[#This Row],[NumDealsPurchases]]/Table13[[#This Row],[Total Number of Purchases]]*100</f>
        <v>15.384615384615385</v>
      </c>
      <c r="AQ254">
        <f>6-ROUNDUP(_xlfn.PERCENTRANK.INC(Table13[Recency],Table13[[#This Row],[Recency]])*5, 0)</f>
        <v>3</v>
      </c>
      <c r="AR254">
        <f>ROUNDUP(_xlfn.PERCENTRANK.INC(Table13[Total Number of Purchases],Table13[[#This Row],[Total Number of Purchases]])*5,0)</f>
        <v>3</v>
      </c>
      <c r="AS254">
        <f>ROUNDUP(_xlfn.PERCENTRANK.INC(Table13[Total Spend],Table13[[#This Row],[Total Spend]])*5,0)</f>
        <v>3</v>
      </c>
      <c r="AT254" t="str">
        <f>Table13[[#This Row],[Recency Score]]&amp;Table13[[#This Row],[Frequency Score]]&amp;Table13[[#This Row],[Monetary Score]]</f>
        <v>333</v>
      </c>
      <c r="AU254" t="str">
        <f t="shared" si="3"/>
        <v>Needs Attention</v>
      </c>
      <c r="AW254" s="13">
        <f>DATEDIF(Table13[[#This Row],[Dt_Customer]], Snapshot_Date, "d")</f>
        <v>721</v>
      </c>
      <c r="AX254" s="13">
        <f>Table13[[#This Row],[CL if today]]/365</f>
        <v>1.9753424657534246</v>
      </c>
      <c r="AY254">
        <f>Table13[[#This Row],[Total Number of Purchases]]/Table13[[#This Row],[Corrected CL]]</f>
        <v>6.5811373092926493</v>
      </c>
      <c r="AZ254">
        <f>Table13[[#This Row],[Average Order Value (AOV)]]*Table13[[#This Row],[Freq per Year]]</f>
        <v>136.17891816920945</v>
      </c>
      <c r="BA254">
        <f>Table13[[#This Row],[Total Spend]]/Table13[[#This Row],[Corrected CL]]</f>
        <v>136.17891816920942</v>
      </c>
      <c r="BB254">
        <v>20</v>
      </c>
      <c r="BC254" s="1">
        <f>Table13[[#This Row],[Dt_Customer]]+Table13[[#This Row],[Recency]]</f>
        <v>41254</v>
      </c>
      <c r="BD254" s="16" t="str">
        <f>IF(COUNTIF(A:A, A254) &gt; 1, "Duplicate", "Unique")</f>
        <v>Unique</v>
      </c>
    </row>
    <row r="255" spans="1:56" x14ac:dyDescent="0.3">
      <c r="A255">
        <v>3933</v>
      </c>
      <c r="B255">
        <v>1980</v>
      </c>
      <c r="C255" t="s">
        <v>28</v>
      </c>
      <c r="D255" t="s">
        <v>35</v>
      </c>
      <c r="E255">
        <v>44010</v>
      </c>
      <c r="F255">
        <v>1</v>
      </c>
      <c r="G255">
        <v>0</v>
      </c>
      <c r="H255" s="1">
        <v>41195</v>
      </c>
      <c r="I255">
        <v>46</v>
      </c>
      <c r="J255">
        <v>186</v>
      </c>
      <c r="K255">
        <v>36</v>
      </c>
      <c r="L255">
        <v>234</v>
      </c>
      <c r="M255">
        <v>86</v>
      </c>
      <c r="N255">
        <v>72</v>
      </c>
      <c r="O255">
        <v>48</v>
      </c>
      <c r="P255">
        <f>IF(Table13[[#This Row],[MntWines]] = 0,"",Table13[[#This Row],[MntWines]])</f>
        <v>186</v>
      </c>
      <c r="Q255">
        <f>IF(Table13[[#This Row],[MntFruits]] = 0, "",Table13[[#This Row],[MntFruits]])</f>
        <v>36</v>
      </c>
      <c r="R255">
        <f>IF(Table13[[#This Row],[MntMeatProducts]] = 0, "",Table13[[#This Row],[MntMeatProducts]])</f>
        <v>234</v>
      </c>
      <c r="S255">
        <f>IF(Table13[[#This Row],[MntFishProducts]] = 0, "",Table13[[#This Row],[MntFishProducts]])</f>
        <v>86</v>
      </c>
      <c r="T255">
        <f>IF(Table13[[#This Row],[MntSweetProducts]] = 0, "",Table13[[#This Row],[MntSweetProducts]])</f>
        <v>72</v>
      </c>
      <c r="U255">
        <f>IF(Table13[[#This Row],[MntGoldProds]] = 0, "",Table13[[#This Row],[MntGoldProds]])</f>
        <v>48</v>
      </c>
      <c r="V255">
        <v>6</v>
      </c>
      <c r="W255">
        <v>10</v>
      </c>
      <c r="X255">
        <v>2</v>
      </c>
      <c r="Y255">
        <v>6</v>
      </c>
      <c r="Z255">
        <v>9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">
        <v>43</v>
      </c>
      <c r="AI255" s="13">
        <f>SUM(Table13[[#This Row],[MntWines]:[MntGoldProds]])</f>
        <v>662</v>
      </c>
      <c r="AJ255" s="13">
        <f>AVERAGE(Table13[[#This Row],[MntWines]:[MntGoldProds]])</f>
        <v>110.33333333333333</v>
      </c>
      <c r="AK255">
        <f>IF(Table13[[#This Row],[Total Number of Purchases]]=0,0,Table13[[#This Row],[Total Spend]]/Table13[[#This Row],[Total Number of Purchases]])</f>
        <v>27.583333333333332</v>
      </c>
      <c r="AM255">
        <f>SUM(Table13[[#This Row],[NumDealsPurchases]:[NumStorePurchases]])</f>
        <v>24</v>
      </c>
      <c r="AN255" s="14">
        <f>Snapshot_Date-Table13[[#This Row],[Dt_Customer]]</f>
        <v>721</v>
      </c>
      <c r="AP255" s="13">
        <f>Table13[[#This Row],[NumDealsPurchases]]/Table13[[#This Row],[Total Number of Purchases]]*100</f>
        <v>25</v>
      </c>
      <c r="AQ255">
        <f>6-ROUNDUP(_xlfn.PERCENTRANK.INC(Table13[Recency],Table13[[#This Row],[Recency]])*5, 0)</f>
        <v>3</v>
      </c>
      <c r="AR255">
        <f>ROUNDUP(_xlfn.PERCENTRANK.INC(Table13[Total Number of Purchases],Table13[[#This Row],[Total Number of Purchases]])*5,0)</f>
        <v>5</v>
      </c>
      <c r="AS255">
        <f>ROUNDUP(_xlfn.PERCENTRANK.INC(Table13[Total Spend],Table13[[#This Row],[Total Spend]])*5,0)</f>
        <v>4</v>
      </c>
      <c r="AT255" t="str">
        <f>Table13[[#This Row],[Recency Score]]&amp;Table13[[#This Row],[Frequency Score]]&amp;Table13[[#This Row],[Monetary Score]]</f>
        <v>354</v>
      </c>
      <c r="AU255" t="str">
        <f t="shared" si="3"/>
        <v>Frequent Buyers</v>
      </c>
      <c r="AW255" s="13">
        <f>DATEDIF(Table13[[#This Row],[Dt_Customer]], Snapshot_Date, "d")</f>
        <v>721</v>
      </c>
      <c r="AX255" s="13">
        <f>Table13[[#This Row],[CL if today]]/365</f>
        <v>1.9753424657534246</v>
      </c>
      <c r="AY255">
        <f>Table13[[#This Row],[Total Number of Purchases]]/Table13[[#This Row],[Corrected CL]]</f>
        <v>12.149791955617198</v>
      </c>
      <c r="AZ255">
        <f>Table13[[#This Row],[Average Order Value (AOV)]]*Table13[[#This Row],[Freq per Year]]</f>
        <v>335.13176144244102</v>
      </c>
      <c r="BA255">
        <f>Table13[[#This Row],[Total Spend]]/Table13[[#This Row],[Corrected CL]]</f>
        <v>335.13176144244107</v>
      </c>
      <c r="BB255">
        <v>134.68449931412894</v>
      </c>
      <c r="BC255" s="1">
        <f>Table13[[#This Row],[Dt_Customer]]+Table13[[#This Row],[Recency]]</f>
        <v>41241</v>
      </c>
      <c r="BD255" s="16" t="str">
        <f>IF(COUNTIF(A:A, A255) &gt; 1, "Duplicate", "Unique")</f>
        <v>Unique</v>
      </c>
    </row>
    <row r="256" spans="1:56" x14ac:dyDescent="0.3">
      <c r="A256">
        <v>10525</v>
      </c>
      <c r="B256">
        <v>1986</v>
      </c>
      <c r="C256" t="s">
        <v>28</v>
      </c>
      <c r="D256" t="s">
        <v>31</v>
      </c>
      <c r="E256">
        <v>26576</v>
      </c>
      <c r="F256">
        <v>1</v>
      </c>
      <c r="G256">
        <v>0</v>
      </c>
      <c r="H256" s="1">
        <v>41195</v>
      </c>
      <c r="I256">
        <v>40</v>
      </c>
      <c r="J256">
        <v>10</v>
      </c>
      <c r="K256">
        <v>0</v>
      </c>
      <c r="L256">
        <v>8</v>
      </c>
      <c r="M256">
        <v>0</v>
      </c>
      <c r="N256">
        <v>0</v>
      </c>
      <c r="O256">
        <v>9</v>
      </c>
      <c r="P256">
        <f>IF(Table13[[#This Row],[MntWines]] = 0,"",Table13[[#This Row],[MntWines]])</f>
        <v>10</v>
      </c>
      <c r="Q256" t="str">
        <f>IF(Table13[[#This Row],[MntFruits]] = 0, "",Table13[[#This Row],[MntFruits]])</f>
        <v/>
      </c>
      <c r="R256">
        <f>IF(Table13[[#This Row],[MntMeatProducts]] = 0, "",Table13[[#This Row],[MntMeatProducts]])</f>
        <v>8</v>
      </c>
      <c r="S256" t="str">
        <f>IF(Table13[[#This Row],[MntFishProducts]] = 0, "",Table13[[#This Row],[MntFishProducts]])</f>
        <v/>
      </c>
      <c r="T256" t="str">
        <f>IF(Table13[[#This Row],[MntSweetProducts]] = 0, "",Table13[[#This Row],[MntSweetProducts]])</f>
        <v/>
      </c>
      <c r="U256">
        <f>IF(Table13[[#This Row],[MntGoldProds]] = 0, "",Table13[[#This Row],[MntGoldProds]])</f>
        <v>9</v>
      </c>
      <c r="V256">
        <v>1</v>
      </c>
      <c r="W256">
        <v>1</v>
      </c>
      <c r="X256">
        <v>0</v>
      </c>
      <c r="Y256">
        <v>2</v>
      </c>
      <c r="Z256">
        <v>9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0</v>
      </c>
      <c r="AH256" t="s">
        <v>30</v>
      </c>
      <c r="AI256" s="13">
        <f>SUM(Table13[[#This Row],[MntWines]:[MntGoldProds]])</f>
        <v>27</v>
      </c>
      <c r="AJ256" s="13">
        <f>AVERAGE(Table13[[#This Row],[MntWines]:[MntGoldProds]])</f>
        <v>4.5</v>
      </c>
      <c r="AK256">
        <f>IF(Table13[[#This Row],[Total Number of Purchases]]=0,0,Table13[[#This Row],[Total Spend]]/Table13[[#This Row],[Total Number of Purchases]])</f>
        <v>6.75</v>
      </c>
      <c r="AM256">
        <f>SUM(Table13[[#This Row],[NumDealsPurchases]:[NumStorePurchases]])</f>
        <v>4</v>
      </c>
      <c r="AN256" s="14">
        <f>Snapshot_Date-Table13[[#This Row],[Dt_Customer]]</f>
        <v>721</v>
      </c>
      <c r="AP256" s="13">
        <f>Table13[[#This Row],[NumDealsPurchases]]/Table13[[#This Row],[Total Number of Purchases]]*100</f>
        <v>25</v>
      </c>
      <c r="AQ256">
        <f>6-ROUNDUP(_xlfn.PERCENTRANK.INC(Table13[Recency],Table13[[#This Row],[Recency]])*5, 0)</f>
        <v>3</v>
      </c>
      <c r="AR256">
        <f>ROUNDUP(_xlfn.PERCENTRANK.INC(Table13[Total Number of Purchases],Table13[[#This Row],[Total Number of Purchases]])*5,0)</f>
        <v>1</v>
      </c>
      <c r="AS256">
        <f>ROUNDUP(_xlfn.PERCENTRANK.INC(Table13[Total Spend],Table13[[#This Row],[Total Spend]])*5,0)</f>
        <v>1</v>
      </c>
      <c r="AT256" t="str">
        <f>Table13[[#This Row],[Recency Score]]&amp;Table13[[#This Row],[Frequency Score]]&amp;Table13[[#This Row],[Monetary Score]]</f>
        <v>311</v>
      </c>
      <c r="AU256" t="str">
        <f t="shared" si="3"/>
        <v>Needs Attention</v>
      </c>
      <c r="AW256" s="13">
        <f>DATEDIF(Table13[[#This Row],[Dt_Customer]], Snapshot_Date, "d")</f>
        <v>721</v>
      </c>
      <c r="AX256" s="13">
        <f>Table13[[#This Row],[CL if today]]/365</f>
        <v>1.9753424657534246</v>
      </c>
      <c r="AY256">
        <f>Table13[[#This Row],[Total Number of Purchases]]/Table13[[#This Row],[Corrected CL]]</f>
        <v>2.0249653259361997</v>
      </c>
      <c r="AZ256">
        <f>Table13[[#This Row],[Average Order Value (AOV)]]*Table13[[#This Row],[Freq per Year]]</f>
        <v>13.668515950069349</v>
      </c>
      <c r="BA256">
        <f>Table13[[#This Row],[Total Spend]]/Table13[[#This Row],[Corrected CL]]</f>
        <v>13.668515950069349</v>
      </c>
      <c r="BB256">
        <v>503.18930041152265</v>
      </c>
      <c r="BC256" s="1">
        <f>Table13[[#This Row],[Dt_Customer]]+Table13[[#This Row],[Recency]]</f>
        <v>41235</v>
      </c>
      <c r="BD256" s="16" t="str">
        <f>IF(COUNTIF(A:A, A256) &gt; 1, "Duplicate", "Unique")</f>
        <v>Unique</v>
      </c>
    </row>
    <row r="257" spans="1:56" x14ac:dyDescent="0.3">
      <c r="A257">
        <v>9645</v>
      </c>
      <c r="B257">
        <v>1968</v>
      </c>
      <c r="C257" t="s">
        <v>28</v>
      </c>
      <c r="D257" t="s">
        <v>33</v>
      </c>
      <c r="E257">
        <v>64590</v>
      </c>
      <c r="F257">
        <v>0</v>
      </c>
      <c r="G257">
        <v>0</v>
      </c>
      <c r="H257" s="1">
        <v>41196</v>
      </c>
      <c r="I257">
        <v>98</v>
      </c>
      <c r="J257">
        <v>920</v>
      </c>
      <c r="K257">
        <v>138</v>
      </c>
      <c r="L257">
        <v>168</v>
      </c>
      <c r="M257">
        <v>36</v>
      </c>
      <c r="N257">
        <v>46</v>
      </c>
      <c r="O257">
        <v>30</v>
      </c>
      <c r="P257">
        <f>IF(Table13[[#This Row],[MntWines]] = 0,"",Table13[[#This Row],[MntWines]])</f>
        <v>920</v>
      </c>
      <c r="Q257">
        <f>IF(Table13[[#This Row],[MntFruits]] = 0, "",Table13[[#This Row],[MntFruits]])</f>
        <v>138</v>
      </c>
      <c r="R257">
        <f>IF(Table13[[#This Row],[MntMeatProducts]] = 0, "",Table13[[#This Row],[MntMeatProducts]])</f>
        <v>168</v>
      </c>
      <c r="S257">
        <f>IF(Table13[[#This Row],[MntFishProducts]] = 0, "",Table13[[#This Row],[MntFishProducts]])</f>
        <v>36</v>
      </c>
      <c r="T257">
        <f>IF(Table13[[#This Row],[MntSweetProducts]] = 0, "",Table13[[#This Row],[MntSweetProducts]])</f>
        <v>46</v>
      </c>
      <c r="U257">
        <f>IF(Table13[[#This Row],[MntGoldProds]] = 0, "",Table13[[#This Row],[MntGoldProds]])</f>
        <v>30</v>
      </c>
      <c r="V257">
        <v>1</v>
      </c>
      <c r="W257">
        <v>9</v>
      </c>
      <c r="X257">
        <v>4</v>
      </c>
      <c r="Y257">
        <v>10</v>
      </c>
      <c r="Z257">
        <v>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">
        <v>30</v>
      </c>
      <c r="AI257" s="13">
        <f>SUM(Table13[[#This Row],[MntWines]:[MntGoldProds]])</f>
        <v>1338</v>
      </c>
      <c r="AJ257" s="13">
        <f>AVERAGE(Table13[[#This Row],[MntWines]:[MntGoldProds]])</f>
        <v>223</v>
      </c>
      <c r="AK257">
        <f>IF(Table13[[#This Row],[Total Number of Purchases]]=0,0,Table13[[#This Row],[Total Spend]]/Table13[[#This Row],[Total Number of Purchases]])</f>
        <v>55.75</v>
      </c>
      <c r="AM257">
        <f>SUM(Table13[[#This Row],[NumDealsPurchases]:[NumStorePurchases]])</f>
        <v>24</v>
      </c>
      <c r="AN257" s="14">
        <f>Snapshot_Date-Table13[[#This Row],[Dt_Customer]]</f>
        <v>720</v>
      </c>
      <c r="AP257" s="13">
        <f>Table13[[#This Row],[NumDealsPurchases]]/Table13[[#This Row],[Total Number of Purchases]]*100</f>
        <v>4.1666666666666661</v>
      </c>
      <c r="AQ257">
        <f>6-ROUNDUP(_xlfn.PERCENTRANK.INC(Table13[Recency],Table13[[#This Row],[Recency]])*5, 0)</f>
        <v>1</v>
      </c>
      <c r="AR257">
        <f>ROUNDUP(_xlfn.PERCENTRANK.INC(Table13[Total Number of Purchases],Table13[[#This Row],[Total Number of Purchases]])*5,0)</f>
        <v>5</v>
      </c>
      <c r="AS257">
        <f>ROUNDUP(_xlfn.PERCENTRANK.INC(Table13[Total Spend],Table13[[#This Row],[Total Spend]])*5,0)</f>
        <v>5</v>
      </c>
      <c r="AT257" t="str">
        <f>Table13[[#This Row],[Recency Score]]&amp;Table13[[#This Row],[Frequency Score]]&amp;Table13[[#This Row],[Monetary Score]]</f>
        <v>155</v>
      </c>
      <c r="AU257" t="str">
        <f t="shared" si="3"/>
        <v>Frequent Buyers</v>
      </c>
      <c r="AW257" s="13">
        <f>DATEDIF(Table13[[#This Row],[Dt_Customer]], Snapshot_Date, "d")</f>
        <v>720</v>
      </c>
      <c r="AX257" s="13">
        <f>Table13[[#This Row],[CL if today]]/365</f>
        <v>1.9726027397260273</v>
      </c>
      <c r="AY257">
        <f>Table13[[#This Row],[Total Number of Purchases]]/Table13[[#This Row],[Corrected CL]]</f>
        <v>12.166666666666668</v>
      </c>
      <c r="AZ257">
        <f>Table13[[#This Row],[Average Order Value (AOV)]]*Table13[[#This Row],[Freq per Year]]</f>
        <v>678.29166666666674</v>
      </c>
      <c r="BA257">
        <f>Table13[[#This Row],[Total Spend]]/Table13[[#This Row],[Corrected CL]]</f>
        <v>678.29166666666674</v>
      </c>
      <c r="BB257">
        <v>484.66392318244175</v>
      </c>
      <c r="BC257" s="1">
        <f>Table13[[#This Row],[Dt_Customer]]+Table13[[#This Row],[Recency]]</f>
        <v>41294</v>
      </c>
      <c r="BD257" s="16" t="str">
        <f>IF(COUNTIF(A:A, A257) &gt; 1, "Duplicate", "Unique")</f>
        <v>Unique</v>
      </c>
    </row>
    <row r="258" spans="1:56" x14ac:dyDescent="0.3">
      <c r="A258">
        <v>9209</v>
      </c>
      <c r="B258">
        <v>1971</v>
      </c>
      <c r="C258" t="s">
        <v>41</v>
      </c>
      <c r="D258" t="s">
        <v>35</v>
      </c>
      <c r="E258">
        <v>80573</v>
      </c>
      <c r="F258">
        <v>0</v>
      </c>
      <c r="G258">
        <v>0</v>
      </c>
      <c r="H258" s="1">
        <v>41196</v>
      </c>
      <c r="I258">
        <v>85</v>
      </c>
      <c r="J258">
        <v>829</v>
      </c>
      <c r="K258">
        <v>138</v>
      </c>
      <c r="L258">
        <v>430</v>
      </c>
      <c r="M258">
        <v>60</v>
      </c>
      <c r="N258">
        <v>92</v>
      </c>
      <c r="O258">
        <v>15</v>
      </c>
      <c r="P258">
        <f>IF(Table13[[#This Row],[MntWines]] = 0,"",Table13[[#This Row],[MntWines]])</f>
        <v>829</v>
      </c>
      <c r="Q258">
        <f>IF(Table13[[#This Row],[MntFruits]] = 0, "",Table13[[#This Row],[MntFruits]])</f>
        <v>138</v>
      </c>
      <c r="R258">
        <f>IF(Table13[[#This Row],[MntMeatProducts]] = 0, "",Table13[[#This Row],[MntMeatProducts]])</f>
        <v>430</v>
      </c>
      <c r="S258">
        <f>IF(Table13[[#This Row],[MntFishProducts]] = 0, "",Table13[[#This Row],[MntFishProducts]])</f>
        <v>60</v>
      </c>
      <c r="T258">
        <f>IF(Table13[[#This Row],[MntSweetProducts]] = 0, "",Table13[[#This Row],[MntSweetProducts]])</f>
        <v>92</v>
      </c>
      <c r="U258">
        <f>IF(Table13[[#This Row],[MntGoldProds]] = 0, "",Table13[[#This Row],[MntGoldProds]])</f>
        <v>15</v>
      </c>
      <c r="V258">
        <v>1</v>
      </c>
      <c r="W258">
        <v>4</v>
      </c>
      <c r="X258">
        <v>6</v>
      </c>
      <c r="Y258">
        <v>13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 t="s">
        <v>43</v>
      </c>
      <c r="AI258" s="13">
        <f>SUM(Table13[[#This Row],[MntWines]:[MntGoldProds]])</f>
        <v>1564</v>
      </c>
      <c r="AJ258" s="13">
        <f>AVERAGE(Table13[[#This Row],[MntWines]:[MntGoldProds]])</f>
        <v>260.66666666666669</v>
      </c>
      <c r="AK258">
        <f>IF(Table13[[#This Row],[Total Number of Purchases]]=0,0,Table13[[#This Row],[Total Spend]]/Table13[[#This Row],[Total Number of Purchases]])</f>
        <v>65.166666666666671</v>
      </c>
      <c r="AM258">
        <f>SUM(Table13[[#This Row],[NumDealsPurchases]:[NumStorePurchases]])</f>
        <v>24</v>
      </c>
      <c r="AN258" s="14">
        <f>Snapshot_Date-Table13[[#This Row],[Dt_Customer]]</f>
        <v>720</v>
      </c>
      <c r="AP258" s="13">
        <f>Table13[[#This Row],[NumDealsPurchases]]/Table13[[#This Row],[Total Number of Purchases]]*100</f>
        <v>4.1666666666666661</v>
      </c>
      <c r="AQ258">
        <f>6-ROUNDUP(_xlfn.PERCENTRANK.INC(Table13[Recency],Table13[[#This Row],[Recency]])*5, 0)</f>
        <v>1</v>
      </c>
      <c r="AR258">
        <f>ROUNDUP(_xlfn.PERCENTRANK.INC(Table13[Total Number of Purchases],Table13[[#This Row],[Total Number of Purchases]])*5,0)</f>
        <v>5</v>
      </c>
      <c r="AS258">
        <f>ROUNDUP(_xlfn.PERCENTRANK.INC(Table13[Total Spend],Table13[[#This Row],[Total Spend]])*5,0)</f>
        <v>5</v>
      </c>
      <c r="AT258" t="str">
        <f>Table13[[#This Row],[Recency Score]]&amp;Table13[[#This Row],[Frequency Score]]&amp;Table13[[#This Row],[Monetary Score]]</f>
        <v>155</v>
      </c>
      <c r="AU258" t="str">
        <f t="shared" ref="AU258:AU321" si="4">IF(AT258="555","Champions",
IF(AND(LEFT(AT258,1)="5", MID(AT258,2,1)&gt;="3"),"Loyal Customers",
IF(MID(AT258,2,1)="5","Frequent Buyers",
IF(RIGHT(AT258,1)="5","Big Spenders",
IF(LEFT(AT258,1)="4","Potential Loyalists",
IF(LEFT(AT258,1)="3","Needs Attention",
IF(LEFT(AT258,1)="2","About to Sleep",
IF(LEFT(AT258,1)="1","Lost",
IF(LEFT(AT258,1)&lt;="2","At Risk","Others")))))))))</f>
        <v>Frequent Buyers</v>
      </c>
      <c r="AW258" s="13">
        <f>DATEDIF(Table13[[#This Row],[Dt_Customer]], Snapshot_Date, "d")</f>
        <v>720</v>
      </c>
      <c r="AX258" s="13">
        <f>Table13[[#This Row],[CL if today]]/365</f>
        <v>1.9726027397260273</v>
      </c>
      <c r="AY258">
        <f>Table13[[#This Row],[Total Number of Purchases]]/Table13[[#This Row],[Corrected CL]]</f>
        <v>12.166666666666668</v>
      </c>
      <c r="AZ258">
        <f>Table13[[#This Row],[Average Order Value (AOV)]]*Table13[[#This Row],[Freq per Year]]</f>
        <v>792.8611111111112</v>
      </c>
      <c r="BA258">
        <f>Table13[[#This Row],[Total Spend]]/Table13[[#This Row],[Corrected CL]]</f>
        <v>792.8611111111112</v>
      </c>
      <c r="BB258">
        <v>329.353507565337</v>
      </c>
      <c r="BC258" s="1">
        <f>Table13[[#This Row],[Dt_Customer]]+Table13[[#This Row],[Recency]]</f>
        <v>41281</v>
      </c>
      <c r="BD258" s="16" t="str">
        <f>IF(COUNTIF(A:A, A258) &gt; 1, "Duplicate", "Unique")</f>
        <v>Unique</v>
      </c>
    </row>
    <row r="259" spans="1:56" x14ac:dyDescent="0.3">
      <c r="A259">
        <v>6417</v>
      </c>
      <c r="B259">
        <v>1971</v>
      </c>
      <c r="C259" t="s">
        <v>41</v>
      </c>
      <c r="D259" t="s">
        <v>35</v>
      </c>
      <c r="E259">
        <v>80573</v>
      </c>
      <c r="F259">
        <v>0</v>
      </c>
      <c r="G259">
        <v>0</v>
      </c>
      <c r="H259" s="1">
        <v>41196</v>
      </c>
      <c r="I259">
        <v>85</v>
      </c>
      <c r="J259">
        <v>829</v>
      </c>
      <c r="K259">
        <v>138</v>
      </c>
      <c r="L259">
        <v>430</v>
      </c>
      <c r="M259">
        <v>60</v>
      </c>
      <c r="N259">
        <v>92</v>
      </c>
      <c r="O259">
        <v>15</v>
      </c>
      <c r="P259">
        <f>IF(Table13[[#This Row],[MntWines]] = 0,"",Table13[[#This Row],[MntWines]])</f>
        <v>829</v>
      </c>
      <c r="Q259">
        <f>IF(Table13[[#This Row],[MntFruits]] = 0, "",Table13[[#This Row],[MntFruits]])</f>
        <v>138</v>
      </c>
      <c r="R259">
        <f>IF(Table13[[#This Row],[MntMeatProducts]] = 0, "",Table13[[#This Row],[MntMeatProducts]])</f>
        <v>430</v>
      </c>
      <c r="S259">
        <f>IF(Table13[[#This Row],[MntFishProducts]] = 0, "",Table13[[#This Row],[MntFishProducts]])</f>
        <v>60</v>
      </c>
      <c r="T259">
        <f>IF(Table13[[#This Row],[MntSweetProducts]] = 0, "",Table13[[#This Row],[MntSweetProducts]])</f>
        <v>92</v>
      </c>
      <c r="U259">
        <f>IF(Table13[[#This Row],[MntGoldProds]] = 0, "",Table13[[#This Row],[MntGoldProds]])</f>
        <v>15</v>
      </c>
      <c r="V259">
        <v>1</v>
      </c>
      <c r="W259">
        <v>4</v>
      </c>
      <c r="X259">
        <v>6</v>
      </c>
      <c r="Y259">
        <v>13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30</v>
      </c>
      <c r="AI259" s="13">
        <f>SUM(Table13[[#This Row],[MntWines]:[MntGoldProds]])</f>
        <v>1564</v>
      </c>
      <c r="AJ259" s="13">
        <f>AVERAGE(Table13[[#This Row],[MntWines]:[MntGoldProds]])</f>
        <v>260.66666666666669</v>
      </c>
      <c r="AK259">
        <f>IF(Table13[[#This Row],[Total Number of Purchases]]=0,0,Table13[[#This Row],[Total Spend]]/Table13[[#This Row],[Total Number of Purchases]])</f>
        <v>65.166666666666671</v>
      </c>
      <c r="AM259">
        <f>SUM(Table13[[#This Row],[NumDealsPurchases]:[NumStorePurchases]])</f>
        <v>24</v>
      </c>
      <c r="AN259" s="14">
        <f>Snapshot_Date-Table13[[#This Row],[Dt_Customer]]</f>
        <v>720</v>
      </c>
      <c r="AP259" s="13">
        <f>Table13[[#This Row],[NumDealsPurchases]]/Table13[[#This Row],[Total Number of Purchases]]*100</f>
        <v>4.1666666666666661</v>
      </c>
      <c r="AQ259">
        <f>6-ROUNDUP(_xlfn.PERCENTRANK.INC(Table13[Recency],Table13[[#This Row],[Recency]])*5, 0)</f>
        <v>1</v>
      </c>
      <c r="AR259">
        <f>ROUNDUP(_xlfn.PERCENTRANK.INC(Table13[Total Number of Purchases],Table13[[#This Row],[Total Number of Purchases]])*5,0)</f>
        <v>5</v>
      </c>
      <c r="AS259">
        <f>ROUNDUP(_xlfn.PERCENTRANK.INC(Table13[Total Spend],Table13[[#This Row],[Total Spend]])*5,0)</f>
        <v>5</v>
      </c>
      <c r="AT259" t="str">
        <f>Table13[[#This Row],[Recency Score]]&amp;Table13[[#This Row],[Frequency Score]]&amp;Table13[[#This Row],[Monetary Score]]</f>
        <v>155</v>
      </c>
      <c r="AU259" t="str">
        <f t="shared" si="4"/>
        <v>Frequent Buyers</v>
      </c>
      <c r="AW259" s="13">
        <f>DATEDIF(Table13[[#This Row],[Dt_Customer]], Snapshot_Date, "d")</f>
        <v>720</v>
      </c>
      <c r="AX259" s="13">
        <f>Table13[[#This Row],[CL if today]]/365</f>
        <v>1.9726027397260273</v>
      </c>
      <c r="AY259">
        <f>Table13[[#This Row],[Total Number of Purchases]]/Table13[[#This Row],[Corrected CL]]</f>
        <v>12.166666666666668</v>
      </c>
      <c r="AZ259">
        <f>Table13[[#This Row],[Average Order Value (AOV)]]*Table13[[#This Row],[Freq per Year]]</f>
        <v>792.8611111111112</v>
      </c>
      <c r="BA259">
        <f>Table13[[#This Row],[Total Spend]]/Table13[[#This Row],[Corrected CL]]</f>
        <v>792.8611111111112</v>
      </c>
      <c r="BB259">
        <v>22.561813186813186</v>
      </c>
      <c r="BC259" s="1">
        <f>Table13[[#This Row],[Dt_Customer]]+Table13[[#This Row],[Recency]]</f>
        <v>41281</v>
      </c>
      <c r="BD259" s="16" t="str">
        <f>IF(COUNTIF(A:A, A259) &gt; 1, "Duplicate", "Unique")</f>
        <v>Unique</v>
      </c>
    </row>
    <row r="260" spans="1:56" x14ac:dyDescent="0.3">
      <c r="A260">
        <v>6977</v>
      </c>
      <c r="B260">
        <v>1974</v>
      </c>
      <c r="C260" t="s">
        <v>28</v>
      </c>
      <c r="D260" t="s">
        <v>35</v>
      </c>
      <c r="E260">
        <v>75702</v>
      </c>
      <c r="F260">
        <v>0</v>
      </c>
      <c r="G260">
        <v>1</v>
      </c>
      <c r="H260" s="1">
        <v>41196</v>
      </c>
      <c r="I260">
        <v>87</v>
      </c>
      <c r="J260">
        <v>1073</v>
      </c>
      <c r="K260">
        <v>0</v>
      </c>
      <c r="L260">
        <v>629</v>
      </c>
      <c r="M260">
        <v>145</v>
      </c>
      <c r="N260">
        <v>37</v>
      </c>
      <c r="O260">
        <v>37</v>
      </c>
      <c r="P260">
        <f>IF(Table13[[#This Row],[MntWines]] = 0,"",Table13[[#This Row],[MntWines]])</f>
        <v>1073</v>
      </c>
      <c r="Q260" t="str">
        <f>IF(Table13[[#This Row],[MntFruits]] = 0, "",Table13[[#This Row],[MntFruits]])</f>
        <v/>
      </c>
      <c r="R260">
        <f>IF(Table13[[#This Row],[MntMeatProducts]] = 0, "",Table13[[#This Row],[MntMeatProducts]])</f>
        <v>629</v>
      </c>
      <c r="S260">
        <f>IF(Table13[[#This Row],[MntFishProducts]] = 0, "",Table13[[#This Row],[MntFishProducts]])</f>
        <v>145</v>
      </c>
      <c r="T260">
        <f>IF(Table13[[#This Row],[MntSweetProducts]] = 0, "",Table13[[#This Row],[MntSweetProducts]])</f>
        <v>37</v>
      </c>
      <c r="U260">
        <f>IF(Table13[[#This Row],[MntGoldProds]] = 0, "",Table13[[#This Row],[MntGoldProds]])</f>
        <v>37</v>
      </c>
      <c r="V260">
        <v>1</v>
      </c>
      <c r="W260">
        <v>10</v>
      </c>
      <c r="X260">
        <v>5</v>
      </c>
      <c r="Y260">
        <v>13</v>
      </c>
      <c r="Z260">
        <v>6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 t="s">
        <v>30</v>
      </c>
      <c r="AI260" s="13">
        <f>SUM(Table13[[#This Row],[MntWines]:[MntGoldProds]])</f>
        <v>1921</v>
      </c>
      <c r="AJ260" s="13">
        <f>AVERAGE(Table13[[#This Row],[MntWines]:[MntGoldProds]])</f>
        <v>320.16666666666669</v>
      </c>
      <c r="AK260">
        <f>IF(Table13[[#This Row],[Total Number of Purchases]]=0,0,Table13[[#This Row],[Total Spend]]/Table13[[#This Row],[Total Number of Purchases]])</f>
        <v>66.241379310344826</v>
      </c>
      <c r="AM260">
        <f>SUM(Table13[[#This Row],[NumDealsPurchases]:[NumStorePurchases]])</f>
        <v>29</v>
      </c>
      <c r="AN260" s="14">
        <f>Snapshot_Date-Table13[[#This Row],[Dt_Customer]]</f>
        <v>720</v>
      </c>
      <c r="AP260" s="13">
        <f>Table13[[#This Row],[NumDealsPurchases]]/Table13[[#This Row],[Total Number of Purchases]]*100</f>
        <v>3.4482758620689653</v>
      </c>
      <c r="AQ260">
        <f>6-ROUNDUP(_xlfn.PERCENTRANK.INC(Table13[Recency],Table13[[#This Row],[Recency]])*5, 0)</f>
        <v>1</v>
      </c>
      <c r="AR260">
        <f>ROUNDUP(_xlfn.PERCENTRANK.INC(Table13[Total Number of Purchases],Table13[[#This Row],[Total Number of Purchases]])*5,0)</f>
        <v>5</v>
      </c>
      <c r="AS260">
        <f>ROUNDUP(_xlfn.PERCENTRANK.INC(Table13[Total Spend],Table13[[#This Row],[Total Spend]])*5,0)</f>
        <v>5</v>
      </c>
      <c r="AT260" t="str">
        <f>Table13[[#This Row],[Recency Score]]&amp;Table13[[#This Row],[Frequency Score]]&amp;Table13[[#This Row],[Monetary Score]]</f>
        <v>155</v>
      </c>
      <c r="AU260" t="str">
        <f t="shared" si="4"/>
        <v>Frequent Buyers</v>
      </c>
      <c r="AW260" s="13">
        <f>DATEDIF(Table13[[#This Row],[Dt_Customer]], Snapshot_Date, "d")</f>
        <v>720</v>
      </c>
      <c r="AX260" s="13">
        <f>Table13[[#This Row],[CL if today]]/365</f>
        <v>1.9726027397260273</v>
      </c>
      <c r="AY260">
        <f>Table13[[#This Row],[Total Number of Purchases]]/Table13[[#This Row],[Corrected CL]]</f>
        <v>14.701388888888889</v>
      </c>
      <c r="AZ260">
        <f>Table13[[#This Row],[Average Order Value (AOV)]]*Table13[[#This Row],[Freq per Year]]</f>
        <v>973.84027777777783</v>
      </c>
      <c r="BA260">
        <f>Table13[[#This Row],[Total Spend]]/Table13[[#This Row],[Corrected CL]]</f>
        <v>973.84027777777783</v>
      </c>
      <c r="BB260">
        <v>809.7184065934066</v>
      </c>
      <c r="BC260" s="1">
        <f>Table13[[#This Row],[Dt_Customer]]+Table13[[#This Row],[Recency]]</f>
        <v>41283</v>
      </c>
      <c r="BD260" s="16" t="str">
        <f>IF(COUNTIF(A:A, A260) &gt; 1, "Duplicate", "Unique")</f>
        <v>Unique</v>
      </c>
    </row>
    <row r="261" spans="1:56" x14ac:dyDescent="0.3">
      <c r="A261">
        <v>9246</v>
      </c>
      <c r="B261">
        <v>1985</v>
      </c>
      <c r="C261" t="s">
        <v>41</v>
      </c>
      <c r="D261" t="s">
        <v>35</v>
      </c>
      <c r="E261">
        <v>40101</v>
      </c>
      <c r="F261">
        <v>1</v>
      </c>
      <c r="G261">
        <v>0</v>
      </c>
      <c r="H261" s="1">
        <v>41196</v>
      </c>
      <c r="I261">
        <v>73</v>
      </c>
      <c r="J261">
        <v>171</v>
      </c>
      <c r="K261">
        <v>3</v>
      </c>
      <c r="L261">
        <v>129</v>
      </c>
      <c r="M261">
        <v>26</v>
      </c>
      <c r="N261">
        <v>24</v>
      </c>
      <c r="O261">
        <v>62</v>
      </c>
      <c r="P261">
        <f>IF(Table13[[#This Row],[MntWines]] = 0,"",Table13[[#This Row],[MntWines]])</f>
        <v>171</v>
      </c>
      <c r="Q261">
        <f>IF(Table13[[#This Row],[MntFruits]] = 0, "",Table13[[#This Row],[MntFruits]])</f>
        <v>3</v>
      </c>
      <c r="R261">
        <f>IF(Table13[[#This Row],[MntMeatProducts]] = 0, "",Table13[[#This Row],[MntMeatProducts]])</f>
        <v>129</v>
      </c>
      <c r="S261">
        <f>IF(Table13[[#This Row],[MntFishProducts]] = 0, "",Table13[[#This Row],[MntFishProducts]])</f>
        <v>26</v>
      </c>
      <c r="T261">
        <f>IF(Table13[[#This Row],[MntSweetProducts]] = 0, "",Table13[[#This Row],[MntSweetProducts]])</f>
        <v>24</v>
      </c>
      <c r="U261">
        <f>IF(Table13[[#This Row],[MntGoldProds]] = 0, "",Table13[[#This Row],[MntGoldProds]])</f>
        <v>62</v>
      </c>
      <c r="V261">
        <v>4</v>
      </c>
      <c r="W261">
        <v>6</v>
      </c>
      <c r="X261">
        <v>1</v>
      </c>
      <c r="Y261">
        <v>6</v>
      </c>
      <c r="Z261">
        <v>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40</v>
      </c>
      <c r="AI261" s="13">
        <f>SUM(Table13[[#This Row],[MntWines]:[MntGoldProds]])</f>
        <v>415</v>
      </c>
      <c r="AJ261" s="13">
        <f>AVERAGE(Table13[[#This Row],[MntWines]:[MntGoldProds]])</f>
        <v>69.166666666666671</v>
      </c>
      <c r="AK261">
        <f>IF(Table13[[#This Row],[Total Number of Purchases]]=0,0,Table13[[#This Row],[Total Spend]]/Table13[[#This Row],[Total Number of Purchases]])</f>
        <v>24.411764705882351</v>
      </c>
      <c r="AM261">
        <f>SUM(Table13[[#This Row],[NumDealsPurchases]:[NumStorePurchases]])</f>
        <v>17</v>
      </c>
      <c r="AN261" s="14">
        <f>Snapshot_Date-Table13[[#This Row],[Dt_Customer]]</f>
        <v>720</v>
      </c>
      <c r="AP261" s="13">
        <f>Table13[[#This Row],[NumDealsPurchases]]/Table13[[#This Row],[Total Number of Purchases]]*100</f>
        <v>23.52941176470588</v>
      </c>
      <c r="AQ261">
        <f>6-ROUNDUP(_xlfn.PERCENTRANK.INC(Table13[Recency],Table13[[#This Row],[Recency]])*5, 0)</f>
        <v>2</v>
      </c>
      <c r="AR261">
        <f>ROUNDUP(_xlfn.PERCENTRANK.INC(Table13[Total Number of Purchases],Table13[[#This Row],[Total Number of Purchases]])*5,0)</f>
        <v>3</v>
      </c>
      <c r="AS261">
        <f>ROUNDUP(_xlfn.PERCENTRANK.INC(Table13[Total Spend],Table13[[#This Row],[Total Spend]])*5,0)</f>
        <v>3</v>
      </c>
      <c r="AT261" t="str">
        <f>Table13[[#This Row],[Recency Score]]&amp;Table13[[#This Row],[Frequency Score]]&amp;Table13[[#This Row],[Monetary Score]]</f>
        <v>233</v>
      </c>
      <c r="AU261" t="str">
        <f t="shared" si="4"/>
        <v>About to Sleep</v>
      </c>
      <c r="AW261" s="13">
        <f>DATEDIF(Table13[[#This Row],[Dt_Customer]], Snapshot_Date, "d")</f>
        <v>720</v>
      </c>
      <c r="AX261" s="13">
        <f>Table13[[#This Row],[CL if today]]/365</f>
        <v>1.9726027397260273</v>
      </c>
      <c r="AY261">
        <f>Table13[[#This Row],[Total Number of Purchases]]/Table13[[#This Row],[Corrected CL]]</f>
        <v>8.6180555555555554</v>
      </c>
      <c r="AZ261">
        <f>Table13[[#This Row],[Average Order Value (AOV)]]*Table13[[#This Row],[Freq per Year]]</f>
        <v>210.38194444444443</v>
      </c>
      <c r="BA261">
        <f>Table13[[#This Row],[Total Spend]]/Table13[[#This Row],[Corrected CL]]</f>
        <v>210.38194444444446</v>
      </c>
      <c r="BB261">
        <v>514.02068965517242</v>
      </c>
      <c r="BC261" s="1">
        <f>Table13[[#This Row],[Dt_Customer]]+Table13[[#This Row],[Recency]]</f>
        <v>41269</v>
      </c>
      <c r="BD261" s="16" t="str">
        <f>IF(COUNTIF(A:A, A261) &gt; 1, "Duplicate", "Unique")</f>
        <v>Unique</v>
      </c>
    </row>
    <row r="262" spans="1:56" x14ac:dyDescent="0.3">
      <c r="A262">
        <v>9405</v>
      </c>
      <c r="B262">
        <v>1954</v>
      </c>
      <c r="C262" t="s">
        <v>37</v>
      </c>
      <c r="D262" t="s">
        <v>33</v>
      </c>
      <c r="E262">
        <v>52869</v>
      </c>
      <c r="F262">
        <v>1</v>
      </c>
      <c r="G262">
        <v>1</v>
      </c>
      <c r="H262" s="1">
        <v>41197</v>
      </c>
      <c r="I262">
        <v>40</v>
      </c>
      <c r="J262">
        <v>84</v>
      </c>
      <c r="K262">
        <v>3</v>
      </c>
      <c r="L262">
        <v>61</v>
      </c>
      <c r="M262">
        <v>2</v>
      </c>
      <c r="N262">
        <v>1</v>
      </c>
      <c r="O262">
        <v>21</v>
      </c>
      <c r="P262">
        <f>IF(Table13[[#This Row],[MntWines]] = 0,"",Table13[[#This Row],[MntWines]])</f>
        <v>84</v>
      </c>
      <c r="Q262">
        <f>IF(Table13[[#This Row],[MntFruits]] = 0, "",Table13[[#This Row],[MntFruits]])</f>
        <v>3</v>
      </c>
      <c r="R262">
        <f>IF(Table13[[#This Row],[MntMeatProducts]] = 0, "",Table13[[#This Row],[MntMeatProducts]])</f>
        <v>61</v>
      </c>
      <c r="S262">
        <f>IF(Table13[[#This Row],[MntFishProducts]] = 0, "",Table13[[#This Row],[MntFishProducts]])</f>
        <v>2</v>
      </c>
      <c r="T262">
        <f>IF(Table13[[#This Row],[MntSweetProducts]] = 0, "",Table13[[#This Row],[MntSweetProducts]])</f>
        <v>1</v>
      </c>
      <c r="U262">
        <f>IF(Table13[[#This Row],[MntGoldProds]] = 0, "",Table13[[#This Row],[MntGoldProds]])</f>
        <v>21</v>
      </c>
      <c r="V262">
        <v>3</v>
      </c>
      <c r="W262">
        <v>3</v>
      </c>
      <c r="X262">
        <v>1</v>
      </c>
      <c r="Y262">
        <v>4</v>
      </c>
      <c r="Z262">
        <v>7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 t="s">
        <v>43</v>
      </c>
      <c r="AI262" s="13">
        <f>SUM(Table13[[#This Row],[MntWines]:[MntGoldProds]])</f>
        <v>172</v>
      </c>
      <c r="AJ262" s="13">
        <f>AVERAGE(Table13[[#This Row],[MntWines]:[MntGoldProds]])</f>
        <v>28.666666666666668</v>
      </c>
      <c r="AK262">
        <f>IF(Table13[[#This Row],[Total Number of Purchases]]=0,0,Table13[[#This Row],[Total Spend]]/Table13[[#This Row],[Total Number of Purchases]])</f>
        <v>15.636363636363637</v>
      </c>
      <c r="AM262">
        <f>SUM(Table13[[#This Row],[NumDealsPurchases]:[NumStorePurchases]])</f>
        <v>11</v>
      </c>
      <c r="AN262" s="14">
        <f>Snapshot_Date-Table13[[#This Row],[Dt_Customer]]</f>
        <v>719</v>
      </c>
      <c r="AP262" s="13">
        <f>Table13[[#This Row],[NumDealsPurchases]]/Table13[[#This Row],[Total Number of Purchases]]*100</f>
        <v>27.27272727272727</v>
      </c>
      <c r="AQ262">
        <f>6-ROUNDUP(_xlfn.PERCENTRANK.INC(Table13[Recency],Table13[[#This Row],[Recency]])*5, 0)</f>
        <v>3</v>
      </c>
      <c r="AR262">
        <f>ROUNDUP(_xlfn.PERCENTRANK.INC(Table13[Total Number of Purchases],Table13[[#This Row],[Total Number of Purchases]])*5,0)</f>
        <v>2</v>
      </c>
      <c r="AS262">
        <f>ROUNDUP(_xlfn.PERCENTRANK.INC(Table13[Total Spend],Table13[[#This Row],[Total Spend]])*5,0)</f>
        <v>2</v>
      </c>
      <c r="AT262" t="str">
        <f>Table13[[#This Row],[Recency Score]]&amp;Table13[[#This Row],[Frequency Score]]&amp;Table13[[#This Row],[Monetary Score]]</f>
        <v>322</v>
      </c>
      <c r="AU262" t="str">
        <f t="shared" si="4"/>
        <v>Needs Attention</v>
      </c>
      <c r="AW262" s="13">
        <f>DATEDIF(Table13[[#This Row],[Dt_Customer]], Snapshot_Date, "d")</f>
        <v>719</v>
      </c>
      <c r="AX262" s="13">
        <f>Table13[[#This Row],[CL if today]]/365</f>
        <v>1.9698630136986301</v>
      </c>
      <c r="AY262">
        <f>Table13[[#This Row],[Total Number of Purchases]]/Table13[[#This Row],[Corrected CL]]</f>
        <v>5.5841446453407508</v>
      </c>
      <c r="AZ262">
        <f>Table13[[#This Row],[Average Order Value (AOV)]]*Table13[[#This Row],[Freq per Year]]</f>
        <v>87.315716272600838</v>
      </c>
      <c r="BA262">
        <f>Table13[[#This Row],[Total Spend]]/Table13[[#This Row],[Corrected CL]]</f>
        <v>87.315716272600838</v>
      </c>
      <c r="BB262">
        <v>23.19060773480663</v>
      </c>
      <c r="BC262" s="1">
        <f>Table13[[#This Row],[Dt_Customer]]+Table13[[#This Row],[Recency]]</f>
        <v>41237</v>
      </c>
      <c r="BD262" s="16" t="str">
        <f>IF(COUNTIF(A:A, A262) &gt; 1, "Duplicate", "Unique")</f>
        <v>Unique</v>
      </c>
    </row>
    <row r="263" spans="1:56" x14ac:dyDescent="0.3">
      <c r="A263">
        <v>5959</v>
      </c>
      <c r="B263">
        <v>1968</v>
      </c>
      <c r="C263" t="s">
        <v>28</v>
      </c>
      <c r="D263" t="s">
        <v>31</v>
      </c>
      <c r="E263">
        <v>35893</v>
      </c>
      <c r="F263">
        <v>1</v>
      </c>
      <c r="G263">
        <v>1</v>
      </c>
      <c r="H263" s="1">
        <v>41197</v>
      </c>
      <c r="I263">
        <v>80</v>
      </c>
      <c r="J263">
        <v>158</v>
      </c>
      <c r="K263">
        <v>0</v>
      </c>
      <c r="L263">
        <v>23</v>
      </c>
      <c r="M263">
        <v>0</v>
      </c>
      <c r="N263">
        <v>0</v>
      </c>
      <c r="O263">
        <v>18</v>
      </c>
      <c r="P263">
        <f>IF(Table13[[#This Row],[MntWines]] = 0,"",Table13[[#This Row],[MntWines]])</f>
        <v>158</v>
      </c>
      <c r="Q263" t="str">
        <f>IF(Table13[[#This Row],[MntFruits]] = 0, "",Table13[[#This Row],[MntFruits]])</f>
        <v/>
      </c>
      <c r="R263">
        <f>IF(Table13[[#This Row],[MntMeatProducts]] = 0, "",Table13[[#This Row],[MntMeatProducts]])</f>
        <v>23</v>
      </c>
      <c r="S263" t="str">
        <f>IF(Table13[[#This Row],[MntFishProducts]] = 0, "",Table13[[#This Row],[MntFishProducts]])</f>
        <v/>
      </c>
      <c r="T263" t="str">
        <f>IF(Table13[[#This Row],[MntSweetProducts]] = 0, "",Table13[[#This Row],[MntSweetProducts]])</f>
        <v/>
      </c>
      <c r="U263">
        <f>IF(Table13[[#This Row],[MntGoldProds]] = 0, "",Table13[[#This Row],[MntGoldProds]])</f>
        <v>18</v>
      </c>
      <c r="V263">
        <v>6</v>
      </c>
      <c r="W263">
        <v>3</v>
      </c>
      <c r="X263">
        <v>1</v>
      </c>
      <c r="Y263">
        <v>5</v>
      </c>
      <c r="Z263">
        <v>8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t="s">
        <v>40</v>
      </c>
      <c r="AI263" s="13">
        <f>SUM(Table13[[#This Row],[MntWines]:[MntGoldProds]])</f>
        <v>199</v>
      </c>
      <c r="AJ263" s="13">
        <f>AVERAGE(Table13[[#This Row],[MntWines]:[MntGoldProds]])</f>
        <v>33.166666666666664</v>
      </c>
      <c r="AK263">
        <f>IF(Table13[[#This Row],[Total Number of Purchases]]=0,0,Table13[[#This Row],[Total Spend]]/Table13[[#This Row],[Total Number of Purchases]])</f>
        <v>13.266666666666667</v>
      </c>
      <c r="AM263">
        <f>SUM(Table13[[#This Row],[NumDealsPurchases]:[NumStorePurchases]])</f>
        <v>15</v>
      </c>
      <c r="AN263" s="14">
        <f>Snapshot_Date-Table13[[#This Row],[Dt_Customer]]</f>
        <v>719</v>
      </c>
      <c r="AP263" s="13">
        <f>Table13[[#This Row],[NumDealsPurchases]]/Table13[[#This Row],[Total Number of Purchases]]*100</f>
        <v>40</v>
      </c>
      <c r="AQ263">
        <f>6-ROUNDUP(_xlfn.PERCENTRANK.INC(Table13[Recency],Table13[[#This Row],[Recency]])*5, 0)</f>
        <v>1</v>
      </c>
      <c r="AR263">
        <f>ROUNDUP(_xlfn.PERCENTRANK.INC(Table13[Total Number of Purchases],Table13[[#This Row],[Total Number of Purchases]])*5,0)</f>
        <v>3</v>
      </c>
      <c r="AS263">
        <f>ROUNDUP(_xlfn.PERCENTRANK.INC(Table13[Total Spend],Table13[[#This Row],[Total Spend]])*5,0)</f>
        <v>3</v>
      </c>
      <c r="AT263" t="str">
        <f>Table13[[#This Row],[Recency Score]]&amp;Table13[[#This Row],[Frequency Score]]&amp;Table13[[#This Row],[Monetary Score]]</f>
        <v>133</v>
      </c>
      <c r="AU263" t="str">
        <f t="shared" si="4"/>
        <v>Lost</v>
      </c>
      <c r="AW263" s="13">
        <f>DATEDIF(Table13[[#This Row],[Dt_Customer]], Snapshot_Date, "d")</f>
        <v>719</v>
      </c>
      <c r="AX263" s="13">
        <f>Table13[[#This Row],[CL if today]]/365</f>
        <v>1.9698630136986301</v>
      </c>
      <c r="AY263">
        <f>Table13[[#This Row],[Total Number of Purchases]]/Table13[[#This Row],[Corrected CL]]</f>
        <v>7.6147426981919333</v>
      </c>
      <c r="AZ263">
        <f>Table13[[#This Row],[Average Order Value (AOV)]]*Table13[[#This Row],[Freq per Year]]</f>
        <v>101.02225312934632</v>
      </c>
      <c r="BA263">
        <f>Table13[[#This Row],[Total Spend]]/Table13[[#This Row],[Corrected CL]]</f>
        <v>101.02225312934631</v>
      </c>
      <c r="BB263">
        <v>376.59530386740329</v>
      </c>
      <c r="BC263" s="1">
        <f>Table13[[#This Row],[Dt_Customer]]+Table13[[#This Row],[Recency]]</f>
        <v>41277</v>
      </c>
      <c r="BD263" s="16" t="str">
        <f>IF(COUNTIF(A:A, A263) &gt; 1, "Duplicate", "Unique")</f>
        <v>Unique</v>
      </c>
    </row>
    <row r="264" spans="1:56" x14ac:dyDescent="0.3">
      <c r="A264">
        <v>9703</v>
      </c>
      <c r="B264">
        <v>1970</v>
      </c>
      <c r="C264" t="s">
        <v>37</v>
      </c>
      <c r="D264" t="s">
        <v>33</v>
      </c>
      <c r="E264">
        <v>38097</v>
      </c>
      <c r="F264">
        <v>1</v>
      </c>
      <c r="G264">
        <v>1</v>
      </c>
      <c r="H264" s="1">
        <v>41197</v>
      </c>
      <c r="I264">
        <v>70</v>
      </c>
      <c r="J264">
        <v>77</v>
      </c>
      <c r="K264">
        <v>2</v>
      </c>
      <c r="L264">
        <v>35</v>
      </c>
      <c r="M264">
        <v>0</v>
      </c>
      <c r="N264">
        <v>1</v>
      </c>
      <c r="O264">
        <v>69</v>
      </c>
      <c r="P264">
        <f>IF(Table13[[#This Row],[MntWines]] = 0,"",Table13[[#This Row],[MntWines]])</f>
        <v>77</v>
      </c>
      <c r="Q264">
        <f>IF(Table13[[#This Row],[MntFruits]] = 0, "",Table13[[#This Row],[MntFruits]])</f>
        <v>2</v>
      </c>
      <c r="R264">
        <f>IF(Table13[[#This Row],[MntMeatProducts]] = 0, "",Table13[[#This Row],[MntMeatProducts]])</f>
        <v>35</v>
      </c>
      <c r="S264" t="str">
        <f>IF(Table13[[#This Row],[MntFishProducts]] = 0, "",Table13[[#This Row],[MntFishProducts]])</f>
        <v/>
      </c>
      <c r="T264">
        <f>IF(Table13[[#This Row],[MntSweetProducts]] = 0, "",Table13[[#This Row],[MntSweetProducts]])</f>
        <v>1</v>
      </c>
      <c r="U264">
        <f>IF(Table13[[#This Row],[MntGoldProds]] = 0, "",Table13[[#This Row],[MntGoldProds]])</f>
        <v>69</v>
      </c>
      <c r="V264">
        <v>4</v>
      </c>
      <c r="W264">
        <v>3</v>
      </c>
      <c r="X264">
        <v>2</v>
      </c>
      <c r="Y264">
        <v>2</v>
      </c>
      <c r="Z264">
        <v>7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</v>
      </c>
      <c r="AG264">
        <v>0</v>
      </c>
      <c r="AH264" t="s">
        <v>43</v>
      </c>
      <c r="AI264" s="13">
        <f>SUM(Table13[[#This Row],[MntWines]:[MntGoldProds]])</f>
        <v>184</v>
      </c>
      <c r="AJ264" s="13">
        <f>AVERAGE(Table13[[#This Row],[MntWines]:[MntGoldProds]])</f>
        <v>30.666666666666668</v>
      </c>
      <c r="AK264">
        <f>IF(Table13[[#This Row],[Total Number of Purchases]]=0,0,Table13[[#This Row],[Total Spend]]/Table13[[#This Row],[Total Number of Purchases]])</f>
        <v>16.727272727272727</v>
      </c>
      <c r="AM264">
        <f>SUM(Table13[[#This Row],[NumDealsPurchases]:[NumStorePurchases]])</f>
        <v>11</v>
      </c>
      <c r="AN264" s="14">
        <f>Snapshot_Date-Table13[[#This Row],[Dt_Customer]]</f>
        <v>719</v>
      </c>
      <c r="AP264" s="13">
        <f>Table13[[#This Row],[NumDealsPurchases]]/Table13[[#This Row],[Total Number of Purchases]]*100</f>
        <v>36.363636363636367</v>
      </c>
      <c r="AQ264">
        <f>6-ROUNDUP(_xlfn.PERCENTRANK.INC(Table13[Recency],Table13[[#This Row],[Recency]])*5, 0)</f>
        <v>2</v>
      </c>
      <c r="AR264">
        <f>ROUNDUP(_xlfn.PERCENTRANK.INC(Table13[Total Number of Purchases],Table13[[#This Row],[Total Number of Purchases]])*5,0)</f>
        <v>2</v>
      </c>
      <c r="AS264">
        <f>ROUNDUP(_xlfn.PERCENTRANK.INC(Table13[Total Spend],Table13[[#This Row],[Total Spend]])*5,0)</f>
        <v>2</v>
      </c>
      <c r="AT264" t="str">
        <f>Table13[[#This Row],[Recency Score]]&amp;Table13[[#This Row],[Frequency Score]]&amp;Table13[[#This Row],[Monetary Score]]</f>
        <v>222</v>
      </c>
      <c r="AU264" t="str">
        <f t="shared" si="4"/>
        <v>About to Sleep</v>
      </c>
      <c r="AW264" s="13">
        <f>DATEDIF(Table13[[#This Row],[Dt_Customer]], Snapshot_Date, "d")</f>
        <v>719</v>
      </c>
      <c r="AX264" s="13">
        <f>Table13[[#This Row],[CL if today]]/365</f>
        <v>1.9698630136986301</v>
      </c>
      <c r="AY264">
        <f>Table13[[#This Row],[Total Number of Purchases]]/Table13[[#This Row],[Corrected CL]]</f>
        <v>5.5841446453407508</v>
      </c>
      <c r="AZ264">
        <f>Table13[[#This Row],[Average Order Value (AOV)]]*Table13[[#This Row],[Freq per Year]]</f>
        <v>93.407510431154378</v>
      </c>
      <c r="BA264">
        <f>Table13[[#This Row],[Total Spend]]/Table13[[#This Row],[Corrected CL]]</f>
        <v>93.407510431154378</v>
      </c>
      <c r="BB264">
        <v>15.628453038674033</v>
      </c>
      <c r="BC264" s="1">
        <f>Table13[[#This Row],[Dt_Customer]]+Table13[[#This Row],[Recency]]</f>
        <v>41267</v>
      </c>
      <c r="BD264" s="16" t="str">
        <f>IF(COUNTIF(A:A, A264) &gt; 1, "Duplicate", "Unique")</f>
        <v>Unique</v>
      </c>
    </row>
    <row r="265" spans="1:56" x14ac:dyDescent="0.3">
      <c r="A265">
        <v>3074</v>
      </c>
      <c r="B265">
        <v>1984</v>
      </c>
      <c r="C265" t="s">
        <v>37</v>
      </c>
      <c r="D265" t="s">
        <v>33</v>
      </c>
      <c r="E265">
        <v>70643</v>
      </c>
      <c r="F265">
        <v>0</v>
      </c>
      <c r="G265">
        <v>0</v>
      </c>
      <c r="H265" s="1">
        <v>41197</v>
      </c>
      <c r="I265">
        <v>66</v>
      </c>
      <c r="J265">
        <v>1218</v>
      </c>
      <c r="K265">
        <v>107</v>
      </c>
      <c r="L265">
        <v>304</v>
      </c>
      <c r="M265">
        <v>23</v>
      </c>
      <c r="N265">
        <v>143</v>
      </c>
      <c r="O265">
        <v>33</v>
      </c>
      <c r="P265">
        <f>IF(Table13[[#This Row],[MntWines]] = 0,"",Table13[[#This Row],[MntWines]])</f>
        <v>1218</v>
      </c>
      <c r="Q265">
        <f>IF(Table13[[#This Row],[MntFruits]] = 0, "",Table13[[#This Row],[MntFruits]])</f>
        <v>107</v>
      </c>
      <c r="R265">
        <f>IF(Table13[[#This Row],[MntMeatProducts]] = 0, "",Table13[[#This Row],[MntMeatProducts]])</f>
        <v>304</v>
      </c>
      <c r="S265">
        <f>IF(Table13[[#This Row],[MntFishProducts]] = 0, "",Table13[[#This Row],[MntFishProducts]])</f>
        <v>23</v>
      </c>
      <c r="T265">
        <f>IF(Table13[[#This Row],[MntSweetProducts]] = 0, "",Table13[[#This Row],[MntSweetProducts]])</f>
        <v>143</v>
      </c>
      <c r="U265">
        <f>IF(Table13[[#This Row],[MntGoldProds]] = 0, "",Table13[[#This Row],[MntGoldProds]])</f>
        <v>33</v>
      </c>
      <c r="V265">
        <v>1</v>
      </c>
      <c r="W265">
        <v>5</v>
      </c>
      <c r="X265">
        <v>8</v>
      </c>
      <c r="Y265">
        <v>4</v>
      </c>
      <c r="Z265">
        <v>6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 t="s">
        <v>30</v>
      </c>
      <c r="AI265" s="13">
        <f>SUM(Table13[[#This Row],[MntWines]:[MntGoldProds]])</f>
        <v>1828</v>
      </c>
      <c r="AJ265" s="13">
        <f>AVERAGE(Table13[[#This Row],[MntWines]:[MntGoldProds]])</f>
        <v>304.66666666666669</v>
      </c>
      <c r="AK265">
        <f>IF(Table13[[#This Row],[Total Number of Purchases]]=0,0,Table13[[#This Row],[Total Spend]]/Table13[[#This Row],[Total Number of Purchases]])</f>
        <v>101.55555555555556</v>
      </c>
      <c r="AM265">
        <f>SUM(Table13[[#This Row],[NumDealsPurchases]:[NumStorePurchases]])</f>
        <v>18</v>
      </c>
      <c r="AN265" s="14">
        <f>Snapshot_Date-Table13[[#This Row],[Dt_Customer]]</f>
        <v>719</v>
      </c>
      <c r="AP265" s="13">
        <f>Table13[[#This Row],[NumDealsPurchases]]/Table13[[#This Row],[Total Number of Purchases]]*100</f>
        <v>5.5555555555555554</v>
      </c>
      <c r="AQ265">
        <f>6-ROUNDUP(_xlfn.PERCENTRANK.INC(Table13[Recency],Table13[[#This Row],[Recency]])*5, 0)</f>
        <v>2</v>
      </c>
      <c r="AR265">
        <f>ROUNDUP(_xlfn.PERCENTRANK.INC(Table13[Total Number of Purchases],Table13[[#This Row],[Total Number of Purchases]])*5,0)</f>
        <v>4</v>
      </c>
      <c r="AS265">
        <f>ROUNDUP(_xlfn.PERCENTRANK.INC(Table13[Total Spend],Table13[[#This Row],[Total Spend]])*5,0)</f>
        <v>5</v>
      </c>
      <c r="AT265" t="str">
        <f>Table13[[#This Row],[Recency Score]]&amp;Table13[[#This Row],[Frequency Score]]&amp;Table13[[#This Row],[Monetary Score]]</f>
        <v>245</v>
      </c>
      <c r="AU265" t="str">
        <f t="shared" si="4"/>
        <v>Big Spenders</v>
      </c>
      <c r="AW265" s="13">
        <f>DATEDIF(Table13[[#This Row],[Dt_Customer]], Snapshot_Date, "d")</f>
        <v>719</v>
      </c>
      <c r="AX265" s="13">
        <f>Table13[[#This Row],[CL if today]]/365</f>
        <v>1.9698630136986301</v>
      </c>
      <c r="AY265">
        <f>Table13[[#This Row],[Total Number of Purchases]]/Table13[[#This Row],[Corrected CL]]</f>
        <v>9.1376912378303192</v>
      </c>
      <c r="AZ265">
        <f>Table13[[#This Row],[Average Order Value (AOV)]]*Table13[[#This Row],[Freq per Year]]</f>
        <v>927.98331015299016</v>
      </c>
      <c r="BA265">
        <f>Table13[[#This Row],[Total Spend]]/Table13[[#This Row],[Corrected CL]]</f>
        <v>927.98331015299027</v>
      </c>
      <c r="BB265">
        <v>15.628453038674033</v>
      </c>
      <c r="BC265" s="1">
        <f>Table13[[#This Row],[Dt_Customer]]+Table13[[#This Row],[Recency]]</f>
        <v>41263</v>
      </c>
      <c r="BD265" s="16" t="str">
        <f>IF(COUNTIF(A:A, A265) &gt; 1, "Duplicate", "Unique")</f>
        <v>Unique</v>
      </c>
    </row>
    <row r="266" spans="1:56" x14ac:dyDescent="0.3">
      <c r="A266">
        <v>309</v>
      </c>
      <c r="B266">
        <v>1961</v>
      </c>
      <c r="C266" t="s">
        <v>37</v>
      </c>
      <c r="D266" t="s">
        <v>35</v>
      </c>
      <c r="E266">
        <v>63342</v>
      </c>
      <c r="F266">
        <v>0</v>
      </c>
      <c r="G266">
        <v>1</v>
      </c>
      <c r="H266" s="1">
        <v>41198</v>
      </c>
      <c r="I266">
        <v>48</v>
      </c>
      <c r="J266">
        <v>918</v>
      </c>
      <c r="K266">
        <v>21</v>
      </c>
      <c r="L266">
        <v>118</v>
      </c>
      <c r="M266">
        <v>13</v>
      </c>
      <c r="N266">
        <v>10</v>
      </c>
      <c r="O266">
        <v>21</v>
      </c>
      <c r="P266">
        <f>IF(Table13[[#This Row],[MntWines]] = 0,"",Table13[[#This Row],[MntWines]])</f>
        <v>918</v>
      </c>
      <c r="Q266">
        <f>IF(Table13[[#This Row],[MntFruits]] = 0, "",Table13[[#This Row],[MntFruits]])</f>
        <v>21</v>
      </c>
      <c r="R266">
        <f>IF(Table13[[#This Row],[MntMeatProducts]] = 0, "",Table13[[#This Row],[MntMeatProducts]])</f>
        <v>118</v>
      </c>
      <c r="S266">
        <f>IF(Table13[[#This Row],[MntFishProducts]] = 0, "",Table13[[#This Row],[MntFishProducts]])</f>
        <v>13</v>
      </c>
      <c r="T266">
        <f>IF(Table13[[#This Row],[MntSweetProducts]] = 0, "",Table13[[#This Row],[MntSweetProducts]])</f>
        <v>10</v>
      </c>
      <c r="U266">
        <f>IF(Table13[[#This Row],[MntGoldProds]] = 0, "",Table13[[#This Row],[MntGoldProds]])</f>
        <v>21</v>
      </c>
      <c r="V266">
        <v>3</v>
      </c>
      <c r="W266">
        <v>8</v>
      </c>
      <c r="X266">
        <v>3</v>
      </c>
      <c r="Y266">
        <v>5</v>
      </c>
      <c r="Z266">
        <v>6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 t="s">
        <v>43</v>
      </c>
      <c r="AI266" s="13">
        <f>SUM(Table13[[#This Row],[MntWines]:[MntGoldProds]])</f>
        <v>1101</v>
      </c>
      <c r="AJ266" s="13">
        <f>AVERAGE(Table13[[#This Row],[MntWines]:[MntGoldProds]])</f>
        <v>183.5</v>
      </c>
      <c r="AK266">
        <f>IF(Table13[[#This Row],[Total Number of Purchases]]=0,0,Table13[[#This Row],[Total Spend]]/Table13[[#This Row],[Total Number of Purchases]])</f>
        <v>57.94736842105263</v>
      </c>
      <c r="AM266">
        <f>SUM(Table13[[#This Row],[NumDealsPurchases]:[NumStorePurchases]])</f>
        <v>19</v>
      </c>
      <c r="AN266" s="14">
        <f>Snapshot_Date-Table13[[#This Row],[Dt_Customer]]</f>
        <v>718</v>
      </c>
      <c r="AP266" s="13">
        <f>Table13[[#This Row],[NumDealsPurchases]]/Table13[[#This Row],[Total Number of Purchases]]*100</f>
        <v>15.789473684210526</v>
      </c>
      <c r="AQ266">
        <f>6-ROUNDUP(_xlfn.PERCENTRANK.INC(Table13[Recency],Table13[[#This Row],[Recency]])*5, 0)</f>
        <v>3</v>
      </c>
      <c r="AR266">
        <f>ROUNDUP(_xlfn.PERCENTRANK.INC(Table13[Total Number of Purchases],Table13[[#This Row],[Total Number of Purchases]])*5,0)</f>
        <v>4</v>
      </c>
      <c r="AS266">
        <f>ROUNDUP(_xlfn.PERCENTRANK.INC(Table13[Total Spend],Table13[[#This Row],[Total Spend]])*5,0)</f>
        <v>4</v>
      </c>
      <c r="AT266" t="str">
        <f>Table13[[#This Row],[Recency Score]]&amp;Table13[[#This Row],[Frequency Score]]&amp;Table13[[#This Row],[Monetary Score]]</f>
        <v>344</v>
      </c>
      <c r="AU266" t="str">
        <f t="shared" si="4"/>
        <v>Needs Attention</v>
      </c>
      <c r="AW266" s="13">
        <f>DATEDIF(Table13[[#This Row],[Dt_Customer]], Snapshot_Date, "d")</f>
        <v>718</v>
      </c>
      <c r="AX266" s="13">
        <f>Table13[[#This Row],[CL if today]]/365</f>
        <v>1.9671232876712328</v>
      </c>
      <c r="AY266">
        <f>Table13[[#This Row],[Total Number of Purchases]]/Table13[[#This Row],[Corrected CL]]</f>
        <v>9.6587743732590532</v>
      </c>
      <c r="AZ266">
        <f>Table13[[#This Row],[Average Order Value (AOV)]]*Table13[[#This Row],[Freq per Year]]</f>
        <v>559.70055710306406</v>
      </c>
      <c r="BA266">
        <f>Table13[[#This Row],[Total Spend]]/Table13[[#This Row],[Corrected CL]]</f>
        <v>559.70055710306406</v>
      </c>
      <c r="BB266">
        <v>47.01523545706371</v>
      </c>
      <c r="BC266" s="1">
        <f>Table13[[#This Row],[Dt_Customer]]+Table13[[#This Row],[Recency]]</f>
        <v>41246</v>
      </c>
      <c r="BD266" s="16" t="str">
        <f>IF(COUNTIF(A:A, A266) &gt; 1, "Duplicate", "Unique")</f>
        <v>Unique</v>
      </c>
    </row>
    <row r="267" spans="1:56" x14ac:dyDescent="0.3">
      <c r="A267">
        <v>3571</v>
      </c>
      <c r="B267">
        <v>1961</v>
      </c>
      <c r="C267" t="s">
        <v>37</v>
      </c>
      <c r="D267" t="s">
        <v>35</v>
      </c>
      <c r="E267">
        <v>63342</v>
      </c>
      <c r="F267">
        <v>0</v>
      </c>
      <c r="G267">
        <v>1</v>
      </c>
      <c r="H267" s="1">
        <v>41198</v>
      </c>
      <c r="I267">
        <v>48</v>
      </c>
      <c r="J267">
        <v>918</v>
      </c>
      <c r="K267">
        <v>21</v>
      </c>
      <c r="L267">
        <v>118</v>
      </c>
      <c r="M267">
        <v>13</v>
      </c>
      <c r="N267">
        <v>10</v>
      </c>
      <c r="O267">
        <v>21</v>
      </c>
      <c r="P267">
        <f>IF(Table13[[#This Row],[MntWines]] = 0,"",Table13[[#This Row],[MntWines]])</f>
        <v>918</v>
      </c>
      <c r="Q267">
        <f>IF(Table13[[#This Row],[MntFruits]] = 0, "",Table13[[#This Row],[MntFruits]])</f>
        <v>21</v>
      </c>
      <c r="R267">
        <f>IF(Table13[[#This Row],[MntMeatProducts]] = 0, "",Table13[[#This Row],[MntMeatProducts]])</f>
        <v>118</v>
      </c>
      <c r="S267">
        <f>IF(Table13[[#This Row],[MntFishProducts]] = 0, "",Table13[[#This Row],[MntFishProducts]])</f>
        <v>13</v>
      </c>
      <c r="T267">
        <f>IF(Table13[[#This Row],[MntSweetProducts]] = 0, "",Table13[[#This Row],[MntSweetProducts]])</f>
        <v>10</v>
      </c>
      <c r="U267">
        <f>IF(Table13[[#This Row],[MntGoldProds]] = 0, "",Table13[[#This Row],[MntGoldProds]])</f>
        <v>21</v>
      </c>
      <c r="V267">
        <v>3</v>
      </c>
      <c r="W267">
        <v>8</v>
      </c>
      <c r="X267">
        <v>3</v>
      </c>
      <c r="Y267">
        <v>5</v>
      </c>
      <c r="Z267">
        <v>6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 t="s">
        <v>30</v>
      </c>
      <c r="AI267" s="13">
        <f>SUM(Table13[[#This Row],[MntWines]:[MntGoldProds]])</f>
        <v>1101</v>
      </c>
      <c r="AJ267" s="13">
        <f>AVERAGE(Table13[[#This Row],[MntWines]:[MntGoldProds]])</f>
        <v>183.5</v>
      </c>
      <c r="AK267">
        <f>IF(Table13[[#This Row],[Total Number of Purchases]]=0,0,Table13[[#This Row],[Total Spend]]/Table13[[#This Row],[Total Number of Purchases]])</f>
        <v>57.94736842105263</v>
      </c>
      <c r="AM267">
        <f>SUM(Table13[[#This Row],[NumDealsPurchases]:[NumStorePurchases]])</f>
        <v>19</v>
      </c>
      <c r="AN267" s="14">
        <f>Snapshot_Date-Table13[[#This Row],[Dt_Customer]]</f>
        <v>718</v>
      </c>
      <c r="AP267" s="13">
        <f>Table13[[#This Row],[NumDealsPurchases]]/Table13[[#This Row],[Total Number of Purchases]]*100</f>
        <v>15.789473684210526</v>
      </c>
      <c r="AQ267">
        <f>6-ROUNDUP(_xlfn.PERCENTRANK.INC(Table13[Recency],Table13[[#This Row],[Recency]])*5, 0)</f>
        <v>3</v>
      </c>
      <c r="AR267">
        <f>ROUNDUP(_xlfn.PERCENTRANK.INC(Table13[Total Number of Purchases],Table13[[#This Row],[Total Number of Purchases]])*5,0)</f>
        <v>4</v>
      </c>
      <c r="AS267">
        <f>ROUNDUP(_xlfn.PERCENTRANK.INC(Table13[Total Spend],Table13[[#This Row],[Total Spend]])*5,0)</f>
        <v>4</v>
      </c>
      <c r="AT267" t="str">
        <f>Table13[[#This Row],[Recency Score]]&amp;Table13[[#This Row],[Frequency Score]]&amp;Table13[[#This Row],[Monetary Score]]</f>
        <v>344</v>
      </c>
      <c r="AU267" t="str">
        <f t="shared" si="4"/>
        <v>Needs Attention</v>
      </c>
      <c r="AW267" s="13">
        <f>DATEDIF(Table13[[#This Row],[Dt_Customer]], Snapshot_Date, "d")</f>
        <v>718</v>
      </c>
      <c r="AX267" s="13">
        <f>Table13[[#This Row],[CL if today]]/365</f>
        <v>1.9671232876712328</v>
      </c>
      <c r="AY267">
        <f>Table13[[#This Row],[Total Number of Purchases]]/Table13[[#This Row],[Corrected CL]]</f>
        <v>9.6587743732590532</v>
      </c>
      <c r="AZ267">
        <f>Table13[[#This Row],[Average Order Value (AOV)]]*Table13[[#This Row],[Freq per Year]]</f>
        <v>559.70055710306406</v>
      </c>
      <c r="BA267">
        <f>Table13[[#This Row],[Total Spend]]/Table13[[#This Row],[Corrected CL]]</f>
        <v>559.70055710306406</v>
      </c>
      <c r="BB267">
        <v>858.7344398340249</v>
      </c>
      <c r="BC267" s="1">
        <f>Table13[[#This Row],[Dt_Customer]]+Table13[[#This Row],[Recency]]</f>
        <v>41246</v>
      </c>
      <c r="BD267" s="16" t="str">
        <f>IF(COUNTIF(A:A, A267) &gt; 1, "Duplicate", "Unique")</f>
        <v>Unique</v>
      </c>
    </row>
    <row r="268" spans="1:56" x14ac:dyDescent="0.3">
      <c r="A268">
        <v>1079</v>
      </c>
      <c r="B268">
        <v>1971</v>
      </c>
      <c r="C268" t="s">
        <v>37</v>
      </c>
      <c r="D268" t="s">
        <v>33</v>
      </c>
      <c r="E268">
        <v>71969</v>
      </c>
      <c r="F268">
        <v>0</v>
      </c>
      <c r="G268">
        <v>1</v>
      </c>
      <c r="H268" s="1">
        <v>41198</v>
      </c>
      <c r="I268">
        <v>59</v>
      </c>
      <c r="J268">
        <v>1000</v>
      </c>
      <c r="K268">
        <v>0</v>
      </c>
      <c r="L268">
        <v>76</v>
      </c>
      <c r="M268">
        <v>0</v>
      </c>
      <c r="N268">
        <v>0</v>
      </c>
      <c r="O268">
        <v>10</v>
      </c>
      <c r="P268">
        <f>IF(Table13[[#This Row],[MntWines]] = 0,"",Table13[[#This Row],[MntWines]])</f>
        <v>1000</v>
      </c>
      <c r="Q268" t="str">
        <f>IF(Table13[[#This Row],[MntFruits]] = 0, "",Table13[[#This Row],[MntFruits]])</f>
        <v/>
      </c>
      <c r="R268">
        <f>IF(Table13[[#This Row],[MntMeatProducts]] = 0, "",Table13[[#This Row],[MntMeatProducts]])</f>
        <v>76</v>
      </c>
      <c r="S268" t="str">
        <f>IF(Table13[[#This Row],[MntFishProducts]] = 0, "",Table13[[#This Row],[MntFishProducts]])</f>
        <v/>
      </c>
      <c r="T268" t="str">
        <f>IF(Table13[[#This Row],[MntSweetProducts]] = 0, "",Table13[[#This Row],[MntSweetProducts]])</f>
        <v/>
      </c>
      <c r="U268">
        <f>IF(Table13[[#This Row],[MntGoldProds]] = 0, "",Table13[[#This Row],[MntGoldProds]])</f>
        <v>10</v>
      </c>
      <c r="V268">
        <v>3</v>
      </c>
      <c r="W268">
        <v>3</v>
      </c>
      <c r="X268">
        <v>4</v>
      </c>
      <c r="Y268">
        <v>9</v>
      </c>
      <c r="Z268">
        <v>8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 t="s">
        <v>40</v>
      </c>
      <c r="AI268" s="13">
        <f>SUM(Table13[[#This Row],[MntWines]:[MntGoldProds]])</f>
        <v>1086</v>
      </c>
      <c r="AJ268" s="13">
        <f>AVERAGE(Table13[[#This Row],[MntWines]:[MntGoldProds]])</f>
        <v>181</v>
      </c>
      <c r="AK268">
        <f>IF(Table13[[#This Row],[Total Number of Purchases]]=0,0,Table13[[#This Row],[Total Spend]]/Table13[[#This Row],[Total Number of Purchases]])</f>
        <v>57.157894736842103</v>
      </c>
      <c r="AM268">
        <f>SUM(Table13[[#This Row],[NumDealsPurchases]:[NumStorePurchases]])</f>
        <v>19</v>
      </c>
      <c r="AN268" s="14">
        <f>Snapshot_Date-Table13[[#This Row],[Dt_Customer]]</f>
        <v>718</v>
      </c>
      <c r="AP268" s="13">
        <f>Table13[[#This Row],[NumDealsPurchases]]/Table13[[#This Row],[Total Number of Purchases]]*100</f>
        <v>15.789473684210526</v>
      </c>
      <c r="AQ268">
        <f>6-ROUNDUP(_xlfn.PERCENTRANK.INC(Table13[Recency],Table13[[#This Row],[Recency]])*5, 0)</f>
        <v>3</v>
      </c>
      <c r="AR268">
        <f>ROUNDUP(_xlfn.PERCENTRANK.INC(Table13[Total Number of Purchases],Table13[[#This Row],[Total Number of Purchases]])*5,0)</f>
        <v>4</v>
      </c>
      <c r="AS268">
        <f>ROUNDUP(_xlfn.PERCENTRANK.INC(Table13[Total Spend],Table13[[#This Row],[Total Spend]])*5,0)</f>
        <v>4</v>
      </c>
      <c r="AT268" t="str">
        <f>Table13[[#This Row],[Recency Score]]&amp;Table13[[#This Row],[Frequency Score]]&amp;Table13[[#This Row],[Monetary Score]]</f>
        <v>344</v>
      </c>
      <c r="AU268" t="str">
        <f t="shared" si="4"/>
        <v>Needs Attention</v>
      </c>
      <c r="AW268" s="13">
        <f>DATEDIF(Table13[[#This Row],[Dt_Customer]], Snapshot_Date, "d")</f>
        <v>718</v>
      </c>
      <c r="AX268" s="13">
        <f>Table13[[#This Row],[CL if today]]/365</f>
        <v>1.9671232876712328</v>
      </c>
      <c r="AY268">
        <f>Table13[[#This Row],[Total Number of Purchases]]/Table13[[#This Row],[Corrected CL]]</f>
        <v>9.6587743732590532</v>
      </c>
      <c r="AZ268">
        <f>Table13[[#This Row],[Average Order Value (AOV)]]*Table13[[#This Row],[Freq per Year]]</f>
        <v>552.07520891364902</v>
      </c>
      <c r="BA268">
        <f>Table13[[#This Row],[Total Spend]]/Table13[[#This Row],[Corrected CL]]</f>
        <v>552.07520891364902</v>
      </c>
      <c r="BB268">
        <v>60.497237569060772</v>
      </c>
      <c r="BC268" s="1">
        <f>Table13[[#This Row],[Dt_Customer]]+Table13[[#This Row],[Recency]]</f>
        <v>41257</v>
      </c>
      <c r="BD268" s="16" t="str">
        <f>IF(COUNTIF(A:A, A268) &gt; 1, "Duplicate", "Unique")</f>
        <v>Unique</v>
      </c>
    </row>
    <row r="269" spans="1:56" x14ac:dyDescent="0.3">
      <c r="A269">
        <v>9653</v>
      </c>
      <c r="B269">
        <v>1975</v>
      </c>
      <c r="C269" t="s">
        <v>28</v>
      </c>
      <c r="D269" t="s">
        <v>33</v>
      </c>
      <c r="E269">
        <v>35797</v>
      </c>
      <c r="F269">
        <v>0</v>
      </c>
      <c r="G269">
        <v>1</v>
      </c>
      <c r="H269" s="1">
        <v>41198</v>
      </c>
      <c r="I269">
        <v>16</v>
      </c>
      <c r="J269">
        <v>27</v>
      </c>
      <c r="K269">
        <v>1</v>
      </c>
      <c r="L269">
        <v>14</v>
      </c>
      <c r="M269">
        <v>4</v>
      </c>
      <c r="N269">
        <v>1</v>
      </c>
      <c r="O269">
        <v>21</v>
      </c>
      <c r="P269">
        <f>IF(Table13[[#This Row],[MntWines]] = 0,"",Table13[[#This Row],[MntWines]])</f>
        <v>27</v>
      </c>
      <c r="Q269">
        <f>IF(Table13[[#This Row],[MntFruits]] = 0, "",Table13[[#This Row],[MntFruits]])</f>
        <v>1</v>
      </c>
      <c r="R269">
        <f>IF(Table13[[#This Row],[MntMeatProducts]] = 0, "",Table13[[#This Row],[MntMeatProducts]])</f>
        <v>14</v>
      </c>
      <c r="S269">
        <f>IF(Table13[[#This Row],[MntFishProducts]] = 0, "",Table13[[#This Row],[MntFishProducts]])</f>
        <v>4</v>
      </c>
      <c r="T269">
        <f>IF(Table13[[#This Row],[MntSweetProducts]] = 0, "",Table13[[#This Row],[MntSweetProducts]])</f>
        <v>1</v>
      </c>
      <c r="U269">
        <f>IF(Table13[[#This Row],[MntGoldProds]] = 0, "",Table13[[#This Row],[MntGoldProds]])</f>
        <v>21</v>
      </c>
      <c r="V269">
        <v>2</v>
      </c>
      <c r="W269">
        <v>2</v>
      </c>
      <c r="X269">
        <v>0</v>
      </c>
      <c r="Y269">
        <v>3</v>
      </c>
      <c r="Z269">
        <v>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 t="s">
        <v>43</v>
      </c>
      <c r="AI269" s="13">
        <f>SUM(Table13[[#This Row],[MntWines]:[MntGoldProds]])</f>
        <v>68</v>
      </c>
      <c r="AJ269" s="13">
        <f>AVERAGE(Table13[[#This Row],[MntWines]:[MntGoldProds]])</f>
        <v>11.333333333333334</v>
      </c>
      <c r="AK269">
        <f>IF(Table13[[#This Row],[Total Number of Purchases]]=0,0,Table13[[#This Row],[Total Spend]]/Table13[[#This Row],[Total Number of Purchases]])</f>
        <v>9.7142857142857135</v>
      </c>
      <c r="AM269">
        <f>SUM(Table13[[#This Row],[NumDealsPurchases]:[NumStorePurchases]])</f>
        <v>7</v>
      </c>
      <c r="AN269" s="14">
        <f>Snapshot_Date-Table13[[#This Row],[Dt_Customer]]</f>
        <v>718</v>
      </c>
      <c r="AP269" s="13">
        <f>Table13[[#This Row],[NumDealsPurchases]]/Table13[[#This Row],[Total Number of Purchases]]*100</f>
        <v>28.571428571428569</v>
      </c>
      <c r="AQ269">
        <f>6-ROUNDUP(_xlfn.PERCENTRANK.INC(Table13[Recency],Table13[[#This Row],[Recency]])*5, 0)</f>
        <v>5</v>
      </c>
      <c r="AR269">
        <f>ROUNDUP(_xlfn.PERCENTRANK.INC(Table13[Total Number of Purchases],Table13[[#This Row],[Total Number of Purchases]])*5,0)</f>
        <v>1</v>
      </c>
      <c r="AS269">
        <f>ROUNDUP(_xlfn.PERCENTRANK.INC(Table13[Total Spend],Table13[[#This Row],[Total Spend]])*5,0)</f>
        <v>2</v>
      </c>
      <c r="AT269" t="str">
        <f>Table13[[#This Row],[Recency Score]]&amp;Table13[[#This Row],[Frequency Score]]&amp;Table13[[#This Row],[Monetary Score]]</f>
        <v>512</v>
      </c>
      <c r="AU269" t="str">
        <f t="shared" si="4"/>
        <v>Others</v>
      </c>
      <c r="AW269" s="13">
        <f>DATEDIF(Table13[[#This Row],[Dt_Customer]], Snapshot_Date, "d")</f>
        <v>718</v>
      </c>
      <c r="AX269" s="13">
        <f>Table13[[#This Row],[CL if today]]/365</f>
        <v>1.9671232876712328</v>
      </c>
      <c r="AY269">
        <f>Table13[[#This Row],[Total Number of Purchases]]/Table13[[#This Row],[Corrected CL]]</f>
        <v>3.5584958217270195</v>
      </c>
      <c r="AZ269">
        <f>Table13[[#This Row],[Average Order Value (AOV)]]*Table13[[#This Row],[Freq per Year]]</f>
        <v>34.568245125348184</v>
      </c>
      <c r="BA269">
        <f>Table13[[#This Row],[Total Spend]]/Table13[[#This Row],[Corrected CL]]</f>
        <v>34.568245125348191</v>
      </c>
      <c r="BB269">
        <v>725.45013850415512</v>
      </c>
      <c r="BC269" s="1">
        <f>Table13[[#This Row],[Dt_Customer]]+Table13[[#This Row],[Recency]]</f>
        <v>41214</v>
      </c>
      <c r="BD269" s="16" t="str">
        <f>IF(COUNTIF(A:A, A269) &gt; 1, "Duplicate", "Unique")</f>
        <v>Unique</v>
      </c>
    </row>
    <row r="270" spans="1:56" x14ac:dyDescent="0.3">
      <c r="A270">
        <v>9973</v>
      </c>
      <c r="B270">
        <v>1963</v>
      </c>
      <c r="C270" t="s">
        <v>28</v>
      </c>
      <c r="D270" t="s">
        <v>33</v>
      </c>
      <c r="E270">
        <v>50437</v>
      </c>
      <c r="F270">
        <v>0</v>
      </c>
      <c r="G270">
        <v>2</v>
      </c>
      <c r="H270" s="1">
        <v>41199</v>
      </c>
      <c r="I270">
        <v>28</v>
      </c>
      <c r="J270">
        <v>370</v>
      </c>
      <c r="K270">
        <v>9</v>
      </c>
      <c r="L270">
        <v>92</v>
      </c>
      <c r="M270">
        <v>6</v>
      </c>
      <c r="N270">
        <v>9</v>
      </c>
      <c r="O270">
        <v>4</v>
      </c>
      <c r="P270">
        <f>IF(Table13[[#This Row],[MntWines]] = 0,"",Table13[[#This Row],[MntWines]])</f>
        <v>370</v>
      </c>
      <c r="Q270">
        <f>IF(Table13[[#This Row],[MntFruits]] = 0, "",Table13[[#This Row],[MntFruits]])</f>
        <v>9</v>
      </c>
      <c r="R270">
        <f>IF(Table13[[#This Row],[MntMeatProducts]] = 0, "",Table13[[#This Row],[MntMeatProducts]])</f>
        <v>92</v>
      </c>
      <c r="S270">
        <f>IF(Table13[[#This Row],[MntFishProducts]] = 0, "",Table13[[#This Row],[MntFishProducts]])</f>
        <v>6</v>
      </c>
      <c r="T270">
        <f>IF(Table13[[#This Row],[MntSweetProducts]] = 0, "",Table13[[#This Row],[MntSweetProducts]])</f>
        <v>9</v>
      </c>
      <c r="U270">
        <f>IF(Table13[[#This Row],[MntGoldProds]] = 0, "",Table13[[#This Row],[MntGoldProds]])</f>
        <v>4</v>
      </c>
      <c r="V270">
        <v>3</v>
      </c>
      <c r="W270">
        <v>7</v>
      </c>
      <c r="X270">
        <v>1</v>
      </c>
      <c r="Y270">
        <v>8</v>
      </c>
      <c r="Z270">
        <v>7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30</v>
      </c>
      <c r="AI270" s="13">
        <f>SUM(Table13[[#This Row],[MntWines]:[MntGoldProds]])</f>
        <v>490</v>
      </c>
      <c r="AJ270" s="13">
        <f>AVERAGE(Table13[[#This Row],[MntWines]:[MntGoldProds]])</f>
        <v>81.666666666666671</v>
      </c>
      <c r="AK270">
        <f>IF(Table13[[#This Row],[Total Number of Purchases]]=0,0,Table13[[#This Row],[Total Spend]]/Table13[[#This Row],[Total Number of Purchases]])</f>
        <v>25.789473684210527</v>
      </c>
      <c r="AM270">
        <f>SUM(Table13[[#This Row],[NumDealsPurchases]:[NumStorePurchases]])</f>
        <v>19</v>
      </c>
      <c r="AN270" s="14">
        <f>Snapshot_Date-Table13[[#This Row],[Dt_Customer]]</f>
        <v>717</v>
      </c>
      <c r="AP270" s="13">
        <f>Table13[[#This Row],[NumDealsPurchases]]/Table13[[#This Row],[Total Number of Purchases]]*100</f>
        <v>15.789473684210526</v>
      </c>
      <c r="AQ270">
        <f>6-ROUNDUP(_xlfn.PERCENTRANK.INC(Table13[Recency],Table13[[#This Row],[Recency]])*5, 0)</f>
        <v>4</v>
      </c>
      <c r="AR270">
        <f>ROUNDUP(_xlfn.PERCENTRANK.INC(Table13[Total Number of Purchases],Table13[[#This Row],[Total Number of Purchases]])*5,0)</f>
        <v>4</v>
      </c>
      <c r="AS270">
        <f>ROUNDUP(_xlfn.PERCENTRANK.INC(Table13[Total Spend],Table13[[#This Row],[Total Spend]])*5,0)</f>
        <v>3</v>
      </c>
      <c r="AT270" t="str">
        <f>Table13[[#This Row],[Recency Score]]&amp;Table13[[#This Row],[Frequency Score]]&amp;Table13[[#This Row],[Monetary Score]]</f>
        <v>443</v>
      </c>
      <c r="AU270" t="str">
        <f t="shared" si="4"/>
        <v>Potential Loyalists</v>
      </c>
      <c r="AW270" s="13">
        <f>DATEDIF(Table13[[#This Row],[Dt_Customer]], Snapshot_Date, "d")</f>
        <v>717</v>
      </c>
      <c r="AX270" s="13">
        <f>Table13[[#This Row],[CL if today]]/365</f>
        <v>1.9643835616438357</v>
      </c>
      <c r="AY270">
        <f>Table13[[#This Row],[Total Number of Purchases]]/Table13[[#This Row],[Corrected CL]]</f>
        <v>9.6722454672245473</v>
      </c>
      <c r="AZ270">
        <f>Table13[[#This Row],[Average Order Value (AOV)]]*Table13[[#This Row],[Freq per Year]]</f>
        <v>249.44211994421201</v>
      </c>
      <c r="BA270">
        <f>Table13[[#This Row],[Total Spend]]/Table13[[#This Row],[Corrected CL]]</f>
        <v>249.44211994421198</v>
      </c>
      <c r="BB270">
        <v>367.5277008310249</v>
      </c>
      <c r="BC270" s="1">
        <f>Table13[[#This Row],[Dt_Customer]]+Table13[[#This Row],[Recency]]</f>
        <v>41227</v>
      </c>
      <c r="BD270" s="16" t="str">
        <f>IF(COUNTIF(A:A, A270) &gt; 1, "Duplicate", "Unique")</f>
        <v>Unique</v>
      </c>
    </row>
    <row r="271" spans="1:56" x14ac:dyDescent="0.3">
      <c r="A271">
        <v>2447</v>
      </c>
      <c r="B271">
        <v>1979</v>
      </c>
      <c r="C271" t="s">
        <v>28</v>
      </c>
      <c r="D271" t="s">
        <v>35</v>
      </c>
      <c r="E271">
        <v>30545</v>
      </c>
      <c r="F271">
        <v>1</v>
      </c>
      <c r="G271">
        <v>0</v>
      </c>
      <c r="H271" s="1">
        <v>41199</v>
      </c>
      <c r="I271">
        <v>71</v>
      </c>
      <c r="J271">
        <v>4</v>
      </c>
      <c r="K271">
        <v>12</v>
      </c>
      <c r="L271">
        <v>15</v>
      </c>
      <c r="M271">
        <v>19</v>
      </c>
      <c r="N271">
        <v>7</v>
      </c>
      <c r="O271">
        <v>12</v>
      </c>
      <c r="P271">
        <f>IF(Table13[[#This Row],[MntWines]] = 0,"",Table13[[#This Row],[MntWines]])</f>
        <v>4</v>
      </c>
      <c r="Q271">
        <f>IF(Table13[[#This Row],[MntFruits]] = 0, "",Table13[[#This Row],[MntFruits]])</f>
        <v>12</v>
      </c>
      <c r="R271">
        <f>IF(Table13[[#This Row],[MntMeatProducts]] = 0, "",Table13[[#This Row],[MntMeatProducts]])</f>
        <v>15</v>
      </c>
      <c r="S271">
        <f>IF(Table13[[#This Row],[MntFishProducts]] = 0, "",Table13[[#This Row],[MntFishProducts]])</f>
        <v>19</v>
      </c>
      <c r="T271">
        <f>IF(Table13[[#This Row],[MntSweetProducts]] = 0, "",Table13[[#This Row],[MntSweetProducts]])</f>
        <v>7</v>
      </c>
      <c r="U271">
        <f>IF(Table13[[#This Row],[MntGoldProds]] = 0, "",Table13[[#This Row],[MntGoldProds]])</f>
        <v>12</v>
      </c>
      <c r="V271">
        <v>2</v>
      </c>
      <c r="W271">
        <v>2</v>
      </c>
      <c r="X271">
        <v>0</v>
      </c>
      <c r="Y271">
        <v>3</v>
      </c>
      <c r="Z271">
        <v>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 t="s">
        <v>40</v>
      </c>
      <c r="AI271" s="13">
        <f>SUM(Table13[[#This Row],[MntWines]:[MntGoldProds]])</f>
        <v>69</v>
      </c>
      <c r="AJ271" s="13">
        <f>AVERAGE(Table13[[#This Row],[MntWines]:[MntGoldProds]])</f>
        <v>11.5</v>
      </c>
      <c r="AK271">
        <f>IF(Table13[[#This Row],[Total Number of Purchases]]=0,0,Table13[[#This Row],[Total Spend]]/Table13[[#This Row],[Total Number of Purchases]])</f>
        <v>9.8571428571428577</v>
      </c>
      <c r="AM271">
        <f>SUM(Table13[[#This Row],[NumDealsPurchases]:[NumStorePurchases]])</f>
        <v>7</v>
      </c>
      <c r="AN271" s="14">
        <f>Snapshot_Date-Table13[[#This Row],[Dt_Customer]]</f>
        <v>717</v>
      </c>
      <c r="AP271" s="13">
        <f>Table13[[#This Row],[NumDealsPurchases]]/Table13[[#This Row],[Total Number of Purchases]]*100</f>
        <v>28.571428571428569</v>
      </c>
      <c r="AQ271">
        <f>6-ROUNDUP(_xlfn.PERCENTRANK.INC(Table13[Recency],Table13[[#This Row],[Recency]])*5, 0)</f>
        <v>2</v>
      </c>
      <c r="AR271">
        <f>ROUNDUP(_xlfn.PERCENTRANK.INC(Table13[Total Number of Purchases],Table13[[#This Row],[Total Number of Purchases]])*5,0)</f>
        <v>1</v>
      </c>
      <c r="AS271">
        <f>ROUNDUP(_xlfn.PERCENTRANK.INC(Table13[Total Spend],Table13[[#This Row],[Total Spend]])*5,0)</f>
        <v>2</v>
      </c>
      <c r="AT271" t="str">
        <f>Table13[[#This Row],[Recency Score]]&amp;Table13[[#This Row],[Frequency Score]]&amp;Table13[[#This Row],[Monetary Score]]</f>
        <v>212</v>
      </c>
      <c r="AU271" t="str">
        <f t="shared" si="4"/>
        <v>About to Sleep</v>
      </c>
      <c r="AW271" s="13">
        <f>DATEDIF(Table13[[#This Row],[Dt_Customer]], Snapshot_Date, "d")</f>
        <v>717</v>
      </c>
      <c r="AX271" s="13">
        <f>Table13[[#This Row],[CL if today]]/365</f>
        <v>1.9643835616438357</v>
      </c>
      <c r="AY271">
        <f>Table13[[#This Row],[Total Number of Purchases]]/Table13[[#This Row],[Corrected CL]]</f>
        <v>3.5634588563458856</v>
      </c>
      <c r="AZ271">
        <f>Table13[[#This Row],[Average Order Value (AOV)]]*Table13[[#This Row],[Freq per Year]]</f>
        <v>35.1255230125523</v>
      </c>
      <c r="BA271">
        <f>Table13[[#This Row],[Total Spend]]/Table13[[#This Row],[Corrected CL]]</f>
        <v>35.1255230125523</v>
      </c>
      <c r="BB271">
        <v>40.948753462603875</v>
      </c>
      <c r="BC271" s="1">
        <f>Table13[[#This Row],[Dt_Customer]]+Table13[[#This Row],[Recency]]</f>
        <v>41270</v>
      </c>
      <c r="BD271" s="16" t="str">
        <f>IF(COUNTIF(A:A, A271) &gt; 1, "Duplicate", "Unique")</f>
        <v>Unique</v>
      </c>
    </row>
    <row r="272" spans="1:56" x14ac:dyDescent="0.3">
      <c r="A272">
        <v>6147</v>
      </c>
      <c r="B272">
        <v>1971</v>
      </c>
      <c r="C272" t="s">
        <v>28</v>
      </c>
      <c r="D272" t="s">
        <v>29</v>
      </c>
      <c r="E272">
        <v>25818</v>
      </c>
      <c r="F272">
        <v>1</v>
      </c>
      <c r="G272">
        <v>0</v>
      </c>
      <c r="H272" s="1">
        <v>41200</v>
      </c>
      <c r="I272">
        <v>51</v>
      </c>
      <c r="J272">
        <v>5</v>
      </c>
      <c r="K272">
        <v>2</v>
      </c>
      <c r="L272">
        <v>8</v>
      </c>
      <c r="M272">
        <v>2</v>
      </c>
      <c r="N272">
        <v>2</v>
      </c>
      <c r="O272">
        <v>9</v>
      </c>
      <c r="P272">
        <f>IF(Table13[[#This Row],[MntWines]] = 0,"",Table13[[#This Row],[MntWines]])</f>
        <v>5</v>
      </c>
      <c r="Q272">
        <f>IF(Table13[[#This Row],[MntFruits]] = 0, "",Table13[[#This Row],[MntFruits]])</f>
        <v>2</v>
      </c>
      <c r="R272">
        <f>IF(Table13[[#This Row],[MntMeatProducts]] = 0, "",Table13[[#This Row],[MntMeatProducts]])</f>
        <v>8</v>
      </c>
      <c r="S272">
        <f>IF(Table13[[#This Row],[MntFishProducts]] = 0, "",Table13[[#This Row],[MntFishProducts]])</f>
        <v>2</v>
      </c>
      <c r="T272">
        <f>IF(Table13[[#This Row],[MntSweetProducts]] = 0, "",Table13[[#This Row],[MntSweetProducts]])</f>
        <v>2</v>
      </c>
      <c r="U272">
        <f>IF(Table13[[#This Row],[MntGoldProds]] = 0, "",Table13[[#This Row],[MntGoldProds]])</f>
        <v>9</v>
      </c>
      <c r="V272">
        <v>1</v>
      </c>
      <c r="W272">
        <v>0</v>
      </c>
      <c r="X272">
        <v>1</v>
      </c>
      <c r="Y272">
        <v>2</v>
      </c>
      <c r="Z272">
        <v>7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s">
        <v>39</v>
      </c>
      <c r="AI272" s="13">
        <f>SUM(Table13[[#This Row],[MntWines]:[MntGoldProds]])</f>
        <v>28</v>
      </c>
      <c r="AJ272" s="13">
        <f>AVERAGE(Table13[[#This Row],[MntWines]:[MntGoldProds]])</f>
        <v>4.666666666666667</v>
      </c>
      <c r="AK272">
        <f>IF(Table13[[#This Row],[Total Number of Purchases]]=0,0,Table13[[#This Row],[Total Spend]]/Table13[[#This Row],[Total Number of Purchases]])</f>
        <v>7</v>
      </c>
      <c r="AM272">
        <f>SUM(Table13[[#This Row],[NumDealsPurchases]:[NumStorePurchases]])</f>
        <v>4</v>
      </c>
      <c r="AN272" s="14">
        <f>Snapshot_Date-Table13[[#This Row],[Dt_Customer]]</f>
        <v>716</v>
      </c>
      <c r="AP272" s="13">
        <f>Table13[[#This Row],[NumDealsPurchases]]/Table13[[#This Row],[Total Number of Purchases]]*100</f>
        <v>25</v>
      </c>
      <c r="AQ272">
        <f>6-ROUNDUP(_xlfn.PERCENTRANK.INC(Table13[Recency],Table13[[#This Row],[Recency]])*5, 0)</f>
        <v>3</v>
      </c>
      <c r="AR272">
        <f>ROUNDUP(_xlfn.PERCENTRANK.INC(Table13[Total Number of Purchases],Table13[[#This Row],[Total Number of Purchases]])*5,0)</f>
        <v>1</v>
      </c>
      <c r="AS272">
        <f>ROUNDUP(_xlfn.PERCENTRANK.INC(Table13[Total Spend],Table13[[#This Row],[Total Spend]])*5,0)</f>
        <v>1</v>
      </c>
      <c r="AT272" t="str">
        <f>Table13[[#This Row],[Recency Score]]&amp;Table13[[#This Row],[Frequency Score]]&amp;Table13[[#This Row],[Monetary Score]]</f>
        <v>311</v>
      </c>
      <c r="AU272" t="str">
        <f t="shared" si="4"/>
        <v>Needs Attention</v>
      </c>
      <c r="AW272" s="13">
        <f>DATEDIF(Table13[[#This Row],[Dt_Customer]], Snapshot_Date, "d")</f>
        <v>716</v>
      </c>
      <c r="AX272" s="13">
        <f>Table13[[#This Row],[CL if today]]/365</f>
        <v>1.9616438356164383</v>
      </c>
      <c r="AY272">
        <f>Table13[[#This Row],[Total Number of Purchases]]/Table13[[#This Row],[Corrected CL]]</f>
        <v>2.0391061452513966</v>
      </c>
      <c r="AZ272">
        <f>Table13[[#This Row],[Average Order Value (AOV)]]*Table13[[#This Row],[Freq per Year]]</f>
        <v>14.273743016759775</v>
      </c>
      <c r="BA272">
        <f>Table13[[#This Row],[Total Spend]]/Table13[[#This Row],[Corrected CL]]</f>
        <v>14.273743016759777</v>
      </c>
      <c r="BB272">
        <v>91.123439667128991</v>
      </c>
      <c r="BC272" s="1">
        <f>Table13[[#This Row],[Dt_Customer]]+Table13[[#This Row],[Recency]]</f>
        <v>41251</v>
      </c>
      <c r="BD272" s="16" t="str">
        <f>IF(COUNTIF(A:A, A272) &gt; 1, "Duplicate", "Unique")</f>
        <v>Unique</v>
      </c>
    </row>
    <row r="273" spans="1:56" x14ac:dyDescent="0.3">
      <c r="A273">
        <v>492</v>
      </c>
      <c r="B273">
        <v>1973</v>
      </c>
      <c r="C273" t="s">
        <v>37</v>
      </c>
      <c r="D273" t="s">
        <v>45</v>
      </c>
      <c r="E273">
        <v>48432</v>
      </c>
      <c r="F273">
        <v>0</v>
      </c>
      <c r="G273">
        <v>1</v>
      </c>
      <c r="H273" s="1">
        <v>41200</v>
      </c>
      <c r="I273">
        <v>3</v>
      </c>
      <c r="J273">
        <v>322</v>
      </c>
      <c r="K273">
        <v>3</v>
      </c>
      <c r="L273">
        <v>50</v>
      </c>
      <c r="M273">
        <v>4</v>
      </c>
      <c r="N273">
        <v>3</v>
      </c>
      <c r="O273">
        <v>42</v>
      </c>
      <c r="P273">
        <f>IF(Table13[[#This Row],[MntWines]] = 0,"",Table13[[#This Row],[MntWines]])</f>
        <v>322</v>
      </c>
      <c r="Q273">
        <f>IF(Table13[[#This Row],[MntFruits]] = 0, "",Table13[[#This Row],[MntFruits]])</f>
        <v>3</v>
      </c>
      <c r="R273">
        <f>IF(Table13[[#This Row],[MntMeatProducts]] = 0, "",Table13[[#This Row],[MntMeatProducts]])</f>
        <v>50</v>
      </c>
      <c r="S273">
        <f>IF(Table13[[#This Row],[MntFishProducts]] = 0, "",Table13[[#This Row],[MntFishProducts]])</f>
        <v>4</v>
      </c>
      <c r="T273">
        <f>IF(Table13[[#This Row],[MntSweetProducts]] = 0, "",Table13[[#This Row],[MntSweetProducts]])</f>
        <v>3</v>
      </c>
      <c r="U273">
        <f>IF(Table13[[#This Row],[MntGoldProds]] = 0, "",Table13[[#This Row],[MntGoldProds]])</f>
        <v>42</v>
      </c>
      <c r="V273">
        <v>5</v>
      </c>
      <c r="W273">
        <v>7</v>
      </c>
      <c r="X273">
        <v>1</v>
      </c>
      <c r="Y273">
        <v>6</v>
      </c>
      <c r="Z273">
        <v>8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 t="s">
        <v>32</v>
      </c>
      <c r="AI273" s="13">
        <f>SUM(Table13[[#This Row],[MntWines]:[MntGoldProds]])</f>
        <v>424</v>
      </c>
      <c r="AJ273" s="13">
        <f>AVERAGE(Table13[[#This Row],[MntWines]:[MntGoldProds]])</f>
        <v>70.666666666666671</v>
      </c>
      <c r="AK273">
        <f>IF(Table13[[#This Row],[Total Number of Purchases]]=0,0,Table13[[#This Row],[Total Spend]]/Table13[[#This Row],[Total Number of Purchases]])</f>
        <v>22.315789473684209</v>
      </c>
      <c r="AM273">
        <f>SUM(Table13[[#This Row],[NumDealsPurchases]:[NumStorePurchases]])</f>
        <v>19</v>
      </c>
      <c r="AN273" s="14">
        <f>Snapshot_Date-Table13[[#This Row],[Dt_Customer]]</f>
        <v>716</v>
      </c>
      <c r="AP273" s="13">
        <f>Table13[[#This Row],[NumDealsPurchases]]/Table13[[#This Row],[Total Number of Purchases]]*100</f>
        <v>26.315789473684209</v>
      </c>
      <c r="AQ273">
        <f>6-ROUNDUP(_xlfn.PERCENTRANK.INC(Table13[Recency],Table13[[#This Row],[Recency]])*5, 0)</f>
        <v>5</v>
      </c>
      <c r="AR273">
        <f>ROUNDUP(_xlfn.PERCENTRANK.INC(Table13[Total Number of Purchases],Table13[[#This Row],[Total Number of Purchases]])*5,0)</f>
        <v>4</v>
      </c>
      <c r="AS273">
        <f>ROUNDUP(_xlfn.PERCENTRANK.INC(Table13[Total Spend],Table13[[#This Row],[Total Spend]])*5,0)</f>
        <v>3</v>
      </c>
      <c r="AT273" t="str">
        <f>Table13[[#This Row],[Recency Score]]&amp;Table13[[#This Row],[Frequency Score]]&amp;Table13[[#This Row],[Monetary Score]]</f>
        <v>543</v>
      </c>
      <c r="AU273" t="str">
        <f t="shared" si="4"/>
        <v>Loyal Customers</v>
      </c>
      <c r="AW273" s="13">
        <f>DATEDIF(Table13[[#This Row],[Dt_Customer]], Snapshot_Date, "d")</f>
        <v>716</v>
      </c>
      <c r="AX273" s="13">
        <f>Table13[[#This Row],[CL if today]]/365</f>
        <v>1.9616438356164383</v>
      </c>
      <c r="AY273">
        <f>Table13[[#This Row],[Total Number of Purchases]]/Table13[[#This Row],[Corrected CL]]</f>
        <v>9.6857541899441344</v>
      </c>
      <c r="AZ273">
        <f>Table13[[#This Row],[Average Order Value (AOV)]]*Table13[[#This Row],[Freq per Year]]</f>
        <v>216.14525139664804</v>
      </c>
      <c r="BA273">
        <f>Table13[[#This Row],[Total Spend]]/Table13[[#This Row],[Corrected CL]]</f>
        <v>216.14525139664806</v>
      </c>
      <c r="BB273">
        <v>16.705963938973646</v>
      </c>
      <c r="BC273" s="1">
        <f>Table13[[#This Row],[Dt_Customer]]+Table13[[#This Row],[Recency]]</f>
        <v>41203</v>
      </c>
      <c r="BD273" s="16" t="str">
        <f>IF(COUNTIF(A:A, A273) &gt; 1, "Duplicate", "Unique")</f>
        <v>Unique</v>
      </c>
    </row>
    <row r="274" spans="1:56" x14ac:dyDescent="0.3">
      <c r="A274">
        <v>1041</v>
      </c>
      <c r="B274">
        <v>1973</v>
      </c>
      <c r="C274" t="s">
        <v>37</v>
      </c>
      <c r="D274" t="s">
        <v>31</v>
      </c>
      <c r="E274">
        <v>48432</v>
      </c>
      <c r="F274">
        <v>0</v>
      </c>
      <c r="G274">
        <v>1</v>
      </c>
      <c r="H274" s="1">
        <v>41200</v>
      </c>
      <c r="I274">
        <v>3</v>
      </c>
      <c r="J274">
        <v>322</v>
      </c>
      <c r="K274">
        <v>3</v>
      </c>
      <c r="L274">
        <v>50</v>
      </c>
      <c r="M274">
        <v>4</v>
      </c>
      <c r="N274">
        <v>3</v>
      </c>
      <c r="O274">
        <v>42</v>
      </c>
      <c r="P274">
        <f>IF(Table13[[#This Row],[MntWines]] = 0,"",Table13[[#This Row],[MntWines]])</f>
        <v>322</v>
      </c>
      <c r="Q274">
        <f>IF(Table13[[#This Row],[MntFruits]] = 0, "",Table13[[#This Row],[MntFruits]])</f>
        <v>3</v>
      </c>
      <c r="R274">
        <f>IF(Table13[[#This Row],[MntMeatProducts]] = 0, "",Table13[[#This Row],[MntMeatProducts]])</f>
        <v>50</v>
      </c>
      <c r="S274">
        <f>IF(Table13[[#This Row],[MntFishProducts]] = 0, "",Table13[[#This Row],[MntFishProducts]])</f>
        <v>4</v>
      </c>
      <c r="T274">
        <f>IF(Table13[[#This Row],[MntSweetProducts]] = 0, "",Table13[[#This Row],[MntSweetProducts]])</f>
        <v>3</v>
      </c>
      <c r="U274">
        <f>IF(Table13[[#This Row],[MntGoldProds]] = 0, "",Table13[[#This Row],[MntGoldProds]])</f>
        <v>42</v>
      </c>
      <c r="V274">
        <v>5</v>
      </c>
      <c r="W274">
        <v>7</v>
      </c>
      <c r="X274">
        <v>1</v>
      </c>
      <c r="Y274">
        <v>6</v>
      </c>
      <c r="Z274">
        <v>8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 t="s">
        <v>43</v>
      </c>
      <c r="AI274" s="13">
        <f>SUM(Table13[[#This Row],[MntWines]:[MntGoldProds]])</f>
        <v>424</v>
      </c>
      <c r="AJ274" s="13">
        <f>AVERAGE(Table13[[#This Row],[MntWines]:[MntGoldProds]])</f>
        <v>70.666666666666671</v>
      </c>
      <c r="AK274">
        <f>IF(Table13[[#This Row],[Total Number of Purchases]]=0,0,Table13[[#This Row],[Total Spend]]/Table13[[#This Row],[Total Number of Purchases]])</f>
        <v>22.315789473684209</v>
      </c>
      <c r="AM274">
        <f>SUM(Table13[[#This Row],[NumDealsPurchases]:[NumStorePurchases]])</f>
        <v>19</v>
      </c>
      <c r="AN274" s="14">
        <f>Snapshot_Date-Table13[[#This Row],[Dt_Customer]]</f>
        <v>716</v>
      </c>
      <c r="AP274" s="13">
        <f>Table13[[#This Row],[NumDealsPurchases]]/Table13[[#This Row],[Total Number of Purchases]]*100</f>
        <v>26.315789473684209</v>
      </c>
      <c r="AQ274">
        <f>6-ROUNDUP(_xlfn.PERCENTRANK.INC(Table13[Recency],Table13[[#This Row],[Recency]])*5, 0)</f>
        <v>5</v>
      </c>
      <c r="AR274">
        <f>ROUNDUP(_xlfn.PERCENTRANK.INC(Table13[Total Number of Purchases],Table13[[#This Row],[Total Number of Purchases]])*5,0)</f>
        <v>4</v>
      </c>
      <c r="AS274">
        <f>ROUNDUP(_xlfn.PERCENTRANK.INC(Table13[Total Spend],Table13[[#This Row],[Total Spend]])*5,0)</f>
        <v>3</v>
      </c>
      <c r="AT274" t="str">
        <f>Table13[[#This Row],[Recency Score]]&amp;Table13[[#This Row],[Frequency Score]]&amp;Table13[[#This Row],[Monetary Score]]</f>
        <v>543</v>
      </c>
      <c r="AU274" t="str">
        <f t="shared" si="4"/>
        <v>Loyal Customers</v>
      </c>
      <c r="AW274" s="13">
        <f>DATEDIF(Table13[[#This Row],[Dt_Customer]], Snapshot_Date, "d")</f>
        <v>716</v>
      </c>
      <c r="AX274" s="13">
        <f>Table13[[#This Row],[CL if today]]/365</f>
        <v>1.9616438356164383</v>
      </c>
      <c r="AY274">
        <f>Table13[[#This Row],[Total Number of Purchases]]/Table13[[#This Row],[Corrected CL]]</f>
        <v>9.6857541899441344</v>
      </c>
      <c r="AZ274">
        <f>Table13[[#This Row],[Average Order Value (AOV)]]*Table13[[#This Row],[Freq per Year]]</f>
        <v>216.14525139664804</v>
      </c>
      <c r="BA274">
        <f>Table13[[#This Row],[Total Spend]]/Table13[[#This Row],[Corrected CL]]</f>
        <v>216.14525139664806</v>
      </c>
      <c r="BB274">
        <v>13.668515950069349</v>
      </c>
      <c r="BC274" s="1">
        <f>Table13[[#This Row],[Dt_Customer]]+Table13[[#This Row],[Recency]]</f>
        <v>41203</v>
      </c>
      <c r="BD274" s="16" t="str">
        <f>IF(COUNTIF(A:A, A274) &gt; 1, "Duplicate", "Unique")</f>
        <v>Unique</v>
      </c>
    </row>
    <row r="275" spans="1:56" x14ac:dyDescent="0.3">
      <c r="A275">
        <v>11133</v>
      </c>
      <c r="B275">
        <v>1973</v>
      </c>
      <c r="C275" t="s">
        <v>37</v>
      </c>
      <c r="D275" t="s">
        <v>45</v>
      </c>
      <c r="E275">
        <v>48432</v>
      </c>
      <c r="F275">
        <v>0</v>
      </c>
      <c r="G275">
        <v>1</v>
      </c>
      <c r="H275" s="1">
        <v>41200</v>
      </c>
      <c r="I275">
        <v>3</v>
      </c>
      <c r="J275">
        <v>322</v>
      </c>
      <c r="K275">
        <v>3</v>
      </c>
      <c r="L275">
        <v>50</v>
      </c>
      <c r="M275">
        <v>4</v>
      </c>
      <c r="N275">
        <v>3</v>
      </c>
      <c r="O275">
        <v>42</v>
      </c>
      <c r="P275">
        <f>IF(Table13[[#This Row],[MntWines]] = 0,"",Table13[[#This Row],[MntWines]])</f>
        <v>322</v>
      </c>
      <c r="Q275">
        <f>IF(Table13[[#This Row],[MntFruits]] = 0, "",Table13[[#This Row],[MntFruits]])</f>
        <v>3</v>
      </c>
      <c r="R275">
        <f>IF(Table13[[#This Row],[MntMeatProducts]] = 0, "",Table13[[#This Row],[MntMeatProducts]])</f>
        <v>50</v>
      </c>
      <c r="S275">
        <f>IF(Table13[[#This Row],[MntFishProducts]] = 0, "",Table13[[#This Row],[MntFishProducts]])</f>
        <v>4</v>
      </c>
      <c r="T275">
        <f>IF(Table13[[#This Row],[MntSweetProducts]] = 0, "",Table13[[#This Row],[MntSweetProducts]])</f>
        <v>3</v>
      </c>
      <c r="U275">
        <f>IF(Table13[[#This Row],[MntGoldProds]] = 0, "",Table13[[#This Row],[MntGoldProds]])</f>
        <v>42</v>
      </c>
      <c r="V275">
        <v>5</v>
      </c>
      <c r="W275">
        <v>7</v>
      </c>
      <c r="X275">
        <v>1</v>
      </c>
      <c r="Y275">
        <v>6</v>
      </c>
      <c r="Z275">
        <v>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 t="s">
        <v>40</v>
      </c>
      <c r="AI275" s="13">
        <f>SUM(Table13[[#This Row],[MntWines]:[MntGoldProds]])</f>
        <v>424</v>
      </c>
      <c r="AJ275" s="13">
        <f>AVERAGE(Table13[[#This Row],[MntWines]:[MntGoldProds]])</f>
        <v>70.666666666666671</v>
      </c>
      <c r="AK275">
        <f>IF(Table13[[#This Row],[Total Number of Purchases]]=0,0,Table13[[#This Row],[Total Spend]]/Table13[[#This Row],[Total Number of Purchases]])</f>
        <v>22.315789473684209</v>
      </c>
      <c r="AM275">
        <f>SUM(Table13[[#This Row],[NumDealsPurchases]:[NumStorePurchases]])</f>
        <v>19</v>
      </c>
      <c r="AN275" s="14">
        <f>Snapshot_Date-Table13[[#This Row],[Dt_Customer]]</f>
        <v>716</v>
      </c>
      <c r="AP275" s="13">
        <f>Table13[[#This Row],[NumDealsPurchases]]/Table13[[#This Row],[Total Number of Purchases]]*100</f>
        <v>26.315789473684209</v>
      </c>
      <c r="AQ275">
        <f>6-ROUNDUP(_xlfn.PERCENTRANK.INC(Table13[Recency],Table13[[#This Row],[Recency]])*5, 0)</f>
        <v>5</v>
      </c>
      <c r="AR275">
        <f>ROUNDUP(_xlfn.PERCENTRANK.INC(Table13[Total Number of Purchases],Table13[[#This Row],[Total Number of Purchases]])*5,0)</f>
        <v>4</v>
      </c>
      <c r="AS275">
        <f>ROUNDUP(_xlfn.PERCENTRANK.INC(Table13[Total Spend],Table13[[#This Row],[Total Spend]])*5,0)</f>
        <v>3</v>
      </c>
      <c r="AT275" t="str">
        <f>Table13[[#This Row],[Recency Score]]&amp;Table13[[#This Row],[Frequency Score]]&amp;Table13[[#This Row],[Monetary Score]]</f>
        <v>543</v>
      </c>
      <c r="AU275" t="str">
        <f t="shared" si="4"/>
        <v>Loyal Customers</v>
      </c>
      <c r="AW275" s="13">
        <f>DATEDIF(Table13[[#This Row],[Dt_Customer]], Snapshot_Date, "d")</f>
        <v>716</v>
      </c>
      <c r="AX275" s="13">
        <f>Table13[[#This Row],[CL if today]]/365</f>
        <v>1.9616438356164383</v>
      </c>
      <c r="AY275">
        <f>Table13[[#This Row],[Total Number of Purchases]]/Table13[[#This Row],[Corrected CL]]</f>
        <v>9.6857541899441344</v>
      </c>
      <c r="AZ275">
        <f>Table13[[#This Row],[Average Order Value (AOV)]]*Table13[[#This Row],[Freq per Year]]</f>
        <v>216.14525139664804</v>
      </c>
      <c r="BA275">
        <f>Table13[[#This Row],[Total Spend]]/Table13[[#This Row],[Corrected CL]]</f>
        <v>216.14525139664806</v>
      </c>
      <c r="BB275">
        <v>335.13176144244107</v>
      </c>
      <c r="BC275" s="1">
        <f>Table13[[#This Row],[Dt_Customer]]+Table13[[#This Row],[Recency]]</f>
        <v>41203</v>
      </c>
      <c r="BD275" s="16" t="str">
        <f>IF(COUNTIF(A:A, A275) &gt; 1, "Duplicate", "Unique")</f>
        <v>Unique</v>
      </c>
    </row>
    <row r="276" spans="1:56" x14ac:dyDescent="0.3">
      <c r="A276">
        <v>9949</v>
      </c>
      <c r="B276">
        <v>1976</v>
      </c>
      <c r="C276" t="s">
        <v>28</v>
      </c>
      <c r="D276" t="s">
        <v>33</v>
      </c>
      <c r="E276">
        <v>59809</v>
      </c>
      <c r="F276">
        <v>0</v>
      </c>
      <c r="G276">
        <v>2</v>
      </c>
      <c r="H276" s="1">
        <v>41200</v>
      </c>
      <c r="I276">
        <v>36</v>
      </c>
      <c r="J276">
        <v>598</v>
      </c>
      <c r="K276">
        <v>16</v>
      </c>
      <c r="L276">
        <v>141</v>
      </c>
      <c r="M276">
        <v>32</v>
      </c>
      <c r="N276">
        <v>41</v>
      </c>
      <c r="O276">
        <v>49</v>
      </c>
      <c r="P276">
        <f>IF(Table13[[#This Row],[MntWines]] = 0,"",Table13[[#This Row],[MntWines]])</f>
        <v>598</v>
      </c>
      <c r="Q276">
        <f>IF(Table13[[#This Row],[MntFruits]] = 0, "",Table13[[#This Row],[MntFruits]])</f>
        <v>16</v>
      </c>
      <c r="R276">
        <f>IF(Table13[[#This Row],[MntMeatProducts]] = 0, "",Table13[[#This Row],[MntMeatProducts]])</f>
        <v>141</v>
      </c>
      <c r="S276">
        <f>IF(Table13[[#This Row],[MntFishProducts]] = 0, "",Table13[[#This Row],[MntFishProducts]])</f>
        <v>32</v>
      </c>
      <c r="T276">
        <f>IF(Table13[[#This Row],[MntSweetProducts]] = 0, "",Table13[[#This Row],[MntSweetProducts]])</f>
        <v>41</v>
      </c>
      <c r="U276">
        <f>IF(Table13[[#This Row],[MntGoldProds]] = 0, "",Table13[[#This Row],[MntGoldProds]])</f>
        <v>49</v>
      </c>
      <c r="V276">
        <v>3</v>
      </c>
      <c r="W276">
        <v>3</v>
      </c>
      <c r="X276">
        <v>3</v>
      </c>
      <c r="Y276">
        <v>6</v>
      </c>
      <c r="Z276">
        <v>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 t="s">
        <v>32</v>
      </c>
      <c r="AI276" s="13">
        <f>SUM(Table13[[#This Row],[MntWines]:[MntGoldProds]])</f>
        <v>877</v>
      </c>
      <c r="AJ276" s="13">
        <f>AVERAGE(Table13[[#This Row],[MntWines]:[MntGoldProds]])</f>
        <v>146.16666666666666</v>
      </c>
      <c r="AK276">
        <f>IF(Table13[[#This Row],[Total Number of Purchases]]=0,0,Table13[[#This Row],[Total Spend]]/Table13[[#This Row],[Total Number of Purchases]])</f>
        <v>58.466666666666669</v>
      </c>
      <c r="AM276">
        <f>SUM(Table13[[#This Row],[NumDealsPurchases]:[NumStorePurchases]])</f>
        <v>15</v>
      </c>
      <c r="AN276" s="14">
        <f>Snapshot_Date-Table13[[#This Row],[Dt_Customer]]</f>
        <v>716</v>
      </c>
      <c r="AP276" s="13">
        <f>Table13[[#This Row],[NumDealsPurchases]]/Table13[[#This Row],[Total Number of Purchases]]*100</f>
        <v>20</v>
      </c>
      <c r="AQ276">
        <f>6-ROUNDUP(_xlfn.PERCENTRANK.INC(Table13[Recency],Table13[[#This Row],[Recency]])*5, 0)</f>
        <v>4</v>
      </c>
      <c r="AR276">
        <f>ROUNDUP(_xlfn.PERCENTRANK.INC(Table13[Total Number of Purchases],Table13[[#This Row],[Total Number of Purchases]])*5,0)</f>
        <v>3</v>
      </c>
      <c r="AS276">
        <f>ROUNDUP(_xlfn.PERCENTRANK.INC(Table13[Total Spend],Table13[[#This Row],[Total Spend]])*5,0)</f>
        <v>4</v>
      </c>
      <c r="AT276" t="str">
        <f>Table13[[#This Row],[Recency Score]]&amp;Table13[[#This Row],[Frequency Score]]&amp;Table13[[#This Row],[Monetary Score]]</f>
        <v>434</v>
      </c>
      <c r="AU276" t="str">
        <f t="shared" si="4"/>
        <v>Potential Loyalists</v>
      </c>
      <c r="AW276" s="13">
        <f>DATEDIF(Table13[[#This Row],[Dt_Customer]], Snapshot_Date, "d")</f>
        <v>716</v>
      </c>
      <c r="AX276" s="13">
        <f>Table13[[#This Row],[CL if today]]/365</f>
        <v>1.9616438356164383</v>
      </c>
      <c r="AY276">
        <f>Table13[[#This Row],[Total Number of Purchases]]/Table13[[#This Row],[Corrected CL]]</f>
        <v>7.6466480446927374</v>
      </c>
      <c r="AZ276">
        <f>Table13[[#This Row],[Average Order Value (AOV)]]*Table13[[#This Row],[Freq per Year]]</f>
        <v>447.07402234636874</v>
      </c>
      <c r="BA276">
        <f>Table13[[#This Row],[Total Spend]]/Table13[[#This Row],[Corrected CL]]</f>
        <v>447.07402234636874</v>
      </c>
      <c r="BB276">
        <v>136.17891816920942</v>
      </c>
      <c r="BC276" s="1">
        <f>Table13[[#This Row],[Dt_Customer]]+Table13[[#This Row],[Recency]]</f>
        <v>41236</v>
      </c>
      <c r="BD276" s="16" t="str">
        <f>IF(COUNTIF(A:A, A276) &gt; 1, "Duplicate", "Unique")</f>
        <v>Unique</v>
      </c>
    </row>
    <row r="277" spans="1:56" x14ac:dyDescent="0.3">
      <c r="A277">
        <v>821</v>
      </c>
      <c r="B277">
        <v>1992</v>
      </c>
      <c r="C277" t="s">
        <v>41</v>
      </c>
      <c r="D277" t="s">
        <v>31</v>
      </c>
      <c r="E277">
        <v>92859</v>
      </c>
      <c r="F277">
        <v>0</v>
      </c>
      <c r="G277">
        <v>0</v>
      </c>
      <c r="H277" s="1">
        <v>41201</v>
      </c>
      <c r="I277">
        <v>46</v>
      </c>
      <c r="J277">
        <v>962</v>
      </c>
      <c r="K277">
        <v>61</v>
      </c>
      <c r="L277">
        <v>921</v>
      </c>
      <c r="M277">
        <v>52</v>
      </c>
      <c r="N277">
        <v>61</v>
      </c>
      <c r="O277">
        <v>20</v>
      </c>
      <c r="P277">
        <f>IF(Table13[[#This Row],[MntWines]] = 0,"",Table13[[#This Row],[MntWines]])</f>
        <v>962</v>
      </c>
      <c r="Q277">
        <f>IF(Table13[[#This Row],[MntFruits]] = 0, "",Table13[[#This Row],[MntFruits]])</f>
        <v>61</v>
      </c>
      <c r="R277">
        <f>IF(Table13[[#This Row],[MntMeatProducts]] = 0, "",Table13[[#This Row],[MntMeatProducts]])</f>
        <v>921</v>
      </c>
      <c r="S277">
        <f>IF(Table13[[#This Row],[MntFishProducts]] = 0, "",Table13[[#This Row],[MntFishProducts]])</f>
        <v>52</v>
      </c>
      <c r="T277">
        <f>IF(Table13[[#This Row],[MntSweetProducts]] = 0, "",Table13[[#This Row],[MntSweetProducts]])</f>
        <v>61</v>
      </c>
      <c r="U277">
        <f>IF(Table13[[#This Row],[MntGoldProds]] = 0, "",Table13[[#This Row],[MntGoldProds]])</f>
        <v>20</v>
      </c>
      <c r="V277">
        <v>1</v>
      </c>
      <c r="W277">
        <v>5</v>
      </c>
      <c r="X277">
        <v>4</v>
      </c>
      <c r="Y277">
        <v>12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t="s">
        <v>32</v>
      </c>
      <c r="AI277" s="13">
        <f>SUM(Table13[[#This Row],[MntWines]:[MntGoldProds]])</f>
        <v>2077</v>
      </c>
      <c r="AJ277" s="13">
        <f>AVERAGE(Table13[[#This Row],[MntWines]:[MntGoldProds]])</f>
        <v>346.16666666666669</v>
      </c>
      <c r="AK277">
        <f>IF(Table13[[#This Row],[Total Number of Purchases]]=0,0,Table13[[#This Row],[Total Spend]]/Table13[[#This Row],[Total Number of Purchases]])</f>
        <v>94.409090909090907</v>
      </c>
      <c r="AM277">
        <f>SUM(Table13[[#This Row],[NumDealsPurchases]:[NumStorePurchases]])</f>
        <v>22</v>
      </c>
      <c r="AN277" s="14">
        <f>Snapshot_Date-Table13[[#This Row],[Dt_Customer]]</f>
        <v>715</v>
      </c>
      <c r="AP277" s="13">
        <f>Table13[[#This Row],[NumDealsPurchases]]/Table13[[#This Row],[Total Number of Purchases]]*100</f>
        <v>4.5454545454545459</v>
      </c>
      <c r="AQ277">
        <f>6-ROUNDUP(_xlfn.PERCENTRANK.INC(Table13[Recency],Table13[[#This Row],[Recency]])*5, 0)</f>
        <v>3</v>
      </c>
      <c r="AR277">
        <f>ROUNDUP(_xlfn.PERCENTRANK.INC(Table13[Total Number of Purchases],Table13[[#This Row],[Total Number of Purchases]])*5,0)</f>
        <v>4</v>
      </c>
      <c r="AS277">
        <f>ROUNDUP(_xlfn.PERCENTRANK.INC(Table13[Total Spend],Table13[[#This Row],[Total Spend]])*5,0)</f>
        <v>5</v>
      </c>
      <c r="AT277" t="str">
        <f>Table13[[#This Row],[Recency Score]]&amp;Table13[[#This Row],[Frequency Score]]&amp;Table13[[#This Row],[Monetary Score]]</f>
        <v>345</v>
      </c>
      <c r="AU277" t="str">
        <f t="shared" si="4"/>
        <v>Big Spenders</v>
      </c>
      <c r="AW277" s="13">
        <f>DATEDIF(Table13[[#This Row],[Dt_Customer]], Snapshot_Date, "d")</f>
        <v>715</v>
      </c>
      <c r="AX277" s="13">
        <f>Table13[[#This Row],[CL if today]]/365</f>
        <v>1.9589041095890412</v>
      </c>
      <c r="AY277">
        <f>Table13[[#This Row],[Total Number of Purchases]]/Table13[[#This Row],[Corrected CL]]</f>
        <v>11.23076923076923</v>
      </c>
      <c r="AZ277">
        <f>Table13[[#This Row],[Average Order Value (AOV)]]*Table13[[#This Row],[Freq per Year]]</f>
        <v>1060.2867132867132</v>
      </c>
      <c r="BA277">
        <f>Table13[[#This Row],[Total Spend]]/Table13[[#This Row],[Corrected CL]]</f>
        <v>1060.2867132867132</v>
      </c>
      <c r="BB277">
        <v>61.761442441054093</v>
      </c>
      <c r="BC277" s="1">
        <f>Table13[[#This Row],[Dt_Customer]]+Table13[[#This Row],[Recency]]</f>
        <v>41247</v>
      </c>
      <c r="BD277" s="16" t="str">
        <f>IF(COUNTIF(A:A, A277) &gt; 1, "Duplicate", "Unique")</f>
        <v>Unique</v>
      </c>
    </row>
    <row r="278" spans="1:56" x14ac:dyDescent="0.3">
      <c r="A278">
        <v>3138</v>
      </c>
      <c r="B278">
        <v>1956</v>
      </c>
      <c r="C278" t="s">
        <v>28</v>
      </c>
      <c r="D278" t="s">
        <v>31</v>
      </c>
      <c r="E278">
        <v>91249</v>
      </c>
      <c r="F278">
        <v>0</v>
      </c>
      <c r="G278">
        <v>0</v>
      </c>
      <c r="H278" s="1">
        <v>41202</v>
      </c>
      <c r="I278">
        <v>84</v>
      </c>
      <c r="J278">
        <v>1324</v>
      </c>
      <c r="K278">
        <v>27</v>
      </c>
      <c r="L278">
        <v>119</v>
      </c>
      <c r="M278">
        <v>71</v>
      </c>
      <c r="N278">
        <v>108</v>
      </c>
      <c r="O278">
        <v>27</v>
      </c>
      <c r="P278">
        <f>IF(Table13[[#This Row],[MntWines]] = 0,"",Table13[[#This Row],[MntWines]])</f>
        <v>1324</v>
      </c>
      <c r="Q278">
        <f>IF(Table13[[#This Row],[MntFruits]] = 0, "",Table13[[#This Row],[MntFruits]])</f>
        <v>27</v>
      </c>
      <c r="R278">
        <f>IF(Table13[[#This Row],[MntMeatProducts]] = 0, "",Table13[[#This Row],[MntMeatProducts]])</f>
        <v>119</v>
      </c>
      <c r="S278">
        <f>IF(Table13[[#This Row],[MntFishProducts]] = 0, "",Table13[[#This Row],[MntFishProducts]])</f>
        <v>71</v>
      </c>
      <c r="T278">
        <f>IF(Table13[[#This Row],[MntSweetProducts]] = 0, "",Table13[[#This Row],[MntSweetProducts]])</f>
        <v>108</v>
      </c>
      <c r="U278">
        <f>IF(Table13[[#This Row],[MntGoldProds]] = 0, "",Table13[[#This Row],[MntGoldProds]])</f>
        <v>27</v>
      </c>
      <c r="V278">
        <v>0</v>
      </c>
      <c r="W278">
        <v>7</v>
      </c>
      <c r="X278">
        <v>9</v>
      </c>
      <c r="Y278">
        <v>6</v>
      </c>
      <c r="Z278">
        <v>4</v>
      </c>
      <c r="AA278">
        <v>1</v>
      </c>
      <c r="AB278">
        <v>1</v>
      </c>
      <c r="AC278">
        <v>0</v>
      </c>
      <c r="AD278">
        <v>1</v>
      </c>
      <c r="AE278">
        <v>1</v>
      </c>
      <c r="AF278">
        <v>1</v>
      </c>
      <c r="AG278">
        <v>0</v>
      </c>
      <c r="AH278" t="s">
        <v>30</v>
      </c>
      <c r="AI278" s="13">
        <f>SUM(Table13[[#This Row],[MntWines]:[MntGoldProds]])</f>
        <v>1676</v>
      </c>
      <c r="AJ278" s="13">
        <f>AVERAGE(Table13[[#This Row],[MntWines]:[MntGoldProds]])</f>
        <v>279.33333333333331</v>
      </c>
      <c r="AK278">
        <f>IF(Table13[[#This Row],[Total Number of Purchases]]=0,0,Table13[[#This Row],[Total Spend]]/Table13[[#This Row],[Total Number of Purchases]])</f>
        <v>76.181818181818187</v>
      </c>
      <c r="AM278">
        <f>SUM(Table13[[#This Row],[NumDealsPurchases]:[NumStorePurchases]])</f>
        <v>22</v>
      </c>
      <c r="AN278" s="14">
        <f>Snapshot_Date-Table13[[#This Row],[Dt_Customer]]</f>
        <v>714</v>
      </c>
      <c r="AP278" s="13">
        <f>Table13[[#This Row],[NumDealsPurchases]]/Table13[[#This Row],[Total Number of Purchases]]*100</f>
        <v>0</v>
      </c>
      <c r="AQ278">
        <f>6-ROUNDUP(_xlfn.PERCENTRANK.INC(Table13[Recency],Table13[[#This Row],[Recency]])*5, 0)</f>
        <v>1</v>
      </c>
      <c r="AR278">
        <f>ROUNDUP(_xlfn.PERCENTRANK.INC(Table13[Total Number of Purchases],Table13[[#This Row],[Total Number of Purchases]])*5,0)</f>
        <v>4</v>
      </c>
      <c r="AS278">
        <f>ROUNDUP(_xlfn.PERCENTRANK.INC(Table13[Total Spend],Table13[[#This Row],[Total Spend]])*5,0)</f>
        <v>5</v>
      </c>
      <c r="AT278" t="str">
        <f>Table13[[#This Row],[Recency Score]]&amp;Table13[[#This Row],[Frequency Score]]&amp;Table13[[#This Row],[Monetary Score]]</f>
        <v>145</v>
      </c>
      <c r="AU278" t="str">
        <f t="shared" si="4"/>
        <v>Big Spenders</v>
      </c>
      <c r="AW278" s="13">
        <f>DATEDIF(Table13[[#This Row],[Dt_Customer]], Snapshot_Date, "d")</f>
        <v>714</v>
      </c>
      <c r="AX278" s="13">
        <f>Table13[[#This Row],[CL if today]]/365</f>
        <v>1.9561643835616438</v>
      </c>
      <c r="AY278">
        <f>Table13[[#This Row],[Total Number of Purchases]]/Table13[[#This Row],[Corrected CL]]</f>
        <v>11.246498599439777</v>
      </c>
      <c r="AZ278">
        <f>Table13[[#This Row],[Average Order Value (AOV)]]*Table13[[#This Row],[Freq per Year]]</f>
        <v>856.77871148459394</v>
      </c>
      <c r="BA278">
        <f>Table13[[#This Row],[Total Spend]]/Table13[[#This Row],[Corrected CL]]</f>
        <v>856.77871148459383</v>
      </c>
      <c r="BB278">
        <v>678.29166666666674</v>
      </c>
      <c r="BC278" s="1">
        <f>Table13[[#This Row],[Dt_Customer]]+Table13[[#This Row],[Recency]]</f>
        <v>41286</v>
      </c>
      <c r="BD278" s="16" t="str">
        <f>IF(COUNTIF(A:A, A278) &gt; 1, "Duplicate", "Unique")</f>
        <v>Unique</v>
      </c>
    </row>
    <row r="279" spans="1:56" x14ac:dyDescent="0.3">
      <c r="A279">
        <v>6218</v>
      </c>
      <c r="B279">
        <v>1965</v>
      </c>
      <c r="C279" t="s">
        <v>28</v>
      </c>
      <c r="D279" t="s">
        <v>33</v>
      </c>
      <c r="E279">
        <v>59594</v>
      </c>
      <c r="F279">
        <v>0</v>
      </c>
      <c r="G279">
        <v>1</v>
      </c>
      <c r="H279" s="1">
        <v>41202</v>
      </c>
      <c r="I279">
        <v>74</v>
      </c>
      <c r="J279">
        <v>457</v>
      </c>
      <c r="K279">
        <v>4</v>
      </c>
      <c r="L279">
        <v>29</v>
      </c>
      <c r="M279">
        <v>0</v>
      </c>
      <c r="N279">
        <v>0</v>
      </c>
      <c r="O279">
        <v>9</v>
      </c>
      <c r="P279">
        <f>IF(Table13[[#This Row],[MntWines]] = 0,"",Table13[[#This Row],[MntWines]])</f>
        <v>457</v>
      </c>
      <c r="Q279">
        <f>IF(Table13[[#This Row],[MntFruits]] = 0, "",Table13[[#This Row],[MntFruits]])</f>
        <v>4</v>
      </c>
      <c r="R279">
        <f>IF(Table13[[#This Row],[MntMeatProducts]] = 0, "",Table13[[#This Row],[MntMeatProducts]])</f>
        <v>29</v>
      </c>
      <c r="S279" t="str">
        <f>IF(Table13[[#This Row],[MntFishProducts]] = 0, "",Table13[[#This Row],[MntFishProducts]])</f>
        <v/>
      </c>
      <c r="T279" t="str">
        <f>IF(Table13[[#This Row],[MntSweetProducts]] = 0, "",Table13[[#This Row],[MntSweetProducts]])</f>
        <v/>
      </c>
      <c r="U279">
        <f>IF(Table13[[#This Row],[MntGoldProds]] = 0, "",Table13[[#This Row],[MntGoldProds]])</f>
        <v>9</v>
      </c>
      <c r="V279">
        <v>1</v>
      </c>
      <c r="W279">
        <v>8</v>
      </c>
      <c r="X279">
        <v>1</v>
      </c>
      <c r="Y279">
        <v>7</v>
      </c>
      <c r="Z279">
        <v>7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 t="s">
        <v>30</v>
      </c>
      <c r="AI279" s="13">
        <f>SUM(Table13[[#This Row],[MntWines]:[MntGoldProds]])</f>
        <v>499</v>
      </c>
      <c r="AJ279" s="13">
        <f>AVERAGE(Table13[[#This Row],[MntWines]:[MntGoldProds]])</f>
        <v>83.166666666666671</v>
      </c>
      <c r="AK279">
        <f>IF(Table13[[#This Row],[Total Number of Purchases]]=0,0,Table13[[#This Row],[Total Spend]]/Table13[[#This Row],[Total Number of Purchases]])</f>
        <v>29.352941176470587</v>
      </c>
      <c r="AM279">
        <f>SUM(Table13[[#This Row],[NumDealsPurchases]:[NumStorePurchases]])</f>
        <v>17</v>
      </c>
      <c r="AN279" s="14">
        <f>Snapshot_Date-Table13[[#This Row],[Dt_Customer]]</f>
        <v>714</v>
      </c>
      <c r="AP279" s="13">
        <f>Table13[[#This Row],[NumDealsPurchases]]/Table13[[#This Row],[Total Number of Purchases]]*100</f>
        <v>5.8823529411764701</v>
      </c>
      <c r="AQ279">
        <f>6-ROUNDUP(_xlfn.PERCENTRANK.INC(Table13[Recency],Table13[[#This Row],[Recency]])*5, 0)</f>
        <v>2</v>
      </c>
      <c r="AR279">
        <f>ROUNDUP(_xlfn.PERCENTRANK.INC(Table13[Total Number of Purchases],Table13[[#This Row],[Total Number of Purchases]])*5,0)</f>
        <v>3</v>
      </c>
      <c r="AS279">
        <f>ROUNDUP(_xlfn.PERCENTRANK.INC(Table13[Total Spend],Table13[[#This Row],[Total Spend]])*5,0)</f>
        <v>3</v>
      </c>
      <c r="AT279" t="str">
        <f>Table13[[#This Row],[Recency Score]]&amp;Table13[[#This Row],[Frequency Score]]&amp;Table13[[#This Row],[Monetary Score]]</f>
        <v>233</v>
      </c>
      <c r="AU279" t="str">
        <f t="shared" si="4"/>
        <v>About to Sleep</v>
      </c>
      <c r="AW279" s="13">
        <f>DATEDIF(Table13[[#This Row],[Dt_Customer]], Snapshot_Date, "d")</f>
        <v>714</v>
      </c>
      <c r="AX279" s="13">
        <f>Table13[[#This Row],[CL if today]]/365</f>
        <v>1.9561643835616438</v>
      </c>
      <c r="AY279">
        <f>Table13[[#This Row],[Total Number of Purchases]]/Table13[[#This Row],[Corrected CL]]</f>
        <v>8.6904761904761898</v>
      </c>
      <c r="AZ279">
        <f>Table13[[#This Row],[Average Order Value (AOV)]]*Table13[[#This Row],[Freq per Year]]</f>
        <v>255.09103641456579</v>
      </c>
      <c r="BA279">
        <f>Table13[[#This Row],[Total Spend]]/Table13[[#This Row],[Corrected CL]]</f>
        <v>255.09103641456582</v>
      </c>
      <c r="BB279">
        <v>973.84027777777783</v>
      </c>
      <c r="BC279" s="1">
        <f>Table13[[#This Row],[Dt_Customer]]+Table13[[#This Row],[Recency]]</f>
        <v>41276</v>
      </c>
      <c r="BD279" s="16" t="str">
        <f>IF(COUNTIF(A:A, A279) &gt; 1, "Duplicate", "Unique")</f>
        <v>Unique</v>
      </c>
    </row>
    <row r="280" spans="1:56" x14ac:dyDescent="0.3">
      <c r="A280">
        <v>1272</v>
      </c>
      <c r="B280">
        <v>1965</v>
      </c>
      <c r="C280" t="s">
        <v>41</v>
      </c>
      <c r="D280" t="s">
        <v>31</v>
      </c>
      <c r="E280">
        <v>55250</v>
      </c>
      <c r="F280">
        <v>0</v>
      </c>
      <c r="G280">
        <v>1</v>
      </c>
      <c r="H280" s="1">
        <v>41203</v>
      </c>
      <c r="I280">
        <v>49</v>
      </c>
      <c r="J280">
        <v>664</v>
      </c>
      <c r="K280">
        <v>58</v>
      </c>
      <c r="L280">
        <v>83</v>
      </c>
      <c r="M280">
        <v>32</v>
      </c>
      <c r="N280">
        <v>0</v>
      </c>
      <c r="O280">
        <v>66</v>
      </c>
      <c r="P280">
        <f>IF(Table13[[#This Row],[MntWines]] = 0,"",Table13[[#This Row],[MntWines]])</f>
        <v>664</v>
      </c>
      <c r="Q280">
        <f>IF(Table13[[#This Row],[MntFruits]] = 0, "",Table13[[#This Row],[MntFruits]])</f>
        <v>58</v>
      </c>
      <c r="R280">
        <f>IF(Table13[[#This Row],[MntMeatProducts]] = 0, "",Table13[[#This Row],[MntMeatProducts]])</f>
        <v>83</v>
      </c>
      <c r="S280">
        <f>IF(Table13[[#This Row],[MntFishProducts]] = 0, "",Table13[[#This Row],[MntFishProducts]])</f>
        <v>32</v>
      </c>
      <c r="T280" t="str">
        <f>IF(Table13[[#This Row],[MntSweetProducts]] = 0, "",Table13[[#This Row],[MntSweetProducts]])</f>
        <v/>
      </c>
      <c r="U280">
        <f>IF(Table13[[#This Row],[MntGoldProds]] = 0, "",Table13[[#This Row],[MntGoldProds]])</f>
        <v>66</v>
      </c>
      <c r="V280">
        <v>4</v>
      </c>
      <c r="W280">
        <v>7</v>
      </c>
      <c r="X280">
        <v>5</v>
      </c>
      <c r="Y280">
        <v>10</v>
      </c>
      <c r="Z280">
        <v>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t="s">
        <v>36</v>
      </c>
      <c r="AI280" s="13">
        <f>SUM(Table13[[#This Row],[MntWines]:[MntGoldProds]])</f>
        <v>903</v>
      </c>
      <c r="AJ280" s="13">
        <f>AVERAGE(Table13[[#This Row],[MntWines]:[MntGoldProds]])</f>
        <v>150.5</v>
      </c>
      <c r="AK280">
        <f>IF(Table13[[#This Row],[Total Number of Purchases]]=0,0,Table13[[#This Row],[Total Spend]]/Table13[[#This Row],[Total Number of Purchases]])</f>
        <v>34.730769230769234</v>
      </c>
      <c r="AM280">
        <f>SUM(Table13[[#This Row],[NumDealsPurchases]:[NumStorePurchases]])</f>
        <v>26</v>
      </c>
      <c r="AN280" s="14">
        <f>Snapshot_Date-Table13[[#This Row],[Dt_Customer]]</f>
        <v>713</v>
      </c>
      <c r="AP280" s="13">
        <f>Table13[[#This Row],[NumDealsPurchases]]/Table13[[#This Row],[Total Number of Purchases]]*100</f>
        <v>15.384615384615385</v>
      </c>
      <c r="AQ280">
        <f>6-ROUNDUP(_xlfn.PERCENTRANK.INC(Table13[Recency],Table13[[#This Row],[Recency]])*5, 0)</f>
        <v>3</v>
      </c>
      <c r="AR280">
        <f>ROUNDUP(_xlfn.PERCENTRANK.INC(Table13[Total Number of Purchases],Table13[[#This Row],[Total Number of Purchases]])*5,0)</f>
        <v>5</v>
      </c>
      <c r="AS280">
        <f>ROUNDUP(_xlfn.PERCENTRANK.INC(Table13[Total Spend],Table13[[#This Row],[Total Spend]])*5,0)</f>
        <v>4</v>
      </c>
      <c r="AT280" t="str">
        <f>Table13[[#This Row],[Recency Score]]&amp;Table13[[#This Row],[Frequency Score]]&amp;Table13[[#This Row],[Monetary Score]]</f>
        <v>354</v>
      </c>
      <c r="AU280" t="str">
        <f t="shared" si="4"/>
        <v>Frequent Buyers</v>
      </c>
      <c r="AW280" s="13">
        <f>DATEDIF(Table13[[#This Row],[Dt_Customer]], Snapshot_Date, "d")</f>
        <v>713</v>
      </c>
      <c r="AX280" s="13">
        <f>Table13[[#This Row],[CL if today]]/365</f>
        <v>1.9534246575342467</v>
      </c>
      <c r="AY280">
        <f>Table13[[#This Row],[Total Number of Purchases]]/Table13[[#This Row],[Corrected CL]]</f>
        <v>13.309957924263674</v>
      </c>
      <c r="AZ280">
        <f>Table13[[#This Row],[Average Order Value (AOV)]]*Table13[[#This Row],[Freq per Year]]</f>
        <v>462.26507713884996</v>
      </c>
      <c r="BA280">
        <f>Table13[[#This Row],[Total Spend]]/Table13[[#This Row],[Corrected CL]]</f>
        <v>462.2650771388499</v>
      </c>
      <c r="BB280">
        <v>792.8611111111112</v>
      </c>
      <c r="BC280" s="1">
        <f>Table13[[#This Row],[Dt_Customer]]+Table13[[#This Row],[Recency]]</f>
        <v>41252</v>
      </c>
      <c r="BD280" s="16" t="str">
        <f>IF(COUNTIF(A:A, A280) &gt; 1, "Duplicate", "Unique")</f>
        <v>Unique</v>
      </c>
    </row>
    <row r="281" spans="1:56" x14ac:dyDescent="0.3">
      <c r="A281">
        <v>10448</v>
      </c>
      <c r="B281">
        <v>1956</v>
      </c>
      <c r="C281" t="s">
        <v>28</v>
      </c>
      <c r="D281" t="s">
        <v>31</v>
      </c>
      <c r="E281">
        <v>46998</v>
      </c>
      <c r="F281">
        <v>0</v>
      </c>
      <c r="G281">
        <v>1</v>
      </c>
      <c r="H281" s="1">
        <v>41204</v>
      </c>
      <c r="I281">
        <v>55</v>
      </c>
      <c r="J281">
        <v>172</v>
      </c>
      <c r="K281">
        <v>41</v>
      </c>
      <c r="L281">
        <v>86</v>
      </c>
      <c r="M281">
        <v>45</v>
      </c>
      <c r="N281">
        <v>6</v>
      </c>
      <c r="O281">
        <v>27</v>
      </c>
      <c r="P281">
        <f>IF(Table13[[#This Row],[MntWines]] = 0,"",Table13[[#This Row],[MntWines]])</f>
        <v>172</v>
      </c>
      <c r="Q281">
        <f>IF(Table13[[#This Row],[MntFruits]] = 0, "",Table13[[#This Row],[MntFruits]])</f>
        <v>41</v>
      </c>
      <c r="R281">
        <f>IF(Table13[[#This Row],[MntMeatProducts]] = 0, "",Table13[[#This Row],[MntMeatProducts]])</f>
        <v>86</v>
      </c>
      <c r="S281">
        <f>IF(Table13[[#This Row],[MntFishProducts]] = 0, "",Table13[[#This Row],[MntFishProducts]])</f>
        <v>45</v>
      </c>
      <c r="T281">
        <f>IF(Table13[[#This Row],[MntSweetProducts]] = 0, "",Table13[[#This Row],[MntSweetProducts]])</f>
        <v>6</v>
      </c>
      <c r="U281">
        <f>IF(Table13[[#This Row],[MntGoldProds]] = 0, "",Table13[[#This Row],[MntGoldProds]])</f>
        <v>27</v>
      </c>
      <c r="V281">
        <v>5</v>
      </c>
      <c r="W281">
        <v>5</v>
      </c>
      <c r="X281">
        <v>3</v>
      </c>
      <c r="Y281">
        <v>5</v>
      </c>
      <c r="Z281">
        <v>7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 t="s">
        <v>30</v>
      </c>
      <c r="AI281" s="13">
        <f>SUM(Table13[[#This Row],[MntWines]:[MntGoldProds]])</f>
        <v>377</v>
      </c>
      <c r="AJ281" s="13">
        <f>AVERAGE(Table13[[#This Row],[MntWines]:[MntGoldProds]])</f>
        <v>62.833333333333336</v>
      </c>
      <c r="AK281">
        <f>IF(Table13[[#This Row],[Total Number of Purchases]]=0,0,Table13[[#This Row],[Total Spend]]/Table13[[#This Row],[Total Number of Purchases]])</f>
        <v>20.944444444444443</v>
      </c>
      <c r="AM281">
        <f>SUM(Table13[[#This Row],[NumDealsPurchases]:[NumStorePurchases]])</f>
        <v>18</v>
      </c>
      <c r="AN281" s="14">
        <f>Snapshot_Date-Table13[[#This Row],[Dt_Customer]]</f>
        <v>712</v>
      </c>
      <c r="AP281" s="13">
        <f>Table13[[#This Row],[NumDealsPurchases]]/Table13[[#This Row],[Total Number of Purchases]]*100</f>
        <v>27.777777777777779</v>
      </c>
      <c r="AQ281">
        <f>6-ROUNDUP(_xlfn.PERCENTRANK.INC(Table13[Recency],Table13[[#This Row],[Recency]])*5, 0)</f>
        <v>3</v>
      </c>
      <c r="AR281">
        <f>ROUNDUP(_xlfn.PERCENTRANK.INC(Table13[Total Number of Purchases],Table13[[#This Row],[Total Number of Purchases]])*5,0)</f>
        <v>4</v>
      </c>
      <c r="AS281">
        <f>ROUNDUP(_xlfn.PERCENTRANK.INC(Table13[Total Spend],Table13[[#This Row],[Total Spend]])*5,0)</f>
        <v>3</v>
      </c>
      <c r="AT281" t="str">
        <f>Table13[[#This Row],[Recency Score]]&amp;Table13[[#This Row],[Frequency Score]]&amp;Table13[[#This Row],[Monetary Score]]</f>
        <v>343</v>
      </c>
      <c r="AU281" t="str">
        <f t="shared" si="4"/>
        <v>Needs Attention</v>
      </c>
      <c r="AW281" s="13">
        <f>DATEDIF(Table13[[#This Row],[Dt_Customer]], Snapshot_Date, "d")</f>
        <v>712</v>
      </c>
      <c r="AX281" s="13">
        <f>Table13[[#This Row],[CL if today]]/365</f>
        <v>1.9506849315068493</v>
      </c>
      <c r="AY281">
        <f>Table13[[#This Row],[Total Number of Purchases]]/Table13[[#This Row],[Corrected CL]]</f>
        <v>9.22752808988764</v>
      </c>
      <c r="AZ281">
        <f>Table13[[#This Row],[Average Order Value (AOV)]]*Table13[[#This Row],[Freq per Year]]</f>
        <v>193.26544943820221</v>
      </c>
      <c r="BA281">
        <f>Table13[[#This Row],[Total Spend]]/Table13[[#This Row],[Corrected CL]]</f>
        <v>193.26544943820224</v>
      </c>
      <c r="BB281">
        <v>210.38194444444446</v>
      </c>
      <c r="BC281" s="1">
        <f>Table13[[#This Row],[Dt_Customer]]+Table13[[#This Row],[Recency]]</f>
        <v>41259</v>
      </c>
      <c r="BD281" s="16" t="str">
        <f>IF(COUNTIF(A:A, A281) &gt; 1, "Duplicate", "Unique")</f>
        <v>Unique</v>
      </c>
    </row>
    <row r="282" spans="1:56" x14ac:dyDescent="0.3">
      <c r="A282">
        <v>3406</v>
      </c>
      <c r="B282">
        <v>1964</v>
      </c>
      <c r="C282" t="s">
        <v>28</v>
      </c>
      <c r="D282" t="s">
        <v>31</v>
      </c>
      <c r="E282">
        <v>45989</v>
      </c>
      <c r="F282">
        <v>0</v>
      </c>
      <c r="G282">
        <v>1</v>
      </c>
      <c r="H282" s="1">
        <v>41204</v>
      </c>
      <c r="I282">
        <v>97</v>
      </c>
      <c r="J282">
        <v>138</v>
      </c>
      <c r="K282">
        <v>33</v>
      </c>
      <c r="L282">
        <v>87</v>
      </c>
      <c r="M282">
        <v>28</v>
      </c>
      <c r="N282">
        <v>24</v>
      </c>
      <c r="O282">
        <v>12</v>
      </c>
      <c r="P282">
        <f>IF(Table13[[#This Row],[MntWines]] = 0,"",Table13[[#This Row],[MntWines]])</f>
        <v>138</v>
      </c>
      <c r="Q282">
        <f>IF(Table13[[#This Row],[MntFruits]] = 0, "",Table13[[#This Row],[MntFruits]])</f>
        <v>33</v>
      </c>
      <c r="R282">
        <f>IF(Table13[[#This Row],[MntMeatProducts]] = 0, "",Table13[[#This Row],[MntMeatProducts]])</f>
        <v>87</v>
      </c>
      <c r="S282">
        <f>IF(Table13[[#This Row],[MntFishProducts]] = 0, "",Table13[[#This Row],[MntFishProducts]])</f>
        <v>28</v>
      </c>
      <c r="T282">
        <f>IF(Table13[[#This Row],[MntSweetProducts]] = 0, "",Table13[[#This Row],[MntSweetProducts]])</f>
        <v>24</v>
      </c>
      <c r="U282">
        <f>IF(Table13[[#This Row],[MntGoldProds]] = 0, "",Table13[[#This Row],[MntGoldProds]])</f>
        <v>12</v>
      </c>
      <c r="V282">
        <v>4</v>
      </c>
      <c r="W282">
        <v>3</v>
      </c>
      <c r="X282">
        <v>2</v>
      </c>
      <c r="Y282">
        <v>7</v>
      </c>
      <c r="Z282">
        <v>3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t="s">
        <v>43</v>
      </c>
      <c r="AI282" s="13">
        <f>SUM(Table13[[#This Row],[MntWines]:[MntGoldProds]])</f>
        <v>322</v>
      </c>
      <c r="AJ282" s="13">
        <f>AVERAGE(Table13[[#This Row],[MntWines]:[MntGoldProds]])</f>
        <v>53.666666666666664</v>
      </c>
      <c r="AK282">
        <f>IF(Table13[[#This Row],[Total Number of Purchases]]=0,0,Table13[[#This Row],[Total Spend]]/Table13[[#This Row],[Total Number of Purchases]])</f>
        <v>20.125</v>
      </c>
      <c r="AM282">
        <f>SUM(Table13[[#This Row],[NumDealsPurchases]:[NumStorePurchases]])</f>
        <v>16</v>
      </c>
      <c r="AN282" s="14">
        <f>Snapshot_Date-Table13[[#This Row],[Dt_Customer]]</f>
        <v>712</v>
      </c>
      <c r="AP282" s="13">
        <f>Table13[[#This Row],[NumDealsPurchases]]/Table13[[#This Row],[Total Number of Purchases]]*100</f>
        <v>25</v>
      </c>
      <c r="AQ282">
        <f>6-ROUNDUP(_xlfn.PERCENTRANK.INC(Table13[Recency],Table13[[#This Row],[Recency]])*5, 0)</f>
        <v>1</v>
      </c>
      <c r="AR282">
        <f>ROUNDUP(_xlfn.PERCENTRANK.INC(Table13[Total Number of Purchases],Table13[[#This Row],[Total Number of Purchases]])*5,0)</f>
        <v>3</v>
      </c>
      <c r="AS282">
        <f>ROUNDUP(_xlfn.PERCENTRANK.INC(Table13[Total Spend],Table13[[#This Row],[Total Spend]])*5,0)</f>
        <v>3</v>
      </c>
      <c r="AT282" t="str">
        <f>Table13[[#This Row],[Recency Score]]&amp;Table13[[#This Row],[Frequency Score]]&amp;Table13[[#This Row],[Monetary Score]]</f>
        <v>133</v>
      </c>
      <c r="AU282" t="str">
        <f t="shared" si="4"/>
        <v>Lost</v>
      </c>
      <c r="AW282" s="13">
        <f>DATEDIF(Table13[[#This Row],[Dt_Customer]], Snapshot_Date, "d")</f>
        <v>712</v>
      </c>
      <c r="AX282" s="13">
        <f>Table13[[#This Row],[CL if today]]/365</f>
        <v>1.9506849315068493</v>
      </c>
      <c r="AY282">
        <f>Table13[[#This Row],[Total Number of Purchases]]/Table13[[#This Row],[Corrected CL]]</f>
        <v>8.2022471910112369</v>
      </c>
      <c r="AZ282">
        <f>Table13[[#This Row],[Average Order Value (AOV)]]*Table13[[#This Row],[Freq per Year]]</f>
        <v>165.07022471910113</v>
      </c>
      <c r="BA282">
        <f>Table13[[#This Row],[Total Spend]]/Table13[[#This Row],[Corrected CL]]</f>
        <v>165.07022471910113</v>
      </c>
      <c r="BB282">
        <v>792.8611111111112</v>
      </c>
      <c r="BC282" s="1">
        <f>Table13[[#This Row],[Dt_Customer]]+Table13[[#This Row],[Recency]]</f>
        <v>41301</v>
      </c>
      <c r="BD282" s="16" t="str">
        <f>IF(COUNTIF(A:A, A282) &gt; 1, "Duplicate", "Unique")</f>
        <v>Unique</v>
      </c>
    </row>
    <row r="283" spans="1:56" x14ac:dyDescent="0.3">
      <c r="A283">
        <v>7736</v>
      </c>
      <c r="B283">
        <v>1986</v>
      </c>
      <c r="C283" t="s">
        <v>28</v>
      </c>
      <c r="D283" t="s">
        <v>33</v>
      </c>
      <c r="E283">
        <v>22518</v>
      </c>
      <c r="F283">
        <v>1</v>
      </c>
      <c r="G283">
        <v>0</v>
      </c>
      <c r="H283" s="1">
        <v>41204</v>
      </c>
      <c r="I283">
        <v>36</v>
      </c>
      <c r="J283">
        <v>11</v>
      </c>
      <c r="K283">
        <v>7</v>
      </c>
      <c r="L283">
        <v>12</v>
      </c>
      <c r="M283">
        <v>2</v>
      </c>
      <c r="N283">
        <v>2</v>
      </c>
      <c r="O283">
        <v>27</v>
      </c>
      <c r="P283">
        <f>IF(Table13[[#This Row],[MntWines]] = 0,"",Table13[[#This Row],[MntWines]])</f>
        <v>11</v>
      </c>
      <c r="Q283">
        <f>IF(Table13[[#This Row],[MntFruits]] = 0, "",Table13[[#This Row],[MntFruits]])</f>
        <v>7</v>
      </c>
      <c r="R283">
        <f>IF(Table13[[#This Row],[MntMeatProducts]] = 0, "",Table13[[#This Row],[MntMeatProducts]])</f>
        <v>12</v>
      </c>
      <c r="S283">
        <f>IF(Table13[[#This Row],[MntFishProducts]] = 0, "",Table13[[#This Row],[MntFishProducts]])</f>
        <v>2</v>
      </c>
      <c r="T283">
        <f>IF(Table13[[#This Row],[MntSweetProducts]] = 0, "",Table13[[#This Row],[MntSweetProducts]])</f>
        <v>2</v>
      </c>
      <c r="U283">
        <f>IF(Table13[[#This Row],[MntGoldProds]] = 0, "",Table13[[#This Row],[MntGoldProds]])</f>
        <v>27</v>
      </c>
      <c r="V283">
        <v>2</v>
      </c>
      <c r="W283">
        <v>2</v>
      </c>
      <c r="X283">
        <v>1</v>
      </c>
      <c r="Y283">
        <v>2</v>
      </c>
      <c r="Z283">
        <v>5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0</v>
      </c>
      <c r="AH283" t="s">
        <v>30</v>
      </c>
      <c r="AI283" s="13">
        <f>SUM(Table13[[#This Row],[MntWines]:[MntGoldProds]])</f>
        <v>61</v>
      </c>
      <c r="AJ283" s="13">
        <f>AVERAGE(Table13[[#This Row],[MntWines]:[MntGoldProds]])</f>
        <v>10.166666666666666</v>
      </c>
      <c r="AK283">
        <f>IF(Table13[[#This Row],[Total Number of Purchases]]=0,0,Table13[[#This Row],[Total Spend]]/Table13[[#This Row],[Total Number of Purchases]])</f>
        <v>8.7142857142857135</v>
      </c>
      <c r="AM283">
        <f>SUM(Table13[[#This Row],[NumDealsPurchases]:[NumStorePurchases]])</f>
        <v>7</v>
      </c>
      <c r="AN283" s="14">
        <f>Snapshot_Date-Table13[[#This Row],[Dt_Customer]]</f>
        <v>712</v>
      </c>
      <c r="AP283" s="13">
        <f>Table13[[#This Row],[NumDealsPurchases]]/Table13[[#This Row],[Total Number of Purchases]]*100</f>
        <v>28.571428571428569</v>
      </c>
      <c r="AQ283">
        <f>6-ROUNDUP(_xlfn.PERCENTRANK.INC(Table13[Recency],Table13[[#This Row],[Recency]])*5, 0)</f>
        <v>4</v>
      </c>
      <c r="AR283">
        <f>ROUNDUP(_xlfn.PERCENTRANK.INC(Table13[Total Number of Purchases],Table13[[#This Row],[Total Number of Purchases]])*5,0)</f>
        <v>1</v>
      </c>
      <c r="AS283">
        <f>ROUNDUP(_xlfn.PERCENTRANK.INC(Table13[Total Spend],Table13[[#This Row],[Total Spend]])*5,0)</f>
        <v>2</v>
      </c>
      <c r="AT283" t="str">
        <f>Table13[[#This Row],[Recency Score]]&amp;Table13[[#This Row],[Frequency Score]]&amp;Table13[[#This Row],[Monetary Score]]</f>
        <v>412</v>
      </c>
      <c r="AU283" t="str">
        <f t="shared" si="4"/>
        <v>Potential Loyalists</v>
      </c>
      <c r="AW283" s="13">
        <f>DATEDIF(Table13[[#This Row],[Dt_Customer]], Snapshot_Date, "d")</f>
        <v>712</v>
      </c>
      <c r="AX283" s="13">
        <f>Table13[[#This Row],[CL if today]]/365</f>
        <v>1.9506849315068493</v>
      </c>
      <c r="AY283">
        <f>Table13[[#This Row],[Total Number of Purchases]]/Table13[[#This Row],[Corrected CL]]</f>
        <v>3.5884831460674156</v>
      </c>
      <c r="AZ283">
        <f>Table13[[#This Row],[Average Order Value (AOV)]]*Table13[[#This Row],[Freq per Year]]</f>
        <v>31.271067415730332</v>
      </c>
      <c r="BA283">
        <f>Table13[[#This Row],[Total Spend]]/Table13[[#This Row],[Corrected CL]]</f>
        <v>31.271067415730336</v>
      </c>
      <c r="BB283">
        <v>101.02225312934631</v>
      </c>
      <c r="BC283" s="1">
        <f>Table13[[#This Row],[Dt_Customer]]+Table13[[#This Row],[Recency]]</f>
        <v>41240</v>
      </c>
      <c r="BD283" s="16" t="str">
        <f>IF(COUNTIF(A:A, A283) &gt; 1, "Duplicate", "Unique")</f>
        <v>Unique</v>
      </c>
    </row>
    <row r="284" spans="1:56" x14ac:dyDescent="0.3">
      <c r="A284">
        <v>796</v>
      </c>
      <c r="B284">
        <v>1965</v>
      </c>
      <c r="C284" t="s">
        <v>38</v>
      </c>
      <c r="D284" t="s">
        <v>29</v>
      </c>
      <c r="E284">
        <v>60161</v>
      </c>
      <c r="F284">
        <v>0</v>
      </c>
      <c r="G284">
        <v>1</v>
      </c>
      <c r="H284" s="1">
        <v>41205</v>
      </c>
      <c r="I284">
        <v>17</v>
      </c>
      <c r="J284">
        <v>584</v>
      </c>
      <c r="K284">
        <v>44</v>
      </c>
      <c r="L284">
        <v>212</v>
      </c>
      <c r="M284">
        <v>46</v>
      </c>
      <c r="N284">
        <v>8</v>
      </c>
      <c r="O284">
        <v>177</v>
      </c>
      <c r="P284">
        <f>IF(Table13[[#This Row],[MntWines]] = 0,"",Table13[[#This Row],[MntWines]])</f>
        <v>584</v>
      </c>
      <c r="Q284">
        <f>IF(Table13[[#This Row],[MntFruits]] = 0, "",Table13[[#This Row],[MntFruits]])</f>
        <v>44</v>
      </c>
      <c r="R284">
        <f>IF(Table13[[#This Row],[MntMeatProducts]] = 0, "",Table13[[#This Row],[MntMeatProducts]])</f>
        <v>212</v>
      </c>
      <c r="S284">
        <f>IF(Table13[[#This Row],[MntFishProducts]] = 0, "",Table13[[#This Row],[MntFishProducts]])</f>
        <v>46</v>
      </c>
      <c r="T284">
        <f>IF(Table13[[#This Row],[MntSweetProducts]] = 0, "",Table13[[#This Row],[MntSweetProducts]])</f>
        <v>8</v>
      </c>
      <c r="U284">
        <f>IF(Table13[[#This Row],[MntGoldProds]] = 0, "",Table13[[#This Row],[MntGoldProds]])</f>
        <v>177</v>
      </c>
      <c r="V284">
        <v>3</v>
      </c>
      <c r="W284">
        <v>11</v>
      </c>
      <c r="X284">
        <v>4</v>
      </c>
      <c r="Y284">
        <v>8</v>
      </c>
      <c r="Z284">
        <v>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32</v>
      </c>
      <c r="AI284" s="13">
        <f>SUM(Table13[[#This Row],[MntWines]:[MntGoldProds]])</f>
        <v>1071</v>
      </c>
      <c r="AJ284" s="13">
        <f>AVERAGE(Table13[[#This Row],[MntWines]:[MntGoldProds]])</f>
        <v>178.5</v>
      </c>
      <c r="AK284">
        <f>IF(Table13[[#This Row],[Total Number of Purchases]]=0,0,Table13[[#This Row],[Total Spend]]/Table13[[#This Row],[Total Number of Purchases]])</f>
        <v>41.192307692307693</v>
      </c>
      <c r="AM284">
        <f>SUM(Table13[[#This Row],[NumDealsPurchases]:[NumStorePurchases]])</f>
        <v>26</v>
      </c>
      <c r="AN284" s="14">
        <f>Snapshot_Date-Table13[[#This Row],[Dt_Customer]]</f>
        <v>711</v>
      </c>
      <c r="AP284" s="13">
        <f>Table13[[#This Row],[NumDealsPurchases]]/Table13[[#This Row],[Total Number of Purchases]]*100</f>
        <v>11.538461538461538</v>
      </c>
      <c r="AQ284">
        <f>6-ROUNDUP(_xlfn.PERCENTRANK.INC(Table13[Recency],Table13[[#This Row],[Recency]])*5, 0)</f>
        <v>5</v>
      </c>
      <c r="AR284">
        <f>ROUNDUP(_xlfn.PERCENTRANK.INC(Table13[Total Number of Purchases],Table13[[#This Row],[Total Number of Purchases]])*5,0)</f>
        <v>5</v>
      </c>
      <c r="AS284">
        <f>ROUNDUP(_xlfn.PERCENTRANK.INC(Table13[Total Spend],Table13[[#This Row],[Total Spend]])*5,0)</f>
        <v>4</v>
      </c>
      <c r="AT284" t="str">
        <f>Table13[[#This Row],[Recency Score]]&amp;Table13[[#This Row],[Frequency Score]]&amp;Table13[[#This Row],[Monetary Score]]</f>
        <v>554</v>
      </c>
      <c r="AU284" t="str">
        <f t="shared" si="4"/>
        <v>Loyal Customers</v>
      </c>
      <c r="AW284" s="13">
        <f>DATEDIF(Table13[[#This Row],[Dt_Customer]], Snapshot_Date, "d")</f>
        <v>711</v>
      </c>
      <c r="AX284" s="13">
        <f>Table13[[#This Row],[CL if today]]/365</f>
        <v>1.9479452054794522</v>
      </c>
      <c r="AY284">
        <f>Table13[[#This Row],[Total Number of Purchases]]/Table13[[#This Row],[Corrected CL]]</f>
        <v>13.347398030942333</v>
      </c>
      <c r="AZ284">
        <f>Table13[[#This Row],[Average Order Value (AOV)]]*Table13[[#This Row],[Freq per Year]]</f>
        <v>549.81012658227849</v>
      </c>
      <c r="BA284">
        <f>Table13[[#This Row],[Total Spend]]/Table13[[#This Row],[Corrected CL]]</f>
        <v>549.81012658227849</v>
      </c>
      <c r="BB284">
        <v>927.98331015299027</v>
      </c>
      <c r="BC284" s="1">
        <f>Table13[[#This Row],[Dt_Customer]]+Table13[[#This Row],[Recency]]</f>
        <v>41222</v>
      </c>
      <c r="BD284" s="16" t="str">
        <f>IF(COUNTIF(A:A, A284) &gt; 1, "Duplicate", "Unique")</f>
        <v>Unique</v>
      </c>
    </row>
    <row r="285" spans="1:56" x14ac:dyDescent="0.3">
      <c r="A285">
        <v>8970</v>
      </c>
      <c r="B285">
        <v>1972</v>
      </c>
      <c r="C285" t="s">
        <v>37</v>
      </c>
      <c r="D285" t="s">
        <v>33</v>
      </c>
      <c r="E285">
        <v>62010</v>
      </c>
      <c r="F285">
        <v>0</v>
      </c>
      <c r="G285">
        <v>1</v>
      </c>
      <c r="H285" s="1">
        <v>41205</v>
      </c>
      <c r="I285">
        <v>93</v>
      </c>
      <c r="J285">
        <v>371</v>
      </c>
      <c r="K285">
        <v>22</v>
      </c>
      <c r="L285">
        <v>39</v>
      </c>
      <c r="M285">
        <v>6</v>
      </c>
      <c r="N285">
        <v>0</v>
      </c>
      <c r="O285">
        <v>92</v>
      </c>
      <c r="P285">
        <f>IF(Table13[[#This Row],[MntWines]] = 0,"",Table13[[#This Row],[MntWines]])</f>
        <v>371</v>
      </c>
      <c r="Q285">
        <f>IF(Table13[[#This Row],[MntFruits]] = 0, "",Table13[[#This Row],[MntFruits]])</f>
        <v>22</v>
      </c>
      <c r="R285">
        <f>IF(Table13[[#This Row],[MntMeatProducts]] = 0, "",Table13[[#This Row],[MntMeatProducts]])</f>
        <v>39</v>
      </c>
      <c r="S285">
        <f>IF(Table13[[#This Row],[MntFishProducts]] = 0, "",Table13[[#This Row],[MntFishProducts]])</f>
        <v>6</v>
      </c>
      <c r="T285" t="str">
        <f>IF(Table13[[#This Row],[MntSweetProducts]] = 0, "",Table13[[#This Row],[MntSweetProducts]])</f>
        <v/>
      </c>
      <c r="U285">
        <f>IF(Table13[[#This Row],[MntGoldProds]] = 0, "",Table13[[#This Row],[MntGoldProds]])</f>
        <v>92</v>
      </c>
      <c r="V285">
        <v>4</v>
      </c>
      <c r="W285">
        <v>6</v>
      </c>
      <c r="X285">
        <v>2</v>
      </c>
      <c r="Y285">
        <v>7</v>
      </c>
      <c r="Z285">
        <v>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">
        <v>30</v>
      </c>
      <c r="AI285" s="13">
        <f>SUM(Table13[[#This Row],[MntWines]:[MntGoldProds]])</f>
        <v>530</v>
      </c>
      <c r="AJ285" s="13">
        <f>AVERAGE(Table13[[#This Row],[MntWines]:[MntGoldProds]])</f>
        <v>88.333333333333329</v>
      </c>
      <c r="AK285">
        <f>IF(Table13[[#This Row],[Total Number of Purchases]]=0,0,Table13[[#This Row],[Total Spend]]/Table13[[#This Row],[Total Number of Purchases]])</f>
        <v>27.894736842105264</v>
      </c>
      <c r="AM285">
        <f>SUM(Table13[[#This Row],[NumDealsPurchases]:[NumStorePurchases]])</f>
        <v>19</v>
      </c>
      <c r="AN285" s="14">
        <f>Snapshot_Date-Table13[[#This Row],[Dt_Customer]]</f>
        <v>711</v>
      </c>
      <c r="AP285" s="13">
        <f>Table13[[#This Row],[NumDealsPurchases]]/Table13[[#This Row],[Total Number of Purchases]]*100</f>
        <v>21.052631578947366</v>
      </c>
      <c r="AQ285">
        <f>6-ROUNDUP(_xlfn.PERCENTRANK.INC(Table13[Recency],Table13[[#This Row],[Recency]])*5, 0)</f>
        <v>1</v>
      </c>
      <c r="AR285">
        <f>ROUNDUP(_xlfn.PERCENTRANK.INC(Table13[Total Number of Purchases],Table13[[#This Row],[Total Number of Purchases]])*5,0)</f>
        <v>4</v>
      </c>
      <c r="AS285">
        <f>ROUNDUP(_xlfn.PERCENTRANK.INC(Table13[Total Spend],Table13[[#This Row],[Total Spend]])*5,0)</f>
        <v>3</v>
      </c>
      <c r="AT285" t="str">
        <f>Table13[[#This Row],[Recency Score]]&amp;Table13[[#This Row],[Frequency Score]]&amp;Table13[[#This Row],[Monetary Score]]</f>
        <v>143</v>
      </c>
      <c r="AU285" t="str">
        <f t="shared" si="4"/>
        <v>Lost</v>
      </c>
      <c r="AW285" s="13">
        <f>DATEDIF(Table13[[#This Row],[Dt_Customer]], Snapshot_Date, "d")</f>
        <v>711</v>
      </c>
      <c r="AX285" s="13">
        <f>Table13[[#This Row],[CL if today]]/365</f>
        <v>1.9479452054794522</v>
      </c>
      <c r="AY285">
        <f>Table13[[#This Row],[Total Number of Purchases]]/Table13[[#This Row],[Corrected CL]]</f>
        <v>9.7538677918424757</v>
      </c>
      <c r="AZ285">
        <f>Table13[[#This Row],[Average Order Value (AOV)]]*Table13[[#This Row],[Freq per Year]]</f>
        <v>272.08157524613222</v>
      </c>
      <c r="BA285">
        <f>Table13[[#This Row],[Total Spend]]/Table13[[#This Row],[Corrected CL]]</f>
        <v>272.08157524613222</v>
      </c>
      <c r="BB285">
        <v>93.407510431154378</v>
      </c>
      <c r="BC285" s="1">
        <f>Table13[[#This Row],[Dt_Customer]]+Table13[[#This Row],[Recency]]</f>
        <v>41298</v>
      </c>
      <c r="BD285" s="16" t="str">
        <f>IF(COUNTIF(A:A, A285) &gt; 1, "Duplicate", "Unique")</f>
        <v>Unique</v>
      </c>
    </row>
    <row r="286" spans="1:56" x14ac:dyDescent="0.3">
      <c r="A286">
        <v>4530</v>
      </c>
      <c r="B286">
        <v>1948</v>
      </c>
      <c r="C286" t="s">
        <v>41</v>
      </c>
      <c r="D286" t="s">
        <v>42</v>
      </c>
      <c r="E286">
        <v>78427</v>
      </c>
      <c r="F286">
        <v>0</v>
      </c>
      <c r="G286">
        <v>0</v>
      </c>
      <c r="H286" s="1">
        <v>41206</v>
      </c>
      <c r="I286">
        <v>36</v>
      </c>
      <c r="J286">
        <v>972</v>
      </c>
      <c r="K286">
        <v>19</v>
      </c>
      <c r="L286">
        <v>595</v>
      </c>
      <c r="M286">
        <v>180</v>
      </c>
      <c r="N286">
        <v>26</v>
      </c>
      <c r="O286">
        <v>138</v>
      </c>
      <c r="P286">
        <f>IF(Table13[[#This Row],[MntWines]] = 0,"",Table13[[#This Row],[MntWines]])</f>
        <v>972</v>
      </c>
      <c r="Q286">
        <f>IF(Table13[[#This Row],[MntFruits]] = 0, "",Table13[[#This Row],[MntFruits]])</f>
        <v>19</v>
      </c>
      <c r="R286">
        <f>IF(Table13[[#This Row],[MntMeatProducts]] = 0, "",Table13[[#This Row],[MntMeatProducts]])</f>
        <v>595</v>
      </c>
      <c r="S286">
        <f>IF(Table13[[#This Row],[MntFishProducts]] = 0, "",Table13[[#This Row],[MntFishProducts]])</f>
        <v>180</v>
      </c>
      <c r="T286">
        <f>IF(Table13[[#This Row],[MntSweetProducts]] = 0, "",Table13[[#This Row],[MntSweetProducts]])</f>
        <v>26</v>
      </c>
      <c r="U286">
        <f>IF(Table13[[#This Row],[MntGoldProds]] = 0, "",Table13[[#This Row],[MntGoldProds]])</f>
        <v>138</v>
      </c>
      <c r="V286">
        <v>3</v>
      </c>
      <c r="W286">
        <v>3</v>
      </c>
      <c r="X286">
        <v>7</v>
      </c>
      <c r="Y286">
        <v>10</v>
      </c>
      <c r="Z286">
        <v>3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 t="s">
        <v>39</v>
      </c>
      <c r="AI286" s="13">
        <f>SUM(Table13[[#This Row],[MntWines]:[MntGoldProds]])</f>
        <v>1930</v>
      </c>
      <c r="AJ286" s="13">
        <f>AVERAGE(Table13[[#This Row],[MntWines]:[MntGoldProds]])</f>
        <v>321.66666666666669</v>
      </c>
      <c r="AK286">
        <f>IF(Table13[[#This Row],[Total Number of Purchases]]=0,0,Table13[[#This Row],[Total Spend]]/Table13[[#This Row],[Total Number of Purchases]])</f>
        <v>83.913043478260875</v>
      </c>
      <c r="AM286">
        <f>SUM(Table13[[#This Row],[NumDealsPurchases]:[NumStorePurchases]])</f>
        <v>23</v>
      </c>
      <c r="AN286" s="14">
        <f>Snapshot_Date-Table13[[#This Row],[Dt_Customer]]</f>
        <v>710</v>
      </c>
      <c r="AP286" s="13">
        <f>Table13[[#This Row],[NumDealsPurchases]]/Table13[[#This Row],[Total Number of Purchases]]*100</f>
        <v>13.043478260869565</v>
      </c>
      <c r="AQ286">
        <f>6-ROUNDUP(_xlfn.PERCENTRANK.INC(Table13[Recency],Table13[[#This Row],[Recency]])*5, 0)</f>
        <v>4</v>
      </c>
      <c r="AR286">
        <f>ROUNDUP(_xlfn.PERCENTRANK.INC(Table13[Total Number of Purchases],Table13[[#This Row],[Total Number of Purchases]])*5,0)</f>
        <v>5</v>
      </c>
      <c r="AS286">
        <f>ROUNDUP(_xlfn.PERCENTRANK.INC(Table13[Total Spend],Table13[[#This Row],[Total Spend]])*5,0)</f>
        <v>5</v>
      </c>
      <c r="AT286" t="str">
        <f>Table13[[#This Row],[Recency Score]]&amp;Table13[[#This Row],[Frequency Score]]&amp;Table13[[#This Row],[Monetary Score]]</f>
        <v>455</v>
      </c>
      <c r="AU286" t="str">
        <f t="shared" si="4"/>
        <v>Frequent Buyers</v>
      </c>
      <c r="AW286" s="13">
        <f>DATEDIF(Table13[[#This Row],[Dt_Customer]], Snapshot_Date, "d")</f>
        <v>710</v>
      </c>
      <c r="AX286" s="13">
        <f>Table13[[#This Row],[CL if today]]/365</f>
        <v>1.9452054794520548</v>
      </c>
      <c r="AY286">
        <f>Table13[[#This Row],[Total Number of Purchases]]/Table13[[#This Row],[Corrected CL]]</f>
        <v>11.82394366197183</v>
      </c>
      <c r="AZ286">
        <f>Table13[[#This Row],[Average Order Value (AOV)]]*Table13[[#This Row],[Freq per Year]]</f>
        <v>992.18309859154931</v>
      </c>
      <c r="BA286">
        <f>Table13[[#This Row],[Total Spend]]/Table13[[#This Row],[Corrected CL]]</f>
        <v>992.18309859154931</v>
      </c>
      <c r="BB286">
        <v>87.315716272600838</v>
      </c>
      <c r="BC286" s="1">
        <f>Table13[[#This Row],[Dt_Customer]]+Table13[[#This Row],[Recency]]</f>
        <v>41242</v>
      </c>
      <c r="BD286" s="16" t="str">
        <f>IF(COUNTIF(A:A, A286) &gt; 1, "Duplicate", "Unique")</f>
        <v>Unique</v>
      </c>
    </row>
    <row r="287" spans="1:56" x14ac:dyDescent="0.3">
      <c r="A287">
        <v>7375</v>
      </c>
      <c r="B287">
        <v>1976</v>
      </c>
      <c r="C287" t="s">
        <v>28</v>
      </c>
      <c r="D287" t="s">
        <v>35</v>
      </c>
      <c r="E287">
        <v>51369</v>
      </c>
      <c r="F287">
        <v>0</v>
      </c>
      <c r="G287">
        <v>1</v>
      </c>
      <c r="H287" s="1">
        <v>41207</v>
      </c>
      <c r="I287">
        <v>84</v>
      </c>
      <c r="J287">
        <v>297</v>
      </c>
      <c r="K287">
        <v>7</v>
      </c>
      <c r="L287">
        <v>79</v>
      </c>
      <c r="M287">
        <v>0</v>
      </c>
      <c r="N287">
        <v>11</v>
      </c>
      <c r="O287">
        <v>182</v>
      </c>
      <c r="P287">
        <f>IF(Table13[[#This Row],[MntWines]] = 0,"",Table13[[#This Row],[MntWines]])</f>
        <v>297</v>
      </c>
      <c r="Q287">
        <f>IF(Table13[[#This Row],[MntFruits]] = 0, "",Table13[[#This Row],[MntFruits]])</f>
        <v>7</v>
      </c>
      <c r="R287">
        <f>IF(Table13[[#This Row],[MntMeatProducts]] = 0, "",Table13[[#This Row],[MntMeatProducts]])</f>
        <v>79</v>
      </c>
      <c r="S287" t="str">
        <f>IF(Table13[[#This Row],[MntFishProducts]] = 0, "",Table13[[#This Row],[MntFishProducts]])</f>
        <v/>
      </c>
      <c r="T287">
        <f>IF(Table13[[#This Row],[MntSweetProducts]] = 0, "",Table13[[#This Row],[MntSweetProducts]])</f>
        <v>11</v>
      </c>
      <c r="U287">
        <f>IF(Table13[[#This Row],[MntGoldProds]] = 0, "",Table13[[#This Row],[MntGoldProds]])</f>
        <v>182</v>
      </c>
      <c r="V287">
        <v>2</v>
      </c>
      <c r="W287">
        <v>8</v>
      </c>
      <c r="X287">
        <v>2</v>
      </c>
      <c r="Y287">
        <v>4</v>
      </c>
      <c r="Z287">
        <v>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43</v>
      </c>
      <c r="AI287" s="13">
        <f>SUM(Table13[[#This Row],[MntWines]:[MntGoldProds]])</f>
        <v>576</v>
      </c>
      <c r="AJ287" s="13">
        <f>AVERAGE(Table13[[#This Row],[MntWines]:[MntGoldProds]])</f>
        <v>96</v>
      </c>
      <c r="AK287">
        <f>IF(Table13[[#This Row],[Total Number of Purchases]]=0,0,Table13[[#This Row],[Total Spend]]/Table13[[#This Row],[Total Number of Purchases]])</f>
        <v>36</v>
      </c>
      <c r="AM287">
        <f>SUM(Table13[[#This Row],[NumDealsPurchases]:[NumStorePurchases]])</f>
        <v>16</v>
      </c>
      <c r="AN287" s="14">
        <f>Snapshot_Date-Table13[[#This Row],[Dt_Customer]]</f>
        <v>709</v>
      </c>
      <c r="AP287" s="13">
        <f>Table13[[#This Row],[NumDealsPurchases]]/Table13[[#This Row],[Total Number of Purchases]]*100</f>
        <v>12.5</v>
      </c>
      <c r="AQ287">
        <f>6-ROUNDUP(_xlfn.PERCENTRANK.INC(Table13[Recency],Table13[[#This Row],[Recency]])*5, 0)</f>
        <v>1</v>
      </c>
      <c r="AR287">
        <f>ROUNDUP(_xlfn.PERCENTRANK.INC(Table13[Total Number of Purchases],Table13[[#This Row],[Total Number of Purchases]])*5,0)</f>
        <v>3</v>
      </c>
      <c r="AS287">
        <f>ROUNDUP(_xlfn.PERCENTRANK.INC(Table13[Total Spend],Table13[[#This Row],[Total Spend]])*5,0)</f>
        <v>3</v>
      </c>
      <c r="AT287" t="str">
        <f>Table13[[#This Row],[Recency Score]]&amp;Table13[[#This Row],[Frequency Score]]&amp;Table13[[#This Row],[Monetary Score]]</f>
        <v>133</v>
      </c>
      <c r="AU287" t="str">
        <f t="shared" si="4"/>
        <v>Lost</v>
      </c>
      <c r="AW287" s="13">
        <f>DATEDIF(Table13[[#This Row],[Dt_Customer]], Snapshot_Date, "d")</f>
        <v>709</v>
      </c>
      <c r="AX287" s="13">
        <f>Table13[[#This Row],[CL if today]]/365</f>
        <v>1.9424657534246574</v>
      </c>
      <c r="AY287">
        <f>Table13[[#This Row],[Total Number of Purchases]]/Table13[[#This Row],[Corrected CL]]</f>
        <v>8.2369534555712267</v>
      </c>
      <c r="AZ287">
        <f>Table13[[#This Row],[Average Order Value (AOV)]]*Table13[[#This Row],[Freq per Year]]</f>
        <v>296.53032440056415</v>
      </c>
      <c r="BA287">
        <f>Table13[[#This Row],[Total Spend]]/Table13[[#This Row],[Corrected CL]]</f>
        <v>296.53032440056421</v>
      </c>
      <c r="BB287">
        <v>559.70055710306406</v>
      </c>
      <c r="BC287" s="1">
        <f>Table13[[#This Row],[Dt_Customer]]+Table13[[#This Row],[Recency]]</f>
        <v>41291</v>
      </c>
      <c r="BD287" s="16" t="str">
        <f>IF(COUNTIF(A:A, A287) &gt; 1, "Duplicate", "Unique")</f>
        <v>Unique</v>
      </c>
    </row>
    <row r="288" spans="1:56" x14ac:dyDescent="0.3">
      <c r="A288">
        <v>10144</v>
      </c>
      <c r="B288">
        <v>1976</v>
      </c>
      <c r="C288" t="s">
        <v>28</v>
      </c>
      <c r="D288" t="s">
        <v>35</v>
      </c>
      <c r="E288">
        <v>51369</v>
      </c>
      <c r="F288">
        <v>0</v>
      </c>
      <c r="G288">
        <v>1</v>
      </c>
      <c r="H288" s="1">
        <v>41207</v>
      </c>
      <c r="I288">
        <v>84</v>
      </c>
      <c r="J288">
        <v>297</v>
      </c>
      <c r="K288">
        <v>7</v>
      </c>
      <c r="L288">
        <v>79</v>
      </c>
      <c r="M288">
        <v>0</v>
      </c>
      <c r="N288">
        <v>11</v>
      </c>
      <c r="O288">
        <v>182</v>
      </c>
      <c r="P288">
        <f>IF(Table13[[#This Row],[MntWines]] = 0,"",Table13[[#This Row],[MntWines]])</f>
        <v>297</v>
      </c>
      <c r="Q288">
        <f>IF(Table13[[#This Row],[MntFruits]] = 0, "",Table13[[#This Row],[MntFruits]])</f>
        <v>7</v>
      </c>
      <c r="R288">
        <f>IF(Table13[[#This Row],[MntMeatProducts]] = 0, "",Table13[[#This Row],[MntMeatProducts]])</f>
        <v>79</v>
      </c>
      <c r="S288" t="str">
        <f>IF(Table13[[#This Row],[MntFishProducts]] = 0, "",Table13[[#This Row],[MntFishProducts]])</f>
        <v/>
      </c>
      <c r="T288">
        <f>IF(Table13[[#This Row],[MntSweetProducts]] = 0, "",Table13[[#This Row],[MntSweetProducts]])</f>
        <v>11</v>
      </c>
      <c r="U288">
        <f>IF(Table13[[#This Row],[MntGoldProds]] = 0, "",Table13[[#This Row],[MntGoldProds]])</f>
        <v>182</v>
      </c>
      <c r="V288">
        <v>2</v>
      </c>
      <c r="W288">
        <v>8</v>
      </c>
      <c r="X288">
        <v>2</v>
      </c>
      <c r="Y288">
        <v>4</v>
      </c>
      <c r="Z288">
        <v>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t="s">
        <v>43</v>
      </c>
      <c r="AI288" s="13">
        <f>SUM(Table13[[#This Row],[MntWines]:[MntGoldProds]])</f>
        <v>576</v>
      </c>
      <c r="AJ288" s="13">
        <f>AVERAGE(Table13[[#This Row],[MntWines]:[MntGoldProds]])</f>
        <v>96</v>
      </c>
      <c r="AK288">
        <f>IF(Table13[[#This Row],[Total Number of Purchases]]=0,0,Table13[[#This Row],[Total Spend]]/Table13[[#This Row],[Total Number of Purchases]])</f>
        <v>36</v>
      </c>
      <c r="AM288">
        <f>SUM(Table13[[#This Row],[NumDealsPurchases]:[NumStorePurchases]])</f>
        <v>16</v>
      </c>
      <c r="AN288" s="14">
        <f>Snapshot_Date-Table13[[#This Row],[Dt_Customer]]</f>
        <v>709</v>
      </c>
      <c r="AP288" s="13">
        <f>Table13[[#This Row],[NumDealsPurchases]]/Table13[[#This Row],[Total Number of Purchases]]*100</f>
        <v>12.5</v>
      </c>
      <c r="AQ288">
        <f>6-ROUNDUP(_xlfn.PERCENTRANK.INC(Table13[Recency],Table13[[#This Row],[Recency]])*5, 0)</f>
        <v>1</v>
      </c>
      <c r="AR288">
        <f>ROUNDUP(_xlfn.PERCENTRANK.INC(Table13[Total Number of Purchases],Table13[[#This Row],[Total Number of Purchases]])*5,0)</f>
        <v>3</v>
      </c>
      <c r="AS288">
        <f>ROUNDUP(_xlfn.PERCENTRANK.INC(Table13[Total Spend],Table13[[#This Row],[Total Spend]])*5,0)</f>
        <v>3</v>
      </c>
      <c r="AT288" t="str">
        <f>Table13[[#This Row],[Recency Score]]&amp;Table13[[#This Row],[Frequency Score]]&amp;Table13[[#This Row],[Monetary Score]]</f>
        <v>133</v>
      </c>
      <c r="AU288" t="str">
        <f t="shared" si="4"/>
        <v>Lost</v>
      </c>
      <c r="AW288" s="13">
        <f>DATEDIF(Table13[[#This Row],[Dt_Customer]], Snapshot_Date, "d")</f>
        <v>709</v>
      </c>
      <c r="AX288" s="13">
        <f>Table13[[#This Row],[CL if today]]/365</f>
        <v>1.9424657534246574</v>
      </c>
      <c r="AY288">
        <f>Table13[[#This Row],[Total Number of Purchases]]/Table13[[#This Row],[Corrected CL]]</f>
        <v>8.2369534555712267</v>
      </c>
      <c r="AZ288">
        <f>Table13[[#This Row],[Average Order Value (AOV)]]*Table13[[#This Row],[Freq per Year]]</f>
        <v>296.53032440056415</v>
      </c>
      <c r="BA288">
        <f>Table13[[#This Row],[Total Spend]]/Table13[[#This Row],[Corrected CL]]</f>
        <v>296.53032440056421</v>
      </c>
      <c r="BB288">
        <v>552.07520891364902</v>
      </c>
      <c r="BC288" s="1">
        <f>Table13[[#This Row],[Dt_Customer]]+Table13[[#This Row],[Recency]]</f>
        <v>41291</v>
      </c>
      <c r="BD288" s="16" t="str">
        <f>IF(COUNTIF(A:A, A288) &gt; 1, "Duplicate", "Unique")</f>
        <v>Unique</v>
      </c>
    </row>
    <row r="289" spans="1:56" x14ac:dyDescent="0.3">
      <c r="A289">
        <v>9292</v>
      </c>
      <c r="B289">
        <v>1952</v>
      </c>
      <c r="C289" t="s">
        <v>28</v>
      </c>
      <c r="D289" t="s">
        <v>33</v>
      </c>
      <c r="E289">
        <v>81795</v>
      </c>
      <c r="F289">
        <v>0</v>
      </c>
      <c r="G289">
        <v>0</v>
      </c>
      <c r="H289" s="1">
        <v>41208</v>
      </c>
      <c r="I289">
        <v>74</v>
      </c>
      <c r="J289">
        <v>324</v>
      </c>
      <c r="K289">
        <v>132</v>
      </c>
      <c r="L289">
        <v>693</v>
      </c>
      <c r="M289">
        <v>27</v>
      </c>
      <c r="N289">
        <v>118</v>
      </c>
      <c r="O289">
        <v>88</v>
      </c>
      <c r="P289">
        <f>IF(Table13[[#This Row],[MntWines]] = 0,"",Table13[[#This Row],[MntWines]])</f>
        <v>324</v>
      </c>
      <c r="Q289">
        <f>IF(Table13[[#This Row],[MntFruits]] = 0, "",Table13[[#This Row],[MntFruits]])</f>
        <v>132</v>
      </c>
      <c r="R289">
        <f>IF(Table13[[#This Row],[MntMeatProducts]] = 0, "",Table13[[#This Row],[MntMeatProducts]])</f>
        <v>693</v>
      </c>
      <c r="S289">
        <f>IF(Table13[[#This Row],[MntFishProducts]] = 0, "",Table13[[#This Row],[MntFishProducts]])</f>
        <v>27</v>
      </c>
      <c r="T289">
        <f>IF(Table13[[#This Row],[MntSweetProducts]] = 0, "",Table13[[#This Row],[MntSweetProducts]])</f>
        <v>118</v>
      </c>
      <c r="U289">
        <f>IF(Table13[[#This Row],[MntGoldProds]] = 0, "",Table13[[#This Row],[MntGoldProds]])</f>
        <v>88</v>
      </c>
      <c r="V289">
        <v>1</v>
      </c>
      <c r="W289">
        <v>4</v>
      </c>
      <c r="X289">
        <v>11</v>
      </c>
      <c r="Y289">
        <v>7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30</v>
      </c>
      <c r="AI289" s="13">
        <f>SUM(Table13[[#This Row],[MntWines]:[MntGoldProds]])</f>
        <v>1382</v>
      </c>
      <c r="AJ289" s="13">
        <f>AVERAGE(Table13[[#This Row],[MntWines]:[MntGoldProds]])</f>
        <v>230.33333333333334</v>
      </c>
      <c r="AK289">
        <f>IF(Table13[[#This Row],[Total Number of Purchases]]=0,0,Table13[[#This Row],[Total Spend]]/Table13[[#This Row],[Total Number of Purchases]])</f>
        <v>60.086956521739133</v>
      </c>
      <c r="AM289">
        <f>SUM(Table13[[#This Row],[NumDealsPurchases]:[NumStorePurchases]])</f>
        <v>23</v>
      </c>
      <c r="AN289" s="14">
        <f>Snapshot_Date-Table13[[#This Row],[Dt_Customer]]</f>
        <v>708</v>
      </c>
      <c r="AP289" s="13">
        <f>Table13[[#This Row],[NumDealsPurchases]]/Table13[[#This Row],[Total Number of Purchases]]*100</f>
        <v>4.3478260869565215</v>
      </c>
      <c r="AQ289">
        <f>6-ROUNDUP(_xlfn.PERCENTRANK.INC(Table13[Recency],Table13[[#This Row],[Recency]])*5, 0)</f>
        <v>2</v>
      </c>
      <c r="AR289">
        <f>ROUNDUP(_xlfn.PERCENTRANK.INC(Table13[Total Number of Purchases],Table13[[#This Row],[Total Number of Purchases]])*5,0)</f>
        <v>5</v>
      </c>
      <c r="AS289">
        <f>ROUNDUP(_xlfn.PERCENTRANK.INC(Table13[Total Spend],Table13[[#This Row],[Total Spend]])*5,0)</f>
        <v>5</v>
      </c>
      <c r="AT289" t="str">
        <f>Table13[[#This Row],[Recency Score]]&amp;Table13[[#This Row],[Frequency Score]]&amp;Table13[[#This Row],[Monetary Score]]</f>
        <v>255</v>
      </c>
      <c r="AU289" t="str">
        <f t="shared" si="4"/>
        <v>Frequent Buyers</v>
      </c>
      <c r="AW289" s="13">
        <f>DATEDIF(Table13[[#This Row],[Dt_Customer]], Snapshot_Date, "d")</f>
        <v>708</v>
      </c>
      <c r="AX289" s="13">
        <f>Table13[[#This Row],[CL if today]]/365</f>
        <v>1.9397260273972603</v>
      </c>
      <c r="AY289">
        <f>Table13[[#This Row],[Total Number of Purchases]]/Table13[[#This Row],[Corrected CL]]</f>
        <v>11.857344632768362</v>
      </c>
      <c r="AZ289">
        <f>Table13[[#This Row],[Average Order Value (AOV)]]*Table13[[#This Row],[Freq per Year]]</f>
        <v>712.4717514124294</v>
      </c>
      <c r="BA289">
        <f>Table13[[#This Row],[Total Spend]]/Table13[[#This Row],[Corrected CL]]</f>
        <v>712.4717514124294</v>
      </c>
      <c r="BB289">
        <v>34.568245125348191</v>
      </c>
      <c r="BC289" s="1">
        <f>Table13[[#This Row],[Dt_Customer]]+Table13[[#This Row],[Recency]]</f>
        <v>41282</v>
      </c>
      <c r="BD289" s="16" t="str">
        <f>IF(COUNTIF(A:A, A289) &gt; 1, "Duplicate", "Unique")</f>
        <v>Unique</v>
      </c>
    </row>
    <row r="290" spans="1:56" x14ac:dyDescent="0.3">
      <c r="A290">
        <v>5252</v>
      </c>
      <c r="B290">
        <v>1969</v>
      </c>
      <c r="C290" t="s">
        <v>28</v>
      </c>
      <c r="D290" t="s">
        <v>29</v>
      </c>
      <c r="E290">
        <v>23910</v>
      </c>
      <c r="F290">
        <v>1</v>
      </c>
      <c r="G290">
        <v>0</v>
      </c>
      <c r="H290" s="1">
        <v>41208</v>
      </c>
      <c r="I290">
        <v>80</v>
      </c>
      <c r="J290">
        <v>16</v>
      </c>
      <c r="K290">
        <v>12</v>
      </c>
      <c r="L290">
        <v>18</v>
      </c>
      <c r="M290">
        <v>7</v>
      </c>
      <c r="N290">
        <v>1</v>
      </c>
      <c r="O290">
        <v>13</v>
      </c>
      <c r="P290">
        <f>IF(Table13[[#This Row],[MntWines]] = 0,"",Table13[[#This Row],[MntWines]])</f>
        <v>16</v>
      </c>
      <c r="Q290">
        <f>IF(Table13[[#This Row],[MntFruits]] = 0, "",Table13[[#This Row],[MntFruits]])</f>
        <v>12</v>
      </c>
      <c r="R290">
        <f>IF(Table13[[#This Row],[MntMeatProducts]] = 0, "",Table13[[#This Row],[MntMeatProducts]])</f>
        <v>18</v>
      </c>
      <c r="S290">
        <f>IF(Table13[[#This Row],[MntFishProducts]] = 0, "",Table13[[#This Row],[MntFishProducts]])</f>
        <v>7</v>
      </c>
      <c r="T290">
        <f>IF(Table13[[#This Row],[MntSweetProducts]] = 0, "",Table13[[#This Row],[MntSweetProducts]])</f>
        <v>1</v>
      </c>
      <c r="U290">
        <f>IF(Table13[[#This Row],[MntGoldProds]] = 0, "",Table13[[#This Row],[MntGoldProds]])</f>
        <v>13</v>
      </c>
      <c r="V290">
        <v>1</v>
      </c>
      <c r="W290">
        <v>2</v>
      </c>
      <c r="X290">
        <v>0</v>
      </c>
      <c r="Y290">
        <v>3</v>
      </c>
      <c r="Z290">
        <v>7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 t="s">
        <v>30</v>
      </c>
      <c r="AI290" s="13">
        <f>SUM(Table13[[#This Row],[MntWines]:[MntGoldProds]])</f>
        <v>67</v>
      </c>
      <c r="AJ290" s="13">
        <f>AVERAGE(Table13[[#This Row],[MntWines]:[MntGoldProds]])</f>
        <v>11.166666666666666</v>
      </c>
      <c r="AK290">
        <f>IF(Table13[[#This Row],[Total Number of Purchases]]=0,0,Table13[[#This Row],[Total Spend]]/Table13[[#This Row],[Total Number of Purchases]])</f>
        <v>11.166666666666666</v>
      </c>
      <c r="AM290">
        <f>SUM(Table13[[#This Row],[NumDealsPurchases]:[NumStorePurchases]])</f>
        <v>6</v>
      </c>
      <c r="AN290" s="14">
        <f>Snapshot_Date-Table13[[#This Row],[Dt_Customer]]</f>
        <v>708</v>
      </c>
      <c r="AP290" s="13">
        <f>Table13[[#This Row],[NumDealsPurchases]]/Table13[[#This Row],[Total Number of Purchases]]*100</f>
        <v>16.666666666666664</v>
      </c>
      <c r="AQ290">
        <f>6-ROUNDUP(_xlfn.PERCENTRANK.INC(Table13[Recency],Table13[[#This Row],[Recency]])*5, 0)</f>
        <v>1</v>
      </c>
      <c r="AR290">
        <f>ROUNDUP(_xlfn.PERCENTRANK.INC(Table13[Total Number of Purchases],Table13[[#This Row],[Total Number of Purchases]])*5,0)</f>
        <v>1</v>
      </c>
      <c r="AS290">
        <f>ROUNDUP(_xlfn.PERCENTRANK.INC(Table13[Total Spend],Table13[[#This Row],[Total Spend]])*5,0)</f>
        <v>2</v>
      </c>
      <c r="AT290" t="str">
        <f>Table13[[#This Row],[Recency Score]]&amp;Table13[[#This Row],[Frequency Score]]&amp;Table13[[#This Row],[Monetary Score]]</f>
        <v>112</v>
      </c>
      <c r="AU290" t="str">
        <f t="shared" si="4"/>
        <v>Lost</v>
      </c>
      <c r="AW290" s="13">
        <f>DATEDIF(Table13[[#This Row],[Dt_Customer]], Snapshot_Date, "d")</f>
        <v>708</v>
      </c>
      <c r="AX290" s="13">
        <f>Table13[[#This Row],[CL if today]]/365</f>
        <v>1.9397260273972603</v>
      </c>
      <c r="AY290">
        <f>Table13[[#This Row],[Total Number of Purchases]]/Table13[[#This Row],[Corrected CL]]</f>
        <v>3.0932203389830506</v>
      </c>
      <c r="AZ290">
        <f>Table13[[#This Row],[Average Order Value (AOV)]]*Table13[[#This Row],[Freq per Year]]</f>
        <v>34.540960451977398</v>
      </c>
      <c r="BA290">
        <f>Table13[[#This Row],[Total Spend]]/Table13[[#This Row],[Corrected CL]]</f>
        <v>34.540960451977398</v>
      </c>
      <c r="BB290">
        <v>559.70055710306406</v>
      </c>
      <c r="BC290" s="1">
        <f>Table13[[#This Row],[Dt_Customer]]+Table13[[#This Row],[Recency]]</f>
        <v>41288</v>
      </c>
      <c r="BD290" s="16" t="str">
        <f>IF(COUNTIF(A:A, A290) &gt; 1, "Duplicate", "Unique")</f>
        <v>Unique</v>
      </c>
    </row>
    <row r="291" spans="1:56" x14ac:dyDescent="0.3">
      <c r="A291">
        <v>2457</v>
      </c>
      <c r="B291">
        <v>1975</v>
      </c>
      <c r="C291" t="s">
        <v>44</v>
      </c>
      <c r="D291" t="s">
        <v>33</v>
      </c>
      <c r="E291">
        <v>30801</v>
      </c>
      <c r="F291">
        <v>0</v>
      </c>
      <c r="G291">
        <v>1</v>
      </c>
      <c r="H291" s="1">
        <v>41208</v>
      </c>
      <c r="I291">
        <v>23</v>
      </c>
      <c r="J291">
        <v>8</v>
      </c>
      <c r="K291">
        <v>4</v>
      </c>
      <c r="L291">
        <v>5</v>
      </c>
      <c r="M291">
        <v>15</v>
      </c>
      <c r="N291">
        <v>2</v>
      </c>
      <c r="O291">
        <v>11</v>
      </c>
      <c r="P291">
        <f>IF(Table13[[#This Row],[MntWines]] = 0,"",Table13[[#This Row],[MntWines]])</f>
        <v>8</v>
      </c>
      <c r="Q291">
        <f>IF(Table13[[#This Row],[MntFruits]] = 0, "",Table13[[#This Row],[MntFruits]])</f>
        <v>4</v>
      </c>
      <c r="R291">
        <f>IF(Table13[[#This Row],[MntMeatProducts]] = 0, "",Table13[[#This Row],[MntMeatProducts]])</f>
        <v>5</v>
      </c>
      <c r="S291">
        <f>IF(Table13[[#This Row],[MntFishProducts]] = 0, "",Table13[[#This Row],[MntFishProducts]])</f>
        <v>15</v>
      </c>
      <c r="T291">
        <f>IF(Table13[[#This Row],[MntSweetProducts]] = 0, "",Table13[[#This Row],[MntSweetProducts]])</f>
        <v>2</v>
      </c>
      <c r="U291">
        <f>IF(Table13[[#This Row],[MntGoldProds]] = 0, "",Table13[[#This Row],[MntGoldProds]])</f>
        <v>11</v>
      </c>
      <c r="V291">
        <v>2</v>
      </c>
      <c r="W291">
        <v>1</v>
      </c>
      <c r="X291">
        <v>0</v>
      </c>
      <c r="Y291">
        <v>3</v>
      </c>
      <c r="Z291">
        <v>7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t="s">
        <v>30</v>
      </c>
      <c r="AI291" s="13">
        <f>SUM(Table13[[#This Row],[MntWines]:[MntGoldProds]])</f>
        <v>45</v>
      </c>
      <c r="AJ291" s="13">
        <f>AVERAGE(Table13[[#This Row],[MntWines]:[MntGoldProds]])</f>
        <v>7.5</v>
      </c>
      <c r="AK291">
        <f>IF(Table13[[#This Row],[Total Number of Purchases]]=0,0,Table13[[#This Row],[Total Spend]]/Table13[[#This Row],[Total Number of Purchases]])</f>
        <v>7.5</v>
      </c>
      <c r="AM291">
        <f>SUM(Table13[[#This Row],[NumDealsPurchases]:[NumStorePurchases]])</f>
        <v>6</v>
      </c>
      <c r="AN291" s="14">
        <f>Snapshot_Date-Table13[[#This Row],[Dt_Customer]]</f>
        <v>708</v>
      </c>
      <c r="AP291" s="13">
        <f>Table13[[#This Row],[NumDealsPurchases]]/Table13[[#This Row],[Total Number of Purchases]]*100</f>
        <v>33.333333333333329</v>
      </c>
      <c r="AQ291">
        <f>6-ROUNDUP(_xlfn.PERCENTRANK.INC(Table13[Recency],Table13[[#This Row],[Recency]])*5, 0)</f>
        <v>4</v>
      </c>
      <c r="AR291">
        <f>ROUNDUP(_xlfn.PERCENTRANK.INC(Table13[Total Number of Purchases],Table13[[#This Row],[Total Number of Purchases]])*5,0)</f>
        <v>1</v>
      </c>
      <c r="AS291">
        <f>ROUNDUP(_xlfn.PERCENTRANK.INC(Table13[Total Spend],Table13[[#This Row],[Total Spend]])*5,0)</f>
        <v>1</v>
      </c>
      <c r="AT291" t="str">
        <f>Table13[[#This Row],[Recency Score]]&amp;Table13[[#This Row],[Frequency Score]]&amp;Table13[[#This Row],[Monetary Score]]</f>
        <v>411</v>
      </c>
      <c r="AU291" t="str">
        <f t="shared" si="4"/>
        <v>Potential Loyalists</v>
      </c>
      <c r="AW291" s="13">
        <f>DATEDIF(Table13[[#This Row],[Dt_Customer]], Snapshot_Date, "d")</f>
        <v>708</v>
      </c>
      <c r="AX291" s="13">
        <f>Table13[[#This Row],[CL if today]]/365</f>
        <v>1.9397260273972603</v>
      </c>
      <c r="AY291">
        <f>Table13[[#This Row],[Total Number of Purchases]]/Table13[[#This Row],[Corrected CL]]</f>
        <v>3.0932203389830506</v>
      </c>
      <c r="AZ291">
        <f>Table13[[#This Row],[Average Order Value (AOV)]]*Table13[[#This Row],[Freq per Year]]</f>
        <v>23.199152542372879</v>
      </c>
      <c r="BA291">
        <f>Table13[[#This Row],[Total Spend]]/Table13[[#This Row],[Corrected CL]]</f>
        <v>23.199152542372882</v>
      </c>
      <c r="BB291">
        <v>35.1255230125523</v>
      </c>
      <c r="BC291" s="1">
        <f>Table13[[#This Row],[Dt_Customer]]+Table13[[#This Row],[Recency]]</f>
        <v>41231</v>
      </c>
      <c r="BD291" s="16" t="str">
        <f>IF(COUNTIF(A:A, A291) &gt; 1, "Duplicate", "Unique")</f>
        <v>Unique</v>
      </c>
    </row>
    <row r="292" spans="1:56" x14ac:dyDescent="0.3">
      <c r="A292">
        <v>11056</v>
      </c>
      <c r="B292">
        <v>1974</v>
      </c>
      <c r="C292" t="s">
        <v>28</v>
      </c>
      <c r="D292" t="s">
        <v>33</v>
      </c>
      <c r="E292">
        <v>72099</v>
      </c>
      <c r="F292">
        <v>0</v>
      </c>
      <c r="G292">
        <v>0</v>
      </c>
      <c r="H292" s="1">
        <v>41209</v>
      </c>
      <c r="I292">
        <v>18</v>
      </c>
      <c r="J292">
        <v>546</v>
      </c>
      <c r="K292">
        <v>91</v>
      </c>
      <c r="L292">
        <v>410</v>
      </c>
      <c r="M292">
        <v>119</v>
      </c>
      <c r="N292">
        <v>0</v>
      </c>
      <c r="O292">
        <v>22</v>
      </c>
      <c r="P292">
        <f>IF(Table13[[#This Row],[MntWines]] = 0,"",Table13[[#This Row],[MntWines]])</f>
        <v>546</v>
      </c>
      <c r="Q292">
        <f>IF(Table13[[#This Row],[MntFruits]] = 0, "",Table13[[#This Row],[MntFruits]])</f>
        <v>91</v>
      </c>
      <c r="R292">
        <f>IF(Table13[[#This Row],[MntMeatProducts]] = 0, "",Table13[[#This Row],[MntMeatProducts]])</f>
        <v>410</v>
      </c>
      <c r="S292">
        <f>IF(Table13[[#This Row],[MntFishProducts]] = 0, "",Table13[[#This Row],[MntFishProducts]])</f>
        <v>119</v>
      </c>
      <c r="T292" t="str">
        <f>IF(Table13[[#This Row],[MntSweetProducts]] = 0, "",Table13[[#This Row],[MntSweetProducts]])</f>
        <v/>
      </c>
      <c r="U292">
        <f>IF(Table13[[#This Row],[MntGoldProds]] = 0, "",Table13[[#This Row],[MntGoldProds]])</f>
        <v>22</v>
      </c>
      <c r="V292">
        <v>1</v>
      </c>
      <c r="W292">
        <v>3</v>
      </c>
      <c r="X292">
        <v>4</v>
      </c>
      <c r="Y292">
        <v>10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s">
        <v>30</v>
      </c>
      <c r="AI292" s="13">
        <f>SUM(Table13[[#This Row],[MntWines]:[MntGoldProds]])</f>
        <v>1188</v>
      </c>
      <c r="AJ292" s="13">
        <f>AVERAGE(Table13[[#This Row],[MntWines]:[MntGoldProds]])</f>
        <v>198</v>
      </c>
      <c r="AK292">
        <f>IF(Table13[[#This Row],[Total Number of Purchases]]=0,0,Table13[[#This Row],[Total Spend]]/Table13[[#This Row],[Total Number of Purchases]])</f>
        <v>66</v>
      </c>
      <c r="AM292">
        <f>SUM(Table13[[#This Row],[NumDealsPurchases]:[NumStorePurchases]])</f>
        <v>18</v>
      </c>
      <c r="AN292" s="14">
        <f>Snapshot_Date-Table13[[#This Row],[Dt_Customer]]</f>
        <v>707</v>
      </c>
      <c r="AP292" s="13">
        <f>Table13[[#This Row],[NumDealsPurchases]]/Table13[[#This Row],[Total Number of Purchases]]*100</f>
        <v>5.5555555555555554</v>
      </c>
      <c r="AQ292">
        <f>6-ROUNDUP(_xlfn.PERCENTRANK.INC(Table13[Recency],Table13[[#This Row],[Recency]])*5, 0)</f>
        <v>5</v>
      </c>
      <c r="AR292">
        <f>ROUNDUP(_xlfn.PERCENTRANK.INC(Table13[Total Number of Purchases],Table13[[#This Row],[Total Number of Purchases]])*5,0)</f>
        <v>4</v>
      </c>
      <c r="AS292">
        <f>ROUNDUP(_xlfn.PERCENTRANK.INC(Table13[Total Spend],Table13[[#This Row],[Total Spend]])*5,0)</f>
        <v>5</v>
      </c>
      <c r="AT292" t="str">
        <f>Table13[[#This Row],[Recency Score]]&amp;Table13[[#This Row],[Frequency Score]]&amp;Table13[[#This Row],[Monetary Score]]</f>
        <v>545</v>
      </c>
      <c r="AU292" t="str">
        <f t="shared" si="4"/>
        <v>Loyal Customers</v>
      </c>
      <c r="AW292" s="13">
        <f>DATEDIF(Table13[[#This Row],[Dt_Customer]], Snapshot_Date, "d")</f>
        <v>707</v>
      </c>
      <c r="AX292" s="13">
        <f>Table13[[#This Row],[CL if today]]/365</f>
        <v>1.9369863013698629</v>
      </c>
      <c r="AY292">
        <f>Table13[[#This Row],[Total Number of Purchases]]/Table13[[#This Row],[Corrected CL]]</f>
        <v>9.2927864214992937</v>
      </c>
      <c r="AZ292">
        <f>Table13[[#This Row],[Average Order Value (AOV)]]*Table13[[#This Row],[Freq per Year]]</f>
        <v>613.32390381895334</v>
      </c>
      <c r="BA292">
        <f>Table13[[#This Row],[Total Spend]]/Table13[[#This Row],[Corrected CL]]</f>
        <v>613.32390381895334</v>
      </c>
      <c r="BB292">
        <v>14.273743016759777</v>
      </c>
      <c r="BC292" s="1">
        <f>Table13[[#This Row],[Dt_Customer]]+Table13[[#This Row],[Recency]]</f>
        <v>41227</v>
      </c>
      <c r="BD292" s="16" t="str">
        <f>IF(COUNTIF(A:A, A292) &gt; 1, "Duplicate", "Unique")</f>
        <v>Unique</v>
      </c>
    </row>
    <row r="293" spans="1:56" x14ac:dyDescent="0.3">
      <c r="A293">
        <v>6575</v>
      </c>
      <c r="B293">
        <v>1981</v>
      </c>
      <c r="C293" t="s">
        <v>28</v>
      </c>
      <c r="D293" t="s">
        <v>35</v>
      </c>
      <c r="E293">
        <v>56386</v>
      </c>
      <c r="F293">
        <v>1</v>
      </c>
      <c r="G293">
        <v>1</v>
      </c>
      <c r="H293" s="1">
        <v>41209</v>
      </c>
      <c r="I293">
        <v>51</v>
      </c>
      <c r="J293">
        <v>230</v>
      </c>
      <c r="K293">
        <v>48</v>
      </c>
      <c r="L293">
        <v>214</v>
      </c>
      <c r="M293">
        <v>13</v>
      </c>
      <c r="N293">
        <v>32</v>
      </c>
      <c r="O293">
        <v>75</v>
      </c>
      <c r="P293">
        <f>IF(Table13[[#This Row],[MntWines]] = 0,"",Table13[[#This Row],[MntWines]])</f>
        <v>230</v>
      </c>
      <c r="Q293">
        <f>IF(Table13[[#This Row],[MntFruits]] = 0, "",Table13[[#This Row],[MntFruits]])</f>
        <v>48</v>
      </c>
      <c r="R293">
        <f>IF(Table13[[#This Row],[MntMeatProducts]] = 0, "",Table13[[#This Row],[MntMeatProducts]])</f>
        <v>214</v>
      </c>
      <c r="S293">
        <f>IF(Table13[[#This Row],[MntFishProducts]] = 0, "",Table13[[#This Row],[MntFishProducts]])</f>
        <v>13</v>
      </c>
      <c r="T293">
        <f>IF(Table13[[#This Row],[MntSweetProducts]] = 0, "",Table13[[#This Row],[MntSweetProducts]])</f>
        <v>32</v>
      </c>
      <c r="U293">
        <f>IF(Table13[[#This Row],[MntGoldProds]] = 0, "",Table13[[#This Row],[MntGoldProds]])</f>
        <v>75</v>
      </c>
      <c r="V293">
        <v>8</v>
      </c>
      <c r="W293">
        <v>9</v>
      </c>
      <c r="X293">
        <v>1</v>
      </c>
      <c r="Y293">
        <v>7</v>
      </c>
      <c r="Z293">
        <v>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 t="s">
        <v>43</v>
      </c>
      <c r="AI293" s="13">
        <f>SUM(Table13[[#This Row],[MntWines]:[MntGoldProds]])</f>
        <v>612</v>
      </c>
      <c r="AJ293" s="13">
        <f>AVERAGE(Table13[[#This Row],[MntWines]:[MntGoldProds]])</f>
        <v>102</v>
      </c>
      <c r="AK293">
        <f>IF(Table13[[#This Row],[Total Number of Purchases]]=0,0,Table13[[#This Row],[Total Spend]]/Table13[[#This Row],[Total Number of Purchases]])</f>
        <v>24.48</v>
      </c>
      <c r="AM293">
        <f>SUM(Table13[[#This Row],[NumDealsPurchases]:[NumStorePurchases]])</f>
        <v>25</v>
      </c>
      <c r="AN293" s="14">
        <f>Snapshot_Date-Table13[[#This Row],[Dt_Customer]]</f>
        <v>707</v>
      </c>
      <c r="AP293" s="13">
        <f>Table13[[#This Row],[NumDealsPurchases]]/Table13[[#This Row],[Total Number of Purchases]]*100</f>
        <v>32</v>
      </c>
      <c r="AQ293">
        <f>6-ROUNDUP(_xlfn.PERCENTRANK.INC(Table13[Recency],Table13[[#This Row],[Recency]])*5, 0)</f>
        <v>3</v>
      </c>
      <c r="AR293">
        <f>ROUNDUP(_xlfn.PERCENTRANK.INC(Table13[Total Number of Purchases],Table13[[#This Row],[Total Number of Purchases]])*5,0)</f>
        <v>5</v>
      </c>
      <c r="AS293">
        <f>ROUNDUP(_xlfn.PERCENTRANK.INC(Table13[Total Spend],Table13[[#This Row],[Total Spend]])*5,0)</f>
        <v>3</v>
      </c>
      <c r="AT293" t="str">
        <f>Table13[[#This Row],[Recency Score]]&amp;Table13[[#This Row],[Frequency Score]]&amp;Table13[[#This Row],[Monetary Score]]</f>
        <v>353</v>
      </c>
      <c r="AU293" t="str">
        <f t="shared" si="4"/>
        <v>Frequent Buyers</v>
      </c>
      <c r="AW293" s="13">
        <f>DATEDIF(Table13[[#This Row],[Dt_Customer]], Snapshot_Date, "d")</f>
        <v>707</v>
      </c>
      <c r="AX293" s="13">
        <f>Table13[[#This Row],[CL if today]]/365</f>
        <v>1.9369863013698629</v>
      </c>
      <c r="AY293">
        <f>Table13[[#This Row],[Total Number of Purchases]]/Table13[[#This Row],[Corrected CL]]</f>
        <v>12.906647807637906</v>
      </c>
      <c r="AZ293">
        <f>Table13[[#This Row],[Average Order Value (AOV)]]*Table13[[#This Row],[Freq per Year]]</f>
        <v>315.95473833097594</v>
      </c>
      <c r="BA293">
        <f>Table13[[#This Row],[Total Spend]]/Table13[[#This Row],[Corrected CL]]</f>
        <v>315.95473833097594</v>
      </c>
      <c r="BB293">
        <v>249.44211994421198</v>
      </c>
      <c r="BC293" s="1">
        <f>Table13[[#This Row],[Dt_Customer]]+Table13[[#This Row],[Recency]]</f>
        <v>41260</v>
      </c>
      <c r="BD293" s="16" t="str">
        <f>IF(COUNTIF(A:A, A293) &gt; 1, "Duplicate", "Unique")</f>
        <v>Unique</v>
      </c>
    </row>
    <row r="294" spans="1:56" x14ac:dyDescent="0.3">
      <c r="A294">
        <v>3921</v>
      </c>
      <c r="B294">
        <v>1952</v>
      </c>
      <c r="C294" t="s">
        <v>38</v>
      </c>
      <c r="D294" t="s">
        <v>42</v>
      </c>
      <c r="E294">
        <v>28457</v>
      </c>
      <c r="F294">
        <v>0</v>
      </c>
      <c r="G294">
        <v>0</v>
      </c>
      <c r="H294" s="1">
        <v>41210</v>
      </c>
      <c r="I294">
        <v>96</v>
      </c>
      <c r="J294">
        <v>24</v>
      </c>
      <c r="K294">
        <v>1</v>
      </c>
      <c r="L294">
        <v>108</v>
      </c>
      <c r="M294">
        <v>29</v>
      </c>
      <c r="N294">
        <v>29</v>
      </c>
      <c r="O294">
        <v>14</v>
      </c>
      <c r="P294">
        <f>IF(Table13[[#This Row],[MntWines]] = 0,"",Table13[[#This Row],[MntWines]])</f>
        <v>24</v>
      </c>
      <c r="Q294">
        <f>IF(Table13[[#This Row],[MntFruits]] = 0, "",Table13[[#This Row],[MntFruits]])</f>
        <v>1</v>
      </c>
      <c r="R294">
        <f>IF(Table13[[#This Row],[MntMeatProducts]] = 0, "",Table13[[#This Row],[MntMeatProducts]])</f>
        <v>108</v>
      </c>
      <c r="S294">
        <f>IF(Table13[[#This Row],[MntFishProducts]] = 0, "",Table13[[#This Row],[MntFishProducts]])</f>
        <v>29</v>
      </c>
      <c r="T294">
        <f>IF(Table13[[#This Row],[MntSweetProducts]] = 0, "",Table13[[#This Row],[MntSweetProducts]])</f>
        <v>29</v>
      </c>
      <c r="U294">
        <f>IF(Table13[[#This Row],[MntGoldProds]] = 0, "",Table13[[#This Row],[MntGoldProds]])</f>
        <v>14</v>
      </c>
      <c r="V294">
        <v>1</v>
      </c>
      <c r="W294">
        <v>4</v>
      </c>
      <c r="X294">
        <v>1</v>
      </c>
      <c r="Y294">
        <v>4</v>
      </c>
      <c r="Z294">
        <v>8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 t="s">
        <v>30</v>
      </c>
      <c r="AI294" s="13">
        <f>SUM(Table13[[#This Row],[MntWines]:[MntGoldProds]])</f>
        <v>205</v>
      </c>
      <c r="AJ294" s="13">
        <f>AVERAGE(Table13[[#This Row],[MntWines]:[MntGoldProds]])</f>
        <v>34.166666666666664</v>
      </c>
      <c r="AK294">
        <f>IF(Table13[[#This Row],[Total Number of Purchases]]=0,0,Table13[[#This Row],[Total Spend]]/Table13[[#This Row],[Total Number of Purchases]])</f>
        <v>20.5</v>
      </c>
      <c r="AM294">
        <f>SUM(Table13[[#This Row],[NumDealsPurchases]:[NumStorePurchases]])</f>
        <v>10</v>
      </c>
      <c r="AN294" s="14">
        <f>Snapshot_Date-Table13[[#This Row],[Dt_Customer]]</f>
        <v>706</v>
      </c>
      <c r="AP294" s="13">
        <f>Table13[[#This Row],[NumDealsPurchases]]/Table13[[#This Row],[Total Number of Purchases]]*100</f>
        <v>10</v>
      </c>
      <c r="AQ294">
        <f>6-ROUNDUP(_xlfn.PERCENTRANK.INC(Table13[Recency],Table13[[#This Row],[Recency]])*5, 0)</f>
        <v>1</v>
      </c>
      <c r="AR294">
        <f>ROUNDUP(_xlfn.PERCENTRANK.INC(Table13[Total Number of Purchases],Table13[[#This Row],[Total Number of Purchases]])*5,0)</f>
        <v>2</v>
      </c>
      <c r="AS294">
        <f>ROUNDUP(_xlfn.PERCENTRANK.INC(Table13[Total Spend],Table13[[#This Row],[Total Spend]])*5,0)</f>
        <v>3</v>
      </c>
      <c r="AT294" t="str">
        <f>Table13[[#This Row],[Recency Score]]&amp;Table13[[#This Row],[Frequency Score]]&amp;Table13[[#This Row],[Monetary Score]]</f>
        <v>123</v>
      </c>
      <c r="AU294" t="str">
        <f t="shared" si="4"/>
        <v>Lost</v>
      </c>
      <c r="AW294" s="13">
        <f>DATEDIF(Table13[[#This Row],[Dt_Customer]], Snapshot_Date, "d")</f>
        <v>706</v>
      </c>
      <c r="AX294" s="13">
        <f>Table13[[#This Row],[CL if today]]/365</f>
        <v>1.9342465753424658</v>
      </c>
      <c r="AY294">
        <f>Table13[[#This Row],[Total Number of Purchases]]/Table13[[#This Row],[Corrected CL]]</f>
        <v>5.1699716713881019</v>
      </c>
      <c r="AZ294">
        <f>Table13[[#This Row],[Average Order Value (AOV)]]*Table13[[#This Row],[Freq per Year]]</f>
        <v>105.98441926345609</v>
      </c>
      <c r="BA294">
        <f>Table13[[#This Row],[Total Spend]]/Table13[[#This Row],[Corrected CL]]</f>
        <v>105.98441926345609</v>
      </c>
      <c r="BB294">
        <v>447.07402234636874</v>
      </c>
      <c r="BC294" s="1">
        <f>Table13[[#This Row],[Dt_Customer]]+Table13[[#This Row],[Recency]]</f>
        <v>41306</v>
      </c>
      <c r="BD294" s="16" t="str">
        <f>IF(COUNTIF(A:A, A294) &gt; 1, "Duplicate", "Unique")</f>
        <v>Unique</v>
      </c>
    </row>
    <row r="295" spans="1:56" x14ac:dyDescent="0.3">
      <c r="A295">
        <v>955</v>
      </c>
      <c r="B295">
        <v>1962</v>
      </c>
      <c r="C295" t="s">
        <v>41</v>
      </c>
      <c r="D295" t="s">
        <v>35</v>
      </c>
      <c r="E295">
        <v>47175</v>
      </c>
      <c r="F295">
        <v>1</v>
      </c>
      <c r="G295">
        <v>1</v>
      </c>
      <c r="H295" s="1">
        <v>41210</v>
      </c>
      <c r="I295">
        <v>81</v>
      </c>
      <c r="J295">
        <v>167</v>
      </c>
      <c r="K295">
        <v>2</v>
      </c>
      <c r="L295">
        <v>44</v>
      </c>
      <c r="M295">
        <v>6</v>
      </c>
      <c r="N295">
        <v>2</v>
      </c>
      <c r="O295">
        <v>19</v>
      </c>
      <c r="P295">
        <f>IF(Table13[[#This Row],[MntWines]] = 0,"",Table13[[#This Row],[MntWines]])</f>
        <v>167</v>
      </c>
      <c r="Q295">
        <f>IF(Table13[[#This Row],[MntFruits]] = 0, "",Table13[[#This Row],[MntFruits]])</f>
        <v>2</v>
      </c>
      <c r="R295">
        <f>IF(Table13[[#This Row],[MntMeatProducts]] = 0, "",Table13[[#This Row],[MntMeatProducts]])</f>
        <v>44</v>
      </c>
      <c r="S295">
        <f>IF(Table13[[#This Row],[MntFishProducts]] = 0, "",Table13[[#This Row],[MntFishProducts]])</f>
        <v>6</v>
      </c>
      <c r="T295">
        <f>IF(Table13[[#This Row],[MntSweetProducts]] = 0, "",Table13[[#This Row],[MntSweetProducts]])</f>
        <v>2</v>
      </c>
      <c r="U295">
        <f>IF(Table13[[#This Row],[MntGoldProds]] = 0, "",Table13[[#This Row],[MntGoldProds]])</f>
        <v>19</v>
      </c>
      <c r="V295">
        <v>7</v>
      </c>
      <c r="W295">
        <v>4</v>
      </c>
      <c r="X295">
        <v>2</v>
      </c>
      <c r="Y295">
        <v>4</v>
      </c>
      <c r="Z295">
        <v>8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 t="s">
        <v>43</v>
      </c>
      <c r="AI295" s="13">
        <f>SUM(Table13[[#This Row],[MntWines]:[MntGoldProds]])</f>
        <v>240</v>
      </c>
      <c r="AJ295" s="13">
        <f>AVERAGE(Table13[[#This Row],[MntWines]:[MntGoldProds]])</f>
        <v>40</v>
      </c>
      <c r="AK295">
        <f>IF(Table13[[#This Row],[Total Number of Purchases]]=0,0,Table13[[#This Row],[Total Spend]]/Table13[[#This Row],[Total Number of Purchases]])</f>
        <v>14.117647058823529</v>
      </c>
      <c r="AM295">
        <f>SUM(Table13[[#This Row],[NumDealsPurchases]:[NumStorePurchases]])</f>
        <v>17</v>
      </c>
      <c r="AN295" s="14">
        <f>Snapshot_Date-Table13[[#This Row],[Dt_Customer]]</f>
        <v>706</v>
      </c>
      <c r="AP295" s="13">
        <f>Table13[[#This Row],[NumDealsPurchases]]/Table13[[#This Row],[Total Number of Purchases]]*100</f>
        <v>41.17647058823529</v>
      </c>
      <c r="AQ295">
        <f>6-ROUNDUP(_xlfn.PERCENTRANK.INC(Table13[Recency],Table13[[#This Row],[Recency]])*5, 0)</f>
        <v>1</v>
      </c>
      <c r="AR295">
        <f>ROUNDUP(_xlfn.PERCENTRANK.INC(Table13[Total Number of Purchases],Table13[[#This Row],[Total Number of Purchases]])*5,0)</f>
        <v>3</v>
      </c>
      <c r="AS295">
        <f>ROUNDUP(_xlfn.PERCENTRANK.INC(Table13[Total Spend],Table13[[#This Row],[Total Spend]])*5,0)</f>
        <v>3</v>
      </c>
      <c r="AT295" t="str">
        <f>Table13[[#This Row],[Recency Score]]&amp;Table13[[#This Row],[Frequency Score]]&amp;Table13[[#This Row],[Monetary Score]]</f>
        <v>133</v>
      </c>
      <c r="AU295" t="str">
        <f t="shared" si="4"/>
        <v>Lost</v>
      </c>
      <c r="AW295" s="13">
        <f>DATEDIF(Table13[[#This Row],[Dt_Customer]], Snapshot_Date, "d")</f>
        <v>706</v>
      </c>
      <c r="AX295" s="13">
        <f>Table13[[#This Row],[CL if today]]/365</f>
        <v>1.9342465753424658</v>
      </c>
      <c r="AY295">
        <f>Table13[[#This Row],[Total Number of Purchases]]/Table13[[#This Row],[Corrected CL]]</f>
        <v>8.7889518413597738</v>
      </c>
      <c r="AZ295">
        <f>Table13[[#This Row],[Average Order Value (AOV)]]*Table13[[#This Row],[Freq per Year]]</f>
        <v>124.07932011331445</v>
      </c>
      <c r="BA295">
        <f>Table13[[#This Row],[Total Spend]]/Table13[[#This Row],[Corrected CL]]</f>
        <v>124.07932011331444</v>
      </c>
      <c r="BB295">
        <v>216.14525139664806</v>
      </c>
      <c r="BC295" s="1">
        <f>Table13[[#This Row],[Dt_Customer]]+Table13[[#This Row],[Recency]]</f>
        <v>41291</v>
      </c>
      <c r="BD295" s="16" t="str">
        <f>IF(COUNTIF(A:A, A295) &gt; 1, "Duplicate", "Unique")</f>
        <v>Unique</v>
      </c>
    </row>
    <row r="296" spans="1:56" x14ac:dyDescent="0.3">
      <c r="A296">
        <v>10837</v>
      </c>
      <c r="B296">
        <v>1975</v>
      </c>
      <c r="C296" t="s">
        <v>28</v>
      </c>
      <c r="D296" t="s">
        <v>33</v>
      </c>
      <c r="E296">
        <v>23957</v>
      </c>
      <c r="F296">
        <v>1</v>
      </c>
      <c r="G296">
        <v>0</v>
      </c>
      <c r="H296" s="1">
        <v>41210</v>
      </c>
      <c r="I296">
        <v>47</v>
      </c>
      <c r="J296">
        <v>2</v>
      </c>
      <c r="K296">
        <v>1</v>
      </c>
      <c r="L296">
        <v>18</v>
      </c>
      <c r="M296">
        <v>20</v>
      </c>
      <c r="N296">
        <v>11</v>
      </c>
      <c r="O296">
        <v>16</v>
      </c>
      <c r="P296">
        <f>IF(Table13[[#This Row],[MntWines]] = 0,"",Table13[[#This Row],[MntWines]])</f>
        <v>2</v>
      </c>
      <c r="Q296">
        <f>IF(Table13[[#This Row],[MntFruits]] = 0, "",Table13[[#This Row],[MntFruits]])</f>
        <v>1</v>
      </c>
      <c r="R296">
        <f>IF(Table13[[#This Row],[MntMeatProducts]] = 0, "",Table13[[#This Row],[MntMeatProducts]])</f>
        <v>18</v>
      </c>
      <c r="S296">
        <f>IF(Table13[[#This Row],[MntFishProducts]] = 0, "",Table13[[#This Row],[MntFishProducts]])</f>
        <v>20</v>
      </c>
      <c r="T296">
        <f>IF(Table13[[#This Row],[MntSweetProducts]] = 0, "",Table13[[#This Row],[MntSweetProducts]])</f>
        <v>11</v>
      </c>
      <c r="U296">
        <f>IF(Table13[[#This Row],[MntGoldProds]] = 0, "",Table13[[#This Row],[MntGoldProds]])</f>
        <v>16</v>
      </c>
      <c r="V296">
        <v>1</v>
      </c>
      <c r="W296">
        <v>2</v>
      </c>
      <c r="X296">
        <v>0</v>
      </c>
      <c r="Y296">
        <v>3</v>
      </c>
      <c r="Z296">
        <v>6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 t="s">
        <v>32</v>
      </c>
      <c r="AI296" s="13">
        <f>SUM(Table13[[#This Row],[MntWines]:[MntGoldProds]])</f>
        <v>68</v>
      </c>
      <c r="AJ296" s="13">
        <f>AVERAGE(Table13[[#This Row],[MntWines]:[MntGoldProds]])</f>
        <v>11.333333333333334</v>
      </c>
      <c r="AK296">
        <f>IF(Table13[[#This Row],[Total Number of Purchases]]=0,0,Table13[[#This Row],[Total Spend]]/Table13[[#This Row],[Total Number of Purchases]])</f>
        <v>11.333333333333334</v>
      </c>
      <c r="AM296">
        <f>SUM(Table13[[#This Row],[NumDealsPurchases]:[NumStorePurchases]])</f>
        <v>6</v>
      </c>
      <c r="AN296" s="14">
        <f>Snapshot_Date-Table13[[#This Row],[Dt_Customer]]</f>
        <v>706</v>
      </c>
      <c r="AP296" s="13">
        <f>Table13[[#This Row],[NumDealsPurchases]]/Table13[[#This Row],[Total Number of Purchases]]*100</f>
        <v>16.666666666666664</v>
      </c>
      <c r="AQ296">
        <f>6-ROUNDUP(_xlfn.PERCENTRANK.INC(Table13[Recency],Table13[[#This Row],[Recency]])*5, 0)</f>
        <v>3</v>
      </c>
      <c r="AR296">
        <f>ROUNDUP(_xlfn.PERCENTRANK.INC(Table13[Total Number of Purchases],Table13[[#This Row],[Total Number of Purchases]])*5,0)</f>
        <v>1</v>
      </c>
      <c r="AS296">
        <f>ROUNDUP(_xlfn.PERCENTRANK.INC(Table13[Total Spend],Table13[[#This Row],[Total Spend]])*5,0)</f>
        <v>2</v>
      </c>
      <c r="AT296" t="str">
        <f>Table13[[#This Row],[Recency Score]]&amp;Table13[[#This Row],[Frequency Score]]&amp;Table13[[#This Row],[Monetary Score]]</f>
        <v>312</v>
      </c>
      <c r="AU296" t="str">
        <f t="shared" si="4"/>
        <v>Needs Attention</v>
      </c>
      <c r="AW296" s="13">
        <f>DATEDIF(Table13[[#This Row],[Dt_Customer]], Snapshot_Date, "d")</f>
        <v>706</v>
      </c>
      <c r="AX296" s="13">
        <f>Table13[[#This Row],[CL if today]]/365</f>
        <v>1.9342465753424658</v>
      </c>
      <c r="AY296">
        <f>Table13[[#This Row],[Total Number of Purchases]]/Table13[[#This Row],[Corrected CL]]</f>
        <v>3.1019830028328612</v>
      </c>
      <c r="AZ296">
        <f>Table13[[#This Row],[Average Order Value (AOV)]]*Table13[[#This Row],[Freq per Year]]</f>
        <v>35.155807365439095</v>
      </c>
      <c r="BA296">
        <f>Table13[[#This Row],[Total Spend]]/Table13[[#This Row],[Corrected CL]]</f>
        <v>35.155807365439095</v>
      </c>
      <c r="BB296">
        <v>216.14525139664806</v>
      </c>
      <c r="BC296" s="1">
        <f>Table13[[#This Row],[Dt_Customer]]+Table13[[#This Row],[Recency]]</f>
        <v>41257</v>
      </c>
      <c r="BD296" s="16" t="str">
        <f>IF(COUNTIF(A:A, A296) &gt; 1, "Duplicate", "Unique")</f>
        <v>Unique</v>
      </c>
    </row>
    <row r="297" spans="1:56" x14ac:dyDescent="0.3">
      <c r="A297">
        <v>10313</v>
      </c>
      <c r="B297">
        <v>1975</v>
      </c>
      <c r="C297" t="s">
        <v>28</v>
      </c>
      <c r="D297" t="s">
        <v>33</v>
      </c>
      <c r="E297">
        <v>48178</v>
      </c>
      <c r="F297">
        <v>1</v>
      </c>
      <c r="G297">
        <v>1</v>
      </c>
      <c r="H297" s="1">
        <v>41210</v>
      </c>
      <c r="I297">
        <v>69</v>
      </c>
      <c r="J297">
        <v>159</v>
      </c>
      <c r="K297">
        <v>4</v>
      </c>
      <c r="L297">
        <v>45</v>
      </c>
      <c r="M297">
        <v>6</v>
      </c>
      <c r="N297">
        <v>2</v>
      </c>
      <c r="O297">
        <v>38</v>
      </c>
      <c r="P297">
        <f>IF(Table13[[#This Row],[MntWines]] = 0,"",Table13[[#This Row],[MntWines]])</f>
        <v>159</v>
      </c>
      <c r="Q297">
        <f>IF(Table13[[#This Row],[MntFruits]] = 0, "",Table13[[#This Row],[MntFruits]])</f>
        <v>4</v>
      </c>
      <c r="R297">
        <f>IF(Table13[[#This Row],[MntMeatProducts]] = 0, "",Table13[[#This Row],[MntMeatProducts]])</f>
        <v>45</v>
      </c>
      <c r="S297">
        <f>IF(Table13[[#This Row],[MntFishProducts]] = 0, "",Table13[[#This Row],[MntFishProducts]])</f>
        <v>6</v>
      </c>
      <c r="T297">
        <f>IF(Table13[[#This Row],[MntSweetProducts]] = 0, "",Table13[[#This Row],[MntSweetProducts]])</f>
        <v>2</v>
      </c>
      <c r="U297">
        <f>IF(Table13[[#This Row],[MntGoldProds]] = 0, "",Table13[[#This Row],[MntGoldProds]])</f>
        <v>38</v>
      </c>
      <c r="V297">
        <v>6</v>
      </c>
      <c r="W297">
        <v>5</v>
      </c>
      <c r="X297">
        <v>1</v>
      </c>
      <c r="Y297">
        <v>4</v>
      </c>
      <c r="Z297">
        <v>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 t="s">
        <v>30</v>
      </c>
      <c r="AI297" s="13">
        <f>SUM(Table13[[#This Row],[MntWines]:[MntGoldProds]])</f>
        <v>254</v>
      </c>
      <c r="AJ297" s="13">
        <f>AVERAGE(Table13[[#This Row],[MntWines]:[MntGoldProds]])</f>
        <v>42.333333333333336</v>
      </c>
      <c r="AK297">
        <f>IF(Table13[[#This Row],[Total Number of Purchases]]=0,0,Table13[[#This Row],[Total Spend]]/Table13[[#This Row],[Total Number of Purchases]])</f>
        <v>15.875</v>
      </c>
      <c r="AM297">
        <f>SUM(Table13[[#This Row],[NumDealsPurchases]:[NumStorePurchases]])</f>
        <v>16</v>
      </c>
      <c r="AN297" s="14">
        <f>Snapshot_Date-Table13[[#This Row],[Dt_Customer]]</f>
        <v>706</v>
      </c>
      <c r="AP297" s="13">
        <f>Table13[[#This Row],[NumDealsPurchases]]/Table13[[#This Row],[Total Number of Purchases]]*100</f>
        <v>37.5</v>
      </c>
      <c r="AQ297">
        <f>6-ROUNDUP(_xlfn.PERCENTRANK.INC(Table13[Recency],Table13[[#This Row],[Recency]])*5, 0)</f>
        <v>2</v>
      </c>
      <c r="AR297">
        <f>ROUNDUP(_xlfn.PERCENTRANK.INC(Table13[Total Number of Purchases],Table13[[#This Row],[Total Number of Purchases]])*5,0)</f>
        <v>3</v>
      </c>
      <c r="AS297">
        <f>ROUNDUP(_xlfn.PERCENTRANK.INC(Table13[Total Spend],Table13[[#This Row],[Total Spend]])*5,0)</f>
        <v>3</v>
      </c>
      <c r="AT297" t="str">
        <f>Table13[[#This Row],[Recency Score]]&amp;Table13[[#This Row],[Frequency Score]]&amp;Table13[[#This Row],[Monetary Score]]</f>
        <v>233</v>
      </c>
      <c r="AU297" t="str">
        <f t="shared" si="4"/>
        <v>About to Sleep</v>
      </c>
      <c r="AW297" s="13">
        <f>DATEDIF(Table13[[#This Row],[Dt_Customer]], Snapshot_Date, "d")</f>
        <v>706</v>
      </c>
      <c r="AX297" s="13">
        <f>Table13[[#This Row],[CL if today]]/365</f>
        <v>1.9342465753424658</v>
      </c>
      <c r="AY297">
        <f>Table13[[#This Row],[Total Number of Purchases]]/Table13[[#This Row],[Corrected CL]]</f>
        <v>8.2719546742209626</v>
      </c>
      <c r="AZ297">
        <f>Table13[[#This Row],[Average Order Value (AOV)]]*Table13[[#This Row],[Freq per Year]]</f>
        <v>131.31728045325778</v>
      </c>
      <c r="BA297">
        <f>Table13[[#This Row],[Total Spend]]/Table13[[#This Row],[Corrected CL]]</f>
        <v>131.31728045325778</v>
      </c>
      <c r="BB297">
        <v>216.14525139664806</v>
      </c>
      <c r="BC297" s="1">
        <f>Table13[[#This Row],[Dt_Customer]]+Table13[[#This Row],[Recency]]</f>
        <v>41279</v>
      </c>
      <c r="BD297" s="16" t="str">
        <f>IF(COUNTIF(A:A, A297) &gt; 1, "Duplicate", "Unique")</f>
        <v>Unique</v>
      </c>
    </row>
    <row r="298" spans="1:56" x14ac:dyDescent="0.3">
      <c r="A298">
        <v>7373</v>
      </c>
      <c r="B298">
        <v>1952</v>
      </c>
      <c r="C298" t="s">
        <v>37</v>
      </c>
      <c r="D298" t="s">
        <v>29</v>
      </c>
      <c r="E298">
        <v>46610</v>
      </c>
      <c r="F298">
        <v>0</v>
      </c>
      <c r="G298">
        <v>2</v>
      </c>
      <c r="H298" s="1">
        <v>41211</v>
      </c>
      <c r="I298">
        <v>8</v>
      </c>
      <c r="J298">
        <v>96</v>
      </c>
      <c r="K298">
        <v>12</v>
      </c>
      <c r="L298">
        <v>96</v>
      </c>
      <c r="M298">
        <v>33</v>
      </c>
      <c r="N298">
        <v>22</v>
      </c>
      <c r="O298">
        <v>43</v>
      </c>
      <c r="P298">
        <f>IF(Table13[[#This Row],[MntWines]] = 0,"",Table13[[#This Row],[MntWines]])</f>
        <v>96</v>
      </c>
      <c r="Q298">
        <f>IF(Table13[[#This Row],[MntFruits]] = 0, "",Table13[[#This Row],[MntFruits]])</f>
        <v>12</v>
      </c>
      <c r="R298">
        <f>IF(Table13[[#This Row],[MntMeatProducts]] = 0, "",Table13[[#This Row],[MntMeatProducts]])</f>
        <v>96</v>
      </c>
      <c r="S298">
        <f>IF(Table13[[#This Row],[MntFishProducts]] = 0, "",Table13[[#This Row],[MntFishProducts]])</f>
        <v>33</v>
      </c>
      <c r="T298">
        <f>IF(Table13[[#This Row],[MntSweetProducts]] = 0, "",Table13[[#This Row],[MntSweetProducts]])</f>
        <v>22</v>
      </c>
      <c r="U298">
        <f>IF(Table13[[#This Row],[MntGoldProds]] = 0, "",Table13[[#This Row],[MntGoldProds]])</f>
        <v>43</v>
      </c>
      <c r="V298">
        <v>6</v>
      </c>
      <c r="W298">
        <v>4</v>
      </c>
      <c r="X298">
        <v>1</v>
      </c>
      <c r="Y298">
        <v>6</v>
      </c>
      <c r="Z298">
        <v>6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 t="s">
        <v>36</v>
      </c>
      <c r="AI298" s="13">
        <f>SUM(Table13[[#This Row],[MntWines]:[MntGoldProds]])</f>
        <v>302</v>
      </c>
      <c r="AJ298" s="13">
        <f>AVERAGE(Table13[[#This Row],[MntWines]:[MntGoldProds]])</f>
        <v>50.333333333333336</v>
      </c>
      <c r="AK298">
        <f>IF(Table13[[#This Row],[Total Number of Purchases]]=0,0,Table13[[#This Row],[Total Spend]]/Table13[[#This Row],[Total Number of Purchases]])</f>
        <v>17.764705882352942</v>
      </c>
      <c r="AM298">
        <f>SUM(Table13[[#This Row],[NumDealsPurchases]:[NumStorePurchases]])</f>
        <v>17</v>
      </c>
      <c r="AN298" s="14">
        <f>Snapshot_Date-Table13[[#This Row],[Dt_Customer]]</f>
        <v>705</v>
      </c>
      <c r="AP298" s="13">
        <f>Table13[[#This Row],[NumDealsPurchases]]/Table13[[#This Row],[Total Number of Purchases]]*100</f>
        <v>35.294117647058826</v>
      </c>
      <c r="AQ298">
        <f>6-ROUNDUP(_xlfn.PERCENTRANK.INC(Table13[Recency],Table13[[#This Row],[Recency]])*5, 0)</f>
        <v>5</v>
      </c>
      <c r="AR298">
        <f>ROUNDUP(_xlfn.PERCENTRANK.INC(Table13[Total Number of Purchases],Table13[[#This Row],[Total Number of Purchases]])*5,0)</f>
        <v>3</v>
      </c>
      <c r="AS298">
        <f>ROUNDUP(_xlfn.PERCENTRANK.INC(Table13[Total Spend],Table13[[#This Row],[Total Spend]])*5,0)</f>
        <v>3</v>
      </c>
      <c r="AT298" t="str">
        <f>Table13[[#This Row],[Recency Score]]&amp;Table13[[#This Row],[Frequency Score]]&amp;Table13[[#This Row],[Monetary Score]]</f>
        <v>533</v>
      </c>
      <c r="AU298" t="str">
        <f t="shared" si="4"/>
        <v>Loyal Customers</v>
      </c>
      <c r="AW298" s="13">
        <f>DATEDIF(Table13[[#This Row],[Dt_Customer]], Snapshot_Date, "d")</f>
        <v>705</v>
      </c>
      <c r="AX298" s="13">
        <f>Table13[[#This Row],[CL if today]]/365</f>
        <v>1.9315068493150684</v>
      </c>
      <c r="AY298">
        <f>Table13[[#This Row],[Total Number of Purchases]]/Table13[[#This Row],[Corrected CL]]</f>
        <v>8.8014184397163131</v>
      </c>
      <c r="AZ298">
        <f>Table13[[#This Row],[Average Order Value (AOV)]]*Table13[[#This Row],[Freq per Year]]</f>
        <v>156.35460992907804</v>
      </c>
      <c r="BA298">
        <f>Table13[[#This Row],[Total Spend]]/Table13[[#This Row],[Corrected CL]]</f>
        <v>156.35460992907801</v>
      </c>
      <c r="BB298">
        <v>165.07022471910113</v>
      </c>
      <c r="BC298" s="1">
        <f>Table13[[#This Row],[Dt_Customer]]+Table13[[#This Row],[Recency]]</f>
        <v>41219</v>
      </c>
      <c r="BD298" s="16" t="str">
        <f>IF(COUNTIF(A:A, A298) &gt; 1, "Duplicate", "Unique")</f>
        <v>Unique</v>
      </c>
    </row>
    <row r="299" spans="1:56" x14ac:dyDescent="0.3">
      <c r="A299">
        <v>7899</v>
      </c>
      <c r="B299">
        <v>1952</v>
      </c>
      <c r="C299" t="s">
        <v>37</v>
      </c>
      <c r="D299" t="s">
        <v>33</v>
      </c>
      <c r="E299">
        <v>77610</v>
      </c>
      <c r="F299">
        <v>0</v>
      </c>
      <c r="G299">
        <v>1</v>
      </c>
      <c r="H299" s="1">
        <v>41211</v>
      </c>
      <c r="I299">
        <v>70</v>
      </c>
      <c r="J299">
        <v>1245</v>
      </c>
      <c r="K299">
        <v>33</v>
      </c>
      <c r="L299">
        <v>332</v>
      </c>
      <c r="M299">
        <v>21</v>
      </c>
      <c r="N299">
        <v>33</v>
      </c>
      <c r="O299">
        <v>16</v>
      </c>
      <c r="P299">
        <f>IF(Table13[[#This Row],[MntWines]] = 0,"",Table13[[#This Row],[MntWines]])</f>
        <v>1245</v>
      </c>
      <c r="Q299">
        <f>IF(Table13[[#This Row],[MntFruits]] = 0, "",Table13[[#This Row],[MntFruits]])</f>
        <v>33</v>
      </c>
      <c r="R299">
        <f>IF(Table13[[#This Row],[MntMeatProducts]] = 0, "",Table13[[#This Row],[MntMeatProducts]])</f>
        <v>332</v>
      </c>
      <c r="S299">
        <f>IF(Table13[[#This Row],[MntFishProducts]] = 0, "",Table13[[#This Row],[MntFishProducts]])</f>
        <v>21</v>
      </c>
      <c r="T299">
        <f>IF(Table13[[#This Row],[MntSweetProducts]] = 0, "",Table13[[#This Row],[MntSweetProducts]])</f>
        <v>33</v>
      </c>
      <c r="U299">
        <f>IF(Table13[[#This Row],[MntGoldProds]] = 0, "",Table13[[#This Row],[MntGoldProds]])</f>
        <v>16</v>
      </c>
      <c r="V299">
        <v>2</v>
      </c>
      <c r="W299">
        <v>4</v>
      </c>
      <c r="X299">
        <v>7</v>
      </c>
      <c r="Y299">
        <v>4</v>
      </c>
      <c r="Z299">
        <v>7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">
        <v>36</v>
      </c>
      <c r="AI299" s="13">
        <f>SUM(Table13[[#This Row],[MntWines]:[MntGoldProds]])</f>
        <v>1680</v>
      </c>
      <c r="AJ299" s="13">
        <f>AVERAGE(Table13[[#This Row],[MntWines]:[MntGoldProds]])</f>
        <v>280</v>
      </c>
      <c r="AK299">
        <f>IF(Table13[[#This Row],[Total Number of Purchases]]=0,0,Table13[[#This Row],[Total Spend]]/Table13[[#This Row],[Total Number of Purchases]])</f>
        <v>98.82352941176471</v>
      </c>
      <c r="AM299">
        <f>SUM(Table13[[#This Row],[NumDealsPurchases]:[NumStorePurchases]])</f>
        <v>17</v>
      </c>
      <c r="AN299" s="14">
        <f>Snapshot_Date-Table13[[#This Row],[Dt_Customer]]</f>
        <v>705</v>
      </c>
      <c r="AP299" s="13">
        <f>Table13[[#This Row],[NumDealsPurchases]]/Table13[[#This Row],[Total Number of Purchases]]*100</f>
        <v>11.76470588235294</v>
      </c>
      <c r="AQ299">
        <f>6-ROUNDUP(_xlfn.PERCENTRANK.INC(Table13[Recency],Table13[[#This Row],[Recency]])*5, 0)</f>
        <v>2</v>
      </c>
      <c r="AR299">
        <f>ROUNDUP(_xlfn.PERCENTRANK.INC(Table13[Total Number of Purchases],Table13[[#This Row],[Total Number of Purchases]])*5,0)</f>
        <v>3</v>
      </c>
      <c r="AS299">
        <f>ROUNDUP(_xlfn.PERCENTRANK.INC(Table13[Total Spend],Table13[[#This Row],[Total Spend]])*5,0)</f>
        <v>5</v>
      </c>
      <c r="AT299" t="str">
        <f>Table13[[#This Row],[Recency Score]]&amp;Table13[[#This Row],[Frequency Score]]&amp;Table13[[#This Row],[Monetary Score]]</f>
        <v>235</v>
      </c>
      <c r="AU299" t="str">
        <f t="shared" si="4"/>
        <v>Big Spenders</v>
      </c>
      <c r="AW299" s="13">
        <f>DATEDIF(Table13[[#This Row],[Dt_Customer]], Snapshot_Date, "d")</f>
        <v>705</v>
      </c>
      <c r="AX299" s="13">
        <f>Table13[[#This Row],[CL if today]]/365</f>
        <v>1.9315068493150684</v>
      </c>
      <c r="AY299">
        <f>Table13[[#This Row],[Total Number of Purchases]]/Table13[[#This Row],[Corrected CL]]</f>
        <v>8.8014184397163131</v>
      </c>
      <c r="AZ299">
        <f>Table13[[#This Row],[Average Order Value (AOV)]]*Table13[[#This Row],[Freq per Year]]</f>
        <v>869.78723404255334</v>
      </c>
      <c r="BA299">
        <f>Table13[[#This Row],[Total Spend]]/Table13[[#This Row],[Corrected CL]]</f>
        <v>869.78723404255322</v>
      </c>
      <c r="BB299">
        <v>1060.2867132867132</v>
      </c>
      <c r="BC299" s="1">
        <f>Table13[[#This Row],[Dt_Customer]]+Table13[[#This Row],[Recency]]</f>
        <v>41281</v>
      </c>
      <c r="BD299" s="16" t="str">
        <f>IF(COUNTIF(A:A, A299) &gt; 1, "Duplicate", "Unique")</f>
        <v>Unique</v>
      </c>
    </row>
    <row r="300" spans="1:56" x14ac:dyDescent="0.3">
      <c r="A300">
        <v>10905</v>
      </c>
      <c r="B300">
        <v>1955</v>
      </c>
      <c r="C300" t="s">
        <v>28</v>
      </c>
      <c r="D300" t="s">
        <v>35</v>
      </c>
      <c r="E300">
        <v>42586</v>
      </c>
      <c r="F300">
        <v>1</v>
      </c>
      <c r="G300">
        <v>1</v>
      </c>
      <c r="H300" s="1">
        <v>41211</v>
      </c>
      <c r="I300">
        <v>7</v>
      </c>
      <c r="J300">
        <v>194</v>
      </c>
      <c r="K300">
        <v>2</v>
      </c>
      <c r="L300">
        <v>56</v>
      </c>
      <c r="M300">
        <v>0</v>
      </c>
      <c r="N300">
        <v>0</v>
      </c>
      <c r="O300">
        <v>0</v>
      </c>
      <c r="P300">
        <f>IF(Table13[[#This Row],[MntWines]] = 0,"",Table13[[#This Row],[MntWines]])</f>
        <v>194</v>
      </c>
      <c r="Q300">
        <f>IF(Table13[[#This Row],[MntFruits]] = 0, "",Table13[[#This Row],[MntFruits]])</f>
        <v>2</v>
      </c>
      <c r="R300">
        <f>IF(Table13[[#This Row],[MntMeatProducts]] = 0, "",Table13[[#This Row],[MntMeatProducts]])</f>
        <v>56</v>
      </c>
      <c r="S300" t="str">
        <f>IF(Table13[[#This Row],[MntFishProducts]] = 0, "",Table13[[#This Row],[MntFishProducts]])</f>
        <v/>
      </c>
      <c r="T300" t="str">
        <f>IF(Table13[[#This Row],[MntSweetProducts]] = 0, "",Table13[[#This Row],[MntSweetProducts]])</f>
        <v/>
      </c>
      <c r="U300" t="str">
        <f>IF(Table13[[#This Row],[MntGoldProds]] = 0, "",Table13[[#This Row],[MntGoldProds]])</f>
        <v/>
      </c>
      <c r="V300">
        <v>5</v>
      </c>
      <c r="W300">
        <v>4</v>
      </c>
      <c r="X300">
        <v>1</v>
      </c>
      <c r="Y300">
        <v>6</v>
      </c>
      <c r="Z300">
        <v>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 t="s">
        <v>30</v>
      </c>
      <c r="AI300" s="13">
        <f>SUM(Table13[[#This Row],[MntWines]:[MntGoldProds]])</f>
        <v>252</v>
      </c>
      <c r="AJ300" s="13">
        <f>AVERAGE(Table13[[#This Row],[MntWines]:[MntGoldProds]])</f>
        <v>42</v>
      </c>
      <c r="AK300">
        <f>IF(Table13[[#This Row],[Total Number of Purchases]]=0,0,Table13[[#This Row],[Total Spend]]/Table13[[#This Row],[Total Number of Purchases]])</f>
        <v>15.75</v>
      </c>
      <c r="AM300">
        <f>SUM(Table13[[#This Row],[NumDealsPurchases]:[NumStorePurchases]])</f>
        <v>16</v>
      </c>
      <c r="AN300" s="14">
        <f>Snapshot_Date-Table13[[#This Row],[Dt_Customer]]</f>
        <v>705</v>
      </c>
      <c r="AP300" s="13">
        <f>Table13[[#This Row],[NumDealsPurchases]]/Table13[[#This Row],[Total Number of Purchases]]*100</f>
        <v>31.25</v>
      </c>
      <c r="AQ300">
        <f>6-ROUNDUP(_xlfn.PERCENTRANK.INC(Table13[Recency],Table13[[#This Row],[Recency]])*5, 0)</f>
        <v>5</v>
      </c>
      <c r="AR300">
        <f>ROUNDUP(_xlfn.PERCENTRANK.INC(Table13[Total Number of Purchases],Table13[[#This Row],[Total Number of Purchases]])*5,0)</f>
        <v>3</v>
      </c>
      <c r="AS300">
        <f>ROUNDUP(_xlfn.PERCENTRANK.INC(Table13[Total Spend],Table13[[#This Row],[Total Spend]])*5,0)</f>
        <v>3</v>
      </c>
      <c r="AT300" t="str">
        <f>Table13[[#This Row],[Recency Score]]&amp;Table13[[#This Row],[Frequency Score]]&amp;Table13[[#This Row],[Monetary Score]]</f>
        <v>533</v>
      </c>
      <c r="AU300" t="str">
        <f t="shared" si="4"/>
        <v>Loyal Customers</v>
      </c>
      <c r="AW300" s="13">
        <f>DATEDIF(Table13[[#This Row],[Dt_Customer]], Snapshot_Date, "d")</f>
        <v>705</v>
      </c>
      <c r="AX300" s="13">
        <f>Table13[[#This Row],[CL if today]]/365</f>
        <v>1.9315068493150684</v>
      </c>
      <c r="AY300">
        <f>Table13[[#This Row],[Total Number of Purchases]]/Table13[[#This Row],[Corrected CL]]</f>
        <v>8.2836879432624109</v>
      </c>
      <c r="AZ300">
        <f>Table13[[#This Row],[Average Order Value (AOV)]]*Table13[[#This Row],[Freq per Year]]</f>
        <v>130.46808510638297</v>
      </c>
      <c r="BA300">
        <f>Table13[[#This Row],[Total Spend]]/Table13[[#This Row],[Corrected CL]]</f>
        <v>130.46808510638297</v>
      </c>
      <c r="BB300">
        <v>31.271067415730336</v>
      </c>
      <c r="BC300" s="1">
        <f>Table13[[#This Row],[Dt_Customer]]+Table13[[#This Row],[Recency]]</f>
        <v>41218</v>
      </c>
      <c r="BD300" s="16" t="str">
        <f>IF(COUNTIF(A:A, A300) &gt; 1, "Duplicate", "Unique")</f>
        <v>Unique</v>
      </c>
    </row>
    <row r="301" spans="1:56" x14ac:dyDescent="0.3">
      <c r="A301">
        <v>8910</v>
      </c>
      <c r="B301">
        <v>1955</v>
      </c>
      <c r="C301" t="s">
        <v>28</v>
      </c>
      <c r="D301" t="s">
        <v>35</v>
      </c>
      <c r="E301">
        <v>42586</v>
      </c>
      <c r="F301">
        <v>1</v>
      </c>
      <c r="G301">
        <v>1</v>
      </c>
      <c r="H301" s="1">
        <v>41211</v>
      </c>
      <c r="I301">
        <v>7</v>
      </c>
      <c r="J301">
        <v>194</v>
      </c>
      <c r="K301">
        <v>2</v>
      </c>
      <c r="L301">
        <v>56</v>
      </c>
      <c r="M301">
        <v>0</v>
      </c>
      <c r="N301">
        <v>0</v>
      </c>
      <c r="O301">
        <v>0</v>
      </c>
      <c r="P301">
        <f>IF(Table13[[#This Row],[MntWines]] = 0,"",Table13[[#This Row],[MntWines]])</f>
        <v>194</v>
      </c>
      <c r="Q301">
        <f>IF(Table13[[#This Row],[MntFruits]] = 0, "",Table13[[#This Row],[MntFruits]])</f>
        <v>2</v>
      </c>
      <c r="R301">
        <f>IF(Table13[[#This Row],[MntMeatProducts]] = 0, "",Table13[[#This Row],[MntMeatProducts]])</f>
        <v>56</v>
      </c>
      <c r="S301" t="str">
        <f>IF(Table13[[#This Row],[MntFishProducts]] = 0, "",Table13[[#This Row],[MntFishProducts]])</f>
        <v/>
      </c>
      <c r="T301" t="str">
        <f>IF(Table13[[#This Row],[MntSweetProducts]] = 0, "",Table13[[#This Row],[MntSweetProducts]])</f>
        <v/>
      </c>
      <c r="U301" t="str">
        <f>IF(Table13[[#This Row],[MntGoldProds]] = 0, "",Table13[[#This Row],[MntGoldProds]])</f>
        <v/>
      </c>
      <c r="V301">
        <v>5</v>
      </c>
      <c r="W301">
        <v>4</v>
      </c>
      <c r="X301">
        <v>1</v>
      </c>
      <c r="Y301">
        <v>6</v>
      </c>
      <c r="Z301">
        <v>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 t="s">
        <v>30</v>
      </c>
      <c r="AI301" s="13">
        <f>SUM(Table13[[#This Row],[MntWines]:[MntGoldProds]])</f>
        <v>252</v>
      </c>
      <c r="AJ301" s="13">
        <f>AVERAGE(Table13[[#This Row],[MntWines]:[MntGoldProds]])</f>
        <v>42</v>
      </c>
      <c r="AK301">
        <f>IF(Table13[[#This Row],[Total Number of Purchases]]=0,0,Table13[[#This Row],[Total Spend]]/Table13[[#This Row],[Total Number of Purchases]])</f>
        <v>15.75</v>
      </c>
      <c r="AM301">
        <f>SUM(Table13[[#This Row],[NumDealsPurchases]:[NumStorePurchases]])</f>
        <v>16</v>
      </c>
      <c r="AN301" s="14">
        <f>Snapshot_Date-Table13[[#This Row],[Dt_Customer]]</f>
        <v>705</v>
      </c>
      <c r="AP301" s="13">
        <f>Table13[[#This Row],[NumDealsPurchases]]/Table13[[#This Row],[Total Number of Purchases]]*100</f>
        <v>31.25</v>
      </c>
      <c r="AQ301">
        <f>6-ROUNDUP(_xlfn.PERCENTRANK.INC(Table13[Recency],Table13[[#This Row],[Recency]])*5, 0)</f>
        <v>5</v>
      </c>
      <c r="AR301">
        <f>ROUNDUP(_xlfn.PERCENTRANK.INC(Table13[Total Number of Purchases],Table13[[#This Row],[Total Number of Purchases]])*5,0)</f>
        <v>3</v>
      </c>
      <c r="AS301">
        <f>ROUNDUP(_xlfn.PERCENTRANK.INC(Table13[Total Spend],Table13[[#This Row],[Total Spend]])*5,0)</f>
        <v>3</v>
      </c>
      <c r="AT301" t="str">
        <f>Table13[[#This Row],[Recency Score]]&amp;Table13[[#This Row],[Frequency Score]]&amp;Table13[[#This Row],[Monetary Score]]</f>
        <v>533</v>
      </c>
      <c r="AU301" t="str">
        <f t="shared" si="4"/>
        <v>Loyal Customers</v>
      </c>
      <c r="AW301" s="13">
        <f>DATEDIF(Table13[[#This Row],[Dt_Customer]], Snapshot_Date, "d")</f>
        <v>705</v>
      </c>
      <c r="AX301" s="13">
        <f>Table13[[#This Row],[CL if today]]/365</f>
        <v>1.9315068493150684</v>
      </c>
      <c r="AY301">
        <f>Table13[[#This Row],[Total Number of Purchases]]/Table13[[#This Row],[Corrected CL]]</f>
        <v>8.2836879432624109</v>
      </c>
      <c r="AZ301">
        <f>Table13[[#This Row],[Average Order Value (AOV)]]*Table13[[#This Row],[Freq per Year]]</f>
        <v>130.46808510638297</v>
      </c>
      <c r="BA301">
        <f>Table13[[#This Row],[Total Spend]]/Table13[[#This Row],[Corrected CL]]</f>
        <v>130.46808510638297</v>
      </c>
      <c r="BB301">
        <v>193.26544943820224</v>
      </c>
      <c r="BC301" s="1">
        <f>Table13[[#This Row],[Dt_Customer]]+Table13[[#This Row],[Recency]]</f>
        <v>41218</v>
      </c>
      <c r="BD301" s="16" t="str">
        <f>IF(COUNTIF(A:A, A301) &gt; 1, "Duplicate", "Unique")</f>
        <v>Unique</v>
      </c>
    </row>
    <row r="302" spans="1:56" x14ac:dyDescent="0.3">
      <c r="A302">
        <v>8932</v>
      </c>
      <c r="B302">
        <v>1969</v>
      </c>
      <c r="C302" t="s">
        <v>41</v>
      </c>
      <c r="D302" t="s">
        <v>35</v>
      </c>
      <c r="E302">
        <v>65176</v>
      </c>
      <c r="F302">
        <v>0</v>
      </c>
      <c r="G302">
        <v>1</v>
      </c>
      <c r="H302" s="1">
        <v>41211</v>
      </c>
      <c r="I302">
        <v>57</v>
      </c>
      <c r="J302">
        <v>960</v>
      </c>
      <c r="K302">
        <v>28</v>
      </c>
      <c r="L302">
        <v>183</v>
      </c>
      <c r="M302">
        <v>220</v>
      </c>
      <c r="N302">
        <v>70</v>
      </c>
      <c r="O302">
        <v>70</v>
      </c>
      <c r="P302">
        <f>IF(Table13[[#This Row],[MntWines]] = 0,"",Table13[[#This Row],[MntWines]])</f>
        <v>960</v>
      </c>
      <c r="Q302">
        <f>IF(Table13[[#This Row],[MntFruits]] = 0, "",Table13[[#This Row],[MntFruits]])</f>
        <v>28</v>
      </c>
      <c r="R302">
        <f>IF(Table13[[#This Row],[MntMeatProducts]] = 0, "",Table13[[#This Row],[MntMeatProducts]])</f>
        <v>183</v>
      </c>
      <c r="S302">
        <f>IF(Table13[[#This Row],[MntFishProducts]] = 0, "",Table13[[#This Row],[MntFishProducts]])</f>
        <v>220</v>
      </c>
      <c r="T302">
        <f>IF(Table13[[#This Row],[MntSweetProducts]] = 0, "",Table13[[#This Row],[MntSweetProducts]])</f>
        <v>70</v>
      </c>
      <c r="U302">
        <f>IF(Table13[[#This Row],[MntGoldProds]] = 0, "",Table13[[#This Row],[MntGoldProds]])</f>
        <v>70</v>
      </c>
      <c r="V302">
        <v>4</v>
      </c>
      <c r="W302">
        <v>9</v>
      </c>
      <c r="X302">
        <v>6</v>
      </c>
      <c r="Y302">
        <v>6</v>
      </c>
      <c r="Z302">
        <v>6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t="s">
        <v>43</v>
      </c>
      <c r="AI302" s="13">
        <f>SUM(Table13[[#This Row],[MntWines]:[MntGoldProds]])</f>
        <v>1531</v>
      </c>
      <c r="AJ302" s="13">
        <f>AVERAGE(Table13[[#This Row],[MntWines]:[MntGoldProds]])</f>
        <v>255.16666666666666</v>
      </c>
      <c r="AK302">
        <f>IF(Table13[[#This Row],[Total Number of Purchases]]=0,0,Table13[[#This Row],[Total Spend]]/Table13[[#This Row],[Total Number of Purchases]])</f>
        <v>61.24</v>
      </c>
      <c r="AM302">
        <f>SUM(Table13[[#This Row],[NumDealsPurchases]:[NumStorePurchases]])</f>
        <v>25</v>
      </c>
      <c r="AN302" s="14">
        <f>Snapshot_Date-Table13[[#This Row],[Dt_Customer]]</f>
        <v>705</v>
      </c>
      <c r="AP302" s="13">
        <f>Table13[[#This Row],[NumDealsPurchases]]/Table13[[#This Row],[Total Number of Purchases]]*100</f>
        <v>16</v>
      </c>
      <c r="AQ302">
        <f>6-ROUNDUP(_xlfn.PERCENTRANK.INC(Table13[Recency],Table13[[#This Row],[Recency]])*5, 0)</f>
        <v>3</v>
      </c>
      <c r="AR302">
        <f>ROUNDUP(_xlfn.PERCENTRANK.INC(Table13[Total Number of Purchases],Table13[[#This Row],[Total Number of Purchases]])*5,0)</f>
        <v>5</v>
      </c>
      <c r="AS302">
        <f>ROUNDUP(_xlfn.PERCENTRANK.INC(Table13[Total Spend],Table13[[#This Row],[Total Spend]])*5,0)</f>
        <v>5</v>
      </c>
      <c r="AT302" t="str">
        <f>Table13[[#This Row],[Recency Score]]&amp;Table13[[#This Row],[Frequency Score]]&amp;Table13[[#This Row],[Monetary Score]]</f>
        <v>355</v>
      </c>
      <c r="AU302" t="str">
        <f t="shared" si="4"/>
        <v>Frequent Buyers</v>
      </c>
      <c r="AW302" s="13">
        <f>DATEDIF(Table13[[#This Row],[Dt_Customer]], Snapshot_Date, "d")</f>
        <v>705</v>
      </c>
      <c r="AX302" s="13">
        <f>Table13[[#This Row],[CL if today]]/365</f>
        <v>1.9315068493150684</v>
      </c>
      <c r="AY302">
        <f>Table13[[#This Row],[Total Number of Purchases]]/Table13[[#This Row],[Corrected CL]]</f>
        <v>12.943262411347519</v>
      </c>
      <c r="AZ302">
        <f>Table13[[#This Row],[Average Order Value (AOV)]]*Table13[[#This Row],[Freq per Year]]</f>
        <v>792.64539007092208</v>
      </c>
      <c r="BA302">
        <f>Table13[[#This Row],[Total Spend]]/Table13[[#This Row],[Corrected CL]]</f>
        <v>792.64539007092196</v>
      </c>
      <c r="BB302">
        <v>255.09103641456582</v>
      </c>
      <c r="BC302" s="1">
        <f>Table13[[#This Row],[Dt_Customer]]+Table13[[#This Row],[Recency]]</f>
        <v>41268</v>
      </c>
      <c r="BD302" s="16" t="str">
        <f>IF(COUNTIF(A:A, A302) &gt; 1, "Duplicate", "Unique")</f>
        <v>Unique</v>
      </c>
    </row>
    <row r="303" spans="1:56" x14ac:dyDescent="0.3">
      <c r="A303">
        <v>1168</v>
      </c>
      <c r="B303">
        <v>1978</v>
      </c>
      <c r="C303" t="s">
        <v>37</v>
      </c>
      <c r="D303" t="s">
        <v>33</v>
      </c>
      <c r="E303">
        <v>72159</v>
      </c>
      <c r="F303">
        <v>0</v>
      </c>
      <c r="G303">
        <v>0</v>
      </c>
      <c r="H303" s="1">
        <v>41211</v>
      </c>
      <c r="I303">
        <v>62</v>
      </c>
      <c r="J303">
        <v>322</v>
      </c>
      <c r="K303">
        <v>53</v>
      </c>
      <c r="L303">
        <v>899</v>
      </c>
      <c r="M303">
        <v>34</v>
      </c>
      <c r="N303">
        <v>40</v>
      </c>
      <c r="O303">
        <v>53</v>
      </c>
      <c r="P303">
        <f>IF(Table13[[#This Row],[MntWines]] = 0,"",Table13[[#This Row],[MntWines]])</f>
        <v>322</v>
      </c>
      <c r="Q303">
        <f>IF(Table13[[#This Row],[MntFruits]] = 0, "",Table13[[#This Row],[MntFruits]])</f>
        <v>53</v>
      </c>
      <c r="R303">
        <f>IF(Table13[[#This Row],[MntMeatProducts]] = 0, "",Table13[[#This Row],[MntMeatProducts]])</f>
        <v>899</v>
      </c>
      <c r="S303">
        <f>IF(Table13[[#This Row],[MntFishProducts]] = 0, "",Table13[[#This Row],[MntFishProducts]])</f>
        <v>34</v>
      </c>
      <c r="T303">
        <f>IF(Table13[[#This Row],[MntSweetProducts]] = 0, "",Table13[[#This Row],[MntSweetProducts]])</f>
        <v>40</v>
      </c>
      <c r="U303">
        <f>IF(Table13[[#This Row],[MntGoldProds]] = 0, "",Table13[[#This Row],[MntGoldProds]])</f>
        <v>53</v>
      </c>
      <c r="V303">
        <v>1</v>
      </c>
      <c r="W303">
        <v>4</v>
      </c>
      <c r="X303">
        <v>6</v>
      </c>
      <c r="Y303">
        <v>10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 t="s">
        <v>30</v>
      </c>
      <c r="AI303" s="13">
        <f>SUM(Table13[[#This Row],[MntWines]:[MntGoldProds]])</f>
        <v>1401</v>
      </c>
      <c r="AJ303" s="13">
        <f>AVERAGE(Table13[[#This Row],[MntWines]:[MntGoldProds]])</f>
        <v>233.5</v>
      </c>
      <c r="AK303">
        <f>IF(Table13[[#This Row],[Total Number of Purchases]]=0,0,Table13[[#This Row],[Total Spend]]/Table13[[#This Row],[Total Number of Purchases]])</f>
        <v>66.714285714285708</v>
      </c>
      <c r="AM303">
        <f>SUM(Table13[[#This Row],[NumDealsPurchases]:[NumStorePurchases]])</f>
        <v>21</v>
      </c>
      <c r="AN303" s="14">
        <f>Snapshot_Date-Table13[[#This Row],[Dt_Customer]]</f>
        <v>705</v>
      </c>
      <c r="AP303" s="13">
        <f>Table13[[#This Row],[NumDealsPurchases]]/Table13[[#This Row],[Total Number of Purchases]]*100</f>
        <v>4.7619047619047619</v>
      </c>
      <c r="AQ303">
        <f>6-ROUNDUP(_xlfn.PERCENTRANK.INC(Table13[Recency],Table13[[#This Row],[Recency]])*5, 0)</f>
        <v>2</v>
      </c>
      <c r="AR303">
        <f>ROUNDUP(_xlfn.PERCENTRANK.INC(Table13[Total Number of Purchases],Table13[[#This Row],[Total Number of Purchases]])*5,0)</f>
        <v>4</v>
      </c>
      <c r="AS303">
        <f>ROUNDUP(_xlfn.PERCENTRANK.INC(Table13[Total Spend],Table13[[#This Row],[Total Spend]])*5,0)</f>
        <v>5</v>
      </c>
      <c r="AT303" t="str">
        <f>Table13[[#This Row],[Recency Score]]&amp;Table13[[#This Row],[Frequency Score]]&amp;Table13[[#This Row],[Monetary Score]]</f>
        <v>245</v>
      </c>
      <c r="AU303" t="str">
        <f t="shared" si="4"/>
        <v>Big Spenders</v>
      </c>
      <c r="AW303" s="13">
        <f>DATEDIF(Table13[[#This Row],[Dt_Customer]], Snapshot_Date, "d")</f>
        <v>705</v>
      </c>
      <c r="AX303" s="13">
        <f>Table13[[#This Row],[CL if today]]/365</f>
        <v>1.9315068493150684</v>
      </c>
      <c r="AY303">
        <f>Table13[[#This Row],[Total Number of Purchases]]/Table13[[#This Row],[Corrected CL]]</f>
        <v>10.872340425531915</v>
      </c>
      <c r="AZ303">
        <f>Table13[[#This Row],[Average Order Value (AOV)]]*Table13[[#This Row],[Freq per Year]]</f>
        <v>725.34042553191478</v>
      </c>
      <c r="BA303">
        <f>Table13[[#This Row],[Total Spend]]/Table13[[#This Row],[Corrected CL]]</f>
        <v>725.34042553191489</v>
      </c>
      <c r="BB303">
        <v>856.77871148459383</v>
      </c>
      <c r="BC303" s="1">
        <f>Table13[[#This Row],[Dt_Customer]]+Table13[[#This Row],[Recency]]</f>
        <v>41273</v>
      </c>
      <c r="BD303" s="16" t="str">
        <f>IF(COUNTIF(A:A, A303) &gt; 1, "Duplicate", "Unique")</f>
        <v>Unique</v>
      </c>
    </row>
    <row r="304" spans="1:56" x14ac:dyDescent="0.3">
      <c r="A304">
        <v>4211</v>
      </c>
      <c r="B304">
        <v>1986</v>
      </c>
      <c r="C304" t="s">
        <v>44</v>
      </c>
      <c r="D304" t="s">
        <v>33</v>
      </c>
      <c r="E304">
        <v>20425</v>
      </c>
      <c r="F304">
        <v>1</v>
      </c>
      <c r="G304">
        <v>0</v>
      </c>
      <c r="H304" s="1">
        <v>41211</v>
      </c>
      <c r="I304">
        <v>5</v>
      </c>
      <c r="J304">
        <v>4</v>
      </c>
      <c r="K304">
        <v>12</v>
      </c>
      <c r="L304">
        <v>5</v>
      </c>
      <c r="M304">
        <v>3</v>
      </c>
      <c r="N304">
        <v>16</v>
      </c>
      <c r="O304">
        <v>17</v>
      </c>
      <c r="P304">
        <f>IF(Table13[[#This Row],[MntWines]] = 0,"",Table13[[#This Row],[MntWines]])</f>
        <v>4</v>
      </c>
      <c r="Q304">
        <f>IF(Table13[[#This Row],[MntFruits]] = 0, "",Table13[[#This Row],[MntFruits]])</f>
        <v>12</v>
      </c>
      <c r="R304">
        <f>IF(Table13[[#This Row],[MntMeatProducts]] = 0, "",Table13[[#This Row],[MntMeatProducts]])</f>
        <v>5</v>
      </c>
      <c r="S304">
        <f>IF(Table13[[#This Row],[MntFishProducts]] = 0, "",Table13[[#This Row],[MntFishProducts]])</f>
        <v>3</v>
      </c>
      <c r="T304">
        <f>IF(Table13[[#This Row],[MntSweetProducts]] = 0, "",Table13[[#This Row],[MntSweetProducts]])</f>
        <v>16</v>
      </c>
      <c r="U304">
        <f>IF(Table13[[#This Row],[MntGoldProds]] = 0, "",Table13[[#This Row],[MntGoldProds]])</f>
        <v>17</v>
      </c>
      <c r="V304">
        <v>2</v>
      </c>
      <c r="W304">
        <v>2</v>
      </c>
      <c r="X304">
        <v>0</v>
      </c>
      <c r="Y304">
        <v>3</v>
      </c>
      <c r="Z304">
        <v>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 t="s">
        <v>32</v>
      </c>
      <c r="AI304" s="13">
        <f>SUM(Table13[[#This Row],[MntWines]:[MntGoldProds]])</f>
        <v>57</v>
      </c>
      <c r="AJ304" s="13">
        <f>AVERAGE(Table13[[#This Row],[MntWines]:[MntGoldProds]])</f>
        <v>9.5</v>
      </c>
      <c r="AK304">
        <f>IF(Table13[[#This Row],[Total Number of Purchases]]=0,0,Table13[[#This Row],[Total Spend]]/Table13[[#This Row],[Total Number of Purchases]])</f>
        <v>8.1428571428571423</v>
      </c>
      <c r="AM304">
        <f>SUM(Table13[[#This Row],[NumDealsPurchases]:[NumStorePurchases]])</f>
        <v>7</v>
      </c>
      <c r="AN304" s="14">
        <f>Snapshot_Date-Table13[[#This Row],[Dt_Customer]]</f>
        <v>705</v>
      </c>
      <c r="AP304" s="13">
        <f>Table13[[#This Row],[NumDealsPurchases]]/Table13[[#This Row],[Total Number of Purchases]]*100</f>
        <v>28.571428571428569</v>
      </c>
      <c r="AQ304">
        <f>6-ROUNDUP(_xlfn.PERCENTRANK.INC(Table13[Recency],Table13[[#This Row],[Recency]])*5, 0)</f>
        <v>5</v>
      </c>
      <c r="AR304">
        <f>ROUNDUP(_xlfn.PERCENTRANK.INC(Table13[Total Number of Purchases],Table13[[#This Row],[Total Number of Purchases]])*5,0)</f>
        <v>1</v>
      </c>
      <c r="AS304">
        <f>ROUNDUP(_xlfn.PERCENTRANK.INC(Table13[Total Spend],Table13[[#This Row],[Total Spend]])*5,0)</f>
        <v>2</v>
      </c>
      <c r="AT304" t="str">
        <f>Table13[[#This Row],[Recency Score]]&amp;Table13[[#This Row],[Frequency Score]]&amp;Table13[[#This Row],[Monetary Score]]</f>
        <v>512</v>
      </c>
      <c r="AU304" t="str">
        <f t="shared" si="4"/>
        <v>Others</v>
      </c>
      <c r="AW304" s="13">
        <f>DATEDIF(Table13[[#This Row],[Dt_Customer]], Snapshot_Date, "d")</f>
        <v>705</v>
      </c>
      <c r="AX304" s="13">
        <f>Table13[[#This Row],[CL if today]]/365</f>
        <v>1.9315068493150684</v>
      </c>
      <c r="AY304">
        <f>Table13[[#This Row],[Total Number of Purchases]]/Table13[[#This Row],[Corrected CL]]</f>
        <v>3.624113475177305</v>
      </c>
      <c r="AZ304">
        <f>Table13[[#This Row],[Average Order Value (AOV)]]*Table13[[#This Row],[Freq per Year]]</f>
        <v>29.51063829787234</v>
      </c>
      <c r="BA304">
        <f>Table13[[#This Row],[Total Spend]]/Table13[[#This Row],[Corrected CL]]</f>
        <v>29.51063829787234</v>
      </c>
      <c r="BB304">
        <v>549.81012658227849</v>
      </c>
      <c r="BC304" s="1">
        <f>Table13[[#This Row],[Dt_Customer]]+Table13[[#This Row],[Recency]]</f>
        <v>41216</v>
      </c>
      <c r="BD304" s="16" t="str">
        <f>IF(COUNTIF(A:A, A304) &gt; 1, "Duplicate", "Unique")</f>
        <v>Unique</v>
      </c>
    </row>
    <row r="305" spans="1:56" x14ac:dyDescent="0.3">
      <c r="A305">
        <v>1407</v>
      </c>
      <c r="B305">
        <v>1986</v>
      </c>
      <c r="C305" t="s">
        <v>44</v>
      </c>
      <c r="D305" t="s">
        <v>33</v>
      </c>
      <c r="E305">
        <v>20425</v>
      </c>
      <c r="F305">
        <v>1</v>
      </c>
      <c r="G305">
        <v>0</v>
      </c>
      <c r="H305" s="1">
        <v>41211</v>
      </c>
      <c r="I305">
        <v>5</v>
      </c>
      <c r="J305">
        <v>4</v>
      </c>
      <c r="K305">
        <v>12</v>
      </c>
      <c r="L305">
        <v>5</v>
      </c>
      <c r="M305">
        <v>3</v>
      </c>
      <c r="N305">
        <v>16</v>
      </c>
      <c r="O305">
        <v>17</v>
      </c>
      <c r="P305">
        <f>IF(Table13[[#This Row],[MntWines]] = 0,"",Table13[[#This Row],[MntWines]])</f>
        <v>4</v>
      </c>
      <c r="Q305">
        <f>IF(Table13[[#This Row],[MntFruits]] = 0, "",Table13[[#This Row],[MntFruits]])</f>
        <v>12</v>
      </c>
      <c r="R305">
        <f>IF(Table13[[#This Row],[MntMeatProducts]] = 0, "",Table13[[#This Row],[MntMeatProducts]])</f>
        <v>5</v>
      </c>
      <c r="S305">
        <f>IF(Table13[[#This Row],[MntFishProducts]] = 0, "",Table13[[#This Row],[MntFishProducts]])</f>
        <v>3</v>
      </c>
      <c r="T305">
        <f>IF(Table13[[#This Row],[MntSweetProducts]] = 0, "",Table13[[#This Row],[MntSweetProducts]])</f>
        <v>16</v>
      </c>
      <c r="U305">
        <f>IF(Table13[[#This Row],[MntGoldProds]] = 0, "",Table13[[#This Row],[MntGoldProds]])</f>
        <v>17</v>
      </c>
      <c r="V305">
        <v>2</v>
      </c>
      <c r="W305">
        <v>2</v>
      </c>
      <c r="X305">
        <v>0</v>
      </c>
      <c r="Y305">
        <v>3</v>
      </c>
      <c r="Z305">
        <v>7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s">
        <v>39</v>
      </c>
      <c r="AI305" s="13">
        <f>SUM(Table13[[#This Row],[MntWines]:[MntGoldProds]])</f>
        <v>57</v>
      </c>
      <c r="AJ305" s="13">
        <f>AVERAGE(Table13[[#This Row],[MntWines]:[MntGoldProds]])</f>
        <v>9.5</v>
      </c>
      <c r="AK305">
        <f>IF(Table13[[#This Row],[Total Number of Purchases]]=0,0,Table13[[#This Row],[Total Spend]]/Table13[[#This Row],[Total Number of Purchases]])</f>
        <v>8.1428571428571423</v>
      </c>
      <c r="AM305">
        <f>SUM(Table13[[#This Row],[NumDealsPurchases]:[NumStorePurchases]])</f>
        <v>7</v>
      </c>
      <c r="AN305" s="14">
        <f>Snapshot_Date-Table13[[#This Row],[Dt_Customer]]</f>
        <v>705</v>
      </c>
      <c r="AP305" s="13">
        <f>Table13[[#This Row],[NumDealsPurchases]]/Table13[[#This Row],[Total Number of Purchases]]*100</f>
        <v>28.571428571428569</v>
      </c>
      <c r="AQ305">
        <f>6-ROUNDUP(_xlfn.PERCENTRANK.INC(Table13[Recency],Table13[[#This Row],[Recency]])*5, 0)</f>
        <v>5</v>
      </c>
      <c r="AR305">
        <f>ROUNDUP(_xlfn.PERCENTRANK.INC(Table13[Total Number of Purchases],Table13[[#This Row],[Total Number of Purchases]])*5,0)</f>
        <v>1</v>
      </c>
      <c r="AS305">
        <f>ROUNDUP(_xlfn.PERCENTRANK.INC(Table13[Total Spend],Table13[[#This Row],[Total Spend]])*5,0)</f>
        <v>2</v>
      </c>
      <c r="AT305" t="str">
        <f>Table13[[#This Row],[Recency Score]]&amp;Table13[[#This Row],[Frequency Score]]&amp;Table13[[#This Row],[Monetary Score]]</f>
        <v>512</v>
      </c>
      <c r="AU305" t="str">
        <f t="shared" si="4"/>
        <v>Others</v>
      </c>
      <c r="AW305" s="13">
        <f>DATEDIF(Table13[[#This Row],[Dt_Customer]], Snapshot_Date, "d")</f>
        <v>705</v>
      </c>
      <c r="AX305" s="13">
        <f>Table13[[#This Row],[CL if today]]/365</f>
        <v>1.9315068493150684</v>
      </c>
      <c r="AY305">
        <f>Table13[[#This Row],[Total Number of Purchases]]/Table13[[#This Row],[Corrected CL]]</f>
        <v>3.624113475177305</v>
      </c>
      <c r="AZ305">
        <f>Table13[[#This Row],[Average Order Value (AOV)]]*Table13[[#This Row],[Freq per Year]]</f>
        <v>29.51063829787234</v>
      </c>
      <c r="BA305">
        <f>Table13[[#This Row],[Total Spend]]/Table13[[#This Row],[Corrected CL]]</f>
        <v>29.51063829787234</v>
      </c>
      <c r="BB305">
        <v>272.08157524613222</v>
      </c>
      <c r="BC305" s="1">
        <f>Table13[[#This Row],[Dt_Customer]]+Table13[[#This Row],[Recency]]</f>
        <v>41216</v>
      </c>
      <c r="BD305" s="16" t="str">
        <f>IF(COUNTIF(A:A, A305) &gt; 1, "Duplicate", "Unique")</f>
        <v>Unique</v>
      </c>
    </row>
    <row r="306" spans="1:56" x14ac:dyDescent="0.3">
      <c r="A306">
        <v>4324</v>
      </c>
      <c r="B306">
        <v>1989</v>
      </c>
      <c r="C306" t="s">
        <v>28</v>
      </c>
      <c r="D306" t="s">
        <v>33</v>
      </c>
      <c r="E306">
        <v>42387</v>
      </c>
      <c r="F306">
        <v>1</v>
      </c>
      <c r="G306">
        <v>0</v>
      </c>
      <c r="H306" s="1">
        <v>41211</v>
      </c>
      <c r="I306">
        <v>42</v>
      </c>
      <c r="J306">
        <v>235</v>
      </c>
      <c r="K306">
        <v>0</v>
      </c>
      <c r="L306">
        <v>235</v>
      </c>
      <c r="M306">
        <v>19</v>
      </c>
      <c r="N306">
        <v>4</v>
      </c>
      <c r="O306">
        <v>191</v>
      </c>
      <c r="P306">
        <f>IF(Table13[[#This Row],[MntWines]] = 0,"",Table13[[#This Row],[MntWines]])</f>
        <v>235</v>
      </c>
      <c r="Q306" t="str">
        <f>IF(Table13[[#This Row],[MntFruits]] = 0, "",Table13[[#This Row],[MntFruits]])</f>
        <v/>
      </c>
      <c r="R306">
        <f>IF(Table13[[#This Row],[MntMeatProducts]] = 0, "",Table13[[#This Row],[MntMeatProducts]])</f>
        <v>235</v>
      </c>
      <c r="S306">
        <f>IF(Table13[[#This Row],[MntFishProducts]] = 0, "",Table13[[#This Row],[MntFishProducts]])</f>
        <v>19</v>
      </c>
      <c r="T306">
        <f>IF(Table13[[#This Row],[MntSweetProducts]] = 0, "",Table13[[#This Row],[MntSweetProducts]])</f>
        <v>4</v>
      </c>
      <c r="U306">
        <f>IF(Table13[[#This Row],[MntGoldProds]] = 0, "",Table13[[#This Row],[MntGoldProds]])</f>
        <v>191</v>
      </c>
      <c r="V306">
        <v>5</v>
      </c>
      <c r="W306">
        <v>8</v>
      </c>
      <c r="X306">
        <v>1</v>
      </c>
      <c r="Y306">
        <v>7</v>
      </c>
      <c r="Z306">
        <v>8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 t="s">
        <v>30</v>
      </c>
      <c r="AI306" s="13">
        <f>SUM(Table13[[#This Row],[MntWines]:[MntGoldProds]])</f>
        <v>684</v>
      </c>
      <c r="AJ306" s="13">
        <f>AVERAGE(Table13[[#This Row],[MntWines]:[MntGoldProds]])</f>
        <v>114</v>
      </c>
      <c r="AK306">
        <f>IF(Table13[[#This Row],[Total Number of Purchases]]=0,0,Table13[[#This Row],[Total Spend]]/Table13[[#This Row],[Total Number of Purchases]])</f>
        <v>32.571428571428569</v>
      </c>
      <c r="AM306">
        <f>SUM(Table13[[#This Row],[NumDealsPurchases]:[NumStorePurchases]])</f>
        <v>21</v>
      </c>
      <c r="AN306" s="14">
        <f>Snapshot_Date-Table13[[#This Row],[Dt_Customer]]</f>
        <v>705</v>
      </c>
      <c r="AP306" s="13">
        <f>Table13[[#This Row],[NumDealsPurchases]]/Table13[[#This Row],[Total Number of Purchases]]*100</f>
        <v>23.809523809523807</v>
      </c>
      <c r="AQ306">
        <f>6-ROUNDUP(_xlfn.PERCENTRANK.INC(Table13[Recency],Table13[[#This Row],[Recency]])*5, 0)</f>
        <v>3</v>
      </c>
      <c r="AR306">
        <f>ROUNDUP(_xlfn.PERCENTRANK.INC(Table13[Total Number of Purchases],Table13[[#This Row],[Total Number of Purchases]])*5,0)</f>
        <v>4</v>
      </c>
      <c r="AS306">
        <f>ROUNDUP(_xlfn.PERCENTRANK.INC(Table13[Total Spend],Table13[[#This Row],[Total Spend]])*5,0)</f>
        <v>4</v>
      </c>
      <c r="AT306" t="str">
        <f>Table13[[#This Row],[Recency Score]]&amp;Table13[[#This Row],[Frequency Score]]&amp;Table13[[#This Row],[Monetary Score]]</f>
        <v>344</v>
      </c>
      <c r="AU306" t="str">
        <f t="shared" si="4"/>
        <v>Needs Attention</v>
      </c>
      <c r="AW306" s="13">
        <f>DATEDIF(Table13[[#This Row],[Dt_Customer]], Snapshot_Date, "d")</f>
        <v>705</v>
      </c>
      <c r="AX306" s="13">
        <f>Table13[[#This Row],[CL if today]]/365</f>
        <v>1.9315068493150684</v>
      </c>
      <c r="AY306">
        <f>Table13[[#This Row],[Total Number of Purchases]]/Table13[[#This Row],[Corrected CL]]</f>
        <v>10.872340425531915</v>
      </c>
      <c r="AZ306">
        <f>Table13[[#This Row],[Average Order Value (AOV)]]*Table13[[#This Row],[Freq per Year]]</f>
        <v>354.12765957446805</v>
      </c>
      <c r="BA306">
        <f>Table13[[#This Row],[Total Spend]]/Table13[[#This Row],[Corrected CL]]</f>
        <v>354.12765957446811</v>
      </c>
      <c r="BB306">
        <v>462.2650771388499</v>
      </c>
      <c r="BC306" s="1">
        <f>Table13[[#This Row],[Dt_Customer]]+Table13[[#This Row],[Recency]]</f>
        <v>41253</v>
      </c>
      <c r="BD306" s="16" t="str">
        <f>IF(COUNTIF(A:A, A306) &gt; 1, "Duplicate", "Unique")</f>
        <v>Unique</v>
      </c>
    </row>
    <row r="307" spans="1:56" x14ac:dyDescent="0.3">
      <c r="A307">
        <v>4673</v>
      </c>
      <c r="B307">
        <v>1963</v>
      </c>
      <c r="C307" t="s">
        <v>37</v>
      </c>
      <c r="D307" t="s">
        <v>33</v>
      </c>
      <c r="E307">
        <v>81300</v>
      </c>
      <c r="F307">
        <v>0</v>
      </c>
      <c r="G307">
        <v>1</v>
      </c>
      <c r="H307" s="1">
        <v>41212</v>
      </c>
      <c r="I307">
        <v>17</v>
      </c>
      <c r="J307">
        <v>1004</v>
      </c>
      <c r="K307">
        <v>12</v>
      </c>
      <c r="L307">
        <v>145</v>
      </c>
      <c r="M307">
        <v>32</v>
      </c>
      <c r="N307">
        <v>12</v>
      </c>
      <c r="O307">
        <v>36</v>
      </c>
      <c r="P307">
        <f>IF(Table13[[#This Row],[MntWines]] = 0,"",Table13[[#This Row],[MntWines]])</f>
        <v>1004</v>
      </c>
      <c r="Q307">
        <f>IF(Table13[[#This Row],[MntFruits]] = 0, "",Table13[[#This Row],[MntFruits]])</f>
        <v>12</v>
      </c>
      <c r="R307">
        <f>IF(Table13[[#This Row],[MntMeatProducts]] = 0, "",Table13[[#This Row],[MntMeatProducts]])</f>
        <v>145</v>
      </c>
      <c r="S307">
        <f>IF(Table13[[#This Row],[MntFishProducts]] = 0, "",Table13[[#This Row],[MntFishProducts]])</f>
        <v>32</v>
      </c>
      <c r="T307">
        <f>IF(Table13[[#This Row],[MntSweetProducts]] = 0, "",Table13[[#This Row],[MntSweetProducts]])</f>
        <v>12</v>
      </c>
      <c r="U307">
        <f>IF(Table13[[#This Row],[MntGoldProds]] = 0, "",Table13[[#This Row],[MntGoldProds]])</f>
        <v>36</v>
      </c>
      <c r="V307">
        <v>3</v>
      </c>
      <c r="W307">
        <v>10</v>
      </c>
      <c r="X307">
        <v>3</v>
      </c>
      <c r="Y307">
        <v>5</v>
      </c>
      <c r="Z307">
        <v>5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 t="s">
        <v>30</v>
      </c>
      <c r="AI307" s="13">
        <f>SUM(Table13[[#This Row],[MntWines]:[MntGoldProds]])</f>
        <v>1241</v>
      </c>
      <c r="AJ307" s="13">
        <f>AVERAGE(Table13[[#This Row],[MntWines]:[MntGoldProds]])</f>
        <v>206.83333333333334</v>
      </c>
      <c r="AK307">
        <f>IF(Table13[[#This Row],[Total Number of Purchases]]=0,0,Table13[[#This Row],[Total Spend]]/Table13[[#This Row],[Total Number of Purchases]])</f>
        <v>59.095238095238095</v>
      </c>
      <c r="AM307">
        <f>SUM(Table13[[#This Row],[NumDealsPurchases]:[NumStorePurchases]])</f>
        <v>21</v>
      </c>
      <c r="AN307" s="14">
        <f>Snapshot_Date-Table13[[#This Row],[Dt_Customer]]</f>
        <v>704</v>
      </c>
      <c r="AP307" s="13">
        <f>Table13[[#This Row],[NumDealsPurchases]]/Table13[[#This Row],[Total Number of Purchases]]*100</f>
        <v>14.285714285714285</v>
      </c>
      <c r="AQ307">
        <f>6-ROUNDUP(_xlfn.PERCENTRANK.INC(Table13[Recency],Table13[[#This Row],[Recency]])*5, 0)</f>
        <v>5</v>
      </c>
      <c r="AR307">
        <f>ROUNDUP(_xlfn.PERCENTRANK.INC(Table13[Total Number of Purchases],Table13[[#This Row],[Total Number of Purchases]])*5,0)</f>
        <v>4</v>
      </c>
      <c r="AS307">
        <f>ROUNDUP(_xlfn.PERCENTRANK.INC(Table13[Total Spend],Table13[[#This Row],[Total Spend]])*5,0)</f>
        <v>5</v>
      </c>
      <c r="AT307" t="str">
        <f>Table13[[#This Row],[Recency Score]]&amp;Table13[[#This Row],[Frequency Score]]&amp;Table13[[#This Row],[Monetary Score]]</f>
        <v>545</v>
      </c>
      <c r="AU307" t="str">
        <f t="shared" si="4"/>
        <v>Loyal Customers</v>
      </c>
      <c r="AW307" s="13">
        <f>DATEDIF(Table13[[#This Row],[Dt_Customer]], Snapshot_Date, "d")</f>
        <v>704</v>
      </c>
      <c r="AX307" s="13">
        <f>Table13[[#This Row],[CL if today]]/365</f>
        <v>1.9287671232876713</v>
      </c>
      <c r="AY307">
        <f>Table13[[#This Row],[Total Number of Purchases]]/Table13[[#This Row],[Corrected CL]]</f>
        <v>10.88778409090909</v>
      </c>
      <c r="AZ307">
        <f>Table13[[#This Row],[Average Order Value (AOV)]]*Table13[[#This Row],[Freq per Year]]</f>
        <v>643.41619318181813</v>
      </c>
      <c r="BA307">
        <f>Table13[[#This Row],[Total Spend]]/Table13[[#This Row],[Corrected CL]]</f>
        <v>643.41619318181813</v>
      </c>
      <c r="BB307">
        <v>992.18309859154931</v>
      </c>
      <c r="BC307" s="1">
        <f>Table13[[#This Row],[Dt_Customer]]+Table13[[#This Row],[Recency]]</f>
        <v>41229</v>
      </c>
      <c r="BD307" s="16" t="str">
        <f>IF(COUNTIF(A:A, A307) &gt; 1, "Duplicate", "Unique")</f>
        <v>Unique</v>
      </c>
    </row>
    <row r="308" spans="1:56" x14ac:dyDescent="0.3">
      <c r="A308">
        <v>9213</v>
      </c>
      <c r="B308">
        <v>1970</v>
      </c>
      <c r="C308" t="s">
        <v>28</v>
      </c>
      <c r="D308" t="s">
        <v>42</v>
      </c>
      <c r="E308">
        <v>31880</v>
      </c>
      <c r="F308">
        <v>1</v>
      </c>
      <c r="G308">
        <v>0</v>
      </c>
      <c r="H308" s="1">
        <v>41213</v>
      </c>
      <c r="I308">
        <v>13</v>
      </c>
      <c r="J308">
        <v>4</v>
      </c>
      <c r="K308">
        <v>1</v>
      </c>
      <c r="L308">
        <v>5</v>
      </c>
      <c r="M308">
        <v>2</v>
      </c>
      <c r="N308">
        <v>0</v>
      </c>
      <c r="O308">
        <v>3</v>
      </c>
      <c r="P308">
        <f>IF(Table13[[#This Row],[MntWines]] = 0,"",Table13[[#This Row],[MntWines]])</f>
        <v>4</v>
      </c>
      <c r="Q308">
        <f>IF(Table13[[#This Row],[MntFruits]] = 0, "",Table13[[#This Row],[MntFruits]])</f>
        <v>1</v>
      </c>
      <c r="R308">
        <f>IF(Table13[[#This Row],[MntMeatProducts]] = 0, "",Table13[[#This Row],[MntMeatProducts]])</f>
        <v>5</v>
      </c>
      <c r="S308">
        <f>IF(Table13[[#This Row],[MntFishProducts]] = 0, "",Table13[[#This Row],[MntFishProducts]])</f>
        <v>2</v>
      </c>
      <c r="T308" t="str">
        <f>IF(Table13[[#This Row],[MntSweetProducts]] = 0, "",Table13[[#This Row],[MntSweetProducts]])</f>
        <v/>
      </c>
      <c r="U308">
        <f>IF(Table13[[#This Row],[MntGoldProds]] = 0, "",Table13[[#This Row],[MntGoldProds]])</f>
        <v>3</v>
      </c>
      <c r="V308">
        <v>1</v>
      </c>
      <c r="W308">
        <v>1</v>
      </c>
      <c r="X308">
        <v>0</v>
      </c>
      <c r="Y308">
        <v>2</v>
      </c>
      <c r="Z308">
        <v>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 t="s">
        <v>30</v>
      </c>
      <c r="AI308" s="13">
        <f>SUM(Table13[[#This Row],[MntWines]:[MntGoldProds]])</f>
        <v>15</v>
      </c>
      <c r="AJ308" s="13">
        <f>AVERAGE(Table13[[#This Row],[MntWines]:[MntGoldProds]])</f>
        <v>2.5</v>
      </c>
      <c r="AK308">
        <f>IF(Table13[[#This Row],[Total Number of Purchases]]=0,0,Table13[[#This Row],[Total Spend]]/Table13[[#This Row],[Total Number of Purchases]])</f>
        <v>3.75</v>
      </c>
      <c r="AM308">
        <f>SUM(Table13[[#This Row],[NumDealsPurchases]:[NumStorePurchases]])</f>
        <v>4</v>
      </c>
      <c r="AN308" s="14">
        <f>Snapshot_Date-Table13[[#This Row],[Dt_Customer]]</f>
        <v>703</v>
      </c>
      <c r="AP308" s="13">
        <f>Table13[[#This Row],[NumDealsPurchases]]/Table13[[#This Row],[Total Number of Purchases]]*100</f>
        <v>25</v>
      </c>
      <c r="AQ308">
        <f>6-ROUNDUP(_xlfn.PERCENTRANK.INC(Table13[Recency],Table13[[#This Row],[Recency]])*5, 0)</f>
        <v>5</v>
      </c>
      <c r="AR308">
        <f>ROUNDUP(_xlfn.PERCENTRANK.INC(Table13[Total Number of Purchases],Table13[[#This Row],[Total Number of Purchases]])*5,0)</f>
        <v>1</v>
      </c>
      <c r="AS308">
        <f>ROUNDUP(_xlfn.PERCENTRANK.INC(Table13[Total Spend],Table13[[#This Row],[Total Spend]])*5,0)</f>
        <v>1</v>
      </c>
      <c r="AT308" t="str">
        <f>Table13[[#This Row],[Recency Score]]&amp;Table13[[#This Row],[Frequency Score]]&amp;Table13[[#This Row],[Monetary Score]]</f>
        <v>511</v>
      </c>
      <c r="AU308" t="str">
        <f t="shared" si="4"/>
        <v>Others</v>
      </c>
      <c r="AW308" s="13">
        <f>DATEDIF(Table13[[#This Row],[Dt_Customer]], Snapshot_Date, "d")</f>
        <v>703</v>
      </c>
      <c r="AX308" s="13">
        <f>Table13[[#This Row],[CL if today]]/365</f>
        <v>1.9260273972602739</v>
      </c>
      <c r="AY308">
        <f>Table13[[#This Row],[Total Number of Purchases]]/Table13[[#This Row],[Corrected CL]]</f>
        <v>2.0768136557610242</v>
      </c>
      <c r="AZ308">
        <f>Table13[[#This Row],[Average Order Value (AOV)]]*Table13[[#This Row],[Freq per Year]]</f>
        <v>7.7880512091038403</v>
      </c>
      <c r="BA308">
        <f>Table13[[#This Row],[Total Spend]]/Table13[[#This Row],[Corrected CL]]</f>
        <v>7.7880512091038412</v>
      </c>
      <c r="BB308">
        <v>23.199152542372882</v>
      </c>
      <c r="BC308" s="1">
        <f>Table13[[#This Row],[Dt_Customer]]+Table13[[#This Row],[Recency]]</f>
        <v>41226</v>
      </c>
      <c r="BD308" s="16" t="str">
        <f>IF(COUNTIF(A:A, A308) &gt; 1, "Duplicate", "Unique")</f>
        <v>Unique</v>
      </c>
    </row>
    <row r="309" spans="1:56" x14ac:dyDescent="0.3">
      <c r="A309">
        <v>3439</v>
      </c>
      <c r="B309">
        <v>1972</v>
      </c>
      <c r="C309" t="s">
        <v>28</v>
      </c>
      <c r="D309" t="s">
        <v>33</v>
      </c>
      <c r="E309">
        <v>56721</v>
      </c>
      <c r="F309">
        <v>1</v>
      </c>
      <c r="G309">
        <v>1</v>
      </c>
      <c r="H309" s="1">
        <v>41213</v>
      </c>
      <c r="I309">
        <v>64</v>
      </c>
      <c r="J309">
        <v>157</v>
      </c>
      <c r="K309">
        <v>6</v>
      </c>
      <c r="L309">
        <v>39</v>
      </c>
      <c r="M309">
        <v>6</v>
      </c>
      <c r="N309">
        <v>13</v>
      </c>
      <c r="O309">
        <v>75</v>
      </c>
      <c r="P309">
        <f>IF(Table13[[#This Row],[MntWines]] = 0,"",Table13[[#This Row],[MntWines]])</f>
        <v>157</v>
      </c>
      <c r="Q309">
        <f>IF(Table13[[#This Row],[MntFruits]] = 0, "",Table13[[#This Row],[MntFruits]])</f>
        <v>6</v>
      </c>
      <c r="R309">
        <f>IF(Table13[[#This Row],[MntMeatProducts]] = 0, "",Table13[[#This Row],[MntMeatProducts]])</f>
        <v>39</v>
      </c>
      <c r="S309">
        <f>IF(Table13[[#This Row],[MntFishProducts]] = 0, "",Table13[[#This Row],[MntFishProducts]])</f>
        <v>6</v>
      </c>
      <c r="T309">
        <f>IF(Table13[[#This Row],[MntSweetProducts]] = 0, "",Table13[[#This Row],[MntSweetProducts]])</f>
        <v>13</v>
      </c>
      <c r="U309">
        <f>IF(Table13[[#This Row],[MntGoldProds]] = 0, "",Table13[[#This Row],[MntGoldProds]])</f>
        <v>75</v>
      </c>
      <c r="V309">
        <v>5</v>
      </c>
      <c r="W309">
        <v>4</v>
      </c>
      <c r="X309">
        <v>1</v>
      </c>
      <c r="Y309">
        <v>5</v>
      </c>
      <c r="Z309">
        <v>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s">
        <v>30</v>
      </c>
      <c r="AI309" s="13">
        <f>SUM(Table13[[#This Row],[MntWines]:[MntGoldProds]])</f>
        <v>296</v>
      </c>
      <c r="AJ309" s="13">
        <f>AVERAGE(Table13[[#This Row],[MntWines]:[MntGoldProds]])</f>
        <v>49.333333333333336</v>
      </c>
      <c r="AK309">
        <f>IF(Table13[[#This Row],[Total Number of Purchases]]=0,0,Table13[[#This Row],[Total Spend]]/Table13[[#This Row],[Total Number of Purchases]])</f>
        <v>19.733333333333334</v>
      </c>
      <c r="AM309">
        <f>SUM(Table13[[#This Row],[NumDealsPurchases]:[NumStorePurchases]])</f>
        <v>15</v>
      </c>
      <c r="AN309" s="14">
        <f>Snapshot_Date-Table13[[#This Row],[Dt_Customer]]</f>
        <v>703</v>
      </c>
      <c r="AP309" s="13">
        <f>Table13[[#This Row],[NumDealsPurchases]]/Table13[[#This Row],[Total Number of Purchases]]*100</f>
        <v>33.333333333333329</v>
      </c>
      <c r="AQ309">
        <f>6-ROUNDUP(_xlfn.PERCENTRANK.INC(Table13[Recency],Table13[[#This Row],[Recency]])*5, 0)</f>
        <v>2</v>
      </c>
      <c r="AR309">
        <f>ROUNDUP(_xlfn.PERCENTRANK.INC(Table13[Total Number of Purchases],Table13[[#This Row],[Total Number of Purchases]])*5,0)</f>
        <v>3</v>
      </c>
      <c r="AS309">
        <f>ROUNDUP(_xlfn.PERCENTRANK.INC(Table13[Total Spend],Table13[[#This Row],[Total Spend]])*5,0)</f>
        <v>3</v>
      </c>
      <c r="AT309" t="str">
        <f>Table13[[#This Row],[Recency Score]]&amp;Table13[[#This Row],[Frequency Score]]&amp;Table13[[#This Row],[Monetary Score]]</f>
        <v>233</v>
      </c>
      <c r="AU309" t="str">
        <f t="shared" si="4"/>
        <v>About to Sleep</v>
      </c>
      <c r="AW309" s="13">
        <f>DATEDIF(Table13[[#This Row],[Dt_Customer]], Snapshot_Date, "d")</f>
        <v>703</v>
      </c>
      <c r="AX309" s="13">
        <f>Table13[[#This Row],[CL if today]]/365</f>
        <v>1.9260273972602739</v>
      </c>
      <c r="AY309">
        <f>Table13[[#This Row],[Total Number of Purchases]]/Table13[[#This Row],[Corrected CL]]</f>
        <v>7.7880512091038412</v>
      </c>
      <c r="AZ309">
        <f>Table13[[#This Row],[Average Order Value (AOV)]]*Table13[[#This Row],[Freq per Year]]</f>
        <v>153.68421052631581</v>
      </c>
      <c r="BA309">
        <f>Table13[[#This Row],[Total Spend]]/Table13[[#This Row],[Corrected CL]]</f>
        <v>153.68421052631578</v>
      </c>
      <c r="BB309">
        <v>296.53032440056421</v>
      </c>
      <c r="BC309" s="1">
        <f>Table13[[#This Row],[Dt_Customer]]+Table13[[#This Row],[Recency]]</f>
        <v>41277</v>
      </c>
      <c r="BD309" s="16" t="str">
        <f>IF(COUNTIF(A:A, A309) &gt; 1, "Duplicate", "Unique")</f>
        <v>Unique</v>
      </c>
    </row>
    <row r="310" spans="1:56" x14ac:dyDescent="0.3">
      <c r="A310">
        <v>10581</v>
      </c>
      <c r="B310">
        <v>1977</v>
      </c>
      <c r="C310" t="s">
        <v>28</v>
      </c>
      <c r="D310" t="s">
        <v>33</v>
      </c>
      <c r="E310">
        <v>41124</v>
      </c>
      <c r="F310">
        <v>1</v>
      </c>
      <c r="G310">
        <v>0</v>
      </c>
      <c r="H310" s="1">
        <v>41213</v>
      </c>
      <c r="I310">
        <v>41</v>
      </c>
      <c r="J310">
        <v>281</v>
      </c>
      <c r="K310">
        <v>7</v>
      </c>
      <c r="L310">
        <v>84</v>
      </c>
      <c r="M310">
        <v>15</v>
      </c>
      <c r="N310">
        <v>0</v>
      </c>
      <c r="O310">
        <v>119</v>
      </c>
      <c r="P310">
        <f>IF(Table13[[#This Row],[MntWines]] = 0,"",Table13[[#This Row],[MntWines]])</f>
        <v>281</v>
      </c>
      <c r="Q310">
        <f>IF(Table13[[#This Row],[MntFruits]] = 0, "",Table13[[#This Row],[MntFruits]])</f>
        <v>7</v>
      </c>
      <c r="R310">
        <f>IF(Table13[[#This Row],[MntMeatProducts]] = 0, "",Table13[[#This Row],[MntMeatProducts]])</f>
        <v>84</v>
      </c>
      <c r="S310">
        <f>IF(Table13[[#This Row],[MntFishProducts]] = 0, "",Table13[[#This Row],[MntFishProducts]])</f>
        <v>15</v>
      </c>
      <c r="T310" t="str">
        <f>IF(Table13[[#This Row],[MntSweetProducts]] = 0, "",Table13[[#This Row],[MntSweetProducts]])</f>
        <v/>
      </c>
      <c r="U310">
        <f>IF(Table13[[#This Row],[MntGoldProds]] = 0, "",Table13[[#This Row],[MntGoldProds]])</f>
        <v>119</v>
      </c>
      <c r="V310">
        <v>7</v>
      </c>
      <c r="W310">
        <v>7</v>
      </c>
      <c r="X310">
        <v>3</v>
      </c>
      <c r="Y310">
        <v>4</v>
      </c>
      <c r="Z310">
        <v>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30</v>
      </c>
      <c r="AI310" s="13">
        <f>SUM(Table13[[#This Row],[MntWines]:[MntGoldProds]])</f>
        <v>506</v>
      </c>
      <c r="AJ310" s="13">
        <f>AVERAGE(Table13[[#This Row],[MntWines]:[MntGoldProds]])</f>
        <v>84.333333333333329</v>
      </c>
      <c r="AK310">
        <f>IF(Table13[[#This Row],[Total Number of Purchases]]=0,0,Table13[[#This Row],[Total Spend]]/Table13[[#This Row],[Total Number of Purchases]])</f>
        <v>24.095238095238095</v>
      </c>
      <c r="AM310">
        <f>SUM(Table13[[#This Row],[NumDealsPurchases]:[NumStorePurchases]])</f>
        <v>21</v>
      </c>
      <c r="AN310" s="14">
        <f>Snapshot_Date-Table13[[#This Row],[Dt_Customer]]</f>
        <v>703</v>
      </c>
      <c r="AP310" s="13">
        <f>Table13[[#This Row],[NumDealsPurchases]]/Table13[[#This Row],[Total Number of Purchases]]*100</f>
        <v>33.333333333333329</v>
      </c>
      <c r="AQ310">
        <f>6-ROUNDUP(_xlfn.PERCENTRANK.INC(Table13[Recency],Table13[[#This Row],[Recency]])*5, 0)</f>
        <v>3</v>
      </c>
      <c r="AR310">
        <f>ROUNDUP(_xlfn.PERCENTRANK.INC(Table13[Total Number of Purchases],Table13[[#This Row],[Total Number of Purchases]])*5,0)</f>
        <v>4</v>
      </c>
      <c r="AS310">
        <f>ROUNDUP(_xlfn.PERCENTRANK.INC(Table13[Total Spend],Table13[[#This Row],[Total Spend]])*5,0)</f>
        <v>3</v>
      </c>
      <c r="AT310" t="str">
        <f>Table13[[#This Row],[Recency Score]]&amp;Table13[[#This Row],[Frequency Score]]&amp;Table13[[#This Row],[Monetary Score]]</f>
        <v>343</v>
      </c>
      <c r="AU310" t="str">
        <f t="shared" si="4"/>
        <v>Needs Attention</v>
      </c>
      <c r="AW310" s="13">
        <f>DATEDIF(Table13[[#This Row],[Dt_Customer]], Snapshot_Date, "d")</f>
        <v>703</v>
      </c>
      <c r="AX310" s="13">
        <f>Table13[[#This Row],[CL if today]]/365</f>
        <v>1.9260273972602739</v>
      </c>
      <c r="AY310">
        <f>Table13[[#This Row],[Total Number of Purchases]]/Table13[[#This Row],[Corrected CL]]</f>
        <v>10.903271692745378</v>
      </c>
      <c r="AZ310">
        <f>Table13[[#This Row],[Average Order Value (AOV)]]*Table13[[#This Row],[Freq per Year]]</f>
        <v>262.71692745376959</v>
      </c>
      <c r="BA310">
        <f>Table13[[#This Row],[Total Spend]]/Table13[[#This Row],[Corrected CL]]</f>
        <v>262.71692745376959</v>
      </c>
      <c r="BB310">
        <v>34.540960451977398</v>
      </c>
      <c r="BC310" s="1">
        <f>Table13[[#This Row],[Dt_Customer]]+Table13[[#This Row],[Recency]]</f>
        <v>41254</v>
      </c>
      <c r="BD310" s="16" t="str">
        <f>IF(COUNTIF(A:A, A310) &gt; 1, "Duplicate", "Unique")</f>
        <v>Unique</v>
      </c>
    </row>
    <row r="311" spans="1:56" x14ac:dyDescent="0.3">
      <c r="A311">
        <v>4543</v>
      </c>
      <c r="B311">
        <v>1980</v>
      </c>
      <c r="C311" t="s">
        <v>28</v>
      </c>
      <c r="D311" t="s">
        <v>33</v>
      </c>
      <c r="E311">
        <v>82497</v>
      </c>
      <c r="F311">
        <v>0</v>
      </c>
      <c r="G311">
        <v>0</v>
      </c>
      <c r="H311" s="1">
        <v>41213</v>
      </c>
      <c r="I311">
        <v>32</v>
      </c>
      <c r="J311">
        <v>777</v>
      </c>
      <c r="K311">
        <v>129</v>
      </c>
      <c r="L311">
        <v>573</v>
      </c>
      <c r="M311">
        <v>216</v>
      </c>
      <c r="N311">
        <v>21</v>
      </c>
      <c r="O311">
        <v>203</v>
      </c>
      <c r="P311">
        <f>IF(Table13[[#This Row],[MntWines]] = 0,"",Table13[[#This Row],[MntWines]])</f>
        <v>777</v>
      </c>
      <c r="Q311">
        <f>IF(Table13[[#This Row],[MntFruits]] = 0, "",Table13[[#This Row],[MntFruits]])</f>
        <v>129</v>
      </c>
      <c r="R311">
        <f>IF(Table13[[#This Row],[MntMeatProducts]] = 0, "",Table13[[#This Row],[MntMeatProducts]])</f>
        <v>573</v>
      </c>
      <c r="S311">
        <f>IF(Table13[[#This Row],[MntFishProducts]] = 0, "",Table13[[#This Row],[MntFishProducts]])</f>
        <v>216</v>
      </c>
      <c r="T311">
        <f>IF(Table13[[#This Row],[MntSweetProducts]] = 0, "",Table13[[#This Row],[MntSweetProducts]])</f>
        <v>21</v>
      </c>
      <c r="U311">
        <f>IF(Table13[[#This Row],[MntGoldProds]] = 0, "",Table13[[#This Row],[MntGoldProds]])</f>
        <v>203</v>
      </c>
      <c r="V311">
        <v>1</v>
      </c>
      <c r="W311">
        <v>2</v>
      </c>
      <c r="X311">
        <v>7</v>
      </c>
      <c r="Y311">
        <v>9</v>
      </c>
      <c r="Z311">
        <v>4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 t="s">
        <v>43</v>
      </c>
      <c r="AI311" s="13">
        <f>SUM(Table13[[#This Row],[MntWines]:[MntGoldProds]])</f>
        <v>1919</v>
      </c>
      <c r="AJ311" s="13">
        <f>AVERAGE(Table13[[#This Row],[MntWines]:[MntGoldProds]])</f>
        <v>319.83333333333331</v>
      </c>
      <c r="AK311">
        <f>IF(Table13[[#This Row],[Total Number of Purchases]]=0,0,Table13[[#This Row],[Total Spend]]/Table13[[#This Row],[Total Number of Purchases]])</f>
        <v>101</v>
      </c>
      <c r="AM311">
        <f>SUM(Table13[[#This Row],[NumDealsPurchases]:[NumStorePurchases]])</f>
        <v>19</v>
      </c>
      <c r="AN311" s="14">
        <f>Snapshot_Date-Table13[[#This Row],[Dt_Customer]]</f>
        <v>703</v>
      </c>
      <c r="AP311" s="13">
        <f>Table13[[#This Row],[NumDealsPurchases]]/Table13[[#This Row],[Total Number of Purchases]]*100</f>
        <v>5.2631578947368416</v>
      </c>
      <c r="AQ311">
        <f>6-ROUNDUP(_xlfn.PERCENTRANK.INC(Table13[Recency],Table13[[#This Row],[Recency]])*5, 0)</f>
        <v>4</v>
      </c>
      <c r="AR311">
        <f>ROUNDUP(_xlfn.PERCENTRANK.INC(Table13[Total Number of Purchases],Table13[[#This Row],[Total Number of Purchases]])*5,0)</f>
        <v>4</v>
      </c>
      <c r="AS311">
        <f>ROUNDUP(_xlfn.PERCENTRANK.INC(Table13[Total Spend],Table13[[#This Row],[Total Spend]])*5,0)</f>
        <v>5</v>
      </c>
      <c r="AT311" t="str">
        <f>Table13[[#This Row],[Recency Score]]&amp;Table13[[#This Row],[Frequency Score]]&amp;Table13[[#This Row],[Monetary Score]]</f>
        <v>445</v>
      </c>
      <c r="AU311" t="str">
        <f t="shared" si="4"/>
        <v>Big Spenders</v>
      </c>
      <c r="AW311" s="13">
        <f>DATEDIF(Table13[[#This Row],[Dt_Customer]], Snapshot_Date, "d")</f>
        <v>703</v>
      </c>
      <c r="AX311" s="13">
        <f>Table13[[#This Row],[CL if today]]/365</f>
        <v>1.9260273972602739</v>
      </c>
      <c r="AY311">
        <f>Table13[[#This Row],[Total Number of Purchases]]/Table13[[#This Row],[Corrected CL]]</f>
        <v>9.8648648648648649</v>
      </c>
      <c r="AZ311">
        <f>Table13[[#This Row],[Average Order Value (AOV)]]*Table13[[#This Row],[Freq per Year]]</f>
        <v>996.35135135135135</v>
      </c>
      <c r="BA311">
        <f>Table13[[#This Row],[Total Spend]]/Table13[[#This Row],[Corrected CL]]</f>
        <v>996.35135135135135</v>
      </c>
      <c r="BB311">
        <v>712.4717514124294</v>
      </c>
      <c r="BC311" s="1">
        <f>Table13[[#This Row],[Dt_Customer]]+Table13[[#This Row],[Recency]]</f>
        <v>41245</v>
      </c>
      <c r="BD311" s="16" t="str">
        <f>IF(COUNTIF(A:A, A311) &gt; 1, "Duplicate", "Unique")</f>
        <v>Unique</v>
      </c>
    </row>
    <row r="312" spans="1:56" x14ac:dyDescent="0.3">
      <c r="A312">
        <v>10245</v>
      </c>
      <c r="B312">
        <v>1986</v>
      </c>
      <c r="C312" t="s">
        <v>38</v>
      </c>
      <c r="D312" t="s">
        <v>31</v>
      </c>
      <c r="E312">
        <v>80910</v>
      </c>
      <c r="F312">
        <v>0</v>
      </c>
      <c r="G312">
        <v>0</v>
      </c>
      <c r="H312" s="1">
        <v>41213</v>
      </c>
      <c r="I312">
        <v>71</v>
      </c>
      <c r="J312">
        <v>160</v>
      </c>
      <c r="K312">
        <v>80</v>
      </c>
      <c r="L312">
        <v>369</v>
      </c>
      <c r="M312">
        <v>67</v>
      </c>
      <c r="N312">
        <v>39</v>
      </c>
      <c r="O312">
        <v>41</v>
      </c>
      <c r="P312">
        <f>IF(Table13[[#This Row],[MntWines]] = 0,"",Table13[[#This Row],[MntWines]])</f>
        <v>160</v>
      </c>
      <c r="Q312">
        <f>IF(Table13[[#This Row],[MntFruits]] = 0, "",Table13[[#This Row],[MntFruits]])</f>
        <v>80</v>
      </c>
      <c r="R312">
        <f>IF(Table13[[#This Row],[MntMeatProducts]] = 0, "",Table13[[#This Row],[MntMeatProducts]])</f>
        <v>369</v>
      </c>
      <c r="S312">
        <f>IF(Table13[[#This Row],[MntFishProducts]] = 0, "",Table13[[#This Row],[MntFishProducts]])</f>
        <v>67</v>
      </c>
      <c r="T312">
        <f>IF(Table13[[#This Row],[MntSweetProducts]] = 0, "",Table13[[#This Row],[MntSweetProducts]])</f>
        <v>39</v>
      </c>
      <c r="U312">
        <f>IF(Table13[[#This Row],[MntGoldProds]] = 0, "",Table13[[#This Row],[MntGoldProds]])</f>
        <v>41</v>
      </c>
      <c r="V312">
        <v>1</v>
      </c>
      <c r="W312">
        <v>3</v>
      </c>
      <c r="X312">
        <v>3</v>
      </c>
      <c r="Y312">
        <v>8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30</v>
      </c>
      <c r="AI312" s="13">
        <f>SUM(Table13[[#This Row],[MntWines]:[MntGoldProds]])</f>
        <v>756</v>
      </c>
      <c r="AJ312" s="13">
        <f>AVERAGE(Table13[[#This Row],[MntWines]:[MntGoldProds]])</f>
        <v>126</v>
      </c>
      <c r="AK312">
        <f>IF(Table13[[#This Row],[Total Number of Purchases]]=0,0,Table13[[#This Row],[Total Spend]]/Table13[[#This Row],[Total Number of Purchases]])</f>
        <v>50.4</v>
      </c>
      <c r="AM312">
        <f>SUM(Table13[[#This Row],[NumDealsPurchases]:[NumStorePurchases]])</f>
        <v>15</v>
      </c>
      <c r="AN312" s="14">
        <f>Snapshot_Date-Table13[[#This Row],[Dt_Customer]]</f>
        <v>703</v>
      </c>
      <c r="AP312" s="13">
        <f>Table13[[#This Row],[NumDealsPurchases]]/Table13[[#This Row],[Total Number of Purchases]]*100</f>
        <v>6.666666666666667</v>
      </c>
      <c r="AQ312">
        <f>6-ROUNDUP(_xlfn.PERCENTRANK.INC(Table13[Recency],Table13[[#This Row],[Recency]])*5, 0)</f>
        <v>2</v>
      </c>
      <c r="AR312">
        <f>ROUNDUP(_xlfn.PERCENTRANK.INC(Table13[Total Number of Purchases],Table13[[#This Row],[Total Number of Purchases]])*5,0)</f>
        <v>3</v>
      </c>
      <c r="AS312">
        <f>ROUNDUP(_xlfn.PERCENTRANK.INC(Table13[Total Spend],Table13[[#This Row],[Total Spend]])*5,0)</f>
        <v>4</v>
      </c>
      <c r="AT312" t="str">
        <f>Table13[[#This Row],[Recency Score]]&amp;Table13[[#This Row],[Frequency Score]]&amp;Table13[[#This Row],[Monetary Score]]</f>
        <v>234</v>
      </c>
      <c r="AU312" t="str">
        <f t="shared" si="4"/>
        <v>About to Sleep</v>
      </c>
      <c r="AW312" s="13">
        <f>DATEDIF(Table13[[#This Row],[Dt_Customer]], Snapshot_Date, "d")</f>
        <v>703</v>
      </c>
      <c r="AX312" s="13">
        <f>Table13[[#This Row],[CL if today]]/365</f>
        <v>1.9260273972602739</v>
      </c>
      <c r="AY312">
        <f>Table13[[#This Row],[Total Number of Purchases]]/Table13[[#This Row],[Corrected CL]]</f>
        <v>7.7880512091038412</v>
      </c>
      <c r="AZ312">
        <f>Table13[[#This Row],[Average Order Value (AOV)]]*Table13[[#This Row],[Freq per Year]]</f>
        <v>392.5177809388336</v>
      </c>
      <c r="BA312">
        <f>Table13[[#This Row],[Total Spend]]/Table13[[#This Row],[Corrected CL]]</f>
        <v>392.5177809388336</v>
      </c>
      <c r="BB312">
        <v>296.53032440056421</v>
      </c>
      <c r="BC312" s="1">
        <f>Table13[[#This Row],[Dt_Customer]]+Table13[[#This Row],[Recency]]</f>
        <v>41284</v>
      </c>
      <c r="BD312" s="16" t="str">
        <f>IF(COUNTIF(A:A, A312) &gt; 1, "Duplicate", "Unique")</f>
        <v>Unique</v>
      </c>
    </row>
    <row r="313" spans="1:56" x14ac:dyDescent="0.3">
      <c r="A313">
        <v>6055</v>
      </c>
      <c r="B313">
        <v>1979</v>
      </c>
      <c r="C313" t="s">
        <v>28</v>
      </c>
      <c r="D313" t="s">
        <v>33</v>
      </c>
      <c r="E313">
        <v>71626</v>
      </c>
      <c r="F313">
        <v>0</v>
      </c>
      <c r="G313">
        <v>0</v>
      </c>
      <c r="H313" s="1">
        <v>41214</v>
      </c>
      <c r="I313">
        <v>94</v>
      </c>
      <c r="J313">
        <v>546</v>
      </c>
      <c r="K313">
        <v>72</v>
      </c>
      <c r="L313">
        <v>376</v>
      </c>
      <c r="M313">
        <v>94</v>
      </c>
      <c r="N313">
        <v>145</v>
      </c>
      <c r="O313">
        <v>72</v>
      </c>
      <c r="P313">
        <f>IF(Table13[[#This Row],[MntWines]] = 0,"",Table13[[#This Row],[MntWines]])</f>
        <v>546</v>
      </c>
      <c r="Q313">
        <f>IF(Table13[[#This Row],[MntFruits]] = 0, "",Table13[[#This Row],[MntFruits]])</f>
        <v>72</v>
      </c>
      <c r="R313">
        <f>IF(Table13[[#This Row],[MntMeatProducts]] = 0, "",Table13[[#This Row],[MntMeatProducts]])</f>
        <v>376</v>
      </c>
      <c r="S313">
        <f>IF(Table13[[#This Row],[MntFishProducts]] = 0, "",Table13[[#This Row],[MntFishProducts]])</f>
        <v>94</v>
      </c>
      <c r="T313">
        <f>IF(Table13[[#This Row],[MntSweetProducts]] = 0, "",Table13[[#This Row],[MntSweetProducts]])</f>
        <v>145</v>
      </c>
      <c r="U313">
        <f>IF(Table13[[#This Row],[MntGoldProds]] = 0, "",Table13[[#This Row],[MntGoldProds]])</f>
        <v>72</v>
      </c>
      <c r="V313">
        <v>1</v>
      </c>
      <c r="W313">
        <v>5</v>
      </c>
      <c r="X313">
        <v>5</v>
      </c>
      <c r="Y313">
        <v>8</v>
      </c>
      <c r="Z313">
        <v>3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 t="s">
        <v>30</v>
      </c>
      <c r="AI313" s="13">
        <f>SUM(Table13[[#This Row],[MntWines]:[MntGoldProds]])</f>
        <v>1305</v>
      </c>
      <c r="AJ313" s="13">
        <f>AVERAGE(Table13[[#This Row],[MntWines]:[MntGoldProds]])</f>
        <v>217.5</v>
      </c>
      <c r="AK313">
        <f>IF(Table13[[#This Row],[Total Number of Purchases]]=0,0,Table13[[#This Row],[Total Spend]]/Table13[[#This Row],[Total Number of Purchases]])</f>
        <v>68.684210526315795</v>
      </c>
      <c r="AM313">
        <f>SUM(Table13[[#This Row],[NumDealsPurchases]:[NumStorePurchases]])</f>
        <v>19</v>
      </c>
      <c r="AN313" s="14">
        <f>Snapshot_Date-Table13[[#This Row],[Dt_Customer]]</f>
        <v>702</v>
      </c>
      <c r="AP313" s="13">
        <f>Table13[[#This Row],[NumDealsPurchases]]/Table13[[#This Row],[Total Number of Purchases]]*100</f>
        <v>5.2631578947368416</v>
      </c>
      <c r="AQ313">
        <f>6-ROUNDUP(_xlfn.PERCENTRANK.INC(Table13[Recency],Table13[[#This Row],[Recency]])*5, 0)</f>
        <v>1</v>
      </c>
      <c r="AR313">
        <f>ROUNDUP(_xlfn.PERCENTRANK.INC(Table13[Total Number of Purchases],Table13[[#This Row],[Total Number of Purchases]])*5,0)</f>
        <v>4</v>
      </c>
      <c r="AS313">
        <f>ROUNDUP(_xlfn.PERCENTRANK.INC(Table13[Total Spend],Table13[[#This Row],[Total Spend]])*5,0)</f>
        <v>5</v>
      </c>
      <c r="AT313" t="str">
        <f>Table13[[#This Row],[Recency Score]]&amp;Table13[[#This Row],[Frequency Score]]&amp;Table13[[#This Row],[Monetary Score]]</f>
        <v>145</v>
      </c>
      <c r="AU313" t="str">
        <f t="shared" si="4"/>
        <v>Big Spenders</v>
      </c>
      <c r="AW313" s="13">
        <f>DATEDIF(Table13[[#This Row],[Dt_Customer]], Snapshot_Date, "d")</f>
        <v>702</v>
      </c>
      <c r="AX313" s="13">
        <f>Table13[[#This Row],[CL if today]]/365</f>
        <v>1.9232876712328768</v>
      </c>
      <c r="AY313">
        <f>Table13[[#This Row],[Total Number of Purchases]]/Table13[[#This Row],[Corrected CL]]</f>
        <v>9.8789173789173788</v>
      </c>
      <c r="AZ313">
        <f>Table13[[#This Row],[Average Order Value (AOV)]]*Table13[[#This Row],[Freq per Year]]</f>
        <v>678.52564102564111</v>
      </c>
      <c r="BA313">
        <f>Table13[[#This Row],[Total Spend]]/Table13[[#This Row],[Corrected CL]]</f>
        <v>678.52564102564099</v>
      </c>
      <c r="BB313">
        <v>315.95473833097594</v>
      </c>
      <c r="BC313" s="1">
        <f>Table13[[#This Row],[Dt_Customer]]+Table13[[#This Row],[Recency]]</f>
        <v>41308</v>
      </c>
      <c r="BD313" s="16" t="str">
        <f>IF(COUNTIF(A:A, A313) &gt; 1, "Duplicate", "Unique")</f>
        <v>Unique</v>
      </c>
    </row>
    <row r="314" spans="1:56" x14ac:dyDescent="0.3">
      <c r="A314">
        <v>9530</v>
      </c>
      <c r="B314">
        <v>1988</v>
      </c>
      <c r="C314" t="s">
        <v>28</v>
      </c>
      <c r="D314" t="s">
        <v>33</v>
      </c>
      <c r="E314">
        <v>24645</v>
      </c>
      <c r="F314">
        <v>1</v>
      </c>
      <c r="G314">
        <v>0</v>
      </c>
      <c r="H314" s="1">
        <v>41214</v>
      </c>
      <c r="I314">
        <v>16</v>
      </c>
      <c r="J314">
        <v>5</v>
      </c>
      <c r="K314">
        <v>3</v>
      </c>
      <c r="L314">
        <v>4</v>
      </c>
      <c r="M314">
        <v>4</v>
      </c>
      <c r="N314">
        <v>1</v>
      </c>
      <c r="O314">
        <v>0</v>
      </c>
      <c r="P314">
        <f>IF(Table13[[#This Row],[MntWines]] = 0,"",Table13[[#This Row],[MntWines]])</f>
        <v>5</v>
      </c>
      <c r="Q314">
        <f>IF(Table13[[#This Row],[MntFruits]] = 0, "",Table13[[#This Row],[MntFruits]])</f>
        <v>3</v>
      </c>
      <c r="R314">
        <f>IF(Table13[[#This Row],[MntMeatProducts]] = 0, "",Table13[[#This Row],[MntMeatProducts]])</f>
        <v>4</v>
      </c>
      <c r="S314">
        <f>IF(Table13[[#This Row],[MntFishProducts]] = 0, "",Table13[[#This Row],[MntFishProducts]])</f>
        <v>4</v>
      </c>
      <c r="T314">
        <f>IF(Table13[[#This Row],[MntSweetProducts]] = 0, "",Table13[[#This Row],[MntSweetProducts]])</f>
        <v>1</v>
      </c>
      <c r="U314" t="str">
        <f>IF(Table13[[#This Row],[MntGoldProds]] = 0, "",Table13[[#This Row],[MntGoldProds]])</f>
        <v/>
      </c>
      <c r="V314">
        <v>1</v>
      </c>
      <c r="W314">
        <v>1</v>
      </c>
      <c r="X314">
        <v>0</v>
      </c>
      <c r="Y314">
        <v>2</v>
      </c>
      <c r="Z314">
        <v>8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">
        <v>43</v>
      </c>
      <c r="AI314" s="13">
        <f>SUM(Table13[[#This Row],[MntWines]:[MntGoldProds]])</f>
        <v>17</v>
      </c>
      <c r="AJ314" s="13">
        <f>AVERAGE(Table13[[#This Row],[MntWines]:[MntGoldProds]])</f>
        <v>2.8333333333333335</v>
      </c>
      <c r="AK314">
        <f>IF(Table13[[#This Row],[Total Number of Purchases]]=0,0,Table13[[#This Row],[Total Spend]]/Table13[[#This Row],[Total Number of Purchases]])</f>
        <v>4.25</v>
      </c>
      <c r="AM314">
        <f>SUM(Table13[[#This Row],[NumDealsPurchases]:[NumStorePurchases]])</f>
        <v>4</v>
      </c>
      <c r="AN314" s="14">
        <f>Snapshot_Date-Table13[[#This Row],[Dt_Customer]]</f>
        <v>702</v>
      </c>
      <c r="AP314" s="13">
        <f>Table13[[#This Row],[NumDealsPurchases]]/Table13[[#This Row],[Total Number of Purchases]]*100</f>
        <v>25</v>
      </c>
      <c r="AQ314">
        <f>6-ROUNDUP(_xlfn.PERCENTRANK.INC(Table13[Recency],Table13[[#This Row],[Recency]])*5, 0)</f>
        <v>5</v>
      </c>
      <c r="AR314">
        <f>ROUNDUP(_xlfn.PERCENTRANK.INC(Table13[Total Number of Purchases],Table13[[#This Row],[Total Number of Purchases]])*5,0)</f>
        <v>1</v>
      </c>
      <c r="AS314">
        <f>ROUNDUP(_xlfn.PERCENTRANK.INC(Table13[Total Spend],Table13[[#This Row],[Total Spend]])*5,0)</f>
        <v>1</v>
      </c>
      <c r="AT314" t="str">
        <f>Table13[[#This Row],[Recency Score]]&amp;Table13[[#This Row],[Frequency Score]]&amp;Table13[[#This Row],[Monetary Score]]</f>
        <v>511</v>
      </c>
      <c r="AU314" t="str">
        <f t="shared" si="4"/>
        <v>Others</v>
      </c>
      <c r="AW314" s="13">
        <f>DATEDIF(Table13[[#This Row],[Dt_Customer]], Snapshot_Date, "d")</f>
        <v>702</v>
      </c>
      <c r="AX314" s="13">
        <f>Table13[[#This Row],[CL if today]]/365</f>
        <v>1.9232876712328768</v>
      </c>
      <c r="AY314">
        <f>Table13[[#This Row],[Total Number of Purchases]]/Table13[[#This Row],[Corrected CL]]</f>
        <v>2.0797720797720798</v>
      </c>
      <c r="AZ314">
        <f>Table13[[#This Row],[Average Order Value (AOV)]]*Table13[[#This Row],[Freq per Year]]</f>
        <v>8.8390313390313384</v>
      </c>
      <c r="BA314">
        <f>Table13[[#This Row],[Total Spend]]/Table13[[#This Row],[Corrected CL]]</f>
        <v>8.8390313390313384</v>
      </c>
      <c r="BB314">
        <v>613.32390381895334</v>
      </c>
      <c r="BC314" s="1">
        <f>Table13[[#This Row],[Dt_Customer]]+Table13[[#This Row],[Recency]]</f>
        <v>41230</v>
      </c>
      <c r="BD314" s="16" t="str">
        <f>IF(COUNTIF(A:A, A314) &gt; 1, "Duplicate", "Unique")</f>
        <v>Unique</v>
      </c>
    </row>
    <row r="315" spans="1:56" x14ac:dyDescent="0.3">
      <c r="A315">
        <v>2798</v>
      </c>
      <c r="B315">
        <v>1977</v>
      </c>
      <c r="C315" t="s">
        <v>37</v>
      </c>
      <c r="D315" t="s">
        <v>35</v>
      </c>
      <c r="E315">
        <v>102160</v>
      </c>
      <c r="F315">
        <v>0</v>
      </c>
      <c r="G315">
        <v>0</v>
      </c>
      <c r="H315" s="1">
        <v>41215</v>
      </c>
      <c r="I315">
        <v>54</v>
      </c>
      <c r="J315">
        <v>763</v>
      </c>
      <c r="K315">
        <v>29</v>
      </c>
      <c r="L315">
        <v>138</v>
      </c>
      <c r="M315">
        <v>76</v>
      </c>
      <c r="N315">
        <v>176</v>
      </c>
      <c r="O315">
        <v>58</v>
      </c>
      <c r="P315">
        <f>IF(Table13[[#This Row],[MntWines]] = 0,"",Table13[[#This Row],[MntWines]])</f>
        <v>763</v>
      </c>
      <c r="Q315">
        <f>IF(Table13[[#This Row],[MntFruits]] = 0, "",Table13[[#This Row],[MntFruits]])</f>
        <v>29</v>
      </c>
      <c r="R315">
        <f>IF(Table13[[#This Row],[MntMeatProducts]] = 0, "",Table13[[#This Row],[MntMeatProducts]])</f>
        <v>138</v>
      </c>
      <c r="S315">
        <f>IF(Table13[[#This Row],[MntFishProducts]] = 0, "",Table13[[#This Row],[MntFishProducts]])</f>
        <v>76</v>
      </c>
      <c r="T315">
        <f>IF(Table13[[#This Row],[MntSweetProducts]] = 0, "",Table13[[#This Row],[MntSweetProducts]])</f>
        <v>176</v>
      </c>
      <c r="U315">
        <f>IF(Table13[[#This Row],[MntGoldProds]] = 0, "",Table13[[#This Row],[MntGoldProds]])</f>
        <v>58</v>
      </c>
      <c r="V315">
        <v>0</v>
      </c>
      <c r="W315">
        <v>7</v>
      </c>
      <c r="X315">
        <v>9</v>
      </c>
      <c r="Y315">
        <v>10</v>
      </c>
      <c r="Z315">
        <v>4</v>
      </c>
      <c r="AA315">
        <v>1</v>
      </c>
      <c r="AB315">
        <v>0</v>
      </c>
      <c r="AC315">
        <v>0</v>
      </c>
      <c r="AD315">
        <v>1</v>
      </c>
      <c r="AE315">
        <v>1</v>
      </c>
      <c r="AF315">
        <v>1</v>
      </c>
      <c r="AG315">
        <v>0</v>
      </c>
      <c r="AH315" t="s">
        <v>43</v>
      </c>
      <c r="AI315" s="13">
        <f>SUM(Table13[[#This Row],[MntWines]:[MntGoldProds]])</f>
        <v>1240</v>
      </c>
      <c r="AJ315" s="13">
        <f>AVERAGE(Table13[[#This Row],[MntWines]:[MntGoldProds]])</f>
        <v>206.66666666666666</v>
      </c>
      <c r="AK315">
        <f>IF(Table13[[#This Row],[Total Number of Purchases]]=0,0,Table13[[#This Row],[Total Spend]]/Table13[[#This Row],[Total Number of Purchases]])</f>
        <v>47.692307692307693</v>
      </c>
      <c r="AM315">
        <f>SUM(Table13[[#This Row],[NumDealsPurchases]:[NumStorePurchases]])</f>
        <v>26</v>
      </c>
      <c r="AN315" s="14">
        <f>Snapshot_Date-Table13[[#This Row],[Dt_Customer]]</f>
        <v>701</v>
      </c>
      <c r="AP315" s="13">
        <f>Table13[[#This Row],[NumDealsPurchases]]/Table13[[#This Row],[Total Number of Purchases]]*100</f>
        <v>0</v>
      </c>
      <c r="AQ315">
        <f>6-ROUNDUP(_xlfn.PERCENTRANK.INC(Table13[Recency],Table13[[#This Row],[Recency]])*5, 0)</f>
        <v>3</v>
      </c>
      <c r="AR315">
        <f>ROUNDUP(_xlfn.PERCENTRANK.INC(Table13[Total Number of Purchases],Table13[[#This Row],[Total Number of Purchases]])*5,0)</f>
        <v>5</v>
      </c>
      <c r="AS315">
        <f>ROUNDUP(_xlfn.PERCENTRANK.INC(Table13[Total Spend],Table13[[#This Row],[Total Spend]])*5,0)</f>
        <v>5</v>
      </c>
      <c r="AT315" t="str">
        <f>Table13[[#This Row],[Recency Score]]&amp;Table13[[#This Row],[Frequency Score]]&amp;Table13[[#This Row],[Monetary Score]]</f>
        <v>355</v>
      </c>
      <c r="AU315" t="str">
        <f t="shared" si="4"/>
        <v>Frequent Buyers</v>
      </c>
      <c r="AW315" s="13">
        <f>DATEDIF(Table13[[#This Row],[Dt_Customer]], Snapshot_Date, "d")</f>
        <v>701</v>
      </c>
      <c r="AX315" s="13">
        <f>Table13[[#This Row],[CL if today]]/365</f>
        <v>1.9205479452054794</v>
      </c>
      <c r="AY315">
        <f>Table13[[#This Row],[Total Number of Purchases]]/Table13[[#This Row],[Corrected CL]]</f>
        <v>13.537803138373752</v>
      </c>
      <c r="AZ315">
        <f>Table13[[#This Row],[Average Order Value (AOV)]]*Table13[[#This Row],[Freq per Year]]</f>
        <v>645.64907275320968</v>
      </c>
      <c r="BA315">
        <f>Table13[[#This Row],[Total Spend]]/Table13[[#This Row],[Corrected CL]]</f>
        <v>645.64907275320968</v>
      </c>
      <c r="BB315">
        <v>105.98441926345609</v>
      </c>
      <c r="BC315" s="1">
        <f>Table13[[#This Row],[Dt_Customer]]+Table13[[#This Row],[Recency]]</f>
        <v>41269</v>
      </c>
      <c r="BD315" s="16" t="str">
        <f>IF(COUNTIF(A:A, A315) &gt; 1, "Duplicate", "Unique")</f>
        <v>Unique</v>
      </c>
    </row>
    <row r="316" spans="1:56" x14ac:dyDescent="0.3">
      <c r="A316">
        <v>10676</v>
      </c>
      <c r="B316">
        <v>1982</v>
      </c>
      <c r="C316" t="s">
        <v>28</v>
      </c>
      <c r="D316" t="s">
        <v>33</v>
      </c>
      <c r="E316">
        <v>63211</v>
      </c>
      <c r="F316">
        <v>0</v>
      </c>
      <c r="G316">
        <v>0</v>
      </c>
      <c r="H316" s="1">
        <v>41215</v>
      </c>
      <c r="I316">
        <v>3</v>
      </c>
      <c r="J316">
        <v>145</v>
      </c>
      <c r="K316">
        <v>193</v>
      </c>
      <c r="L316">
        <v>459</v>
      </c>
      <c r="M316">
        <v>205</v>
      </c>
      <c r="N316">
        <v>26</v>
      </c>
      <c r="O316">
        <v>145</v>
      </c>
      <c r="P316">
        <f>IF(Table13[[#This Row],[MntWines]] = 0,"",Table13[[#This Row],[MntWines]])</f>
        <v>145</v>
      </c>
      <c r="Q316">
        <f>IF(Table13[[#This Row],[MntFruits]] = 0, "",Table13[[#This Row],[MntFruits]])</f>
        <v>193</v>
      </c>
      <c r="R316">
        <f>IF(Table13[[#This Row],[MntMeatProducts]] = 0, "",Table13[[#This Row],[MntMeatProducts]])</f>
        <v>459</v>
      </c>
      <c r="S316">
        <f>IF(Table13[[#This Row],[MntFishProducts]] = 0, "",Table13[[#This Row],[MntFishProducts]])</f>
        <v>205</v>
      </c>
      <c r="T316">
        <f>IF(Table13[[#This Row],[MntSweetProducts]] = 0, "",Table13[[#This Row],[MntSweetProducts]])</f>
        <v>26</v>
      </c>
      <c r="U316">
        <f>IF(Table13[[#This Row],[MntGoldProds]] = 0, "",Table13[[#This Row],[MntGoldProds]])</f>
        <v>145</v>
      </c>
      <c r="V316">
        <v>2</v>
      </c>
      <c r="W316">
        <v>3</v>
      </c>
      <c r="X316">
        <v>8</v>
      </c>
      <c r="Y316">
        <v>7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 t="s">
        <v>30</v>
      </c>
      <c r="AI316" s="13">
        <f>SUM(Table13[[#This Row],[MntWines]:[MntGoldProds]])</f>
        <v>1173</v>
      </c>
      <c r="AJ316" s="13">
        <f>AVERAGE(Table13[[#This Row],[MntWines]:[MntGoldProds]])</f>
        <v>195.5</v>
      </c>
      <c r="AK316">
        <f>IF(Table13[[#This Row],[Total Number of Purchases]]=0,0,Table13[[#This Row],[Total Spend]]/Table13[[#This Row],[Total Number of Purchases]])</f>
        <v>58.65</v>
      </c>
      <c r="AM316">
        <f>SUM(Table13[[#This Row],[NumDealsPurchases]:[NumStorePurchases]])</f>
        <v>20</v>
      </c>
      <c r="AN316" s="14">
        <f>Snapshot_Date-Table13[[#This Row],[Dt_Customer]]</f>
        <v>701</v>
      </c>
      <c r="AP316" s="13">
        <f>Table13[[#This Row],[NumDealsPurchases]]/Table13[[#This Row],[Total Number of Purchases]]*100</f>
        <v>10</v>
      </c>
      <c r="AQ316">
        <f>6-ROUNDUP(_xlfn.PERCENTRANK.INC(Table13[Recency],Table13[[#This Row],[Recency]])*5, 0)</f>
        <v>5</v>
      </c>
      <c r="AR316">
        <f>ROUNDUP(_xlfn.PERCENTRANK.INC(Table13[Total Number of Purchases],Table13[[#This Row],[Total Number of Purchases]])*5,0)</f>
        <v>4</v>
      </c>
      <c r="AS316">
        <f>ROUNDUP(_xlfn.PERCENTRANK.INC(Table13[Total Spend],Table13[[#This Row],[Total Spend]])*5,0)</f>
        <v>4</v>
      </c>
      <c r="AT316" t="str">
        <f>Table13[[#This Row],[Recency Score]]&amp;Table13[[#This Row],[Frequency Score]]&amp;Table13[[#This Row],[Monetary Score]]</f>
        <v>544</v>
      </c>
      <c r="AU316" t="str">
        <f t="shared" si="4"/>
        <v>Loyal Customers</v>
      </c>
      <c r="AW316" s="13">
        <f>DATEDIF(Table13[[#This Row],[Dt_Customer]], Snapshot_Date, "d")</f>
        <v>701</v>
      </c>
      <c r="AX316" s="13">
        <f>Table13[[#This Row],[CL if today]]/365</f>
        <v>1.9205479452054794</v>
      </c>
      <c r="AY316">
        <f>Table13[[#This Row],[Total Number of Purchases]]/Table13[[#This Row],[Corrected CL]]</f>
        <v>10.413694721825962</v>
      </c>
      <c r="AZ316">
        <f>Table13[[#This Row],[Average Order Value (AOV)]]*Table13[[#This Row],[Freq per Year]]</f>
        <v>610.76319543509271</v>
      </c>
      <c r="BA316">
        <f>Table13[[#This Row],[Total Spend]]/Table13[[#This Row],[Corrected CL]]</f>
        <v>610.76319543509271</v>
      </c>
      <c r="BB316">
        <v>124.07932011331444</v>
      </c>
      <c r="BC316" s="1">
        <f>Table13[[#This Row],[Dt_Customer]]+Table13[[#This Row],[Recency]]</f>
        <v>41218</v>
      </c>
      <c r="BD316" s="16" t="str">
        <f>IF(COUNTIF(A:A, A316) &gt; 1, "Duplicate", "Unique")</f>
        <v>Unique</v>
      </c>
    </row>
    <row r="317" spans="1:56" x14ac:dyDescent="0.3">
      <c r="A317">
        <v>5907</v>
      </c>
      <c r="B317">
        <v>1952</v>
      </c>
      <c r="C317" t="s">
        <v>41</v>
      </c>
      <c r="D317" t="s">
        <v>33</v>
      </c>
      <c r="E317">
        <v>33444</v>
      </c>
      <c r="F317">
        <v>1</v>
      </c>
      <c r="G317">
        <v>1</v>
      </c>
      <c r="H317" s="1">
        <v>41216</v>
      </c>
      <c r="I317">
        <v>24</v>
      </c>
      <c r="J317">
        <v>8</v>
      </c>
      <c r="K317">
        <v>0</v>
      </c>
      <c r="L317">
        <v>8</v>
      </c>
      <c r="M317">
        <v>0</v>
      </c>
      <c r="N317">
        <v>0</v>
      </c>
      <c r="O317">
        <v>2</v>
      </c>
      <c r="P317">
        <f>IF(Table13[[#This Row],[MntWines]] = 0,"",Table13[[#This Row],[MntWines]])</f>
        <v>8</v>
      </c>
      <c r="Q317" t="str">
        <f>IF(Table13[[#This Row],[MntFruits]] = 0, "",Table13[[#This Row],[MntFruits]])</f>
        <v/>
      </c>
      <c r="R317">
        <f>IF(Table13[[#This Row],[MntMeatProducts]] = 0, "",Table13[[#This Row],[MntMeatProducts]])</f>
        <v>8</v>
      </c>
      <c r="S317" t="str">
        <f>IF(Table13[[#This Row],[MntFishProducts]] = 0, "",Table13[[#This Row],[MntFishProducts]])</f>
        <v/>
      </c>
      <c r="T317" t="str">
        <f>IF(Table13[[#This Row],[MntSweetProducts]] = 0, "",Table13[[#This Row],[MntSweetProducts]])</f>
        <v/>
      </c>
      <c r="U317">
        <f>IF(Table13[[#This Row],[MntGoldProds]] = 0, "",Table13[[#This Row],[MntGoldProds]])</f>
        <v>2</v>
      </c>
      <c r="V317">
        <v>1</v>
      </c>
      <c r="W317">
        <v>1</v>
      </c>
      <c r="X317">
        <v>0</v>
      </c>
      <c r="Y317">
        <v>2</v>
      </c>
      <c r="Z317">
        <v>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">
        <v>30</v>
      </c>
      <c r="AI317" s="13">
        <f>SUM(Table13[[#This Row],[MntWines]:[MntGoldProds]])</f>
        <v>18</v>
      </c>
      <c r="AJ317" s="13">
        <f>AVERAGE(Table13[[#This Row],[MntWines]:[MntGoldProds]])</f>
        <v>3</v>
      </c>
      <c r="AK317">
        <f>IF(Table13[[#This Row],[Total Number of Purchases]]=0,0,Table13[[#This Row],[Total Spend]]/Table13[[#This Row],[Total Number of Purchases]])</f>
        <v>4.5</v>
      </c>
      <c r="AM317">
        <f>SUM(Table13[[#This Row],[NumDealsPurchases]:[NumStorePurchases]])</f>
        <v>4</v>
      </c>
      <c r="AN317" s="14">
        <f>Snapshot_Date-Table13[[#This Row],[Dt_Customer]]</f>
        <v>700</v>
      </c>
      <c r="AP317" s="13">
        <f>Table13[[#This Row],[NumDealsPurchases]]/Table13[[#This Row],[Total Number of Purchases]]*100</f>
        <v>25</v>
      </c>
      <c r="AQ317">
        <f>6-ROUNDUP(_xlfn.PERCENTRANK.INC(Table13[Recency],Table13[[#This Row],[Recency]])*5, 0)</f>
        <v>4</v>
      </c>
      <c r="AR317">
        <f>ROUNDUP(_xlfn.PERCENTRANK.INC(Table13[Total Number of Purchases],Table13[[#This Row],[Total Number of Purchases]])*5,0)</f>
        <v>1</v>
      </c>
      <c r="AS317">
        <f>ROUNDUP(_xlfn.PERCENTRANK.INC(Table13[Total Spend],Table13[[#This Row],[Total Spend]])*5,0)</f>
        <v>1</v>
      </c>
      <c r="AT317" t="str">
        <f>Table13[[#This Row],[Recency Score]]&amp;Table13[[#This Row],[Frequency Score]]&amp;Table13[[#This Row],[Monetary Score]]</f>
        <v>411</v>
      </c>
      <c r="AU317" t="str">
        <f t="shared" si="4"/>
        <v>Potential Loyalists</v>
      </c>
      <c r="AW317" s="13">
        <f>DATEDIF(Table13[[#This Row],[Dt_Customer]], Snapshot_Date, "d")</f>
        <v>700</v>
      </c>
      <c r="AX317" s="13">
        <f>Table13[[#This Row],[CL if today]]/365</f>
        <v>1.9178082191780821</v>
      </c>
      <c r="AY317">
        <f>Table13[[#This Row],[Total Number of Purchases]]/Table13[[#This Row],[Corrected CL]]</f>
        <v>2.0857142857142859</v>
      </c>
      <c r="AZ317">
        <f>Table13[[#This Row],[Average Order Value (AOV)]]*Table13[[#This Row],[Freq per Year]]</f>
        <v>9.3857142857142861</v>
      </c>
      <c r="BA317">
        <f>Table13[[#This Row],[Total Spend]]/Table13[[#This Row],[Corrected CL]]</f>
        <v>9.3857142857142861</v>
      </c>
      <c r="BB317">
        <v>156.35460992907801</v>
      </c>
      <c r="BC317" s="1">
        <f>Table13[[#This Row],[Dt_Customer]]+Table13[[#This Row],[Recency]]</f>
        <v>41240</v>
      </c>
      <c r="BD317" s="16" t="str">
        <f>IF(COUNTIF(A:A, A317) &gt; 1, "Duplicate", "Unique")</f>
        <v>Unique</v>
      </c>
    </row>
    <row r="318" spans="1:56" x14ac:dyDescent="0.3">
      <c r="A318">
        <v>6730</v>
      </c>
      <c r="B318">
        <v>1954</v>
      </c>
      <c r="C318" t="s">
        <v>28</v>
      </c>
      <c r="D318" t="s">
        <v>33</v>
      </c>
      <c r="E318">
        <v>38998</v>
      </c>
      <c r="F318">
        <v>1</v>
      </c>
      <c r="G318">
        <v>1</v>
      </c>
      <c r="H318" s="1">
        <v>41216</v>
      </c>
      <c r="I318">
        <v>92</v>
      </c>
      <c r="J318">
        <v>34</v>
      </c>
      <c r="K318">
        <v>1</v>
      </c>
      <c r="L318">
        <v>14</v>
      </c>
      <c r="M318">
        <v>0</v>
      </c>
      <c r="N318">
        <v>0</v>
      </c>
      <c r="O318">
        <v>5</v>
      </c>
      <c r="P318">
        <f>IF(Table13[[#This Row],[MntWines]] = 0,"",Table13[[#This Row],[MntWines]])</f>
        <v>34</v>
      </c>
      <c r="Q318">
        <f>IF(Table13[[#This Row],[MntFruits]] = 0, "",Table13[[#This Row],[MntFruits]])</f>
        <v>1</v>
      </c>
      <c r="R318">
        <f>IF(Table13[[#This Row],[MntMeatProducts]] = 0, "",Table13[[#This Row],[MntMeatProducts]])</f>
        <v>14</v>
      </c>
      <c r="S318" t="str">
        <f>IF(Table13[[#This Row],[MntFishProducts]] = 0, "",Table13[[#This Row],[MntFishProducts]])</f>
        <v/>
      </c>
      <c r="T318" t="str">
        <f>IF(Table13[[#This Row],[MntSweetProducts]] = 0, "",Table13[[#This Row],[MntSweetProducts]])</f>
        <v/>
      </c>
      <c r="U318">
        <f>IF(Table13[[#This Row],[MntGoldProds]] = 0, "",Table13[[#This Row],[MntGoldProds]])</f>
        <v>5</v>
      </c>
      <c r="V318">
        <v>3</v>
      </c>
      <c r="W318">
        <v>2</v>
      </c>
      <c r="X318">
        <v>0</v>
      </c>
      <c r="Y318">
        <v>3</v>
      </c>
      <c r="Z318">
        <v>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 t="s">
        <v>30</v>
      </c>
      <c r="AI318" s="13">
        <f>SUM(Table13[[#This Row],[MntWines]:[MntGoldProds]])</f>
        <v>54</v>
      </c>
      <c r="AJ318" s="13">
        <f>AVERAGE(Table13[[#This Row],[MntWines]:[MntGoldProds]])</f>
        <v>9</v>
      </c>
      <c r="AK318">
        <f>IF(Table13[[#This Row],[Total Number of Purchases]]=0,0,Table13[[#This Row],[Total Spend]]/Table13[[#This Row],[Total Number of Purchases]])</f>
        <v>6.75</v>
      </c>
      <c r="AM318">
        <f>SUM(Table13[[#This Row],[NumDealsPurchases]:[NumStorePurchases]])</f>
        <v>8</v>
      </c>
      <c r="AN318" s="14">
        <f>Snapshot_Date-Table13[[#This Row],[Dt_Customer]]</f>
        <v>700</v>
      </c>
      <c r="AP318" s="13">
        <f>Table13[[#This Row],[NumDealsPurchases]]/Table13[[#This Row],[Total Number of Purchases]]*100</f>
        <v>37.5</v>
      </c>
      <c r="AQ318">
        <f>6-ROUNDUP(_xlfn.PERCENTRANK.INC(Table13[Recency],Table13[[#This Row],[Recency]])*5, 0)</f>
        <v>1</v>
      </c>
      <c r="AR318">
        <f>ROUNDUP(_xlfn.PERCENTRANK.INC(Table13[Total Number of Purchases],Table13[[#This Row],[Total Number of Purchases]])*5,0)</f>
        <v>2</v>
      </c>
      <c r="AS318">
        <f>ROUNDUP(_xlfn.PERCENTRANK.INC(Table13[Total Spend],Table13[[#This Row],[Total Spend]])*5,0)</f>
        <v>1</v>
      </c>
      <c r="AT318" t="str">
        <f>Table13[[#This Row],[Recency Score]]&amp;Table13[[#This Row],[Frequency Score]]&amp;Table13[[#This Row],[Monetary Score]]</f>
        <v>121</v>
      </c>
      <c r="AU318" t="str">
        <f t="shared" si="4"/>
        <v>Lost</v>
      </c>
      <c r="AW318" s="13">
        <f>DATEDIF(Table13[[#This Row],[Dt_Customer]], Snapshot_Date, "d")</f>
        <v>700</v>
      </c>
      <c r="AX318" s="13">
        <f>Table13[[#This Row],[CL if today]]/365</f>
        <v>1.9178082191780821</v>
      </c>
      <c r="AY318">
        <f>Table13[[#This Row],[Total Number of Purchases]]/Table13[[#This Row],[Corrected CL]]</f>
        <v>4.1714285714285717</v>
      </c>
      <c r="AZ318">
        <f>Table13[[#This Row],[Average Order Value (AOV)]]*Table13[[#This Row],[Freq per Year]]</f>
        <v>28.157142857142858</v>
      </c>
      <c r="BA318">
        <f>Table13[[#This Row],[Total Spend]]/Table13[[#This Row],[Corrected CL]]</f>
        <v>28.157142857142858</v>
      </c>
      <c r="BB318">
        <v>35.155807365439095</v>
      </c>
      <c r="BC318" s="1">
        <f>Table13[[#This Row],[Dt_Customer]]+Table13[[#This Row],[Recency]]</f>
        <v>41308</v>
      </c>
      <c r="BD318" s="16" t="str">
        <f>IF(COUNTIF(A:A, A318) &gt; 1, "Duplicate", "Unique")</f>
        <v>Unique</v>
      </c>
    </row>
    <row r="319" spans="1:56" x14ac:dyDescent="0.3">
      <c r="A319">
        <v>9916</v>
      </c>
      <c r="B319">
        <v>1954</v>
      </c>
      <c r="C319" t="s">
        <v>28</v>
      </c>
      <c r="D319" t="s">
        <v>33</v>
      </c>
      <c r="E319">
        <v>38998</v>
      </c>
      <c r="F319">
        <v>1</v>
      </c>
      <c r="G319">
        <v>1</v>
      </c>
      <c r="H319" s="1">
        <v>41216</v>
      </c>
      <c r="I319">
        <v>92</v>
      </c>
      <c r="J319">
        <v>34</v>
      </c>
      <c r="K319">
        <v>1</v>
      </c>
      <c r="L319">
        <v>14</v>
      </c>
      <c r="M319">
        <v>0</v>
      </c>
      <c r="N319">
        <v>0</v>
      </c>
      <c r="O319">
        <v>5</v>
      </c>
      <c r="P319">
        <f>IF(Table13[[#This Row],[MntWines]] = 0,"",Table13[[#This Row],[MntWines]])</f>
        <v>34</v>
      </c>
      <c r="Q319">
        <f>IF(Table13[[#This Row],[MntFruits]] = 0, "",Table13[[#This Row],[MntFruits]])</f>
        <v>1</v>
      </c>
      <c r="R319">
        <f>IF(Table13[[#This Row],[MntMeatProducts]] = 0, "",Table13[[#This Row],[MntMeatProducts]])</f>
        <v>14</v>
      </c>
      <c r="S319" t="str">
        <f>IF(Table13[[#This Row],[MntFishProducts]] = 0, "",Table13[[#This Row],[MntFishProducts]])</f>
        <v/>
      </c>
      <c r="T319" t="str">
        <f>IF(Table13[[#This Row],[MntSweetProducts]] = 0, "",Table13[[#This Row],[MntSweetProducts]])</f>
        <v/>
      </c>
      <c r="U319">
        <f>IF(Table13[[#This Row],[MntGoldProds]] = 0, "",Table13[[#This Row],[MntGoldProds]])</f>
        <v>5</v>
      </c>
      <c r="V319">
        <v>3</v>
      </c>
      <c r="W319">
        <v>2</v>
      </c>
      <c r="X319">
        <v>0</v>
      </c>
      <c r="Y319">
        <v>3</v>
      </c>
      <c r="Z319">
        <v>8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 t="s">
        <v>43</v>
      </c>
      <c r="AI319" s="13">
        <f>SUM(Table13[[#This Row],[MntWines]:[MntGoldProds]])</f>
        <v>54</v>
      </c>
      <c r="AJ319" s="13">
        <f>AVERAGE(Table13[[#This Row],[MntWines]:[MntGoldProds]])</f>
        <v>9</v>
      </c>
      <c r="AK319">
        <f>IF(Table13[[#This Row],[Total Number of Purchases]]=0,0,Table13[[#This Row],[Total Spend]]/Table13[[#This Row],[Total Number of Purchases]])</f>
        <v>6.75</v>
      </c>
      <c r="AM319">
        <f>SUM(Table13[[#This Row],[NumDealsPurchases]:[NumStorePurchases]])</f>
        <v>8</v>
      </c>
      <c r="AN319" s="14">
        <f>Snapshot_Date-Table13[[#This Row],[Dt_Customer]]</f>
        <v>700</v>
      </c>
      <c r="AP319" s="13">
        <f>Table13[[#This Row],[NumDealsPurchases]]/Table13[[#This Row],[Total Number of Purchases]]*100</f>
        <v>37.5</v>
      </c>
      <c r="AQ319">
        <f>6-ROUNDUP(_xlfn.PERCENTRANK.INC(Table13[Recency],Table13[[#This Row],[Recency]])*5, 0)</f>
        <v>1</v>
      </c>
      <c r="AR319">
        <f>ROUNDUP(_xlfn.PERCENTRANK.INC(Table13[Total Number of Purchases],Table13[[#This Row],[Total Number of Purchases]])*5,0)</f>
        <v>2</v>
      </c>
      <c r="AS319">
        <f>ROUNDUP(_xlfn.PERCENTRANK.INC(Table13[Total Spend],Table13[[#This Row],[Total Spend]])*5,0)</f>
        <v>1</v>
      </c>
      <c r="AT319" t="str">
        <f>Table13[[#This Row],[Recency Score]]&amp;Table13[[#This Row],[Frequency Score]]&amp;Table13[[#This Row],[Monetary Score]]</f>
        <v>121</v>
      </c>
      <c r="AU319" t="str">
        <f t="shared" si="4"/>
        <v>Lost</v>
      </c>
      <c r="AW319" s="13">
        <f>DATEDIF(Table13[[#This Row],[Dt_Customer]], Snapshot_Date, "d")</f>
        <v>700</v>
      </c>
      <c r="AX319" s="13">
        <f>Table13[[#This Row],[CL if today]]/365</f>
        <v>1.9178082191780821</v>
      </c>
      <c r="AY319">
        <f>Table13[[#This Row],[Total Number of Purchases]]/Table13[[#This Row],[Corrected CL]]</f>
        <v>4.1714285714285717</v>
      </c>
      <c r="AZ319">
        <f>Table13[[#This Row],[Average Order Value (AOV)]]*Table13[[#This Row],[Freq per Year]]</f>
        <v>28.157142857142858</v>
      </c>
      <c r="BA319">
        <f>Table13[[#This Row],[Total Spend]]/Table13[[#This Row],[Corrected CL]]</f>
        <v>28.157142857142858</v>
      </c>
      <c r="BB319">
        <v>131.31728045325778</v>
      </c>
      <c r="BC319" s="1">
        <f>Table13[[#This Row],[Dt_Customer]]+Table13[[#This Row],[Recency]]</f>
        <v>41308</v>
      </c>
      <c r="BD319" s="16" t="str">
        <f>IF(COUNTIF(A:A, A319) &gt; 1, "Duplicate", "Unique")</f>
        <v>Unique</v>
      </c>
    </row>
    <row r="320" spans="1:56" x14ac:dyDescent="0.3">
      <c r="A320">
        <v>2156</v>
      </c>
      <c r="B320">
        <v>1955</v>
      </c>
      <c r="C320" t="s">
        <v>37</v>
      </c>
      <c r="D320" t="s">
        <v>33</v>
      </c>
      <c r="E320">
        <v>22554</v>
      </c>
      <c r="F320">
        <v>1</v>
      </c>
      <c r="G320">
        <v>1</v>
      </c>
      <c r="H320" s="1">
        <v>41216</v>
      </c>
      <c r="I320">
        <v>38</v>
      </c>
      <c r="J320">
        <v>27</v>
      </c>
      <c r="K320">
        <v>0</v>
      </c>
      <c r="L320">
        <v>10</v>
      </c>
      <c r="M320">
        <v>0</v>
      </c>
      <c r="N320">
        <v>0</v>
      </c>
      <c r="O320">
        <v>4</v>
      </c>
      <c r="P320">
        <f>IF(Table13[[#This Row],[MntWines]] = 0,"",Table13[[#This Row],[MntWines]])</f>
        <v>27</v>
      </c>
      <c r="Q320" t="str">
        <f>IF(Table13[[#This Row],[MntFruits]] = 0, "",Table13[[#This Row],[MntFruits]])</f>
        <v/>
      </c>
      <c r="R320">
        <f>IF(Table13[[#This Row],[MntMeatProducts]] = 0, "",Table13[[#This Row],[MntMeatProducts]])</f>
        <v>10</v>
      </c>
      <c r="S320" t="str">
        <f>IF(Table13[[#This Row],[MntFishProducts]] = 0, "",Table13[[#This Row],[MntFishProducts]])</f>
        <v/>
      </c>
      <c r="T320" t="str">
        <f>IF(Table13[[#This Row],[MntSweetProducts]] = 0, "",Table13[[#This Row],[MntSweetProducts]])</f>
        <v/>
      </c>
      <c r="U320">
        <f>IF(Table13[[#This Row],[MntGoldProds]] = 0, "",Table13[[#This Row],[MntGoldProds]])</f>
        <v>4</v>
      </c>
      <c r="V320">
        <v>4</v>
      </c>
      <c r="W320">
        <v>2</v>
      </c>
      <c r="X320">
        <v>0</v>
      </c>
      <c r="Y320">
        <v>4</v>
      </c>
      <c r="Z320">
        <v>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 t="s">
        <v>30</v>
      </c>
      <c r="AI320" s="13">
        <f>SUM(Table13[[#This Row],[MntWines]:[MntGoldProds]])</f>
        <v>41</v>
      </c>
      <c r="AJ320" s="13">
        <f>AVERAGE(Table13[[#This Row],[MntWines]:[MntGoldProds]])</f>
        <v>6.833333333333333</v>
      </c>
      <c r="AK320">
        <f>IF(Table13[[#This Row],[Total Number of Purchases]]=0,0,Table13[[#This Row],[Total Spend]]/Table13[[#This Row],[Total Number of Purchases]])</f>
        <v>4.0999999999999996</v>
      </c>
      <c r="AM320">
        <f>SUM(Table13[[#This Row],[NumDealsPurchases]:[NumStorePurchases]])</f>
        <v>10</v>
      </c>
      <c r="AN320" s="14">
        <f>Snapshot_Date-Table13[[#This Row],[Dt_Customer]]</f>
        <v>700</v>
      </c>
      <c r="AP320" s="13">
        <f>Table13[[#This Row],[NumDealsPurchases]]/Table13[[#This Row],[Total Number of Purchases]]*100</f>
        <v>40</v>
      </c>
      <c r="AQ320">
        <f>6-ROUNDUP(_xlfn.PERCENTRANK.INC(Table13[Recency],Table13[[#This Row],[Recency]])*5, 0)</f>
        <v>4</v>
      </c>
      <c r="AR320">
        <f>ROUNDUP(_xlfn.PERCENTRANK.INC(Table13[Total Number of Purchases],Table13[[#This Row],[Total Number of Purchases]])*5,0)</f>
        <v>2</v>
      </c>
      <c r="AS320">
        <f>ROUNDUP(_xlfn.PERCENTRANK.INC(Table13[Total Spend],Table13[[#This Row],[Total Spend]])*5,0)</f>
        <v>1</v>
      </c>
      <c r="AT320" t="str">
        <f>Table13[[#This Row],[Recency Score]]&amp;Table13[[#This Row],[Frequency Score]]&amp;Table13[[#This Row],[Monetary Score]]</f>
        <v>421</v>
      </c>
      <c r="AU320" t="str">
        <f t="shared" si="4"/>
        <v>Potential Loyalists</v>
      </c>
      <c r="AW320" s="13">
        <f>DATEDIF(Table13[[#This Row],[Dt_Customer]], Snapshot_Date, "d")</f>
        <v>700</v>
      </c>
      <c r="AX320" s="13">
        <f>Table13[[#This Row],[CL if today]]/365</f>
        <v>1.9178082191780821</v>
      </c>
      <c r="AY320">
        <f>Table13[[#This Row],[Total Number of Purchases]]/Table13[[#This Row],[Corrected CL]]</f>
        <v>5.2142857142857144</v>
      </c>
      <c r="AZ320">
        <f>Table13[[#This Row],[Average Order Value (AOV)]]*Table13[[#This Row],[Freq per Year]]</f>
        <v>21.378571428571426</v>
      </c>
      <c r="BA320">
        <f>Table13[[#This Row],[Total Spend]]/Table13[[#This Row],[Corrected CL]]</f>
        <v>21.37857142857143</v>
      </c>
      <c r="BB320">
        <v>354.12765957446811</v>
      </c>
      <c r="BC320" s="1">
        <f>Table13[[#This Row],[Dt_Customer]]+Table13[[#This Row],[Recency]]</f>
        <v>41254</v>
      </c>
      <c r="BD320" s="16" t="str">
        <f>IF(COUNTIF(A:A, A320) &gt; 1, "Duplicate", "Unique")</f>
        <v>Unique</v>
      </c>
    </row>
    <row r="321" spans="1:56" x14ac:dyDescent="0.3">
      <c r="A321">
        <v>9648</v>
      </c>
      <c r="B321">
        <v>1967</v>
      </c>
      <c r="C321" t="s">
        <v>28</v>
      </c>
      <c r="D321" t="s">
        <v>31</v>
      </c>
      <c r="E321">
        <v>46904</v>
      </c>
      <c r="F321">
        <v>1</v>
      </c>
      <c r="G321">
        <v>1</v>
      </c>
      <c r="H321" s="1">
        <v>41216</v>
      </c>
      <c r="I321">
        <v>20</v>
      </c>
      <c r="J321">
        <v>153</v>
      </c>
      <c r="K321">
        <v>4</v>
      </c>
      <c r="L321">
        <v>56</v>
      </c>
      <c r="M321">
        <v>0</v>
      </c>
      <c r="N321">
        <v>9</v>
      </c>
      <c r="O321">
        <v>31</v>
      </c>
      <c r="P321">
        <f>IF(Table13[[#This Row],[MntWines]] = 0,"",Table13[[#This Row],[MntWines]])</f>
        <v>153</v>
      </c>
      <c r="Q321">
        <f>IF(Table13[[#This Row],[MntFruits]] = 0, "",Table13[[#This Row],[MntFruits]])</f>
        <v>4</v>
      </c>
      <c r="R321">
        <f>IF(Table13[[#This Row],[MntMeatProducts]] = 0, "",Table13[[#This Row],[MntMeatProducts]])</f>
        <v>56</v>
      </c>
      <c r="S321" t="str">
        <f>IF(Table13[[#This Row],[MntFishProducts]] = 0, "",Table13[[#This Row],[MntFishProducts]])</f>
        <v/>
      </c>
      <c r="T321">
        <f>IF(Table13[[#This Row],[MntSweetProducts]] = 0, "",Table13[[#This Row],[MntSweetProducts]])</f>
        <v>9</v>
      </c>
      <c r="U321">
        <f>IF(Table13[[#This Row],[MntGoldProds]] = 0, "",Table13[[#This Row],[MntGoldProds]])</f>
        <v>31</v>
      </c>
      <c r="V321">
        <v>4</v>
      </c>
      <c r="W321">
        <v>5</v>
      </c>
      <c r="X321">
        <v>1</v>
      </c>
      <c r="Y321">
        <v>4</v>
      </c>
      <c r="Z321">
        <v>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 t="s">
        <v>30</v>
      </c>
      <c r="AI321" s="13">
        <f>SUM(Table13[[#This Row],[MntWines]:[MntGoldProds]])</f>
        <v>253</v>
      </c>
      <c r="AJ321" s="13">
        <f>AVERAGE(Table13[[#This Row],[MntWines]:[MntGoldProds]])</f>
        <v>42.166666666666664</v>
      </c>
      <c r="AK321">
        <f>IF(Table13[[#This Row],[Total Number of Purchases]]=0,0,Table13[[#This Row],[Total Spend]]/Table13[[#This Row],[Total Number of Purchases]])</f>
        <v>18.071428571428573</v>
      </c>
      <c r="AM321">
        <f>SUM(Table13[[#This Row],[NumDealsPurchases]:[NumStorePurchases]])</f>
        <v>14</v>
      </c>
      <c r="AN321" s="14">
        <f>Snapshot_Date-Table13[[#This Row],[Dt_Customer]]</f>
        <v>700</v>
      </c>
      <c r="AP321" s="13">
        <f>Table13[[#This Row],[NumDealsPurchases]]/Table13[[#This Row],[Total Number of Purchases]]*100</f>
        <v>28.571428571428569</v>
      </c>
      <c r="AQ321">
        <f>6-ROUNDUP(_xlfn.PERCENTRANK.INC(Table13[Recency],Table13[[#This Row],[Recency]])*5, 0)</f>
        <v>4</v>
      </c>
      <c r="AR321">
        <f>ROUNDUP(_xlfn.PERCENTRANK.INC(Table13[Total Number of Purchases],Table13[[#This Row],[Total Number of Purchases]])*5,0)</f>
        <v>3</v>
      </c>
      <c r="AS321">
        <f>ROUNDUP(_xlfn.PERCENTRANK.INC(Table13[Total Spend],Table13[[#This Row],[Total Spend]])*5,0)</f>
        <v>3</v>
      </c>
      <c r="AT321" t="str">
        <f>Table13[[#This Row],[Recency Score]]&amp;Table13[[#This Row],[Frequency Score]]&amp;Table13[[#This Row],[Monetary Score]]</f>
        <v>433</v>
      </c>
      <c r="AU321" t="str">
        <f t="shared" si="4"/>
        <v>Potential Loyalists</v>
      </c>
      <c r="AW321" s="13">
        <f>DATEDIF(Table13[[#This Row],[Dt_Customer]], Snapshot_Date, "d")</f>
        <v>700</v>
      </c>
      <c r="AX321" s="13">
        <f>Table13[[#This Row],[CL if today]]/365</f>
        <v>1.9178082191780821</v>
      </c>
      <c r="AY321">
        <f>Table13[[#This Row],[Total Number of Purchases]]/Table13[[#This Row],[Corrected CL]]</f>
        <v>7.3000000000000007</v>
      </c>
      <c r="AZ321">
        <f>Table13[[#This Row],[Average Order Value (AOV)]]*Table13[[#This Row],[Freq per Year]]</f>
        <v>131.92142857142861</v>
      </c>
      <c r="BA321">
        <f>Table13[[#This Row],[Total Spend]]/Table13[[#This Row],[Corrected CL]]</f>
        <v>131.92142857142858</v>
      </c>
      <c r="BB321">
        <v>130.46808510638297</v>
      </c>
      <c r="BC321" s="1">
        <f>Table13[[#This Row],[Dt_Customer]]+Table13[[#This Row],[Recency]]</f>
        <v>41236</v>
      </c>
      <c r="BD321" s="16" t="str">
        <f>IF(COUNTIF(A:A, A321) &gt; 1, "Duplicate", "Unique")</f>
        <v>Unique</v>
      </c>
    </row>
    <row r="322" spans="1:56" x14ac:dyDescent="0.3">
      <c r="A322">
        <v>4240</v>
      </c>
      <c r="B322">
        <v>1978</v>
      </c>
      <c r="C322" t="s">
        <v>28</v>
      </c>
      <c r="D322" t="s">
        <v>33</v>
      </c>
      <c r="E322">
        <v>17345</v>
      </c>
      <c r="F322">
        <v>1</v>
      </c>
      <c r="G322">
        <v>0</v>
      </c>
      <c r="H322" s="1">
        <v>41216</v>
      </c>
      <c r="I322">
        <v>79</v>
      </c>
      <c r="J322">
        <v>4</v>
      </c>
      <c r="K322">
        <v>9</v>
      </c>
      <c r="L322">
        <v>16</v>
      </c>
      <c r="M322">
        <v>17</v>
      </c>
      <c r="N322">
        <v>0</v>
      </c>
      <c r="O322">
        <v>12</v>
      </c>
      <c r="P322">
        <f>IF(Table13[[#This Row],[MntWines]] = 0,"",Table13[[#This Row],[MntWines]])</f>
        <v>4</v>
      </c>
      <c r="Q322">
        <f>IF(Table13[[#This Row],[MntFruits]] = 0, "",Table13[[#This Row],[MntFruits]])</f>
        <v>9</v>
      </c>
      <c r="R322">
        <f>IF(Table13[[#This Row],[MntMeatProducts]] = 0, "",Table13[[#This Row],[MntMeatProducts]])</f>
        <v>16</v>
      </c>
      <c r="S322">
        <f>IF(Table13[[#This Row],[MntFishProducts]] = 0, "",Table13[[#This Row],[MntFishProducts]])</f>
        <v>17</v>
      </c>
      <c r="T322" t="str">
        <f>IF(Table13[[#This Row],[MntSweetProducts]] = 0, "",Table13[[#This Row],[MntSweetProducts]])</f>
        <v/>
      </c>
      <c r="U322">
        <f>IF(Table13[[#This Row],[MntGoldProds]] = 0, "",Table13[[#This Row],[MntGoldProds]])</f>
        <v>12</v>
      </c>
      <c r="V322">
        <v>2</v>
      </c>
      <c r="W322">
        <v>2</v>
      </c>
      <c r="X322">
        <v>1</v>
      </c>
      <c r="Y322">
        <v>2</v>
      </c>
      <c r="Z322">
        <v>8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t="s">
        <v>30</v>
      </c>
      <c r="AI322" s="13">
        <f>SUM(Table13[[#This Row],[MntWines]:[MntGoldProds]])</f>
        <v>58</v>
      </c>
      <c r="AJ322" s="13">
        <f>AVERAGE(Table13[[#This Row],[MntWines]:[MntGoldProds]])</f>
        <v>9.6666666666666661</v>
      </c>
      <c r="AK322">
        <f>IF(Table13[[#This Row],[Total Number of Purchases]]=0,0,Table13[[#This Row],[Total Spend]]/Table13[[#This Row],[Total Number of Purchases]])</f>
        <v>8.2857142857142865</v>
      </c>
      <c r="AM322">
        <f>SUM(Table13[[#This Row],[NumDealsPurchases]:[NumStorePurchases]])</f>
        <v>7</v>
      </c>
      <c r="AN322" s="14">
        <f>Snapshot_Date-Table13[[#This Row],[Dt_Customer]]</f>
        <v>700</v>
      </c>
      <c r="AP322" s="13">
        <f>Table13[[#This Row],[NumDealsPurchases]]/Table13[[#This Row],[Total Number of Purchases]]*100</f>
        <v>28.571428571428569</v>
      </c>
      <c r="AQ322">
        <f>6-ROUNDUP(_xlfn.PERCENTRANK.INC(Table13[Recency],Table13[[#This Row],[Recency]])*5, 0)</f>
        <v>2</v>
      </c>
      <c r="AR322">
        <f>ROUNDUP(_xlfn.PERCENTRANK.INC(Table13[Total Number of Purchases],Table13[[#This Row],[Total Number of Purchases]])*5,0)</f>
        <v>1</v>
      </c>
      <c r="AS322">
        <f>ROUNDUP(_xlfn.PERCENTRANK.INC(Table13[Total Spend],Table13[[#This Row],[Total Spend]])*5,0)</f>
        <v>2</v>
      </c>
      <c r="AT322" t="str">
        <f>Table13[[#This Row],[Recency Score]]&amp;Table13[[#This Row],[Frequency Score]]&amp;Table13[[#This Row],[Monetary Score]]</f>
        <v>212</v>
      </c>
      <c r="AU322" t="str">
        <f t="shared" ref="AU322:AU385" si="5">IF(AT322="555","Champions",
IF(AND(LEFT(AT322,1)="5", MID(AT322,2,1)&gt;="3"),"Loyal Customers",
IF(MID(AT322,2,1)="5","Frequent Buyers",
IF(RIGHT(AT322,1)="5","Big Spenders",
IF(LEFT(AT322,1)="4","Potential Loyalists",
IF(LEFT(AT322,1)="3","Needs Attention",
IF(LEFT(AT322,1)="2","About to Sleep",
IF(LEFT(AT322,1)="1","Lost",
IF(LEFT(AT322,1)&lt;="2","At Risk","Others")))))))))</f>
        <v>About to Sleep</v>
      </c>
      <c r="AW322" s="13">
        <f>DATEDIF(Table13[[#This Row],[Dt_Customer]], Snapshot_Date, "d")</f>
        <v>700</v>
      </c>
      <c r="AX322" s="13">
        <f>Table13[[#This Row],[CL if today]]/365</f>
        <v>1.9178082191780821</v>
      </c>
      <c r="AY322">
        <f>Table13[[#This Row],[Total Number of Purchases]]/Table13[[#This Row],[Corrected CL]]</f>
        <v>3.6500000000000004</v>
      </c>
      <c r="AZ322">
        <f>Table13[[#This Row],[Average Order Value (AOV)]]*Table13[[#This Row],[Freq per Year]]</f>
        <v>30.242857142857147</v>
      </c>
      <c r="BA322">
        <f>Table13[[#This Row],[Total Spend]]/Table13[[#This Row],[Corrected CL]]</f>
        <v>30.242857142857144</v>
      </c>
      <c r="BB322">
        <v>725.34042553191489</v>
      </c>
      <c r="BC322" s="1">
        <f>Table13[[#This Row],[Dt_Customer]]+Table13[[#This Row],[Recency]]</f>
        <v>41295</v>
      </c>
      <c r="BD322" s="16" t="str">
        <f>IF(COUNTIF(A:A, A322) &gt; 1, "Duplicate", "Unique")</f>
        <v>Unique</v>
      </c>
    </row>
    <row r="323" spans="1:56" x14ac:dyDescent="0.3">
      <c r="A323">
        <v>10702</v>
      </c>
      <c r="B323">
        <v>1984</v>
      </c>
      <c r="C323" t="s">
        <v>28</v>
      </c>
      <c r="D323" t="s">
        <v>31</v>
      </c>
      <c r="E323">
        <v>52413</v>
      </c>
      <c r="F323">
        <v>1</v>
      </c>
      <c r="G323">
        <v>0</v>
      </c>
      <c r="H323" s="1">
        <v>41216</v>
      </c>
      <c r="I323">
        <v>67</v>
      </c>
      <c r="J323">
        <v>185</v>
      </c>
      <c r="K323">
        <v>8</v>
      </c>
      <c r="L323">
        <v>133</v>
      </c>
      <c r="M323">
        <v>56</v>
      </c>
      <c r="N323">
        <v>56</v>
      </c>
      <c r="O323">
        <v>12</v>
      </c>
      <c r="P323">
        <f>IF(Table13[[#This Row],[MntWines]] = 0,"",Table13[[#This Row],[MntWines]])</f>
        <v>185</v>
      </c>
      <c r="Q323">
        <f>IF(Table13[[#This Row],[MntFruits]] = 0, "",Table13[[#This Row],[MntFruits]])</f>
        <v>8</v>
      </c>
      <c r="R323">
        <f>IF(Table13[[#This Row],[MntMeatProducts]] = 0, "",Table13[[#This Row],[MntMeatProducts]])</f>
        <v>133</v>
      </c>
      <c r="S323">
        <f>IF(Table13[[#This Row],[MntFishProducts]] = 0, "",Table13[[#This Row],[MntFishProducts]])</f>
        <v>56</v>
      </c>
      <c r="T323">
        <f>IF(Table13[[#This Row],[MntSweetProducts]] = 0, "",Table13[[#This Row],[MntSweetProducts]])</f>
        <v>56</v>
      </c>
      <c r="U323">
        <f>IF(Table13[[#This Row],[MntGoldProds]] = 0, "",Table13[[#This Row],[MntGoldProds]])</f>
        <v>12</v>
      </c>
      <c r="V323">
        <v>2</v>
      </c>
      <c r="W323">
        <v>7</v>
      </c>
      <c r="X323">
        <v>1</v>
      </c>
      <c r="Y323">
        <v>7</v>
      </c>
      <c r="Z323">
        <v>7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t="s">
        <v>30</v>
      </c>
      <c r="AI323" s="13">
        <f>SUM(Table13[[#This Row],[MntWines]:[MntGoldProds]])</f>
        <v>450</v>
      </c>
      <c r="AJ323" s="13">
        <f>AVERAGE(Table13[[#This Row],[MntWines]:[MntGoldProds]])</f>
        <v>75</v>
      </c>
      <c r="AK323">
        <f>IF(Table13[[#This Row],[Total Number of Purchases]]=0,0,Table13[[#This Row],[Total Spend]]/Table13[[#This Row],[Total Number of Purchases]])</f>
        <v>26.470588235294116</v>
      </c>
      <c r="AM323">
        <f>SUM(Table13[[#This Row],[NumDealsPurchases]:[NumStorePurchases]])</f>
        <v>17</v>
      </c>
      <c r="AN323" s="14">
        <f>Snapshot_Date-Table13[[#This Row],[Dt_Customer]]</f>
        <v>700</v>
      </c>
      <c r="AP323" s="13">
        <f>Table13[[#This Row],[NumDealsPurchases]]/Table13[[#This Row],[Total Number of Purchases]]*100</f>
        <v>11.76470588235294</v>
      </c>
      <c r="AQ323">
        <f>6-ROUNDUP(_xlfn.PERCENTRANK.INC(Table13[Recency],Table13[[#This Row],[Recency]])*5, 0)</f>
        <v>2</v>
      </c>
      <c r="AR323">
        <f>ROUNDUP(_xlfn.PERCENTRANK.INC(Table13[Total Number of Purchases],Table13[[#This Row],[Total Number of Purchases]])*5,0)</f>
        <v>3</v>
      </c>
      <c r="AS323">
        <f>ROUNDUP(_xlfn.PERCENTRANK.INC(Table13[Total Spend],Table13[[#This Row],[Total Spend]])*5,0)</f>
        <v>3</v>
      </c>
      <c r="AT323" t="str">
        <f>Table13[[#This Row],[Recency Score]]&amp;Table13[[#This Row],[Frequency Score]]&amp;Table13[[#This Row],[Monetary Score]]</f>
        <v>233</v>
      </c>
      <c r="AU323" t="str">
        <f t="shared" si="5"/>
        <v>About to Sleep</v>
      </c>
      <c r="AW323" s="13">
        <f>DATEDIF(Table13[[#This Row],[Dt_Customer]], Snapshot_Date, "d")</f>
        <v>700</v>
      </c>
      <c r="AX323" s="13">
        <f>Table13[[#This Row],[CL if today]]/365</f>
        <v>1.9178082191780821</v>
      </c>
      <c r="AY323">
        <f>Table13[[#This Row],[Total Number of Purchases]]/Table13[[#This Row],[Corrected CL]]</f>
        <v>8.8642857142857157</v>
      </c>
      <c r="AZ323">
        <f>Table13[[#This Row],[Average Order Value (AOV)]]*Table13[[#This Row],[Freq per Year]]</f>
        <v>234.64285714285717</v>
      </c>
      <c r="BA323">
        <f>Table13[[#This Row],[Total Spend]]/Table13[[#This Row],[Corrected CL]]</f>
        <v>234.64285714285717</v>
      </c>
      <c r="BB323">
        <v>792.64539007092196</v>
      </c>
      <c r="BC323" s="1">
        <f>Table13[[#This Row],[Dt_Customer]]+Table13[[#This Row],[Recency]]</f>
        <v>41283</v>
      </c>
      <c r="BD323" s="16" t="str">
        <f>IF(COUNTIF(A:A, A323) &gt; 1, "Duplicate", "Unique")</f>
        <v>Unique</v>
      </c>
    </row>
    <row r="324" spans="1:56" x14ac:dyDescent="0.3">
      <c r="A324">
        <v>2278</v>
      </c>
      <c r="B324">
        <v>1985</v>
      </c>
      <c r="C324" t="s">
        <v>38</v>
      </c>
      <c r="D324" t="s">
        <v>31</v>
      </c>
      <c r="E324">
        <v>33812</v>
      </c>
      <c r="F324">
        <v>1</v>
      </c>
      <c r="G324">
        <v>0</v>
      </c>
      <c r="H324" s="1">
        <v>41216</v>
      </c>
      <c r="I324">
        <v>86</v>
      </c>
      <c r="J324">
        <v>4</v>
      </c>
      <c r="K324">
        <v>17</v>
      </c>
      <c r="L324">
        <v>19</v>
      </c>
      <c r="M324">
        <v>30</v>
      </c>
      <c r="N324">
        <v>24</v>
      </c>
      <c r="O324">
        <v>39</v>
      </c>
      <c r="P324">
        <f>IF(Table13[[#This Row],[MntWines]] = 0,"",Table13[[#This Row],[MntWines]])</f>
        <v>4</v>
      </c>
      <c r="Q324">
        <f>IF(Table13[[#This Row],[MntFruits]] = 0, "",Table13[[#This Row],[MntFruits]])</f>
        <v>17</v>
      </c>
      <c r="R324">
        <f>IF(Table13[[#This Row],[MntMeatProducts]] = 0, "",Table13[[#This Row],[MntMeatProducts]])</f>
        <v>19</v>
      </c>
      <c r="S324">
        <f>IF(Table13[[#This Row],[MntFishProducts]] = 0, "",Table13[[#This Row],[MntFishProducts]])</f>
        <v>30</v>
      </c>
      <c r="T324">
        <f>IF(Table13[[#This Row],[MntSweetProducts]] = 0, "",Table13[[#This Row],[MntSweetProducts]])</f>
        <v>24</v>
      </c>
      <c r="U324">
        <f>IF(Table13[[#This Row],[MntGoldProds]] = 0, "",Table13[[#This Row],[MntGoldProds]])</f>
        <v>39</v>
      </c>
      <c r="V324">
        <v>2</v>
      </c>
      <c r="W324">
        <v>2</v>
      </c>
      <c r="X324">
        <v>1</v>
      </c>
      <c r="Y324">
        <v>3</v>
      </c>
      <c r="Z324">
        <v>6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 t="s">
        <v>34</v>
      </c>
      <c r="AI324" s="13">
        <f>SUM(Table13[[#This Row],[MntWines]:[MntGoldProds]])</f>
        <v>133</v>
      </c>
      <c r="AJ324" s="13">
        <f>AVERAGE(Table13[[#This Row],[MntWines]:[MntGoldProds]])</f>
        <v>22.166666666666668</v>
      </c>
      <c r="AK324">
        <f>IF(Table13[[#This Row],[Total Number of Purchases]]=0,0,Table13[[#This Row],[Total Spend]]/Table13[[#This Row],[Total Number of Purchases]])</f>
        <v>16.625</v>
      </c>
      <c r="AM324">
        <f>SUM(Table13[[#This Row],[NumDealsPurchases]:[NumStorePurchases]])</f>
        <v>8</v>
      </c>
      <c r="AN324" s="14">
        <f>Snapshot_Date-Table13[[#This Row],[Dt_Customer]]</f>
        <v>700</v>
      </c>
      <c r="AP324" s="13">
        <f>Table13[[#This Row],[NumDealsPurchases]]/Table13[[#This Row],[Total Number of Purchases]]*100</f>
        <v>25</v>
      </c>
      <c r="AQ324">
        <f>6-ROUNDUP(_xlfn.PERCENTRANK.INC(Table13[Recency],Table13[[#This Row],[Recency]])*5, 0)</f>
        <v>1</v>
      </c>
      <c r="AR324">
        <f>ROUNDUP(_xlfn.PERCENTRANK.INC(Table13[Total Number of Purchases],Table13[[#This Row],[Total Number of Purchases]])*5,0)</f>
        <v>2</v>
      </c>
      <c r="AS324">
        <f>ROUNDUP(_xlfn.PERCENTRANK.INC(Table13[Total Spend],Table13[[#This Row],[Total Spend]])*5,0)</f>
        <v>2</v>
      </c>
      <c r="AT324" t="str">
        <f>Table13[[#This Row],[Recency Score]]&amp;Table13[[#This Row],[Frequency Score]]&amp;Table13[[#This Row],[Monetary Score]]</f>
        <v>122</v>
      </c>
      <c r="AU324" t="str">
        <f t="shared" si="5"/>
        <v>Lost</v>
      </c>
      <c r="AW324" s="13">
        <f>DATEDIF(Table13[[#This Row],[Dt_Customer]], Snapshot_Date, "d")</f>
        <v>700</v>
      </c>
      <c r="AX324" s="13">
        <f>Table13[[#This Row],[CL if today]]/365</f>
        <v>1.9178082191780821</v>
      </c>
      <c r="AY324">
        <f>Table13[[#This Row],[Total Number of Purchases]]/Table13[[#This Row],[Corrected CL]]</f>
        <v>4.1714285714285717</v>
      </c>
      <c r="AZ324">
        <f>Table13[[#This Row],[Average Order Value (AOV)]]*Table13[[#This Row],[Freq per Year]]</f>
        <v>69.350000000000009</v>
      </c>
      <c r="BA324">
        <f>Table13[[#This Row],[Total Spend]]/Table13[[#This Row],[Corrected CL]]</f>
        <v>69.350000000000009</v>
      </c>
      <c r="BB324">
        <v>869.78723404255322</v>
      </c>
      <c r="BC324" s="1">
        <f>Table13[[#This Row],[Dt_Customer]]+Table13[[#This Row],[Recency]]</f>
        <v>41302</v>
      </c>
      <c r="BD324" s="16" t="str">
        <f>IF(COUNTIF(A:A, A324) &gt; 1, "Duplicate", "Unique")</f>
        <v>Unique</v>
      </c>
    </row>
    <row r="325" spans="1:56" x14ac:dyDescent="0.3">
      <c r="A325">
        <v>8985</v>
      </c>
      <c r="B325">
        <v>1964</v>
      </c>
      <c r="C325" t="s">
        <v>38</v>
      </c>
      <c r="D325" t="s">
        <v>35</v>
      </c>
      <c r="E325">
        <v>68316</v>
      </c>
      <c r="F325">
        <v>0</v>
      </c>
      <c r="G325">
        <v>1</v>
      </c>
      <c r="H325" s="1">
        <v>41217</v>
      </c>
      <c r="I325">
        <v>54</v>
      </c>
      <c r="J325">
        <v>806</v>
      </c>
      <c r="K325">
        <v>80</v>
      </c>
      <c r="L325">
        <v>161</v>
      </c>
      <c r="M325">
        <v>120</v>
      </c>
      <c r="N325">
        <v>11</v>
      </c>
      <c r="O325">
        <v>33</v>
      </c>
      <c r="P325">
        <f>IF(Table13[[#This Row],[MntWines]] = 0,"",Table13[[#This Row],[MntWines]])</f>
        <v>806</v>
      </c>
      <c r="Q325">
        <f>IF(Table13[[#This Row],[MntFruits]] = 0, "",Table13[[#This Row],[MntFruits]])</f>
        <v>80</v>
      </c>
      <c r="R325">
        <f>IF(Table13[[#This Row],[MntMeatProducts]] = 0, "",Table13[[#This Row],[MntMeatProducts]])</f>
        <v>161</v>
      </c>
      <c r="S325">
        <f>IF(Table13[[#This Row],[MntFishProducts]] = 0, "",Table13[[#This Row],[MntFishProducts]])</f>
        <v>120</v>
      </c>
      <c r="T325">
        <f>IF(Table13[[#This Row],[MntSweetProducts]] = 0, "",Table13[[#This Row],[MntSweetProducts]])</f>
        <v>11</v>
      </c>
      <c r="U325">
        <f>IF(Table13[[#This Row],[MntGoldProds]] = 0, "",Table13[[#This Row],[MntGoldProds]])</f>
        <v>33</v>
      </c>
      <c r="V325">
        <v>5</v>
      </c>
      <c r="W325">
        <v>10</v>
      </c>
      <c r="X325">
        <v>7</v>
      </c>
      <c r="Y325">
        <v>10</v>
      </c>
      <c r="Z325">
        <v>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 t="s">
        <v>30</v>
      </c>
      <c r="AI325" s="13">
        <f>SUM(Table13[[#This Row],[MntWines]:[MntGoldProds]])</f>
        <v>1211</v>
      </c>
      <c r="AJ325" s="13">
        <f>AVERAGE(Table13[[#This Row],[MntWines]:[MntGoldProds]])</f>
        <v>201.83333333333334</v>
      </c>
      <c r="AK325">
        <f>IF(Table13[[#This Row],[Total Number of Purchases]]=0,0,Table13[[#This Row],[Total Spend]]/Table13[[#This Row],[Total Number of Purchases]])</f>
        <v>37.84375</v>
      </c>
      <c r="AM325">
        <f>SUM(Table13[[#This Row],[NumDealsPurchases]:[NumStorePurchases]])</f>
        <v>32</v>
      </c>
      <c r="AN325" s="14">
        <f>Snapshot_Date-Table13[[#This Row],[Dt_Customer]]</f>
        <v>699</v>
      </c>
      <c r="AP325" s="13">
        <f>Table13[[#This Row],[NumDealsPurchases]]/Table13[[#This Row],[Total Number of Purchases]]*100</f>
        <v>15.625</v>
      </c>
      <c r="AQ325">
        <f>6-ROUNDUP(_xlfn.PERCENTRANK.INC(Table13[Recency],Table13[[#This Row],[Recency]])*5, 0)</f>
        <v>3</v>
      </c>
      <c r="AR325">
        <f>ROUNDUP(_xlfn.PERCENTRANK.INC(Table13[Total Number of Purchases],Table13[[#This Row],[Total Number of Purchases]])*5,0)</f>
        <v>5</v>
      </c>
      <c r="AS325">
        <f>ROUNDUP(_xlfn.PERCENTRANK.INC(Table13[Total Spend],Table13[[#This Row],[Total Spend]])*5,0)</f>
        <v>5</v>
      </c>
      <c r="AT325" t="str">
        <f>Table13[[#This Row],[Recency Score]]&amp;Table13[[#This Row],[Frequency Score]]&amp;Table13[[#This Row],[Monetary Score]]</f>
        <v>355</v>
      </c>
      <c r="AU325" t="str">
        <f t="shared" si="5"/>
        <v>Frequent Buyers</v>
      </c>
      <c r="AW325" s="13">
        <f>DATEDIF(Table13[[#This Row],[Dt_Customer]], Snapshot_Date, "d")</f>
        <v>699</v>
      </c>
      <c r="AX325" s="13">
        <f>Table13[[#This Row],[CL if today]]/365</f>
        <v>1.9150684931506849</v>
      </c>
      <c r="AY325">
        <f>Table13[[#This Row],[Total Number of Purchases]]/Table13[[#This Row],[Corrected CL]]</f>
        <v>16.709585121602288</v>
      </c>
      <c r="AZ325">
        <f>Table13[[#This Row],[Average Order Value (AOV)]]*Table13[[#This Row],[Freq per Year]]</f>
        <v>632.35336194563661</v>
      </c>
      <c r="BA325">
        <f>Table13[[#This Row],[Total Spend]]/Table13[[#This Row],[Corrected CL]]</f>
        <v>632.35336194563661</v>
      </c>
      <c r="BB325">
        <v>130.46808510638297</v>
      </c>
      <c r="BC325" s="1">
        <f>Table13[[#This Row],[Dt_Customer]]+Table13[[#This Row],[Recency]]</f>
        <v>41271</v>
      </c>
      <c r="BD325" s="16" t="str">
        <f>IF(COUNTIF(A:A, A325) &gt; 1, "Duplicate", "Unique")</f>
        <v>Unique</v>
      </c>
    </row>
    <row r="326" spans="1:56" x14ac:dyDescent="0.3">
      <c r="A326">
        <v>9260</v>
      </c>
      <c r="B326">
        <v>1945</v>
      </c>
      <c r="C326" t="s">
        <v>37</v>
      </c>
      <c r="D326" t="s">
        <v>33</v>
      </c>
      <c r="E326">
        <v>70356</v>
      </c>
      <c r="F326">
        <v>0</v>
      </c>
      <c r="G326">
        <v>0</v>
      </c>
      <c r="H326" s="1">
        <v>41218</v>
      </c>
      <c r="I326">
        <v>20</v>
      </c>
      <c r="J326">
        <v>1349</v>
      </c>
      <c r="K326">
        <v>16</v>
      </c>
      <c r="L326">
        <v>249</v>
      </c>
      <c r="M326">
        <v>43</v>
      </c>
      <c r="N326">
        <v>16</v>
      </c>
      <c r="O326">
        <v>33</v>
      </c>
      <c r="P326">
        <f>IF(Table13[[#This Row],[MntWines]] = 0,"",Table13[[#This Row],[MntWines]])</f>
        <v>1349</v>
      </c>
      <c r="Q326">
        <f>IF(Table13[[#This Row],[MntFruits]] = 0, "",Table13[[#This Row],[MntFruits]])</f>
        <v>16</v>
      </c>
      <c r="R326">
        <f>IF(Table13[[#This Row],[MntMeatProducts]] = 0, "",Table13[[#This Row],[MntMeatProducts]])</f>
        <v>249</v>
      </c>
      <c r="S326">
        <f>IF(Table13[[#This Row],[MntFishProducts]] = 0, "",Table13[[#This Row],[MntFishProducts]])</f>
        <v>43</v>
      </c>
      <c r="T326">
        <f>IF(Table13[[#This Row],[MntSweetProducts]] = 0, "",Table13[[#This Row],[MntSweetProducts]])</f>
        <v>16</v>
      </c>
      <c r="U326">
        <f>IF(Table13[[#This Row],[MntGoldProds]] = 0, "",Table13[[#This Row],[MntGoldProds]])</f>
        <v>33</v>
      </c>
      <c r="V326">
        <v>2</v>
      </c>
      <c r="W326">
        <v>10</v>
      </c>
      <c r="X326">
        <v>6</v>
      </c>
      <c r="Y326">
        <v>9</v>
      </c>
      <c r="Z326">
        <v>6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s">
        <v>32</v>
      </c>
      <c r="AI326" s="13">
        <f>SUM(Table13[[#This Row],[MntWines]:[MntGoldProds]])</f>
        <v>1706</v>
      </c>
      <c r="AJ326" s="13">
        <f>AVERAGE(Table13[[#This Row],[MntWines]:[MntGoldProds]])</f>
        <v>284.33333333333331</v>
      </c>
      <c r="AK326">
        <f>IF(Table13[[#This Row],[Total Number of Purchases]]=0,0,Table13[[#This Row],[Total Spend]]/Table13[[#This Row],[Total Number of Purchases]])</f>
        <v>63.185185185185183</v>
      </c>
      <c r="AM326">
        <f>SUM(Table13[[#This Row],[NumDealsPurchases]:[NumStorePurchases]])</f>
        <v>27</v>
      </c>
      <c r="AN326" s="14">
        <f>Snapshot_Date-Table13[[#This Row],[Dt_Customer]]</f>
        <v>698</v>
      </c>
      <c r="AP326" s="13">
        <f>Table13[[#This Row],[NumDealsPurchases]]/Table13[[#This Row],[Total Number of Purchases]]*100</f>
        <v>7.4074074074074066</v>
      </c>
      <c r="AQ326">
        <f>6-ROUNDUP(_xlfn.PERCENTRANK.INC(Table13[Recency],Table13[[#This Row],[Recency]])*5, 0)</f>
        <v>4</v>
      </c>
      <c r="AR326">
        <f>ROUNDUP(_xlfn.PERCENTRANK.INC(Table13[Total Number of Purchases],Table13[[#This Row],[Total Number of Purchases]])*5,0)</f>
        <v>5</v>
      </c>
      <c r="AS326">
        <f>ROUNDUP(_xlfn.PERCENTRANK.INC(Table13[Total Spend],Table13[[#This Row],[Total Spend]])*5,0)</f>
        <v>5</v>
      </c>
      <c r="AT326" t="str">
        <f>Table13[[#This Row],[Recency Score]]&amp;Table13[[#This Row],[Frequency Score]]&amp;Table13[[#This Row],[Monetary Score]]</f>
        <v>455</v>
      </c>
      <c r="AU326" t="str">
        <f t="shared" si="5"/>
        <v>Frequent Buyers</v>
      </c>
      <c r="AW326" s="13">
        <f>DATEDIF(Table13[[#This Row],[Dt_Customer]], Snapshot_Date, "d")</f>
        <v>698</v>
      </c>
      <c r="AX326" s="13">
        <f>Table13[[#This Row],[CL if today]]/365</f>
        <v>1.9123287671232876</v>
      </c>
      <c r="AY326">
        <f>Table13[[#This Row],[Total Number of Purchases]]/Table13[[#This Row],[Corrected CL]]</f>
        <v>14.118911174785101</v>
      </c>
      <c r="AZ326">
        <f>Table13[[#This Row],[Average Order Value (AOV)]]*Table13[[#This Row],[Freq per Year]]</f>
        <v>892.10601719197712</v>
      </c>
      <c r="BA326">
        <f>Table13[[#This Row],[Total Spend]]/Table13[[#This Row],[Corrected CL]]</f>
        <v>892.10601719197712</v>
      </c>
      <c r="BB326">
        <v>153.68421052631578</v>
      </c>
      <c r="BC326" s="1">
        <f>Table13[[#This Row],[Dt_Customer]]+Table13[[#This Row],[Recency]]</f>
        <v>41238</v>
      </c>
      <c r="BD326" s="16" t="str">
        <f>IF(COUNTIF(A:A, A326) &gt; 1, "Duplicate", "Unique")</f>
        <v>Unique</v>
      </c>
    </row>
    <row r="327" spans="1:56" x14ac:dyDescent="0.3">
      <c r="A327">
        <v>5043</v>
      </c>
      <c r="B327">
        <v>1951</v>
      </c>
      <c r="C327" t="s">
        <v>44</v>
      </c>
      <c r="D327" t="s">
        <v>33</v>
      </c>
      <c r="E327">
        <v>26997</v>
      </c>
      <c r="F327">
        <v>0</v>
      </c>
      <c r="G327">
        <v>0</v>
      </c>
      <c r="H327" s="1">
        <v>41218</v>
      </c>
      <c r="I327">
        <v>89</v>
      </c>
      <c r="J327">
        <v>7</v>
      </c>
      <c r="K327">
        <v>23</v>
      </c>
      <c r="L327">
        <v>78</v>
      </c>
      <c r="M327">
        <v>133</v>
      </c>
      <c r="N327">
        <v>49</v>
      </c>
      <c r="O327">
        <v>144</v>
      </c>
      <c r="P327">
        <f>IF(Table13[[#This Row],[MntWines]] = 0,"",Table13[[#This Row],[MntWines]])</f>
        <v>7</v>
      </c>
      <c r="Q327">
        <f>IF(Table13[[#This Row],[MntFruits]] = 0, "",Table13[[#This Row],[MntFruits]])</f>
        <v>23</v>
      </c>
      <c r="R327">
        <f>IF(Table13[[#This Row],[MntMeatProducts]] = 0, "",Table13[[#This Row],[MntMeatProducts]])</f>
        <v>78</v>
      </c>
      <c r="S327">
        <f>IF(Table13[[#This Row],[MntFishProducts]] = 0, "",Table13[[#This Row],[MntFishProducts]])</f>
        <v>133</v>
      </c>
      <c r="T327">
        <f>IF(Table13[[#This Row],[MntSweetProducts]] = 0, "",Table13[[#This Row],[MntSweetProducts]])</f>
        <v>49</v>
      </c>
      <c r="U327">
        <f>IF(Table13[[#This Row],[MntGoldProds]] = 0, "",Table13[[#This Row],[MntGoldProds]])</f>
        <v>144</v>
      </c>
      <c r="V327">
        <v>2</v>
      </c>
      <c r="W327">
        <v>4</v>
      </c>
      <c r="X327">
        <v>2</v>
      </c>
      <c r="Y327">
        <v>5</v>
      </c>
      <c r="Z327">
        <v>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 t="s">
        <v>30</v>
      </c>
      <c r="AI327" s="13">
        <f>SUM(Table13[[#This Row],[MntWines]:[MntGoldProds]])</f>
        <v>434</v>
      </c>
      <c r="AJ327" s="13">
        <f>AVERAGE(Table13[[#This Row],[MntWines]:[MntGoldProds]])</f>
        <v>72.333333333333329</v>
      </c>
      <c r="AK327">
        <f>IF(Table13[[#This Row],[Total Number of Purchases]]=0,0,Table13[[#This Row],[Total Spend]]/Table13[[#This Row],[Total Number of Purchases]])</f>
        <v>33.384615384615387</v>
      </c>
      <c r="AM327">
        <f>SUM(Table13[[#This Row],[NumDealsPurchases]:[NumStorePurchases]])</f>
        <v>13</v>
      </c>
      <c r="AN327" s="14">
        <f>Snapshot_Date-Table13[[#This Row],[Dt_Customer]]</f>
        <v>698</v>
      </c>
      <c r="AP327" s="13">
        <f>Table13[[#This Row],[NumDealsPurchases]]/Table13[[#This Row],[Total Number of Purchases]]*100</f>
        <v>15.384615384615385</v>
      </c>
      <c r="AQ327">
        <f>6-ROUNDUP(_xlfn.PERCENTRANK.INC(Table13[Recency],Table13[[#This Row],[Recency]])*5, 0)</f>
        <v>1</v>
      </c>
      <c r="AR327">
        <f>ROUNDUP(_xlfn.PERCENTRANK.INC(Table13[Total Number of Purchases],Table13[[#This Row],[Total Number of Purchases]])*5,0)</f>
        <v>3</v>
      </c>
      <c r="AS327">
        <f>ROUNDUP(_xlfn.PERCENTRANK.INC(Table13[Total Spend],Table13[[#This Row],[Total Spend]])*5,0)</f>
        <v>3</v>
      </c>
      <c r="AT327" t="str">
        <f>Table13[[#This Row],[Recency Score]]&amp;Table13[[#This Row],[Frequency Score]]&amp;Table13[[#This Row],[Monetary Score]]</f>
        <v>133</v>
      </c>
      <c r="AU327" t="str">
        <f t="shared" si="5"/>
        <v>Lost</v>
      </c>
      <c r="AW327" s="13">
        <f>DATEDIF(Table13[[#This Row],[Dt_Customer]], Snapshot_Date, "d")</f>
        <v>698</v>
      </c>
      <c r="AX327" s="13">
        <f>Table13[[#This Row],[CL if today]]/365</f>
        <v>1.9123287671232876</v>
      </c>
      <c r="AY327">
        <f>Table13[[#This Row],[Total Number of Purchases]]/Table13[[#This Row],[Corrected CL]]</f>
        <v>6.7979942693409745</v>
      </c>
      <c r="AZ327">
        <f>Table13[[#This Row],[Average Order Value (AOV)]]*Table13[[#This Row],[Freq per Year]]</f>
        <v>226.94842406876793</v>
      </c>
      <c r="BA327">
        <f>Table13[[#This Row],[Total Spend]]/Table13[[#This Row],[Corrected CL]]</f>
        <v>226.94842406876791</v>
      </c>
      <c r="BB327">
        <v>29.51063829787234</v>
      </c>
      <c r="BC327" s="1">
        <f>Table13[[#This Row],[Dt_Customer]]+Table13[[#This Row],[Recency]]</f>
        <v>41307</v>
      </c>
      <c r="BD327" s="16" t="str">
        <f>IF(COUNTIF(A:A, A327) &gt; 1, "Duplicate", "Unique")</f>
        <v>Unique</v>
      </c>
    </row>
    <row r="328" spans="1:56" x14ac:dyDescent="0.3">
      <c r="A328">
        <v>8952</v>
      </c>
      <c r="B328">
        <v>1953</v>
      </c>
      <c r="C328" t="s">
        <v>41</v>
      </c>
      <c r="D328" t="s">
        <v>33</v>
      </c>
      <c r="E328">
        <v>65569</v>
      </c>
      <c r="F328">
        <v>0</v>
      </c>
      <c r="G328">
        <v>1</v>
      </c>
      <c r="H328" s="1">
        <v>41218</v>
      </c>
      <c r="I328">
        <v>96</v>
      </c>
      <c r="J328">
        <v>397</v>
      </c>
      <c r="K328">
        <v>46</v>
      </c>
      <c r="L328">
        <v>288</v>
      </c>
      <c r="M328">
        <v>20</v>
      </c>
      <c r="N328">
        <v>38</v>
      </c>
      <c r="O328">
        <v>70</v>
      </c>
      <c r="P328">
        <f>IF(Table13[[#This Row],[MntWines]] = 0,"",Table13[[#This Row],[MntWines]])</f>
        <v>397</v>
      </c>
      <c r="Q328">
        <f>IF(Table13[[#This Row],[MntFruits]] = 0, "",Table13[[#This Row],[MntFruits]])</f>
        <v>46</v>
      </c>
      <c r="R328">
        <f>IF(Table13[[#This Row],[MntMeatProducts]] = 0, "",Table13[[#This Row],[MntMeatProducts]])</f>
        <v>288</v>
      </c>
      <c r="S328">
        <f>IF(Table13[[#This Row],[MntFishProducts]] = 0, "",Table13[[#This Row],[MntFishProducts]])</f>
        <v>20</v>
      </c>
      <c r="T328">
        <f>IF(Table13[[#This Row],[MntSweetProducts]] = 0, "",Table13[[#This Row],[MntSweetProducts]])</f>
        <v>38</v>
      </c>
      <c r="U328">
        <f>IF(Table13[[#This Row],[MntGoldProds]] = 0, "",Table13[[#This Row],[MntGoldProds]])</f>
        <v>70</v>
      </c>
      <c r="V328">
        <v>2</v>
      </c>
      <c r="W328">
        <v>6</v>
      </c>
      <c r="X328">
        <v>5</v>
      </c>
      <c r="Y328">
        <v>10</v>
      </c>
      <c r="Z328">
        <v>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30</v>
      </c>
      <c r="AI328" s="13">
        <f>SUM(Table13[[#This Row],[MntWines]:[MntGoldProds]])</f>
        <v>859</v>
      </c>
      <c r="AJ328" s="13">
        <f>AVERAGE(Table13[[#This Row],[MntWines]:[MntGoldProds]])</f>
        <v>143.16666666666666</v>
      </c>
      <c r="AK328">
        <f>IF(Table13[[#This Row],[Total Number of Purchases]]=0,0,Table13[[#This Row],[Total Spend]]/Table13[[#This Row],[Total Number of Purchases]])</f>
        <v>37.347826086956523</v>
      </c>
      <c r="AM328">
        <f>SUM(Table13[[#This Row],[NumDealsPurchases]:[NumStorePurchases]])</f>
        <v>23</v>
      </c>
      <c r="AN328" s="14">
        <f>Snapshot_Date-Table13[[#This Row],[Dt_Customer]]</f>
        <v>698</v>
      </c>
      <c r="AP328" s="13">
        <f>Table13[[#This Row],[NumDealsPurchases]]/Table13[[#This Row],[Total Number of Purchases]]*100</f>
        <v>8.695652173913043</v>
      </c>
      <c r="AQ328">
        <f>6-ROUNDUP(_xlfn.PERCENTRANK.INC(Table13[Recency],Table13[[#This Row],[Recency]])*5, 0)</f>
        <v>1</v>
      </c>
      <c r="AR328">
        <f>ROUNDUP(_xlfn.PERCENTRANK.INC(Table13[Total Number of Purchases],Table13[[#This Row],[Total Number of Purchases]])*5,0)</f>
        <v>5</v>
      </c>
      <c r="AS328">
        <f>ROUNDUP(_xlfn.PERCENTRANK.INC(Table13[Total Spend],Table13[[#This Row],[Total Spend]])*5,0)</f>
        <v>4</v>
      </c>
      <c r="AT328" t="str">
        <f>Table13[[#This Row],[Recency Score]]&amp;Table13[[#This Row],[Frequency Score]]&amp;Table13[[#This Row],[Monetary Score]]</f>
        <v>154</v>
      </c>
      <c r="AU328" t="str">
        <f t="shared" si="5"/>
        <v>Frequent Buyers</v>
      </c>
      <c r="AW328" s="13">
        <f>DATEDIF(Table13[[#This Row],[Dt_Customer]], Snapshot_Date, "d")</f>
        <v>698</v>
      </c>
      <c r="AX328" s="13">
        <f>Table13[[#This Row],[CL if today]]/365</f>
        <v>1.9123287671232876</v>
      </c>
      <c r="AY328">
        <f>Table13[[#This Row],[Total Number of Purchases]]/Table13[[#This Row],[Corrected CL]]</f>
        <v>12.027220630372494</v>
      </c>
      <c r="AZ328">
        <f>Table13[[#This Row],[Average Order Value (AOV)]]*Table13[[#This Row],[Freq per Year]]</f>
        <v>449.19054441260749</v>
      </c>
      <c r="BA328">
        <f>Table13[[#This Row],[Total Spend]]/Table13[[#This Row],[Corrected CL]]</f>
        <v>449.19054441260749</v>
      </c>
      <c r="BB328">
        <v>29.51063829787234</v>
      </c>
      <c r="BC328" s="1">
        <f>Table13[[#This Row],[Dt_Customer]]+Table13[[#This Row],[Recency]]</f>
        <v>41314</v>
      </c>
      <c r="BD328" s="16" t="str">
        <f>IF(COUNTIF(A:A, A328) &gt; 1, "Duplicate", "Unique")</f>
        <v>Unique</v>
      </c>
    </row>
    <row r="329" spans="1:56" x14ac:dyDescent="0.3">
      <c r="A329">
        <v>3594</v>
      </c>
      <c r="B329">
        <v>1973</v>
      </c>
      <c r="C329" t="s">
        <v>41</v>
      </c>
      <c r="D329" t="s">
        <v>33</v>
      </c>
      <c r="E329">
        <v>54108</v>
      </c>
      <c r="F329">
        <v>1</v>
      </c>
      <c r="G329">
        <v>1</v>
      </c>
      <c r="H329" s="1">
        <v>41218</v>
      </c>
      <c r="I329">
        <v>74</v>
      </c>
      <c r="J329">
        <v>539</v>
      </c>
      <c r="K329">
        <v>6</v>
      </c>
      <c r="L329">
        <v>91</v>
      </c>
      <c r="M329">
        <v>8</v>
      </c>
      <c r="N329">
        <v>6</v>
      </c>
      <c r="O329">
        <v>97</v>
      </c>
      <c r="P329">
        <f>IF(Table13[[#This Row],[MntWines]] = 0,"",Table13[[#This Row],[MntWines]])</f>
        <v>539</v>
      </c>
      <c r="Q329">
        <f>IF(Table13[[#This Row],[MntFruits]] = 0, "",Table13[[#This Row],[MntFruits]])</f>
        <v>6</v>
      </c>
      <c r="R329">
        <f>IF(Table13[[#This Row],[MntMeatProducts]] = 0, "",Table13[[#This Row],[MntMeatProducts]])</f>
        <v>91</v>
      </c>
      <c r="S329">
        <f>IF(Table13[[#This Row],[MntFishProducts]] = 0, "",Table13[[#This Row],[MntFishProducts]])</f>
        <v>8</v>
      </c>
      <c r="T329">
        <f>IF(Table13[[#This Row],[MntSweetProducts]] = 0, "",Table13[[#This Row],[MntSweetProducts]])</f>
        <v>6</v>
      </c>
      <c r="U329">
        <f>IF(Table13[[#This Row],[MntGoldProds]] = 0, "",Table13[[#This Row],[MntGoldProds]])</f>
        <v>97</v>
      </c>
      <c r="V329">
        <v>13</v>
      </c>
      <c r="W329">
        <v>8</v>
      </c>
      <c r="X329">
        <v>2</v>
      </c>
      <c r="Y329">
        <v>9</v>
      </c>
      <c r="Z329">
        <v>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">
        <v>32</v>
      </c>
      <c r="AI329" s="13">
        <f>SUM(Table13[[#This Row],[MntWines]:[MntGoldProds]])</f>
        <v>747</v>
      </c>
      <c r="AJ329" s="13">
        <f>AVERAGE(Table13[[#This Row],[MntWines]:[MntGoldProds]])</f>
        <v>124.5</v>
      </c>
      <c r="AK329">
        <f>IF(Table13[[#This Row],[Total Number of Purchases]]=0,0,Table13[[#This Row],[Total Spend]]/Table13[[#This Row],[Total Number of Purchases]])</f>
        <v>23.34375</v>
      </c>
      <c r="AM329">
        <f>SUM(Table13[[#This Row],[NumDealsPurchases]:[NumStorePurchases]])</f>
        <v>32</v>
      </c>
      <c r="AN329" s="14">
        <f>Snapshot_Date-Table13[[#This Row],[Dt_Customer]]</f>
        <v>698</v>
      </c>
      <c r="AP329" s="13">
        <f>Table13[[#This Row],[NumDealsPurchases]]/Table13[[#This Row],[Total Number of Purchases]]*100</f>
        <v>40.625</v>
      </c>
      <c r="AQ329">
        <f>6-ROUNDUP(_xlfn.PERCENTRANK.INC(Table13[Recency],Table13[[#This Row],[Recency]])*5, 0)</f>
        <v>2</v>
      </c>
      <c r="AR329">
        <f>ROUNDUP(_xlfn.PERCENTRANK.INC(Table13[Total Number of Purchases],Table13[[#This Row],[Total Number of Purchases]])*5,0)</f>
        <v>5</v>
      </c>
      <c r="AS329">
        <f>ROUNDUP(_xlfn.PERCENTRANK.INC(Table13[Total Spend],Table13[[#This Row],[Total Spend]])*5,0)</f>
        <v>4</v>
      </c>
      <c r="AT329" t="str">
        <f>Table13[[#This Row],[Recency Score]]&amp;Table13[[#This Row],[Frequency Score]]&amp;Table13[[#This Row],[Monetary Score]]</f>
        <v>254</v>
      </c>
      <c r="AU329" t="str">
        <f t="shared" si="5"/>
        <v>Frequent Buyers</v>
      </c>
      <c r="AW329" s="13">
        <f>DATEDIF(Table13[[#This Row],[Dt_Customer]], Snapshot_Date, "d")</f>
        <v>698</v>
      </c>
      <c r="AX329" s="13">
        <f>Table13[[#This Row],[CL if today]]/365</f>
        <v>1.9123287671232876</v>
      </c>
      <c r="AY329">
        <f>Table13[[#This Row],[Total Number of Purchases]]/Table13[[#This Row],[Corrected CL]]</f>
        <v>16.733524355300862</v>
      </c>
      <c r="AZ329">
        <f>Table13[[#This Row],[Average Order Value (AOV)]]*Table13[[#This Row],[Freq per Year]]</f>
        <v>390.62320916905446</v>
      </c>
      <c r="BA329">
        <f>Table13[[#This Row],[Total Spend]]/Table13[[#This Row],[Corrected CL]]</f>
        <v>390.62320916905446</v>
      </c>
      <c r="BB329">
        <v>643.41619318181813</v>
      </c>
      <c r="BC329" s="1">
        <f>Table13[[#This Row],[Dt_Customer]]+Table13[[#This Row],[Recency]]</f>
        <v>41292</v>
      </c>
      <c r="BD329" s="16" t="str">
        <f>IF(COUNTIF(A:A, A329) &gt; 1, "Duplicate", "Unique")</f>
        <v>Unique</v>
      </c>
    </row>
    <row r="330" spans="1:56" x14ac:dyDescent="0.3">
      <c r="A330">
        <v>1990</v>
      </c>
      <c r="B330">
        <v>1974</v>
      </c>
      <c r="C330" t="s">
        <v>37</v>
      </c>
      <c r="D330" t="s">
        <v>31</v>
      </c>
      <c r="E330">
        <v>63159</v>
      </c>
      <c r="F330">
        <v>0</v>
      </c>
      <c r="G330">
        <v>0</v>
      </c>
      <c r="H330" s="1">
        <v>41218</v>
      </c>
      <c r="I330">
        <v>74</v>
      </c>
      <c r="J330">
        <v>965</v>
      </c>
      <c r="K330">
        <v>34</v>
      </c>
      <c r="L330">
        <v>586</v>
      </c>
      <c r="M330">
        <v>89</v>
      </c>
      <c r="N330">
        <v>86</v>
      </c>
      <c r="O330">
        <v>37</v>
      </c>
      <c r="P330">
        <f>IF(Table13[[#This Row],[MntWines]] = 0,"",Table13[[#This Row],[MntWines]])</f>
        <v>965</v>
      </c>
      <c r="Q330">
        <f>IF(Table13[[#This Row],[MntFruits]] = 0, "",Table13[[#This Row],[MntFruits]])</f>
        <v>34</v>
      </c>
      <c r="R330">
        <f>IF(Table13[[#This Row],[MntMeatProducts]] = 0, "",Table13[[#This Row],[MntMeatProducts]])</f>
        <v>586</v>
      </c>
      <c r="S330">
        <f>IF(Table13[[#This Row],[MntFishProducts]] = 0, "",Table13[[#This Row],[MntFishProducts]])</f>
        <v>89</v>
      </c>
      <c r="T330">
        <f>IF(Table13[[#This Row],[MntSweetProducts]] = 0, "",Table13[[#This Row],[MntSweetProducts]])</f>
        <v>86</v>
      </c>
      <c r="U330">
        <f>IF(Table13[[#This Row],[MntGoldProds]] = 0, "",Table13[[#This Row],[MntGoldProds]])</f>
        <v>37</v>
      </c>
      <c r="V330">
        <v>1</v>
      </c>
      <c r="W330">
        <v>3</v>
      </c>
      <c r="X330">
        <v>5</v>
      </c>
      <c r="Y330">
        <v>8</v>
      </c>
      <c r="Z330">
        <v>3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 t="s">
        <v>30</v>
      </c>
      <c r="AI330" s="13">
        <f>SUM(Table13[[#This Row],[MntWines]:[MntGoldProds]])</f>
        <v>1797</v>
      </c>
      <c r="AJ330" s="13">
        <f>AVERAGE(Table13[[#This Row],[MntWines]:[MntGoldProds]])</f>
        <v>299.5</v>
      </c>
      <c r="AK330">
        <f>IF(Table13[[#This Row],[Total Number of Purchases]]=0,0,Table13[[#This Row],[Total Spend]]/Table13[[#This Row],[Total Number of Purchases]])</f>
        <v>105.70588235294117</v>
      </c>
      <c r="AM330">
        <f>SUM(Table13[[#This Row],[NumDealsPurchases]:[NumStorePurchases]])</f>
        <v>17</v>
      </c>
      <c r="AN330" s="14">
        <f>Snapshot_Date-Table13[[#This Row],[Dt_Customer]]</f>
        <v>698</v>
      </c>
      <c r="AP330" s="13">
        <f>Table13[[#This Row],[NumDealsPurchases]]/Table13[[#This Row],[Total Number of Purchases]]*100</f>
        <v>5.8823529411764701</v>
      </c>
      <c r="AQ330">
        <f>6-ROUNDUP(_xlfn.PERCENTRANK.INC(Table13[Recency],Table13[[#This Row],[Recency]])*5, 0)</f>
        <v>2</v>
      </c>
      <c r="AR330">
        <f>ROUNDUP(_xlfn.PERCENTRANK.INC(Table13[Total Number of Purchases],Table13[[#This Row],[Total Number of Purchases]])*5,0)</f>
        <v>3</v>
      </c>
      <c r="AS330">
        <f>ROUNDUP(_xlfn.PERCENTRANK.INC(Table13[Total Spend],Table13[[#This Row],[Total Spend]])*5,0)</f>
        <v>5</v>
      </c>
      <c r="AT330" t="str">
        <f>Table13[[#This Row],[Recency Score]]&amp;Table13[[#This Row],[Frequency Score]]&amp;Table13[[#This Row],[Monetary Score]]</f>
        <v>235</v>
      </c>
      <c r="AU330" t="str">
        <f t="shared" si="5"/>
        <v>Big Spenders</v>
      </c>
      <c r="AW330" s="13">
        <f>DATEDIF(Table13[[#This Row],[Dt_Customer]], Snapshot_Date, "d")</f>
        <v>698</v>
      </c>
      <c r="AX330" s="13">
        <f>Table13[[#This Row],[CL if today]]/365</f>
        <v>1.9123287671232876</v>
      </c>
      <c r="AY330">
        <f>Table13[[#This Row],[Total Number of Purchases]]/Table13[[#This Row],[Corrected CL]]</f>
        <v>8.8896848137535827</v>
      </c>
      <c r="AZ330">
        <f>Table13[[#This Row],[Average Order Value (AOV)]]*Table13[[#This Row],[Freq per Year]]</f>
        <v>939.69197707736396</v>
      </c>
      <c r="BA330">
        <f>Table13[[#This Row],[Total Spend]]/Table13[[#This Row],[Corrected CL]]</f>
        <v>939.69197707736396</v>
      </c>
      <c r="BB330">
        <v>392.5177809388336</v>
      </c>
      <c r="BC330" s="1">
        <f>Table13[[#This Row],[Dt_Customer]]+Table13[[#This Row],[Recency]]</f>
        <v>41292</v>
      </c>
      <c r="BD330" s="16" t="str">
        <f>IF(COUNTIF(A:A, A330) &gt; 1, "Duplicate", "Unique")</f>
        <v>Unique</v>
      </c>
    </row>
    <row r="331" spans="1:56" x14ac:dyDescent="0.3">
      <c r="A331">
        <v>4856</v>
      </c>
      <c r="B331">
        <v>1957</v>
      </c>
      <c r="C331" t="s">
        <v>38</v>
      </c>
      <c r="D331" t="s">
        <v>33</v>
      </c>
      <c r="E331">
        <v>82347</v>
      </c>
      <c r="F331">
        <v>0</v>
      </c>
      <c r="G331">
        <v>0</v>
      </c>
      <c r="H331" s="1">
        <v>41219</v>
      </c>
      <c r="I331">
        <v>38</v>
      </c>
      <c r="J331">
        <v>556</v>
      </c>
      <c r="K331">
        <v>54</v>
      </c>
      <c r="L331">
        <v>845</v>
      </c>
      <c r="M331">
        <v>202</v>
      </c>
      <c r="N331">
        <v>133</v>
      </c>
      <c r="O331">
        <v>63</v>
      </c>
      <c r="P331">
        <f>IF(Table13[[#This Row],[MntWines]] = 0,"",Table13[[#This Row],[MntWines]])</f>
        <v>556</v>
      </c>
      <c r="Q331">
        <f>IF(Table13[[#This Row],[MntFruits]] = 0, "",Table13[[#This Row],[MntFruits]])</f>
        <v>54</v>
      </c>
      <c r="R331">
        <f>IF(Table13[[#This Row],[MntMeatProducts]] = 0, "",Table13[[#This Row],[MntMeatProducts]])</f>
        <v>845</v>
      </c>
      <c r="S331">
        <f>IF(Table13[[#This Row],[MntFishProducts]] = 0, "",Table13[[#This Row],[MntFishProducts]])</f>
        <v>202</v>
      </c>
      <c r="T331">
        <f>IF(Table13[[#This Row],[MntSweetProducts]] = 0, "",Table13[[#This Row],[MntSweetProducts]])</f>
        <v>133</v>
      </c>
      <c r="U331">
        <f>IF(Table13[[#This Row],[MntGoldProds]] = 0, "",Table13[[#This Row],[MntGoldProds]])</f>
        <v>63</v>
      </c>
      <c r="V331">
        <v>1</v>
      </c>
      <c r="W331">
        <v>7</v>
      </c>
      <c r="X331">
        <v>7</v>
      </c>
      <c r="Y331">
        <v>10</v>
      </c>
      <c r="Z331">
        <v>3</v>
      </c>
      <c r="AA331">
        <v>1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 t="s">
        <v>40</v>
      </c>
      <c r="AI331" s="13">
        <f>SUM(Table13[[#This Row],[MntWines]:[MntGoldProds]])</f>
        <v>1853</v>
      </c>
      <c r="AJ331" s="13">
        <f>AVERAGE(Table13[[#This Row],[MntWines]:[MntGoldProds]])</f>
        <v>308.83333333333331</v>
      </c>
      <c r="AK331">
        <f>IF(Table13[[#This Row],[Total Number of Purchases]]=0,0,Table13[[#This Row],[Total Spend]]/Table13[[#This Row],[Total Number of Purchases]])</f>
        <v>74.12</v>
      </c>
      <c r="AM331">
        <f>SUM(Table13[[#This Row],[NumDealsPurchases]:[NumStorePurchases]])</f>
        <v>25</v>
      </c>
      <c r="AN331" s="14">
        <f>Snapshot_Date-Table13[[#This Row],[Dt_Customer]]</f>
        <v>697</v>
      </c>
      <c r="AP331" s="13">
        <f>Table13[[#This Row],[NumDealsPurchases]]/Table13[[#This Row],[Total Number of Purchases]]*100</f>
        <v>4</v>
      </c>
      <c r="AQ331">
        <f>6-ROUNDUP(_xlfn.PERCENTRANK.INC(Table13[Recency],Table13[[#This Row],[Recency]])*5, 0)</f>
        <v>4</v>
      </c>
      <c r="AR331">
        <f>ROUNDUP(_xlfn.PERCENTRANK.INC(Table13[Total Number of Purchases],Table13[[#This Row],[Total Number of Purchases]])*5,0)</f>
        <v>5</v>
      </c>
      <c r="AS331">
        <f>ROUNDUP(_xlfn.PERCENTRANK.INC(Table13[Total Spend],Table13[[#This Row],[Total Spend]])*5,0)</f>
        <v>5</v>
      </c>
      <c r="AT331" t="str">
        <f>Table13[[#This Row],[Recency Score]]&amp;Table13[[#This Row],[Frequency Score]]&amp;Table13[[#This Row],[Monetary Score]]</f>
        <v>455</v>
      </c>
      <c r="AU331" t="str">
        <f t="shared" si="5"/>
        <v>Frequent Buyers</v>
      </c>
      <c r="AW331" s="13">
        <f>DATEDIF(Table13[[#This Row],[Dt_Customer]], Snapshot_Date, "d")</f>
        <v>697</v>
      </c>
      <c r="AX331" s="13">
        <f>Table13[[#This Row],[CL if today]]/365</f>
        <v>1.9095890410958904</v>
      </c>
      <c r="AY331">
        <f>Table13[[#This Row],[Total Number of Purchases]]/Table13[[#This Row],[Corrected CL]]</f>
        <v>13.091822094691535</v>
      </c>
      <c r="AZ331">
        <f>Table13[[#This Row],[Average Order Value (AOV)]]*Table13[[#This Row],[Freq per Year]]</f>
        <v>970.36585365853659</v>
      </c>
      <c r="BA331">
        <f>Table13[[#This Row],[Total Spend]]/Table13[[#This Row],[Corrected CL]]</f>
        <v>970.36585365853659</v>
      </c>
      <c r="BB331">
        <v>996.35135135135135</v>
      </c>
      <c r="BC331" s="1">
        <f>Table13[[#This Row],[Dt_Customer]]+Table13[[#This Row],[Recency]]</f>
        <v>41257</v>
      </c>
      <c r="BD331" s="16" t="str">
        <f>IF(COUNTIF(A:A, A331) &gt; 1, "Duplicate", "Unique")</f>
        <v>Unique</v>
      </c>
    </row>
    <row r="332" spans="1:56" x14ac:dyDescent="0.3">
      <c r="A332">
        <v>8722</v>
      </c>
      <c r="B332">
        <v>1957</v>
      </c>
      <c r="C332" t="s">
        <v>38</v>
      </c>
      <c r="D332" t="s">
        <v>33</v>
      </c>
      <c r="E332">
        <v>82347</v>
      </c>
      <c r="F332">
        <v>0</v>
      </c>
      <c r="G332">
        <v>0</v>
      </c>
      <c r="H332" s="1">
        <v>41219</v>
      </c>
      <c r="I332">
        <v>38</v>
      </c>
      <c r="J332">
        <v>556</v>
      </c>
      <c r="K332">
        <v>54</v>
      </c>
      <c r="L332">
        <v>845</v>
      </c>
      <c r="M332">
        <v>202</v>
      </c>
      <c r="N332">
        <v>133</v>
      </c>
      <c r="O332">
        <v>63</v>
      </c>
      <c r="P332">
        <f>IF(Table13[[#This Row],[MntWines]] = 0,"",Table13[[#This Row],[MntWines]])</f>
        <v>556</v>
      </c>
      <c r="Q332">
        <f>IF(Table13[[#This Row],[MntFruits]] = 0, "",Table13[[#This Row],[MntFruits]])</f>
        <v>54</v>
      </c>
      <c r="R332">
        <f>IF(Table13[[#This Row],[MntMeatProducts]] = 0, "",Table13[[#This Row],[MntMeatProducts]])</f>
        <v>845</v>
      </c>
      <c r="S332">
        <f>IF(Table13[[#This Row],[MntFishProducts]] = 0, "",Table13[[#This Row],[MntFishProducts]])</f>
        <v>202</v>
      </c>
      <c r="T332">
        <f>IF(Table13[[#This Row],[MntSweetProducts]] = 0, "",Table13[[#This Row],[MntSweetProducts]])</f>
        <v>133</v>
      </c>
      <c r="U332">
        <f>IF(Table13[[#This Row],[MntGoldProds]] = 0, "",Table13[[#This Row],[MntGoldProds]])</f>
        <v>63</v>
      </c>
      <c r="V332">
        <v>1</v>
      </c>
      <c r="W332">
        <v>7</v>
      </c>
      <c r="X332">
        <v>7</v>
      </c>
      <c r="Y332">
        <v>10</v>
      </c>
      <c r="Z332">
        <v>3</v>
      </c>
      <c r="AA332">
        <v>1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0</v>
      </c>
      <c r="AH332" t="s">
        <v>32</v>
      </c>
      <c r="AI332" s="13">
        <f>SUM(Table13[[#This Row],[MntWines]:[MntGoldProds]])</f>
        <v>1853</v>
      </c>
      <c r="AJ332" s="13">
        <f>AVERAGE(Table13[[#This Row],[MntWines]:[MntGoldProds]])</f>
        <v>308.83333333333331</v>
      </c>
      <c r="AK332">
        <f>IF(Table13[[#This Row],[Total Number of Purchases]]=0,0,Table13[[#This Row],[Total Spend]]/Table13[[#This Row],[Total Number of Purchases]])</f>
        <v>74.12</v>
      </c>
      <c r="AM332">
        <f>SUM(Table13[[#This Row],[NumDealsPurchases]:[NumStorePurchases]])</f>
        <v>25</v>
      </c>
      <c r="AN332" s="14">
        <f>Snapshot_Date-Table13[[#This Row],[Dt_Customer]]</f>
        <v>697</v>
      </c>
      <c r="AP332" s="13">
        <f>Table13[[#This Row],[NumDealsPurchases]]/Table13[[#This Row],[Total Number of Purchases]]*100</f>
        <v>4</v>
      </c>
      <c r="AQ332">
        <f>6-ROUNDUP(_xlfn.PERCENTRANK.INC(Table13[Recency],Table13[[#This Row],[Recency]])*5, 0)</f>
        <v>4</v>
      </c>
      <c r="AR332">
        <f>ROUNDUP(_xlfn.PERCENTRANK.INC(Table13[Total Number of Purchases],Table13[[#This Row],[Total Number of Purchases]])*5,0)</f>
        <v>5</v>
      </c>
      <c r="AS332">
        <f>ROUNDUP(_xlfn.PERCENTRANK.INC(Table13[Total Spend],Table13[[#This Row],[Total Spend]])*5,0)</f>
        <v>5</v>
      </c>
      <c r="AT332" t="str">
        <f>Table13[[#This Row],[Recency Score]]&amp;Table13[[#This Row],[Frequency Score]]&amp;Table13[[#This Row],[Monetary Score]]</f>
        <v>455</v>
      </c>
      <c r="AU332" t="str">
        <f t="shared" si="5"/>
        <v>Frequent Buyers</v>
      </c>
      <c r="AW332" s="13">
        <f>DATEDIF(Table13[[#This Row],[Dt_Customer]], Snapshot_Date, "d")</f>
        <v>697</v>
      </c>
      <c r="AX332" s="13">
        <f>Table13[[#This Row],[CL if today]]/365</f>
        <v>1.9095890410958904</v>
      </c>
      <c r="AY332">
        <f>Table13[[#This Row],[Total Number of Purchases]]/Table13[[#This Row],[Corrected CL]]</f>
        <v>13.091822094691535</v>
      </c>
      <c r="AZ332">
        <f>Table13[[#This Row],[Average Order Value (AOV)]]*Table13[[#This Row],[Freq per Year]]</f>
        <v>970.36585365853659</v>
      </c>
      <c r="BA332">
        <f>Table13[[#This Row],[Total Spend]]/Table13[[#This Row],[Corrected CL]]</f>
        <v>970.36585365853659</v>
      </c>
      <c r="BB332">
        <v>262.71692745376959</v>
      </c>
      <c r="BC332" s="1">
        <f>Table13[[#This Row],[Dt_Customer]]+Table13[[#This Row],[Recency]]</f>
        <v>41257</v>
      </c>
      <c r="BD332" s="16" t="str">
        <f>IF(COUNTIF(A:A, A332) &gt; 1, "Duplicate", "Unique")</f>
        <v>Unique</v>
      </c>
    </row>
    <row r="333" spans="1:56" x14ac:dyDescent="0.3">
      <c r="A333">
        <v>4945</v>
      </c>
      <c r="B333">
        <v>1953</v>
      </c>
      <c r="C333" t="s">
        <v>28</v>
      </c>
      <c r="D333" t="s">
        <v>42</v>
      </c>
      <c r="E333">
        <v>53653</v>
      </c>
      <c r="F333">
        <v>0</v>
      </c>
      <c r="G333">
        <v>0</v>
      </c>
      <c r="H333" s="1">
        <v>41220</v>
      </c>
      <c r="I333">
        <v>29</v>
      </c>
      <c r="J333">
        <v>815</v>
      </c>
      <c r="K333">
        <v>10</v>
      </c>
      <c r="L333">
        <v>239</v>
      </c>
      <c r="M333">
        <v>28</v>
      </c>
      <c r="N333">
        <v>10</v>
      </c>
      <c r="O333">
        <v>108</v>
      </c>
      <c r="P333">
        <f>IF(Table13[[#This Row],[MntWines]] = 0,"",Table13[[#This Row],[MntWines]])</f>
        <v>815</v>
      </c>
      <c r="Q333">
        <f>IF(Table13[[#This Row],[MntFruits]] = 0, "",Table13[[#This Row],[MntFruits]])</f>
        <v>10</v>
      </c>
      <c r="R333">
        <f>IF(Table13[[#This Row],[MntMeatProducts]] = 0, "",Table13[[#This Row],[MntMeatProducts]])</f>
        <v>239</v>
      </c>
      <c r="S333">
        <f>IF(Table13[[#This Row],[MntFishProducts]] = 0, "",Table13[[#This Row],[MntFishProducts]])</f>
        <v>28</v>
      </c>
      <c r="T333">
        <f>IF(Table13[[#This Row],[MntSweetProducts]] = 0, "",Table13[[#This Row],[MntSweetProducts]])</f>
        <v>10</v>
      </c>
      <c r="U333">
        <f>IF(Table13[[#This Row],[MntGoldProds]] = 0, "",Table13[[#This Row],[MntGoldProds]])</f>
        <v>108</v>
      </c>
      <c r="V333">
        <v>2</v>
      </c>
      <c r="W333">
        <v>10</v>
      </c>
      <c r="X333">
        <v>4</v>
      </c>
      <c r="Y333">
        <v>12</v>
      </c>
      <c r="Z333">
        <v>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 t="s">
        <v>30</v>
      </c>
      <c r="AI333" s="13">
        <f>SUM(Table13[[#This Row],[MntWines]:[MntGoldProds]])</f>
        <v>1210</v>
      </c>
      <c r="AJ333" s="13">
        <f>AVERAGE(Table13[[#This Row],[MntWines]:[MntGoldProds]])</f>
        <v>201.66666666666666</v>
      </c>
      <c r="AK333">
        <f>IF(Table13[[#This Row],[Total Number of Purchases]]=0,0,Table13[[#This Row],[Total Spend]]/Table13[[#This Row],[Total Number of Purchases]])</f>
        <v>43.214285714285715</v>
      </c>
      <c r="AM333">
        <f>SUM(Table13[[#This Row],[NumDealsPurchases]:[NumStorePurchases]])</f>
        <v>28</v>
      </c>
      <c r="AN333" s="14">
        <f>Snapshot_Date-Table13[[#This Row],[Dt_Customer]]</f>
        <v>696</v>
      </c>
      <c r="AP333" s="13">
        <f>Table13[[#This Row],[NumDealsPurchases]]/Table13[[#This Row],[Total Number of Purchases]]*100</f>
        <v>7.1428571428571423</v>
      </c>
      <c r="AQ333">
        <f>6-ROUNDUP(_xlfn.PERCENTRANK.INC(Table13[Recency],Table13[[#This Row],[Recency]])*5, 0)</f>
        <v>4</v>
      </c>
      <c r="AR333">
        <f>ROUNDUP(_xlfn.PERCENTRANK.INC(Table13[Total Number of Purchases],Table13[[#This Row],[Total Number of Purchases]])*5,0)</f>
        <v>5</v>
      </c>
      <c r="AS333">
        <f>ROUNDUP(_xlfn.PERCENTRANK.INC(Table13[Total Spend],Table13[[#This Row],[Total Spend]])*5,0)</f>
        <v>5</v>
      </c>
      <c r="AT333" t="str">
        <f>Table13[[#This Row],[Recency Score]]&amp;Table13[[#This Row],[Frequency Score]]&amp;Table13[[#This Row],[Monetary Score]]</f>
        <v>455</v>
      </c>
      <c r="AU333" t="str">
        <f t="shared" si="5"/>
        <v>Frequent Buyers</v>
      </c>
      <c r="AW333" s="13">
        <f>DATEDIF(Table13[[#This Row],[Dt_Customer]], Snapshot_Date, "d")</f>
        <v>696</v>
      </c>
      <c r="AX333" s="13">
        <f>Table13[[#This Row],[CL if today]]/365</f>
        <v>1.9068493150684931</v>
      </c>
      <c r="AY333">
        <f>Table13[[#This Row],[Total Number of Purchases]]/Table13[[#This Row],[Corrected CL]]</f>
        <v>14.683908045977011</v>
      </c>
      <c r="AZ333">
        <f>Table13[[#This Row],[Average Order Value (AOV)]]*Table13[[#This Row],[Freq per Year]]</f>
        <v>634.55459770114942</v>
      </c>
      <c r="BA333">
        <f>Table13[[#This Row],[Total Spend]]/Table13[[#This Row],[Corrected CL]]</f>
        <v>634.55459770114942</v>
      </c>
      <c r="BB333">
        <v>645.64907275320968</v>
      </c>
      <c r="BC333" s="1">
        <f>Table13[[#This Row],[Dt_Customer]]+Table13[[#This Row],[Recency]]</f>
        <v>41249</v>
      </c>
      <c r="BD333" s="16" t="str">
        <f>IF(COUNTIF(A:A, A333) &gt; 1, "Duplicate", "Unique")</f>
        <v>Unique</v>
      </c>
    </row>
    <row r="334" spans="1:56" x14ac:dyDescent="0.3">
      <c r="A334">
        <v>10446</v>
      </c>
      <c r="B334">
        <v>1957</v>
      </c>
      <c r="C334" t="s">
        <v>37</v>
      </c>
      <c r="D334" t="s">
        <v>33</v>
      </c>
      <c r="E334">
        <v>82017</v>
      </c>
      <c r="F334">
        <v>0</v>
      </c>
      <c r="G334">
        <v>0</v>
      </c>
      <c r="H334" s="1">
        <v>41220</v>
      </c>
      <c r="I334">
        <v>58</v>
      </c>
      <c r="J334">
        <v>184</v>
      </c>
      <c r="K334">
        <v>23</v>
      </c>
      <c r="L334">
        <v>446</v>
      </c>
      <c r="M334">
        <v>30</v>
      </c>
      <c r="N334">
        <v>23</v>
      </c>
      <c r="O334">
        <v>23</v>
      </c>
      <c r="P334">
        <f>IF(Table13[[#This Row],[MntWines]] = 0,"",Table13[[#This Row],[MntWines]])</f>
        <v>184</v>
      </c>
      <c r="Q334">
        <f>IF(Table13[[#This Row],[MntFruits]] = 0, "",Table13[[#This Row],[MntFruits]])</f>
        <v>23</v>
      </c>
      <c r="R334">
        <f>IF(Table13[[#This Row],[MntMeatProducts]] = 0, "",Table13[[#This Row],[MntMeatProducts]])</f>
        <v>446</v>
      </c>
      <c r="S334">
        <f>IF(Table13[[#This Row],[MntFishProducts]] = 0, "",Table13[[#This Row],[MntFishProducts]])</f>
        <v>30</v>
      </c>
      <c r="T334">
        <f>IF(Table13[[#This Row],[MntSweetProducts]] = 0, "",Table13[[#This Row],[MntSweetProducts]])</f>
        <v>23</v>
      </c>
      <c r="U334">
        <f>IF(Table13[[#This Row],[MntGoldProds]] = 0, "",Table13[[#This Row],[MntGoldProds]])</f>
        <v>23</v>
      </c>
      <c r="V334">
        <v>1</v>
      </c>
      <c r="W334">
        <v>5</v>
      </c>
      <c r="X334">
        <v>4</v>
      </c>
      <c r="Y334">
        <v>7</v>
      </c>
      <c r="Z334">
        <v>2</v>
      </c>
      <c r="AA334">
        <v>1</v>
      </c>
      <c r="AB334">
        <v>0</v>
      </c>
      <c r="AC334">
        <v>0</v>
      </c>
      <c r="AD334">
        <v>1</v>
      </c>
      <c r="AE334">
        <v>1</v>
      </c>
      <c r="AF334">
        <v>1</v>
      </c>
      <c r="AG334">
        <v>0</v>
      </c>
      <c r="AH334" t="s">
        <v>32</v>
      </c>
      <c r="AI334" s="13">
        <f>SUM(Table13[[#This Row],[MntWines]:[MntGoldProds]])</f>
        <v>729</v>
      </c>
      <c r="AJ334" s="13">
        <f>AVERAGE(Table13[[#This Row],[MntWines]:[MntGoldProds]])</f>
        <v>121.5</v>
      </c>
      <c r="AK334">
        <f>IF(Table13[[#This Row],[Total Number of Purchases]]=0,0,Table13[[#This Row],[Total Spend]]/Table13[[#This Row],[Total Number of Purchases]])</f>
        <v>42.882352941176471</v>
      </c>
      <c r="AM334">
        <f>SUM(Table13[[#This Row],[NumDealsPurchases]:[NumStorePurchases]])</f>
        <v>17</v>
      </c>
      <c r="AN334" s="14">
        <f>Snapshot_Date-Table13[[#This Row],[Dt_Customer]]</f>
        <v>696</v>
      </c>
      <c r="AP334" s="13">
        <f>Table13[[#This Row],[NumDealsPurchases]]/Table13[[#This Row],[Total Number of Purchases]]*100</f>
        <v>5.8823529411764701</v>
      </c>
      <c r="AQ334">
        <f>6-ROUNDUP(_xlfn.PERCENTRANK.INC(Table13[Recency],Table13[[#This Row],[Recency]])*5, 0)</f>
        <v>3</v>
      </c>
      <c r="AR334">
        <f>ROUNDUP(_xlfn.PERCENTRANK.INC(Table13[Total Number of Purchases],Table13[[#This Row],[Total Number of Purchases]])*5,0)</f>
        <v>3</v>
      </c>
      <c r="AS334">
        <f>ROUNDUP(_xlfn.PERCENTRANK.INC(Table13[Total Spend],Table13[[#This Row],[Total Spend]])*5,0)</f>
        <v>4</v>
      </c>
      <c r="AT334" t="str">
        <f>Table13[[#This Row],[Recency Score]]&amp;Table13[[#This Row],[Frequency Score]]&amp;Table13[[#This Row],[Monetary Score]]</f>
        <v>334</v>
      </c>
      <c r="AU334" t="str">
        <f t="shared" si="5"/>
        <v>Needs Attention</v>
      </c>
      <c r="AW334" s="13">
        <f>DATEDIF(Table13[[#This Row],[Dt_Customer]], Snapshot_Date, "d")</f>
        <v>696</v>
      </c>
      <c r="AX334" s="13">
        <f>Table13[[#This Row],[CL if today]]/365</f>
        <v>1.9068493150684931</v>
      </c>
      <c r="AY334">
        <f>Table13[[#This Row],[Total Number of Purchases]]/Table13[[#This Row],[Corrected CL]]</f>
        <v>8.9152298850574709</v>
      </c>
      <c r="AZ334">
        <f>Table13[[#This Row],[Average Order Value (AOV)]]*Table13[[#This Row],[Freq per Year]]</f>
        <v>382.30603448275861</v>
      </c>
      <c r="BA334">
        <f>Table13[[#This Row],[Total Spend]]/Table13[[#This Row],[Corrected CL]]</f>
        <v>382.30603448275861</v>
      </c>
      <c r="BB334">
        <v>678.52564102564099</v>
      </c>
      <c r="BC334" s="1">
        <f>Table13[[#This Row],[Dt_Customer]]+Table13[[#This Row],[Recency]]</f>
        <v>41278</v>
      </c>
      <c r="BD334" s="16" t="str">
        <f>IF(COUNTIF(A:A, A334) &gt; 1, "Duplicate", "Unique")</f>
        <v>Unique</v>
      </c>
    </row>
    <row r="335" spans="1:56" x14ac:dyDescent="0.3">
      <c r="A335">
        <v>6497</v>
      </c>
      <c r="B335">
        <v>1960</v>
      </c>
      <c r="C335" t="s">
        <v>28</v>
      </c>
      <c r="D335" t="s">
        <v>33</v>
      </c>
      <c r="E335">
        <v>51651</v>
      </c>
      <c r="F335">
        <v>0</v>
      </c>
      <c r="G335">
        <v>1</v>
      </c>
      <c r="H335" s="1">
        <v>41220</v>
      </c>
      <c r="I335">
        <v>32</v>
      </c>
      <c r="J335">
        <v>293</v>
      </c>
      <c r="K335">
        <v>6</v>
      </c>
      <c r="L335">
        <v>23</v>
      </c>
      <c r="M335">
        <v>13</v>
      </c>
      <c r="N335">
        <v>6</v>
      </c>
      <c r="O335">
        <v>92</v>
      </c>
      <c r="P335">
        <f>IF(Table13[[#This Row],[MntWines]] = 0,"",Table13[[#This Row],[MntWines]])</f>
        <v>293</v>
      </c>
      <c r="Q335">
        <f>IF(Table13[[#This Row],[MntFruits]] = 0, "",Table13[[#This Row],[MntFruits]])</f>
        <v>6</v>
      </c>
      <c r="R335">
        <f>IF(Table13[[#This Row],[MntMeatProducts]] = 0, "",Table13[[#This Row],[MntMeatProducts]])</f>
        <v>23</v>
      </c>
      <c r="S335">
        <f>IF(Table13[[#This Row],[MntFishProducts]] = 0, "",Table13[[#This Row],[MntFishProducts]])</f>
        <v>13</v>
      </c>
      <c r="T335">
        <f>IF(Table13[[#This Row],[MntSweetProducts]] = 0, "",Table13[[#This Row],[MntSweetProducts]])</f>
        <v>6</v>
      </c>
      <c r="U335">
        <f>IF(Table13[[#This Row],[MntGoldProds]] = 0, "",Table13[[#This Row],[MntGoldProds]])</f>
        <v>92</v>
      </c>
      <c r="V335">
        <v>4</v>
      </c>
      <c r="W335">
        <v>6</v>
      </c>
      <c r="X335">
        <v>2</v>
      </c>
      <c r="Y335">
        <v>5</v>
      </c>
      <c r="Z335">
        <v>8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36</v>
      </c>
      <c r="AI335" s="13">
        <f>SUM(Table13[[#This Row],[MntWines]:[MntGoldProds]])</f>
        <v>433</v>
      </c>
      <c r="AJ335" s="13">
        <f>AVERAGE(Table13[[#This Row],[MntWines]:[MntGoldProds]])</f>
        <v>72.166666666666671</v>
      </c>
      <c r="AK335">
        <f>IF(Table13[[#This Row],[Total Number of Purchases]]=0,0,Table13[[#This Row],[Total Spend]]/Table13[[#This Row],[Total Number of Purchases]])</f>
        <v>25.470588235294116</v>
      </c>
      <c r="AM335">
        <f>SUM(Table13[[#This Row],[NumDealsPurchases]:[NumStorePurchases]])</f>
        <v>17</v>
      </c>
      <c r="AN335" s="14">
        <f>Snapshot_Date-Table13[[#This Row],[Dt_Customer]]</f>
        <v>696</v>
      </c>
      <c r="AP335" s="13">
        <f>Table13[[#This Row],[NumDealsPurchases]]/Table13[[#This Row],[Total Number of Purchases]]*100</f>
        <v>23.52941176470588</v>
      </c>
      <c r="AQ335">
        <f>6-ROUNDUP(_xlfn.PERCENTRANK.INC(Table13[Recency],Table13[[#This Row],[Recency]])*5, 0)</f>
        <v>4</v>
      </c>
      <c r="AR335">
        <f>ROUNDUP(_xlfn.PERCENTRANK.INC(Table13[Total Number of Purchases],Table13[[#This Row],[Total Number of Purchases]])*5,0)</f>
        <v>3</v>
      </c>
      <c r="AS335">
        <f>ROUNDUP(_xlfn.PERCENTRANK.INC(Table13[Total Spend],Table13[[#This Row],[Total Spend]])*5,0)</f>
        <v>3</v>
      </c>
      <c r="AT335" t="str">
        <f>Table13[[#This Row],[Recency Score]]&amp;Table13[[#This Row],[Frequency Score]]&amp;Table13[[#This Row],[Monetary Score]]</f>
        <v>433</v>
      </c>
      <c r="AU335" t="str">
        <f t="shared" si="5"/>
        <v>Potential Loyalists</v>
      </c>
      <c r="AW335" s="13">
        <f>DATEDIF(Table13[[#This Row],[Dt_Customer]], Snapshot_Date, "d")</f>
        <v>696</v>
      </c>
      <c r="AX335" s="13">
        <f>Table13[[#This Row],[CL if today]]/365</f>
        <v>1.9068493150684931</v>
      </c>
      <c r="AY335">
        <f>Table13[[#This Row],[Total Number of Purchases]]/Table13[[#This Row],[Corrected CL]]</f>
        <v>8.9152298850574709</v>
      </c>
      <c r="AZ335">
        <f>Table13[[#This Row],[Average Order Value (AOV)]]*Table13[[#This Row],[Freq per Year]]</f>
        <v>227.07614942528733</v>
      </c>
      <c r="BA335">
        <f>Table13[[#This Row],[Total Spend]]/Table13[[#This Row],[Corrected CL]]</f>
        <v>227.07614942528735</v>
      </c>
      <c r="BB335">
        <v>8.8390313390313384</v>
      </c>
      <c r="BC335" s="1">
        <f>Table13[[#This Row],[Dt_Customer]]+Table13[[#This Row],[Recency]]</f>
        <v>41252</v>
      </c>
      <c r="BD335" s="16" t="str">
        <f>IF(COUNTIF(A:A, A335) &gt; 1, "Duplicate", "Unique")</f>
        <v>Unique</v>
      </c>
    </row>
    <row r="336" spans="1:56" x14ac:dyDescent="0.3">
      <c r="A336">
        <v>1459</v>
      </c>
      <c r="B336">
        <v>1966</v>
      </c>
      <c r="C336" t="s">
        <v>37</v>
      </c>
      <c r="D336" t="s">
        <v>33</v>
      </c>
      <c r="E336">
        <v>69063</v>
      </c>
      <c r="F336">
        <v>0</v>
      </c>
      <c r="G336">
        <v>1</v>
      </c>
      <c r="H336" s="1">
        <v>41220</v>
      </c>
      <c r="I336">
        <v>16</v>
      </c>
      <c r="J336">
        <v>666</v>
      </c>
      <c r="K336">
        <v>35</v>
      </c>
      <c r="L336">
        <v>124</v>
      </c>
      <c r="M336">
        <v>69</v>
      </c>
      <c r="N336">
        <v>8</v>
      </c>
      <c r="O336">
        <v>26</v>
      </c>
      <c r="P336">
        <f>IF(Table13[[#This Row],[MntWines]] = 0,"",Table13[[#This Row],[MntWines]])</f>
        <v>666</v>
      </c>
      <c r="Q336">
        <f>IF(Table13[[#This Row],[MntFruits]] = 0, "",Table13[[#This Row],[MntFruits]])</f>
        <v>35</v>
      </c>
      <c r="R336">
        <f>IF(Table13[[#This Row],[MntMeatProducts]] = 0, "",Table13[[#This Row],[MntMeatProducts]])</f>
        <v>124</v>
      </c>
      <c r="S336">
        <f>IF(Table13[[#This Row],[MntFishProducts]] = 0, "",Table13[[#This Row],[MntFishProducts]])</f>
        <v>69</v>
      </c>
      <c r="T336">
        <f>IF(Table13[[#This Row],[MntSweetProducts]] = 0, "",Table13[[#This Row],[MntSweetProducts]])</f>
        <v>8</v>
      </c>
      <c r="U336">
        <f>IF(Table13[[#This Row],[MntGoldProds]] = 0, "",Table13[[#This Row],[MntGoldProds]])</f>
        <v>26</v>
      </c>
      <c r="V336">
        <v>1</v>
      </c>
      <c r="W336">
        <v>5</v>
      </c>
      <c r="X336">
        <v>3</v>
      </c>
      <c r="Y336">
        <v>5</v>
      </c>
      <c r="Z336">
        <v>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30</v>
      </c>
      <c r="AI336" s="13">
        <f>SUM(Table13[[#This Row],[MntWines]:[MntGoldProds]])</f>
        <v>928</v>
      </c>
      <c r="AJ336" s="13">
        <f>AVERAGE(Table13[[#This Row],[MntWines]:[MntGoldProds]])</f>
        <v>154.66666666666666</v>
      </c>
      <c r="AK336">
        <f>IF(Table13[[#This Row],[Total Number of Purchases]]=0,0,Table13[[#This Row],[Total Spend]]/Table13[[#This Row],[Total Number of Purchases]])</f>
        <v>66.285714285714292</v>
      </c>
      <c r="AM336">
        <f>SUM(Table13[[#This Row],[NumDealsPurchases]:[NumStorePurchases]])</f>
        <v>14</v>
      </c>
      <c r="AN336" s="14">
        <f>Snapshot_Date-Table13[[#This Row],[Dt_Customer]]</f>
        <v>696</v>
      </c>
      <c r="AP336" s="13">
        <f>Table13[[#This Row],[NumDealsPurchases]]/Table13[[#This Row],[Total Number of Purchases]]*100</f>
        <v>7.1428571428571423</v>
      </c>
      <c r="AQ336">
        <f>6-ROUNDUP(_xlfn.PERCENTRANK.INC(Table13[Recency],Table13[[#This Row],[Recency]])*5, 0)</f>
        <v>5</v>
      </c>
      <c r="AR336">
        <f>ROUNDUP(_xlfn.PERCENTRANK.INC(Table13[Total Number of Purchases],Table13[[#This Row],[Total Number of Purchases]])*5,0)</f>
        <v>3</v>
      </c>
      <c r="AS336">
        <f>ROUNDUP(_xlfn.PERCENTRANK.INC(Table13[Total Spend],Table13[[#This Row],[Total Spend]])*5,0)</f>
        <v>4</v>
      </c>
      <c r="AT336" t="str">
        <f>Table13[[#This Row],[Recency Score]]&amp;Table13[[#This Row],[Frequency Score]]&amp;Table13[[#This Row],[Monetary Score]]</f>
        <v>534</v>
      </c>
      <c r="AU336" t="str">
        <f t="shared" si="5"/>
        <v>Loyal Customers</v>
      </c>
      <c r="AW336" s="13">
        <f>DATEDIF(Table13[[#This Row],[Dt_Customer]], Snapshot_Date, "d")</f>
        <v>696</v>
      </c>
      <c r="AX336" s="13">
        <f>Table13[[#This Row],[CL if today]]/365</f>
        <v>1.9068493150684931</v>
      </c>
      <c r="AY336">
        <f>Table13[[#This Row],[Total Number of Purchases]]/Table13[[#This Row],[Corrected CL]]</f>
        <v>7.3419540229885056</v>
      </c>
      <c r="AZ336">
        <f>Table13[[#This Row],[Average Order Value (AOV)]]*Table13[[#This Row],[Freq per Year]]</f>
        <v>486.66666666666669</v>
      </c>
      <c r="BA336">
        <f>Table13[[#This Row],[Total Spend]]/Table13[[#This Row],[Corrected CL]]</f>
        <v>486.66666666666669</v>
      </c>
      <c r="BB336">
        <v>610.76319543509271</v>
      </c>
      <c r="BC336" s="1">
        <f>Table13[[#This Row],[Dt_Customer]]+Table13[[#This Row],[Recency]]</f>
        <v>41236</v>
      </c>
      <c r="BD336" s="16" t="str">
        <f>IF(COUNTIF(A:A, A336) &gt; 1, "Duplicate", "Unique")</f>
        <v>Unique</v>
      </c>
    </row>
    <row r="337" spans="1:56" x14ac:dyDescent="0.3">
      <c r="A337">
        <v>7706</v>
      </c>
      <c r="B337">
        <v>1975</v>
      </c>
      <c r="C337" t="s">
        <v>38</v>
      </c>
      <c r="D337" t="s">
        <v>35</v>
      </c>
      <c r="E337">
        <v>46772</v>
      </c>
      <c r="F337">
        <v>0</v>
      </c>
      <c r="G337">
        <v>1</v>
      </c>
      <c r="H337" s="1">
        <v>41220</v>
      </c>
      <c r="I337">
        <v>88</v>
      </c>
      <c r="J337">
        <v>350</v>
      </c>
      <c r="K337">
        <v>104</v>
      </c>
      <c r="L337">
        <v>189</v>
      </c>
      <c r="M337">
        <v>197</v>
      </c>
      <c r="N337">
        <v>151</v>
      </c>
      <c r="O337">
        <v>57</v>
      </c>
      <c r="P337">
        <f>IF(Table13[[#This Row],[MntWines]] = 0,"",Table13[[#This Row],[MntWines]])</f>
        <v>350</v>
      </c>
      <c r="Q337">
        <f>IF(Table13[[#This Row],[MntFruits]] = 0, "",Table13[[#This Row],[MntFruits]])</f>
        <v>104</v>
      </c>
      <c r="R337">
        <f>IF(Table13[[#This Row],[MntMeatProducts]] = 0, "",Table13[[#This Row],[MntMeatProducts]])</f>
        <v>189</v>
      </c>
      <c r="S337">
        <f>IF(Table13[[#This Row],[MntFishProducts]] = 0, "",Table13[[#This Row],[MntFishProducts]])</f>
        <v>197</v>
      </c>
      <c r="T337">
        <f>IF(Table13[[#This Row],[MntSweetProducts]] = 0, "",Table13[[#This Row],[MntSweetProducts]])</f>
        <v>151</v>
      </c>
      <c r="U337">
        <f>IF(Table13[[#This Row],[MntGoldProds]] = 0, "",Table13[[#This Row],[MntGoldProds]])</f>
        <v>57</v>
      </c>
      <c r="V337">
        <v>6</v>
      </c>
      <c r="W337">
        <v>11</v>
      </c>
      <c r="X337">
        <v>8</v>
      </c>
      <c r="Y337">
        <v>5</v>
      </c>
      <c r="Z337">
        <v>8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 t="s">
        <v>32</v>
      </c>
      <c r="AI337" s="13">
        <f>SUM(Table13[[#This Row],[MntWines]:[MntGoldProds]])</f>
        <v>1048</v>
      </c>
      <c r="AJ337" s="13">
        <f>AVERAGE(Table13[[#This Row],[MntWines]:[MntGoldProds]])</f>
        <v>174.66666666666666</v>
      </c>
      <c r="AK337">
        <f>IF(Table13[[#This Row],[Total Number of Purchases]]=0,0,Table13[[#This Row],[Total Spend]]/Table13[[#This Row],[Total Number of Purchases]])</f>
        <v>34.93333333333333</v>
      </c>
      <c r="AM337">
        <f>SUM(Table13[[#This Row],[NumDealsPurchases]:[NumStorePurchases]])</f>
        <v>30</v>
      </c>
      <c r="AN337" s="14">
        <f>Snapshot_Date-Table13[[#This Row],[Dt_Customer]]</f>
        <v>696</v>
      </c>
      <c r="AP337" s="13">
        <f>Table13[[#This Row],[NumDealsPurchases]]/Table13[[#This Row],[Total Number of Purchases]]*100</f>
        <v>20</v>
      </c>
      <c r="AQ337">
        <f>6-ROUNDUP(_xlfn.PERCENTRANK.INC(Table13[Recency],Table13[[#This Row],[Recency]])*5, 0)</f>
        <v>1</v>
      </c>
      <c r="AR337">
        <f>ROUNDUP(_xlfn.PERCENTRANK.INC(Table13[Total Number of Purchases],Table13[[#This Row],[Total Number of Purchases]])*5,0)</f>
        <v>5</v>
      </c>
      <c r="AS337">
        <f>ROUNDUP(_xlfn.PERCENTRANK.INC(Table13[Total Spend],Table13[[#This Row],[Total Spend]])*5,0)</f>
        <v>4</v>
      </c>
      <c r="AT337" t="str">
        <f>Table13[[#This Row],[Recency Score]]&amp;Table13[[#This Row],[Frequency Score]]&amp;Table13[[#This Row],[Monetary Score]]</f>
        <v>154</v>
      </c>
      <c r="AU337" t="str">
        <f t="shared" si="5"/>
        <v>Frequent Buyers</v>
      </c>
      <c r="AW337" s="13">
        <f>DATEDIF(Table13[[#This Row],[Dt_Customer]], Snapshot_Date, "d")</f>
        <v>696</v>
      </c>
      <c r="AX337" s="13">
        <f>Table13[[#This Row],[CL if today]]/365</f>
        <v>1.9068493150684931</v>
      </c>
      <c r="AY337">
        <f>Table13[[#This Row],[Total Number of Purchases]]/Table13[[#This Row],[Corrected CL]]</f>
        <v>15.732758620689655</v>
      </c>
      <c r="AZ337">
        <f>Table13[[#This Row],[Average Order Value (AOV)]]*Table13[[#This Row],[Freq per Year]]</f>
        <v>549.59770114942523</v>
      </c>
      <c r="BA337">
        <f>Table13[[#This Row],[Total Spend]]/Table13[[#This Row],[Corrected CL]]</f>
        <v>549.59770114942535</v>
      </c>
      <c r="BB337">
        <v>7.7880512091038412</v>
      </c>
      <c r="BC337" s="1">
        <f>Table13[[#This Row],[Dt_Customer]]+Table13[[#This Row],[Recency]]</f>
        <v>41308</v>
      </c>
      <c r="BD337" s="16" t="str">
        <f>IF(COUNTIF(A:A, A337) &gt; 1, "Duplicate", "Unique")</f>
        <v>Unique</v>
      </c>
    </row>
    <row r="338" spans="1:56" x14ac:dyDescent="0.3">
      <c r="A338">
        <v>6566</v>
      </c>
      <c r="B338">
        <v>1954</v>
      </c>
      <c r="C338" t="s">
        <v>37</v>
      </c>
      <c r="D338" t="s">
        <v>33</v>
      </c>
      <c r="E338">
        <v>72550</v>
      </c>
      <c r="F338">
        <v>1</v>
      </c>
      <c r="G338">
        <v>1</v>
      </c>
      <c r="H338" s="1">
        <v>41221</v>
      </c>
      <c r="I338">
        <v>39</v>
      </c>
      <c r="J338">
        <v>826</v>
      </c>
      <c r="K338">
        <v>50</v>
      </c>
      <c r="L338">
        <v>317</v>
      </c>
      <c r="M338">
        <v>50</v>
      </c>
      <c r="N338">
        <v>38</v>
      </c>
      <c r="O338">
        <v>38</v>
      </c>
      <c r="P338">
        <f>IF(Table13[[#This Row],[MntWines]] = 0,"",Table13[[#This Row],[MntWines]])</f>
        <v>826</v>
      </c>
      <c r="Q338">
        <f>IF(Table13[[#This Row],[MntFruits]] = 0, "",Table13[[#This Row],[MntFruits]])</f>
        <v>50</v>
      </c>
      <c r="R338">
        <f>IF(Table13[[#This Row],[MntMeatProducts]] = 0, "",Table13[[#This Row],[MntMeatProducts]])</f>
        <v>317</v>
      </c>
      <c r="S338">
        <f>IF(Table13[[#This Row],[MntFishProducts]] = 0, "",Table13[[#This Row],[MntFishProducts]])</f>
        <v>50</v>
      </c>
      <c r="T338">
        <f>IF(Table13[[#This Row],[MntSweetProducts]] = 0, "",Table13[[#This Row],[MntSweetProducts]])</f>
        <v>38</v>
      </c>
      <c r="U338">
        <f>IF(Table13[[#This Row],[MntGoldProds]] = 0, "",Table13[[#This Row],[MntGoldProds]])</f>
        <v>38</v>
      </c>
      <c r="V338">
        <v>9</v>
      </c>
      <c r="W338">
        <v>5</v>
      </c>
      <c r="X338">
        <v>2</v>
      </c>
      <c r="Y338">
        <v>12</v>
      </c>
      <c r="Z338">
        <v>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t="s">
        <v>36</v>
      </c>
      <c r="AI338" s="13">
        <f>SUM(Table13[[#This Row],[MntWines]:[MntGoldProds]])</f>
        <v>1319</v>
      </c>
      <c r="AJ338" s="13">
        <f>AVERAGE(Table13[[#This Row],[MntWines]:[MntGoldProds]])</f>
        <v>219.83333333333334</v>
      </c>
      <c r="AK338">
        <f>IF(Table13[[#This Row],[Total Number of Purchases]]=0,0,Table13[[#This Row],[Total Spend]]/Table13[[#This Row],[Total Number of Purchases]])</f>
        <v>47.107142857142854</v>
      </c>
      <c r="AM338">
        <f>SUM(Table13[[#This Row],[NumDealsPurchases]:[NumStorePurchases]])</f>
        <v>28</v>
      </c>
      <c r="AN338" s="14">
        <f>Snapshot_Date-Table13[[#This Row],[Dt_Customer]]</f>
        <v>695</v>
      </c>
      <c r="AP338" s="13">
        <f>Table13[[#This Row],[NumDealsPurchases]]/Table13[[#This Row],[Total Number of Purchases]]*100</f>
        <v>32.142857142857146</v>
      </c>
      <c r="AQ338">
        <f>6-ROUNDUP(_xlfn.PERCENTRANK.INC(Table13[Recency],Table13[[#This Row],[Recency]])*5, 0)</f>
        <v>4</v>
      </c>
      <c r="AR338">
        <f>ROUNDUP(_xlfn.PERCENTRANK.INC(Table13[Total Number of Purchases],Table13[[#This Row],[Total Number of Purchases]])*5,0)</f>
        <v>5</v>
      </c>
      <c r="AS338">
        <f>ROUNDUP(_xlfn.PERCENTRANK.INC(Table13[Total Spend],Table13[[#This Row],[Total Spend]])*5,0)</f>
        <v>5</v>
      </c>
      <c r="AT338" t="str">
        <f>Table13[[#This Row],[Recency Score]]&amp;Table13[[#This Row],[Frequency Score]]&amp;Table13[[#This Row],[Monetary Score]]</f>
        <v>455</v>
      </c>
      <c r="AU338" t="str">
        <f t="shared" si="5"/>
        <v>Frequent Buyers</v>
      </c>
      <c r="AW338" s="13">
        <f>DATEDIF(Table13[[#This Row],[Dt_Customer]], Snapshot_Date, "d")</f>
        <v>695</v>
      </c>
      <c r="AX338" s="13">
        <f>Table13[[#This Row],[CL if today]]/365</f>
        <v>1.904109589041096</v>
      </c>
      <c r="AY338">
        <f>Table13[[#This Row],[Total Number of Purchases]]/Table13[[#This Row],[Corrected CL]]</f>
        <v>14.705035971223021</v>
      </c>
      <c r="AZ338">
        <f>Table13[[#This Row],[Average Order Value (AOV)]]*Table13[[#This Row],[Freq per Year]]</f>
        <v>692.71223021582728</v>
      </c>
      <c r="BA338">
        <f>Table13[[#This Row],[Total Spend]]/Table13[[#This Row],[Corrected CL]]</f>
        <v>692.71223021582728</v>
      </c>
      <c r="BB338">
        <v>28.157142857142858</v>
      </c>
      <c r="BC338" s="1">
        <f>Table13[[#This Row],[Dt_Customer]]+Table13[[#This Row],[Recency]]</f>
        <v>41260</v>
      </c>
      <c r="BD338" s="16" t="str">
        <f>IF(COUNTIF(A:A, A338) &gt; 1, "Duplicate", "Unique")</f>
        <v>Unique</v>
      </c>
    </row>
    <row r="339" spans="1:56" x14ac:dyDescent="0.3">
      <c r="A339">
        <v>3298</v>
      </c>
      <c r="B339">
        <v>1956</v>
      </c>
      <c r="C339" t="s">
        <v>41</v>
      </c>
      <c r="D339" t="s">
        <v>33</v>
      </c>
      <c r="E339">
        <v>52973</v>
      </c>
      <c r="F339">
        <v>0</v>
      </c>
      <c r="G339">
        <v>1</v>
      </c>
      <c r="H339" s="1">
        <v>41221</v>
      </c>
      <c r="I339">
        <v>92</v>
      </c>
      <c r="J339">
        <v>856</v>
      </c>
      <c r="K339">
        <v>0</v>
      </c>
      <c r="L339">
        <v>76</v>
      </c>
      <c r="M339">
        <v>12</v>
      </c>
      <c r="N339">
        <v>9</v>
      </c>
      <c r="O339">
        <v>199</v>
      </c>
      <c r="P339">
        <f>IF(Table13[[#This Row],[MntWines]] = 0,"",Table13[[#This Row],[MntWines]])</f>
        <v>856</v>
      </c>
      <c r="Q339" t="str">
        <f>IF(Table13[[#This Row],[MntFruits]] = 0, "",Table13[[#This Row],[MntFruits]])</f>
        <v/>
      </c>
      <c r="R339">
        <f>IF(Table13[[#This Row],[MntMeatProducts]] = 0, "",Table13[[#This Row],[MntMeatProducts]])</f>
        <v>76</v>
      </c>
      <c r="S339">
        <f>IF(Table13[[#This Row],[MntFishProducts]] = 0, "",Table13[[#This Row],[MntFishProducts]])</f>
        <v>12</v>
      </c>
      <c r="T339">
        <f>IF(Table13[[#This Row],[MntSweetProducts]] = 0, "",Table13[[#This Row],[MntSweetProducts]])</f>
        <v>9</v>
      </c>
      <c r="U339">
        <f>IF(Table13[[#This Row],[MntGoldProds]] = 0, "",Table13[[#This Row],[MntGoldProds]])</f>
        <v>199</v>
      </c>
      <c r="V339">
        <v>7</v>
      </c>
      <c r="W339">
        <v>9</v>
      </c>
      <c r="X339">
        <v>6</v>
      </c>
      <c r="Y339">
        <v>9</v>
      </c>
      <c r="Z339">
        <v>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">
        <v>43</v>
      </c>
      <c r="AI339" s="13">
        <f>SUM(Table13[[#This Row],[MntWines]:[MntGoldProds]])</f>
        <v>1152</v>
      </c>
      <c r="AJ339" s="13">
        <f>AVERAGE(Table13[[#This Row],[MntWines]:[MntGoldProds]])</f>
        <v>192</v>
      </c>
      <c r="AK339">
        <f>IF(Table13[[#This Row],[Total Number of Purchases]]=0,0,Table13[[#This Row],[Total Spend]]/Table13[[#This Row],[Total Number of Purchases]])</f>
        <v>37.161290322580648</v>
      </c>
      <c r="AM339">
        <f>SUM(Table13[[#This Row],[NumDealsPurchases]:[NumStorePurchases]])</f>
        <v>31</v>
      </c>
      <c r="AN339" s="14">
        <f>Snapshot_Date-Table13[[#This Row],[Dt_Customer]]</f>
        <v>695</v>
      </c>
      <c r="AP339" s="13">
        <f>Table13[[#This Row],[NumDealsPurchases]]/Table13[[#This Row],[Total Number of Purchases]]*100</f>
        <v>22.58064516129032</v>
      </c>
      <c r="AQ339">
        <f>6-ROUNDUP(_xlfn.PERCENTRANK.INC(Table13[Recency],Table13[[#This Row],[Recency]])*5, 0)</f>
        <v>1</v>
      </c>
      <c r="AR339">
        <f>ROUNDUP(_xlfn.PERCENTRANK.INC(Table13[Total Number of Purchases],Table13[[#This Row],[Total Number of Purchases]])*5,0)</f>
        <v>5</v>
      </c>
      <c r="AS339">
        <f>ROUNDUP(_xlfn.PERCENTRANK.INC(Table13[Total Spend],Table13[[#This Row],[Total Spend]])*5,0)</f>
        <v>4</v>
      </c>
      <c r="AT339" t="str">
        <f>Table13[[#This Row],[Recency Score]]&amp;Table13[[#This Row],[Frequency Score]]&amp;Table13[[#This Row],[Monetary Score]]</f>
        <v>154</v>
      </c>
      <c r="AU339" t="str">
        <f t="shared" si="5"/>
        <v>Frequent Buyers</v>
      </c>
      <c r="AW339" s="13">
        <f>DATEDIF(Table13[[#This Row],[Dt_Customer]], Snapshot_Date, "d")</f>
        <v>695</v>
      </c>
      <c r="AX339" s="13">
        <f>Table13[[#This Row],[CL if today]]/365</f>
        <v>1.904109589041096</v>
      </c>
      <c r="AY339">
        <f>Table13[[#This Row],[Total Number of Purchases]]/Table13[[#This Row],[Corrected CL]]</f>
        <v>16.280575539568346</v>
      </c>
      <c r="AZ339">
        <f>Table13[[#This Row],[Average Order Value (AOV)]]*Table13[[#This Row],[Freq per Year]]</f>
        <v>605.00719424460442</v>
      </c>
      <c r="BA339">
        <f>Table13[[#This Row],[Total Spend]]/Table13[[#This Row],[Corrected CL]]</f>
        <v>605.00719424460431</v>
      </c>
      <c r="BB339">
        <v>28.157142857142858</v>
      </c>
      <c r="BC339" s="1">
        <f>Table13[[#This Row],[Dt_Customer]]+Table13[[#This Row],[Recency]]</f>
        <v>41313</v>
      </c>
      <c r="BD339" s="16" t="str">
        <f>IF(COUNTIF(A:A, A339) &gt; 1, "Duplicate", "Unique")</f>
        <v>Unique</v>
      </c>
    </row>
    <row r="340" spans="1:56" x14ac:dyDescent="0.3">
      <c r="A340">
        <v>8369</v>
      </c>
      <c r="B340">
        <v>1987</v>
      </c>
      <c r="C340" t="s">
        <v>28</v>
      </c>
      <c r="D340" t="s">
        <v>35</v>
      </c>
      <c r="E340">
        <v>18227</v>
      </c>
      <c r="F340">
        <v>1</v>
      </c>
      <c r="G340">
        <v>0</v>
      </c>
      <c r="H340" s="1">
        <v>41221</v>
      </c>
      <c r="I340">
        <v>21</v>
      </c>
      <c r="J340">
        <v>1</v>
      </c>
      <c r="K340">
        <v>2</v>
      </c>
      <c r="L340">
        <v>7</v>
      </c>
      <c r="M340">
        <v>4</v>
      </c>
      <c r="N340">
        <v>3</v>
      </c>
      <c r="O340">
        <v>11</v>
      </c>
      <c r="P340">
        <f>IF(Table13[[#This Row],[MntWines]] = 0,"",Table13[[#This Row],[MntWines]])</f>
        <v>1</v>
      </c>
      <c r="Q340">
        <f>IF(Table13[[#This Row],[MntFruits]] = 0, "",Table13[[#This Row],[MntFruits]])</f>
        <v>2</v>
      </c>
      <c r="R340">
        <f>IF(Table13[[#This Row],[MntMeatProducts]] = 0, "",Table13[[#This Row],[MntMeatProducts]])</f>
        <v>7</v>
      </c>
      <c r="S340">
        <f>IF(Table13[[#This Row],[MntFishProducts]] = 0, "",Table13[[#This Row],[MntFishProducts]])</f>
        <v>4</v>
      </c>
      <c r="T340">
        <f>IF(Table13[[#This Row],[MntSweetProducts]] = 0, "",Table13[[#This Row],[MntSweetProducts]])</f>
        <v>3</v>
      </c>
      <c r="U340">
        <f>IF(Table13[[#This Row],[MntGoldProds]] = 0, "",Table13[[#This Row],[MntGoldProds]])</f>
        <v>11</v>
      </c>
      <c r="V340">
        <v>1</v>
      </c>
      <c r="W340">
        <v>0</v>
      </c>
      <c r="X340">
        <v>1</v>
      </c>
      <c r="Y340">
        <v>2</v>
      </c>
      <c r="Z340">
        <v>8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30</v>
      </c>
      <c r="AI340" s="13">
        <f>SUM(Table13[[#This Row],[MntWines]:[MntGoldProds]])</f>
        <v>28</v>
      </c>
      <c r="AJ340" s="13">
        <f>AVERAGE(Table13[[#This Row],[MntWines]:[MntGoldProds]])</f>
        <v>4.666666666666667</v>
      </c>
      <c r="AK340">
        <f>IF(Table13[[#This Row],[Total Number of Purchases]]=0,0,Table13[[#This Row],[Total Spend]]/Table13[[#This Row],[Total Number of Purchases]])</f>
        <v>7</v>
      </c>
      <c r="AM340">
        <f>SUM(Table13[[#This Row],[NumDealsPurchases]:[NumStorePurchases]])</f>
        <v>4</v>
      </c>
      <c r="AN340" s="14">
        <f>Snapshot_Date-Table13[[#This Row],[Dt_Customer]]</f>
        <v>695</v>
      </c>
      <c r="AP340" s="13">
        <f>Table13[[#This Row],[NumDealsPurchases]]/Table13[[#This Row],[Total Number of Purchases]]*100</f>
        <v>25</v>
      </c>
      <c r="AQ340">
        <f>6-ROUNDUP(_xlfn.PERCENTRANK.INC(Table13[Recency],Table13[[#This Row],[Recency]])*5, 0)</f>
        <v>4</v>
      </c>
      <c r="AR340">
        <f>ROUNDUP(_xlfn.PERCENTRANK.INC(Table13[Total Number of Purchases],Table13[[#This Row],[Total Number of Purchases]])*5,0)</f>
        <v>1</v>
      </c>
      <c r="AS340">
        <f>ROUNDUP(_xlfn.PERCENTRANK.INC(Table13[Total Spend],Table13[[#This Row],[Total Spend]])*5,0)</f>
        <v>1</v>
      </c>
      <c r="AT340" t="str">
        <f>Table13[[#This Row],[Recency Score]]&amp;Table13[[#This Row],[Frequency Score]]&amp;Table13[[#This Row],[Monetary Score]]</f>
        <v>411</v>
      </c>
      <c r="AU340" t="str">
        <f t="shared" si="5"/>
        <v>Potential Loyalists</v>
      </c>
      <c r="AW340" s="13">
        <f>DATEDIF(Table13[[#This Row],[Dt_Customer]], Snapshot_Date, "d")</f>
        <v>695</v>
      </c>
      <c r="AX340" s="13">
        <f>Table13[[#This Row],[CL if today]]/365</f>
        <v>1.904109589041096</v>
      </c>
      <c r="AY340">
        <f>Table13[[#This Row],[Total Number of Purchases]]/Table13[[#This Row],[Corrected CL]]</f>
        <v>2.1007194244604315</v>
      </c>
      <c r="AZ340">
        <f>Table13[[#This Row],[Average Order Value (AOV)]]*Table13[[#This Row],[Freq per Year]]</f>
        <v>14.705035971223021</v>
      </c>
      <c r="BA340">
        <f>Table13[[#This Row],[Total Spend]]/Table13[[#This Row],[Corrected CL]]</f>
        <v>14.705035971223021</v>
      </c>
      <c r="BB340">
        <v>69.350000000000009</v>
      </c>
      <c r="BC340" s="1">
        <f>Table13[[#This Row],[Dt_Customer]]+Table13[[#This Row],[Recency]]</f>
        <v>41242</v>
      </c>
      <c r="BD340" s="16" t="str">
        <f>IF(COUNTIF(A:A, A340) &gt; 1, "Duplicate", "Unique")</f>
        <v>Unique</v>
      </c>
    </row>
    <row r="341" spans="1:56" x14ac:dyDescent="0.3">
      <c r="A341">
        <v>5636</v>
      </c>
      <c r="B341">
        <v>1963</v>
      </c>
      <c r="C341" t="s">
        <v>28</v>
      </c>
      <c r="D341" t="s">
        <v>31</v>
      </c>
      <c r="E341">
        <v>30983</v>
      </c>
      <c r="F341">
        <v>0</v>
      </c>
      <c r="G341">
        <v>0</v>
      </c>
      <c r="H341" s="1">
        <v>41222</v>
      </c>
      <c r="I341">
        <v>50</v>
      </c>
      <c r="J341">
        <v>51</v>
      </c>
      <c r="K341">
        <v>4</v>
      </c>
      <c r="L341">
        <v>50</v>
      </c>
      <c r="M341">
        <v>12</v>
      </c>
      <c r="N341">
        <v>1</v>
      </c>
      <c r="O341">
        <v>49</v>
      </c>
      <c r="P341">
        <f>IF(Table13[[#This Row],[MntWines]] = 0,"",Table13[[#This Row],[MntWines]])</f>
        <v>51</v>
      </c>
      <c r="Q341">
        <f>IF(Table13[[#This Row],[MntFruits]] = 0, "",Table13[[#This Row],[MntFruits]])</f>
        <v>4</v>
      </c>
      <c r="R341">
        <f>IF(Table13[[#This Row],[MntMeatProducts]] = 0, "",Table13[[#This Row],[MntMeatProducts]])</f>
        <v>50</v>
      </c>
      <c r="S341">
        <f>IF(Table13[[#This Row],[MntFishProducts]] = 0, "",Table13[[#This Row],[MntFishProducts]])</f>
        <v>12</v>
      </c>
      <c r="T341">
        <f>IF(Table13[[#This Row],[MntSweetProducts]] = 0, "",Table13[[#This Row],[MntSweetProducts]])</f>
        <v>1</v>
      </c>
      <c r="U341">
        <f>IF(Table13[[#This Row],[MntGoldProds]] = 0, "",Table13[[#This Row],[MntGoldProds]])</f>
        <v>49</v>
      </c>
      <c r="V341">
        <v>1</v>
      </c>
      <c r="W341">
        <v>4</v>
      </c>
      <c r="X341">
        <v>0</v>
      </c>
      <c r="Y341">
        <v>3</v>
      </c>
      <c r="Z341">
        <v>8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 t="s">
        <v>40</v>
      </c>
      <c r="AI341" s="13">
        <f>SUM(Table13[[#This Row],[MntWines]:[MntGoldProds]])</f>
        <v>167</v>
      </c>
      <c r="AJ341" s="13">
        <f>AVERAGE(Table13[[#This Row],[MntWines]:[MntGoldProds]])</f>
        <v>27.833333333333332</v>
      </c>
      <c r="AK341">
        <f>IF(Table13[[#This Row],[Total Number of Purchases]]=0,0,Table13[[#This Row],[Total Spend]]/Table13[[#This Row],[Total Number of Purchases]])</f>
        <v>20.875</v>
      </c>
      <c r="AM341">
        <f>SUM(Table13[[#This Row],[NumDealsPurchases]:[NumStorePurchases]])</f>
        <v>8</v>
      </c>
      <c r="AN341" s="14">
        <f>Snapshot_Date-Table13[[#This Row],[Dt_Customer]]</f>
        <v>694</v>
      </c>
      <c r="AP341" s="13">
        <f>Table13[[#This Row],[NumDealsPurchases]]/Table13[[#This Row],[Total Number of Purchases]]*100</f>
        <v>12.5</v>
      </c>
      <c r="AQ341">
        <f>6-ROUNDUP(_xlfn.PERCENTRANK.INC(Table13[Recency],Table13[[#This Row],[Recency]])*5, 0)</f>
        <v>3</v>
      </c>
      <c r="AR341">
        <f>ROUNDUP(_xlfn.PERCENTRANK.INC(Table13[Total Number of Purchases],Table13[[#This Row],[Total Number of Purchases]])*5,0)</f>
        <v>2</v>
      </c>
      <c r="AS341">
        <f>ROUNDUP(_xlfn.PERCENTRANK.INC(Table13[Total Spend],Table13[[#This Row],[Total Spend]])*5,0)</f>
        <v>2</v>
      </c>
      <c r="AT341" t="str">
        <f>Table13[[#This Row],[Recency Score]]&amp;Table13[[#This Row],[Frequency Score]]&amp;Table13[[#This Row],[Monetary Score]]</f>
        <v>322</v>
      </c>
      <c r="AU341" t="str">
        <f t="shared" si="5"/>
        <v>Needs Attention</v>
      </c>
      <c r="AW341" s="13">
        <f>DATEDIF(Table13[[#This Row],[Dt_Customer]], Snapshot_Date, "d")</f>
        <v>694</v>
      </c>
      <c r="AX341" s="13">
        <f>Table13[[#This Row],[CL if today]]/365</f>
        <v>1.9013698630136986</v>
      </c>
      <c r="AY341">
        <f>Table13[[#This Row],[Total Number of Purchases]]/Table13[[#This Row],[Corrected CL]]</f>
        <v>4.2074927953890491</v>
      </c>
      <c r="AZ341">
        <f>Table13[[#This Row],[Average Order Value (AOV)]]*Table13[[#This Row],[Freq per Year]]</f>
        <v>87.831412103746402</v>
      </c>
      <c r="BA341">
        <f>Table13[[#This Row],[Total Spend]]/Table13[[#This Row],[Corrected CL]]</f>
        <v>87.831412103746402</v>
      </c>
      <c r="BB341">
        <v>21.37857142857143</v>
      </c>
      <c r="BC341" s="1">
        <f>Table13[[#This Row],[Dt_Customer]]+Table13[[#This Row],[Recency]]</f>
        <v>41272</v>
      </c>
      <c r="BD341" s="16" t="str">
        <f>IF(COUNTIF(A:A, A341) &gt; 1, "Duplicate", "Unique")</f>
        <v>Unique</v>
      </c>
    </row>
    <row r="342" spans="1:56" x14ac:dyDescent="0.3">
      <c r="A342">
        <v>10299</v>
      </c>
      <c r="B342">
        <v>1969</v>
      </c>
      <c r="C342" t="s">
        <v>37</v>
      </c>
      <c r="D342" t="s">
        <v>31</v>
      </c>
      <c r="E342">
        <v>48240</v>
      </c>
      <c r="F342">
        <v>0</v>
      </c>
      <c r="G342">
        <v>0</v>
      </c>
      <c r="H342" s="1">
        <v>41222</v>
      </c>
      <c r="I342">
        <v>73</v>
      </c>
      <c r="J342">
        <v>389</v>
      </c>
      <c r="K342">
        <v>91</v>
      </c>
      <c r="L342">
        <v>248</v>
      </c>
      <c r="M342">
        <v>64</v>
      </c>
      <c r="N342">
        <v>49</v>
      </c>
      <c r="O342">
        <v>41</v>
      </c>
      <c r="P342">
        <f>IF(Table13[[#This Row],[MntWines]] = 0,"",Table13[[#This Row],[MntWines]])</f>
        <v>389</v>
      </c>
      <c r="Q342">
        <f>IF(Table13[[#This Row],[MntFruits]] = 0, "",Table13[[#This Row],[MntFruits]])</f>
        <v>91</v>
      </c>
      <c r="R342">
        <f>IF(Table13[[#This Row],[MntMeatProducts]] = 0, "",Table13[[#This Row],[MntMeatProducts]])</f>
        <v>248</v>
      </c>
      <c r="S342">
        <f>IF(Table13[[#This Row],[MntFishProducts]] = 0, "",Table13[[#This Row],[MntFishProducts]])</f>
        <v>64</v>
      </c>
      <c r="T342">
        <f>IF(Table13[[#This Row],[MntSweetProducts]] = 0, "",Table13[[#This Row],[MntSweetProducts]])</f>
        <v>49</v>
      </c>
      <c r="U342">
        <f>IF(Table13[[#This Row],[MntGoldProds]] = 0, "",Table13[[#This Row],[MntGoldProds]])</f>
        <v>41</v>
      </c>
      <c r="V342">
        <v>3</v>
      </c>
      <c r="W342">
        <v>6</v>
      </c>
      <c r="X342">
        <v>3</v>
      </c>
      <c r="Y342">
        <v>13</v>
      </c>
      <c r="Z342">
        <v>5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 t="s">
        <v>30</v>
      </c>
      <c r="AI342" s="13">
        <f>SUM(Table13[[#This Row],[MntWines]:[MntGoldProds]])</f>
        <v>882</v>
      </c>
      <c r="AJ342" s="13">
        <f>AVERAGE(Table13[[#This Row],[MntWines]:[MntGoldProds]])</f>
        <v>147</v>
      </c>
      <c r="AK342">
        <f>IF(Table13[[#This Row],[Total Number of Purchases]]=0,0,Table13[[#This Row],[Total Spend]]/Table13[[#This Row],[Total Number of Purchases]])</f>
        <v>35.28</v>
      </c>
      <c r="AM342">
        <f>SUM(Table13[[#This Row],[NumDealsPurchases]:[NumStorePurchases]])</f>
        <v>25</v>
      </c>
      <c r="AN342" s="14">
        <f>Snapshot_Date-Table13[[#This Row],[Dt_Customer]]</f>
        <v>694</v>
      </c>
      <c r="AP342" s="13">
        <f>Table13[[#This Row],[NumDealsPurchases]]/Table13[[#This Row],[Total Number of Purchases]]*100</f>
        <v>12</v>
      </c>
      <c r="AQ342">
        <f>6-ROUNDUP(_xlfn.PERCENTRANK.INC(Table13[Recency],Table13[[#This Row],[Recency]])*5, 0)</f>
        <v>2</v>
      </c>
      <c r="AR342">
        <f>ROUNDUP(_xlfn.PERCENTRANK.INC(Table13[Total Number of Purchases],Table13[[#This Row],[Total Number of Purchases]])*5,0)</f>
        <v>5</v>
      </c>
      <c r="AS342">
        <f>ROUNDUP(_xlfn.PERCENTRANK.INC(Table13[Total Spend],Table13[[#This Row],[Total Spend]])*5,0)</f>
        <v>4</v>
      </c>
      <c r="AT342" t="str">
        <f>Table13[[#This Row],[Recency Score]]&amp;Table13[[#This Row],[Frequency Score]]&amp;Table13[[#This Row],[Monetary Score]]</f>
        <v>254</v>
      </c>
      <c r="AU342" t="str">
        <f t="shared" si="5"/>
        <v>Frequent Buyers</v>
      </c>
      <c r="AW342" s="13">
        <f>DATEDIF(Table13[[#This Row],[Dt_Customer]], Snapshot_Date, "d")</f>
        <v>694</v>
      </c>
      <c r="AX342" s="13">
        <f>Table13[[#This Row],[CL if today]]/365</f>
        <v>1.9013698630136986</v>
      </c>
      <c r="AY342">
        <f>Table13[[#This Row],[Total Number of Purchases]]/Table13[[#This Row],[Corrected CL]]</f>
        <v>13.148414985590778</v>
      </c>
      <c r="AZ342">
        <f>Table13[[#This Row],[Average Order Value (AOV)]]*Table13[[#This Row],[Freq per Year]]</f>
        <v>463.87608069164264</v>
      </c>
      <c r="BA342">
        <f>Table13[[#This Row],[Total Spend]]/Table13[[#This Row],[Corrected CL]]</f>
        <v>463.87608069164264</v>
      </c>
      <c r="BB342">
        <v>30.242857142857144</v>
      </c>
      <c r="BC342" s="1">
        <f>Table13[[#This Row],[Dt_Customer]]+Table13[[#This Row],[Recency]]</f>
        <v>41295</v>
      </c>
      <c r="BD342" s="16" t="str">
        <f>IF(COUNTIF(A:A, A342) &gt; 1, "Duplicate", "Unique")</f>
        <v>Unique</v>
      </c>
    </row>
    <row r="343" spans="1:56" x14ac:dyDescent="0.3">
      <c r="A343">
        <v>5289</v>
      </c>
      <c r="B343">
        <v>1975</v>
      </c>
      <c r="C343" t="s">
        <v>38</v>
      </c>
      <c r="D343" t="s">
        <v>31</v>
      </c>
      <c r="E343">
        <v>41658</v>
      </c>
      <c r="F343">
        <v>1</v>
      </c>
      <c r="G343">
        <v>1</v>
      </c>
      <c r="H343" s="1">
        <v>41222</v>
      </c>
      <c r="I343">
        <v>30</v>
      </c>
      <c r="J343">
        <v>8</v>
      </c>
      <c r="K343">
        <v>4</v>
      </c>
      <c r="L343">
        <v>12</v>
      </c>
      <c r="M343">
        <v>15</v>
      </c>
      <c r="N343">
        <v>4</v>
      </c>
      <c r="O343">
        <v>29</v>
      </c>
      <c r="P343">
        <f>IF(Table13[[#This Row],[MntWines]] = 0,"",Table13[[#This Row],[MntWines]])</f>
        <v>8</v>
      </c>
      <c r="Q343">
        <f>IF(Table13[[#This Row],[MntFruits]] = 0, "",Table13[[#This Row],[MntFruits]])</f>
        <v>4</v>
      </c>
      <c r="R343">
        <f>IF(Table13[[#This Row],[MntMeatProducts]] = 0, "",Table13[[#This Row],[MntMeatProducts]])</f>
        <v>12</v>
      </c>
      <c r="S343">
        <f>IF(Table13[[#This Row],[MntFishProducts]] = 0, "",Table13[[#This Row],[MntFishProducts]])</f>
        <v>15</v>
      </c>
      <c r="T343">
        <f>IF(Table13[[#This Row],[MntSweetProducts]] = 0, "",Table13[[#This Row],[MntSweetProducts]])</f>
        <v>4</v>
      </c>
      <c r="U343">
        <f>IF(Table13[[#This Row],[MntGoldProds]] = 0, "",Table13[[#This Row],[MntGoldProds]])</f>
        <v>29</v>
      </c>
      <c r="V343">
        <v>2</v>
      </c>
      <c r="W343">
        <v>1</v>
      </c>
      <c r="X343">
        <v>1</v>
      </c>
      <c r="Y343">
        <v>2</v>
      </c>
      <c r="Z343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36</v>
      </c>
      <c r="AI343" s="13">
        <f>SUM(Table13[[#This Row],[MntWines]:[MntGoldProds]])</f>
        <v>72</v>
      </c>
      <c r="AJ343" s="13">
        <f>AVERAGE(Table13[[#This Row],[MntWines]:[MntGoldProds]])</f>
        <v>12</v>
      </c>
      <c r="AK343">
        <f>IF(Table13[[#This Row],[Total Number of Purchases]]=0,0,Table13[[#This Row],[Total Spend]]/Table13[[#This Row],[Total Number of Purchases]])</f>
        <v>12</v>
      </c>
      <c r="AM343">
        <f>SUM(Table13[[#This Row],[NumDealsPurchases]:[NumStorePurchases]])</f>
        <v>6</v>
      </c>
      <c r="AN343" s="14">
        <f>Snapshot_Date-Table13[[#This Row],[Dt_Customer]]</f>
        <v>694</v>
      </c>
      <c r="AP343" s="13">
        <f>Table13[[#This Row],[NumDealsPurchases]]/Table13[[#This Row],[Total Number of Purchases]]*100</f>
        <v>33.333333333333329</v>
      </c>
      <c r="AQ343">
        <f>6-ROUNDUP(_xlfn.PERCENTRANK.INC(Table13[Recency],Table13[[#This Row],[Recency]])*5, 0)</f>
        <v>4</v>
      </c>
      <c r="AR343">
        <f>ROUNDUP(_xlfn.PERCENTRANK.INC(Table13[Total Number of Purchases],Table13[[#This Row],[Total Number of Purchases]])*5,0)</f>
        <v>1</v>
      </c>
      <c r="AS343">
        <f>ROUNDUP(_xlfn.PERCENTRANK.INC(Table13[Total Spend],Table13[[#This Row],[Total Spend]])*5,0)</f>
        <v>2</v>
      </c>
      <c r="AT343" t="str">
        <f>Table13[[#This Row],[Recency Score]]&amp;Table13[[#This Row],[Frequency Score]]&amp;Table13[[#This Row],[Monetary Score]]</f>
        <v>412</v>
      </c>
      <c r="AU343" t="str">
        <f t="shared" si="5"/>
        <v>Potential Loyalists</v>
      </c>
      <c r="AW343" s="13">
        <f>DATEDIF(Table13[[#This Row],[Dt_Customer]], Snapshot_Date, "d")</f>
        <v>694</v>
      </c>
      <c r="AX343" s="13">
        <f>Table13[[#This Row],[CL if today]]/365</f>
        <v>1.9013698630136986</v>
      </c>
      <c r="AY343">
        <f>Table13[[#This Row],[Total Number of Purchases]]/Table13[[#This Row],[Corrected CL]]</f>
        <v>3.1556195965417868</v>
      </c>
      <c r="AZ343">
        <f>Table13[[#This Row],[Average Order Value (AOV)]]*Table13[[#This Row],[Freq per Year]]</f>
        <v>37.867435158501443</v>
      </c>
      <c r="BA343">
        <f>Table13[[#This Row],[Total Spend]]/Table13[[#This Row],[Corrected CL]]</f>
        <v>37.867435158501443</v>
      </c>
      <c r="BB343">
        <v>131.92142857142858</v>
      </c>
      <c r="BC343" s="1">
        <f>Table13[[#This Row],[Dt_Customer]]+Table13[[#This Row],[Recency]]</f>
        <v>41252</v>
      </c>
      <c r="BD343" s="16" t="str">
        <f>IF(COUNTIF(A:A, A343) &gt; 1, "Duplicate", "Unique")</f>
        <v>Unique</v>
      </c>
    </row>
    <row r="344" spans="1:56" x14ac:dyDescent="0.3">
      <c r="A344">
        <v>10882</v>
      </c>
      <c r="B344">
        <v>1976</v>
      </c>
      <c r="C344" t="s">
        <v>28</v>
      </c>
      <c r="D344" t="s">
        <v>33</v>
      </c>
      <c r="E344">
        <v>53858</v>
      </c>
      <c r="F344">
        <v>0</v>
      </c>
      <c r="G344">
        <v>1</v>
      </c>
      <c r="H344" s="1">
        <v>41222</v>
      </c>
      <c r="I344">
        <v>50</v>
      </c>
      <c r="J344">
        <v>407</v>
      </c>
      <c r="K344">
        <v>53</v>
      </c>
      <c r="L344">
        <v>221</v>
      </c>
      <c r="M344">
        <v>58</v>
      </c>
      <c r="N344">
        <v>150</v>
      </c>
      <c r="O344">
        <v>26</v>
      </c>
      <c r="P344">
        <f>IF(Table13[[#This Row],[MntWines]] = 0,"",Table13[[#This Row],[MntWines]])</f>
        <v>407</v>
      </c>
      <c r="Q344">
        <f>IF(Table13[[#This Row],[MntFruits]] = 0, "",Table13[[#This Row],[MntFruits]])</f>
        <v>53</v>
      </c>
      <c r="R344">
        <f>IF(Table13[[#This Row],[MntMeatProducts]] = 0, "",Table13[[#This Row],[MntMeatProducts]])</f>
        <v>221</v>
      </c>
      <c r="S344">
        <f>IF(Table13[[#This Row],[MntFishProducts]] = 0, "",Table13[[#This Row],[MntFishProducts]])</f>
        <v>58</v>
      </c>
      <c r="T344">
        <f>IF(Table13[[#This Row],[MntSweetProducts]] = 0, "",Table13[[#This Row],[MntSweetProducts]])</f>
        <v>150</v>
      </c>
      <c r="U344">
        <f>IF(Table13[[#This Row],[MntGoldProds]] = 0, "",Table13[[#This Row],[MntGoldProds]])</f>
        <v>26</v>
      </c>
      <c r="V344">
        <v>4</v>
      </c>
      <c r="W344">
        <v>4</v>
      </c>
      <c r="X344">
        <v>3</v>
      </c>
      <c r="Y344">
        <v>6</v>
      </c>
      <c r="Z344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 t="s">
        <v>30</v>
      </c>
      <c r="AI344" s="13">
        <f>SUM(Table13[[#This Row],[MntWines]:[MntGoldProds]])</f>
        <v>915</v>
      </c>
      <c r="AJ344" s="13">
        <f>AVERAGE(Table13[[#This Row],[MntWines]:[MntGoldProds]])</f>
        <v>152.5</v>
      </c>
      <c r="AK344">
        <f>IF(Table13[[#This Row],[Total Number of Purchases]]=0,0,Table13[[#This Row],[Total Spend]]/Table13[[#This Row],[Total Number of Purchases]])</f>
        <v>53.823529411764703</v>
      </c>
      <c r="AM344">
        <f>SUM(Table13[[#This Row],[NumDealsPurchases]:[NumStorePurchases]])</f>
        <v>17</v>
      </c>
      <c r="AN344" s="14">
        <f>Snapshot_Date-Table13[[#This Row],[Dt_Customer]]</f>
        <v>694</v>
      </c>
      <c r="AP344" s="13">
        <f>Table13[[#This Row],[NumDealsPurchases]]/Table13[[#This Row],[Total Number of Purchases]]*100</f>
        <v>23.52941176470588</v>
      </c>
      <c r="AQ344">
        <f>6-ROUNDUP(_xlfn.PERCENTRANK.INC(Table13[Recency],Table13[[#This Row],[Recency]])*5, 0)</f>
        <v>3</v>
      </c>
      <c r="AR344">
        <f>ROUNDUP(_xlfn.PERCENTRANK.INC(Table13[Total Number of Purchases],Table13[[#This Row],[Total Number of Purchases]])*5,0)</f>
        <v>3</v>
      </c>
      <c r="AS344">
        <f>ROUNDUP(_xlfn.PERCENTRANK.INC(Table13[Total Spend],Table13[[#This Row],[Total Spend]])*5,0)</f>
        <v>4</v>
      </c>
      <c r="AT344" t="str">
        <f>Table13[[#This Row],[Recency Score]]&amp;Table13[[#This Row],[Frequency Score]]&amp;Table13[[#This Row],[Monetary Score]]</f>
        <v>334</v>
      </c>
      <c r="AU344" t="str">
        <f t="shared" si="5"/>
        <v>Needs Attention</v>
      </c>
      <c r="AW344" s="13">
        <f>DATEDIF(Table13[[#This Row],[Dt_Customer]], Snapshot_Date, "d")</f>
        <v>694</v>
      </c>
      <c r="AX344" s="13">
        <f>Table13[[#This Row],[CL if today]]/365</f>
        <v>1.9013698630136986</v>
      </c>
      <c r="AY344">
        <f>Table13[[#This Row],[Total Number of Purchases]]/Table13[[#This Row],[Corrected CL]]</f>
        <v>8.9409221902017286</v>
      </c>
      <c r="AZ344">
        <f>Table13[[#This Row],[Average Order Value (AOV)]]*Table13[[#This Row],[Freq per Year]]</f>
        <v>481.23198847262245</v>
      </c>
      <c r="BA344">
        <f>Table13[[#This Row],[Total Spend]]/Table13[[#This Row],[Corrected CL]]</f>
        <v>481.2319884726225</v>
      </c>
      <c r="BB344">
        <v>9.3857142857142861</v>
      </c>
      <c r="BC344" s="1">
        <f>Table13[[#This Row],[Dt_Customer]]+Table13[[#This Row],[Recency]]</f>
        <v>41272</v>
      </c>
      <c r="BD344" s="16" t="str">
        <f>IF(COUNTIF(A:A, A344) &gt; 1, "Duplicate", "Unique")</f>
        <v>Unique</v>
      </c>
    </row>
    <row r="345" spans="1:56" x14ac:dyDescent="0.3">
      <c r="A345">
        <v>8213</v>
      </c>
      <c r="B345">
        <v>1980</v>
      </c>
      <c r="C345" t="s">
        <v>38</v>
      </c>
      <c r="D345" t="s">
        <v>35</v>
      </c>
      <c r="E345">
        <v>14515</v>
      </c>
      <c r="F345">
        <v>1</v>
      </c>
      <c r="G345">
        <v>0</v>
      </c>
      <c r="H345" s="1">
        <v>41222</v>
      </c>
      <c r="I345">
        <v>71</v>
      </c>
      <c r="J345">
        <v>6</v>
      </c>
      <c r="K345">
        <v>4</v>
      </c>
      <c r="L345">
        <v>9</v>
      </c>
      <c r="M345">
        <v>6</v>
      </c>
      <c r="N345">
        <v>36</v>
      </c>
      <c r="O345">
        <v>35</v>
      </c>
      <c r="P345">
        <f>IF(Table13[[#This Row],[MntWines]] = 0,"",Table13[[#This Row],[MntWines]])</f>
        <v>6</v>
      </c>
      <c r="Q345">
        <f>IF(Table13[[#This Row],[MntFruits]] = 0, "",Table13[[#This Row],[MntFruits]])</f>
        <v>4</v>
      </c>
      <c r="R345">
        <f>IF(Table13[[#This Row],[MntMeatProducts]] = 0, "",Table13[[#This Row],[MntMeatProducts]])</f>
        <v>9</v>
      </c>
      <c r="S345">
        <f>IF(Table13[[#This Row],[MntFishProducts]] = 0, "",Table13[[#This Row],[MntFishProducts]])</f>
        <v>6</v>
      </c>
      <c r="T345">
        <f>IF(Table13[[#This Row],[MntSweetProducts]] = 0, "",Table13[[#This Row],[MntSweetProducts]])</f>
        <v>36</v>
      </c>
      <c r="U345">
        <f>IF(Table13[[#This Row],[MntGoldProds]] = 0, "",Table13[[#This Row],[MntGoldProds]])</f>
        <v>35</v>
      </c>
      <c r="V345">
        <v>4</v>
      </c>
      <c r="W345">
        <v>2</v>
      </c>
      <c r="X345">
        <v>2</v>
      </c>
      <c r="Y345">
        <v>3</v>
      </c>
      <c r="Z345">
        <v>7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 t="s">
        <v>30</v>
      </c>
      <c r="AI345" s="13">
        <f>SUM(Table13[[#This Row],[MntWines]:[MntGoldProds]])</f>
        <v>96</v>
      </c>
      <c r="AJ345" s="13">
        <f>AVERAGE(Table13[[#This Row],[MntWines]:[MntGoldProds]])</f>
        <v>16</v>
      </c>
      <c r="AK345">
        <f>IF(Table13[[#This Row],[Total Number of Purchases]]=0,0,Table13[[#This Row],[Total Spend]]/Table13[[#This Row],[Total Number of Purchases]])</f>
        <v>8.7272727272727266</v>
      </c>
      <c r="AM345">
        <f>SUM(Table13[[#This Row],[NumDealsPurchases]:[NumStorePurchases]])</f>
        <v>11</v>
      </c>
      <c r="AN345" s="14">
        <f>Snapshot_Date-Table13[[#This Row],[Dt_Customer]]</f>
        <v>694</v>
      </c>
      <c r="AP345" s="13">
        <f>Table13[[#This Row],[NumDealsPurchases]]/Table13[[#This Row],[Total Number of Purchases]]*100</f>
        <v>36.363636363636367</v>
      </c>
      <c r="AQ345">
        <f>6-ROUNDUP(_xlfn.PERCENTRANK.INC(Table13[Recency],Table13[[#This Row],[Recency]])*5, 0)</f>
        <v>2</v>
      </c>
      <c r="AR345">
        <f>ROUNDUP(_xlfn.PERCENTRANK.INC(Table13[Total Number of Purchases],Table13[[#This Row],[Total Number of Purchases]])*5,0)</f>
        <v>2</v>
      </c>
      <c r="AS345">
        <f>ROUNDUP(_xlfn.PERCENTRANK.INC(Table13[Total Spend],Table13[[#This Row],[Total Spend]])*5,0)</f>
        <v>2</v>
      </c>
      <c r="AT345" t="str">
        <f>Table13[[#This Row],[Recency Score]]&amp;Table13[[#This Row],[Frequency Score]]&amp;Table13[[#This Row],[Monetary Score]]</f>
        <v>222</v>
      </c>
      <c r="AU345" t="str">
        <f t="shared" si="5"/>
        <v>About to Sleep</v>
      </c>
      <c r="AW345" s="13">
        <f>DATEDIF(Table13[[#This Row],[Dt_Customer]], Snapshot_Date, "d")</f>
        <v>694</v>
      </c>
      <c r="AX345" s="13">
        <f>Table13[[#This Row],[CL if today]]/365</f>
        <v>1.9013698630136986</v>
      </c>
      <c r="AY345">
        <f>Table13[[#This Row],[Total Number of Purchases]]/Table13[[#This Row],[Corrected CL]]</f>
        <v>5.7853025936599423</v>
      </c>
      <c r="AZ345">
        <f>Table13[[#This Row],[Average Order Value (AOV)]]*Table13[[#This Row],[Freq per Year]]</f>
        <v>50.489913544668582</v>
      </c>
      <c r="BA345">
        <f>Table13[[#This Row],[Total Spend]]/Table13[[#This Row],[Corrected CL]]</f>
        <v>50.489913544668589</v>
      </c>
      <c r="BB345">
        <v>234.64285714285717</v>
      </c>
      <c r="BC345" s="1">
        <f>Table13[[#This Row],[Dt_Customer]]+Table13[[#This Row],[Recency]]</f>
        <v>41293</v>
      </c>
      <c r="BD345" s="16" t="str">
        <f>IF(COUNTIF(A:A, A345) &gt; 1, "Duplicate", "Unique")</f>
        <v>Unique</v>
      </c>
    </row>
    <row r="346" spans="1:56" x14ac:dyDescent="0.3">
      <c r="A346">
        <v>2407</v>
      </c>
      <c r="B346">
        <v>1982</v>
      </c>
      <c r="C346" t="s">
        <v>28</v>
      </c>
      <c r="D346" t="s">
        <v>33</v>
      </c>
      <c r="E346">
        <v>69109</v>
      </c>
      <c r="F346">
        <v>0</v>
      </c>
      <c r="G346">
        <v>0</v>
      </c>
      <c r="H346" s="1">
        <v>41222</v>
      </c>
      <c r="I346">
        <v>10</v>
      </c>
      <c r="J346">
        <v>823</v>
      </c>
      <c r="K346">
        <v>25</v>
      </c>
      <c r="L346">
        <v>459</v>
      </c>
      <c r="M346">
        <v>124</v>
      </c>
      <c r="N346">
        <v>29</v>
      </c>
      <c r="O346">
        <v>95</v>
      </c>
      <c r="P346">
        <f>IF(Table13[[#This Row],[MntWines]] = 0,"",Table13[[#This Row],[MntWines]])</f>
        <v>823</v>
      </c>
      <c r="Q346">
        <f>IF(Table13[[#This Row],[MntFruits]] = 0, "",Table13[[#This Row],[MntFruits]])</f>
        <v>25</v>
      </c>
      <c r="R346">
        <f>IF(Table13[[#This Row],[MntMeatProducts]] = 0, "",Table13[[#This Row],[MntMeatProducts]])</f>
        <v>459</v>
      </c>
      <c r="S346">
        <f>IF(Table13[[#This Row],[MntFishProducts]] = 0, "",Table13[[#This Row],[MntFishProducts]])</f>
        <v>124</v>
      </c>
      <c r="T346">
        <f>IF(Table13[[#This Row],[MntSweetProducts]] = 0, "",Table13[[#This Row],[MntSweetProducts]])</f>
        <v>29</v>
      </c>
      <c r="U346">
        <f>IF(Table13[[#This Row],[MntGoldProds]] = 0, "",Table13[[#This Row],[MntGoldProds]])</f>
        <v>95</v>
      </c>
      <c r="V346">
        <v>1</v>
      </c>
      <c r="W346">
        <v>6</v>
      </c>
      <c r="X346">
        <v>6</v>
      </c>
      <c r="Y346">
        <v>7</v>
      </c>
      <c r="Z346">
        <v>4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 t="s">
        <v>34</v>
      </c>
      <c r="AI346" s="13">
        <f>SUM(Table13[[#This Row],[MntWines]:[MntGoldProds]])</f>
        <v>1555</v>
      </c>
      <c r="AJ346" s="13">
        <f>AVERAGE(Table13[[#This Row],[MntWines]:[MntGoldProds]])</f>
        <v>259.16666666666669</v>
      </c>
      <c r="AK346">
        <f>IF(Table13[[#This Row],[Total Number of Purchases]]=0,0,Table13[[#This Row],[Total Spend]]/Table13[[#This Row],[Total Number of Purchases]])</f>
        <v>77.75</v>
      </c>
      <c r="AM346">
        <f>SUM(Table13[[#This Row],[NumDealsPurchases]:[NumStorePurchases]])</f>
        <v>20</v>
      </c>
      <c r="AN346" s="14">
        <f>Snapshot_Date-Table13[[#This Row],[Dt_Customer]]</f>
        <v>694</v>
      </c>
      <c r="AP346" s="13">
        <f>Table13[[#This Row],[NumDealsPurchases]]/Table13[[#This Row],[Total Number of Purchases]]*100</f>
        <v>5</v>
      </c>
      <c r="AQ346">
        <f>6-ROUNDUP(_xlfn.PERCENTRANK.INC(Table13[Recency],Table13[[#This Row],[Recency]])*5, 0)</f>
        <v>5</v>
      </c>
      <c r="AR346">
        <f>ROUNDUP(_xlfn.PERCENTRANK.INC(Table13[Total Number of Purchases],Table13[[#This Row],[Total Number of Purchases]])*5,0)</f>
        <v>4</v>
      </c>
      <c r="AS346">
        <f>ROUNDUP(_xlfn.PERCENTRANK.INC(Table13[Total Spend],Table13[[#This Row],[Total Spend]])*5,0)</f>
        <v>5</v>
      </c>
      <c r="AT346" t="str">
        <f>Table13[[#This Row],[Recency Score]]&amp;Table13[[#This Row],[Frequency Score]]&amp;Table13[[#This Row],[Monetary Score]]</f>
        <v>545</v>
      </c>
      <c r="AU346" t="str">
        <f t="shared" si="5"/>
        <v>Loyal Customers</v>
      </c>
      <c r="AW346" s="13">
        <f>DATEDIF(Table13[[#This Row],[Dt_Customer]], Snapshot_Date, "d")</f>
        <v>694</v>
      </c>
      <c r="AX346" s="13">
        <f>Table13[[#This Row],[CL if today]]/365</f>
        <v>1.9013698630136986</v>
      </c>
      <c r="AY346">
        <f>Table13[[#This Row],[Total Number of Purchases]]/Table13[[#This Row],[Corrected CL]]</f>
        <v>10.518731988472622</v>
      </c>
      <c r="AZ346">
        <f>Table13[[#This Row],[Average Order Value (AOV)]]*Table13[[#This Row],[Freq per Year]]</f>
        <v>817.8314121037464</v>
      </c>
      <c r="BA346">
        <f>Table13[[#This Row],[Total Spend]]/Table13[[#This Row],[Corrected CL]]</f>
        <v>817.8314121037464</v>
      </c>
      <c r="BB346">
        <v>226.94842406876791</v>
      </c>
      <c r="BC346" s="1">
        <f>Table13[[#This Row],[Dt_Customer]]+Table13[[#This Row],[Recency]]</f>
        <v>41232</v>
      </c>
      <c r="BD346" s="16" t="str">
        <f>IF(COUNTIF(A:A, A346) &gt; 1, "Duplicate", "Unique")</f>
        <v>Unique</v>
      </c>
    </row>
    <row r="347" spans="1:56" x14ac:dyDescent="0.3">
      <c r="A347">
        <v>9064</v>
      </c>
      <c r="B347">
        <v>1982</v>
      </c>
      <c r="C347" t="s">
        <v>28</v>
      </c>
      <c r="D347" t="s">
        <v>33</v>
      </c>
      <c r="E347">
        <v>69109</v>
      </c>
      <c r="F347">
        <v>0</v>
      </c>
      <c r="G347">
        <v>0</v>
      </c>
      <c r="H347" s="1">
        <v>41222</v>
      </c>
      <c r="I347">
        <v>10</v>
      </c>
      <c r="J347">
        <v>823</v>
      </c>
      <c r="K347">
        <v>25</v>
      </c>
      <c r="L347">
        <v>459</v>
      </c>
      <c r="M347">
        <v>124</v>
      </c>
      <c r="N347">
        <v>29</v>
      </c>
      <c r="O347">
        <v>95</v>
      </c>
      <c r="P347">
        <f>IF(Table13[[#This Row],[MntWines]] = 0,"",Table13[[#This Row],[MntWines]])</f>
        <v>823</v>
      </c>
      <c r="Q347">
        <f>IF(Table13[[#This Row],[MntFruits]] = 0, "",Table13[[#This Row],[MntFruits]])</f>
        <v>25</v>
      </c>
      <c r="R347">
        <f>IF(Table13[[#This Row],[MntMeatProducts]] = 0, "",Table13[[#This Row],[MntMeatProducts]])</f>
        <v>459</v>
      </c>
      <c r="S347">
        <f>IF(Table13[[#This Row],[MntFishProducts]] = 0, "",Table13[[#This Row],[MntFishProducts]])</f>
        <v>124</v>
      </c>
      <c r="T347">
        <f>IF(Table13[[#This Row],[MntSweetProducts]] = 0, "",Table13[[#This Row],[MntSweetProducts]])</f>
        <v>29</v>
      </c>
      <c r="U347">
        <f>IF(Table13[[#This Row],[MntGoldProds]] = 0, "",Table13[[#This Row],[MntGoldProds]])</f>
        <v>95</v>
      </c>
      <c r="V347">
        <v>1</v>
      </c>
      <c r="W347">
        <v>6</v>
      </c>
      <c r="X347">
        <v>6</v>
      </c>
      <c r="Y347">
        <v>7</v>
      </c>
      <c r="Z347">
        <v>4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 t="s">
        <v>30</v>
      </c>
      <c r="AI347" s="13">
        <f>SUM(Table13[[#This Row],[MntWines]:[MntGoldProds]])</f>
        <v>1555</v>
      </c>
      <c r="AJ347" s="13">
        <f>AVERAGE(Table13[[#This Row],[MntWines]:[MntGoldProds]])</f>
        <v>259.16666666666669</v>
      </c>
      <c r="AK347">
        <f>IF(Table13[[#This Row],[Total Number of Purchases]]=0,0,Table13[[#This Row],[Total Spend]]/Table13[[#This Row],[Total Number of Purchases]])</f>
        <v>77.75</v>
      </c>
      <c r="AM347">
        <f>SUM(Table13[[#This Row],[NumDealsPurchases]:[NumStorePurchases]])</f>
        <v>20</v>
      </c>
      <c r="AN347" s="14">
        <f>Snapshot_Date-Table13[[#This Row],[Dt_Customer]]</f>
        <v>694</v>
      </c>
      <c r="AP347" s="13">
        <f>Table13[[#This Row],[NumDealsPurchases]]/Table13[[#This Row],[Total Number of Purchases]]*100</f>
        <v>5</v>
      </c>
      <c r="AQ347">
        <f>6-ROUNDUP(_xlfn.PERCENTRANK.INC(Table13[Recency],Table13[[#This Row],[Recency]])*5, 0)</f>
        <v>5</v>
      </c>
      <c r="AR347">
        <f>ROUNDUP(_xlfn.PERCENTRANK.INC(Table13[Total Number of Purchases],Table13[[#This Row],[Total Number of Purchases]])*5,0)</f>
        <v>4</v>
      </c>
      <c r="AS347">
        <f>ROUNDUP(_xlfn.PERCENTRANK.INC(Table13[Total Spend],Table13[[#This Row],[Total Spend]])*5,0)</f>
        <v>5</v>
      </c>
      <c r="AT347" t="str">
        <f>Table13[[#This Row],[Recency Score]]&amp;Table13[[#This Row],[Frequency Score]]&amp;Table13[[#This Row],[Monetary Score]]</f>
        <v>545</v>
      </c>
      <c r="AU347" t="str">
        <f t="shared" si="5"/>
        <v>Loyal Customers</v>
      </c>
      <c r="AW347" s="13">
        <f>DATEDIF(Table13[[#This Row],[Dt_Customer]], Snapshot_Date, "d")</f>
        <v>694</v>
      </c>
      <c r="AX347" s="13">
        <f>Table13[[#This Row],[CL if today]]/365</f>
        <v>1.9013698630136986</v>
      </c>
      <c r="AY347">
        <f>Table13[[#This Row],[Total Number of Purchases]]/Table13[[#This Row],[Corrected CL]]</f>
        <v>10.518731988472622</v>
      </c>
      <c r="AZ347">
        <f>Table13[[#This Row],[Average Order Value (AOV)]]*Table13[[#This Row],[Freq per Year]]</f>
        <v>817.8314121037464</v>
      </c>
      <c r="BA347">
        <f>Table13[[#This Row],[Total Spend]]/Table13[[#This Row],[Corrected CL]]</f>
        <v>817.8314121037464</v>
      </c>
      <c r="BB347">
        <v>449.19054441260749</v>
      </c>
      <c r="BC347" s="1">
        <f>Table13[[#This Row],[Dt_Customer]]+Table13[[#This Row],[Recency]]</f>
        <v>41232</v>
      </c>
      <c r="BD347" s="16" t="str">
        <f>IF(COUNTIF(A:A, A347) &gt; 1, "Duplicate", "Unique")</f>
        <v>Unique</v>
      </c>
    </row>
    <row r="348" spans="1:56" x14ac:dyDescent="0.3">
      <c r="A348">
        <v>9909</v>
      </c>
      <c r="B348">
        <v>1996</v>
      </c>
      <c r="C348" t="s">
        <v>38</v>
      </c>
      <c r="D348" t="s">
        <v>33</v>
      </c>
      <c r="E348">
        <v>7500</v>
      </c>
      <c r="F348">
        <v>0</v>
      </c>
      <c r="G348">
        <v>0</v>
      </c>
      <c r="H348" s="1">
        <v>41222</v>
      </c>
      <c r="I348">
        <v>24</v>
      </c>
      <c r="J348">
        <v>3</v>
      </c>
      <c r="K348">
        <v>18</v>
      </c>
      <c r="L348">
        <v>14</v>
      </c>
      <c r="M348">
        <v>15</v>
      </c>
      <c r="N348">
        <v>22</v>
      </c>
      <c r="O348">
        <v>50</v>
      </c>
      <c r="P348">
        <f>IF(Table13[[#This Row],[MntWines]] = 0,"",Table13[[#This Row],[MntWines]])</f>
        <v>3</v>
      </c>
      <c r="Q348">
        <f>IF(Table13[[#This Row],[MntFruits]] = 0, "",Table13[[#This Row],[MntFruits]])</f>
        <v>18</v>
      </c>
      <c r="R348">
        <f>IF(Table13[[#This Row],[MntMeatProducts]] = 0, "",Table13[[#This Row],[MntMeatProducts]])</f>
        <v>14</v>
      </c>
      <c r="S348">
        <f>IF(Table13[[#This Row],[MntFishProducts]] = 0, "",Table13[[#This Row],[MntFishProducts]])</f>
        <v>15</v>
      </c>
      <c r="T348">
        <f>IF(Table13[[#This Row],[MntSweetProducts]] = 0, "",Table13[[#This Row],[MntSweetProducts]])</f>
        <v>22</v>
      </c>
      <c r="U348">
        <f>IF(Table13[[#This Row],[MntGoldProds]] = 0, "",Table13[[#This Row],[MntGoldProds]])</f>
        <v>50</v>
      </c>
      <c r="V348">
        <v>3</v>
      </c>
      <c r="W348">
        <v>3</v>
      </c>
      <c r="X348">
        <v>1</v>
      </c>
      <c r="Y348">
        <v>3</v>
      </c>
      <c r="Z348">
        <v>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 t="s">
        <v>36</v>
      </c>
      <c r="AI348" s="13">
        <f>SUM(Table13[[#This Row],[MntWines]:[MntGoldProds]])</f>
        <v>122</v>
      </c>
      <c r="AJ348" s="13">
        <f>AVERAGE(Table13[[#This Row],[MntWines]:[MntGoldProds]])</f>
        <v>20.333333333333332</v>
      </c>
      <c r="AK348">
        <f>IF(Table13[[#This Row],[Total Number of Purchases]]=0,0,Table13[[#This Row],[Total Spend]]/Table13[[#This Row],[Total Number of Purchases]])</f>
        <v>12.2</v>
      </c>
      <c r="AM348">
        <f>SUM(Table13[[#This Row],[NumDealsPurchases]:[NumStorePurchases]])</f>
        <v>10</v>
      </c>
      <c r="AN348" s="14">
        <f>Snapshot_Date-Table13[[#This Row],[Dt_Customer]]</f>
        <v>694</v>
      </c>
      <c r="AP348" s="13">
        <f>Table13[[#This Row],[NumDealsPurchases]]/Table13[[#This Row],[Total Number of Purchases]]*100</f>
        <v>30</v>
      </c>
      <c r="AQ348">
        <f>6-ROUNDUP(_xlfn.PERCENTRANK.INC(Table13[Recency],Table13[[#This Row],[Recency]])*5, 0)</f>
        <v>4</v>
      </c>
      <c r="AR348">
        <f>ROUNDUP(_xlfn.PERCENTRANK.INC(Table13[Total Number of Purchases],Table13[[#This Row],[Total Number of Purchases]])*5,0)</f>
        <v>2</v>
      </c>
      <c r="AS348">
        <f>ROUNDUP(_xlfn.PERCENTRANK.INC(Table13[Total Spend],Table13[[#This Row],[Total Spend]])*5,0)</f>
        <v>2</v>
      </c>
      <c r="AT348" t="str">
        <f>Table13[[#This Row],[Recency Score]]&amp;Table13[[#This Row],[Frequency Score]]&amp;Table13[[#This Row],[Monetary Score]]</f>
        <v>422</v>
      </c>
      <c r="AU348" t="str">
        <f t="shared" si="5"/>
        <v>Potential Loyalists</v>
      </c>
      <c r="AW348" s="13">
        <f>DATEDIF(Table13[[#This Row],[Dt_Customer]], Snapshot_Date, "d")</f>
        <v>694</v>
      </c>
      <c r="AX348" s="13">
        <f>Table13[[#This Row],[CL if today]]/365</f>
        <v>1.9013698630136986</v>
      </c>
      <c r="AY348">
        <f>Table13[[#This Row],[Total Number of Purchases]]/Table13[[#This Row],[Corrected CL]]</f>
        <v>5.2593659942363109</v>
      </c>
      <c r="AZ348">
        <f>Table13[[#This Row],[Average Order Value (AOV)]]*Table13[[#This Row],[Freq per Year]]</f>
        <v>64.164265129682988</v>
      </c>
      <c r="BA348">
        <f>Table13[[#This Row],[Total Spend]]/Table13[[#This Row],[Corrected CL]]</f>
        <v>64.164265129683002</v>
      </c>
      <c r="BB348">
        <v>632.35336194563661</v>
      </c>
      <c r="BC348" s="1">
        <f>Table13[[#This Row],[Dt_Customer]]+Table13[[#This Row],[Recency]]</f>
        <v>41246</v>
      </c>
      <c r="BD348" s="16" t="str">
        <f>IF(COUNTIF(A:A, A348) &gt; 1, "Duplicate", "Unique")</f>
        <v>Unique</v>
      </c>
    </row>
    <row r="349" spans="1:56" x14ac:dyDescent="0.3">
      <c r="A349">
        <v>7396</v>
      </c>
      <c r="B349">
        <v>1966</v>
      </c>
      <c r="C349" t="s">
        <v>28</v>
      </c>
      <c r="D349" t="s">
        <v>33</v>
      </c>
      <c r="E349">
        <v>80398</v>
      </c>
      <c r="F349">
        <v>0</v>
      </c>
      <c r="G349">
        <v>0</v>
      </c>
      <c r="H349" s="1">
        <v>41223</v>
      </c>
      <c r="I349">
        <v>92</v>
      </c>
      <c r="J349">
        <v>342</v>
      </c>
      <c r="K349">
        <v>51</v>
      </c>
      <c r="L349">
        <v>936</v>
      </c>
      <c r="M349">
        <v>207</v>
      </c>
      <c r="N349">
        <v>35</v>
      </c>
      <c r="O349">
        <v>26</v>
      </c>
      <c r="P349">
        <f>IF(Table13[[#This Row],[MntWines]] = 0,"",Table13[[#This Row],[MntWines]])</f>
        <v>342</v>
      </c>
      <c r="Q349">
        <f>IF(Table13[[#This Row],[MntFruits]] = 0, "",Table13[[#This Row],[MntFruits]])</f>
        <v>51</v>
      </c>
      <c r="R349">
        <f>IF(Table13[[#This Row],[MntMeatProducts]] = 0, "",Table13[[#This Row],[MntMeatProducts]])</f>
        <v>936</v>
      </c>
      <c r="S349">
        <f>IF(Table13[[#This Row],[MntFishProducts]] = 0, "",Table13[[#This Row],[MntFishProducts]])</f>
        <v>207</v>
      </c>
      <c r="T349">
        <f>IF(Table13[[#This Row],[MntSweetProducts]] = 0, "",Table13[[#This Row],[MntSweetProducts]])</f>
        <v>35</v>
      </c>
      <c r="U349">
        <f>IF(Table13[[#This Row],[MntGoldProds]] = 0, "",Table13[[#This Row],[MntGoldProds]])</f>
        <v>26</v>
      </c>
      <c r="V349">
        <v>1</v>
      </c>
      <c r="W349">
        <v>5</v>
      </c>
      <c r="X349">
        <v>8</v>
      </c>
      <c r="Y349">
        <v>12</v>
      </c>
      <c r="Z349">
        <v>3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 t="s">
        <v>30</v>
      </c>
      <c r="AI349" s="13">
        <f>SUM(Table13[[#This Row],[MntWines]:[MntGoldProds]])</f>
        <v>1597</v>
      </c>
      <c r="AJ349" s="13">
        <f>AVERAGE(Table13[[#This Row],[MntWines]:[MntGoldProds]])</f>
        <v>266.16666666666669</v>
      </c>
      <c r="AK349">
        <f>IF(Table13[[#This Row],[Total Number of Purchases]]=0,0,Table13[[#This Row],[Total Spend]]/Table13[[#This Row],[Total Number of Purchases]])</f>
        <v>61.42307692307692</v>
      </c>
      <c r="AM349">
        <f>SUM(Table13[[#This Row],[NumDealsPurchases]:[NumStorePurchases]])</f>
        <v>26</v>
      </c>
      <c r="AN349" s="14">
        <f>Snapshot_Date-Table13[[#This Row],[Dt_Customer]]</f>
        <v>693</v>
      </c>
      <c r="AP349" s="13">
        <f>Table13[[#This Row],[NumDealsPurchases]]/Table13[[#This Row],[Total Number of Purchases]]*100</f>
        <v>3.8461538461538463</v>
      </c>
      <c r="AQ349">
        <f>6-ROUNDUP(_xlfn.PERCENTRANK.INC(Table13[Recency],Table13[[#This Row],[Recency]])*5, 0)</f>
        <v>1</v>
      </c>
      <c r="AR349">
        <f>ROUNDUP(_xlfn.PERCENTRANK.INC(Table13[Total Number of Purchases],Table13[[#This Row],[Total Number of Purchases]])*5,0)</f>
        <v>5</v>
      </c>
      <c r="AS349">
        <f>ROUNDUP(_xlfn.PERCENTRANK.INC(Table13[Total Spend],Table13[[#This Row],[Total Spend]])*5,0)</f>
        <v>5</v>
      </c>
      <c r="AT349" t="str">
        <f>Table13[[#This Row],[Recency Score]]&amp;Table13[[#This Row],[Frequency Score]]&amp;Table13[[#This Row],[Monetary Score]]</f>
        <v>155</v>
      </c>
      <c r="AU349" t="str">
        <f t="shared" si="5"/>
        <v>Frequent Buyers</v>
      </c>
      <c r="AW349" s="13">
        <f>DATEDIF(Table13[[#This Row],[Dt_Customer]], Snapshot_Date, "d")</f>
        <v>693</v>
      </c>
      <c r="AX349" s="13">
        <f>Table13[[#This Row],[CL if today]]/365</f>
        <v>1.8986301369863015</v>
      </c>
      <c r="AY349">
        <f>Table13[[#This Row],[Total Number of Purchases]]/Table13[[#This Row],[Corrected CL]]</f>
        <v>13.694083694083693</v>
      </c>
      <c r="AZ349">
        <f>Table13[[#This Row],[Average Order Value (AOV)]]*Table13[[#This Row],[Freq per Year]]</f>
        <v>841.13275613275596</v>
      </c>
      <c r="BA349">
        <f>Table13[[#This Row],[Total Spend]]/Table13[[#This Row],[Corrected CL]]</f>
        <v>841.13275613275607</v>
      </c>
      <c r="BB349">
        <v>390.62320916905446</v>
      </c>
      <c r="BC349" s="1">
        <f>Table13[[#This Row],[Dt_Customer]]+Table13[[#This Row],[Recency]]</f>
        <v>41315</v>
      </c>
      <c r="BD349" s="16" t="str">
        <f>IF(COUNTIF(A:A, A349) &gt; 1, "Duplicate", "Unique")</f>
        <v>Unique</v>
      </c>
    </row>
    <row r="350" spans="1:56" x14ac:dyDescent="0.3">
      <c r="A350">
        <v>5544</v>
      </c>
      <c r="B350">
        <v>1970</v>
      </c>
      <c r="C350" t="s">
        <v>28</v>
      </c>
      <c r="D350" t="s">
        <v>31</v>
      </c>
      <c r="E350">
        <v>67384</v>
      </c>
      <c r="F350">
        <v>0</v>
      </c>
      <c r="G350">
        <v>1</v>
      </c>
      <c r="H350" s="1">
        <v>41223</v>
      </c>
      <c r="I350">
        <v>32</v>
      </c>
      <c r="J350">
        <v>957</v>
      </c>
      <c r="K350">
        <v>40</v>
      </c>
      <c r="L350">
        <v>175</v>
      </c>
      <c r="M350">
        <v>158</v>
      </c>
      <c r="N350">
        <v>53</v>
      </c>
      <c r="O350">
        <v>107</v>
      </c>
      <c r="P350">
        <f>IF(Table13[[#This Row],[MntWines]] = 0,"",Table13[[#This Row],[MntWines]])</f>
        <v>957</v>
      </c>
      <c r="Q350">
        <f>IF(Table13[[#This Row],[MntFruits]] = 0, "",Table13[[#This Row],[MntFruits]])</f>
        <v>40</v>
      </c>
      <c r="R350">
        <f>IF(Table13[[#This Row],[MntMeatProducts]] = 0, "",Table13[[#This Row],[MntMeatProducts]])</f>
        <v>175</v>
      </c>
      <c r="S350">
        <f>IF(Table13[[#This Row],[MntFishProducts]] = 0, "",Table13[[#This Row],[MntFishProducts]])</f>
        <v>158</v>
      </c>
      <c r="T350">
        <f>IF(Table13[[#This Row],[MntSweetProducts]] = 0, "",Table13[[#This Row],[MntSweetProducts]])</f>
        <v>53</v>
      </c>
      <c r="U350">
        <f>IF(Table13[[#This Row],[MntGoldProds]] = 0, "",Table13[[#This Row],[MntGoldProds]])</f>
        <v>107</v>
      </c>
      <c r="V350">
        <v>2</v>
      </c>
      <c r="W350">
        <v>7</v>
      </c>
      <c r="X350">
        <v>8</v>
      </c>
      <c r="Y350">
        <v>5</v>
      </c>
      <c r="Z350">
        <v>5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 t="s">
        <v>30</v>
      </c>
      <c r="AI350" s="13">
        <f>SUM(Table13[[#This Row],[MntWines]:[MntGoldProds]])</f>
        <v>1490</v>
      </c>
      <c r="AJ350" s="13">
        <f>AVERAGE(Table13[[#This Row],[MntWines]:[MntGoldProds]])</f>
        <v>248.33333333333334</v>
      </c>
      <c r="AK350">
        <f>IF(Table13[[#This Row],[Total Number of Purchases]]=0,0,Table13[[#This Row],[Total Spend]]/Table13[[#This Row],[Total Number of Purchases]])</f>
        <v>67.727272727272734</v>
      </c>
      <c r="AM350">
        <f>SUM(Table13[[#This Row],[NumDealsPurchases]:[NumStorePurchases]])</f>
        <v>22</v>
      </c>
      <c r="AN350" s="14">
        <f>Snapshot_Date-Table13[[#This Row],[Dt_Customer]]</f>
        <v>693</v>
      </c>
      <c r="AP350" s="13">
        <f>Table13[[#This Row],[NumDealsPurchases]]/Table13[[#This Row],[Total Number of Purchases]]*100</f>
        <v>9.0909090909090917</v>
      </c>
      <c r="AQ350">
        <f>6-ROUNDUP(_xlfn.PERCENTRANK.INC(Table13[Recency],Table13[[#This Row],[Recency]])*5, 0)</f>
        <v>4</v>
      </c>
      <c r="AR350">
        <f>ROUNDUP(_xlfn.PERCENTRANK.INC(Table13[Total Number of Purchases],Table13[[#This Row],[Total Number of Purchases]])*5,0)</f>
        <v>4</v>
      </c>
      <c r="AS350">
        <f>ROUNDUP(_xlfn.PERCENTRANK.INC(Table13[Total Spend],Table13[[#This Row],[Total Spend]])*5,0)</f>
        <v>5</v>
      </c>
      <c r="AT350" t="str">
        <f>Table13[[#This Row],[Recency Score]]&amp;Table13[[#This Row],[Frequency Score]]&amp;Table13[[#This Row],[Monetary Score]]</f>
        <v>445</v>
      </c>
      <c r="AU350" t="str">
        <f t="shared" si="5"/>
        <v>Big Spenders</v>
      </c>
      <c r="AW350" s="13">
        <f>DATEDIF(Table13[[#This Row],[Dt_Customer]], Snapshot_Date, "d")</f>
        <v>693</v>
      </c>
      <c r="AX350" s="13">
        <f>Table13[[#This Row],[CL if today]]/365</f>
        <v>1.8986301369863015</v>
      </c>
      <c r="AY350">
        <f>Table13[[#This Row],[Total Number of Purchases]]/Table13[[#This Row],[Corrected CL]]</f>
        <v>11.587301587301587</v>
      </c>
      <c r="AZ350">
        <f>Table13[[#This Row],[Average Order Value (AOV)]]*Table13[[#This Row],[Freq per Year]]</f>
        <v>784.77633477633481</v>
      </c>
      <c r="BA350">
        <f>Table13[[#This Row],[Total Spend]]/Table13[[#This Row],[Corrected CL]]</f>
        <v>784.77633477633469</v>
      </c>
      <c r="BB350">
        <v>970.36585365853659</v>
      </c>
      <c r="BC350" s="1">
        <f>Table13[[#This Row],[Dt_Customer]]+Table13[[#This Row],[Recency]]</f>
        <v>41255</v>
      </c>
      <c r="BD350" s="16" t="str">
        <f>IF(COUNTIF(A:A, A350) &gt; 1, "Duplicate", "Unique")</f>
        <v>Unique</v>
      </c>
    </row>
    <row r="351" spans="1:56" x14ac:dyDescent="0.3">
      <c r="A351">
        <v>5966</v>
      </c>
      <c r="B351">
        <v>1974</v>
      </c>
      <c r="C351" t="s">
        <v>37</v>
      </c>
      <c r="D351" t="s">
        <v>33</v>
      </c>
      <c r="E351">
        <v>45207</v>
      </c>
      <c r="F351">
        <v>1</v>
      </c>
      <c r="G351">
        <v>1</v>
      </c>
      <c r="H351" s="1">
        <v>41223</v>
      </c>
      <c r="I351">
        <v>64</v>
      </c>
      <c r="J351">
        <v>203</v>
      </c>
      <c r="K351">
        <v>0</v>
      </c>
      <c r="L351">
        <v>10</v>
      </c>
      <c r="M351">
        <v>0</v>
      </c>
      <c r="N351">
        <v>0</v>
      </c>
      <c r="O351">
        <v>2</v>
      </c>
      <c r="P351">
        <f>IF(Table13[[#This Row],[MntWines]] = 0,"",Table13[[#This Row],[MntWines]])</f>
        <v>203</v>
      </c>
      <c r="Q351" t="str">
        <f>IF(Table13[[#This Row],[MntFruits]] = 0, "",Table13[[#This Row],[MntFruits]])</f>
        <v/>
      </c>
      <c r="R351">
        <f>IF(Table13[[#This Row],[MntMeatProducts]] = 0, "",Table13[[#This Row],[MntMeatProducts]])</f>
        <v>10</v>
      </c>
      <c r="S351" t="str">
        <f>IF(Table13[[#This Row],[MntFishProducts]] = 0, "",Table13[[#This Row],[MntFishProducts]])</f>
        <v/>
      </c>
      <c r="T351" t="str">
        <f>IF(Table13[[#This Row],[MntSweetProducts]] = 0, "",Table13[[#This Row],[MntSweetProducts]])</f>
        <v/>
      </c>
      <c r="U351">
        <f>IF(Table13[[#This Row],[MntGoldProds]] = 0, "",Table13[[#This Row],[MntGoldProds]])</f>
        <v>2</v>
      </c>
      <c r="V351">
        <v>5</v>
      </c>
      <c r="W351">
        <v>3</v>
      </c>
      <c r="X351">
        <v>1</v>
      </c>
      <c r="Y351">
        <v>6</v>
      </c>
      <c r="Z351">
        <v>6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 t="s">
        <v>30</v>
      </c>
      <c r="AI351" s="13">
        <f>SUM(Table13[[#This Row],[MntWines]:[MntGoldProds]])</f>
        <v>215</v>
      </c>
      <c r="AJ351" s="13">
        <f>AVERAGE(Table13[[#This Row],[MntWines]:[MntGoldProds]])</f>
        <v>35.833333333333336</v>
      </c>
      <c r="AK351">
        <f>IF(Table13[[#This Row],[Total Number of Purchases]]=0,0,Table13[[#This Row],[Total Spend]]/Table13[[#This Row],[Total Number of Purchases]])</f>
        <v>14.333333333333334</v>
      </c>
      <c r="AM351">
        <f>SUM(Table13[[#This Row],[NumDealsPurchases]:[NumStorePurchases]])</f>
        <v>15</v>
      </c>
      <c r="AN351" s="14">
        <f>Snapshot_Date-Table13[[#This Row],[Dt_Customer]]</f>
        <v>693</v>
      </c>
      <c r="AP351" s="13">
        <f>Table13[[#This Row],[NumDealsPurchases]]/Table13[[#This Row],[Total Number of Purchases]]*100</f>
        <v>33.333333333333329</v>
      </c>
      <c r="AQ351">
        <f>6-ROUNDUP(_xlfn.PERCENTRANK.INC(Table13[Recency],Table13[[#This Row],[Recency]])*5, 0)</f>
        <v>2</v>
      </c>
      <c r="AR351">
        <f>ROUNDUP(_xlfn.PERCENTRANK.INC(Table13[Total Number of Purchases],Table13[[#This Row],[Total Number of Purchases]])*5,0)</f>
        <v>3</v>
      </c>
      <c r="AS351">
        <f>ROUNDUP(_xlfn.PERCENTRANK.INC(Table13[Total Spend],Table13[[#This Row],[Total Spend]])*5,0)</f>
        <v>3</v>
      </c>
      <c r="AT351" t="str">
        <f>Table13[[#This Row],[Recency Score]]&amp;Table13[[#This Row],[Frequency Score]]&amp;Table13[[#This Row],[Monetary Score]]</f>
        <v>233</v>
      </c>
      <c r="AU351" t="str">
        <f t="shared" si="5"/>
        <v>About to Sleep</v>
      </c>
      <c r="AW351" s="13">
        <f>DATEDIF(Table13[[#This Row],[Dt_Customer]], Snapshot_Date, "d")</f>
        <v>693</v>
      </c>
      <c r="AX351" s="13">
        <f>Table13[[#This Row],[CL if today]]/365</f>
        <v>1.8986301369863015</v>
      </c>
      <c r="AY351">
        <f>Table13[[#This Row],[Total Number of Purchases]]/Table13[[#This Row],[Corrected CL]]</f>
        <v>7.9004329004329001</v>
      </c>
      <c r="AZ351">
        <f>Table13[[#This Row],[Average Order Value (AOV)]]*Table13[[#This Row],[Freq per Year]]</f>
        <v>113.23953823953823</v>
      </c>
      <c r="BA351">
        <f>Table13[[#This Row],[Total Spend]]/Table13[[#This Row],[Corrected CL]]</f>
        <v>113.23953823953823</v>
      </c>
      <c r="BB351">
        <v>892.10601719197712</v>
      </c>
      <c r="BC351" s="1">
        <f>Table13[[#This Row],[Dt_Customer]]+Table13[[#This Row],[Recency]]</f>
        <v>41287</v>
      </c>
      <c r="BD351" s="16" t="str">
        <f>IF(COUNTIF(A:A, A351) &gt; 1, "Duplicate", "Unique")</f>
        <v>Unique</v>
      </c>
    </row>
    <row r="352" spans="1:56" x14ac:dyDescent="0.3">
      <c r="A352">
        <v>11121</v>
      </c>
      <c r="B352">
        <v>1981</v>
      </c>
      <c r="C352" t="s">
        <v>28</v>
      </c>
      <c r="D352" t="s">
        <v>33</v>
      </c>
      <c r="E352">
        <v>19419</v>
      </c>
      <c r="F352">
        <v>1</v>
      </c>
      <c r="G352">
        <v>0</v>
      </c>
      <c r="H352" s="1">
        <v>41223</v>
      </c>
      <c r="I352">
        <v>76</v>
      </c>
      <c r="J352">
        <v>2</v>
      </c>
      <c r="K352">
        <v>14</v>
      </c>
      <c r="L352">
        <v>28</v>
      </c>
      <c r="M352">
        <v>16</v>
      </c>
      <c r="N352">
        <v>3</v>
      </c>
      <c r="O352">
        <v>7</v>
      </c>
      <c r="P352">
        <f>IF(Table13[[#This Row],[MntWines]] = 0,"",Table13[[#This Row],[MntWines]])</f>
        <v>2</v>
      </c>
      <c r="Q352">
        <f>IF(Table13[[#This Row],[MntFruits]] = 0, "",Table13[[#This Row],[MntFruits]])</f>
        <v>14</v>
      </c>
      <c r="R352">
        <f>IF(Table13[[#This Row],[MntMeatProducts]] = 0, "",Table13[[#This Row],[MntMeatProducts]])</f>
        <v>28</v>
      </c>
      <c r="S352">
        <f>IF(Table13[[#This Row],[MntFishProducts]] = 0, "",Table13[[#This Row],[MntFishProducts]])</f>
        <v>16</v>
      </c>
      <c r="T352">
        <f>IF(Table13[[#This Row],[MntSweetProducts]] = 0, "",Table13[[#This Row],[MntSweetProducts]])</f>
        <v>3</v>
      </c>
      <c r="U352">
        <f>IF(Table13[[#This Row],[MntGoldProds]] = 0, "",Table13[[#This Row],[MntGoldProds]])</f>
        <v>7</v>
      </c>
      <c r="V352">
        <v>4</v>
      </c>
      <c r="W352">
        <v>4</v>
      </c>
      <c r="X352">
        <v>0</v>
      </c>
      <c r="Y352">
        <v>3</v>
      </c>
      <c r="Z352">
        <v>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">
        <v>40</v>
      </c>
      <c r="AI352" s="13">
        <f>SUM(Table13[[#This Row],[MntWines]:[MntGoldProds]])</f>
        <v>70</v>
      </c>
      <c r="AJ352" s="13">
        <f>AVERAGE(Table13[[#This Row],[MntWines]:[MntGoldProds]])</f>
        <v>11.666666666666666</v>
      </c>
      <c r="AK352">
        <f>IF(Table13[[#This Row],[Total Number of Purchases]]=0,0,Table13[[#This Row],[Total Spend]]/Table13[[#This Row],[Total Number of Purchases]])</f>
        <v>6.3636363636363633</v>
      </c>
      <c r="AM352">
        <f>SUM(Table13[[#This Row],[NumDealsPurchases]:[NumStorePurchases]])</f>
        <v>11</v>
      </c>
      <c r="AN352" s="14">
        <f>Snapshot_Date-Table13[[#This Row],[Dt_Customer]]</f>
        <v>693</v>
      </c>
      <c r="AP352" s="13">
        <f>Table13[[#This Row],[NumDealsPurchases]]/Table13[[#This Row],[Total Number of Purchases]]*100</f>
        <v>36.363636363636367</v>
      </c>
      <c r="AQ352">
        <f>6-ROUNDUP(_xlfn.PERCENTRANK.INC(Table13[Recency],Table13[[#This Row],[Recency]])*5, 0)</f>
        <v>2</v>
      </c>
      <c r="AR352">
        <f>ROUNDUP(_xlfn.PERCENTRANK.INC(Table13[Total Number of Purchases],Table13[[#This Row],[Total Number of Purchases]])*5,0)</f>
        <v>2</v>
      </c>
      <c r="AS352">
        <f>ROUNDUP(_xlfn.PERCENTRANK.INC(Table13[Total Spend],Table13[[#This Row],[Total Spend]])*5,0)</f>
        <v>2</v>
      </c>
      <c r="AT352" t="str">
        <f>Table13[[#This Row],[Recency Score]]&amp;Table13[[#This Row],[Frequency Score]]&amp;Table13[[#This Row],[Monetary Score]]</f>
        <v>222</v>
      </c>
      <c r="AU352" t="str">
        <f t="shared" si="5"/>
        <v>About to Sleep</v>
      </c>
      <c r="AW352" s="13">
        <f>DATEDIF(Table13[[#This Row],[Dt_Customer]], Snapshot_Date, "d")</f>
        <v>693</v>
      </c>
      <c r="AX352" s="13">
        <f>Table13[[#This Row],[CL if today]]/365</f>
        <v>1.8986301369863015</v>
      </c>
      <c r="AY352">
        <f>Table13[[#This Row],[Total Number of Purchases]]/Table13[[#This Row],[Corrected CL]]</f>
        <v>5.7936507936507935</v>
      </c>
      <c r="AZ352">
        <f>Table13[[#This Row],[Average Order Value (AOV)]]*Table13[[#This Row],[Freq per Year]]</f>
        <v>36.868686868686865</v>
      </c>
      <c r="BA352">
        <f>Table13[[#This Row],[Total Spend]]/Table13[[#This Row],[Corrected CL]]</f>
        <v>36.868686868686865</v>
      </c>
      <c r="BB352">
        <v>939.69197707736396</v>
      </c>
      <c r="BC352" s="1">
        <f>Table13[[#This Row],[Dt_Customer]]+Table13[[#This Row],[Recency]]</f>
        <v>41299</v>
      </c>
      <c r="BD352" s="16" t="str">
        <f>IF(COUNTIF(A:A, A352) &gt; 1, "Duplicate", "Unique")</f>
        <v>Unique</v>
      </c>
    </row>
    <row r="353" spans="1:56" x14ac:dyDescent="0.3">
      <c r="A353">
        <v>624</v>
      </c>
      <c r="B353">
        <v>1984</v>
      </c>
      <c r="C353" t="s">
        <v>41</v>
      </c>
      <c r="D353" t="s">
        <v>31</v>
      </c>
      <c r="E353">
        <v>18890</v>
      </c>
      <c r="F353">
        <v>0</v>
      </c>
      <c r="G353">
        <v>0</v>
      </c>
      <c r="H353" s="1">
        <v>41223</v>
      </c>
      <c r="I353">
        <v>5</v>
      </c>
      <c r="J353">
        <v>6</v>
      </c>
      <c r="K353">
        <v>4</v>
      </c>
      <c r="L353">
        <v>1</v>
      </c>
      <c r="M353">
        <v>7</v>
      </c>
      <c r="N353">
        <v>2</v>
      </c>
      <c r="O353">
        <v>15</v>
      </c>
      <c r="P353">
        <f>IF(Table13[[#This Row],[MntWines]] = 0,"",Table13[[#This Row],[MntWines]])</f>
        <v>6</v>
      </c>
      <c r="Q353">
        <f>IF(Table13[[#This Row],[MntFruits]] = 0, "",Table13[[#This Row],[MntFruits]])</f>
        <v>4</v>
      </c>
      <c r="R353">
        <f>IF(Table13[[#This Row],[MntMeatProducts]] = 0, "",Table13[[#This Row],[MntMeatProducts]])</f>
        <v>1</v>
      </c>
      <c r="S353">
        <f>IF(Table13[[#This Row],[MntFishProducts]] = 0, "",Table13[[#This Row],[MntFishProducts]])</f>
        <v>7</v>
      </c>
      <c r="T353">
        <f>IF(Table13[[#This Row],[MntSweetProducts]] = 0, "",Table13[[#This Row],[MntSweetProducts]])</f>
        <v>2</v>
      </c>
      <c r="U353">
        <f>IF(Table13[[#This Row],[MntGoldProds]] = 0, "",Table13[[#This Row],[MntGoldProds]])</f>
        <v>15</v>
      </c>
      <c r="V353">
        <v>1</v>
      </c>
      <c r="W353">
        <v>0</v>
      </c>
      <c r="X353">
        <v>1</v>
      </c>
      <c r="Y353">
        <v>2</v>
      </c>
      <c r="Z353">
        <v>6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0</v>
      </c>
      <c r="AH353" t="s">
        <v>43</v>
      </c>
      <c r="AI353" s="13">
        <f>SUM(Table13[[#This Row],[MntWines]:[MntGoldProds]])</f>
        <v>35</v>
      </c>
      <c r="AJ353" s="13">
        <f>AVERAGE(Table13[[#This Row],[MntWines]:[MntGoldProds]])</f>
        <v>5.833333333333333</v>
      </c>
      <c r="AK353">
        <f>IF(Table13[[#This Row],[Total Number of Purchases]]=0,0,Table13[[#This Row],[Total Spend]]/Table13[[#This Row],[Total Number of Purchases]])</f>
        <v>8.75</v>
      </c>
      <c r="AM353">
        <f>SUM(Table13[[#This Row],[NumDealsPurchases]:[NumStorePurchases]])</f>
        <v>4</v>
      </c>
      <c r="AN353" s="14">
        <f>Snapshot_Date-Table13[[#This Row],[Dt_Customer]]</f>
        <v>693</v>
      </c>
      <c r="AP353" s="13">
        <f>Table13[[#This Row],[NumDealsPurchases]]/Table13[[#This Row],[Total Number of Purchases]]*100</f>
        <v>25</v>
      </c>
      <c r="AQ353">
        <f>6-ROUNDUP(_xlfn.PERCENTRANK.INC(Table13[Recency],Table13[[#This Row],[Recency]])*5, 0)</f>
        <v>5</v>
      </c>
      <c r="AR353">
        <f>ROUNDUP(_xlfn.PERCENTRANK.INC(Table13[Total Number of Purchases],Table13[[#This Row],[Total Number of Purchases]])*5,0)</f>
        <v>1</v>
      </c>
      <c r="AS353">
        <f>ROUNDUP(_xlfn.PERCENTRANK.INC(Table13[Total Spend],Table13[[#This Row],[Total Spend]])*5,0)</f>
        <v>1</v>
      </c>
      <c r="AT353" t="str">
        <f>Table13[[#This Row],[Recency Score]]&amp;Table13[[#This Row],[Frequency Score]]&amp;Table13[[#This Row],[Monetary Score]]</f>
        <v>511</v>
      </c>
      <c r="AU353" t="str">
        <f t="shared" si="5"/>
        <v>Others</v>
      </c>
      <c r="AW353" s="13">
        <f>DATEDIF(Table13[[#This Row],[Dt_Customer]], Snapshot_Date, "d")</f>
        <v>693</v>
      </c>
      <c r="AX353" s="13">
        <f>Table13[[#This Row],[CL if today]]/365</f>
        <v>1.8986301369863015</v>
      </c>
      <c r="AY353">
        <f>Table13[[#This Row],[Total Number of Purchases]]/Table13[[#This Row],[Corrected CL]]</f>
        <v>2.1067821067821066</v>
      </c>
      <c r="AZ353">
        <f>Table13[[#This Row],[Average Order Value (AOV)]]*Table13[[#This Row],[Freq per Year]]</f>
        <v>18.434343434343432</v>
      </c>
      <c r="BA353">
        <f>Table13[[#This Row],[Total Spend]]/Table13[[#This Row],[Corrected CL]]</f>
        <v>18.434343434343432</v>
      </c>
      <c r="BB353">
        <v>549.59770114942535</v>
      </c>
      <c r="BC353" s="1">
        <f>Table13[[#This Row],[Dt_Customer]]+Table13[[#This Row],[Recency]]</f>
        <v>41228</v>
      </c>
      <c r="BD353" s="16" t="str">
        <f>IF(COUNTIF(A:A, A353) &gt; 1, "Duplicate", "Unique")</f>
        <v>Unique</v>
      </c>
    </row>
    <row r="354" spans="1:56" x14ac:dyDescent="0.3">
      <c r="A354">
        <v>7431</v>
      </c>
      <c r="B354">
        <v>1991</v>
      </c>
      <c r="C354" t="s">
        <v>37</v>
      </c>
      <c r="D354" t="s">
        <v>31</v>
      </c>
      <c r="E354">
        <v>68126</v>
      </c>
      <c r="F354">
        <v>0</v>
      </c>
      <c r="G354">
        <v>0</v>
      </c>
      <c r="H354" s="1">
        <v>41223</v>
      </c>
      <c r="I354">
        <v>40</v>
      </c>
      <c r="J354">
        <v>1332</v>
      </c>
      <c r="K354">
        <v>17</v>
      </c>
      <c r="L354">
        <v>311</v>
      </c>
      <c r="M354">
        <v>23</v>
      </c>
      <c r="N354">
        <v>51</v>
      </c>
      <c r="O354">
        <v>86</v>
      </c>
      <c r="P354">
        <f>IF(Table13[[#This Row],[MntWines]] = 0,"",Table13[[#This Row],[MntWines]])</f>
        <v>1332</v>
      </c>
      <c r="Q354">
        <f>IF(Table13[[#This Row],[MntFruits]] = 0, "",Table13[[#This Row],[MntFruits]])</f>
        <v>17</v>
      </c>
      <c r="R354">
        <f>IF(Table13[[#This Row],[MntMeatProducts]] = 0, "",Table13[[#This Row],[MntMeatProducts]])</f>
        <v>311</v>
      </c>
      <c r="S354">
        <f>IF(Table13[[#This Row],[MntFishProducts]] = 0, "",Table13[[#This Row],[MntFishProducts]])</f>
        <v>23</v>
      </c>
      <c r="T354">
        <f>IF(Table13[[#This Row],[MntSweetProducts]] = 0, "",Table13[[#This Row],[MntSweetProducts]])</f>
        <v>51</v>
      </c>
      <c r="U354">
        <f>IF(Table13[[#This Row],[MntGoldProds]] = 0, "",Table13[[#This Row],[MntGoldProds]])</f>
        <v>86</v>
      </c>
      <c r="V354">
        <v>1</v>
      </c>
      <c r="W354">
        <v>7</v>
      </c>
      <c r="X354">
        <v>4</v>
      </c>
      <c r="Y354">
        <v>5</v>
      </c>
      <c r="Z354">
        <v>9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 t="s">
        <v>32</v>
      </c>
      <c r="AI354" s="13">
        <f>SUM(Table13[[#This Row],[MntWines]:[MntGoldProds]])</f>
        <v>1820</v>
      </c>
      <c r="AJ354" s="13">
        <f>AVERAGE(Table13[[#This Row],[MntWines]:[MntGoldProds]])</f>
        <v>303.33333333333331</v>
      </c>
      <c r="AK354">
        <f>IF(Table13[[#This Row],[Total Number of Purchases]]=0,0,Table13[[#This Row],[Total Spend]]/Table13[[#This Row],[Total Number of Purchases]])</f>
        <v>107.05882352941177</v>
      </c>
      <c r="AM354">
        <f>SUM(Table13[[#This Row],[NumDealsPurchases]:[NumStorePurchases]])</f>
        <v>17</v>
      </c>
      <c r="AN354" s="14">
        <f>Snapshot_Date-Table13[[#This Row],[Dt_Customer]]</f>
        <v>693</v>
      </c>
      <c r="AP354" s="13">
        <f>Table13[[#This Row],[NumDealsPurchases]]/Table13[[#This Row],[Total Number of Purchases]]*100</f>
        <v>5.8823529411764701</v>
      </c>
      <c r="AQ354">
        <f>6-ROUNDUP(_xlfn.PERCENTRANK.INC(Table13[Recency],Table13[[#This Row],[Recency]])*5, 0)</f>
        <v>3</v>
      </c>
      <c r="AR354">
        <f>ROUNDUP(_xlfn.PERCENTRANK.INC(Table13[Total Number of Purchases],Table13[[#This Row],[Total Number of Purchases]])*5,0)</f>
        <v>3</v>
      </c>
      <c r="AS354">
        <f>ROUNDUP(_xlfn.PERCENTRANK.INC(Table13[Total Spend],Table13[[#This Row],[Total Spend]])*5,0)</f>
        <v>5</v>
      </c>
      <c r="AT354" t="str">
        <f>Table13[[#This Row],[Recency Score]]&amp;Table13[[#This Row],[Frequency Score]]&amp;Table13[[#This Row],[Monetary Score]]</f>
        <v>335</v>
      </c>
      <c r="AU354" t="str">
        <f t="shared" si="5"/>
        <v>Big Spenders</v>
      </c>
      <c r="AW354" s="13">
        <f>DATEDIF(Table13[[#This Row],[Dt_Customer]], Snapshot_Date, "d")</f>
        <v>693</v>
      </c>
      <c r="AX354" s="13">
        <f>Table13[[#This Row],[CL if today]]/365</f>
        <v>1.8986301369863015</v>
      </c>
      <c r="AY354">
        <f>Table13[[#This Row],[Total Number of Purchases]]/Table13[[#This Row],[Corrected CL]]</f>
        <v>8.953823953823953</v>
      </c>
      <c r="AZ354">
        <f>Table13[[#This Row],[Average Order Value (AOV)]]*Table13[[#This Row],[Freq per Year]]</f>
        <v>958.58585858585855</v>
      </c>
      <c r="BA354">
        <f>Table13[[#This Row],[Total Spend]]/Table13[[#This Row],[Corrected CL]]</f>
        <v>958.58585858585855</v>
      </c>
      <c r="BB354">
        <v>970.36585365853659</v>
      </c>
      <c r="BC354" s="1">
        <f>Table13[[#This Row],[Dt_Customer]]+Table13[[#This Row],[Recency]]</f>
        <v>41263</v>
      </c>
      <c r="BD354" s="16" t="str">
        <f>IF(COUNTIF(A:A, A354) &gt; 1, "Duplicate", "Unique")</f>
        <v>Unique</v>
      </c>
    </row>
    <row r="355" spans="1:56" x14ac:dyDescent="0.3">
      <c r="A355">
        <v>1245</v>
      </c>
      <c r="B355">
        <v>1966</v>
      </c>
      <c r="C355" t="s">
        <v>28</v>
      </c>
      <c r="D355" t="s">
        <v>31</v>
      </c>
      <c r="E355">
        <v>63810</v>
      </c>
      <c r="F355">
        <v>0</v>
      </c>
      <c r="G355">
        <v>1</v>
      </c>
      <c r="H355" s="1">
        <v>41224</v>
      </c>
      <c r="I355">
        <v>45</v>
      </c>
      <c r="J355">
        <v>977</v>
      </c>
      <c r="K355">
        <v>12</v>
      </c>
      <c r="L355">
        <v>253</v>
      </c>
      <c r="M355">
        <v>16</v>
      </c>
      <c r="N355">
        <v>12</v>
      </c>
      <c r="O355">
        <v>101</v>
      </c>
      <c r="P355">
        <f>IF(Table13[[#This Row],[MntWines]] = 0,"",Table13[[#This Row],[MntWines]])</f>
        <v>977</v>
      </c>
      <c r="Q355">
        <f>IF(Table13[[#This Row],[MntFruits]] = 0, "",Table13[[#This Row],[MntFruits]])</f>
        <v>12</v>
      </c>
      <c r="R355">
        <f>IF(Table13[[#This Row],[MntMeatProducts]] = 0, "",Table13[[#This Row],[MntMeatProducts]])</f>
        <v>253</v>
      </c>
      <c r="S355">
        <f>IF(Table13[[#This Row],[MntFishProducts]] = 0, "",Table13[[#This Row],[MntFishProducts]])</f>
        <v>16</v>
      </c>
      <c r="T355">
        <f>IF(Table13[[#This Row],[MntSweetProducts]] = 0, "",Table13[[#This Row],[MntSweetProducts]])</f>
        <v>12</v>
      </c>
      <c r="U355">
        <f>IF(Table13[[#This Row],[MntGoldProds]] = 0, "",Table13[[#This Row],[MntGoldProds]])</f>
        <v>101</v>
      </c>
      <c r="V355">
        <v>4</v>
      </c>
      <c r="W355">
        <v>4</v>
      </c>
      <c r="X355">
        <v>3</v>
      </c>
      <c r="Y355">
        <v>12</v>
      </c>
      <c r="Z355">
        <v>8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 t="s">
        <v>30</v>
      </c>
      <c r="AI355" s="13">
        <f>SUM(Table13[[#This Row],[MntWines]:[MntGoldProds]])</f>
        <v>1371</v>
      </c>
      <c r="AJ355" s="13">
        <f>AVERAGE(Table13[[#This Row],[MntWines]:[MntGoldProds]])</f>
        <v>228.5</v>
      </c>
      <c r="AK355">
        <f>IF(Table13[[#This Row],[Total Number of Purchases]]=0,0,Table13[[#This Row],[Total Spend]]/Table13[[#This Row],[Total Number of Purchases]])</f>
        <v>59.608695652173914</v>
      </c>
      <c r="AM355">
        <f>SUM(Table13[[#This Row],[NumDealsPurchases]:[NumStorePurchases]])</f>
        <v>23</v>
      </c>
      <c r="AN355" s="14">
        <f>Snapshot_Date-Table13[[#This Row],[Dt_Customer]]</f>
        <v>692</v>
      </c>
      <c r="AP355" s="13">
        <f>Table13[[#This Row],[NumDealsPurchases]]/Table13[[#This Row],[Total Number of Purchases]]*100</f>
        <v>17.391304347826086</v>
      </c>
      <c r="AQ355">
        <f>6-ROUNDUP(_xlfn.PERCENTRANK.INC(Table13[Recency],Table13[[#This Row],[Recency]])*5, 0)</f>
        <v>3</v>
      </c>
      <c r="AR355">
        <f>ROUNDUP(_xlfn.PERCENTRANK.INC(Table13[Total Number of Purchases],Table13[[#This Row],[Total Number of Purchases]])*5,0)</f>
        <v>5</v>
      </c>
      <c r="AS355">
        <f>ROUNDUP(_xlfn.PERCENTRANK.INC(Table13[Total Spend],Table13[[#This Row],[Total Spend]])*5,0)</f>
        <v>5</v>
      </c>
      <c r="AT355" t="str">
        <f>Table13[[#This Row],[Recency Score]]&amp;Table13[[#This Row],[Frequency Score]]&amp;Table13[[#This Row],[Monetary Score]]</f>
        <v>355</v>
      </c>
      <c r="AU355" t="str">
        <f t="shared" si="5"/>
        <v>Frequent Buyers</v>
      </c>
      <c r="AW355" s="13">
        <f>DATEDIF(Table13[[#This Row],[Dt_Customer]], Snapshot_Date, "d")</f>
        <v>692</v>
      </c>
      <c r="AX355" s="13">
        <f>Table13[[#This Row],[CL if today]]/365</f>
        <v>1.8958904109589041</v>
      </c>
      <c r="AY355">
        <f>Table13[[#This Row],[Total Number of Purchases]]/Table13[[#This Row],[Corrected CL]]</f>
        <v>12.13150289017341</v>
      </c>
      <c r="AZ355">
        <f>Table13[[#This Row],[Average Order Value (AOV)]]*Table13[[#This Row],[Freq per Year]]</f>
        <v>723.14306358381498</v>
      </c>
      <c r="BA355">
        <f>Table13[[#This Row],[Total Spend]]/Table13[[#This Row],[Corrected CL]]</f>
        <v>723.14306358381509</v>
      </c>
      <c r="BB355">
        <v>227.07614942528735</v>
      </c>
      <c r="BC355" s="1">
        <f>Table13[[#This Row],[Dt_Customer]]+Table13[[#This Row],[Recency]]</f>
        <v>41269</v>
      </c>
      <c r="BD355" s="16" t="str">
        <f>IF(COUNTIF(A:A, A355) &gt; 1, "Duplicate", "Unique")</f>
        <v>Unique</v>
      </c>
    </row>
    <row r="356" spans="1:56" x14ac:dyDescent="0.3">
      <c r="A356">
        <v>2561</v>
      </c>
      <c r="B356">
        <v>1966</v>
      </c>
      <c r="C356" t="s">
        <v>28</v>
      </c>
      <c r="D356" t="s">
        <v>31</v>
      </c>
      <c r="E356">
        <v>63810</v>
      </c>
      <c r="F356">
        <v>0</v>
      </c>
      <c r="G356">
        <v>1</v>
      </c>
      <c r="H356" s="1">
        <v>41224</v>
      </c>
      <c r="I356">
        <v>45</v>
      </c>
      <c r="J356">
        <v>977</v>
      </c>
      <c r="K356">
        <v>12</v>
      </c>
      <c r="L356">
        <v>253</v>
      </c>
      <c r="M356">
        <v>16</v>
      </c>
      <c r="N356">
        <v>12</v>
      </c>
      <c r="O356">
        <v>101</v>
      </c>
      <c r="P356">
        <f>IF(Table13[[#This Row],[MntWines]] = 0,"",Table13[[#This Row],[MntWines]])</f>
        <v>977</v>
      </c>
      <c r="Q356">
        <f>IF(Table13[[#This Row],[MntFruits]] = 0, "",Table13[[#This Row],[MntFruits]])</f>
        <v>12</v>
      </c>
      <c r="R356">
        <f>IF(Table13[[#This Row],[MntMeatProducts]] = 0, "",Table13[[#This Row],[MntMeatProducts]])</f>
        <v>253</v>
      </c>
      <c r="S356">
        <f>IF(Table13[[#This Row],[MntFishProducts]] = 0, "",Table13[[#This Row],[MntFishProducts]])</f>
        <v>16</v>
      </c>
      <c r="T356">
        <f>IF(Table13[[#This Row],[MntSweetProducts]] = 0, "",Table13[[#This Row],[MntSweetProducts]])</f>
        <v>12</v>
      </c>
      <c r="U356">
        <f>IF(Table13[[#This Row],[MntGoldProds]] = 0, "",Table13[[#This Row],[MntGoldProds]])</f>
        <v>101</v>
      </c>
      <c r="V356">
        <v>4</v>
      </c>
      <c r="W356">
        <v>4</v>
      </c>
      <c r="X356">
        <v>3</v>
      </c>
      <c r="Y356">
        <v>12</v>
      </c>
      <c r="Z356">
        <v>8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 t="s">
        <v>39</v>
      </c>
      <c r="AI356" s="13">
        <f>SUM(Table13[[#This Row],[MntWines]:[MntGoldProds]])</f>
        <v>1371</v>
      </c>
      <c r="AJ356" s="13">
        <f>AVERAGE(Table13[[#This Row],[MntWines]:[MntGoldProds]])</f>
        <v>228.5</v>
      </c>
      <c r="AK356">
        <f>IF(Table13[[#This Row],[Total Number of Purchases]]=0,0,Table13[[#This Row],[Total Spend]]/Table13[[#This Row],[Total Number of Purchases]])</f>
        <v>59.608695652173914</v>
      </c>
      <c r="AM356">
        <f>SUM(Table13[[#This Row],[NumDealsPurchases]:[NumStorePurchases]])</f>
        <v>23</v>
      </c>
      <c r="AN356" s="14">
        <f>Snapshot_Date-Table13[[#This Row],[Dt_Customer]]</f>
        <v>692</v>
      </c>
      <c r="AP356" s="13">
        <f>Table13[[#This Row],[NumDealsPurchases]]/Table13[[#This Row],[Total Number of Purchases]]*100</f>
        <v>17.391304347826086</v>
      </c>
      <c r="AQ356">
        <f>6-ROUNDUP(_xlfn.PERCENTRANK.INC(Table13[Recency],Table13[[#This Row],[Recency]])*5, 0)</f>
        <v>3</v>
      </c>
      <c r="AR356">
        <f>ROUNDUP(_xlfn.PERCENTRANK.INC(Table13[Total Number of Purchases],Table13[[#This Row],[Total Number of Purchases]])*5,0)</f>
        <v>5</v>
      </c>
      <c r="AS356">
        <f>ROUNDUP(_xlfn.PERCENTRANK.INC(Table13[Total Spend],Table13[[#This Row],[Total Spend]])*5,0)</f>
        <v>5</v>
      </c>
      <c r="AT356" t="str">
        <f>Table13[[#This Row],[Recency Score]]&amp;Table13[[#This Row],[Frequency Score]]&amp;Table13[[#This Row],[Monetary Score]]</f>
        <v>355</v>
      </c>
      <c r="AU356" t="str">
        <f t="shared" si="5"/>
        <v>Frequent Buyers</v>
      </c>
      <c r="AW356" s="13">
        <f>DATEDIF(Table13[[#This Row],[Dt_Customer]], Snapshot_Date, "d")</f>
        <v>692</v>
      </c>
      <c r="AX356" s="13">
        <f>Table13[[#This Row],[CL if today]]/365</f>
        <v>1.8958904109589041</v>
      </c>
      <c r="AY356">
        <f>Table13[[#This Row],[Total Number of Purchases]]/Table13[[#This Row],[Corrected CL]]</f>
        <v>12.13150289017341</v>
      </c>
      <c r="AZ356">
        <f>Table13[[#This Row],[Average Order Value (AOV)]]*Table13[[#This Row],[Freq per Year]]</f>
        <v>723.14306358381498</v>
      </c>
      <c r="BA356">
        <f>Table13[[#This Row],[Total Spend]]/Table13[[#This Row],[Corrected CL]]</f>
        <v>723.14306358381509</v>
      </c>
      <c r="BB356">
        <v>382.30603448275861</v>
      </c>
      <c r="BC356" s="1">
        <f>Table13[[#This Row],[Dt_Customer]]+Table13[[#This Row],[Recency]]</f>
        <v>41269</v>
      </c>
      <c r="BD356" s="16" t="str">
        <f>IF(COUNTIF(A:A, A356) &gt; 1, "Duplicate", "Unique")</f>
        <v>Unique</v>
      </c>
    </row>
    <row r="357" spans="1:56" x14ac:dyDescent="0.3">
      <c r="A357">
        <v>3887</v>
      </c>
      <c r="B357">
        <v>1970</v>
      </c>
      <c r="C357" t="s">
        <v>28</v>
      </c>
      <c r="D357" t="s">
        <v>31</v>
      </c>
      <c r="E357">
        <v>27242</v>
      </c>
      <c r="F357">
        <v>1</v>
      </c>
      <c r="G357">
        <v>0</v>
      </c>
      <c r="H357" s="1">
        <v>41224</v>
      </c>
      <c r="I357">
        <v>2</v>
      </c>
      <c r="J357">
        <v>3</v>
      </c>
      <c r="K357">
        <v>17</v>
      </c>
      <c r="L357">
        <v>26</v>
      </c>
      <c r="M357">
        <v>20</v>
      </c>
      <c r="N357">
        <v>1</v>
      </c>
      <c r="O357">
        <v>39</v>
      </c>
      <c r="P357">
        <f>IF(Table13[[#This Row],[MntWines]] = 0,"",Table13[[#This Row],[MntWines]])</f>
        <v>3</v>
      </c>
      <c r="Q357">
        <f>IF(Table13[[#This Row],[MntFruits]] = 0, "",Table13[[#This Row],[MntFruits]])</f>
        <v>17</v>
      </c>
      <c r="R357">
        <f>IF(Table13[[#This Row],[MntMeatProducts]] = 0, "",Table13[[#This Row],[MntMeatProducts]])</f>
        <v>26</v>
      </c>
      <c r="S357">
        <f>IF(Table13[[#This Row],[MntFishProducts]] = 0, "",Table13[[#This Row],[MntFishProducts]])</f>
        <v>20</v>
      </c>
      <c r="T357">
        <f>IF(Table13[[#This Row],[MntSweetProducts]] = 0, "",Table13[[#This Row],[MntSweetProducts]])</f>
        <v>1</v>
      </c>
      <c r="U357">
        <f>IF(Table13[[#This Row],[MntGoldProds]] = 0, "",Table13[[#This Row],[MntGoldProds]])</f>
        <v>39</v>
      </c>
      <c r="V357">
        <v>2</v>
      </c>
      <c r="W357">
        <v>2</v>
      </c>
      <c r="X357">
        <v>0</v>
      </c>
      <c r="Y357">
        <v>3</v>
      </c>
      <c r="Z357">
        <v>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 t="s">
        <v>40</v>
      </c>
      <c r="AI357" s="13">
        <f>SUM(Table13[[#This Row],[MntWines]:[MntGoldProds]])</f>
        <v>106</v>
      </c>
      <c r="AJ357" s="13">
        <f>AVERAGE(Table13[[#This Row],[MntWines]:[MntGoldProds]])</f>
        <v>17.666666666666668</v>
      </c>
      <c r="AK357">
        <f>IF(Table13[[#This Row],[Total Number of Purchases]]=0,0,Table13[[#This Row],[Total Spend]]/Table13[[#This Row],[Total Number of Purchases]])</f>
        <v>15.142857142857142</v>
      </c>
      <c r="AM357">
        <f>SUM(Table13[[#This Row],[NumDealsPurchases]:[NumStorePurchases]])</f>
        <v>7</v>
      </c>
      <c r="AN357" s="14">
        <f>Snapshot_Date-Table13[[#This Row],[Dt_Customer]]</f>
        <v>692</v>
      </c>
      <c r="AP357" s="13">
        <f>Table13[[#This Row],[NumDealsPurchases]]/Table13[[#This Row],[Total Number of Purchases]]*100</f>
        <v>28.571428571428569</v>
      </c>
      <c r="AQ357">
        <f>6-ROUNDUP(_xlfn.PERCENTRANK.INC(Table13[Recency],Table13[[#This Row],[Recency]])*5, 0)</f>
        <v>5</v>
      </c>
      <c r="AR357">
        <f>ROUNDUP(_xlfn.PERCENTRANK.INC(Table13[Total Number of Purchases],Table13[[#This Row],[Total Number of Purchases]])*5,0)</f>
        <v>1</v>
      </c>
      <c r="AS357">
        <f>ROUNDUP(_xlfn.PERCENTRANK.INC(Table13[Total Spend],Table13[[#This Row],[Total Spend]])*5,0)</f>
        <v>2</v>
      </c>
      <c r="AT357" t="str">
        <f>Table13[[#This Row],[Recency Score]]&amp;Table13[[#This Row],[Frequency Score]]&amp;Table13[[#This Row],[Monetary Score]]</f>
        <v>512</v>
      </c>
      <c r="AU357" t="str">
        <f t="shared" si="5"/>
        <v>Others</v>
      </c>
      <c r="AW357" s="13">
        <f>DATEDIF(Table13[[#This Row],[Dt_Customer]], Snapshot_Date, "d")</f>
        <v>692</v>
      </c>
      <c r="AX357" s="13">
        <f>Table13[[#This Row],[CL if today]]/365</f>
        <v>1.8958904109589041</v>
      </c>
      <c r="AY357">
        <f>Table13[[#This Row],[Total Number of Purchases]]/Table13[[#This Row],[Corrected CL]]</f>
        <v>3.6921965317919074</v>
      </c>
      <c r="AZ357">
        <f>Table13[[#This Row],[Average Order Value (AOV)]]*Table13[[#This Row],[Freq per Year]]</f>
        <v>55.910404624277454</v>
      </c>
      <c r="BA357">
        <f>Table13[[#This Row],[Total Spend]]/Table13[[#This Row],[Corrected CL]]</f>
        <v>55.910404624277454</v>
      </c>
      <c r="BB357">
        <v>634.55459770114942</v>
      </c>
      <c r="BC357" s="1">
        <f>Table13[[#This Row],[Dt_Customer]]+Table13[[#This Row],[Recency]]</f>
        <v>41226</v>
      </c>
      <c r="BD357" s="16" t="str">
        <f>IF(COUNTIF(A:A, A357) &gt; 1, "Duplicate", "Unique")</f>
        <v>Unique</v>
      </c>
    </row>
    <row r="358" spans="1:56" x14ac:dyDescent="0.3">
      <c r="A358">
        <v>4099</v>
      </c>
      <c r="B358">
        <v>1972</v>
      </c>
      <c r="C358" t="s">
        <v>28</v>
      </c>
      <c r="D358" t="s">
        <v>33</v>
      </c>
      <c r="E358">
        <v>30675</v>
      </c>
      <c r="F358">
        <v>1</v>
      </c>
      <c r="G358">
        <v>0</v>
      </c>
      <c r="H358" s="1">
        <v>41225</v>
      </c>
      <c r="I358">
        <v>14</v>
      </c>
      <c r="J358">
        <v>10</v>
      </c>
      <c r="K358">
        <v>2</v>
      </c>
      <c r="L358">
        <v>16</v>
      </c>
      <c r="M358">
        <v>11</v>
      </c>
      <c r="N358">
        <v>2</v>
      </c>
      <c r="O358">
        <v>21</v>
      </c>
      <c r="P358">
        <f>IF(Table13[[#This Row],[MntWines]] = 0,"",Table13[[#This Row],[MntWines]])</f>
        <v>10</v>
      </c>
      <c r="Q358">
        <f>IF(Table13[[#This Row],[MntFruits]] = 0, "",Table13[[#This Row],[MntFruits]])</f>
        <v>2</v>
      </c>
      <c r="R358">
        <f>IF(Table13[[#This Row],[MntMeatProducts]] = 0, "",Table13[[#This Row],[MntMeatProducts]])</f>
        <v>16</v>
      </c>
      <c r="S358">
        <f>IF(Table13[[#This Row],[MntFishProducts]] = 0, "",Table13[[#This Row],[MntFishProducts]])</f>
        <v>11</v>
      </c>
      <c r="T358">
        <f>IF(Table13[[#This Row],[MntSweetProducts]] = 0, "",Table13[[#This Row],[MntSweetProducts]])</f>
        <v>2</v>
      </c>
      <c r="U358">
        <f>IF(Table13[[#This Row],[MntGoldProds]] = 0, "",Table13[[#This Row],[MntGoldProds]])</f>
        <v>21</v>
      </c>
      <c r="V358">
        <v>1</v>
      </c>
      <c r="W358">
        <v>1</v>
      </c>
      <c r="X358">
        <v>0</v>
      </c>
      <c r="Y358">
        <v>3</v>
      </c>
      <c r="Z358">
        <v>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t="s">
        <v>30</v>
      </c>
      <c r="AI358" s="13">
        <f>SUM(Table13[[#This Row],[MntWines]:[MntGoldProds]])</f>
        <v>62</v>
      </c>
      <c r="AJ358" s="13">
        <f>AVERAGE(Table13[[#This Row],[MntWines]:[MntGoldProds]])</f>
        <v>10.333333333333334</v>
      </c>
      <c r="AK358">
        <f>IF(Table13[[#This Row],[Total Number of Purchases]]=0,0,Table13[[#This Row],[Total Spend]]/Table13[[#This Row],[Total Number of Purchases]])</f>
        <v>12.4</v>
      </c>
      <c r="AM358">
        <f>SUM(Table13[[#This Row],[NumDealsPurchases]:[NumStorePurchases]])</f>
        <v>5</v>
      </c>
      <c r="AN358" s="14">
        <f>Snapshot_Date-Table13[[#This Row],[Dt_Customer]]</f>
        <v>691</v>
      </c>
      <c r="AP358" s="13">
        <f>Table13[[#This Row],[NumDealsPurchases]]/Table13[[#This Row],[Total Number of Purchases]]*100</f>
        <v>20</v>
      </c>
      <c r="AQ358">
        <f>6-ROUNDUP(_xlfn.PERCENTRANK.INC(Table13[Recency],Table13[[#This Row],[Recency]])*5, 0)</f>
        <v>5</v>
      </c>
      <c r="AR358">
        <f>ROUNDUP(_xlfn.PERCENTRANK.INC(Table13[Total Number of Purchases],Table13[[#This Row],[Total Number of Purchases]])*5,0)</f>
        <v>1</v>
      </c>
      <c r="AS358">
        <f>ROUNDUP(_xlfn.PERCENTRANK.INC(Table13[Total Spend],Table13[[#This Row],[Total Spend]])*5,0)</f>
        <v>2</v>
      </c>
      <c r="AT358" t="str">
        <f>Table13[[#This Row],[Recency Score]]&amp;Table13[[#This Row],[Frequency Score]]&amp;Table13[[#This Row],[Monetary Score]]</f>
        <v>512</v>
      </c>
      <c r="AU358" t="str">
        <f t="shared" si="5"/>
        <v>Others</v>
      </c>
      <c r="AW358" s="13">
        <f>DATEDIF(Table13[[#This Row],[Dt_Customer]], Snapshot_Date, "d")</f>
        <v>691</v>
      </c>
      <c r="AX358" s="13">
        <f>Table13[[#This Row],[CL if today]]/365</f>
        <v>1.893150684931507</v>
      </c>
      <c r="AY358">
        <f>Table13[[#This Row],[Total Number of Purchases]]/Table13[[#This Row],[Corrected CL]]</f>
        <v>2.6410998552821994</v>
      </c>
      <c r="AZ358">
        <f>Table13[[#This Row],[Average Order Value (AOV)]]*Table13[[#This Row],[Freq per Year]]</f>
        <v>32.749638205499274</v>
      </c>
      <c r="BA358">
        <f>Table13[[#This Row],[Total Spend]]/Table13[[#This Row],[Corrected CL]]</f>
        <v>32.749638205499274</v>
      </c>
      <c r="BB358">
        <v>605.00719424460431</v>
      </c>
      <c r="BC358" s="1">
        <f>Table13[[#This Row],[Dt_Customer]]+Table13[[#This Row],[Recency]]</f>
        <v>41239</v>
      </c>
      <c r="BD358" s="16" t="str">
        <f>IF(COUNTIF(A:A, A358) &gt; 1, "Duplicate", "Unique")</f>
        <v>Unique</v>
      </c>
    </row>
    <row r="359" spans="1:56" x14ac:dyDescent="0.3">
      <c r="A359">
        <v>2975</v>
      </c>
      <c r="B359">
        <v>1976</v>
      </c>
      <c r="C359" t="s">
        <v>28</v>
      </c>
      <c r="D359" t="s">
        <v>35</v>
      </c>
      <c r="E359">
        <v>85606</v>
      </c>
      <c r="F359">
        <v>0</v>
      </c>
      <c r="G359">
        <v>1</v>
      </c>
      <c r="H359" s="1">
        <v>41225</v>
      </c>
      <c r="I359">
        <v>89</v>
      </c>
      <c r="J359">
        <v>717</v>
      </c>
      <c r="K359">
        <v>42</v>
      </c>
      <c r="L359">
        <v>864</v>
      </c>
      <c r="M359">
        <v>219</v>
      </c>
      <c r="N359">
        <v>30</v>
      </c>
      <c r="O359">
        <v>84</v>
      </c>
      <c r="P359">
        <f>IF(Table13[[#This Row],[MntWines]] = 0,"",Table13[[#This Row],[MntWines]])</f>
        <v>717</v>
      </c>
      <c r="Q359">
        <f>IF(Table13[[#This Row],[MntFruits]] = 0, "",Table13[[#This Row],[MntFruits]])</f>
        <v>42</v>
      </c>
      <c r="R359">
        <f>IF(Table13[[#This Row],[MntMeatProducts]] = 0, "",Table13[[#This Row],[MntMeatProducts]])</f>
        <v>864</v>
      </c>
      <c r="S359">
        <f>IF(Table13[[#This Row],[MntFishProducts]] = 0, "",Table13[[#This Row],[MntFishProducts]])</f>
        <v>219</v>
      </c>
      <c r="T359">
        <f>IF(Table13[[#This Row],[MntSweetProducts]] = 0, "",Table13[[#This Row],[MntSweetProducts]])</f>
        <v>30</v>
      </c>
      <c r="U359">
        <f>IF(Table13[[#This Row],[MntGoldProds]] = 0, "",Table13[[#This Row],[MntGoldProds]])</f>
        <v>84</v>
      </c>
      <c r="V359">
        <v>2</v>
      </c>
      <c r="W359">
        <v>6</v>
      </c>
      <c r="X359">
        <v>7</v>
      </c>
      <c r="Y359">
        <v>9</v>
      </c>
      <c r="Z359">
        <v>3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30</v>
      </c>
      <c r="AI359" s="13">
        <f>SUM(Table13[[#This Row],[MntWines]:[MntGoldProds]])</f>
        <v>1956</v>
      </c>
      <c r="AJ359" s="13">
        <f>AVERAGE(Table13[[#This Row],[MntWines]:[MntGoldProds]])</f>
        <v>326</v>
      </c>
      <c r="AK359">
        <f>IF(Table13[[#This Row],[Total Number of Purchases]]=0,0,Table13[[#This Row],[Total Spend]]/Table13[[#This Row],[Total Number of Purchases]])</f>
        <v>81.5</v>
      </c>
      <c r="AM359">
        <f>SUM(Table13[[#This Row],[NumDealsPurchases]:[NumStorePurchases]])</f>
        <v>24</v>
      </c>
      <c r="AN359" s="14">
        <f>Snapshot_Date-Table13[[#This Row],[Dt_Customer]]</f>
        <v>691</v>
      </c>
      <c r="AP359" s="13">
        <f>Table13[[#This Row],[NumDealsPurchases]]/Table13[[#This Row],[Total Number of Purchases]]*100</f>
        <v>8.3333333333333321</v>
      </c>
      <c r="AQ359">
        <f>6-ROUNDUP(_xlfn.PERCENTRANK.INC(Table13[Recency],Table13[[#This Row],[Recency]])*5, 0)</f>
        <v>1</v>
      </c>
      <c r="AR359">
        <f>ROUNDUP(_xlfn.PERCENTRANK.INC(Table13[Total Number of Purchases],Table13[[#This Row],[Total Number of Purchases]])*5,0)</f>
        <v>5</v>
      </c>
      <c r="AS359">
        <f>ROUNDUP(_xlfn.PERCENTRANK.INC(Table13[Total Spend],Table13[[#This Row],[Total Spend]])*5,0)</f>
        <v>5</v>
      </c>
      <c r="AT359" t="str">
        <f>Table13[[#This Row],[Recency Score]]&amp;Table13[[#This Row],[Frequency Score]]&amp;Table13[[#This Row],[Monetary Score]]</f>
        <v>155</v>
      </c>
      <c r="AU359" t="str">
        <f t="shared" si="5"/>
        <v>Frequent Buyers</v>
      </c>
      <c r="AW359" s="13">
        <f>DATEDIF(Table13[[#This Row],[Dt_Customer]], Snapshot_Date, "d")</f>
        <v>691</v>
      </c>
      <c r="AX359" s="13">
        <f>Table13[[#This Row],[CL if today]]/365</f>
        <v>1.893150684931507</v>
      </c>
      <c r="AY359">
        <f>Table13[[#This Row],[Total Number of Purchases]]/Table13[[#This Row],[Corrected CL]]</f>
        <v>12.677279305354558</v>
      </c>
      <c r="AZ359">
        <f>Table13[[#This Row],[Average Order Value (AOV)]]*Table13[[#This Row],[Freq per Year]]</f>
        <v>1033.1982633863965</v>
      </c>
      <c r="BA359">
        <f>Table13[[#This Row],[Total Spend]]/Table13[[#This Row],[Corrected CL]]</f>
        <v>1033.1982633863965</v>
      </c>
      <c r="BB359">
        <v>486.66666666666669</v>
      </c>
      <c r="BC359" s="1">
        <f>Table13[[#This Row],[Dt_Customer]]+Table13[[#This Row],[Recency]]</f>
        <v>41314</v>
      </c>
      <c r="BD359" s="16" t="str">
        <f>IF(COUNTIF(A:A, A359) &gt; 1, "Duplicate", "Unique")</f>
        <v>Unique</v>
      </c>
    </row>
    <row r="360" spans="1:56" x14ac:dyDescent="0.3">
      <c r="A360">
        <v>10995</v>
      </c>
      <c r="B360">
        <v>1988</v>
      </c>
      <c r="C360" t="s">
        <v>38</v>
      </c>
      <c r="D360" t="s">
        <v>33</v>
      </c>
      <c r="E360">
        <v>15716</v>
      </c>
      <c r="F360">
        <v>1</v>
      </c>
      <c r="G360">
        <v>0</v>
      </c>
      <c r="H360" s="1">
        <v>41225</v>
      </c>
      <c r="I360">
        <v>8</v>
      </c>
      <c r="J360">
        <v>16</v>
      </c>
      <c r="K360">
        <v>5</v>
      </c>
      <c r="L360">
        <v>30</v>
      </c>
      <c r="M360">
        <v>8</v>
      </c>
      <c r="N360">
        <v>7</v>
      </c>
      <c r="O360">
        <v>26</v>
      </c>
      <c r="P360">
        <f>IF(Table13[[#This Row],[MntWines]] = 0,"",Table13[[#This Row],[MntWines]])</f>
        <v>16</v>
      </c>
      <c r="Q360">
        <f>IF(Table13[[#This Row],[MntFruits]] = 0, "",Table13[[#This Row],[MntFruits]])</f>
        <v>5</v>
      </c>
      <c r="R360">
        <f>IF(Table13[[#This Row],[MntMeatProducts]] = 0, "",Table13[[#This Row],[MntMeatProducts]])</f>
        <v>30</v>
      </c>
      <c r="S360">
        <f>IF(Table13[[#This Row],[MntFishProducts]] = 0, "",Table13[[#This Row],[MntFishProducts]])</f>
        <v>8</v>
      </c>
      <c r="T360">
        <f>IF(Table13[[#This Row],[MntSweetProducts]] = 0, "",Table13[[#This Row],[MntSweetProducts]])</f>
        <v>7</v>
      </c>
      <c r="U360">
        <f>IF(Table13[[#This Row],[MntGoldProds]] = 0, "",Table13[[#This Row],[MntGoldProds]])</f>
        <v>26</v>
      </c>
      <c r="V360">
        <v>3</v>
      </c>
      <c r="W360">
        <v>3</v>
      </c>
      <c r="X360">
        <v>0</v>
      </c>
      <c r="Y360">
        <v>4</v>
      </c>
      <c r="Z360">
        <v>8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 t="s">
        <v>43</v>
      </c>
      <c r="AI360" s="13">
        <f>SUM(Table13[[#This Row],[MntWines]:[MntGoldProds]])</f>
        <v>92</v>
      </c>
      <c r="AJ360" s="13">
        <f>AVERAGE(Table13[[#This Row],[MntWines]:[MntGoldProds]])</f>
        <v>15.333333333333334</v>
      </c>
      <c r="AK360">
        <f>IF(Table13[[#This Row],[Total Number of Purchases]]=0,0,Table13[[#This Row],[Total Spend]]/Table13[[#This Row],[Total Number of Purchases]])</f>
        <v>9.1999999999999993</v>
      </c>
      <c r="AM360">
        <f>SUM(Table13[[#This Row],[NumDealsPurchases]:[NumStorePurchases]])</f>
        <v>10</v>
      </c>
      <c r="AN360" s="14">
        <f>Snapshot_Date-Table13[[#This Row],[Dt_Customer]]</f>
        <v>691</v>
      </c>
      <c r="AP360" s="13">
        <f>Table13[[#This Row],[NumDealsPurchases]]/Table13[[#This Row],[Total Number of Purchases]]*100</f>
        <v>30</v>
      </c>
      <c r="AQ360">
        <f>6-ROUNDUP(_xlfn.PERCENTRANK.INC(Table13[Recency],Table13[[#This Row],[Recency]])*5, 0)</f>
        <v>5</v>
      </c>
      <c r="AR360">
        <f>ROUNDUP(_xlfn.PERCENTRANK.INC(Table13[Total Number of Purchases],Table13[[#This Row],[Total Number of Purchases]])*5,0)</f>
        <v>2</v>
      </c>
      <c r="AS360">
        <f>ROUNDUP(_xlfn.PERCENTRANK.INC(Table13[Total Spend],Table13[[#This Row],[Total Spend]])*5,0)</f>
        <v>2</v>
      </c>
      <c r="AT360" t="str">
        <f>Table13[[#This Row],[Recency Score]]&amp;Table13[[#This Row],[Frequency Score]]&amp;Table13[[#This Row],[Monetary Score]]</f>
        <v>522</v>
      </c>
      <c r="AU360" t="str">
        <f t="shared" si="5"/>
        <v>Others</v>
      </c>
      <c r="AW360" s="13">
        <f>DATEDIF(Table13[[#This Row],[Dt_Customer]], Snapshot_Date, "d")</f>
        <v>691</v>
      </c>
      <c r="AX360" s="13">
        <f>Table13[[#This Row],[CL if today]]/365</f>
        <v>1.893150684931507</v>
      </c>
      <c r="AY360">
        <f>Table13[[#This Row],[Total Number of Purchases]]/Table13[[#This Row],[Corrected CL]]</f>
        <v>5.2821997105643987</v>
      </c>
      <c r="AZ360">
        <f>Table13[[#This Row],[Average Order Value (AOV)]]*Table13[[#This Row],[Freq per Year]]</f>
        <v>48.596237337192463</v>
      </c>
      <c r="BA360">
        <f>Table13[[#This Row],[Total Spend]]/Table13[[#This Row],[Corrected CL]]</f>
        <v>48.59623733719247</v>
      </c>
      <c r="BB360">
        <v>692.71223021582728</v>
      </c>
      <c r="BC360" s="1">
        <f>Table13[[#This Row],[Dt_Customer]]+Table13[[#This Row],[Recency]]</f>
        <v>41233</v>
      </c>
      <c r="BD360" s="16" t="str">
        <f>IF(COUNTIF(A:A, A360) &gt; 1, "Duplicate", "Unique")</f>
        <v>Unique</v>
      </c>
    </row>
    <row r="361" spans="1:56" x14ac:dyDescent="0.3">
      <c r="A361">
        <v>1867</v>
      </c>
      <c r="B361">
        <v>1957</v>
      </c>
      <c r="C361" t="s">
        <v>28</v>
      </c>
      <c r="D361" t="s">
        <v>31</v>
      </c>
      <c r="E361">
        <v>64849</v>
      </c>
      <c r="F361">
        <v>0</v>
      </c>
      <c r="G361">
        <v>0</v>
      </c>
      <c r="H361" s="1">
        <v>41226</v>
      </c>
      <c r="I361">
        <v>42</v>
      </c>
      <c r="J361">
        <v>652</v>
      </c>
      <c r="K361">
        <v>48</v>
      </c>
      <c r="L361">
        <v>350</v>
      </c>
      <c r="M361">
        <v>94</v>
      </c>
      <c r="N361">
        <v>84</v>
      </c>
      <c r="O361">
        <v>108</v>
      </c>
      <c r="P361">
        <f>IF(Table13[[#This Row],[MntWines]] = 0,"",Table13[[#This Row],[MntWines]])</f>
        <v>652</v>
      </c>
      <c r="Q361">
        <f>IF(Table13[[#This Row],[MntFruits]] = 0, "",Table13[[#This Row],[MntFruits]])</f>
        <v>48</v>
      </c>
      <c r="R361">
        <f>IF(Table13[[#This Row],[MntMeatProducts]] = 0, "",Table13[[#This Row],[MntMeatProducts]])</f>
        <v>350</v>
      </c>
      <c r="S361">
        <f>IF(Table13[[#This Row],[MntFishProducts]] = 0, "",Table13[[#This Row],[MntFishProducts]])</f>
        <v>94</v>
      </c>
      <c r="T361">
        <f>IF(Table13[[#This Row],[MntSweetProducts]] = 0, "",Table13[[#This Row],[MntSweetProducts]])</f>
        <v>84</v>
      </c>
      <c r="U361">
        <f>IF(Table13[[#This Row],[MntGoldProds]] = 0, "",Table13[[#This Row],[MntGoldProds]])</f>
        <v>108</v>
      </c>
      <c r="V361">
        <v>1</v>
      </c>
      <c r="W361">
        <v>9</v>
      </c>
      <c r="X361">
        <v>3</v>
      </c>
      <c r="Y361">
        <v>6</v>
      </c>
      <c r="Z361">
        <v>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 t="s">
        <v>30</v>
      </c>
      <c r="AI361" s="13">
        <f>SUM(Table13[[#This Row],[MntWines]:[MntGoldProds]])</f>
        <v>1336</v>
      </c>
      <c r="AJ361" s="13">
        <f>AVERAGE(Table13[[#This Row],[MntWines]:[MntGoldProds]])</f>
        <v>222.66666666666666</v>
      </c>
      <c r="AK361">
        <f>IF(Table13[[#This Row],[Total Number of Purchases]]=0,0,Table13[[#This Row],[Total Spend]]/Table13[[#This Row],[Total Number of Purchases]])</f>
        <v>70.315789473684205</v>
      </c>
      <c r="AM361">
        <f>SUM(Table13[[#This Row],[NumDealsPurchases]:[NumStorePurchases]])</f>
        <v>19</v>
      </c>
      <c r="AN361" s="14">
        <f>Snapshot_Date-Table13[[#This Row],[Dt_Customer]]</f>
        <v>690</v>
      </c>
      <c r="AP361" s="13">
        <f>Table13[[#This Row],[NumDealsPurchases]]/Table13[[#This Row],[Total Number of Purchases]]*100</f>
        <v>5.2631578947368416</v>
      </c>
      <c r="AQ361">
        <f>6-ROUNDUP(_xlfn.PERCENTRANK.INC(Table13[Recency],Table13[[#This Row],[Recency]])*5, 0)</f>
        <v>3</v>
      </c>
      <c r="AR361">
        <f>ROUNDUP(_xlfn.PERCENTRANK.INC(Table13[Total Number of Purchases],Table13[[#This Row],[Total Number of Purchases]])*5,0)</f>
        <v>4</v>
      </c>
      <c r="AS361">
        <f>ROUNDUP(_xlfn.PERCENTRANK.INC(Table13[Total Spend],Table13[[#This Row],[Total Spend]])*5,0)</f>
        <v>5</v>
      </c>
      <c r="AT361" t="str">
        <f>Table13[[#This Row],[Recency Score]]&amp;Table13[[#This Row],[Frequency Score]]&amp;Table13[[#This Row],[Monetary Score]]</f>
        <v>345</v>
      </c>
      <c r="AU361" t="str">
        <f t="shared" si="5"/>
        <v>Big Spenders</v>
      </c>
      <c r="AW361" s="13">
        <f>DATEDIF(Table13[[#This Row],[Dt_Customer]], Snapshot_Date, "d")</f>
        <v>690</v>
      </c>
      <c r="AX361" s="13">
        <f>Table13[[#This Row],[CL if today]]/365</f>
        <v>1.8904109589041096</v>
      </c>
      <c r="AY361">
        <f>Table13[[#This Row],[Total Number of Purchases]]/Table13[[#This Row],[Corrected CL]]</f>
        <v>10.05072463768116</v>
      </c>
      <c r="AZ361">
        <f>Table13[[#This Row],[Average Order Value (AOV)]]*Table13[[#This Row],[Freq per Year]]</f>
        <v>706.72463768115938</v>
      </c>
      <c r="BA361">
        <f>Table13[[#This Row],[Total Spend]]/Table13[[#This Row],[Corrected CL]]</f>
        <v>706.72463768115938</v>
      </c>
      <c r="BB361">
        <v>481.2319884726225</v>
      </c>
      <c r="BC361" s="1">
        <f>Table13[[#This Row],[Dt_Customer]]+Table13[[#This Row],[Recency]]</f>
        <v>41268</v>
      </c>
      <c r="BD361" s="16" t="str">
        <f>IF(COUNTIF(A:A, A361) &gt; 1, "Duplicate", "Unique")</f>
        <v>Unique</v>
      </c>
    </row>
    <row r="362" spans="1:56" x14ac:dyDescent="0.3">
      <c r="A362">
        <v>9463</v>
      </c>
      <c r="B362">
        <v>1959</v>
      </c>
      <c r="C362" t="s">
        <v>28</v>
      </c>
      <c r="D362" t="s">
        <v>35</v>
      </c>
      <c r="E362">
        <v>71706</v>
      </c>
      <c r="F362">
        <v>0</v>
      </c>
      <c r="G362">
        <v>1</v>
      </c>
      <c r="H362" s="1">
        <v>41226</v>
      </c>
      <c r="I362">
        <v>16</v>
      </c>
      <c r="J362">
        <v>931</v>
      </c>
      <c r="K362">
        <v>56</v>
      </c>
      <c r="L362">
        <v>253</v>
      </c>
      <c r="M362">
        <v>91</v>
      </c>
      <c r="N362">
        <v>98</v>
      </c>
      <c r="O362">
        <v>14</v>
      </c>
      <c r="P362">
        <f>IF(Table13[[#This Row],[MntWines]] = 0,"",Table13[[#This Row],[MntWines]])</f>
        <v>931</v>
      </c>
      <c r="Q362">
        <f>IF(Table13[[#This Row],[MntFruits]] = 0, "",Table13[[#This Row],[MntFruits]])</f>
        <v>56</v>
      </c>
      <c r="R362">
        <f>IF(Table13[[#This Row],[MntMeatProducts]] = 0, "",Table13[[#This Row],[MntMeatProducts]])</f>
        <v>253</v>
      </c>
      <c r="S362">
        <f>IF(Table13[[#This Row],[MntFishProducts]] = 0, "",Table13[[#This Row],[MntFishProducts]])</f>
        <v>91</v>
      </c>
      <c r="T362">
        <f>IF(Table13[[#This Row],[MntSweetProducts]] = 0, "",Table13[[#This Row],[MntSweetProducts]])</f>
        <v>98</v>
      </c>
      <c r="U362">
        <f>IF(Table13[[#This Row],[MntGoldProds]] = 0, "",Table13[[#This Row],[MntGoldProds]])</f>
        <v>14</v>
      </c>
      <c r="V362">
        <v>4</v>
      </c>
      <c r="W362">
        <v>9</v>
      </c>
      <c r="X362">
        <v>5</v>
      </c>
      <c r="Y362">
        <v>7</v>
      </c>
      <c r="Z362">
        <v>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 t="s">
        <v>32</v>
      </c>
      <c r="AI362" s="13">
        <f>SUM(Table13[[#This Row],[MntWines]:[MntGoldProds]])</f>
        <v>1443</v>
      </c>
      <c r="AJ362" s="13">
        <f>AVERAGE(Table13[[#This Row],[MntWines]:[MntGoldProds]])</f>
        <v>240.5</v>
      </c>
      <c r="AK362">
        <f>IF(Table13[[#This Row],[Total Number of Purchases]]=0,0,Table13[[#This Row],[Total Spend]]/Table13[[#This Row],[Total Number of Purchases]])</f>
        <v>57.72</v>
      </c>
      <c r="AM362">
        <f>SUM(Table13[[#This Row],[NumDealsPurchases]:[NumStorePurchases]])</f>
        <v>25</v>
      </c>
      <c r="AN362" s="14">
        <f>Snapshot_Date-Table13[[#This Row],[Dt_Customer]]</f>
        <v>690</v>
      </c>
      <c r="AP362" s="13">
        <f>Table13[[#This Row],[NumDealsPurchases]]/Table13[[#This Row],[Total Number of Purchases]]*100</f>
        <v>16</v>
      </c>
      <c r="AQ362">
        <f>6-ROUNDUP(_xlfn.PERCENTRANK.INC(Table13[Recency],Table13[[#This Row],[Recency]])*5, 0)</f>
        <v>5</v>
      </c>
      <c r="AR362">
        <f>ROUNDUP(_xlfn.PERCENTRANK.INC(Table13[Total Number of Purchases],Table13[[#This Row],[Total Number of Purchases]])*5,0)</f>
        <v>5</v>
      </c>
      <c r="AS362">
        <f>ROUNDUP(_xlfn.PERCENTRANK.INC(Table13[Total Spend],Table13[[#This Row],[Total Spend]])*5,0)</f>
        <v>5</v>
      </c>
      <c r="AT362" t="str">
        <f>Table13[[#This Row],[Recency Score]]&amp;Table13[[#This Row],[Frequency Score]]&amp;Table13[[#This Row],[Monetary Score]]</f>
        <v>555</v>
      </c>
      <c r="AU362" t="str">
        <f t="shared" si="5"/>
        <v>Champions</v>
      </c>
      <c r="AW362" s="13">
        <f>DATEDIF(Table13[[#This Row],[Dt_Customer]], Snapshot_Date, "d")</f>
        <v>690</v>
      </c>
      <c r="AX362" s="13">
        <f>Table13[[#This Row],[CL if today]]/365</f>
        <v>1.8904109589041096</v>
      </c>
      <c r="AY362">
        <f>Table13[[#This Row],[Total Number of Purchases]]/Table13[[#This Row],[Corrected CL]]</f>
        <v>13.22463768115942</v>
      </c>
      <c r="AZ362">
        <f>Table13[[#This Row],[Average Order Value (AOV)]]*Table13[[#This Row],[Freq per Year]]</f>
        <v>763.32608695652175</v>
      </c>
      <c r="BA362">
        <f>Table13[[#This Row],[Total Spend]]/Table13[[#This Row],[Corrected CL]]</f>
        <v>763.32608695652175</v>
      </c>
      <c r="BB362">
        <v>64.164265129683002</v>
      </c>
      <c r="BC362" s="1">
        <f>Table13[[#This Row],[Dt_Customer]]+Table13[[#This Row],[Recency]]</f>
        <v>41242</v>
      </c>
      <c r="BD362" s="16" t="str">
        <f>IF(COUNTIF(A:A, A362) &gt; 1, "Duplicate", "Unique")</f>
        <v>Unique</v>
      </c>
    </row>
    <row r="363" spans="1:56" x14ac:dyDescent="0.3">
      <c r="A363">
        <v>965</v>
      </c>
      <c r="B363">
        <v>1971</v>
      </c>
      <c r="C363" t="s">
        <v>28</v>
      </c>
      <c r="D363" t="s">
        <v>29</v>
      </c>
      <c r="E363">
        <v>55635</v>
      </c>
      <c r="F363">
        <v>0</v>
      </c>
      <c r="G363">
        <v>1</v>
      </c>
      <c r="H363" s="1">
        <v>41226</v>
      </c>
      <c r="I363">
        <v>34</v>
      </c>
      <c r="J363">
        <v>235</v>
      </c>
      <c r="K363">
        <v>65</v>
      </c>
      <c r="L363">
        <v>164</v>
      </c>
      <c r="M363">
        <v>50</v>
      </c>
      <c r="N363">
        <v>49</v>
      </c>
      <c r="O363">
        <v>27</v>
      </c>
      <c r="P363">
        <f>IF(Table13[[#This Row],[MntWines]] = 0,"",Table13[[#This Row],[MntWines]])</f>
        <v>235</v>
      </c>
      <c r="Q363">
        <f>IF(Table13[[#This Row],[MntFruits]] = 0, "",Table13[[#This Row],[MntFruits]])</f>
        <v>65</v>
      </c>
      <c r="R363">
        <f>IF(Table13[[#This Row],[MntMeatProducts]] = 0, "",Table13[[#This Row],[MntMeatProducts]])</f>
        <v>164</v>
      </c>
      <c r="S363">
        <f>IF(Table13[[#This Row],[MntFishProducts]] = 0, "",Table13[[#This Row],[MntFishProducts]])</f>
        <v>50</v>
      </c>
      <c r="T363">
        <f>IF(Table13[[#This Row],[MntSweetProducts]] = 0, "",Table13[[#This Row],[MntSweetProducts]])</f>
        <v>49</v>
      </c>
      <c r="U363">
        <f>IF(Table13[[#This Row],[MntGoldProds]] = 0, "",Table13[[#This Row],[MntGoldProds]])</f>
        <v>27</v>
      </c>
      <c r="V363">
        <v>4</v>
      </c>
      <c r="W363">
        <v>7</v>
      </c>
      <c r="X363">
        <v>3</v>
      </c>
      <c r="Y363">
        <v>7</v>
      </c>
      <c r="Z363">
        <v>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s">
        <v>34</v>
      </c>
      <c r="AI363" s="13">
        <f>SUM(Table13[[#This Row],[MntWines]:[MntGoldProds]])</f>
        <v>590</v>
      </c>
      <c r="AJ363" s="13">
        <f>AVERAGE(Table13[[#This Row],[MntWines]:[MntGoldProds]])</f>
        <v>98.333333333333329</v>
      </c>
      <c r="AK363">
        <f>IF(Table13[[#This Row],[Total Number of Purchases]]=0,0,Table13[[#This Row],[Total Spend]]/Table13[[#This Row],[Total Number of Purchases]])</f>
        <v>28.095238095238095</v>
      </c>
      <c r="AM363">
        <f>SUM(Table13[[#This Row],[NumDealsPurchases]:[NumStorePurchases]])</f>
        <v>21</v>
      </c>
      <c r="AN363" s="14">
        <f>Snapshot_Date-Table13[[#This Row],[Dt_Customer]]</f>
        <v>690</v>
      </c>
      <c r="AP363" s="13">
        <f>Table13[[#This Row],[NumDealsPurchases]]/Table13[[#This Row],[Total Number of Purchases]]*100</f>
        <v>19.047619047619047</v>
      </c>
      <c r="AQ363">
        <f>6-ROUNDUP(_xlfn.PERCENTRANK.INC(Table13[Recency],Table13[[#This Row],[Recency]])*5, 0)</f>
        <v>4</v>
      </c>
      <c r="AR363">
        <f>ROUNDUP(_xlfn.PERCENTRANK.INC(Table13[Total Number of Purchases],Table13[[#This Row],[Total Number of Purchases]])*5,0)</f>
        <v>4</v>
      </c>
      <c r="AS363">
        <f>ROUNDUP(_xlfn.PERCENTRANK.INC(Table13[Total Spend],Table13[[#This Row],[Total Spend]])*5,0)</f>
        <v>3</v>
      </c>
      <c r="AT363" t="str">
        <f>Table13[[#This Row],[Recency Score]]&amp;Table13[[#This Row],[Frequency Score]]&amp;Table13[[#This Row],[Monetary Score]]</f>
        <v>443</v>
      </c>
      <c r="AU363" t="str">
        <f t="shared" si="5"/>
        <v>Potential Loyalists</v>
      </c>
      <c r="AW363" s="13">
        <f>DATEDIF(Table13[[#This Row],[Dt_Customer]], Snapshot_Date, "d")</f>
        <v>690</v>
      </c>
      <c r="AX363" s="13">
        <f>Table13[[#This Row],[CL if today]]/365</f>
        <v>1.8904109589041096</v>
      </c>
      <c r="AY363">
        <f>Table13[[#This Row],[Total Number of Purchases]]/Table13[[#This Row],[Corrected CL]]</f>
        <v>11.108695652173912</v>
      </c>
      <c r="AZ363">
        <f>Table13[[#This Row],[Average Order Value (AOV)]]*Table13[[#This Row],[Freq per Year]]</f>
        <v>312.10144927536231</v>
      </c>
      <c r="BA363">
        <f>Table13[[#This Row],[Total Spend]]/Table13[[#This Row],[Corrected CL]]</f>
        <v>312.10144927536231</v>
      </c>
      <c r="BB363">
        <v>37.867435158501443</v>
      </c>
      <c r="BC363" s="1">
        <f>Table13[[#This Row],[Dt_Customer]]+Table13[[#This Row],[Recency]]</f>
        <v>41260</v>
      </c>
      <c r="BD363" s="16" t="str">
        <f>IF(COUNTIF(A:A, A363) &gt; 1, "Duplicate", "Unique")</f>
        <v>Unique</v>
      </c>
    </row>
    <row r="364" spans="1:56" x14ac:dyDescent="0.3">
      <c r="A364">
        <v>387</v>
      </c>
      <c r="B364">
        <v>1976</v>
      </c>
      <c r="C364" t="s">
        <v>44</v>
      </c>
      <c r="D364" t="s">
        <v>33</v>
      </c>
      <c r="E364">
        <v>7500</v>
      </c>
      <c r="F364">
        <v>0</v>
      </c>
      <c r="G364">
        <v>0</v>
      </c>
      <c r="H364" s="1">
        <v>41226</v>
      </c>
      <c r="I364">
        <v>59</v>
      </c>
      <c r="J364">
        <v>6</v>
      </c>
      <c r="K364">
        <v>16</v>
      </c>
      <c r="L364">
        <v>11</v>
      </c>
      <c r="M364">
        <v>11</v>
      </c>
      <c r="N364">
        <v>1</v>
      </c>
      <c r="O364">
        <v>16</v>
      </c>
      <c r="P364">
        <f>IF(Table13[[#This Row],[MntWines]] = 0,"",Table13[[#This Row],[MntWines]])</f>
        <v>6</v>
      </c>
      <c r="Q364">
        <f>IF(Table13[[#This Row],[MntFruits]] = 0, "",Table13[[#This Row],[MntFruits]])</f>
        <v>16</v>
      </c>
      <c r="R364">
        <f>IF(Table13[[#This Row],[MntMeatProducts]] = 0, "",Table13[[#This Row],[MntMeatProducts]])</f>
        <v>11</v>
      </c>
      <c r="S364">
        <f>IF(Table13[[#This Row],[MntFishProducts]] = 0, "",Table13[[#This Row],[MntFishProducts]])</f>
        <v>11</v>
      </c>
      <c r="T364">
        <f>IF(Table13[[#This Row],[MntSweetProducts]] = 0, "",Table13[[#This Row],[MntSweetProducts]])</f>
        <v>1</v>
      </c>
      <c r="U364">
        <f>IF(Table13[[#This Row],[MntGoldProds]] = 0, "",Table13[[#This Row],[MntGoldProds]])</f>
        <v>16</v>
      </c>
      <c r="V364">
        <v>1</v>
      </c>
      <c r="W364">
        <v>2</v>
      </c>
      <c r="X364">
        <v>0</v>
      </c>
      <c r="Y364">
        <v>3</v>
      </c>
      <c r="Z364">
        <v>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t="s">
        <v>34</v>
      </c>
      <c r="AI364" s="13">
        <f>SUM(Table13[[#This Row],[MntWines]:[MntGoldProds]])</f>
        <v>61</v>
      </c>
      <c r="AJ364" s="13">
        <f>AVERAGE(Table13[[#This Row],[MntWines]:[MntGoldProds]])</f>
        <v>10.166666666666666</v>
      </c>
      <c r="AK364">
        <f>IF(Table13[[#This Row],[Total Number of Purchases]]=0,0,Table13[[#This Row],[Total Spend]]/Table13[[#This Row],[Total Number of Purchases]])</f>
        <v>10.166666666666666</v>
      </c>
      <c r="AM364">
        <f>SUM(Table13[[#This Row],[NumDealsPurchases]:[NumStorePurchases]])</f>
        <v>6</v>
      </c>
      <c r="AN364" s="14">
        <f>Snapshot_Date-Table13[[#This Row],[Dt_Customer]]</f>
        <v>690</v>
      </c>
      <c r="AP364" s="13">
        <f>Table13[[#This Row],[NumDealsPurchases]]/Table13[[#This Row],[Total Number of Purchases]]*100</f>
        <v>16.666666666666664</v>
      </c>
      <c r="AQ364">
        <f>6-ROUNDUP(_xlfn.PERCENTRANK.INC(Table13[Recency],Table13[[#This Row],[Recency]])*5, 0)</f>
        <v>3</v>
      </c>
      <c r="AR364">
        <f>ROUNDUP(_xlfn.PERCENTRANK.INC(Table13[Total Number of Purchases],Table13[[#This Row],[Total Number of Purchases]])*5,0)</f>
        <v>1</v>
      </c>
      <c r="AS364">
        <f>ROUNDUP(_xlfn.PERCENTRANK.INC(Table13[Total Spend],Table13[[#This Row],[Total Spend]])*5,0)</f>
        <v>2</v>
      </c>
      <c r="AT364" t="str">
        <f>Table13[[#This Row],[Recency Score]]&amp;Table13[[#This Row],[Frequency Score]]&amp;Table13[[#This Row],[Monetary Score]]</f>
        <v>312</v>
      </c>
      <c r="AU364" t="str">
        <f t="shared" si="5"/>
        <v>Needs Attention</v>
      </c>
      <c r="AW364" s="13">
        <f>DATEDIF(Table13[[#This Row],[Dt_Customer]], Snapshot_Date, "d")</f>
        <v>690</v>
      </c>
      <c r="AX364" s="13">
        <f>Table13[[#This Row],[CL if today]]/365</f>
        <v>1.8904109589041096</v>
      </c>
      <c r="AY364">
        <f>Table13[[#This Row],[Total Number of Purchases]]/Table13[[#This Row],[Corrected CL]]</f>
        <v>3.1739130434782608</v>
      </c>
      <c r="AZ364">
        <f>Table13[[#This Row],[Average Order Value (AOV)]]*Table13[[#This Row],[Freq per Year]]</f>
        <v>32.268115942028984</v>
      </c>
      <c r="BA364">
        <f>Table13[[#This Row],[Total Spend]]/Table13[[#This Row],[Corrected CL]]</f>
        <v>32.268115942028984</v>
      </c>
      <c r="BB364">
        <v>87.831412103746402</v>
      </c>
      <c r="BC364" s="1">
        <f>Table13[[#This Row],[Dt_Customer]]+Table13[[#This Row],[Recency]]</f>
        <v>41285</v>
      </c>
      <c r="BD364" s="16" t="str">
        <f>IF(COUNTIF(A:A, A364) &gt; 1, "Duplicate", "Unique")</f>
        <v>Unique</v>
      </c>
    </row>
    <row r="365" spans="1:56" x14ac:dyDescent="0.3">
      <c r="A365">
        <v>8870</v>
      </c>
      <c r="B365">
        <v>1984</v>
      </c>
      <c r="C365" t="s">
        <v>28</v>
      </c>
      <c r="D365" t="s">
        <v>35</v>
      </c>
      <c r="E365">
        <v>35196</v>
      </c>
      <c r="F365">
        <v>1</v>
      </c>
      <c r="G365">
        <v>0</v>
      </c>
      <c r="H365" s="1">
        <v>41226</v>
      </c>
      <c r="I365">
        <v>68</v>
      </c>
      <c r="J365">
        <v>75</v>
      </c>
      <c r="K365">
        <v>12</v>
      </c>
      <c r="L365">
        <v>141</v>
      </c>
      <c r="M365">
        <v>43</v>
      </c>
      <c r="N365">
        <v>39</v>
      </c>
      <c r="O365">
        <v>187</v>
      </c>
      <c r="P365">
        <f>IF(Table13[[#This Row],[MntWines]] = 0,"",Table13[[#This Row],[MntWines]])</f>
        <v>75</v>
      </c>
      <c r="Q365">
        <f>IF(Table13[[#This Row],[MntFruits]] = 0, "",Table13[[#This Row],[MntFruits]])</f>
        <v>12</v>
      </c>
      <c r="R365">
        <f>IF(Table13[[#This Row],[MntMeatProducts]] = 0, "",Table13[[#This Row],[MntMeatProducts]])</f>
        <v>141</v>
      </c>
      <c r="S365">
        <f>IF(Table13[[#This Row],[MntFishProducts]] = 0, "",Table13[[#This Row],[MntFishProducts]])</f>
        <v>43</v>
      </c>
      <c r="T365">
        <f>IF(Table13[[#This Row],[MntSweetProducts]] = 0, "",Table13[[#This Row],[MntSweetProducts]])</f>
        <v>39</v>
      </c>
      <c r="U365">
        <f>IF(Table13[[#This Row],[MntGoldProds]] = 0, "",Table13[[#This Row],[MntGoldProds]])</f>
        <v>187</v>
      </c>
      <c r="V365">
        <v>6</v>
      </c>
      <c r="W365">
        <v>6</v>
      </c>
      <c r="X365">
        <v>1</v>
      </c>
      <c r="Y365">
        <v>5</v>
      </c>
      <c r="Z365">
        <v>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 t="s">
        <v>30</v>
      </c>
      <c r="AI365" s="13">
        <f>SUM(Table13[[#This Row],[MntWines]:[MntGoldProds]])</f>
        <v>497</v>
      </c>
      <c r="AJ365" s="13">
        <f>AVERAGE(Table13[[#This Row],[MntWines]:[MntGoldProds]])</f>
        <v>82.833333333333329</v>
      </c>
      <c r="AK365">
        <f>IF(Table13[[#This Row],[Total Number of Purchases]]=0,0,Table13[[#This Row],[Total Spend]]/Table13[[#This Row],[Total Number of Purchases]])</f>
        <v>27.611111111111111</v>
      </c>
      <c r="AM365">
        <f>SUM(Table13[[#This Row],[NumDealsPurchases]:[NumStorePurchases]])</f>
        <v>18</v>
      </c>
      <c r="AN365" s="14">
        <f>Snapshot_Date-Table13[[#This Row],[Dt_Customer]]</f>
        <v>690</v>
      </c>
      <c r="AP365" s="13">
        <f>Table13[[#This Row],[NumDealsPurchases]]/Table13[[#This Row],[Total Number of Purchases]]*100</f>
        <v>33.333333333333329</v>
      </c>
      <c r="AQ365">
        <f>6-ROUNDUP(_xlfn.PERCENTRANK.INC(Table13[Recency],Table13[[#This Row],[Recency]])*5, 0)</f>
        <v>2</v>
      </c>
      <c r="AR365">
        <f>ROUNDUP(_xlfn.PERCENTRANK.INC(Table13[Total Number of Purchases],Table13[[#This Row],[Total Number of Purchases]])*5,0)</f>
        <v>4</v>
      </c>
      <c r="AS365">
        <f>ROUNDUP(_xlfn.PERCENTRANK.INC(Table13[Total Spend],Table13[[#This Row],[Total Spend]])*5,0)</f>
        <v>3</v>
      </c>
      <c r="AT365" t="str">
        <f>Table13[[#This Row],[Recency Score]]&amp;Table13[[#This Row],[Frequency Score]]&amp;Table13[[#This Row],[Monetary Score]]</f>
        <v>243</v>
      </c>
      <c r="AU365" t="str">
        <f t="shared" si="5"/>
        <v>About to Sleep</v>
      </c>
      <c r="AW365" s="13">
        <f>DATEDIF(Table13[[#This Row],[Dt_Customer]], Snapshot_Date, "d")</f>
        <v>690</v>
      </c>
      <c r="AX365" s="13">
        <f>Table13[[#This Row],[CL if today]]/365</f>
        <v>1.8904109589041096</v>
      </c>
      <c r="AY365">
        <f>Table13[[#This Row],[Total Number of Purchases]]/Table13[[#This Row],[Corrected CL]]</f>
        <v>9.5217391304347831</v>
      </c>
      <c r="AZ365">
        <f>Table13[[#This Row],[Average Order Value (AOV)]]*Table13[[#This Row],[Freq per Year]]</f>
        <v>262.90579710144931</v>
      </c>
      <c r="BA365">
        <f>Table13[[#This Row],[Total Spend]]/Table13[[#This Row],[Corrected CL]]</f>
        <v>262.90579710144925</v>
      </c>
      <c r="BB365">
        <v>50.489913544668589</v>
      </c>
      <c r="BC365" s="1">
        <f>Table13[[#This Row],[Dt_Customer]]+Table13[[#This Row],[Recency]]</f>
        <v>41294</v>
      </c>
      <c r="BD365" s="16" t="str">
        <f>IF(COUNTIF(A:A, A365) &gt; 1, "Duplicate", "Unique")</f>
        <v>Unique</v>
      </c>
    </row>
    <row r="366" spans="1:56" x14ac:dyDescent="0.3">
      <c r="A366">
        <v>10340</v>
      </c>
      <c r="B366">
        <v>1984</v>
      </c>
      <c r="C366" t="s">
        <v>28</v>
      </c>
      <c r="D366" t="s">
        <v>35</v>
      </c>
      <c r="E366">
        <v>35196</v>
      </c>
      <c r="F366">
        <v>1</v>
      </c>
      <c r="G366">
        <v>0</v>
      </c>
      <c r="H366" s="1">
        <v>41226</v>
      </c>
      <c r="I366">
        <v>68</v>
      </c>
      <c r="J366">
        <v>75</v>
      </c>
      <c r="K366">
        <v>12</v>
      </c>
      <c r="L366">
        <v>141</v>
      </c>
      <c r="M366">
        <v>43</v>
      </c>
      <c r="N366">
        <v>39</v>
      </c>
      <c r="O366">
        <v>187</v>
      </c>
      <c r="P366">
        <f>IF(Table13[[#This Row],[MntWines]] = 0,"",Table13[[#This Row],[MntWines]])</f>
        <v>75</v>
      </c>
      <c r="Q366">
        <f>IF(Table13[[#This Row],[MntFruits]] = 0, "",Table13[[#This Row],[MntFruits]])</f>
        <v>12</v>
      </c>
      <c r="R366">
        <f>IF(Table13[[#This Row],[MntMeatProducts]] = 0, "",Table13[[#This Row],[MntMeatProducts]])</f>
        <v>141</v>
      </c>
      <c r="S366">
        <f>IF(Table13[[#This Row],[MntFishProducts]] = 0, "",Table13[[#This Row],[MntFishProducts]])</f>
        <v>43</v>
      </c>
      <c r="T366">
        <f>IF(Table13[[#This Row],[MntSweetProducts]] = 0, "",Table13[[#This Row],[MntSweetProducts]])</f>
        <v>39</v>
      </c>
      <c r="U366">
        <f>IF(Table13[[#This Row],[MntGoldProds]] = 0, "",Table13[[#This Row],[MntGoldProds]])</f>
        <v>187</v>
      </c>
      <c r="V366">
        <v>6</v>
      </c>
      <c r="W366">
        <v>6</v>
      </c>
      <c r="X366">
        <v>1</v>
      </c>
      <c r="Y366">
        <v>5</v>
      </c>
      <c r="Z366">
        <v>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 t="s">
        <v>30</v>
      </c>
      <c r="AI366" s="13">
        <f>SUM(Table13[[#This Row],[MntWines]:[MntGoldProds]])</f>
        <v>497</v>
      </c>
      <c r="AJ366" s="13">
        <f>AVERAGE(Table13[[#This Row],[MntWines]:[MntGoldProds]])</f>
        <v>82.833333333333329</v>
      </c>
      <c r="AK366">
        <f>IF(Table13[[#This Row],[Total Number of Purchases]]=0,0,Table13[[#This Row],[Total Spend]]/Table13[[#This Row],[Total Number of Purchases]])</f>
        <v>27.611111111111111</v>
      </c>
      <c r="AM366">
        <f>SUM(Table13[[#This Row],[NumDealsPurchases]:[NumStorePurchases]])</f>
        <v>18</v>
      </c>
      <c r="AN366" s="14">
        <f>Snapshot_Date-Table13[[#This Row],[Dt_Customer]]</f>
        <v>690</v>
      </c>
      <c r="AP366" s="13">
        <f>Table13[[#This Row],[NumDealsPurchases]]/Table13[[#This Row],[Total Number of Purchases]]*100</f>
        <v>33.333333333333329</v>
      </c>
      <c r="AQ366">
        <f>6-ROUNDUP(_xlfn.PERCENTRANK.INC(Table13[Recency],Table13[[#This Row],[Recency]])*5, 0)</f>
        <v>2</v>
      </c>
      <c r="AR366">
        <f>ROUNDUP(_xlfn.PERCENTRANK.INC(Table13[Total Number of Purchases],Table13[[#This Row],[Total Number of Purchases]])*5,0)</f>
        <v>4</v>
      </c>
      <c r="AS366">
        <f>ROUNDUP(_xlfn.PERCENTRANK.INC(Table13[Total Spend],Table13[[#This Row],[Total Spend]])*5,0)</f>
        <v>3</v>
      </c>
      <c r="AT366" t="str">
        <f>Table13[[#This Row],[Recency Score]]&amp;Table13[[#This Row],[Frequency Score]]&amp;Table13[[#This Row],[Monetary Score]]</f>
        <v>243</v>
      </c>
      <c r="AU366" t="str">
        <f t="shared" si="5"/>
        <v>About to Sleep</v>
      </c>
      <c r="AW366" s="13">
        <f>DATEDIF(Table13[[#This Row],[Dt_Customer]], Snapshot_Date, "d")</f>
        <v>690</v>
      </c>
      <c r="AX366" s="13">
        <f>Table13[[#This Row],[CL if today]]/365</f>
        <v>1.8904109589041096</v>
      </c>
      <c r="AY366">
        <f>Table13[[#This Row],[Total Number of Purchases]]/Table13[[#This Row],[Corrected CL]]</f>
        <v>9.5217391304347831</v>
      </c>
      <c r="AZ366">
        <f>Table13[[#This Row],[Average Order Value (AOV)]]*Table13[[#This Row],[Freq per Year]]</f>
        <v>262.90579710144931</v>
      </c>
      <c r="BA366">
        <f>Table13[[#This Row],[Total Spend]]/Table13[[#This Row],[Corrected CL]]</f>
        <v>262.90579710144925</v>
      </c>
      <c r="BB366">
        <v>463.87608069164264</v>
      </c>
      <c r="BC366" s="1">
        <f>Table13[[#This Row],[Dt_Customer]]+Table13[[#This Row],[Recency]]</f>
        <v>41294</v>
      </c>
      <c r="BD366" s="16" t="str">
        <f>IF(COUNTIF(A:A, A366) &gt; 1, "Duplicate", "Unique")</f>
        <v>Unique</v>
      </c>
    </row>
    <row r="367" spans="1:56" x14ac:dyDescent="0.3">
      <c r="A367">
        <v>454</v>
      </c>
      <c r="B367">
        <v>1980</v>
      </c>
      <c r="C367" t="s">
        <v>28</v>
      </c>
      <c r="D367" t="s">
        <v>35</v>
      </c>
      <c r="E367">
        <v>69508</v>
      </c>
      <c r="F367">
        <v>1</v>
      </c>
      <c r="G367">
        <v>0</v>
      </c>
      <c r="H367" s="1">
        <v>41227</v>
      </c>
      <c r="I367">
        <v>48</v>
      </c>
      <c r="J367">
        <v>824</v>
      </c>
      <c r="K367">
        <v>32</v>
      </c>
      <c r="L367">
        <v>162</v>
      </c>
      <c r="M367">
        <v>42</v>
      </c>
      <c r="N367">
        <v>32</v>
      </c>
      <c r="O367">
        <v>43</v>
      </c>
      <c r="P367">
        <f>IF(Table13[[#This Row],[MntWines]] = 0,"",Table13[[#This Row],[MntWines]])</f>
        <v>824</v>
      </c>
      <c r="Q367">
        <f>IF(Table13[[#This Row],[MntFruits]] = 0, "",Table13[[#This Row],[MntFruits]])</f>
        <v>32</v>
      </c>
      <c r="R367">
        <f>IF(Table13[[#This Row],[MntMeatProducts]] = 0, "",Table13[[#This Row],[MntMeatProducts]])</f>
        <v>162</v>
      </c>
      <c r="S367">
        <f>IF(Table13[[#This Row],[MntFishProducts]] = 0, "",Table13[[#This Row],[MntFishProducts]])</f>
        <v>42</v>
      </c>
      <c r="T367">
        <f>IF(Table13[[#This Row],[MntSweetProducts]] = 0, "",Table13[[#This Row],[MntSweetProducts]])</f>
        <v>32</v>
      </c>
      <c r="U367">
        <f>IF(Table13[[#This Row],[MntGoldProds]] = 0, "",Table13[[#This Row],[MntGoldProds]])</f>
        <v>43</v>
      </c>
      <c r="V367">
        <v>2</v>
      </c>
      <c r="W367">
        <v>11</v>
      </c>
      <c r="X367">
        <v>4</v>
      </c>
      <c r="Y367">
        <v>11</v>
      </c>
      <c r="Z367">
        <v>6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 t="s">
        <v>43</v>
      </c>
      <c r="AI367" s="13">
        <f>SUM(Table13[[#This Row],[MntWines]:[MntGoldProds]])</f>
        <v>1135</v>
      </c>
      <c r="AJ367" s="13">
        <f>AVERAGE(Table13[[#This Row],[MntWines]:[MntGoldProds]])</f>
        <v>189.16666666666666</v>
      </c>
      <c r="AK367">
        <f>IF(Table13[[#This Row],[Total Number of Purchases]]=0,0,Table13[[#This Row],[Total Spend]]/Table13[[#This Row],[Total Number of Purchases]])</f>
        <v>40.535714285714285</v>
      </c>
      <c r="AM367">
        <f>SUM(Table13[[#This Row],[NumDealsPurchases]:[NumStorePurchases]])</f>
        <v>28</v>
      </c>
      <c r="AN367" s="14">
        <f>Snapshot_Date-Table13[[#This Row],[Dt_Customer]]</f>
        <v>689</v>
      </c>
      <c r="AP367" s="13">
        <f>Table13[[#This Row],[NumDealsPurchases]]/Table13[[#This Row],[Total Number of Purchases]]*100</f>
        <v>7.1428571428571423</v>
      </c>
      <c r="AQ367">
        <f>6-ROUNDUP(_xlfn.PERCENTRANK.INC(Table13[Recency],Table13[[#This Row],[Recency]])*5, 0)</f>
        <v>3</v>
      </c>
      <c r="AR367">
        <f>ROUNDUP(_xlfn.PERCENTRANK.INC(Table13[Total Number of Purchases],Table13[[#This Row],[Total Number of Purchases]])*5,0)</f>
        <v>5</v>
      </c>
      <c r="AS367">
        <f>ROUNDUP(_xlfn.PERCENTRANK.INC(Table13[Total Spend],Table13[[#This Row],[Total Spend]])*5,0)</f>
        <v>4</v>
      </c>
      <c r="AT367" t="str">
        <f>Table13[[#This Row],[Recency Score]]&amp;Table13[[#This Row],[Frequency Score]]&amp;Table13[[#This Row],[Monetary Score]]</f>
        <v>354</v>
      </c>
      <c r="AU367" t="str">
        <f t="shared" si="5"/>
        <v>Frequent Buyers</v>
      </c>
      <c r="AW367" s="13">
        <f>DATEDIF(Table13[[#This Row],[Dt_Customer]], Snapshot_Date, "d")</f>
        <v>689</v>
      </c>
      <c r="AX367" s="13">
        <f>Table13[[#This Row],[CL if today]]/365</f>
        <v>1.8876712328767122</v>
      </c>
      <c r="AY367">
        <f>Table13[[#This Row],[Total Number of Purchases]]/Table13[[#This Row],[Corrected CL]]</f>
        <v>14.833091436865022</v>
      </c>
      <c r="AZ367">
        <f>Table13[[#This Row],[Average Order Value (AOV)]]*Table13[[#This Row],[Freq per Year]]</f>
        <v>601.26995645863565</v>
      </c>
      <c r="BA367">
        <f>Table13[[#This Row],[Total Spend]]/Table13[[#This Row],[Corrected CL]]</f>
        <v>601.26995645863576</v>
      </c>
      <c r="BB367">
        <v>817.8314121037464</v>
      </c>
      <c r="BC367" s="1">
        <f>Table13[[#This Row],[Dt_Customer]]+Table13[[#This Row],[Recency]]</f>
        <v>41275</v>
      </c>
      <c r="BD367" s="16" t="str">
        <f>IF(COUNTIF(A:A, A367) &gt; 1, "Duplicate", "Unique")</f>
        <v>Unique</v>
      </c>
    </row>
    <row r="368" spans="1:56" x14ac:dyDescent="0.3">
      <c r="A368">
        <v>25</v>
      </c>
      <c r="B368">
        <v>1958</v>
      </c>
      <c r="C368" t="s">
        <v>28</v>
      </c>
      <c r="D368" t="s">
        <v>33</v>
      </c>
      <c r="E368">
        <v>65148</v>
      </c>
      <c r="F368">
        <v>0</v>
      </c>
      <c r="G368">
        <v>1</v>
      </c>
      <c r="H368" s="1">
        <v>41229</v>
      </c>
      <c r="I368">
        <v>9</v>
      </c>
      <c r="J368">
        <v>460</v>
      </c>
      <c r="K368">
        <v>35</v>
      </c>
      <c r="L368">
        <v>422</v>
      </c>
      <c r="M368">
        <v>33</v>
      </c>
      <c r="N368">
        <v>12</v>
      </c>
      <c r="O368">
        <v>153</v>
      </c>
      <c r="P368">
        <f>IF(Table13[[#This Row],[MntWines]] = 0,"",Table13[[#This Row],[MntWines]])</f>
        <v>460</v>
      </c>
      <c r="Q368">
        <f>IF(Table13[[#This Row],[MntFruits]] = 0, "",Table13[[#This Row],[MntFruits]])</f>
        <v>35</v>
      </c>
      <c r="R368">
        <f>IF(Table13[[#This Row],[MntMeatProducts]] = 0, "",Table13[[#This Row],[MntMeatProducts]])</f>
        <v>422</v>
      </c>
      <c r="S368">
        <f>IF(Table13[[#This Row],[MntFishProducts]] = 0, "",Table13[[#This Row],[MntFishProducts]])</f>
        <v>33</v>
      </c>
      <c r="T368">
        <f>IF(Table13[[#This Row],[MntSweetProducts]] = 0, "",Table13[[#This Row],[MntSweetProducts]])</f>
        <v>12</v>
      </c>
      <c r="U368">
        <f>IF(Table13[[#This Row],[MntGoldProds]] = 0, "",Table13[[#This Row],[MntGoldProds]])</f>
        <v>153</v>
      </c>
      <c r="V368">
        <v>2</v>
      </c>
      <c r="W368">
        <v>6</v>
      </c>
      <c r="X368">
        <v>6</v>
      </c>
      <c r="Y368">
        <v>7</v>
      </c>
      <c r="Z368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 t="s">
        <v>32</v>
      </c>
      <c r="AI368" s="13">
        <f>SUM(Table13[[#This Row],[MntWines]:[MntGoldProds]])</f>
        <v>1115</v>
      </c>
      <c r="AJ368" s="13">
        <f>AVERAGE(Table13[[#This Row],[MntWines]:[MntGoldProds]])</f>
        <v>185.83333333333334</v>
      </c>
      <c r="AK368">
        <f>IF(Table13[[#This Row],[Total Number of Purchases]]=0,0,Table13[[#This Row],[Total Spend]]/Table13[[#This Row],[Total Number of Purchases]])</f>
        <v>53.095238095238095</v>
      </c>
      <c r="AM368">
        <f>SUM(Table13[[#This Row],[NumDealsPurchases]:[NumStorePurchases]])</f>
        <v>21</v>
      </c>
      <c r="AN368" s="14">
        <f>Snapshot_Date-Table13[[#This Row],[Dt_Customer]]</f>
        <v>687</v>
      </c>
      <c r="AP368" s="13">
        <f>Table13[[#This Row],[NumDealsPurchases]]/Table13[[#This Row],[Total Number of Purchases]]*100</f>
        <v>9.5238095238095237</v>
      </c>
      <c r="AQ368">
        <f>6-ROUNDUP(_xlfn.PERCENTRANK.INC(Table13[Recency],Table13[[#This Row],[Recency]])*5, 0)</f>
        <v>5</v>
      </c>
      <c r="AR368">
        <f>ROUNDUP(_xlfn.PERCENTRANK.INC(Table13[Total Number of Purchases],Table13[[#This Row],[Total Number of Purchases]])*5,0)</f>
        <v>4</v>
      </c>
      <c r="AS368">
        <f>ROUNDUP(_xlfn.PERCENTRANK.INC(Table13[Total Spend],Table13[[#This Row],[Total Spend]])*5,0)</f>
        <v>4</v>
      </c>
      <c r="AT368" t="str">
        <f>Table13[[#This Row],[Recency Score]]&amp;Table13[[#This Row],[Frequency Score]]&amp;Table13[[#This Row],[Monetary Score]]</f>
        <v>544</v>
      </c>
      <c r="AU368" t="str">
        <f t="shared" si="5"/>
        <v>Loyal Customers</v>
      </c>
      <c r="AW368" s="13">
        <f>DATEDIF(Table13[[#This Row],[Dt_Customer]], Snapshot_Date, "d")</f>
        <v>687</v>
      </c>
      <c r="AX368" s="13">
        <f>Table13[[#This Row],[CL if today]]/365</f>
        <v>1.8821917808219177</v>
      </c>
      <c r="AY368">
        <f>Table13[[#This Row],[Total Number of Purchases]]/Table13[[#This Row],[Corrected CL]]</f>
        <v>11.157205240174672</v>
      </c>
      <c r="AZ368">
        <f>Table13[[#This Row],[Average Order Value (AOV)]]*Table13[[#This Row],[Freq per Year]]</f>
        <v>592.39446870451241</v>
      </c>
      <c r="BA368">
        <f>Table13[[#This Row],[Total Spend]]/Table13[[#This Row],[Corrected CL]]</f>
        <v>592.39446870451241</v>
      </c>
      <c r="BB368">
        <v>36.868686868686865</v>
      </c>
      <c r="BC368" s="1">
        <f>Table13[[#This Row],[Dt_Customer]]+Table13[[#This Row],[Recency]]</f>
        <v>41238</v>
      </c>
      <c r="BD368" s="16" t="str">
        <f>IF(COUNTIF(A:A, A368) &gt; 1, "Duplicate", "Unique")</f>
        <v>Unique</v>
      </c>
    </row>
    <row r="369" spans="1:56" x14ac:dyDescent="0.3">
      <c r="A369">
        <v>269</v>
      </c>
      <c r="B369">
        <v>1963</v>
      </c>
      <c r="C369" t="s">
        <v>37</v>
      </c>
      <c r="D369" t="s">
        <v>31</v>
      </c>
      <c r="E369">
        <v>46757</v>
      </c>
      <c r="F369">
        <v>0</v>
      </c>
      <c r="G369">
        <v>1</v>
      </c>
      <c r="H369" s="1">
        <v>41229</v>
      </c>
      <c r="I369">
        <v>71</v>
      </c>
      <c r="J369">
        <v>777</v>
      </c>
      <c r="K369">
        <v>30</v>
      </c>
      <c r="L369">
        <v>163</v>
      </c>
      <c r="M369">
        <v>0</v>
      </c>
      <c r="N369">
        <v>51</v>
      </c>
      <c r="O369">
        <v>122</v>
      </c>
      <c r="P369">
        <f>IF(Table13[[#This Row],[MntWines]] = 0,"",Table13[[#This Row],[MntWines]])</f>
        <v>777</v>
      </c>
      <c r="Q369">
        <f>IF(Table13[[#This Row],[MntFruits]] = 0, "",Table13[[#This Row],[MntFruits]])</f>
        <v>30</v>
      </c>
      <c r="R369">
        <f>IF(Table13[[#This Row],[MntMeatProducts]] = 0, "",Table13[[#This Row],[MntMeatProducts]])</f>
        <v>163</v>
      </c>
      <c r="S369" t="str">
        <f>IF(Table13[[#This Row],[MntFishProducts]] = 0, "",Table13[[#This Row],[MntFishProducts]])</f>
        <v/>
      </c>
      <c r="T369">
        <f>IF(Table13[[#This Row],[MntSweetProducts]] = 0, "",Table13[[#This Row],[MntSweetProducts]])</f>
        <v>51</v>
      </c>
      <c r="U369">
        <f>IF(Table13[[#This Row],[MntGoldProds]] = 0, "",Table13[[#This Row],[MntGoldProds]])</f>
        <v>122</v>
      </c>
      <c r="V369">
        <v>6</v>
      </c>
      <c r="W369">
        <v>4</v>
      </c>
      <c r="X369">
        <v>4</v>
      </c>
      <c r="Y369">
        <v>7</v>
      </c>
      <c r="Z369">
        <v>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 t="s">
        <v>30</v>
      </c>
      <c r="AI369" s="13">
        <f>SUM(Table13[[#This Row],[MntWines]:[MntGoldProds]])</f>
        <v>1143</v>
      </c>
      <c r="AJ369" s="13">
        <f>AVERAGE(Table13[[#This Row],[MntWines]:[MntGoldProds]])</f>
        <v>190.5</v>
      </c>
      <c r="AK369">
        <f>IF(Table13[[#This Row],[Total Number of Purchases]]=0,0,Table13[[#This Row],[Total Spend]]/Table13[[#This Row],[Total Number of Purchases]])</f>
        <v>54.428571428571431</v>
      </c>
      <c r="AM369">
        <f>SUM(Table13[[#This Row],[NumDealsPurchases]:[NumStorePurchases]])</f>
        <v>21</v>
      </c>
      <c r="AN369" s="14">
        <f>Snapshot_Date-Table13[[#This Row],[Dt_Customer]]</f>
        <v>687</v>
      </c>
      <c r="AP369" s="13">
        <f>Table13[[#This Row],[NumDealsPurchases]]/Table13[[#This Row],[Total Number of Purchases]]*100</f>
        <v>28.571428571428569</v>
      </c>
      <c r="AQ369">
        <f>6-ROUNDUP(_xlfn.PERCENTRANK.INC(Table13[Recency],Table13[[#This Row],[Recency]])*5, 0)</f>
        <v>2</v>
      </c>
      <c r="AR369">
        <f>ROUNDUP(_xlfn.PERCENTRANK.INC(Table13[Total Number of Purchases],Table13[[#This Row],[Total Number of Purchases]])*5,0)</f>
        <v>4</v>
      </c>
      <c r="AS369">
        <f>ROUNDUP(_xlfn.PERCENTRANK.INC(Table13[Total Spend],Table13[[#This Row],[Total Spend]])*5,0)</f>
        <v>4</v>
      </c>
      <c r="AT369" t="str">
        <f>Table13[[#This Row],[Recency Score]]&amp;Table13[[#This Row],[Frequency Score]]&amp;Table13[[#This Row],[Monetary Score]]</f>
        <v>244</v>
      </c>
      <c r="AU369" t="str">
        <f t="shared" si="5"/>
        <v>About to Sleep</v>
      </c>
      <c r="AW369" s="13">
        <f>DATEDIF(Table13[[#This Row],[Dt_Customer]], Snapshot_Date, "d")</f>
        <v>687</v>
      </c>
      <c r="AX369" s="13">
        <f>Table13[[#This Row],[CL if today]]/365</f>
        <v>1.8821917808219177</v>
      </c>
      <c r="AY369">
        <f>Table13[[#This Row],[Total Number of Purchases]]/Table13[[#This Row],[Corrected CL]]</f>
        <v>11.157205240174672</v>
      </c>
      <c r="AZ369">
        <f>Table13[[#This Row],[Average Order Value (AOV)]]*Table13[[#This Row],[Freq per Year]]</f>
        <v>607.27074235807856</v>
      </c>
      <c r="BA369">
        <f>Table13[[#This Row],[Total Spend]]/Table13[[#This Row],[Corrected CL]]</f>
        <v>607.27074235807868</v>
      </c>
      <c r="BB369">
        <v>841.13275613275607</v>
      </c>
      <c r="BC369" s="1">
        <f>Table13[[#This Row],[Dt_Customer]]+Table13[[#This Row],[Recency]]</f>
        <v>41300</v>
      </c>
      <c r="BD369" s="16" t="str">
        <f>IF(COUNTIF(A:A, A369) &gt; 1, "Duplicate", "Unique")</f>
        <v>Unique</v>
      </c>
    </row>
    <row r="370" spans="1:56" x14ac:dyDescent="0.3">
      <c r="A370">
        <v>6710</v>
      </c>
      <c r="B370">
        <v>1951</v>
      </c>
      <c r="C370" t="s">
        <v>41</v>
      </c>
      <c r="D370" t="s">
        <v>31</v>
      </c>
      <c r="E370">
        <v>58217</v>
      </c>
      <c r="F370">
        <v>2</v>
      </c>
      <c r="G370">
        <v>1</v>
      </c>
      <c r="H370" s="1">
        <v>41230</v>
      </c>
      <c r="I370">
        <v>84</v>
      </c>
      <c r="J370">
        <v>68</v>
      </c>
      <c r="K370">
        <v>1</v>
      </c>
      <c r="L370">
        <v>13</v>
      </c>
      <c r="M370">
        <v>3</v>
      </c>
      <c r="N370">
        <v>5</v>
      </c>
      <c r="O370">
        <v>13</v>
      </c>
      <c r="P370">
        <f>IF(Table13[[#This Row],[MntWines]] = 0,"",Table13[[#This Row],[MntWines]])</f>
        <v>68</v>
      </c>
      <c r="Q370">
        <f>IF(Table13[[#This Row],[MntFruits]] = 0, "",Table13[[#This Row],[MntFruits]])</f>
        <v>1</v>
      </c>
      <c r="R370">
        <f>IF(Table13[[#This Row],[MntMeatProducts]] = 0, "",Table13[[#This Row],[MntMeatProducts]])</f>
        <v>13</v>
      </c>
      <c r="S370">
        <f>IF(Table13[[#This Row],[MntFishProducts]] = 0, "",Table13[[#This Row],[MntFishProducts]])</f>
        <v>3</v>
      </c>
      <c r="T370">
        <f>IF(Table13[[#This Row],[MntSweetProducts]] = 0, "",Table13[[#This Row],[MntSweetProducts]])</f>
        <v>5</v>
      </c>
      <c r="U370">
        <f>IF(Table13[[#This Row],[MntGoldProds]] = 0, "",Table13[[#This Row],[MntGoldProds]])</f>
        <v>13</v>
      </c>
      <c r="V370">
        <v>1</v>
      </c>
      <c r="W370">
        <v>2</v>
      </c>
      <c r="X370">
        <v>0</v>
      </c>
      <c r="Y370">
        <v>4</v>
      </c>
      <c r="Z370">
        <v>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 t="s">
        <v>30</v>
      </c>
      <c r="AI370" s="13">
        <f>SUM(Table13[[#This Row],[MntWines]:[MntGoldProds]])</f>
        <v>103</v>
      </c>
      <c r="AJ370" s="13">
        <f>AVERAGE(Table13[[#This Row],[MntWines]:[MntGoldProds]])</f>
        <v>17.166666666666668</v>
      </c>
      <c r="AK370">
        <f>IF(Table13[[#This Row],[Total Number of Purchases]]=0,0,Table13[[#This Row],[Total Spend]]/Table13[[#This Row],[Total Number of Purchases]])</f>
        <v>14.714285714285714</v>
      </c>
      <c r="AM370">
        <f>SUM(Table13[[#This Row],[NumDealsPurchases]:[NumStorePurchases]])</f>
        <v>7</v>
      </c>
      <c r="AN370" s="14">
        <f>Snapshot_Date-Table13[[#This Row],[Dt_Customer]]</f>
        <v>686</v>
      </c>
      <c r="AP370" s="13">
        <f>Table13[[#This Row],[NumDealsPurchases]]/Table13[[#This Row],[Total Number of Purchases]]*100</f>
        <v>14.285714285714285</v>
      </c>
      <c r="AQ370">
        <f>6-ROUNDUP(_xlfn.PERCENTRANK.INC(Table13[Recency],Table13[[#This Row],[Recency]])*5, 0)</f>
        <v>1</v>
      </c>
      <c r="AR370">
        <f>ROUNDUP(_xlfn.PERCENTRANK.INC(Table13[Total Number of Purchases],Table13[[#This Row],[Total Number of Purchases]])*5,0)</f>
        <v>1</v>
      </c>
      <c r="AS370">
        <f>ROUNDUP(_xlfn.PERCENTRANK.INC(Table13[Total Spend],Table13[[#This Row],[Total Spend]])*5,0)</f>
        <v>2</v>
      </c>
      <c r="AT370" t="str">
        <f>Table13[[#This Row],[Recency Score]]&amp;Table13[[#This Row],[Frequency Score]]&amp;Table13[[#This Row],[Monetary Score]]</f>
        <v>112</v>
      </c>
      <c r="AU370" t="str">
        <f t="shared" si="5"/>
        <v>Lost</v>
      </c>
      <c r="AW370" s="13">
        <f>DATEDIF(Table13[[#This Row],[Dt_Customer]], Snapshot_Date, "d")</f>
        <v>686</v>
      </c>
      <c r="AX370" s="13">
        <f>Table13[[#This Row],[CL if today]]/365</f>
        <v>1.8794520547945206</v>
      </c>
      <c r="AY370">
        <f>Table13[[#This Row],[Total Number of Purchases]]/Table13[[#This Row],[Corrected CL]]</f>
        <v>3.7244897959183674</v>
      </c>
      <c r="AZ370">
        <f>Table13[[#This Row],[Average Order Value (AOV)]]*Table13[[#This Row],[Freq per Year]]</f>
        <v>54.803206997084544</v>
      </c>
      <c r="BA370">
        <f>Table13[[#This Row],[Total Spend]]/Table13[[#This Row],[Corrected CL]]</f>
        <v>54.803206997084544</v>
      </c>
      <c r="BB370">
        <v>113.23953823953823</v>
      </c>
      <c r="BC370" s="1">
        <f>Table13[[#This Row],[Dt_Customer]]+Table13[[#This Row],[Recency]]</f>
        <v>41314</v>
      </c>
      <c r="BD370" s="16" t="str">
        <f>IF(COUNTIF(A:A, A370) &gt; 1, "Duplicate", "Unique")</f>
        <v>Unique</v>
      </c>
    </row>
    <row r="371" spans="1:56" x14ac:dyDescent="0.3">
      <c r="A371">
        <v>5955</v>
      </c>
      <c r="B371">
        <v>1962</v>
      </c>
      <c r="C371" t="s">
        <v>28</v>
      </c>
      <c r="D371" t="s">
        <v>35</v>
      </c>
      <c r="E371">
        <v>72025</v>
      </c>
      <c r="F371">
        <v>0</v>
      </c>
      <c r="G371">
        <v>0</v>
      </c>
      <c r="H371" s="1">
        <v>41230</v>
      </c>
      <c r="I371">
        <v>27</v>
      </c>
      <c r="J371">
        <v>833</v>
      </c>
      <c r="K371">
        <v>33</v>
      </c>
      <c r="L371">
        <v>549</v>
      </c>
      <c r="M371">
        <v>151</v>
      </c>
      <c r="N371">
        <v>133</v>
      </c>
      <c r="O371">
        <v>233</v>
      </c>
      <c r="P371">
        <f>IF(Table13[[#This Row],[MntWines]] = 0,"",Table13[[#This Row],[MntWines]])</f>
        <v>833</v>
      </c>
      <c r="Q371">
        <f>IF(Table13[[#This Row],[MntFruits]] = 0, "",Table13[[#This Row],[MntFruits]])</f>
        <v>33</v>
      </c>
      <c r="R371">
        <f>IF(Table13[[#This Row],[MntMeatProducts]] = 0, "",Table13[[#This Row],[MntMeatProducts]])</f>
        <v>549</v>
      </c>
      <c r="S371">
        <f>IF(Table13[[#This Row],[MntFishProducts]] = 0, "",Table13[[#This Row],[MntFishProducts]])</f>
        <v>151</v>
      </c>
      <c r="T371">
        <f>IF(Table13[[#This Row],[MntSweetProducts]] = 0, "",Table13[[#This Row],[MntSweetProducts]])</f>
        <v>133</v>
      </c>
      <c r="U371">
        <f>IF(Table13[[#This Row],[MntGoldProds]] = 0, "",Table13[[#This Row],[MntGoldProds]])</f>
        <v>233</v>
      </c>
      <c r="V371">
        <v>1</v>
      </c>
      <c r="W371">
        <v>4</v>
      </c>
      <c r="X371">
        <v>3</v>
      </c>
      <c r="Y371">
        <v>8</v>
      </c>
      <c r="Z371">
        <v>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 t="s">
        <v>30</v>
      </c>
      <c r="AI371" s="13">
        <f>SUM(Table13[[#This Row],[MntWines]:[MntGoldProds]])</f>
        <v>1932</v>
      </c>
      <c r="AJ371" s="13">
        <f>AVERAGE(Table13[[#This Row],[MntWines]:[MntGoldProds]])</f>
        <v>322</v>
      </c>
      <c r="AK371">
        <f>IF(Table13[[#This Row],[Total Number of Purchases]]=0,0,Table13[[#This Row],[Total Spend]]/Table13[[#This Row],[Total Number of Purchases]])</f>
        <v>120.75</v>
      </c>
      <c r="AM371">
        <f>SUM(Table13[[#This Row],[NumDealsPurchases]:[NumStorePurchases]])</f>
        <v>16</v>
      </c>
      <c r="AN371" s="14">
        <f>Snapshot_Date-Table13[[#This Row],[Dt_Customer]]</f>
        <v>686</v>
      </c>
      <c r="AP371" s="13">
        <f>Table13[[#This Row],[NumDealsPurchases]]/Table13[[#This Row],[Total Number of Purchases]]*100</f>
        <v>6.25</v>
      </c>
      <c r="AQ371">
        <f>6-ROUNDUP(_xlfn.PERCENTRANK.INC(Table13[Recency],Table13[[#This Row],[Recency]])*5, 0)</f>
        <v>4</v>
      </c>
      <c r="AR371">
        <f>ROUNDUP(_xlfn.PERCENTRANK.INC(Table13[Total Number of Purchases],Table13[[#This Row],[Total Number of Purchases]])*5,0)</f>
        <v>3</v>
      </c>
      <c r="AS371">
        <f>ROUNDUP(_xlfn.PERCENTRANK.INC(Table13[Total Spend],Table13[[#This Row],[Total Spend]])*5,0)</f>
        <v>5</v>
      </c>
      <c r="AT371" t="str">
        <f>Table13[[#This Row],[Recency Score]]&amp;Table13[[#This Row],[Frequency Score]]&amp;Table13[[#This Row],[Monetary Score]]</f>
        <v>435</v>
      </c>
      <c r="AU371" t="str">
        <f t="shared" si="5"/>
        <v>Big Spenders</v>
      </c>
      <c r="AW371" s="13">
        <f>DATEDIF(Table13[[#This Row],[Dt_Customer]], Snapshot_Date, "d")</f>
        <v>686</v>
      </c>
      <c r="AX371" s="13">
        <f>Table13[[#This Row],[CL if today]]/365</f>
        <v>1.8794520547945206</v>
      </c>
      <c r="AY371">
        <f>Table13[[#This Row],[Total Number of Purchases]]/Table13[[#This Row],[Corrected CL]]</f>
        <v>8.5131195335276963</v>
      </c>
      <c r="AZ371">
        <f>Table13[[#This Row],[Average Order Value (AOV)]]*Table13[[#This Row],[Freq per Year]]</f>
        <v>1027.9591836734694</v>
      </c>
      <c r="BA371">
        <f>Table13[[#This Row],[Total Spend]]/Table13[[#This Row],[Corrected CL]]</f>
        <v>1027.9591836734694</v>
      </c>
      <c r="BB371">
        <v>723.14306358381509</v>
      </c>
      <c r="BC371" s="1">
        <f>Table13[[#This Row],[Dt_Customer]]+Table13[[#This Row],[Recency]]</f>
        <v>41257</v>
      </c>
      <c r="BD371" s="16" t="str">
        <f>IF(COUNTIF(A:A, A371) &gt; 1, "Duplicate", "Unique")</f>
        <v>Unique</v>
      </c>
    </row>
    <row r="372" spans="1:56" x14ac:dyDescent="0.3">
      <c r="A372">
        <v>8732</v>
      </c>
      <c r="B372">
        <v>1969</v>
      </c>
      <c r="C372" t="s">
        <v>41</v>
      </c>
      <c r="D372" t="s">
        <v>42</v>
      </c>
      <c r="E372">
        <v>67369</v>
      </c>
      <c r="F372">
        <v>0</v>
      </c>
      <c r="G372">
        <v>1</v>
      </c>
      <c r="H372" s="1">
        <v>41230</v>
      </c>
      <c r="I372">
        <v>81</v>
      </c>
      <c r="J372">
        <v>1298</v>
      </c>
      <c r="K372">
        <v>0</v>
      </c>
      <c r="L372">
        <v>70</v>
      </c>
      <c r="M372">
        <v>37</v>
      </c>
      <c r="N372">
        <v>14</v>
      </c>
      <c r="O372">
        <v>42</v>
      </c>
      <c r="P372">
        <f>IF(Table13[[#This Row],[MntWines]] = 0,"",Table13[[#This Row],[MntWines]])</f>
        <v>1298</v>
      </c>
      <c r="Q372" t="str">
        <f>IF(Table13[[#This Row],[MntFruits]] = 0, "",Table13[[#This Row],[MntFruits]])</f>
        <v/>
      </c>
      <c r="R372">
        <f>IF(Table13[[#This Row],[MntMeatProducts]] = 0, "",Table13[[#This Row],[MntMeatProducts]])</f>
        <v>70</v>
      </c>
      <c r="S372">
        <f>IF(Table13[[#This Row],[MntFishProducts]] = 0, "",Table13[[#This Row],[MntFishProducts]])</f>
        <v>37</v>
      </c>
      <c r="T372">
        <f>IF(Table13[[#This Row],[MntSweetProducts]] = 0, "",Table13[[#This Row],[MntSweetProducts]])</f>
        <v>14</v>
      </c>
      <c r="U372">
        <f>IF(Table13[[#This Row],[MntGoldProds]] = 0, "",Table13[[#This Row],[MntGoldProds]])</f>
        <v>42</v>
      </c>
      <c r="V372">
        <v>4</v>
      </c>
      <c r="W372">
        <v>7</v>
      </c>
      <c r="X372">
        <v>4</v>
      </c>
      <c r="Y372">
        <v>10</v>
      </c>
      <c r="Z372">
        <v>4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1</v>
      </c>
      <c r="AG372">
        <v>0</v>
      </c>
      <c r="AH372" t="s">
        <v>30</v>
      </c>
      <c r="AI372" s="13">
        <f>SUM(Table13[[#This Row],[MntWines]:[MntGoldProds]])</f>
        <v>1461</v>
      </c>
      <c r="AJ372" s="13">
        <f>AVERAGE(Table13[[#This Row],[MntWines]:[MntGoldProds]])</f>
        <v>243.5</v>
      </c>
      <c r="AK372">
        <f>IF(Table13[[#This Row],[Total Number of Purchases]]=0,0,Table13[[#This Row],[Total Spend]]/Table13[[#This Row],[Total Number of Purchases]])</f>
        <v>58.44</v>
      </c>
      <c r="AM372">
        <f>SUM(Table13[[#This Row],[NumDealsPurchases]:[NumStorePurchases]])</f>
        <v>25</v>
      </c>
      <c r="AN372" s="14">
        <f>Snapshot_Date-Table13[[#This Row],[Dt_Customer]]</f>
        <v>686</v>
      </c>
      <c r="AP372" s="13">
        <f>Table13[[#This Row],[NumDealsPurchases]]/Table13[[#This Row],[Total Number of Purchases]]*100</f>
        <v>16</v>
      </c>
      <c r="AQ372">
        <f>6-ROUNDUP(_xlfn.PERCENTRANK.INC(Table13[Recency],Table13[[#This Row],[Recency]])*5, 0)</f>
        <v>1</v>
      </c>
      <c r="AR372">
        <f>ROUNDUP(_xlfn.PERCENTRANK.INC(Table13[Total Number of Purchases],Table13[[#This Row],[Total Number of Purchases]])*5,0)</f>
        <v>5</v>
      </c>
      <c r="AS372">
        <f>ROUNDUP(_xlfn.PERCENTRANK.INC(Table13[Total Spend],Table13[[#This Row],[Total Spend]])*5,0)</f>
        <v>5</v>
      </c>
      <c r="AT372" t="str">
        <f>Table13[[#This Row],[Recency Score]]&amp;Table13[[#This Row],[Frequency Score]]&amp;Table13[[#This Row],[Monetary Score]]</f>
        <v>155</v>
      </c>
      <c r="AU372" t="str">
        <f t="shared" si="5"/>
        <v>Frequent Buyers</v>
      </c>
      <c r="AW372" s="13">
        <f>DATEDIF(Table13[[#This Row],[Dt_Customer]], Snapshot_Date, "d")</f>
        <v>686</v>
      </c>
      <c r="AX372" s="13">
        <f>Table13[[#This Row],[CL if today]]/365</f>
        <v>1.8794520547945206</v>
      </c>
      <c r="AY372">
        <f>Table13[[#This Row],[Total Number of Purchases]]/Table13[[#This Row],[Corrected CL]]</f>
        <v>13.301749271137027</v>
      </c>
      <c r="AZ372">
        <f>Table13[[#This Row],[Average Order Value (AOV)]]*Table13[[#This Row],[Freq per Year]]</f>
        <v>777.3542274052478</v>
      </c>
      <c r="BA372">
        <f>Table13[[#This Row],[Total Spend]]/Table13[[#This Row],[Corrected CL]]</f>
        <v>777.3542274052478</v>
      </c>
      <c r="BB372">
        <v>784.77633477633469</v>
      </c>
      <c r="BC372" s="1">
        <f>Table13[[#This Row],[Dt_Customer]]+Table13[[#This Row],[Recency]]</f>
        <v>41311</v>
      </c>
      <c r="BD372" s="16" t="str">
        <f>IF(COUNTIF(A:A, A372) &gt; 1, "Duplicate", "Unique")</f>
        <v>Unique</v>
      </c>
    </row>
    <row r="373" spans="1:56" x14ac:dyDescent="0.3">
      <c r="A373">
        <v>247</v>
      </c>
      <c r="B373">
        <v>1971</v>
      </c>
      <c r="C373" t="s">
        <v>28</v>
      </c>
      <c r="D373" t="s">
        <v>33</v>
      </c>
      <c r="E373">
        <v>36715</v>
      </c>
      <c r="F373">
        <v>1</v>
      </c>
      <c r="G373">
        <v>0</v>
      </c>
      <c r="H373" s="1">
        <v>41230</v>
      </c>
      <c r="I373">
        <v>16</v>
      </c>
      <c r="J373">
        <v>172</v>
      </c>
      <c r="K373">
        <v>10</v>
      </c>
      <c r="L373">
        <v>125</v>
      </c>
      <c r="M373">
        <v>21</v>
      </c>
      <c r="N373">
        <v>13</v>
      </c>
      <c r="O373">
        <v>16</v>
      </c>
      <c r="P373">
        <f>IF(Table13[[#This Row],[MntWines]] = 0,"",Table13[[#This Row],[MntWines]])</f>
        <v>172</v>
      </c>
      <c r="Q373">
        <f>IF(Table13[[#This Row],[MntFruits]] = 0, "",Table13[[#This Row],[MntFruits]])</f>
        <v>10</v>
      </c>
      <c r="R373">
        <f>IF(Table13[[#This Row],[MntMeatProducts]] = 0, "",Table13[[#This Row],[MntMeatProducts]])</f>
        <v>125</v>
      </c>
      <c r="S373">
        <f>IF(Table13[[#This Row],[MntFishProducts]] = 0, "",Table13[[#This Row],[MntFishProducts]])</f>
        <v>21</v>
      </c>
      <c r="T373">
        <f>IF(Table13[[#This Row],[MntSweetProducts]] = 0, "",Table13[[#This Row],[MntSweetProducts]])</f>
        <v>13</v>
      </c>
      <c r="U373">
        <f>IF(Table13[[#This Row],[MntGoldProds]] = 0, "",Table13[[#This Row],[MntGoldProds]])</f>
        <v>16</v>
      </c>
      <c r="V373">
        <v>6</v>
      </c>
      <c r="W373">
        <v>7</v>
      </c>
      <c r="X373">
        <v>2</v>
      </c>
      <c r="Y373">
        <v>4</v>
      </c>
      <c r="Z373">
        <v>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 t="s">
        <v>30</v>
      </c>
      <c r="AI373" s="13">
        <f>SUM(Table13[[#This Row],[MntWines]:[MntGoldProds]])</f>
        <v>357</v>
      </c>
      <c r="AJ373" s="13">
        <f>AVERAGE(Table13[[#This Row],[MntWines]:[MntGoldProds]])</f>
        <v>59.5</v>
      </c>
      <c r="AK373">
        <f>IF(Table13[[#This Row],[Total Number of Purchases]]=0,0,Table13[[#This Row],[Total Spend]]/Table13[[#This Row],[Total Number of Purchases]])</f>
        <v>18.789473684210527</v>
      </c>
      <c r="AM373">
        <f>SUM(Table13[[#This Row],[NumDealsPurchases]:[NumStorePurchases]])</f>
        <v>19</v>
      </c>
      <c r="AN373" s="14">
        <f>Snapshot_Date-Table13[[#This Row],[Dt_Customer]]</f>
        <v>686</v>
      </c>
      <c r="AP373" s="13">
        <f>Table13[[#This Row],[NumDealsPurchases]]/Table13[[#This Row],[Total Number of Purchases]]*100</f>
        <v>31.578947368421051</v>
      </c>
      <c r="AQ373">
        <f>6-ROUNDUP(_xlfn.PERCENTRANK.INC(Table13[Recency],Table13[[#This Row],[Recency]])*5, 0)</f>
        <v>5</v>
      </c>
      <c r="AR373">
        <f>ROUNDUP(_xlfn.PERCENTRANK.INC(Table13[Total Number of Purchases],Table13[[#This Row],[Total Number of Purchases]])*5,0)</f>
        <v>4</v>
      </c>
      <c r="AS373">
        <f>ROUNDUP(_xlfn.PERCENTRANK.INC(Table13[Total Spend],Table13[[#This Row],[Total Spend]])*5,0)</f>
        <v>3</v>
      </c>
      <c r="AT373" t="str">
        <f>Table13[[#This Row],[Recency Score]]&amp;Table13[[#This Row],[Frequency Score]]&amp;Table13[[#This Row],[Monetary Score]]</f>
        <v>543</v>
      </c>
      <c r="AU373" t="str">
        <f t="shared" si="5"/>
        <v>Loyal Customers</v>
      </c>
      <c r="AW373" s="13">
        <f>DATEDIF(Table13[[#This Row],[Dt_Customer]], Snapshot_Date, "d")</f>
        <v>686</v>
      </c>
      <c r="AX373" s="13">
        <f>Table13[[#This Row],[CL if today]]/365</f>
        <v>1.8794520547945206</v>
      </c>
      <c r="AY373">
        <f>Table13[[#This Row],[Total Number of Purchases]]/Table13[[#This Row],[Corrected CL]]</f>
        <v>10.109329446064139</v>
      </c>
      <c r="AZ373">
        <f>Table13[[#This Row],[Average Order Value (AOV)]]*Table13[[#This Row],[Freq per Year]]</f>
        <v>189.94897959183672</v>
      </c>
      <c r="BA373">
        <f>Table13[[#This Row],[Total Spend]]/Table13[[#This Row],[Corrected CL]]</f>
        <v>189.94897959183672</v>
      </c>
      <c r="BB373">
        <v>723.14306358381509</v>
      </c>
      <c r="BC373" s="1">
        <f>Table13[[#This Row],[Dt_Customer]]+Table13[[#This Row],[Recency]]</f>
        <v>41246</v>
      </c>
      <c r="BD373" s="16" t="str">
        <f>IF(COUNTIF(A:A, A373) &gt; 1, "Duplicate", "Unique")</f>
        <v>Unique</v>
      </c>
    </row>
    <row r="374" spans="1:56" x14ac:dyDescent="0.3">
      <c r="A374">
        <v>7301</v>
      </c>
      <c r="B374">
        <v>1982</v>
      </c>
      <c r="C374" t="s">
        <v>38</v>
      </c>
      <c r="D374" t="s">
        <v>31</v>
      </c>
      <c r="E374">
        <v>23616</v>
      </c>
      <c r="F374">
        <v>1</v>
      </c>
      <c r="G374">
        <v>0</v>
      </c>
      <c r="H374" s="1">
        <v>41230</v>
      </c>
      <c r="I374">
        <v>76</v>
      </c>
      <c r="J374">
        <v>4</v>
      </c>
      <c r="K374">
        <v>22</v>
      </c>
      <c r="L374">
        <v>11</v>
      </c>
      <c r="M374">
        <v>3</v>
      </c>
      <c r="N374">
        <v>7</v>
      </c>
      <c r="O374">
        <v>32</v>
      </c>
      <c r="P374">
        <f>IF(Table13[[#This Row],[MntWines]] = 0,"",Table13[[#This Row],[MntWines]])</f>
        <v>4</v>
      </c>
      <c r="Q374">
        <f>IF(Table13[[#This Row],[MntFruits]] = 0, "",Table13[[#This Row],[MntFruits]])</f>
        <v>22</v>
      </c>
      <c r="R374">
        <f>IF(Table13[[#This Row],[MntMeatProducts]] = 0, "",Table13[[#This Row],[MntMeatProducts]])</f>
        <v>11</v>
      </c>
      <c r="S374">
        <f>IF(Table13[[#This Row],[MntFishProducts]] = 0, "",Table13[[#This Row],[MntFishProducts]])</f>
        <v>3</v>
      </c>
      <c r="T374">
        <f>IF(Table13[[#This Row],[MntSweetProducts]] = 0, "",Table13[[#This Row],[MntSweetProducts]])</f>
        <v>7</v>
      </c>
      <c r="U374">
        <f>IF(Table13[[#This Row],[MntGoldProds]] = 0, "",Table13[[#This Row],[MntGoldProds]])</f>
        <v>32</v>
      </c>
      <c r="V374">
        <v>2</v>
      </c>
      <c r="W374">
        <v>3</v>
      </c>
      <c r="X374">
        <v>0</v>
      </c>
      <c r="Y374">
        <v>3</v>
      </c>
      <c r="Z374">
        <v>8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 t="s">
        <v>30</v>
      </c>
      <c r="AI374" s="13">
        <f>SUM(Table13[[#This Row],[MntWines]:[MntGoldProds]])</f>
        <v>79</v>
      </c>
      <c r="AJ374" s="13">
        <f>AVERAGE(Table13[[#This Row],[MntWines]:[MntGoldProds]])</f>
        <v>13.166666666666666</v>
      </c>
      <c r="AK374">
        <f>IF(Table13[[#This Row],[Total Number of Purchases]]=0,0,Table13[[#This Row],[Total Spend]]/Table13[[#This Row],[Total Number of Purchases]])</f>
        <v>9.875</v>
      </c>
      <c r="AM374">
        <f>SUM(Table13[[#This Row],[NumDealsPurchases]:[NumStorePurchases]])</f>
        <v>8</v>
      </c>
      <c r="AN374" s="14">
        <f>Snapshot_Date-Table13[[#This Row],[Dt_Customer]]</f>
        <v>686</v>
      </c>
      <c r="AP374" s="13">
        <f>Table13[[#This Row],[NumDealsPurchases]]/Table13[[#This Row],[Total Number of Purchases]]*100</f>
        <v>25</v>
      </c>
      <c r="AQ374">
        <f>6-ROUNDUP(_xlfn.PERCENTRANK.INC(Table13[Recency],Table13[[#This Row],[Recency]])*5, 0)</f>
        <v>2</v>
      </c>
      <c r="AR374">
        <f>ROUNDUP(_xlfn.PERCENTRANK.INC(Table13[Total Number of Purchases],Table13[[#This Row],[Total Number of Purchases]])*5,0)</f>
        <v>2</v>
      </c>
      <c r="AS374">
        <f>ROUNDUP(_xlfn.PERCENTRANK.INC(Table13[Total Spend],Table13[[#This Row],[Total Spend]])*5,0)</f>
        <v>2</v>
      </c>
      <c r="AT374" t="str">
        <f>Table13[[#This Row],[Recency Score]]&amp;Table13[[#This Row],[Frequency Score]]&amp;Table13[[#This Row],[Monetary Score]]</f>
        <v>222</v>
      </c>
      <c r="AU374" t="str">
        <f t="shared" si="5"/>
        <v>About to Sleep</v>
      </c>
      <c r="AW374" s="13">
        <f>DATEDIF(Table13[[#This Row],[Dt_Customer]], Snapshot_Date, "d")</f>
        <v>686</v>
      </c>
      <c r="AX374" s="13">
        <f>Table13[[#This Row],[CL if today]]/365</f>
        <v>1.8794520547945206</v>
      </c>
      <c r="AY374">
        <f>Table13[[#This Row],[Total Number of Purchases]]/Table13[[#This Row],[Corrected CL]]</f>
        <v>4.2565597667638482</v>
      </c>
      <c r="AZ374">
        <f>Table13[[#This Row],[Average Order Value (AOV)]]*Table13[[#This Row],[Freq per Year]]</f>
        <v>42.033527696793001</v>
      </c>
      <c r="BA374">
        <f>Table13[[#This Row],[Total Spend]]/Table13[[#This Row],[Corrected CL]]</f>
        <v>42.033527696793001</v>
      </c>
      <c r="BB374">
        <v>18.434343434343432</v>
      </c>
      <c r="BC374" s="1">
        <f>Table13[[#This Row],[Dt_Customer]]+Table13[[#This Row],[Recency]]</f>
        <v>41306</v>
      </c>
      <c r="BD374" s="16" t="str">
        <f>IF(COUNTIF(A:A, A374) &gt; 1, "Duplicate", "Unique")</f>
        <v>Unique</v>
      </c>
    </row>
    <row r="375" spans="1:56" x14ac:dyDescent="0.3">
      <c r="A375">
        <v>2308</v>
      </c>
      <c r="B375">
        <v>1954</v>
      </c>
      <c r="C375" t="s">
        <v>28</v>
      </c>
      <c r="D375" t="s">
        <v>33</v>
      </c>
      <c r="E375">
        <v>46734</v>
      </c>
      <c r="F375">
        <v>0</v>
      </c>
      <c r="G375">
        <v>1</v>
      </c>
      <c r="H375" s="1">
        <v>41231</v>
      </c>
      <c r="I375">
        <v>40</v>
      </c>
      <c r="J375">
        <v>110</v>
      </c>
      <c r="K375">
        <v>5</v>
      </c>
      <c r="L375">
        <v>137</v>
      </c>
      <c r="M375">
        <v>26</v>
      </c>
      <c r="N375">
        <v>23</v>
      </c>
      <c r="O375">
        <v>29</v>
      </c>
      <c r="P375">
        <f>IF(Table13[[#This Row],[MntWines]] = 0,"",Table13[[#This Row],[MntWines]])</f>
        <v>110</v>
      </c>
      <c r="Q375">
        <f>IF(Table13[[#This Row],[MntFruits]] = 0, "",Table13[[#This Row],[MntFruits]])</f>
        <v>5</v>
      </c>
      <c r="R375">
        <f>IF(Table13[[#This Row],[MntMeatProducts]] = 0, "",Table13[[#This Row],[MntMeatProducts]])</f>
        <v>137</v>
      </c>
      <c r="S375">
        <f>IF(Table13[[#This Row],[MntFishProducts]] = 0, "",Table13[[#This Row],[MntFishProducts]])</f>
        <v>26</v>
      </c>
      <c r="T375">
        <f>IF(Table13[[#This Row],[MntSweetProducts]] = 0, "",Table13[[#This Row],[MntSweetProducts]])</f>
        <v>23</v>
      </c>
      <c r="U375">
        <f>IF(Table13[[#This Row],[MntGoldProds]] = 0, "",Table13[[#This Row],[MntGoldProds]])</f>
        <v>29</v>
      </c>
      <c r="V375">
        <v>2</v>
      </c>
      <c r="W375">
        <v>6</v>
      </c>
      <c r="X375">
        <v>1</v>
      </c>
      <c r="Y375">
        <v>5</v>
      </c>
      <c r="Z375">
        <v>7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30</v>
      </c>
      <c r="AI375" s="13">
        <f>SUM(Table13[[#This Row],[MntWines]:[MntGoldProds]])</f>
        <v>330</v>
      </c>
      <c r="AJ375" s="13">
        <f>AVERAGE(Table13[[#This Row],[MntWines]:[MntGoldProds]])</f>
        <v>55</v>
      </c>
      <c r="AK375">
        <f>IF(Table13[[#This Row],[Total Number of Purchases]]=0,0,Table13[[#This Row],[Total Spend]]/Table13[[#This Row],[Total Number of Purchases]])</f>
        <v>23.571428571428573</v>
      </c>
      <c r="AM375">
        <f>SUM(Table13[[#This Row],[NumDealsPurchases]:[NumStorePurchases]])</f>
        <v>14</v>
      </c>
      <c r="AN375" s="14">
        <f>Snapshot_Date-Table13[[#This Row],[Dt_Customer]]</f>
        <v>685</v>
      </c>
      <c r="AP375" s="13">
        <f>Table13[[#This Row],[NumDealsPurchases]]/Table13[[#This Row],[Total Number of Purchases]]*100</f>
        <v>14.285714285714285</v>
      </c>
      <c r="AQ375">
        <f>6-ROUNDUP(_xlfn.PERCENTRANK.INC(Table13[Recency],Table13[[#This Row],[Recency]])*5, 0)</f>
        <v>3</v>
      </c>
      <c r="AR375">
        <f>ROUNDUP(_xlfn.PERCENTRANK.INC(Table13[Total Number of Purchases],Table13[[#This Row],[Total Number of Purchases]])*5,0)</f>
        <v>3</v>
      </c>
      <c r="AS375">
        <f>ROUNDUP(_xlfn.PERCENTRANK.INC(Table13[Total Spend],Table13[[#This Row],[Total Spend]])*5,0)</f>
        <v>3</v>
      </c>
      <c r="AT375" t="str">
        <f>Table13[[#This Row],[Recency Score]]&amp;Table13[[#This Row],[Frequency Score]]&amp;Table13[[#This Row],[Monetary Score]]</f>
        <v>333</v>
      </c>
      <c r="AU375" t="str">
        <f t="shared" si="5"/>
        <v>Needs Attention</v>
      </c>
      <c r="AW375" s="13">
        <f>DATEDIF(Table13[[#This Row],[Dt_Customer]], Snapshot_Date, "d")</f>
        <v>685</v>
      </c>
      <c r="AX375" s="13">
        <f>Table13[[#This Row],[CL if today]]/365</f>
        <v>1.8767123287671232</v>
      </c>
      <c r="AY375">
        <f>Table13[[#This Row],[Total Number of Purchases]]/Table13[[#This Row],[Corrected CL]]</f>
        <v>7.4598540145985401</v>
      </c>
      <c r="AZ375">
        <f>Table13[[#This Row],[Average Order Value (AOV)]]*Table13[[#This Row],[Freq per Year]]</f>
        <v>175.83941605839416</v>
      </c>
      <c r="BA375">
        <f>Table13[[#This Row],[Total Spend]]/Table13[[#This Row],[Corrected CL]]</f>
        <v>175.83941605839416</v>
      </c>
      <c r="BB375">
        <v>55.910404624277454</v>
      </c>
      <c r="BC375" s="1">
        <f>Table13[[#This Row],[Dt_Customer]]+Table13[[#This Row],[Recency]]</f>
        <v>41271</v>
      </c>
      <c r="BD375" s="16" t="str">
        <f>IF(COUNTIF(A:A, A375) &gt; 1, "Duplicate", "Unique")</f>
        <v>Unique</v>
      </c>
    </row>
    <row r="376" spans="1:56" x14ac:dyDescent="0.3">
      <c r="A376">
        <v>6250</v>
      </c>
      <c r="B376">
        <v>1949</v>
      </c>
      <c r="C376" t="s">
        <v>37</v>
      </c>
      <c r="D376" t="s">
        <v>42</v>
      </c>
      <c r="E376">
        <v>54356</v>
      </c>
      <c r="F376">
        <v>0</v>
      </c>
      <c r="G376">
        <v>1</v>
      </c>
      <c r="H376" s="1">
        <v>41232</v>
      </c>
      <c r="I376">
        <v>62</v>
      </c>
      <c r="J376">
        <v>710</v>
      </c>
      <c r="K376">
        <v>15</v>
      </c>
      <c r="L376">
        <v>30</v>
      </c>
      <c r="M376">
        <v>20</v>
      </c>
      <c r="N376">
        <v>0</v>
      </c>
      <c r="O376">
        <v>0</v>
      </c>
      <c r="P376">
        <f>IF(Table13[[#This Row],[MntWines]] = 0,"",Table13[[#This Row],[MntWines]])</f>
        <v>710</v>
      </c>
      <c r="Q376">
        <f>IF(Table13[[#This Row],[MntFruits]] = 0, "",Table13[[#This Row],[MntFruits]])</f>
        <v>15</v>
      </c>
      <c r="R376">
        <f>IF(Table13[[#This Row],[MntMeatProducts]] = 0, "",Table13[[#This Row],[MntMeatProducts]])</f>
        <v>30</v>
      </c>
      <c r="S376">
        <f>IF(Table13[[#This Row],[MntFishProducts]] = 0, "",Table13[[#This Row],[MntFishProducts]])</f>
        <v>20</v>
      </c>
      <c r="T376" t="str">
        <f>IF(Table13[[#This Row],[MntSweetProducts]] = 0, "",Table13[[#This Row],[MntSweetProducts]])</f>
        <v/>
      </c>
      <c r="U376" t="str">
        <f>IF(Table13[[#This Row],[MntGoldProds]] = 0, "",Table13[[#This Row],[MntGoldProds]])</f>
        <v/>
      </c>
      <c r="V376">
        <v>3</v>
      </c>
      <c r="W376">
        <v>11</v>
      </c>
      <c r="X376">
        <v>2</v>
      </c>
      <c r="Y376">
        <v>8</v>
      </c>
      <c r="Z376">
        <v>8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 t="s">
        <v>30</v>
      </c>
      <c r="AI376" s="13">
        <f>SUM(Table13[[#This Row],[MntWines]:[MntGoldProds]])</f>
        <v>775</v>
      </c>
      <c r="AJ376" s="13">
        <f>AVERAGE(Table13[[#This Row],[MntWines]:[MntGoldProds]])</f>
        <v>129.16666666666666</v>
      </c>
      <c r="AK376">
        <f>IF(Table13[[#This Row],[Total Number of Purchases]]=0,0,Table13[[#This Row],[Total Spend]]/Table13[[#This Row],[Total Number of Purchases]])</f>
        <v>32.291666666666664</v>
      </c>
      <c r="AM376">
        <f>SUM(Table13[[#This Row],[NumDealsPurchases]:[NumStorePurchases]])</f>
        <v>24</v>
      </c>
      <c r="AN376" s="14">
        <f>Snapshot_Date-Table13[[#This Row],[Dt_Customer]]</f>
        <v>684</v>
      </c>
      <c r="AP376" s="13">
        <f>Table13[[#This Row],[NumDealsPurchases]]/Table13[[#This Row],[Total Number of Purchases]]*100</f>
        <v>12.5</v>
      </c>
      <c r="AQ376">
        <f>6-ROUNDUP(_xlfn.PERCENTRANK.INC(Table13[Recency],Table13[[#This Row],[Recency]])*5, 0)</f>
        <v>2</v>
      </c>
      <c r="AR376">
        <f>ROUNDUP(_xlfn.PERCENTRANK.INC(Table13[Total Number of Purchases],Table13[[#This Row],[Total Number of Purchases]])*5,0)</f>
        <v>5</v>
      </c>
      <c r="AS376">
        <f>ROUNDUP(_xlfn.PERCENTRANK.INC(Table13[Total Spend],Table13[[#This Row],[Total Spend]])*5,0)</f>
        <v>4</v>
      </c>
      <c r="AT376" t="str">
        <f>Table13[[#This Row],[Recency Score]]&amp;Table13[[#This Row],[Frequency Score]]&amp;Table13[[#This Row],[Monetary Score]]</f>
        <v>254</v>
      </c>
      <c r="AU376" t="str">
        <f t="shared" si="5"/>
        <v>Frequent Buyers</v>
      </c>
      <c r="AW376" s="13">
        <f>DATEDIF(Table13[[#This Row],[Dt_Customer]], Snapshot_Date, "d")</f>
        <v>684</v>
      </c>
      <c r="AX376" s="13">
        <f>Table13[[#This Row],[CL if today]]/365</f>
        <v>1.8739726027397261</v>
      </c>
      <c r="AY376">
        <f>Table13[[#This Row],[Total Number of Purchases]]/Table13[[#This Row],[Corrected CL]]</f>
        <v>12.807017543859649</v>
      </c>
      <c r="AZ376">
        <f>Table13[[#This Row],[Average Order Value (AOV)]]*Table13[[#This Row],[Freq per Year]]</f>
        <v>413.55994152046782</v>
      </c>
      <c r="BA376">
        <f>Table13[[#This Row],[Total Spend]]/Table13[[#This Row],[Corrected CL]]</f>
        <v>413.55994152046782</v>
      </c>
      <c r="BB376">
        <v>1033.1982633863965</v>
      </c>
      <c r="BC376" s="1">
        <f>Table13[[#This Row],[Dt_Customer]]+Table13[[#This Row],[Recency]]</f>
        <v>41294</v>
      </c>
      <c r="BD376" s="16" t="str">
        <f>IF(COUNTIF(A:A, A376) &gt; 1, "Duplicate", "Unique")</f>
        <v>Unique</v>
      </c>
    </row>
    <row r="377" spans="1:56" x14ac:dyDescent="0.3">
      <c r="A377">
        <v>6260</v>
      </c>
      <c r="B377">
        <v>1955</v>
      </c>
      <c r="C377" t="s">
        <v>41</v>
      </c>
      <c r="D377" t="s">
        <v>35</v>
      </c>
      <c r="E377">
        <v>82384</v>
      </c>
      <c r="F377">
        <v>0</v>
      </c>
      <c r="G377">
        <v>0</v>
      </c>
      <c r="H377" s="1">
        <v>41232</v>
      </c>
      <c r="I377">
        <v>55</v>
      </c>
      <c r="J377">
        <v>984</v>
      </c>
      <c r="K377">
        <v>51</v>
      </c>
      <c r="L377">
        <v>432</v>
      </c>
      <c r="M377">
        <v>180</v>
      </c>
      <c r="N377">
        <v>120</v>
      </c>
      <c r="O377">
        <v>190</v>
      </c>
      <c r="P377">
        <f>IF(Table13[[#This Row],[MntWines]] = 0,"",Table13[[#This Row],[MntWines]])</f>
        <v>984</v>
      </c>
      <c r="Q377">
        <f>IF(Table13[[#This Row],[MntFruits]] = 0, "",Table13[[#This Row],[MntFruits]])</f>
        <v>51</v>
      </c>
      <c r="R377">
        <f>IF(Table13[[#This Row],[MntMeatProducts]] = 0, "",Table13[[#This Row],[MntMeatProducts]])</f>
        <v>432</v>
      </c>
      <c r="S377">
        <f>IF(Table13[[#This Row],[MntFishProducts]] = 0, "",Table13[[#This Row],[MntFishProducts]])</f>
        <v>180</v>
      </c>
      <c r="T377">
        <f>IF(Table13[[#This Row],[MntSweetProducts]] = 0, "",Table13[[#This Row],[MntSweetProducts]])</f>
        <v>120</v>
      </c>
      <c r="U377">
        <f>IF(Table13[[#This Row],[MntGoldProds]] = 0, "",Table13[[#This Row],[MntGoldProds]])</f>
        <v>190</v>
      </c>
      <c r="V377">
        <v>1</v>
      </c>
      <c r="W377">
        <v>3</v>
      </c>
      <c r="X377">
        <v>10</v>
      </c>
      <c r="Y377">
        <v>13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 t="s">
        <v>36</v>
      </c>
      <c r="AI377" s="13">
        <f>SUM(Table13[[#This Row],[MntWines]:[MntGoldProds]])</f>
        <v>1957</v>
      </c>
      <c r="AJ377" s="13">
        <f>AVERAGE(Table13[[#This Row],[MntWines]:[MntGoldProds]])</f>
        <v>326.16666666666669</v>
      </c>
      <c r="AK377">
        <f>IF(Table13[[#This Row],[Total Number of Purchases]]=0,0,Table13[[#This Row],[Total Spend]]/Table13[[#This Row],[Total Number of Purchases]])</f>
        <v>72.481481481481481</v>
      </c>
      <c r="AM377">
        <f>SUM(Table13[[#This Row],[NumDealsPurchases]:[NumStorePurchases]])</f>
        <v>27</v>
      </c>
      <c r="AN377" s="14">
        <f>Snapshot_Date-Table13[[#This Row],[Dt_Customer]]</f>
        <v>684</v>
      </c>
      <c r="AP377" s="13">
        <f>Table13[[#This Row],[NumDealsPurchases]]/Table13[[#This Row],[Total Number of Purchases]]*100</f>
        <v>3.7037037037037033</v>
      </c>
      <c r="AQ377">
        <f>6-ROUNDUP(_xlfn.PERCENTRANK.INC(Table13[Recency],Table13[[#This Row],[Recency]])*5, 0)</f>
        <v>3</v>
      </c>
      <c r="AR377">
        <f>ROUNDUP(_xlfn.PERCENTRANK.INC(Table13[Total Number of Purchases],Table13[[#This Row],[Total Number of Purchases]])*5,0)</f>
        <v>5</v>
      </c>
      <c r="AS377">
        <f>ROUNDUP(_xlfn.PERCENTRANK.INC(Table13[Total Spend],Table13[[#This Row],[Total Spend]])*5,0)</f>
        <v>5</v>
      </c>
      <c r="AT377" t="str">
        <f>Table13[[#This Row],[Recency Score]]&amp;Table13[[#This Row],[Frequency Score]]&amp;Table13[[#This Row],[Monetary Score]]</f>
        <v>355</v>
      </c>
      <c r="AU377" t="str">
        <f t="shared" si="5"/>
        <v>Frequent Buyers</v>
      </c>
      <c r="AW377" s="13">
        <f>DATEDIF(Table13[[#This Row],[Dt_Customer]], Snapshot_Date, "d")</f>
        <v>684</v>
      </c>
      <c r="AX377" s="13">
        <f>Table13[[#This Row],[CL if today]]/365</f>
        <v>1.8739726027397261</v>
      </c>
      <c r="AY377">
        <f>Table13[[#This Row],[Total Number of Purchases]]/Table13[[#This Row],[Corrected CL]]</f>
        <v>14.407894736842104</v>
      </c>
      <c r="AZ377">
        <f>Table13[[#This Row],[Average Order Value (AOV)]]*Table13[[#This Row],[Freq per Year]]</f>
        <v>1044.3055555555554</v>
      </c>
      <c r="BA377">
        <f>Table13[[#This Row],[Total Spend]]/Table13[[#This Row],[Corrected CL]]</f>
        <v>1044.3055555555554</v>
      </c>
      <c r="BB377">
        <v>32.749638205499274</v>
      </c>
      <c r="BC377" s="1">
        <f>Table13[[#This Row],[Dt_Customer]]+Table13[[#This Row],[Recency]]</f>
        <v>41287</v>
      </c>
      <c r="BD377" s="16" t="str">
        <f>IF(COUNTIF(A:A, A377) &gt; 1, "Duplicate", "Unique")</f>
        <v>Unique</v>
      </c>
    </row>
    <row r="378" spans="1:56" x14ac:dyDescent="0.3">
      <c r="A378">
        <v>10250</v>
      </c>
      <c r="B378">
        <v>1947</v>
      </c>
      <c r="C378" t="s">
        <v>44</v>
      </c>
      <c r="D378" t="s">
        <v>35</v>
      </c>
      <c r="E378">
        <v>28389</v>
      </c>
      <c r="F378">
        <v>0</v>
      </c>
      <c r="G378">
        <v>0</v>
      </c>
      <c r="H378" s="1">
        <v>41233</v>
      </c>
      <c r="I378">
        <v>49</v>
      </c>
      <c r="J378">
        <v>1</v>
      </c>
      <c r="K378">
        <v>5</v>
      </c>
      <c r="L378">
        <v>3</v>
      </c>
      <c r="M378">
        <v>7</v>
      </c>
      <c r="N378">
        <v>4</v>
      </c>
      <c r="O378">
        <v>8</v>
      </c>
      <c r="P378">
        <f>IF(Table13[[#This Row],[MntWines]] = 0,"",Table13[[#This Row],[MntWines]])</f>
        <v>1</v>
      </c>
      <c r="Q378">
        <f>IF(Table13[[#This Row],[MntFruits]] = 0, "",Table13[[#This Row],[MntFruits]])</f>
        <v>5</v>
      </c>
      <c r="R378">
        <f>IF(Table13[[#This Row],[MntMeatProducts]] = 0, "",Table13[[#This Row],[MntMeatProducts]])</f>
        <v>3</v>
      </c>
      <c r="S378">
        <f>IF(Table13[[#This Row],[MntFishProducts]] = 0, "",Table13[[#This Row],[MntFishProducts]])</f>
        <v>7</v>
      </c>
      <c r="T378">
        <f>IF(Table13[[#This Row],[MntSweetProducts]] = 0, "",Table13[[#This Row],[MntSweetProducts]])</f>
        <v>4</v>
      </c>
      <c r="U378">
        <f>IF(Table13[[#This Row],[MntGoldProds]] = 0, "",Table13[[#This Row],[MntGoldProds]])</f>
        <v>8</v>
      </c>
      <c r="V378">
        <v>1</v>
      </c>
      <c r="W378">
        <v>1</v>
      </c>
      <c r="X378">
        <v>0</v>
      </c>
      <c r="Y378">
        <v>2</v>
      </c>
      <c r="Z378">
        <v>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t="s">
        <v>30</v>
      </c>
      <c r="AI378" s="13">
        <f>SUM(Table13[[#This Row],[MntWines]:[MntGoldProds]])</f>
        <v>28</v>
      </c>
      <c r="AJ378" s="13">
        <f>AVERAGE(Table13[[#This Row],[MntWines]:[MntGoldProds]])</f>
        <v>4.666666666666667</v>
      </c>
      <c r="AK378">
        <f>IF(Table13[[#This Row],[Total Number of Purchases]]=0,0,Table13[[#This Row],[Total Spend]]/Table13[[#This Row],[Total Number of Purchases]])</f>
        <v>7</v>
      </c>
      <c r="AM378">
        <f>SUM(Table13[[#This Row],[NumDealsPurchases]:[NumStorePurchases]])</f>
        <v>4</v>
      </c>
      <c r="AN378" s="14">
        <f>Snapshot_Date-Table13[[#This Row],[Dt_Customer]]</f>
        <v>683</v>
      </c>
      <c r="AP378" s="13">
        <f>Table13[[#This Row],[NumDealsPurchases]]/Table13[[#This Row],[Total Number of Purchases]]*100</f>
        <v>25</v>
      </c>
      <c r="AQ378">
        <f>6-ROUNDUP(_xlfn.PERCENTRANK.INC(Table13[Recency],Table13[[#This Row],[Recency]])*5, 0)</f>
        <v>3</v>
      </c>
      <c r="AR378">
        <f>ROUNDUP(_xlfn.PERCENTRANK.INC(Table13[Total Number of Purchases],Table13[[#This Row],[Total Number of Purchases]])*5,0)</f>
        <v>1</v>
      </c>
      <c r="AS378">
        <f>ROUNDUP(_xlfn.PERCENTRANK.INC(Table13[Total Spend],Table13[[#This Row],[Total Spend]])*5,0)</f>
        <v>1</v>
      </c>
      <c r="AT378" t="str">
        <f>Table13[[#This Row],[Recency Score]]&amp;Table13[[#This Row],[Frequency Score]]&amp;Table13[[#This Row],[Monetary Score]]</f>
        <v>311</v>
      </c>
      <c r="AU378" t="str">
        <f t="shared" si="5"/>
        <v>Needs Attention</v>
      </c>
      <c r="AW378" s="13">
        <f>DATEDIF(Table13[[#This Row],[Dt_Customer]], Snapshot_Date, "d")</f>
        <v>683</v>
      </c>
      <c r="AX378" s="13">
        <f>Table13[[#This Row],[CL if today]]/365</f>
        <v>1.8712328767123287</v>
      </c>
      <c r="AY378">
        <f>Table13[[#This Row],[Total Number of Purchases]]/Table13[[#This Row],[Corrected CL]]</f>
        <v>2.1376281112737923</v>
      </c>
      <c r="AZ378">
        <f>Table13[[#This Row],[Average Order Value (AOV)]]*Table13[[#This Row],[Freq per Year]]</f>
        <v>14.963396778916547</v>
      </c>
      <c r="BA378">
        <f>Table13[[#This Row],[Total Spend]]/Table13[[#This Row],[Corrected CL]]</f>
        <v>14.963396778916545</v>
      </c>
      <c r="BB378">
        <v>48.59623733719247</v>
      </c>
      <c r="BC378" s="1">
        <f>Table13[[#This Row],[Dt_Customer]]+Table13[[#This Row],[Recency]]</f>
        <v>41282</v>
      </c>
      <c r="BD378" s="16" t="str">
        <f>IF(COUNTIF(A:A, A378) &gt; 1, "Duplicate", "Unique")</f>
        <v>Unique</v>
      </c>
    </row>
    <row r="379" spans="1:56" x14ac:dyDescent="0.3">
      <c r="A379">
        <v>2408</v>
      </c>
      <c r="B379">
        <v>1976</v>
      </c>
      <c r="C379" t="s">
        <v>28</v>
      </c>
      <c r="D379" t="s">
        <v>33</v>
      </c>
      <c r="E379">
        <v>58597</v>
      </c>
      <c r="F379">
        <v>1</v>
      </c>
      <c r="G379">
        <v>1</v>
      </c>
      <c r="H379" s="1">
        <v>41233</v>
      </c>
      <c r="I379">
        <v>20</v>
      </c>
      <c r="J379">
        <v>490</v>
      </c>
      <c r="K379">
        <v>0</v>
      </c>
      <c r="L379">
        <v>184</v>
      </c>
      <c r="M379">
        <v>10</v>
      </c>
      <c r="N379">
        <v>28</v>
      </c>
      <c r="O379">
        <v>21</v>
      </c>
      <c r="P379">
        <f>IF(Table13[[#This Row],[MntWines]] = 0,"",Table13[[#This Row],[MntWines]])</f>
        <v>490</v>
      </c>
      <c r="Q379" t="str">
        <f>IF(Table13[[#This Row],[MntFruits]] = 0, "",Table13[[#This Row],[MntFruits]])</f>
        <v/>
      </c>
      <c r="R379">
        <f>IF(Table13[[#This Row],[MntMeatProducts]] = 0, "",Table13[[#This Row],[MntMeatProducts]])</f>
        <v>184</v>
      </c>
      <c r="S379">
        <f>IF(Table13[[#This Row],[MntFishProducts]] = 0, "",Table13[[#This Row],[MntFishProducts]])</f>
        <v>10</v>
      </c>
      <c r="T379">
        <f>IF(Table13[[#This Row],[MntSweetProducts]] = 0, "",Table13[[#This Row],[MntSweetProducts]])</f>
        <v>28</v>
      </c>
      <c r="U379">
        <f>IF(Table13[[#This Row],[MntGoldProds]] = 0, "",Table13[[#This Row],[MntGoldProds]])</f>
        <v>21</v>
      </c>
      <c r="V379">
        <v>12</v>
      </c>
      <c r="W379">
        <v>7</v>
      </c>
      <c r="X379">
        <v>4</v>
      </c>
      <c r="Y379">
        <v>9</v>
      </c>
      <c r="Z379">
        <v>7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 t="s">
        <v>40</v>
      </c>
      <c r="AI379" s="13">
        <f>SUM(Table13[[#This Row],[MntWines]:[MntGoldProds]])</f>
        <v>733</v>
      </c>
      <c r="AJ379" s="13">
        <f>AVERAGE(Table13[[#This Row],[MntWines]:[MntGoldProds]])</f>
        <v>122.16666666666667</v>
      </c>
      <c r="AK379">
        <f>IF(Table13[[#This Row],[Total Number of Purchases]]=0,0,Table13[[#This Row],[Total Spend]]/Table13[[#This Row],[Total Number of Purchases]])</f>
        <v>22.90625</v>
      </c>
      <c r="AM379">
        <f>SUM(Table13[[#This Row],[NumDealsPurchases]:[NumStorePurchases]])</f>
        <v>32</v>
      </c>
      <c r="AN379" s="14">
        <f>Snapshot_Date-Table13[[#This Row],[Dt_Customer]]</f>
        <v>683</v>
      </c>
      <c r="AP379" s="13">
        <f>Table13[[#This Row],[NumDealsPurchases]]/Table13[[#This Row],[Total Number of Purchases]]*100</f>
        <v>37.5</v>
      </c>
      <c r="AQ379">
        <f>6-ROUNDUP(_xlfn.PERCENTRANK.INC(Table13[Recency],Table13[[#This Row],[Recency]])*5, 0)</f>
        <v>4</v>
      </c>
      <c r="AR379">
        <f>ROUNDUP(_xlfn.PERCENTRANK.INC(Table13[Total Number of Purchases],Table13[[#This Row],[Total Number of Purchases]])*5,0)</f>
        <v>5</v>
      </c>
      <c r="AS379">
        <f>ROUNDUP(_xlfn.PERCENTRANK.INC(Table13[Total Spend],Table13[[#This Row],[Total Spend]])*5,0)</f>
        <v>4</v>
      </c>
      <c r="AT379" t="str">
        <f>Table13[[#This Row],[Recency Score]]&amp;Table13[[#This Row],[Frequency Score]]&amp;Table13[[#This Row],[Monetary Score]]</f>
        <v>454</v>
      </c>
      <c r="AU379" t="str">
        <f t="shared" si="5"/>
        <v>Frequent Buyers</v>
      </c>
      <c r="AW379" s="13">
        <f>DATEDIF(Table13[[#This Row],[Dt_Customer]], Snapshot_Date, "d")</f>
        <v>683</v>
      </c>
      <c r="AX379" s="13">
        <f>Table13[[#This Row],[CL if today]]/365</f>
        <v>1.8712328767123287</v>
      </c>
      <c r="AY379">
        <f>Table13[[#This Row],[Total Number of Purchases]]/Table13[[#This Row],[Corrected CL]]</f>
        <v>17.101024890190338</v>
      </c>
      <c r="AZ379">
        <f>Table13[[#This Row],[Average Order Value (AOV)]]*Table13[[#This Row],[Freq per Year]]</f>
        <v>391.72035139092242</v>
      </c>
      <c r="BA379">
        <f>Table13[[#This Row],[Total Spend]]/Table13[[#This Row],[Corrected CL]]</f>
        <v>391.72035139092242</v>
      </c>
      <c r="BB379">
        <v>262.90579710144925</v>
      </c>
      <c r="BC379" s="1">
        <f>Table13[[#This Row],[Dt_Customer]]+Table13[[#This Row],[Recency]]</f>
        <v>41253</v>
      </c>
      <c r="BD379" s="16" t="str">
        <f>IF(COUNTIF(A:A, A379) &gt; 1, "Duplicate", "Unique")</f>
        <v>Unique</v>
      </c>
    </row>
    <row r="380" spans="1:56" x14ac:dyDescent="0.3">
      <c r="A380">
        <v>7527</v>
      </c>
      <c r="B380">
        <v>1968</v>
      </c>
      <c r="C380" t="s">
        <v>41</v>
      </c>
      <c r="D380" t="s">
        <v>29</v>
      </c>
      <c r="E380">
        <v>23748</v>
      </c>
      <c r="F380">
        <v>1</v>
      </c>
      <c r="G380">
        <v>0</v>
      </c>
      <c r="H380" s="1">
        <v>41234</v>
      </c>
      <c r="I380">
        <v>97</v>
      </c>
      <c r="J380">
        <v>6</v>
      </c>
      <c r="K380">
        <v>6</v>
      </c>
      <c r="L380">
        <v>29</v>
      </c>
      <c r="M380">
        <v>12</v>
      </c>
      <c r="N380">
        <v>15</v>
      </c>
      <c r="O380">
        <v>8</v>
      </c>
      <c r="P380">
        <f>IF(Table13[[#This Row],[MntWines]] = 0,"",Table13[[#This Row],[MntWines]])</f>
        <v>6</v>
      </c>
      <c r="Q380">
        <f>IF(Table13[[#This Row],[MntFruits]] = 0, "",Table13[[#This Row],[MntFruits]])</f>
        <v>6</v>
      </c>
      <c r="R380">
        <f>IF(Table13[[#This Row],[MntMeatProducts]] = 0, "",Table13[[#This Row],[MntMeatProducts]])</f>
        <v>29</v>
      </c>
      <c r="S380">
        <f>IF(Table13[[#This Row],[MntFishProducts]] = 0, "",Table13[[#This Row],[MntFishProducts]])</f>
        <v>12</v>
      </c>
      <c r="T380">
        <f>IF(Table13[[#This Row],[MntSweetProducts]] = 0, "",Table13[[#This Row],[MntSweetProducts]])</f>
        <v>15</v>
      </c>
      <c r="U380">
        <f>IF(Table13[[#This Row],[MntGoldProds]] = 0, "",Table13[[#This Row],[MntGoldProds]])</f>
        <v>8</v>
      </c>
      <c r="V380">
        <v>3</v>
      </c>
      <c r="W380">
        <v>2</v>
      </c>
      <c r="X380">
        <v>1</v>
      </c>
      <c r="Y380">
        <v>3</v>
      </c>
      <c r="Z380">
        <v>8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 t="s">
        <v>30</v>
      </c>
      <c r="AI380" s="13">
        <f>SUM(Table13[[#This Row],[MntWines]:[MntGoldProds]])</f>
        <v>76</v>
      </c>
      <c r="AJ380" s="13">
        <f>AVERAGE(Table13[[#This Row],[MntWines]:[MntGoldProds]])</f>
        <v>12.666666666666666</v>
      </c>
      <c r="AK380">
        <f>IF(Table13[[#This Row],[Total Number of Purchases]]=0,0,Table13[[#This Row],[Total Spend]]/Table13[[#This Row],[Total Number of Purchases]])</f>
        <v>8.4444444444444446</v>
      </c>
      <c r="AM380">
        <f>SUM(Table13[[#This Row],[NumDealsPurchases]:[NumStorePurchases]])</f>
        <v>9</v>
      </c>
      <c r="AN380" s="14">
        <f>Snapshot_Date-Table13[[#This Row],[Dt_Customer]]</f>
        <v>682</v>
      </c>
      <c r="AP380" s="13">
        <f>Table13[[#This Row],[NumDealsPurchases]]/Table13[[#This Row],[Total Number of Purchases]]*100</f>
        <v>33.333333333333329</v>
      </c>
      <c r="AQ380">
        <f>6-ROUNDUP(_xlfn.PERCENTRANK.INC(Table13[Recency],Table13[[#This Row],[Recency]])*5, 0)</f>
        <v>1</v>
      </c>
      <c r="AR380">
        <f>ROUNDUP(_xlfn.PERCENTRANK.INC(Table13[Total Number of Purchases],Table13[[#This Row],[Total Number of Purchases]])*5,0)</f>
        <v>2</v>
      </c>
      <c r="AS380">
        <f>ROUNDUP(_xlfn.PERCENTRANK.INC(Table13[Total Spend],Table13[[#This Row],[Total Spend]])*5,0)</f>
        <v>2</v>
      </c>
      <c r="AT380" t="str">
        <f>Table13[[#This Row],[Recency Score]]&amp;Table13[[#This Row],[Frequency Score]]&amp;Table13[[#This Row],[Monetary Score]]</f>
        <v>122</v>
      </c>
      <c r="AU380" t="str">
        <f t="shared" si="5"/>
        <v>Lost</v>
      </c>
      <c r="AW380" s="13">
        <f>DATEDIF(Table13[[#This Row],[Dt_Customer]], Snapshot_Date, "d")</f>
        <v>682</v>
      </c>
      <c r="AX380" s="13">
        <f>Table13[[#This Row],[CL if today]]/365</f>
        <v>1.8684931506849316</v>
      </c>
      <c r="AY380">
        <f>Table13[[#This Row],[Total Number of Purchases]]/Table13[[#This Row],[Corrected CL]]</f>
        <v>4.8167155425219939</v>
      </c>
      <c r="AZ380">
        <f>Table13[[#This Row],[Average Order Value (AOV)]]*Table13[[#This Row],[Freq per Year]]</f>
        <v>40.674486803519059</v>
      </c>
      <c r="BA380">
        <f>Table13[[#This Row],[Total Spend]]/Table13[[#This Row],[Corrected CL]]</f>
        <v>40.674486803519059</v>
      </c>
      <c r="BB380">
        <v>262.90579710144925</v>
      </c>
      <c r="BC380" s="1">
        <f>Table13[[#This Row],[Dt_Customer]]+Table13[[#This Row],[Recency]]</f>
        <v>41331</v>
      </c>
      <c r="BD380" s="16" t="str">
        <f>IF(COUNTIF(A:A, A380) &gt; 1, "Duplicate", "Unique")</f>
        <v>Unique</v>
      </c>
    </row>
    <row r="381" spans="1:56" x14ac:dyDescent="0.3">
      <c r="A381">
        <v>5510</v>
      </c>
      <c r="B381">
        <v>1977</v>
      </c>
      <c r="C381" t="s">
        <v>41</v>
      </c>
      <c r="D381" t="s">
        <v>33</v>
      </c>
      <c r="E381">
        <v>43263</v>
      </c>
      <c r="F381">
        <v>0</v>
      </c>
      <c r="G381">
        <v>1</v>
      </c>
      <c r="H381" s="1">
        <v>41234</v>
      </c>
      <c r="I381">
        <v>2</v>
      </c>
      <c r="J381">
        <v>262</v>
      </c>
      <c r="K381">
        <v>6</v>
      </c>
      <c r="L381">
        <v>61</v>
      </c>
      <c r="M381">
        <v>0</v>
      </c>
      <c r="N381">
        <v>10</v>
      </c>
      <c r="O381">
        <v>102</v>
      </c>
      <c r="P381">
        <f>IF(Table13[[#This Row],[MntWines]] = 0,"",Table13[[#This Row],[MntWines]])</f>
        <v>262</v>
      </c>
      <c r="Q381">
        <f>IF(Table13[[#This Row],[MntFruits]] = 0, "",Table13[[#This Row],[MntFruits]])</f>
        <v>6</v>
      </c>
      <c r="R381">
        <f>IF(Table13[[#This Row],[MntMeatProducts]] = 0, "",Table13[[#This Row],[MntMeatProducts]])</f>
        <v>61</v>
      </c>
      <c r="S381" t="str">
        <f>IF(Table13[[#This Row],[MntFishProducts]] = 0, "",Table13[[#This Row],[MntFishProducts]])</f>
        <v/>
      </c>
      <c r="T381">
        <f>IF(Table13[[#This Row],[MntSweetProducts]] = 0, "",Table13[[#This Row],[MntSweetProducts]])</f>
        <v>10</v>
      </c>
      <c r="U381">
        <f>IF(Table13[[#This Row],[MntGoldProds]] = 0, "",Table13[[#This Row],[MntGoldProds]])</f>
        <v>102</v>
      </c>
      <c r="V381">
        <v>3</v>
      </c>
      <c r="W381">
        <v>5</v>
      </c>
      <c r="X381">
        <v>2</v>
      </c>
      <c r="Y381">
        <v>6</v>
      </c>
      <c r="Z381">
        <v>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">
        <v>30</v>
      </c>
      <c r="AI381" s="13">
        <f>SUM(Table13[[#This Row],[MntWines]:[MntGoldProds]])</f>
        <v>441</v>
      </c>
      <c r="AJ381" s="13">
        <f>AVERAGE(Table13[[#This Row],[MntWines]:[MntGoldProds]])</f>
        <v>73.5</v>
      </c>
      <c r="AK381">
        <f>IF(Table13[[#This Row],[Total Number of Purchases]]=0,0,Table13[[#This Row],[Total Spend]]/Table13[[#This Row],[Total Number of Purchases]])</f>
        <v>27.5625</v>
      </c>
      <c r="AM381">
        <f>SUM(Table13[[#This Row],[NumDealsPurchases]:[NumStorePurchases]])</f>
        <v>16</v>
      </c>
      <c r="AN381" s="14">
        <f>Snapshot_Date-Table13[[#This Row],[Dt_Customer]]</f>
        <v>682</v>
      </c>
      <c r="AP381" s="13">
        <f>Table13[[#This Row],[NumDealsPurchases]]/Table13[[#This Row],[Total Number of Purchases]]*100</f>
        <v>18.75</v>
      </c>
      <c r="AQ381">
        <f>6-ROUNDUP(_xlfn.PERCENTRANK.INC(Table13[Recency],Table13[[#This Row],[Recency]])*5, 0)</f>
        <v>5</v>
      </c>
      <c r="AR381">
        <f>ROUNDUP(_xlfn.PERCENTRANK.INC(Table13[Total Number of Purchases],Table13[[#This Row],[Total Number of Purchases]])*5,0)</f>
        <v>3</v>
      </c>
      <c r="AS381">
        <f>ROUNDUP(_xlfn.PERCENTRANK.INC(Table13[Total Spend],Table13[[#This Row],[Total Spend]])*5,0)</f>
        <v>3</v>
      </c>
      <c r="AT381" t="str">
        <f>Table13[[#This Row],[Recency Score]]&amp;Table13[[#This Row],[Frequency Score]]&amp;Table13[[#This Row],[Monetary Score]]</f>
        <v>533</v>
      </c>
      <c r="AU381" t="str">
        <f t="shared" si="5"/>
        <v>Loyal Customers</v>
      </c>
      <c r="AW381" s="13">
        <f>DATEDIF(Table13[[#This Row],[Dt_Customer]], Snapshot_Date, "d")</f>
        <v>682</v>
      </c>
      <c r="AX381" s="13">
        <f>Table13[[#This Row],[CL if today]]/365</f>
        <v>1.8684931506849316</v>
      </c>
      <c r="AY381">
        <f>Table13[[#This Row],[Total Number of Purchases]]/Table13[[#This Row],[Corrected CL]]</f>
        <v>8.5630498533724335</v>
      </c>
      <c r="AZ381">
        <f>Table13[[#This Row],[Average Order Value (AOV)]]*Table13[[#This Row],[Freq per Year]]</f>
        <v>236.0190615835777</v>
      </c>
      <c r="BA381">
        <f>Table13[[#This Row],[Total Spend]]/Table13[[#This Row],[Corrected CL]]</f>
        <v>236.0190615835777</v>
      </c>
      <c r="BB381">
        <v>32.268115942028984</v>
      </c>
      <c r="BC381" s="1">
        <f>Table13[[#This Row],[Dt_Customer]]+Table13[[#This Row],[Recency]]</f>
        <v>41236</v>
      </c>
      <c r="BD381" s="16" t="str">
        <f>IF(COUNTIF(A:A, A381) &gt; 1, "Duplicate", "Unique")</f>
        <v>Unique</v>
      </c>
    </row>
    <row r="382" spans="1:56" x14ac:dyDescent="0.3">
      <c r="A382">
        <v>7247</v>
      </c>
      <c r="B382">
        <v>1960</v>
      </c>
      <c r="C382" t="s">
        <v>28</v>
      </c>
      <c r="D382" t="s">
        <v>42</v>
      </c>
      <c r="E382">
        <v>47916</v>
      </c>
      <c r="F382">
        <v>0</v>
      </c>
      <c r="G382">
        <v>1</v>
      </c>
      <c r="H382" s="1">
        <v>41235</v>
      </c>
      <c r="I382">
        <v>72</v>
      </c>
      <c r="J382">
        <v>505</v>
      </c>
      <c r="K382">
        <v>0</v>
      </c>
      <c r="L382">
        <v>26</v>
      </c>
      <c r="M382">
        <v>0</v>
      </c>
      <c r="N382">
        <v>0</v>
      </c>
      <c r="O382">
        <v>75</v>
      </c>
      <c r="P382">
        <f>IF(Table13[[#This Row],[MntWines]] = 0,"",Table13[[#This Row],[MntWines]])</f>
        <v>505</v>
      </c>
      <c r="Q382" t="str">
        <f>IF(Table13[[#This Row],[MntFruits]] = 0, "",Table13[[#This Row],[MntFruits]])</f>
        <v/>
      </c>
      <c r="R382">
        <f>IF(Table13[[#This Row],[MntMeatProducts]] = 0, "",Table13[[#This Row],[MntMeatProducts]])</f>
        <v>26</v>
      </c>
      <c r="S382" t="str">
        <f>IF(Table13[[#This Row],[MntFishProducts]] = 0, "",Table13[[#This Row],[MntFishProducts]])</f>
        <v/>
      </c>
      <c r="T382" t="str">
        <f>IF(Table13[[#This Row],[MntSweetProducts]] = 0, "",Table13[[#This Row],[MntSweetProducts]])</f>
        <v/>
      </c>
      <c r="U382">
        <f>IF(Table13[[#This Row],[MntGoldProds]] = 0, "",Table13[[#This Row],[MntGoldProds]])</f>
        <v>75</v>
      </c>
      <c r="V382">
        <v>5</v>
      </c>
      <c r="W382">
        <v>7</v>
      </c>
      <c r="X382">
        <v>4</v>
      </c>
      <c r="Y382">
        <v>6</v>
      </c>
      <c r="Z382">
        <v>6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 t="s">
        <v>39</v>
      </c>
      <c r="AI382" s="13">
        <f>SUM(Table13[[#This Row],[MntWines]:[MntGoldProds]])</f>
        <v>606</v>
      </c>
      <c r="AJ382" s="13">
        <f>AVERAGE(Table13[[#This Row],[MntWines]:[MntGoldProds]])</f>
        <v>101</v>
      </c>
      <c r="AK382">
        <f>IF(Table13[[#This Row],[Total Number of Purchases]]=0,0,Table13[[#This Row],[Total Spend]]/Table13[[#This Row],[Total Number of Purchases]])</f>
        <v>27.545454545454547</v>
      </c>
      <c r="AM382">
        <f>SUM(Table13[[#This Row],[NumDealsPurchases]:[NumStorePurchases]])</f>
        <v>22</v>
      </c>
      <c r="AN382" s="14">
        <f>Snapshot_Date-Table13[[#This Row],[Dt_Customer]]</f>
        <v>681</v>
      </c>
      <c r="AP382" s="13">
        <f>Table13[[#This Row],[NumDealsPurchases]]/Table13[[#This Row],[Total Number of Purchases]]*100</f>
        <v>22.727272727272727</v>
      </c>
      <c r="AQ382">
        <f>6-ROUNDUP(_xlfn.PERCENTRANK.INC(Table13[Recency],Table13[[#This Row],[Recency]])*5, 0)</f>
        <v>2</v>
      </c>
      <c r="AR382">
        <f>ROUNDUP(_xlfn.PERCENTRANK.INC(Table13[Total Number of Purchases],Table13[[#This Row],[Total Number of Purchases]])*5,0)</f>
        <v>4</v>
      </c>
      <c r="AS382">
        <f>ROUNDUP(_xlfn.PERCENTRANK.INC(Table13[Total Spend],Table13[[#This Row],[Total Spend]])*5,0)</f>
        <v>3</v>
      </c>
      <c r="AT382" t="str">
        <f>Table13[[#This Row],[Recency Score]]&amp;Table13[[#This Row],[Frequency Score]]&amp;Table13[[#This Row],[Monetary Score]]</f>
        <v>243</v>
      </c>
      <c r="AU382" t="str">
        <f t="shared" si="5"/>
        <v>About to Sleep</v>
      </c>
      <c r="AW382" s="13">
        <f>DATEDIF(Table13[[#This Row],[Dt_Customer]], Snapshot_Date, "d")</f>
        <v>681</v>
      </c>
      <c r="AX382" s="13">
        <f>Table13[[#This Row],[CL if today]]/365</f>
        <v>1.8657534246575342</v>
      </c>
      <c r="AY382">
        <f>Table13[[#This Row],[Total Number of Purchases]]/Table13[[#This Row],[Corrected CL]]</f>
        <v>11.791483113069017</v>
      </c>
      <c r="AZ382">
        <f>Table13[[#This Row],[Average Order Value (AOV)]]*Table13[[#This Row],[Freq per Year]]</f>
        <v>324.8017621145375</v>
      </c>
      <c r="BA382">
        <f>Table13[[#This Row],[Total Spend]]/Table13[[#This Row],[Corrected CL]]</f>
        <v>324.80176211453744</v>
      </c>
      <c r="BB382">
        <v>706.72463768115938</v>
      </c>
      <c r="BC382" s="1">
        <f>Table13[[#This Row],[Dt_Customer]]+Table13[[#This Row],[Recency]]</f>
        <v>41307</v>
      </c>
      <c r="BD382" s="16" t="str">
        <f>IF(COUNTIF(A:A, A382) &gt; 1, "Duplicate", "Unique")</f>
        <v>Unique</v>
      </c>
    </row>
    <row r="383" spans="1:56" x14ac:dyDescent="0.3">
      <c r="A383">
        <v>3389</v>
      </c>
      <c r="B383">
        <v>1970</v>
      </c>
      <c r="C383" t="s">
        <v>28</v>
      </c>
      <c r="D383" t="s">
        <v>33</v>
      </c>
      <c r="E383">
        <v>69016</v>
      </c>
      <c r="F383">
        <v>0</v>
      </c>
      <c r="G383">
        <v>1</v>
      </c>
      <c r="H383" s="1">
        <v>41235</v>
      </c>
      <c r="I383">
        <v>61</v>
      </c>
      <c r="J383">
        <v>726</v>
      </c>
      <c r="K383">
        <v>53</v>
      </c>
      <c r="L383">
        <v>363</v>
      </c>
      <c r="M383">
        <v>123</v>
      </c>
      <c r="N383">
        <v>107</v>
      </c>
      <c r="O383">
        <v>161</v>
      </c>
      <c r="P383">
        <f>IF(Table13[[#This Row],[MntWines]] = 0,"",Table13[[#This Row],[MntWines]])</f>
        <v>726</v>
      </c>
      <c r="Q383">
        <f>IF(Table13[[#This Row],[MntFruits]] = 0, "",Table13[[#This Row],[MntFruits]])</f>
        <v>53</v>
      </c>
      <c r="R383">
        <f>IF(Table13[[#This Row],[MntMeatProducts]] = 0, "",Table13[[#This Row],[MntMeatProducts]])</f>
        <v>363</v>
      </c>
      <c r="S383">
        <f>IF(Table13[[#This Row],[MntFishProducts]] = 0, "",Table13[[#This Row],[MntFishProducts]])</f>
        <v>123</v>
      </c>
      <c r="T383">
        <f>IF(Table13[[#This Row],[MntSweetProducts]] = 0, "",Table13[[#This Row],[MntSweetProducts]])</f>
        <v>107</v>
      </c>
      <c r="U383">
        <f>IF(Table13[[#This Row],[MntGoldProds]] = 0, "",Table13[[#This Row],[MntGoldProds]])</f>
        <v>161</v>
      </c>
      <c r="V383">
        <v>4</v>
      </c>
      <c r="W383">
        <v>8</v>
      </c>
      <c r="X383">
        <v>9</v>
      </c>
      <c r="Y383">
        <v>13</v>
      </c>
      <c r="Z383">
        <v>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t="s">
        <v>30</v>
      </c>
      <c r="AI383" s="13">
        <f>SUM(Table13[[#This Row],[MntWines]:[MntGoldProds]])</f>
        <v>1533</v>
      </c>
      <c r="AJ383" s="13">
        <f>AVERAGE(Table13[[#This Row],[MntWines]:[MntGoldProds]])</f>
        <v>255.5</v>
      </c>
      <c r="AK383">
        <f>IF(Table13[[#This Row],[Total Number of Purchases]]=0,0,Table13[[#This Row],[Total Spend]]/Table13[[#This Row],[Total Number of Purchases]])</f>
        <v>45.088235294117645</v>
      </c>
      <c r="AM383">
        <f>SUM(Table13[[#This Row],[NumDealsPurchases]:[NumStorePurchases]])</f>
        <v>34</v>
      </c>
      <c r="AN383" s="14">
        <f>Snapshot_Date-Table13[[#This Row],[Dt_Customer]]</f>
        <v>681</v>
      </c>
      <c r="AP383" s="13">
        <f>Table13[[#This Row],[NumDealsPurchases]]/Table13[[#This Row],[Total Number of Purchases]]*100</f>
        <v>11.76470588235294</v>
      </c>
      <c r="AQ383">
        <f>6-ROUNDUP(_xlfn.PERCENTRANK.INC(Table13[Recency],Table13[[#This Row],[Recency]])*5, 0)</f>
        <v>2</v>
      </c>
      <c r="AR383">
        <f>ROUNDUP(_xlfn.PERCENTRANK.INC(Table13[Total Number of Purchases],Table13[[#This Row],[Total Number of Purchases]])*5,0)</f>
        <v>5</v>
      </c>
      <c r="AS383">
        <f>ROUNDUP(_xlfn.PERCENTRANK.INC(Table13[Total Spend],Table13[[#This Row],[Total Spend]])*5,0)</f>
        <v>5</v>
      </c>
      <c r="AT383" t="str">
        <f>Table13[[#This Row],[Recency Score]]&amp;Table13[[#This Row],[Frequency Score]]&amp;Table13[[#This Row],[Monetary Score]]</f>
        <v>255</v>
      </c>
      <c r="AU383" t="str">
        <f t="shared" si="5"/>
        <v>Frequent Buyers</v>
      </c>
      <c r="AW383" s="13">
        <f>DATEDIF(Table13[[#This Row],[Dt_Customer]], Snapshot_Date, "d")</f>
        <v>681</v>
      </c>
      <c r="AX383" s="13">
        <f>Table13[[#This Row],[CL if today]]/365</f>
        <v>1.8657534246575342</v>
      </c>
      <c r="AY383">
        <f>Table13[[#This Row],[Total Number of Purchases]]/Table13[[#This Row],[Corrected CL]]</f>
        <v>18.223201174743025</v>
      </c>
      <c r="AZ383">
        <f>Table13[[#This Row],[Average Order Value (AOV)]]*Table13[[#This Row],[Freq per Year]]</f>
        <v>821.65198237885454</v>
      </c>
      <c r="BA383">
        <f>Table13[[#This Row],[Total Spend]]/Table13[[#This Row],[Corrected CL]]</f>
        <v>821.65198237885465</v>
      </c>
      <c r="BB383">
        <v>312.10144927536231</v>
      </c>
      <c r="BC383" s="1">
        <f>Table13[[#This Row],[Dt_Customer]]+Table13[[#This Row],[Recency]]</f>
        <v>41296</v>
      </c>
      <c r="BD383" s="16" t="str">
        <f>IF(COUNTIF(A:A, A383) &gt; 1, "Duplicate", "Unique")</f>
        <v>Unique</v>
      </c>
    </row>
    <row r="384" spans="1:56" x14ac:dyDescent="0.3">
      <c r="A384">
        <v>4713</v>
      </c>
      <c r="B384">
        <v>1979</v>
      </c>
      <c r="C384" t="s">
        <v>37</v>
      </c>
      <c r="D384" t="s">
        <v>33</v>
      </c>
      <c r="E384">
        <v>31605</v>
      </c>
      <c r="F384">
        <v>1</v>
      </c>
      <c r="G384">
        <v>0</v>
      </c>
      <c r="H384" s="1">
        <v>41235</v>
      </c>
      <c r="I384">
        <v>15</v>
      </c>
      <c r="J384">
        <v>74</v>
      </c>
      <c r="K384">
        <v>0</v>
      </c>
      <c r="L384">
        <v>42</v>
      </c>
      <c r="M384">
        <v>2</v>
      </c>
      <c r="N384">
        <v>1</v>
      </c>
      <c r="O384">
        <v>6</v>
      </c>
      <c r="P384">
        <f>IF(Table13[[#This Row],[MntWines]] = 0,"",Table13[[#This Row],[MntWines]])</f>
        <v>74</v>
      </c>
      <c r="Q384" t="str">
        <f>IF(Table13[[#This Row],[MntFruits]] = 0, "",Table13[[#This Row],[MntFruits]])</f>
        <v/>
      </c>
      <c r="R384">
        <f>IF(Table13[[#This Row],[MntMeatProducts]] = 0, "",Table13[[#This Row],[MntMeatProducts]])</f>
        <v>42</v>
      </c>
      <c r="S384">
        <f>IF(Table13[[#This Row],[MntFishProducts]] = 0, "",Table13[[#This Row],[MntFishProducts]])</f>
        <v>2</v>
      </c>
      <c r="T384">
        <f>IF(Table13[[#This Row],[MntSweetProducts]] = 0, "",Table13[[#This Row],[MntSweetProducts]])</f>
        <v>1</v>
      </c>
      <c r="U384">
        <f>IF(Table13[[#This Row],[MntGoldProds]] = 0, "",Table13[[#This Row],[MntGoldProds]])</f>
        <v>6</v>
      </c>
      <c r="V384">
        <v>2</v>
      </c>
      <c r="W384">
        <v>2</v>
      </c>
      <c r="X384">
        <v>1</v>
      </c>
      <c r="Y384">
        <v>4</v>
      </c>
      <c r="Z384">
        <v>7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30</v>
      </c>
      <c r="AI384" s="13">
        <f>SUM(Table13[[#This Row],[MntWines]:[MntGoldProds]])</f>
        <v>125</v>
      </c>
      <c r="AJ384" s="13">
        <f>AVERAGE(Table13[[#This Row],[MntWines]:[MntGoldProds]])</f>
        <v>20.833333333333332</v>
      </c>
      <c r="AK384">
        <f>IF(Table13[[#This Row],[Total Number of Purchases]]=0,0,Table13[[#This Row],[Total Spend]]/Table13[[#This Row],[Total Number of Purchases]])</f>
        <v>13.888888888888889</v>
      </c>
      <c r="AM384">
        <f>SUM(Table13[[#This Row],[NumDealsPurchases]:[NumStorePurchases]])</f>
        <v>9</v>
      </c>
      <c r="AN384" s="14">
        <f>Snapshot_Date-Table13[[#This Row],[Dt_Customer]]</f>
        <v>681</v>
      </c>
      <c r="AP384" s="13">
        <f>Table13[[#This Row],[NumDealsPurchases]]/Table13[[#This Row],[Total Number of Purchases]]*100</f>
        <v>22.222222222222221</v>
      </c>
      <c r="AQ384">
        <f>6-ROUNDUP(_xlfn.PERCENTRANK.INC(Table13[Recency],Table13[[#This Row],[Recency]])*5, 0)</f>
        <v>5</v>
      </c>
      <c r="AR384">
        <f>ROUNDUP(_xlfn.PERCENTRANK.INC(Table13[Total Number of Purchases],Table13[[#This Row],[Total Number of Purchases]])*5,0)</f>
        <v>2</v>
      </c>
      <c r="AS384">
        <f>ROUNDUP(_xlfn.PERCENTRANK.INC(Table13[Total Spend],Table13[[#This Row],[Total Spend]])*5,0)</f>
        <v>2</v>
      </c>
      <c r="AT384" t="str">
        <f>Table13[[#This Row],[Recency Score]]&amp;Table13[[#This Row],[Frequency Score]]&amp;Table13[[#This Row],[Monetary Score]]</f>
        <v>522</v>
      </c>
      <c r="AU384" t="str">
        <f t="shared" si="5"/>
        <v>Others</v>
      </c>
      <c r="AW384" s="13">
        <f>DATEDIF(Table13[[#This Row],[Dt_Customer]], Snapshot_Date, "d")</f>
        <v>681</v>
      </c>
      <c r="AX384" s="13">
        <f>Table13[[#This Row],[CL if today]]/365</f>
        <v>1.8657534246575342</v>
      </c>
      <c r="AY384">
        <f>Table13[[#This Row],[Total Number of Purchases]]/Table13[[#This Row],[Corrected CL]]</f>
        <v>4.823788546255507</v>
      </c>
      <c r="AZ384">
        <f>Table13[[#This Row],[Average Order Value (AOV)]]*Table13[[#This Row],[Freq per Year]]</f>
        <v>66.997063142437597</v>
      </c>
      <c r="BA384">
        <f>Table13[[#This Row],[Total Spend]]/Table13[[#This Row],[Corrected CL]]</f>
        <v>66.997063142437597</v>
      </c>
      <c r="BB384">
        <v>763.32608695652175</v>
      </c>
      <c r="BC384" s="1">
        <f>Table13[[#This Row],[Dt_Customer]]+Table13[[#This Row],[Recency]]</f>
        <v>41250</v>
      </c>
      <c r="BD384" s="16" t="str">
        <f>IF(COUNTIF(A:A, A384) &gt; 1, "Duplicate", "Unique")</f>
        <v>Unique</v>
      </c>
    </row>
    <row r="385" spans="1:56" x14ac:dyDescent="0.3">
      <c r="A385">
        <v>8427</v>
      </c>
      <c r="B385">
        <v>1956</v>
      </c>
      <c r="C385" t="s">
        <v>41</v>
      </c>
      <c r="D385" t="s">
        <v>31</v>
      </c>
      <c r="E385">
        <v>64857</v>
      </c>
      <c r="F385">
        <v>0</v>
      </c>
      <c r="G385">
        <v>0</v>
      </c>
      <c r="H385" s="1">
        <v>41236</v>
      </c>
      <c r="I385">
        <v>78</v>
      </c>
      <c r="J385">
        <v>556</v>
      </c>
      <c r="K385">
        <v>14</v>
      </c>
      <c r="L385">
        <v>717</v>
      </c>
      <c r="M385">
        <v>210</v>
      </c>
      <c r="N385">
        <v>0</v>
      </c>
      <c r="O385">
        <v>43</v>
      </c>
      <c r="P385">
        <f>IF(Table13[[#This Row],[MntWines]] = 0,"",Table13[[#This Row],[MntWines]])</f>
        <v>556</v>
      </c>
      <c r="Q385">
        <f>IF(Table13[[#This Row],[MntFruits]] = 0, "",Table13[[#This Row],[MntFruits]])</f>
        <v>14</v>
      </c>
      <c r="R385">
        <f>IF(Table13[[#This Row],[MntMeatProducts]] = 0, "",Table13[[#This Row],[MntMeatProducts]])</f>
        <v>717</v>
      </c>
      <c r="S385">
        <f>IF(Table13[[#This Row],[MntFishProducts]] = 0, "",Table13[[#This Row],[MntFishProducts]])</f>
        <v>210</v>
      </c>
      <c r="T385" t="str">
        <f>IF(Table13[[#This Row],[MntSweetProducts]] = 0, "",Table13[[#This Row],[MntSweetProducts]])</f>
        <v/>
      </c>
      <c r="U385">
        <f>IF(Table13[[#This Row],[MntGoldProds]] = 0, "",Table13[[#This Row],[MntGoldProds]])</f>
        <v>43</v>
      </c>
      <c r="V385">
        <v>1</v>
      </c>
      <c r="W385">
        <v>7</v>
      </c>
      <c r="X385">
        <v>5</v>
      </c>
      <c r="Y385">
        <v>10</v>
      </c>
      <c r="Z385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30</v>
      </c>
      <c r="AI385" s="13">
        <f>SUM(Table13[[#This Row],[MntWines]:[MntGoldProds]])</f>
        <v>1540</v>
      </c>
      <c r="AJ385" s="13">
        <f>AVERAGE(Table13[[#This Row],[MntWines]:[MntGoldProds]])</f>
        <v>256.66666666666669</v>
      </c>
      <c r="AK385">
        <f>IF(Table13[[#This Row],[Total Number of Purchases]]=0,0,Table13[[#This Row],[Total Spend]]/Table13[[#This Row],[Total Number of Purchases]])</f>
        <v>66.956521739130437</v>
      </c>
      <c r="AM385">
        <f>SUM(Table13[[#This Row],[NumDealsPurchases]:[NumStorePurchases]])</f>
        <v>23</v>
      </c>
      <c r="AN385" s="14">
        <f>Snapshot_Date-Table13[[#This Row],[Dt_Customer]]</f>
        <v>680</v>
      </c>
      <c r="AP385" s="13">
        <f>Table13[[#This Row],[NumDealsPurchases]]/Table13[[#This Row],[Total Number of Purchases]]*100</f>
        <v>4.3478260869565215</v>
      </c>
      <c r="AQ385">
        <f>6-ROUNDUP(_xlfn.PERCENTRANK.INC(Table13[Recency],Table13[[#This Row],[Recency]])*5, 0)</f>
        <v>2</v>
      </c>
      <c r="AR385">
        <f>ROUNDUP(_xlfn.PERCENTRANK.INC(Table13[Total Number of Purchases],Table13[[#This Row],[Total Number of Purchases]])*5,0)</f>
        <v>5</v>
      </c>
      <c r="AS385">
        <f>ROUNDUP(_xlfn.PERCENTRANK.INC(Table13[Total Spend],Table13[[#This Row],[Total Spend]])*5,0)</f>
        <v>5</v>
      </c>
      <c r="AT385" t="str">
        <f>Table13[[#This Row],[Recency Score]]&amp;Table13[[#This Row],[Frequency Score]]&amp;Table13[[#This Row],[Monetary Score]]</f>
        <v>255</v>
      </c>
      <c r="AU385" t="str">
        <f t="shared" si="5"/>
        <v>Frequent Buyers</v>
      </c>
      <c r="AW385" s="13">
        <f>DATEDIF(Table13[[#This Row],[Dt_Customer]], Snapshot_Date, "d")</f>
        <v>680</v>
      </c>
      <c r="AX385" s="13">
        <f>Table13[[#This Row],[CL if today]]/365</f>
        <v>1.8630136986301369</v>
      </c>
      <c r="AY385">
        <f>Table13[[#This Row],[Total Number of Purchases]]/Table13[[#This Row],[Corrected CL]]</f>
        <v>12.345588235294118</v>
      </c>
      <c r="AZ385">
        <f>Table13[[#This Row],[Average Order Value (AOV)]]*Table13[[#This Row],[Freq per Year]]</f>
        <v>826.61764705882354</v>
      </c>
      <c r="BA385">
        <f>Table13[[#This Row],[Total Spend]]/Table13[[#This Row],[Corrected CL]]</f>
        <v>826.61764705882354</v>
      </c>
      <c r="BB385">
        <v>592.39446870451241</v>
      </c>
      <c r="BC385" s="1">
        <f>Table13[[#This Row],[Dt_Customer]]+Table13[[#This Row],[Recency]]</f>
        <v>41314</v>
      </c>
      <c r="BD385" s="16" t="str">
        <f>IF(COUNTIF(A:A, A385) &gt; 1, "Duplicate", "Unique")</f>
        <v>Unique</v>
      </c>
    </row>
    <row r="386" spans="1:56" x14ac:dyDescent="0.3">
      <c r="A386">
        <v>217</v>
      </c>
      <c r="B386">
        <v>1956</v>
      </c>
      <c r="C386" t="s">
        <v>41</v>
      </c>
      <c r="D386" t="s">
        <v>31</v>
      </c>
      <c r="E386">
        <v>64857</v>
      </c>
      <c r="F386">
        <v>0</v>
      </c>
      <c r="G386">
        <v>0</v>
      </c>
      <c r="H386" s="1">
        <v>41236</v>
      </c>
      <c r="I386">
        <v>78</v>
      </c>
      <c r="J386">
        <v>556</v>
      </c>
      <c r="K386">
        <v>14</v>
      </c>
      <c r="L386">
        <v>717</v>
      </c>
      <c r="M386">
        <v>210</v>
      </c>
      <c r="N386">
        <v>0</v>
      </c>
      <c r="O386">
        <v>43</v>
      </c>
      <c r="P386">
        <f>IF(Table13[[#This Row],[MntWines]] = 0,"",Table13[[#This Row],[MntWines]])</f>
        <v>556</v>
      </c>
      <c r="Q386">
        <f>IF(Table13[[#This Row],[MntFruits]] = 0, "",Table13[[#This Row],[MntFruits]])</f>
        <v>14</v>
      </c>
      <c r="R386">
        <f>IF(Table13[[#This Row],[MntMeatProducts]] = 0, "",Table13[[#This Row],[MntMeatProducts]])</f>
        <v>717</v>
      </c>
      <c r="S386">
        <f>IF(Table13[[#This Row],[MntFishProducts]] = 0, "",Table13[[#This Row],[MntFishProducts]])</f>
        <v>210</v>
      </c>
      <c r="T386" t="str">
        <f>IF(Table13[[#This Row],[MntSweetProducts]] = 0, "",Table13[[#This Row],[MntSweetProducts]])</f>
        <v/>
      </c>
      <c r="U386">
        <f>IF(Table13[[#This Row],[MntGoldProds]] = 0, "",Table13[[#This Row],[MntGoldProds]])</f>
        <v>43</v>
      </c>
      <c r="V386">
        <v>1</v>
      </c>
      <c r="W386">
        <v>7</v>
      </c>
      <c r="X386">
        <v>5</v>
      </c>
      <c r="Y386">
        <v>10</v>
      </c>
      <c r="Z386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32</v>
      </c>
      <c r="AI386" s="13">
        <f>SUM(Table13[[#This Row],[MntWines]:[MntGoldProds]])</f>
        <v>1540</v>
      </c>
      <c r="AJ386" s="13">
        <f>AVERAGE(Table13[[#This Row],[MntWines]:[MntGoldProds]])</f>
        <v>256.66666666666669</v>
      </c>
      <c r="AK386">
        <f>IF(Table13[[#This Row],[Total Number of Purchases]]=0,0,Table13[[#This Row],[Total Spend]]/Table13[[#This Row],[Total Number of Purchases]])</f>
        <v>66.956521739130437</v>
      </c>
      <c r="AM386">
        <f>SUM(Table13[[#This Row],[NumDealsPurchases]:[NumStorePurchases]])</f>
        <v>23</v>
      </c>
      <c r="AN386" s="14">
        <f>Snapshot_Date-Table13[[#This Row],[Dt_Customer]]</f>
        <v>680</v>
      </c>
      <c r="AP386" s="13">
        <f>Table13[[#This Row],[NumDealsPurchases]]/Table13[[#This Row],[Total Number of Purchases]]*100</f>
        <v>4.3478260869565215</v>
      </c>
      <c r="AQ386">
        <f>6-ROUNDUP(_xlfn.PERCENTRANK.INC(Table13[Recency],Table13[[#This Row],[Recency]])*5, 0)</f>
        <v>2</v>
      </c>
      <c r="AR386">
        <f>ROUNDUP(_xlfn.PERCENTRANK.INC(Table13[Total Number of Purchases],Table13[[#This Row],[Total Number of Purchases]])*5,0)</f>
        <v>5</v>
      </c>
      <c r="AS386">
        <f>ROUNDUP(_xlfn.PERCENTRANK.INC(Table13[Total Spend],Table13[[#This Row],[Total Spend]])*5,0)</f>
        <v>5</v>
      </c>
      <c r="AT386" t="str">
        <f>Table13[[#This Row],[Recency Score]]&amp;Table13[[#This Row],[Frequency Score]]&amp;Table13[[#This Row],[Monetary Score]]</f>
        <v>255</v>
      </c>
      <c r="AU386" t="str">
        <f t="shared" ref="AU386:AU449" si="6">IF(AT386="555","Champions",
IF(AND(LEFT(AT386,1)="5", MID(AT386,2,1)&gt;="3"),"Loyal Customers",
IF(MID(AT386,2,1)="5","Frequent Buyers",
IF(RIGHT(AT386,1)="5","Big Spenders",
IF(LEFT(AT386,1)="4","Potential Loyalists",
IF(LEFT(AT386,1)="3","Needs Attention",
IF(LEFT(AT386,1)="2","About to Sleep",
IF(LEFT(AT386,1)="1","Lost",
IF(LEFT(AT386,1)&lt;="2","At Risk","Others")))))))))</f>
        <v>Frequent Buyers</v>
      </c>
      <c r="AW386" s="13">
        <f>DATEDIF(Table13[[#This Row],[Dt_Customer]], Snapshot_Date, "d")</f>
        <v>680</v>
      </c>
      <c r="AX386" s="13">
        <f>Table13[[#This Row],[CL if today]]/365</f>
        <v>1.8630136986301369</v>
      </c>
      <c r="AY386">
        <f>Table13[[#This Row],[Total Number of Purchases]]/Table13[[#This Row],[Corrected CL]]</f>
        <v>12.345588235294118</v>
      </c>
      <c r="AZ386">
        <f>Table13[[#This Row],[Average Order Value (AOV)]]*Table13[[#This Row],[Freq per Year]]</f>
        <v>826.61764705882354</v>
      </c>
      <c r="BA386">
        <f>Table13[[#This Row],[Total Spend]]/Table13[[#This Row],[Corrected CL]]</f>
        <v>826.61764705882354</v>
      </c>
      <c r="BB386">
        <v>607.27074235807868</v>
      </c>
      <c r="BC386" s="1">
        <f>Table13[[#This Row],[Dt_Customer]]+Table13[[#This Row],[Recency]]</f>
        <v>41314</v>
      </c>
      <c r="BD386" s="16" t="str">
        <f>IF(COUNTIF(A:A, A386) &gt; 1, "Duplicate", "Unique")</f>
        <v>Unique</v>
      </c>
    </row>
    <row r="387" spans="1:56" x14ac:dyDescent="0.3">
      <c r="A387">
        <v>10968</v>
      </c>
      <c r="B387">
        <v>1969</v>
      </c>
      <c r="C387" t="s">
        <v>28</v>
      </c>
      <c r="D387" t="s">
        <v>31</v>
      </c>
      <c r="E387">
        <v>57731</v>
      </c>
      <c r="F387">
        <v>0</v>
      </c>
      <c r="G387">
        <v>1</v>
      </c>
      <c r="H387" s="1">
        <v>41236</v>
      </c>
      <c r="I387">
        <v>0</v>
      </c>
      <c r="J387">
        <v>266</v>
      </c>
      <c r="K387">
        <v>21</v>
      </c>
      <c r="L387">
        <v>300</v>
      </c>
      <c r="M387">
        <v>65</v>
      </c>
      <c r="N387">
        <v>8</v>
      </c>
      <c r="O387">
        <v>44</v>
      </c>
      <c r="P387">
        <f>IF(Table13[[#This Row],[MntWines]] = 0,"",Table13[[#This Row],[MntWines]])</f>
        <v>266</v>
      </c>
      <c r="Q387">
        <f>IF(Table13[[#This Row],[MntFruits]] = 0, "",Table13[[#This Row],[MntFruits]])</f>
        <v>21</v>
      </c>
      <c r="R387">
        <f>IF(Table13[[#This Row],[MntMeatProducts]] = 0, "",Table13[[#This Row],[MntMeatProducts]])</f>
        <v>300</v>
      </c>
      <c r="S387">
        <f>IF(Table13[[#This Row],[MntFishProducts]] = 0, "",Table13[[#This Row],[MntFishProducts]])</f>
        <v>65</v>
      </c>
      <c r="T387">
        <f>IF(Table13[[#This Row],[MntSweetProducts]] = 0, "",Table13[[#This Row],[MntSweetProducts]])</f>
        <v>8</v>
      </c>
      <c r="U387">
        <f>IF(Table13[[#This Row],[MntGoldProds]] = 0, "",Table13[[#This Row],[MntGoldProds]])</f>
        <v>44</v>
      </c>
      <c r="V387">
        <v>4</v>
      </c>
      <c r="W387">
        <v>8</v>
      </c>
      <c r="X387">
        <v>8</v>
      </c>
      <c r="Y387">
        <v>6</v>
      </c>
      <c r="Z387">
        <v>6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 t="s">
        <v>40</v>
      </c>
      <c r="AI387" s="13">
        <f>SUM(Table13[[#This Row],[MntWines]:[MntGoldProds]])</f>
        <v>704</v>
      </c>
      <c r="AJ387" s="13">
        <f>AVERAGE(Table13[[#This Row],[MntWines]:[MntGoldProds]])</f>
        <v>117.33333333333333</v>
      </c>
      <c r="AK387">
        <f>IF(Table13[[#This Row],[Total Number of Purchases]]=0,0,Table13[[#This Row],[Total Spend]]/Table13[[#This Row],[Total Number of Purchases]])</f>
        <v>27.076923076923077</v>
      </c>
      <c r="AM387">
        <f>SUM(Table13[[#This Row],[NumDealsPurchases]:[NumStorePurchases]])</f>
        <v>26</v>
      </c>
      <c r="AN387" s="14">
        <f>Snapshot_Date-Table13[[#This Row],[Dt_Customer]]</f>
        <v>680</v>
      </c>
      <c r="AP387" s="13">
        <f>Table13[[#This Row],[NumDealsPurchases]]/Table13[[#This Row],[Total Number of Purchases]]*100</f>
        <v>15.384615384615385</v>
      </c>
      <c r="AQ387">
        <f>6-ROUNDUP(_xlfn.PERCENTRANK.INC(Table13[Recency],Table13[[#This Row],[Recency]])*5, 0)</f>
        <v>6</v>
      </c>
      <c r="AR387">
        <f>ROUNDUP(_xlfn.PERCENTRANK.INC(Table13[Total Number of Purchases],Table13[[#This Row],[Total Number of Purchases]])*5,0)</f>
        <v>5</v>
      </c>
      <c r="AS387">
        <f>ROUNDUP(_xlfn.PERCENTRANK.INC(Table13[Total Spend],Table13[[#This Row],[Total Spend]])*5,0)</f>
        <v>4</v>
      </c>
      <c r="AT387" t="str">
        <f>Table13[[#This Row],[Recency Score]]&amp;Table13[[#This Row],[Frequency Score]]&amp;Table13[[#This Row],[Monetary Score]]</f>
        <v>654</v>
      </c>
      <c r="AU387" t="str">
        <f t="shared" si="6"/>
        <v>Frequent Buyers</v>
      </c>
      <c r="AW387" s="13">
        <f>DATEDIF(Table13[[#This Row],[Dt_Customer]], Snapshot_Date, "d")</f>
        <v>680</v>
      </c>
      <c r="AX387" s="13">
        <f>Table13[[#This Row],[CL if today]]/365</f>
        <v>1.8630136986301369</v>
      </c>
      <c r="AY387">
        <f>Table13[[#This Row],[Total Number of Purchases]]/Table13[[#This Row],[Corrected CL]]</f>
        <v>13.955882352941178</v>
      </c>
      <c r="AZ387">
        <f>Table13[[#This Row],[Average Order Value (AOV)]]*Table13[[#This Row],[Freq per Year]]</f>
        <v>377.88235294117652</v>
      </c>
      <c r="BA387">
        <f>Table13[[#This Row],[Total Spend]]/Table13[[#This Row],[Corrected CL]]</f>
        <v>377.88235294117646</v>
      </c>
      <c r="BB387">
        <v>189.94897959183672</v>
      </c>
      <c r="BC387" s="1">
        <f>Table13[[#This Row],[Dt_Customer]]+Table13[[#This Row],[Recency]]</f>
        <v>41236</v>
      </c>
      <c r="BD387" s="16" t="str">
        <f>IF(COUNTIF(A:A, A387) &gt; 1, "Duplicate", "Unique")</f>
        <v>Unique</v>
      </c>
    </row>
    <row r="388" spans="1:56" x14ac:dyDescent="0.3">
      <c r="A388">
        <v>9707</v>
      </c>
      <c r="B388">
        <v>1969</v>
      </c>
      <c r="C388" t="s">
        <v>37</v>
      </c>
      <c r="D388" t="s">
        <v>33</v>
      </c>
      <c r="E388">
        <v>55212</v>
      </c>
      <c r="F388">
        <v>0</v>
      </c>
      <c r="G388">
        <v>1</v>
      </c>
      <c r="H388" s="1">
        <v>41236</v>
      </c>
      <c r="I388">
        <v>65</v>
      </c>
      <c r="J388">
        <v>1103</v>
      </c>
      <c r="K388">
        <v>0</v>
      </c>
      <c r="L388">
        <v>45</v>
      </c>
      <c r="M388">
        <v>0</v>
      </c>
      <c r="N388">
        <v>0</v>
      </c>
      <c r="O388">
        <v>34</v>
      </c>
      <c r="P388">
        <f>IF(Table13[[#This Row],[MntWines]] = 0,"",Table13[[#This Row],[MntWines]])</f>
        <v>1103</v>
      </c>
      <c r="Q388" t="str">
        <f>IF(Table13[[#This Row],[MntFruits]] = 0, "",Table13[[#This Row],[MntFruits]])</f>
        <v/>
      </c>
      <c r="R388">
        <f>IF(Table13[[#This Row],[MntMeatProducts]] = 0, "",Table13[[#This Row],[MntMeatProducts]])</f>
        <v>45</v>
      </c>
      <c r="S388" t="str">
        <f>IF(Table13[[#This Row],[MntFishProducts]] = 0, "",Table13[[#This Row],[MntFishProducts]])</f>
        <v/>
      </c>
      <c r="T388" t="str">
        <f>IF(Table13[[#This Row],[MntSweetProducts]] = 0, "",Table13[[#This Row],[MntSweetProducts]])</f>
        <v/>
      </c>
      <c r="U388">
        <f>IF(Table13[[#This Row],[MntGoldProds]] = 0, "",Table13[[#This Row],[MntGoldProds]])</f>
        <v>34</v>
      </c>
      <c r="V388">
        <v>3</v>
      </c>
      <c r="W388">
        <v>4</v>
      </c>
      <c r="X388">
        <v>2</v>
      </c>
      <c r="Y388">
        <v>11</v>
      </c>
      <c r="Z388">
        <v>8</v>
      </c>
      <c r="AA388">
        <v>0</v>
      </c>
      <c r="AB388">
        <v>1</v>
      </c>
      <c r="AC388">
        <v>0</v>
      </c>
      <c r="AD388">
        <v>1</v>
      </c>
      <c r="AE388">
        <v>0</v>
      </c>
      <c r="AF388">
        <v>0</v>
      </c>
      <c r="AG388">
        <v>0</v>
      </c>
      <c r="AH388" t="s">
        <v>30</v>
      </c>
      <c r="AI388" s="13">
        <f>SUM(Table13[[#This Row],[MntWines]:[MntGoldProds]])</f>
        <v>1182</v>
      </c>
      <c r="AJ388" s="13">
        <f>AVERAGE(Table13[[#This Row],[MntWines]:[MntGoldProds]])</f>
        <v>197</v>
      </c>
      <c r="AK388">
        <f>IF(Table13[[#This Row],[Total Number of Purchases]]=0,0,Table13[[#This Row],[Total Spend]]/Table13[[#This Row],[Total Number of Purchases]])</f>
        <v>59.1</v>
      </c>
      <c r="AM388">
        <f>SUM(Table13[[#This Row],[NumDealsPurchases]:[NumStorePurchases]])</f>
        <v>20</v>
      </c>
      <c r="AN388" s="14">
        <f>Snapshot_Date-Table13[[#This Row],[Dt_Customer]]</f>
        <v>680</v>
      </c>
      <c r="AP388" s="13">
        <f>Table13[[#This Row],[NumDealsPurchases]]/Table13[[#This Row],[Total Number of Purchases]]*100</f>
        <v>15</v>
      </c>
      <c r="AQ388">
        <f>6-ROUNDUP(_xlfn.PERCENTRANK.INC(Table13[Recency],Table13[[#This Row],[Recency]])*5, 0)</f>
        <v>2</v>
      </c>
      <c r="AR388">
        <f>ROUNDUP(_xlfn.PERCENTRANK.INC(Table13[Total Number of Purchases],Table13[[#This Row],[Total Number of Purchases]])*5,0)</f>
        <v>4</v>
      </c>
      <c r="AS388">
        <f>ROUNDUP(_xlfn.PERCENTRANK.INC(Table13[Total Spend],Table13[[#This Row],[Total Spend]])*5,0)</f>
        <v>5</v>
      </c>
      <c r="AT388" t="str">
        <f>Table13[[#This Row],[Recency Score]]&amp;Table13[[#This Row],[Frequency Score]]&amp;Table13[[#This Row],[Monetary Score]]</f>
        <v>245</v>
      </c>
      <c r="AU388" t="str">
        <f t="shared" si="6"/>
        <v>Big Spenders</v>
      </c>
      <c r="AW388" s="13">
        <f>DATEDIF(Table13[[#This Row],[Dt_Customer]], Snapshot_Date, "d")</f>
        <v>680</v>
      </c>
      <c r="AX388" s="13">
        <f>Table13[[#This Row],[CL if today]]/365</f>
        <v>1.8630136986301369</v>
      </c>
      <c r="AY388">
        <f>Table13[[#This Row],[Total Number of Purchases]]/Table13[[#This Row],[Corrected CL]]</f>
        <v>10.73529411764706</v>
      </c>
      <c r="AZ388">
        <f>Table13[[#This Row],[Average Order Value (AOV)]]*Table13[[#This Row],[Freq per Year]]</f>
        <v>634.45588235294122</v>
      </c>
      <c r="BA388">
        <f>Table13[[#This Row],[Total Spend]]/Table13[[#This Row],[Corrected CL]]</f>
        <v>634.45588235294122</v>
      </c>
      <c r="BB388">
        <v>777.3542274052478</v>
      </c>
      <c r="BC388" s="1">
        <f>Table13[[#This Row],[Dt_Customer]]+Table13[[#This Row],[Recency]]</f>
        <v>41301</v>
      </c>
      <c r="BD388" s="16" t="str">
        <f>IF(COUNTIF(A:A, A388) &gt; 1, "Duplicate", "Unique")</f>
        <v>Unique</v>
      </c>
    </row>
    <row r="389" spans="1:56" x14ac:dyDescent="0.3">
      <c r="A389">
        <v>10872</v>
      </c>
      <c r="B389">
        <v>1969</v>
      </c>
      <c r="C389" t="s">
        <v>37</v>
      </c>
      <c r="D389" t="s">
        <v>33</v>
      </c>
      <c r="E389">
        <v>55212</v>
      </c>
      <c r="F389">
        <v>0</v>
      </c>
      <c r="G389">
        <v>1</v>
      </c>
      <c r="H389" s="1">
        <v>41236</v>
      </c>
      <c r="I389">
        <v>65</v>
      </c>
      <c r="J389">
        <v>1103</v>
      </c>
      <c r="K389">
        <v>0</v>
      </c>
      <c r="L389">
        <v>45</v>
      </c>
      <c r="M389">
        <v>0</v>
      </c>
      <c r="N389">
        <v>0</v>
      </c>
      <c r="O389">
        <v>34</v>
      </c>
      <c r="P389">
        <f>IF(Table13[[#This Row],[MntWines]] = 0,"",Table13[[#This Row],[MntWines]])</f>
        <v>1103</v>
      </c>
      <c r="Q389" t="str">
        <f>IF(Table13[[#This Row],[MntFruits]] = 0, "",Table13[[#This Row],[MntFruits]])</f>
        <v/>
      </c>
      <c r="R389">
        <f>IF(Table13[[#This Row],[MntMeatProducts]] = 0, "",Table13[[#This Row],[MntMeatProducts]])</f>
        <v>45</v>
      </c>
      <c r="S389" t="str">
        <f>IF(Table13[[#This Row],[MntFishProducts]] = 0, "",Table13[[#This Row],[MntFishProducts]])</f>
        <v/>
      </c>
      <c r="T389" t="str">
        <f>IF(Table13[[#This Row],[MntSweetProducts]] = 0, "",Table13[[#This Row],[MntSweetProducts]])</f>
        <v/>
      </c>
      <c r="U389">
        <f>IF(Table13[[#This Row],[MntGoldProds]] = 0, "",Table13[[#This Row],[MntGoldProds]])</f>
        <v>34</v>
      </c>
      <c r="V389">
        <v>3</v>
      </c>
      <c r="W389">
        <v>4</v>
      </c>
      <c r="X389">
        <v>2</v>
      </c>
      <c r="Y389">
        <v>11</v>
      </c>
      <c r="Z389">
        <v>8</v>
      </c>
      <c r="AA389">
        <v>0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0</v>
      </c>
      <c r="AH389" t="s">
        <v>30</v>
      </c>
      <c r="AI389" s="13">
        <f>SUM(Table13[[#This Row],[MntWines]:[MntGoldProds]])</f>
        <v>1182</v>
      </c>
      <c r="AJ389" s="13">
        <f>AVERAGE(Table13[[#This Row],[MntWines]:[MntGoldProds]])</f>
        <v>197</v>
      </c>
      <c r="AK389">
        <f>IF(Table13[[#This Row],[Total Number of Purchases]]=0,0,Table13[[#This Row],[Total Spend]]/Table13[[#This Row],[Total Number of Purchases]])</f>
        <v>59.1</v>
      </c>
      <c r="AM389">
        <f>SUM(Table13[[#This Row],[NumDealsPurchases]:[NumStorePurchases]])</f>
        <v>20</v>
      </c>
      <c r="AN389" s="14">
        <f>Snapshot_Date-Table13[[#This Row],[Dt_Customer]]</f>
        <v>680</v>
      </c>
      <c r="AP389" s="13">
        <f>Table13[[#This Row],[NumDealsPurchases]]/Table13[[#This Row],[Total Number of Purchases]]*100</f>
        <v>15</v>
      </c>
      <c r="AQ389">
        <f>6-ROUNDUP(_xlfn.PERCENTRANK.INC(Table13[Recency],Table13[[#This Row],[Recency]])*5, 0)</f>
        <v>2</v>
      </c>
      <c r="AR389">
        <f>ROUNDUP(_xlfn.PERCENTRANK.INC(Table13[Total Number of Purchases],Table13[[#This Row],[Total Number of Purchases]])*5,0)</f>
        <v>4</v>
      </c>
      <c r="AS389">
        <f>ROUNDUP(_xlfn.PERCENTRANK.INC(Table13[Total Spend],Table13[[#This Row],[Total Spend]])*5,0)</f>
        <v>5</v>
      </c>
      <c r="AT389" t="str">
        <f>Table13[[#This Row],[Recency Score]]&amp;Table13[[#This Row],[Frequency Score]]&amp;Table13[[#This Row],[Monetary Score]]</f>
        <v>245</v>
      </c>
      <c r="AU389" t="str">
        <f t="shared" si="6"/>
        <v>Big Spenders</v>
      </c>
      <c r="AW389" s="13">
        <f>DATEDIF(Table13[[#This Row],[Dt_Customer]], Snapshot_Date, "d")</f>
        <v>680</v>
      </c>
      <c r="AX389" s="13">
        <f>Table13[[#This Row],[CL if today]]/365</f>
        <v>1.8630136986301369</v>
      </c>
      <c r="AY389">
        <f>Table13[[#This Row],[Total Number of Purchases]]/Table13[[#This Row],[Corrected CL]]</f>
        <v>10.73529411764706</v>
      </c>
      <c r="AZ389">
        <f>Table13[[#This Row],[Average Order Value (AOV)]]*Table13[[#This Row],[Freq per Year]]</f>
        <v>634.45588235294122</v>
      </c>
      <c r="BA389">
        <f>Table13[[#This Row],[Total Spend]]/Table13[[#This Row],[Corrected CL]]</f>
        <v>634.45588235294122</v>
      </c>
      <c r="BB389">
        <v>54.803206997084544</v>
      </c>
      <c r="BC389" s="1">
        <f>Table13[[#This Row],[Dt_Customer]]+Table13[[#This Row],[Recency]]</f>
        <v>41301</v>
      </c>
      <c r="BD389" s="16" t="str">
        <f>IF(COUNTIF(A:A, A389) &gt; 1, "Duplicate", "Unique")</f>
        <v>Unique</v>
      </c>
    </row>
    <row r="390" spans="1:56" x14ac:dyDescent="0.3">
      <c r="A390">
        <v>339</v>
      </c>
      <c r="B390">
        <v>1972</v>
      </c>
      <c r="C390" t="s">
        <v>37</v>
      </c>
      <c r="D390" t="s">
        <v>33</v>
      </c>
      <c r="E390">
        <v>57091</v>
      </c>
      <c r="F390">
        <v>0</v>
      </c>
      <c r="G390">
        <v>1</v>
      </c>
      <c r="H390" s="1">
        <v>41236</v>
      </c>
      <c r="I390">
        <v>82</v>
      </c>
      <c r="J390">
        <v>462</v>
      </c>
      <c r="K390">
        <v>0</v>
      </c>
      <c r="L390">
        <v>24</v>
      </c>
      <c r="M390">
        <v>6</v>
      </c>
      <c r="N390">
        <v>0</v>
      </c>
      <c r="O390">
        <v>4</v>
      </c>
      <c r="P390">
        <f>IF(Table13[[#This Row],[MntWines]] = 0,"",Table13[[#This Row],[MntWines]])</f>
        <v>462</v>
      </c>
      <c r="Q390" t="str">
        <f>IF(Table13[[#This Row],[MntFruits]] = 0, "",Table13[[#This Row],[MntFruits]])</f>
        <v/>
      </c>
      <c r="R390">
        <f>IF(Table13[[#This Row],[MntMeatProducts]] = 0, "",Table13[[#This Row],[MntMeatProducts]])</f>
        <v>24</v>
      </c>
      <c r="S390">
        <f>IF(Table13[[#This Row],[MntFishProducts]] = 0, "",Table13[[#This Row],[MntFishProducts]])</f>
        <v>6</v>
      </c>
      <c r="T390" t="str">
        <f>IF(Table13[[#This Row],[MntSweetProducts]] = 0, "",Table13[[#This Row],[MntSweetProducts]])</f>
        <v/>
      </c>
      <c r="U390">
        <f>IF(Table13[[#This Row],[MntGoldProds]] = 0, "",Table13[[#This Row],[MntGoldProds]])</f>
        <v>4</v>
      </c>
      <c r="V390">
        <v>2</v>
      </c>
      <c r="W390">
        <v>9</v>
      </c>
      <c r="X390">
        <v>2</v>
      </c>
      <c r="Y390">
        <v>5</v>
      </c>
      <c r="Z390">
        <v>7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0</v>
      </c>
      <c r="AH390" t="s">
        <v>30</v>
      </c>
      <c r="AI390" s="13">
        <f>SUM(Table13[[#This Row],[MntWines]:[MntGoldProds]])</f>
        <v>496</v>
      </c>
      <c r="AJ390" s="13">
        <f>AVERAGE(Table13[[#This Row],[MntWines]:[MntGoldProds]])</f>
        <v>82.666666666666671</v>
      </c>
      <c r="AK390">
        <f>IF(Table13[[#This Row],[Total Number of Purchases]]=0,0,Table13[[#This Row],[Total Spend]]/Table13[[#This Row],[Total Number of Purchases]])</f>
        <v>27.555555555555557</v>
      </c>
      <c r="AM390">
        <f>SUM(Table13[[#This Row],[NumDealsPurchases]:[NumStorePurchases]])</f>
        <v>18</v>
      </c>
      <c r="AN390" s="14">
        <f>Snapshot_Date-Table13[[#This Row],[Dt_Customer]]</f>
        <v>680</v>
      </c>
      <c r="AP390" s="13">
        <f>Table13[[#This Row],[NumDealsPurchases]]/Table13[[#This Row],[Total Number of Purchases]]*100</f>
        <v>11.111111111111111</v>
      </c>
      <c r="AQ390">
        <f>6-ROUNDUP(_xlfn.PERCENTRANK.INC(Table13[Recency],Table13[[#This Row],[Recency]])*5, 0)</f>
        <v>1</v>
      </c>
      <c r="AR390">
        <f>ROUNDUP(_xlfn.PERCENTRANK.INC(Table13[Total Number of Purchases],Table13[[#This Row],[Total Number of Purchases]])*5,0)</f>
        <v>4</v>
      </c>
      <c r="AS390">
        <f>ROUNDUP(_xlfn.PERCENTRANK.INC(Table13[Total Spend],Table13[[#This Row],[Total Spend]])*5,0)</f>
        <v>3</v>
      </c>
      <c r="AT390" t="str">
        <f>Table13[[#This Row],[Recency Score]]&amp;Table13[[#This Row],[Frequency Score]]&amp;Table13[[#This Row],[Monetary Score]]</f>
        <v>143</v>
      </c>
      <c r="AU390" t="str">
        <f t="shared" si="6"/>
        <v>Lost</v>
      </c>
      <c r="AW390" s="13">
        <f>DATEDIF(Table13[[#This Row],[Dt_Customer]], Snapshot_Date, "d")</f>
        <v>680</v>
      </c>
      <c r="AX390" s="13">
        <f>Table13[[#This Row],[CL if today]]/365</f>
        <v>1.8630136986301369</v>
      </c>
      <c r="AY390">
        <f>Table13[[#This Row],[Total Number of Purchases]]/Table13[[#This Row],[Corrected CL]]</f>
        <v>9.6617647058823533</v>
      </c>
      <c r="AZ390">
        <f>Table13[[#This Row],[Average Order Value (AOV)]]*Table13[[#This Row],[Freq per Year]]</f>
        <v>266.23529411764707</v>
      </c>
      <c r="BA390">
        <f>Table13[[#This Row],[Total Spend]]/Table13[[#This Row],[Corrected CL]]</f>
        <v>266.23529411764707</v>
      </c>
      <c r="BB390">
        <v>601.26995645863576</v>
      </c>
      <c r="BC390" s="1">
        <f>Table13[[#This Row],[Dt_Customer]]+Table13[[#This Row],[Recency]]</f>
        <v>41318</v>
      </c>
      <c r="BD390" s="16" t="str">
        <f>IF(COUNTIF(A:A, A390) &gt; 1, "Duplicate", "Unique")</f>
        <v>Unique</v>
      </c>
    </row>
    <row r="391" spans="1:56" x14ac:dyDescent="0.3">
      <c r="A391">
        <v>9396</v>
      </c>
      <c r="B391">
        <v>1978</v>
      </c>
      <c r="C391" t="s">
        <v>37</v>
      </c>
      <c r="D391" t="s">
        <v>33</v>
      </c>
      <c r="E391">
        <v>37717</v>
      </c>
      <c r="F391">
        <v>1</v>
      </c>
      <c r="G391">
        <v>0</v>
      </c>
      <c r="H391" s="1">
        <v>41236</v>
      </c>
      <c r="I391">
        <v>31</v>
      </c>
      <c r="J391">
        <v>9</v>
      </c>
      <c r="K391">
        <v>0</v>
      </c>
      <c r="L391">
        <v>6</v>
      </c>
      <c r="M391">
        <v>4</v>
      </c>
      <c r="N391">
        <v>1</v>
      </c>
      <c r="O391">
        <v>5</v>
      </c>
      <c r="P391">
        <f>IF(Table13[[#This Row],[MntWines]] = 0,"",Table13[[#This Row],[MntWines]])</f>
        <v>9</v>
      </c>
      <c r="Q391" t="str">
        <f>IF(Table13[[#This Row],[MntFruits]] = 0, "",Table13[[#This Row],[MntFruits]])</f>
        <v/>
      </c>
      <c r="R391">
        <f>IF(Table13[[#This Row],[MntMeatProducts]] = 0, "",Table13[[#This Row],[MntMeatProducts]])</f>
        <v>6</v>
      </c>
      <c r="S391">
        <f>IF(Table13[[#This Row],[MntFishProducts]] = 0, "",Table13[[#This Row],[MntFishProducts]])</f>
        <v>4</v>
      </c>
      <c r="T391">
        <f>IF(Table13[[#This Row],[MntSweetProducts]] = 0, "",Table13[[#This Row],[MntSweetProducts]])</f>
        <v>1</v>
      </c>
      <c r="U391">
        <f>IF(Table13[[#This Row],[MntGoldProds]] = 0, "",Table13[[#This Row],[MntGoldProds]])</f>
        <v>5</v>
      </c>
      <c r="V391">
        <v>1</v>
      </c>
      <c r="W391">
        <v>1</v>
      </c>
      <c r="X391">
        <v>0</v>
      </c>
      <c r="Y391">
        <v>2</v>
      </c>
      <c r="Z391">
        <v>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t="s">
        <v>43</v>
      </c>
      <c r="AI391" s="13">
        <f>SUM(Table13[[#This Row],[MntWines]:[MntGoldProds]])</f>
        <v>25</v>
      </c>
      <c r="AJ391" s="13">
        <f>AVERAGE(Table13[[#This Row],[MntWines]:[MntGoldProds]])</f>
        <v>4.166666666666667</v>
      </c>
      <c r="AK391">
        <f>IF(Table13[[#This Row],[Total Number of Purchases]]=0,0,Table13[[#This Row],[Total Spend]]/Table13[[#This Row],[Total Number of Purchases]])</f>
        <v>6.25</v>
      </c>
      <c r="AM391">
        <f>SUM(Table13[[#This Row],[NumDealsPurchases]:[NumStorePurchases]])</f>
        <v>4</v>
      </c>
      <c r="AN391" s="14">
        <f>Snapshot_Date-Table13[[#This Row],[Dt_Customer]]</f>
        <v>680</v>
      </c>
      <c r="AP391" s="13">
        <f>Table13[[#This Row],[NumDealsPurchases]]/Table13[[#This Row],[Total Number of Purchases]]*100</f>
        <v>25</v>
      </c>
      <c r="AQ391">
        <f>6-ROUNDUP(_xlfn.PERCENTRANK.INC(Table13[Recency],Table13[[#This Row],[Recency]])*5, 0)</f>
        <v>4</v>
      </c>
      <c r="AR391">
        <f>ROUNDUP(_xlfn.PERCENTRANK.INC(Table13[Total Number of Purchases],Table13[[#This Row],[Total Number of Purchases]])*5,0)</f>
        <v>1</v>
      </c>
      <c r="AS391">
        <f>ROUNDUP(_xlfn.PERCENTRANK.INC(Table13[Total Spend],Table13[[#This Row],[Total Spend]])*5,0)</f>
        <v>1</v>
      </c>
      <c r="AT391" t="str">
        <f>Table13[[#This Row],[Recency Score]]&amp;Table13[[#This Row],[Frequency Score]]&amp;Table13[[#This Row],[Monetary Score]]</f>
        <v>411</v>
      </c>
      <c r="AU391" t="str">
        <f t="shared" si="6"/>
        <v>Potential Loyalists</v>
      </c>
      <c r="AW391" s="13">
        <f>DATEDIF(Table13[[#This Row],[Dt_Customer]], Snapshot_Date, "d")</f>
        <v>680</v>
      </c>
      <c r="AX391" s="13">
        <f>Table13[[#This Row],[CL if today]]/365</f>
        <v>1.8630136986301369</v>
      </c>
      <c r="AY391">
        <f>Table13[[#This Row],[Total Number of Purchases]]/Table13[[#This Row],[Corrected CL]]</f>
        <v>2.1470588235294117</v>
      </c>
      <c r="AZ391">
        <f>Table13[[#This Row],[Average Order Value (AOV)]]*Table13[[#This Row],[Freq per Year]]</f>
        <v>13.419117647058822</v>
      </c>
      <c r="BA391">
        <f>Table13[[#This Row],[Total Spend]]/Table13[[#This Row],[Corrected CL]]</f>
        <v>13.419117647058824</v>
      </c>
      <c r="BB391">
        <v>1027.9591836734694</v>
      </c>
      <c r="BC391" s="1">
        <f>Table13[[#This Row],[Dt_Customer]]+Table13[[#This Row],[Recency]]</f>
        <v>41267</v>
      </c>
      <c r="BD391" s="16" t="str">
        <f>IF(COUNTIF(A:A, A391) &gt; 1, "Duplicate", "Unique")</f>
        <v>Unique</v>
      </c>
    </row>
    <row r="392" spans="1:56" x14ac:dyDescent="0.3">
      <c r="A392">
        <v>933</v>
      </c>
      <c r="B392">
        <v>1978</v>
      </c>
      <c r="C392" t="s">
        <v>37</v>
      </c>
      <c r="D392" t="s">
        <v>33</v>
      </c>
      <c r="E392">
        <v>37717</v>
      </c>
      <c r="F392">
        <v>1</v>
      </c>
      <c r="G392">
        <v>0</v>
      </c>
      <c r="H392" s="1">
        <v>41236</v>
      </c>
      <c r="I392">
        <v>31</v>
      </c>
      <c r="J392">
        <v>9</v>
      </c>
      <c r="K392">
        <v>0</v>
      </c>
      <c r="L392">
        <v>6</v>
      </c>
      <c r="M392">
        <v>4</v>
      </c>
      <c r="N392">
        <v>1</v>
      </c>
      <c r="O392">
        <v>5</v>
      </c>
      <c r="P392">
        <f>IF(Table13[[#This Row],[MntWines]] = 0,"",Table13[[#This Row],[MntWines]])</f>
        <v>9</v>
      </c>
      <c r="Q392" t="str">
        <f>IF(Table13[[#This Row],[MntFruits]] = 0, "",Table13[[#This Row],[MntFruits]])</f>
        <v/>
      </c>
      <c r="R392">
        <f>IF(Table13[[#This Row],[MntMeatProducts]] = 0, "",Table13[[#This Row],[MntMeatProducts]])</f>
        <v>6</v>
      </c>
      <c r="S392">
        <f>IF(Table13[[#This Row],[MntFishProducts]] = 0, "",Table13[[#This Row],[MntFishProducts]])</f>
        <v>4</v>
      </c>
      <c r="T392">
        <f>IF(Table13[[#This Row],[MntSweetProducts]] = 0, "",Table13[[#This Row],[MntSweetProducts]])</f>
        <v>1</v>
      </c>
      <c r="U392">
        <f>IF(Table13[[#This Row],[MntGoldProds]] = 0, "",Table13[[#This Row],[MntGoldProds]])</f>
        <v>5</v>
      </c>
      <c r="V392">
        <v>1</v>
      </c>
      <c r="W392">
        <v>1</v>
      </c>
      <c r="X392">
        <v>0</v>
      </c>
      <c r="Y392">
        <v>2</v>
      </c>
      <c r="Z392">
        <v>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30</v>
      </c>
      <c r="AI392" s="13">
        <f>SUM(Table13[[#This Row],[MntWines]:[MntGoldProds]])</f>
        <v>25</v>
      </c>
      <c r="AJ392" s="13">
        <f>AVERAGE(Table13[[#This Row],[MntWines]:[MntGoldProds]])</f>
        <v>4.166666666666667</v>
      </c>
      <c r="AK392">
        <f>IF(Table13[[#This Row],[Total Number of Purchases]]=0,0,Table13[[#This Row],[Total Spend]]/Table13[[#This Row],[Total Number of Purchases]])</f>
        <v>6.25</v>
      </c>
      <c r="AM392">
        <f>SUM(Table13[[#This Row],[NumDealsPurchases]:[NumStorePurchases]])</f>
        <v>4</v>
      </c>
      <c r="AN392" s="14">
        <f>Snapshot_Date-Table13[[#This Row],[Dt_Customer]]</f>
        <v>680</v>
      </c>
      <c r="AP392" s="13">
        <f>Table13[[#This Row],[NumDealsPurchases]]/Table13[[#This Row],[Total Number of Purchases]]*100</f>
        <v>25</v>
      </c>
      <c r="AQ392">
        <f>6-ROUNDUP(_xlfn.PERCENTRANK.INC(Table13[Recency],Table13[[#This Row],[Recency]])*5, 0)</f>
        <v>4</v>
      </c>
      <c r="AR392">
        <f>ROUNDUP(_xlfn.PERCENTRANK.INC(Table13[Total Number of Purchases],Table13[[#This Row],[Total Number of Purchases]])*5,0)</f>
        <v>1</v>
      </c>
      <c r="AS392">
        <f>ROUNDUP(_xlfn.PERCENTRANK.INC(Table13[Total Spend],Table13[[#This Row],[Total Spend]])*5,0)</f>
        <v>1</v>
      </c>
      <c r="AT392" t="str">
        <f>Table13[[#This Row],[Recency Score]]&amp;Table13[[#This Row],[Frequency Score]]&amp;Table13[[#This Row],[Monetary Score]]</f>
        <v>411</v>
      </c>
      <c r="AU392" t="str">
        <f t="shared" si="6"/>
        <v>Potential Loyalists</v>
      </c>
      <c r="AW392" s="13">
        <f>DATEDIF(Table13[[#This Row],[Dt_Customer]], Snapshot_Date, "d")</f>
        <v>680</v>
      </c>
      <c r="AX392" s="13">
        <f>Table13[[#This Row],[CL if today]]/365</f>
        <v>1.8630136986301369</v>
      </c>
      <c r="AY392">
        <f>Table13[[#This Row],[Total Number of Purchases]]/Table13[[#This Row],[Corrected CL]]</f>
        <v>2.1470588235294117</v>
      </c>
      <c r="AZ392">
        <f>Table13[[#This Row],[Average Order Value (AOV)]]*Table13[[#This Row],[Freq per Year]]</f>
        <v>13.419117647058822</v>
      </c>
      <c r="BA392">
        <f>Table13[[#This Row],[Total Spend]]/Table13[[#This Row],[Corrected CL]]</f>
        <v>13.419117647058824</v>
      </c>
      <c r="BB392">
        <v>42.033527696793001</v>
      </c>
      <c r="BC392" s="1">
        <f>Table13[[#This Row],[Dt_Customer]]+Table13[[#This Row],[Recency]]</f>
        <v>41267</v>
      </c>
      <c r="BD392" s="16" t="str">
        <f>IF(COUNTIF(A:A, A392) &gt; 1, "Duplicate", "Unique")</f>
        <v>Unique</v>
      </c>
    </row>
    <row r="393" spans="1:56" x14ac:dyDescent="0.3">
      <c r="A393">
        <v>2114</v>
      </c>
      <c r="B393">
        <v>1946</v>
      </c>
      <c r="C393" t="s">
        <v>37</v>
      </c>
      <c r="D393" t="s">
        <v>31</v>
      </c>
      <c r="E393">
        <v>82800</v>
      </c>
      <c r="F393">
        <v>0</v>
      </c>
      <c r="G393">
        <v>0</v>
      </c>
      <c r="H393" s="1">
        <v>41237</v>
      </c>
      <c r="I393">
        <v>23</v>
      </c>
      <c r="J393">
        <v>1006</v>
      </c>
      <c r="K393">
        <v>22</v>
      </c>
      <c r="L393">
        <v>115</v>
      </c>
      <c r="M393">
        <v>59</v>
      </c>
      <c r="N393">
        <v>68</v>
      </c>
      <c r="O393">
        <v>45</v>
      </c>
      <c r="P393">
        <f>IF(Table13[[#This Row],[MntWines]] = 0,"",Table13[[#This Row],[MntWines]])</f>
        <v>1006</v>
      </c>
      <c r="Q393">
        <f>IF(Table13[[#This Row],[MntFruits]] = 0, "",Table13[[#This Row],[MntFruits]])</f>
        <v>22</v>
      </c>
      <c r="R393">
        <f>IF(Table13[[#This Row],[MntMeatProducts]] = 0, "",Table13[[#This Row],[MntMeatProducts]])</f>
        <v>115</v>
      </c>
      <c r="S393">
        <f>IF(Table13[[#This Row],[MntFishProducts]] = 0, "",Table13[[#This Row],[MntFishProducts]])</f>
        <v>59</v>
      </c>
      <c r="T393">
        <f>IF(Table13[[#This Row],[MntSweetProducts]] = 0, "",Table13[[#This Row],[MntSweetProducts]])</f>
        <v>68</v>
      </c>
      <c r="U393">
        <f>IF(Table13[[#This Row],[MntGoldProds]] = 0, "",Table13[[#This Row],[MntGoldProds]])</f>
        <v>45</v>
      </c>
      <c r="V393">
        <v>1</v>
      </c>
      <c r="W393">
        <v>7</v>
      </c>
      <c r="X393">
        <v>6</v>
      </c>
      <c r="Y393">
        <v>12</v>
      </c>
      <c r="Z393">
        <v>3</v>
      </c>
      <c r="AA393">
        <v>1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 t="s">
        <v>34</v>
      </c>
      <c r="AI393" s="13">
        <f>SUM(Table13[[#This Row],[MntWines]:[MntGoldProds]])</f>
        <v>1315</v>
      </c>
      <c r="AJ393" s="13">
        <f>AVERAGE(Table13[[#This Row],[MntWines]:[MntGoldProds]])</f>
        <v>219.16666666666666</v>
      </c>
      <c r="AK393">
        <f>IF(Table13[[#This Row],[Total Number of Purchases]]=0,0,Table13[[#This Row],[Total Spend]]/Table13[[#This Row],[Total Number of Purchases]])</f>
        <v>50.57692307692308</v>
      </c>
      <c r="AM393">
        <f>SUM(Table13[[#This Row],[NumDealsPurchases]:[NumStorePurchases]])</f>
        <v>26</v>
      </c>
      <c r="AN393" s="14">
        <f>Snapshot_Date-Table13[[#This Row],[Dt_Customer]]</f>
        <v>679</v>
      </c>
      <c r="AP393" s="13">
        <f>Table13[[#This Row],[NumDealsPurchases]]/Table13[[#This Row],[Total Number of Purchases]]*100</f>
        <v>3.8461538461538463</v>
      </c>
      <c r="AQ393">
        <f>6-ROUNDUP(_xlfn.PERCENTRANK.INC(Table13[Recency],Table13[[#This Row],[Recency]])*5, 0)</f>
        <v>4</v>
      </c>
      <c r="AR393">
        <f>ROUNDUP(_xlfn.PERCENTRANK.INC(Table13[Total Number of Purchases],Table13[[#This Row],[Total Number of Purchases]])*5,0)</f>
        <v>5</v>
      </c>
      <c r="AS393">
        <f>ROUNDUP(_xlfn.PERCENTRANK.INC(Table13[Total Spend],Table13[[#This Row],[Total Spend]])*5,0)</f>
        <v>5</v>
      </c>
      <c r="AT393" t="str">
        <f>Table13[[#This Row],[Recency Score]]&amp;Table13[[#This Row],[Frequency Score]]&amp;Table13[[#This Row],[Monetary Score]]</f>
        <v>455</v>
      </c>
      <c r="AU393" t="str">
        <f t="shared" si="6"/>
        <v>Frequent Buyers</v>
      </c>
      <c r="AW393" s="13">
        <f>DATEDIF(Table13[[#This Row],[Dt_Customer]], Snapshot_Date, "d")</f>
        <v>679</v>
      </c>
      <c r="AX393" s="13">
        <f>Table13[[#This Row],[CL if today]]/365</f>
        <v>1.8602739726027397</v>
      </c>
      <c r="AY393">
        <f>Table13[[#This Row],[Total Number of Purchases]]/Table13[[#This Row],[Corrected CL]]</f>
        <v>13.976435935198822</v>
      </c>
      <c r="AZ393">
        <f>Table13[[#This Row],[Average Order Value (AOV)]]*Table13[[#This Row],[Freq per Year]]</f>
        <v>706.88512518409425</v>
      </c>
      <c r="BA393">
        <f>Table13[[#This Row],[Total Spend]]/Table13[[#This Row],[Corrected CL]]</f>
        <v>706.88512518409425</v>
      </c>
      <c r="BB393">
        <v>1044.3055555555554</v>
      </c>
      <c r="BC393" s="1">
        <f>Table13[[#This Row],[Dt_Customer]]+Table13[[#This Row],[Recency]]</f>
        <v>41260</v>
      </c>
      <c r="BD393" s="16" t="str">
        <f>IF(COUNTIF(A:A, A393) &gt; 1, "Duplicate", "Unique")</f>
        <v>Unique</v>
      </c>
    </row>
    <row r="394" spans="1:56" x14ac:dyDescent="0.3">
      <c r="A394">
        <v>4261</v>
      </c>
      <c r="B394">
        <v>1946</v>
      </c>
      <c r="C394" t="s">
        <v>37</v>
      </c>
      <c r="D394" t="s">
        <v>31</v>
      </c>
      <c r="E394">
        <v>82800</v>
      </c>
      <c r="F394">
        <v>0</v>
      </c>
      <c r="G394">
        <v>0</v>
      </c>
      <c r="H394" s="1">
        <v>41237</v>
      </c>
      <c r="I394">
        <v>23</v>
      </c>
      <c r="J394">
        <v>1006</v>
      </c>
      <c r="K394">
        <v>22</v>
      </c>
      <c r="L394">
        <v>115</v>
      </c>
      <c r="M394">
        <v>59</v>
      </c>
      <c r="N394">
        <v>68</v>
      </c>
      <c r="O394">
        <v>45</v>
      </c>
      <c r="P394">
        <f>IF(Table13[[#This Row],[MntWines]] = 0,"",Table13[[#This Row],[MntWines]])</f>
        <v>1006</v>
      </c>
      <c r="Q394">
        <f>IF(Table13[[#This Row],[MntFruits]] = 0, "",Table13[[#This Row],[MntFruits]])</f>
        <v>22</v>
      </c>
      <c r="R394">
        <f>IF(Table13[[#This Row],[MntMeatProducts]] = 0, "",Table13[[#This Row],[MntMeatProducts]])</f>
        <v>115</v>
      </c>
      <c r="S394">
        <f>IF(Table13[[#This Row],[MntFishProducts]] = 0, "",Table13[[#This Row],[MntFishProducts]])</f>
        <v>59</v>
      </c>
      <c r="T394">
        <f>IF(Table13[[#This Row],[MntSweetProducts]] = 0, "",Table13[[#This Row],[MntSweetProducts]])</f>
        <v>68</v>
      </c>
      <c r="U394">
        <f>IF(Table13[[#This Row],[MntGoldProds]] = 0, "",Table13[[#This Row],[MntGoldProds]])</f>
        <v>45</v>
      </c>
      <c r="V394">
        <v>1</v>
      </c>
      <c r="W394">
        <v>7</v>
      </c>
      <c r="X394">
        <v>6</v>
      </c>
      <c r="Y394">
        <v>12</v>
      </c>
      <c r="Z394">
        <v>3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 t="s">
        <v>43</v>
      </c>
      <c r="AI394" s="13">
        <f>SUM(Table13[[#This Row],[MntWines]:[MntGoldProds]])</f>
        <v>1315</v>
      </c>
      <c r="AJ394" s="13">
        <f>AVERAGE(Table13[[#This Row],[MntWines]:[MntGoldProds]])</f>
        <v>219.16666666666666</v>
      </c>
      <c r="AK394">
        <f>IF(Table13[[#This Row],[Total Number of Purchases]]=0,0,Table13[[#This Row],[Total Spend]]/Table13[[#This Row],[Total Number of Purchases]])</f>
        <v>50.57692307692308</v>
      </c>
      <c r="AM394">
        <f>SUM(Table13[[#This Row],[NumDealsPurchases]:[NumStorePurchases]])</f>
        <v>26</v>
      </c>
      <c r="AN394" s="14">
        <f>Snapshot_Date-Table13[[#This Row],[Dt_Customer]]</f>
        <v>679</v>
      </c>
      <c r="AP394" s="13">
        <f>Table13[[#This Row],[NumDealsPurchases]]/Table13[[#This Row],[Total Number of Purchases]]*100</f>
        <v>3.8461538461538463</v>
      </c>
      <c r="AQ394">
        <f>6-ROUNDUP(_xlfn.PERCENTRANK.INC(Table13[Recency],Table13[[#This Row],[Recency]])*5, 0)</f>
        <v>4</v>
      </c>
      <c r="AR394">
        <f>ROUNDUP(_xlfn.PERCENTRANK.INC(Table13[Total Number of Purchases],Table13[[#This Row],[Total Number of Purchases]])*5,0)</f>
        <v>5</v>
      </c>
      <c r="AS394">
        <f>ROUNDUP(_xlfn.PERCENTRANK.INC(Table13[Total Spend],Table13[[#This Row],[Total Spend]])*5,0)</f>
        <v>5</v>
      </c>
      <c r="AT394" t="str">
        <f>Table13[[#This Row],[Recency Score]]&amp;Table13[[#This Row],[Frequency Score]]&amp;Table13[[#This Row],[Monetary Score]]</f>
        <v>455</v>
      </c>
      <c r="AU394" t="str">
        <f t="shared" si="6"/>
        <v>Frequent Buyers</v>
      </c>
      <c r="AW394" s="13">
        <f>DATEDIF(Table13[[#This Row],[Dt_Customer]], Snapshot_Date, "d")</f>
        <v>679</v>
      </c>
      <c r="AX394" s="13">
        <f>Table13[[#This Row],[CL if today]]/365</f>
        <v>1.8602739726027397</v>
      </c>
      <c r="AY394">
        <f>Table13[[#This Row],[Total Number of Purchases]]/Table13[[#This Row],[Corrected CL]]</f>
        <v>13.976435935198822</v>
      </c>
      <c r="AZ394">
        <f>Table13[[#This Row],[Average Order Value (AOV)]]*Table13[[#This Row],[Freq per Year]]</f>
        <v>706.88512518409425</v>
      </c>
      <c r="BA394">
        <f>Table13[[#This Row],[Total Spend]]/Table13[[#This Row],[Corrected CL]]</f>
        <v>706.88512518409425</v>
      </c>
      <c r="BB394">
        <v>413.55994152046782</v>
      </c>
      <c r="BC394" s="1">
        <f>Table13[[#This Row],[Dt_Customer]]+Table13[[#This Row],[Recency]]</f>
        <v>41260</v>
      </c>
      <c r="BD394" s="16" t="str">
        <f>IF(COUNTIF(A:A, A394) &gt; 1, "Duplicate", "Unique")</f>
        <v>Unique</v>
      </c>
    </row>
    <row r="395" spans="1:56" x14ac:dyDescent="0.3">
      <c r="A395">
        <v>7462</v>
      </c>
      <c r="B395">
        <v>1954</v>
      </c>
      <c r="C395" t="s">
        <v>28</v>
      </c>
      <c r="D395" t="s">
        <v>31</v>
      </c>
      <c r="E395">
        <v>22507</v>
      </c>
      <c r="F395">
        <v>0</v>
      </c>
      <c r="G395">
        <v>0</v>
      </c>
      <c r="H395" s="1">
        <v>41237</v>
      </c>
      <c r="I395">
        <v>67</v>
      </c>
      <c r="J395">
        <v>68</v>
      </c>
      <c r="K395">
        <v>0</v>
      </c>
      <c r="L395">
        <v>226</v>
      </c>
      <c r="M395">
        <v>51</v>
      </c>
      <c r="N395">
        <v>157</v>
      </c>
      <c r="O395">
        <v>68</v>
      </c>
      <c r="P395">
        <f>IF(Table13[[#This Row],[MntWines]] = 0,"",Table13[[#This Row],[MntWines]])</f>
        <v>68</v>
      </c>
      <c r="Q395" t="str">
        <f>IF(Table13[[#This Row],[MntFruits]] = 0, "",Table13[[#This Row],[MntFruits]])</f>
        <v/>
      </c>
      <c r="R395">
        <f>IF(Table13[[#This Row],[MntMeatProducts]] = 0, "",Table13[[#This Row],[MntMeatProducts]])</f>
        <v>226</v>
      </c>
      <c r="S395">
        <f>IF(Table13[[#This Row],[MntFishProducts]] = 0, "",Table13[[#This Row],[MntFishProducts]])</f>
        <v>51</v>
      </c>
      <c r="T395">
        <f>IF(Table13[[#This Row],[MntSweetProducts]] = 0, "",Table13[[#This Row],[MntSweetProducts]])</f>
        <v>157</v>
      </c>
      <c r="U395">
        <f>IF(Table13[[#This Row],[MntGoldProds]] = 0, "",Table13[[#This Row],[MntGoldProds]])</f>
        <v>68</v>
      </c>
      <c r="V395">
        <v>3</v>
      </c>
      <c r="W395">
        <v>10</v>
      </c>
      <c r="X395">
        <v>2</v>
      </c>
      <c r="Y395">
        <v>4</v>
      </c>
      <c r="Z395">
        <v>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32</v>
      </c>
      <c r="AI395" s="13">
        <f>SUM(Table13[[#This Row],[MntWines]:[MntGoldProds]])</f>
        <v>570</v>
      </c>
      <c r="AJ395" s="13">
        <f>AVERAGE(Table13[[#This Row],[MntWines]:[MntGoldProds]])</f>
        <v>95</v>
      </c>
      <c r="AK395">
        <f>IF(Table13[[#This Row],[Total Number of Purchases]]=0,0,Table13[[#This Row],[Total Spend]]/Table13[[#This Row],[Total Number of Purchases]])</f>
        <v>30</v>
      </c>
      <c r="AM395">
        <f>SUM(Table13[[#This Row],[NumDealsPurchases]:[NumStorePurchases]])</f>
        <v>19</v>
      </c>
      <c r="AN395" s="14">
        <f>Snapshot_Date-Table13[[#This Row],[Dt_Customer]]</f>
        <v>679</v>
      </c>
      <c r="AP395" s="13">
        <f>Table13[[#This Row],[NumDealsPurchases]]/Table13[[#This Row],[Total Number of Purchases]]*100</f>
        <v>15.789473684210526</v>
      </c>
      <c r="AQ395">
        <f>6-ROUNDUP(_xlfn.PERCENTRANK.INC(Table13[Recency],Table13[[#This Row],[Recency]])*5, 0)</f>
        <v>2</v>
      </c>
      <c r="AR395">
        <f>ROUNDUP(_xlfn.PERCENTRANK.INC(Table13[Total Number of Purchases],Table13[[#This Row],[Total Number of Purchases]])*5,0)</f>
        <v>4</v>
      </c>
      <c r="AS395">
        <f>ROUNDUP(_xlfn.PERCENTRANK.INC(Table13[Total Spend],Table13[[#This Row],[Total Spend]])*5,0)</f>
        <v>3</v>
      </c>
      <c r="AT395" t="str">
        <f>Table13[[#This Row],[Recency Score]]&amp;Table13[[#This Row],[Frequency Score]]&amp;Table13[[#This Row],[Monetary Score]]</f>
        <v>243</v>
      </c>
      <c r="AU395" t="str">
        <f t="shared" si="6"/>
        <v>About to Sleep</v>
      </c>
      <c r="AW395" s="13">
        <f>DATEDIF(Table13[[#This Row],[Dt_Customer]], Snapshot_Date, "d")</f>
        <v>679</v>
      </c>
      <c r="AX395" s="13">
        <f>Table13[[#This Row],[CL if today]]/365</f>
        <v>1.8602739726027397</v>
      </c>
      <c r="AY395">
        <f>Table13[[#This Row],[Total Number of Purchases]]/Table13[[#This Row],[Corrected CL]]</f>
        <v>10.213549337260677</v>
      </c>
      <c r="AZ395">
        <f>Table13[[#This Row],[Average Order Value (AOV)]]*Table13[[#This Row],[Freq per Year]]</f>
        <v>306.40648011782031</v>
      </c>
      <c r="BA395">
        <f>Table13[[#This Row],[Total Spend]]/Table13[[#This Row],[Corrected CL]]</f>
        <v>306.40648011782031</v>
      </c>
      <c r="BB395">
        <v>175.83941605839416</v>
      </c>
      <c r="BC395" s="1">
        <f>Table13[[#This Row],[Dt_Customer]]+Table13[[#This Row],[Recency]]</f>
        <v>41304</v>
      </c>
      <c r="BD395" s="16" t="str">
        <f>IF(COUNTIF(A:A, A395) &gt; 1, "Duplicate", "Unique")</f>
        <v>Unique</v>
      </c>
    </row>
    <row r="396" spans="1:56" x14ac:dyDescent="0.3">
      <c r="A396">
        <v>9451</v>
      </c>
      <c r="B396">
        <v>1965</v>
      </c>
      <c r="C396" t="s">
        <v>28</v>
      </c>
      <c r="D396" t="s">
        <v>33</v>
      </c>
      <c r="E396">
        <v>73538</v>
      </c>
      <c r="F396">
        <v>0</v>
      </c>
      <c r="G396">
        <v>1</v>
      </c>
      <c r="H396" s="1">
        <v>41238</v>
      </c>
      <c r="I396">
        <v>92</v>
      </c>
      <c r="J396">
        <v>811</v>
      </c>
      <c r="K396">
        <v>76</v>
      </c>
      <c r="L396">
        <v>428</v>
      </c>
      <c r="M396">
        <v>99</v>
      </c>
      <c r="N396">
        <v>137</v>
      </c>
      <c r="O396">
        <v>107</v>
      </c>
      <c r="P396">
        <f>IF(Table13[[#This Row],[MntWines]] = 0,"",Table13[[#This Row],[MntWines]])</f>
        <v>811</v>
      </c>
      <c r="Q396">
        <f>IF(Table13[[#This Row],[MntFruits]] = 0, "",Table13[[#This Row],[MntFruits]])</f>
        <v>76</v>
      </c>
      <c r="R396">
        <f>IF(Table13[[#This Row],[MntMeatProducts]] = 0, "",Table13[[#This Row],[MntMeatProducts]])</f>
        <v>428</v>
      </c>
      <c r="S396">
        <f>IF(Table13[[#This Row],[MntFishProducts]] = 0, "",Table13[[#This Row],[MntFishProducts]])</f>
        <v>99</v>
      </c>
      <c r="T396">
        <f>IF(Table13[[#This Row],[MntSweetProducts]] = 0, "",Table13[[#This Row],[MntSweetProducts]])</f>
        <v>137</v>
      </c>
      <c r="U396">
        <f>IF(Table13[[#This Row],[MntGoldProds]] = 0, "",Table13[[#This Row],[MntGoldProds]])</f>
        <v>107</v>
      </c>
      <c r="V396">
        <v>3</v>
      </c>
      <c r="W396">
        <v>10</v>
      </c>
      <c r="X396">
        <v>4</v>
      </c>
      <c r="Y396">
        <v>9</v>
      </c>
      <c r="Z396">
        <v>7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32</v>
      </c>
      <c r="AI396" s="13">
        <f>SUM(Table13[[#This Row],[MntWines]:[MntGoldProds]])</f>
        <v>1658</v>
      </c>
      <c r="AJ396" s="13">
        <f>AVERAGE(Table13[[#This Row],[MntWines]:[MntGoldProds]])</f>
        <v>276.33333333333331</v>
      </c>
      <c r="AK396">
        <f>IF(Table13[[#This Row],[Total Number of Purchases]]=0,0,Table13[[#This Row],[Total Spend]]/Table13[[#This Row],[Total Number of Purchases]])</f>
        <v>63.769230769230766</v>
      </c>
      <c r="AM396">
        <f>SUM(Table13[[#This Row],[NumDealsPurchases]:[NumStorePurchases]])</f>
        <v>26</v>
      </c>
      <c r="AN396" s="14">
        <f>Snapshot_Date-Table13[[#This Row],[Dt_Customer]]</f>
        <v>678</v>
      </c>
      <c r="AP396" s="13">
        <f>Table13[[#This Row],[NumDealsPurchases]]/Table13[[#This Row],[Total Number of Purchases]]*100</f>
        <v>11.538461538461538</v>
      </c>
      <c r="AQ396">
        <f>6-ROUNDUP(_xlfn.PERCENTRANK.INC(Table13[Recency],Table13[[#This Row],[Recency]])*5, 0)</f>
        <v>1</v>
      </c>
      <c r="AR396">
        <f>ROUNDUP(_xlfn.PERCENTRANK.INC(Table13[Total Number of Purchases],Table13[[#This Row],[Total Number of Purchases]])*5,0)</f>
        <v>5</v>
      </c>
      <c r="AS396">
        <f>ROUNDUP(_xlfn.PERCENTRANK.INC(Table13[Total Spend],Table13[[#This Row],[Total Spend]])*5,0)</f>
        <v>5</v>
      </c>
      <c r="AT396" t="str">
        <f>Table13[[#This Row],[Recency Score]]&amp;Table13[[#This Row],[Frequency Score]]&amp;Table13[[#This Row],[Monetary Score]]</f>
        <v>155</v>
      </c>
      <c r="AU396" t="str">
        <f t="shared" si="6"/>
        <v>Frequent Buyers</v>
      </c>
      <c r="AW396" s="13">
        <f>DATEDIF(Table13[[#This Row],[Dt_Customer]], Snapshot_Date, "d")</f>
        <v>678</v>
      </c>
      <c r="AX396" s="13">
        <f>Table13[[#This Row],[CL if today]]/365</f>
        <v>1.8575342465753424</v>
      </c>
      <c r="AY396">
        <f>Table13[[#This Row],[Total Number of Purchases]]/Table13[[#This Row],[Corrected CL]]</f>
        <v>13.997050147492626</v>
      </c>
      <c r="AZ396">
        <f>Table13[[#This Row],[Average Order Value (AOV)]]*Table13[[#This Row],[Freq per Year]]</f>
        <v>892.58112094395278</v>
      </c>
      <c r="BA396">
        <f>Table13[[#This Row],[Total Spend]]/Table13[[#This Row],[Corrected CL]]</f>
        <v>892.5811209439529</v>
      </c>
      <c r="BB396">
        <v>14.963396778916545</v>
      </c>
      <c r="BC396" s="1">
        <f>Table13[[#This Row],[Dt_Customer]]+Table13[[#This Row],[Recency]]</f>
        <v>41330</v>
      </c>
      <c r="BD396" s="16" t="str">
        <f>IF(COUNTIF(A:A, A396) &gt; 1, "Duplicate", "Unique")</f>
        <v>Unique</v>
      </c>
    </row>
    <row r="397" spans="1:56" x14ac:dyDescent="0.3">
      <c r="A397">
        <v>3498</v>
      </c>
      <c r="B397">
        <v>1976</v>
      </c>
      <c r="C397" t="s">
        <v>37</v>
      </c>
      <c r="D397" t="s">
        <v>33</v>
      </c>
      <c r="E397">
        <v>55424</v>
      </c>
      <c r="F397">
        <v>0</v>
      </c>
      <c r="G397">
        <v>1</v>
      </c>
      <c r="H397" s="1">
        <v>41238</v>
      </c>
      <c r="I397">
        <v>6</v>
      </c>
      <c r="J397">
        <v>462</v>
      </c>
      <c r="K397">
        <v>61</v>
      </c>
      <c r="L397">
        <v>184</v>
      </c>
      <c r="M397">
        <v>10</v>
      </c>
      <c r="N397">
        <v>53</v>
      </c>
      <c r="O397">
        <v>107</v>
      </c>
      <c r="P397">
        <f>IF(Table13[[#This Row],[MntWines]] = 0,"",Table13[[#This Row],[MntWines]])</f>
        <v>462</v>
      </c>
      <c r="Q397">
        <f>IF(Table13[[#This Row],[MntFruits]] = 0, "",Table13[[#This Row],[MntFruits]])</f>
        <v>61</v>
      </c>
      <c r="R397">
        <f>IF(Table13[[#This Row],[MntMeatProducts]] = 0, "",Table13[[#This Row],[MntMeatProducts]])</f>
        <v>184</v>
      </c>
      <c r="S397">
        <f>IF(Table13[[#This Row],[MntFishProducts]] = 0, "",Table13[[#This Row],[MntFishProducts]])</f>
        <v>10</v>
      </c>
      <c r="T397">
        <f>IF(Table13[[#This Row],[MntSweetProducts]] = 0, "",Table13[[#This Row],[MntSweetProducts]])</f>
        <v>53</v>
      </c>
      <c r="U397">
        <f>IF(Table13[[#This Row],[MntGoldProds]] = 0, "",Table13[[#This Row],[MntGoldProds]])</f>
        <v>107</v>
      </c>
      <c r="V397">
        <v>4</v>
      </c>
      <c r="W397">
        <v>7</v>
      </c>
      <c r="X397">
        <v>5</v>
      </c>
      <c r="Y397">
        <v>9</v>
      </c>
      <c r="Z397">
        <v>6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0</v>
      </c>
      <c r="AH397" t="s">
        <v>30</v>
      </c>
      <c r="AI397" s="13">
        <f>SUM(Table13[[#This Row],[MntWines]:[MntGoldProds]])</f>
        <v>877</v>
      </c>
      <c r="AJ397" s="13">
        <f>AVERAGE(Table13[[#This Row],[MntWines]:[MntGoldProds]])</f>
        <v>146.16666666666666</v>
      </c>
      <c r="AK397">
        <f>IF(Table13[[#This Row],[Total Number of Purchases]]=0,0,Table13[[#This Row],[Total Spend]]/Table13[[#This Row],[Total Number of Purchases]])</f>
        <v>35.08</v>
      </c>
      <c r="AM397">
        <f>SUM(Table13[[#This Row],[NumDealsPurchases]:[NumStorePurchases]])</f>
        <v>25</v>
      </c>
      <c r="AN397" s="14">
        <f>Snapshot_Date-Table13[[#This Row],[Dt_Customer]]</f>
        <v>678</v>
      </c>
      <c r="AP397" s="13">
        <f>Table13[[#This Row],[NumDealsPurchases]]/Table13[[#This Row],[Total Number of Purchases]]*100</f>
        <v>16</v>
      </c>
      <c r="AQ397">
        <f>6-ROUNDUP(_xlfn.PERCENTRANK.INC(Table13[Recency],Table13[[#This Row],[Recency]])*5, 0)</f>
        <v>5</v>
      </c>
      <c r="AR397">
        <f>ROUNDUP(_xlfn.PERCENTRANK.INC(Table13[Total Number of Purchases],Table13[[#This Row],[Total Number of Purchases]])*5,0)</f>
        <v>5</v>
      </c>
      <c r="AS397">
        <f>ROUNDUP(_xlfn.PERCENTRANK.INC(Table13[Total Spend],Table13[[#This Row],[Total Spend]])*5,0)</f>
        <v>4</v>
      </c>
      <c r="AT397" t="str">
        <f>Table13[[#This Row],[Recency Score]]&amp;Table13[[#This Row],[Frequency Score]]&amp;Table13[[#This Row],[Monetary Score]]</f>
        <v>554</v>
      </c>
      <c r="AU397" t="str">
        <f t="shared" si="6"/>
        <v>Loyal Customers</v>
      </c>
      <c r="AW397" s="13">
        <f>DATEDIF(Table13[[#This Row],[Dt_Customer]], Snapshot_Date, "d")</f>
        <v>678</v>
      </c>
      <c r="AX397" s="13">
        <f>Table13[[#This Row],[CL if today]]/365</f>
        <v>1.8575342465753424</v>
      </c>
      <c r="AY397">
        <f>Table13[[#This Row],[Total Number of Purchases]]/Table13[[#This Row],[Corrected CL]]</f>
        <v>13.458702064896755</v>
      </c>
      <c r="AZ397">
        <f>Table13[[#This Row],[Average Order Value (AOV)]]*Table13[[#This Row],[Freq per Year]]</f>
        <v>472.13126843657813</v>
      </c>
      <c r="BA397">
        <f>Table13[[#This Row],[Total Spend]]/Table13[[#This Row],[Corrected CL]]</f>
        <v>472.13126843657818</v>
      </c>
      <c r="BB397">
        <v>391.72035139092242</v>
      </c>
      <c r="BC397" s="1">
        <f>Table13[[#This Row],[Dt_Customer]]+Table13[[#This Row],[Recency]]</f>
        <v>41244</v>
      </c>
      <c r="BD397" s="16" t="str">
        <f>IF(COUNTIF(A:A, A397) &gt; 1, "Duplicate", "Unique")</f>
        <v>Unique</v>
      </c>
    </row>
    <row r="398" spans="1:56" x14ac:dyDescent="0.3">
      <c r="A398">
        <v>7023</v>
      </c>
      <c r="B398">
        <v>1953</v>
      </c>
      <c r="C398" t="s">
        <v>37</v>
      </c>
      <c r="D398" t="s">
        <v>31</v>
      </c>
      <c r="E398">
        <v>46231</v>
      </c>
      <c r="F398">
        <v>2</v>
      </c>
      <c r="G398">
        <v>1</v>
      </c>
      <c r="H398" s="1">
        <v>41239</v>
      </c>
      <c r="I398">
        <v>87</v>
      </c>
      <c r="J398">
        <v>189</v>
      </c>
      <c r="K398">
        <v>2</v>
      </c>
      <c r="L398">
        <v>55</v>
      </c>
      <c r="M398">
        <v>0</v>
      </c>
      <c r="N398">
        <v>5</v>
      </c>
      <c r="O398">
        <v>12</v>
      </c>
      <c r="P398">
        <f>IF(Table13[[#This Row],[MntWines]] = 0,"",Table13[[#This Row],[MntWines]])</f>
        <v>189</v>
      </c>
      <c r="Q398">
        <f>IF(Table13[[#This Row],[MntFruits]] = 0, "",Table13[[#This Row],[MntFruits]])</f>
        <v>2</v>
      </c>
      <c r="R398">
        <f>IF(Table13[[#This Row],[MntMeatProducts]] = 0, "",Table13[[#This Row],[MntMeatProducts]])</f>
        <v>55</v>
      </c>
      <c r="S398" t="str">
        <f>IF(Table13[[#This Row],[MntFishProducts]] = 0, "",Table13[[#This Row],[MntFishProducts]])</f>
        <v/>
      </c>
      <c r="T398">
        <f>IF(Table13[[#This Row],[MntSweetProducts]] = 0, "",Table13[[#This Row],[MntSweetProducts]])</f>
        <v>5</v>
      </c>
      <c r="U398">
        <f>IF(Table13[[#This Row],[MntGoldProds]] = 0, "",Table13[[#This Row],[MntGoldProds]])</f>
        <v>12</v>
      </c>
      <c r="V398">
        <v>4</v>
      </c>
      <c r="W398">
        <v>6</v>
      </c>
      <c r="X398">
        <v>1</v>
      </c>
      <c r="Y398">
        <v>4</v>
      </c>
      <c r="Z398">
        <v>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43</v>
      </c>
      <c r="AI398" s="13">
        <f>SUM(Table13[[#This Row],[MntWines]:[MntGoldProds]])</f>
        <v>263</v>
      </c>
      <c r="AJ398" s="13">
        <f>AVERAGE(Table13[[#This Row],[MntWines]:[MntGoldProds]])</f>
        <v>43.833333333333336</v>
      </c>
      <c r="AK398">
        <f>IF(Table13[[#This Row],[Total Number of Purchases]]=0,0,Table13[[#This Row],[Total Spend]]/Table13[[#This Row],[Total Number of Purchases]])</f>
        <v>17.533333333333335</v>
      </c>
      <c r="AM398">
        <f>SUM(Table13[[#This Row],[NumDealsPurchases]:[NumStorePurchases]])</f>
        <v>15</v>
      </c>
      <c r="AN398" s="14">
        <f>Snapshot_Date-Table13[[#This Row],[Dt_Customer]]</f>
        <v>677</v>
      </c>
      <c r="AP398" s="13">
        <f>Table13[[#This Row],[NumDealsPurchases]]/Table13[[#This Row],[Total Number of Purchases]]*100</f>
        <v>26.666666666666668</v>
      </c>
      <c r="AQ398">
        <f>6-ROUNDUP(_xlfn.PERCENTRANK.INC(Table13[Recency],Table13[[#This Row],[Recency]])*5, 0)</f>
        <v>1</v>
      </c>
      <c r="AR398">
        <f>ROUNDUP(_xlfn.PERCENTRANK.INC(Table13[Total Number of Purchases],Table13[[#This Row],[Total Number of Purchases]])*5,0)</f>
        <v>3</v>
      </c>
      <c r="AS398">
        <f>ROUNDUP(_xlfn.PERCENTRANK.INC(Table13[Total Spend],Table13[[#This Row],[Total Spend]])*5,0)</f>
        <v>3</v>
      </c>
      <c r="AT398" t="str">
        <f>Table13[[#This Row],[Recency Score]]&amp;Table13[[#This Row],[Frequency Score]]&amp;Table13[[#This Row],[Monetary Score]]</f>
        <v>133</v>
      </c>
      <c r="AU398" t="str">
        <f t="shared" si="6"/>
        <v>Lost</v>
      </c>
      <c r="AW398" s="13">
        <f>DATEDIF(Table13[[#This Row],[Dt_Customer]], Snapshot_Date, "d")</f>
        <v>677</v>
      </c>
      <c r="AX398" s="13">
        <f>Table13[[#This Row],[CL if today]]/365</f>
        <v>1.8547945205479452</v>
      </c>
      <c r="AY398">
        <f>Table13[[#This Row],[Total Number of Purchases]]/Table13[[#This Row],[Corrected CL]]</f>
        <v>8.0871491875923187</v>
      </c>
      <c r="AZ398">
        <f>Table13[[#This Row],[Average Order Value (AOV)]]*Table13[[#This Row],[Freq per Year]]</f>
        <v>141.79468242245201</v>
      </c>
      <c r="BA398">
        <f>Table13[[#This Row],[Total Spend]]/Table13[[#This Row],[Corrected CL]]</f>
        <v>141.79468242245198</v>
      </c>
      <c r="BB398">
        <v>40.674486803519059</v>
      </c>
      <c r="BC398" s="1">
        <f>Table13[[#This Row],[Dt_Customer]]+Table13[[#This Row],[Recency]]</f>
        <v>41326</v>
      </c>
      <c r="BD398" s="16" t="str">
        <f>IF(COUNTIF(A:A, A398) &gt; 1, "Duplicate", "Unique")</f>
        <v>Unique</v>
      </c>
    </row>
    <row r="399" spans="1:56" x14ac:dyDescent="0.3">
      <c r="A399">
        <v>3599</v>
      </c>
      <c r="B399">
        <v>1970</v>
      </c>
      <c r="C399" t="s">
        <v>28</v>
      </c>
      <c r="D399" t="s">
        <v>33</v>
      </c>
      <c r="E399">
        <v>63684</v>
      </c>
      <c r="F399">
        <v>0</v>
      </c>
      <c r="G399">
        <v>1</v>
      </c>
      <c r="H399" s="1">
        <v>41239</v>
      </c>
      <c r="I399">
        <v>61</v>
      </c>
      <c r="J399">
        <v>575</v>
      </c>
      <c r="K399">
        <v>80</v>
      </c>
      <c r="L399">
        <v>428</v>
      </c>
      <c r="M399">
        <v>208</v>
      </c>
      <c r="N399">
        <v>93</v>
      </c>
      <c r="O399">
        <v>80</v>
      </c>
      <c r="P399">
        <f>IF(Table13[[#This Row],[MntWines]] = 0,"",Table13[[#This Row],[MntWines]])</f>
        <v>575</v>
      </c>
      <c r="Q399">
        <f>IF(Table13[[#This Row],[MntFruits]] = 0, "",Table13[[#This Row],[MntFruits]])</f>
        <v>80</v>
      </c>
      <c r="R399">
        <f>IF(Table13[[#This Row],[MntMeatProducts]] = 0, "",Table13[[#This Row],[MntMeatProducts]])</f>
        <v>428</v>
      </c>
      <c r="S399">
        <f>IF(Table13[[#This Row],[MntFishProducts]] = 0, "",Table13[[#This Row],[MntFishProducts]])</f>
        <v>208</v>
      </c>
      <c r="T399">
        <f>IF(Table13[[#This Row],[MntSweetProducts]] = 0, "",Table13[[#This Row],[MntSweetProducts]])</f>
        <v>93</v>
      </c>
      <c r="U399">
        <f>IF(Table13[[#This Row],[MntGoldProds]] = 0, "",Table13[[#This Row],[MntGoldProds]])</f>
        <v>80</v>
      </c>
      <c r="V399">
        <v>3</v>
      </c>
      <c r="W399">
        <v>8</v>
      </c>
      <c r="X399">
        <v>4</v>
      </c>
      <c r="Y399">
        <v>8</v>
      </c>
      <c r="Z399">
        <v>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30</v>
      </c>
      <c r="AI399" s="13">
        <f>SUM(Table13[[#This Row],[MntWines]:[MntGoldProds]])</f>
        <v>1464</v>
      </c>
      <c r="AJ399" s="13">
        <f>AVERAGE(Table13[[#This Row],[MntWines]:[MntGoldProds]])</f>
        <v>244</v>
      </c>
      <c r="AK399">
        <f>IF(Table13[[#This Row],[Total Number of Purchases]]=0,0,Table13[[#This Row],[Total Spend]]/Table13[[#This Row],[Total Number of Purchases]])</f>
        <v>63.652173913043477</v>
      </c>
      <c r="AM399">
        <f>SUM(Table13[[#This Row],[NumDealsPurchases]:[NumStorePurchases]])</f>
        <v>23</v>
      </c>
      <c r="AN399" s="14">
        <f>Snapshot_Date-Table13[[#This Row],[Dt_Customer]]</f>
        <v>677</v>
      </c>
      <c r="AP399" s="13">
        <f>Table13[[#This Row],[NumDealsPurchases]]/Table13[[#This Row],[Total Number of Purchases]]*100</f>
        <v>13.043478260869565</v>
      </c>
      <c r="AQ399">
        <f>6-ROUNDUP(_xlfn.PERCENTRANK.INC(Table13[Recency],Table13[[#This Row],[Recency]])*5, 0)</f>
        <v>2</v>
      </c>
      <c r="AR399">
        <f>ROUNDUP(_xlfn.PERCENTRANK.INC(Table13[Total Number of Purchases],Table13[[#This Row],[Total Number of Purchases]])*5,0)</f>
        <v>5</v>
      </c>
      <c r="AS399">
        <f>ROUNDUP(_xlfn.PERCENTRANK.INC(Table13[Total Spend],Table13[[#This Row],[Total Spend]])*5,0)</f>
        <v>5</v>
      </c>
      <c r="AT399" t="str">
        <f>Table13[[#This Row],[Recency Score]]&amp;Table13[[#This Row],[Frequency Score]]&amp;Table13[[#This Row],[Monetary Score]]</f>
        <v>255</v>
      </c>
      <c r="AU399" t="str">
        <f t="shared" si="6"/>
        <v>Frequent Buyers</v>
      </c>
      <c r="AW399" s="13">
        <f>DATEDIF(Table13[[#This Row],[Dt_Customer]], Snapshot_Date, "d")</f>
        <v>677</v>
      </c>
      <c r="AX399" s="13">
        <f>Table13[[#This Row],[CL if today]]/365</f>
        <v>1.8547945205479452</v>
      </c>
      <c r="AY399">
        <f>Table13[[#This Row],[Total Number of Purchases]]/Table13[[#This Row],[Corrected CL]]</f>
        <v>12.400295420974889</v>
      </c>
      <c r="AZ399">
        <f>Table13[[#This Row],[Average Order Value (AOV)]]*Table13[[#This Row],[Freq per Year]]</f>
        <v>789.30576070901031</v>
      </c>
      <c r="BA399">
        <f>Table13[[#This Row],[Total Spend]]/Table13[[#This Row],[Corrected CL]]</f>
        <v>789.30576070901031</v>
      </c>
      <c r="BB399">
        <v>236.0190615835777</v>
      </c>
      <c r="BC399" s="1">
        <f>Table13[[#This Row],[Dt_Customer]]+Table13[[#This Row],[Recency]]</f>
        <v>41300</v>
      </c>
      <c r="BD399" s="16" t="str">
        <f>IF(COUNTIF(A:A, A399) &gt; 1, "Duplicate", "Unique")</f>
        <v>Unique</v>
      </c>
    </row>
    <row r="400" spans="1:56" x14ac:dyDescent="0.3">
      <c r="A400">
        <v>4507</v>
      </c>
      <c r="B400">
        <v>1952</v>
      </c>
      <c r="C400" t="s">
        <v>28</v>
      </c>
      <c r="D400" t="s">
        <v>31</v>
      </c>
      <c r="E400">
        <v>72228</v>
      </c>
      <c r="F400">
        <v>0</v>
      </c>
      <c r="G400">
        <v>0</v>
      </c>
      <c r="H400" s="1">
        <v>41240</v>
      </c>
      <c r="I400">
        <v>87</v>
      </c>
      <c r="J400">
        <v>631</v>
      </c>
      <c r="K400">
        <v>28</v>
      </c>
      <c r="L400">
        <v>491</v>
      </c>
      <c r="M400">
        <v>30</v>
      </c>
      <c r="N400">
        <v>14</v>
      </c>
      <c r="O400">
        <v>56</v>
      </c>
      <c r="P400">
        <f>IF(Table13[[#This Row],[MntWines]] = 0,"",Table13[[#This Row],[MntWines]])</f>
        <v>631</v>
      </c>
      <c r="Q400">
        <f>IF(Table13[[#This Row],[MntFruits]] = 0, "",Table13[[#This Row],[MntFruits]])</f>
        <v>28</v>
      </c>
      <c r="R400">
        <f>IF(Table13[[#This Row],[MntMeatProducts]] = 0, "",Table13[[#This Row],[MntMeatProducts]])</f>
        <v>491</v>
      </c>
      <c r="S400">
        <f>IF(Table13[[#This Row],[MntFishProducts]] = 0, "",Table13[[#This Row],[MntFishProducts]])</f>
        <v>30</v>
      </c>
      <c r="T400">
        <f>IF(Table13[[#This Row],[MntSweetProducts]] = 0, "",Table13[[#This Row],[MntSweetProducts]])</f>
        <v>14</v>
      </c>
      <c r="U400">
        <f>IF(Table13[[#This Row],[MntGoldProds]] = 0, "",Table13[[#This Row],[MntGoldProds]])</f>
        <v>56</v>
      </c>
      <c r="V400">
        <v>1</v>
      </c>
      <c r="W400">
        <v>6</v>
      </c>
      <c r="X400">
        <v>7</v>
      </c>
      <c r="Y400">
        <v>8</v>
      </c>
      <c r="Z400">
        <v>3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 t="s">
        <v>30</v>
      </c>
      <c r="AI400" s="13">
        <f>SUM(Table13[[#This Row],[MntWines]:[MntGoldProds]])</f>
        <v>1250</v>
      </c>
      <c r="AJ400" s="13">
        <f>AVERAGE(Table13[[#This Row],[MntWines]:[MntGoldProds]])</f>
        <v>208.33333333333334</v>
      </c>
      <c r="AK400">
        <f>IF(Table13[[#This Row],[Total Number of Purchases]]=0,0,Table13[[#This Row],[Total Spend]]/Table13[[#This Row],[Total Number of Purchases]])</f>
        <v>56.81818181818182</v>
      </c>
      <c r="AM400">
        <f>SUM(Table13[[#This Row],[NumDealsPurchases]:[NumStorePurchases]])</f>
        <v>22</v>
      </c>
      <c r="AN400" s="14">
        <f>Snapshot_Date-Table13[[#This Row],[Dt_Customer]]</f>
        <v>676</v>
      </c>
      <c r="AP400" s="13">
        <f>Table13[[#This Row],[NumDealsPurchases]]/Table13[[#This Row],[Total Number of Purchases]]*100</f>
        <v>4.5454545454545459</v>
      </c>
      <c r="AQ400">
        <f>6-ROUNDUP(_xlfn.PERCENTRANK.INC(Table13[Recency],Table13[[#This Row],[Recency]])*5, 0)</f>
        <v>1</v>
      </c>
      <c r="AR400">
        <f>ROUNDUP(_xlfn.PERCENTRANK.INC(Table13[Total Number of Purchases],Table13[[#This Row],[Total Number of Purchases]])*5,0)</f>
        <v>4</v>
      </c>
      <c r="AS400">
        <f>ROUNDUP(_xlfn.PERCENTRANK.INC(Table13[Total Spend],Table13[[#This Row],[Total Spend]])*5,0)</f>
        <v>5</v>
      </c>
      <c r="AT400" t="str">
        <f>Table13[[#This Row],[Recency Score]]&amp;Table13[[#This Row],[Frequency Score]]&amp;Table13[[#This Row],[Monetary Score]]</f>
        <v>145</v>
      </c>
      <c r="AU400" t="str">
        <f t="shared" si="6"/>
        <v>Big Spenders</v>
      </c>
      <c r="AW400" s="13">
        <f>DATEDIF(Table13[[#This Row],[Dt_Customer]], Snapshot_Date, "d")</f>
        <v>676</v>
      </c>
      <c r="AX400" s="13">
        <f>Table13[[#This Row],[CL if today]]/365</f>
        <v>1.8520547945205479</v>
      </c>
      <c r="AY400">
        <f>Table13[[#This Row],[Total Number of Purchases]]/Table13[[#This Row],[Corrected CL]]</f>
        <v>11.878698224852071</v>
      </c>
      <c r="AZ400">
        <f>Table13[[#This Row],[Average Order Value (AOV)]]*Table13[[#This Row],[Freq per Year]]</f>
        <v>674.9260355029586</v>
      </c>
      <c r="BA400">
        <f>Table13[[#This Row],[Total Spend]]/Table13[[#This Row],[Corrected CL]]</f>
        <v>674.9260355029586</v>
      </c>
      <c r="BB400">
        <v>324.80176211453744</v>
      </c>
      <c r="BC400" s="1">
        <f>Table13[[#This Row],[Dt_Customer]]+Table13[[#This Row],[Recency]]</f>
        <v>41327</v>
      </c>
      <c r="BD400" s="16" t="str">
        <f>IF(COUNTIF(A:A, A400) &gt; 1, "Duplicate", "Unique")</f>
        <v>Unique</v>
      </c>
    </row>
    <row r="401" spans="1:56" x14ac:dyDescent="0.3">
      <c r="A401">
        <v>1490</v>
      </c>
      <c r="B401">
        <v>1962</v>
      </c>
      <c r="C401" t="s">
        <v>28</v>
      </c>
      <c r="D401" t="s">
        <v>33</v>
      </c>
      <c r="E401">
        <v>55759</v>
      </c>
      <c r="F401">
        <v>0</v>
      </c>
      <c r="G401">
        <v>1</v>
      </c>
      <c r="H401" s="1">
        <v>41241</v>
      </c>
      <c r="I401">
        <v>84</v>
      </c>
      <c r="J401">
        <v>675</v>
      </c>
      <c r="K401">
        <v>0</v>
      </c>
      <c r="L401">
        <v>85</v>
      </c>
      <c r="M401">
        <v>10</v>
      </c>
      <c r="N401">
        <v>7</v>
      </c>
      <c r="O401">
        <v>77</v>
      </c>
      <c r="P401">
        <f>IF(Table13[[#This Row],[MntWines]] = 0,"",Table13[[#This Row],[MntWines]])</f>
        <v>675</v>
      </c>
      <c r="Q401" t="str">
        <f>IF(Table13[[#This Row],[MntFruits]] = 0, "",Table13[[#This Row],[MntFruits]])</f>
        <v/>
      </c>
      <c r="R401">
        <f>IF(Table13[[#This Row],[MntMeatProducts]] = 0, "",Table13[[#This Row],[MntMeatProducts]])</f>
        <v>85</v>
      </c>
      <c r="S401">
        <f>IF(Table13[[#This Row],[MntFishProducts]] = 0, "",Table13[[#This Row],[MntFishProducts]])</f>
        <v>10</v>
      </c>
      <c r="T401">
        <f>IF(Table13[[#This Row],[MntSweetProducts]] = 0, "",Table13[[#This Row],[MntSweetProducts]])</f>
        <v>7</v>
      </c>
      <c r="U401">
        <f>IF(Table13[[#This Row],[MntGoldProds]] = 0, "",Table13[[#This Row],[MntGoldProds]])</f>
        <v>77</v>
      </c>
      <c r="V401">
        <v>5</v>
      </c>
      <c r="W401">
        <v>10</v>
      </c>
      <c r="X401">
        <v>3</v>
      </c>
      <c r="Y401">
        <v>8</v>
      </c>
      <c r="Z401">
        <v>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32</v>
      </c>
      <c r="AI401" s="13">
        <f>SUM(Table13[[#This Row],[MntWines]:[MntGoldProds]])</f>
        <v>854</v>
      </c>
      <c r="AJ401" s="13">
        <f>AVERAGE(Table13[[#This Row],[MntWines]:[MntGoldProds]])</f>
        <v>142.33333333333334</v>
      </c>
      <c r="AK401">
        <f>IF(Table13[[#This Row],[Total Number of Purchases]]=0,0,Table13[[#This Row],[Total Spend]]/Table13[[#This Row],[Total Number of Purchases]])</f>
        <v>32.846153846153847</v>
      </c>
      <c r="AM401">
        <f>SUM(Table13[[#This Row],[NumDealsPurchases]:[NumStorePurchases]])</f>
        <v>26</v>
      </c>
      <c r="AN401" s="14">
        <f>Snapshot_Date-Table13[[#This Row],[Dt_Customer]]</f>
        <v>675</v>
      </c>
      <c r="AP401" s="13">
        <f>Table13[[#This Row],[NumDealsPurchases]]/Table13[[#This Row],[Total Number of Purchases]]*100</f>
        <v>19.230769230769234</v>
      </c>
      <c r="AQ401">
        <f>6-ROUNDUP(_xlfn.PERCENTRANK.INC(Table13[Recency],Table13[[#This Row],[Recency]])*5, 0)</f>
        <v>1</v>
      </c>
      <c r="AR401">
        <f>ROUNDUP(_xlfn.PERCENTRANK.INC(Table13[Total Number of Purchases],Table13[[#This Row],[Total Number of Purchases]])*5,0)</f>
        <v>5</v>
      </c>
      <c r="AS401">
        <f>ROUNDUP(_xlfn.PERCENTRANK.INC(Table13[Total Spend],Table13[[#This Row],[Total Spend]])*5,0)</f>
        <v>4</v>
      </c>
      <c r="AT401" t="str">
        <f>Table13[[#This Row],[Recency Score]]&amp;Table13[[#This Row],[Frequency Score]]&amp;Table13[[#This Row],[Monetary Score]]</f>
        <v>154</v>
      </c>
      <c r="AU401" t="str">
        <f t="shared" si="6"/>
        <v>Frequent Buyers</v>
      </c>
      <c r="AW401" s="13">
        <f>DATEDIF(Table13[[#This Row],[Dt_Customer]], Snapshot_Date, "d")</f>
        <v>675</v>
      </c>
      <c r="AX401" s="13">
        <f>Table13[[#This Row],[CL if today]]/365</f>
        <v>1.8493150684931507</v>
      </c>
      <c r="AY401">
        <f>Table13[[#This Row],[Total Number of Purchases]]/Table13[[#This Row],[Corrected CL]]</f>
        <v>14.059259259259258</v>
      </c>
      <c r="AZ401">
        <f>Table13[[#This Row],[Average Order Value (AOV)]]*Table13[[#This Row],[Freq per Year]]</f>
        <v>461.7925925925926</v>
      </c>
      <c r="BA401">
        <f>Table13[[#This Row],[Total Spend]]/Table13[[#This Row],[Corrected CL]]</f>
        <v>461.7925925925926</v>
      </c>
      <c r="BB401">
        <v>821.65198237885465</v>
      </c>
      <c r="BC401" s="1">
        <f>Table13[[#This Row],[Dt_Customer]]+Table13[[#This Row],[Recency]]</f>
        <v>41325</v>
      </c>
      <c r="BD401" s="16" t="str">
        <f>IF(COUNTIF(A:A, A401) &gt; 1, "Duplicate", "Unique")</f>
        <v>Unique</v>
      </c>
    </row>
    <row r="402" spans="1:56" x14ac:dyDescent="0.3">
      <c r="A402">
        <v>5036</v>
      </c>
      <c r="B402">
        <v>1984</v>
      </c>
      <c r="C402" t="s">
        <v>37</v>
      </c>
      <c r="D402" t="s">
        <v>31</v>
      </c>
      <c r="E402">
        <v>42710</v>
      </c>
      <c r="F402">
        <v>1</v>
      </c>
      <c r="G402">
        <v>0</v>
      </c>
      <c r="H402" s="1">
        <v>41241</v>
      </c>
      <c r="I402">
        <v>38</v>
      </c>
      <c r="J402">
        <v>252</v>
      </c>
      <c r="K402">
        <v>3</v>
      </c>
      <c r="L402">
        <v>42</v>
      </c>
      <c r="M402">
        <v>4</v>
      </c>
      <c r="N402">
        <v>3</v>
      </c>
      <c r="O402">
        <v>102</v>
      </c>
      <c r="P402">
        <f>IF(Table13[[#This Row],[MntWines]] = 0,"",Table13[[#This Row],[MntWines]])</f>
        <v>252</v>
      </c>
      <c r="Q402">
        <f>IF(Table13[[#This Row],[MntFruits]] = 0, "",Table13[[#This Row],[MntFruits]])</f>
        <v>3</v>
      </c>
      <c r="R402">
        <f>IF(Table13[[#This Row],[MntMeatProducts]] = 0, "",Table13[[#This Row],[MntMeatProducts]])</f>
        <v>42</v>
      </c>
      <c r="S402">
        <f>IF(Table13[[#This Row],[MntFishProducts]] = 0, "",Table13[[#This Row],[MntFishProducts]])</f>
        <v>4</v>
      </c>
      <c r="T402">
        <f>IF(Table13[[#This Row],[MntSweetProducts]] = 0, "",Table13[[#This Row],[MntSweetProducts]])</f>
        <v>3</v>
      </c>
      <c r="U402">
        <f>IF(Table13[[#This Row],[MntGoldProds]] = 0, "",Table13[[#This Row],[MntGoldProds]])</f>
        <v>102</v>
      </c>
      <c r="V402">
        <v>2</v>
      </c>
      <c r="W402">
        <v>4</v>
      </c>
      <c r="X402">
        <v>5</v>
      </c>
      <c r="Y402">
        <v>3</v>
      </c>
      <c r="Z402">
        <v>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30</v>
      </c>
      <c r="AI402" s="13">
        <f>SUM(Table13[[#This Row],[MntWines]:[MntGoldProds]])</f>
        <v>406</v>
      </c>
      <c r="AJ402" s="13">
        <f>AVERAGE(Table13[[#This Row],[MntWines]:[MntGoldProds]])</f>
        <v>67.666666666666671</v>
      </c>
      <c r="AK402">
        <f>IF(Table13[[#This Row],[Total Number of Purchases]]=0,0,Table13[[#This Row],[Total Spend]]/Table13[[#This Row],[Total Number of Purchases]])</f>
        <v>29</v>
      </c>
      <c r="AM402">
        <f>SUM(Table13[[#This Row],[NumDealsPurchases]:[NumStorePurchases]])</f>
        <v>14</v>
      </c>
      <c r="AN402" s="14">
        <f>Snapshot_Date-Table13[[#This Row],[Dt_Customer]]</f>
        <v>675</v>
      </c>
      <c r="AP402" s="13">
        <f>Table13[[#This Row],[NumDealsPurchases]]/Table13[[#This Row],[Total Number of Purchases]]*100</f>
        <v>14.285714285714285</v>
      </c>
      <c r="AQ402">
        <f>6-ROUNDUP(_xlfn.PERCENTRANK.INC(Table13[Recency],Table13[[#This Row],[Recency]])*5, 0)</f>
        <v>4</v>
      </c>
      <c r="AR402">
        <f>ROUNDUP(_xlfn.PERCENTRANK.INC(Table13[Total Number of Purchases],Table13[[#This Row],[Total Number of Purchases]])*5,0)</f>
        <v>3</v>
      </c>
      <c r="AS402">
        <f>ROUNDUP(_xlfn.PERCENTRANK.INC(Table13[Total Spend],Table13[[#This Row],[Total Spend]])*5,0)</f>
        <v>3</v>
      </c>
      <c r="AT402" t="str">
        <f>Table13[[#This Row],[Recency Score]]&amp;Table13[[#This Row],[Frequency Score]]&amp;Table13[[#This Row],[Monetary Score]]</f>
        <v>433</v>
      </c>
      <c r="AU402" t="str">
        <f t="shared" si="6"/>
        <v>Potential Loyalists</v>
      </c>
      <c r="AW402" s="13">
        <f>DATEDIF(Table13[[#This Row],[Dt_Customer]], Snapshot_Date, "d")</f>
        <v>675</v>
      </c>
      <c r="AX402" s="13">
        <f>Table13[[#This Row],[CL if today]]/365</f>
        <v>1.8493150684931507</v>
      </c>
      <c r="AY402">
        <f>Table13[[#This Row],[Total Number of Purchases]]/Table13[[#This Row],[Corrected CL]]</f>
        <v>7.5703703703703704</v>
      </c>
      <c r="AZ402">
        <f>Table13[[#This Row],[Average Order Value (AOV)]]*Table13[[#This Row],[Freq per Year]]</f>
        <v>219.54074074074074</v>
      </c>
      <c r="BA402">
        <f>Table13[[#This Row],[Total Spend]]/Table13[[#This Row],[Corrected CL]]</f>
        <v>219.54074074074074</v>
      </c>
      <c r="BB402">
        <v>66.997063142437597</v>
      </c>
      <c r="BC402" s="1">
        <f>Table13[[#This Row],[Dt_Customer]]+Table13[[#This Row],[Recency]]</f>
        <v>41279</v>
      </c>
      <c r="BD402" s="16" t="str">
        <f>IF(COUNTIF(A:A, A402) &gt; 1, "Duplicate", "Unique")</f>
        <v>Unique</v>
      </c>
    </row>
    <row r="403" spans="1:56" x14ac:dyDescent="0.3">
      <c r="A403">
        <v>4712</v>
      </c>
      <c r="B403">
        <v>1991</v>
      </c>
      <c r="C403" t="s">
        <v>38</v>
      </c>
      <c r="D403" t="s">
        <v>35</v>
      </c>
      <c r="E403">
        <v>20193</v>
      </c>
      <c r="F403">
        <v>0</v>
      </c>
      <c r="G403">
        <v>0</v>
      </c>
      <c r="H403" s="1">
        <v>41241</v>
      </c>
      <c r="I403">
        <v>18</v>
      </c>
      <c r="J403">
        <v>8</v>
      </c>
      <c r="K403">
        <v>8</v>
      </c>
      <c r="L403">
        <v>22</v>
      </c>
      <c r="M403">
        <v>24</v>
      </c>
      <c r="N403">
        <v>11</v>
      </c>
      <c r="O403">
        <v>9</v>
      </c>
      <c r="P403">
        <f>IF(Table13[[#This Row],[MntWines]] = 0,"",Table13[[#This Row],[MntWines]])</f>
        <v>8</v>
      </c>
      <c r="Q403">
        <f>IF(Table13[[#This Row],[MntFruits]] = 0, "",Table13[[#This Row],[MntFruits]])</f>
        <v>8</v>
      </c>
      <c r="R403">
        <f>IF(Table13[[#This Row],[MntMeatProducts]] = 0, "",Table13[[#This Row],[MntMeatProducts]])</f>
        <v>22</v>
      </c>
      <c r="S403">
        <f>IF(Table13[[#This Row],[MntFishProducts]] = 0, "",Table13[[#This Row],[MntFishProducts]])</f>
        <v>24</v>
      </c>
      <c r="T403">
        <f>IF(Table13[[#This Row],[MntSweetProducts]] = 0, "",Table13[[#This Row],[MntSweetProducts]])</f>
        <v>11</v>
      </c>
      <c r="U403">
        <f>IF(Table13[[#This Row],[MntGoldProds]] = 0, "",Table13[[#This Row],[MntGoldProds]])</f>
        <v>9</v>
      </c>
      <c r="V403">
        <v>1</v>
      </c>
      <c r="W403">
        <v>1</v>
      </c>
      <c r="X403">
        <v>1</v>
      </c>
      <c r="Y403">
        <v>4</v>
      </c>
      <c r="Z403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30</v>
      </c>
      <c r="AI403" s="13">
        <f>SUM(Table13[[#This Row],[MntWines]:[MntGoldProds]])</f>
        <v>82</v>
      </c>
      <c r="AJ403" s="13">
        <f>AVERAGE(Table13[[#This Row],[MntWines]:[MntGoldProds]])</f>
        <v>13.666666666666666</v>
      </c>
      <c r="AK403">
        <f>IF(Table13[[#This Row],[Total Number of Purchases]]=0,0,Table13[[#This Row],[Total Spend]]/Table13[[#This Row],[Total Number of Purchases]])</f>
        <v>11.714285714285714</v>
      </c>
      <c r="AM403">
        <f>SUM(Table13[[#This Row],[NumDealsPurchases]:[NumStorePurchases]])</f>
        <v>7</v>
      </c>
      <c r="AN403" s="14">
        <f>Snapshot_Date-Table13[[#This Row],[Dt_Customer]]</f>
        <v>675</v>
      </c>
      <c r="AP403" s="13">
        <f>Table13[[#This Row],[NumDealsPurchases]]/Table13[[#This Row],[Total Number of Purchases]]*100</f>
        <v>14.285714285714285</v>
      </c>
      <c r="AQ403">
        <f>6-ROUNDUP(_xlfn.PERCENTRANK.INC(Table13[Recency],Table13[[#This Row],[Recency]])*5, 0)</f>
        <v>5</v>
      </c>
      <c r="AR403">
        <f>ROUNDUP(_xlfn.PERCENTRANK.INC(Table13[Total Number of Purchases],Table13[[#This Row],[Total Number of Purchases]])*5,0)</f>
        <v>1</v>
      </c>
      <c r="AS403">
        <f>ROUNDUP(_xlfn.PERCENTRANK.INC(Table13[Total Spend],Table13[[#This Row],[Total Spend]])*5,0)</f>
        <v>2</v>
      </c>
      <c r="AT403" t="str">
        <f>Table13[[#This Row],[Recency Score]]&amp;Table13[[#This Row],[Frequency Score]]&amp;Table13[[#This Row],[Monetary Score]]</f>
        <v>512</v>
      </c>
      <c r="AU403" t="str">
        <f t="shared" si="6"/>
        <v>Others</v>
      </c>
      <c r="AW403" s="13">
        <f>DATEDIF(Table13[[#This Row],[Dt_Customer]], Snapshot_Date, "d")</f>
        <v>675</v>
      </c>
      <c r="AX403" s="13">
        <f>Table13[[#This Row],[CL if today]]/365</f>
        <v>1.8493150684931507</v>
      </c>
      <c r="AY403">
        <f>Table13[[#This Row],[Total Number of Purchases]]/Table13[[#This Row],[Corrected CL]]</f>
        <v>3.7851851851851852</v>
      </c>
      <c r="AZ403">
        <f>Table13[[#This Row],[Average Order Value (AOV)]]*Table13[[#This Row],[Freq per Year]]</f>
        <v>44.340740740740735</v>
      </c>
      <c r="BA403">
        <f>Table13[[#This Row],[Total Spend]]/Table13[[#This Row],[Corrected CL]]</f>
        <v>44.340740740740742</v>
      </c>
      <c r="BB403">
        <v>266.23529411764707</v>
      </c>
      <c r="BC403" s="1">
        <f>Table13[[#This Row],[Dt_Customer]]+Table13[[#This Row],[Recency]]</f>
        <v>41259</v>
      </c>
      <c r="BD403" s="16" t="str">
        <f>IF(COUNTIF(A:A, A403) &gt; 1, "Duplicate", "Unique")</f>
        <v>Unique</v>
      </c>
    </row>
    <row r="404" spans="1:56" x14ac:dyDescent="0.3">
      <c r="A404">
        <v>9850</v>
      </c>
      <c r="B404">
        <v>1972</v>
      </c>
      <c r="C404" t="s">
        <v>38</v>
      </c>
      <c r="D404" t="s">
        <v>33</v>
      </c>
      <c r="E404">
        <v>24884</v>
      </c>
      <c r="F404">
        <v>1</v>
      </c>
      <c r="G404">
        <v>0</v>
      </c>
      <c r="H404" s="1">
        <v>41242</v>
      </c>
      <c r="I404">
        <v>32</v>
      </c>
      <c r="J404">
        <v>3</v>
      </c>
      <c r="K404">
        <v>6</v>
      </c>
      <c r="L404">
        <v>7</v>
      </c>
      <c r="M404">
        <v>0</v>
      </c>
      <c r="N404">
        <v>0</v>
      </c>
      <c r="O404">
        <v>3</v>
      </c>
      <c r="P404">
        <f>IF(Table13[[#This Row],[MntWines]] = 0,"",Table13[[#This Row],[MntWines]])</f>
        <v>3</v>
      </c>
      <c r="Q404">
        <f>IF(Table13[[#This Row],[MntFruits]] = 0, "",Table13[[#This Row],[MntFruits]])</f>
        <v>6</v>
      </c>
      <c r="R404">
        <f>IF(Table13[[#This Row],[MntMeatProducts]] = 0, "",Table13[[#This Row],[MntMeatProducts]])</f>
        <v>7</v>
      </c>
      <c r="S404" t="str">
        <f>IF(Table13[[#This Row],[MntFishProducts]] = 0, "",Table13[[#This Row],[MntFishProducts]])</f>
        <v/>
      </c>
      <c r="T404" t="str">
        <f>IF(Table13[[#This Row],[MntSweetProducts]] = 0, "",Table13[[#This Row],[MntSweetProducts]])</f>
        <v/>
      </c>
      <c r="U404">
        <f>IF(Table13[[#This Row],[MntGoldProds]] = 0, "",Table13[[#This Row],[MntGoldProds]])</f>
        <v>3</v>
      </c>
      <c r="V404">
        <v>1</v>
      </c>
      <c r="W404">
        <v>0</v>
      </c>
      <c r="X404">
        <v>0</v>
      </c>
      <c r="Y404">
        <v>3</v>
      </c>
      <c r="Z404">
        <v>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30</v>
      </c>
      <c r="AI404" s="13">
        <f>SUM(Table13[[#This Row],[MntWines]:[MntGoldProds]])</f>
        <v>19</v>
      </c>
      <c r="AJ404" s="13">
        <f>AVERAGE(Table13[[#This Row],[MntWines]:[MntGoldProds]])</f>
        <v>3.1666666666666665</v>
      </c>
      <c r="AK404">
        <f>IF(Table13[[#This Row],[Total Number of Purchases]]=0,0,Table13[[#This Row],[Total Spend]]/Table13[[#This Row],[Total Number of Purchases]])</f>
        <v>4.75</v>
      </c>
      <c r="AM404">
        <f>SUM(Table13[[#This Row],[NumDealsPurchases]:[NumStorePurchases]])</f>
        <v>4</v>
      </c>
      <c r="AN404" s="14">
        <f>Snapshot_Date-Table13[[#This Row],[Dt_Customer]]</f>
        <v>674</v>
      </c>
      <c r="AP404" s="13">
        <f>Table13[[#This Row],[NumDealsPurchases]]/Table13[[#This Row],[Total Number of Purchases]]*100</f>
        <v>25</v>
      </c>
      <c r="AQ404">
        <f>6-ROUNDUP(_xlfn.PERCENTRANK.INC(Table13[Recency],Table13[[#This Row],[Recency]])*5, 0)</f>
        <v>4</v>
      </c>
      <c r="AR404">
        <f>ROUNDUP(_xlfn.PERCENTRANK.INC(Table13[Total Number of Purchases],Table13[[#This Row],[Total Number of Purchases]])*5,0)</f>
        <v>1</v>
      </c>
      <c r="AS404">
        <f>ROUNDUP(_xlfn.PERCENTRANK.INC(Table13[Total Spend],Table13[[#This Row],[Total Spend]])*5,0)</f>
        <v>1</v>
      </c>
      <c r="AT404" t="str">
        <f>Table13[[#This Row],[Recency Score]]&amp;Table13[[#This Row],[Frequency Score]]&amp;Table13[[#This Row],[Monetary Score]]</f>
        <v>411</v>
      </c>
      <c r="AU404" t="str">
        <f t="shared" si="6"/>
        <v>Potential Loyalists</v>
      </c>
      <c r="AW404" s="13">
        <f>DATEDIF(Table13[[#This Row],[Dt_Customer]], Snapshot_Date, "d")</f>
        <v>674</v>
      </c>
      <c r="AX404" s="13">
        <f>Table13[[#This Row],[CL if today]]/365</f>
        <v>1.8465753424657534</v>
      </c>
      <c r="AY404">
        <f>Table13[[#This Row],[Total Number of Purchases]]/Table13[[#This Row],[Corrected CL]]</f>
        <v>2.1661721068249258</v>
      </c>
      <c r="AZ404">
        <f>Table13[[#This Row],[Average Order Value (AOV)]]*Table13[[#This Row],[Freq per Year]]</f>
        <v>10.289317507418398</v>
      </c>
      <c r="BA404">
        <f>Table13[[#This Row],[Total Spend]]/Table13[[#This Row],[Corrected CL]]</f>
        <v>10.289317507418398</v>
      </c>
      <c r="BB404">
        <v>634.45588235294122</v>
      </c>
      <c r="BC404" s="1">
        <f>Table13[[#This Row],[Dt_Customer]]+Table13[[#This Row],[Recency]]</f>
        <v>41274</v>
      </c>
      <c r="BD404" s="16" t="str">
        <f>IF(COUNTIF(A:A, A404) &gt; 1, "Duplicate", "Unique")</f>
        <v>Unique</v>
      </c>
    </row>
    <row r="405" spans="1:56" x14ac:dyDescent="0.3">
      <c r="A405">
        <v>368</v>
      </c>
      <c r="B405">
        <v>1974</v>
      </c>
      <c r="C405" t="s">
        <v>28</v>
      </c>
      <c r="D405" t="s">
        <v>33</v>
      </c>
      <c r="E405">
        <v>40049</v>
      </c>
      <c r="F405">
        <v>0</v>
      </c>
      <c r="G405">
        <v>1</v>
      </c>
      <c r="H405" s="1">
        <v>41242</v>
      </c>
      <c r="I405">
        <v>61</v>
      </c>
      <c r="J405">
        <v>91</v>
      </c>
      <c r="K405">
        <v>65</v>
      </c>
      <c r="L405">
        <v>52</v>
      </c>
      <c r="M405">
        <v>10</v>
      </c>
      <c r="N405">
        <v>44</v>
      </c>
      <c r="O405">
        <v>28</v>
      </c>
      <c r="P405">
        <f>IF(Table13[[#This Row],[MntWines]] = 0,"",Table13[[#This Row],[MntWines]])</f>
        <v>91</v>
      </c>
      <c r="Q405">
        <f>IF(Table13[[#This Row],[MntFruits]] = 0, "",Table13[[#This Row],[MntFruits]])</f>
        <v>65</v>
      </c>
      <c r="R405">
        <f>IF(Table13[[#This Row],[MntMeatProducts]] = 0, "",Table13[[#This Row],[MntMeatProducts]])</f>
        <v>52</v>
      </c>
      <c r="S405">
        <f>IF(Table13[[#This Row],[MntFishProducts]] = 0, "",Table13[[#This Row],[MntFishProducts]])</f>
        <v>10</v>
      </c>
      <c r="T405">
        <f>IF(Table13[[#This Row],[MntSweetProducts]] = 0, "",Table13[[#This Row],[MntSweetProducts]])</f>
        <v>44</v>
      </c>
      <c r="U405">
        <f>IF(Table13[[#This Row],[MntGoldProds]] = 0, "",Table13[[#This Row],[MntGoldProds]])</f>
        <v>28</v>
      </c>
      <c r="V405">
        <v>3</v>
      </c>
      <c r="W405">
        <v>3</v>
      </c>
      <c r="X405">
        <v>2</v>
      </c>
      <c r="Y405">
        <v>6</v>
      </c>
      <c r="Z405">
        <v>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40</v>
      </c>
      <c r="AI405" s="13">
        <f>SUM(Table13[[#This Row],[MntWines]:[MntGoldProds]])</f>
        <v>290</v>
      </c>
      <c r="AJ405" s="13">
        <f>AVERAGE(Table13[[#This Row],[MntWines]:[MntGoldProds]])</f>
        <v>48.333333333333336</v>
      </c>
      <c r="AK405">
        <f>IF(Table13[[#This Row],[Total Number of Purchases]]=0,0,Table13[[#This Row],[Total Spend]]/Table13[[#This Row],[Total Number of Purchases]])</f>
        <v>20.714285714285715</v>
      </c>
      <c r="AM405">
        <f>SUM(Table13[[#This Row],[NumDealsPurchases]:[NumStorePurchases]])</f>
        <v>14</v>
      </c>
      <c r="AN405" s="14">
        <f>Snapshot_Date-Table13[[#This Row],[Dt_Customer]]</f>
        <v>674</v>
      </c>
      <c r="AP405" s="13">
        <f>Table13[[#This Row],[NumDealsPurchases]]/Table13[[#This Row],[Total Number of Purchases]]*100</f>
        <v>21.428571428571427</v>
      </c>
      <c r="AQ405">
        <f>6-ROUNDUP(_xlfn.PERCENTRANK.INC(Table13[Recency],Table13[[#This Row],[Recency]])*5, 0)</f>
        <v>2</v>
      </c>
      <c r="AR405">
        <f>ROUNDUP(_xlfn.PERCENTRANK.INC(Table13[Total Number of Purchases],Table13[[#This Row],[Total Number of Purchases]])*5,0)</f>
        <v>3</v>
      </c>
      <c r="AS405">
        <f>ROUNDUP(_xlfn.PERCENTRANK.INC(Table13[Total Spend],Table13[[#This Row],[Total Spend]])*5,0)</f>
        <v>3</v>
      </c>
      <c r="AT405" t="str">
        <f>Table13[[#This Row],[Recency Score]]&amp;Table13[[#This Row],[Frequency Score]]&amp;Table13[[#This Row],[Monetary Score]]</f>
        <v>233</v>
      </c>
      <c r="AU405" t="str">
        <f t="shared" si="6"/>
        <v>About to Sleep</v>
      </c>
      <c r="AW405" s="13">
        <f>DATEDIF(Table13[[#This Row],[Dt_Customer]], Snapshot_Date, "d")</f>
        <v>674</v>
      </c>
      <c r="AX405" s="13">
        <f>Table13[[#This Row],[CL if today]]/365</f>
        <v>1.8465753424657534</v>
      </c>
      <c r="AY405">
        <f>Table13[[#This Row],[Total Number of Purchases]]/Table13[[#This Row],[Corrected CL]]</f>
        <v>7.5816023738872405</v>
      </c>
      <c r="AZ405">
        <f>Table13[[#This Row],[Average Order Value (AOV)]]*Table13[[#This Row],[Freq per Year]]</f>
        <v>157.04747774480714</v>
      </c>
      <c r="BA405">
        <f>Table13[[#This Row],[Total Spend]]/Table13[[#This Row],[Corrected CL]]</f>
        <v>157.04747774480711</v>
      </c>
      <c r="BB405">
        <v>634.45588235294122</v>
      </c>
      <c r="BC405" s="1">
        <f>Table13[[#This Row],[Dt_Customer]]+Table13[[#This Row],[Recency]]</f>
        <v>41303</v>
      </c>
      <c r="BD405" s="16" t="str">
        <f>IF(COUNTIF(A:A, A405) &gt; 1, "Duplicate", "Unique")</f>
        <v>Unique</v>
      </c>
    </row>
    <row r="406" spans="1:56" x14ac:dyDescent="0.3">
      <c r="A406">
        <v>3422</v>
      </c>
      <c r="B406">
        <v>1975</v>
      </c>
      <c r="C406" t="s">
        <v>28</v>
      </c>
      <c r="D406" t="s">
        <v>33</v>
      </c>
      <c r="E406">
        <v>76068</v>
      </c>
      <c r="F406">
        <v>0</v>
      </c>
      <c r="G406">
        <v>1</v>
      </c>
      <c r="H406" s="1">
        <v>41242</v>
      </c>
      <c r="I406">
        <v>67</v>
      </c>
      <c r="J406">
        <v>1115</v>
      </c>
      <c r="K406">
        <v>12</v>
      </c>
      <c r="L406">
        <v>128</v>
      </c>
      <c r="M406">
        <v>33</v>
      </c>
      <c r="N406">
        <v>12</v>
      </c>
      <c r="O406">
        <v>76</v>
      </c>
      <c r="P406">
        <f>IF(Table13[[#This Row],[MntWines]] = 0,"",Table13[[#This Row],[MntWines]])</f>
        <v>1115</v>
      </c>
      <c r="Q406">
        <f>IF(Table13[[#This Row],[MntFruits]] = 0, "",Table13[[#This Row],[MntFruits]])</f>
        <v>12</v>
      </c>
      <c r="R406">
        <f>IF(Table13[[#This Row],[MntMeatProducts]] = 0, "",Table13[[#This Row],[MntMeatProducts]])</f>
        <v>128</v>
      </c>
      <c r="S406">
        <f>IF(Table13[[#This Row],[MntFishProducts]] = 0, "",Table13[[#This Row],[MntFishProducts]])</f>
        <v>33</v>
      </c>
      <c r="T406">
        <f>IF(Table13[[#This Row],[MntSweetProducts]] = 0, "",Table13[[#This Row],[MntSweetProducts]])</f>
        <v>12</v>
      </c>
      <c r="U406">
        <f>IF(Table13[[#This Row],[MntGoldProds]] = 0, "",Table13[[#This Row],[MntGoldProds]])</f>
        <v>76</v>
      </c>
      <c r="V406">
        <v>1</v>
      </c>
      <c r="W406">
        <v>2</v>
      </c>
      <c r="X406">
        <v>3</v>
      </c>
      <c r="Y406">
        <v>4</v>
      </c>
      <c r="Z406">
        <v>6</v>
      </c>
      <c r="AA406">
        <v>0</v>
      </c>
      <c r="AB406">
        <v>1</v>
      </c>
      <c r="AC406">
        <v>0</v>
      </c>
      <c r="AD406">
        <v>1</v>
      </c>
      <c r="AE406">
        <v>0</v>
      </c>
      <c r="AF406">
        <v>0</v>
      </c>
      <c r="AG406">
        <v>0</v>
      </c>
      <c r="AH406" t="s">
        <v>39</v>
      </c>
      <c r="AI406" s="13">
        <f>SUM(Table13[[#This Row],[MntWines]:[MntGoldProds]])</f>
        <v>1376</v>
      </c>
      <c r="AJ406" s="13">
        <f>AVERAGE(Table13[[#This Row],[MntWines]:[MntGoldProds]])</f>
        <v>229.33333333333334</v>
      </c>
      <c r="AK406">
        <f>IF(Table13[[#This Row],[Total Number of Purchases]]=0,0,Table13[[#This Row],[Total Spend]]/Table13[[#This Row],[Total Number of Purchases]])</f>
        <v>137.6</v>
      </c>
      <c r="AM406">
        <f>SUM(Table13[[#This Row],[NumDealsPurchases]:[NumStorePurchases]])</f>
        <v>10</v>
      </c>
      <c r="AN406" s="14">
        <f>Snapshot_Date-Table13[[#This Row],[Dt_Customer]]</f>
        <v>674</v>
      </c>
      <c r="AP406" s="13">
        <f>Table13[[#This Row],[NumDealsPurchases]]/Table13[[#This Row],[Total Number of Purchases]]*100</f>
        <v>10</v>
      </c>
      <c r="AQ406">
        <f>6-ROUNDUP(_xlfn.PERCENTRANK.INC(Table13[Recency],Table13[[#This Row],[Recency]])*5, 0)</f>
        <v>2</v>
      </c>
      <c r="AR406">
        <f>ROUNDUP(_xlfn.PERCENTRANK.INC(Table13[Total Number of Purchases],Table13[[#This Row],[Total Number of Purchases]])*5,0)</f>
        <v>2</v>
      </c>
      <c r="AS406">
        <f>ROUNDUP(_xlfn.PERCENTRANK.INC(Table13[Total Spend],Table13[[#This Row],[Total Spend]])*5,0)</f>
        <v>5</v>
      </c>
      <c r="AT406" t="str">
        <f>Table13[[#This Row],[Recency Score]]&amp;Table13[[#This Row],[Frequency Score]]&amp;Table13[[#This Row],[Monetary Score]]</f>
        <v>225</v>
      </c>
      <c r="AU406" t="str">
        <f t="shared" si="6"/>
        <v>Big Spenders</v>
      </c>
      <c r="AW406" s="13">
        <f>DATEDIF(Table13[[#This Row],[Dt_Customer]], Snapshot_Date, "d")</f>
        <v>674</v>
      </c>
      <c r="AX406" s="13">
        <f>Table13[[#This Row],[CL if today]]/365</f>
        <v>1.8465753424657534</v>
      </c>
      <c r="AY406">
        <f>Table13[[#This Row],[Total Number of Purchases]]/Table13[[#This Row],[Corrected CL]]</f>
        <v>5.4154302670623142</v>
      </c>
      <c r="AZ406">
        <f>Table13[[#This Row],[Average Order Value (AOV)]]*Table13[[#This Row],[Freq per Year]]</f>
        <v>745.16320474777444</v>
      </c>
      <c r="BA406">
        <f>Table13[[#This Row],[Total Spend]]/Table13[[#This Row],[Corrected CL]]</f>
        <v>745.16320474777444</v>
      </c>
      <c r="BB406">
        <v>826.61764705882354</v>
      </c>
      <c r="BC406" s="1">
        <f>Table13[[#This Row],[Dt_Customer]]+Table13[[#This Row],[Recency]]</f>
        <v>41309</v>
      </c>
      <c r="BD406" s="16" t="str">
        <f>IF(COUNTIF(A:A, A406) &gt; 1, "Duplicate", "Unique")</f>
        <v>Unique</v>
      </c>
    </row>
    <row r="407" spans="1:56" x14ac:dyDescent="0.3">
      <c r="A407">
        <v>528</v>
      </c>
      <c r="B407">
        <v>1978</v>
      </c>
      <c r="C407" t="s">
        <v>28</v>
      </c>
      <c r="D407" t="s">
        <v>33</v>
      </c>
      <c r="E407">
        <v>65819</v>
      </c>
      <c r="F407">
        <v>0</v>
      </c>
      <c r="G407">
        <v>0</v>
      </c>
      <c r="H407" s="1">
        <v>41242</v>
      </c>
      <c r="I407">
        <v>99</v>
      </c>
      <c r="J407">
        <v>267</v>
      </c>
      <c r="K407">
        <v>38</v>
      </c>
      <c r="L407">
        <v>701</v>
      </c>
      <c r="M407">
        <v>149</v>
      </c>
      <c r="N407">
        <v>165</v>
      </c>
      <c r="O407">
        <v>63</v>
      </c>
      <c r="P407">
        <f>IF(Table13[[#This Row],[MntWines]] = 0,"",Table13[[#This Row],[MntWines]])</f>
        <v>267</v>
      </c>
      <c r="Q407">
        <f>IF(Table13[[#This Row],[MntFruits]] = 0, "",Table13[[#This Row],[MntFruits]])</f>
        <v>38</v>
      </c>
      <c r="R407">
        <f>IF(Table13[[#This Row],[MntMeatProducts]] = 0, "",Table13[[#This Row],[MntMeatProducts]])</f>
        <v>701</v>
      </c>
      <c r="S407">
        <f>IF(Table13[[#This Row],[MntFishProducts]] = 0, "",Table13[[#This Row],[MntFishProducts]])</f>
        <v>149</v>
      </c>
      <c r="T407">
        <f>IF(Table13[[#This Row],[MntSweetProducts]] = 0, "",Table13[[#This Row],[MntSweetProducts]])</f>
        <v>165</v>
      </c>
      <c r="U407">
        <f>IF(Table13[[#This Row],[MntGoldProds]] = 0, "",Table13[[#This Row],[MntGoldProds]])</f>
        <v>63</v>
      </c>
      <c r="V407">
        <v>1</v>
      </c>
      <c r="W407">
        <v>5</v>
      </c>
      <c r="X407">
        <v>4</v>
      </c>
      <c r="Y407">
        <v>10</v>
      </c>
      <c r="Z407">
        <v>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 t="s">
        <v>40</v>
      </c>
      <c r="AI407" s="13">
        <f>SUM(Table13[[#This Row],[MntWines]:[MntGoldProds]])</f>
        <v>1383</v>
      </c>
      <c r="AJ407" s="13">
        <f>AVERAGE(Table13[[#This Row],[MntWines]:[MntGoldProds]])</f>
        <v>230.5</v>
      </c>
      <c r="AK407">
        <f>IF(Table13[[#This Row],[Total Number of Purchases]]=0,0,Table13[[#This Row],[Total Spend]]/Table13[[#This Row],[Total Number of Purchases]])</f>
        <v>69.150000000000006</v>
      </c>
      <c r="AM407">
        <f>SUM(Table13[[#This Row],[NumDealsPurchases]:[NumStorePurchases]])</f>
        <v>20</v>
      </c>
      <c r="AN407" s="14">
        <f>Snapshot_Date-Table13[[#This Row],[Dt_Customer]]</f>
        <v>674</v>
      </c>
      <c r="AP407" s="13">
        <f>Table13[[#This Row],[NumDealsPurchases]]/Table13[[#This Row],[Total Number of Purchases]]*100</f>
        <v>5</v>
      </c>
      <c r="AQ407">
        <f>6-ROUNDUP(_xlfn.PERCENTRANK.INC(Table13[Recency],Table13[[#This Row],[Recency]])*5, 0)</f>
        <v>1</v>
      </c>
      <c r="AR407">
        <f>ROUNDUP(_xlfn.PERCENTRANK.INC(Table13[Total Number of Purchases],Table13[[#This Row],[Total Number of Purchases]])*5,0)</f>
        <v>4</v>
      </c>
      <c r="AS407">
        <f>ROUNDUP(_xlfn.PERCENTRANK.INC(Table13[Total Spend],Table13[[#This Row],[Total Spend]])*5,0)</f>
        <v>5</v>
      </c>
      <c r="AT407" t="str">
        <f>Table13[[#This Row],[Recency Score]]&amp;Table13[[#This Row],[Frequency Score]]&amp;Table13[[#This Row],[Monetary Score]]</f>
        <v>145</v>
      </c>
      <c r="AU407" t="str">
        <f t="shared" si="6"/>
        <v>Big Spenders</v>
      </c>
      <c r="AW407" s="13">
        <f>DATEDIF(Table13[[#This Row],[Dt_Customer]], Snapshot_Date, "d")</f>
        <v>674</v>
      </c>
      <c r="AX407" s="13">
        <f>Table13[[#This Row],[CL if today]]/365</f>
        <v>1.8465753424657534</v>
      </c>
      <c r="AY407">
        <f>Table13[[#This Row],[Total Number of Purchases]]/Table13[[#This Row],[Corrected CL]]</f>
        <v>10.830860534124628</v>
      </c>
      <c r="AZ407">
        <f>Table13[[#This Row],[Average Order Value (AOV)]]*Table13[[#This Row],[Freq per Year]]</f>
        <v>748.95400593471811</v>
      </c>
      <c r="BA407">
        <f>Table13[[#This Row],[Total Spend]]/Table13[[#This Row],[Corrected CL]]</f>
        <v>748.95400593471811</v>
      </c>
      <c r="BB407">
        <v>826.61764705882354</v>
      </c>
      <c r="BC407" s="1">
        <f>Table13[[#This Row],[Dt_Customer]]+Table13[[#This Row],[Recency]]</f>
        <v>41341</v>
      </c>
      <c r="BD407" s="16" t="str">
        <f>IF(COUNTIF(A:A, A407) &gt; 1, "Duplicate", "Unique")</f>
        <v>Unique</v>
      </c>
    </row>
    <row r="408" spans="1:56" x14ac:dyDescent="0.3">
      <c r="A408">
        <v>3807</v>
      </c>
      <c r="B408">
        <v>1955</v>
      </c>
      <c r="C408" t="s">
        <v>28</v>
      </c>
      <c r="D408" t="s">
        <v>35</v>
      </c>
      <c r="E408">
        <v>59925</v>
      </c>
      <c r="F408">
        <v>0</v>
      </c>
      <c r="G408">
        <v>1</v>
      </c>
      <c r="H408" s="1">
        <v>41243</v>
      </c>
      <c r="I408">
        <v>83</v>
      </c>
      <c r="J408">
        <v>473</v>
      </c>
      <c r="K408">
        <v>21</v>
      </c>
      <c r="L408">
        <v>176</v>
      </c>
      <c r="M408">
        <v>19</v>
      </c>
      <c r="N408">
        <v>21</v>
      </c>
      <c r="O408">
        <v>56</v>
      </c>
      <c r="P408">
        <f>IF(Table13[[#This Row],[MntWines]] = 0,"",Table13[[#This Row],[MntWines]])</f>
        <v>473</v>
      </c>
      <c r="Q408">
        <f>IF(Table13[[#This Row],[MntFruits]] = 0, "",Table13[[#This Row],[MntFruits]])</f>
        <v>21</v>
      </c>
      <c r="R408">
        <f>IF(Table13[[#This Row],[MntMeatProducts]] = 0, "",Table13[[#This Row],[MntMeatProducts]])</f>
        <v>176</v>
      </c>
      <c r="S408">
        <f>IF(Table13[[#This Row],[MntFishProducts]] = 0, "",Table13[[#This Row],[MntFishProducts]])</f>
        <v>19</v>
      </c>
      <c r="T408">
        <f>IF(Table13[[#This Row],[MntSweetProducts]] = 0, "",Table13[[#This Row],[MntSweetProducts]])</f>
        <v>21</v>
      </c>
      <c r="U408">
        <f>IF(Table13[[#This Row],[MntGoldProds]] = 0, "",Table13[[#This Row],[MntGoldProds]])</f>
        <v>56</v>
      </c>
      <c r="V408">
        <v>3</v>
      </c>
      <c r="W408">
        <v>9</v>
      </c>
      <c r="X408">
        <v>2</v>
      </c>
      <c r="Y408">
        <v>9</v>
      </c>
      <c r="Z408">
        <v>6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">
        <v>30</v>
      </c>
      <c r="AI408" s="13">
        <f>SUM(Table13[[#This Row],[MntWines]:[MntGoldProds]])</f>
        <v>766</v>
      </c>
      <c r="AJ408" s="13">
        <f>AVERAGE(Table13[[#This Row],[MntWines]:[MntGoldProds]])</f>
        <v>127.66666666666667</v>
      </c>
      <c r="AK408">
        <f>IF(Table13[[#This Row],[Total Number of Purchases]]=0,0,Table13[[#This Row],[Total Spend]]/Table13[[#This Row],[Total Number of Purchases]])</f>
        <v>33.304347826086953</v>
      </c>
      <c r="AM408">
        <f>SUM(Table13[[#This Row],[NumDealsPurchases]:[NumStorePurchases]])</f>
        <v>23</v>
      </c>
      <c r="AN408" s="14">
        <f>Snapshot_Date-Table13[[#This Row],[Dt_Customer]]</f>
        <v>673</v>
      </c>
      <c r="AP408" s="13">
        <f>Table13[[#This Row],[NumDealsPurchases]]/Table13[[#This Row],[Total Number of Purchases]]*100</f>
        <v>13.043478260869565</v>
      </c>
      <c r="AQ408">
        <f>6-ROUNDUP(_xlfn.PERCENTRANK.INC(Table13[Recency],Table13[[#This Row],[Recency]])*5, 0)</f>
        <v>1</v>
      </c>
      <c r="AR408">
        <f>ROUNDUP(_xlfn.PERCENTRANK.INC(Table13[Total Number of Purchases],Table13[[#This Row],[Total Number of Purchases]])*5,0)</f>
        <v>5</v>
      </c>
      <c r="AS408">
        <f>ROUNDUP(_xlfn.PERCENTRANK.INC(Table13[Total Spend],Table13[[#This Row],[Total Spend]])*5,0)</f>
        <v>4</v>
      </c>
      <c r="AT408" t="str">
        <f>Table13[[#This Row],[Recency Score]]&amp;Table13[[#This Row],[Frequency Score]]&amp;Table13[[#This Row],[Monetary Score]]</f>
        <v>154</v>
      </c>
      <c r="AU408" t="str">
        <f t="shared" si="6"/>
        <v>Frequent Buyers</v>
      </c>
      <c r="AW408" s="13">
        <f>DATEDIF(Table13[[#This Row],[Dt_Customer]], Snapshot_Date, "d")</f>
        <v>673</v>
      </c>
      <c r="AX408" s="13">
        <f>Table13[[#This Row],[CL if today]]/365</f>
        <v>1.8438356164383563</v>
      </c>
      <c r="AY408">
        <f>Table13[[#This Row],[Total Number of Purchases]]/Table13[[#This Row],[Corrected CL]]</f>
        <v>12.473997028231798</v>
      </c>
      <c r="AZ408">
        <f>Table13[[#This Row],[Average Order Value (AOV)]]*Table13[[#This Row],[Freq per Year]]</f>
        <v>415.4383358098068</v>
      </c>
      <c r="BA408">
        <f>Table13[[#This Row],[Total Spend]]/Table13[[#This Row],[Corrected CL]]</f>
        <v>415.4383358098068</v>
      </c>
      <c r="BB408">
        <v>13.419117647058824</v>
      </c>
      <c r="BC408" s="1">
        <f>Table13[[#This Row],[Dt_Customer]]+Table13[[#This Row],[Recency]]</f>
        <v>41326</v>
      </c>
      <c r="BD408" s="16" t="str">
        <f>IF(COUNTIF(A:A, A408) &gt; 1, "Duplicate", "Unique")</f>
        <v>Unique</v>
      </c>
    </row>
    <row r="409" spans="1:56" x14ac:dyDescent="0.3">
      <c r="A409">
        <v>5221</v>
      </c>
      <c r="B409">
        <v>1957</v>
      </c>
      <c r="C409" t="s">
        <v>28</v>
      </c>
      <c r="D409" t="s">
        <v>33</v>
      </c>
      <c r="E409">
        <v>52852</v>
      </c>
      <c r="F409">
        <v>0</v>
      </c>
      <c r="G409">
        <v>1</v>
      </c>
      <c r="H409" s="1">
        <v>41244</v>
      </c>
      <c r="I409">
        <v>93</v>
      </c>
      <c r="J409">
        <v>714</v>
      </c>
      <c r="K409">
        <v>8</v>
      </c>
      <c r="L409">
        <v>99</v>
      </c>
      <c r="M409">
        <v>11</v>
      </c>
      <c r="N409">
        <v>0</v>
      </c>
      <c r="O409">
        <v>47</v>
      </c>
      <c r="P409">
        <f>IF(Table13[[#This Row],[MntWines]] = 0,"",Table13[[#This Row],[MntWines]])</f>
        <v>714</v>
      </c>
      <c r="Q409">
        <f>IF(Table13[[#This Row],[MntFruits]] = 0, "",Table13[[#This Row],[MntFruits]])</f>
        <v>8</v>
      </c>
      <c r="R409">
        <f>IF(Table13[[#This Row],[MntMeatProducts]] = 0, "",Table13[[#This Row],[MntMeatProducts]])</f>
        <v>99</v>
      </c>
      <c r="S409">
        <f>IF(Table13[[#This Row],[MntFishProducts]] = 0, "",Table13[[#This Row],[MntFishProducts]])</f>
        <v>11</v>
      </c>
      <c r="T409" t="str">
        <f>IF(Table13[[#This Row],[MntSweetProducts]] = 0, "",Table13[[#This Row],[MntSweetProducts]])</f>
        <v/>
      </c>
      <c r="U409">
        <f>IF(Table13[[#This Row],[MntGoldProds]] = 0, "",Table13[[#This Row],[MntGoldProds]])</f>
        <v>47</v>
      </c>
      <c r="V409">
        <v>4</v>
      </c>
      <c r="W409">
        <v>10</v>
      </c>
      <c r="X409">
        <v>7</v>
      </c>
      <c r="Y409">
        <v>5</v>
      </c>
      <c r="Z409">
        <v>8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 t="s">
        <v>39</v>
      </c>
      <c r="AI409" s="13">
        <f>SUM(Table13[[#This Row],[MntWines]:[MntGoldProds]])</f>
        <v>879</v>
      </c>
      <c r="AJ409" s="13">
        <f>AVERAGE(Table13[[#This Row],[MntWines]:[MntGoldProds]])</f>
        <v>146.5</v>
      </c>
      <c r="AK409">
        <f>IF(Table13[[#This Row],[Total Number of Purchases]]=0,0,Table13[[#This Row],[Total Spend]]/Table13[[#This Row],[Total Number of Purchases]])</f>
        <v>33.807692307692307</v>
      </c>
      <c r="AM409">
        <f>SUM(Table13[[#This Row],[NumDealsPurchases]:[NumStorePurchases]])</f>
        <v>26</v>
      </c>
      <c r="AN409" s="14">
        <f>Snapshot_Date-Table13[[#This Row],[Dt_Customer]]</f>
        <v>672</v>
      </c>
      <c r="AP409" s="13">
        <f>Table13[[#This Row],[NumDealsPurchases]]/Table13[[#This Row],[Total Number of Purchases]]*100</f>
        <v>15.384615384615385</v>
      </c>
      <c r="AQ409">
        <f>6-ROUNDUP(_xlfn.PERCENTRANK.INC(Table13[Recency],Table13[[#This Row],[Recency]])*5, 0)</f>
        <v>1</v>
      </c>
      <c r="AR409">
        <f>ROUNDUP(_xlfn.PERCENTRANK.INC(Table13[Total Number of Purchases],Table13[[#This Row],[Total Number of Purchases]])*5,0)</f>
        <v>5</v>
      </c>
      <c r="AS409">
        <f>ROUNDUP(_xlfn.PERCENTRANK.INC(Table13[Total Spend],Table13[[#This Row],[Total Spend]])*5,0)</f>
        <v>4</v>
      </c>
      <c r="AT409" t="str">
        <f>Table13[[#This Row],[Recency Score]]&amp;Table13[[#This Row],[Frequency Score]]&amp;Table13[[#This Row],[Monetary Score]]</f>
        <v>154</v>
      </c>
      <c r="AU409" t="str">
        <f t="shared" si="6"/>
        <v>Frequent Buyers</v>
      </c>
      <c r="AW409" s="13">
        <f>DATEDIF(Table13[[#This Row],[Dt_Customer]], Snapshot_Date, "d")</f>
        <v>672</v>
      </c>
      <c r="AX409" s="13">
        <f>Table13[[#This Row],[CL if today]]/365</f>
        <v>1.8410958904109589</v>
      </c>
      <c r="AY409">
        <f>Table13[[#This Row],[Total Number of Purchases]]/Table13[[#This Row],[Corrected CL]]</f>
        <v>14.12202380952381</v>
      </c>
      <c r="AZ409">
        <f>Table13[[#This Row],[Average Order Value (AOV)]]*Table13[[#This Row],[Freq per Year]]</f>
        <v>477.43303571428572</v>
      </c>
      <c r="BA409">
        <f>Table13[[#This Row],[Total Spend]]/Table13[[#This Row],[Corrected CL]]</f>
        <v>477.43303571428572</v>
      </c>
      <c r="BB409">
        <v>377.88235294117646</v>
      </c>
      <c r="BC409" s="1">
        <f>Table13[[#This Row],[Dt_Customer]]+Table13[[#This Row],[Recency]]</f>
        <v>41337</v>
      </c>
      <c r="BD409" s="16" t="str">
        <f>IF(COUNTIF(A:A, A409) &gt; 1, "Duplicate", "Unique")</f>
        <v>Unique</v>
      </c>
    </row>
    <row r="410" spans="1:56" x14ac:dyDescent="0.3">
      <c r="A410">
        <v>5748</v>
      </c>
      <c r="B410">
        <v>1965</v>
      </c>
      <c r="C410" t="s">
        <v>28</v>
      </c>
      <c r="D410" t="s">
        <v>33</v>
      </c>
      <c r="E410">
        <v>59754</v>
      </c>
      <c r="F410">
        <v>0</v>
      </c>
      <c r="G410">
        <v>1</v>
      </c>
      <c r="H410" s="1">
        <v>41244</v>
      </c>
      <c r="I410">
        <v>96</v>
      </c>
      <c r="J410">
        <v>115</v>
      </c>
      <c r="K410">
        <v>27</v>
      </c>
      <c r="L410">
        <v>44</v>
      </c>
      <c r="M410">
        <v>4</v>
      </c>
      <c r="N410">
        <v>146</v>
      </c>
      <c r="O410">
        <v>139</v>
      </c>
      <c r="P410">
        <f>IF(Table13[[#This Row],[MntWines]] = 0,"",Table13[[#This Row],[MntWines]])</f>
        <v>115</v>
      </c>
      <c r="Q410">
        <f>IF(Table13[[#This Row],[MntFruits]] = 0, "",Table13[[#This Row],[MntFruits]])</f>
        <v>27</v>
      </c>
      <c r="R410">
        <f>IF(Table13[[#This Row],[MntMeatProducts]] = 0, "",Table13[[#This Row],[MntMeatProducts]])</f>
        <v>44</v>
      </c>
      <c r="S410">
        <f>IF(Table13[[#This Row],[MntFishProducts]] = 0, "",Table13[[#This Row],[MntFishProducts]])</f>
        <v>4</v>
      </c>
      <c r="T410">
        <f>IF(Table13[[#This Row],[MntSweetProducts]] = 0, "",Table13[[#This Row],[MntSweetProducts]])</f>
        <v>146</v>
      </c>
      <c r="U410">
        <f>IF(Table13[[#This Row],[MntGoldProds]] = 0, "",Table13[[#This Row],[MntGoldProds]])</f>
        <v>139</v>
      </c>
      <c r="V410">
        <v>3</v>
      </c>
      <c r="W410">
        <v>5</v>
      </c>
      <c r="X410">
        <v>2</v>
      </c>
      <c r="Y410">
        <v>6</v>
      </c>
      <c r="Z410">
        <v>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 t="s">
        <v>43</v>
      </c>
      <c r="AI410" s="13">
        <f>SUM(Table13[[#This Row],[MntWines]:[MntGoldProds]])</f>
        <v>475</v>
      </c>
      <c r="AJ410" s="13">
        <f>AVERAGE(Table13[[#This Row],[MntWines]:[MntGoldProds]])</f>
        <v>79.166666666666671</v>
      </c>
      <c r="AK410">
        <f>IF(Table13[[#This Row],[Total Number of Purchases]]=0,0,Table13[[#This Row],[Total Spend]]/Table13[[#This Row],[Total Number of Purchases]])</f>
        <v>29.6875</v>
      </c>
      <c r="AM410">
        <f>SUM(Table13[[#This Row],[NumDealsPurchases]:[NumStorePurchases]])</f>
        <v>16</v>
      </c>
      <c r="AN410" s="14">
        <f>Snapshot_Date-Table13[[#This Row],[Dt_Customer]]</f>
        <v>672</v>
      </c>
      <c r="AP410" s="13">
        <f>Table13[[#This Row],[NumDealsPurchases]]/Table13[[#This Row],[Total Number of Purchases]]*100</f>
        <v>18.75</v>
      </c>
      <c r="AQ410">
        <f>6-ROUNDUP(_xlfn.PERCENTRANK.INC(Table13[Recency],Table13[[#This Row],[Recency]])*5, 0)</f>
        <v>1</v>
      </c>
      <c r="AR410">
        <f>ROUNDUP(_xlfn.PERCENTRANK.INC(Table13[Total Number of Purchases],Table13[[#This Row],[Total Number of Purchases]])*5,0)</f>
        <v>3</v>
      </c>
      <c r="AS410">
        <f>ROUNDUP(_xlfn.PERCENTRANK.INC(Table13[Total Spend],Table13[[#This Row],[Total Spend]])*5,0)</f>
        <v>3</v>
      </c>
      <c r="AT410" t="str">
        <f>Table13[[#This Row],[Recency Score]]&amp;Table13[[#This Row],[Frequency Score]]&amp;Table13[[#This Row],[Monetary Score]]</f>
        <v>133</v>
      </c>
      <c r="AU410" t="str">
        <f t="shared" si="6"/>
        <v>Lost</v>
      </c>
      <c r="AW410" s="13">
        <f>DATEDIF(Table13[[#This Row],[Dt_Customer]], Snapshot_Date, "d")</f>
        <v>672</v>
      </c>
      <c r="AX410" s="13">
        <f>Table13[[#This Row],[CL if today]]/365</f>
        <v>1.8410958904109589</v>
      </c>
      <c r="AY410">
        <f>Table13[[#This Row],[Total Number of Purchases]]/Table13[[#This Row],[Corrected CL]]</f>
        <v>8.6904761904761898</v>
      </c>
      <c r="AZ410">
        <f>Table13[[#This Row],[Average Order Value (AOV)]]*Table13[[#This Row],[Freq per Year]]</f>
        <v>257.99851190476187</v>
      </c>
      <c r="BA410">
        <f>Table13[[#This Row],[Total Spend]]/Table13[[#This Row],[Corrected CL]]</f>
        <v>257.99851190476193</v>
      </c>
      <c r="BB410">
        <v>13.419117647058824</v>
      </c>
      <c r="BC410" s="1">
        <f>Table13[[#This Row],[Dt_Customer]]+Table13[[#This Row],[Recency]]</f>
        <v>41340</v>
      </c>
      <c r="BD410" s="16" t="str">
        <f>IF(COUNTIF(A:A, A410) &gt; 1, "Duplicate", "Unique")</f>
        <v>Unique</v>
      </c>
    </row>
    <row r="411" spans="1:56" x14ac:dyDescent="0.3">
      <c r="A411">
        <v>2928</v>
      </c>
      <c r="B411">
        <v>1975</v>
      </c>
      <c r="C411" t="s">
        <v>37</v>
      </c>
      <c r="D411" t="s">
        <v>31</v>
      </c>
      <c r="E411">
        <v>52614</v>
      </c>
      <c r="F411">
        <v>0</v>
      </c>
      <c r="G411">
        <v>1</v>
      </c>
      <c r="H411" s="1">
        <v>41244</v>
      </c>
      <c r="I411">
        <v>63</v>
      </c>
      <c r="J411">
        <v>789</v>
      </c>
      <c r="K411">
        <v>0</v>
      </c>
      <c r="L411">
        <v>142</v>
      </c>
      <c r="M411">
        <v>12</v>
      </c>
      <c r="N411">
        <v>9</v>
      </c>
      <c r="O411">
        <v>38</v>
      </c>
      <c r="P411">
        <f>IF(Table13[[#This Row],[MntWines]] = 0,"",Table13[[#This Row],[MntWines]])</f>
        <v>789</v>
      </c>
      <c r="Q411" t="str">
        <f>IF(Table13[[#This Row],[MntFruits]] = 0, "",Table13[[#This Row],[MntFruits]])</f>
        <v/>
      </c>
      <c r="R411">
        <f>IF(Table13[[#This Row],[MntMeatProducts]] = 0, "",Table13[[#This Row],[MntMeatProducts]])</f>
        <v>142</v>
      </c>
      <c r="S411">
        <f>IF(Table13[[#This Row],[MntFishProducts]] = 0, "",Table13[[#This Row],[MntFishProducts]])</f>
        <v>12</v>
      </c>
      <c r="T411">
        <f>IF(Table13[[#This Row],[MntSweetProducts]] = 0, "",Table13[[#This Row],[MntSweetProducts]])</f>
        <v>9</v>
      </c>
      <c r="U411">
        <f>IF(Table13[[#This Row],[MntGoldProds]] = 0, "",Table13[[#This Row],[MntGoldProds]])</f>
        <v>38</v>
      </c>
      <c r="V411">
        <v>2</v>
      </c>
      <c r="W411">
        <v>2</v>
      </c>
      <c r="X411">
        <v>4</v>
      </c>
      <c r="Y411">
        <v>8</v>
      </c>
      <c r="Z411">
        <v>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t="s">
        <v>30</v>
      </c>
      <c r="AI411" s="13">
        <f>SUM(Table13[[#This Row],[MntWines]:[MntGoldProds]])</f>
        <v>990</v>
      </c>
      <c r="AJ411" s="13">
        <f>AVERAGE(Table13[[#This Row],[MntWines]:[MntGoldProds]])</f>
        <v>165</v>
      </c>
      <c r="AK411">
        <f>IF(Table13[[#This Row],[Total Number of Purchases]]=0,0,Table13[[#This Row],[Total Spend]]/Table13[[#This Row],[Total Number of Purchases]])</f>
        <v>61.875</v>
      </c>
      <c r="AM411">
        <f>SUM(Table13[[#This Row],[NumDealsPurchases]:[NumStorePurchases]])</f>
        <v>16</v>
      </c>
      <c r="AN411" s="14">
        <f>Snapshot_Date-Table13[[#This Row],[Dt_Customer]]</f>
        <v>672</v>
      </c>
      <c r="AP411" s="13">
        <f>Table13[[#This Row],[NumDealsPurchases]]/Table13[[#This Row],[Total Number of Purchases]]*100</f>
        <v>12.5</v>
      </c>
      <c r="AQ411">
        <f>6-ROUNDUP(_xlfn.PERCENTRANK.INC(Table13[Recency],Table13[[#This Row],[Recency]])*5, 0)</f>
        <v>2</v>
      </c>
      <c r="AR411">
        <f>ROUNDUP(_xlfn.PERCENTRANK.INC(Table13[Total Number of Purchases],Table13[[#This Row],[Total Number of Purchases]])*5,0)</f>
        <v>3</v>
      </c>
      <c r="AS411">
        <f>ROUNDUP(_xlfn.PERCENTRANK.INC(Table13[Total Spend],Table13[[#This Row],[Total Spend]])*5,0)</f>
        <v>4</v>
      </c>
      <c r="AT411" t="str">
        <f>Table13[[#This Row],[Recency Score]]&amp;Table13[[#This Row],[Frequency Score]]&amp;Table13[[#This Row],[Monetary Score]]</f>
        <v>234</v>
      </c>
      <c r="AU411" t="str">
        <f t="shared" si="6"/>
        <v>About to Sleep</v>
      </c>
      <c r="AW411" s="13">
        <f>DATEDIF(Table13[[#This Row],[Dt_Customer]], Snapshot_Date, "d")</f>
        <v>672</v>
      </c>
      <c r="AX411" s="13">
        <f>Table13[[#This Row],[CL if today]]/365</f>
        <v>1.8410958904109589</v>
      </c>
      <c r="AY411">
        <f>Table13[[#This Row],[Total Number of Purchases]]/Table13[[#This Row],[Corrected CL]]</f>
        <v>8.6904761904761898</v>
      </c>
      <c r="AZ411">
        <f>Table13[[#This Row],[Average Order Value (AOV)]]*Table13[[#This Row],[Freq per Year]]</f>
        <v>537.72321428571422</v>
      </c>
      <c r="BA411">
        <f>Table13[[#This Row],[Total Spend]]/Table13[[#This Row],[Corrected CL]]</f>
        <v>537.72321428571433</v>
      </c>
      <c r="BB411">
        <v>706.88512518409425</v>
      </c>
      <c r="BC411" s="1">
        <f>Table13[[#This Row],[Dt_Customer]]+Table13[[#This Row],[Recency]]</f>
        <v>41307</v>
      </c>
      <c r="BD411" s="16" t="str">
        <f>IF(COUNTIF(A:A, A411) &gt; 1, "Duplicate", "Unique")</f>
        <v>Unique</v>
      </c>
    </row>
    <row r="412" spans="1:56" x14ac:dyDescent="0.3">
      <c r="A412">
        <v>2920</v>
      </c>
      <c r="B412">
        <v>1975</v>
      </c>
      <c r="C412" t="s">
        <v>37</v>
      </c>
      <c r="D412" t="s">
        <v>31</v>
      </c>
      <c r="E412">
        <v>52614</v>
      </c>
      <c r="F412">
        <v>0</v>
      </c>
      <c r="G412">
        <v>1</v>
      </c>
      <c r="H412" s="1">
        <v>41244</v>
      </c>
      <c r="I412">
        <v>63</v>
      </c>
      <c r="J412">
        <v>789</v>
      </c>
      <c r="K412">
        <v>0</v>
      </c>
      <c r="L412">
        <v>142</v>
      </c>
      <c r="M412">
        <v>12</v>
      </c>
      <c r="N412">
        <v>9</v>
      </c>
      <c r="O412">
        <v>38</v>
      </c>
      <c r="P412">
        <f>IF(Table13[[#This Row],[MntWines]] = 0,"",Table13[[#This Row],[MntWines]])</f>
        <v>789</v>
      </c>
      <c r="Q412" t="str">
        <f>IF(Table13[[#This Row],[MntFruits]] = 0, "",Table13[[#This Row],[MntFruits]])</f>
        <v/>
      </c>
      <c r="R412">
        <f>IF(Table13[[#This Row],[MntMeatProducts]] = 0, "",Table13[[#This Row],[MntMeatProducts]])</f>
        <v>142</v>
      </c>
      <c r="S412">
        <f>IF(Table13[[#This Row],[MntFishProducts]] = 0, "",Table13[[#This Row],[MntFishProducts]])</f>
        <v>12</v>
      </c>
      <c r="T412">
        <f>IF(Table13[[#This Row],[MntSweetProducts]] = 0, "",Table13[[#This Row],[MntSweetProducts]])</f>
        <v>9</v>
      </c>
      <c r="U412">
        <f>IF(Table13[[#This Row],[MntGoldProds]] = 0, "",Table13[[#This Row],[MntGoldProds]])</f>
        <v>38</v>
      </c>
      <c r="V412">
        <v>2</v>
      </c>
      <c r="W412">
        <v>2</v>
      </c>
      <c r="X412">
        <v>4</v>
      </c>
      <c r="Y412">
        <v>8</v>
      </c>
      <c r="Z412">
        <v>8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 t="s">
        <v>46</v>
      </c>
      <c r="AI412" s="13">
        <f>SUM(Table13[[#This Row],[MntWines]:[MntGoldProds]])</f>
        <v>990</v>
      </c>
      <c r="AJ412" s="13">
        <f>AVERAGE(Table13[[#This Row],[MntWines]:[MntGoldProds]])</f>
        <v>165</v>
      </c>
      <c r="AK412">
        <f>IF(Table13[[#This Row],[Total Number of Purchases]]=0,0,Table13[[#This Row],[Total Spend]]/Table13[[#This Row],[Total Number of Purchases]])</f>
        <v>61.875</v>
      </c>
      <c r="AM412">
        <f>SUM(Table13[[#This Row],[NumDealsPurchases]:[NumStorePurchases]])</f>
        <v>16</v>
      </c>
      <c r="AN412" s="14">
        <f>Snapshot_Date-Table13[[#This Row],[Dt_Customer]]</f>
        <v>672</v>
      </c>
      <c r="AP412" s="13">
        <f>Table13[[#This Row],[NumDealsPurchases]]/Table13[[#This Row],[Total Number of Purchases]]*100</f>
        <v>12.5</v>
      </c>
      <c r="AQ412">
        <f>6-ROUNDUP(_xlfn.PERCENTRANK.INC(Table13[Recency],Table13[[#This Row],[Recency]])*5, 0)</f>
        <v>2</v>
      </c>
      <c r="AR412">
        <f>ROUNDUP(_xlfn.PERCENTRANK.INC(Table13[Total Number of Purchases],Table13[[#This Row],[Total Number of Purchases]])*5,0)</f>
        <v>3</v>
      </c>
      <c r="AS412">
        <f>ROUNDUP(_xlfn.PERCENTRANK.INC(Table13[Total Spend],Table13[[#This Row],[Total Spend]])*5,0)</f>
        <v>4</v>
      </c>
      <c r="AT412" t="str">
        <f>Table13[[#This Row],[Recency Score]]&amp;Table13[[#This Row],[Frequency Score]]&amp;Table13[[#This Row],[Monetary Score]]</f>
        <v>234</v>
      </c>
      <c r="AU412" t="str">
        <f t="shared" si="6"/>
        <v>About to Sleep</v>
      </c>
      <c r="AW412" s="13">
        <f>DATEDIF(Table13[[#This Row],[Dt_Customer]], Snapshot_Date, "d")</f>
        <v>672</v>
      </c>
      <c r="AX412" s="13">
        <f>Table13[[#This Row],[CL if today]]/365</f>
        <v>1.8410958904109589</v>
      </c>
      <c r="AY412">
        <f>Table13[[#This Row],[Total Number of Purchases]]/Table13[[#This Row],[Corrected CL]]</f>
        <v>8.6904761904761898</v>
      </c>
      <c r="AZ412">
        <f>Table13[[#This Row],[Average Order Value (AOV)]]*Table13[[#This Row],[Freq per Year]]</f>
        <v>537.72321428571422</v>
      </c>
      <c r="BA412">
        <f>Table13[[#This Row],[Total Spend]]/Table13[[#This Row],[Corrected CL]]</f>
        <v>537.72321428571433</v>
      </c>
      <c r="BB412">
        <v>306.40648011782031</v>
      </c>
      <c r="BC412" s="1">
        <f>Table13[[#This Row],[Dt_Customer]]+Table13[[#This Row],[Recency]]</f>
        <v>41307</v>
      </c>
      <c r="BD412" s="16" t="str">
        <f>IF(COUNTIF(A:A, A412) &gt; 1, "Duplicate", "Unique")</f>
        <v>Unique</v>
      </c>
    </row>
    <row r="413" spans="1:56" x14ac:dyDescent="0.3">
      <c r="A413">
        <v>8805</v>
      </c>
      <c r="B413">
        <v>1960</v>
      </c>
      <c r="C413" t="s">
        <v>28</v>
      </c>
      <c r="D413" t="s">
        <v>31</v>
      </c>
      <c r="E413">
        <v>48904</v>
      </c>
      <c r="F413">
        <v>0</v>
      </c>
      <c r="G413">
        <v>1</v>
      </c>
      <c r="H413" s="1">
        <v>41245</v>
      </c>
      <c r="I413">
        <v>1</v>
      </c>
      <c r="J413">
        <v>283</v>
      </c>
      <c r="K413">
        <v>10</v>
      </c>
      <c r="L413">
        <v>38</v>
      </c>
      <c r="M413">
        <v>0</v>
      </c>
      <c r="N413">
        <v>13</v>
      </c>
      <c r="O413">
        <v>27</v>
      </c>
      <c r="P413">
        <f>IF(Table13[[#This Row],[MntWines]] = 0,"",Table13[[#This Row],[MntWines]])</f>
        <v>283</v>
      </c>
      <c r="Q413">
        <f>IF(Table13[[#This Row],[MntFruits]] = 0, "",Table13[[#This Row],[MntFruits]])</f>
        <v>10</v>
      </c>
      <c r="R413">
        <f>IF(Table13[[#This Row],[MntMeatProducts]] = 0, "",Table13[[#This Row],[MntMeatProducts]])</f>
        <v>38</v>
      </c>
      <c r="S413" t="str">
        <f>IF(Table13[[#This Row],[MntFishProducts]] = 0, "",Table13[[#This Row],[MntFishProducts]])</f>
        <v/>
      </c>
      <c r="T413">
        <f>IF(Table13[[#This Row],[MntSweetProducts]] = 0, "",Table13[[#This Row],[MntSweetProducts]])</f>
        <v>13</v>
      </c>
      <c r="U413">
        <f>IF(Table13[[#This Row],[MntGoldProds]] = 0, "",Table13[[#This Row],[MntGoldProds]])</f>
        <v>27</v>
      </c>
      <c r="V413">
        <v>4</v>
      </c>
      <c r="W413">
        <v>7</v>
      </c>
      <c r="X413">
        <v>2</v>
      </c>
      <c r="Y413">
        <v>4</v>
      </c>
      <c r="Z413">
        <v>8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">
        <v>34</v>
      </c>
      <c r="AI413" s="13">
        <f>SUM(Table13[[#This Row],[MntWines]:[MntGoldProds]])</f>
        <v>371</v>
      </c>
      <c r="AJ413" s="13">
        <f>AVERAGE(Table13[[#This Row],[MntWines]:[MntGoldProds]])</f>
        <v>61.833333333333336</v>
      </c>
      <c r="AK413">
        <f>IF(Table13[[#This Row],[Total Number of Purchases]]=0,0,Table13[[#This Row],[Total Spend]]/Table13[[#This Row],[Total Number of Purchases]])</f>
        <v>21.823529411764707</v>
      </c>
      <c r="AM413">
        <f>SUM(Table13[[#This Row],[NumDealsPurchases]:[NumStorePurchases]])</f>
        <v>17</v>
      </c>
      <c r="AN413" s="14">
        <f>Snapshot_Date-Table13[[#This Row],[Dt_Customer]]</f>
        <v>671</v>
      </c>
      <c r="AP413" s="13">
        <f>Table13[[#This Row],[NumDealsPurchases]]/Table13[[#This Row],[Total Number of Purchases]]*100</f>
        <v>23.52941176470588</v>
      </c>
      <c r="AQ413">
        <f>6-ROUNDUP(_xlfn.PERCENTRANK.INC(Table13[Recency],Table13[[#This Row],[Recency]])*5, 0)</f>
        <v>5</v>
      </c>
      <c r="AR413">
        <f>ROUNDUP(_xlfn.PERCENTRANK.INC(Table13[Total Number of Purchases],Table13[[#This Row],[Total Number of Purchases]])*5,0)</f>
        <v>3</v>
      </c>
      <c r="AS413">
        <f>ROUNDUP(_xlfn.PERCENTRANK.INC(Table13[Total Spend],Table13[[#This Row],[Total Spend]])*5,0)</f>
        <v>3</v>
      </c>
      <c r="AT413" t="str">
        <f>Table13[[#This Row],[Recency Score]]&amp;Table13[[#This Row],[Frequency Score]]&amp;Table13[[#This Row],[Monetary Score]]</f>
        <v>533</v>
      </c>
      <c r="AU413" t="str">
        <f t="shared" si="6"/>
        <v>Loyal Customers</v>
      </c>
      <c r="AW413" s="13">
        <f>DATEDIF(Table13[[#This Row],[Dt_Customer]], Snapshot_Date, "d")</f>
        <v>671</v>
      </c>
      <c r="AX413" s="13">
        <f>Table13[[#This Row],[CL if today]]/365</f>
        <v>1.8383561643835618</v>
      </c>
      <c r="AY413">
        <f>Table13[[#This Row],[Total Number of Purchases]]/Table13[[#This Row],[Corrected CL]]</f>
        <v>9.2473919523099841</v>
      </c>
      <c r="AZ413">
        <f>Table13[[#This Row],[Average Order Value (AOV)]]*Table13[[#This Row],[Freq per Year]]</f>
        <v>201.8107302533532</v>
      </c>
      <c r="BA413">
        <f>Table13[[#This Row],[Total Spend]]/Table13[[#This Row],[Corrected CL]]</f>
        <v>201.8107302533532</v>
      </c>
      <c r="BB413">
        <v>892.5811209439529</v>
      </c>
      <c r="BC413" s="1">
        <f>Table13[[#This Row],[Dt_Customer]]+Table13[[#This Row],[Recency]]</f>
        <v>41246</v>
      </c>
      <c r="BD413" s="16" t="str">
        <f>IF(COUNTIF(A:A, A413) &gt; 1, "Duplicate", "Unique")</f>
        <v>Unique</v>
      </c>
    </row>
    <row r="414" spans="1:56" x14ac:dyDescent="0.3">
      <c r="A414">
        <v>7476</v>
      </c>
      <c r="B414">
        <v>1964</v>
      </c>
      <c r="C414" t="s">
        <v>41</v>
      </c>
      <c r="D414" t="s">
        <v>31</v>
      </c>
      <c r="E414">
        <v>63972</v>
      </c>
      <c r="F414">
        <v>0</v>
      </c>
      <c r="G414">
        <v>1</v>
      </c>
      <c r="H414" s="1">
        <v>41245</v>
      </c>
      <c r="I414">
        <v>93</v>
      </c>
      <c r="J414">
        <v>928</v>
      </c>
      <c r="K414">
        <v>63</v>
      </c>
      <c r="L414">
        <v>254</v>
      </c>
      <c r="M414">
        <v>0</v>
      </c>
      <c r="N414">
        <v>12</v>
      </c>
      <c r="O414">
        <v>12</v>
      </c>
      <c r="P414">
        <f>IF(Table13[[#This Row],[MntWines]] = 0,"",Table13[[#This Row],[MntWines]])</f>
        <v>928</v>
      </c>
      <c r="Q414">
        <f>IF(Table13[[#This Row],[MntFruits]] = 0, "",Table13[[#This Row],[MntFruits]])</f>
        <v>63</v>
      </c>
      <c r="R414">
        <f>IF(Table13[[#This Row],[MntMeatProducts]] = 0, "",Table13[[#This Row],[MntMeatProducts]])</f>
        <v>254</v>
      </c>
      <c r="S414" t="str">
        <f>IF(Table13[[#This Row],[MntFishProducts]] = 0, "",Table13[[#This Row],[MntFishProducts]])</f>
        <v/>
      </c>
      <c r="T414">
        <f>IF(Table13[[#This Row],[MntSweetProducts]] = 0, "",Table13[[#This Row],[MntSweetProducts]])</f>
        <v>12</v>
      </c>
      <c r="U414">
        <f>IF(Table13[[#This Row],[MntGoldProds]] = 0, "",Table13[[#This Row],[MntGoldProds]])</f>
        <v>12</v>
      </c>
      <c r="V414">
        <v>4</v>
      </c>
      <c r="W414">
        <v>5</v>
      </c>
      <c r="X414">
        <v>4</v>
      </c>
      <c r="Y414">
        <v>10</v>
      </c>
      <c r="Z414">
        <v>4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 t="s">
        <v>43</v>
      </c>
      <c r="AI414" s="13">
        <f>SUM(Table13[[#This Row],[MntWines]:[MntGoldProds]])</f>
        <v>1269</v>
      </c>
      <c r="AJ414" s="13">
        <f>AVERAGE(Table13[[#This Row],[MntWines]:[MntGoldProds]])</f>
        <v>211.5</v>
      </c>
      <c r="AK414">
        <f>IF(Table13[[#This Row],[Total Number of Purchases]]=0,0,Table13[[#This Row],[Total Spend]]/Table13[[#This Row],[Total Number of Purchases]])</f>
        <v>55.173913043478258</v>
      </c>
      <c r="AM414">
        <f>SUM(Table13[[#This Row],[NumDealsPurchases]:[NumStorePurchases]])</f>
        <v>23</v>
      </c>
      <c r="AN414" s="14">
        <f>Snapshot_Date-Table13[[#This Row],[Dt_Customer]]</f>
        <v>671</v>
      </c>
      <c r="AP414" s="13">
        <f>Table13[[#This Row],[NumDealsPurchases]]/Table13[[#This Row],[Total Number of Purchases]]*100</f>
        <v>17.391304347826086</v>
      </c>
      <c r="AQ414">
        <f>6-ROUNDUP(_xlfn.PERCENTRANK.INC(Table13[Recency],Table13[[#This Row],[Recency]])*5, 0)</f>
        <v>1</v>
      </c>
      <c r="AR414">
        <f>ROUNDUP(_xlfn.PERCENTRANK.INC(Table13[Total Number of Purchases],Table13[[#This Row],[Total Number of Purchases]])*5,0)</f>
        <v>5</v>
      </c>
      <c r="AS414">
        <f>ROUNDUP(_xlfn.PERCENTRANK.INC(Table13[Total Spend],Table13[[#This Row],[Total Spend]])*5,0)</f>
        <v>5</v>
      </c>
      <c r="AT414" t="str">
        <f>Table13[[#This Row],[Recency Score]]&amp;Table13[[#This Row],[Frequency Score]]&amp;Table13[[#This Row],[Monetary Score]]</f>
        <v>155</v>
      </c>
      <c r="AU414" t="str">
        <f t="shared" si="6"/>
        <v>Frequent Buyers</v>
      </c>
      <c r="AW414" s="13">
        <f>DATEDIF(Table13[[#This Row],[Dt_Customer]], Snapshot_Date, "d")</f>
        <v>671</v>
      </c>
      <c r="AX414" s="13">
        <f>Table13[[#This Row],[CL if today]]/365</f>
        <v>1.8383561643835618</v>
      </c>
      <c r="AY414">
        <f>Table13[[#This Row],[Total Number of Purchases]]/Table13[[#This Row],[Corrected CL]]</f>
        <v>12.511177347242921</v>
      </c>
      <c r="AZ414">
        <f>Table13[[#This Row],[Average Order Value (AOV)]]*Table13[[#This Row],[Freq per Year]]</f>
        <v>690.29061102831588</v>
      </c>
      <c r="BA414">
        <f>Table13[[#This Row],[Total Spend]]/Table13[[#This Row],[Corrected CL]]</f>
        <v>690.29061102831588</v>
      </c>
      <c r="BB414">
        <v>706.88512518409425</v>
      </c>
      <c r="BC414" s="1">
        <f>Table13[[#This Row],[Dt_Customer]]+Table13[[#This Row],[Recency]]</f>
        <v>41338</v>
      </c>
      <c r="BD414" s="16" t="str">
        <f>IF(COUNTIF(A:A, A414) &gt; 1, "Duplicate", "Unique")</f>
        <v>Unique</v>
      </c>
    </row>
    <row r="415" spans="1:56" x14ac:dyDescent="0.3">
      <c r="A415">
        <v>11112</v>
      </c>
      <c r="B415">
        <v>1966</v>
      </c>
      <c r="C415" t="s">
        <v>28</v>
      </c>
      <c r="D415" t="s">
        <v>35</v>
      </c>
      <c r="E415">
        <v>70713</v>
      </c>
      <c r="F415">
        <v>0</v>
      </c>
      <c r="G415">
        <v>1</v>
      </c>
      <c r="H415" s="1">
        <v>41246</v>
      </c>
      <c r="I415">
        <v>23</v>
      </c>
      <c r="J415">
        <v>736</v>
      </c>
      <c r="K415">
        <v>114</v>
      </c>
      <c r="L415">
        <v>279</v>
      </c>
      <c r="M415">
        <v>82</v>
      </c>
      <c r="N415">
        <v>76</v>
      </c>
      <c r="O415">
        <v>190</v>
      </c>
      <c r="P415">
        <f>IF(Table13[[#This Row],[MntWines]] = 0,"",Table13[[#This Row],[MntWines]])</f>
        <v>736</v>
      </c>
      <c r="Q415">
        <f>IF(Table13[[#This Row],[MntFruits]] = 0, "",Table13[[#This Row],[MntFruits]])</f>
        <v>114</v>
      </c>
      <c r="R415">
        <f>IF(Table13[[#This Row],[MntMeatProducts]] = 0, "",Table13[[#This Row],[MntMeatProducts]])</f>
        <v>279</v>
      </c>
      <c r="S415">
        <f>IF(Table13[[#This Row],[MntFishProducts]] = 0, "",Table13[[#This Row],[MntFishProducts]])</f>
        <v>82</v>
      </c>
      <c r="T415">
        <f>IF(Table13[[#This Row],[MntSweetProducts]] = 0, "",Table13[[#This Row],[MntSweetProducts]])</f>
        <v>76</v>
      </c>
      <c r="U415">
        <f>IF(Table13[[#This Row],[MntGoldProds]] = 0, "",Table13[[#This Row],[MntGoldProds]])</f>
        <v>190</v>
      </c>
      <c r="V415">
        <v>6</v>
      </c>
      <c r="W415">
        <v>5</v>
      </c>
      <c r="X415">
        <v>6</v>
      </c>
      <c r="Y415">
        <v>8</v>
      </c>
      <c r="Z415">
        <v>3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 t="s">
        <v>30</v>
      </c>
      <c r="AI415" s="13">
        <f>SUM(Table13[[#This Row],[MntWines]:[MntGoldProds]])</f>
        <v>1477</v>
      </c>
      <c r="AJ415" s="13">
        <f>AVERAGE(Table13[[#This Row],[MntWines]:[MntGoldProds]])</f>
        <v>246.16666666666666</v>
      </c>
      <c r="AK415">
        <f>IF(Table13[[#This Row],[Total Number of Purchases]]=0,0,Table13[[#This Row],[Total Spend]]/Table13[[#This Row],[Total Number of Purchases]])</f>
        <v>59.08</v>
      </c>
      <c r="AM415">
        <f>SUM(Table13[[#This Row],[NumDealsPurchases]:[NumStorePurchases]])</f>
        <v>25</v>
      </c>
      <c r="AN415" s="14">
        <f>Snapshot_Date-Table13[[#This Row],[Dt_Customer]]</f>
        <v>670</v>
      </c>
      <c r="AP415" s="13">
        <f>Table13[[#This Row],[NumDealsPurchases]]/Table13[[#This Row],[Total Number of Purchases]]*100</f>
        <v>24</v>
      </c>
      <c r="AQ415">
        <f>6-ROUNDUP(_xlfn.PERCENTRANK.INC(Table13[Recency],Table13[[#This Row],[Recency]])*5, 0)</f>
        <v>4</v>
      </c>
      <c r="AR415">
        <f>ROUNDUP(_xlfn.PERCENTRANK.INC(Table13[Total Number of Purchases],Table13[[#This Row],[Total Number of Purchases]])*5,0)</f>
        <v>5</v>
      </c>
      <c r="AS415">
        <f>ROUNDUP(_xlfn.PERCENTRANK.INC(Table13[Total Spend],Table13[[#This Row],[Total Spend]])*5,0)</f>
        <v>5</v>
      </c>
      <c r="AT415" t="str">
        <f>Table13[[#This Row],[Recency Score]]&amp;Table13[[#This Row],[Frequency Score]]&amp;Table13[[#This Row],[Monetary Score]]</f>
        <v>455</v>
      </c>
      <c r="AU415" t="str">
        <f t="shared" si="6"/>
        <v>Frequent Buyers</v>
      </c>
      <c r="AW415" s="13">
        <f>DATEDIF(Table13[[#This Row],[Dt_Customer]], Snapshot_Date, "d")</f>
        <v>670</v>
      </c>
      <c r="AX415" s="13">
        <f>Table13[[#This Row],[CL if today]]/365</f>
        <v>1.8356164383561644</v>
      </c>
      <c r="AY415">
        <f>Table13[[#This Row],[Total Number of Purchases]]/Table13[[#This Row],[Corrected CL]]</f>
        <v>13.619402985074627</v>
      </c>
      <c r="AZ415">
        <f>Table13[[#This Row],[Average Order Value (AOV)]]*Table13[[#This Row],[Freq per Year]]</f>
        <v>804.6343283582089</v>
      </c>
      <c r="BA415">
        <f>Table13[[#This Row],[Total Spend]]/Table13[[#This Row],[Corrected CL]]</f>
        <v>804.6343283582089</v>
      </c>
      <c r="BB415">
        <v>674.9260355029586</v>
      </c>
      <c r="BC415" s="1">
        <f>Table13[[#This Row],[Dt_Customer]]+Table13[[#This Row],[Recency]]</f>
        <v>41269</v>
      </c>
      <c r="BD415" s="16" t="str">
        <f>IF(COUNTIF(A:A, A415) &gt; 1, "Duplicate", "Unique")</f>
        <v>Unique</v>
      </c>
    </row>
    <row r="416" spans="1:56" x14ac:dyDescent="0.3">
      <c r="A416">
        <v>22</v>
      </c>
      <c r="B416">
        <v>1976</v>
      </c>
      <c r="C416" t="s">
        <v>28</v>
      </c>
      <c r="D416" t="s">
        <v>29</v>
      </c>
      <c r="E416">
        <v>46310</v>
      </c>
      <c r="F416">
        <v>1</v>
      </c>
      <c r="G416">
        <v>0</v>
      </c>
      <c r="H416" s="1">
        <v>41246</v>
      </c>
      <c r="I416">
        <v>99</v>
      </c>
      <c r="J416">
        <v>185</v>
      </c>
      <c r="K416">
        <v>2</v>
      </c>
      <c r="L416">
        <v>88</v>
      </c>
      <c r="M416">
        <v>15</v>
      </c>
      <c r="N416">
        <v>5</v>
      </c>
      <c r="O416">
        <v>14</v>
      </c>
      <c r="P416">
        <f>IF(Table13[[#This Row],[MntWines]] = 0,"",Table13[[#This Row],[MntWines]])</f>
        <v>185</v>
      </c>
      <c r="Q416">
        <f>IF(Table13[[#This Row],[MntFruits]] = 0, "",Table13[[#This Row],[MntFruits]])</f>
        <v>2</v>
      </c>
      <c r="R416">
        <f>IF(Table13[[#This Row],[MntMeatProducts]] = 0, "",Table13[[#This Row],[MntMeatProducts]])</f>
        <v>88</v>
      </c>
      <c r="S416">
        <f>IF(Table13[[#This Row],[MntFishProducts]] = 0, "",Table13[[#This Row],[MntFishProducts]])</f>
        <v>15</v>
      </c>
      <c r="T416">
        <f>IF(Table13[[#This Row],[MntSweetProducts]] = 0, "",Table13[[#This Row],[MntSweetProducts]])</f>
        <v>5</v>
      </c>
      <c r="U416">
        <f>IF(Table13[[#This Row],[MntGoldProds]] = 0, "",Table13[[#This Row],[MntGoldProds]])</f>
        <v>14</v>
      </c>
      <c r="V416">
        <v>2</v>
      </c>
      <c r="W416">
        <v>6</v>
      </c>
      <c r="X416">
        <v>1</v>
      </c>
      <c r="Y416">
        <v>5</v>
      </c>
      <c r="Z416">
        <v>8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30</v>
      </c>
      <c r="AI416" s="13">
        <f>SUM(Table13[[#This Row],[MntWines]:[MntGoldProds]])</f>
        <v>309</v>
      </c>
      <c r="AJ416" s="13">
        <f>AVERAGE(Table13[[#This Row],[MntWines]:[MntGoldProds]])</f>
        <v>51.5</v>
      </c>
      <c r="AK416">
        <f>IF(Table13[[#This Row],[Total Number of Purchases]]=0,0,Table13[[#This Row],[Total Spend]]/Table13[[#This Row],[Total Number of Purchases]])</f>
        <v>22.071428571428573</v>
      </c>
      <c r="AM416">
        <f>SUM(Table13[[#This Row],[NumDealsPurchases]:[NumStorePurchases]])</f>
        <v>14</v>
      </c>
      <c r="AN416" s="14">
        <f>Snapshot_Date-Table13[[#This Row],[Dt_Customer]]</f>
        <v>670</v>
      </c>
      <c r="AP416" s="13">
        <f>Table13[[#This Row],[NumDealsPurchases]]/Table13[[#This Row],[Total Number of Purchases]]*100</f>
        <v>14.285714285714285</v>
      </c>
      <c r="AQ416">
        <f>6-ROUNDUP(_xlfn.PERCENTRANK.INC(Table13[Recency],Table13[[#This Row],[Recency]])*5, 0)</f>
        <v>1</v>
      </c>
      <c r="AR416">
        <f>ROUNDUP(_xlfn.PERCENTRANK.INC(Table13[Total Number of Purchases],Table13[[#This Row],[Total Number of Purchases]])*5,0)</f>
        <v>3</v>
      </c>
      <c r="AS416">
        <f>ROUNDUP(_xlfn.PERCENTRANK.INC(Table13[Total Spend],Table13[[#This Row],[Total Spend]])*5,0)</f>
        <v>3</v>
      </c>
      <c r="AT416" t="str">
        <f>Table13[[#This Row],[Recency Score]]&amp;Table13[[#This Row],[Frequency Score]]&amp;Table13[[#This Row],[Monetary Score]]</f>
        <v>133</v>
      </c>
      <c r="AU416" t="str">
        <f t="shared" si="6"/>
        <v>Lost</v>
      </c>
      <c r="AW416" s="13">
        <f>DATEDIF(Table13[[#This Row],[Dt_Customer]], Snapshot_Date, "d")</f>
        <v>670</v>
      </c>
      <c r="AX416" s="13">
        <f>Table13[[#This Row],[CL if today]]/365</f>
        <v>1.8356164383561644</v>
      </c>
      <c r="AY416">
        <f>Table13[[#This Row],[Total Number of Purchases]]/Table13[[#This Row],[Corrected CL]]</f>
        <v>7.6268656716417906</v>
      </c>
      <c r="AZ416">
        <f>Table13[[#This Row],[Average Order Value (AOV)]]*Table13[[#This Row],[Freq per Year]]</f>
        <v>168.3358208955224</v>
      </c>
      <c r="BA416">
        <f>Table13[[#This Row],[Total Spend]]/Table13[[#This Row],[Corrected CL]]</f>
        <v>168.33582089552237</v>
      </c>
      <c r="BB416">
        <v>472.13126843657818</v>
      </c>
      <c r="BC416" s="1">
        <f>Table13[[#This Row],[Dt_Customer]]+Table13[[#This Row],[Recency]]</f>
        <v>41345</v>
      </c>
      <c r="BD416" s="16" t="str">
        <f>IF(COUNTIF(A:A, A416) &gt; 1, "Duplicate", "Unique")</f>
        <v>Unique</v>
      </c>
    </row>
    <row r="417" spans="1:56" x14ac:dyDescent="0.3">
      <c r="A417">
        <v>4136</v>
      </c>
      <c r="B417">
        <v>1992</v>
      </c>
      <c r="C417" t="s">
        <v>44</v>
      </c>
      <c r="D417" t="s">
        <v>31</v>
      </c>
      <c r="E417">
        <v>7500</v>
      </c>
      <c r="F417">
        <v>1</v>
      </c>
      <c r="G417">
        <v>0</v>
      </c>
      <c r="H417" s="1">
        <v>41246</v>
      </c>
      <c r="I417">
        <v>63</v>
      </c>
      <c r="J417">
        <v>10</v>
      </c>
      <c r="K417">
        <v>17</v>
      </c>
      <c r="L417">
        <v>18</v>
      </c>
      <c r="M417">
        <v>8</v>
      </c>
      <c r="N417">
        <v>26</v>
      </c>
      <c r="O417">
        <v>40</v>
      </c>
      <c r="P417">
        <f>IF(Table13[[#This Row],[MntWines]] = 0,"",Table13[[#This Row],[MntWines]])</f>
        <v>10</v>
      </c>
      <c r="Q417">
        <f>IF(Table13[[#This Row],[MntFruits]] = 0, "",Table13[[#This Row],[MntFruits]])</f>
        <v>17</v>
      </c>
      <c r="R417">
        <f>IF(Table13[[#This Row],[MntMeatProducts]] = 0, "",Table13[[#This Row],[MntMeatProducts]])</f>
        <v>18</v>
      </c>
      <c r="S417">
        <f>IF(Table13[[#This Row],[MntFishProducts]] = 0, "",Table13[[#This Row],[MntFishProducts]])</f>
        <v>8</v>
      </c>
      <c r="T417">
        <f>IF(Table13[[#This Row],[MntSweetProducts]] = 0, "",Table13[[#This Row],[MntSweetProducts]])</f>
        <v>26</v>
      </c>
      <c r="U417">
        <f>IF(Table13[[#This Row],[MntGoldProds]] = 0, "",Table13[[#This Row],[MntGoldProds]])</f>
        <v>40</v>
      </c>
      <c r="V417">
        <v>4</v>
      </c>
      <c r="W417">
        <v>3</v>
      </c>
      <c r="X417">
        <v>2</v>
      </c>
      <c r="Y417">
        <v>2</v>
      </c>
      <c r="Z417">
        <v>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 t="s">
        <v>30</v>
      </c>
      <c r="AI417" s="13">
        <f>SUM(Table13[[#This Row],[MntWines]:[MntGoldProds]])</f>
        <v>119</v>
      </c>
      <c r="AJ417" s="13">
        <f>AVERAGE(Table13[[#This Row],[MntWines]:[MntGoldProds]])</f>
        <v>19.833333333333332</v>
      </c>
      <c r="AK417">
        <f>IF(Table13[[#This Row],[Total Number of Purchases]]=0,0,Table13[[#This Row],[Total Spend]]/Table13[[#This Row],[Total Number of Purchases]])</f>
        <v>10.818181818181818</v>
      </c>
      <c r="AM417">
        <f>SUM(Table13[[#This Row],[NumDealsPurchases]:[NumStorePurchases]])</f>
        <v>11</v>
      </c>
      <c r="AN417" s="14">
        <f>Snapshot_Date-Table13[[#This Row],[Dt_Customer]]</f>
        <v>670</v>
      </c>
      <c r="AP417" s="13">
        <f>Table13[[#This Row],[NumDealsPurchases]]/Table13[[#This Row],[Total Number of Purchases]]*100</f>
        <v>36.363636363636367</v>
      </c>
      <c r="AQ417">
        <f>6-ROUNDUP(_xlfn.PERCENTRANK.INC(Table13[Recency],Table13[[#This Row],[Recency]])*5, 0)</f>
        <v>2</v>
      </c>
      <c r="AR417">
        <f>ROUNDUP(_xlfn.PERCENTRANK.INC(Table13[Total Number of Purchases],Table13[[#This Row],[Total Number of Purchases]])*5,0)</f>
        <v>2</v>
      </c>
      <c r="AS417">
        <f>ROUNDUP(_xlfn.PERCENTRANK.INC(Table13[Total Spend],Table13[[#This Row],[Total Spend]])*5,0)</f>
        <v>2</v>
      </c>
      <c r="AT417" t="str">
        <f>Table13[[#This Row],[Recency Score]]&amp;Table13[[#This Row],[Frequency Score]]&amp;Table13[[#This Row],[Monetary Score]]</f>
        <v>222</v>
      </c>
      <c r="AU417" t="str">
        <f t="shared" si="6"/>
        <v>About to Sleep</v>
      </c>
      <c r="AW417" s="13">
        <f>DATEDIF(Table13[[#This Row],[Dt_Customer]], Snapshot_Date, "d")</f>
        <v>670</v>
      </c>
      <c r="AX417" s="13">
        <f>Table13[[#This Row],[CL if today]]/365</f>
        <v>1.8356164383561644</v>
      </c>
      <c r="AY417">
        <f>Table13[[#This Row],[Total Number of Purchases]]/Table13[[#This Row],[Corrected CL]]</f>
        <v>5.9925373134328357</v>
      </c>
      <c r="AZ417">
        <f>Table13[[#This Row],[Average Order Value (AOV)]]*Table13[[#This Row],[Freq per Year]]</f>
        <v>64.828358208955223</v>
      </c>
      <c r="BA417">
        <f>Table13[[#This Row],[Total Spend]]/Table13[[#This Row],[Corrected CL]]</f>
        <v>64.828358208955223</v>
      </c>
      <c r="BB417">
        <v>141.79468242245198</v>
      </c>
      <c r="BC417" s="1">
        <f>Table13[[#This Row],[Dt_Customer]]+Table13[[#This Row],[Recency]]</f>
        <v>41309</v>
      </c>
      <c r="BD417" s="16" t="str">
        <f>IF(COUNTIF(A:A, A417) &gt; 1, "Duplicate", "Unique")</f>
        <v>Unique</v>
      </c>
    </row>
    <row r="418" spans="1:56" x14ac:dyDescent="0.3">
      <c r="A418">
        <v>10619</v>
      </c>
      <c r="B418">
        <v>1994</v>
      </c>
      <c r="C418" t="s">
        <v>28</v>
      </c>
      <c r="D418" t="s">
        <v>31</v>
      </c>
      <c r="E418">
        <v>95529</v>
      </c>
      <c r="F418">
        <v>0</v>
      </c>
      <c r="G418">
        <v>0</v>
      </c>
      <c r="H418" s="1">
        <v>41246</v>
      </c>
      <c r="I418">
        <v>29</v>
      </c>
      <c r="J418">
        <v>770</v>
      </c>
      <c r="K418">
        <v>29</v>
      </c>
      <c r="L418">
        <v>890</v>
      </c>
      <c r="M418">
        <v>250</v>
      </c>
      <c r="N418">
        <v>27</v>
      </c>
      <c r="O418">
        <v>24</v>
      </c>
      <c r="P418">
        <f>IF(Table13[[#This Row],[MntWines]] = 0,"",Table13[[#This Row],[MntWines]])</f>
        <v>770</v>
      </c>
      <c r="Q418">
        <f>IF(Table13[[#This Row],[MntFruits]] = 0, "",Table13[[#This Row],[MntFruits]])</f>
        <v>29</v>
      </c>
      <c r="R418">
        <f>IF(Table13[[#This Row],[MntMeatProducts]] = 0, "",Table13[[#This Row],[MntMeatProducts]])</f>
        <v>890</v>
      </c>
      <c r="S418">
        <f>IF(Table13[[#This Row],[MntFishProducts]] = 0, "",Table13[[#This Row],[MntFishProducts]])</f>
        <v>250</v>
      </c>
      <c r="T418">
        <f>IF(Table13[[#This Row],[MntSweetProducts]] = 0, "",Table13[[#This Row],[MntSweetProducts]])</f>
        <v>27</v>
      </c>
      <c r="U418">
        <f>IF(Table13[[#This Row],[MntGoldProds]] = 0, "",Table13[[#This Row],[MntGoldProds]])</f>
        <v>24</v>
      </c>
      <c r="V418">
        <v>1</v>
      </c>
      <c r="W418">
        <v>7</v>
      </c>
      <c r="X418">
        <v>3</v>
      </c>
      <c r="Y418">
        <v>7</v>
      </c>
      <c r="Z418">
        <v>3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 t="s">
        <v>43</v>
      </c>
      <c r="AI418" s="13">
        <f>SUM(Table13[[#This Row],[MntWines]:[MntGoldProds]])</f>
        <v>1990</v>
      </c>
      <c r="AJ418" s="13">
        <f>AVERAGE(Table13[[#This Row],[MntWines]:[MntGoldProds]])</f>
        <v>331.66666666666669</v>
      </c>
      <c r="AK418">
        <f>IF(Table13[[#This Row],[Total Number of Purchases]]=0,0,Table13[[#This Row],[Total Spend]]/Table13[[#This Row],[Total Number of Purchases]])</f>
        <v>110.55555555555556</v>
      </c>
      <c r="AM418">
        <f>SUM(Table13[[#This Row],[NumDealsPurchases]:[NumStorePurchases]])</f>
        <v>18</v>
      </c>
      <c r="AN418" s="14">
        <f>Snapshot_Date-Table13[[#This Row],[Dt_Customer]]</f>
        <v>670</v>
      </c>
      <c r="AP418" s="13">
        <f>Table13[[#This Row],[NumDealsPurchases]]/Table13[[#This Row],[Total Number of Purchases]]*100</f>
        <v>5.5555555555555554</v>
      </c>
      <c r="AQ418">
        <f>6-ROUNDUP(_xlfn.PERCENTRANK.INC(Table13[Recency],Table13[[#This Row],[Recency]])*5, 0)</f>
        <v>4</v>
      </c>
      <c r="AR418">
        <f>ROUNDUP(_xlfn.PERCENTRANK.INC(Table13[Total Number of Purchases],Table13[[#This Row],[Total Number of Purchases]])*5,0)</f>
        <v>4</v>
      </c>
      <c r="AS418">
        <f>ROUNDUP(_xlfn.PERCENTRANK.INC(Table13[Total Spend],Table13[[#This Row],[Total Spend]])*5,0)</f>
        <v>5</v>
      </c>
      <c r="AT418" t="str">
        <f>Table13[[#This Row],[Recency Score]]&amp;Table13[[#This Row],[Frequency Score]]&amp;Table13[[#This Row],[Monetary Score]]</f>
        <v>445</v>
      </c>
      <c r="AU418" t="str">
        <f t="shared" si="6"/>
        <v>Big Spenders</v>
      </c>
      <c r="AW418" s="13">
        <f>DATEDIF(Table13[[#This Row],[Dt_Customer]], Snapshot_Date, "d")</f>
        <v>670</v>
      </c>
      <c r="AX418" s="13">
        <f>Table13[[#This Row],[CL if today]]/365</f>
        <v>1.8356164383561644</v>
      </c>
      <c r="AY418">
        <f>Table13[[#This Row],[Total Number of Purchases]]/Table13[[#This Row],[Corrected CL]]</f>
        <v>9.8059701492537314</v>
      </c>
      <c r="AZ418">
        <f>Table13[[#This Row],[Average Order Value (AOV)]]*Table13[[#This Row],[Freq per Year]]</f>
        <v>1084.1044776119404</v>
      </c>
      <c r="BA418">
        <f>Table13[[#This Row],[Total Spend]]/Table13[[#This Row],[Corrected CL]]</f>
        <v>1084.1044776119402</v>
      </c>
      <c r="BB418">
        <v>789.30576070901031</v>
      </c>
      <c r="BC418" s="1">
        <f>Table13[[#This Row],[Dt_Customer]]+Table13[[#This Row],[Recency]]</f>
        <v>41275</v>
      </c>
      <c r="BD418" s="16" t="str">
        <f>IF(COUNTIF(A:A, A418) &gt; 1, "Duplicate", "Unique")</f>
        <v>Unique</v>
      </c>
    </row>
    <row r="419" spans="1:56" x14ac:dyDescent="0.3">
      <c r="A419">
        <v>1773</v>
      </c>
      <c r="B419">
        <v>1978</v>
      </c>
      <c r="C419" t="s">
        <v>38</v>
      </c>
      <c r="D419" t="s">
        <v>33</v>
      </c>
      <c r="E419">
        <v>12393</v>
      </c>
      <c r="F419">
        <v>0</v>
      </c>
      <c r="G419">
        <v>0</v>
      </c>
      <c r="H419" s="1">
        <v>41247</v>
      </c>
      <c r="I419">
        <v>38</v>
      </c>
      <c r="J419">
        <v>5</v>
      </c>
      <c r="K419">
        <v>6</v>
      </c>
      <c r="L419">
        <v>15</v>
      </c>
      <c r="M419">
        <v>11</v>
      </c>
      <c r="N419">
        <v>7</v>
      </c>
      <c r="O419">
        <v>13</v>
      </c>
      <c r="P419">
        <f>IF(Table13[[#This Row],[MntWines]] = 0,"",Table13[[#This Row],[MntWines]])</f>
        <v>5</v>
      </c>
      <c r="Q419">
        <f>IF(Table13[[#This Row],[MntFruits]] = 0, "",Table13[[#This Row],[MntFruits]])</f>
        <v>6</v>
      </c>
      <c r="R419">
        <f>IF(Table13[[#This Row],[MntMeatProducts]] = 0, "",Table13[[#This Row],[MntMeatProducts]])</f>
        <v>15</v>
      </c>
      <c r="S419">
        <f>IF(Table13[[#This Row],[MntFishProducts]] = 0, "",Table13[[#This Row],[MntFishProducts]])</f>
        <v>11</v>
      </c>
      <c r="T419">
        <f>IF(Table13[[#This Row],[MntSweetProducts]] = 0, "",Table13[[#This Row],[MntSweetProducts]])</f>
        <v>7</v>
      </c>
      <c r="U419">
        <f>IF(Table13[[#This Row],[MntGoldProds]] = 0, "",Table13[[#This Row],[MntGoldProds]])</f>
        <v>13</v>
      </c>
      <c r="V419">
        <v>1</v>
      </c>
      <c r="W419">
        <v>2</v>
      </c>
      <c r="X419">
        <v>0</v>
      </c>
      <c r="Y419">
        <v>3</v>
      </c>
      <c r="Z419">
        <v>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 t="s">
        <v>43</v>
      </c>
      <c r="AI419" s="13">
        <f>SUM(Table13[[#This Row],[MntWines]:[MntGoldProds]])</f>
        <v>57</v>
      </c>
      <c r="AJ419" s="13">
        <f>AVERAGE(Table13[[#This Row],[MntWines]:[MntGoldProds]])</f>
        <v>9.5</v>
      </c>
      <c r="AK419">
        <f>IF(Table13[[#This Row],[Total Number of Purchases]]=0,0,Table13[[#This Row],[Total Spend]]/Table13[[#This Row],[Total Number of Purchases]])</f>
        <v>9.5</v>
      </c>
      <c r="AM419">
        <f>SUM(Table13[[#This Row],[NumDealsPurchases]:[NumStorePurchases]])</f>
        <v>6</v>
      </c>
      <c r="AN419" s="14">
        <f>Snapshot_Date-Table13[[#This Row],[Dt_Customer]]</f>
        <v>669</v>
      </c>
      <c r="AP419" s="13">
        <f>Table13[[#This Row],[NumDealsPurchases]]/Table13[[#This Row],[Total Number of Purchases]]*100</f>
        <v>16.666666666666664</v>
      </c>
      <c r="AQ419">
        <f>6-ROUNDUP(_xlfn.PERCENTRANK.INC(Table13[Recency],Table13[[#This Row],[Recency]])*5, 0)</f>
        <v>4</v>
      </c>
      <c r="AR419">
        <f>ROUNDUP(_xlfn.PERCENTRANK.INC(Table13[Total Number of Purchases],Table13[[#This Row],[Total Number of Purchases]])*5,0)</f>
        <v>1</v>
      </c>
      <c r="AS419">
        <f>ROUNDUP(_xlfn.PERCENTRANK.INC(Table13[Total Spend],Table13[[#This Row],[Total Spend]])*5,0)</f>
        <v>2</v>
      </c>
      <c r="AT419" t="str">
        <f>Table13[[#This Row],[Recency Score]]&amp;Table13[[#This Row],[Frequency Score]]&amp;Table13[[#This Row],[Monetary Score]]</f>
        <v>412</v>
      </c>
      <c r="AU419" t="str">
        <f t="shared" si="6"/>
        <v>Potential Loyalists</v>
      </c>
      <c r="AW419" s="13">
        <f>DATEDIF(Table13[[#This Row],[Dt_Customer]], Snapshot_Date, "d")</f>
        <v>669</v>
      </c>
      <c r="AX419" s="13">
        <f>Table13[[#This Row],[CL if today]]/365</f>
        <v>1.832876712328767</v>
      </c>
      <c r="AY419">
        <f>Table13[[#This Row],[Total Number of Purchases]]/Table13[[#This Row],[Corrected CL]]</f>
        <v>3.2735426008968611</v>
      </c>
      <c r="AZ419">
        <f>Table13[[#This Row],[Average Order Value (AOV)]]*Table13[[#This Row],[Freq per Year]]</f>
        <v>31.098654708520179</v>
      </c>
      <c r="BA419">
        <f>Table13[[#This Row],[Total Spend]]/Table13[[#This Row],[Corrected CL]]</f>
        <v>31.098654708520179</v>
      </c>
      <c r="BB419">
        <v>219.54074074074074</v>
      </c>
      <c r="BC419" s="1">
        <f>Table13[[#This Row],[Dt_Customer]]+Table13[[#This Row],[Recency]]</f>
        <v>41285</v>
      </c>
      <c r="BD419" s="16" t="str">
        <f>IF(COUNTIF(A:A, A419) &gt; 1, "Duplicate", "Unique")</f>
        <v>Unique</v>
      </c>
    </row>
    <row r="420" spans="1:56" x14ac:dyDescent="0.3">
      <c r="A420">
        <v>2258</v>
      </c>
      <c r="B420">
        <v>1986</v>
      </c>
      <c r="C420" t="s">
        <v>28</v>
      </c>
      <c r="D420" t="s">
        <v>33</v>
      </c>
      <c r="E420">
        <v>32880</v>
      </c>
      <c r="F420">
        <v>1</v>
      </c>
      <c r="G420">
        <v>0</v>
      </c>
      <c r="H420" s="1">
        <v>41247</v>
      </c>
      <c r="I420">
        <v>76</v>
      </c>
      <c r="J420">
        <v>8</v>
      </c>
      <c r="K420">
        <v>4</v>
      </c>
      <c r="L420">
        <v>15</v>
      </c>
      <c r="M420">
        <v>7</v>
      </c>
      <c r="N420">
        <v>6</v>
      </c>
      <c r="O420">
        <v>2</v>
      </c>
      <c r="P420">
        <f>IF(Table13[[#This Row],[MntWines]] = 0,"",Table13[[#This Row],[MntWines]])</f>
        <v>8</v>
      </c>
      <c r="Q420">
        <f>IF(Table13[[#This Row],[MntFruits]] = 0, "",Table13[[#This Row],[MntFruits]])</f>
        <v>4</v>
      </c>
      <c r="R420">
        <f>IF(Table13[[#This Row],[MntMeatProducts]] = 0, "",Table13[[#This Row],[MntMeatProducts]])</f>
        <v>15</v>
      </c>
      <c r="S420">
        <f>IF(Table13[[#This Row],[MntFishProducts]] = 0, "",Table13[[#This Row],[MntFishProducts]])</f>
        <v>7</v>
      </c>
      <c r="T420">
        <f>IF(Table13[[#This Row],[MntSweetProducts]] = 0, "",Table13[[#This Row],[MntSweetProducts]])</f>
        <v>6</v>
      </c>
      <c r="U420">
        <f>IF(Table13[[#This Row],[MntGoldProds]] = 0, "",Table13[[#This Row],[MntGoldProds]])</f>
        <v>2</v>
      </c>
      <c r="V420">
        <v>1</v>
      </c>
      <c r="W420">
        <v>1</v>
      </c>
      <c r="X420">
        <v>0</v>
      </c>
      <c r="Y420">
        <v>3</v>
      </c>
      <c r="Z420">
        <v>8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 t="s">
        <v>30</v>
      </c>
      <c r="AI420" s="13">
        <f>SUM(Table13[[#This Row],[MntWines]:[MntGoldProds]])</f>
        <v>42</v>
      </c>
      <c r="AJ420" s="13">
        <f>AVERAGE(Table13[[#This Row],[MntWines]:[MntGoldProds]])</f>
        <v>7</v>
      </c>
      <c r="AK420">
        <f>IF(Table13[[#This Row],[Total Number of Purchases]]=0,0,Table13[[#This Row],[Total Spend]]/Table13[[#This Row],[Total Number of Purchases]])</f>
        <v>8.4</v>
      </c>
      <c r="AM420">
        <f>SUM(Table13[[#This Row],[NumDealsPurchases]:[NumStorePurchases]])</f>
        <v>5</v>
      </c>
      <c r="AN420" s="14">
        <f>Snapshot_Date-Table13[[#This Row],[Dt_Customer]]</f>
        <v>669</v>
      </c>
      <c r="AP420" s="13">
        <f>Table13[[#This Row],[NumDealsPurchases]]/Table13[[#This Row],[Total Number of Purchases]]*100</f>
        <v>20</v>
      </c>
      <c r="AQ420">
        <f>6-ROUNDUP(_xlfn.PERCENTRANK.INC(Table13[Recency],Table13[[#This Row],[Recency]])*5, 0)</f>
        <v>2</v>
      </c>
      <c r="AR420">
        <f>ROUNDUP(_xlfn.PERCENTRANK.INC(Table13[Total Number of Purchases],Table13[[#This Row],[Total Number of Purchases]])*5,0)</f>
        <v>1</v>
      </c>
      <c r="AS420">
        <f>ROUNDUP(_xlfn.PERCENTRANK.INC(Table13[Total Spend],Table13[[#This Row],[Total Spend]])*5,0)</f>
        <v>1</v>
      </c>
      <c r="AT420" t="str">
        <f>Table13[[#This Row],[Recency Score]]&amp;Table13[[#This Row],[Frequency Score]]&amp;Table13[[#This Row],[Monetary Score]]</f>
        <v>211</v>
      </c>
      <c r="AU420" t="str">
        <f t="shared" si="6"/>
        <v>About to Sleep</v>
      </c>
      <c r="AW420" s="13">
        <f>DATEDIF(Table13[[#This Row],[Dt_Customer]], Snapshot_Date, "d")</f>
        <v>669</v>
      </c>
      <c r="AX420" s="13">
        <f>Table13[[#This Row],[CL if today]]/365</f>
        <v>1.832876712328767</v>
      </c>
      <c r="AY420">
        <f>Table13[[#This Row],[Total Number of Purchases]]/Table13[[#This Row],[Corrected CL]]</f>
        <v>2.7279521674140508</v>
      </c>
      <c r="AZ420">
        <f>Table13[[#This Row],[Average Order Value (AOV)]]*Table13[[#This Row],[Freq per Year]]</f>
        <v>22.914798206278029</v>
      </c>
      <c r="BA420">
        <f>Table13[[#This Row],[Total Spend]]/Table13[[#This Row],[Corrected CL]]</f>
        <v>22.914798206278029</v>
      </c>
      <c r="BB420">
        <v>461.7925925925926</v>
      </c>
      <c r="BC420" s="1">
        <f>Table13[[#This Row],[Dt_Customer]]+Table13[[#This Row],[Recency]]</f>
        <v>41323</v>
      </c>
      <c r="BD420" s="16" t="str">
        <f>IF(COUNTIF(A:A, A420) &gt; 1, "Duplicate", "Unique")</f>
        <v>Unique</v>
      </c>
    </row>
    <row r="421" spans="1:56" x14ac:dyDescent="0.3">
      <c r="A421">
        <v>9120</v>
      </c>
      <c r="B421">
        <v>1962</v>
      </c>
      <c r="C421" t="s">
        <v>28</v>
      </c>
      <c r="D421" t="s">
        <v>31</v>
      </c>
      <c r="E421">
        <v>66565</v>
      </c>
      <c r="F421">
        <v>0</v>
      </c>
      <c r="G421">
        <v>1</v>
      </c>
      <c r="H421" s="1">
        <v>41248</v>
      </c>
      <c r="I421">
        <v>80</v>
      </c>
      <c r="J421">
        <v>747</v>
      </c>
      <c r="K421">
        <v>10</v>
      </c>
      <c r="L421">
        <v>161</v>
      </c>
      <c r="M421">
        <v>65</v>
      </c>
      <c r="N421">
        <v>40</v>
      </c>
      <c r="O421">
        <v>42</v>
      </c>
      <c r="P421">
        <f>IF(Table13[[#This Row],[MntWines]] = 0,"",Table13[[#This Row],[MntWines]])</f>
        <v>747</v>
      </c>
      <c r="Q421">
        <f>IF(Table13[[#This Row],[MntFruits]] = 0, "",Table13[[#This Row],[MntFruits]])</f>
        <v>10</v>
      </c>
      <c r="R421">
        <f>IF(Table13[[#This Row],[MntMeatProducts]] = 0, "",Table13[[#This Row],[MntMeatProducts]])</f>
        <v>161</v>
      </c>
      <c r="S421">
        <f>IF(Table13[[#This Row],[MntFishProducts]] = 0, "",Table13[[#This Row],[MntFishProducts]])</f>
        <v>65</v>
      </c>
      <c r="T421">
        <f>IF(Table13[[#This Row],[MntSweetProducts]] = 0, "",Table13[[#This Row],[MntSweetProducts]])</f>
        <v>40</v>
      </c>
      <c r="U421">
        <f>IF(Table13[[#This Row],[MntGoldProds]] = 0, "",Table13[[#This Row],[MntGoldProds]])</f>
        <v>42</v>
      </c>
      <c r="V421">
        <v>4</v>
      </c>
      <c r="W421">
        <v>4</v>
      </c>
      <c r="X421">
        <v>2</v>
      </c>
      <c r="Y421">
        <v>9</v>
      </c>
      <c r="Z421">
        <v>8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t="s">
        <v>30</v>
      </c>
      <c r="AI421" s="13">
        <f>SUM(Table13[[#This Row],[MntWines]:[MntGoldProds]])</f>
        <v>1065</v>
      </c>
      <c r="AJ421" s="13">
        <f>AVERAGE(Table13[[#This Row],[MntWines]:[MntGoldProds]])</f>
        <v>177.5</v>
      </c>
      <c r="AK421">
        <f>IF(Table13[[#This Row],[Total Number of Purchases]]=0,0,Table13[[#This Row],[Total Spend]]/Table13[[#This Row],[Total Number of Purchases]])</f>
        <v>56.05263157894737</v>
      </c>
      <c r="AM421">
        <f>SUM(Table13[[#This Row],[NumDealsPurchases]:[NumStorePurchases]])</f>
        <v>19</v>
      </c>
      <c r="AN421" s="14">
        <f>Snapshot_Date-Table13[[#This Row],[Dt_Customer]]</f>
        <v>668</v>
      </c>
      <c r="AP421" s="13">
        <f>Table13[[#This Row],[NumDealsPurchases]]/Table13[[#This Row],[Total Number of Purchases]]*100</f>
        <v>21.052631578947366</v>
      </c>
      <c r="AQ421">
        <f>6-ROUNDUP(_xlfn.PERCENTRANK.INC(Table13[Recency],Table13[[#This Row],[Recency]])*5, 0)</f>
        <v>1</v>
      </c>
      <c r="AR421">
        <f>ROUNDUP(_xlfn.PERCENTRANK.INC(Table13[Total Number of Purchases],Table13[[#This Row],[Total Number of Purchases]])*5,0)</f>
        <v>4</v>
      </c>
      <c r="AS421">
        <f>ROUNDUP(_xlfn.PERCENTRANK.INC(Table13[Total Spend],Table13[[#This Row],[Total Spend]])*5,0)</f>
        <v>4</v>
      </c>
      <c r="AT421" t="str">
        <f>Table13[[#This Row],[Recency Score]]&amp;Table13[[#This Row],[Frequency Score]]&amp;Table13[[#This Row],[Monetary Score]]</f>
        <v>144</v>
      </c>
      <c r="AU421" t="str">
        <f t="shared" si="6"/>
        <v>Lost</v>
      </c>
      <c r="AW421" s="13">
        <f>DATEDIF(Table13[[#This Row],[Dt_Customer]], Snapshot_Date, "d")</f>
        <v>668</v>
      </c>
      <c r="AX421" s="13">
        <f>Table13[[#This Row],[CL if today]]/365</f>
        <v>1.8301369863013699</v>
      </c>
      <c r="AY421">
        <f>Table13[[#This Row],[Total Number of Purchases]]/Table13[[#This Row],[Corrected CL]]</f>
        <v>10.381736526946108</v>
      </c>
      <c r="AZ421">
        <f>Table13[[#This Row],[Average Order Value (AOV)]]*Table13[[#This Row],[Freq per Year]]</f>
        <v>581.92365269461084</v>
      </c>
      <c r="BA421">
        <f>Table13[[#This Row],[Total Spend]]/Table13[[#This Row],[Corrected CL]]</f>
        <v>581.92365269461072</v>
      </c>
      <c r="BB421">
        <v>44.340740740740742</v>
      </c>
      <c r="BC421" s="1">
        <f>Table13[[#This Row],[Dt_Customer]]+Table13[[#This Row],[Recency]]</f>
        <v>41328</v>
      </c>
      <c r="BD421" s="16" t="str">
        <f>IF(COUNTIF(A:A, A421) &gt; 1, "Duplicate", "Unique")</f>
        <v>Unique</v>
      </c>
    </row>
    <row r="422" spans="1:56" x14ac:dyDescent="0.3">
      <c r="A422">
        <v>1077</v>
      </c>
      <c r="B422">
        <v>1974</v>
      </c>
      <c r="C422" t="s">
        <v>28</v>
      </c>
      <c r="D422" t="s">
        <v>35</v>
      </c>
      <c r="E422">
        <v>56715</v>
      </c>
      <c r="F422">
        <v>0</v>
      </c>
      <c r="G422">
        <v>0</v>
      </c>
      <c r="H422" s="1">
        <v>41248</v>
      </c>
      <c r="I422">
        <v>52</v>
      </c>
      <c r="J422">
        <v>258</v>
      </c>
      <c r="K422">
        <v>105</v>
      </c>
      <c r="L422">
        <v>239</v>
      </c>
      <c r="M422">
        <v>237</v>
      </c>
      <c r="N422">
        <v>172</v>
      </c>
      <c r="O422">
        <v>9</v>
      </c>
      <c r="P422">
        <f>IF(Table13[[#This Row],[MntWines]] = 0,"",Table13[[#This Row],[MntWines]])</f>
        <v>258</v>
      </c>
      <c r="Q422">
        <f>IF(Table13[[#This Row],[MntFruits]] = 0, "",Table13[[#This Row],[MntFruits]])</f>
        <v>105</v>
      </c>
      <c r="R422">
        <f>IF(Table13[[#This Row],[MntMeatProducts]] = 0, "",Table13[[#This Row],[MntMeatProducts]])</f>
        <v>239</v>
      </c>
      <c r="S422">
        <f>IF(Table13[[#This Row],[MntFishProducts]] = 0, "",Table13[[#This Row],[MntFishProducts]])</f>
        <v>237</v>
      </c>
      <c r="T422">
        <f>IF(Table13[[#This Row],[MntSweetProducts]] = 0, "",Table13[[#This Row],[MntSweetProducts]])</f>
        <v>172</v>
      </c>
      <c r="U422">
        <f>IF(Table13[[#This Row],[MntGoldProds]] = 0, "",Table13[[#This Row],[MntGoldProds]])</f>
        <v>9</v>
      </c>
      <c r="V422">
        <v>1</v>
      </c>
      <c r="W422">
        <v>7</v>
      </c>
      <c r="X422">
        <v>3</v>
      </c>
      <c r="Y422">
        <v>4</v>
      </c>
      <c r="Z422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30</v>
      </c>
      <c r="AI422" s="13">
        <f>SUM(Table13[[#This Row],[MntWines]:[MntGoldProds]])</f>
        <v>1020</v>
      </c>
      <c r="AJ422" s="13">
        <f>AVERAGE(Table13[[#This Row],[MntWines]:[MntGoldProds]])</f>
        <v>170</v>
      </c>
      <c r="AK422">
        <f>IF(Table13[[#This Row],[Total Number of Purchases]]=0,0,Table13[[#This Row],[Total Spend]]/Table13[[#This Row],[Total Number of Purchases]])</f>
        <v>68</v>
      </c>
      <c r="AM422">
        <f>SUM(Table13[[#This Row],[NumDealsPurchases]:[NumStorePurchases]])</f>
        <v>15</v>
      </c>
      <c r="AN422" s="14">
        <f>Snapshot_Date-Table13[[#This Row],[Dt_Customer]]</f>
        <v>668</v>
      </c>
      <c r="AP422" s="13">
        <f>Table13[[#This Row],[NumDealsPurchases]]/Table13[[#This Row],[Total Number of Purchases]]*100</f>
        <v>6.666666666666667</v>
      </c>
      <c r="AQ422">
        <f>6-ROUNDUP(_xlfn.PERCENTRANK.INC(Table13[Recency],Table13[[#This Row],[Recency]])*5, 0)</f>
        <v>3</v>
      </c>
      <c r="AR422">
        <f>ROUNDUP(_xlfn.PERCENTRANK.INC(Table13[Total Number of Purchases],Table13[[#This Row],[Total Number of Purchases]])*5,0)</f>
        <v>3</v>
      </c>
      <c r="AS422">
        <f>ROUNDUP(_xlfn.PERCENTRANK.INC(Table13[Total Spend],Table13[[#This Row],[Total Spend]])*5,0)</f>
        <v>4</v>
      </c>
      <c r="AT422" t="str">
        <f>Table13[[#This Row],[Recency Score]]&amp;Table13[[#This Row],[Frequency Score]]&amp;Table13[[#This Row],[Monetary Score]]</f>
        <v>334</v>
      </c>
      <c r="AU422" t="str">
        <f t="shared" si="6"/>
        <v>Needs Attention</v>
      </c>
      <c r="AW422" s="13">
        <f>DATEDIF(Table13[[#This Row],[Dt_Customer]], Snapshot_Date, "d")</f>
        <v>668</v>
      </c>
      <c r="AX422" s="13">
        <f>Table13[[#This Row],[CL if today]]/365</f>
        <v>1.8301369863013699</v>
      </c>
      <c r="AY422">
        <f>Table13[[#This Row],[Total Number of Purchases]]/Table13[[#This Row],[Corrected CL]]</f>
        <v>8.1961077844311383</v>
      </c>
      <c r="AZ422">
        <f>Table13[[#This Row],[Average Order Value (AOV)]]*Table13[[#This Row],[Freq per Year]]</f>
        <v>557.33532934131745</v>
      </c>
      <c r="BA422">
        <f>Table13[[#This Row],[Total Spend]]/Table13[[#This Row],[Corrected CL]]</f>
        <v>557.33532934131733</v>
      </c>
      <c r="BB422">
        <v>745.16320474777444</v>
      </c>
      <c r="BC422" s="1">
        <f>Table13[[#This Row],[Dt_Customer]]+Table13[[#This Row],[Recency]]</f>
        <v>41300</v>
      </c>
      <c r="BD422" s="16" t="str">
        <f>IF(COUNTIF(A:A, A422) &gt; 1, "Duplicate", "Unique")</f>
        <v>Unique</v>
      </c>
    </row>
    <row r="423" spans="1:56" x14ac:dyDescent="0.3">
      <c r="A423">
        <v>3518</v>
      </c>
      <c r="B423">
        <v>1983</v>
      </c>
      <c r="C423" t="s">
        <v>28</v>
      </c>
      <c r="D423" t="s">
        <v>33</v>
      </c>
      <c r="E423">
        <v>25271</v>
      </c>
      <c r="F423">
        <v>1</v>
      </c>
      <c r="G423">
        <v>0</v>
      </c>
      <c r="H423" s="1">
        <v>41248</v>
      </c>
      <c r="I423">
        <v>45</v>
      </c>
      <c r="J423">
        <v>10</v>
      </c>
      <c r="K423">
        <v>1</v>
      </c>
      <c r="L423">
        <v>18</v>
      </c>
      <c r="M423">
        <v>10</v>
      </c>
      <c r="N423">
        <v>4</v>
      </c>
      <c r="O423">
        <v>7</v>
      </c>
      <c r="P423">
        <f>IF(Table13[[#This Row],[MntWines]] = 0,"",Table13[[#This Row],[MntWines]])</f>
        <v>10</v>
      </c>
      <c r="Q423">
        <f>IF(Table13[[#This Row],[MntFruits]] = 0, "",Table13[[#This Row],[MntFruits]])</f>
        <v>1</v>
      </c>
      <c r="R423">
        <f>IF(Table13[[#This Row],[MntMeatProducts]] = 0, "",Table13[[#This Row],[MntMeatProducts]])</f>
        <v>18</v>
      </c>
      <c r="S423">
        <f>IF(Table13[[#This Row],[MntFishProducts]] = 0, "",Table13[[#This Row],[MntFishProducts]])</f>
        <v>10</v>
      </c>
      <c r="T423">
        <f>IF(Table13[[#This Row],[MntSweetProducts]] = 0, "",Table13[[#This Row],[MntSweetProducts]])</f>
        <v>4</v>
      </c>
      <c r="U423">
        <f>IF(Table13[[#This Row],[MntGoldProds]] = 0, "",Table13[[#This Row],[MntGoldProds]])</f>
        <v>7</v>
      </c>
      <c r="V423">
        <v>1</v>
      </c>
      <c r="W423">
        <v>1</v>
      </c>
      <c r="X423">
        <v>1</v>
      </c>
      <c r="Y423">
        <v>2</v>
      </c>
      <c r="Z423">
        <v>9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t="s">
        <v>40</v>
      </c>
      <c r="AI423" s="13">
        <f>SUM(Table13[[#This Row],[MntWines]:[MntGoldProds]])</f>
        <v>50</v>
      </c>
      <c r="AJ423" s="13">
        <f>AVERAGE(Table13[[#This Row],[MntWines]:[MntGoldProds]])</f>
        <v>8.3333333333333339</v>
      </c>
      <c r="AK423">
        <f>IF(Table13[[#This Row],[Total Number of Purchases]]=0,0,Table13[[#This Row],[Total Spend]]/Table13[[#This Row],[Total Number of Purchases]])</f>
        <v>10</v>
      </c>
      <c r="AM423">
        <f>SUM(Table13[[#This Row],[NumDealsPurchases]:[NumStorePurchases]])</f>
        <v>5</v>
      </c>
      <c r="AN423" s="14">
        <f>Snapshot_Date-Table13[[#This Row],[Dt_Customer]]</f>
        <v>668</v>
      </c>
      <c r="AP423" s="13">
        <f>Table13[[#This Row],[NumDealsPurchases]]/Table13[[#This Row],[Total Number of Purchases]]*100</f>
        <v>20</v>
      </c>
      <c r="AQ423">
        <f>6-ROUNDUP(_xlfn.PERCENTRANK.INC(Table13[Recency],Table13[[#This Row],[Recency]])*5, 0)</f>
        <v>3</v>
      </c>
      <c r="AR423">
        <f>ROUNDUP(_xlfn.PERCENTRANK.INC(Table13[Total Number of Purchases],Table13[[#This Row],[Total Number of Purchases]])*5,0)</f>
        <v>1</v>
      </c>
      <c r="AS423">
        <f>ROUNDUP(_xlfn.PERCENTRANK.INC(Table13[Total Spend],Table13[[#This Row],[Total Spend]])*5,0)</f>
        <v>1</v>
      </c>
      <c r="AT423" t="str">
        <f>Table13[[#This Row],[Recency Score]]&amp;Table13[[#This Row],[Frequency Score]]&amp;Table13[[#This Row],[Monetary Score]]</f>
        <v>311</v>
      </c>
      <c r="AU423" t="str">
        <f t="shared" si="6"/>
        <v>Needs Attention</v>
      </c>
      <c r="AW423" s="13">
        <f>DATEDIF(Table13[[#This Row],[Dt_Customer]], Snapshot_Date, "d")</f>
        <v>668</v>
      </c>
      <c r="AX423" s="13">
        <f>Table13[[#This Row],[CL if today]]/365</f>
        <v>1.8301369863013699</v>
      </c>
      <c r="AY423">
        <f>Table13[[#This Row],[Total Number of Purchases]]/Table13[[#This Row],[Corrected CL]]</f>
        <v>2.7320359281437123</v>
      </c>
      <c r="AZ423">
        <f>Table13[[#This Row],[Average Order Value (AOV)]]*Table13[[#This Row],[Freq per Year]]</f>
        <v>27.320359281437124</v>
      </c>
      <c r="BA423">
        <f>Table13[[#This Row],[Total Spend]]/Table13[[#This Row],[Corrected CL]]</f>
        <v>27.320359281437124</v>
      </c>
      <c r="BB423">
        <v>157.04747774480711</v>
      </c>
      <c r="BC423" s="1">
        <f>Table13[[#This Row],[Dt_Customer]]+Table13[[#This Row],[Recency]]</f>
        <v>41293</v>
      </c>
      <c r="BD423" s="16" t="str">
        <f>IF(COUNTIF(A:A, A423) &gt; 1, "Duplicate", "Unique")</f>
        <v>Unique</v>
      </c>
    </row>
    <row r="424" spans="1:56" x14ac:dyDescent="0.3">
      <c r="A424">
        <v>10913</v>
      </c>
      <c r="B424">
        <v>1984</v>
      </c>
      <c r="C424" t="s">
        <v>41</v>
      </c>
      <c r="D424" t="s">
        <v>31</v>
      </c>
      <c r="E424">
        <v>31385</v>
      </c>
      <c r="F424">
        <v>1</v>
      </c>
      <c r="G424">
        <v>0</v>
      </c>
      <c r="H424" s="1">
        <v>41248</v>
      </c>
      <c r="I424">
        <v>56</v>
      </c>
      <c r="J424">
        <v>3</v>
      </c>
      <c r="K424">
        <v>2</v>
      </c>
      <c r="L424">
        <v>12</v>
      </c>
      <c r="M424">
        <v>0</v>
      </c>
      <c r="N424">
        <v>1</v>
      </c>
      <c r="O424">
        <v>9</v>
      </c>
      <c r="P424">
        <f>IF(Table13[[#This Row],[MntWines]] = 0,"",Table13[[#This Row],[MntWines]])</f>
        <v>3</v>
      </c>
      <c r="Q424">
        <f>IF(Table13[[#This Row],[MntFruits]] = 0, "",Table13[[#This Row],[MntFruits]])</f>
        <v>2</v>
      </c>
      <c r="R424">
        <f>IF(Table13[[#This Row],[MntMeatProducts]] = 0, "",Table13[[#This Row],[MntMeatProducts]])</f>
        <v>12</v>
      </c>
      <c r="S424" t="str">
        <f>IF(Table13[[#This Row],[MntFishProducts]] = 0, "",Table13[[#This Row],[MntFishProducts]])</f>
        <v/>
      </c>
      <c r="T424">
        <f>IF(Table13[[#This Row],[MntSweetProducts]] = 0, "",Table13[[#This Row],[MntSweetProducts]])</f>
        <v>1</v>
      </c>
      <c r="U424">
        <f>IF(Table13[[#This Row],[MntGoldProds]] = 0, "",Table13[[#This Row],[MntGoldProds]])</f>
        <v>9</v>
      </c>
      <c r="V424">
        <v>1</v>
      </c>
      <c r="W424">
        <v>1</v>
      </c>
      <c r="X424">
        <v>0</v>
      </c>
      <c r="Y424">
        <v>2</v>
      </c>
      <c r="Z424">
        <v>8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1</v>
      </c>
      <c r="AG424">
        <v>0</v>
      </c>
      <c r="AH424" t="s">
        <v>30</v>
      </c>
      <c r="AI424" s="13">
        <f>SUM(Table13[[#This Row],[MntWines]:[MntGoldProds]])</f>
        <v>27</v>
      </c>
      <c r="AJ424" s="13">
        <f>AVERAGE(Table13[[#This Row],[MntWines]:[MntGoldProds]])</f>
        <v>4.5</v>
      </c>
      <c r="AK424">
        <f>IF(Table13[[#This Row],[Total Number of Purchases]]=0,0,Table13[[#This Row],[Total Spend]]/Table13[[#This Row],[Total Number of Purchases]])</f>
        <v>6.75</v>
      </c>
      <c r="AM424">
        <f>SUM(Table13[[#This Row],[NumDealsPurchases]:[NumStorePurchases]])</f>
        <v>4</v>
      </c>
      <c r="AN424" s="14">
        <f>Snapshot_Date-Table13[[#This Row],[Dt_Customer]]</f>
        <v>668</v>
      </c>
      <c r="AP424" s="13">
        <f>Table13[[#This Row],[NumDealsPurchases]]/Table13[[#This Row],[Total Number of Purchases]]*100</f>
        <v>25</v>
      </c>
      <c r="AQ424">
        <f>6-ROUNDUP(_xlfn.PERCENTRANK.INC(Table13[Recency],Table13[[#This Row],[Recency]])*5, 0)</f>
        <v>3</v>
      </c>
      <c r="AR424">
        <f>ROUNDUP(_xlfn.PERCENTRANK.INC(Table13[Total Number of Purchases],Table13[[#This Row],[Total Number of Purchases]])*5,0)</f>
        <v>1</v>
      </c>
      <c r="AS424">
        <f>ROUNDUP(_xlfn.PERCENTRANK.INC(Table13[Total Spend],Table13[[#This Row],[Total Spend]])*5,0)</f>
        <v>1</v>
      </c>
      <c r="AT424" t="str">
        <f>Table13[[#This Row],[Recency Score]]&amp;Table13[[#This Row],[Frequency Score]]&amp;Table13[[#This Row],[Monetary Score]]</f>
        <v>311</v>
      </c>
      <c r="AU424" t="str">
        <f t="shared" si="6"/>
        <v>Needs Attention</v>
      </c>
      <c r="AW424" s="13">
        <f>DATEDIF(Table13[[#This Row],[Dt_Customer]], Snapshot_Date, "d")</f>
        <v>668</v>
      </c>
      <c r="AX424" s="13">
        <f>Table13[[#This Row],[CL if today]]/365</f>
        <v>1.8301369863013699</v>
      </c>
      <c r="AY424">
        <f>Table13[[#This Row],[Total Number of Purchases]]/Table13[[#This Row],[Corrected CL]]</f>
        <v>2.1856287425149699</v>
      </c>
      <c r="AZ424">
        <f>Table13[[#This Row],[Average Order Value (AOV)]]*Table13[[#This Row],[Freq per Year]]</f>
        <v>14.752994011976046</v>
      </c>
      <c r="BA424">
        <f>Table13[[#This Row],[Total Spend]]/Table13[[#This Row],[Corrected CL]]</f>
        <v>14.752994011976048</v>
      </c>
      <c r="BB424">
        <v>748.95400593471811</v>
      </c>
      <c r="BC424" s="1">
        <f>Table13[[#This Row],[Dt_Customer]]+Table13[[#This Row],[Recency]]</f>
        <v>41304</v>
      </c>
      <c r="BD424" s="16" t="str">
        <f>IF(COUNTIF(A:A, A424) &gt; 1, "Duplicate", "Unique")</f>
        <v>Unique</v>
      </c>
    </row>
    <row r="425" spans="1:56" x14ac:dyDescent="0.3">
      <c r="A425">
        <v>4088</v>
      </c>
      <c r="B425">
        <v>1962</v>
      </c>
      <c r="C425" t="s">
        <v>37</v>
      </c>
      <c r="D425" t="s">
        <v>35</v>
      </c>
      <c r="E425">
        <v>31497</v>
      </c>
      <c r="F425">
        <v>0</v>
      </c>
      <c r="G425">
        <v>1</v>
      </c>
      <c r="H425" s="1">
        <v>41249</v>
      </c>
      <c r="I425">
        <v>22</v>
      </c>
      <c r="J425">
        <v>108</v>
      </c>
      <c r="K425">
        <v>1</v>
      </c>
      <c r="L425">
        <v>28</v>
      </c>
      <c r="M425">
        <v>13</v>
      </c>
      <c r="N425">
        <v>1</v>
      </c>
      <c r="O425">
        <v>4</v>
      </c>
      <c r="P425">
        <f>IF(Table13[[#This Row],[MntWines]] = 0,"",Table13[[#This Row],[MntWines]])</f>
        <v>108</v>
      </c>
      <c r="Q425">
        <f>IF(Table13[[#This Row],[MntFruits]] = 0, "",Table13[[#This Row],[MntFruits]])</f>
        <v>1</v>
      </c>
      <c r="R425">
        <f>IF(Table13[[#This Row],[MntMeatProducts]] = 0, "",Table13[[#This Row],[MntMeatProducts]])</f>
        <v>28</v>
      </c>
      <c r="S425">
        <f>IF(Table13[[#This Row],[MntFishProducts]] = 0, "",Table13[[#This Row],[MntFishProducts]])</f>
        <v>13</v>
      </c>
      <c r="T425">
        <f>IF(Table13[[#This Row],[MntSweetProducts]] = 0, "",Table13[[#This Row],[MntSweetProducts]])</f>
        <v>1</v>
      </c>
      <c r="U425">
        <f>IF(Table13[[#This Row],[MntGoldProds]] = 0, "",Table13[[#This Row],[MntGoldProds]])</f>
        <v>4</v>
      </c>
      <c r="V425">
        <v>2</v>
      </c>
      <c r="W425">
        <v>3</v>
      </c>
      <c r="X425">
        <v>1</v>
      </c>
      <c r="Y425">
        <v>4</v>
      </c>
      <c r="Z425">
        <v>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">
        <v>30</v>
      </c>
      <c r="AI425" s="13">
        <f>SUM(Table13[[#This Row],[MntWines]:[MntGoldProds]])</f>
        <v>155</v>
      </c>
      <c r="AJ425" s="13">
        <f>AVERAGE(Table13[[#This Row],[MntWines]:[MntGoldProds]])</f>
        <v>25.833333333333332</v>
      </c>
      <c r="AK425">
        <f>IF(Table13[[#This Row],[Total Number of Purchases]]=0,0,Table13[[#This Row],[Total Spend]]/Table13[[#This Row],[Total Number of Purchases]])</f>
        <v>15.5</v>
      </c>
      <c r="AM425">
        <f>SUM(Table13[[#This Row],[NumDealsPurchases]:[NumStorePurchases]])</f>
        <v>10</v>
      </c>
      <c r="AN425" s="14">
        <f>Snapshot_Date-Table13[[#This Row],[Dt_Customer]]</f>
        <v>667</v>
      </c>
      <c r="AP425" s="13">
        <f>Table13[[#This Row],[NumDealsPurchases]]/Table13[[#This Row],[Total Number of Purchases]]*100</f>
        <v>20</v>
      </c>
      <c r="AQ425">
        <f>6-ROUNDUP(_xlfn.PERCENTRANK.INC(Table13[Recency],Table13[[#This Row],[Recency]])*5, 0)</f>
        <v>4</v>
      </c>
      <c r="AR425">
        <f>ROUNDUP(_xlfn.PERCENTRANK.INC(Table13[Total Number of Purchases],Table13[[#This Row],[Total Number of Purchases]])*5,0)</f>
        <v>2</v>
      </c>
      <c r="AS425">
        <f>ROUNDUP(_xlfn.PERCENTRANK.INC(Table13[Total Spend],Table13[[#This Row],[Total Spend]])*5,0)</f>
        <v>2</v>
      </c>
      <c r="AT425" t="str">
        <f>Table13[[#This Row],[Recency Score]]&amp;Table13[[#This Row],[Frequency Score]]&amp;Table13[[#This Row],[Monetary Score]]</f>
        <v>422</v>
      </c>
      <c r="AU425" t="str">
        <f t="shared" si="6"/>
        <v>Potential Loyalists</v>
      </c>
      <c r="AW425" s="13">
        <f>DATEDIF(Table13[[#This Row],[Dt_Customer]], Snapshot_Date, "d")</f>
        <v>667</v>
      </c>
      <c r="AX425" s="13">
        <f>Table13[[#This Row],[CL if today]]/365</f>
        <v>1.8273972602739725</v>
      </c>
      <c r="AY425">
        <f>Table13[[#This Row],[Total Number of Purchases]]/Table13[[#This Row],[Corrected CL]]</f>
        <v>5.4722638680659674</v>
      </c>
      <c r="AZ425">
        <f>Table13[[#This Row],[Average Order Value (AOV)]]*Table13[[#This Row],[Freq per Year]]</f>
        <v>84.820089955022496</v>
      </c>
      <c r="BA425">
        <f>Table13[[#This Row],[Total Spend]]/Table13[[#This Row],[Corrected CL]]</f>
        <v>84.820089955022496</v>
      </c>
      <c r="BB425">
        <v>415.4383358098068</v>
      </c>
      <c r="BC425" s="1">
        <f>Table13[[#This Row],[Dt_Customer]]+Table13[[#This Row],[Recency]]</f>
        <v>41271</v>
      </c>
      <c r="BD425" s="16" t="str">
        <f>IF(COUNTIF(A:A, A425) &gt; 1, "Duplicate", "Unique")</f>
        <v>Unique</v>
      </c>
    </row>
    <row r="426" spans="1:56" x14ac:dyDescent="0.3">
      <c r="A426">
        <v>4971</v>
      </c>
      <c r="B426">
        <v>1962</v>
      </c>
      <c r="C426" t="s">
        <v>37</v>
      </c>
      <c r="D426" t="s">
        <v>35</v>
      </c>
      <c r="E426">
        <v>31497</v>
      </c>
      <c r="F426">
        <v>0</v>
      </c>
      <c r="G426">
        <v>1</v>
      </c>
      <c r="H426" s="1">
        <v>41249</v>
      </c>
      <c r="I426">
        <v>22</v>
      </c>
      <c r="J426">
        <v>108</v>
      </c>
      <c r="K426">
        <v>1</v>
      </c>
      <c r="L426">
        <v>28</v>
      </c>
      <c r="M426">
        <v>13</v>
      </c>
      <c r="N426">
        <v>1</v>
      </c>
      <c r="O426">
        <v>4</v>
      </c>
      <c r="P426">
        <f>IF(Table13[[#This Row],[MntWines]] = 0,"",Table13[[#This Row],[MntWines]])</f>
        <v>108</v>
      </c>
      <c r="Q426">
        <f>IF(Table13[[#This Row],[MntFruits]] = 0, "",Table13[[#This Row],[MntFruits]])</f>
        <v>1</v>
      </c>
      <c r="R426">
        <f>IF(Table13[[#This Row],[MntMeatProducts]] = 0, "",Table13[[#This Row],[MntMeatProducts]])</f>
        <v>28</v>
      </c>
      <c r="S426">
        <f>IF(Table13[[#This Row],[MntFishProducts]] = 0, "",Table13[[#This Row],[MntFishProducts]])</f>
        <v>13</v>
      </c>
      <c r="T426">
        <f>IF(Table13[[#This Row],[MntSweetProducts]] = 0, "",Table13[[#This Row],[MntSweetProducts]])</f>
        <v>1</v>
      </c>
      <c r="U426">
        <f>IF(Table13[[#This Row],[MntGoldProds]] = 0, "",Table13[[#This Row],[MntGoldProds]])</f>
        <v>4</v>
      </c>
      <c r="V426">
        <v>2</v>
      </c>
      <c r="W426">
        <v>3</v>
      </c>
      <c r="X426">
        <v>1</v>
      </c>
      <c r="Y426">
        <v>4</v>
      </c>
      <c r="Z426">
        <v>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 t="s">
        <v>43</v>
      </c>
      <c r="AI426" s="13">
        <f>SUM(Table13[[#This Row],[MntWines]:[MntGoldProds]])</f>
        <v>155</v>
      </c>
      <c r="AJ426" s="13">
        <f>AVERAGE(Table13[[#This Row],[MntWines]:[MntGoldProds]])</f>
        <v>25.833333333333332</v>
      </c>
      <c r="AK426">
        <f>IF(Table13[[#This Row],[Total Number of Purchases]]=0,0,Table13[[#This Row],[Total Spend]]/Table13[[#This Row],[Total Number of Purchases]])</f>
        <v>15.5</v>
      </c>
      <c r="AM426">
        <f>SUM(Table13[[#This Row],[NumDealsPurchases]:[NumStorePurchases]])</f>
        <v>10</v>
      </c>
      <c r="AN426" s="14">
        <f>Snapshot_Date-Table13[[#This Row],[Dt_Customer]]</f>
        <v>667</v>
      </c>
      <c r="AP426" s="13">
        <f>Table13[[#This Row],[NumDealsPurchases]]/Table13[[#This Row],[Total Number of Purchases]]*100</f>
        <v>20</v>
      </c>
      <c r="AQ426">
        <f>6-ROUNDUP(_xlfn.PERCENTRANK.INC(Table13[Recency],Table13[[#This Row],[Recency]])*5, 0)</f>
        <v>4</v>
      </c>
      <c r="AR426">
        <f>ROUNDUP(_xlfn.PERCENTRANK.INC(Table13[Total Number of Purchases],Table13[[#This Row],[Total Number of Purchases]])*5,0)</f>
        <v>2</v>
      </c>
      <c r="AS426">
        <f>ROUNDUP(_xlfn.PERCENTRANK.INC(Table13[Total Spend],Table13[[#This Row],[Total Spend]])*5,0)</f>
        <v>2</v>
      </c>
      <c r="AT426" t="str">
        <f>Table13[[#This Row],[Recency Score]]&amp;Table13[[#This Row],[Frequency Score]]&amp;Table13[[#This Row],[Monetary Score]]</f>
        <v>422</v>
      </c>
      <c r="AU426" t="str">
        <f t="shared" si="6"/>
        <v>Potential Loyalists</v>
      </c>
      <c r="AW426" s="13">
        <f>DATEDIF(Table13[[#This Row],[Dt_Customer]], Snapshot_Date, "d")</f>
        <v>667</v>
      </c>
      <c r="AX426" s="13">
        <f>Table13[[#This Row],[CL if today]]/365</f>
        <v>1.8273972602739725</v>
      </c>
      <c r="AY426">
        <f>Table13[[#This Row],[Total Number of Purchases]]/Table13[[#This Row],[Corrected CL]]</f>
        <v>5.4722638680659674</v>
      </c>
      <c r="AZ426">
        <f>Table13[[#This Row],[Average Order Value (AOV)]]*Table13[[#This Row],[Freq per Year]]</f>
        <v>84.820089955022496</v>
      </c>
      <c r="BA426">
        <f>Table13[[#This Row],[Total Spend]]/Table13[[#This Row],[Corrected CL]]</f>
        <v>84.820089955022496</v>
      </c>
      <c r="BB426">
        <v>10.289317507418398</v>
      </c>
      <c r="BC426" s="1">
        <f>Table13[[#This Row],[Dt_Customer]]+Table13[[#This Row],[Recency]]</f>
        <v>41271</v>
      </c>
      <c r="BD426" s="16" t="str">
        <f>IF(COUNTIF(A:A, A426) &gt; 1, "Duplicate", "Unique")</f>
        <v>Unique</v>
      </c>
    </row>
    <row r="427" spans="1:56" x14ac:dyDescent="0.3">
      <c r="A427">
        <v>7381</v>
      </c>
      <c r="B427">
        <v>1968</v>
      </c>
      <c r="C427" t="s">
        <v>28</v>
      </c>
      <c r="D427" t="s">
        <v>29</v>
      </c>
      <c r="E427">
        <v>75693</v>
      </c>
      <c r="F427">
        <v>0</v>
      </c>
      <c r="G427">
        <v>0</v>
      </c>
      <c r="H427" s="1">
        <v>41249</v>
      </c>
      <c r="I427">
        <v>10</v>
      </c>
      <c r="J427">
        <v>797</v>
      </c>
      <c r="K427">
        <v>153</v>
      </c>
      <c r="L427">
        <v>293</v>
      </c>
      <c r="M427">
        <v>72</v>
      </c>
      <c r="N427">
        <v>97</v>
      </c>
      <c r="O427">
        <v>30</v>
      </c>
      <c r="P427">
        <f>IF(Table13[[#This Row],[MntWines]] = 0,"",Table13[[#This Row],[MntWines]])</f>
        <v>797</v>
      </c>
      <c r="Q427">
        <f>IF(Table13[[#This Row],[MntFruits]] = 0, "",Table13[[#This Row],[MntFruits]])</f>
        <v>153</v>
      </c>
      <c r="R427">
        <f>IF(Table13[[#This Row],[MntMeatProducts]] = 0, "",Table13[[#This Row],[MntMeatProducts]])</f>
        <v>293</v>
      </c>
      <c r="S427">
        <f>IF(Table13[[#This Row],[MntFishProducts]] = 0, "",Table13[[#This Row],[MntFishProducts]])</f>
        <v>72</v>
      </c>
      <c r="T427">
        <f>IF(Table13[[#This Row],[MntSweetProducts]] = 0, "",Table13[[#This Row],[MntSweetProducts]])</f>
        <v>97</v>
      </c>
      <c r="U427">
        <f>IF(Table13[[#This Row],[MntGoldProds]] = 0, "",Table13[[#This Row],[MntGoldProds]])</f>
        <v>30</v>
      </c>
      <c r="V427">
        <v>1</v>
      </c>
      <c r="W427">
        <v>11</v>
      </c>
      <c r="X427">
        <v>4</v>
      </c>
      <c r="Y427">
        <v>6</v>
      </c>
      <c r="Z427">
        <v>4</v>
      </c>
      <c r="AA427">
        <v>1</v>
      </c>
      <c r="AB427">
        <v>0</v>
      </c>
      <c r="AC427">
        <v>0</v>
      </c>
      <c r="AD427">
        <v>1</v>
      </c>
      <c r="AE427">
        <v>1</v>
      </c>
      <c r="AF427">
        <v>1</v>
      </c>
      <c r="AG427">
        <v>0</v>
      </c>
      <c r="AH427" t="s">
        <v>30</v>
      </c>
      <c r="AI427" s="13">
        <f>SUM(Table13[[#This Row],[MntWines]:[MntGoldProds]])</f>
        <v>1442</v>
      </c>
      <c r="AJ427" s="13">
        <f>AVERAGE(Table13[[#This Row],[MntWines]:[MntGoldProds]])</f>
        <v>240.33333333333334</v>
      </c>
      <c r="AK427">
        <f>IF(Table13[[#This Row],[Total Number of Purchases]]=0,0,Table13[[#This Row],[Total Spend]]/Table13[[#This Row],[Total Number of Purchases]])</f>
        <v>65.545454545454547</v>
      </c>
      <c r="AM427">
        <f>SUM(Table13[[#This Row],[NumDealsPurchases]:[NumStorePurchases]])</f>
        <v>22</v>
      </c>
      <c r="AN427" s="14">
        <f>Snapshot_Date-Table13[[#This Row],[Dt_Customer]]</f>
        <v>667</v>
      </c>
      <c r="AP427" s="13">
        <f>Table13[[#This Row],[NumDealsPurchases]]/Table13[[#This Row],[Total Number of Purchases]]*100</f>
        <v>4.5454545454545459</v>
      </c>
      <c r="AQ427">
        <f>6-ROUNDUP(_xlfn.PERCENTRANK.INC(Table13[Recency],Table13[[#This Row],[Recency]])*5, 0)</f>
        <v>5</v>
      </c>
      <c r="AR427">
        <f>ROUNDUP(_xlfn.PERCENTRANK.INC(Table13[Total Number of Purchases],Table13[[#This Row],[Total Number of Purchases]])*5,0)</f>
        <v>4</v>
      </c>
      <c r="AS427">
        <f>ROUNDUP(_xlfn.PERCENTRANK.INC(Table13[Total Spend],Table13[[#This Row],[Total Spend]])*5,0)</f>
        <v>5</v>
      </c>
      <c r="AT427" t="str">
        <f>Table13[[#This Row],[Recency Score]]&amp;Table13[[#This Row],[Frequency Score]]&amp;Table13[[#This Row],[Monetary Score]]</f>
        <v>545</v>
      </c>
      <c r="AU427" t="str">
        <f t="shared" si="6"/>
        <v>Loyal Customers</v>
      </c>
      <c r="AW427" s="13">
        <f>DATEDIF(Table13[[#This Row],[Dt_Customer]], Snapshot_Date, "d")</f>
        <v>667</v>
      </c>
      <c r="AX427" s="13">
        <f>Table13[[#This Row],[CL if today]]/365</f>
        <v>1.8273972602739725</v>
      </c>
      <c r="AY427">
        <f>Table13[[#This Row],[Total Number of Purchases]]/Table13[[#This Row],[Corrected CL]]</f>
        <v>12.038980509745128</v>
      </c>
      <c r="AZ427">
        <f>Table13[[#This Row],[Average Order Value (AOV)]]*Table13[[#This Row],[Freq per Year]]</f>
        <v>789.10044977511257</v>
      </c>
      <c r="BA427">
        <f>Table13[[#This Row],[Total Spend]]/Table13[[#This Row],[Corrected CL]]</f>
        <v>789.10044977511245</v>
      </c>
      <c r="BB427">
        <v>257.99851190476193</v>
      </c>
      <c r="BC427" s="1">
        <f>Table13[[#This Row],[Dt_Customer]]+Table13[[#This Row],[Recency]]</f>
        <v>41259</v>
      </c>
      <c r="BD427" s="16" t="str">
        <f>IF(COUNTIF(A:A, A427) &gt; 1, "Duplicate", "Unique")</f>
        <v>Unique</v>
      </c>
    </row>
    <row r="428" spans="1:56" x14ac:dyDescent="0.3">
      <c r="A428">
        <v>10991</v>
      </c>
      <c r="B428">
        <v>1960</v>
      </c>
      <c r="C428" t="s">
        <v>41</v>
      </c>
      <c r="D428" t="s">
        <v>33</v>
      </c>
      <c r="E428">
        <v>89058</v>
      </c>
      <c r="F428">
        <v>0</v>
      </c>
      <c r="G428">
        <v>0</v>
      </c>
      <c r="H428" s="1">
        <v>41250</v>
      </c>
      <c r="I428">
        <v>18</v>
      </c>
      <c r="J428">
        <v>454</v>
      </c>
      <c r="K428">
        <v>194</v>
      </c>
      <c r="L428">
        <v>106</v>
      </c>
      <c r="M428">
        <v>31</v>
      </c>
      <c r="N428">
        <v>22</v>
      </c>
      <c r="O428">
        <v>43</v>
      </c>
      <c r="P428">
        <f>IF(Table13[[#This Row],[MntWines]] = 0,"",Table13[[#This Row],[MntWines]])</f>
        <v>454</v>
      </c>
      <c r="Q428">
        <f>IF(Table13[[#This Row],[MntFruits]] = 0, "",Table13[[#This Row],[MntFruits]])</f>
        <v>194</v>
      </c>
      <c r="R428">
        <f>IF(Table13[[#This Row],[MntMeatProducts]] = 0, "",Table13[[#This Row],[MntMeatProducts]])</f>
        <v>106</v>
      </c>
      <c r="S428">
        <f>IF(Table13[[#This Row],[MntFishProducts]] = 0, "",Table13[[#This Row],[MntFishProducts]])</f>
        <v>31</v>
      </c>
      <c r="T428">
        <f>IF(Table13[[#This Row],[MntSweetProducts]] = 0, "",Table13[[#This Row],[MntSweetProducts]])</f>
        <v>22</v>
      </c>
      <c r="U428">
        <f>IF(Table13[[#This Row],[MntGoldProds]] = 0, "",Table13[[#This Row],[MntGoldProds]])</f>
        <v>43</v>
      </c>
      <c r="V428">
        <v>1</v>
      </c>
      <c r="W428">
        <v>5</v>
      </c>
      <c r="X428">
        <v>4</v>
      </c>
      <c r="Y428">
        <v>4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32</v>
      </c>
      <c r="AI428" s="13">
        <f>SUM(Table13[[#This Row],[MntWines]:[MntGoldProds]])</f>
        <v>850</v>
      </c>
      <c r="AJ428" s="13">
        <f>AVERAGE(Table13[[#This Row],[MntWines]:[MntGoldProds]])</f>
        <v>141.66666666666666</v>
      </c>
      <c r="AK428">
        <f>IF(Table13[[#This Row],[Total Number of Purchases]]=0,0,Table13[[#This Row],[Total Spend]]/Table13[[#This Row],[Total Number of Purchases]])</f>
        <v>60.714285714285715</v>
      </c>
      <c r="AM428">
        <f>SUM(Table13[[#This Row],[NumDealsPurchases]:[NumStorePurchases]])</f>
        <v>14</v>
      </c>
      <c r="AN428" s="14">
        <f>Snapshot_Date-Table13[[#This Row],[Dt_Customer]]</f>
        <v>666</v>
      </c>
      <c r="AP428" s="13">
        <f>Table13[[#This Row],[NumDealsPurchases]]/Table13[[#This Row],[Total Number of Purchases]]*100</f>
        <v>7.1428571428571423</v>
      </c>
      <c r="AQ428">
        <f>6-ROUNDUP(_xlfn.PERCENTRANK.INC(Table13[Recency],Table13[[#This Row],[Recency]])*5, 0)</f>
        <v>5</v>
      </c>
      <c r="AR428">
        <f>ROUNDUP(_xlfn.PERCENTRANK.INC(Table13[Total Number of Purchases],Table13[[#This Row],[Total Number of Purchases]])*5,0)</f>
        <v>3</v>
      </c>
      <c r="AS428">
        <f>ROUNDUP(_xlfn.PERCENTRANK.INC(Table13[Total Spend],Table13[[#This Row],[Total Spend]])*5,0)</f>
        <v>4</v>
      </c>
      <c r="AT428" t="str">
        <f>Table13[[#This Row],[Recency Score]]&amp;Table13[[#This Row],[Frequency Score]]&amp;Table13[[#This Row],[Monetary Score]]</f>
        <v>534</v>
      </c>
      <c r="AU428" t="str">
        <f t="shared" si="6"/>
        <v>Loyal Customers</v>
      </c>
      <c r="AW428" s="13">
        <f>DATEDIF(Table13[[#This Row],[Dt_Customer]], Snapshot_Date, "d")</f>
        <v>666</v>
      </c>
      <c r="AX428" s="13">
        <f>Table13[[#This Row],[CL if today]]/365</f>
        <v>1.8246575342465754</v>
      </c>
      <c r="AY428">
        <f>Table13[[#This Row],[Total Number of Purchases]]/Table13[[#This Row],[Corrected CL]]</f>
        <v>7.6726726726726726</v>
      </c>
      <c r="AZ428">
        <f>Table13[[#This Row],[Average Order Value (AOV)]]*Table13[[#This Row],[Freq per Year]]</f>
        <v>465.84084084084083</v>
      </c>
      <c r="BA428">
        <f>Table13[[#This Row],[Total Spend]]/Table13[[#This Row],[Corrected CL]]</f>
        <v>465.84084084084083</v>
      </c>
      <c r="BB428">
        <v>201.8107302533532</v>
      </c>
      <c r="BC428" s="1">
        <f>Table13[[#This Row],[Dt_Customer]]+Table13[[#This Row],[Recency]]</f>
        <v>41268</v>
      </c>
      <c r="BD428" s="16" t="str">
        <f>IF(COUNTIF(A:A, A428) &gt; 1, "Duplicate", "Unique")</f>
        <v>Unique</v>
      </c>
    </row>
    <row r="429" spans="1:56" x14ac:dyDescent="0.3">
      <c r="A429">
        <v>3850</v>
      </c>
      <c r="B429">
        <v>1963</v>
      </c>
      <c r="C429" t="s">
        <v>44</v>
      </c>
      <c r="D429" t="s">
        <v>35</v>
      </c>
      <c r="E429">
        <v>14918</v>
      </c>
      <c r="F429">
        <v>0</v>
      </c>
      <c r="G429">
        <v>1</v>
      </c>
      <c r="H429" s="1">
        <v>41250</v>
      </c>
      <c r="I429">
        <v>52</v>
      </c>
      <c r="J429">
        <v>3</v>
      </c>
      <c r="K429">
        <v>3</v>
      </c>
      <c r="L429">
        <v>3</v>
      </c>
      <c r="M429">
        <v>15</v>
      </c>
      <c r="N429">
        <v>4</v>
      </c>
      <c r="O429">
        <v>15</v>
      </c>
      <c r="P429">
        <f>IF(Table13[[#This Row],[MntWines]] = 0,"",Table13[[#This Row],[MntWines]])</f>
        <v>3</v>
      </c>
      <c r="Q429">
        <f>IF(Table13[[#This Row],[MntFruits]] = 0, "",Table13[[#This Row],[MntFruits]])</f>
        <v>3</v>
      </c>
      <c r="R429">
        <f>IF(Table13[[#This Row],[MntMeatProducts]] = 0, "",Table13[[#This Row],[MntMeatProducts]])</f>
        <v>3</v>
      </c>
      <c r="S429">
        <f>IF(Table13[[#This Row],[MntFishProducts]] = 0, "",Table13[[#This Row],[MntFishProducts]])</f>
        <v>15</v>
      </c>
      <c r="T429">
        <f>IF(Table13[[#This Row],[MntSweetProducts]] = 0, "",Table13[[#This Row],[MntSweetProducts]])</f>
        <v>4</v>
      </c>
      <c r="U429">
        <f>IF(Table13[[#This Row],[MntGoldProds]] = 0, "",Table13[[#This Row],[MntGoldProds]])</f>
        <v>15</v>
      </c>
      <c r="V429">
        <v>1</v>
      </c>
      <c r="W429">
        <v>1</v>
      </c>
      <c r="X429">
        <v>0</v>
      </c>
      <c r="Y429">
        <v>3</v>
      </c>
      <c r="Z429">
        <v>6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 t="s">
        <v>40</v>
      </c>
      <c r="AI429" s="13">
        <f>SUM(Table13[[#This Row],[MntWines]:[MntGoldProds]])</f>
        <v>43</v>
      </c>
      <c r="AJ429" s="13">
        <f>AVERAGE(Table13[[#This Row],[MntWines]:[MntGoldProds]])</f>
        <v>7.166666666666667</v>
      </c>
      <c r="AK429">
        <f>IF(Table13[[#This Row],[Total Number of Purchases]]=0,0,Table13[[#This Row],[Total Spend]]/Table13[[#This Row],[Total Number of Purchases]])</f>
        <v>8.6</v>
      </c>
      <c r="AM429">
        <f>SUM(Table13[[#This Row],[NumDealsPurchases]:[NumStorePurchases]])</f>
        <v>5</v>
      </c>
      <c r="AN429" s="14">
        <f>Snapshot_Date-Table13[[#This Row],[Dt_Customer]]</f>
        <v>666</v>
      </c>
      <c r="AP429" s="13">
        <f>Table13[[#This Row],[NumDealsPurchases]]/Table13[[#This Row],[Total Number of Purchases]]*100</f>
        <v>20</v>
      </c>
      <c r="AQ429">
        <f>6-ROUNDUP(_xlfn.PERCENTRANK.INC(Table13[Recency],Table13[[#This Row],[Recency]])*5, 0)</f>
        <v>3</v>
      </c>
      <c r="AR429">
        <f>ROUNDUP(_xlfn.PERCENTRANK.INC(Table13[Total Number of Purchases],Table13[[#This Row],[Total Number of Purchases]])*5,0)</f>
        <v>1</v>
      </c>
      <c r="AS429">
        <f>ROUNDUP(_xlfn.PERCENTRANK.INC(Table13[Total Spend],Table13[[#This Row],[Total Spend]])*5,0)</f>
        <v>1</v>
      </c>
      <c r="AT429" t="str">
        <f>Table13[[#This Row],[Recency Score]]&amp;Table13[[#This Row],[Frequency Score]]&amp;Table13[[#This Row],[Monetary Score]]</f>
        <v>311</v>
      </c>
      <c r="AU429" t="str">
        <f t="shared" si="6"/>
        <v>Needs Attention</v>
      </c>
      <c r="AW429" s="13">
        <f>DATEDIF(Table13[[#This Row],[Dt_Customer]], Snapshot_Date, "d")</f>
        <v>666</v>
      </c>
      <c r="AX429" s="13">
        <f>Table13[[#This Row],[CL if today]]/365</f>
        <v>1.8246575342465754</v>
      </c>
      <c r="AY429">
        <f>Table13[[#This Row],[Total Number of Purchases]]/Table13[[#This Row],[Corrected CL]]</f>
        <v>2.7402402402402402</v>
      </c>
      <c r="AZ429">
        <f>Table13[[#This Row],[Average Order Value (AOV)]]*Table13[[#This Row],[Freq per Year]]</f>
        <v>23.566066066066064</v>
      </c>
      <c r="BA429">
        <f>Table13[[#This Row],[Total Spend]]/Table13[[#This Row],[Corrected CL]]</f>
        <v>23.566066066066064</v>
      </c>
      <c r="BB429">
        <v>537.72321428571433</v>
      </c>
      <c r="BC429" s="1">
        <f>Table13[[#This Row],[Dt_Customer]]+Table13[[#This Row],[Recency]]</f>
        <v>41302</v>
      </c>
      <c r="BD429" s="16" t="str">
        <f>IF(COUNTIF(A:A, A429) &gt; 1, "Duplicate", "Unique")</f>
        <v>Unique</v>
      </c>
    </row>
    <row r="430" spans="1:56" x14ac:dyDescent="0.3">
      <c r="A430">
        <v>55</v>
      </c>
      <c r="B430">
        <v>1963</v>
      </c>
      <c r="C430" t="s">
        <v>28</v>
      </c>
      <c r="D430" t="s">
        <v>35</v>
      </c>
      <c r="E430">
        <v>56253</v>
      </c>
      <c r="F430">
        <v>0</v>
      </c>
      <c r="G430">
        <v>1</v>
      </c>
      <c r="H430" s="1">
        <v>41250</v>
      </c>
      <c r="I430">
        <v>83</v>
      </c>
      <c r="J430">
        <v>509</v>
      </c>
      <c r="K430">
        <v>0</v>
      </c>
      <c r="L430">
        <v>65</v>
      </c>
      <c r="M430">
        <v>7</v>
      </c>
      <c r="N430">
        <v>11</v>
      </c>
      <c r="O430">
        <v>5</v>
      </c>
      <c r="P430">
        <f>IF(Table13[[#This Row],[MntWines]] = 0,"",Table13[[#This Row],[MntWines]])</f>
        <v>509</v>
      </c>
      <c r="Q430" t="str">
        <f>IF(Table13[[#This Row],[MntFruits]] = 0, "",Table13[[#This Row],[MntFruits]])</f>
        <v/>
      </c>
      <c r="R430">
        <f>IF(Table13[[#This Row],[MntMeatProducts]] = 0, "",Table13[[#This Row],[MntMeatProducts]])</f>
        <v>65</v>
      </c>
      <c r="S430">
        <f>IF(Table13[[#This Row],[MntFishProducts]] = 0, "",Table13[[#This Row],[MntFishProducts]])</f>
        <v>7</v>
      </c>
      <c r="T430">
        <f>IF(Table13[[#This Row],[MntSweetProducts]] = 0, "",Table13[[#This Row],[MntSweetProducts]])</f>
        <v>11</v>
      </c>
      <c r="U430">
        <f>IF(Table13[[#This Row],[MntGoldProds]] = 0, "",Table13[[#This Row],[MntGoldProds]])</f>
        <v>5</v>
      </c>
      <c r="V430">
        <v>4</v>
      </c>
      <c r="W430">
        <v>7</v>
      </c>
      <c r="X430">
        <v>2</v>
      </c>
      <c r="Y430">
        <v>9</v>
      </c>
      <c r="Z430">
        <v>6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30</v>
      </c>
      <c r="AI430" s="13">
        <f>SUM(Table13[[#This Row],[MntWines]:[MntGoldProds]])</f>
        <v>597</v>
      </c>
      <c r="AJ430" s="13">
        <f>AVERAGE(Table13[[#This Row],[MntWines]:[MntGoldProds]])</f>
        <v>99.5</v>
      </c>
      <c r="AK430">
        <f>IF(Table13[[#This Row],[Total Number of Purchases]]=0,0,Table13[[#This Row],[Total Spend]]/Table13[[#This Row],[Total Number of Purchases]])</f>
        <v>27.136363636363637</v>
      </c>
      <c r="AM430">
        <f>SUM(Table13[[#This Row],[NumDealsPurchases]:[NumStorePurchases]])</f>
        <v>22</v>
      </c>
      <c r="AN430" s="14">
        <f>Snapshot_Date-Table13[[#This Row],[Dt_Customer]]</f>
        <v>666</v>
      </c>
      <c r="AP430" s="13">
        <f>Table13[[#This Row],[NumDealsPurchases]]/Table13[[#This Row],[Total Number of Purchases]]*100</f>
        <v>18.181818181818183</v>
      </c>
      <c r="AQ430">
        <f>6-ROUNDUP(_xlfn.PERCENTRANK.INC(Table13[Recency],Table13[[#This Row],[Recency]])*5, 0)</f>
        <v>1</v>
      </c>
      <c r="AR430">
        <f>ROUNDUP(_xlfn.PERCENTRANK.INC(Table13[Total Number of Purchases],Table13[[#This Row],[Total Number of Purchases]])*5,0)</f>
        <v>4</v>
      </c>
      <c r="AS430">
        <f>ROUNDUP(_xlfn.PERCENTRANK.INC(Table13[Total Spend],Table13[[#This Row],[Total Spend]])*5,0)</f>
        <v>3</v>
      </c>
      <c r="AT430" t="str">
        <f>Table13[[#This Row],[Recency Score]]&amp;Table13[[#This Row],[Frequency Score]]&amp;Table13[[#This Row],[Monetary Score]]</f>
        <v>143</v>
      </c>
      <c r="AU430" t="str">
        <f t="shared" si="6"/>
        <v>Lost</v>
      </c>
      <c r="AW430" s="13">
        <f>DATEDIF(Table13[[#This Row],[Dt_Customer]], Snapshot_Date, "d")</f>
        <v>666</v>
      </c>
      <c r="AX430" s="13">
        <f>Table13[[#This Row],[CL if today]]/365</f>
        <v>1.8246575342465754</v>
      </c>
      <c r="AY430">
        <f>Table13[[#This Row],[Total Number of Purchases]]/Table13[[#This Row],[Corrected CL]]</f>
        <v>12.057057057057056</v>
      </c>
      <c r="AZ430">
        <f>Table13[[#This Row],[Average Order Value (AOV)]]*Table13[[#This Row],[Freq per Year]]</f>
        <v>327.18468468468467</v>
      </c>
      <c r="BA430">
        <f>Table13[[#This Row],[Total Spend]]/Table13[[#This Row],[Corrected CL]]</f>
        <v>327.18468468468467</v>
      </c>
      <c r="BB430">
        <v>477.43303571428572</v>
      </c>
      <c r="BC430" s="1">
        <f>Table13[[#This Row],[Dt_Customer]]+Table13[[#This Row],[Recency]]</f>
        <v>41333</v>
      </c>
      <c r="BD430" s="16" t="str">
        <f>IF(COUNTIF(A:A, A430) &gt; 1, "Duplicate", "Unique")</f>
        <v>Unique</v>
      </c>
    </row>
    <row r="431" spans="1:56" x14ac:dyDescent="0.3">
      <c r="A431">
        <v>3525</v>
      </c>
      <c r="B431">
        <v>1970</v>
      </c>
      <c r="C431" t="s">
        <v>28</v>
      </c>
      <c r="D431" t="s">
        <v>35</v>
      </c>
      <c r="E431">
        <v>38200</v>
      </c>
      <c r="F431">
        <v>1</v>
      </c>
      <c r="G431">
        <v>1</v>
      </c>
      <c r="H431" s="1">
        <v>41250</v>
      </c>
      <c r="I431">
        <v>19</v>
      </c>
      <c r="J431">
        <v>12</v>
      </c>
      <c r="K431">
        <v>0</v>
      </c>
      <c r="L431">
        <v>4</v>
      </c>
      <c r="M431">
        <v>0</v>
      </c>
      <c r="N431">
        <v>0</v>
      </c>
      <c r="O431">
        <v>1</v>
      </c>
      <c r="P431">
        <f>IF(Table13[[#This Row],[MntWines]] = 0,"",Table13[[#This Row],[MntWines]])</f>
        <v>12</v>
      </c>
      <c r="Q431" t="str">
        <f>IF(Table13[[#This Row],[MntFruits]] = 0, "",Table13[[#This Row],[MntFruits]])</f>
        <v/>
      </c>
      <c r="R431">
        <f>IF(Table13[[#This Row],[MntMeatProducts]] = 0, "",Table13[[#This Row],[MntMeatProducts]])</f>
        <v>4</v>
      </c>
      <c r="S431" t="str">
        <f>IF(Table13[[#This Row],[MntFishProducts]] = 0, "",Table13[[#This Row],[MntFishProducts]])</f>
        <v/>
      </c>
      <c r="T431" t="str">
        <f>IF(Table13[[#This Row],[MntSweetProducts]] = 0, "",Table13[[#This Row],[MntSweetProducts]])</f>
        <v/>
      </c>
      <c r="U431">
        <f>IF(Table13[[#This Row],[MntGoldProds]] = 0, "",Table13[[#This Row],[MntGoldProds]])</f>
        <v>1</v>
      </c>
      <c r="V431">
        <v>1</v>
      </c>
      <c r="W431">
        <v>1</v>
      </c>
      <c r="X431">
        <v>0</v>
      </c>
      <c r="Y431">
        <v>2</v>
      </c>
      <c r="Z431">
        <v>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t="s">
        <v>30</v>
      </c>
      <c r="AI431" s="13">
        <f>SUM(Table13[[#This Row],[MntWines]:[MntGoldProds]])</f>
        <v>17</v>
      </c>
      <c r="AJ431" s="13">
        <f>AVERAGE(Table13[[#This Row],[MntWines]:[MntGoldProds]])</f>
        <v>2.8333333333333335</v>
      </c>
      <c r="AK431">
        <f>IF(Table13[[#This Row],[Total Number of Purchases]]=0,0,Table13[[#This Row],[Total Spend]]/Table13[[#This Row],[Total Number of Purchases]])</f>
        <v>4.25</v>
      </c>
      <c r="AM431">
        <f>SUM(Table13[[#This Row],[NumDealsPurchases]:[NumStorePurchases]])</f>
        <v>4</v>
      </c>
      <c r="AN431" s="14">
        <f>Snapshot_Date-Table13[[#This Row],[Dt_Customer]]</f>
        <v>666</v>
      </c>
      <c r="AP431" s="13">
        <f>Table13[[#This Row],[NumDealsPurchases]]/Table13[[#This Row],[Total Number of Purchases]]*100</f>
        <v>25</v>
      </c>
      <c r="AQ431">
        <f>6-ROUNDUP(_xlfn.PERCENTRANK.INC(Table13[Recency],Table13[[#This Row],[Recency]])*5, 0)</f>
        <v>5</v>
      </c>
      <c r="AR431">
        <f>ROUNDUP(_xlfn.PERCENTRANK.INC(Table13[Total Number of Purchases],Table13[[#This Row],[Total Number of Purchases]])*5,0)</f>
        <v>1</v>
      </c>
      <c r="AS431">
        <f>ROUNDUP(_xlfn.PERCENTRANK.INC(Table13[Total Spend],Table13[[#This Row],[Total Spend]])*5,0)</f>
        <v>1</v>
      </c>
      <c r="AT431" t="str">
        <f>Table13[[#This Row],[Recency Score]]&amp;Table13[[#This Row],[Frequency Score]]&amp;Table13[[#This Row],[Monetary Score]]</f>
        <v>511</v>
      </c>
      <c r="AU431" t="str">
        <f t="shared" si="6"/>
        <v>Others</v>
      </c>
      <c r="AW431" s="13">
        <f>DATEDIF(Table13[[#This Row],[Dt_Customer]], Snapshot_Date, "d")</f>
        <v>666</v>
      </c>
      <c r="AX431" s="13">
        <f>Table13[[#This Row],[CL if today]]/365</f>
        <v>1.8246575342465754</v>
      </c>
      <c r="AY431">
        <f>Table13[[#This Row],[Total Number of Purchases]]/Table13[[#This Row],[Corrected CL]]</f>
        <v>2.1921921921921923</v>
      </c>
      <c r="AZ431">
        <f>Table13[[#This Row],[Average Order Value (AOV)]]*Table13[[#This Row],[Freq per Year]]</f>
        <v>9.3168168168168179</v>
      </c>
      <c r="BA431">
        <f>Table13[[#This Row],[Total Spend]]/Table13[[#This Row],[Corrected CL]]</f>
        <v>9.3168168168168162</v>
      </c>
      <c r="BB431">
        <v>690.29061102831588</v>
      </c>
      <c r="BC431" s="1">
        <f>Table13[[#This Row],[Dt_Customer]]+Table13[[#This Row],[Recency]]</f>
        <v>41269</v>
      </c>
      <c r="BD431" s="16" t="str">
        <f>IF(COUNTIF(A:A, A431) &gt; 1, "Duplicate", "Unique")</f>
        <v>Unique</v>
      </c>
    </row>
    <row r="432" spans="1:56" x14ac:dyDescent="0.3">
      <c r="A432">
        <v>10479</v>
      </c>
      <c r="B432">
        <v>1975</v>
      </c>
      <c r="C432" t="s">
        <v>37</v>
      </c>
      <c r="D432" t="s">
        <v>33</v>
      </c>
      <c r="E432">
        <v>76618</v>
      </c>
      <c r="F432">
        <v>0</v>
      </c>
      <c r="G432">
        <v>0</v>
      </c>
      <c r="H432" s="1">
        <v>41250</v>
      </c>
      <c r="I432">
        <v>64</v>
      </c>
      <c r="J432">
        <v>749</v>
      </c>
      <c r="K432">
        <v>40</v>
      </c>
      <c r="L432">
        <v>294</v>
      </c>
      <c r="M432">
        <v>121</v>
      </c>
      <c r="N432">
        <v>160</v>
      </c>
      <c r="O432">
        <v>147</v>
      </c>
      <c r="P432">
        <f>IF(Table13[[#This Row],[MntWines]] = 0,"",Table13[[#This Row],[MntWines]])</f>
        <v>749</v>
      </c>
      <c r="Q432">
        <f>IF(Table13[[#This Row],[MntFruits]] = 0, "",Table13[[#This Row],[MntFruits]])</f>
        <v>40</v>
      </c>
      <c r="R432">
        <f>IF(Table13[[#This Row],[MntMeatProducts]] = 0, "",Table13[[#This Row],[MntMeatProducts]])</f>
        <v>294</v>
      </c>
      <c r="S432">
        <f>IF(Table13[[#This Row],[MntFishProducts]] = 0, "",Table13[[#This Row],[MntFishProducts]])</f>
        <v>121</v>
      </c>
      <c r="T432">
        <f>IF(Table13[[#This Row],[MntSweetProducts]] = 0, "",Table13[[#This Row],[MntSweetProducts]])</f>
        <v>160</v>
      </c>
      <c r="U432">
        <f>IF(Table13[[#This Row],[MntGoldProds]] = 0, "",Table13[[#This Row],[MntGoldProds]])</f>
        <v>147</v>
      </c>
      <c r="V432">
        <v>1</v>
      </c>
      <c r="W432">
        <v>3</v>
      </c>
      <c r="X432">
        <v>2</v>
      </c>
      <c r="Y432">
        <v>5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36</v>
      </c>
      <c r="AI432" s="13">
        <f>SUM(Table13[[#This Row],[MntWines]:[MntGoldProds]])</f>
        <v>1511</v>
      </c>
      <c r="AJ432" s="13">
        <f>AVERAGE(Table13[[#This Row],[MntWines]:[MntGoldProds]])</f>
        <v>251.83333333333334</v>
      </c>
      <c r="AK432">
        <f>IF(Table13[[#This Row],[Total Number of Purchases]]=0,0,Table13[[#This Row],[Total Spend]]/Table13[[#This Row],[Total Number of Purchases]])</f>
        <v>137.36363636363637</v>
      </c>
      <c r="AM432">
        <f>SUM(Table13[[#This Row],[NumDealsPurchases]:[NumStorePurchases]])</f>
        <v>11</v>
      </c>
      <c r="AN432" s="14">
        <f>Snapshot_Date-Table13[[#This Row],[Dt_Customer]]</f>
        <v>666</v>
      </c>
      <c r="AP432" s="13">
        <f>Table13[[#This Row],[NumDealsPurchases]]/Table13[[#This Row],[Total Number of Purchases]]*100</f>
        <v>9.0909090909090917</v>
      </c>
      <c r="AQ432">
        <f>6-ROUNDUP(_xlfn.PERCENTRANK.INC(Table13[Recency],Table13[[#This Row],[Recency]])*5, 0)</f>
        <v>2</v>
      </c>
      <c r="AR432">
        <f>ROUNDUP(_xlfn.PERCENTRANK.INC(Table13[Total Number of Purchases],Table13[[#This Row],[Total Number of Purchases]])*5,0)</f>
        <v>2</v>
      </c>
      <c r="AS432">
        <f>ROUNDUP(_xlfn.PERCENTRANK.INC(Table13[Total Spend],Table13[[#This Row],[Total Spend]])*5,0)</f>
        <v>5</v>
      </c>
      <c r="AT432" t="str">
        <f>Table13[[#This Row],[Recency Score]]&amp;Table13[[#This Row],[Frequency Score]]&amp;Table13[[#This Row],[Monetary Score]]</f>
        <v>225</v>
      </c>
      <c r="AU432" t="str">
        <f t="shared" si="6"/>
        <v>Big Spenders</v>
      </c>
      <c r="AW432" s="13">
        <f>DATEDIF(Table13[[#This Row],[Dt_Customer]], Snapshot_Date, "d")</f>
        <v>666</v>
      </c>
      <c r="AX432" s="13">
        <f>Table13[[#This Row],[CL if today]]/365</f>
        <v>1.8246575342465754</v>
      </c>
      <c r="AY432">
        <f>Table13[[#This Row],[Total Number of Purchases]]/Table13[[#This Row],[Corrected CL]]</f>
        <v>6.0285285285285282</v>
      </c>
      <c r="AZ432">
        <f>Table13[[#This Row],[Average Order Value (AOV)]]*Table13[[#This Row],[Freq per Year]]</f>
        <v>828.10060060060061</v>
      </c>
      <c r="BA432">
        <f>Table13[[#This Row],[Total Spend]]/Table13[[#This Row],[Corrected CL]]</f>
        <v>828.10060060060061</v>
      </c>
      <c r="BB432">
        <v>537.72321428571433</v>
      </c>
      <c r="BC432" s="1">
        <f>Table13[[#This Row],[Dt_Customer]]+Table13[[#This Row],[Recency]]</f>
        <v>41314</v>
      </c>
      <c r="BD432" s="16" t="str">
        <f>IF(COUNTIF(A:A, A432) &gt; 1, "Duplicate", "Unique")</f>
        <v>Unique</v>
      </c>
    </row>
    <row r="433" spans="1:56" x14ac:dyDescent="0.3">
      <c r="A433">
        <v>4303</v>
      </c>
      <c r="B433">
        <v>1957</v>
      </c>
      <c r="C433" t="s">
        <v>37</v>
      </c>
      <c r="D433" t="s">
        <v>35</v>
      </c>
      <c r="E433">
        <v>6835</v>
      </c>
      <c r="F433">
        <v>0</v>
      </c>
      <c r="G433">
        <v>1</v>
      </c>
      <c r="H433" s="1">
        <v>41251</v>
      </c>
      <c r="I433">
        <v>76</v>
      </c>
      <c r="J433">
        <v>107</v>
      </c>
      <c r="K433">
        <v>2</v>
      </c>
      <c r="L433">
        <v>12</v>
      </c>
      <c r="M433">
        <v>2</v>
      </c>
      <c r="N433">
        <v>2</v>
      </c>
      <c r="O433">
        <v>12</v>
      </c>
      <c r="P433">
        <f>IF(Table13[[#This Row],[MntWines]] = 0,"",Table13[[#This Row],[MntWines]])</f>
        <v>107</v>
      </c>
      <c r="Q433">
        <f>IF(Table13[[#This Row],[MntFruits]] = 0, "",Table13[[#This Row],[MntFruits]])</f>
        <v>2</v>
      </c>
      <c r="R433">
        <f>IF(Table13[[#This Row],[MntMeatProducts]] = 0, "",Table13[[#This Row],[MntMeatProducts]])</f>
        <v>12</v>
      </c>
      <c r="S433">
        <f>IF(Table13[[#This Row],[MntFishProducts]] = 0, "",Table13[[#This Row],[MntFishProducts]])</f>
        <v>2</v>
      </c>
      <c r="T433">
        <f>IF(Table13[[#This Row],[MntSweetProducts]] = 0, "",Table13[[#This Row],[MntSweetProducts]])</f>
        <v>2</v>
      </c>
      <c r="U433">
        <f>IF(Table13[[#This Row],[MntGoldProds]] = 0, "",Table13[[#This Row],[MntGoldProds]])</f>
        <v>12</v>
      </c>
      <c r="V433">
        <v>0</v>
      </c>
      <c r="W433">
        <v>0</v>
      </c>
      <c r="X433">
        <v>0</v>
      </c>
      <c r="Y433">
        <v>1</v>
      </c>
      <c r="Z433">
        <v>20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 t="s">
        <v>32</v>
      </c>
      <c r="AI433" s="13">
        <f>SUM(Table13[[#This Row],[MntWines]:[MntGoldProds]])</f>
        <v>137</v>
      </c>
      <c r="AJ433" s="13">
        <f>AVERAGE(Table13[[#This Row],[MntWines]:[MntGoldProds]])</f>
        <v>22.833333333333332</v>
      </c>
      <c r="AK433">
        <f>IF(Table13[[#This Row],[Total Number of Purchases]]=0,0,Table13[[#This Row],[Total Spend]]/Table13[[#This Row],[Total Number of Purchases]])</f>
        <v>137</v>
      </c>
      <c r="AM433">
        <f>SUM(Table13[[#This Row],[NumDealsPurchases]:[NumStorePurchases]])</f>
        <v>1</v>
      </c>
      <c r="AN433" s="14">
        <f>Snapshot_Date-Table13[[#This Row],[Dt_Customer]]</f>
        <v>665</v>
      </c>
      <c r="AP433" s="13">
        <f>Table13[[#This Row],[NumDealsPurchases]]/Table13[[#This Row],[Total Number of Purchases]]*100</f>
        <v>0</v>
      </c>
      <c r="AQ433">
        <f>6-ROUNDUP(_xlfn.PERCENTRANK.INC(Table13[Recency],Table13[[#This Row],[Recency]])*5, 0)</f>
        <v>2</v>
      </c>
      <c r="AR433">
        <f>ROUNDUP(_xlfn.PERCENTRANK.INC(Table13[Total Number of Purchases],Table13[[#This Row],[Total Number of Purchases]])*5,0)</f>
        <v>1</v>
      </c>
      <c r="AS433">
        <f>ROUNDUP(_xlfn.PERCENTRANK.INC(Table13[Total Spend],Table13[[#This Row],[Total Spend]])*5,0)</f>
        <v>2</v>
      </c>
      <c r="AT433" t="str">
        <f>Table13[[#This Row],[Recency Score]]&amp;Table13[[#This Row],[Frequency Score]]&amp;Table13[[#This Row],[Monetary Score]]</f>
        <v>212</v>
      </c>
      <c r="AU433" t="str">
        <f t="shared" si="6"/>
        <v>About to Sleep</v>
      </c>
      <c r="AW433" s="13">
        <f>DATEDIF(Table13[[#This Row],[Dt_Customer]], Snapshot_Date, "d")</f>
        <v>665</v>
      </c>
      <c r="AX433" s="13">
        <f>Table13[[#This Row],[CL if today]]/365</f>
        <v>1.821917808219178</v>
      </c>
      <c r="AY433">
        <f>Table13[[#This Row],[Total Number of Purchases]]/Table13[[#This Row],[Corrected CL]]</f>
        <v>0.54887218045112784</v>
      </c>
      <c r="AZ433">
        <f>Table13[[#This Row],[Average Order Value (AOV)]]*Table13[[#This Row],[Freq per Year]]</f>
        <v>75.195488721804509</v>
      </c>
      <c r="BA433">
        <f>Table13[[#This Row],[Total Spend]]/Table13[[#This Row],[Corrected CL]]</f>
        <v>75.195488721804509</v>
      </c>
      <c r="BB433">
        <v>64.828358208955223</v>
      </c>
      <c r="BC433" s="1">
        <f>Table13[[#This Row],[Dt_Customer]]+Table13[[#This Row],[Recency]]</f>
        <v>41327</v>
      </c>
      <c r="BD433" s="16" t="str">
        <f>IF(COUNTIF(A:A, A433) &gt; 1, "Duplicate", "Unique")</f>
        <v>Unique</v>
      </c>
    </row>
    <row r="434" spans="1:56" x14ac:dyDescent="0.3">
      <c r="A434">
        <v>895</v>
      </c>
      <c r="B434">
        <v>1948</v>
      </c>
      <c r="C434" t="s">
        <v>37</v>
      </c>
      <c r="D434" t="s">
        <v>33</v>
      </c>
      <c r="E434">
        <v>61467</v>
      </c>
      <c r="F434">
        <v>0</v>
      </c>
      <c r="G434">
        <v>2</v>
      </c>
      <c r="H434" s="1">
        <v>41252</v>
      </c>
      <c r="I434">
        <v>69</v>
      </c>
      <c r="J434">
        <v>410</v>
      </c>
      <c r="K434">
        <v>16</v>
      </c>
      <c r="L434">
        <v>114</v>
      </c>
      <c r="M434">
        <v>0</v>
      </c>
      <c r="N434">
        <v>5</v>
      </c>
      <c r="O434">
        <v>49</v>
      </c>
      <c r="P434">
        <f>IF(Table13[[#This Row],[MntWines]] = 0,"",Table13[[#This Row],[MntWines]])</f>
        <v>410</v>
      </c>
      <c r="Q434">
        <f>IF(Table13[[#This Row],[MntFruits]] = 0, "",Table13[[#This Row],[MntFruits]])</f>
        <v>16</v>
      </c>
      <c r="R434">
        <f>IF(Table13[[#This Row],[MntMeatProducts]] = 0, "",Table13[[#This Row],[MntMeatProducts]])</f>
        <v>114</v>
      </c>
      <c r="S434" t="str">
        <f>IF(Table13[[#This Row],[MntFishProducts]] = 0, "",Table13[[#This Row],[MntFishProducts]])</f>
        <v/>
      </c>
      <c r="T434">
        <f>IF(Table13[[#This Row],[MntSweetProducts]] = 0, "",Table13[[#This Row],[MntSweetProducts]])</f>
        <v>5</v>
      </c>
      <c r="U434">
        <f>IF(Table13[[#This Row],[MntGoldProds]] = 0, "",Table13[[#This Row],[MntGoldProds]])</f>
        <v>49</v>
      </c>
      <c r="V434">
        <v>3</v>
      </c>
      <c r="W434">
        <v>5</v>
      </c>
      <c r="X434">
        <v>2</v>
      </c>
      <c r="Y434">
        <v>10</v>
      </c>
      <c r="Z434">
        <v>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s">
        <v>30</v>
      </c>
      <c r="AI434" s="13">
        <f>SUM(Table13[[#This Row],[MntWines]:[MntGoldProds]])</f>
        <v>594</v>
      </c>
      <c r="AJ434" s="13">
        <f>AVERAGE(Table13[[#This Row],[MntWines]:[MntGoldProds]])</f>
        <v>99</v>
      </c>
      <c r="AK434">
        <f>IF(Table13[[#This Row],[Total Number of Purchases]]=0,0,Table13[[#This Row],[Total Spend]]/Table13[[#This Row],[Total Number of Purchases]])</f>
        <v>29.7</v>
      </c>
      <c r="AM434">
        <f>SUM(Table13[[#This Row],[NumDealsPurchases]:[NumStorePurchases]])</f>
        <v>20</v>
      </c>
      <c r="AN434" s="14">
        <f>Snapshot_Date-Table13[[#This Row],[Dt_Customer]]</f>
        <v>664</v>
      </c>
      <c r="AP434" s="13">
        <f>Table13[[#This Row],[NumDealsPurchases]]/Table13[[#This Row],[Total Number of Purchases]]*100</f>
        <v>15</v>
      </c>
      <c r="AQ434">
        <f>6-ROUNDUP(_xlfn.PERCENTRANK.INC(Table13[Recency],Table13[[#This Row],[Recency]])*5, 0)</f>
        <v>2</v>
      </c>
      <c r="AR434">
        <f>ROUNDUP(_xlfn.PERCENTRANK.INC(Table13[Total Number of Purchases],Table13[[#This Row],[Total Number of Purchases]])*5,0)</f>
        <v>4</v>
      </c>
      <c r="AS434">
        <f>ROUNDUP(_xlfn.PERCENTRANK.INC(Table13[Total Spend],Table13[[#This Row],[Total Spend]])*5,0)</f>
        <v>3</v>
      </c>
      <c r="AT434" t="str">
        <f>Table13[[#This Row],[Recency Score]]&amp;Table13[[#This Row],[Frequency Score]]&amp;Table13[[#This Row],[Monetary Score]]</f>
        <v>243</v>
      </c>
      <c r="AU434" t="str">
        <f t="shared" si="6"/>
        <v>About to Sleep</v>
      </c>
      <c r="AW434" s="13">
        <f>DATEDIF(Table13[[#This Row],[Dt_Customer]], Snapshot_Date, "d")</f>
        <v>664</v>
      </c>
      <c r="AX434" s="13">
        <f>Table13[[#This Row],[CL if today]]/365</f>
        <v>1.8191780821917809</v>
      </c>
      <c r="AY434">
        <f>Table13[[#This Row],[Total Number of Purchases]]/Table13[[#This Row],[Corrected CL]]</f>
        <v>10.993975903614457</v>
      </c>
      <c r="AZ434">
        <f>Table13[[#This Row],[Average Order Value (AOV)]]*Table13[[#This Row],[Freq per Year]]</f>
        <v>326.52108433734935</v>
      </c>
      <c r="BA434">
        <f>Table13[[#This Row],[Total Spend]]/Table13[[#This Row],[Corrected CL]]</f>
        <v>326.52108433734941</v>
      </c>
      <c r="BB434">
        <v>1084.1044776119402</v>
      </c>
      <c r="BC434" s="1">
        <f>Table13[[#This Row],[Dt_Customer]]+Table13[[#This Row],[Recency]]</f>
        <v>41321</v>
      </c>
      <c r="BD434" s="16" t="str">
        <f>IF(COUNTIF(A:A, A434) &gt; 1, "Duplicate", "Unique")</f>
        <v>Unique</v>
      </c>
    </row>
    <row r="435" spans="1:56" x14ac:dyDescent="0.3">
      <c r="A435">
        <v>709</v>
      </c>
      <c r="B435">
        <v>1952</v>
      </c>
      <c r="C435" t="s">
        <v>28</v>
      </c>
      <c r="D435" t="s">
        <v>29</v>
      </c>
      <c r="E435">
        <v>51537</v>
      </c>
      <c r="F435">
        <v>0</v>
      </c>
      <c r="G435">
        <v>1</v>
      </c>
      <c r="H435" s="1">
        <v>41252</v>
      </c>
      <c r="I435">
        <v>27</v>
      </c>
      <c r="J435">
        <v>787</v>
      </c>
      <c r="K435">
        <v>20</v>
      </c>
      <c r="L435">
        <v>204</v>
      </c>
      <c r="M435">
        <v>0</v>
      </c>
      <c r="N435">
        <v>0</v>
      </c>
      <c r="O435">
        <v>92</v>
      </c>
      <c r="P435">
        <f>IF(Table13[[#This Row],[MntWines]] = 0,"",Table13[[#This Row],[MntWines]])</f>
        <v>787</v>
      </c>
      <c r="Q435">
        <f>IF(Table13[[#This Row],[MntFruits]] = 0, "",Table13[[#This Row],[MntFruits]])</f>
        <v>20</v>
      </c>
      <c r="R435">
        <f>IF(Table13[[#This Row],[MntMeatProducts]] = 0, "",Table13[[#This Row],[MntMeatProducts]])</f>
        <v>204</v>
      </c>
      <c r="S435" t="str">
        <f>IF(Table13[[#This Row],[MntFishProducts]] = 0, "",Table13[[#This Row],[MntFishProducts]])</f>
        <v/>
      </c>
      <c r="T435" t="str">
        <f>IF(Table13[[#This Row],[MntSweetProducts]] = 0, "",Table13[[#This Row],[MntSweetProducts]])</f>
        <v/>
      </c>
      <c r="U435">
        <f>IF(Table13[[#This Row],[MntGoldProds]] = 0, "",Table13[[#This Row],[MntGoldProds]])</f>
        <v>92</v>
      </c>
      <c r="V435">
        <v>3</v>
      </c>
      <c r="W435">
        <v>2</v>
      </c>
      <c r="X435">
        <v>2</v>
      </c>
      <c r="Y435">
        <v>11</v>
      </c>
      <c r="Z435">
        <v>8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 t="s">
        <v>43</v>
      </c>
      <c r="AI435" s="13">
        <f>SUM(Table13[[#This Row],[MntWines]:[MntGoldProds]])</f>
        <v>1103</v>
      </c>
      <c r="AJ435" s="13">
        <f>AVERAGE(Table13[[#This Row],[MntWines]:[MntGoldProds]])</f>
        <v>183.83333333333334</v>
      </c>
      <c r="AK435">
        <f>IF(Table13[[#This Row],[Total Number of Purchases]]=0,0,Table13[[#This Row],[Total Spend]]/Table13[[#This Row],[Total Number of Purchases]])</f>
        <v>61.277777777777779</v>
      </c>
      <c r="AM435">
        <f>SUM(Table13[[#This Row],[NumDealsPurchases]:[NumStorePurchases]])</f>
        <v>18</v>
      </c>
      <c r="AN435" s="14">
        <f>Snapshot_Date-Table13[[#This Row],[Dt_Customer]]</f>
        <v>664</v>
      </c>
      <c r="AP435" s="13">
        <f>Table13[[#This Row],[NumDealsPurchases]]/Table13[[#This Row],[Total Number of Purchases]]*100</f>
        <v>16.666666666666664</v>
      </c>
      <c r="AQ435">
        <f>6-ROUNDUP(_xlfn.PERCENTRANK.INC(Table13[Recency],Table13[[#This Row],[Recency]])*5, 0)</f>
        <v>4</v>
      </c>
      <c r="AR435">
        <f>ROUNDUP(_xlfn.PERCENTRANK.INC(Table13[Total Number of Purchases],Table13[[#This Row],[Total Number of Purchases]])*5,0)</f>
        <v>4</v>
      </c>
      <c r="AS435">
        <f>ROUNDUP(_xlfn.PERCENTRANK.INC(Table13[Total Spend],Table13[[#This Row],[Total Spend]])*5,0)</f>
        <v>4</v>
      </c>
      <c r="AT435" t="str">
        <f>Table13[[#This Row],[Recency Score]]&amp;Table13[[#This Row],[Frequency Score]]&amp;Table13[[#This Row],[Monetary Score]]</f>
        <v>444</v>
      </c>
      <c r="AU435" t="str">
        <f t="shared" si="6"/>
        <v>Potential Loyalists</v>
      </c>
      <c r="AW435" s="13">
        <f>DATEDIF(Table13[[#This Row],[Dt_Customer]], Snapshot_Date, "d")</f>
        <v>664</v>
      </c>
      <c r="AX435" s="13">
        <f>Table13[[#This Row],[CL if today]]/365</f>
        <v>1.8191780821917809</v>
      </c>
      <c r="AY435">
        <f>Table13[[#This Row],[Total Number of Purchases]]/Table13[[#This Row],[Corrected CL]]</f>
        <v>9.8945783132530121</v>
      </c>
      <c r="AZ435">
        <f>Table13[[#This Row],[Average Order Value (AOV)]]*Table13[[#This Row],[Freq per Year]]</f>
        <v>606.31777108433732</v>
      </c>
      <c r="BA435">
        <f>Table13[[#This Row],[Total Spend]]/Table13[[#This Row],[Corrected CL]]</f>
        <v>606.31777108433732</v>
      </c>
      <c r="BB435">
        <v>804.6343283582089</v>
      </c>
      <c r="BC435" s="1">
        <f>Table13[[#This Row],[Dt_Customer]]+Table13[[#This Row],[Recency]]</f>
        <v>41279</v>
      </c>
      <c r="BD435" s="16" t="str">
        <f>IF(COUNTIF(A:A, A435) &gt; 1, "Duplicate", "Unique")</f>
        <v>Unique</v>
      </c>
    </row>
    <row r="436" spans="1:56" x14ac:dyDescent="0.3">
      <c r="A436">
        <v>10490</v>
      </c>
      <c r="B436">
        <v>1969</v>
      </c>
      <c r="C436" t="s">
        <v>37</v>
      </c>
      <c r="D436" t="s">
        <v>33</v>
      </c>
      <c r="E436">
        <v>51039</v>
      </c>
      <c r="F436">
        <v>1</v>
      </c>
      <c r="G436">
        <v>1</v>
      </c>
      <c r="H436" s="1">
        <v>41253</v>
      </c>
      <c r="I436">
        <v>11</v>
      </c>
      <c r="J436">
        <v>100</v>
      </c>
      <c r="K436">
        <v>64</v>
      </c>
      <c r="L436">
        <v>79</v>
      </c>
      <c r="M436">
        <v>65</v>
      </c>
      <c r="N436">
        <v>0</v>
      </c>
      <c r="O436">
        <v>109</v>
      </c>
      <c r="P436">
        <f>IF(Table13[[#This Row],[MntWines]] = 0,"",Table13[[#This Row],[MntWines]])</f>
        <v>100</v>
      </c>
      <c r="Q436">
        <f>IF(Table13[[#This Row],[MntFruits]] = 0, "",Table13[[#This Row],[MntFruits]])</f>
        <v>64</v>
      </c>
      <c r="R436">
        <f>IF(Table13[[#This Row],[MntMeatProducts]] = 0, "",Table13[[#This Row],[MntMeatProducts]])</f>
        <v>79</v>
      </c>
      <c r="S436">
        <f>IF(Table13[[#This Row],[MntFishProducts]] = 0, "",Table13[[#This Row],[MntFishProducts]])</f>
        <v>65</v>
      </c>
      <c r="T436" t="str">
        <f>IF(Table13[[#This Row],[MntSweetProducts]] = 0, "",Table13[[#This Row],[MntSweetProducts]])</f>
        <v/>
      </c>
      <c r="U436">
        <f>IF(Table13[[#This Row],[MntGoldProds]] = 0, "",Table13[[#This Row],[MntGoldProds]])</f>
        <v>109</v>
      </c>
      <c r="V436">
        <v>2</v>
      </c>
      <c r="W436">
        <v>6</v>
      </c>
      <c r="X436">
        <v>2</v>
      </c>
      <c r="Y436">
        <v>4</v>
      </c>
      <c r="Z436">
        <v>7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 t="s">
        <v>36</v>
      </c>
      <c r="AI436" s="13">
        <f>SUM(Table13[[#This Row],[MntWines]:[MntGoldProds]])</f>
        <v>417</v>
      </c>
      <c r="AJ436" s="13">
        <f>AVERAGE(Table13[[#This Row],[MntWines]:[MntGoldProds]])</f>
        <v>69.5</v>
      </c>
      <c r="AK436">
        <f>IF(Table13[[#This Row],[Total Number of Purchases]]=0,0,Table13[[#This Row],[Total Spend]]/Table13[[#This Row],[Total Number of Purchases]])</f>
        <v>29.785714285714285</v>
      </c>
      <c r="AM436">
        <f>SUM(Table13[[#This Row],[NumDealsPurchases]:[NumStorePurchases]])</f>
        <v>14</v>
      </c>
      <c r="AN436" s="14">
        <f>Snapshot_Date-Table13[[#This Row],[Dt_Customer]]</f>
        <v>663</v>
      </c>
      <c r="AP436" s="13">
        <f>Table13[[#This Row],[NumDealsPurchases]]/Table13[[#This Row],[Total Number of Purchases]]*100</f>
        <v>14.285714285714285</v>
      </c>
      <c r="AQ436">
        <f>6-ROUNDUP(_xlfn.PERCENTRANK.INC(Table13[Recency],Table13[[#This Row],[Recency]])*5, 0)</f>
        <v>5</v>
      </c>
      <c r="AR436">
        <f>ROUNDUP(_xlfn.PERCENTRANK.INC(Table13[Total Number of Purchases],Table13[[#This Row],[Total Number of Purchases]])*5,0)</f>
        <v>3</v>
      </c>
      <c r="AS436">
        <f>ROUNDUP(_xlfn.PERCENTRANK.INC(Table13[Total Spend],Table13[[#This Row],[Total Spend]])*5,0)</f>
        <v>3</v>
      </c>
      <c r="AT436" t="str">
        <f>Table13[[#This Row],[Recency Score]]&amp;Table13[[#This Row],[Frequency Score]]&amp;Table13[[#This Row],[Monetary Score]]</f>
        <v>533</v>
      </c>
      <c r="AU436" t="str">
        <f t="shared" si="6"/>
        <v>Loyal Customers</v>
      </c>
      <c r="AW436" s="13">
        <f>DATEDIF(Table13[[#This Row],[Dt_Customer]], Snapshot_Date, "d")</f>
        <v>663</v>
      </c>
      <c r="AX436" s="13">
        <f>Table13[[#This Row],[CL if today]]/365</f>
        <v>1.8164383561643835</v>
      </c>
      <c r="AY436">
        <f>Table13[[#This Row],[Total Number of Purchases]]/Table13[[#This Row],[Corrected CL]]</f>
        <v>7.7073906485671193</v>
      </c>
      <c r="AZ436">
        <f>Table13[[#This Row],[Average Order Value (AOV)]]*Table13[[#This Row],[Freq per Year]]</f>
        <v>229.57013574660633</v>
      </c>
      <c r="BA436">
        <f>Table13[[#This Row],[Total Spend]]/Table13[[#This Row],[Corrected CL]]</f>
        <v>229.57013574660633</v>
      </c>
      <c r="BB436">
        <v>31.098654708520179</v>
      </c>
      <c r="BC436" s="1">
        <f>Table13[[#This Row],[Dt_Customer]]+Table13[[#This Row],[Recency]]</f>
        <v>41264</v>
      </c>
      <c r="BD436" s="16" t="str">
        <f>IF(COUNTIF(A:A, A436) &gt; 1, "Duplicate", "Unique")</f>
        <v>Unique</v>
      </c>
    </row>
    <row r="437" spans="1:56" x14ac:dyDescent="0.3">
      <c r="A437">
        <v>7393</v>
      </c>
      <c r="B437">
        <v>1978</v>
      </c>
      <c r="C437" t="s">
        <v>28</v>
      </c>
      <c r="D437" t="s">
        <v>35</v>
      </c>
      <c r="E437">
        <v>41580</v>
      </c>
      <c r="F437">
        <v>1</v>
      </c>
      <c r="G437">
        <v>1</v>
      </c>
      <c r="H437" s="1">
        <v>41253</v>
      </c>
      <c r="I437">
        <v>15</v>
      </c>
      <c r="J437">
        <v>56</v>
      </c>
      <c r="K437">
        <v>5</v>
      </c>
      <c r="L437">
        <v>24</v>
      </c>
      <c r="M437">
        <v>4</v>
      </c>
      <c r="N437">
        <v>0</v>
      </c>
      <c r="O437">
        <v>3</v>
      </c>
      <c r="P437">
        <f>IF(Table13[[#This Row],[MntWines]] = 0,"",Table13[[#This Row],[MntWines]])</f>
        <v>56</v>
      </c>
      <c r="Q437">
        <f>IF(Table13[[#This Row],[MntFruits]] = 0, "",Table13[[#This Row],[MntFruits]])</f>
        <v>5</v>
      </c>
      <c r="R437">
        <f>IF(Table13[[#This Row],[MntMeatProducts]] = 0, "",Table13[[#This Row],[MntMeatProducts]])</f>
        <v>24</v>
      </c>
      <c r="S437">
        <f>IF(Table13[[#This Row],[MntFishProducts]] = 0, "",Table13[[#This Row],[MntFishProducts]])</f>
        <v>4</v>
      </c>
      <c r="T437" t="str">
        <f>IF(Table13[[#This Row],[MntSweetProducts]] = 0, "",Table13[[#This Row],[MntSweetProducts]])</f>
        <v/>
      </c>
      <c r="U437">
        <f>IF(Table13[[#This Row],[MntGoldProds]] = 0, "",Table13[[#This Row],[MntGoldProds]])</f>
        <v>3</v>
      </c>
      <c r="V437">
        <v>3</v>
      </c>
      <c r="W437">
        <v>2</v>
      </c>
      <c r="X437">
        <v>1</v>
      </c>
      <c r="Y437">
        <v>3</v>
      </c>
      <c r="Z437">
        <v>5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 t="s">
        <v>30</v>
      </c>
      <c r="AI437" s="13">
        <f>SUM(Table13[[#This Row],[MntWines]:[MntGoldProds]])</f>
        <v>92</v>
      </c>
      <c r="AJ437" s="13">
        <f>AVERAGE(Table13[[#This Row],[MntWines]:[MntGoldProds]])</f>
        <v>15.333333333333334</v>
      </c>
      <c r="AK437">
        <f>IF(Table13[[#This Row],[Total Number of Purchases]]=0,0,Table13[[#This Row],[Total Spend]]/Table13[[#This Row],[Total Number of Purchases]])</f>
        <v>10.222222222222221</v>
      </c>
      <c r="AM437">
        <f>SUM(Table13[[#This Row],[NumDealsPurchases]:[NumStorePurchases]])</f>
        <v>9</v>
      </c>
      <c r="AN437" s="14">
        <f>Snapshot_Date-Table13[[#This Row],[Dt_Customer]]</f>
        <v>663</v>
      </c>
      <c r="AP437" s="13">
        <f>Table13[[#This Row],[NumDealsPurchases]]/Table13[[#This Row],[Total Number of Purchases]]*100</f>
        <v>33.333333333333329</v>
      </c>
      <c r="AQ437">
        <f>6-ROUNDUP(_xlfn.PERCENTRANK.INC(Table13[Recency],Table13[[#This Row],[Recency]])*5, 0)</f>
        <v>5</v>
      </c>
      <c r="AR437">
        <f>ROUNDUP(_xlfn.PERCENTRANK.INC(Table13[Total Number of Purchases],Table13[[#This Row],[Total Number of Purchases]])*5,0)</f>
        <v>2</v>
      </c>
      <c r="AS437">
        <f>ROUNDUP(_xlfn.PERCENTRANK.INC(Table13[Total Spend],Table13[[#This Row],[Total Spend]])*5,0)</f>
        <v>2</v>
      </c>
      <c r="AT437" t="str">
        <f>Table13[[#This Row],[Recency Score]]&amp;Table13[[#This Row],[Frequency Score]]&amp;Table13[[#This Row],[Monetary Score]]</f>
        <v>522</v>
      </c>
      <c r="AU437" t="str">
        <f t="shared" si="6"/>
        <v>Others</v>
      </c>
      <c r="AW437" s="13">
        <f>DATEDIF(Table13[[#This Row],[Dt_Customer]], Snapshot_Date, "d")</f>
        <v>663</v>
      </c>
      <c r="AX437" s="13">
        <f>Table13[[#This Row],[CL if today]]/365</f>
        <v>1.8164383561643835</v>
      </c>
      <c r="AY437">
        <f>Table13[[#This Row],[Total Number of Purchases]]/Table13[[#This Row],[Corrected CL]]</f>
        <v>4.9547511312217196</v>
      </c>
      <c r="AZ437">
        <f>Table13[[#This Row],[Average Order Value (AOV)]]*Table13[[#This Row],[Freq per Year]]</f>
        <v>50.648567119155352</v>
      </c>
      <c r="BA437">
        <f>Table13[[#This Row],[Total Spend]]/Table13[[#This Row],[Corrected CL]]</f>
        <v>50.648567119155352</v>
      </c>
      <c r="BB437">
        <v>22.914798206278029</v>
      </c>
      <c r="BC437" s="1">
        <f>Table13[[#This Row],[Dt_Customer]]+Table13[[#This Row],[Recency]]</f>
        <v>41268</v>
      </c>
      <c r="BD437" s="16" t="str">
        <f>IF(COUNTIF(A:A, A437) &gt; 1, "Duplicate", "Unique")</f>
        <v>Unique</v>
      </c>
    </row>
    <row r="438" spans="1:56" x14ac:dyDescent="0.3">
      <c r="A438">
        <v>7998</v>
      </c>
      <c r="B438">
        <v>1958</v>
      </c>
      <c r="C438" t="s">
        <v>28</v>
      </c>
      <c r="D438" t="s">
        <v>35</v>
      </c>
      <c r="E438">
        <v>28087</v>
      </c>
      <c r="F438">
        <v>1</v>
      </c>
      <c r="G438">
        <v>1</v>
      </c>
      <c r="H438" s="1">
        <v>41254</v>
      </c>
      <c r="I438">
        <v>77</v>
      </c>
      <c r="J438">
        <v>53</v>
      </c>
      <c r="K438">
        <v>8</v>
      </c>
      <c r="L438">
        <v>17</v>
      </c>
      <c r="M438">
        <v>13</v>
      </c>
      <c r="N438">
        <v>0</v>
      </c>
      <c r="O438">
        <v>21</v>
      </c>
      <c r="P438">
        <f>IF(Table13[[#This Row],[MntWines]] = 0,"",Table13[[#This Row],[MntWines]])</f>
        <v>53</v>
      </c>
      <c r="Q438">
        <f>IF(Table13[[#This Row],[MntFruits]] = 0, "",Table13[[#This Row],[MntFruits]])</f>
        <v>8</v>
      </c>
      <c r="R438">
        <f>IF(Table13[[#This Row],[MntMeatProducts]] = 0, "",Table13[[#This Row],[MntMeatProducts]])</f>
        <v>17</v>
      </c>
      <c r="S438">
        <f>IF(Table13[[#This Row],[MntFishProducts]] = 0, "",Table13[[#This Row],[MntFishProducts]])</f>
        <v>13</v>
      </c>
      <c r="T438" t="str">
        <f>IF(Table13[[#This Row],[MntSweetProducts]] = 0, "",Table13[[#This Row],[MntSweetProducts]])</f>
        <v/>
      </c>
      <c r="U438">
        <f>IF(Table13[[#This Row],[MntGoldProds]] = 0, "",Table13[[#This Row],[MntGoldProds]])</f>
        <v>21</v>
      </c>
      <c r="V438">
        <v>3</v>
      </c>
      <c r="W438">
        <v>2</v>
      </c>
      <c r="X438">
        <v>2</v>
      </c>
      <c r="Y438">
        <v>2</v>
      </c>
      <c r="Z438">
        <v>7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 t="s">
        <v>40</v>
      </c>
      <c r="AI438" s="13">
        <f>SUM(Table13[[#This Row],[MntWines]:[MntGoldProds]])</f>
        <v>112</v>
      </c>
      <c r="AJ438" s="13">
        <f>AVERAGE(Table13[[#This Row],[MntWines]:[MntGoldProds]])</f>
        <v>18.666666666666668</v>
      </c>
      <c r="AK438">
        <f>IF(Table13[[#This Row],[Total Number of Purchases]]=0,0,Table13[[#This Row],[Total Spend]]/Table13[[#This Row],[Total Number of Purchases]])</f>
        <v>12.444444444444445</v>
      </c>
      <c r="AM438">
        <f>SUM(Table13[[#This Row],[NumDealsPurchases]:[NumStorePurchases]])</f>
        <v>9</v>
      </c>
      <c r="AN438" s="14">
        <f>Snapshot_Date-Table13[[#This Row],[Dt_Customer]]</f>
        <v>662</v>
      </c>
      <c r="AP438" s="13">
        <f>Table13[[#This Row],[NumDealsPurchases]]/Table13[[#This Row],[Total Number of Purchases]]*100</f>
        <v>33.333333333333329</v>
      </c>
      <c r="AQ438">
        <f>6-ROUNDUP(_xlfn.PERCENTRANK.INC(Table13[Recency],Table13[[#This Row],[Recency]])*5, 0)</f>
        <v>2</v>
      </c>
      <c r="AR438">
        <f>ROUNDUP(_xlfn.PERCENTRANK.INC(Table13[Total Number of Purchases],Table13[[#This Row],[Total Number of Purchases]])*5,0)</f>
        <v>2</v>
      </c>
      <c r="AS438">
        <f>ROUNDUP(_xlfn.PERCENTRANK.INC(Table13[Total Spend],Table13[[#This Row],[Total Spend]])*5,0)</f>
        <v>2</v>
      </c>
      <c r="AT438" t="str">
        <f>Table13[[#This Row],[Recency Score]]&amp;Table13[[#This Row],[Frequency Score]]&amp;Table13[[#This Row],[Monetary Score]]</f>
        <v>222</v>
      </c>
      <c r="AU438" t="str">
        <f t="shared" si="6"/>
        <v>About to Sleep</v>
      </c>
      <c r="AW438" s="13">
        <f>DATEDIF(Table13[[#This Row],[Dt_Customer]], Snapshot_Date, "d")</f>
        <v>662</v>
      </c>
      <c r="AX438" s="13">
        <f>Table13[[#This Row],[CL if today]]/365</f>
        <v>1.8136986301369864</v>
      </c>
      <c r="AY438">
        <f>Table13[[#This Row],[Total Number of Purchases]]/Table13[[#This Row],[Corrected CL]]</f>
        <v>4.9622356495468276</v>
      </c>
      <c r="AZ438">
        <f>Table13[[#This Row],[Average Order Value (AOV)]]*Table13[[#This Row],[Freq per Year]]</f>
        <v>61.75226586102719</v>
      </c>
      <c r="BA438">
        <f>Table13[[#This Row],[Total Spend]]/Table13[[#This Row],[Corrected CL]]</f>
        <v>61.75226586102719</v>
      </c>
      <c r="BB438">
        <v>581.92365269461072</v>
      </c>
      <c r="BC438" s="1">
        <f>Table13[[#This Row],[Dt_Customer]]+Table13[[#This Row],[Recency]]</f>
        <v>41331</v>
      </c>
      <c r="BD438" s="16" t="str">
        <f>IF(COUNTIF(A:A, A438) &gt; 1, "Duplicate", "Unique")</f>
        <v>Unique</v>
      </c>
    </row>
    <row r="439" spans="1:56" x14ac:dyDescent="0.3">
      <c r="A439">
        <v>6682</v>
      </c>
      <c r="B439">
        <v>1973</v>
      </c>
      <c r="C439" t="s">
        <v>44</v>
      </c>
      <c r="D439" t="s">
        <v>33</v>
      </c>
      <c r="E439">
        <v>18978</v>
      </c>
      <c r="F439">
        <v>1</v>
      </c>
      <c r="G439">
        <v>0</v>
      </c>
      <c r="H439" s="1">
        <v>41254</v>
      </c>
      <c r="I439">
        <v>41</v>
      </c>
      <c r="J439">
        <v>2</v>
      </c>
      <c r="K439">
        <v>8</v>
      </c>
      <c r="L439">
        <v>1</v>
      </c>
      <c r="M439">
        <v>4</v>
      </c>
      <c r="N439">
        <v>7</v>
      </c>
      <c r="O439">
        <v>15</v>
      </c>
      <c r="P439">
        <f>IF(Table13[[#This Row],[MntWines]] = 0,"",Table13[[#This Row],[MntWines]])</f>
        <v>2</v>
      </c>
      <c r="Q439">
        <f>IF(Table13[[#This Row],[MntFruits]] = 0, "",Table13[[#This Row],[MntFruits]])</f>
        <v>8</v>
      </c>
      <c r="R439">
        <f>IF(Table13[[#This Row],[MntMeatProducts]] = 0, "",Table13[[#This Row],[MntMeatProducts]])</f>
        <v>1</v>
      </c>
      <c r="S439">
        <f>IF(Table13[[#This Row],[MntFishProducts]] = 0, "",Table13[[#This Row],[MntFishProducts]])</f>
        <v>4</v>
      </c>
      <c r="T439">
        <f>IF(Table13[[#This Row],[MntSweetProducts]] = 0, "",Table13[[#This Row],[MntSweetProducts]])</f>
        <v>7</v>
      </c>
      <c r="U439">
        <f>IF(Table13[[#This Row],[MntGoldProds]] = 0, "",Table13[[#This Row],[MntGoldProds]])</f>
        <v>15</v>
      </c>
      <c r="V439">
        <v>1</v>
      </c>
      <c r="W439">
        <v>1</v>
      </c>
      <c r="X439">
        <v>0</v>
      </c>
      <c r="Y439">
        <v>3</v>
      </c>
      <c r="Z439">
        <v>8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30</v>
      </c>
      <c r="AI439" s="13">
        <f>SUM(Table13[[#This Row],[MntWines]:[MntGoldProds]])</f>
        <v>37</v>
      </c>
      <c r="AJ439" s="13">
        <f>AVERAGE(Table13[[#This Row],[MntWines]:[MntGoldProds]])</f>
        <v>6.166666666666667</v>
      </c>
      <c r="AK439">
        <f>IF(Table13[[#This Row],[Total Number of Purchases]]=0,0,Table13[[#This Row],[Total Spend]]/Table13[[#This Row],[Total Number of Purchases]])</f>
        <v>7.4</v>
      </c>
      <c r="AM439">
        <f>SUM(Table13[[#This Row],[NumDealsPurchases]:[NumStorePurchases]])</f>
        <v>5</v>
      </c>
      <c r="AN439" s="14">
        <f>Snapshot_Date-Table13[[#This Row],[Dt_Customer]]</f>
        <v>662</v>
      </c>
      <c r="AP439" s="13">
        <f>Table13[[#This Row],[NumDealsPurchases]]/Table13[[#This Row],[Total Number of Purchases]]*100</f>
        <v>20</v>
      </c>
      <c r="AQ439">
        <f>6-ROUNDUP(_xlfn.PERCENTRANK.INC(Table13[Recency],Table13[[#This Row],[Recency]])*5, 0)</f>
        <v>3</v>
      </c>
      <c r="AR439">
        <f>ROUNDUP(_xlfn.PERCENTRANK.INC(Table13[Total Number of Purchases],Table13[[#This Row],[Total Number of Purchases]])*5,0)</f>
        <v>1</v>
      </c>
      <c r="AS439">
        <f>ROUNDUP(_xlfn.PERCENTRANK.INC(Table13[Total Spend],Table13[[#This Row],[Total Spend]])*5,0)</f>
        <v>1</v>
      </c>
      <c r="AT439" t="str">
        <f>Table13[[#This Row],[Recency Score]]&amp;Table13[[#This Row],[Frequency Score]]&amp;Table13[[#This Row],[Monetary Score]]</f>
        <v>311</v>
      </c>
      <c r="AU439" t="str">
        <f t="shared" si="6"/>
        <v>Needs Attention</v>
      </c>
      <c r="AW439" s="13">
        <f>DATEDIF(Table13[[#This Row],[Dt_Customer]], Snapshot_Date, "d")</f>
        <v>662</v>
      </c>
      <c r="AX439" s="13">
        <f>Table13[[#This Row],[CL if today]]/365</f>
        <v>1.8136986301369864</v>
      </c>
      <c r="AY439">
        <f>Table13[[#This Row],[Total Number of Purchases]]/Table13[[#This Row],[Corrected CL]]</f>
        <v>2.7567975830815707</v>
      </c>
      <c r="AZ439">
        <f>Table13[[#This Row],[Average Order Value (AOV)]]*Table13[[#This Row],[Freq per Year]]</f>
        <v>20.400302114803626</v>
      </c>
      <c r="BA439">
        <f>Table13[[#This Row],[Total Spend]]/Table13[[#This Row],[Corrected CL]]</f>
        <v>20.400302114803623</v>
      </c>
      <c r="BB439">
        <v>14.752994011976048</v>
      </c>
      <c r="BC439" s="1">
        <f>Table13[[#This Row],[Dt_Customer]]+Table13[[#This Row],[Recency]]</f>
        <v>41295</v>
      </c>
      <c r="BD439" s="16" t="str">
        <f>IF(COUNTIF(A:A, A439) &gt; 1, "Duplicate", "Unique")</f>
        <v>Unique</v>
      </c>
    </row>
    <row r="440" spans="1:56" x14ac:dyDescent="0.3">
      <c r="A440">
        <v>6050</v>
      </c>
      <c r="B440">
        <v>1975</v>
      </c>
      <c r="C440" t="s">
        <v>38</v>
      </c>
      <c r="D440" t="s">
        <v>33</v>
      </c>
      <c r="E440">
        <v>57036</v>
      </c>
      <c r="F440">
        <v>0</v>
      </c>
      <c r="G440">
        <v>1</v>
      </c>
      <c r="H440" s="1">
        <v>41254</v>
      </c>
      <c r="I440">
        <v>33</v>
      </c>
      <c r="J440">
        <v>1171</v>
      </c>
      <c r="K440">
        <v>43</v>
      </c>
      <c r="L440">
        <v>219</v>
      </c>
      <c r="M440">
        <v>19</v>
      </c>
      <c r="N440">
        <v>14</v>
      </c>
      <c r="O440">
        <v>47</v>
      </c>
      <c r="P440">
        <f>IF(Table13[[#This Row],[MntWines]] = 0,"",Table13[[#This Row],[MntWines]])</f>
        <v>1171</v>
      </c>
      <c r="Q440">
        <f>IF(Table13[[#This Row],[MntFruits]] = 0, "",Table13[[#This Row],[MntFruits]])</f>
        <v>43</v>
      </c>
      <c r="R440">
        <f>IF(Table13[[#This Row],[MntMeatProducts]] = 0, "",Table13[[#This Row],[MntMeatProducts]])</f>
        <v>219</v>
      </c>
      <c r="S440">
        <f>IF(Table13[[#This Row],[MntFishProducts]] = 0, "",Table13[[#This Row],[MntFishProducts]])</f>
        <v>19</v>
      </c>
      <c r="T440">
        <f>IF(Table13[[#This Row],[MntSweetProducts]] = 0, "",Table13[[#This Row],[MntSweetProducts]])</f>
        <v>14</v>
      </c>
      <c r="U440">
        <f>IF(Table13[[#This Row],[MntGoldProds]] = 0, "",Table13[[#This Row],[MntGoldProds]])</f>
        <v>47</v>
      </c>
      <c r="V440">
        <v>4</v>
      </c>
      <c r="W440">
        <v>6</v>
      </c>
      <c r="X440">
        <v>3</v>
      </c>
      <c r="Y440">
        <v>13</v>
      </c>
      <c r="Z440">
        <v>9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 t="s">
        <v>40</v>
      </c>
      <c r="AI440" s="13">
        <f>SUM(Table13[[#This Row],[MntWines]:[MntGoldProds]])</f>
        <v>1513</v>
      </c>
      <c r="AJ440" s="13">
        <f>AVERAGE(Table13[[#This Row],[MntWines]:[MntGoldProds]])</f>
        <v>252.16666666666666</v>
      </c>
      <c r="AK440">
        <f>IF(Table13[[#This Row],[Total Number of Purchases]]=0,0,Table13[[#This Row],[Total Spend]]/Table13[[#This Row],[Total Number of Purchases]])</f>
        <v>58.192307692307693</v>
      </c>
      <c r="AM440">
        <f>SUM(Table13[[#This Row],[NumDealsPurchases]:[NumStorePurchases]])</f>
        <v>26</v>
      </c>
      <c r="AN440" s="14">
        <f>Snapshot_Date-Table13[[#This Row],[Dt_Customer]]</f>
        <v>662</v>
      </c>
      <c r="AP440" s="13">
        <f>Table13[[#This Row],[NumDealsPurchases]]/Table13[[#This Row],[Total Number of Purchases]]*100</f>
        <v>15.384615384615385</v>
      </c>
      <c r="AQ440">
        <f>6-ROUNDUP(_xlfn.PERCENTRANK.INC(Table13[Recency],Table13[[#This Row],[Recency]])*5, 0)</f>
        <v>4</v>
      </c>
      <c r="AR440">
        <f>ROUNDUP(_xlfn.PERCENTRANK.INC(Table13[Total Number of Purchases],Table13[[#This Row],[Total Number of Purchases]])*5,0)</f>
        <v>5</v>
      </c>
      <c r="AS440">
        <f>ROUNDUP(_xlfn.PERCENTRANK.INC(Table13[Total Spend],Table13[[#This Row],[Total Spend]])*5,0)</f>
        <v>5</v>
      </c>
      <c r="AT440" t="str">
        <f>Table13[[#This Row],[Recency Score]]&amp;Table13[[#This Row],[Frequency Score]]&amp;Table13[[#This Row],[Monetary Score]]</f>
        <v>455</v>
      </c>
      <c r="AU440" t="str">
        <f t="shared" si="6"/>
        <v>Frequent Buyers</v>
      </c>
      <c r="AW440" s="13">
        <f>DATEDIF(Table13[[#This Row],[Dt_Customer]], Snapshot_Date, "d")</f>
        <v>662</v>
      </c>
      <c r="AX440" s="13">
        <f>Table13[[#This Row],[CL if today]]/365</f>
        <v>1.8136986301369864</v>
      </c>
      <c r="AY440">
        <f>Table13[[#This Row],[Total Number of Purchases]]/Table13[[#This Row],[Corrected CL]]</f>
        <v>14.335347432024168</v>
      </c>
      <c r="AZ440">
        <f>Table13[[#This Row],[Average Order Value (AOV)]]*Table13[[#This Row],[Freq per Year]]</f>
        <v>834.20694864048335</v>
      </c>
      <c r="BA440">
        <f>Table13[[#This Row],[Total Spend]]/Table13[[#This Row],[Corrected CL]]</f>
        <v>834.20694864048335</v>
      </c>
      <c r="BB440">
        <v>557.33532934131733</v>
      </c>
      <c r="BC440" s="1">
        <f>Table13[[#This Row],[Dt_Customer]]+Table13[[#This Row],[Recency]]</f>
        <v>41287</v>
      </c>
      <c r="BD440" s="16" t="str">
        <f>IF(COUNTIF(A:A, A440) &gt; 1, "Duplicate", "Unique")</f>
        <v>Unique</v>
      </c>
    </row>
    <row r="441" spans="1:56" x14ac:dyDescent="0.3">
      <c r="A441">
        <v>6878</v>
      </c>
      <c r="B441">
        <v>1954</v>
      </c>
      <c r="C441" t="s">
        <v>28</v>
      </c>
      <c r="D441" t="s">
        <v>42</v>
      </c>
      <c r="E441">
        <v>27421</v>
      </c>
      <c r="F441">
        <v>0</v>
      </c>
      <c r="G441">
        <v>0</v>
      </c>
      <c r="H441" s="1">
        <v>41255</v>
      </c>
      <c r="I441">
        <v>14</v>
      </c>
      <c r="J441">
        <v>43</v>
      </c>
      <c r="K441">
        <v>12</v>
      </c>
      <c r="L441">
        <v>96</v>
      </c>
      <c r="M441">
        <v>78</v>
      </c>
      <c r="N441">
        <v>40</v>
      </c>
      <c r="O441">
        <v>55</v>
      </c>
      <c r="P441">
        <f>IF(Table13[[#This Row],[MntWines]] = 0,"",Table13[[#This Row],[MntWines]])</f>
        <v>43</v>
      </c>
      <c r="Q441">
        <f>IF(Table13[[#This Row],[MntFruits]] = 0, "",Table13[[#This Row],[MntFruits]])</f>
        <v>12</v>
      </c>
      <c r="R441">
        <f>IF(Table13[[#This Row],[MntMeatProducts]] = 0, "",Table13[[#This Row],[MntMeatProducts]])</f>
        <v>96</v>
      </c>
      <c r="S441">
        <f>IF(Table13[[#This Row],[MntFishProducts]] = 0, "",Table13[[#This Row],[MntFishProducts]])</f>
        <v>78</v>
      </c>
      <c r="T441">
        <f>IF(Table13[[#This Row],[MntSweetProducts]] = 0, "",Table13[[#This Row],[MntSweetProducts]])</f>
        <v>40</v>
      </c>
      <c r="U441">
        <f>IF(Table13[[#This Row],[MntGoldProds]] = 0, "",Table13[[#This Row],[MntGoldProds]])</f>
        <v>55</v>
      </c>
      <c r="V441">
        <v>3</v>
      </c>
      <c r="W441">
        <v>4</v>
      </c>
      <c r="X441">
        <v>1</v>
      </c>
      <c r="Y441">
        <v>6</v>
      </c>
      <c r="Z441">
        <v>7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 t="s">
        <v>30</v>
      </c>
      <c r="AI441" s="13">
        <f>SUM(Table13[[#This Row],[MntWines]:[MntGoldProds]])</f>
        <v>324</v>
      </c>
      <c r="AJ441" s="13">
        <f>AVERAGE(Table13[[#This Row],[MntWines]:[MntGoldProds]])</f>
        <v>54</v>
      </c>
      <c r="AK441">
        <f>IF(Table13[[#This Row],[Total Number of Purchases]]=0,0,Table13[[#This Row],[Total Spend]]/Table13[[#This Row],[Total Number of Purchases]])</f>
        <v>23.142857142857142</v>
      </c>
      <c r="AM441">
        <f>SUM(Table13[[#This Row],[NumDealsPurchases]:[NumStorePurchases]])</f>
        <v>14</v>
      </c>
      <c r="AN441" s="14">
        <f>Snapshot_Date-Table13[[#This Row],[Dt_Customer]]</f>
        <v>661</v>
      </c>
      <c r="AP441" s="13">
        <f>Table13[[#This Row],[NumDealsPurchases]]/Table13[[#This Row],[Total Number of Purchases]]*100</f>
        <v>21.428571428571427</v>
      </c>
      <c r="AQ441">
        <f>6-ROUNDUP(_xlfn.PERCENTRANK.INC(Table13[Recency],Table13[[#This Row],[Recency]])*5, 0)</f>
        <v>5</v>
      </c>
      <c r="AR441">
        <f>ROUNDUP(_xlfn.PERCENTRANK.INC(Table13[Total Number of Purchases],Table13[[#This Row],[Total Number of Purchases]])*5,0)</f>
        <v>3</v>
      </c>
      <c r="AS441">
        <f>ROUNDUP(_xlfn.PERCENTRANK.INC(Table13[Total Spend],Table13[[#This Row],[Total Spend]])*5,0)</f>
        <v>3</v>
      </c>
      <c r="AT441" t="str">
        <f>Table13[[#This Row],[Recency Score]]&amp;Table13[[#This Row],[Frequency Score]]&amp;Table13[[#This Row],[Monetary Score]]</f>
        <v>533</v>
      </c>
      <c r="AU441" t="str">
        <f t="shared" si="6"/>
        <v>Loyal Customers</v>
      </c>
      <c r="AW441" s="13">
        <f>DATEDIF(Table13[[#This Row],[Dt_Customer]], Snapshot_Date, "d")</f>
        <v>661</v>
      </c>
      <c r="AX441" s="13">
        <f>Table13[[#This Row],[CL if today]]/365</f>
        <v>1.810958904109589</v>
      </c>
      <c r="AY441">
        <f>Table13[[#This Row],[Total Number of Purchases]]/Table13[[#This Row],[Corrected CL]]</f>
        <v>7.7307110438729199</v>
      </c>
      <c r="AZ441">
        <f>Table13[[#This Row],[Average Order Value (AOV)]]*Table13[[#This Row],[Freq per Year]]</f>
        <v>178.91074130105901</v>
      </c>
      <c r="BA441">
        <f>Table13[[#This Row],[Total Spend]]/Table13[[#This Row],[Corrected CL]]</f>
        <v>178.91074130105901</v>
      </c>
      <c r="BB441">
        <v>789.10044977511245</v>
      </c>
      <c r="BC441" s="1">
        <f>Table13[[#This Row],[Dt_Customer]]+Table13[[#This Row],[Recency]]</f>
        <v>41269</v>
      </c>
      <c r="BD441" s="16" t="str">
        <f>IF(COUNTIF(A:A, A441) &gt; 1, "Duplicate", "Unique")</f>
        <v>Unique</v>
      </c>
    </row>
    <row r="442" spans="1:56" x14ac:dyDescent="0.3">
      <c r="A442">
        <v>6184</v>
      </c>
      <c r="B442">
        <v>1969</v>
      </c>
      <c r="C442" t="s">
        <v>37</v>
      </c>
      <c r="D442" t="s">
        <v>33</v>
      </c>
      <c r="E442">
        <v>68462</v>
      </c>
      <c r="F442">
        <v>0</v>
      </c>
      <c r="G442">
        <v>0</v>
      </c>
      <c r="H442" s="1">
        <v>41255</v>
      </c>
      <c r="I442">
        <v>6</v>
      </c>
      <c r="J442">
        <v>561</v>
      </c>
      <c r="K442">
        <v>64</v>
      </c>
      <c r="L442">
        <v>785</v>
      </c>
      <c r="M442">
        <v>84</v>
      </c>
      <c r="N442">
        <v>128</v>
      </c>
      <c r="O442">
        <v>48</v>
      </c>
      <c r="P442">
        <f>IF(Table13[[#This Row],[MntWines]] = 0,"",Table13[[#This Row],[MntWines]])</f>
        <v>561</v>
      </c>
      <c r="Q442">
        <f>IF(Table13[[#This Row],[MntFruits]] = 0, "",Table13[[#This Row],[MntFruits]])</f>
        <v>64</v>
      </c>
      <c r="R442">
        <f>IF(Table13[[#This Row],[MntMeatProducts]] = 0, "",Table13[[#This Row],[MntMeatProducts]])</f>
        <v>785</v>
      </c>
      <c r="S442">
        <f>IF(Table13[[#This Row],[MntFishProducts]] = 0, "",Table13[[#This Row],[MntFishProducts]])</f>
        <v>84</v>
      </c>
      <c r="T442">
        <f>IF(Table13[[#This Row],[MntSweetProducts]] = 0, "",Table13[[#This Row],[MntSweetProducts]])</f>
        <v>128</v>
      </c>
      <c r="U442">
        <f>IF(Table13[[#This Row],[MntGoldProds]] = 0, "",Table13[[#This Row],[MntGoldProds]])</f>
        <v>48</v>
      </c>
      <c r="V442">
        <v>1</v>
      </c>
      <c r="W442">
        <v>3</v>
      </c>
      <c r="X442">
        <v>3</v>
      </c>
      <c r="Y442">
        <v>8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 t="s">
        <v>30</v>
      </c>
      <c r="AI442" s="13">
        <f>SUM(Table13[[#This Row],[MntWines]:[MntGoldProds]])</f>
        <v>1670</v>
      </c>
      <c r="AJ442" s="13">
        <f>AVERAGE(Table13[[#This Row],[MntWines]:[MntGoldProds]])</f>
        <v>278.33333333333331</v>
      </c>
      <c r="AK442">
        <f>IF(Table13[[#This Row],[Total Number of Purchases]]=0,0,Table13[[#This Row],[Total Spend]]/Table13[[#This Row],[Total Number of Purchases]])</f>
        <v>111.33333333333333</v>
      </c>
      <c r="AM442">
        <f>SUM(Table13[[#This Row],[NumDealsPurchases]:[NumStorePurchases]])</f>
        <v>15</v>
      </c>
      <c r="AN442" s="14">
        <f>Snapshot_Date-Table13[[#This Row],[Dt_Customer]]</f>
        <v>661</v>
      </c>
      <c r="AP442" s="13">
        <f>Table13[[#This Row],[NumDealsPurchases]]/Table13[[#This Row],[Total Number of Purchases]]*100</f>
        <v>6.666666666666667</v>
      </c>
      <c r="AQ442">
        <f>6-ROUNDUP(_xlfn.PERCENTRANK.INC(Table13[Recency],Table13[[#This Row],[Recency]])*5, 0)</f>
        <v>5</v>
      </c>
      <c r="AR442">
        <f>ROUNDUP(_xlfn.PERCENTRANK.INC(Table13[Total Number of Purchases],Table13[[#This Row],[Total Number of Purchases]])*5,0)</f>
        <v>3</v>
      </c>
      <c r="AS442">
        <f>ROUNDUP(_xlfn.PERCENTRANK.INC(Table13[Total Spend],Table13[[#This Row],[Total Spend]])*5,0)</f>
        <v>5</v>
      </c>
      <c r="AT442" t="str">
        <f>Table13[[#This Row],[Recency Score]]&amp;Table13[[#This Row],[Frequency Score]]&amp;Table13[[#This Row],[Monetary Score]]</f>
        <v>535</v>
      </c>
      <c r="AU442" t="str">
        <f t="shared" si="6"/>
        <v>Loyal Customers</v>
      </c>
      <c r="AW442" s="13">
        <f>DATEDIF(Table13[[#This Row],[Dt_Customer]], Snapshot_Date, "d")</f>
        <v>661</v>
      </c>
      <c r="AX442" s="13">
        <f>Table13[[#This Row],[CL if today]]/365</f>
        <v>1.810958904109589</v>
      </c>
      <c r="AY442">
        <f>Table13[[#This Row],[Total Number of Purchases]]/Table13[[#This Row],[Corrected CL]]</f>
        <v>8.2829046898638428</v>
      </c>
      <c r="AZ442">
        <f>Table13[[#This Row],[Average Order Value (AOV)]]*Table13[[#This Row],[Freq per Year]]</f>
        <v>922.16338880484113</v>
      </c>
      <c r="BA442">
        <f>Table13[[#This Row],[Total Spend]]/Table13[[#This Row],[Corrected CL]]</f>
        <v>922.16338880484113</v>
      </c>
      <c r="BB442">
        <v>828.10060060060061</v>
      </c>
      <c r="BC442" s="1">
        <f>Table13[[#This Row],[Dt_Customer]]+Table13[[#This Row],[Recency]]</f>
        <v>41261</v>
      </c>
      <c r="BD442" s="16" t="str">
        <f>IF(COUNTIF(A:A, A442) &gt; 1, "Duplicate", "Unique")</f>
        <v>Unique</v>
      </c>
    </row>
    <row r="443" spans="1:56" x14ac:dyDescent="0.3">
      <c r="A443">
        <v>5621</v>
      </c>
      <c r="B443">
        <v>1969</v>
      </c>
      <c r="C443" t="s">
        <v>28</v>
      </c>
      <c r="D443" t="s">
        <v>33</v>
      </c>
      <c r="E443">
        <v>48752</v>
      </c>
      <c r="F443">
        <v>1</v>
      </c>
      <c r="G443">
        <v>1</v>
      </c>
      <c r="H443" s="1">
        <v>41255</v>
      </c>
      <c r="I443">
        <v>8</v>
      </c>
      <c r="J443">
        <v>73</v>
      </c>
      <c r="K443">
        <v>57</v>
      </c>
      <c r="L443">
        <v>100</v>
      </c>
      <c r="M443">
        <v>71</v>
      </c>
      <c r="N443">
        <v>15</v>
      </c>
      <c r="O443">
        <v>0</v>
      </c>
      <c r="P443">
        <f>IF(Table13[[#This Row],[MntWines]] = 0,"",Table13[[#This Row],[MntWines]])</f>
        <v>73</v>
      </c>
      <c r="Q443">
        <f>IF(Table13[[#This Row],[MntFruits]] = 0, "",Table13[[#This Row],[MntFruits]])</f>
        <v>57</v>
      </c>
      <c r="R443">
        <f>IF(Table13[[#This Row],[MntMeatProducts]] = 0, "",Table13[[#This Row],[MntMeatProducts]])</f>
        <v>100</v>
      </c>
      <c r="S443">
        <f>IF(Table13[[#This Row],[MntFishProducts]] = 0, "",Table13[[#This Row],[MntFishProducts]])</f>
        <v>71</v>
      </c>
      <c r="T443">
        <f>IF(Table13[[#This Row],[MntSweetProducts]] = 0, "",Table13[[#This Row],[MntSweetProducts]])</f>
        <v>15</v>
      </c>
      <c r="U443" t="str">
        <f>IF(Table13[[#This Row],[MntGoldProds]] = 0, "",Table13[[#This Row],[MntGoldProds]])</f>
        <v/>
      </c>
      <c r="V443">
        <v>5</v>
      </c>
      <c r="W443">
        <v>6</v>
      </c>
      <c r="X443">
        <v>1</v>
      </c>
      <c r="Y443">
        <v>5</v>
      </c>
      <c r="Z443">
        <v>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 t="s">
        <v>30</v>
      </c>
      <c r="AI443" s="13">
        <f>SUM(Table13[[#This Row],[MntWines]:[MntGoldProds]])</f>
        <v>316</v>
      </c>
      <c r="AJ443" s="13">
        <f>AVERAGE(Table13[[#This Row],[MntWines]:[MntGoldProds]])</f>
        <v>52.666666666666664</v>
      </c>
      <c r="AK443">
        <f>IF(Table13[[#This Row],[Total Number of Purchases]]=0,0,Table13[[#This Row],[Total Spend]]/Table13[[#This Row],[Total Number of Purchases]])</f>
        <v>18.588235294117649</v>
      </c>
      <c r="AM443">
        <f>SUM(Table13[[#This Row],[NumDealsPurchases]:[NumStorePurchases]])</f>
        <v>17</v>
      </c>
      <c r="AN443" s="14">
        <f>Snapshot_Date-Table13[[#This Row],[Dt_Customer]]</f>
        <v>661</v>
      </c>
      <c r="AP443" s="13">
        <f>Table13[[#This Row],[NumDealsPurchases]]/Table13[[#This Row],[Total Number of Purchases]]*100</f>
        <v>29.411764705882355</v>
      </c>
      <c r="AQ443">
        <f>6-ROUNDUP(_xlfn.PERCENTRANK.INC(Table13[Recency],Table13[[#This Row],[Recency]])*5, 0)</f>
        <v>5</v>
      </c>
      <c r="AR443">
        <f>ROUNDUP(_xlfn.PERCENTRANK.INC(Table13[Total Number of Purchases],Table13[[#This Row],[Total Number of Purchases]])*5,0)</f>
        <v>3</v>
      </c>
      <c r="AS443">
        <f>ROUNDUP(_xlfn.PERCENTRANK.INC(Table13[Total Spend],Table13[[#This Row],[Total Spend]])*5,0)</f>
        <v>3</v>
      </c>
      <c r="AT443" t="str">
        <f>Table13[[#This Row],[Recency Score]]&amp;Table13[[#This Row],[Frequency Score]]&amp;Table13[[#This Row],[Monetary Score]]</f>
        <v>533</v>
      </c>
      <c r="AU443" t="str">
        <f t="shared" si="6"/>
        <v>Loyal Customers</v>
      </c>
      <c r="AW443" s="13">
        <f>DATEDIF(Table13[[#This Row],[Dt_Customer]], Snapshot_Date, "d")</f>
        <v>661</v>
      </c>
      <c r="AX443" s="13">
        <f>Table13[[#This Row],[CL if today]]/365</f>
        <v>1.810958904109589</v>
      </c>
      <c r="AY443">
        <f>Table13[[#This Row],[Total Number of Purchases]]/Table13[[#This Row],[Corrected CL]]</f>
        <v>9.3872919818456886</v>
      </c>
      <c r="AZ443">
        <f>Table13[[#This Row],[Average Order Value (AOV)]]*Table13[[#This Row],[Freq per Year]]</f>
        <v>174.49319213313163</v>
      </c>
      <c r="BA443">
        <f>Table13[[#This Row],[Total Spend]]/Table13[[#This Row],[Corrected CL]]</f>
        <v>174.49319213313163</v>
      </c>
      <c r="BB443">
        <v>327.18468468468467</v>
      </c>
      <c r="BC443" s="1">
        <f>Table13[[#This Row],[Dt_Customer]]+Table13[[#This Row],[Recency]]</f>
        <v>41263</v>
      </c>
      <c r="BD443" s="16" t="str">
        <f>IF(COUNTIF(A:A, A443) &gt; 1, "Duplicate", "Unique")</f>
        <v>Unique</v>
      </c>
    </row>
    <row r="444" spans="1:56" x14ac:dyDescent="0.3">
      <c r="A444">
        <v>9224</v>
      </c>
      <c r="B444">
        <v>1972</v>
      </c>
      <c r="C444" t="s">
        <v>37</v>
      </c>
      <c r="D444" t="s">
        <v>31</v>
      </c>
      <c r="E444">
        <v>55260</v>
      </c>
      <c r="F444">
        <v>0</v>
      </c>
      <c r="G444">
        <v>1</v>
      </c>
      <c r="H444" s="1">
        <v>41255</v>
      </c>
      <c r="I444">
        <v>81</v>
      </c>
      <c r="J444">
        <v>825</v>
      </c>
      <c r="K444">
        <v>8</v>
      </c>
      <c r="L444">
        <v>53</v>
      </c>
      <c r="M444">
        <v>11</v>
      </c>
      <c r="N444">
        <v>0</v>
      </c>
      <c r="O444">
        <v>242</v>
      </c>
      <c r="P444">
        <f>IF(Table13[[#This Row],[MntWines]] = 0,"",Table13[[#This Row],[MntWines]])</f>
        <v>825</v>
      </c>
      <c r="Q444">
        <f>IF(Table13[[#This Row],[MntFruits]] = 0, "",Table13[[#This Row],[MntFruits]])</f>
        <v>8</v>
      </c>
      <c r="R444">
        <f>IF(Table13[[#This Row],[MntMeatProducts]] = 0, "",Table13[[#This Row],[MntMeatProducts]])</f>
        <v>53</v>
      </c>
      <c r="S444">
        <f>IF(Table13[[#This Row],[MntFishProducts]] = 0, "",Table13[[#This Row],[MntFishProducts]])</f>
        <v>11</v>
      </c>
      <c r="T444" t="str">
        <f>IF(Table13[[#This Row],[MntSweetProducts]] = 0, "",Table13[[#This Row],[MntSweetProducts]])</f>
        <v/>
      </c>
      <c r="U444">
        <f>IF(Table13[[#This Row],[MntGoldProds]] = 0, "",Table13[[#This Row],[MntGoldProds]])</f>
        <v>242</v>
      </c>
      <c r="V444">
        <v>2</v>
      </c>
      <c r="W444">
        <v>8</v>
      </c>
      <c r="X444">
        <v>10</v>
      </c>
      <c r="Y444">
        <v>5</v>
      </c>
      <c r="Z444">
        <v>6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 t="s">
        <v>43</v>
      </c>
      <c r="AI444" s="13">
        <f>SUM(Table13[[#This Row],[MntWines]:[MntGoldProds]])</f>
        <v>1139</v>
      </c>
      <c r="AJ444" s="13">
        <f>AVERAGE(Table13[[#This Row],[MntWines]:[MntGoldProds]])</f>
        <v>189.83333333333334</v>
      </c>
      <c r="AK444">
        <f>IF(Table13[[#This Row],[Total Number of Purchases]]=0,0,Table13[[#This Row],[Total Spend]]/Table13[[#This Row],[Total Number of Purchases]])</f>
        <v>45.56</v>
      </c>
      <c r="AM444">
        <f>SUM(Table13[[#This Row],[NumDealsPurchases]:[NumStorePurchases]])</f>
        <v>25</v>
      </c>
      <c r="AN444" s="14">
        <f>Snapshot_Date-Table13[[#This Row],[Dt_Customer]]</f>
        <v>661</v>
      </c>
      <c r="AP444" s="13">
        <f>Table13[[#This Row],[NumDealsPurchases]]/Table13[[#This Row],[Total Number of Purchases]]*100</f>
        <v>8</v>
      </c>
      <c r="AQ444">
        <f>6-ROUNDUP(_xlfn.PERCENTRANK.INC(Table13[Recency],Table13[[#This Row],[Recency]])*5, 0)</f>
        <v>1</v>
      </c>
      <c r="AR444">
        <f>ROUNDUP(_xlfn.PERCENTRANK.INC(Table13[Total Number of Purchases],Table13[[#This Row],[Total Number of Purchases]])*5,0)</f>
        <v>5</v>
      </c>
      <c r="AS444">
        <f>ROUNDUP(_xlfn.PERCENTRANK.INC(Table13[Total Spend],Table13[[#This Row],[Total Spend]])*5,0)</f>
        <v>4</v>
      </c>
      <c r="AT444" t="str">
        <f>Table13[[#This Row],[Recency Score]]&amp;Table13[[#This Row],[Frequency Score]]&amp;Table13[[#This Row],[Monetary Score]]</f>
        <v>154</v>
      </c>
      <c r="AU444" t="str">
        <f t="shared" si="6"/>
        <v>Frequent Buyers</v>
      </c>
      <c r="AW444" s="13">
        <f>DATEDIF(Table13[[#This Row],[Dt_Customer]], Snapshot_Date, "d")</f>
        <v>661</v>
      </c>
      <c r="AX444" s="13">
        <f>Table13[[#This Row],[CL if today]]/365</f>
        <v>1.810958904109589</v>
      </c>
      <c r="AY444">
        <f>Table13[[#This Row],[Total Number of Purchases]]/Table13[[#This Row],[Corrected CL]]</f>
        <v>13.804841149773072</v>
      </c>
      <c r="AZ444">
        <f>Table13[[#This Row],[Average Order Value (AOV)]]*Table13[[#This Row],[Freq per Year]]</f>
        <v>628.94856278366115</v>
      </c>
      <c r="BA444">
        <f>Table13[[#This Row],[Total Spend]]/Table13[[#This Row],[Corrected CL]]</f>
        <v>628.94856278366115</v>
      </c>
      <c r="BB444">
        <v>27.320359281437124</v>
      </c>
      <c r="BC444" s="1">
        <f>Table13[[#This Row],[Dt_Customer]]+Table13[[#This Row],[Recency]]</f>
        <v>41336</v>
      </c>
      <c r="BD444" s="16" t="str">
        <f>IF(COUNTIF(A:A, A444) &gt; 1, "Duplicate", "Unique")</f>
        <v>Unique</v>
      </c>
    </row>
    <row r="445" spans="1:56" x14ac:dyDescent="0.3">
      <c r="A445">
        <v>7627</v>
      </c>
      <c r="B445">
        <v>1975</v>
      </c>
      <c r="C445" t="s">
        <v>41</v>
      </c>
      <c r="D445" t="s">
        <v>33</v>
      </c>
      <c r="E445">
        <v>92163</v>
      </c>
      <c r="F445">
        <v>0</v>
      </c>
      <c r="G445">
        <v>0</v>
      </c>
      <c r="H445" s="1">
        <v>41255</v>
      </c>
      <c r="I445">
        <v>25</v>
      </c>
      <c r="J445">
        <v>817</v>
      </c>
      <c r="K445">
        <v>183</v>
      </c>
      <c r="L445">
        <v>797</v>
      </c>
      <c r="M445">
        <v>106</v>
      </c>
      <c r="N445">
        <v>163</v>
      </c>
      <c r="O445">
        <v>20</v>
      </c>
      <c r="P445">
        <f>IF(Table13[[#This Row],[MntWines]] = 0,"",Table13[[#This Row],[MntWines]])</f>
        <v>817</v>
      </c>
      <c r="Q445">
        <f>IF(Table13[[#This Row],[MntFruits]] = 0, "",Table13[[#This Row],[MntFruits]])</f>
        <v>183</v>
      </c>
      <c r="R445">
        <f>IF(Table13[[#This Row],[MntMeatProducts]] = 0, "",Table13[[#This Row],[MntMeatProducts]])</f>
        <v>797</v>
      </c>
      <c r="S445">
        <f>IF(Table13[[#This Row],[MntFishProducts]] = 0, "",Table13[[#This Row],[MntFishProducts]])</f>
        <v>106</v>
      </c>
      <c r="T445">
        <f>IF(Table13[[#This Row],[MntSweetProducts]] = 0, "",Table13[[#This Row],[MntSweetProducts]])</f>
        <v>163</v>
      </c>
      <c r="U445">
        <f>IF(Table13[[#This Row],[MntGoldProds]] = 0, "",Table13[[#This Row],[MntGoldProds]])</f>
        <v>20</v>
      </c>
      <c r="V445">
        <v>0</v>
      </c>
      <c r="W445">
        <v>5</v>
      </c>
      <c r="X445">
        <v>11</v>
      </c>
      <c r="Y445">
        <v>5</v>
      </c>
      <c r="Z445">
        <v>2</v>
      </c>
      <c r="AA445">
        <v>1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 t="s">
        <v>30</v>
      </c>
      <c r="AI445" s="13">
        <f>SUM(Table13[[#This Row],[MntWines]:[MntGoldProds]])</f>
        <v>2086</v>
      </c>
      <c r="AJ445" s="13">
        <f>AVERAGE(Table13[[#This Row],[MntWines]:[MntGoldProds]])</f>
        <v>347.66666666666669</v>
      </c>
      <c r="AK445">
        <f>IF(Table13[[#This Row],[Total Number of Purchases]]=0,0,Table13[[#This Row],[Total Spend]]/Table13[[#This Row],[Total Number of Purchases]])</f>
        <v>99.333333333333329</v>
      </c>
      <c r="AM445">
        <f>SUM(Table13[[#This Row],[NumDealsPurchases]:[NumStorePurchases]])</f>
        <v>21</v>
      </c>
      <c r="AN445" s="14">
        <f>Snapshot_Date-Table13[[#This Row],[Dt_Customer]]</f>
        <v>661</v>
      </c>
      <c r="AP445" s="13">
        <f>Table13[[#This Row],[NumDealsPurchases]]/Table13[[#This Row],[Total Number of Purchases]]*100</f>
        <v>0</v>
      </c>
      <c r="AQ445">
        <f>6-ROUNDUP(_xlfn.PERCENTRANK.INC(Table13[Recency],Table13[[#This Row],[Recency]])*5, 0)</f>
        <v>4</v>
      </c>
      <c r="AR445">
        <f>ROUNDUP(_xlfn.PERCENTRANK.INC(Table13[Total Number of Purchases],Table13[[#This Row],[Total Number of Purchases]])*5,0)</f>
        <v>4</v>
      </c>
      <c r="AS445">
        <f>ROUNDUP(_xlfn.PERCENTRANK.INC(Table13[Total Spend],Table13[[#This Row],[Total Spend]])*5,0)</f>
        <v>5</v>
      </c>
      <c r="AT445" t="str">
        <f>Table13[[#This Row],[Recency Score]]&amp;Table13[[#This Row],[Frequency Score]]&amp;Table13[[#This Row],[Monetary Score]]</f>
        <v>445</v>
      </c>
      <c r="AU445" t="str">
        <f t="shared" si="6"/>
        <v>Big Spenders</v>
      </c>
      <c r="AW445" s="13">
        <f>DATEDIF(Table13[[#This Row],[Dt_Customer]], Snapshot_Date, "d")</f>
        <v>661</v>
      </c>
      <c r="AX445" s="13">
        <f>Table13[[#This Row],[CL if today]]/365</f>
        <v>1.810958904109589</v>
      </c>
      <c r="AY445">
        <f>Table13[[#This Row],[Total Number of Purchases]]/Table13[[#This Row],[Corrected CL]]</f>
        <v>11.59606656580938</v>
      </c>
      <c r="AZ445">
        <f>Table13[[#This Row],[Average Order Value (AOV)]]*Table13[[#This Row],[Freq per Year]]</f>
        <v>1151.875945537065</v>
      </c>
      <c r="BA445">
        <f>Table13[[#This Row],[Total Spend]]/Table13[[#This Row],[Corrected CL]]</f>
        <v>1151.875945537065</v>
      </c>
      <c r="BB445">
        <v>84.820089955022496</v>
      </c>
      <c r="BC445" s="1">
        <f>Table13[[#This Row],[Dt_Customer]]+Table13[[#This Row],[Recency]]</f>
        <v>41280</v>
      </c>
      <c r="BD445" s="16" t="str">
        <f>IF(COUNTIF(A:A, A445) &gt; 1, "Duplicate", "Unique")</f>
        <v>Unique</v>
      </c>
    </row>
    <row r="446" spans="1:56" x14ac:dyDescent="0.3">
      <c r="A446">
        <v>9215</v>
      </c>
      <c r="B446">
        <v>1980</v>
      </c>
      <c r="C446" t="s">
        <v>37</v>
      </c>
      <c r="D446" t="s">
        <v>33</v>
      </c>
      <c r="E446">
        <v>43974</v>
      </c>
      <c r="F446">
        <v>1</v>
      </c>
      <c r="G446">
        <v>0</v>
      </c>
      <c r="H446" s="1">
        <v>41255</v>
      </c>
      <c r="I446">
        <v>19</v>
      </c>
      <c r="J446">
        <v>378</v>
      </c>
      <c r="K446">
        <v>0</v>
      </c>
      <c r="L446">
        <v>101</v>
      </c>
      <c r="M446">
        <v>0</v>
      </c>
      <c r="N446">
        <v>0</v>
      </c>
      <c r="O446">
        <v>72</v>
      </c>
      <c r="P446">
        <f>IF(Table13[[#This Row],[MntWines]] = 0,"",Table13[[#This Row],[MntWines]])</f>
        <v>378</v>
      </c>
      <c r="Q446" t="str">
        <f>IF(Table13[[#This Row],[MntFruits]] = 0, "",Table13[[#This Row],[MntFruits]])</f>
        <v/>
      </c>
      <c r="R446">
        <f>IF(Table13[[#This Row],[MntMeatProducts]] = 0, "",Table13[[#This Row],[MntMeatProducts]])</f>
        <v>101</v>
      </c>
      <c r="S446" t="str">
        <f>IF(Table13[[#This Row],[MntFishProducts]] = 0, "",Table13[[#This Row],[MntFishProducts]])</f>
        <v/>
      </c>
      <c r="T446" t="str">
        <f>IF(Table13[[#This Row],[MntSweetProducts]] = 0, "",Table13[[#This Row],[MntSweetProducts]])</f>
        <v/>
      </c>
      <c r="U446">
        <f>IF(Table13[[#This Row],[MntGoldProds]] = 0, "",Table13[[#This Row],[MntGoldProds]])</f>
        <v>72</v>
      </c>
      <c r="V446">
        <v>5</v>
      </c>
      <c r="W446">
        <v>6</v>
      </c>
      <c r="X446">
        <v>4</v>
      </c>
      <c r="Y446">
        <v>6</v>
      </c>
      <c r="Z446">
        <v>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 t="s">
        <v>32</v>
      </c>
      <c r="AI446" s="13">
        <f>SUM(Table13[[#This Row],[MntWines]:[MntGoldProds]])</f>
        <v>551</v>
      </c>
      <c r="AJ446" s="13">
        <f>AVERAGE(Table13[[#This Row],[MntWines]:[MntGoldProds]])</f>
        <v>91.833333333333329</v>
      </c>
      <c r="AK446">
        <f>IF(Table13[[#This Row],[Total Number of Purchases]]=0,0,Table13[[#This Row],[Total Spend]]/Table13[[#This Row],[Total Number of Purchases]])</f>
        <v>26.238095238095237</v>
      </c>
      <c r="AM446">
        <f>SUM(Table13[[#This Row],[NumDealsPurchases]:[NumStorePurchases]])</f>
        <v>21</v>
      </c>
      <c r="AN446" s="14">
        <f>Snapshot_Date-Table13[[#This Row],[Dt_Customer]]</f>
        <v>661</v>
      </c>
      <c r="AP446" s="13">
        <f>Table13[[#This Row],[NumDealsPurchases]]/Table13[[#This Row],[Total Number of Purchases]]*100</f>
        <v>23.809523809523807</v>
      </c>
      <c r="AQ446">
        <f>6-ROUNDUP(_xlfn.PERCENTRANK.INC(Table13[Recency],Table13[[#This Row],[Recency]])*5, 0)</f>
        <v>5</v>
      </c>
      <c r="AR446">
        <f>ROUNDUP(_xlfn.PERCENTRANK.INC(Table13[Total Number of Purchases],Table13[[#This Row],[Total Number of Purchases]])*5,0)</f>
        <v>4</v>
      </c>
      <c r="AS446">
        <f>ROUNDUP(_xlfn.PERCENTRANK.INC(Table13[Total Spend],Table13[[#This Row],[Total Spend]])*5,0)</f>
        <v>3</v>
      </c>
      <c r="AT446" t="str">
        <f>Table13[[#This Row],[Recency Score]]&amp;Table13[[#This Row],[Frequency Score]]&amp;Table13[[#This Row],[Monetary Score]]</f>
        <v>543</v>
      </c>
      <c r="AU446" t="str">
        <f t="shared" si="6"/>
        <v>Loyal Customers</v>
      </c>
      <c r="AW446" s="13">
        <f>DATEDIF(Table13[[#This Row],[Dt_Customer]], Snapshot_Date, "d")</f>
        <v>661</v>
      </c>
      <c r="AX446" s="13">
        <f>Table13[[#This Row],[CL if today]]/365</f>
        <v>1.810958904109589</v>
      </c>
      <c r="AY446">
        <f>Table13[[#This Row],[Total Number of Purchases]]/Table13[[#This Row],[Corrected CL]]</f>
        <v>11.59606656580938</v>
      </c>
      <c r="AZ446">
        <f>Table13[[#This Row],[Average Order Value (AOV)]]*Table13[[#This Row],[Freq per Year]]</f>
        <v>304.2586989409985</v>
      </c>
      <c r="BA446">
        <f>Table13[[#This Row],[Total Spend]]/Table13[[#This Row],[Corrected CL]]</f>
        <v>304.2586989409985</v>
      </c>
      <c r="BB446">
        <v>84.820089955022496</v>
      </c>
      <c r="BC446" s="1">
        <f>Table13[[#This Row],[Dt_Customer]]+Table13[[#This Row],[Recency]]</f>
        <v>41274</v>
      </c>
      <c r="BD446" s="16" t="str">
        <f>IF(COUNTIF(A:A, A446) &gt; 1, "Duplicate", "Unique")</f>
        <v>Unique</v>
      </c>
    </row>
    <row r="447" spans="1:56" x14ac:dyDescent="0.3">
      <c r="A447">
        <v>7798</v>
      </c>
      <c r="B447">
        <v>1972</v>
      </c>
      <c r="C447" t="s">
        <v>38</v>
      </c>
      <c r="D447" t="s">
        <v>35</v>
      </c>
      <c r="E447">
        <v>46344</v>
      </c>
      <c r="F447">
        <v>0</v>
      </c>
      <c r="G447">
        <v>1</v>
      </c>
      <c r="H447" s="1">
        <v>41257</v>
      </c>
      <c r="I447">
        <v>28</v>
      </c>
      <c r="J447">
        <v>233</v>
      </c>
      <c r="K447">
        <v>20</v>
      </c>
      <c r="L447">
        <v>57</v>
      </c>
      <c r="M447">
        <v>8</v>
      </c>
      <c r="N447">
        <v>20</v>
      </c>
      <c r="O447">
        <v>91</v>
      </c>
      <c r="P447">
        <f>IF(Table13[[#This Row],[MntWines]] = 0,"",Table13[[#This Row],[MntWines]])</f>
        <v>233</v>
      </c>
      <c r="Q447">
        <f>IF(Table13[[#This Row],[MntFruits]] = 0, "",Table13[[#This Row],[MntFruits]])</f>
        <v>20</v>
      </c>
      <c r="R447">
        <f>IF(Table13[[#This Row],[MntMeatProducts]] = 0, "",Table13[[#This Row],[MntMeatProducts]])</f>
        <v>57</v>
      </c>
      <c r="S447">
        <f>IF(Table13[[#This Row],[MntFishProducts]] = 0, "",Table13[[#This Row],[MntFishProducts]])</f>
        <v>8</v>
      </c>
      <c r="T447">
        <f>IF(Table13[[#This Row],[MntSweetProducts]] = 0, "",Table13[[#This Row],[MntSweetProducts]])</f>
        <v>20</v>
      </c>
      <c r="U447">
        <f>IF(Table13[[#This Row],[MntGoldProds]] = 0, "",Table13[[#This Row],[MntGoldProds]])</f>
        <v>91</v>
      </c>
      <c r="V447">
        <v>4</v>
      </c>
      <c r="W447">
        <v>7</v>
      </c>
      <c r="X447">
        <v>1</v>
      </c>
      <c r="Y447">
        <v>5</v>
      </c>
      <c r="Z447">
        <v>7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32</v>
      </c>
      <c r="AI447" s="13">
        <f>SUM(Table13[[#This Row],[MntWines]:[MntGoldProds]])</f>
        <v>429</v>
      </c>
      <c r="AJ447" s="13">
        <f>AVERAGE(Table13[[#This Row],[MntWines]:[MntGoldProds]])</f>
        <v>71.5</v>
      </c>
      <c r="AK447">
        <f>IF(Table13[[#This Row],[Total Number of Purchases]]=0,0,Table13[[#This Row],[Total Spend]]/Table13[[#This Row],[Total Number of Purchases]])</f>
        <v>25.235294117647058</v>
      </c>
      <c r="AM447">
        <f>SUM(Table13[[#This Row],[NumDealsPurchases]:[NumStorePurchases]])</f>
        <v>17</v>
      </c>
      <c r="AN447" s="14">
        <f>Snapshot_Date-Table13[[#This Row],[Dt_Customer]]</f>
        <v>659</v>
      </c>
      <c r="AP447" s="13">
        <f>Table13[[#This Row],[NumDealsPurchases]]/Table13[[#This Row],[Total Number of Purchases]]*100</f>
        <v>23.52941176470588</v>
      </c>
      <c r="AQ447">
        <f>6-ROUNDUP(_xlfn.PERCENTRANK.INC(Table13[Recency],Table13[[#This Row],[Recency]])*5, 0)</f>
        <v>4</v>
      </c>
      <c r="AR447">
        <f>ROUNDUP(_xlfn.PERCENTRANK.INC(Table13[Total Number of Purchases],Table13[[#This Row],[Total Number of Purchases]])*5,0)</f>
        <v>3</v>
      </c>
      <c r="AS447">
        <f>ROUNDUP(_xlfn.PERCENTRANK.INC(Table13[Total Spend],Table13[[#This Row],[Total Spend]])*5,0)</f>
        <v>3</v>
      </c>
      <c r="AT447" t="str">
        <f>Table13[[#This Row],[Recency Score]]&amp;Table13[[#This Row],[Frequency Score]]&amp;Table13[[#This Row],[Monetary Score]]</f>
        <v>433</v>
      </c>
      <c r="AU447" t="str">
        <f t="shared" si="6"/>
        <v>Potential Loyalists</v>
      </c>
      <c r="AW447" s="13">
        <f>DATEDIF(Table13[[#This Row],[Dt_Customer]], Snapshot_Date, "d")</f>
        <v>659</v>
      </c>
      <c r="AX447" s="13">
        <f>Table13[[#This Row],[CL if today]]/365</f>
        <v>1.8054794520547945</v>
      </c>
      <c r="AY447">
        <f>Table13[[#This Row],[Total Number of Purchases]]/Table13[[#This Row],[Corrected CL]]</f>
        <v>9.4157814871016683</v>
      </c>
      <c r="AZ447">
        <f>Table13[[#This Row],[Average Order Value (AOV)]]*Table13[[#This Row],[Freq per Year]]</f>
        <v>237.6100151745068</v>
      </c>
      <c r="BA447">
        <f>Table13[[#This Row],[Total Spend]]/Table13[[#This Row],[Corrected CL]]</f>
        <v>237.61001517450683</v>
      </c>
      <c r="BB447">
        <v>23.566066066066064</v>
      </c>
      <c r="BC447" s="1">
        <f>Table13[[#This Row],[Dt_Customer]]+Table13[[#This Row],[Recency]]</f>
        <v>41285</v>
      </c>
      <c r="BD447" s="16" t="str">
        <f>IF(COUNTIF(A:A, A447) &gt; 1, "Duplicate", "Unique")</f>
        <v>Unique</v>
      </c>
    </row>
    <row r="448" spans="1:56" x14ac:dyDescent="0.3">
      <c r="A448">
        <v>340</v>
      </c>
      <c r="B448">
        <v>1970</v>
      </c>
      <c r="C448" t="s">
        <v>28</v>
      </c>
      <c r="D448" t="s">
        <v>29</v>
      </c>
      <c r="E448">
        <v>72967</v>
      </c>
      <c r="F448">
        <v>0</v>
      </c>
      <c r="G448">
        <v>1</v>
      </c>
      <c r="H448" s="1">
        <v>41258</v>
      </c>
      <c r="I448">
        <v>1</v>
      </c>
      <c r="J448">
        <v>158</v>
      </c>
      <c r="K448">
        <v>35</v>
      </c>
      <c r="L448">
        <v>179</v>
      </c>
      <c r="M448">
        <v>0</v>
      </c>
      <c r="N448">
        <v>0</v>
      </c>
      <c r="O448">
        <v>125</v>
      </c>
      <c r="P448">
        <f>IF(Table13[[#This Row],[MntWines]] = 0,"",Table13[[#This Row],[MntWines]])</f>
        <v>158</v>
      </c>
      <c r="Q448">
        <f>IF(Table13[[#This Row],[MntFruits]] = 0, "",Table13[[#This Row],[MntFruits]])</f>
        <v>35</v>
      </c>
      <c r="R448">
        <f>IF(Table13[[#This Row],[MntMeatProducts]] = 0, "",Table13[[#This Row],[MntMeatProducts]])</f>
        <v>179</v>
      </c>
      <c r="S448" t="str">
        <f>IF(Table13[[#This Row],[MntFishProducts]] = 0, "",Table13[[#This Row],[MntFishProducts]])</f>
        <v/>
      </c>
      <c r="T448" t="str">
        <f>IF(Table13[[#This Row],[MntSweetProducts]] = 0, "",Table13[[#This Row],[MntSweetProducts]])</f>
        <v/>
      </c>
      <c r="U448">
        <f>IF(Table13[[#This Row],[MntGoldProds]] = 0, "",Table13[[#This Row],[MntGoldProds]])</f>
        <v>125</v>
      </c>
      <c r="V448">
        <v>2</v>
      </c>
      <c r="W448">
        <v>7</v>
      </c>
      <c r="X448">
        <v>2</v>
      </c>
      <c r="Y448">
        <v>8</v>
      </c>
      <c r="Z448">
        <v>5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</v>
      </c>
      <c r="AH448" t="s">
        <v>39</v>
      </c>
      <c r="AI448" s="13">
        <f>SUM(Table13[[#This Row],[MntWines]:[MntGoldProds]])</f>
        <v>497</v>
      </c>
      <c r="AJ448" s="13">
        <f>AVERAGE(Table13[[#This Row],[MntWines]:[MntGoldProds]])</f>
        <v>82.833333333333329</v>
      </c>
      <c r="AK448">
        <f>IF(Table13[[#This Row],[Total Number of Purchases]]=0,0,Table13[[#This Row],[Total Spend]]/Table13[[#This Row],[Total Number of Purchases]])</f>
        <v>26.157894736842106</v>
      </c>
      <c r="AM448">
        <f>SUM(Table13[[#This Row],[NumDealsPurchases]:[NumStorePurchases]])</f>
        <v>19</v>
      </c>
      <c r="AN448" s="14">
        <f>Snapshot_Date-Table13[[#This Row],[Dt_Customer]]</f>
        <v>658</v>
      </c>
      <c r="AP448" s="13">
        <f>Table13[[#This Row],[NumDealsPurchases]]/Table13[[#This Row],[Total Number of Purchases]]*100</f>
        <v>10.526315789473683</v>
      </c>
      <c r="AQ448">
        <f>6-ROUNDUP(_xlfn.PERCENTRANK.INC(Table13[Recency],Table13[[#This Row],[Recency]])*5, 0)</f>
        <v>5</v>
      </c>
      <c r="AR448">
        <f>ROUNDUP(_xlfn.PERCENTRANK.INC(Table13[Total Number of Purchases],Table13[[#This Row],[Total Number of Purchases]])*5,0)</f>
        <v>4</v>
      </c>
      <c r="AS448">
        <f>ROUNDUP(_xlfn.PERCENTRANK.INC(Table13[Total Spend],Table13[[#This Row],[Total Spend]])*5,0)</f>
        <v>3</v>
      </c>
      <c r="AT448" t="str">
        <f>Table13[[#This Row],[Recency Score]]&amp;Table13[[#This Row],[Frequency Score]]&amp;Table13[[#This Row],[Monetary Score]]</f>
        <v>543</v>
      </c>
      <c r="AU448" t="str">
        <f t="shared" si="6"/>
        <v>Loyal Customers</v>
      </c>
      <c r="AW448" s="13">
        <f>DATEDIF(Table13[[#This Row],[Dt_Customer]], Snapshot_Date, "d")</f>
        <v>658</v>
      </c>
      <c r="AX448" s="13">
        <f>Table13[[#This Row],[CL if today]]/365</f>
        <v>1.8027397260273972</v>
      </c>
      <c r="AY448">
        <f>Table13[[#This Row],[Total Number of Purchases]]/Table13[[#This Row],[Corrected CL]]</f>
        <v>10.53951367781155</v>
      </c>
      <c r="AZ448">
        <f>Table13[[#This Row],[Average Order Value (AOV)]]*Table13[[#This Row],[Freq per Year]]</f>
        <v>275.69148936170217</v>
      </c>
      <c r="BA448">
        <f>Table13[[#This Row],[Total Spend]]/Table13[[#This Row],[Corrected CL]]</f>
        <v>275.69148936170217</v>
      </c>
      <c r="BB448">
        <v>465.84084084084083</v>
      </c>
      <c r="BC448" s="1">
        <f>Table13[[#This Row],[Dt_Customer]]+Table13[[#This Row],[Recency]]</f>
        <v>41259</v>
      </c>
      <c r="BD448" s="16" t="str">
        <f>IF(COUNTIF(A:A, A448) &gt; 1, "Duplicate", "Unique")</f>
        <v>Unique</v>
      </c>
    </row>
    <row r="449" spans="1:56" x14ac:dyDescent="0.3">
      <c r="A449">
        <v>2802</v>
      </c>
      <c r="B449">
        <v>1992</v>
      </c>
      <c r="C449" t="s">
        <v>38</v>
      </c>
      <c r="D449" t="s">
        <v>33</v>
      </c>
      <c r="E449">
        <v>87000</v>
      </c>
      <c r="F449">
        <v>0</v>
      </c>
      <c r="G449">
        <v>0</v>
      </c>
      <c r="H449" s="1">
        <v>41258</v>
      </c>
      <c r="I449">
        <v>61</v>
      </c>
      <c r="J449">
        <v>196</v>
      </c>
      <c r="K449">
        <v>25</v>
      </c>
      <c r="L449">
        <v>607</v>
      </c>
      <c r="M449">
        <v>67</v>
      </c>
      <c r="N449">
        <v>17</v>
      </c>
      <c r="O449">
        <v>49</v>
      </c>
      <c r="P449">
        <f>IF(Table13[[#This Row],[MntWines]] = 0,"",Table13[[#This Row],[MntWines]])</f>
        <v>196</v>
      </c>
      <c r="Q449">
        <f>IF(Table13[[#This Row],[MntFruits]] = 0, "",Table13[[#This Row],[MntFruits]])</f>
        <v>25</v>
      </c>
      <c r="R449">
        <f>IF(Table13[[#This Row],[MntMeatProducts]] = 0, "",Table13[[#This Row],[MntMeatProducts]])</f>
        <v>607</v>
      </c>
      <c r="S449">
        <f>IF(Table13[[#This Row],[MntFishProducts]] = 0, "",Table13[[#This Row],[MntFishProducts]])</f>
        <v>67</v>
      </c>
      <c r="T449">
        <f>IF(Table13[[#This Row],[MntSweetProducts]] = 0, "",Table13[[#This Row],[MntSweetProducts]])</f>
        <v>17</v>
      </c>
      <c r="U449">
        <f>IF(Table13[[#This Row],[MntGoldProds]] = 0, "",Table13[[#This Row],[MntGoldProds]])</f>
        <v>49</v>
      </c>
      <c r="V449">
        <v>1</v>
      </c>
      <c r="W449">
        <v>4</v>
      </c>
      <c r="X449">
        <v>6</v>
      </c>
      <c r="Y449">
        <v>7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36</v>
      </c>
      <c r="AI449" s="13">
        <f>SUM(Table13[[#This Row],[MntWines]:[MntGoldProds]])</f>
        <v>961</v>
      </c>
      <c r="AJ449" s="13">
        <f>AVERAGE(Table13[[#This Row],[MntWines]:[MntGoldProds]])</f>
        <v>160.16666666666666</v>
      </c>
      <c r="AK449">
        <f>IF(Table13[[#This Row],[Total Number of Purchases]]=0,0,Table13[[#This Row],[Total Spend]]/Table13[[#This Row],[Total Number of Purchases]])</f>
        <v>53.388888888888886</v>
      </c>
      <c r="AM449">
        <f>SUM(Table13[[#This Row],[NumDealsPurchases]:[NumStorePurchases]])</f>
        <v>18</v>
      </c>
      <c r="AN449" s="14">
        <f>Snapshot_Date-Table13[[#This Row],[Dt_Customer]]</f>
        <v>658</v>
      </c>
      <c r="AP449" s="13">
        <f>Table13[[#This Row],[NumDealsPurchases]]/Table13[[#This Row],[Total Number of Purchases]]*100</f>
        <v>5.5555555555555554</v>
      </c>
      <c r="AQ449">
        <f>6-ROUNDUP(_xlfn.PERCENTRANK.INC(Table13[Recency],Table13[[#This Row],[Recency]])*5, 0)</f>
        <v>2</v>
      </c>
      <c r="AR449">
        <f>ROUNDUP(_xlfn.PERCENTRANK.INC(Table13[Total Number of Purchases],Table13[[#This Row],[Total Number of Purchases]])*5,0)</f>
        <v>4</v>
      </c>
      <c r="AS449">
        <f>ROUNDUP(_xlfn.PERCENTRANK.INC(Table13[Total Spend],Table13[[#This Row],[Total Spend]])*5,0)</f>
        <v>4</v>
      </c>
      <c r="AT449" t="str">
        <f>Table13[[#This Row],[Recency Score]]&amp;Table13[[#This Row],[Frequency Score]]&amp;Table13[[#This Row],[Monetary Score]]</f>
        <v>244</v>
      </c>
      <c r="AU449" t="str">
        <f t="shared" si="6"/>
        <v>About to Sleep</v>
      </c>
      <c r="AW449" s="13">
        <f>DATEDIF(Table13[[#This Row],[Dt_Customer]], Snapshot_Date, "d")</f>
        <v>658</v>
      </c>
      <c r="AX449" s="13">
        <f>Table13[[#This Row],[CL if today]]/365</f>
        <v>1.8027397260273972</v>
      </c>
      <c r="AY449">
        <f>Table13[[#This Row],[Total Number of Purchases]]/Table13[[#This Row],[Corrected CL]]</f>
        <v>9.9848024316109427</v>
      </c>
      <c r="AZ449">
        <f>Table13[[#This Row],[Average Order Value (AOV)]]*Table13[[#This Row],[Freq per Year]]</f>
        <v>533.07750759878422</v>
      </c>
      <c r="BA449">
        <f>Table13[[#This Row],[Total Spend]]/Table13[[#This Row],[Corrected CL]]</f>
        <v>533.07750759878422</v>
      </c>
      <c r="BB449">
        <v>9.3168168168168162</v>
      </c>
      <c r="BC449" s="1">
        <f>Table13[[#This Row],[Dt_Customer]]+Table13[[#This Row],[Recency]]</f>
        <v>41319</v>
      </c>
      <c r="BD449" s="16" t="str">
        <f>IF(COUNTIF(A:A, A449) &gt; 1, "Duplicate", "Unique")</f>
        <v>Unique</v>
      </c>
    </row>
    <row r="450" spans="1:56" x14ac:dyDescent="0.3">
      <c r="A450">
        <v>10314</v>
      </c>
      <c r="B450">
        <v>1948</v>
      </c>
      <c r="C450" t="s">
        <v>37</v>
      </c>
      <c r="D450" t="s">
        <v>33</v>
      </c>
      <c r="E450">
        <v>83837</v>
      </c>
      <c r="F450">
        <v>0</v>
      </c>
      <c r="G450">
        <v>0</v>
      </c>
      <c r="H450" s="1">
        <v>41259</v>
      </c>
      <c r="I450">
        <v>79</v>
      </c>
      <c r="J450">
        <v>847</v>
      </c>
      <c r="K450">
        <v>66</v>
      </c>
      <c r="L450">
        <v>119</v>
      </c>
      <c r="M450">
        <v>86</v>
      </c>
      <c r="N450">
        <v>89</v>
      </c>
      <c r="O450">
        <v>111</v>
      </c>
      <c r="P450">
        <f>IF(Table13[[#This Row],[MntWines]] = 0,"",Table13[[#This Row],[MntWines]])</f>
        <v>847</v>
      </c>
      <c r="Q450">
        <f>IF(Table13[[#This Row],[MntFruits]] = 0, "",Table13[[#This Row],[MntFruits]])</f>
        <v>66</v>
      </c>
      <c r="R450">
        <f>IF(Table13[[#This Row],[MntMeatProducts]] = 0, "",Table13[[#This Row],[MntMeatProducts]])</f>
        <v>119</v>
      </c>
      <c r="S450">
        <f>IF(Table13[[#This Row],[MntFishProducts]] = 0, "",Table13[[#This Row],[MntFishProducts]])</f>
        <v>86</v>
      </c>
      <c r="T450">
        <f>IF(Table13[[#This Row],[MntSweetProducts]] = 0, "",Table13[[#This Row],[MntSweetProducts]])</f>
        <v>89</v>
      </c>
      <c r="U450">
        <f>IF(Table13[[#This Row],[MntGoldProds]] = 0, "",Table13[[#This Row],[MntGoldProds]])</f>
        <v>111</v>
      </c>
      <c r="V450">
        <v>1</v>
      </c>
      <c r="W450">
        <v>9</v>
      </c>
      <c r="X450">
        <v>10</v>
      </c>
      <c r="Y450">
        <v>5</v>
      </c>
      <c r="Z450">
        <v>4</v>
      </c>
      <c r="AA450">
        <v>1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 t="s">
        <v>40</v>
      </c>
      <c r="AI450" s="13">
        <f>SUM(Table13[[#This Row],[MntWines]:[MntGoldProds]])</f>
        <v>1318</v>
      </c>
      <c r="AJ450" s="13">
        <f>AVERAGE(Table13[[#This Row],[MntWines]:[MntGoldProds]])</f>
        <v>219.66666666666666</v>
      </c>
      <c r="AK450">
        <f>IF(Table13[[#This Row],[Total Number of Purchases]]=0,0,Table13[[#This Row],[Total Spend]]/Table13[[#This Row],[Total Number of Purchases]])</f>
        <v>52.72</v>
      </c>
      <c r="AM450">
        <f>SUM(Table13[[#This Row],[NumDealsPurchases]:[NumStorePurchases]])</f>
        <v>25</v>
      </c>
      <c r="AN450" s="14">
        <f>Snapshot_Date-Table13[[#This Row],[Dt_Customer]]</f>
        <v>657</v>
      </c>
      <c r="AP450" s="13">
        <f>Table13[[#This Row],[NumDealsPurchases]]/Table13[[#This Row],[Total Number of Purchases]]*100</f>
        <v>4</v>
      </c>
      <c r="AQ450">
        <f>6-ROUNDUP(_xlfn.PERCENTRANK.INC(Table13[Recency],Table13[[#This Row],[Recency]])*5, 0)</f>
        <v>2</v>
      </c>
      <c r="AR450">
        <f>ROUNDUP(_xlfn.PERCENTRANK.INC(Table13[Total Number of Purchases],Table13[[#This Row],[Total Number of Purchases]])*5,0)</f>
        <v>5</v>
      </c>
      <c r="AS450">
        <f>ROUNDUP(_xlfn.PERCENTRANK.INC(Table13[Total Spend],Table13[[#This Row],[Total Spend]])*5,0)</f>
        <v>5</v>
      </c>
      <c r="AT450" t="str">
        <f>Table13[[#This Row],[Recency Score]]&amp;Table13[[#This Row],[Frequency Score]]&amp;Table13[[#This Row],[Monetary Score]]</f>
        <v>255</v>
      </c>
      <c r="AU450" t="str">
        <f t="shared" ref="AU450:AU513" si="7">IF(AT450="555","Champions",
IF(AND(LEFT(AT450,1)="5", MID(AT450,2,1)&gt;="3"),"Loyal Customers",
IF(MID(AT450,2,1)="5","Frequent Buyers",
IF(RIGHT(AT450,1)="5","Big Spenders",
IF(LEFT(AT450,1)="4","Potential Loyalists",
IF(LEFT(AT450,1)="3","Needs Attention",
IF(LEFT(AT450,1)="2","About to Sleep",
IF(LEFT(AT450,1)="1","Lost",
IF(LEFT(AT450,1)&lt;="2","At Risk","Others")))))))))</f>
        <v>Frequent Buyers</v>
      </c>
      <c r="AW450" s="13">
        <f>DATEDIF(Table13[[#This Row],[Dt_Customer]], Snapshot_Date, "d")</f>
        <v>657</v>
      </c>
      <c r="AX450" s="13">
        <f>Table13[[#This Row],[CL if today]]/365</f>
        <v>1.8</v>
      </c>
      <c r="AY450">
        <f>Table13[[#This Row],[Total Number of Purchases]]/Table13[[#This Row],[Corrected CL]]</f>
        <v>13.888888888888889</v>
      </c>
      <c r="AZ450">
        <f>Table13[[#This Row],[Average Order Value (AOV)]]*Table13[[#This Row],[Freq per Year]]</f>
        <v>732.22222222222217</v>
      </c>
      <c r="BA450">
        <f>Table13[[#This Row],[Total Spend]]/Table13[[#This Row],[Corrected CL]]</f>
        <v>732.22222222222217</v>
      </c>
      <c r="BB450">
        <v>326.52108433734941</v>
      </c>
      <c r="BC450" s="1">
        <f>Table13[[#This Row],[Dt_Customer]]+Table13[[#This Row],[Recency]]</f>
        <v>41338</v>
      </c>
      <c r="BD450" s="16" t="str">
        <f>IF(COUNTIF(A:A, A450) &gt; 1, "Duplicate", "Unique")</f>
        <v>Unique</v>
      </c>
    </row>
    <row r="451" spans="1:56" x14ac:dyDescent="0.3">
      <c r="A451">
        <v>8939</v>
      </c>
      <c r="B451">
        <v>1959</v>
      </c>
      <c r="C451" t="s">
        <v>28</v>
      </c>
      <c r="D451" t="s">
        <v>29</v>
      </c>
      <c r="E451">
        <v>61250</v>
      </c>
      <c r="F451">
        <v>0</v>
      </c>
      <c r="G451">
        <v>1</v>
      </c>
      <c r="H451" s="1">
        <v>41259</v>
      </c>
      <c r="I451">
        <v>49</v>
      </c>
      <c r="J451">
        <v>382</v>
      </c>
      <c r="K451">
        <v>138</v>
      </c>
      <c r="L451">
        <v>65</v>
      </c>
      <c r="M451">
        <v>60</v>
      </c>
      <c r="N451">
        <v>26</v>
      </c>
      <c r="O451">
        <v>59</v>
      </c>
      <c r="P451">
        <f>IF(Table13[[#This Row],[MntWines]] = 0,"",Table13[[#This Row],[MntWines]])</f>
        <v>382</v>
      </c>
      <c r="Q451">
        <f>IF(Table13[[#This Row],[MntFruits]] = 0, "",Table13[[#This Row],[MntFruits]])</f>
        <v>138</v>
      </c>
      <c r="R451">
        <f>IF(Table13[[#This Row],[MntMeatProducts]] = 0, "",Table13[[#This Row],[MntMeatProducts]])</f>
        <v>65</v>
      </c>
      <c r="S451">
        <f>IF(Table13[[#This Row],[MntFishProducts]] = 0, "",Table13[[#This Row],[MntFishProducts]])</f>
        <v>60</v>
      </c>
      <c r="T451">
        <f>IF(Table13[[#This Row],[MntSweetProducts]] = 0, "",Table13[[#This Row],[MntSweetProducts]])</f>
        <v>26</v>
      </c>
      <c r="U451">
        <f>IF(Table13[[#This Row],[MntGoldProds]] = 0, "",Table13[[#This Row],[MntGoldProds]])</f>
        <v>59</v>
      </c>
      <c r="V451">
        <v>6</v>
      </c>
      <c r="W451">
        <v>5</v>
      </c>
      <c r="X451">
        <v>2</v>
      </c>
      <c r="Y451">
        <v>12</v>
      </c>
      <c r="Z451">
        <v>5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 t="s">
        <v>30</v>
      </c>
      <c r="AI451" s="13">
        <f>SUM(Table13[[#This Row],[MntWines]:[MntGoldProds]])</f>
        <v>730</v>
      </c>
      <c r="AJ451" s="13">
        <f>AVERAGE(Table13[[#This Row],[MntWines]:[MntGoldProds]])</f>
        <v>121.66666666666667</v>
      </c>
      <c r="AK451">
        <f>IF(Table13[[#This Row],[Total Number of Purchases]]=0,0,Table13[[#This Row],[Total Spend]]/Table13[[#This Row],[Total Number of Purchases]])</f>
        <v>29.2</v>
      </c>
      <c r="AM451">
        <f>SUM(Table13[[#This Row],[NumDealsPurchases]:[NumStorePurchases]])</f>
        <v>25</v>
      </c>
      <c r="AN451" s="14">
        <f>Snapshot_Date-Table13[[#This Row],[Dt_Customer]]</f>
        <v>657</v>
      </c>
      <c r="AP451" s="13">
        <f>Table13[[#This Row],[NumDealsPurchases]]/Table13[[#This Row],[Total Number of Purchases]]*100</f>
        <v>24</v>
      </c>
      <c r="AQ451">
        <f>6-ROUNDUP(_xlfn.PERCENTRANK.INC(Table13[Recency],Table13[[#This Row],[Recency]])*5, 0)</f>
        <v>3</v>
      </c>
      <c r="AR451">
        <f>ROUNDUP(_xlfn.PERCENTRANK.INC(Table13[Total Number of Purchases],Table13[[#This Row],[Total Number of Purchases]])*5,0)</f>
        <v>5</v>
      </c>
      <c r="AS451">
        <f>ROUNDUP(_xlfn.PERCENTRANK.INC(Table13[Total Spend],Table13[[#This Row],[Total Spend]])*5,0)</f>
        <v>4</v>
      </c>
      <c r="AT451" t="str">
        <f>Table13[[#This Row],[Recency Score]]&amp;Table13[[#This Row],[Frequency Score]]&amp;Table13[[#This Row],[Monetary Score]]</f>
        <v>354</v>
      </c>
      <c r="AU451" t="str">
        <f t="shared" si="7"/>
        <v>Frequent Buyers</v>
      </c>
      <c r="AW451" s="13">
        <f>DATEDIF(Table13[[#This Row],[Dt_Customer]], Snapshot_Date, "d")</f>
        <v>657</v>
      </c>
      <c r="AX451" s="13">
        <f>Table13[[#This Row],[CL if today]]/365</f>
        <v>1.8</v>
      </c>
      <c r="AY451">
        <f>Table13[[#This Row],[Total Number of Purchases]]/Table13[[#This Row],[Corrected CL]]</f>
        <v>13.888888888888889</v>
      </c>
      <c r="AZ451">
        <f>Table13[[#This Row],[Average Order Value (AOV)]]*Table13[[#This Row],[Freq per Year]]</f>
        <v>405.55555555555554</v>
      </c>
      <c r="BA451">
        <f>Table13[[#This Row],[Total Spend]]/Table13[[#This Row],[Corrected CL]]</f>
        <v>405.55555555555554</v>
      </c>
      <c r="BB451">
        <v>606.31777108433732</v>
      </c>
      <c r="BC451" s="1">
        <f>Table13[[#This Row],[Dt_Customer]]+Table13[[#This Row],[Recency]]</f>
        <v>41308</v>
      </c>
      <c r="BD451" s="16" t="str">
        <f>IF(COUNTIF(A:A, A451) &gt; 1, "Duplicate", "Unique")</f>
        <v>Unique</v>
      </c>
    </row>
    <row r="452" spans="1:56" x14ac:dyDescent="0.3">
      <c r="A452">
        <v>8204</v>
      </c>
      <c r="B452">
        <v>1971</v>
      </c>
      <c r="C452" t="s">
        <v>38</v>
      </c>
      <c r="D452" t="s">
        <v>33</v>
      </c>
      <c r="E452">
        <v>78041</v>
      </c>
      <c r="F452">
        <v>0</v>
      </c>
      <c r="G452">
        <v>0</v>
      </c>
      <c r="H452" s="1">
        <v>41259</v>
      </c>
      <c r="I452">
        <v>93</v>
      </c>
      <c r="J452">
        <v>482</v>
      </c>
      <c r="K452">
        <v>35</v>
      </c>
      <c r="L452">
        <v>553</v>
      </c>
      <c r="M452">
        <v>72</v>
      </c>
      <c r="N452">
        <v>160</v>
      </c>
      <c r="O452">
        <v>17</v>
      </c>
      <c r="P452">
        <f>IF(Table13[[#This Row],[MntWines]] = 0,"",Table13[[#This Row],[MntWines]])</f>
        <v>482</v>
      </c>
      <c r="Q452">
        <f>IF(Table13[[#This Row],[MntFruits]] = 0, "",Table13[[#This Row],[MntFruits]])</f>
        <v>35</v>
      </c>
      <c r="R452">
        <f>IF(Table13[[#This Row],[MntMeatProducts]] = 0, "",Table13[[#This Row],[MntMeatProducts]])</f>
        <v>553</v>
      </c>
      <c r="S452">
        <f>IF(Table13[[#This Row],[MntFishProducts]] = 0, "",Table13[[#This Row],[MntFishProducts]])</f>
        <v>72</v>
      </c>
      <c r="T452">
        <f>IF(Table13[[#This Row],[MntSweetProducts]] = 0, "",Table13[[#This Row],[MntSweetProducts]])</f>
        <v>160</v>
      </c>
      <c r="U452">
        <f>IF(Table13[[#This Row],[MntGoldProds]] = 0, "",Table13[[#This Row],[MntGoldProds]])</f>
        <v>17</v>
      </c>
      <c r="V452">
        <v>1</v>
      </c>
      <c r="W452">
        <v>4</v>
      </c>
      <c r="X452">
        <v>4</v>
      </c>
      <c r="Y452">
        <v>9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39</v>
      </c>
      <c r="AI452" s="13">
        <f>SUM(Table13[[#This Row],[MntWines]:[MntGoldProds]])</f>
        <v>1319</v>
      </c>
      <c r="AJ452" s="13">
        <f>AVERAGE(Table13[[#This Row],[MntWines]:[MntGoldProds]])</f>
        <v>219.83333333333334</v>
      </c>
      <c r="AK452">
        <f>IF(Table13[[#This Row],[Total Number of Purchases]]=0,0,Table13[[#This Row],[Total Spend]]/Table13[[#This Row],[Total Number of Purchases]])</f>
        <v>73.277777777777771</v>
      </c>
      <c r="AM452">
        <f>SUM(Table13[[#This Row],[NumDealsPurchases]:[NumStorePurchases]])</f>
        <v>18</v>
      </c>
      <c r="AN452" s="14">
        <f>Snapshot_Date-Table13[[#This Row],[Dt_Customer]]</f>
        <v>657</v>
      </c>
      <c r="AP452" s="13">
        <f>Table13[[#This Row],[NumDealsPurchases]]/Table13[[#This Row],[Total Number of Purchases]]*100</f>
        <v>5.5555555555555554</v>
      </c>
      <c r="AQ452">
        <f>6-ROUNDUP(_xlfn.PERCENTRANK.INC(Table13[Recency],Table13[[#This Row],[Recency]])*5, 0)</f>
        <v>1</v>
      </c>
      <c r="AR452">
        <f>ROUNDUP(_xlfn.PERCENTRANK.INC(Table13[Total Number of Purchases],Table13[[#This Row],[Total Number of Purchases]])*5,0)</f>
        <v>4</v>
      </c>
      <c r="AS452">
        <f>ROUNDUP(_xlfn.PERCENTRANK.INC(Table13[Total Spend],Table13[[#This Row],[Total Spend]])*5,0)</f>
        <v>5</v>
      </c>
      <c r="AT452" t="str">
        <f>Table13[[#This Row],[Recency Score]]&amp;Table13[[#This Row],[Frequency Score]]&amp;Table13[[#This Row],[Monetary Score]]</f>
        <v>145</v>
      </c>
      <c r="AU452" t="str">
        <f t="shared" si="7"/>
        <v>Big Spenders</v>
      </c>
      <c r="AW452" s="13">
        <f>DATEDIF(Table13[[#This Row],[Dt_Customer]], Snapshot_Date, "d")</f>
        <v>657</v>
      </c>
      <c r="AX452" s="13">
        <f>Table13[[#This Row],[CL if today]]/365</f>
        <v>1.8</v>
      </c>
      <c r="AY452">
        <f>Table13[[#This Row],[Total Number of Purchases]]/Table13[[#This Row],[Corrected CL]]</f>
        <v>10</v>
      </c>
      <c r="AZ452">
        <f>Table13[[#This Row],[Average Order Value (AOV)]]*Table13[[#This Row],[Freq per Year]]</f>
        <v>732.77777777777771</v>
      </c>
      <c r="BA452">
        <f>Table13[[#This Row],[Total Spend]]/Table13[[#This Row],[Corrected CL]]</f>
        <v>732.77777777777771</v>
      </c>
      <c r="BB452">
        <v>75.195488721804509</v>
      </c>
      <c r="BC452" s="1">
        <f>Table13[[#This Row],[Dt_Customer]]+Table13[[#This Row],[Recency]]</f>
        <v>41352</v>
      </c>
      <c r="BD452" s="16" t="str">
        <f>IF(COUNTIF(A:A, A452) &gt; 1, "Duplicate", "Unique")</f>
        <v>Unique</v>
      </c>
    </row>
    <row r="453" spans="1:56" x14ac:dyDescent="0.3">
      <c r="A453">
        <v>4791</v>
      </c>
      <c r="B453">
        <v>1980</v>
      </c>
      <c r="C453" t="s">
        <v>28</v>
      </c>
      <c r="D453" t="s">
        <v>35</v>
      </c>
      <c r="E453">
        <v>44964</v>
      </c>
      <c r="F453">
        <v>1</v>
      </c>
      <c r="G453">
        <v>1</v>
      </c>
      <c r="H453" s="1">
        <v>41259</v>
      </c>
      <c r="I453">
        <v>35</v>
      </c>
      <c r="J453">
        <v>19</v>
      </c>
      <c r="K453">
        <v>1</v>
      </c>
      <c r="L453">
        <v>17</v>
      </c>
      <c r="M453">
        <v>2</v>
      </c>
      <c r="N453">
        <v>0</v>
      </c>
      <c r="O453">
        <v>2</v>
      </c>
      <c r="P453">
        <f>IF(Table13[[#This Row],[MntWines]] = 0,"",Table13[[#This Row],[MntWines]])</f>
        <v>19</v>
      </c>
      <c r="Q453">
        <f>IF(Table13[[#This Row],[MntFruits]] = 0, "",Table13[[#This Row],[MntFruits]])</f>
        <v>1</v>
      </c>
      <c r="R453">
        <f>IF(Table13[[#This Row],[MntMeatProducts]] = 0, "",Table13[[#This Row],[MntMeatProducts]])</f>
        <v>17</v>
      </c>
      <c r="S453">
        <f>IF(Table13[[#This Row],[MntFishProducts]] = 0, "",Table13[[#This Row],[MntFishProducts]])</f>
        <v>2</v>
      </c>
      <c r="T453" t="str">
        <f>IF(Table13[[#This Row],[MntSweetProducts]] = 0, "",Table13[[#This Row],[MntSweetProducts]])</f>
        <v/>
      </c>
      <c r="U453">
        <f>IF(Table13[[#This Row],[MntGoldProds]] = 0, "",Table13[[#This Row],[MntGoldProds]])</f>
        <v>2</v>
      </c>
      <c r="V453">
        <v>1</v>
      </c>
      <c r="W453">
        <v>1</v>
      </c>
      <c r="X453">
        <v>0</v>
      </c>
      <c r="Y453">
        <v>3</v>
      </c>
      <c r="Z453">
        <v>8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36</v>
      </c>
      <c r="AI453" s="13">
        <f>SUM(Table13[[#This Row],[MntWines]:[MntGoldProds]])</f>
        <v>41</v>
      </c>
      <c r="AJ453" s="13">
        <f>AVERAGE(Table13[[#This Row],[MntWines]:[MntGoldProds]])</f>
        <v>6.833333333333333</v>
      </c>
      <c r="AK453">
        <f>IF(Table13[[#This Row],[Total Number of Purchases]]=0,0,Table13[[#This Row],[Total Spend]]/Table13[[#This Row],[Total Number of Purchases]])</f>
        <v>8.1999999999999993</v>
      </c>
      <c r="AM453">
        <f>SUM(Table13[[#This Row],[NumDealsPurchases]:[NumStorePurchases]])</f>
        <v>5</v>
      </c>
      <c r="AN453" s="14">
        <f>Snapshot_Date-Table13[[#This Row],[Dt_Customer]]</f>
        <v>657</v>
      </c>
      <c r="AP453" s="13">
        <f>Table13[[#This Row],[NumDealsPurchases]]/Table13[[#This Row],[Total Number of Purchases]]*100</f>
        <v>20</v>
      </c>
      <c r="AQ453">
        <f>6-ROUNDUP(_xlfn.PERCENTRANK.INC(Table13[Recency],Table13[[#This Row],[Recency]])*5, 0)</f>
        <v>4</v>
      </c>
      <c r="AR453">
        <f>ROUNDUP(_xlfn.PERCENTRANK.INC(Table13[Total Number of Purchases],Table13[[#This Row],[Total Number of Purchases]])*5,0)</f>
        <v>1</v>
      </c>
      <c r="AS453">
        <f>ROUNDUP(_xlfn.PERCENTRANK.INC(Table13[Total Spend],Table13[[#This Row],[Total Spend]])*5,0)</f>
        <v>1</v>
      </c>
      <c r="AT453" t="str">
        <f>Table13[[#This Row],[Recency Score]]&amp;Table13[[#This Row],[Frequency Score]]&amp;Table13[[#This Row],[Monetary Score]]</f>
        <v>411</v>
      </c>
      <c r="AU453" t="str">
        <f t="shared" si="7"/>
        <v>Potential Loyalists</v>
      </c>
      <c r="AW453" s="13">
        <f>DATEDIF(Table13[[#This Row],[Dt_Customer]], Snapshot_Date, "d")</f>
        <v>657</v>
      </c>
      <c r="AX453" s="13">
        <f>Table13[[#This Row],[CL if today]]/365</f>
        <v>1.8</v>
      </c>
      <c r="AY453">
        <f>Table13[[#This Row],[Total Number of Purchases]]/Table13[[#This Row],[Corrected CL]]</f>
        <v>2.7777777777777777</v>
      </c>
      <c r="AZ453">
        <f>Table13[[#This Row],[Average Order Value (AOV)]]*Table13[[#This Row],[Freq per Year]]</f>
        <v>22.777777777777775</v>
      </c>
      <c r="BA453">
        <f>Table13[[#This Row],[Total Spend]]/Table13[[#This Row],[Corrected CL]]</f>
        <v>22.777777777777779</v>
      </c>
      <c r="BB453">
        <v>50.648567119155352</v>
      </c>
      <c r="BC453" s="1">
        <f>Table13[[#This Row],[Dt_Customer]]+Table13[[#This Row],[Recency]]</f>
        <v>41294</v>
      </c>
      <c r="BD453" s="16" t="str">
        <f>IF(COUNTIF(A:A, A453) &gt; 1, "Duplicate", "Unique")</f>
        <v>Unique</v>
      </c>
    </row>
    <row r="454" spans="1:56" x14ac:dyDescent="0.3">
      <c r="A454">
        <v>5150</v>
      </c>
      <c r="B454">
        <v>1979</v>
      </c>
      <c r="C454" t="s">
        <v>44</v>
      </c>
      <c r="D454" t="s">
        <v>31</v>
      </c>
      <c r="E454">
        <v>20194</v>
      </c>
      <c r="F454">
        <v>1</v>
      </c>
      <c r="G454">
        <v>0</v>
      </c>
      <c r="H454" s="1">
        <v>41260</v>
      </c>
      <c r="I454">
        <v>64</v>
      </c>
      <c r="J454">
        <v>0</v>
      </c>
      <c r="K454">
        <v>4</v>
      </c>
      <c r="L454">
        <v>7</v>
      </c>
      <c r="M454">
        <v>11</v>
      </c>
      <c r="N454">
        <v>10</v>
      </c>
      <c r="O454">
        <v>15</v>
      </c>
      <c r="P454" t="str">
        <f>IF(Table13[[#This Row],[MntWines]] = 0,"",Table13[[#This Row],[MntWines]])</f>
        <v/>
      </c>
      <c r="Q454">
        <f>IF(Table13[[#This Row],[MntFruits]] = 0, "",Table13[[#This Row],[MntFruits]])</f>
        <v>4</v>
      </c>
      <c r="R454">
        <f>IF(Table13[[#This Row],[MntMeatProducts]] = 0, "",Table13[[#This Row],[MntMeatProducts]])</f>
        <v>7</v>
      </c>
      <c r="S454">
        <f>IF(Table13[[#This Row],[MntFishProducts]] = 0, "",Table13[[#This Row],[MntFishProducts]])</f>
        <v>11</v>
      </c>
      <c r="T454">
        <f>IF(Table13[[#This Row],[MntSweetProducts]] = 0, "",Table13[[#This Row],[MntSweetProducts]])</f>
        <v>10</v>
      </c>
      <c r="U454">
        <f>IF(Table13[[#This Row],[MntGoldProds]] = 0, "",Table13[[#This Row],[MntGoldProds]])</f>
        <v>15</v>
      </c>
      <c r="V454">
        <v>2</v>
      </c>
      <c r="W454">
        <v>2</v>
      </c>
      <c r="X454">
        <v>0</v>
      </c>
      <c r="Y454">
        <v>3</v>
      </c>
      <c r="Z454">
        <v>6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30</v>
      </c>
      <c r="AI454" s="13">
        <f>SUM(Table13[[#This Row],[MntWines]:[MntGoldProds]])</f>
        <v>47</v>
      </c>
      <c r="AJ454" s="13">
        <f>AVERAGE(Table13[[#This Row],[MntWines]:[MntGoldProds]])</f>
        <v>7.833333333333333</v>
      </c>
      <c r="AK454">
        <f>IF(Table13[[#This Row],[Total Number of Purchases]]=0,0,Table13[[#This Row],[Total Spend]]/Table13[[#This Row],[Total Number of Purchases]])</f>
        <v>6.7142857142857144</v>
      </c>
      <c r="AM454">
        <f>SUM(Table13[[#This Row],[NumDealsPurchases]:[NumStorePurchases]])</f>
        <v>7</v>
      </c>
      <c r="AN454" s="14">
        <f>Snapshot_Date-Table13[[#This Row],[Dt_Customer]]</f>
        <v>656</v>
      </c>
      <c r="AP454" s="13">
        <f>Table13[[#This Row],[NumDealsPurchases]]/Table13[[#This Row],[Total Number of Purchases]]*100</f>
        <v>28.571428571428569</v>
      </c>
      <c r="AQ454">
        <f>6-ROUNDUP(_xlfn.PERCENTRANK.INC(Table13[Recency],Table13[[#This Row],[Recency]])*5, 0)</f>
        <v>2</v>
      </c>
      <c r="AR454">
        <f>ROUNDUP(_xlfn.PERCENTRANK.INC(Table13[Total Number of Purchases],Table13[[#This Row],[Total Number of Purchases]])*5,0)</f>
        <v>1</v>
      </c>
      <c r="AS454">
        <f>ROUNDUP(_xlfn.PERCENTRANK.INC(Table13[Total Spend],Table13[[#This Row],[Total Spend]])*5,0)</f>
        <v>1</v>
      </c>
      <c r="AT454" t="str">
        <f>Table13[[#This Row],[Recency Score]]&amp;Table13[[#This Row],[Frequency Score]]&amp;Table13[[#This Row],[Monetary Score]]</f>
        <v>211</v>
      </c>
      <c r="AU454" t="str">
        <f t="shared" si="7"/>
        <v>About to Sleep</v>
      </c>
      <c r="AW454" s="13">
        <f>DATEDIF(Table13[[#This Row],[Dt_Customer]], Snapshot_Date, "d")</f>
        <v>656</v>
      </c>
      <c r="AX454" s="13">
        <f>Table13[[#This Row],[CL if today]]/365</f>
        <v>1.7972602739726027</v>
      </c>
      <c r="AY454">
        <f>Table13[[#This Row],[Total Number of Purchases]]/Table13[[#This Row],[Corrected CL]]</f>
        <v>3.8948170731707319</v>
      </c>
      <c r="AZ454">
        <f>Table13[[#This Row],[Average Order Value (AOV)]]*Table13[[#This Row],[Freq per Year]]</f>
        <v>26.150914634146343</v>
      </c>
      <c r="BA454">
        <f>Table13[[#This Row],[Total Spend]]/Table13[[#This Row],[Corrected CL]]</f>
        <v>26.150914634146343</v>
      </c>
      <c r="BB454">
        <v>229.57013574660633</v>
      </c>
      <c r="BC454" s="1">
        <f>Table13[[#This Row],[Dt_Customer]]+Table13[[#This Row],[Recency]]</f>
        <v>41324</v>
      </c>
      <c r="BD454" s="16" t="str">
        <f>IF(COUNTIF(A:A, A454) &gt; 1, "Duplicate", "Unique")</f>
        <v>Unique</v>
      </c>
    </row>
    <row r="455" spans="1:56" x14ac:dyDescent="0.3">
      <c r="A455">
        <v>5995</v>
      </c>
      <c r="B455">
        <v>1962</v>
      </c>
      <c r="C455" t="s">
        <v>28</v>
      </c>
      <c r="D455" t="s">
        <v>29</v>
      </c>
      <c r="E455">
        <v>39552</v>
      </c>
      <c r="F455">
        <v>1</v>
      </c>
      <c r="G455">
        <v>1</v>
      </c>
      <c r="H455" s="1">
        <v>41261</v>
      </c>
      <c r="I455">
        <v>54</v>
      </c>
      <c r="J455">
        <v>165</v>
      </c>
      <c r="K455">
        <v>3</v>
      </c>
      <c r="L455">
        <v>147</v>
      </c>
      <c r="M455">
        <v>4</v>
      </c>
      <c r="N455">
        <v>24</v>
      </c>
      <c r="O455">
        <v>41</v>
      </c>
      <c r="P455">
        <f>IF(Table13[[#This Row],[MntWines]] = 0,"",Table13[[#This Row],[MntWines]])</f>
        <v>165</v>
      </c>
      <c r="Q455">
        <f>IF(Table13[[#This Row],[MntFruits]] = 0, "",Table13[[#This Row],[MntFruits]])</f>
        <v>3</v>
      </c>
      <c r="R455">
        <f>IF(Table13[[#This Row],[MntMeatProducts]] = 0, "",Table13[[#This Row],[MntMeatProducts]])</f>
        <v>147</v>
      </c>
      <c r="S455">
        <f>IF(Table13[[#This Row],[MntFishProducts]] = 0, "",Table13[[#This Row],[MntFishProducts]])</f>
        <v>4</v>
      </c>
      <c r="T455">
        <f>IF(Table13[[#This Row],[MntSweetProducts]] = 0, "",Table13[[#This Row],[MntSweetProducts]])</f>
        <v>24</v>
      </c>
      <c r="U455">
        <f>IF(Table13[[#This Row],[MntGoldProds]] = 0, "",Table13[[#This Row],[MntGoldProds]])</f>
        <v>41</v>
      </c>
      <c r="V455">
        <v>7</v>
      </c>
      <c r="W455">
        <v>6</v>
      </c>
      <c r="X455">
        <v>2</v>
      </c>
      <c r="Y455">
        <v>5</v>
      </c>
      <c r="Z455">
        <v>8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 t="s">
        <v>30</v>
      </c>
      <c r="AI455" s="13">
        <f>SUM(Table13[[#This Row],[MntWines]:[MntGoldProds]])</f>
        <v>384</v>
      </c>
      <c r="AJ455" s="13">
        <f>AVERAGE(Table13[[#This Row],[MntWines]:[MntGoldProds]])</f>
        <v>64</v>
      </c>
      <c r="AK455">
        <f>IF(Table13[[#This Row],[Total Number of Purchases]]=0,0,Table13[[#This Row],[Total Spend]]/Table13[[#This Row],[Total Number of Purchases]])</f>
        <v>19.2</v>
      </c>
      <c r="AM455">
        <f>SUM(Table13[[#This Row],[NumDealsPurchases]:[NumStorePurchases]])</f>
        <v>20</v>
      </c>
      <c r="AN455" s="14">
        <f>Snapshot_Date-Table13[[#This Row],[Dt_Customer]]</f>
        <v>655</v>
      </c>
      <c r="AP455" s="13">
        <f>Table13[[#This Row],[NumDealsPurchases]]/Table13[[#This Row],[Total Number of Purchases]]*100</f>
        <v>35</v>
      </c>
      <c r="AQ455">
        <f>6-ROUNDUP(_xlfn.PERCENTRANK.INC(Table13[Recency],Table13[[#This Row],[Recency]])*5, 0)</f>
        <v>3</v>
      </c>
      <c r="AR455">
        <f>ROUNDUP(_xlfn.PERCENTRANK.INC(Table13[Total Number of Purchases],Table13[[#This Row],[Total Number of Purchases]])*5,0)</f>
        <v>4</v>
      </c>
      <c r="AS455">
        <f>ROUNDUP(_xlfn.PERCENTRANK.INC(Table13[Total Spend],Table13[[#This Row],[Total Spend]])*5,0)</f>
        <v>3</v>
      </c>
      <c r="AT455" t="str">
        <f>Table13[[#This Row],[Recency Score]]&amp;Table13[[#This Row],[Frequency Score]]&amp;Table13[[#This Row],[Monetary Score]]</f>
        <v>343</v>
      </c>
      <c r="AU455" t="str">
        <f t="shared" si="7"/>
        <v>Needs Attention</v>
      </c>
      <c r="AW455" s="13">
        <f>DATEDIF(Table13[[#This Row],[Dt_Customer]], Snapshot_Date, "d")</f>
        <v>655</v>
      </c>
      <c r="AX455" s="13">
        <f>Table13[[#This Row],[CL if today]]/365</f>
        <v>1.7945205479452055</v>
      </c>
      <c r="AY455">
        <f>Table13[[#This Row],[Total Number of Purchases]]/Table13[[#This Row],[Corrected CL]]</f>
        <v>11.145038167938932</v>
      </c>
      <c r="AZ455">
        <f>Table13[[#This Row],[Average Order Value (AOV)]]*Table13[[#This Row],[Freq per Year]]</f>
        <v>213.98473282442748</v>
      </c>
      <c r="BA455">
        <f>Table13[[#This Row],[Total Spend]]/Table13[[#This Row],[Corrected CL]]</f>
        <v>213.98473282442748</v>
      </c>
      <c r="BB455">
        <v>20.400302114803623</v>
      </c>
      <c r="BC455" s="1">
        <f>Table13[[#This Row],[Dt_Customer]]+Table13[[#This Row],[Recency]]</f>
        <v>41315</v>
      </c>
      <c r="BD455" s="16" t="str">
        <f>IF(COUNTIF(A:A, A455) &gt; 1, "Duplicate", "Unique")</f>
        <v>Unique</v>
      </c>
    </row>
    <row r="456" spans="1:56" x14ac:dyDescent="0.3">
      <c r="A456">
        <v>5063</v>
      </c>
      <c r="B456">
        <v>1977</v>
      </c>
      <c r="C456" t="s">
        <v>28</v>
      </c>
      <c r="D456" t="s">
        <v>31</v>
      </c>
      <c r="E456">
        <v>28769</v>
      </c>
      <c r="F456">
        <v>1</v>
      </c>
      <c r="G456">
        <v>0</v>
      </c>
      <c r="H456" s="1">
        <v>41261</v>
      </c>
      <c r="I456">
        <v>76</v>
      </c>
      <c r="J456">
        <v>41</v>
      </c>
      <c r="K456">
        <v>5</v>
      </c>
      <c r="L456">
        <v>129</v>
      </c>
      <c r="M456">
        <v>10</v>
      </c>
      <c r="N456">
        <v>3</v>
      </c>
      <c r="O456">
        <v>3</v>
      </c>
      <c r="P456">
        <f>IF(Table13[[#This Row],[MntWines]] = 0,"",Table13[[#This Row],[MntWines]])</f>
        <v>41</v>
      </c>
      <c r="Q456">
        <f>IF(Table13[[#This Row],[MntFruits]] = 0, "",Table13[[#This Row],[MntFruits]])</f>
        <v>5</v>
      </c>
      <c r="R456">
        <f>IF(Table13[[#This Row],[MntMeatProducts]] = 0, "",Table13[[#This Row],[MntMeatProducts]])</f>
        <v>129</v>
      </c>
      <c r="S456">
        <f>IF(Table13[[#This Row],[MntFishProducts]] = 0, "",Table13[[#This Row],[MntFishProducts]])</f>
        <v>10</v>
      </c>
      <c r="T456">
        <f>IF(Table13[[#This Row],[MntSweetProducts]] = 0, "",Table13[[#This Row],[MntSweetProducts]])</f>
        <v>3</v>
      </c>
      <c r="U456">
        <f>IF(Table13[[#This Row],[MntGoldProds]] = 0, "",Table13[[#This Row],[MntGoldProds]])</f>
        <v>3</v>
      </c>
      <c r="V456">
        <v>3</v>
      </c>
      <c r="W456">
        <v>4</v>
      </c>
      <c r="X456">
        <v>1</v>
      </c>
      <c r="Y456">
        <v>4</v>
      </c>
      <c r="Z456">
        <v>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">
        <v>30</v>
      </c>
      <c r="AI456" s="13">
        <f>SUM(Table13[[#This Row],[MntWines]:[MntGoldProds]])</f>
        <v>191</v>
      </c>
      <c r="AJ456" s="13">
        <f>AVERAGE(Table13[[#This Row],[MntWines]:[MntGoldProds]])</f>
        <v>31.833333333333332</v>
      </c>
      <c r="AK456">
        <f>IF(Table13[[#This Row],[Total Number of Purchases]]=0,0,Table13[[#This Row],[Total Spend]]/Table13[[#This Row],[Total Number of Purchases]])</f>
        <v>15.916666666666666</v>
      </c>
      <c r="AM456">
        <f>SUM(Table13[[#This Row],[NumDealsPurchases]:[NumStorePurchases]])</f>
        <v>12</v>
      </c>
      <c r="AN456" s="14">
        <f>Snapshot_Date-Table13[[#This Row],[Dt_Customer]]</f>
        <v>655</v>
      </c>
      <c r="AP456" s="13">
        <f>Table13[[#This Row],[NumDealsPurchases]]/Table13[[#This Row],[Total Number of Purchases]]*100</f>
        <v>25</v>
      </c>
      <c r="AQ456">
        <f>6-ROUNDUP(_xlfn.PERCENTRANK.INC(Table13[Recency],Table13[[#This Row],[Recency]])*5, 0)</f>
        <v>2</v>
      </c>
      <c r="AR456">
        <f>ROUNDUP(_xlfn.PERCENTRANK.INC(Table13[Total Number of Purchases],Table13[[#This Row],[Total Number of Purchases]])*5,0)</f>
        <v>2</v>
      </c>
      <c r="AS456">
        <f>ROUNDUP(_xlfn.PERCENTRANK.INC(Table13[Total Spend],Table13[[#This Row],[Total Spend]])*5,0)</f>
        <v>2</v>
      </c>
      <c r="AT456" t="str">
        <f>Table13[[#This Row],[Recency Score]]&amp;Table13[[#This Row],[Frequency Score]]&amp;Table13[[#This Row],[Monetary Score]]</f>
        <v>222</v>
      </c>
      <c r="AU456" t="str">
        <f t="shared" si="7"/>
        <v>About to Sleep</v>
      </c>
      <c r="AW456" s="13">
        <f>DATEDIF(Table13[[#This Row],[Dt_Customer]], Snapshot_Date, "d")</f>
        <v>655</v>
      </c>
      <c r="AX456" s="13">
        <f>Table13[[#This Row],[CL if today]]/365</f>
        <v>1.7945205479452055</v>
      </c>
      <c r="AY456">
        <f>Table13[[#This Row],[Total Number of Purchases]]/Table13[[#This Row],[Corrected CL]]</f>
        <v>6.6870229007633588</v>
      </c>
      <c r="AZ456">
        <f>Table13[[#This Row],[Average Order Value (AOV)]]*Table13[[#This Row],[Freq per Year]]</f>
        <v>106.43511450381679</v>
      </c>
      <c r="BA456">
        <f>Table13[[#This Row],[Total Spend]]/Table13[[#This Row],[Corrected CL]]</f>
        <v>106.43511450381679</v>
      </c>
      <c r="BB456">
        <v>61.75226586102719</v>
      </c>
      <c r="BC456" s="1">
        <f>Table13[[#This Row],[Dt_Customer]]+Table13[[#This Row],[Recency]]</f>
        <v>41337</v>
      </c>
      <c r="BD456" s="16" t="str">
        <f>IF(COUNTIF(A:A, A456) &gt; 1, "Duplicate", "Unique")</f>
        <v>Unique</v>
      </c>
    </row>
    <row r="457" spans="1:56" x14ac:dyDescent="0.3">
      <c r="A457">
        <v>5114</v>
      </c>
      <c r="B457">
        <v>1965</v>
      </c>
      <c r="C457" t="s">
        <v>41</v>
      </c>
      <c r="D457" t="s">
        <v>33</v>
      </c>
      <c r="E457">
        <v>74806</v>
      </c>
      <c r="F457">
        <v>0</v>
      </c>
      <c r="G457">
        <v>1</v>
      </c>
      <c r="H457" s="1">
        <v>41262</v>
      </c>
      <c r="I457">
        <v>1</v>
      </c>
      <c r="J457">
        <v>670</v>
      </c>
      <c r="K457">
        <v>9</v>
      </c>
      <c r="L457">
        <v>249</v>
      </c>
      <c r="M457">
        <v>0</v>
      </c>
      <c r="N457">
        <v>28</v>
      </c>
      <c r="O457">
        <v>9</v>
      </c>
      <c r="P457">
        <f>IF(Table13[[#This Row],[MntWines]] = 0,"",Table13[[#This Row],[MntWines]])</f>
        <v>670</v>
      </c>
      <c r="Q457">
        <f>IF(Table13[[#This Row],[MntFruits]] = 0, "",Table13[[#This Row],[MntFruits]])</f>
        <v>9</v>
      </c>
      <c r="R457">
        <f>IF(Table13[[#This Row],[MntMeatProducts]] = 0, "",Table13[[#This Row],[MntMeatProducts]])</f>
        <v>249</v>
      </c>
      <c r="S457" t="str">
        <f>IF(Table13[[#This Row],[MntFishProducts]] = 0, "",Table13[[#This Row],[MntFishProducts]])</f>
        <v/>
      </c>
      <c r="T457">
        <f>IF(Table13[[#This Row],[MntSweetProducts]] = 0, "",Table13[[#This Row],[MntSweetProducts]])</f>
        <v>28</v>
      </c>
      <c r="U457">
        <f>IF(Table13[[#This Row],[MntGoldProds]] = 0, "",Table13[[#This Row],[MntGoldProds]])</f>
        <v>9</v>
      </c>
      <c r="V457">
        <v>2</v>
      </c>
      <c r="W457">
        <v>5</v>
      </c>
      <c r="X457">
        <v>4</v>
      </c>
      <c r="Y457">
        <v>5</v>
      </c>
      <c r="Z457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36</v>
      </c>
      <c r="AI457" s="13">
        <f>SUM(Table13[[#This Row],[MntWines]:[MntGoldProds]])</f>
        <v>965</v>
      </c>
      <c r="AJ457" s="13">
        <f>AVERAGE(Table13[[#This Row],[MntWines]:[MntGoldProds]])</f>
        <v>160.83333333333334</v>
      </c>
      <c r="AK457">
        <f>IF(Table13[[#This Row],[Total Number of Purchases]]=0,0,Table13[[#This Row],[Total Spend]]/Table13[[#This Row],[Total Number of Purchases]])</f>
        <v>60.3125</v>
      </c>
      <c r="AM457">
        <f>SUM(Table13[[#This Row],[NumDealsPurchases]:[NumStorePurchases]])</f>
        <v>16</v>
      </c>
      <c r="AN457" s="14">
        <f>Snapshot_Date-Table13[[#This Row],[Dt_Customer]]</f>
        <v>654</v>
      </c>
      <c r="AP457" s="13">
        <f>Table13[[#This Row],[NumDealsPurchases]]/Table13[[#This Row],[Total Number of Purchases]]*100</f>
        <v>12.5</v>
      </c>
      <c r="AQ457">
        <f>6-ROUNDUP(_xlfn.PERCENTRANK.INC(Table13[Recency],Table13[[#This Row],[Recency]])*5, 0)</f>
        <v>5</v>
      </c>
      <c r="AR457">
        <f>ROUNDUP(_xlfn.PERCENTRANK.INC(Table13[Total Number of Purchases],Table13[[#This Row],[Total Number of Purchases]])*5,0)</f>
        <v>3</v>
      </c>
      <c r="AS457">
        <f>ROUNDUP(_xlfn.PERCENTRANK.INC(Table13[Total Spend],Table13[[#This Row],[Total Spend]])*5,0)</f>
        <v>4</v>
      </c>
      <c r="AT457" t="str">
        <f>Table13[[#This Row],[Recency Score]]&amp;Table13[[#This Row],[Frequency Score]]&amp;Table13[[#This Row],[Monetary Score]]</f>
        <v>534</v>
      </c>
      <c r="AU457" t="str">
        <f t="shared" si="7"/>
        <v>Loyal Customers</v>
      </c>
      <c r="AW457" s="13">
        <f>DATEDIF(Table13[[#This Row],[Dt_Customer]], Snapshot_Date, "d")</f>
        <v>654</v>
      </c>
      <c r="AX457" s="13">
        <f>Table13[[#This Row],[CL if today]]/365</f>
        <v>1.7917808219178082</v>
      </c>
      <c r="AY457">
        <f>Table13[[#This Row],[Total Number of Purchases]]/Table13[[#This Row],[Corrected CL]]</f>
        <v>8.9296636085626915</v>
      </c>
      <c r="AZ457">
        <f>Table13[[#This Row],[Average Order Value (AOV)]]*Table13[[#This Row],[Freq per Year]]</f>
        <v>538.57033639143731</v>
      </c>
      <c r="BA457">
        <f>Table13[[#This Row],[Total Spend]]/Table13[[#This Row],[Corrected CL]]</f>
        <v>538.57033639143731</v>
      </c>
      <c r="BB457">
        <v>304.2586989409985</v>
      </c>
      <c r="BC457" s="1">
        <f>Table13[[#This Row],[Dt_Customer]]+Table13[[#This Row],[Recency]]</f>
        <v>41263</v>
      </c>
      <c r="BD457" s="16" t="str">
        <f>IF(COUNTIF(A:A, A457) &gt; 1, "Duplicate", "Unique")</f>
        <v>Unique</v>
      </c>
    </row>
    <row r="458" spans="1:56" x14ac:dyDescent="0.3">
      <c r="A458">
        <v>5846</v>
      </c>
      <c r="B458">
        <v>1977</v>
      </c>
      <c r="C458" t="s">
        <v>28</v>
      </c>
      <c r="D458" t="s">
        <v>29</v>
      </c>
      <c r="E458">
        <v>40246</v>
      </c>
      <c r="F458">
        <v>1</v>
      </c>
      <c r="G458">
        <v>0</v>
      </c>
      <c r="H458" s="1">
        <v>41262</v>
      </c>
      <c r="I458">
        <v>68</v>
      </c>
      <c r="J458">
        <v>2</v>
      </c>
      <c r="K458">
        <v>1</v>
      </c>
      <c r="L458">
        <v>6</v>
      </c>
      <c r="M458">
        <v>2</v>
      </c>
      <c r="N458">
        <v>1</v>
      </c>
      <c r="O458">
        <v>1</v>
      </c>
      <c r="P458">
        <f>IF(Table13[[#This Row],[MntWines]] = 0,"",Table13[[#This Row],[MntWines]])</f>
        <v>2</v>
      </c>
      <c r="Q458">
        <f>IF(Table13[[#This Row],[MntFruits]] = 0, "",Table13[[#This Row],[MntFruits]])</f>
        <v>1</v>
      </c>
      <c r="R458">
        <f>IF(Table13[[#This Row],[MntMeatProducts]] = 0, "",Table13[[#This Row],[MntMeatProducts]])</f>
        <v>6</v>
      </c>
      <c r="S458">
        <f>IF(Table13[[#This Row],[MntFishProducts]] = 0, "",Table13[[#This Row],[MntFishProducts]])</f>
        <v>2</v>
      </c>
      <c r="T458">
        <f>IF(Table13[[#This Row],[MntSweetProducts]] = 0, "",Table13[[#This Row],[MntSweetProducts]])</f>
        <v>1</v>
      </c>
      <c r="U458">
        <f>IF(Table13[[#This Row],[MntGoldProds]] = 0, "",Table13[[#This Row],[MntGoldProds]])</f>
        <v>1</v>
      </c>
      <c r="V458">
        <v>1</v>
      </c>
      <c r="W458">
        <v>1</v>
      </c>
      <c r="X458">
        <v>0</v>
      </c>
      <c r="Y458">
        <v>2</v>
      </c>
      <c r="Z458">
        <v>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 t="s">
        <v>39</v>
      </c>
      <c r="AI458" s="13">
        <f>SUM(Table13[[#This Row],[MntWines]:[MntGoldProds]])</f>
        <v>13</v>
      </c>
      <c r="AJ458" s="13">
        <f>AVERAGE(Table13[[#This Row],[MntWines]:[MntGoldProds]])</f>
        <v>2.1666666666666665</v>
      </c>
      <c r="AK458">
        <f>IF(Table13[[#This Row],[Total Number of Purchases]]=0,0,Table13[[#This Row],[Total Spend]]/Table13[[#This Row],[Total Number of Purchases]])</f>
        <v>3.25</v>
      </c>
      <c r="AM458">
        <f>SUM(Table13[[#This Row],[NumDealsPurchases]:[NumStorePurchases]])</f>
        <v>4</v>
      </c>
      <c r="AN458" s="14">
        <f>Snapshot_Date-Table13[[#This Row],[Dt_Customer]]</f>
        <v>654</v>
      </c>
      <c r="AP458" s="13">
        <f>Table13[[#This Row],[NumDealsPurchases]]/Table13[[#This Row],[Total Number of Purchases]]*100</f>
        <v>25</v>
      </c>
      <c r="AQ458">
        <f>6-ROUNDUP(_xlfn.PERCENTRANK.INC(Table13[Recency],Table13[[#This Row],[Recency]])*5, 0)</f>
        <v>2</v>
      </c>
      <c r="AR458">
        <f>ROUNDUP(_xlfn.PERCENTRANK.INC(Table13[Total Number of Purchases],Table13[[#This Row],[Total Number of Purchases]])*5,0)</f>
        <v>1</v>
      </c>
      <c r="AS458">
        <f>ROUNDUP(_xlfn.PERCENTRANK.INC(Table13[Total Spend],Table13[[#This Row],[Total Spend]])*5,0)</f>
        <v>1</v>
      </c>
      <c r="AT458" t="str">
        <f>Table13[[#This Row],[Recency Score]]&amp;Table13[[#This Row],[Frequency Score]]&amp;Table13[[#This Row],[Monetary Score]]</f>
        <v>211</v>
      </c>
      <c r="AU458" t="str">
        <f t="shared" si="7"/>
        <v>About to Sleep</v>
      </c>
      <c r="AW458" s="13">
        <f>DATEDIF(Table13[[#This Row],[Dt_Customer]], Snapshot_Date, "d")</f>
        <v>654</v>
      </c>
      <c r="AX458" s="13">
        <f>Table13[[#This Row],[CL if today]]/365</f>
        <v>1.7917808219178082</v>
      </c>
      <c r="AY458">
        <f>Table13[[#This Row],[Total Number of Purchases]]/Table13[[#This Row],[Corrected CL]]</f>
        <v>2.2324159021406729</v>
      </c>
      <c r="AZ458">
        <f>Table13[[#This Row],[Average Order Value (AOV)]]*Table13[[#This Row],[Freq per Year]]</f>
        <v>7.2553516819571868</v>
      </c>
      <c r="BA458">
        <f>Table13[[#This Row],[Total Spend]]/Table13[[#This Row],[Corrected CL]]</f>
        <v>7.2553516819571868</v>
      </c>
      <c r="BB458">
        <v>834.20694864048335</v>
      </c>
      <c r="BC458" s="1">
        <f>Table13[[#This Row],[Dt_Customer]]+Table13[[#This Row],[Recency]]</f>
        <v>41330</v>
      </c>
      <c r="BD458" s="16" t="str">
        <f>IF(COUNTIF(A:A, A458) &gt; 1, "Duplicate", "Unique")</f>
        <v>Unique</v>
      </c>
    </row>
    <row r="459" spans="1:56" x14ac:dyDescent="0.3">
      <c r="A459">
        <v>3629</v>
      </c>
      <c r="B459">
        <v>1978</v>
      </c>
      <c r="C459" t="s">
        <v>28</v>
      </c>
      <c r="D459" t="s">
        <v>31</v>
      </c>
      <c r="E459">
        <v>38557</v>
      </c>
      <c r="F459">
        <v>1</v>
      </c>
      <c r="G459">
        <v>0</v>
      </c>
      <c r="H459" s="1">
        <v>41262</v>
      </c>
      <c r="I459">
        <v>17</v>
      </c>
      <c r="J459">
        <v>76</v>
      </c>
      <c r="K459">
        <v>3</v>
      </c>
      <c r="L459">
        <v>31</v>
      </c>
      <c r="M459">
        <v>4</v>
      </c>
      <c r="N459">
        <v>4</v>
      </c>
      <c r="O459">
        <v>27</v>
      </c>
      <c r="P459">
        <f>IF(Table13[[#This Row],[MntWines]] = 0,"",Table13[[#This Row],[MntWines]])</f>
        <v>76</v>
      </c>
      <c r="Q459">
        <f>IF(Table13[[#This Row],[MntFruits]] = 0, "",Table13[[#This Row],[MntFruits]])</f>
        <v>3</v>
      </c>
      <c r="R459">
        <f>IF(Table13[[#This Row],[MntMeatProducts]] = 0, "",Table13[[#This Row],[MntMeatProducts]])</f>
        <v>31</v>
      </c>
      <c r="S459">
        <f>IF(Table13[[#This Row],[MntFishProducts]] = 0, "",Table13[[#This Row],[MntFishProducts]])</f>
        <v>4</v>
      </c>
      <c r="T459">
        <f>IF(Table13[[#This Row],[MntSweetProducts]] = 0, "",Table13[[#This Row],[MntSweetProducts]])</f>
        <v>4</v>
      </c>
      <c r="U459">
        <f>IF(Table13[[#This Row],[MntGoldProds]] = 0, "",Table13[[#This Row],[MntGoldProds]])</f>
        <v>27</v>
      </c>
      <c r="V459">
        <v>2</v>
      </c>
      <c r="W459">
        <v>3</v>
      </c>
      <c r="X459">
        <v>1</v>
      </c>
      <c r="Y459">
        <v>3</v>
      </c>
      <c r="Z459">
        <v>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32</v>
      </c>
      <c r="AI459" s="13">
        <f>SUM(Table13[[#This Row],[MntWines]:[MntGoldProds]])</f>
        <v>145</v>
      </c>
      <c r="AJ459" s="13">
        <f>AVERAGE(Table13[[#This Row],[MntWines]:[MntGoldProds]])</f>
        <v>24.166666666666668</v>
      </c>
      <c r="AK459">
        <f>IF(Table13[[#This Row],[Total Number of Purchases]]=0,0,Table13[[#This Row],[Total Spend]]/Table13[[#This Row],[Total Number of Purchases]])</f>
        <v>16.111111111111111</v>
      </c>
      <c r="AM459">
        <f>SUM(Table13[[#This Row],[NumDealsPurchases]:[NumStorePurchases]])</f>
        <v>9</v>
      </c>
      <c r="AN459" s="14">
        <f>Snapshot_Date-Table13[[#This Row],[Dt_Customer]]</f>
        <v>654</v>
      </c>
      <c r="AP459" s="13">
        <f>Table13[[#This Row],[NumDealsPurchases]]/Table13[[#This Row],[Total Number of Purchases]]*100</f>
        <v>22.222222222222221</v>
      </c>
      <c r="AQ459">
        <f>6-ROUNDUP(_xlfn.PERCENTRANK.INC(Table13[Recency],Table13[[#This Row],[Recency]])*5, 0)</f>
        <v>5</v>
      </c>
      <c r="AR459">
        <f>ROUNDUP(_xlfn.PERCENTRANK.INC(Table13[Total Number of Purchases],Table13[[#This Row],[Total Number of Purchases]])*5,0)</f>
        <v>2</v>
      </c>
      <c r="AS459">
        <f>ROUNDUP(_xlfn.PERCENTRANK.INC(Table13[Total Spend],Table13[[#This Row],[Total Spend]])*5,0)</f>
        <v>2</v>
      </c>
      <c r="AT459" t="str">
        <f>Table13[[#This Row],[Recency Score]]&amp;Table13[[#This Row],[Frequency Score]]&amp;Table13[[#This Row],[Monetary Score]]</f>
        <v>522</v>
      </c>
      <c r="AU459" t="str">
        <f t="shared" si="7"/>
        <v>Others</v>
      </c>
      <c r="AW459" s="13">
        <f>DATEDIF(Table13[[#This Row],[Dt_Customer]], Snapshot_Date, "d")</f>
        <v>654</v>
      </c>
      <c r="AX459" s="13">
        <f>Table13[[#This Row],[CL if today]]/365</f>
        <v>1.7917808219178082</v>
      </c>
      <c r="AY459">
        <f>Table13[[#This Row],[Total Number of Purchases]]/Table13[[#This Row],[Corrected CL]]</f>
        <v>5.022935779816514</v>
      </c>
      <c r="AZ459">
        <f>Table13[[#This Row],[Average Order Value (AOV)]]*Table13[[#This Row],[Freq per Year]]</f>
        <v>80.925076452599384</v>
      </c>
      <c r="BA459">
        <f>Table13[[#This Row],[Total Spend]]/Table13[[#This Row],[Corrected CL]]</f>
        <v>80.925076452599384</v>
      </c>
      <c r="BB459">
        <v>1151.875945537065</v>
      </c>
      <c r="BC459" s="1">
        <f>Table13[[#This Row],[Dt_Customer]]+Table13[[#This Row],[Recency]]</f>
        <v>41279</v>
      </c>
      <c r="BD459" s="16" t="str">
        <f>IF(COUNTIF(A:A, A459) &gt; 1, "Duplicate", "Unique")</f>
        <v>Unique</v>
      </c>
    </row>
    <row r="460" spans="1:56" x14ac:dyDescent="0.3">
      <c r="A460">
        <v>7734</v>
      </c>
      <c r="B460">
        <v>1993</v>
      </c>
      <c r="C460" t="s">
        <v>28</v>
      </c>
      <c r="D460" t="s">
        <v>48</v>
      </c>
      <c r="E460">
        <v>79244</v>
      </c>
      <c r="F460">
        <v>0</v>
      </c>
      <c r="G460">
        <v>0</v>
      </c>
      <c r="H460" s="1">
        <v>41262</v>
      </c>
      <c r="I460">
        <v>58</v>
      </c>
      <c r="J460">
        <v>471</v>
      </c>
      <c r="K460">
        <v>102</v>
      </c>
      <c r="L460">
        <v>125</v>
      </c>
      <c r="M460">
        <v>212</v>
      </c>
      <c r="N460">
        <v>61</v>
      </c>
      <c r="O460">
        <v>245</v>
      </c>
      <c r="P460">
        <f>IF(Table13[[#This Row],[MntWines]] = 0,"",Table13[[#This Row],[MntWines]])</f>
        <v>471</v>
      </c>
      <c r="Q460">
        <f>IF(Table13[[#This Row],[MntFruits]] = 0, "",Table13[[#This Row],[MntFruits]])</f>
        <v>102</v>
      </c>
      <c r="R460">
        <f>IF(Table13[[#This Row],[MntMeatProducts]] = 0, "",Table13[[#This Row],[MntMeatProducts]])</f>
        <v>125</v>
      </c>
      <c r="S460">
        <f>IF(Table13[[#This Row],[MntFishProducts]] = 0, "",Table13[[#This Row],[MntFishProducts]])</f>
        <v>212</v>
      </c>
      <c r="T460">
        <f>IF(Table13[[#This Row],[MntSweetProducts]] = 0, "",Table13[[#This Row],[MntSweetProducts]])</f>
        <v>61</v>
      </c>
      <c r="U460">
        <f>IF(Table13[[#This Row],[MntGoldProds]] = 0, "",Table13[[#This Row],[MntGoldProds]])</f>
        <v>245</v>
      </c>
      <c r="V460">
        <v>1</v>
      </c>
      <c r="W460">
        <v>4</v>
      </c>
      <c r="X460">
        <v>10</v>
      </c>
      <c r="Y460">
        <v>7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 t="s">
        <v>36</v>
      </c>
      <c r="AI460" s="13">
        <f>SUM(Table13[[#This Row],[MntWines]:[MntGoldProds]])</f>
        <v>1216</v>
      </c>
      <c r="AJ460" s="13">
        <f>AVERAGE(Table13[[#This Row],[MntWines]:[MntGoldProds]])</f>
        <v>202.66666666666666</v>
      </c>
      <c r="AK460">
        <f>IF(Table13[[#This Row],[Total Number of Purchases]]=0,0,Table13[[#This Row],[Total Spend]]/Table13[[#This Row],[Total Number of Purchases]])</f>
        <v>55.272727272727273</v>
      </c>
      <c r="AM460">
        <f>SUM(Table13[[#This Row],[NumDealsPurchases]:[NumStorePurchases]])</f>
        <v>22</v>
      </c>
      <c r="AN460" s="14">
        <f>Snapshot_Date-Table13[[#This Row],[Dt_Customer]]</f>
        <v>654</v>
      </c>
      <c r="AP460" s="13">
        <f>Table13[[#This Row],[NumDealsPurchases]]/Table13[[#This Row],[Total Number of Purchases]]*100</f>
        <v>4.5454545454545459</v>
      </c>
      <c r="AQ460">
        <f>6-ROUNDUP(_xlfn.PERCENTRANK.INC(Table13[Recency],Table13[[#This Row],[Recency]])*5, 0)</f>
        <v>3</v>
      </c>
      <c r="AR460">
        <f>ROUNDUP(_xlfn.PERCENTRANK.INC(Table13[Total Number of Purchases],Table13[[#This Row],[Total Number of Purchases]])*5,0)</f>
        <v>4</v>
      </c>
      <c r="AS460">
        <f>ROUNDUP(_xlfn.PERCENTRANK.INC(Table13[Total Spend],Table13[[#This Row],[Total Spend]])*5,0)</f>
        <v>5</v>
      </c>
      <c r="AT460" t="str">
        <f>Table13[[#This Row],[Recency Score]]&amp;Table13[[#This Row],[Frequency Score]]&amp;Table13[[#This Row],[Monetary Score]]</f>
        <v>345</v>
      </c>
      <c r="AU460" t="str">
        <f t="shared" si="7"/>
        <v>Big Spenders</v>
      </c>
      <c r="AW460" s="13">
        <f>DATEDIF(Table13[[#This Row],[Dt_Customer]], Snapshot_Date, "d")</f>
        <v>654</v>
      </c>
      <c r="AX460" s="13">
        <f>Table13[[#This Row],[CL if today]]/365</f>
        <v>1.7917808219178082</v>
      </c>
      <c r="AY460">
        <f>Table13[[#This Row],[Total Number of Purchases]]/Table13[[#This Row],[Corrected CL]]</f>
        <v>12.278287461773701</v>
      </c>
      <c r="AZ460">
        <f>Table13[[#This Row],[Average Order Value (AOV)]]*Table13[[#This Row],[Freq per Year]]</f>
        <v>678.65443425076455</v>
      </c>
      <c r="BA460">
        <f>Table13[[#This Row],[Total Spend]]/Table13[[#This Row],[Corrected CL]]</f>
        <v>678.65443425076455</v>
      </c>
      <c r="BB460">
        <v>628.94856278366115</v>
      </c>
      <c r="BC460" s="1">
        <f>Table13[[#This Row],[Dt_Customer]]+Table13[[#This Row],[Recency]]</f>
        <v>41320</v>
      </c>
      <c r="BD460" s="16" t="str">
        <f>IF(COUNTIF(A:A, A460) &gt; 1, "Duplicate", "Unique")</f>
        <v>Unique</v>
      </c>
    </row>
    <row r="461" spans="1:56" x14ac:dyDescent="0.3">
      <c r="A461">
        <v>692</v>
      </c>
      <c r="B461">
        <v>1954</v>
      </c>
      <c r="C461" t="s">
        <v>28</v>
      </c>
      <c r="D461" t="s">
        <v>35</v>
      </c>
      <c r="E461">
        <v>36807</v>
      </c>
      <c r="F461">
        <v>1</v>
      </c>
      <c r="G461">
        <v>1</v>
      </c>
      <c r="H461" s="1">
        <v>41263</v>
      </c>
      <c r="I461">
        <v>88</v>
      </c>
      <c r="J461">
        <v>4</v>
      </c>
      <c r="K461">
        <v>2</v>
      </c>
      <c r="L461">
        <v>5</v>
      </c>
      <c r="M461">
        <v>0</v>
      </c>
      <c r="N461">
        <v>0</v>
      </c>
      <c r="O461">
        <v>5</v>
      </c>
      <c r="P461">
        <f>IF(Table13[[#This Row],[MntWines]] = 0,"",Table13[[#This Row],[MntWines]])</f>
        <v>4</v>
      </c>
      <c r="Q461">
        <f>IF(Table13[[#This Row],[MntFruits]] = 0, "",Table13[[#This Row],[MntFruits]])</f>
        <v>2</v>
      </c>
      <c r="R461">
        <f>IF(Table13[[#This Row],[MntMeatProducts]] = 0, "",Table13[[#This Row],[MntMeatProducts]])</f>
        <v>5</v>
      </c>
      <c r="S461" t="str">
        <f>IF(Table13[[#This Row],[MntFishProducts]] = 0, "",Table13[[#This Row],[MntFishProducts]])</f>
        <v/>
      </c>
      <c r="T461" t="str">
        <f>IF(Table13[[#This Row],[MntSweetProducts]] = 0, "",Table13[[#This Row],[MntSweetProducts]])</f>
        <v/>
      </c>
      <c r="U461">
        <f>IF(Table13[[#This Row],[MntGoldProds]] = 0, "",Table13[[#This Row],[MntGoldProds]])</f>
        <v>5</v>
      </c>
      <c r="V461">
        <v>1</v>
      </c>
      <c r="W461">
        <v>1</v>
      </c>
      <c r="X461">
        <v>0</v>
      </c>
      <c r="Y461">
        <v>2</v>
      </c>
      <c r="Z461">
        <v>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 t="s">
        <v>40</v>
      </c>
      <c r="AI461" s="13">
        <f>SUM(Table13[[#This Row],[MntWines]:[MntGoldProds]])</f>
        <v>16</v>
      </c>
      <c r="AJ461" s="13">
        <f>AVERAGE(Table13[[#This Row],[MntWines]:[MntGoldProds]])</f>
        <v>2.6666666666666665</v>
      </c>
      <c r="AK461">
        <f>IF(Table13[[#This Row],[Total Number of Purchases]]=0,0,Table13[[#This Row],[Total Spend]]/Table13[[#This Row],[Total Number of Purchases]])</f>
        <v>4</v>
      </c>
      <c r="AM461">
        <f>SUM(Table13[[#This Row],[NumDealsPurchases]:[NumStorePurchases]])</f>
        <v>4</v>
      </c>
      <c r="AN461" s="14">
        <f>Snapshot_Date-Table13[[#This Row],[Dt_Customer]]</f>
        <v>653</v>
      </c>
      <c r="AP461" s="13">
        <f>Table13[[#This Row],[NumDealsPurchases]]/Table13[[#This Row],[Total Number of Purchases]]*100</f>
        <v>25</v>
      </c>
      <c r="AQ461">
        <f>6-ROUNDUP(_xlfn.PERCENTRANK.INC(Table13[Recency],Table13[[#This Row],[Recency]])*5, 0)</f>
        <v>1</v>
      </c>
      <c r="AR461">
        <f>ROUNDUP(_xlfn.PERCENTRANK.INC(Table13[Total Number of Purchases],Table13[[#This Row],[Total Number of Purchases]])*5,0)</f>
        <v>1</v>
      </c>
      <c r="AS461">
        <f>ROUNDUP(_xlfn.PERCENTRANK.INC(Table13[Total Spend],Table13[[#This Row],[Total Spend]])*5,0)</f>
        <v>1</v>
      </c>
      <c r="AT461" t="str">
        <f>Table13[[#This Row],[Recency Score]]&amp;Table13[[#This Row],[Frequency Score]]&amp;Table13[[#This Row],[Monetary Score]]</f>
        <v>111</v>
      </c>
      <c r="AU461" t="str">
        <f t="shared" si="7"/>
        <v>Lost</v>
      </c>
      <c r="AW461" s="13">
        <f>DATEDIF(Table13[[#This Row],[Dt_Customer]], Snapshot_Date, "d")</f>
        <v>653</v>
      </c>
      <c r="AX461" s="13">
        <f>Table13[[#This Row],[CL if today]]/365</f>
        <v>1.789041095890411</v>
      </c>
      <c r="AY461">
        <f>Table13[[#This Row],[Total Number of Purchases]]/Table13[[#This Row],[Corrected CL]]</f>
        <v>2.2358346094946402</v>
      </c>
      <c r="AZ461">
        <f>Table13[[#This Row],[Average Order Value (AOV)]]*Table13[[#This Row],[Freq per Year]]</f>
        <v>8.9433384379785608</v>
      </c>
      <c r="BA461">
        <f>Table13[[#This Row],[Total Spend]]/Table13[[#This Row],[Corrected CL]]</f>
        <v>8.9433384379785608</v>
      </c>
      <c r="BB461">
        <v>178.91074130105901</v>
      </c>
      <c r="BC461" s="1">
        <f>Table13[[#This Row],[Dt_Customer]]+Table13[[#This Row],[Recency]]</f>
        <v>41351</v>
      </c>
      <c r="BD461" s="16" t="str">
        <f>IF(COUNTIF(A:A, A461) &gt; 1, "Duplicate", "Unique")</f>
        <v>Unique</v>
      </c>
    </row>
    <row r="462" spans="1:56" x14ac:dyDescent="0.3">
      <c r="A462">
        <v>1008</v>
      </c>
      <c r="B462">
        <v>1981</v>
      </c>
      <c r="C462" t="s">
        <v>37</v>
      </c>
      <c r="D462" t="s">
        <v>35</v>
      </c>
      <c r="E462">
        <v>44953</v>
      </c>
      <c r="F462">
        <v>0</v>
      </c>
      <c r="G462">
        <v>0</v>
      </c>
      <c r="H462" s="1">
        <v>41264</v>
      </c>
      <c r="I462">
        <v>31</v>
      </c>
      <c r="J462">
        <v>728</v>
      </c>
      <c r="K462">
        <v>17</v>
      </c>
      <c r="L462">
        <v>133</v>
      </c>
      <c r="M462">
        <v>11</v>
      </c>
      <c r="N462">
        <v>8</v>
      </c>
      <c r="O462">
        <v>124</v>
      </c>
      <c r="P462">
        <f>IF(Table13[[#This Row],[MntWines]] = 0,"",Table13[[#This Row],[MntWines]])</f>
        <v>728</v>
      </c>
      <c r="Q462">
        <f>IF(Table13[[#This Row],[MntFruits]] = 0, "",Table13[[#This Row],[MntFruits]])</f>
        <v>17</v>
      </c>
      <c r="R462">
        <f>IF(Table13[[#This Row],[MntMeatProducts]] = 0, "",Table13[[#This Row],[MntMeatProducts]])</f>
        <v>133</v>
      </c>
      <c r="S462">
        <f>IF(Table13[[#This Row],[MntFishProducts]] = 0, "",Table13[[#This Row],[MntFishProducts]])</f>
        <v>11</v>
      </c>
      <c r="T462">
        <f>IF(Table13[[#This Row],[MntSweetProducts]] = 0, "",Table13[[#This Row],[MntSweetProducts]])</f>
        <v>8</v>
      </c>
      <c r="U462">
        <f>IF(Table13[[#This Row],[MntGoldProds]] = 0, "",Table13[[#This Row],[MntGoldProds]])</f>
        <v>124</v>
      </c>
      <c r="V462">
        <v>1</v>
      </c>
      <c r="W462">
        <v>7</v>
      </c>
      <c r="X462">
        <v>3</v>
      </c>
      <c r="Y462">
        <v>13</v>
      </c>
      <c r="Z462">
        <v>6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 t="s">
        <v>39</v>
      </c>
      <c r="AI462" s="13">
        <f>SUM(Table13[[#This Row],[MntWines]:[MntGoldProds]])</f>
        <v>1021</v>
      </c>
      <c r="AJ462" s="13">
        <f>AVERAGE(Table13[[#This Row],[MntWines]:[MntGoldProds]])</f>
        <v>170.16666666666666</v>
      </c>
      <c r="AK462">
        <f>IF(Table13[[#This Row],[Total Number of Purchases]]=0,0,Table13[[#This Row],[Total Spend]]/Table13[[#This Row],[Total Number of Purchases]])</f>
        <v>42.541666666666664</v>
      </c>
      <c r="AM462">
        <f>SUM(Table13[[#This Row],[NumDealsPurchases]:[NumStorePurchases]])</f>
        <v>24</v>
      </c>
      <c r="AN462" s="14">
        <f>Snapshot_Date-Table13[[#This Row],[Dt_Customer]]</f>
        <v>652</v>
      </c>
      <c r="AP462" s="13">
        <f>Table13[[#This Row],[NumDealsPurchases]]/Table13[[#This Row],[Total Number of Purchases]]*100</f>
        <v>4.1666666666666661</v>
      </c>
      <c r="AQ462">
        <f>6-ROUNDUP(_xlfn.PERCENTRANK.INC(Table13[Recency],Table13[[#This Row],[Recency]])*5, 0)</f>
        <v>4</v>
      </c>
      <c r="AR462">
        <f>ROUNDUP(_xlfn.PERCENTRANK.INC(Table13[Total Number of Purchases],Table13[[#This Row],[Total Number of Purchases]])*5,0)</f>
        <v>5</v>
      </c>
      <c r="AS462">
        <f>ROUNDUP(_xlfn.PERCENTRANK.INC(Table13[Total Spend],Table13[[#This Row],[Total Spend]])*5,0)</f>
        <v>4</v>
      </c>
      <c r="AT462" t="str">
        <f>Table13[[#This Row],[Recency Score]]&amp;Table13[[#This Row],[Frequency Score]]&amp;Table13[[#This Row],[Monetary Score]]</f>
        <v>454</v>
      </c>
      <c r="AU462" t="str">
        <f t="shared" si="7"/>
        <v>Frequent Buyers</v>
      </c>
      <c r="AW462" s="13">
        <f>DATEDIF(Table13[[#This Row],[Dt_Customer]], Snapshot_Date, "d")</f>
        <v>652</v>
      </c>
      <c r="AX462" s="13">
        <f>Table13[[#This Row],[CL if today]]/365</f>
        <v>1.7863013698630137</v>
      </c>
      <c r="AY462">
        <f>Table13[[#This Row],[Total Number of Purchases]]/Table13[[#This Row],[Corrected CL]]</f>
        <v>13.435582822085889</v>
      </c>
      <c r="AZ462">
        <f>Table13[[#This Row],[Average Order Value (AOV)]]*Table13[[#This Row],[Freq per Year]]</f>
        <v>571.57208588957053</v>
      </c>
      <c r="BA462">
        <f>Table13[[#This Row],[Total Spend]]/Table13[[#This Row],[Corrected CL]]</f>
        <v>571.57208588957053</v>
      </c>
      <c r="BB462">
        <v>174.49319213313163</v>
      </c>
      <c r="BC462" s="1">
        <f>Table13[[#This Row],[Dt_Customer]]+Table13[[#This Row],[Recency]]</f>
        <v>41295</v>
      </c>
      <c r="BD462" s="16" t="str">
        <f>IF(COUNTIF(A:A, A462) &gt; 1, "Duplicate", "Unique")</f>
        <v>Unique</v>
      </c>
    </row>
    <row r="463" spans="1:56" x14ac:dyDescent="0.3">
      <c r="A463">
        <v>1544</v>
      </c>
      <c r="B463">
        <v>1967</v>
      </c>
      <c r="C463" t="s">
        <v>41</v>
      </c>
      <c r="D463" t="s">
        <v>29</v>
      </c>
      <c r="E463">
        <v>81380</v>
      </c>
      <c r="F463">
        <v>0</v>
      </c>
      <c r="G463">
        <v>0</v>
      </c>
      <c r="H463" s="1">
        <v>41265</v>
      </c>
      <c r="I463">
        <v>51</v>
      </c>
      <c r="J463">
        <v>741</v>
      </c>
      <c r="K463">
        <v>68</v>
      </c>
      <c r="L463">
        <v>689</v>
      </c>
      <c r="M463">
        <v>224</v>
      </c>
      <c r="N463">
        <v>68</v>
      </c>
      <c r="O463">
        <v>103</v>
      </c>
      <c r="P463">
        <f>IF(Table13[[#This Row],[MntWines]] = 0,"",Table13[[#This Row],[MntWines]])</f>
        <v>741</v>
      </c>
      <c r="Q463">
        <f>IF(Table13[[#This Row],[MntFruits]] = 0, "",Table13[[#This Row],[MntFruits]])</f>
        <v>68</v>
      </c>
      <c r="R463">
        <f>IF(Table13[[#This Row],[MntMeatProducts]] = 0, "",Table13[[#This Row],[MntMeatProducts]])</f>
        <v>689</v>
      </c>
      <c r="S463">
        <f>IF(Table13[[#This Row],[MntFishProducts]] = 0, "",Table13[[#This Row],[MntFishProducts]])</f>
        <v>224</v>
      </c>
      <c r="T463">
        <f>IF(Table13[[#This Row],[MntSweetProducts]] = 0, "",Table13[[#This Row],[MntSweetProducts]])</f>
        <v>68</v>
      </c>
      <c r="U463">
        <f>IF(Table13[[#This Row],[MntGoldProds]] = 0, "",Table13[[#This Row],[MntGoldProds]])</f>
        <v>103</v>
      </c>
      <c r="V463">
        <v>1</v>
      </c>
      <c r="W463">
        <v>4</v>
      </c>
      <c r="X463">
        <v>2</v>
      </c>
      <c r="Y463">
        <v>10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32</v>
      </c>
      <c r="AI463" s="13">
        <f>SUM(Table13[[#This Row],[MntWines]:[MntGoldProds]])</f>
        <v>1893</v>
      </c>
      <c r="AJ463" s="13">
        <f>AVERAGE(Table13[[#This Row],[MntWines]:[MntGoldProds]])</f>
        <v>315.5</v>
      </c>
      <c r="AK463">
        <f>IF(Table13[[#This Row],[Total Number of Purchases]]=0,0,Table13[[#This Row],[Total Spend]]/Table13[[#This Row],[Total Number of Purchases]])</f>
        <v>111.35294117647059</v>
      </c>
      <c r="AM463">
        <f>SUM(Table13[[#This Row],[NumDealsPurchases]:[NumStorePurchases]])</f>
        <v>17</v>
      </c>
      <c r="AN463" s="14">
        <f>Snapshot_Date-Table13[[#This Row],[Dt_Customer]]</f>
        <v>651</v>
      </c>
      <c r="AP463" s="13">
        <f>Table13[[#This Row],[NumDealsPurchases]]/Table13[[#This Row],[Total Number of Purchases]]*100</f>
        <v>5.8823529411764701</v>
      </c>
      <c r="AQ463">
        <f>6-ROUNDUP(_xlfn.PERCENTRANK.INC(Table13[Recency],Table13[[#This Row],[Recency]])*5, 0)</f>
        <v>3</v>
      </c>
      <c r="AR463">
        <f>ROUNDUP(_xlfn.PERCENTRANK.INC(Table13[Total Number of Purchases],Table13[[#This Row],[Total Number of Purchases]])*5,0)</f>
        <v>3</v>
      </c>
      <c r="AS463">
        <f>ROUNDUP(_xlfn.PERCENTRANK.INC(Table13[Total Spend],Table13[[#This Row],[Total Spend]])*5,0)</f>
        <v>5</v>
      </c>
      <c r="AT463" t="str">
        <f>Table13[[#This Row],[Recency Score]]&amp;Table13[[#This Row],[Frequency Score]]&amp;Table13[[#This Row],[Monetary Score]]</f>
        <v>335</v>
      </c>
      <c r="AU463" t="str">
        <f t="shared" si="7"/>
        <v>Big Spenders</v>
      </c>
      <c r="AW463" s="13">
        <f>DATEDIF(Table13[[#This Row],[Dt_Customer]], Snapshot_Date, "d")</f>
        <v>651</v>
      </c>
      <c r="AX463" s="13">
        <f>Table13[[#This Row],[CL if today]]/365</f>
        <v>1.7835616438356163</v>
      </c>
      <c r="AY463">
        <f>Table13[[#This Row],[Total Number of Purchases]]/Table13[[#This Row],[Corrected CL]]</f>
        <v>9.5314900153609834</v>
      </c>
      <c r="AZ463">
        <f>Table13[[#This Row],[Average Order Value (AOV)]]*Table13[[#This Row],[Freq per Year]]</f>
        <v>1061.3594470046085</v>
      </c>
      <c r="BA463">
        <f>Table13[[#This Row],[Total Spend]]/Table13[[#This Row],[Corrected CL]]</f>
        <v>1061.3594470046085</v>
      </c>
      <c r="BB463">
        <v>275.69148936170217</v>
      </c>
      <c r="BC463" s="1">
        <f>Table13[[#This Row],[Dt_Customer]]+Table13[[#This Row],[Recency]]</f>
        <v>41316</v>
      </c>
      <c r="BD463" s="16" t="str">
        <f>IF(COUNTIF(A:A, A463) &gt; 1, "Duplicate", "Unique")</f>
        <v>Unique</v>
      </c>
    </row>
    <row r="464" spans="1:56" x14ac:dyDescent="0.3">
      <c r="A464">
        <v>590</v>
      </c>
      <c r="B464">
        <v>1970</v>
      </c>
      <c r="C464" t="s">
        <v>41</v>
      </c>
      <c r="D464" t="s">
        <v>29</v>
      </c>
      <c r="E464">
        <v>78579</v>
      </c>
      <c r="F464">
        <v>0</v>
      </c>
      <c r="G464">
        <v>0</v>
      </c>
      <c r="H464" s="1">
        <v>41265</v>
      </c>
      <c r="I464">
        <v>35</v>
      </c>
      <c r="J464">
        <v>816</v>
      </c>
      <c r="K464">
        <v>66</v>
      </c>
      <c r="L464">
        <v>549</v>
      </c>
      <c r="M464">
        <v>216</v>
      </c>
      <c r="N464">
        <v>66</v>
      </c>
      <c r="O464">
        <v>99</v>
      </c>
      <c r="P464">
        <f>IF(Table13[[#This Row],[MntWines]] = 0,"",Table13[[#This Row],[MntWines]])</f>
        <v>816</v>
      </c>
      <c r="Q464">
        <f>IF(Table13[[#This Row],[MntFruits]] = 0, "",Table13[[#This Row],[MntFruits]])</f>
        <v>66</v>
      </c>
      <c r="R464">
        <f>IF(Table13[[#This Row],[MntMeatProducts]] = 0, "",Table13[[#This Row],[MntMeatProducts]])</f>
        <v>549</v>
      </c>
      <c r="S464">
        <f>IF(Table13[[#This Row],[MntFishProducts]] = 0, "",Table13[[#This Row],[MntFishProducts]])</f>
        <v>216</v>
      </c>
      <c r="T464">
        <f>IF(Table13[[#This Row],[MntSweetProducts]] = 0, "",Table13[[#This Row],[MntSweetProducts]])</f>
        <v>66</v>
      </c>
      <c r="U464">
        <f>IF(Table13[[#This Row],[MntGoldProds]] = 0, "",Table13[[#This Row],[MntGoldProds]])</f>
        <v>99</v>
      </c>
      <c r="V464">
        <v>1</v>
      </c>
      <c r="W464">
        <v>5</v>
      </c>
      <c r="X464">
        <v>6</v>
      </c>
      <c r="Y464">
        <v>4</v>
      </c>
      <c r="Z464">
        <v>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 t="s">
        <v>30</v>
      </c>
      <c r="AI464" s="13">
        <f>SUM(Table13[[#This Row],[MntWines]:[MntGoldProds]])</f>
        <v>1812</v>
      </c>
      <c r="AJ464" s="13">
        <f>AVERAGE(Table13[[#This Row],[MntWines]:[MntGoldProds]])</f>
        <v>302</v>
      </c>
      <c r="AK464">
        <f>IF(Table13[[#This Row],[Total Number of Purchases]]=0,0,Table13[[#This Row],[Total Spend]]/Table13[[#This Row],[Total Number of Purchases]])</f>
        <v>113.25</v>
      </c>
      <c r="AM464">
        <f>SUM(Table13[[#This Row],[NumDealsPurchases]:[NumStorePurchases]])</f>
        <v>16</v>
      </c>
      <c r="AN464" s="14">
        <f>Snapshot_Date-Table13[[#This Row],[Dt_Customer]]</f>
        <v>651</v>
      </c>
      <c r="AP464" s="13">
        <f>Table13[[#This Row],[NumDealsPurchases]]/Table13[[#This Row],[Total Number of Purchases]]*100</f>
        <v>6.25</v>
      </c>
      <c r="AQ464">
        <f>6-ROUNDUP(_xlfn.PERCENTRANK.INC(Table13[Recency],Table13[[#This Row],[Recency]])*5, 0)</f>
        <v>4</v>
      </c>
      <c r="AR464">
        <f>ROUNDUP(_xlfn.PERCENTRANK.INC(Table13[Total Number of Purchases],Table13[[#This Row],[Total Number of Purchases]])*5,0)</f>
        <v>3</v>
      </c>
      <c r="AS464">
        <f>ROUNDUP(_xlfn.PERCENTRANK.INC(Table13[Total Spend],Table13[[#This Row],[Total Spend]])*5,0)</f>
        <v>5</v>
      </c>
      <c r="AT464" t="str">
        <f>Table13[[#This Row],[Recency Score]]&amp;Table13[[#This Row],[Frequency Score]]&amp;Table13[[#This Row],[Monetary Score]]</f>
        <v>435</v>
      </c>
      <c r="AU464" t="str">
        <f t="shared" si="7"/>
        <v>Big Spenders</v>
      </c>
      <c r="AW464" s="13">
        <f>DATEDIF(Table13[[#This Row],[Dt_Customer]], Snapshot_Date, "d")</f>
        <v>651</v>
      </c>
      <c r="AX464" s="13">
        <f>Table13[[#This Row],[CL if today]]/365</f>
        <v>1.7835616438356163</v>
      </c>
      <c r="AY464">
        <f>Table13[[#This Row],[Total Number of Purchases]]/Table13[[#This Row],[Corrected CL]]</f>
        <v>8.9708141321044561</v>
      </c>
      <c r="AZ464">
        <f>Table13[[#This Row],[Average Order Value (AOV)]]*Table13[[#This Row],[Freq per Year]]</f>
        <v>1015.9447004608296</v>
      </c>
      <c r="BA464">
        <f>Table13[[#This Row],[Total Spend]]/Table13[[#This Row],[Corrected CL]]</f>
        <v>1015.9447004608296</v>
      </c>
      <c r="BB464">
        <v>732.77777777777771</v>
      </c>
      <c r="BC464" s="1">
        <f>Table13[[#This Row],[Dt_Customer]]+Table13[[#This Row],[Recency]]</f>
        <v>41300</v>
      </c>
      <c r="BD464" s="16" t="str">
        <f>IF(COUNTIF(A:A, A464) &gt; 1, "Duplicate", "Unique")</f>
        <v>Unique</v>
      </c>
    </row>
    <row r="465" spans="1:56" x14ac:dyDescent="0.3">
      <c r="A465">
        <v>9365</v>
      </c>
      <c r="B465">
        <v>1976</v>
      </c>
      <c r="C465" t="s">
        <v>37</v>
      </c>
      <c r="D465" t="s">
        <v>31</v>
      </c>
      <c r="E465">
        <v>60000</v>
      </c>
      <c r="F465">
        <v>0</v>
      </c>
      <c r="G465">
        <v>1</v>
      </c>
      <c r="H465" s="1">
        <v>41265</v>
      </c>
      <c r="I465">
        <v>57</v>
      </c>
      <c r="J465">
        <v>1048</v>
      </c>
      <c r="K465">
        <v>0</v>
      </c>
      <c r="L465">
        <v>217</v>
      </c>
      <c r="M465">
        <v>0</v>
      </c>
      <c r="N465">
        <v>0</v>
      </c>
      <c r="O465">
        <v>12</v>
      </c>
      <c r="P465">
        <f>IF(Table13[[#This Row],[MntWines]] = 0,"",Table13[[#This Row],[MntWines]])</f>
        <v>1048</v>
      </c>
      <c r="Q465" t="str">
        <f>IF(Table13[[#This Row],[MntFruits]] = 0, "",Table13[[#This Row],[MntFruits]])</f>
        <v/>
      </c>
      <c r="R465">
        <f>IF(Table13[[#This Row],[MntMeatProducts]] = 0, "",Table13[[#This Row],[MntMeatProducts]])</f>
        <v>217</v>
      </c>
      <c r="S465" t="str">
        <f>IF(Table13[[#This Row],[MntFishProducts]] = 0, "",Table13[[#This Row],[MntFishProducts]])</f>
        <v/>
      </c>
      <c r="T465" t="str">
        <f>IF(Table13[[#This Row],[MntSweetProducts]] = 0, "",Table13[[#This Row],[MntSweetProducts]])</f>
        <v/>
      </c>
      <c r="U465">
        <f>IF(Table13[[#This Row],[MntGoldProds]] = 0, "",Table13[[#This Row],[MntGoldProds]])</f>
        <v>12</v>
      </c>
      <c r="V465">
        <v>5</v>
      </c>
      <c r="W465">
        <v>11</v>
      </c>
      <c r="X465">
        <v>3</v>
      </c>
      <c r="Y465">
        <v>5</v>
      </c>
      <c r="Z465">
        <v>6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 t="s">
        <v>30</v>
      </c>
      <c r="AI465" s="13">
        <f>SUM(Table13[[#This Row],[MntWines]:[MntGoldProds]])</f>
        <v>1277</v>
      </c>
      <c r="AJ465" s="13">
        <f>AVERAGE(Table13[[#This Row],[MntWines]:[MntGoldProds]])</f>
        <v>212.83333333333334</v>
      </c>
      <c r="AK465">
        <f>IF(Table13[[#This Row],[Total Number of Purchases]]=0,0,Table13[[#This Row],[Total Spend]]/Table13[[#This Row],[Total Number of Purchases]])</f>
        <v>53.208333333333336</v>
      </c>
      <c r="AM465">
        <f>SUM(Table13[[#This Row],[NumDealsPurchases]:[NumStorePurchases]])</f>
        <v>24</v>
      </c>
      <c r="AN465" s="14">
        <f>Snapshot_Date-Table13[[#This Row],[Dt_Customer]]</f>
        <v>651</v>
      </c>
      <c r="AP465" s="13">
        <f>Table13[[#This Row],[NumDealsPurchases]]/Table13[[#This Row],[Total Number of Purchases]]*100</f>
        <v>20.833333333333336</v>
      </c>
      <c r="AQ465">
        <f>6-ROUNDUP(_xlfn.PERCENTRANK.INC(Table13[Recency],Table13[[#This Row],[Recency]])*5, 0)</f>
        <v>3</v>
      </c>
      <c r="AR465">
        <f>ROUNDUP(_xlfn.PERCENTRANK.INC(Table13[Total Number of Purchases],Table13[[#This Row],[Total Number of Purchases]])*5,0)</f>
        <v>5</v>
      </c>
      <c r="AS465">
        <f>ROUNDUP(_xlfn.PERCENTRANK.INC(Table13[Total Spend],Table13[[#This Row],[Total Spend]])*5,0)</f>
        <v>5</v>
      </c>
      <c r="AT465" t="str">
        <f>Table13[[#This Row],[Recency Score]]&amp;Table13[[#This Row],[Frequency Score]]&amp;Table13[[#This Row],[Monetary Score]]</f>
        <v>355</v>
      </c>
      <c r="AU465" t="str">
        <f t="shared" si="7"/>
        <v>Frequent Buyers</v>
      </c>
      <c r="AW465" s="13">
        <f>DATEDIF(Table13[[#This Row],[Dt_Customer]], Snapshot_Date, "d")</f>
        <v>651</v>
      </c>
      <c r="AX465" s="13">
        <f>Table13[[#This Row],[CL if today]]/365</f>
        <v>1.7835616438356163</v>
      </c>
      <c r="AY465">
        <f>Table13[[#This Row],[Total Number of Purchases]]/Table13[[#This Row],[Corrected CL]]</f>
        <v>13.456221198156683</v>
      </c>
      <c r="AZ465">
        <f>Table13[[#This Row],[Average Order Value (AOV)]]*Table13[[#This Row],[Freq per Year]]</f>
        <v>715.98310291858684</v>
      </c>
      <c r="BA465">
        <f>Table13[[#This Row],[Total Spend]]/Table13[[#This Row],[Corrected CL]]</f>
        <v>715.98310291858684</v>
      </c>
      <c r="BB465">
        <v>533.07750759878422</v>
      </c>
      <c r="BC465" s="1">
        <f>Table13[[#This Row],[Dt_Customer]]+Table13[[#This Row],[Recency]]</f>
        <v>41322</v>
      </c>
      <c r="BD465" s="16" t="str">
        <f>IF(COUNTIF(A:A, A465) &gt; 1, "Duplicate", "Unique")</f>
        <v>Unique</v>
      </c>
    </row>
    <row r="466" spans="1:56" x14ac:dyDescent="0.3">
      <c r="A466">
        <v>8700</v>
      </c>
      <c r="B466">
        <v>1986</v>
      </c>
      <c r="C466" t="s">
        <v>44</v>
      </c>
      <c r="D466" t="s">
        <v>31</v>
      </c>
      <c r="E466">
        <v>14906</v>
      </c>
      <c r="F466">
        <v>0</v>
      </c>
      <c r="G466">
        <v>0</v>
      </c>
      <c r="H466" s="1">
        <v>41265</v>
      </c>
      <c r="I466">
        <v>86</v>
      </c>
      <c r="J466">
        <v>7</v>
      </c>
      <c r="K466">
        <v>7</v>
      </c>
      <c r="L466">
        <v>14</v>
      </c>
      <c r="M466">
        <v>7</v>
      </c>
      <c r="N466">
        <v>16</v>
      </c>
      <c r="O466">
        <v>15</v>
      </c>
      <c r="P466">
        <f>IF(Table13[[#This Row],[MntWines]] = 0,"",Table13[[#This Row],[MntWines]])</f>
        <v>7</v>
      </c>
      <c r="Q466">
        <f>IF(Table13[[#This Row],[MntFruits]] = 0, "",Table13[[#This Row],[MntFruits]])</f>
        <v>7</v>
      </c>
      <c r="R466">
        <f>IF(Table13[[#This Row],[MntMeatProducts]] = 0, "",Table13[[#This Row],[MntMeatProducts]])</f>
        <v>14</v>
      </c>
      <c r="S466">
        <f>IF(Table13[[#This Row],[MntFishProducts]] = 0, "",Table13[[#This Row],[MntFishProducts]])</f>
        <v>7</v>
      </c>
      <c r="T466">
        <f>IF(Table13[[#This Row],[MntSweetProducts]] = 0, "",Table13[[#This Row],[MntSweetProducts]])</f>
        <v>16</v>
      </c>
      <c r="U466">
        <f>IF(Table13[[#This Row],[MntGoldProds]] = 0, "",Table13[[#This Row],[MntGoldProds]])</f>
        <v>15</v>
      </c>
      <c r="V466">
        <v>3</v>
      </c>
      <c r="W466">
        <v>2</v>
      </c>
      <c r="X466">
        <v>1</v>
      </c>
      <c r="Y466">
        <v>3</v>
      </c>
      <c r="Z466">
        <v>7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43</v>
      </c>
      <c r="AI466" s="13">
        <f>SUM(Table13[[#This Row],[MntWines]:[MntGoldProds]])</f>
        <v>66</v>
      </c>
      <c r="AJ466" s="13">
        <f>AVERAGE(Table13[[#This Row],[MntWines]:[MntGoldProds]])</f>
        <v>11</v>
      </c>
      <c r="AK466">
        <f>IF(Table13[[#This Row],[Total Number of Purchases]]=0,0,Table13[[#This Row],[Total Spend]]/Table13[[#This Row],[Total Number of Purchases]])</f>
        <v>7.333333333333333</v>
      </c>
      <c r="AM466">
        <f>SUM(Table13[[#This Row],[NumDealsPurchases]:[NumStorePurchases]])</f>
        <v>9</v>
      </c>
      <c r="AN466" s="14">
        <f>Snapshot_Date-Table13[[#This Row],[Dt_Customer]]</f>
        <v>651</v>
      </c>
      <c r="AP466" s="13">
        <f>Table13[[#This Row],[NumDealsPurchases]]/Table13[[#This Row],[Total Number of Purchases]]*100</f>
        <v>33.333333333333329</v>
      </c>
      <c r="AQ466">
        <f>6-ROUNDUP(_xlfn.PERCENTRANK.INC(Table13[Recency],Table13[[#This Row],[Recency]])*5, 0)</f>
        <v>1</v>
      </c>
      <c r="AR466">
        <f>ROUNDUP(_xlfn.PERCENTRANK.INC(Table13[Total Number of Purchases],Table13[[#This Row],[Total Number of Purchases]])*5,0)</f>
        <v>2</v>
      </c>
      <c r="AS466">
        <f>ROUNDUP(_xlfn.PERCENTRANK.INC(Table13[Total Spend],Table13[[#This Row],[Total Spend]])*5,0)</f>
        <v>2</v>
      </c>
      <c r="AT466" t="str">
        <f>Table13[[#This Row],[Recency Score]]&amp;Table13[[#This Row],[Frequency Score]]&amp;Table13[[#This Row],[Monetary Score]]</f>
        <v>122</v>
      </c>
      <c r="AU466" t="str">
        <f t="shared" si="7"/>
        <v>Lost</v>
      </c>
      <c r="AW466" s="13">
        <f>DATEDIF(Table13[[#This Row],[Dt_Customer]], Snapshot_Date, "d")</f>
        <v>651</v>
      </c>
      <c r="AX466" s="13">
        <f>Table13[[#This Row],[CL if today]]/365</f>
        <v>1.7835616438356163</v>
      </c>
      <c r="AY466">
        <f>Table13[[#This Row],[Total Number of Purchases]]/Table13[[#This Row],[Corrected CL]]</f>
        <v>5.0460829493087562</v>
      </c>
      <c r="AZ466">
        <f>Table13[[#This Row],[Average Order Value (AOV)]]*Table13[[#This Row],[Freq per Year]]</f>
        <v>37.004608294930875</v>
      </c>
      <c r="BA466">
        <f>Table13[[#This Row],[Total Spend]]/Table13[[#This Row],[Corrected CL]]</f>
        <v>37.004608294930875</v>
      </c>
      <c r="BB466">
        <v>922.16338880484113</v>
      </c>
      <c r="BC466" s="1">
        <f>Table13[[#This Row],[Dt_Customer]]+Table13[[#This Row],[Recency]]</f>
        <v>41351</v>
      </c>
      <c r="BD466" s="16" t="str">
        <f>IF(COUNTIF(A:A, A466) &gt; 1, "Duplicate", "Unique")</f>
        <v>Unique</v>
      </c>
    </row>
    <row r="467" spans="1:56" x14ac:dyDescent="0.3">
      <c r="A467">
        <v>5692</v>
      </c>
      <c r="B467">
        <v>1989</v>
      </c>
      <c r="C467" t="s">
        <v>44</v>
      </c>
      <c r="D467" t="s">
        <v>33</v>
      </c>
      <c r="E467">
        <v>25443</v>
      </c>
      <c r="F467">
        <v>1</v>
      </c>
      <c r="G467">
        <v>0</v>
      </c>
      <c r="H467" s="1">
        <v>41265</v>
      </c>
      <c r="I467">
        <v>82</v>
      </c>
      <c r="J467">
        <v>1</v>
      </c>
      <c r="K467">
        <v>4</v>
      </c>
      <c r="L467">
        <v>3</v>
      </c>
      <c r="M467">
        <v>8</v>
      </c>
      <c r="N467">
        <v>9</v>
      </c>
      <c r="O467">
        <v>7</v>
      </c>
      <c r="P467">
        <f>IF(Table13[[#This Row],[MntWines]] = 0,"",Table13[[#This Row],[MntWines]])</f>
        <v>1</v>
      </c>
      <c r="Q467">
        <f>IF(Table13[[#This Row],[MntFruits]] = 0, "",Table13[[#This Row],[MntFruits]])</f>
        <v>4</v>
      </c>
      <c r="R467">
        <f>IF(Table13[[#This Row],[MntMeatProducts]] = 0, "",Table13[[#This Row],[MntMeatProducts]])</f>
        <v>3</v>
      </c>
      <c r="S467">
        <f>IF(Table13[[#This Row],[MntFishProducts]] = 0, "",Table13[[#This Row],[MntFishProducts]])</f>
        <v>8</v>
      </c>
      <c r="T467">
        <f>IF(Table13[[#This Row],[MntSweetProducts]] = 0, "",Table13[[#This Row],[MntSweetProducts]])</f>
        <v>9</v>
      </c>
      <c r="U467">
        <f>IF(Table13[[#This Row],[MntGoldProds]] = 0, "",Table13[[#This Row],[MntGoldProds]])</f>
        <v>7</v>
      </c>
      <c r="V467">
        <v>1</v>
      </c>
      <c r="W467">
        <v>1</v>
      </c>
      <c r="X467">
        <v>0</v>
      </c>
      <c r="Y467">
        <v>3</v>
      </c>
      <c r="Z467">
        <v>8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 t="s">
        <v>43</v>
      </c>
      <c r="AI467" s="13">
        <f>SUM(Table13[[#This Row],[MntWines]:[MntGoldProds]])</f>
        <v>32</v>
      </c>
      <c r="AJ467" s="13">
        <f>AVERAGE(Table13[[#This Row],[MntWines]:[MntGoldProds]])</f>
        <v>5.333333333333333</v>
      </c>
      <c r="AK467">
        <f>IF(Table13[[#This Row],[Total Number of Purchases]]=0,0,Table13[[#This Row],[Total Spend]]/Table13[[#This Row],[Total Number of Purchases]])</f>
        <v>6.4</v>
      </c>
      <c r="AM467">
        <f>SUM(Table13[[#This Row],[NumDealsPurchases]:[NumStorePurchases]])</f>
        <v>5</v>
      </c>
      <c r="AN467" s="14">
        <f>Snapshot_Date-Table13[[#This Row],[Dt_Customer]]</f>
        <v>651</v>
      </c>
      <c r="AP467" s="13">
        <f>Table13[[#This Row],[NumDealsPurchases]]/Table13[[#This Row],[Total Number of Purchases]]*100</f>
        <v>20</v>
      </c>
      <c r="AQ467">
        <f>6-ROUNDUP(_xlfn.PERCENTRANK.INC(Table13[Recency],Table13[[#This Row],[Recency]])*5, 0)</f>
        <v>1</v>
      </c>
      <c r="AR467">
        <f>ROUNDUP(_xlfn.PERCENTRANK.INC(Table13[Total Number of Purchases],Table13[[#This Row],[Total Number of Purchases]])*5,0)</f>
        <v>1</v>
      </c>
      <c r="AS467">
        <f>ROUNDUP(_xlfn.PERCENTRANK.INC(Table13[Total Spend],Table13[[#This Row],[Total Spend]])*5,0)</f>
        <v>1</v>
      </c>
      <c r="AT467" t="str">
        <f>Table13[[#This Row],[Recency Score]]&amp;Table13[[#This Row],[Frequency Score]]&amp;Table13[[#This Row],[Monetary Score]]</f>
        <v>111</v>
      </c>
      <c r="AU467" t="str">
        <f t="shared" si="7"/>
        <v>Lost</v>
      </c>
      <c r="AW467" s="13">
        <f>DATEDIF(Table13[[#This Row],[Dt_Customer]], Snapshot_Date, "d")</f>
        <v>651</v>
      </c>
      <c r="AX467" s="13">
        <f>Table13[[#This Row],[CL if today]]/365</f>
        <v>1.7835616438356163</v>
      </c>
      <c r="AY467">
        <f>Table13[[#This Row],[Total Number of Purchases]]/Table13[[#This Row],[Corrected CL]]</f>
        <v>2.8033794162826422</v>
      </c>
      <c r="AZ467">
        <f>Table13[[#This Row],[Average Order Value (AOV)]]*Table13[[#This Row],[Freq per Year]]</f>
        <v>17.941628264208912</v>
      </c>
      <c r="BA467">
        <f>Table13[[#This Row],[Total Spend]]/Table13[[#This Row],[Corrected CL]]</f>
        <v>17.941628264208912</v>
      </c>
      <c r="BB467">
        <v>237.61001517450683</v>
      </c>
      <c r="BC467" s="1">
        <f>Table13[[#This Row],[Dt_Customer]]+Table13[[#This Row],[Recency]]</f>
        <v>41347</v>
      </c>
      <c r="BD467" s="16" t="str">
        <f>IF(COUNTIF(A:A, A467) &gt; 1, "Duplicate", "Unique")</f>
        <v>Unique</v>
      </c>
    </row>
    <row r="468" spans="1:56" x14ac:dyDescent="0.3">
      <c r="A468">
        <v>1993</v>
      </c>
      <c r="B468">
        <v>1949</v>
      </c>
      <c r="C468" t="s">
        <v>37</v>
      </c>
      <c r="D468" t="s">
        <v>33</v>
      </c>
      <c r="E468">
        <v>58607</v>
      </c>
      <c r="F468">
        <v>0</v>
      </c>
      <c r="G468">
        <v>1</v>
      </c>
      <c r="H468" s="1">
        <v>41266</v>
      </c>
      <c r="I468">
        <v>63</v>
      </c>
      <c r="J468">
        <v>867</v>
      </c>
      <c r="K468">
        <v>0</v>
      </c>
      <c r="L468">
        <v>86</v>
      </c>
      <c r="M468">
        <v>0</v>
      </c>
      <c r="N468">
        <v>0</v>
      </c>
      <c r="O468">
        <v>19</v>
      </c>
      <c r="P468">
        <f>IF(Table13[[#This Row],[MntWines]] = 0,"",Table13[[#This Row],[MntWines]])</f>
        <v>867</v>
      </c>
      <c r="Q468" t="str">
        <f>IF(Table13[[#This Row],[MntFruits]] = 0, "",Table13[[#This Row],[MntFruits]])</f>
        <v/>
      </c>
      <c r="R468">
        <f>IF(Table13[[#This Row],[MntMeatProducts]] = 0, "",Table13[[#This Row],[MntMeatProducts]])</f>
        <v>86</v>
      </c>
      <c r="S468" t="str">
        <f>IF(Table13[[#This Row],[MntFishProducts]] = 0, "",Table13[[#This Row],[MntFishProducts]])</f>
        <v/>
      </c>
      <c r="T468" t="str">
        <f>IF(Table13[[#This Row],[MntSweetProducts]] = 0, "",Table13[[#This Row],[MntSweetProducts]])</f>
        <v/>
      </c>
      <c r="U468">
        <f>IF(Table13[[#This Row],[MntGoldProds]] = 0, "",Table13[[#This Row],[MntGoldProds]])</f>
        <v>19</v>
      </c>
      <c r="V468">
        <v>3</v>
      </c>
      <c r="W468">
        <v>2</v>
      </c>
      <c r="X468">
        <v>3</v>
      </c>
      <c r="Y468">
        <v>9</v>
      </c>
      <c r="Z468">
        <v>8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 t="s">
        <v>34</v>
      </c>
      <c r="AI468" s="13">
        <f>SUM(Table13[[#This Row],[MntWines]:[MntGoldProds]])</f>
        <v>972</v>
      </c>
      <c r="AJ468" s="13">
        <f>AVERAGE(Table13[[#This Row],[MntWines]:[MntGoldProds]])</f>
        <v>162</v>
      </c>
      <c r="AK468">
        <f>IF(Table13[[#This Row],[Total Number of Purchases]]=0,0,Table13[[#This Row],[Total Spend]]/Table13[[#This Row],[Total Number of Purchases]])</f>
        <v>57.176470588235297</v>
      </c>
      <c r="AM468">
        <f>SUM(Table13[[#This Row],[NumDealsPurchases]:[NumStorePurchases]])</f>
        <v>17</v>
      </c>
      <c r="AN468" s="14">
        <f>Snapshot_Date-Table13[[#This Row],[Dt_Customer]]</f>
        <v>650</v>
      </c>
      <c r="AP468" s="13">
        <f>Table13[[#This Row],[NumDealsPurchases]]/Table13[[#This Row],[Total Number of Purchases]]*100</f>
        <v>17.647058823529413</v>
      </c>
      <c r="AQ468">
        <f>6-ROUNDUP(_xlfn.PERCENTRANK.INC(Table13[Recency],Table13[[#This Row],[Recency]])*5, 0)</f>
        <v>2</v>
      </c>
      <c r="AR468">
        <f>ROUNDUP(_xlfn.PERCENTRANK.INC(Table13[Total Number of Purchases],Table13[[#This Row],[Total Number of Purchases]])*5,0)</f>
        <v>3</v>
      </c>
      <c r="AS468">
        <f>ROUNDUP(_xlfn.PERCENTRANK.INC(Table13[Total Spend],Table13[[#This Row],[Total Spend]])*5,0)</f>
        <v>4</v>
      </c>
      <c r="AT468" t="str">
        <f>Table13[[#This Row],[Recency Score]]&amp;Table13[[#This Row],[Frequency Score]]&amp;Table13[[#This Row],[Monetary Score]]</f>
        <v>234</v>
      </c>
      <c r="AU468" t="str">
        <f t="shared" si="7"/>
        <v>About to Sleep</v>
      </c>
      <c r="AW468" s="13">
        <f>DATEDIF(Table13[[#This Row],[Dt_Customer]], Snapshot_Date, "d")</f>
        <v>650</v>
      </c>
      <c r="AX468" s="13">
        <f>Table13[[#This Row],[CL if today]]/365</f>
        <v>1.7808219178082192</v>
      </c>
      <c r="AY468">
        <f>Table13[[#This Row],[Total Number of Purchases]]/Table13[[#This Row],[Corrected CL]]</f>
        <v>9.546153846153846</v>
      </c>
      <c r="AZ468">
        <f>Table13[[#This Row],[Average Order Value (AOV)]]*Table13[[#This Row],[Freq per Year]]</f>
        <v>545.81538461538469</v>
      </c>
      <c r="BA468">
        <f>Table13[[#This Row],[Total Spend]]/Table13[[#This Row],[Corrected CL]]</f>
        <v>545.81538461538457</v>
      </c>
      <c r="BB468">
        <v>405.55555555555554</v>
      </c>
      <c r="BC468" s="1">
        <f>Table13[[#This Row],[Dt_Customer]]+Table13[[#This Row],[Recency]]</f>
        <v>41329</v>
      </c>
      <c r="BD468" s="16" t="str">
        <f>IF(COUNTIF(A:A, A468) &gt; 1, "Duplicate", "Unique")</f>
        <v>Unique</v>
      </c>
    </row>
    <row r="469" spans="1:56" x14ac:dyDescent="0.3">
      <c r="A469">
        <v>9940</v>
      </c>
      <c r="B469">
        <v>1958</v>
      </c>
      <c r="C469" t="s">
        <v>28</v>
      </c>
      <c r="D469" t="s">
        <v>35</v>
      </c>
      <c r="E469">
        <v>64961</v>
      </c>
      <c r="F469">
        <v>0</v>
      </c>
      <c r="G469">
        <v>1</v>
      </c>
      <c r="H469" s="1">
        <v>41266</v>
      </c>
      <c r="I469">
        <v>97</v>
      </c>
      <c r="J469">
        <v>382</v>
      </c>
      <c r="K469">
        <v>114</v>
      </c>
      <c r="L469">
        <v>276</v>
      </c>
      <c r="M469">
        <v>75</v>
      </c>
      <c r="N469">
        <v>124</v>
      </c>
      <c r="O469">
        <v>38</v>
      </c>
      <c r="P469">
        <f>IF(Table13[[#This Row],[MntWines]] = 0,"",Table13[[#This Row],[MntWines]])</f>
        <v>382</v>
      </c>
      <c r="Q469">
        <f>IF(Table13[[#This Row],[MntFruits]] = 0, "",Table13[[#This Row],[MntFruits]])</f>
        <v>114</v>
      </c>
      <c r="R469">
        <f>IF(Table13[[#This Row],[MntMeatProducts]] = 0, "",Table13[[#This Row],[MntMeatProducts]])</f>
        <v>276</v>
      </c>
      <c r="S469">
        <f>IF(Table13[[#This Row],[MntFishProducts]] = 0, "",Table13[[#This Row],[MntFishProducts]])</f>
        <v>75</v>
      </c>
      <c r="T469">
        <f>IF(Table13[[#This Row],[MntSweetProducts]] = 0, "",Table13[[#This Row],[MntSweetProducts]])</f>
        <v>124</v>
      </c>
      <c r="U469">
        <f>IF(Table13[[#This Row],[MntGoldProds]] = 0, "",Table13[[#This Row],[MntGoldProds]])</f>
        <v>38</v>
      </c>
      <c r="V469">
        <v>2</v>
      </c>
      <c r="W469">
        <v>6</v>
      </c>
      <c r="X469">
        <v>4</v>
      </c>
      <c r="Y469">
        <v>4</v>
      </c>
      <c r="Z469">
        <v>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 t="s">
        <v>43</v>
      </c>
      <c r="AI469" s="13">
        <f>SUM(Table13[[#This Row],[MntWines]:[MntGoldProds]])</f>
        <v>1009</v>
      </c>
      <c r="AJ469" s="13">
        <f>AVERAGE(Table13[[#This Row],[MntWines]:[MntGoldProds]])</f>
        <v>168.16666666666666</v>
      </c>
      <c r="AK469">
        <f>IF(Table13[[#This Row],[Total Number of Purchases]]=0,0,Table13[[#This Row],[Total Spend]]/Table13[[#This Row],[Total Number of Purchases]])</f>
        <v>63.0625</v>
      </c>
      <c r="AM469">
        <f>SUM(Table13[[#This Row],[NumDealsPurchases]:[NumStorePurchases]])</f>
        <v>16</v>
      </c>
      <c r="AN469" s="14">
        <f>Snapshot_Date-Table13[[#This Row],[Dt_Customer]]</f>
        <v>650</v>
      </c>
      <c r="AP469" s="13">
        <f>Table13[[#This Row],[NumDealsPurchases]]/Table13[[#This Row],[Total Number of Purchases]]*100</f>
        <v>12.5</v>
      </c>
      <c r="AQ469">
        <f>6-ROUNDUP(_xlfn.PERCENTRANK.INC(Table13[Recency],Table13[[#This Row],[Recency]])*5, 0)</f>
        <v>1</v>
      </c>
      <c r="AR469">
        <f>ROUNDUP(_xlfn.PERCENTRANK.INC(Table13[Total Number of Purchases],Table13[[#This Row],[Total Number of Purchases]])*5,0)</f>
        <v>3</v>
      </c>
      <c r="AS469">
        <f>ROUNDUP(_xlfn.PERCENTRANK.INC(Table13[Total Spend],Table13[[#This Row],[Total Spend]])*5,0)</f>
        <v>4</v>
      </c>
      <c r="AT469" t="str">
        <f>Table13[[#This Row],[Recency Score]]&amp;Table13[[#This Row],[Frequency Score]]&amp;Table13[[#This Row],[Monetary Score]]</f>
        <v>134</v>
      </c>
      <c r="AU469" t="str">
        <f t="shared" si="7"/>
        <v>Lost</v>
      </c>
      <c r="AW469" s="13">
        <f>DATEDIF(Table13[[#This Row],[Dt_Customer]], Snapshot_Date, "d")</f>
        <v>650</v>
      </c>
      <c r="AX469" s="13">
        <f>Table13[[#This Row],[CL if today]]/365</f>
        <v>1.7808219178082192</v>
      </c>
      <c r="AY469">
        <f>Table13[[#This Row],[Total Number of Purchases]]/Table13[[#This Row],[Corrected CL]]</f>
        <v>8.9846153846153847</v>
      </c>
      <c r="AZ469">
        <f>Table13[[#This Row],[Average Order Value (AOV)]]*Table13[[#This Row],[Freq per Year]]</f>
        <v>566.59230769230771</v>
      </c>
      <c r="BA469">
        <f>Table13[[#This Row],[Total Spend]]/Table13[[#This Row],[Corrected CL]]</f>
        <v>566.59230769230771</v>
      </c>
      <c r="BB469">
        <v>732.22222222222217</v>
      </c>
      <c r="BC469" s="1">
        <f>Table13[[#This Row],[Dt_Customer]]+Table13[[#This Row],[Recency]]</f>
        <v>41363</v>
      </c>
      <c r="BD469" s="16" t="str">
        <f>IF(COUNTIF(A:A, A469) &gt; 1, "Duplicate", "Unique")</f>
        <v>Unique</v>
      </c>
    </row>
    <row r="470" spans="1:56" x14ac:dyDescent="0.3">
      <c r="A470">
        <v>5935</v>
      </c>
      <c r="B470">
        <v>1956</v>
      </c>
      <c r="C470" t="s">
        <v>41</v>
      </c>
      <c r="D470" t="s">
        <v>31</v>
      </c>
      <c r="E470">
        <v>55284</v>
      </c>
      <c r="F470">
        <v>0</v>
      </c>
      <c r="G470">
        <v>1</v>
      </c>
      <c r="H470" s="1">
        <v>41267</v>
      </c>
      <c r="I470">
        <v>60</v>
      </c>
      <c r="J470">
        <v>547</v>
      </c>
      <c r="K470">
        <v>7</v>
      </c>
      <c r="L470">
        <v>140</v>
      </c>
      <c r="M470">
        <v>0</v>
      </c>
      <c r="N470">
        <v>7</v>
      </c>
      <c r="O470">
        <v>63</v>
      </c>
      <c r="P470">
        <f>IF(Table13[[#This Row],[MntWines]] = 0,"",Table13[[#This Row],[MntWines]])</f>
        <v>547</v>
      </c>
      <c r="Q470">
        <f>IF(Table13[[#This Row],[MntFruits]] = 0, "",Table13[[#This Row],[MntFruits]])</f>
        <v>7</v>
      </c>
      <c r="R470">
        <f>IF(Table13[[#This Row],[MntMeatProducts]] = 0, "",Table13[[#This Row],[MntMeatProducts]])</f>
        <v>140</v>
      </c>
      <c r="S470" t="str">
        <f>IF(Table13[[#This Row],[MntFishProducts]] = 0, "",Table13[[#This Row],[MntFishProducts]])</f>
        <v/>
      </c>
      <c r="T470">
        <f>IF(Table13[[#This Row],[MntSweetProducts]] = 0, "",Table13[[#This Row],[MntSweetProducts]])</f>
        <v>7</v>
      </c>
      <c r="U470">
        <f>IF(Table13[[#This Row],[MntGoldProds]] = 0, "",Table13[[#This Row],[MntGoldProds]])</f>
        <v>63</v>
      </c>
      <c r="V470">
        <v>3</v>
      </c>
      <c r="W470">
        <v>7</v>
      </c>
      <c r="X470">
        <v>5</v>
      </c>
      <c r="Y470">
        <v>8</v>
      </c>
      <c r="Z470">
        <v>5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s">
        <v>40</v>
      </c>
      <c r="AI470" s="13">
        <f>SUM(Table13[[#This Row],[MntWines]:[MntGoldProds]])</f>
        <v>764</v>
      </c>
      <c r="AJ470" s="13">
        <f>AVERAGE(Table13[[#This Row],[MntWines]:[MntGoldProds]])</f>
        <v>127.33333333333333</v>
      </c>
      <c r="AK470">
        <f>IF(Table13[[#This Row],[Total Number of Purchases]]=0,0,Table13[[#This Row],[Total Spend]]/Table13[[#This Row],[Total Number of Purchases]])</f>
        <v>33.217391304347828</v>
      </c>
      <c r="AM470">
        <f>SUM(Table13[[#This Row],[NumDealsPurchases]:[NumStorePurchases]])</f>
        <v>23</v>
      </c>
      <c r="AN470" s="14">
        <f>Snapshot_Date-Table13[[#This Row],[Dt_Customer]]</f>
        <v>649</v>
      </c>
      <c r="AP470" s="13">
        <f>Table13[[#This Row],[NumDealsPurchases]]/Table13[[#This Row],[Total Number of Purchases]]*100</f>
        <v>13.043478260869565</v>
      </c>
      <c r="AQ470">
        <f>6-ROUNDUP(_xlfn.PERCENTRANK.INC(Table13[Recency],Table13[[#This Row],[Recency]])*5, 0)</f>
        <v>2</v>
      </c>
      <c r="AR470">
        <f>ROUNDUP(_xlfn.PERCENTRANK.INC(Table13[Total Number of Purchases],Table13[[#This Row],[Total Number of Purchases]])*5,0)</f>
        <v>5</v>
      </c>
      <c r="AS470">
        <f>ROUNDUP(_xlfn.PERCENTRANK.INC(Table13[Total Spend],Table13[[#This Row],[Total Spend]])*5,0)</f>
        <v>4</v>
      </c>
      <c r="AT470" t="str">
        <f>Table13[[#This Row],[Recency Score]]&amp;Table13[[#This Row],[Frequency Score]]&amp;Table13[[#This Row],[Monetary Score]]</f>
        <v>254</v>
      </c>
      <c r="AU470" t="str">
        <f t="shared" si="7"/>
        <v>Frequent Buyers</v>
      </c>
      <c r="AW470" s="13">
        <f>DATEDIF(Table13[[#This Row],[Dt_Customer]], Snapshot_Date, "d")</f>
        <v>649</v>
      </c>
      <c r="AX470" s="13">
        <f>Table13[[#This Row],[CL if today]]/365</f>
        <v>1.7780821917808218</v>
      </c>
      <c r="AY470">
        <f>Table13[[#This Row],[Total Number of Purchases]]/Table13[[#This Row],[Corrected CL]]</f>
        <v>12.935285053929123</v>
      </c>
      <c r="AZ470">
        <f>Table13[[#This Row],[Average Order Value (AOV)]]*Table13[[#This Row],[Freq per Year]]</f>
        <v>429.67642526964568</v>
      </c>
      <c r="BA470">
        <f>Table13[[#This Row],[Total Spend]]/Table13[[#This Row],[Corrected CL]]</f>
        <v>429.67642526964562</v>
      </c>
      <c r="BB470">
        <v>26.150914634146343</v>
      </c>
      <c r="BC470" s="1">
        <f>Table13[[#This Row],[Dt_Customer]]+Table13[[#This Row],[Recency]]</f>
        <v>41327</v>
      </c>
      <c r="BD470" s="16" t="str">
        <f>IF(COUNTIF(A:A, A470) &gt; 1, "Duplicate", "Unique")</f>
        <v>Unique</v>
      </c>
    </row>
    <row r="471" spans="1:56" x14ac:dyDescent="0.3">
      <c r="A471">
        <v>8430</v>
      </c>
      <c r="B471">
        <v>1957</v>
      </c>
      <c r="C471" t="s">
        <v>28</v>
      </c>
      <c r="D471" t="s">
        <v>35</v>
      </c>
      <c r="E471">
        <v>21994</v>
      </c>
      <c r="F471">
        <v>0</v>
      </c>
      <c r="G471">
        <v>1</v>
      </c>
      <c r="H471" s="1">
        <v>41267</v>
      </c>
      <c r="I471">
        <v>4</v>
      </c>
      <c r="J471">
        <v>9</v>
      </c>
      <c r="K471">
        <v>0</v>
      </c>
      <c r="L471">
        <v>6</v>
      </c>
      <c r="M471">
        <v>3</v>
      </c>
      <c r="N471">
        <v>1</v>
      </c>
      <c r="O471">
        <v>3</v>
      </c>
      <c r="P471">
        <f>IF(Table13[[#This Row],[MntWines]] = 0,"",Table13[[#This Row],[MntWines]])</f>
        <v>9</v>
      </c>
      <c r="Q471" t="str">
        <f>IF(Table13[[#This Row],[MntFruits]] = 0, "",Table13[[#This Row],[MntFruits]])</f>
        <v/>
      </c>
      <c r="R471">
        <f>IF(Table13[[#This Row],[MntMeatProducts]] = 0, "",Table13[[#This Row],[MntMeatProducts]])</f>
        <v>6</v>
      </c>
      <c r="S471">
        <f>IF(Table13[[#This Row],[MntFishProducts]] = 0, "",Table13[[#This Row],[MntFishProducts]])</f>
        <v>3</v>
      </c>
      <c r="T471">
        <f>IF(Table13[[#This Row],[MntSweetProducts]] = 0, "",Table13[[#This Row],[MntSweetProducts]])</f>
        <v>1</v>
      </c>
      <c r="U471">
        <f>IF(Table13[[#This Row],[MntGoldProds]] = 0, "",Table13[[#This Row],[MntGoldProds]])</f>
        <v>3</v>
      </c>
      <c r="V471">
        <v>1</v>
      </c>
      <c r="W471">
        <v>0</v>
      </c>
      <c r="X471">
        <v>0</v>
      </c>
      <c r="Y471">
        <v>3</v>
      </c>
      <c r="Z471">
        <v>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36</v>
      </c>
      <c r="AI471" s="13">
        <f>SUM(Table13[[#This Row],[MntWines]:[MntGoldProds]])</f>
        <v>22</v>
      </c>
      <c r="AJ471" s="13">
        <f>AVERAGE(Table13[[#This Row],[MntWines]:[MntGoldProds]])</f>
        <v>3.6666666666666665</v>
      </c>
      <c r="AK471">
        <f>IF(Table13[[#This Row],[Total Number of Purchases]]=0,0,Table13[[#This Row],[Total Spend]]/Table13[[#This Row],[Total Number of Purchases]])</f>
        <v>5.5</v>
      </c>
      <c r="AM471">
        <f>SUM(Table13[[#This Row],[NumDealsPurchases]:[NumStorePurchases]])</f>
        <v>4</v>
      </c>
      <c r="AN471" s="14">
        <f>Snapshot_Date-Table13[[#This Row],[Dt_Customer]]</f>
        <v>649</v>
      </c>
      <c r="AP471" s="13">
        <f>Table13[[#This Row],[NumDealsPurchases]]/Table13[[#This Row],[Total Number of Purchases]]*100</f>
        <v>25</v>
      </c>
      <c r="AQ471">
        <f>6-ROUNDUP(_xlfn.PERCENTRANK.INC(Table13[Recency],Table13[[#This Row],[Recency]])*5, 0)</f>
        <v>5</v>
      </c>
      <c r="AR471">
        <f>ROUNDUP(_xlfn.PERCENTRANK.INC(Table13[Total Number of Purchases],Table13[[#This Row],[Total Number of Purchases]])*5,0)</f>
        <v>1</v>
      </c>
      <c r="AS471">
        <f>ROUNDUP(_xlfn.PERCENTRANK.INC(Table13[Total Spend],Table13[[#This Row],[Total Spend]])*5,0)</f>
        <v>1</v>
      </c>
      <c r="AT471" t="str">
        <f>Table13[[#This Row],[Recency Score]]&amp;Table13[[#This Row],[Frequency Score]]&amp;Table13[[#This Row],[Monetary Score]]</f>
        <v>511</v>
      </c>
      <c r="AU471" t="str">
        <f t="shared" si="7"/>
        <v>Others</v>
      </c>
      <c r="AW471" s="13">
        <f>DATEDIF(Table13[[#This Row],[Dt_Customer]], Snapshot_Date, "d")</f>
        <v>649</v>
      </c>
      <c r="AX471" s="13">
        <f>Table13[[#This Row],[CL if today]]/365</f>
        <v>1.7780821917808218</v>
      </c>
      <c r="AY471">
        <f>Table13[[#This Row],[Total Number of Purchases]]/Table13[[#This Row],[Corrected CL]]</f>
        <v>2.2496147919876734</v>
      </c>
      <c r="AZ471">
        <f>Table13[[#This Row],[Average Order Value (AOV)]]*Table13[[#This Row],[Freq per Year]]</f>
        <v>12.372881355932204</v>
      </c>
      <c r="BA471">
        <f>Table13[[#This Row],[Total Spend]]/Table13[[#This Row],[Corrected CL]]</f>
        <v>12.372881355932204</v>
      </c>
      <c r="BB471">
        <v>7.2553516819571868</v>
      </c>
      <c r="BC471" s="1">
        <f>Table13[[#This Row],[Dt_Customer]]+Table13[[#This Row],[Recency]]</f>
        <v>41271</v>
      </c>
      <c r="BD471" s="16" t="str">
        <f>IF(COUNTIF(A:A, A471) &gt; 1, "Duplicate", "Unique")</f>
        <v>Unique</v>
      </c>
    </row>
    <row r="472" spans="1:56" x14ac:dyDescent="0.3">
      <c r="A472">
        <v>8619</v>
      </c>
      <c r="B472">
        <v>1957</v>
      </c>
      <c r="C472" t="s">
        <v>28</v>
      </c>
      <c r="D472" t="s">
        <v>35</v>
      </c>
      <c r="E472">
        <v>21994</v>
      </c>
      <c r="F472">
        <v>0</v>
      </c>
      <c r="G472">
        <v>1</v>
      </c>
      <c r="H472" s="1">
        <v>41267</v>
      </c>
      <c r="I472">
        <v>4</v>
      </c>
      <c r="J472">
        <v>9</v>
      </c>
      <c r="K472">
        <v>0</v>
      </c>
      <c r="L472">
        <v>6</v>
      </c>
      <c r="M472">
        <v>3</v>
      </c>
      <c r="N472">
        <v>1</v>
      </c>
      <c r="O472">
        <v>3</v>
      </c>
      <c r="P472">
        <f>IF(Table13[[#This Row],[MntWines]] = 0,"",Table13[[#This Row],[MntWines]])</f>
        <v>9</v>
      </c>
      <c r="Q472" t="str">
        <f>IF(Table13[[#This Row],[MntFruits]] = 0, "",Table13[[#This Row],[MntFruits]])</f>
        <v/>
      </c>
      <c r="R472">
        <f>IF(Table13[[#This Row],[MntMeatProducts]] = 0, "",Table13[[#This Row],[MntMeatProducts]])</f>
        <v>6</v>
      </c>
      <c r="S472">
        <f>IF(Table13[[#This Row],[MntFishProducts]] = 0, "",Table13[[#This Row],[MntFishProducts]])</f>
        <v>3</v>
      </c>
      <c r="T472">
        <f>IF(Table13[[#This Row],[MntSweetProducts]] = 0, "",Table13[[#This Row],[MntSweetProducts]])</f>
        <v>1</v>
      </c>
      <c r="U472">
        <f>IF(Table13[[#This Row],[MntGoldProds]] = 0, "",Table13[[#This Row],[MntGoldProds]])</f>
        <v>3</v>
      </c>
      <c r="V472">
        <v>1</v>
      </c>
      <c r="W472">
        <v>0</v>
      </c>
      <c r="X472">
        <v>0</v>
      </c>
      <c r="Y472">
        <v>3</v>
      </c>
      <c r="Z472">
        <v>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t="s">
        <v>30</v>
      </c>
      <c r="AI472" s="13">
        <f>SUM(Table13[[#This Row],[MntWines]:[MntGoldProds]])</f>
        <v>22</v>
      </c>
      <c r="AJ472" s="13">
        <f>AVERAGE(Table13[[#This Row],[MntWines]:[MntGoldProds]])</f>
        <v>3.6666666666666665</v>
      </c>
      <c r="AK472">
        <f>IF(Table13[[#This Row],[Total Number of Purchases]]=0,0,Table13[[#This Row],[Total Spend]]/Table13[[#This Row],[Total Number of Purchases]])</f>
        <v>5.5</v>
      </c>
      <c r="AM472">
        <f>SUM(Table13[[#This Row],[NumDealsPurchases]:[NumStorePurchases]])</f>
        <v>4</v>
      </c>
      <c r="AN472" s="14">
        <f>Snapshot_Date-Table13[[#This Row],[Dt_Customer]]</f>
        <v>649</v>
      </c>
      <c r="AP472" s="13">
        <f>Table13[[#This Row],[NumDealsPurchases]]/Table13[[#This Row],[Total Number of Purchases]]*100</f>
        <v>25</v>
      </c>
      <c r="AQ472">
        <f>6-ROUNDUP(_xlfn.PERCENTRANK.INC(Table13[Recency],Table13[[#This Row],[Recency]])*5, 0)</f>
        <v>5</v>
      </c>
      <c r="AR472">
        <f>ROUNDUP(_xlfn.PERCENTRANK.INC(Table13[Total Number of Purchases],Table13[[#This Row],[Total Number of Purchases]])*5,0)</f>
        <v>1</v>
      </c>
      <c r="AS472">
        <f>ROUNDUP(_xlfn.PERCENTRANK.INC(Table13[Total Spend],Table13[[#This Row],[Total Spend]])*5,0)</f>
        <v>1</v>
      </c>
      <c r="AT472" t="str">
        <f>Table13[[#This Row],[Recency Score]]&amp;Table13[[#This Row],[Frequency Score]]&amp;Table13[[#This Row],[Monetary Score]]</f>
        <v>511</v>
      </c>
      <c r="AU472" t="str">
        <f t="shared" si="7"/>
        <v>Others</v>
      </c>
      <c r="AW472" s="13">
        <f>DATEDIF(Table13[[#This Row],[Dt_Customer]], Snapshot_Date, "d")</f>
        <v>649</v>
      </c>
      <c r="AX472" s="13">
        <f>Table13[[#This Row],[CL if today]]/365</f>
        <v>1.7780821917808218</v>
      </c>
      <c r="AY472">
        <f>Table13[[#This Row],[Total Number of Purchases]]/Table13[[#This Row],[Corrected CL]]</f>
        <v>2.2496147919876734</v>
      </c>
      <c r="AZ472">
        <f>Table13[[#This Row],[Average Order Value (AOV)]]*Table13[[#This Row],[Freq per Year]]</f>
        <v>12.372881355932204</v>
      </c>
      <c r="BA472">
        <f>Table13[[#This Row],[Total Spend]]/Table13[[#This Row],[Corrected CL]]</f>
        <v>12.372881355932204</v>
      </c>
      <c r="BB472">
        <v>213.98473282442748</v>
      </c>
      <c r="BC472" s="1">
        <f>Table13[[#This Row],[Dt_Customer]]+Table13[[#This Row],[Recency]]</f>
        <v>41271</v>
      </c>
      <c r="BD472" s="16" t="str">
        <f>IF(COUNTIF(A:A, A472) &gt; 1, "Duplicate", "Unique")</f>
        <v>Unique</v>
      </c>
    </row>
    <row r="473" spans="1:56" x14ac:dyDescent="0.3">
      <c r="A473">
        <v>9736</v>
      </c>
      <c r="B473">
        <v>1980</v>
      </c>
      <c r="C473" t="s">
        <v>28</v>
      </c>
      <c r="D473" t="s">
        <v>33</v>
      </c>
      <c r="E473">
        <v>41850</v>
      </c>
      <c r="F473">
        <v>1</v>
      </c>
      <c r="G473">
        <v>1</v>
      </c>
      <c r="H473" s="1">
        <v>41267</v>
      </c>
      <c r="I473">
        <v>51</v>
      </c>
      <c r="J473">
        <v>53</v>
      </c>
      <c r="K473">
        <v>5</v>
      </c>
      <c r="L473">
        <v>19</v>
      </c>
      <c r="M473">
        <v>2</v>
      </c>
      <c r="N473">
        <v>13</v>
      </c>
      <c r="O473">
        <v>4</v>
      </c>
      <c r="P473">
        <f>IF(Table13[[#This Row],[MntWines]] = 0,"",Table13[[#This Row],[MntWines]])</f>
        <v>53</v>
      </c>
      <c r="Q473">
        <f>IF(Table13[[#This Row],[MntFruits]] = 0, "",Table13[[#This Row],[MntFruits]])</f>
        <v>5</v>
      </c>
      <c r="R473">
        <f>IF(Table13[[#This Row],[MntMeatProducts]] = 0, "",Table13[[#This Row],[MntMeatProducts]])</f>
        <v>19</v>
      </c>
      <c r="S473">
        <f>IF(Table13[[#This Row],[MntFishProducts]] = 0, "",Table13[[#This Row],[MntFishProducts]])</f>
        <v>2</v>
      </c>
      <c r="T473">
        <f>IF(Table13[[#This Row],[MntSweetProducts]] = 0, "",Table13[[#This Row],[MntSweetProducts]])</f>
        <v>13</v>
      </c>
      <c r="U473">
        <f>IF(Table13[[#This Row],[MntGoldProds]] = 0, "",Table13[[#This Row],[MntGoldProds]])</f>
        <v>4</v>
      </c>
      <c r="V473">
        <v>3</v>
      </c>
      <c r="W473">
        <v>3</v>
      </c>
      <c r="X473">
        <v>0</v>
      </c>
      <c r="Y473">
        <v>3</v>
      </c>
      <c r="Z473">
        <v>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">
        <v>34</v>
      </c>
      <c r="AI473" s="13">
        <f>SUM(Table13[[#This Row],[MntWines]:[MntGoldProds]])</f>
        <v>96</v>
      </c>
      <c r="AJ473" s="13">
        <f>AVERAGE(Table13[[#This Row],[MntWines]:[MntGoldProds]])</f>
        <v>16</v>
      </c>
      <c r="AK473">
        <f>IF(Table13[[#This Row],[Total Number of Purchases]]=0,0,Table13[[#This Row],[Total Spend]]/Table13[[#This Row],[Total Number of Purchases]])</f>
        <v>10.666666666666666</v>
      </c>
      <c r="AM473">
        <f>SUM(Table13[[#This Row],[NumDealsPurchases]:[NumStorePurchases]])</f>
        <v>9</v>
      </c>
      <c r="AN473" s="14">
        <f>Snapshot_Date-Table13[[#This Row],[Dt_Customer]]</f>
        <v>649</v>
      </c>
      <c r="AP473" s="13">
        <f>Table13[[#This Row],[NumDealsPurchases]]/Table13[[#This Row],[Total Number of Purchases]]*100</f>
        <v>33.333333333333329</v>
      </c>
      <c r="AQ473">
        <f>6-ROUNDUP(_xlfn.PERCENTRANK.INC(Table13[Recency],Table13[[#This Row],[Recency]])*5, 0)</f>
        <v>3</v>
      </c>
      <c r="AR473">
        <f>ROUNDUP(_xlfn.PERCENTRANK.INC(Table13[Total Number of Purchases],Table13[[#This Row],[Total Number of Purchases]])*5,0)</f>
        <v>2</v>
      </c>
      <c r="AS473">
        <f>ROUNDUP(_xlfn.PERCENTRANK.INC(Table13[Total Spend],Table13[[#This Row],[Total Spend]])*5,0)</f>
        <v>2</v>
      </c>
      <c r="AT473" t="str">
        <f>Table13[[#This Row],[Recency Score]]&amp;Table13[[#This Row],[Frequency Score]]&amp;Table13[[#This Row],[Monetary Score]]</f>
        <v>322</v>
      </c>
      <c r="AU473" t="str">
        <f t="shared" si="7"/>
        <v>Needs Attention</v>
      </c>
      <c r="AW473" s="13">
        <f>DATEDIF(Table13[[#This Row],[Dt_Customer]], Snapshot_Date, "d")</f>
        <v>649</v>
      </c>
      <c r="AX473" s="13">
        <f>Table13[[#This Row],[CL if today]]/365</f>
        <v>1.7780821917808218</v>
      </c>
      <c r="AY473">
        <f>Table13[[#This Row],[Total Number of Purchases]]/Table13[[#This Row],[Corrected CL]]</f>
        <v>5.0616332819722656</v>
      </c>
      <c r="AZ473">
        <f>Table13[[#This Row],[Average Order Value (AOV)]]*Table13[[#This Row],[Freq per Year]]</f>
        <v>53.990755007704166</v>
      </c>
      <c r="BA473">
        <f>Table13[[#This Row],[Total Spend]]/Table13[[#This Row],[Corrected CL]]</f>
        <v>53.990755007704166</v>
      </c>
      <c r="BB473">
        <v>106.43511450381679</v>
      </c>
      <c r="BC473" s="1">
        <f>Table13[[#This Row],[Dt_Customer]]+Table13[[#This Row],[Recency]]</f>
        <v>41318</v>
      </c>
      <c r="BD473" s="16" t="str">
        <f>IF(COUNTIF(A:A, A473) &gt; 1, "Duplicate", "Unique")</f>
        <v>Unique</v>
      </c>
    </row>
    <row r="474" spans="1:56" x14ac:dyDescent="0.3">
      <c r="A474">
        <v>798</v>
      </c>
      <c r="B474">
        <v>1987</v>
      </c>
      <c r="C474" t="s">
        <v>28</v>
      </c>
      <c r="D474" t="s">
        <v>31</v>
      </c>
      <c r="E474">
        <v>23442</v>
      </c>
      <c r="F474">
        <v>1</v>
      </c>
      <c r="G474">
        <v>0</v>
      </c>
      <c r="H474" s="1">
        <v>41267</v>
      </c>
      <c r="I474">
        <v>71</v>
      </c>
      <c r="J474">
        <v>2</v>
      </c>
      <c r="K474">
        <v>0</v>
      </c>
      <c r="L474">
        <v>6</v>
      </c>
      <c r="M474">
        <v>8</v>
      </c>
      <c r="N474">
        <v>6</v>
      </c>
      <c r="O474">
        <v>5</v>
      </c>
      <c r="P474">
        <f>IF(Table13[[#This Row],[MntWines]] = 0,"",Table13[[#This Row],[MntWines]])</f>
        <v>2</v>
      </c>
      <c r="Q474" t="str">
        <f>IF(Table13[[#This Row],[MntFruits]] = 0, "",Table13[[#This Row],[MntFruits]])</f>
        <v/>
      </c>
      <c r="R474">
        <f>IF(Table13[[#This Row],[MntMeatProducts]] = 0, "",Table13[[#This Row],[MntMeatProducts]])</f>
        <v>6</v>
      </c>
      <c r="S474">
        <f>IF(Table13[[#This Row],[MntFishProducts]] = 0, "",Table13[[#This Row],[MntFishProducts]])</f>
        <v>8</v>
      </c>
      <c r="T474">
        <f>IF(Table13[[#This Row],[MntSweetProducts]] = 0, "",Table13[[#This Row],[MntSweetProducts]])</f>
        <v>6</v>
      </c>
      <c r="U474">
        <f>IF(Table13[[#This Row],[MntGoldProds]] = 0, "",Table13[[#This Row],[MntGoldProds]])</f>
        <v>5</v>
      </c>
      <c r="V474">
        <v>1</v>
      </c>
      <c r="W474">
        <v>1</v>
      </c>
      <c r="X474">
        <v>0</v>
      </c>
      <c r="Y474">
        <v>3</v>
      </c>
      <c r="Z474">
        <v>7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t="s">
        <v>30</v>
      </c>
      <c r="AI474" s="13">
        <f>SUM(Table13[[#This Row],[MntWines]:[MntGoldProds]])</f>
        <v>27</v>
      </c>
      <c r="AJ474" s="13">
        <f>AVERAGE(Table13[[#This Row],[MntWines]:[MntGoldProds]])</f>
        <v>4.5</v>
      </c>
      <c r="AK474">
        <f>IF(Table13[[#This Row],[Total Number of Purchases]]=0,0,Table13[[#This Row],[Total Spend]]/Table13[[#This Row],[Total Number of Purchases]])</f>
        <v>5.4</v>
      </c>
      <c r="AM474">
        <f>SUM(Table13[[#This Row],[NumDealsPurchases]:[NumStorePurchases]])</f>
        <v>5</v>
      </c>
      <c r="AN474" s="14">
        <f>Snapshot_Date-Table13[[#This Row],[Dt_Customer]]</f>
        <v>649</v>
      </c>
      <c r="AP474" s="13">
        <f>Table13[[#This Row],[NumDealsPurchases]]/Table13[[#This Row],[Total Number of Purchases]]*100</f>
        <v>20</v>
      </c>
      <c r="AQ474">
        <f>6-ROUNDUP(_xlfn.PERCENTRANK.INC(Table13[Recency],Table13[[#This Row],[Recency]])*5, 0)</f>
        <v>2</v>
      </c>
      <c r="AR474">
        <f>ROUNDUP(_xlfn.PERCENTRANK.INC(Table13[Total Number of Purchases],Table13[[#This Row],[Total Number of Purchases]])*5,0)</f>
        <v>1</v>
      </c>
      <c r="AS474">
        <f>ROUNDUP(_xlfn.PERCENTRANK.INC(Table13[Total Spend],Table13[[#This Row],[Total Spend]])*5,0)</f>
        <v>1</v>
      </c>
      <c r="AT474" t="str">
        <f>Table13[[#This Row],[Recency Score]]&amp;Table13[[#This Row],[Frequency Score]]&amp;Table13[[#This Row],[Monetary Score]]</f>
        <v>211</v>
      </c>
      <c r="AU474" t="str">
        <f t="shared" si="7"/>
        <v>About to Sleep</v>
      </c>
      <c r="AW474" s="13">
        <f>DATEDIF(Table13[[#This Row],[Dt_Customer]], Snapshot_Date, "d")</f>
        <v>649</v>
      </c>
      <c r="AX474" s="13">
        <f>Table13[[#This Row],[CL if today]]/365</f>
        <v>1.7780821917808218</v>
      </c>
      <c r="AY474">
        <f>Table13[[#This Row],[Total Number of Purchases]]/Table13[[#This Row],[Corrected CL]]</f>
        <v>2.8120184899845917</v>
      </c>
      <c r="AZ474">
        <f>Table13[[#This Row],[Average Order Value (AOV)]]*Table13[[#This Row],[Freq per Year]]</f>
        <v>15.184899845916796</v>
      </c>
      <c r="BA474">
        <f>Table13[[#This Row],[Total Spend]]/Table13[[#This Row],[Corrected CL]]</f>
        <v>15.184899845916796</v>
      </c>
      <c r="BB474">
        <v>22.777777777777779</v>
      </c>
      <c r="BC474" s="1">
        <f>Table13[[#This Row],[Dt_Customer]]+Table13[[#This Row],[Recency]]</f>
        <v>41338</v>
      </c>
      <c r="BD474" s="16" t="str">
        <f>IF(COUNTIF(A:A, A474) &gt; 1, "Duplicate", "Unique")</f>
        <v>Unique</v>
      </c>
    </row>
    <row r="475" spans="1:56" x14ac:dyDescent="0.3">
      <c r="A475">
        <v>8842</v>
      </c>
      <c r="B475">
        <v>1971</v>
      </c>
      <c r="C475" t="s">
        <v>28</v>
      </c>
      <c r="D475" t="s">
        <v>42</v>
      </c>
      <c r="E475">
        <v>30372</v>
      </c>
      <c r="F475">
        <v>1</v>
      </c>
      <c r="G475">
        <v>1</v>
      </c>
      <c r="H475" s="1">
        <v>41268</v>
      </c>
      <c r="I475">
        <v>33</v>
      </c>
      <c r="J475">
        <v>15</v>
      </c>
      <c r="K475">
        <v>0</v>
      </c>
      <c r="L475">
        <v>12</v>
      </c>
      <c r="M475">
        <v>7</v>
      </c>
      <c r="N475">
        <v>3</v>
      </c>
      <c r="O475">
        <v>7</v>
      </c>
      <c r="P475">
        <f>IF(Table13[[#This Row],[MntWines]] = 0,"",Table13[[#This Row],[MntWines]])</f>
        <v>15</v>
      </c>
      <c r="Q475" t="str">
        <f>IF(Table13[[#This Row],[MntFruits]] = 0, "",Table13[[#This Row],[MntFruits]])</f>
        <v/>
      </c>
      <c r="R475">
        <f>IF(Table13[[#This Row],[MntMeatProducts]] = 0, "",Table13[[#This Row],[MntMeatProducts]])</f>
        <v>12</v>
      </c>
      <c r="S475">
        <f>IF(Table13[[#This Row],[MntFishProducts]] = 0, "",Table13[[#This Row],[MntFishProducts]])</f>
        <v>7</v>
      </c>
      <c r="T475">
        <f>IF(Table13[[#This Row],[MntSweetProducts]] = 0, "",Table13[[#This Row],[MntSweetProducts]])</f>
        <v>3</v>
      </c>
      <c r="U475">
        <f>IF(Table13[[#This Row],[MntGoldProds]] = 0, "",Table13[[#This Row],[MntGoldProds]])</f>
        <v>7</v>
      </c>
      <c r="V475">
        <v>3</v>
      </c>
      <c r="W475">
        <v>2</v>
      </c>
      <c r="X475">
        <v>0</v>
      </c>
      <c r="Y475">
        <v>3</v>
      </c>
      <c r="Z475">
        <v>7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30</v>
      </c>
      <c r="AI475" s="13">
        <f>SUM(Table13[[#This Row],[MntWines]:[MntGoldProds]])</f>
        <v>44</v>
      </c>
      <c r="AJ475" s="13">
        <f>AVERAGE(Table13[[#This Row],[MntWines]:[MntGoldProds]])</f>
        <v>7.333333333333333</v>
      </c>
      <c r="AK475">
        <f>IF(Table13[[#This Row],[Total Number of Purchases]]=0,0,Table13[[#This Row],[Total Spend]]/Table13[[#This Row],[Total Number of Purchases]])</f>
        <v>5.5</v>
      </c>
      <c r="AM475">
        <f>SUM(Table13[[#This Row],[NumDealsPurchases]:[NumStorePurchases]])</f>
        <v>8</v>
      </c>
      <c r="AN475" s="14">
        <f>Snapshot_Date-Table13[[#This Row],[Dt_Customer]]</f>
        <v>648</v>
      </c>
      <c r="AP475" s="13">
        <f>Table13[[#This Row],[NumDealsPurchases]]/Table13[[#This Row],[Total Number of Purchases]]*100</f>
        <v>37.5</v>
      </c>
      <c r="AQ475">
        <f>6-ROUNDUP(_xlfn.PERCENTRANK.INC(Table13[Recency],Table13[[#This Row],[Recency]])*5, 0)</f>
        <v>4</v>
      </c>
      <c r="AR475">
        <f>ROUNDUP(_xlfn.PERCENTRANK.INC(Table13[Total Number of Purchases],Table13[[#This Row],[Total Number of Purchases]])*5,0)</f>
        <v>2</v>
      </c>
      <c r="AS475">
        <f>ROUNDUP(_xlfn.PERCENTRANK.INC(Table13[Total Spend],Table13[[#This Row],[Total Spend]])*5,0)</f>
        <v>1</v>
      </c>
      <c r="AT475" t="str">
        <f>Table13[[#This Row],[Recency Score]]&amp;Table13[[#This Row],[Frequency Score]]&amp;Table13[[#This Row],[Monetary Score]]</f>
        <v>421</v>
      </c>
      <c r="AU475" t="str">
        <f t="shared" si="7"/>
        <v>Potential Loyalists</v>
      </c>
      <c r="AW475" s="13">
        <f>DATEDIF(Table13[[#This Row],[Dt_Customer]], Snapshot_Date, "d")</f>
        <v>648</v>
      </c>
      <c r="AX475" s="13">
        <f>Table13[[#This Row],[CL if today]]/365</f>
        <v>1.7753424657534247</v>
      </c>
      <c r="AY475">
        <f>Table13[[#This Row],[Total Number of Purchases]]/Table13[[#This Row],[Corrected CL]]</f>
        <v>4.5061728395061724</v>
      </c>
      <c r="AZ475">
        <f>Table13[[#This Row],[Average Order Value (AOV)]]*Table13[[#This Row],[Freq per Year]]</f>
        <v>24.783950617283949</v>
      </c>
      <c r="BA475">
        <f>Table13[[#This Row],[Total Spend]]/Table13[[#This Row],[Corrected CL]]</f>
        <v>24.783950617283949</v>
      </c>
      <c r="BB475">
        <v>538.57033639143731</v>
      </c>
      <c r="BC475" s="1">
        <f>Table13[[#This Row],[Dt_Customer]]+Table13[[#This Row],[Recency]]</f>
        <v>41301</v>
      </c>
      <c r="BD475" s="16" t="str">
        <f>IF(COUNTIF(A:A, A475) &gt; 1, "Duplicate", "Unique")</f>
        <v>Unique</v>
      </c>
    </row>
    <row r="476" spans="1:56" x14ac:dyDescent="0.3">
      <c r="A476">
        <v>2154</v>
      </c>
      <c r="B476">
        <v>1971</v>
      </c>
      <c r="C476" t="s">
        <v>28</v>
      </c>
      <c r="D476" t="s">
        <v>42</v>
      </c>
      <c r="E476">
        <v>30372</v>
      </c>
      <c r="F476">
        <v>1</v>
      </c>
      <c r="G476">
        <v>1</v>
      </c>
      <c r="H476" s="1">
        <v>41268</v>
      </c>
      <c r="I476">
        <v>33</v>
      </c>
      <c r="J476">
        <v>15</v>
      </c>
      <c r="K476">
        <v>0</v>
      </c>
      <c r="L476">
        <v>12</v>
      </c>
      <c r="M476">
        <v>7</v>
      </c>
      <c r="N476">
        <v>3</v>
      </c>
      <c r="O476">
        <v>7</v>
      </c>
      <c r="P476">
        <f>IF(Table13[[#This Row],[MntWines]] = 0,"",Table13[[#This Row],[MntWines]])</f>
        <v>15</v>
      </c>
      <c r="Q476" t="str">
        <f>IF(Table13[[#This Row],[MntFruits]] = 0, "",Table13[[#This Row],[MntFruits]])</f>
        <v/>
      </c>
      <c r="R476">
        <f>IF(Table13[[#This Row],[MntMeatProducts]] = 0, "",Table13[[#This Row],[MntMeatProducts]])</f>
        <v>12</v>
      </c>
      <c r="S476">
        <f>IF(Table13[[#This Row],[MntFishProducts]] = 0, "",Table13[[#This Row],[MntFishProducts]])</f>
        <v>7</v>
      </c>
      <c r="T476">
        <f>IF(Table13[[#This Row],[MntSweetProducts]] = 0, "",Table13[[#This Row],[MntSweetProducts]])</f>
        <v>3</v>
      </c>
      <c r="U476">
        <f>IF(Table13[[#This Row],[MntGoldProds]] = 0, "",Table13[[#This Row],[MntGoldProds]])</f>
        <v>7</v>
      </c>
      <c r="V476">
        <v>3</v>
      </c>
      <c r="W476">
        <v>2</v>
      </c>
      <c r="X476">
        <v>0</v>
      </c>
      <c r="Y476">
        <v>3</v>
      </c>
      <c r="Z476">
        <v>7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30</v>
      </c>
      <c r="AI476" s="13">
        <f>SUM(Table13[[#This Row],[MntWines]:[MntGoldProds]])</f>
        <v>44</v>
      </c>
      <c r="AJ476" s="13">
        <f>AVERAGE(Table13[[#This Row],[MntWines]:[MntGoldProds]])</f>
        <v>7.333333333333333</v>
      </c>
      <c r="AK476">
        <f>IF(Table13[[#This Row],[Total Number of Purchases]]=0,0,Table13[[#This Row],[Total Spend]]/Table13[[#This Row],[Total Number of Purchases]])</f>
        <v>5.5</v>
      </c>
      <c r="AM476">
        <f>SUM(Table13[[#This Row],[NumDealsPurchases]:[NumStorePurchases]])</f>
        <v>8</v>
      </c>
      <c r="AN476" s="14">
        <f>Snapshot_Date-Table13[[#This Row],[Dt_Customer]]</f>
        <v>648</v>
      </c>
      <c r="AP476" s="13">
        <f>Table13[[#This Row],[NumDealsPurchases]]/Table13[[#This Row],[Total Number of Purchases]]*100</f>
        <v>37.5</v>
      </c>
      <c r="AQ476">
        <f>6-ROUNDUP(_xlfn.PERCENTRANK.INC(Table13[Recency],Table13[[#This Row],[Recency]])*5, 0)</f>
        <v>4</v>
      </c>
      <c r="AR476">
        <f>ROUNDUP(_xlfn.PERCENTRANK.INC(Table13[Total Number of Purchases],Table13[[#This Row],[Total Number of Purchases]])*5,0)</f>
        <v>2</v>
      </c>
      <c r="AS476">
        <f>ROUNDUP(_xlfn.PERCENTRANK.INC(Table13[Total Spend],Table13[[#This Row],[Total Spend]])*5,0)</f>
        <v>1</v>
      </c>
      <c r="AT476" t="str">
        <f>Table13[[#This Row],[Recency Score]]&amp;Table13[[#This Row],[Frequency Score]]&amp;Table13[[#This Row],[Monetary Score]]</f>
        <v>421</v>
      </c>
      <c r="AU476" t="str">
        <f t="shared" si="7"/>
        <v>Potential Loyalists</v>
      </c>
      <c r="AW476" s="13">
        <f>DATEDIF(Table13[[#This Row],[Dt_Customer]], Snapshot_Date, "d")</f>
        <v>648</v>
      </c>
      <c r="AX476" s="13">
        <f>Table13[[#This Row],[CL if today]]/365</f>
        <v>1.7753424657534247</v>
      </c>
      <c r="AY476">
        <f>Table13[[#This Row],[Total Number of Purchases]]/Table13[[#This Row],[Corrected CL]]</f>
        <v>4.5061728395061724</v>
      </c>
      <c r="AZ476">
        <f>Table13[[#This Row],[Average Order Value (AOV)]]*Table13[[#This Row],[Freq per Year]]</f>
        <v>24.783950617283949</v>
      </c>
      <c r="BA476">
        <f>Table13[[#This Row],[Total Spend]]/Table13[[#This Row],[Corrected CL]]</f>
        <v>24.783950617283949</v>
      </c>
      <c r="BB476">
        <v>80.925076452599384</v>
      </c>
      <c r="BC476" s="1">
        <f>Table13[[#This Row],[Dt_Customer]]+Table13[[#This Row],[Recency]]</f>
        <v>41301</v>
      </c>
      <c r="BD476" s="16" t="str">
        <f>IF(COUNTIF(A:A, A476) &gt; 1, "Duplicate", "Unique")</f>
        <v>Unique</v>
      </c>
    </row>
    <row r="477" spans="1:56" x14ac:dyDescent="0.3">
      <c r="A477">
        <v>10841</v>
      </c>
      <c r="B477">
        <v>1975</v>
      </c>
      <c r="C477" t="s">
        <v>37</v>
      </c>
      <c r="D477" t="s">
        <v>35</v>
      </c>
      <c r="E477">
        <v>56559</v>
      </c>
      <c r="F477">
        <v>0</v>
      </c>
      <c r="G477">
        <v>1</v>
      </c>
      <c r="H477" s="1">
        <v>41268</v>
      </c>
      <c r="I477">
        <v>46</v>
      </c>
      <c r="J477">
        <v>226</v>
      </c>
      <c r="K477">
        <v>22</v>
      </c>
      <c r="L477">
        <v>133</v>
      </c>
      <c r="M477">
        <v>41</v>
      </c>
      <c r="N477">
        <v>31</v>
      </c>
      <c r="O477">
        <v>31</v>
      </c>
      <c r="P477">
        <f>IF(Table13[[#This Row],[MntWines]] = 0,"",Table13[[#This Row],[MntWines]])</f>
        <v>226</v>
      </c>
      <c r="Q477">
        <f>IF(Table13[[#This Row],[MntFruits]] = 0, "",Table13[[#This Row],[MntFruits]])</f>
        <v>22</v>
      </c>
      <c r="R477">
        <f>IF(Table13[[#This Row],[MntMeatProducts]] = 0, "",Table13[[#This Row],[MntMeatProducts]])</f>
        <v>133</v>
      </c>
      <c r="S477">
        <f>IF(Table13[[#This Row],[MntFishProducts]] = 0, "",Table13[[#This Row],[MntFishProducts]])</f>
        <v>41</v>
      </c>
      <c r="T477">
        <f>IF(Table13[[#This Row],[MntSweetProducts]] = 0, "",Table13[[#This Row],[MntSweetProducts]])</f>
        <v>31</v>
      </c>
      <c r="U477">
        <f>IF(Table13[[#This Row],[MntGoldProds]] = 0, "",Table13[[#This Row],[MntGoldProds]])</f>
        <v>31</v>
      </c>
      <c r="V477">
        <v>3</v>
      </c>
      <c r="W477">
        <v>4</v>
      </c>
      <c r="X477">
        <v>3</v>
      </c>
      <c r="Y477">
        <v>8</v>
      </c>
      <c r="Z477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30</v>
      </c>
      <c r="AI477" s="13">
        <f>SUM(Table13[[#This Row],[MntWines]:[MntGoldProds]])</f>
        <v>484</v>
      </c>
      <c r="AJ477" s="13">
        <f>AVERAGE(Table13[[#This Row],[MntWines]:[MntGoldProds]])</f>
        <v>80.666666666666671</v>
      </c>
      <c r="AK477">
        <f>IF(Table13[[#This Row],[Total Number of Purchases]]=0,0,Table13[[#This Row],[Total Spend]]/Table13[[#This Row],[Total Number of Purchases]])</f>
        <v>26.888888888888889</v>
      </c>
      <c r="AM477">
        <f>SUM(Table13[[#This Row],[NumDealsPurchases]:[NumStorePurchases]])</f>
        <v>18</v>
      </c>
      <c r="AN477" s="14">
        <f>Snapshot_Date-Table13[[#This Row],[Dt_Customer]]</f>
        <v>648</v>
      </c>
      <c r="AP477" s="13">
        <f>Table13[[#This Row],[NumDealsPurchases]]/Table13[[#This Row],[Total Number of Purchases]]*100</f>
        <v>16.666666666666664</v>
      </c>
      <c r="AQ477">
        <f>6-ROUNDUP(_xlfn.PERCENTRANK.INC(Table13[Recency],Table13[[#This Row],[Recency]])*5, 0)</f>
        <v>3</v>
      </c>
      <c r="AR477">
        <f>ROUNDUP(_xlfn.PERCENTRANK.INC(Table13[Total Number of Purchases],Table13[[#This Row],[Total Number of Purchases]])*5,0)</f>
        <v>4</v>
      </c>
      <c r="AS477">
        <f>ROUNDUP(_xlfn.PERCENTRANK.INC(Table13[Total Spend],Table13[[#This Row],[Total Spend]])*5,0)</f>
        <v>3</v>
      </c>
      <c r="AT477" t="str">
        <f>Table13[[#This Row],[Recency Score]]&amp;Table13[[#This Row],[Frequency Score]]&amp;Table13[[#This Row],[Monetary Score]]</f>
        <v>343</v>
      </c>
      <c r="AU477" t="str">
        <f t="shared" si="7"/>
        <v>Needs Attention</v>
      </c>
      <c r="AW477" s="13">
        <f>DATEDIF(Table13[[#This Row],[Dt_Customer]], Snapshot_Date, "d")</f>
        <v>648</v>
      </c>
      <c r="AX477" s="13">
        <f>Table13[[#This Row],[CL if today]]/365</f>
        <v>1.7753424657534247</v>
      </c>
      <c r="AY477">
        <f>Table13[[#This Row],[Total Number of Purchases]]/Table13[[#This Row],[Corrected CL]]</f>
        <v>10.138888888888889</v>
      </c>
      <c r="AZ477">
        <f>Table13[[#This Row],[Average Order Value (AOV)]]*Table13[[#This Row],[Freq per Year]]</f>
        <v>272.6234567901235</v>
      </c>
      <c r="BA477">
        <f>Table13[[#This Row],[Total Spend]]/Table13[[#This Row],[Corrected CL]]</f>
        <v>272.62345679012344</v>
      </c>
      <c r="BB477">
        <v>678.65443425076455</v>
      </c>
      <c r="BC477" s="1">
        <f>Table13[[#This Row],[Dt_Customer]]+Table13[[#This Row],[Recency]]</f>
        <v>41314</v>
      </c>
      <c r="BD477" s="16" t="str">
        <f>IF(COUNTIF(A:A, A477) &gt; 1, "Duplicate", "Unique")</f>
        <v>Unique</v>
      </c>
    </row>
    <row r="478" spans="1:56" x14ac:dyDescent="0.3">
      <c r="A478">
        <v>10686</v>
      </c>
      <c r="B478">
        <v>1965</v>
      </c>
      <c r="C478" t="s">
        <v>37</v>
      </c>
      <c r="D478" t="s">
        <v>35</v>
      </c>
      <c r="E478">
        <v>34230</v>
      </c>
      <c r="F478">
        <v>1</v>
      </c>
      <c r="G478">
        <v>1</v>
      </c>
      <c r="H478" s="1">
        <v>41269</v>
      </c>
      <c r="I478">
        <v>72</v>
      </c>
      <c r="J478">
        <v>15</v>
      </c>
      <c r="K478">
        <v>0</v>
      </c>
      <c r="L478">
        <v>4</v>
      </c>
      <c r="M478">
        <v>0</v>
      </c>
      <c r="N478">
        <v>0</v>
      </c>
      <c r="O478">
        <v>2</v>
      </c>
      <c r="P478">
        <f>IF(Table13[[#This Row],[MntWines]] = 0,"",Table13[[#This Row],[MntWines]])</f>
        <v>15</v>
      </c>
      <c r="Q478" t="str">
        <f>IF(Table13[[#This Row],[MntFruits]] = 0, "",Table13[[#This Row],[MntFruits]])</f>
        <v/>
      </c>
      <c r="R478">
        <f>IF(Table13[[#This Row],[MntMeatProducts]] = 0, "",Table13[[#This Row],[MntMeatProducts]])</f>
        <v>4</v>
      </c>
      <c r="S478" t="str">
        <f>IF(Table13[[#This Row],[MntFishProducts]] = 0, "",Table13[[#This Row],[MntFishProducts]])</f>
        <v/>
      </c>
      <c r="T478" t="str">
        <f>IF(Table13[[#This Row],[MntSweetProducts]] = 0, "",Table13[[#This Row],[MntSweetProducts]])</f>
        <v/>
      </c>
      <c r="U478">
        <f>IF(Table13[[#This Row],[MntGoldProds]] = 0, "",Table13[[#This Row],[MntGoldProds]])</f>
        <v>2</v>
      </c>
      <c r="V478">
        <v>1</v>
      </c>
      <c r="W478">
        <v>1</v>
      </c>
      <c r="X478">
        <v>0</v>
      </c>
      <c r="Y478">
        <v>2</v>
      </c>
      <c r="Z478">
        <v>7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 t="s">
        <v>30</v>
      </c>
      <c r="AI478" s="13">
        <f>SUM(Table13[[#This Row],[MntWines]:[MntGoldProds]])</f>
        <v>21</v>
      </c>
      <c r="AJ478" s="13">
        <f>AVERAGE(Table13[[#This Row],[MntWines]:[MntGoldProds]])</f>
        <v>3.5</v>
      </c>
      <c r="AK478">
        <f>IF(Table13[[#This Row],[Total Number of Purchases]]=0,0,Table13[[#This Row],[Total Spend]]/Table13[[#This Row],[Total Number of Purchases]])</f>
        <v>5.25</v>
      </c>
      <c r="AM478">
        <f>SUM(Table13[[#This Row],[NumDealsPurchases]:[NumStorePurchases]])</f>
        <v>4</v>
      </c>
      <c r="AN478" s="14">
        <f>Snapshot_Date-Table13[[#This Row],[Dt_Customer]]</f>
        <v>647</v>
      </c>
      <c r="AP478" s="13">
        <f>Table13[[#This Row],[NumDealsPurchases]]/Table13[[#This Row],[Total Number of Purchases]]*100</f>
        <v>25</v>
      </c>
      <c r="AQ478">
        <f>6-ROUNDUP(_xlfn.PERCENTRANK.INC(Table13[Recency],Table13[[#This Row],[Recency]])*5, 0)</f>
        <v>2</v>
      </c>
      <c r="AR478">
        <f>ROUNDUP(_xlfn.PERCENTRANK.INC(Table13[Total Number of Purchases],Table13[[#This Row],[Total Number of Purchases]])*5,0)</f>
        <v>1</v>
      </c>
      <c r="AS478">
        <f>ROUNDUP(_xlfn.PERCENTRANK.INC(Table13[Total Spend],Table13[[#This Row],[Total Spend]])*5,0)</f>
        <v>1</v>
      </c>
      <c r="AT478" t="str">
        <f>Table13[[#This Row],[Recency Score]]&amp;Table13[[#This Row],[Frequency Score]]&amp;Table13[[#This Row],[Monetary Score]]</f>
        <v>211</v>
      </c>
      <c r="AU478" t="str">
        <f t="shared" si="7"/>
        <v>About to Sleep</v>
      </c>
      <c r="AW478" s="13">
        <f>DATEDIF(Table13[[#This Row],[Dt_Customer]], Snapshot_Date, "d")</f>
        <v>647</v>
      </c>
      <c r="AX478" s="13">
        <f>Table13[[#This Row],[CL if today]]/365</f>
        <v>1.7726027397260273</v>
      </c>
      <c r="AY478">
        <f>Table13[[#This Row],[Total Number of Purchases]]/Table13[[#This Row],[Corrected CL]]</f>
        <v>2.2565687789799074</v>
      </c>
      <c r="AZ478">
        <f>Table13[[#This Row],[Average Order Value (AOV)]]*Table13[[#This Row],[Freq per Year]]</f>
        <v>11.846986089644513</v>
      </c>
      <c r="BA478">
        <f>Table13[[#This Row],[Total Spend]]/Table13[[#This Row],[Corrected CL]]</f>
        <v>11.846986089644513</v>
      </c>
      <c r="BB478">
        <v>8.9433384379785608</v>
      </c>
      <c r="BC478" s="1">
        <f>Table13[[#This Row],[Dt_Customer]]+Table13[[#This Row],[Recency]]</f>
        <v>41341</v>
      </c>
      <c r="BD478" s="16" t="str">
        <f>IF(COUNTIF(A:A, A478) &gt; 1, "Duplicate", "Unique")</f>
        <v>Unique</v>
      </c>
    </row>
    <row r="479" spans="1:56" x14ac:dyDescent="0.3">
      <c r="A479">
        <v>10641</v>
      </c>
      <c r="B479">
        <v>1978</v>
      </c>
      <c r="C479" t="s">
        <v>28</v>
      </c>
      <c r="D479" t="s">
        <v>31</v>
      </c>
      <c r="E479">
        <v>7500</v>
      </c>
      <c r="F479">
        <v>1</v>
      </c>
      <c r="G479">
        <v>1</v>
      </c>
      <c r="H479" s="1">
        <v>41270</v>
      </c>
      <c r="I479">
        <v>5</v>
      </c>
      <c r="J479">
        <v>6</v>
      </c>
      <c r="K479">
        <v>5</v>
      </c>
      <c r="L479">
        <v>4</v>
      </c>
      <c r="M479">
        <v>13</v>
      </c>
      <c r="N479">
        <v>4</v>
      </c>
      <c r="O479">
        <v>25</v>
      </c>
      <c r="P479">
        <f>IF(Table13[[#This Row],[MntWines]] = 0,"",Table13[[#This Row],[MntWines]])</f>
        <v>6</v>
      </c>
      <c r="Q479">
        <f>IF(Table13[[#This Row],[MntFruits]] = 0, "",Table13[[#This Row],[MntFruits]])</f>
        <v>5</v>
      </c>
      <c r="R479">
        <f>IF(Table13[[#This Row],[MntMeatProducts]] = 0, "",Table13[[#This Row],[MntMeatProducts]])</f>
        <v>4</v>
      </c>
      <c r="S479">
        <f>IF(Table13[[#This Row],[MntFishProducts]] = 0, "",Table13[[#This Row],[MntFishProducts]])</f>
        <v>13</v>
      </c>
      <c r="T479">
        <f>IF(Table13[[#This Row],[MntSweetProducts]] = 0, "",Table13[[#This Row],[MntSweetProducts]])</f>
        <v>4</v>
      </c>
      <c r="U479">
        <f>IF(Table13[[#This Row],[MntGoldProds]] = 0, "",Table13[[#This Row],[MntGoldProds]])</f>
        <v>25</v>
      </c>
      <c r="V479">
        <v>4</v>
      </c>
      <c r="W479">
        <v>2</v>
      </c>
      <c r="X479">
        <v>1</v>
      </c>
      <c r="Y479">
        <v>3</v>
      </c>
      <c r="Z479">
        <v>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t="s">
        <v>30</v>
      </c>
      <c r="AI479" s="13">
        <f>SUM(Table13[[#This Row],[MntWines]:[MntGoldProds]])</f>
        <v>57</v>
      </c>
      <c r="AJ479" s="13">
        <f>AVERAGE(Table13[[#This Row],[MntWines]:[MntGoldProds]])</f>
        <v>9.5</v>
      </c>
      <c r="AK479">
        <f>IF(Table13[[#This Row],[Total Number of Purchases]]=0,0,Table13[[#This Row],[Total Spend]]/Table13[[#This Row],[Total Number of Purchases]])</f>
        <v>5.7</v>
      </c>
      <c r="AM479">
        <f>SUM(Table13[[#This Row],[NumDealsPurchases]:[NumStorePurchases]])</f>
        <v>10</v>
      </c>
      <c r="AN479" s="14">
        <f>Snapshot_Date-Table13[[#This Row],[Dt_Customer]]</f>
        <v>646</v>
      </c>
      <c r="AP479" s="13">
        <f>Table13[[#This Row],[NumDealsPurchases]]/Table13[[#This Row],[Total Number of Purchases]]*100</f>
        <v>40</v>
      </c>
      <c r="AQ479">
        <f>6-ROUNDUP(_xlfn.PERCENTRANK.INC(Table13[Recency],Table13[[#This Row],[Recency]])*5, 0)</f>
        <v>5</v>
      </c>
      <c r="AR479">
        <f>ROUNDUP(_xlfn.PERCENTRANK.INC(Table13[Total Number of Purchases],Table13[[#This Row],[Total Number of Purchases]])*5,0)</f>
        <v>2</v>
      </c>
      <c r="AS479">
        <f>ROUNDUP(_xlfn.PERCENTRANK.INC(Table13[Total Spend],Table13[[#This Row],[Total Spend]])*5,0)</f>
        <v>2</v>
      </c>
      <c r="AT479" t="str">
        <f>Table13[[#This Row],[Recency Score]]&amp;Table13[[#This Row],[Frequency Score]]&amp;Table13[[#This Row],[Monetary Score]]</f>
        <v>522</v>
      </c>
      <c r="AU479" t="str">
        <f t="shared" si="7"/>
        <v>Others</v>
      </c>
      <c r="AW479" s="13">
        <f>DATEDIF(Table13[[#This Row],[Dt_Customer]], Snapshot_Date, "d")</f>
        <v>646</v>
      </c>
      <c r="AX479" s="13">
        <f>Table13[[#This Row],[CL if today]]/365</f>
        <v>1.7698630136986302</v>
      </c>
      <c r="AY479">
        <f>Table13[[#This Row],[Total Number of Purchases]]/Table13[[#This Row],[Corrected CL]]</f>
        <v>5.6501547987616094</v>
      </c>
      <c r="AZ479">
        <f>Table13[[#This Row],[Average Order Value (AOV)]]*Table13[[#This Row],[Freq per Year]]</f>
        <v>32.205882352941174</v>
      </c>
      <c r="BA479">
        <f>Table13[[#This Row],[Total Spend]]/Table13[[#This Row],[Corrected CL]]</f>
        <v>32.205882352941174</v>
      </c>
      <c r="BB479">
        <v>571.57208588957053</v>
      </c>
      <c r="BC479" s="1">
        <f>Table13[[#This Row],[Dt_Customer]]+Table13[[#This Row],[Recency]]</f>
        <v>41275</v>
      </c>
      <c r="BD479" s="16" t="str">
        <f>IF(COUNTIF(A:A, A479) &gt; 1, "Duplicate", "Unique")</f>
        <v>Unique</v>
      </c>
    </row>
    <row r="480" spans="1:56" x14ac:dyDescent="0.3">
      <c r="A480">
        <v>10826</v>
      </c>
      <c r="B480">
        <v>1959</v>
      </c>
      <c r="C480" t="s">
        <v>28</v>
      </c>
      <c r="D480" t="s">
        <v>33</v>
      </c>
      <c r="E480">
        <v>18690</v>
      </c>
      <c r="F480">
        <v>0</v>
      </c>
      <c r="G480">
        <v>0</v>
      </c>
      <c r="H480" s="1">
        <v>41271</v>
      </c>
      <c r="I480">
        <v>77</v>
      </c>
      <c r="J480">
        <v>6</v>
      </c>
      <c r="K480">
        <v>1</v>
      </c>
      <c r="L480">
        <v>7</v>
      </c>
      <c r="M480">
        <v>23</v>
      </c>
      <c r="N480">
        <v>4</v>
      </c>
      <c r="O480">
        <v>19</v>
      </c>
      <c r="P480">
        <f>IF(Table13[[#This Row],[MntWines]] = 0,"",Table13[[#This Row],[MntWines]])</f>
        <v>6</v>
      </c>
      <c r="Q480">
        <f>IF(Table13[[#This Row],[MntFruits]] = 0, "",Table13[[#This Row],[MntFruits]])</f>
        <v>1</v>
      </c>
      <c r="R480">
        <f>IF(Table13[[#This Row],[MntMeatProducts]] = 0, "",Table13[[#This Row],[MntMeatProducts]])</f>
        <v>7</v>
      </c>
      <c r="S480">
        <f>IF(Table13[[#This Row],[MntFishProducts]] = 0, "",Table13[[#This Row],[MntFishProducts]])</f>
        <v>23</v>
      </c>
      <c r="T480">
        <f>IF(Table13[[#This Row],[MntSweetProducts]] = 0, "",Table13[[#This Row],[MntSweetProducts]])</f>
        <v>4</v>
      </c>
      <c r="U480">
        <f>IF(Table13[[#This Row],[MntGoldProds]] = 0, "",Table13[[#This Row],[MntGoldProds]])</f>
        <v>19</v>
      </c>
      <c r="V480">
        <v>1</v>
      </c>
      <c r="W480">
        <v>1</v>
      </c>
      <c r="X480">
        <v>1</v>
      </c>
      <c r="Y480">
        <v>2</v>
      </c>
      <c r="Z480">
        <v>8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30</v>
      </c>
      <c r="AI480" s="13">
        <f>SUM(Table13[[#This Row],[MntWines]:[MntGoldProds]])</f>
        <v>60</v>
      </c>
      <c r="AJ480" s="13">
        <f>AVERAGE(Table13[[#This Row],[MntWines]:[MntGoldProds]])</f>
        <v>10</v>
      </c>
      <c r="AK480">
        <f>IF(Table13[[#This Row],[Total Number of Purchases]]=0,0,Table13[[#This Row],[Total Spend]]/Table13[[#This Row],[Total Number of Purchases]])</f>
        <v>12</v>
      </c>
      <c r="AM480">
        <f>SUM(Table13[[#This Row],[NumDealsPurchases]:[NumStorePurchases]])</f>
        <v>5</v>
      </c>
      <c r="AN480" s="14">
        <f>Snapshot_Date-Table13[[#This Row],[Dt_Customer]]</f>
        <v>645</v>
      </c>
      <c r="AP480" s="13">
        <f>Table13[[#This Row],[NumDealsPurchases]]/Table13[[#This Row],[Total Number of Purchases]]*100</f>
        <v>20</v>
      </c>
      <c r="AQ480">
        <f>6-ROUNDUP(_xlfn.PERCENTRANK.INC(Table13[Recency],Table13[[#This Row],[Recency]])*5, 0)</f>
        <v>2</v>
      </c>
      <c r="AR480">
        <f>ROUNDUP(_xlfn.PERCENTRANK.INC(Table13[Total Number of Purchases],Table13[[#This Row],[Total Number of Purchases]])*5,0)</f>
        <v>1</v>
      </c>
      <c r="AS480">
        <f>ROUNDUP(_xlfn.PERCENTRANK.INC(Table13[Total Spend],Table13[[#This Row],[Total Spend]])*5,0)</f>
        <v>2</v>
      </c>
      <c r="AT480" t="str">
        <f>Table13[[#This Row],[Recency Score]]&amp;Table13[[#This Row],[Frequency Score]]&amp;Table13[[#This Row],[Monetary Score]]</f>
        <v>212</v>
      </c>
      <c r="AU480" t="str">
        <f t="shared" si="7"/>
        <v>About to Sleep</v>
      </c>
      <c r="AW480" s="13">
        <f>DATEDIF(Table13[[#This Row],[Dt_Customer]], Snapshot_Date, "d")</f>
        <v>645</v>
      </c>
      <c r="AX480" s="13">
        <f>Table13[[#This Row],[CL if today]]/365</f>
        <v>1.7671232876712328</v>
      </c>
      <c r="AY480">
        <f>Table13[[#This Row],[Total Number of Purchases]]/Table13[[#This Row],[Corrected CL]]</f>
        <v>2.8294573643410854</v>
      </c>
      <c r="AZ480">
        <f>Table13[[#This Row],[Average Order Value (AOV)]]*Table13[[#This Row],[Freq per Year]]</f>
        <v>33.953488372093027</v>
      </c>
      <c r="BA480">
        <f>Table13[[#This Row],[Total Spend]]/Table13[[#This Row],[Corrected CL]]</f>
        <v>33.953488372093027</v>
      </c>
      <c r="BB480">
        <v>715.98310291858684</v>
      </c>
      <c r="BC480" s="1">
        <f>Table13[[#This Row],[Dt_Customer]]+Table13[[#This Row],[Recency]]</f>
        <v>41348</v>
      </c>
      <c r="BD480" s="16" t="str">
        <f>IF(COUNTIF(A:A, A480) &gt; 1, "Duplicate", "Unique")</f>
        <v>Unique</v>
      </c>
    </row>
    <row r="481" spans="1:56" x14ac:dyDescent="0.3">
      <c r="A481">
        <v>4086</v>
      </c>
      <c r="B481">
        <v>1959</v>
      </c>
      <c r="C481" t="s">
        <v>28</v>
      </c>
      <c r="D481" t="s">
        <v>33</v>
      </c>
      <c r="E481">
        <v>18690</v>
      </c>
      <c r="F481">
        <v>0</v>
      </c>
      <c r="G481">
        <v>0</v>
      </c>
      <c r="H481" s="1">
        <v>41271</v>
      </c>
      <c r="I481">
        <v>77</v>
      </c>
      <c r="J481">
        <v>6</v>
      </c>
      <c r="K481">
        <v>1</v>
      </c>
      <c r="L481">
        <v>7</v>
      </c>
      <c r="M481">
        <v>23</v>
      </c>
      <c r="N481">
        <v>4</v>
      </c>
      <c r="O481">
        <v>19</v>
      </c>
      <c r="P481">
        <f>IF(Table13[[#This Row],[MntWines]] = 0,"",Table13[[#This Row],[MntWines]])</f>
        <v>6</v>
      </c>
      <c r="Q481">
        <f>IF(Table13[[#This Row],[MntFruits]] = 0, "",Table13[[#This Row],[MntFruits]])</f>
        <v>1</v>
      </c>
      <c r="R481">
        <f>IF(Table13[[#This Row],[MntMeatProducts]] = 0, "",Table13[[#This Row],[MntMeatProducts]])</f>
        <v>7</v>
      </c>
      <c r="S481">
        <f>IF(Table13[[#This Row],[MntFishProducts]] = 0, "",Table13[[#This Row],[MntFishProducts]])</f>
        <v>23</v>
      </c>
      <c r="T481">
        <f>IF(Table13[[#This Row],[MntSweetProducts]] = 0, "",Table13[[#This Row],[MntSweetProducts]])</f>
        <v>4</v>
      </c>
      <c r="U481">
        <f>IF(Table13[[#This Row],[MntGoldProds]] = 0, "",Table13[[#This Row],[MntGoldProds]])</f>
        <v>19</v>
      </c>
      <c r="V481">
        <v>1</v>
      </c>
      <c r="W481">
        <v>1</v>
      </c>
      <c r="X481">
        <v>1</v>
      </c>
      <c r="Y481">
        <v>2</v>
      </c>
      <c r="Z481">
        <v>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39</v>
      </c>
      <c r="AI481" s="13">
        <f>SUM(Table13[[#This Row],[MntWines]:[MntGoldProds]])</f>
        <v>60</v>
      </c>
      <c r="AJ481" s="13">
        <f>AVERAGE(Table13[[#This Row],[MntWines]:[MntGoldProds]])</f>
        <v>10</v>
      </c>
      <c r="AK481">
        <f>IF(Table13[[#This Row],[Total Number of Purchases]]=0,0,Table13[[#This Row],[Total Spend]]/Table13[[#This Row],[Total Number of Purchases]])</f>
        <v>12</v>
      </c>
      <c r="AM481">
        <f>SUM(Table13[[#This Row],[NumDealsPurchases]:[NumStorePurchases]])</f>
        <v>5</v>
      </c>
      <c r="AN481" s="14">
        <f>Snapshot_Date-Table13[[#This Row],[Dt_Customer]]</f>
        <v>645</v>
      </c>
      <c r="AP481" s="13">
        <f>Table13[[#This Row],[NumDealsPurchases]]/Table13[[#This Row],[Total Number of Purchases]]*100</f>
        <v>20</v>
      </c>
      <c r="AQ481">
        <f>6-ROUNDUP(_xlfn.PERCENTRANK.INC(Table13[Recency],Table13[[#This Row],[Recency]])*5, 0)</f>
        <v>2</v>
      </c>
      <c r="AR481">
        <f>ROUNDUP(_xlfn.PERCENTRANK.INC(Table13[Total Number of Purchases],Table13[[#This Row],[Total Number of Purchases]])*5,0)</f>
        <v>1</v>
      </c>
      <c r="AS481">
        <f>ROUNDUP(_xlfn.PERCENTRANK.INC(Table13[Total Spend],Table13[[#This Row],[Total Spend]])*5,0)</f>
        <v>2</v>
      </c>
      <c r="AT481" t="str">
        <f>Table13[[#This Row],[Recency Score]]&amp;Table13[[#This Row],[Frequency Score]]&amp;Table13[[#This Row],[Monetary Score]]</f>
        <v>212</v>
      </c>
      <c r="AU481" t="str">
        <f t="shared" si="7"/>
        <v>About to Sleep</v>
      </c>
      <c r="AW481" s="13">
        <f>DATEDIF(Table13[[#This Row],[Dt_Customer]], Snapshot_Date, "d")</f>
        <v>645</v>
      </c>
      <c r="AX481" s="13">
        <f>Table13[[#This Row],[CL if today]]/365</f>
        <v>1.7671232876712328</v>
      </c>
      <c r="AY481">
        <f>Table13[[#This Row],[Total Number of Purchases]]/Table13[[#This Row],[Corrected CL]]</f>
        <v>2.8294573643410854</v>
      </c>
      <c r="AZ481">
        <f>Table13[[#This Row],[Average Order Value (AOV)]]*Table13[[#This Row],[Freq per Year]]</f>
        <v>33.953488372093027</v>
      </c>
      <c r="BA481">
        <f>Table13[[#This Row],[Total Spend]]/Table13[[#This Row],[Corrected CL]]</f>
        <v>33.953488372093027</v>
      </c>
      <c r="BB481">
        <v>17.941628264208912</v>
      </c>
      <c r="BC481" s="1">
        <f>Table13[[#This Row],[Dt_Customer]]+Table13[[#This Row],[Recency]]</f>
        <v>41348</v>
      </c>
      <c r="BD481" s="16" t="str">
        <f>IF(COUNTIF(A:A, A481) &gt; 1, "Duplicate", "Unique")</f>
        <v>Unique</v>
      </c>
    </row>
    <row r="482" spans="1:56" x14ac:dyDescent="0.3">
      <c r="A482">
        <v>10304</v>
      </c>
      <c r="B482">
        <v>1959</v>
      </c>
      <c r="C482" t="s">
        <v>28</v>
      </c>
      <c r="D482" t="s">
        <v>33</v>
      </c>
      <c r="E482">
        <v>18690</v>
      </c>
      <c r="F482">
        <v>0</v>
      </c>
      <c r="G482">
        <v>0</v>
      </c>
      <c r="H482" s="1">
        <v>41271</v>
      </c>
      <c r="I482">
        <v>77</v>
      </c>
      <c r="J482">
        <v>6</v>
      </c>
      <c r="K482">
        <v>1</v>
      </c>
      <c r="L482">
        <v>7</v>
      </c>
      <c r="M482">
        <v>23</v>
      </c>
      <c r="N482">
        <v>4</v>
      </c>
      <c r="O482">
        <v>19</v>
      </c>
      <c r="P482">
        <f>IF(Table13[[#This Row],[MntWines]] = 0,"",Table13[[#This Row],[MntWines]])</f>
        <v>6</v>
      </c>
      <c r="Q482">
        <f>IF(Table13[[#This Row],[MntFruits]] = 0, "",Table13[[#This Row],[MntFruits]])</f>
        <v>1</v>
      </c>
      <c r="R482">
        <f>IF(Table13[[#This Row],[MntMeatProducts]] = 0, "",Table13[[#This Row],[MntMeatProducts]])</f>
        <v>7</v>
      </c>
      <c r="S482">
        <f>IF(Table13[[#This Row],[MntFishProducts]] = 0, "",Table13[[#This Row],[MntFishProducts]])</f>
        <v>23</v>
      </c>
      <c r="T482">
        <f>IF(Table13[[#This Row],[MntSweetProducts]] = 0, "",Table13[[#This Row],[MntSweetProducts]])</f>
        <v>4</v>
      </c>
      <c r="U482">
        <f>IF(Table13[[#This Row],[MntGoldProds]] = 0, "",Table13[[#This Row],[MntGoldProds]])</f>
        <v>19</v>
      </c>
      <c r="V482">
        <v>1</v>
      </c>
      <c r="W482">
        <v>1</v>
      </c>
      <c r="X482">
        <v>1</v>
      </c>
      <c r="Y482">
        <v>2</v>
      </c>
      <c r="Z482">
        <v>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 t="s">
        <v>30</v>
      </c>
      <c r="AI482" s="13">
        <f>SUM(Table13[[#This Row],[MntWines]:[MntGoldProds]])</f>
        <v>60</v>
      </c>
      <c r="AJ482" s="13">
        <f>AVERAGE(Table13[[#This Row],[MntWines]:[MntGoldProds]])</f>
        <v>10</v>
      </c>
      <c r="AK482">
        <f>IF(Table13[[#This Row],[Total Number of Purchases]]=0,0,Table13[[#This Row],[Total Spend]]/Table13[[#This Row],[Total Number of Purchases]])</f>
        <v>12</v>
      </c>
      <c r="AM482">
        <f>SUM(Table13[[#This Row],[NumDealsPurchases]:[NumStorePurchases]])</f>
        <v>5</v>
      </c>
      <c r="AN482" s="14">
        <f>Snapshot_Date-Table13[[#This Row],[Dt_Customer]]</f>
        <v>645</v>
      </c>
      <c r="AP482" s="13">
        <f>Table13[[#This Row],[NumDealsPurchases]]/Table13[[#This Row],[Total Number of Purchases]]*100</f>
        <v>20</v>
      </c>
      <c r="AQ482">
        <f>6-ROUNDUP(_xlfn.PERCENTRANK.INC(Table13[Recency],Table13[[#This Row],[Recency]])*5, 0)</f>
        <v>2</v>
      </c>
      <c r="AR482">
        <f>ROUNDUP(_xlfn.PERCENTRANK.INC(Table13[Total Number of Purchases],Table13[[#This Row],[Total Number of Purchases]])*5,0)</f>
        <v>1</v>
      </c>
      <c r="AS482">
        <f>ROUNDUP(_xlfn.PERCENTRANK.INC(Table13[Total Spend],Table13[[#This Row],[Total Spend]])*5,0)</f>
        <v>2</v>
      </c>
      <c r="AT482" t="str">
        <f>Table13[[#This Row],[Recency Score]]&amp;Table13[[#This Row],[Frequency Score]]&amp;Table13[[#This Row],[Monetary Score]]</f>
        <v>212</v>
      </c>
      <c r="AU482" t="str">
        <f t="shared" si="7"/>
        <v>About to Sleep</v>
      </c>
      <c r="AW482" s="13">
        <f>DATEDIF(Table13[[#This Row],[Dt_Customer]], Snapshot_Date, "d")</f>
        <v>645</v>
      </c>
      <c r="AX482" s="13">
        <f>Table13[[#This Row],[CL if today]]/365</f>
        <v>1.7671232876712328</v>
      </c>
      <c r="AY482">
        <f>Table13[[#This Row],[Total Number of Purchases]]/Table13[[#This Row],[Corrected CL]]</f>
        <v>2.8294573643410854</v>
      </c>
      <c r="AZ482">
        <f>Table13[[#This Row],[Average Order Value (AOV)]]*Table13[[#This Row],[Freq per Year]]</f>
        <v>33.953488372093027</v>
      </c>
      <c r="BA482">
        <f>Table13[[#This Row],[Total Spend]]/Table13[[#This Row],[Corrected CL]]</f>
        <v>33.953488372093027</v>
      </c>
      <c r="BB482">
        <v>37.004608294930875</v>
      </c>
      <c r="BC482" s="1">
        <f>Table13[[#This Row],[Dt_Customer]]+Table13[[#This Row],[Recency]]</f>
        <v>41348</v>
      </c>
      <c r="BD482" s="16" t="str">
        <f>IF(COUNTIF(A:A, A482) &gt; 1, "Duplicate", "Unique")</f>
        <v>Unique</v>
      </c>
    </row>
    <row r="483" spans="1:56" x14ac:dyDescent="0.3">
      <c r="A483">
        <v>5837</v>
      </c>
      <c r="B483">
        <v>1967</v>
      </c>
      <c r="C483" t="s">
        <v>28</v>
      </c>
      <c r="D483" t="s">
        <v>33</v>
      </c>
      <c r="E483">
        <v>51479</v>
      </c>
      <c r="F483">
        <v>1</v>
      </c>
      <c r="G483">
        <v>1</v>
      </c>
      <c r="H483" s="1">
        <v>41271</v>
      </c>
      <c r="I483">
        <v>67</v>
      </c>
      <c r="J483">
        <v>247</v>
      </c>
      <c r="K483">
        <v>8</v>
      </c>
      <c r="L483">
        <v>160</v>
      </c>
      <c r="M483">
        <v>6</v>
      </c>
      <c r="N483">
        <v>8</v>
      </c>
      <c r="O483">
        <v>65</v>
      </c>
      <c r="P483">
        <f>IF(Table13[[#This Row],[MntWines]] = 0,"",Table13[[#This Row],[MntWines]])</f>
        <v>247</v>
      </c>
      <c r="Q483">
        <f>IF(Table13[[#This Row],[MntFruits]] = 0, "",Table13[[#This Row],[MntFruits]])</f>
        <v>8</v>
      </c>
      <c r="R483">
        <f>IF(Table13[[#This Row],[MntMeatProducts]] = 0, "",Table13[[#This Row],[MntMeatProducts]])</f>
        <v>160</v>
      </c>
      <c r="S483">
        <f>IF(Table13[[#This Row],[MntFishProducts]] = 0, "",Table13[[#This Row],[MntFishProducts]])</f>
        <v>6</v>
      </c>
      <c r="T483">
        <f>IF(Table13[[#This Row],[MntSweetProducts]] = 0, "",Table13[[#This Row],[MntSweetProducts]])</f>
        <v>8</v>
      </c>
      <c r="U483">
        <f>IF(Table13[[#This Row],[MntGoldProds]] = 0, "",Table13[[#This Row],[MntGoldProds]])</f>
        <v>65</v>
      </c>
      <c r="V483">
        <v>7</v>
      </c>
      <c r="W483">
        <v>6</v>
      </c>
      <c r="X483">
        <v>3</v>
      </c>
      <c r="Y483">
        <v>6</v>
      </c>
      <c r="Z483">
        <v>7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30</v>
      </c>
      <c r="AI483" s="13">
        <f>SUM(Table13[[#This Row],[MntWines]:[MntGoldProds]])</f>
        <v>494</v>
      </c>
      <c r="AJ483" s="13">
        <f>AVERAGE(Table13[[#This Row],[MntWines]:[MntGoldProds]])</f>
        <v>82.333333333333329</v>
      </c>
      <c r="AK483">
        <f>IF(Table13[[#This Row],[Total Number of Purchases]]=0,0,Table13[[#This Row],[Total Spend]]/Table13[[#This Row],[Total Number of Purchases]])</f>
        <v>22.454545454545453</v>
      </c>
      <c r="AM483">
        <f>SUM(Table13[[#This Row],[NumDealsPurchases]:[NumStorePurchases]])</f>
        <v>22</v>
      </c>
      <c r="AN483" s="14">
        <f>Snapshot_Date-Table13[[#This Row],[Dt_Customer]]</f>
        <v>645</v>
      </c>
      <c r="AP483" s="13">
        <f>Table13[[#This Row],[NumDealsPurchases]]/Table13[[#This Row],[Total Number of Purchases]]*100</f>
        <v>31.818181818181817</v>
      </c>
      <c r="AQ483">
        <f>6-ROUNDUP(_xlfn.PERCENTRANK.INC(Table13[Recency],Table13[[#This Row],[Recency]])*5, 0)</f>
        <v>2</v>
      </c>
      <c r="AR483">
        <f>ROUNDUP(_xlfn.PERCENTRANK.INC(Table13[Total Number of Purchases],Table13[[#This Row],[Total Number of Purchases]])*5,0)</f>
        <v>4</v>
      </c>
      <c r="AS483">
        <f>ROUNDUP(_xlfn.PERCENTRANK.INC(Table13[Total Spend],Table13[[#This Row],[Total Spend]])*5,0)</f>
        <v>3</v>
      </c>
      <c r="AT483" t="str">
        <f>Table13[[#This Row],[Recency Score]]&amp;Table13[[#This Row],[Frequency Score]]&amp;Table13[[#This Row],[Monetary Score]]</f>
        <v>243</v>
      </c>
      <c r="AU483" t="str">
        <f t="shared" si="7"/>
        <v>About to Sleep</v>
      </c>
      <c r="AW483" s="13">
        <f>DATEDIF(Table13[[#This Row],[Dt_Customer]], Snapshot_Date, "d")</f>
        <v>645</v>
      </c>
      <c r="AX483" s="13">
        <f>Table13[[#This Row],[CL if today]]/365</f>
        <v>1.7671232876712328</v>
      </c>
      <c r="AY483">
        <f>Table13[[#This Row],[Total Number of Purchases]]/Table13[[#This Row],[Corrected CL]]</f>
        <v>12.449612403100776</v>
      </c>
      <c r="AZ483">
        <f>Table13[[#This Row],[Average Order Value (AOV)]]*Table13[[#This Row],[Freq per Year]]</f>
        <v>279.55038759689921</v>
      </c>
      <c r="BA483">
        <f>Table13[[#This Row],[Total Spend]]/Table13[[#This Row],[Corrected CL]]</f>
        <v>279.55038759689921</v>
      </c>
      <c r="BB483">
        <v>1061.3594470046085</v>
      </c>
      <c r="BC483" s="1">
        <f>Table13[[#This Row],[Dt_Customer]]+Table13[[#This Row],[Recency]]</f>
        <v>41338</v>
      </c>
      <c r="BD483" s="16" t="str">
        <f>IF(COUNTIF(A:A, A483) &gt; 1, "Duplicate", "Unique")</f>
        <v>Unique</v>
      </c>
    </row>
    <row r="484" spans="1:56" x14ac:dyDescent="0.3">
      <c r="A484">
        <v>7141</v>
      </c>
      <c r="B484">
        <v>1986</v>
      </c>
      <c r="C484" t="s">
        <v>41</v>
      </c>
      <c r="D484" t="s">
        <v>31</v>
      </c>
      <c r="E484">
        <v>21888</v>
      </c>
      <c r="F484">
        <v>1</v>
      </c>
      <c r="G484">
        <v>0</v>
      </c>
      <c r="H484" s="1">
        <v>41272</v>
      </c>
      <c r="I484">
        <v>15</v>
      </c>
      <c r="J484">
        <v>88</v>
      </c>
      <c r="K484">
        <v>10</v>
      </c>
      <c r="L484">
        <v>46</v>
      </c>
      <c r="M484">
        <v>2</v>
      </c>
      <c r="N484">
        <v>3</v>
      </c>
      <c r="O484">
        <v>64</v>
      </c>
      <c r="P484">
        <f>IF(Table13[[#This Row],[MntWines]] = 0,"",Table13[[#This Row],[MntWines]])</f>
        <v>88</v>
      </c>
      <c r="Q484">
        <f>IF(Table13[[#This Row],[MntFruits]] = 0, "",Table13[[#This Row],[MntFruits]])</f>
        <v>10</v>
      </c>
      <c r="R484">
        <f>IF(Table13[[#This Row],[MntMeatProducts]] = 0, "",Table13[[#This Row],[MntMeatProducts]])</f>
        <v>46</v>
      </c>
      <c r="S484">
        <f>IF(Table13[[#This Row],[MntFishProducts]] = 0, "",Table13[[#This Row],[MntFishProducts]])</f>
        <v>2</v>
      </c>
      <c r="T484">
        <f>IF(Table13[[#This Row],[MntSweetProducts]] = 0, "",Table13[[#This Row],[MntSweetProducts]])</f>
        <v>3</v>
      </c>
      <c r="U484">
        <f>IF(Table13[[#This Row],[MntGoldProds]] = 0, "",Table13[[#This Row],[MntGoldProds]])</f>
        <v>64</v>
      </c>
      <c r="V484">
        <v>4</v>
      </c>
      <c r="W484">
        <v>5</v>
      </c>
      <c r="X484">
        <v>1</v>
      </c>
      <c r="Y484">
        <v>2</v>
      </c>
      <c r="Z484">
        <v>10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 t="s">
        <v>30</v>
      </c>
      <c r="AI484" s="13">
        <f>SUM(Table13[[#This Row],[MntWines]:[MntGoldProds]])</f>
        <v>213</v>
      </c>
      <c r="AJ484" s="13">
        <f>AVERAGE(Table13[[#This Row],[MntWines]:[MntGoldProds]])</f>
        <v>35.5</v>
      </c>
      <c r="AK484">
        <f>IF(Table13[[#This Row],[Total Number of Purchases]]=0,0,Table13[[#This Row],[Total Spend]]/Table13[[#This Row],[Total Number of Purchases]])</f>
        <v>17.75</v>
      </c>
      <c r="AM484">
        <f>SUM(Table13[[#This Row],[NumDealsPurchases]:[NumStorePurchases]])</f>
        <v>12</v>
      </c>
      <c r="AN484" s="14">
        <f>Snapshot_Date-Table13[[#This Row],[Dt_Customer]]</f>
        <v>644</v>
      </c>
      <c r="AP484" s="13">
        <f>Table13[[#This Row],[NumDealsPurchases]]/Table13[[#This Row],[Total Number of Purchases]]*100</f>
        <v>33.333333333333329</v>
      </c>
      <c r="AQ484">
        <f>6-ROUNDUP(_xlfn.PERCENTRANK.INC(Table13[Recency],Table13[[#This Row],[Recency]])*5, 0)</f>
        <v>5</v>
      </c>
      <c r="AR484">
        <f>ROUNDUP(_xlfn.PERCENTRANK.INC(Table13[Total Number of Purchases],Table13[[#This Row],[Total Number of Purchases]])*5,0)</f>
        <v>2</v>
      </c>
      <c r="AS484">
        <f>ROUNDUP(_xlfn.PERCENTRANK.INC(Table13[Total Spend],Table13[[#This Row],[Total Spend]])*5,0)</f>
        <v>3</v>
      </c>
      <c r="AT484" t="str">
        <f>Table13[[#This Row],[Recency Score]]&amp;Table13[[#This Row],[Frequency Score]]&amp;Table13[[#This Row],[Monetary Score]]</f>
        <v>523</v>
      </c>
      <c r="AU484" t="str">
        <f t="shared" si="7"/>
        <v>Others</v>
      </c>
      <c r="AW484" s="13">
        <f>DATEDIF(Table13[[#This Row],[Dt_Customer]], Snapshot_Date, "d")</f>
        <v>644</v>
      </c>
      <c r="AX484" s="13">
        <f>Table13[[#This Row],[CL if today]]/365</f>
        <v>1.7643835616438357</v>
      </c>
      <c r="AY484">
        <f>Table13[[#This Row],[Total Number of Purchases]]/Table13[[#This Row],[Corrected CL]]</f>
        <v>6.8012422360248443</v>
      </c>
      <c r="AZ484">
        <f>Table13[[#This Row],[Average Order Value (AOV)]]*Table13[[#This Row],[Freq per Year]]</f>
        <v>120.72204968944099</v>
      </c>
      <c r="BA484">
        <f>Table13[[#This Row],[Total Spend]]/Table13[[#This Row],[Corrected CL]]</f>
        <v>120.72204968944099</v>
      </c>
      <c r="BB484">
        <v>1015.9447004608296</v>
      </c>
      <c r="BC484" s="1">
        <f>Table13[[#This Row],[Dt_Customer]]+Table13[[#This Row],[Recency]]</f>
        <v>41287</v>
      </c>
      <c r="BD484" s="16" t="str">
        <f>IF(COUNTIF(A:A, A484) &gt; 1, "Duplicate", "Unique")</f>
        <v>Unique</v>
      </c>
    </row>
    <row r="485" spans="1:56" x14ac:dyDescent="0.3">
      <c r="A485">
        <v>8151</v>
      </c>
      <c r="B485">
        <v>1990</v>
      </c>
      <c r="C485" t="s">
        <v>44</v>
      </c>
      <c r="D485" t="s">
        <v>33</v>
      </c>
      <c r="E485">
        <v>24279</v>
      </c>
      <c r="F485">
        <v>0</v>
      </c>
      <c r="G485">
        <v>0</v>
      </c>
      <c r="H485" s="1">
        <v>41272</v>
      </c>
      <c r="I485">
        <v>6</v>
      </c>
      <c r="J485">
        <v>16</v>
      </c>
      <c r="K485">
        <v>36</v>
      </c>
      <c r="L485">
        <v>21</v>
      </c>
      <c r="M485">
        <v>20</v>
      </c>
      <c r="N485">
        <v>62</v>
      </c>
      <c r="O485">
        <v>108</v>
      </c>
      <c r="P485">
        <f>IF(Table13[[#This Row],[MntWines]] = 0,"",Table13[[#This Row],[MntWines]])</f>
        <v>16</v>
      </c>
      <c r="Q485">
        <f>IF(Table13[[#This Row],[MntFruits]] = 0, "",Table13[[#This Row],[MntFruits]])</f>
        <v>36</v>
      </c>
      <c r="R485">
        <f>IF(Table13[[#This Row],[MntMeatProducts]] = 0, "",Table13[[#This Row],[MntMeatProducts]])</f>
        <v>21</v>
      </c>
      <c r="S485">
        <f>IF(Table13[[#This Row],[MntFishProducts]] = 0, "",Table13[[#This Row],[MntFishProducts]])</f>
        <v>20</v>
      </c>
      <c r="T485">
        <f>IF(Table13[[#This Row],[MntSweetProducts]] = 0, "",Table13[[#This Row],[MntSweetProducts]])</f>
        <v>62</v>
      </c>
      <c r="U485">
        <f>IF(Table13[[#This Row],[MntGoldProds]] = 0, "",Table13[[#This Row],[MntGoldProds]])</f>
        <v>108</v>
      </c>
      <c r="V485">
        <v>1</v>
      </c>
      <c r="W485">
        <v>4</v>
      </c>
      <c r="X485">
        <v>1</v>
      </c>
      <c r="Y485">
        <v>3</v>
      </c>
      <c r="Z485">
        <v>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30</v>
      </c>
      <c r="AI485" s="13">
        <f>SUM(Table13[[#This Row],[MntWines]:[MntGoldProds]])</f>
        <v>263</v>
      </c>
      <c r="AJ485" s="13">
        <f>AVERAGE(Table13[[#This Row],[MntWines]:[MntGoldProds]])</f>
        <v>43.833333333333336</v>
      </c>
      <c r="AK485">
        <f>IF(Table13[[#This Row],[Total Number of Purchases]]=0,0,Table13[[#This Row],[Total Spend]]/Table13[[#This Row],[Total Number of Purchases]])</f>
        <v>29.222222222222221</v>
      </c>
      <c r="AM485">
        <f>SUM(Table13[[#This Row],[NumDealsPurchases]:[NumStorePurchases]])</f>
        <v>9</v>
      </c>
      <c r="AN485" s="14">
        <f>Snapshot_Date-Table13[[#This Row],[Dt_Customer]]</f>
        <v>644</v>
      </c>
      <c r="AP485" s="13">
        <f>Table13[[#This Row],[NumDealsPurchases]]/Table13[[#This Row],[Total Number of Purchases]]*100</f>
        <v>11.111111111111111</v>
      </c>
      <c r="AQ485">
        <f>6-ROUNDUP(_xlfn.PERCENTRANK.INC(Table13[Recency],Table13[[#This Row],[Recency]])*5, 0)</f>
        <v>5</v>
      </c>
      <c r="AR485">
        <f>ROUNDUP(_xlfn.PERCENTRANK.INC(Table13[Total Number of Purchases],Table13[[#This Row],[Total Number of Purchases]])*5,0)</f>
        <v>2</v>
      </c>
      <c r="AS485">
        <f>ROUNDUP(_xlfn.PERCENTRANK.INC(Table13[Total Spend],Table13[[#This Row],[Total Spend]])*5,0)</f>
        <v>3</v>
      </c>
      <c r="AT485" t="str">
        <f>Table13[[#This Row],[Recency Score]]&amp;Table13[[#This Row],[Frequency Score]]&amp;Table13[[#This Row],[Monetary Score]]</f>
        <v>523</v>
      </c>
      <c r="AU485" t="str">
        <f t="shared" si="7"/>
        <v>Others</v>
      </c>
      <c r="AW485" s="13">
        <f>DATEDIF(Table13[[#This Row],[Dt_Customer]], Snapshot_Date, "d")</f>
        <v>644</v>
      </c>
      <c r="AX485" s="13">
        <f>Table13[[#This Row],[CL if today]]/365</f>
        <v>1.7643835616438357</v>
      </c>
      <c r="AY485">
        <f>Table13[[#This Row],[Total Number of Purchases]]/Table13[[#This Row],[Corrected CL]]</f>
        <v>5.1009316770186333</v>
      </c>
      <c r="AZ485">
        <f>Table13[[#This Row],[Average Order Value (AOV)]]*Table13[[#This Row],[Freq per Year]]</f>
        <v>149.06055900621118</v>
      </c>
      <c r="BA485">
        <f>Table13[[#This Row],[Total Spend]]/Table13[[#This Row],[Corrected CL]]</f>
        <v>149.06055900621118</v>
      </c>
      <c r="BB485">
        <v>566.59230769230771</v>
      </c>
      <c r="BC485" s="1">
        <f>Table13[[#This Row],[Dt_Customer]]+Table13[[#This Row],[Recency]]</f>
        <v>41278</v>
      </c>
      <c r="BD485" s="16" t="str">
        <f>IF(COUNTIF(A:A, A485) &gt; 1, "Duplicate", "Unique")</f>
        <v>Unique</v>
      </c>
    </row>
    <row r="486" spans="1:56" x14ac:dyDescent="0.3">
      <c r="A486">
        <v>2131</v>
      </c>
      <c r="B486">
        <v>1959</v>
      </c>
      <c r="C486" t="s">
        <v>37</v>
      </c>
      <c r="D486" t="s">
        <v>29</v>
      </c>
      <c r="E486">
        <v>62859</v>
      </c>
      <c r="F486">
        <v>0</v>
      </c>
      <c r="G486">
        <v>1</v>
      </c>
      <c r="H486" s="1">
        <v>41273</v>
      </c>
      <c r="I486">
        <v>37</v>
      </c>
      <c r="J486">
        <v>1063</v>
      </c>
      <c r="K486">
        <v>89</v>
      </c>
      <c r="L486">
        <v>102</v>
      </c>
      <c r="M486">
        <v>16</v>
      </c>
      <c r="N486">
        <v>12</v>
      </c>
      <c r="O486">
        <v>25</v>
      </c>
      <c r="P486">
        <f>IF(Table13[[#This Row],[MntWines]] = 0,"",Table13[[#This Row],[MntWines]])</f>
        <v>1063</v>
      </c>
      <c r="Q486">
        <f>IF(Table13[[#This Row],[MntFruits]] = 0, "",Table13[[#This Row],[MntFruits]])</f>
        <v>89</v>
      </c>
      <c r="R486">
        <f>IF(Table13[[#This Row],[MntMeatProducts]] = 0, "",Table13[[#This Row],[MntMeatProducts]])</f>
        <v>102</v>
      </c>
      <c r="S486">
        <f>IF(Table13[[#This Row],[MntFishProducts]] = 0, "",Table13[[#This Row],[MntFishProducts]])</f>
        <v>16</v>
      </c>
      <c r="T486">
        <f>IF(Table13[[#This Row],[MntSweetProducts]] = 0, "",Table13[[#This Row],[MntSweetProducts]])</f>
        <v>12</v>
      </c>
      <c r="U486">
        <f>IF(Table13[[#This Row],[MntGoldProds]] = 0, "",Table13[[#This Row],[MntGoldProds]])</f>
        <v>25</v>
      </c>
      <c r="V486">
        <v>4</v>
      </c>
      <c r="W486">
        <v>9</v>
      </c>
      <c r="X486">
        <v>4</v>
      </c>
      <c r="Y486">
        <v>6</v>
      </c>
      <c r="Z486">
        <v>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30</v>
      </c>
      <c r="AI486" s="13">
        <f>SUM(Table13[[#This Row],[MntWines]:[MntGoldProds]])</f>
        <v>1307</v>
      </c>
      <c r="AJ486" s="13">
        <f>AVERAGE(Table13[[#This Row],[MntWines]:[MntGoldProds]])</f>
        <v>217.83333333333334</v>
      </c>
      <c r="AK486">
        <f>IF(Table13[[#This Row],[Total Number of Purchases]]=0,0,Table13[[#This Row],[Total Spend]]/Table13[[#This Row],[Total Number of Purchases]])</f>
        <v>56.826086956521742</v>
      </c>
      <c r="AM486">
        <f>SUM(Table13[[#This Row],[NumDealsPurchases]:[NumStorePurchases]])</f>
        <v>23</v>
      </c>
      <c r="AN486" s="14">
        <f>Snapshot_Date-Table13[[#This Row],[Dt_Customer]]</f>
        <v>643</v>
      </c>
      <c r="AP486" s="13">
        <f>Table13[[#This Row],[NumDealsPurchases]]/Table13[[#This Row],[Total Number of Purchases]]*100</f>
        <v>17.391304347826086</v>
      </c>
      <c r="AQ486">
        <f>6-ROUNDUP(_xlfn.PERCENTRANK.INC(Table13[Recency],Table13[[#This Row],[Recency]])*5, 0)</f>
        <v>4</v>
      </c>
      <c r="AR486">
        <f>ROUNDUP(_xlfn.PERCENTRANK.INC(Table13[Total Number of Purchases],Table13[[#This Row],[Total Number of Purchases]])*5,0)</f>
        <v>5</v>
      </c>
      <c r="AS486">
        <f>ROUNDUP(_xlfn.PERCENTRANK.INC(Table13[Total Spend],Table13[[#This Row],[Total Spend]])*5,0)</f>
        <v>5</v>
      </c>
      <c r="AT486" t="str">
        <f>Table13[[#This Row],[Recency Score]]&amp;Table13[[#This Row],[Frequency Score]]&amp;Table13[[#This Row],[Monetary Score]]</f>
        <v>455</v>
      </c>
      <c r="AU486" t="str">
        <f t="shared" si="7"/>
        <v>Frequent Buyers</v>
      </c>
      <c r="AW486" s="13">
        <f>DATEDIF(Table13[[#This Row],[Dt_Customer]], Snapshot_Date, "d")</f>
        <v>643</v>
      </c>
      <c r="AX486" s="13">
        <f>Table13[[#This Row],[CL if today]]/365</f>
        <v>1.7616438356164383</v>
      </c>
      <c r="AY486">
        <f>Table13[[#This Row],[Total Number of Purchases]]/Table13[[#This Row],[Corrected CL]]</f>
        <v>13.055987558320373</v>
      </c>
      <c r="AZ486">
        <f>Table13[[#This Row],[Average Order Value (AOV)]]*Table13[[#This Row],[Freq per Year]]</f>
        <v>741.92068429237952</v>
      </c>
      <c r="BA486">
        <f>Table13[[#This Row],[Total Spend]]/Table13[[#This Row],[Corrected CL]]</f>
        <v>741.92068429237952</v>
      </c>
      <c r="BB486">
        <v>15.184899845916796</v>
      </c>
      <c r="BC486" s="1">
        <f>Table13[[#This Row],[Dt_Customer]]+Table13[[#This Row],[Recency]]</f>
        <v>41310</v>
      </c>
      <c r="BD486" s="16" t="str">
        <f>IF(COUNTIF(A:A, A486) &gt; 1, "Duplicate", "Unique")</f>
        <v>Unique</v>
      </c>
    </row>
    <row r="487" spans="1:56" x14ac:dyDescent="0.3">
      <c r="A487">
        <v>3547</v>
      </c>
      <c r="B487">
        <v>1969</v>
      </c>
      <c r="C487" t="s">
        <v>41</v>
      </c>
      <c r="D487" t="s">
        <v>35</v>
      </c>
      <c r="E487">
        <v>41021</v>
      </c>
      <c r="F487">
        <v>1</v>
      </c>
      <c r="G487">
        <v>0</v>
      </c>
      <c r="H487" s="1">
        <v>41273</v>
      </c>
      <c r="I487">
        <v>12</v>
      </c>
      <c r="J487">
        <v>14</v>
      </c>
      <c r="K487">
        <v>7</v>
      </c>
      <c r="L487">
        <v>9</v>
      </c>
      <c r="M487">
        <v>6</v>
      </c>
      <c r="N487">
        <v>16</v>
      </c>
      <c r="O487">
        <v>12</v>
      </c>
      <c r="P487">
        <f>IF(Table13[[#This Row],[MntWines]] = 0,"",Table13[[#This Row],[MntWines]])</f>
        <v>14</v>
      </c>
      <c r="Q487">
        <f>IF(Table13[[#This Row],[MntFruits]] = 0, "",Table13[[#This Row],[MntFruits]])</f>
        <v>7</v>
      </c>
      <c r="R487">
        <f>IF(Table13[[#This Row],[MntMeatProducts]] = 0, "",Table13[[#This Row],[MntMeatProducts]])</f>
        <v>9</v>
      </c>
      <c r="S487">
        <f>IF(Table13[[#This Row],[MntFishProducts]] = 0, "",Table13[[#This Row],[MntFishProducts]])</f>
        <v>6</v>
      </c>
      <c r="T487">
        <f>IF(Table13[[#This Row],[MntSweetProducts]] = 0, "",Table13[[#This Row],[MntSweetProducts]])</f>
        <v>16</v>
      </c>
      <c r="U487">
        <f>IF(Table13[[#This Row],[MntGoldProds]] = 0, "",Table13[[#This Row],[MntGoldProds]])</f>
        <v>12</v>
      </c>
      <c r="V487">
        <v>2</v>
      </c>
      <c r="W487">
        <v>2</v>
      </c>
      <c r="X487">
        <v>0</v>
      </c>
      <c r="Y487">
        <v>3</v>
      </c>
      <c r="Z487">
        <v>6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 t="s">
        <v>43</v>
      </c>
      <c r="AI487" s="13">
        <f>SUM(Table13[[#This Row],[MntWines]:[MntGoldProds]])</f>
        <v>64</v>
      </c>
      <c r="AJ487" s="13">
        <f>AVERAGE(Table13[[#This Row],[MntWines]:[MntGoldProds]])</f>
        <v>10.666666666666666</v>
      </c>
      <c r="AK487">
        <f>IF(Table13[[#This Row],[Total Number of Purchases]]=0,0,Table13[[#This Row],[Total Spend]]/Table13[[#This Row],[Total Number of Purchases]])</f>
        <v>9.1428571428571423</v>
      </c>
      <c r="AM487">
        <f>SUM(Table13[[#This Row],[NumDealsPurchases]:[NumStorePurchases]])</f>
        <v>7</v>
      </c>
      <c r="AN487" s="14">
        <f>Snapshot_Date-Table13[[#This Row],[Dt_Customer]]</f>
        <v>643</v>
      </c>
      <c r="AP487" s="13">
        <f>Table13[[#This Row],[NumDealsPurchases]]/Table13[[#This Row],[Total Number of Purchases]]*100</f>
        <v>28.571428571428569</v>
      </c>
      <c r="AQ487">
        <f>6-ROUNDUP(_xlfn.PERCENTRANK.INC(Table13[Recency],Table13[[#This Row],[Recency]])*5, 0)</f>
        <v>5</v>
      </c>
      <c r="AR487">
        <f>ROUNDUP(_xlfn.PERCENTRANK.INC(Table13[Total Number of Purchases],Table13[[#This Row],[Total Number of Purchases]])*5,0)</f>
        <v>1</v>
      </c>
      <c r="AS487">
        <f>ROUNDUP(_xlfn.PERCENTRANK.INC(Table13[Total Spend],Table13[[#This Row],[Total Spend]])*5,0)</f>
        <v>2</v>
      </c>
      <c r="AT487" t="str">
        <f>Table13[[#This Row],[Recency Score]]&amp;Table13[[#This Row],[Frequency Score]]&amp;Table13[[#This Row],[Monetary Score]]</f>
        <v>512</v>
      </c>
      <c r="AU487" t="str">
        <f t="shared" si="7"/>
        <v>Others</v>
      </c>
      <c r="AW487" s="13">
        <f>DATEDIF(Table13[[#This Row],[Dt_Customer]], Snapshot_Date, "d")</f>
        <v>643</v>
      </c>
      <c r="AX487" s="13">
        <f>Table13[[#This Row],[CL if today]]/365</f>
        <v>1.7616438356164383</v>
      </c>
      <c r="AY487">
        <f>Table13[[#This Row],[Total Number of Purchases]]/Table13[[#This Row],[Corrected CL]]</f>
        <v>3.9735614307931573</v>
      </c>
      <c r="AZ487">
        <f>Table13[[#This Row],[Average Order Value (AOV)]]*Table13[[#This Row],[Freq per Year]]</f>
        <v>36.329704510108861</v>
      </c>
      <c r="BA487">
        <f>Table13[[#This Row],[Total Spend]]/Table13[[#This Row],[Corrected CL]]</f>
        <v>36.329704510108868</v>
      </c>
      <c r="BB487">
        <v>12.372881355932204</v>
      </c>
      <c r="BC487" s="1">
        <f>Table13[[#This Row],[Dt_Customer]]+Table13[[#This Row],[Recency]]</f>
        <v>41285</v>
      </c>
      <c r="BD487" s="16" t="str">
        <f>IF(COUNTIF(A:A, A487) &gt; 1, "Duplicate", "Unique")</f>
        <v>Unique</v>
      </c>
    </row>
    <row r="488" spans="1:56" x14ac:dyDescent="0.3">
      <c r="A488">
        <v>378</v>
      </c>
      <c r="B488">
        <v>1971</v>
      </c>
      <c r="C488" t="s">
        <v>28</v>
      </c>
      <c r="D488" t="s">
        <v>33</v>
      </c>
      <c r="E488">
        <v>52531</v>
      </c>
      <c r="F488">
        <v>0</v>
      </c>
      <c r="G488">
        <v>0</v>
      </c>
      <c r="H488" s="1">
        <v>41273</v>
      </c>
      <c r="I488">
        <v>68</v>
      </c>
      <c r="J488">
        <v>283</v>
      </c>
      <c r="K488">
        <v>112</v>
      </c>
      <c r="L488">
        <v>151</v>
      </c>
      <c r="M488">
        <v>51</v>
      </c>
      <c r="N488">
        <v>72</v>
      </c>
      <c r="O488">
        <v>125</v>
      </c>
      <c r="P488">
        <f>IF(Table13[[#This Row],[MntWines]] = 0,"",Table13[[#This Row],[MntWines]])</f>
        <v>283</v>
      </c>
      <c r="Q488">
        <f>IF(Table13[[#This Row],[MntFruits]] = 0, "",Table13[[#This Row],[MntFruits]])</f>
        <v>112</v>
      </c>
      <c r="R488">
        <f>IF(Table13[[#This Row],[MntMeatProducts]] = 0, "",Table13[[#This Row],[MntMeatProducts]])</f>
        <v>151</v>
      </c>
      <c r="S488">
        <f>IF(Table13[[#This Row],[MntFishProducts]] = 0, "",Table13[[#This Row],[MntFishProducts]])</f>
        <v>51</v>
      </c>
      <c r="T488">
        <f>IF(Table13[[#This Row],[MntSweetProducts]] = 0, "",Table13[[#This Row],[MntSweetProducts]])</f>
        <v>72</v>
      </c>
      <c r="U488">
        <f>IF(Table13[[#This Row],[MntGoldProds]] = 0, "",Table13[[#This Row],[MntGoldProds]])</f>
        <v>125</v>
      </c>
      <c r="V488">
        <v>2</v>
      </c>
      <c r="W488">
        <v>7</v>
      </c>
      <c r="X488">
        <v>2</v>
      </c>
      <c r="Y488">
        <v>10</v>
      </c>
      <c r="Z488">
        <v>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t="s">
        <v>30</v>
      </c>
      <c r="AI488" s="13">
        <f>SUM(Table13[[#This Row],[MntWines]:[MntGoldProds]])</f>
        <v>794</v>
      </c>
      <c r="AJ488" s="13">
        <f>AVERAGE(Table13[[#This Row],[MntWines]:[MntGoldProds]])</f>
        <v>132.33333333333334</v>
      </c>
      <c r="AK488">
        <f>IF(Table13[[#This Row],[Total Number of Purchases]]=0,0,Table13[[#This Row],[Total Spend]]/Table13[[#This Row],[Total Number of Purchases]])</f>
        <v>37.80952380952381</v>
      </c>
      <c r="AM488">
        <f>SUM(Table13[[#This Row],[NumDealsPurchases]:[NumStorePurchases]])</f>
        <v>21</v>
      </c>
      <c r="AN488" s="14">
        <f>Snapshot_Date-Table13[[#This Row],[Dt_Customer]]</f>
        <v>643</v>
      </c>
      <c r="AP488" s="13">
        <f>Table13[[#This Row],[NumDealsPurchases]]/Table13[[#This Row],[Total Number of Purchases]]*100</f>
        <v>9.5238095238095237</v>
      </c>
      <c r="AQ488">
        <f>6-ROUNDUP(_xlfn.PERCENTRANK.INC(Table13[Recency],Table13[[#This Row],[Recency]])*5, 0)</f>
        <v>2</v>
      </c>
      <c r="AR488">
        <f>ROUNDUP(_xlfn.PERCENTRANK.INC(Table13[Total Number of Purchases],Table13[[#This Row],[Total Number of Purchases]])*5,0)</f>
        <v>4</v>
      </c>
      <c r="AS488">
        <f>ROUNDUP(_xlfn.PERCENTRANK.INC(Table13[Total Spend],Table13[[#This Row],[Total Spend]])*5,0)</f>
        <v>4</v>
      </c>
      <c r="AT488" t="str">
        <f>Table13[[#This Row],[Recency Score]]&amp;Table13[[#This Row],[Frequency Score]]&amp;Table13[[#This Row],[Monetary Score]]</f>
        <v>244</v>
      </c>
      <c r="AU488" t="str">
        <f t="shared" si="7"/>
        <v>About to Sleep</v>
      </c>
      <c r="AW488" s="13">
        <f>DATEDIF(Table13[[#This Row],[Dt_Customer]], Snapshot_Date, "d")</f>
        <v>643</v>
      </c>
      <c r="AX488" s="13">
        <f>Table13[[#This Row],[CL if today]]/365</f>
        <v>1.7616438356164383</v>
      </c>
      <c r="AY488">
        <f>Table13[[#This Row],[Total Number of Purchases]]/Table13[[#This Row],[Corrected CL]]</f>
        <v>11.920684292379471</v>
      </c>
      <c r="AZ488">
        <f>Table13[[#This Row],[Average Order Value (AOV)]]*Table13[[#This Row],[Freq per Year]]</f>
        <v>450.7153965785381</v>
      </c>
      <c r="BA488">
        <f>Table13[[#This Row],[Total Spend]]/Table13[[#This Row],[Corrected CL]]</f>
        <v>450.7153965785381</v>
      </c>
      <c r="BB488">
        <v>545.81538461538457</v>
      </c>
      <c r="BC488" s="1">
        <f>Table13[[#This Row],[Dt_Customer]]+Table13[[#This Row],[Recency]]</f>
        <v>41341</v>
      </c>
      <c r="BD488" s="16" t="str">
        <f>IF(COUNTIF(A:A, A488) &gt; 1, "Duplicate", "Unique")</f>
        <v>Unique</v>
      </c>
    </row>
    <row r="489" spans="1:56" x14ac:dyDescent="0.3">
      <c r="A489">
        <v>4459</v>
      </c>
      <c r="B489">
        <v>1989</v>
      </c>
      <c r="C489" t="s">
        <v>28</v>
      </c>
      <c r="D489" t="s">
        <v>31</v>
      </c>
      <c r="E489">
        <v>30279</v>
      </c>
      <c r="F489">
        <v>1</v>
      </c>
      <c r="G489">
        <v>0</v>
      </c>
      <c r="H489" s="1">
        <v>41273</v>
      </c>
      <c r="I489">
        <v>13</v>
      </c>
      <c r="J489">
        <v>10</v>
      </c>
      <c r="K489">
        <v>4</v>
      </c>
      <c r="L489">
        <v>14</v>
      </c>
      <c r="M489">
        <v>4</v>
      </c>
      <c r="N489">
        <v>4</v>
      </c>
      <c r="O489">
        <v>1</v>
      </c>
      <c r="P489">
        <f>IF(Table13[[#This Row],[MntWines]] = 0,"",Table13[[#This Row],[MntWines]])</f>
        <v>10</v>
      </c>
      <c r="Q489">
        <f>IF(Table13[[#This Row],[MntFruits]] = 0, "",Table13[[#This Row],[MntFruits]])</f>
        <v>4</v>
      </c>
      <c r="R489">
        <f>IF(Table13[[#This Row],[MntMeatProducts]] = 0, "",Table13[[#This Row],[MntMeatProducts]])</f>
        <v>14</v>
      </c>
      <c r="S489">
        <f>IF(Table13[[#This Row],[MntFishProducts]] = 0, "",Table13[[#This Row],[MntFishProducts]])</f>
        <v>4</v>
      </c>
      <c r="T489">
        <f>IF(Table13[[#This Row],[MntSweetProducts]] = 0, "",Table13[[#This Row],[MntSweetProducts]])</f>
        <v>4</v>
      </c>
      <c r="U489">
        <f>IF(Table13[[#This Row],[MntGoldProds]] = 0, "",Table13[[#This Row],[MntGoldProds]])</f>
        <v>1</v>
      </c>
      <c r="V489">
        <v>1</v>
      </c>
      <c r="W489">
        <v>1</v>
      </c>
      <c r="X489">
        <v>0</v>
      </c>
      <c r="Y489">
        <v>3</v>
      </c>
      <c r="Z489">
        <v>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30</v>
      </c>
      <c r="AI489" s="13">
        <f>SUM(Table13[[#This Row],[MntWines]:[MntGoldProds]])</f>
        <v>37</v>
      </c>
      <c r="AJ489" s="13">
        <f>AVERAGE(Table13[[#This Row],[MntWines]:[MntGoldProds]])</f>
        <v>6.166666666666667</v>
      </c>
      <c r="AK489">
        <f>IF(Table13[[#This Row],[Total Number of Purchases]]=0,0,Table13[[#This Row],[Total Spend]]/Table13[[#This Row],[Total Number of Purchases]])</f>
        <v>7.4</v>
      </c>
      <c r="AM489">
        <f>SUM(Table13[[#This Row],[NumDealsPurchases]:[NumStorePurchases]])</f>
        <v>5</v>
      </c>
      <c r="AN489" s="14">
        <f>Snapshot_Date-Table13[[#This Row],[Dt_Customer]]</f>
        <v>643</v>
      </c>
      <c r="AP489" s="13">
        <f>Table13[[#This Row],[NumDealsPurchases]]/Table13[[#This Row],[Total Number of Purchases]]*100</f>
        <v>20</v>
      </c>
      <c r="AQ489">
        <f>6-ROUNDUP(_xlfn.PERCENTRANK.INC(Table13[Recency],Table13[[#This Row],[Recency]])*5, 0)</f>
        <v>5</v>
      </c>
      <c r="AR489">
        <f>ROUNDUP(_xlfn.PERCENTRANK.INC(Table13[Total Number of Purchases],Table13[[#This Row],[Total Number of Purchases]])*5,0)</f>
        <v>1</v>
      </c>
      <c r="AS489">
        <f>ROUNDUP(_xlfn.PERCENTRANK.INC(Table13[Total Spend],Table13[[#This Row],[Total Spend]])*5,0)</f>
        <v>1</v>
      </c>
      <c r="AT489" t="str">
        <f>Table13[[#This Row],[Recency Score]]&amp;Table13[[#This Row],[Frequency Score]]&amp;Table13[[#This Row],[Monetary Score]]</f>
        <v>511</v>
      </c>
      <c r="AU489" t="str">
        <f t="shared" si="7"/>
        <v>Others</v>
      </c>
      <c r="AW489" s="13">
        <f>DATEDIF(Table13[[#This Row],[Dt_Customer]], Snapshot_Date, "d")</f>
        <v>643</v>
      </c>
      <c r="AX489" s="13">
        <f>Table13[[#This Row],[CL if today]]/365</f>
        <v>1.7616438356164383</v>
      </c>
      <c r="AY489">
        <f>Table13[[#This Row],[Total Number of Purchases]]/Table13[[#This Row],[Corrected CL]]</f>
        <v>2.8382581648522551</v>
      </c>
      <c r="AZ489">
        <f>Table13[[#This Row],[Average Order Value (AOV)]]*Table13[[#This Row],[Freq per Year]]</f>
        <v>21.00311041990669</v>
      </c>
      <c r="BA489">
        <f>Table13[[#This Row],[Total Spend]]/Table13[[#This Row],[Corrected CL]]</f>
        <v>21.003110419906687</v>
      </c>
      <c r="BB489">
        <v>53.990755007704166</v>
      </c>
      <c r="BC489" s="1">
        <f>Table13[[#This Row],[Dt_Customer]]+Table13[[#This Row],[Recency]]</f>
        <v>41286</v>
      </c>
      <c r="BD489" s="16" t="str">
        <f>IF(COUNTIF(A:A, A489) &gt; 1, "Duplicate", "Unique")</f>
        <v>Unique</v>
      </c>
    </row>
    <row r="490" spans="1:56" x14ac:dyDescent="0.3">
      <c r="A490">
        <v>10642</v>
      </c>
      <c r="B490">
        <v>1989</v>
      </c>
      <c r="C490" t="s">
        <v>28</v>
      </c>
      <c r="D490" t="s">
        <v>31</v>
      </c>
      <c r="E490">
        <v>30279</v>
      </c>
      <c r="F490">
        <v>1</v>
      </c>
      <c r="G490">
        <v>0</v>
      </c>
      <c r="H490" s="1">
        <v>41273</v>
      </c>
      <c r="I490">
        <v>13</v>
      </c>
      <c r="J490">
        <v>10</v>
      </c>
      <c r="K490">
        <v>4</v>
      </c>
      <c r="L490">
        <v>14</v>
      </c>
      <c r="M490">
        <v>4</v>
      </c>
      <c r="N490">
        <v>4</v>
      </c>
      <c r="O490">
        <v>1</v>
      </c>
      <c r="P490">
        <f>IF(Table13[[#This Row],[MntWines]] = 0,"",Table13[[#This Row],[MntWines]])</f>
        <v>10</v>
      </c>
      <c r="Q490">
        <f>IF(Table13[[#This Row],[MntFruits]] = 0, "",Table13[[#This Row],[MntFruits]])</f>
        <v>4</v>
      </c>
      <c r="R490">
        <f>IF(Table13[[#This Row],[MntMeatProducts]] = 0, "",Table13[[#This Row],[MntMeatProducts]])</f>
        <v>14</v>
      </c>
      <c r="S490">
        <f>IF(Table13[[#This Row],[MntFishProducts]] = 0, "",Table13[[#This Row],[MntFishProducts]])</f>
        <v>4</v>
      </c>
      <c r="T490">
        <f>IF(Table13[[#This Row],[MntSweetProducts]] = 0, "",Table13[[#This Row],[MntSweetProducts]])</f>
        <v>4</v>
      </c>
      <c r="U490">
        <f>IF(Table13[[#This Row],[MntGoldProds]] = 0, "",Table13[[#This Row],[MntGoldProds]])</f>
        <v>1</v>
      </c>
      <c r="V490">
        <v>1</v>
      </c>
      <c r="W490">
        <v>1</v>
      </c>
      <c r="X490">
        <v>0</v>
      </c>
      <c r="Y490">
        <v>3</v>
      </c>
      <c r="Z490">
        <v>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30</v>
      </c>
      <c r="AI490" s="13">
        <f>SUM(Table13[[#This Row],[MntWines]:[MntGoldProds]])</f>
        <v>37</v>
      </c>
      <c r="AJ490" s="13">
        <f>AVERAGE(Table13[[#This Row],[MntWines]:[MntGoldProds]])</f>
        <v>6.166666666666667</v>
      </c>
      <c r="AK490">
        <f>IF(Table13[[#This Row],[Total Number of Purchases]]=0,0,Table13[[#This Row],[Total Spend]]/Table13[[#This Row],[Total Number of Purchases]])</f>
        <v>7.4</v>
      </c>
      <c r="AM490">
        <f>SUM(Table13[[#This Row],[NumDealsPurchases]:[NumStorePurchases]])</f>
        <v>5</v>
      </c>
      <c r="AN490" s="14">
        <f>Snapshot_Date-Table13[[#This Row],[Dt_Customer]]</f>
        <v>643</v>
      </c>
      <c r="AP490" s="13">
        <f>Table13[[#This Row],[NumDealsPurchases]]/Table13[[#This Row],[Total Number of Purchases]]*100</f>
        <v>20</v>
      </c>
      <c r="AQ490">
        <f>6-ROUNDUP(_xlfn.PERCENTRANK.INC(Table13[Recency],Table13[[#This Row],[Recency]])*5, 0)</f>
        <v>5</v>
      </c>
      <c r="AR490">
        <f>ROUNDUP(_xlfn.PERCENTRANK.INC(Table13[Total Number of Purchases],Table13[[#This Row],[Total Number of Purchases]])*5,0)</f>
        <v>1</v>
      </c>
      <c r="AS490">
        <f>ROUNDUP(_xlfn.PERCENTRANK.INC(Table13[Total Spend],Table13[[#This Row],[Total Spend]])*5,0)</f>
        <v>1</v>
      </c>
      <c r="AT490" t="str">
        <f>Table13[[#This Row],[Recency Score]]&amp;Table13[[#This Row],[Frequency Score]]&amp;Table13[[#This Row],[Monetary Score]]</f>
        <v>511</v>
      </c>
      <c r="AU490" t="str">
        <f t="shared" si="7"/>
        <v>Others</v>
      </c>
      <c r="AW490" s="13">
        <f>DATEDIF(Table13[[#This Row],[Dt_Customer]], Snapshot_Date, "d")</f>
        <v>643</v>
      </c>
      <c r="AX490" s="13">
        <f>Table13[[#This Row],[CL if today]]/365</f>
        <v>1.7616438356164383</v>
      </c>
      <c r="AY490">
        <f>Table13[[#This Row],[Total Number of Purchases]]/Table13[[#This Row],[Corrected CL]]</f>
        <v>2.8382581648522551</v>
      </c>
      <c r="AZ490">
        <f>Table13[[#This Row],[Average Order Value (AOV)]]*Table13[[#This Row],[Freq per Year]]</f>
        <v>21.00311041990669</v>
      </c>
      <c r="BA490">
        <f>Table13[[#This Row],[Total Spend]]/Table13[[#This Row],[Corrected CL]]</f>
        <v>21.003110419906687</v>
      </c>
      <c r="BB490">
        <v>429.67642526964562</v>
      </c>
      <c r="BC490" s="1">
        <f>Table13[[#This Row],[Dt_Customer]]+Table13[[#This Row],[Recency]]</f>
        <v>41286</v>
      </c>
      <c r="BD490" s="16" t="str">
        <f>IF(COUNTIF(A:A, A490) &gt; 1, "Duplicate", "Unique")</f>
        <v>Unique</v>
      </c>
    </row>
    <row r="491" spans="1:56" x14ac:dyDescent="0.3">
      <c r="A491">
        <v>2431</v>
      </c>
      <c r="B491">
        <v>1990</v>
      </c>
      <c r="C491" t="s">
        <v>28</v>
      </c>
      <c r="D491" t="s">
        <v>33</v>
      </c>
      <c r="E491">
        <v>18222</v>
      </c>
      <c r="F491">
        <v>0</v>
      </c>
      <c r="G491">
        <v>0</v>
      </c>
      <c r="H491" s="1">
        <v>41274</v>
      </c>
      <c r="I491">
        <v>70</v>
      </c>
      <c r="J491">
        <v>12</v>
      </c>
      <c r="K491">
        <v>4</v>
      </c>
      <c r="L491">
        <v>19</v>
      </c>
      <c r="M491">
        <v>12</v>
      </c>
      <c r="N491">
        <v>6</v>
      </c>
      <c r="O491">
        <v>14</v>
      </c>
      <c r="P491">
        <f>IF(Table13[[#This Row],[MntWines]] = 0,"",Table13[[#This Row],[MntWines]])</f>
        <v>12</v>
      </c>
      <c r="Q491">
        <f>IF(Table13[[#This Row],[MntFruits]] = 0, "",Table13[[#This Row],[MntFruits]])</f>
        <v>4</v>
      </c>
      <c r="R491">
        <f>IF(Table13[[#This Row],[MntMeatProducts]] = 0, "",Table13[[#This Row],[MntMeatProducts]])</f>
        <v>19</v>
      </c>
      <c r="S491">
        <f>IF(Table13[[#This Row],[MntFishProducts]] = 0, "",Table13[[#This Row],[MntFishProducts]])</f>
        <v>12</v>
      </c>
      <c r="T491">
        <f>IF(Table13[[#This Row],[MntSweetProducts]] = 0, "",Table13[[#This Row],[MntSweetProducts]])</f>
        <v>6</v>
      </c>
      <c r="U491">
        <f>IF(Table13[[#This Row],[MntGoldProds]] = 0, "",Table13[[#This Row],[MntGoldProds]])</f>
        <v>14</v>
      </c>
      <c r="V491">
        <v>1</v>
      </c>
      <c r="W491">
        <v>2</v>
      </c>
      <c r="X491">
        <v>0</v>
      </c>
      <c r="Y491">
        <v>3</v>
      </c>
      <c r="Z491">
        <v>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t="s">
        <v>30</v>
      </c>
      <c r="AI491" s="13">
        <f>SUM(Table13[[#This Row],[MntWines]:[MntGoldProds]])</f>
        <v>67</v>
      </c>
      <c r="AJ491" s="13">
        <f>AVERAGE(Table13[[#This Row],[MntWines]:[MntGoldProds]])</f>
        <v>11.166666666666666</v>
      </c>
      <c r="AK491">
        <f>IF(Table13[[#This Row],[Total Number of Purchases]]=0,0,Table13[[#This Row],[Total Spend]]/Table13[[#This Row],[Total Number of Purchases]])</f>
        <v>11.166666666666666</v>
      </c>
      <c r="AM491">
        <f>SUM(Table13[[#This Row],[NumDealsPurchases]:[NumStorePurchases]])</f>
        <v>6</v>
      </c>
      <c r="AN491" s="14">
        <f>Snapshot_Date-Table13[[#This Row],[Dt_Customer]]</f>
        <v>642</v>
      </c>
      <c r="AP491" s="13">
        <f>Table13[[#This Row],[NumDealsPurchases]]/Table13[[#This Row],[Total Number of Purchases]]*100</f>
        <v>16.666666666666664</v>
      </c>
      <c r="AQ491">
        <f>6-ROUNDUP(_xlfn.PERCENTRANK.INC(Table13[Recency],Table13[[#This Row],[Recency]])*5, 0)</f>
        <v>2</v>
      </c>
      <c r="AR491">
        <f>ROUNDUP(_xlfn.PERCENTRANK.INC(Table13[Total Number of Purchases],Table13[[#This Row],[Total Number of Purchases]])*5,0)</f>
        <v>1</v>
      </c>
      <c r="AS491">
        <f>ROUNDUP(_xlfn.PERCENTRANK.INC(Table13[Total Spend],Table13[[#This Row],[Total Spend]])*5,0)</f>
        <v>2</v>
      </c>
      <c r="AT491" t="str">
        <f>Table13[[#This Row],[Recency Score]]&amp;Table13[[#This Row],[Frequency Score]]&amp;Table13[[#This Row],[Monetary Score]]</f>
        <v>212</v>
      </c>
      <c r="AU491" t="str">
        <f t="shared" si="7"/>
        <v>About to Sleep</v>
      </c>
      <c r="AW491" s="13">
        <f>DATEDIF(Table13[[#This Row],[Dt_Customer]], Snapshot_Date, "d")</f>
        <v>642</v>
      </c>
      <c r="AX491" s="13">
        <f>Table13[[#This Row],[CL if today]]/365</f>
        <v>1.7589041095890412</v>
      </c>
      <c r="AY491">
        <f>Table13[[#This Row],[Total Number of Purchases]]/Table13[[#This Row],[Corrected CL]]</f>
        <v>3.4112149532710276</v>
      </c>
      <c r="AZ491">
        <f>Table13[[#This Row],[Average Order Value (AOV)]]*Table13[[#This Row],[Freq per Year]]</f>
        <v>38.091900311526473</v>
      </c>
      <c r="BA491">
        <f>Table13[[#This Row],[Total Spend]]/Table13[[#This Row],[Corrected CL]]</f>
        <v>38.09190031152648</v>
      </c>
      <c r="BB491">
        <v>12.372881355932204</v>
      </c>
      <c r="BC491" s="1">
        <f>Table13[[#This Row],[Dt_Customer]]+Table13[[#This Row],[Recency]]</f>
        <v>41344</v>
      </c>
      <c r="BD491" s="16" t="str">
        <f>IF(COUNTIF(A:A, A491) &gt; 1, "Duplicate", "Unique")</f>
        <v>Unique</v>
      </c>
    </row>
    <row r="492" spans="1:56" x14ac:dyDescent="0.3">
      <c r="A492">
        <v>8162</v>
      </c>
      <c r="B492">
        <v>1956</v>
      </c>
      <c r="C492" t="s">
        <v>41</v>
      </c>
      <c r="D492" t="s">
        <v>35</v>
      </c>
      <c r="E492">
        <v>14661</v>
      </c>
      <c r="F492">
        <v>0</v>
      </c>
      <c r="G492">
        <v>0</v>
      </c>
      <c r="H492" s="1">
        <v>41275</v>
      </c>
      <c r="I492">
        <v>88</v>
      </c>
      <c r="J492">
        <v>4</v>
      </c>
      <c r="K492">
        <v>1</v>
      </c>
      <c r="L492">
        <v>11</v>
      </c>
      <c r="M492">
        <v>6</v>
      </c>
      <c r="N492">
        <v>2</v>
      </c>
      <c r="O492">
        <v>2</v>
      </c>
      <c r="P492">
        <f>IF(Table13[[#This Row],[MntWines]] = 0,"",Table13[[#This Row],[MntWines]])</f>
        <v>4</v>
      </c>
      <c r="Q492">
        <f>IF(Table13[[#This Row],[MntFruits]] = 0, "",Table13[[#This Row],[MntFruits]])</f>
        <v>1</v>
      </c>
      <c r="R492">
        <f>IF(Table13[[#This Row],[MntMeatProducts]] = 0, "",Table13[[#This Row],[MntMeatProducts]])</f>
        <v>11</v>
      </c>
      <c r="S492">
        <f>IF(Table13[[#This Row],[MntFishProducts]] = 0, "",Table13[[#This Row],[MntFishProducts]])</f>
        <v>6</v>
      </c>
      <c r="T492">
        <f>IF(Table13[[#This Row],[MntSweetProducts]] = 0, "",Table13[[#This Row],[MntSweetProducts]])</f>
        <v>2</v>
      </c>
      <c r="U492">
        <f>IF(Table13[[#This Row],[MntGoldProds]] = 0, "",Table13[[#This Row],[MntGoldProds]])</f>
        <v>2</v>
      </c>
      <c r="V492">
        <v>1</v>
      </c>
      <c r="W492">
        <v>1</v>
      </c>
      <c r="X492">
        <v>0</v>
      </c>
      <c r="Y492">
        <v>3</v>
      </c>
      <c r="Z492">
        <v>6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 t="s">
        <v>30</v>
      </c>
      <c r="AI492" s="13">
        <f>SUM(Table13[[#This Row],[MntWines]:[MntGoldProds]])</f>
        <v>26</v>
      </c>
      <c r="AJ492" s="13">
        <f>AVERAGE(Table13[[#This Row],[MntWines]:[MntGoldProds]])</f>
        <v>4.333333333333333</v>
      </c>
      <c r="AK492">
        <f>IF(Table13[[#This Row],[Total Number of Purchases]]=0,0,Table13[[#This Row],[Total Spend]]/Table13[[#This Row],[Total Number of Purchases]])</f>
        <v>5.2</v>
      </c>
      <c r="AM492">
        <f>SUM(Table13[[#This Row],[NumDealsPurchases]:[NumStorePurchases]])</f>
        <v>5</v>
      </c>
      <c r="AN492" s="14">
        <f>Snapshot_Date-Table13[[#This Row],[Dt_Customer]]</f>
        <v>641</v>
      </c>
      <c r="AP492" s="13">
        <f>Table13[[#This Row],[NumDealsPurchases]]/Table13[[#This Row],[Total Number of Purchases]]*100</f>
        <v>20</v>
      </c>
      <c r="AQ492">
        <f>6-ROUNDUP(_xlfn.PERCENTRANK.INC(Table13[Recency],Table13[[#This Row],[Recency]])*5, 0)</f>
        <v>1</v>
      </c>
      <c r="AR492">
        <f>ROUNDUP(_xlfn.PERCENTRANK.INC(Table13[Total Number of Purchases],Table13[[#This Row],[Total Number of Purchases]])*5,0)</f>
        <v>1</v>
      </c>
      <c r="AS492">
        <f>ROUNDUP(_xlfn.PERCENTRANK.INC(Table13[Total Spend],Table13[[#This Row],[Total Spend]])*5,0)</f>
        <v>1</v>
      </c>
      <c r="AT492" t="str">
        <f>Table13[[#This Row],[Recency Score]]&amp;Table13[[#This Row],[Frequency Score]]&amp;Table13[[#This Row],[Monetary Score]]</f>
        <v>111</v>
      </c>
      <c r="AU492" t="str">
        <f t="shared" si="7"/>
        <v>Lost</v>
      </c>
      <c r="AW492" s="13">
        <f>DATEDIF(Table13[[#This Row],[Dt_Customer]], Snapshot_Date, "d")</f>
        <v>641</v>
      </c>
      <c r="AX492" s="13">
        <f>Table13[[#This Row],[CL if today]]/365</f>
        <v>1.7561643835616438</v>
      </c>
      <c r="AY492">
        <f>Table13[[#This Row],[Total Number of Purchases]]/Table13[[#This Row],[Corrected CL]]</f>
        <v>2.8471138845553821</v>
      </c>
      <c r="AZ492">
        <f>Table13[[#This Row],[Average Order Value (AOV)]]*Table13[[#This Row],[Freq per Year]]</f>
        <v>14.804992199687987</v>
      </c>
      <c r="BA492">
        <f>Table13[[#This Row],[Total Spend]]/Table13[[#This Row],[Corrected CL]]</f>
        <v>14.804992199687987</v>
      </c>
      <c r="BB492">
        <v>272.62345679012344</v>
      </c>
      <c r="BC492" s="1">
        <f>Table13[[#This Row],[Dt_Customer]]+Table13[[#This Row],[Recency]]</f>
        <v>41363</v>
      </c>
      <c r="BD492" s="16" t="str">
        <f>IF(COUNTIF(A:A, A492) &gt; 1, "Duplicate", "Unique")</f>
        <v>Unique</v>
      </c>
    </row>
    <row r="493" spans="1:56" x14ac:dyDescent="0.3">
      <c r="A493">
        <v>10637</v>
      </c>
      <c r="B493">
        <v>1964</v>
      </c>
      <c r="C493" t="s">
        <v>28</v>
      </c>
      <c r="D493" t="s">
        <v>33</v>
      </c>
      <c r="E493">
        <v>40800</v>
      </c>
      <c r="F493">
        <v>1</v>
      </c>
      <c r="G493">
        <v>2</v>
      </c>
      <c r="H493" s="1">
        <v>41275</v>
      </c>
      <c r="I493">
        <v>77</v>
      </c>
      <c r="J493">
        <v>24</v>
      </c>
      <c r="K493">
        <v>0</v>
      </c>
      <c r="L493">
        <v>27</v>
      </c>
      <c r="M493">
        <v>8</v>
      </c>
      <c r="N493">
        <v>30</v>
      </c>
      <c r="O493">
        <v>10</v>
      </c>
      <c r="P493">
        <f>IF(Table13[[#This Row],[MntWines]] = 0,"",Table13[[#This Row],[MntWines]])</f>
        <v>24</v>
      </c>
      <c r="Q493" t="str">
        <f>IF(Table13[[#This Row],[MntFruits]] = 0, "",Table13[[#This Row],[MntFruits]])</f>
        <v/>
      </c>
      <c r="R493">
        <f>IF(Table13[[#This Row],[MntMeatProducts]] = 0, "",Table13[[#This Row],[MntMeatProducts]])</f>
        <v>27</v>
      </c>
      <c r="S493">
        <f>IF(Table13[[#This Row],[MntFishProducts]] = 0, "",Table13[[#This Row],[MntFishProducts]])</f>
        <v>8</v>
      </c>
      <c r="T493">
        <f>IF(Table13[[#This Row],[MntSweetProducts]] = 0, "",Table13[[#This Row],[MntSweetProducts]])</f>
        <v>30</v>
      </c>
      <c r="U493">
        <f>IF(Table13[[#This Row],[MntGoldProds]] = 0, "",Table13[[#This Row],[MntGoldProds]])</f>
        <v>10</v>
      </c>
      <c r="V493">
        <v>2</v>
      </c>
      <c r="W493">
        <v>3</v>
      </c>
      <c r="X493">
        <v>0</v>
      </c>
      <c r="Y493">
        <v>3</v>
      </c>
      <c r="Z493">
        <v>7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 t="s">
        <v>30</v>
      </c>
      <c r="AI493" s="13">
        <f>SUM(Table13[[#This Row],[MntWines]:[MntGoldProds]])</f>
        <v>99</v>
      </c>
      <c r="AJ493" s="13">
        <f>AVERAGE(Table13[[#This Row],[MntWines]:[MntGoldProds]])</f>
        <v>16.5</v>
      </c>
      <c r="AK493">
        <f>IF(Table13[[#This Row],[Total Number of Purchases]]=0,0,Table13[[#This Row],[Total Spend]]/Table13[[#This Row],[Total Number of Purchases]])</f>
        <v>12.375</v>
      </c>
      <c r="AM493">
        <f>SUM(Table13[[#This Row],[NumDealsPurchases]:[NumStorePurchases]])</f>
        <v>8</v>
      </c>
      <c r="AN493" s="14">
        <f>Snapshot_Date-Table13[[#This Row],[Dt_Customer]]</f>
        <v>641</v>
      </c>
      <c r="AP493" s="13">
        <f>Table13[[#This Row],[NumDealsPurchases]]/Table13[[#This Row],[Total Number of Purchases]]*100</f>
        <v>25</v>
      </c>
      <c r="AQ493">
        <f>6-ROUNDUP(_xlfn.PERCENTRANK.INC(Table13[Recency],Table13[[#This Row],[Recency]])*5, 0)</f>
        <v>2</v>
      </c>
      <c r="AR493">
        <f>ROUNDUP(_xlfn.PERCENTRANK.INC(Table13[Total Number of Purchases],Table13[[#This Row],[Total Number of Purchases]])*5,0)</f>
        <v>2</v>
      </c>
      <c r="AS493">
        <f>ROUNDUP(_xlfn.PERCENTRANK.INC(Table13[Total Spend],Table13[[#This Row],[Total Spend]])*5,0)</f>
        <v>2</v>
      </c>
      <c r="AT493" t="str">
        <f>Table13[[#This Row],[Recency Score]]&amp;Table13[[#This Row],[Frequency Score]]&amp;Table13[[#This Row],[Monetary Score]]</f>
        <v>222</v>
      </c>
      <c r="AU493" t="str">
        <f t="shared" si="7"/>
        <v>About to Sleep</v>
      </c>
      <c r="AW493" s="13">
        <f>DATEDIF(Table13[[#This Row],[Dt_Customer]], Snapshot_Date, "d")</f>
        <v>641</v>
      </c>
      <c r="AX493" s="13">
        <f>Table13[[#This Row],[CL if today]]/365</f>
        <v>1.7561643835616438</v>
      </c>
      <c r="AY493">
        <f>Table13[[#This Row],[Total Number of Purchases]]/Table13[[#This Row],[Corrected CL]]</f>
        <v>4.5553822152886116</v>
      </c>
      <c r="AZ493">
        <f>Table13[[#This Row],[Average Order Value (AOV)]]*Table13[[#This Row],[Freq per Year]]</f>
        <v>56.372854914196566</v>
      </c>
      <c r="BA493">
        <f>Table13[[#This Row],[Total Spend]]/Table13[[#This Row],[Corrected CL]]</f>
        <v>56.372854914196566</v>
      </c>
      <c r="BB493">
        <v>24.783950617283949</v>
      </c>
      <c r="BC493" s="1">
        <f>Table13[[#This Row],[Dt_Customer]]+Table13[[#This Row],[Recency]]</f>
        <v>41352</v>
      </c>
      <c r="BD493" s="16" t="str">
        <f>IF(COUNTIF(A:A, A493) &gt; 1, "Duplicate", "Unique")</f>
        <v>Unique</v>
      </c>
    </row>
    <row r="494" spans="1:56" x14ac:dyDescent="0.3">
      <c r="A494">
        <v>7261</v>
      </c>
      <c r="B494">
        <v>1971</v>
      </c>
      <c r="C494" t="s">
        <v>28</v>
      </c>
      <c r="D494" t="s">
        <v>35</v>
      </c>
      <c r="E494">
        <v>34600</v>
      </c>
      <c r="F494">
        <v>1</v>
      </c>
      <c r="G494">
        <v>1</v>
      </c>
      <c r="H494" s="1">
        <v>41275</v>
      </c>
      <c r="I494">
        <v>8</v>
      </c>
      <c r="J494">
        <v>199</v>
      </c>
      <c r="K494">
        <v>33</v>
      </c>
      <c r="L494">
        <v>60</v>
      </c>
      <c r="M494">
        <v>8</v>
      </c>
      <c r="N494">
        <v>3</v>
      </c>
      <c r="O494">
        <v>15</v>
      </c>
      <c r="P494">
        <f>IF(Table13[[#This Row],[MntWines]] = 0,"",Table13[[#This Row],[MntWines]])</f>
        <v>199</v>
      </c>
      <c r="Q494">
        <f>IF(Table13[[#This Row],[MntFruits]] = 0, "",Table13[[#This Row],[MntFruits]])</f>
        <v>33</v>
      </c>
      <c r="R494">
        <f>IF(Table13[[#This Row],[MntMeatProducts]] = 0, "",Table13[[#This Row],[MntMeatProducts]])</f>
        <v>60</v>
      </c>
      <c r="S494">
        <f>IF(Table13[[#This Row],[MntFishProducts]] = 0, "",Table13[[#This Row],[MntFishProducts]])</f>
        <v>8</v>
      </c>
      <c r="T494">
        <f>IF(Table13[[#This Row],[MntSweetProducts]] = 0, "",Table13[[#This Row],[MntSweetProducts]])</f>
        <v>3</v>
      </c>
      <c r="U494">
        <f>IF(Table13[[#This Row],[MntGoldProds]] = 0, "",Table13[[#This Row],[MntGoldProds]])</f>
        <v>15</v>
      </c>
      <c r="V494">
        <v>5</v>
      </c>
      <c r="W494">
        <v>5</v>
      </c>
      <c r="X494">
        <v>2</v>
      </c>
      <c r="Y494">
        <v>5</v>
      </c>
      <c r="Z494">
        <v>8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 t="s">
        <v>30</v>
      </c>
      <c r="AI494" s="13">
        <f>SUM(Table13[[#This Row],[MntWines]:[MntGoldProds]])</f>
        <v>318</v>
      </c>
      <c r="AJ494" s="13">
        <f>AVERAGE(Table13[[#This Row],[MntWines]:[MntGoldProds]])</f>
        <v>53</v>
      </c>
      <c r="AK494">
        <f>IF(Table13[[#This Row],[Total Number of Purchases]]=0,0,Table13[[#This Row],[Total Spend]]/Table13[[#This Row],[Total Number of Purchases]])</f>
        <v>18.705882352941178</v>
      </c>
      <c r="AM494">
        <f>SUM(Table13[[#This Row],[NumDealsPurchases]:[NumStorePurchases]])</f>
        <v>17</v>
      </c>
      <c r="AN494" s="14">
        <f>Snapshot_Date-Table13[[#This Row],[Dt_Customer]]</f>
        <v>641</v>
      </c>
      <c r="AP494" s="13">
        <f>Table13[[#This Row],[NumDealsPurchases]]/Table13[[#This Row],[Total Number of Purchases]]*100</f>
        <v>29.411764705882355</v>
      </c>
      <c r="AQ494">
        <f>6-ROUNDUP(_xlfn.PERCENTRANK.INC(Table13[Recency],Table13[[#This Row],[Recency]])*5, 0)</f>
        <v>5</v>
      </c>
      <c r="AR494">
        <f>ROUNDUP(_xlfn.PERCENTRANK.INC(Table13[Total Number of Purchases],Table13[[#This Row],[Total Number of Purchases]])*5,0)</f>
        <v>3</v>
      </c>
      <c r="AS494">
        <f>ROUNDUP(_xlfn.PERCENTRANK.INC(Table13[Total Spend],Table13[[#This Row],[Total Spend]])*5,0)</f>
        <v>3</v>
      </c>
      <c r="AT494" t="str">
        <f>Table13[[#This Row],[Recency Score]]&amp;Table13[[#This Row],[Frequency Score]]&amp;Table13[[#This Row],[Monetary Score]]</f>
        <v>533</v>
      </c>
      <c r="AU494" t="str">
        <f t="shared" si="7"/>
        <v>Loyal Customers</v>
      </c>
      <c r="AW494" s="13">
        <f>DATEDIF(Table13[[#This Row],[Dt_Customer]], Snapshot_Date, "d")</f>
        <v>641</v>
      </c>
      <c r="AX494" s="13">
        <f>Table13[[#This Row],[CL if today]]/365</f>
        <v>1.7561643835616438</v>
      </c>
      <c r="AY494">
        <f>Table13[[#This Row],[Total Number of Purchases]]/Table13[[#This Row],[Corrected CL]]</f>
        <v>9.6801872074882986</v>
      </c>
      <c r="AZ494">
        <f>Table13[[#This Row],[Average Order Value (AOV)]]*Table13[[#This Row],[Freq per Year]]</f>
        <v>181.07644305772232</v>
      </c>
      <c r="BA494">
        <f>Table13[[#This Row],[Total Spend]]/Table13[[#This Row],[Corrected CL]]</f>
        <v>181.07644305772232</v>
      </c>
      <c r="BB494">
        <v>11.846986089644513</v>
      </c>
      <c r="BC494" s="1">
        <f>Table13[[#This Row],[Dt_Customer]]+Table13[[#This Row],[Recency]]</f>
        <v>41283</v>
      </c>
      <c r="BD494" s="16" t="str">
        <f>IF(COUNTIF(A:A, A494) &gt; 1, "Duplicate", "Unique")</f>
        <v>Unique</v>
      </c>
    </row>
    <row r="495" spans="1:56" x14ac:dyDescent="0.3">
      <c r="A495">
        <v>2452</v>
      </c>
      <c r="B495">
        <v>1971</v>
      </c>
      <c r="C495" t="s">
        <v>28</v>
      </c>
      <c r="D495" t="s">
        <v>35</v>
      </c>
      <c r="E495">
        <v>34600</v>
      </c>
      <c r="F495">
        <v>1</v>
      </c>
      <c r="G495">
        <v>1</v>
      </c>
      <c r="H495" s="1">
        <v>41275</v>
      </c>
      <c r="I495">
        <v>8</v>
      </c>
      <c r="J495">
        <v>199</v>
      </c>
      <c r="K495">
        <v>33</v>
      </c>
      <c r="L495">
        <v>60</v>
      </c>
      <c r="M495">
        <v>8</v>
      </c>
      <c r="N495">
        <v>3</v>
      </c>
      <c r="O495">
        <v>15</v>
      </c>
      <c r="P495">
        <f>IF(Table13[[#This Row],[MntWines]] = 0,"",Table13[[#This Row],[MntWines]])</f>
        <v>199</v>
      </c>
      <c r="Q495">
        <f>IF(Table13[[#This Row],[MntFruits]] = 0, "",Table13[[#This Row],[MntFruits]])</f>
        <v>33</v>
      </c>
      <c r="R495">
        <f>IF(Table13[[#This Row],[MntMeatProducts]] = 0, "",Table13[[#This Row],[MntMeatProducts]])</f>
        <v>60</v>
      </c>
      <c r="S495">
        <f>IF(Table13[[#This Row],[MntFishProducts]] = 0, "",Table13[[#This Row],[MntFishProducts]])</f>
        <v>8</v>
      </c>
      <c r="T495">
        <f>IF(Table13[[#This Row],[MntSweetProducts]] = 0, "",Table13[[#This Row],[MntSweetProducts]])</f>
        <v>3</v>
      </c>
      <c r="U495">
        <f>IF(Table13[[#This Row],[MntGoldProds]] = 0, "",Table13[[#This Row],[MntGoldProds]])</f>
        <v>15</v>
      </c>
      <c r="V495">
        <v>5</v>
      </c>
      <c r="W495">
        <v>5</v>
      </c>
      <c r="X495">
        <v>2</v>
      </c>
      <c r="Y495">
        <v>5</v>
      </c>
      <c r="Z495">
        <v>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 t="s">
        <v>30</v>
      </c>
      <c r="AI495" s="13">
        <f>SUM(Table13[[#This Row],[MntWines]:[MntGoldProds]])</f>
        <v>318</v>
      </c>
      <c r="AJ495" s="13">
        <f>AVERAGE(Table13[[#This Row],[MntWines]:[MntGoldProds]])</f>
        <v>53</v>
      </c>
      <c r="AK495">
        <f>IF(Table13[[#This Row],[Total Number of Purchases]]=0,0,Table13[[#This Row],[Total Spend]]/Table13[[#This Row],[Total Number of Purchases]])</f>
        <v>18.705882352941178</v>
      </c>
      <c r="AM495">
        <f>SUM(Table13[[#This Row],[NumDealsPurchases]:[NumStorePurchases]])</f>
        <v>17</v>
      </c>
      <c r="AN495" s="14">
        <f>Snapshot_Date-Table13[[#This Row],[Dt_Customer]]</f>
        <v>641</v>
      </c>
      <c r="AP495" s="13">
        <f>Table13[[#This Row],[NumDealsPurchases]]/Table13[[#This Row],[Total Number of Purchases]]*100</f>
        <v>29.411764705882355</v>
      </c>
      <c r="AQ495">
        <f>6-ROUNDUP(_xlfn.PERCENTRANK.INC(Table13[Recency],Table13[[#This Row],[Recency]])*5, 0)</f>
        <v>5</v>
      </c>
      <c r="AR495">
        <f>ROUNDUP(_xlfn.PERCENTRANK.INC(Table13[Total Number of Purchases],Table13[[#This Row],[Total Number of Purchases]])*5,0)</f>
        <v>3</v>
      </c>
      <c r="AS495">
        <f>ROUNDUP(_xlfn.PERCENTRANK.INC(Table13[Total Spend],Table13[[#This Row],[Total Spend]])*5,0)</f>
        <v>3</v>
      </c>
      <c r="AT495" t="str">
        <f>Table13[[#This Row],[Recency Score]]&amp;Table13[[#This Row],[Frequency Score]]&amp;Table13[[#This Row],[Monetary Score]]</f>
        <v>533</v>
      </c>
      <c r="AU495" t="str">
        <f t="shared" si="7"/>
        <v>Loyal Customers</v>
      </c>
      <c r="AW495" s="13">
        <f>DATEDIF(Table13[[#This Row],[Dt_Customer]], Snapshot_Date, "d")</f>
        <v>641</v>
      </c>
      <c r="AX495" s="13">
        <f>Table13[[#This Row],[CL if today]]/365</f>
        <v>1.7561643835616438</v>
      </c>
      <c r="AY495">
        <f>Table13[[#This Row],[Total Number of Purchases]]/Table13[[#This Row],[Corrected CL]]</f>
        <v>9.6801872074882986</v>
      </c>
      <c r="AZ495">
        <f>Table13[[#This Row],[Average Order Value (AOV)]]*Table13[[#This Row],[Freq per Year]]</f>
        <v>181.07644305772232</v>
      </c>
      <c r="BA495">
        <f>Table13[[#This Row],[Total Spend]]/Table13[[#This Row],[Corrected CL]]</f>
        <v>181.07644305772232</v>
      </c>
      <c r="BB495">
        <v>24.783950617283949</v>
      </c>
      <c r="BC495" s="1">
        <f>Table13[[#This Row],[Dt_Customer]]+Table13[[#This Row],[Recency]]</f>
        <v>41283</v>
      </c>
      <c r="BD495" s="16" t="str">
        <f>IF(COUNTIF(A:A, A495) &gt; 1, "Duplicate", "Unique")</f>
        <v>Unique</v>
      </c>
    </row>
    <row r="496" spans="1:56" x14ac:dyDescent="0.3">
      <c r="A496">
        <v>6715</v>
      </c>
      <c r="B496">
        <v>1948</v>
      </c>
      <c r="C496" t="s">
        <v>37</v>
      </c>
      <c r="D496" t="s">
        <v>31</v>
      </c>
      <c r="E496">
        <v>60200</v>
      </c>
      <c r="F496">
        <v>0</v>
      </c>
      <c r="G496">
        <v>1</v>
      </c>
      <c r="H496" s="1">
        <v>41276</v>
      </c>
      <c r="I496">
        <v>3</v>
      </c>
      <c r="J496">
        <v>502</v>
      </c>
      <c r="K496">
        <v>19</v>
      </c>
      <c r="L496">
        <v>132</v>
      </c>
      <c r="M496">
        <v>0</v>
      </c>
      <c r="N496">
        <v>6</v>
      </c>
      <c r="O496">
        <v>26</v>
      </c>
      <c r="P496">
        <f>IF(Table13[[#This Row],[MntWines]] = 0,"",Table13[[#This Row],[MntWines]])</f>
        <v>502</v>
      </c>
      <c r="Q496">
        <f>IF(Table13[[#This Row],[MntFruits]] = 0, "",Table13[[#This Row],[MntFruits]])</f>
        <v>19</v>
      </c>
      <c r="R496">
        <f>IF(Table13[[#This Row],[MntMeatProducts]] = 0, "",Table13[[#This Row],[MntMeatProducts]])</f>
        <v>132</v>
      </c>
      <c r="S496" t="str">
        <f>IF(Table13[[#This Row],[MntFishProducts]] = 0, "",Table13[[#This Row],[MntFishProducts]])</f>
        <v/>
      </c>
      <c r="T496">
        <f>IF(Table13[[#This Row],[MntSweetProducts]] = 0, "",Table13[[#This Row],[MntSweetProducts]])</f>
        <v>6</v>
      </c>
      <c r="U496">
        <f>IF(Table13[[#This Row],[MntGoldProds]] = 0, "",Table13[[#This Row],[MntGoldProds]])</f>
        <v>26</v>
      </c>
      <c r="V496">
        <v>6</v>
      </c>
      <c r="W496">
        <v>6</v>
      </c>
      <c r="X496">
        <v>2</v>
      </c>
      <c r="Y496">
        <v>11</v>
      </c>
      <c r="Z496">
        <v>6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30</v>
      </c>
      <c r="AI496" s="13">
        <f>SUM(Table13[[#This Row],[MntWines]:[MntGoldProds]])</f>
        <v>685</v>
      </c>
      <c r="AJ496" s="13">
        <f>AVERAGE(Table13[[#This Row],[MntWines]:[MntGoldProds]])</f>
        <v>114.16666666666667</v>
      </c>
      <c r="AK496">
        <f>IF(Table13[[#This Row],[Total Number of Purchases]]=0,0,Table13[[#This Row],[Total Spend]]/Table13[[#This Row],[Total Number of Purchases]])</f>
        <v>27.4</v>
      </c>
      <c r="AM496">
        <f>SUM(Table13[[#This Row],[NumDealsPurchases]:[NumStorePurchases]])</f>
        <v>25</v>
      </c>
      <c r="AN496" s="14">
        <f>Snapshot_Date-Table13[[#This Row],[Dt_Customer]]</f>
        <v>640</v>
      </c>
      <c r="AP496" s="13">
        <f>Table13[[#This Row],[NumDealsPurchases]]/Table13[[#This Row],[Total Number of Purchases]]*100</f>
        <v>24</v>
      </c>
      <c r="AQ496">
        <f>6-ROUNDUP(_xlfn.PERCENTRANK.INC(Table13[Recency],Table13[[#This Row],[Recency]])*5, 0)</f>
        <v>5</v>
      </c>
      <c r="AR496">
        <f>ROUNDUP(_xlfn.PERCENTRANK.INC(Table13[Total Number of Purchases],Table13[[#This Row],[Total Number of Purchases]])*5,0)</f>
        <v>5</v>
      </c>
      <c r="AS496">
        <f>ROUNDUP(_xlfn.PERCENTRANK.INC(Table13[Total Spend],Table13[[#This Row],[Total Spend]])*5,0)</f>
        <v>4</v>
      </c>
      <c r="AT496" t="str">
        <f>Table13[[#This Row],[Recency Score]]&amp;Table13[[#This Row],[Frequency Score]]&amp;Table13[[#This Row],[Monetary Score]]</f>
        <v>554</v>
      </c>
      <c r="AU496" t="str">
        <f t="shared" si="7"/>
        <v>Loyal Customers</v>
      </c>
      <c r="AW496" s="13">
        <f>DATEDIF(Table13[[#This Row],[Dt_Customer]], Snapshot_Date, "d")</f>
        <v>640</v>
      </c>
      <c r="AX496" s="13">
        <f>Table13[[#This Row],[CL if today]]/365</f>
        <v>1.7534246575342465</v>
      </c>
      <c r="AY496">
        <f>Table13[[#This Row],[Total Number of Purchases]]/Table13[[#This Row],[Corrected CL]]</f>
        <v>14.2578125</v>
      </c>
      <c r="AZ496">
        <f>Table13[[#This Row],[Average Order Value (AOV)]]*Table13[[#This Row],[Freq per Year]]</f>
        <v>390.6640625</v>
      </c>
      <c r="BA496">
        <f>Table13[[#This Row],[Total Spend]]/Table13[[#This Row],[Corrected CL]]</f>
        <v>390.6640625</v>
      </c>
      <c r="BB496">
        <v>741.92068429237952</v>
      </c>
      <c r="BC496" s="1">
        <f>Table13[[#This Row],[Dt_Customer]]+Table13[[#This Row],[Recency]]</f>
        <v>41279</v>
      </c>
      <c r="BD496" s="16" t="str">
        <f>IF(COUNTIF(A:A, A496) &gt; 1, "Duplicate", "Unique")</f>
        <v>Unique</v>
      </c>
    </row>
    <row r="497" spans="1:56" x14ac:dyDescent="0.3">
      <c r="A497">
        <v>1618</v>
      </c>
      <c r="B497">
        <v>1965</v>
      </c>
      <c r="C497" t="s">
        <v>28</v>
      </c>
      <c r="D497" t="s">
        <v>35</v>
      </c>
      <c r="E497">
        <v>56046</v>
      </c>
      <c r="F497">
        <v>0</v>
      </c>
      <c r="G497">
        <v>0</v>
      </c>
      <c r="H497" s="1">
        <v>41276</v>
      </c>
      <c r="I497">
        <v>9</v>
      </c>
      <c r="J497">
        <v>577</v>
      </c>
      <c r="K497">
        <v>0</v>
      </c>
      <c r="L497">
        <v>64</v>
      </c>
      <c r="M497">
        <v>0</v>
      </c>
      <c r="N497">
        <v>0</v>
      </c>
      <c r="O497">
        <v>51</v>
      </c>
      <c r="P497">
        <f>IF(Table13[[#This Row],[MntWines]] = 0,"",Table13[[#This Row],[MntWines]])</f>
        <v>577</v>
      </c>
      <c r="Q497" t="str">
        <f>IF(Table13[[#This Row],[MntFruits]] = 0, "",Table13[[#This Row],[MntFruits]])</f>
        <v/>
      </c>
      <c r="R497">
        <f>IF(Table13[[#This Row],[MntMeatProducts]] = 0, "",Table13[[#This Row],[MntMeatProducts]])</f>
        <v>64</v>
      </c>
      <c r="S497" t="str">
        <f>IF(Table13[[#This Row],[MntFishProducts]] = 0, "",Table13[[#This Row],[MntFishProducts]])</f>
        <v/>
      </c>
      <c r="T497" t="str">
        <f>IF(Table13[[#This Row],[MntSweetProducts]] = 0, "",Table13[[#This Row],[MntSweetProducts]])</f>
        <v/>
      </c>
      <c r="U497">
        <f>IF(Table13[[#This Row],[MntGoldProds]] = 0, "",Table13[[#This Row],[MntGoldProds]])</f>
        <v>51</v>
      </c>
      <c r="V497">
        <v>2</v>
      </c>
      <c r="W497">
        <v>10</v>
      </c>
      <c r="X497">
        <v>1</v>
      </c>
      <c r="Y497">
        <v>8</v>
      </c>
      <c r="Z497">
        <v>8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0</v>
      </c>
      <c r="AH497" t="s">
        <v>39</v>
      </c>
      <c r="AI497" s="13">
        <f>SUM(Table13[[#This Row],[MntWines]:[MntGoldProds]])</f>
        <v>692</v>
      </c>
      <c r="AJ497" s="13">
        <f>AVERAGE(Table13[[#This Row],[MntWines]:[MntGoldProds]])</f>
        <v>115.33333333333333</v>
      </c>
      <c r="AK497">
        <f>IF(Table13[[#This Row],[Total Number of Purchases]]=0,0,Table13[[#This Row],[Total Spend]]/Table13[[#This Row],[Total Number of Purchases]])</f>
        <v>32.952380952380949</v>
      </c>
      <c r="AM497">
        <f>SUM(Table13[[#This Row],[NumDealsPurchases]:[NumStorePurchases]])</f>
        <v>21</v>
      </c>
      <c r="AN497" s="14">
        <f>Snapshot_Date-Table13[[#This Row],[Dt_Customer]]</f>
        <v>640</v>
      </c>
      <c r="AP497" s="13">
        <f>Table13[[#This Row],[NumDealsPurchases]]/Table13[[#This Row],[Total Number of Purchases]]*100</f>
        <v>9.5238095238095237</v>
      </c>
      <c r="AQ497">
        <f>6-ROUNDUP(_xlfn.PERCENTRANK.INC(Table13[Recency],Table13[[#This Row],[Recency]])*5, 0)</f>
        <v>5</v>
      </c>
      <c r="AR497">
        <f>ROUNDUP(_xlfn.PERCENTRANK.INC(Table13[Total Number of Purchases],Table13[[#This Row],[Total Number of Purchases]])*5,0)</f>
        <v>4</v>
      </c>
      <c r="AS497">
        <f>ROUNDUP(_xlfn.PERCENTRANK.INC(Table13[Total Spend],Table13[[#This Row],[Total Spend]])*5,0)</f>
        <v>4</v>
      </c>
      <c r="AT497" t="str">
        <f>Table13[[#This Row],[Recency Score]]&amp;Table13[[#This Row],[Frequency Score]]&amp;Table13[[#This Row],[Monetary Score]]</f>
        <v>544</v>
      </c>
      <c r="AU497" t="str">
        <f t="shared" si="7"/>
        <v>Loyal Customers</v>
      </c>
      <c r="AW497" s="13">
        <f>DATEDIF(Table13[[#This Row],[Dt_Customer]], Snapshot_Date, "d")</f>
        <v>640</v>
      </c>
      <c r="AX497" s="13">
        <f>Table13[[#This Row],[CL if today]]/365</f>
        <v>1.7534246575342465</v>
      </c>
      <c r="AY497">
        <f>Table13[[#This Row],[Total Number of Purchases]]/Table13[[#This Row],[Corrected CL]]</f>
        <v>11.9765625</v>
      </c>
      <c r="AZ497">
        <f>Table13[[#This Row],[Average Order Value (AOV)]]*Table13[[#This Row],[Freq per Year]]</f>
        <v>394.65624999999994</v>
      </c>
      <c r="BA497">
        <f>Table13[[#This Row],[Total Spend]]/Table13[[#This Row],[Corrected CL]]</f>
        <v>394.65625</v>
      </c>
      <c r="BB497">
        <v>450.7153965785381</v>
      </c>
      <c r="BC497" s="1">
        <f>Table13[[#This Row],[Dt_Customer]]+Table13[[#This Row],[Recency]]</f>
        <v>41285</v>
      </c>
      <c r="BD497" s="16" t="str">
        <f>IF(COUNTIF(A:A, A497) &gt; 1, "Duplicate", "Unique")</f>
        <v>Unique</v>
      </c>
    </row>
    <row r="498" spans="1:56" x14ac:dyDescent="0.3">
      <c r="A498">
        <v>6299</v>
      </c>
      <c r="B498">
        <v>1968</v>
      </c>
      <c r="C498" t="s">
        <v>37</v>
      </c>
      <c r="D498" t="s">
        <v>29</v>
      </c>
      <c r="E498">
        <v>42564</v>
      </c>
      <c r="F498">
        <v>0</v>
      </c>
      <c r="G498">
        <v>1</v>
      </c>
      <c r="H498" s="1">
        <v>41276</v>
      </c>
      <c r="I498">
        <v>28</v>
      </c>
      <c r="J498">
        <v>324</v>
      </c>
      <c r="K498">
        <v>48</v>
      </c>
      <c r="L498">
        <v>186</v>
      </c>
      <c r="M498">
        <v>39</v>
      </c>
      <c r="N498">
        <v>18</v>
      </c>
      <c r="O498">
        <v>198</v>
      </c>
      <c r="P498">
        <f>IF(Table13[[#This Row],[MntWines]] = 0,"",Table13[[#This Row],[MntWines]])</f>
        <v>324</v>
      </c>
      <c r="Q498">
        <f>IF(Table13[[#This Row],[MntFruits]] = 0, "",Table13[[#This Row],[MntFruits]])</f>
        <v>48</v>
      </c>
      <c r="R498">
        <f>IF(Table13[[#This Row],[MntMeatProducts]] = 0, "",Table13[[#This Row],[MntMeatProducts]])</f>
        <v>186</v>
      </c>
      <c r="S498">
        <f>IF(Table13[[#This Row],[MntFishProducts]] = 0, "",Table13[[#This Row],[MntFishProducts]])</f>
        <v>39</v>
      </c>
      <c r="T498">
        <f>IF(Table13[[#This Row],[MntSweetProducts]] = 0, "",Table13[[#This Row],[MntSweetProducts]])</f>
        <v>18</v>
      </c>
      <c r="U498">
        <f>IF(Table13[[#This Row],[MntGoldProds]] = 0, "",Table13[[#This Row],[MntGoldProds]])</f>
        <v>198</v>
      </c>
      <c r="V498">
        <v>6</v>
      </c>
      <c r="W498">
        <v>6</v>
      </c>
      <c r="X498">
        <v>8</v>
      </c>
      <c r="Y498">
        <v>4</v>
      </c>
      <c r="Z498">
        <v>7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1</v>
      </c>
      <c r="AG498">
        <v>0</v>
      </c>
      <c r="AH498" t="s">
        <v>32</v>
      </c>
      <c r="AI498" s="13">
        <f>SUM(Table13[[#This Row],[MntWines]:[MntGoldProds]])</f>
        <v>813</v>
      </c>
      <c r="AJ498" s="13">
        <f>AVERAGE(Table13[[#This Row],[MntWines]:[MntGoldProds]])</f>
        <v>135.5</v>
      </c>
      <c r="AK498">
        <f>IF(Table13[[#This Row],[Total Number of Purchases]]=0,0,Table13[[#This Row],[Total Spend]]/Table13[[#This Row],[Total Number of Purchases]])</f>
        <v>33.875</v>
      </c>
      <c r="AM498">
        <f>SUM(Table13[[#This Row],[NumDealsPurchases]:[NumStorePurchases]])</f>
        <v>24</v>
      </c>
      <c r="AN498" s="14">
        <f>Snapshot_Date-Table13[[#This Row],[Dt_Customer]]</f>
        <v>640</v>
      </c>
      <c r="AP498" s="13">
        <f>Table13[[#This Row],[NumDealsPurchases]]/Table13[[#This Row],[Total Number of Purchases]]*100</f>
        <v>25</v>
      </c>
      <c r="AQ498">
        <f>6-ROUNDUP(_xlfn.PERCENTRANK.INC(Table13[Recency],Table13[[#This Row],[Recency]])*5, 0)</f>
        <v>4</v>
      </c>
      <c r="AR498">
        <f>ROUNDUP(_xlfn.PERCENTRANK.INC(Table13[Total Number of Purchases],Table13[[#This Row],[Total Number of Purchases]])*5,0)</f>
        <v>5</v>
      </c>
      <c r="AS498">
        <f>ROUNDUP(_xlfn.PERCENTRANK.INC(Table13[Total Spend],Table13[[#This Row],[Total Spend]])*5,0)</f>
        <v>4</v>
      </c>
      <c r="AT498" t="str">
        <f>Table13[[#This Row],[Recency Score]]&amp;Table13[[#This Row],[Frequency Score]]&amp;Table13[[#This Row],[Monetary Score]]</f>
        <v>454</v>
      </c>
      <c r="AU498" t="str">
        <f t="shared" si="7"/>
        <v>Frequent Buyers</v>
      </c>
      <c r="AW498" s="13">
        <f>DATEDIF(Table13[[#This Row],[Dt_Customer]], Snapshot_Date, "d")</f>
        <v>640</v>
      </c>
      <c r="AX498" s="13">
        <f>Table13[[#This Row],[CL if today]]/365</f>
        <v>1.7534246575342465</v>
      </c>
      <c r="AY498">
        <f>Table13[[#This Row],[Total Number of Purchases]]/Table13[[#This Row],[Corrected CL]]</f>
        <v>13.6875</v>
      </c>
      <c r="AZ498">
        <f>Table13[[#This Row],[Average Order Value (AOV)]]*Table13[[#This Row],[Freq per Year]]</f>
        <v>463.6640625</v>
      </c>
      <c r="BA498">
        <f>Table13[[#This Row],[Total Spend]]/Table13[[#This Row],[Corrected CL]]</f>
        <v>463.6640625</v>
      </c>
      <c r="BB498">
        <v>149.06055900621118</v>
      </c>
      <c r="BC498" s="1">
        <f>Table13[[#This Row],[Dt_Customer]]+Table13[[#This Row],[Recency]]</f>
        <v>41304</v>
      </c>
      <c r="BD498" s="16" t="str">
        <f>IF(COUNTIF(A:A, A498) &gt; 1, "Duplicate", "Unique")</f>
        <v>Unique</v>
      </c>
    </row>
    <row r="499" spans="1:56" x14ac:dyDescent="0.3">
      <c r="A499">
        <v>7892</v>
      </c>
      <c r="B499">
        <v>1969</v>
      </c>
      <c r="C499" t="s">
        <v>28</v>
      </c>
      <c r="D499" t="s">
        <v>31</v>
      </c>
      <c r="E499">
        <v>18589</v>
      </c>
      <c r="F499">
        <v>0</v>
      </c>
      <c r="G499">
        <v>0</v>
      </c>
      <c r="H499" s="1">
        <v>41276</v>
      </c>
      <c r="I499">
        <v>89</v>
      </c>
      <c r="J499">
        <v>6</v>
      </c>
      <c r="K499">
        <v>4</v>
      </c>
      <c r="L499">
        <v>25</v>
      </c>
      <c r="M499">
        <v>15</v>
      </c>
      <c r="N499">
        <v>12</v>
      </c>
      <c r="O499">
        <v>13</v>
      </c>
      <c r="P499">
        <f>IF(Table13[[#This Row],[MntWines]] = 0,"",Table13[[#This Row],[MntWines]])</f>
        <v>6</v>
      </c>
      <c r="Q499">
        <f>IF(Table13[[#This Row],[MntFruits]] = 0, "",Table13[[#This Row],[MntFruits]])</f>
        <v>4</v>
      </c>
      <c r="R499">
        <f>IF(Table13[[#This Row],[MntMeatProducts]] = 0, "",Table13[[#This Row],[MntMeatProducts]])</f>
        <v>25</v>
      </c>
      <c r="S499">
        <f>IF(Table13[[#This Row],[MntFishProducts]] = 0, "",Table13[[#This Row],[MntFishProducts]])</f>
        <v>15</v>
      </c>
      <c r="T499">
        <f>IF(Table13[[#This Row],[MntSweetProducts]] = 0, "",Table13[[#This Row],[MntSweetProducts]])</f>
        <v>12</v>
      </c>
      <c r="U499">
        <f>IF(Table13[[#This Row],[MntGoldProds]] = 0, "",Table13[[#This Row],[MntGoldProds]])</f>
        <v>13</v>
      </c>
      <c r="V499">
        <v>2</v>
      </c>
      <c r="W499">
        <v>2</v>
      </c>
      <c r="X499">
        <v>1</v>
      </c>
      <c r="Y499">
        <v>3</v>
      </c>
      <c r="Z499">
        <v>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">
        <v>34</v>
      </c>
      <c r="AI499" s="13">
        <f>SUM(Table13[[#This Row],[MntWines]:[MntGoldProds]])</f>
        <v>75</v>
      </c>
      <c r="AJ499" s="13">
        <f>AVERAGE(Table13[[#This Row],[MntWines]:[MntGoldProds]])</f>
        <v>12.5</v>
      </c>
      <c r="AK499">
        <f>IF(Table13[[#This Row],[Total Number of Purchases]]=0,0,Table13[[#This Row],[Total Spend]]/Table13[[#This Row],[Total Number of Purchases]])</f>
        <v>9.375</v>
      </c>
      <c r="AM499">
        <f>SUM(Table13[[#This Row],[NumDealsPurchases]:[NumStorePurchases]])</f>
        <v>8</v>
      </c>
      <c r="AN499" s="14">
        <f>Snapshot_Date-Table13[[#This Row],[Dt_Customer]]</f>
        <v>640</v>
      </c>
      <c r="AP499" s="13">
        <f>Table13[[#This Row],[NumDealsPurchases]]/Table13[[#This Row],[Total Number of Purchases]]*100</f>
        <v>25</v>
      </c>
      <c r="AQ499">
        <f>6-ROUNDUP(_xlfn.PERCENTRANK.INC(Table13[Recency],Table13[[#This Row],[Recency]])*5, 0)</f>
        <v>1</v>
      </c>
      <c r="AR499">
        <f>ROUNDUP(_xlfn.PERCENTRANK.INC(Table13[Total Number of Purchases],Table13[[#This Row],[Total Number of Purchases]])*5,0)</f>
        <v>2</v>
      </c>
      <c r="AS499">
        <f>ROUNDUP(_xlfn.PERCENTRANK.INC(Table13[Total Spend],Table13[[#This Row],[Total Spend]])*5,0)</f>
        <v>2</v>
      </c>
      <c r="AT499" t="str">
        <f>Table13[[#This Row],[Recency Score]]&amp;Table13[[#This Row],[Frequency Score]]&amp;Table13[[#This Row],[Monetary Score]]</f>
        <v>122</v>
      </c>
      <c r="AU499" t="str">
        <f t="shared" si="7"/>
        <v>Lost</v>
      </c>
      <c r="AW499" s="13">
        <f>DATEDIF(Table13[[#This Row],[Dt_Customer]], Snapshot_Date, "d")</f>
        <v>640</v>
      </c>
      <c r="AX499" s="13">
        <f>Table13[[#This Row],[CL if today]]/365</f>
        <v>1.7534246575342465</v>
      </c>
      <c r="AY499">
        <f>Table13[[#This Row],[Total Number of Purchases]]/Table13[[#This Row],[Corrected CL]]</f>
        <v>4.5625</v>
      </c>
      <c r="AZ499">
        <f>Table13[[#This Row],[Average Order Value (AOV)]]*Table13[[#This Row],[Freq per Year]]</f>
        <v>42.7734375</v>
      </c>
      <c r="BA499">
        <f>Table13[[#This Row],[Total Spend]]/Table13[[#This Row],[Corrected CL]]</f>
        <v>42.7734375</v>
      </c>
      <c r="BB499">
        <v>33.953488372093027</v>
      </c>
      <c r="BC499" s="1">
        <f>Table13[[#This Row],[Dt_Customer]]+Table13[[#This Row],[Recency]]</f>
        <v>41365</v>
      </c>
      <c r="BD499" s="16" t="str">
        <f>IF(COUNTIF(A:A, A499) &gt; 1, "Duplicate", "Unique")</f>
        <v>Unique</v>
      </c>
    </row>
    <row r="500" spans="1:56" x14ac:dyDescent="0.3">
      <c r="A500">
        <v>1331</v>
      </c>
      <c r="B500">
        <v>1977</v>
      </c>
      <c r="C500" t="s">
        <v>28</v>
      </c>
      <c r="D500" t="s">
        <v>31</v>
      </c>
      <c r="E500">
        <v>35790</v>
      </c>
      <c r="F500">
        <v>1</v>
      </c>
      <c r="G500">
        <v>0</v>
      </c>
      <c r="H500" s="1">
        <v>41276</v>
      </c>
      <c r="I500">
        <v>54</v>
      </c>
      <c r="J500">
        <v>12</v>
      </c>
      <c r="K500">
        <v>6</v>
      </c>
      <c r="L500">
        <v>20</v>
      </c>
      <c r="M500">
        <v>30</v>
      </c>
      <c r="N500">
        <v>1</v>
      </c>
      <c r="O500">
        <v>3</v>
      </c>
      <c r="P500">
        <f>IF(Table13[[#This Row],[MntWines]] = 0,"",Table13[[#This Row],[MntWines]])</f>
        <v>12</v>
      </c>
      <c r="Q500">
        <f>IF(Table13[[#This Row],[MntFruits]] = 0, "",Table13[[#This Row],[MntFruits]])</f>
        <v>6</v>
      </c>
      <c r="R500">
        <f>IF(Table13[[#This Row],[MntMeatProducts]] = 0, "",Table13[[#This Row],[MntMeatProducts]])</f>
        <v>20</v>
      </c>
      <c r="S500">
        <f>IF(Table13[[#This Row],[MntFishProducts]] = 0, "",Table13[[#This Row],[MntFishProducts]])</f>
        <v>30</v>
      </c>
      <c r="T500">
        <f>IF(Table13[[#This Row],[MntSweetProducts]] = 0, "",Table13[[#This Row],[MntSweetProducts]])</f>
        <v>1</v>
      </c>
      <c r="U500">
        <f>IF(Table13[[#This Row],[MntGoldProds]] = 0, "",Table13[[#This Row],[MntGoldProds]])</f>
        <v>3</v>
      </c>
      <c r="V500">
        <v>2</v>
      </c>
      <c r="W500">
        <v>2</v>
      </c>
      <c r="X500">
        <v>0</v>
      </c>
      <c r="Y500">
        <v>3</v>
      </c>
      <c r="Z500">
        <v>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 t="s">
        <v>36</v>
      </c>
      <c r="AI500" s="13">
        <f>SUM(Table13[[#This Row],[MntWines]:[MntGoldProds]])</f>
        <v>72</v>
      </c>
      <c r="AJ500" s="13">
        <f>AVERAGE(Table13[[#This Row],[MntWines]:[MntGoldProds]])</f>
        <v>12</v>
      </c>
      <c r="AK500">
        <f>IF(Table13[[#This Row],[Total Number of Purchases]]=0,0,Table13[[#This Row],[Total Spend]]/Table13[[#This Row],[Total Number of Purchases]])</f>
        <v>10.285714285714286</v>
      </c>
      <c r="AM500">
        <f>SUM(Table13[[#This Row],[NumDealsPurchases]:[NumStorePurchases]])</f>
        <v>7</v>
      </c>
      <c r="AN500" s="14">
        <f>Snapshot_Date-Table13[[#This Row],[Dt_Customer]]</f>
        <v>640</v>
      </c>
      <c r="AP500" s="13">
        <f>Table13[[#This Row],[NumDealsPurchases]]/Table13[[#This Row],[Total Number of Purchases]]*100</f>
        <v>28.571428571428569</v>
      </c>
      <c r="AQ500">
        <f>6-ROUNDUP(_xlfn.PERCENTRANK.INC(Table13[Recency],Table13[[#This Row],[Recency]])*5, 0)</f>
        <v>3</v>
      </c>
      <c r="AR500">
        <f>ROUNDUP(_xlfn.PERCENTRANK.INC(Table13[Total Number of Purchases],Table13[[#This Row],[Total Number of Purchases]])*5,0)</f>
        <v>1</v>
      </c>
      <c r="AS500">
        <f>ROUNDUP(_xlfn.PERCENTRANK.INC(Table13[Total Spend],Table13[[#This Row],[Total Spend]])*5,0)</f>
        <v>2</v>
      </c>
      <c r="AT500" t="str">
        <f>Table13[[#This Row],[Recency Score]]&amp;Table13[[#This Row],[Frequency Score]]&amp;Table13[[#This Row],[Monetary Score]]</f>
        <v>312</v>
      </c>
      <c r="AU500" t="str">
        <f t="shared" si="7"/>
        <v>Needs Attention</v>
      </c>
      <c r="AW500" s="13">
        <f>DATEDIF(Table13[[#This Row],[Dt_Customer]], Snapshot_Date, "d")</f>
        <v>640</v>
      </c>
      <c r="AX500" s="13">
        <f>Table13[[#This Row],[CL if today]]/365</f>
        <v>1.7534246575342465</v>
      </c>
      <c r="AY500">
        <f>Table13[[#This Row],[Total Number of Purchases]]/Table13[[#This Row],[Corrected CL]]</f>
        <v>3.9921875</v>
      </c>
      <c r="AZ500">
        <f>Table13[[#This Row],[Average Order Value (AOV)]]*Table13[[#This Row],[Freq per Year]]</f>
        <v>41.0625</v>
      </c>
      <c r="BA500">
        <f>Table13[[#This Row],[Total Spend]]/Table13[[#This Row],[Corrected CL]]</f>
        <v>41.0625</v>
      </c>
      <c r="BB500">
        <v>120.72204968944099</v>
      </c>
      <c r="BC500" s="1">
        <f>Table13[[#This Row],[Dt_Customer]]+Table13[[#This Row],[Recency]]</f>
        <v>41330</v>
      </c>
      <c r="BD500" s="16" t="str">
        <f>IF(COUNTIF(A:A, A500) &gt; 1, "Duplicate", "Unique")</f>
        <v>Unique</v>
      </c>
    </row>
    <row r="501" spans="1:56" x14ac:dyDescent="0.3">
      <c r="A501">
        <v>2736</v>
      </c>
      <c r="B501">
        <v>1978</v>
      </c>
      <c r="C501" t="s">
        <v>28</v>
      </c>
      <c r="D501" t="s">
        <v>33</v>
      </c>
      <c r="E501">
        <v>73807</v>
      </c>
      <c r="F501">
        <v>0</v>
      </c>
      <c r="G501">
        <v>1</v>
      </c>
      <c r="H501" s="1">
        <v>41276</v>
      </c>
      <c r="I501">
        <v>88</v>
      </c>
      <c r="J501">
        <v>366</v>
      </c>
      <c r="K501">
        <v>124</v>
      </c>
      <c r="L501">
        <v>156</v>
      </c>
      <c r="M501">
        <v>71</v>
      </c>
      <c r="N501">
        <v>78</v>
      </c>
      <c r="O501">
        <v>54</v>
      </c>
      <c r="P501">
        <f>IF(Table13[[#This Row],[MntWines]] = 0,"",Table13[[#This Row],[MntWines]])</f>
        <v>366</v>
      </c>
      <c r="Q501">
        <f>IF(Table13[[#This Row],[MntFruits]] = 0, "",Table13[[#This Row],[MntFruits]])</f>
        <v>124</v>
      </c>
      <c r="R501">
        <f>IF(Table13[[#This Row],[MntMeatProducts]] = 0, "",Table13[[#This Row],[MntMeatProducts]])</f>
        <v>156</v>
      </c>
      <c r="S501">
        <f>IF(Table13[[#This Row],[MntFishProducts]] = 0, "",Table13[[#This Row],[MntFishProducts]])</f>
        <v>71</v>
      </c>
      <c r="T501">
        <f>IF(Table13[[#This Row],[MntSweetProducts]] = 0, "",Table13[[#This Row],[MntSweetProducts]])</f>
        <v>78</v>
      </c>
      <c r="U501">
        <f>IF(Table13[[#This Row],[MntGoldProds]] = 0, "",Table13[[#This Row],[MntGoldProds]])</f>
        <v>54</v>
      </c>
      <c r="V501">
        <v>2</v>
      </c>
      <c r="W501">
        <v>5</v>
      </c>
      <c r="X501">
        <v>5</v>
      </c>
      <c r="Y501">
        <v>11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40</v>
      </c>
      <c r="AI501" s="13">
        <f>SUM(Table13[[#This Row],[MntWines]:[MntGoldProds]])</f>
        <v>849</v>
      </c>
      <c r="AJ501" s="13">
        <f>AVERAGE(Table13[[#This Row],[MntWines]:[MntGoldProds]])</f>
        <v>141.5</v>
      </c>
      <c r="AK501">
        <f>IF(Table13[[#This Row],[Total Number of Purchases]]=0,0,Table13[[#This Row],[Total Spend]]/Table13[[#This Row],[Total Number of Purchases]])</f>
        <v>36.913043478260867</v>
      </c>
      <c r="AM501">
        <f>SUM(Table13[[#This Row],[NumDealsPurchases]:[NumStorePurchases]])</f>
        <v>23</v>
      </c>
      <c r="AN501" s="14">
        <f>Snapshot_Date-Table13[[#This Row],[Dt_Customer]]</f>
        <v>640</v>
      </c>
      <c r="AP501" s="13">
        <f>Table13[[#This Row],[NumDealsPurchases]]/Table13[[#This Row],[Total Number of Purchases]]*100</f>
        <v>8.695652173913043</v>
      </c>
      <c r="AQ501">
        <f>6-ROUNDUP(_xlfn.PERCENTRANK.INC(Table13[Recency],Table13[[#This Row],[Recency]])*5, 0)</f>
        <v>1</v>
      </c>
      <c r="AR501">
        <f>ROUNDUP(_xlfn.PERCENTRANK.INC(Table13[Total Number of Purchases],Table13[[#This Row],[Total Number of Purchases]])*5,0)</f>
        <v>5</v>
      </c>
      <c r="AS501">
        <f>ROUNDUP(_xlfn.PERCENTRANK.INC(Table13[Total Spend],Table13[[#This Row],[Total Spend]])*5,0)</f>
        <v>4</v>
      </c>
      <c r="AT501" t="str">
        <f>Table13[[#This Row],[Recency Score]]&amp;Table13[[#This Row],[Frequency Score]]&amp;Table13[[#This Row],[Monetary Score]]</f>
        <v>154</v>
      </c>
      <c r="AU501" t="str">
        <f t="shared" si="7"/>
        <v>Frequent Buyers</v>
      </c>
      <c r="AW501" s="13">
        <f>DATEDIF(Table13[[#This Row],[Dt_Customer]], Snapshot_Date, "d")</f>
        <v>640</v>
      </c>
      <c r="AX501" s="13">
        <f>Table13[[#This Row],[CL if today]]/365</f>
        <v>1.7534246575342465</v>
      </c>
      <c r="AY501">
        <f>Table13[[#This Row],[Total Number of Purchases]]/Table13[[#This Row],[Corrected CL]]</f>
        <v>13.1171875</v>
      </c>
      <c r="AZ501">
        <f>Table13[[#This Row],[Average Order Value (AOV)]]*Table13[[#This Row],[Freq per Year]]</f>
        <v>484.1953125</v>
      </c>
      <c r="BA501">
        <f>Table13[[#This Row],[Total Spend]]/Table13[[#This Row],[Corrected CL]]</f>
        <v>484.1953125</v>
      </c>
      <c r="BB501">
        <v>33.953488372093027</v>
      </c>
      <c r="BC501" s="1">
        <f>Table13[[#This Row],[Dt_Customer]]+Table13[[#This Row],[Recency]]</f>
        <v>41364</v>
      </c>
      <c r="BD501" s="16" t="str">
        <f>IF(COUNTIF(A:A, A501) &gt; 1, "Duplicate", "Unique")</f>
        <v>Unique</v>
      </c>
    </row>
    <row r="502" spans="1:56" x14ac:dyDescent="0.3">
      <c r="A502">
        <v>6619</v>
      </c>
      <c r="B502">
        <v>1978</v>
      </c>
      <c r="C502" t="s">
        <v>28</v>
      </c>
      <c r="D502" t="s">
        <v>33</v>
      </c>
      <c r="E502">
        <v>38415</v>
      </c>
      <c r="F502">
        <v>1</v>
      </c>
      <c r="G502">
        <v>1</v>
      </c>
      <c r="H502" s="1">
        <v>41276</v>
      </c>
      <c r="I502">
        <v>91</v>
      </c>
      <c r="J502">
        <v>22</v>
      </c>
      <c r="K502">
        <v>1</v>
      </c>
      <c r="L502">
        <v>13</v>
      </c>
      <c r="M502">
        <v>4</v>
      </c>
      <c r="N502">
        <v>0</v>
      </c>
      <c r="O502">
        <v>4</v>
      </c>
      <c r="P502">
        <f>IF(Table13[[#This Row],[MntWines]] = 0,"",Table13[[#This Row],[MntWines]])</f>
        <v>22</v>
      </c>
      <c r="Q502">
        <f>IF(Table13[[#This Row],[MntFruits]] = 0, "",Table13[[#This Row],[MntFruits]])</f>
        <v>1</v>
      </c>
      <c r="R502">
        <f>IF(Table13[[#This Row],[MntMeatProducts]] = 0, "",Table13[[#This Row],[MntMeatProducts]])</f>
        <v>13</v>
      </c>
      <c r="S502">
        <f>IF(Table13[[#This Row],[MntFishProducts]] = 0, "",Table13[[#This Row],[MntFishProducts]])</f>
        <v>4</v>
      </c>
      <c r="T502" t="str">
        <f>IF(Table13[[#This Row],[MntSweetProducts]] = 0, "",Table13[[#This Row],[MntSweetProducts]])</f>
        <v/>
      </c>
      <c r="U502">
        <f>IF(Table13[[#This Row],[MntGoldProds]] = 0, "",Table13[[#This Row],[MntGoldProds]])</f>
        <v>4</v>
      </c>
      <c r="V502">
        <v>2</v>
      </c>
      <c r="W502">
        <v>1</v>
      </c>
      <c r="X502">
        <v>0</v>
      </c>
      <c r="Y502">
        <v>3</v>
      </c>
      <c r="Z502">
        <v>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s">
        <v>30</v>
      </c>
      <c r="AI502" s="13">
        <f>SUM(Table13[[#This Row],[MntWines]:[MntGoldProds]])</f>
        <v>44</v>
      </c>
      <c r="AJ502" s="13">
        <f>AVERAGE(Table13[[#This Row],[MntWines]:[MntGoldProds]])</f>
        <v>7.333333333333333</v>
      </c>
      <c r="AK502">
        <f>IF(Table13[[#This Row],[Total Number of Purchases]]=0,0,Table13[[#This Row],[Total Spend]]/Table13[[#This Row],[Total Number of Purchases]])</f>
        <v>7.333333333333333</v>
      </c>
      <c r="AM502">
        <f>SUM(Table13[[#This Row],[NumDealsPurchases]:[NumStorePurchases]])</f>
        <v>6</v>
      </c>
      <c r="AN502" s="14">
        <f>Snapshot_Date-Table13[[#This Row],[Dt_Customer]]</f>
        <v>640</v>
      </c>
      <c r="AP502" s="13">
        <f>Table13[[#This Row],[NumDealsPurchases]]/Table13[[#This Row],[Total Number of Purchases]]*100</f>
        <v>33.333333333333329</v>
      </c>
      <c r="AQ502">
        <f>6-ROUNDUP(_xlfn.PERCENTRANK.INC(Table13[Recency],Table13[[#This Row],[Recency]])*5, 0)</f>
        <v>1</v>
      </c>
      <c r="AR502">
        <f>ROUNDUP(_xlfn.PERCENTRANK.INC(Table13[Total Number of Purchases],Table13[[#This Row],[Total Number of Purchases]])*5,0)</f>
        <v>1</v>
      </c>
      <c r="AS502">
        <f>ROUNDUP(_xlfn.PERCENTRANK.INC(Table13[Total Spend],Table13[[#This Row],[Total Spend]])*5,0)</f>
        <v>1</v>
      </c>
      <c r="AT502" t="str">
        <f>Table13[[#This Row],[Recency Score]]&amp;Table13[[#This Row],[Frequency Score]]&amp;Table13[[#This Row],[Monetary Score]]</f>
        <v>111</v>
      </c>
      <c r="AU502" t="str">
        <f t="shared" si="7"/>
        <v>Lost</v>
      </c>
      <c r="AW502" s="13">
        <f>DATEDIF(Table13[[#This Row],[Dt_Customer]], Snapshot_Date, "d")</f>
        <v>640</v>
      </c>
      <c r="AX502" s="13">
        <f>Table13[[#This Row],[CL if today]]/365</f>
        <v>1.7534246575342465</v>
      </c>
      <c r="AY502">
        <f>Table13[[#This Row],[Total Number of Purchases]]/Table13[[#This Row],[Corrected CL]]</f>
        <v>3.421875</v>
      </c>
      <c r="AZ502">
        <f>Table13[[#This Row],[Average Order Value (AOV)]]*Table13[[#This Row],[Freq per Year]]</f>
        <v>25.09375</v>
      </c>
      <c r="BA502">
        <f>Table13[[#This Row],[Total Spend]]/Table13[[#This Row],[Corrected CL]]</f>
        <v>25.09375</v>
      </c>
      <c r="BB502">
        <v>33.953488372093027</v>
      </c>
      <c r="BC502" s="1">
        <f>Table13[[#This Row],[Dt_Customer]]+Table13[[#This Row],[Recency]]</f>
        <v>41367</v>
      </c>
      <c r="BD502" s="16" t="str">
        <f>IF(COUNTIF(A:A, A502) &gt; 1, "Duplicate", "Unique")</f>
        <v>Unique</v>
      </c>
    </row>
    <row r="503" spans="1:56" x14ac:dyDescent="0.3">
      <c r="A503">
        <v>6001</v>
      </c>
      <c r="B503">
        <v>1979</v>
      </c>
      <c r="C503" t="s">
        <v>28</v>
      </c>
      <c r="D503" t="s">
        <v>33</v>
      </c>
      <c r="E503">
        <v>56775</v>
      </c>
      <c r="F503">
        <v>0</v>
      </c>
      <c r="G503">
        <v>1</v>
      </c>
      <c r="H503" s="1">
        <v>41276</v>
      </c>
      <c r="I503">
        <v>62</v>
      </c>
      <c r="J503">
        <v>614</v>
      </c>
      <c r="K503">
        <v>35</v>
      </c>
      <c r="L503">
        <v>160</v>
      </c>
      <c r="M503">
        <v>58</v>
      </c>
      <c r="N503">
        <v>35</v>
      </c>
      <c r="O503">
        <v>35</v>
      </c>
      <c r="P503">
        <f>IF(Table13[[#This Row],[MntWines]] = 0,"",Table13[[#This Row],[MntWines]])</f>
        <v>614</v>
      </c>
      <c r="Q503">
        <f>IF(Table13[[#This Row],[MntFruits]] = 0, "",Table13[[#This Row],[MntFruits]])</f>
        <v>35</v>
      </c>
      <c r="R503">
        <f>IF(Table13[[#This Row],[MntMeatProducts]] = 0, "",Table13[[#This Row],[MntMeatProducts]])</f>
        <v>160</v>
      </c>
      <c r="S503">
        <f>IF(Table13[[#This Row],[MntFishProducts]] = 0, "",Table13[[#This Row],[MntFishProducts]])</f>
        <v>58</v>
      </c>
      <c r="T503">
        <f>IF(Table13[[#This Row],[MntSweetProducts]] = 0, "",Table13[[#This Row],[MntSweetProducts]])</f>
        <v>35</v>
      </c>
      <c r="U503">
        <f>IF(Table13[[#This Row],[MntGoldProds]] = 0, "",Table13[[#This Row],[MntGoldProds]])</f>
        <v>35</v>
      </c>
      <c r="V503">
        <v>2</v>
      </c>
      <c r="W503">
        <v>5</v>
      </c>
      <c r="X503">
        <v>8</v>
      </c>
      <c r="Y503">
        <v>10</v>
      </c>
      <c r="Z503">
        <v>5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 t="s">
        <v>30</v>
      </c>
      <c r="AI503" s="13">
        <f>SUM(Table13[[#This Row],[MntWines]:[MntGoldProds]])</f>
        <v>937</v>
      </c>
      <c r="AJ503" s="13">
        <f>AVERAGE(Table13[[#This Row],[MntWines]:[MntGoldProds]])</f>
        <v>156.16666666666666</v>
      </c>
      <c r="AK503">
        <f>IF(Table13[[#This Row],[Total Number of Purchases]]=0,0,Table13[[#This Row],[Total Spend]]/Table13[[#This Row],[Total Number of Purchases]])</f>
        <v>37.479999999999997</v>
      </c>
      <c r="AM503">
        <f>SUM(Table13[[#This Row],[NumDealsPurchases]:[NumStorePurchases]])</f>
        <v>25</v>
      </c>
      <c r="AN503" s="14">
        <f>Snapshot_Date-Table13[[#This Row],[Dt_Customer]]</f>
        <v>640</v>
      </c>
      <c r="AP503" s="13">
        <f>Table13[[#This Row],[NumDealsPurchases]]/Table13[[#This Row],[Total Number of Purchases]]*100</f>
        <v>8</v>
      </c>
      <c r="AQ503">
        <f>6-ROUNDUP(_xlfn.PERCENTRANK.INC(Table13[Recency],Table13[[#This Row],[Recency]])*5, 0)</f>
        <v>2</v>
      </c>
      <c r="AR503">
        <f>ROUNDUP(_xlfn.PERCENTRANK.INC(Table13[Total Number of Purchases],Table13[[#This Row],[Total Number of Purchases]])*5,0)</f>
        <v>5</v>
      </c>
      <c r="AS503">
        <f>ROUNDUP(_xlfn.PERCENTRANK.INC(Table13[Total Spend],Table13[[#This Row],[Total Spend]])*5,0)</f>
        <v>4</v>
      </c>
      <c r="AT503" t="str">
        <f>Table13[[#This Row],[Recency Score]]&amp;Table13[[#This Row],[Frequency Score]]&amp;Table13[[#This Row],[Monetary Score]]</f>
        <v>254</v>
      </c>
      <c r="AU503" t="str">
        <f t="shared" si="7"/>
        <v>Frequent Buyers</v>
      </c>
      <c r="AW503" s="13">
        <f>DATEDIF(Table13[[#This Row],[Dt_Customer]], Snapshot_Date, "d")</f>
        <v>640</v>
      </c>
      <c r="AX503" s="13">
        <f>Table13[[#This Row],[CL if today]]/365</f>
        <v>1.7534246575342465</v>
      </c>
      <c r="AY503">
        <f>Table13[[#This Row],[Total Number of Purchases]]/Table13[[#This Row],[Corrected CL]]</f>
        <v>14.2578125</v>
      </c>
      <c r="AZ503">
        <f>Table13[[#This Row],[Average Order Value (AOV)]]*Table13[[#This Row],[Freq per Year]]</f>
        <v>534.3828125</v>
      </c>
      <c r="BA503">
        <f>Table13[[#This Row],[Total Spend]]/Table13[[#This Row],[Corrected CL]]</f>
        <v>534.3828125</v>
      </c>
      <c r="BB503">
        <v>279.55038759689921</v>
      </c>
      <c r="BC503" s="1">
        <f>Table13[[#This Row],[Dt_Customer]]+Table13[[#This Row],[Recency]]</f>
        <v>41338</v>
      </c>
      <c r="BD503" s="16" t="str">
        <f>IF(COUNTIF(A:A, A503) &gt; 1, "Duplicate", "Unique")</f>
        <v>Unique</v>
      </c>
    </row>
    <row r="504" spans="1:56" x14ac:dyDescent="0.3">
      <c r="A504">
        <v>999</v>
      </c>
      <c r="B504">
        <v>1991</v>
      </c>
      <c r="C504" t="s">
        <v>28</v>
      </c>
      <c r="D504" t="s">
        <v>31</v>
      </c>
      <c r="E504">
        <v>86037</v>
      </c>
      <c r="F504">
        <v>0</v>
      </c>
      <c r="G504">
        <v>0</v>
      </c>
      <c r="H504" s="1">
        <v>41276</v>
      </c>
      <c r="I504">
        <v>95</v>
      </c>
      <c r="J504">
        <v>490</v>
      </c>
      <c r="K504">
        <v>44</v>
      </c>
      <c r="L504">
        <v>125</v>
      </c>
      <c r="M504">
        <v>29</v>
      </c>
      <c r="N504">
        <v>20</v>
      </c>
      <c r="O504">
        <v>22</v>
      </c>
      <c r="P504">
        <f>IF(Table13[[#This Row],[MntWines]] = 0,"",Table13[[#This Row],[MntWines]])</f>
        <v>490</v>
      </c>
      <c r="Q504">
        <f>IF(Table13[[#This Row],[MntFruits]] = 0, "",Table13[[#This Row],[MntFruits]])</f>
        <v>44</v>
      </c>
      <c r="R504">
        <f>IF(Table13[[#This Row],[MntMeatProducts]] = 0, "",Table13[[#This Row],[MntMeatProducts]])</f>
        <v>125</v>
      </c>
      <c r="S504">
        <f>IF(Table13[[#This Row],[MntFishProducts]] = 0, "",Table13[[#This Row],[MntFishProducts]])</f>
        <v>29</v>
      </c>
      <c r="T504">
        <f>IF(Table13[[#This Row],[MntSweetProducts]] = 0, "",Table13[[#This Row],[MntSweetProducts]])</f>
        <v>20</v>
      </c>
      <c r="U504">
        <f>IF(Table13[[#This Row],[MntGoldProds]] = 0, "",Table13[[#This Row],[MntGoldProds]])</f>
        <v>22</v>
      </c>
      <c r="V504">
        <v>1</v>
      </c>
      <c r="W504">
        <v>6</v>
      </c>
      <c r="X504">
        <v>7</v>
      </c>
      <c r="Y504">
        <v>11</v>
      </c>
      <c r="Z504">
        <v>3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1</v>
      </c>
      <c r="AG504">
        <v>0</v>
      </c>
      <c r="AH504" t="s">
        <v>32</v>
      </c>
      <c r="AI504" s="13">
        <f>SUM(Table13[[#This Row],[MntWines]:[MntGoldProds]])</f>
        <v>730</v>
      </c>
      <c r="AJ504" s="13">
        <f>AVERAGE(Table13[[#This Row],[MntWines]:[MntGoldProds]])</f>
        <v>121.66666666666667</v>
      </c>
      <c r="AK504">
        <f>IF(Table13[[#This Row],[Total Number of Purchases]]=0,0,Table13[[#This Row],[Total Spend]]/Table13[[#This Row],[Total Number of Purchases]])</f>
        <v>29.2</v>
      </c>
      <c r="AM504">
        <f>SUM(Table13[[#This Row],[NumDealsPurchases]:[NumStorePurchases]])</f>
        <v>25</v>
      </c>
      <c r="AN504" s="14">
        <f>Snapshot_Date-Table13[[#This Row],[Dt_Customer]]</f>
        <v>640</v>
      </c>
      <c r="AP504" s="13">
        <f>Table13[[#This Row],[NumDealsPurchases]]/Table13[[#This Row],[Total Number of Purchases]]*100</f>
        <v>4</v>
      </c>
      <c r="AQ504">
        <f>6-ROUNDUP(_xlfn.PERCENTRANK.INC(Table13[Recency],Table13[[#This Row],[Recency]])*5, 0)</f>
        <v>1</v>
      </c>
      <c r="AR504">
        <f>ROUNDUP(_xlfn.PERCENTRANK.INC(Table13[Total Number of Purchases],Table13[[#This Row],[Total Number of Purchases]])*5,0)</f>
        <v>5</v>
      </c>
      <c r="AS504">
        <f>ROUNDUP(_xlfn.PERCENTRANK.INC(Table13[Total Spend],Table13[[#This Row],[Total Spend]])*5,0)</f>
        <v>4</v>
      </c>
      <c r="AT504" t="str">
        <f>Table13[[#This Row],[Recency Score]]&amp;Table13[[#This Row],[Frequency Score]]&amp;Table13[[#This Row],[Monetary Score]]</f>
        <v>154</v>
      </c>
      <c r="AU504" t="str">
        <f t="shared" si="7"/>
        <v>Frequent Buyers</v>
      </c>
      <c r="AW504" s="13">
        <f>DATEDIF(Table13[[#This Row],[Dt_Customer]], Snapshot_Date, "d")</f>
        <v>640</v>
      </c>
      <c r="AX504" s="13">
        <f>Table13[[#This Row],[CL if today]]/365</f>
        <v>1.7534246575342465</v>
      </c>
      <c r="AY504">
        <f>Table13[[#This Row],[Total Number of Purchases]]/Table13[[#This Row],[Corrected CL]]</f>
        <v>14.2578125</v>
      </c>
      <c r="AZ504">
        <f>Table13[[#This Row],[Average Order Value (AOV)]]*Table13[[#This Row],[Freq per Year]]</f>
        <v>416.328125</v>
      </c>
      <c r="BA504">
        <f>Table13[[#This Row],[Total Spend]]/Table13[[#This Row],[Corrected CL]]</f>
        <v>416.328125</v>
      </c>
      <c r="BB504">
        <v>32.205882352941174</v>
      </c>
      <c r="BC504" s="1">
        <f>Table13[[#This Row],[Dt_Customer]]+Table13[[#This Row],[Recency]]</f>
        <v>41371</v>
      </c>
      <c r="BD504" s="16" t="str">
        <f>IF(COUNTIF(A:A, A504) &gt; 1, "Duplicate", "Unique")</f>
        <v>Unique</v>
      </c>
    </row>
    <row r="505" spans="1:56" x14ac:dyDescent="0.3">
      <c r="A505">
        <v>3158</v>
      </c>
      <c r="B505">
        <v>1973</v>
      </c>
      <c r="C505" t="s">
        <v>28</v>
      </c>
      <c r="D505" t="s">
        <v>33</v>
      </c>
      <c r="E505">
        <v>32300</v>
      </c>
      <c r="F505">
        <v>1</v>
      </c>
      <c r="G505">
        <v>0</v>
      </c>
      <c r="H505" s="1">
        <v>41277</v>
      </c>
      <c r="I505">
        <v>1</v>
      </c>
      <c r="J505">
        <v>13</v>
      </c>
      <c r="K505">
        <v>3</v>
      </c>
      <c r="L505">
        <v>6</v>
      </c>
      <c r="M505">
        <v>6</v>
      </c>
      <c r="N505">
        <v>5</v>
      </c>
      <c r="O505">
        <v>6</v>
      </c>
      <c r="P505">
        <f>IF(Table13[[#This Row],[MntWines]] = 0,"",Table13[[#This Row],[MntWines]])</f>
        <v>13</v>
      </c>
      <c r="Q505">
        <f>IF(Table13[[#This Row],[MntFruits]] = 0, "",Table13[[#This Row],[MntFruits]])</f>
        <v>3</v>
      </c>
      <c r="R505">
        <f>IF(Table13[[#This Row],[MntMeatProducts]] = 0, "",Table13[[#This Row],[MntMeatProducts]])</f>
        <v>6</v>
      </c>
      <c r="S505">
        <f>IF(Table13[[#This Row],[MntFishProducts]] = 0, "",Table13[[#This Row],[MntFishProducts]])</f>
        <v>6</v>
      </c>
      <c r="T505">
        <f>IF(Table13[[#This Row],[MntSweetProducts]] = 0, "",Table13[[#This Row],[MntSweetProducts]])</f>
        <v>5</v>
      </c>
      <c r="U505">
        <f>IF(Table13[[#This Row],[MntGoldProds]] = 0, "",Table13[[#This Row],[MntGoldProds]])</f>
        <v>6</v>
      </c>
      <c r="V505">
        <v>1</v>
      </c>
      <c r="W505">
        <v>1</v>
      </c>
      <c r="X505">
        <v>0</v>
      </c>
      <c r="Y505">
        <v>3</v>
      </c>
      <c r="Z505">
        <v>8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 t="s">
        <v>30</v>
      </c>
      <c r="AI505" s="13">
        <f>SUM(Table13[[#This Row],[MntWines]:[MntGoldProds]])</f>
        <v>39</v>
      </c>
      <c r="AJ505" s="13">
        <f>AVERAGE(Table13[[#This Row],[MntWines]:[MntGoldProds]])</f>
        <v>6.5</v>
      </c>
      <c r="AK505">
        <f>IF(Table13[[#This Row],[Total Number of Purchases]]=0,0,Table13[[#This Row],[Total Spend]]/Table13[[#This Row],[Total Number of Purchases]])</f>
        <v>7.8</v>
      </c>
      <c r="AM505">
        <f>SUM(Table13[[#This Row],[NumDealsPurchases]:[NumStorePurchases]])</f>
        <v>5</v>
      </c>
      <c r="AN505" s="14">
        <f>Snapshot_Date-Table13[[#This Row],[Dt_Customer]]</f>
        <v>639</v>
      </c>
      <c r="AP505" s="13">
        <f>Table13[[#This Row],[NumDealsPurchases]]/Table13[[#This Row],[Total Number of Purchases]]*100</f>
        <v>20</v>
      </c>
      <c r="AQ505">
        <f>6-ROUNDUP(_xlfn.PERCENTRANK.INC(Table13[Recency],Table13[[#This Row],[Recency]])*5, 0)</f>
        <v>5</v>
      </c>
      <c r="AR505">
        <f>ROUNDUP(_xlfn.PERCENTRANK.INC(Table13[Total Number of Purchases],Table13[[#This Row],[Total Number of Purchases]])*5,0)</f>
        <v>1</v>
      </c>
      <c r="AS505">
        <f>ROUNDUP(_xlfn.PERCENTRANK.INC(Table13[Total Spend],Table13[[#This Row],[Total Spend]])*5,0)</f>
        <v>1</v>
      </c>
      <c r="AT505" t="str">
        <f>Table13[[#This Row],[Recency Score]]&amp;Table13[[#This Row],[Frequency Score]]&amp;Table13[[#This Row],[Monetary Score]]</f>
        <v>511</v>
      </c>
      <c r="AU505" t="str">
        <f t="shared" si="7"/>
        <v>Others</v>
      </c>
      <c r="AW505" s="13">
        <f>DATEDIF(Table13[[#This Row],[Dt_Customer]], Snapshot_Date, "d")</f>
        <v>639</v>
      </c>
      <c r="AX505" s="13">
        <f>Table13[[#This Row],[CL if today]]/365</f>
        <v>1.7506849315068493</v>
      </c>
      <c r="AY505">
        <f>Table13[[#This Row],[Total Number of Purchases]]/Table13[[#This Row],[Corrected CL]]</f>
        <v>2.8560250391236308</v>
      </c>
      <c r="AZ505">
        <f>Table13[[#This Row],[Average Order Value (AOV)]]*Table13[[#This Row],[Freq per Year]]</f>
        <v>22.27699530516432</v>
      </c>
      <c r="BA505">
        <f>Table13[[#This Row],[Total Spend]]/Table13[[#This Row],[Corrected CL]]</f>
        <v>22.27699530516432</v>
      </c>
      <c r="BB505">
        <v>21.003110419906687</v>
      </c>
      <c r="BC505" s="1">
        <f>Table13[[#This Row],[Dt_Customer]]+Table13[[#This Row],[Recency]]</f>
        <v>41278</v>
      </c>
      <c r="BD505" s="16" t="str">
        <f>IF(COUNTIF(A:A, A505) &gt; 1, "Duplicate", "Unique")</f>
        <v>Unique</v>
      </c>
    </row>
    <row r="506" spans="1:56" x14ac:dyDescent="0.3">
      <c r="A506">
        <v>1509</v>
      </c>
      <c r="B506">
        <v>1958</v>
      </c>
      <c r="C506" t="s">
        <v>37</v>
      </c>
      <c r="D506" t="s">
        <v>35</v>
      </c>
      <c r="E506">
        <v>84460</v>
      </c>
      <c r="F506">
        <v>0</v>
      </c>
      <c r="G506">
        <v>0</v>
      </c>
      <c r="H506" s="1">
        <v>41278</v>
      </c>
      <c r="I506">
        <v>80</v>
      </c>
      <c r="J506">
        <v>152</v>
      </c>
      <c r="K506">
        <v>27</v>
      </c>
      <c r="L506">
        <v>103</v>
      </c>
      <c r="M506">
        <v>106</v>
      </c>
      <c r="N506">
        <v>54</v>
      </c>
      <c r="O506">
        <v>81</v>
      </c>
      <c r="P506">
        <f>IF(Table13[[#This Row],[MntWines]] = 0,"",Table13[[#This Row],[MntWines]])</f>
        <v>152</v>
      </c>
      <c r="Q506">
        <f>IF(Table13[[#This Row],[MntFruits]] = 0, "",Table13[[#This Row],[MntFruits]])</f>
        <v>27</v>
      </c>
      <c r="R506">
        <f>IF(Table13[[#This Row],[MntMeatProducts]] = 0, "",Table13[[#This Row],[MntMeatProducts]])</f>
        <v>103</v>
      </c>
      <c r="S506">
        <f>IF(Table13[[#This Row],[MntFishProducts]] = 0, "",Table13[[#This Row],[MntFishProducts]])</f>
        <v>106</v>
      </c>
      <c r="T506">
        <f>IF(Table13[[#This Row],[MntSweetProducts]] = 0, "",Table13[[#This Row],[MntSweetProducts]])</f>
        <v>54</v>
      </c>
      <c r="U506">
        <f>IF(Table13[[#This Row],[MntGoldProds]] = 0, "",Table13[[#This Row],[MntGoldProds]])</f>
        <v>81</v>
      </c>
      <c r="V506">
        <v>0</v>
      </c>
      <c r="W506">
        <v>9</v>
      </c>
      <c r="X506">
        <v>9</v>
      </c>
      <c r="Y506">
        <v>4</v>
      </c>
      <c r="Z506">
        <v>5</v>
      </c>
      <c r="AA506">
        <v>1</v>
      </c>
      <c r="AB506">
        <v>1</v>
      </c>
      <c r="AC506">
        <v>0</v>
      </c>
      <c r="AD506">
        <v>1</v>
      </c>
      <c r="AE506">
        <v>1</v>
      </c>
      <c r="AF506">
        <v>1</v>
      </c>
      <c r="AG506">
        <v>0</v>
      </c>
      <c r="AH506" t="s">
        <v>30</v>
      </c>
      <c r="AI506" s="13">
        <f>SUM(Table13[[#This Row],[MntWines]:[MntGoldProds]])</f>
        <v>523</v>
      </c>
      <c r="AJ506" s="13">
        <f>AVERAGE(Table13[[#This Row],[MntWines]:[MntGoldProds]])</f>
        <v>87.166666666666671</v>
      </c>
      <c r="AK506">
        <f>IF(Table13[[#This Row],[Total Number of Purchases]]=0,0,Table13[[#This Row],[Total Spend]]/Table13[[#This Row],[Total Number of Purchases]])</f>
        <v>23.772727272727273</v>
      </c>
      <c r="AM506">
        <f>SUM(Table13[[#This Row],[NumDealsPurchases]:[NumStorePurchases]])</f>
        <v>22</v>
      </c>
      <c r="AN506" s="14">
        <f>Snapshot_Date-Table13[[#This Row],[Dt_Customer]]</f>
        <v>638</v>
      </c>
      <c r="AP506" s="13">
        <f>Table13[[#This Row],[NumDealsPurchases]]/Table13[[#This Row],[Total Number of Purchases]]*100</f>
        <v>0</v>
      </c>
      <c r="AQ506">
        <f>6-ROUNDUP(_xlfn.PERCENTRANK.INC(Table13[Recency],Table13[[#This Row],[Recency]])*5, 0)</f>
        <v>1</v>
      </c>
      <c r="AR506">
        <f>ROUNDUP(_xlfn.PERCENTRANK.INC(Table13[Total Number of Purchases],Table13[[#This Row],[Total Number of Purchases]])*5,0)</f>
        <v>4</v>
      </c>
      <c r="AS506">
        <f>ROUNDUP(_xlfn.PERCENTRANK.INC(Table13[Total Spend],Table13[[#This Row],[Total Spend]])*5,0)</f>
        <v>3</v>
      </c>
      <c r="AT506" t="str">
        <f>Table13[[#This Row],[Recency Score]]&amp;Table13[[#This Row],[Frequency Score]]&amp;Table13[[#This Row],[Monetary Score]]</f>
        <v>143</v>
      </c>
      <c r="AU506" t="str">
        <f t="shared" si="7"/>
        <v>Lost</v>
      </c>
      <c r="AW506" s="13">
        <f>DATEDIF(Table13[[#This Row],[Dt_Customer]], Snapshot_Date, "d")</f>
        <v>638</v>
      </c>
      <c r="AX506" s="13">
        <f>Table13[[#This Row],[CL if today]]/365</f>
        <v>1.747945205479452</v>
      </c>
      <c r="AY506">
        <f>Table13[[#This Row],[Total Number of Purchases]]/Table13[[#This Row],[Corrected CL]]</f>
        <v>12.586206896551724</v>
      </c>
      <c r="AZ506">
        <f>Table13[[#This Row],[Average Order Value (AOV)]]*Table13[[#This Row],[Freq per Year]]</f>
        <v>299.20846394984329</v>
      </c>
      <c r="BA506">
        <f>Table13[[#This Row],[Total Spend]]/Table13[[#This Row],[Corrected CL]]</f>
        <v>299.20846394984329</v>
      </c>
      <c r="BB506">
        <v>21.003110419906687</v>
      </c>
      <c r="BC506" s="1">
        <f>Table13[[#This Row],[Dt_Customer]]+Table13[[#This Row],[Recency]]</f>
        <v>41358</v>
      </c>
      <c r="BD506" s="16" t="str">
        <f>IF(COUNTIF(A:A, A506) &gt; 1, "Duplicate", "Unique")</f>
        <v>Unique</v>
      </c>
    </row>
    <row r="507" spans="1:56" x14ac:dyDescent="0.3">
      <c r="A507">
        <v>9256</v>
      </c>
      <c r="B507">
        <v>1971</v>
      </c>
      <c r="C507" t="s">
        <v>28</v>
      </c>
      <c r="D507" t="s">
        <v>31</v>
      </c>
      <c r="E507">
        <v>58350</v>
      </c>
      <c r="F507">
        <v>0</v>
      </c>
      <c r="G507">
        <v>1</v>
      </c>
      <c r="H507" s="1">
        <v>41278</v>
      </c>
      <c r="I507">
        <v>5</v>
      </c>
      <c r="J507">
        <v>493</v>
      </c>
      <c r="K507">
        <v>26</v>
      </c>
      <c r="L507">
        <v>206</v>
      </c>
      <c r="M507">
        <v>116</v>
      </c>
      <c r="N507">
        <v>80</v>
      </c>
      <c r="O507">
        <v>80</v>
      </c>
      <c r="P507">
        <f>IF(Table13[[#This Row],[MntWines]] = 0,"",Table13[[#This Row],[MntWines]])</f>
        <v>493</v>
      </c>
      <c r="Q507">
        <f>IF(Table13[[#This Row],[MntFruits]] = 0, "",Table13[[#This Row],[MntFruits]])</f>
        <v>26</v>
      </c>
      <c r="R507">
        <f>IF(Table13[[#This Row],[MntMeatProducts]] = 0, "",Table13[[#This Row],[MntMeatProducts]])</f>
        <v>206</v>
      </c>
      <c r="S507">
        <f>IF(Table13[[#This Row],[MntFishProducts]] = 0, "",Table13[[#This Row],[MntFishProducts]])</f>
        <v>116</v>
      </c>
      <c r="T507">
        <f>IF(Table13[[#This Row],[MntSweetProducts]] = 0, "",Table13[[#This Row],[MntSweetProducts]])</f>
        <v>80</v>
      </c>
      <c r="U507">
        <f>IF(Table13[[#This Row],[MntGoldProds]] = 0, "",Table13[[#This Row],[MntGoldProds]])</f>
        <v>80</v>
      </c>
      <c r="V507">
        <v>4</v>
      </c>
      <c r="W507">
        <v>8</v>
      </c>
      <c r="X507">
        <v>3</v>
      </c>
      <c r="Y507">
        <v>12</v>
      </c>
      <c r="Z507">
        <v>6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30</v>
      </c>
      <c r="AI507" s="13">
        <f>SUM(Table13[[#This Row],[MntWines]:[MntGoldProds]])</f>
        <v>1001</v>
      </c>
      <c r="AJ507" s="13">
        <f>AVERAGE(Table13[[#This Row],[MntWines]:[MntGoldProds]])</f>
        <v>166.83333333333334</v>
      </c>
      <c r="AK507">
        <f>IF(Table13[[#This Row],[Total Number of Purchases]]=0,0,Table13[[#This Row],[Total Spend]]/Table13[[#This Row],[Total Number of Purchases]])</f>
        <v>37.074074074074076</v>
      </c>
      <c r="AM507">
        <f>SUM(Table13[[#This Row],[NumDealsPurchases]:[NumStorePurchases]])</f>
        <v>27</v>
      </c>
      <c r="AN507" s="14">
        <f>Snapshot_Date-Table13[[#This Row],[Dt_Customer]]</f>
        <v>638</v>
      </c>
      <c r="AP507" s="13">
        <f>Table13[[#This Row],[NumDealsPurchases]]/Table13[[#This Row],[Total Number of Purchases]]*100</f>
        <v>14.814814814814813</v>
      </c>
      <c r="AQ507">
        <f>6-ROUNDUP(_xlfn.PERCENTRANK.INC(Table13[Recency],Table13[[#This Row],[Recency]])*5, 0)</f>
        <v>5</v>
      </c>
      <c r="AR507">
        <f>ROUNDUP(_xlfn.PERCENTRANK.INC(Table13[Total Number of Purchases],Table13[[#This Row],[Total Number of Purchases]])*5,0)</f>
        <v>5</v>
      </c>
      <c r="AS507">
        <f>ROUNDUP(_xlfn.PERCENTRANK.INC(Table13[Total Spend],Table13[[#This Row],[Total Spend]])*5,0)</f>
        <v>4</v>
      </c>
      <c r="AT507" t="str">
        <f>Table13[[#This Row],[Recency Score]]&amp;Table13[[#This Row],[Frequency Score]]&amp;Table13[[#This Row],[Monetary Score]]</f>
        <v>554</v>
      </c>
      <c r="AU507" t="str">
        <f t="shared" si="7"/>
        <v>Loyal Customers</v>
      </c>
      <c r="AW507" s="13">
        <f>DATEDIF(Table13[[#This Row],[Dt_Customer]], Snapshot_Date, "d")</f>
        <v>638</v>
      </c>
      <c r="AX507" s="13">
        <f>Table13[[#This Row],[CL if today]]/365</f>
        <v>1.747945205479452</v>
      </c>
      <c r="AY507">
        <f>Table13[[#This Row],[Total Number of Purchases]]/Table13[[#This Row],[Corrected CL]]</f>
        <v>15.446708463949843</v>
      </c>
      <c r="AZ507">
        <f>Table13[[#This Row],[Average Order Value (AOV)]]*Table13[[#This Row],[Freq per Year]]</f>
        <v>572.67241379310349</v>
      </c>
      <c r="BA507">
        <f>Table13[[#This Row],[Total Spend]]/Table13[[#This Row],[Corrected CL]]</f>
        <v>572.67241379310349</v>
      </c>
      <c r="BB507">
        <v>36.329704510108868</v>
      </c>
      <c r="BC507" s="1">
        <f>Table13[[#This Row],[Dt_Customer]]+Table13[[#This Row],[Recency]]</f>
        <v>41283</v>
      </c>
      <c r="BD507" s="16" t="str">
        <f>IF(COUNTIF(A:A, A507) &gt; 1, "Duplicate", "Unique")</f>
        <v>Unique</v>
      </c>
    </row>
    <row r="508" spans="1:56" x14ac:dyDescent="0.3">
      <c r="A508">
        <v>10061</v>
      </c>
      <c r="B508">
        <v>1950</v>
      </c>
      <c r="C508" t="s">
        <v>28</v>
      </c>
      <c r="D508" t="s">
        <v>33</v>
      </c>
      <c r="E508">
        <v>59462</v>
      </c>
      <c r="F508">
        <v>0</v>
      </c>
      <c r="G508">
        <v>1</v>
      </c>
      <c r="H508" s="1">
        <v>41279</v>
      </c>
      <c r="I508">
        <v>29</v>
      </c>
      <c r="J508">
        <v>724</v>
      </c>
      <c r="K508">
        <v>17</v>
      </c>
      <c r="L508">
        <v>143</v>
      </c>
      <c r="M508">
        <v>0</v>
      </c>
      <c r="N508">
        <v>8</v>
      </c>
      <c r="O508">
        <v>196</v>
      </c>
      <c r="P508">
        <f>IF(Table13[[#This Row],[MntWines]] = 0,"",Table13[[#This Row],[MntWines]])</f>
        <v>724</v>
      </c>
      <c r="Q508">
        <f>IF(Table13[[#This Row],[MntFruits]] = 0, "",Table13[[#This Row],[MntFruits]])</f>
        <v>17</v>
      </c>
      <c r="R508">
        <f>IF(Table13[[#This Row],[MntMeatProducts]] = 0, "",Table13[[#This Row],[MntMeatProducts]])</f>
        <v>143</v>
      </c>
      <c r="S508" t="str">
        <f>IF(Table13[[#This Row],[MntFishProducts]] = 0, "",Table13[[#This Row],[MntFishProducts]])</f>
        <v/>
      </c>
      <c r="T508">
        <f>IF(Table13[[#This Row],[MntSweetProducts]] = 0, "",Table13[[#This Row],[MntSweetProducts]])</f>
        <v>8</v>
      </c>
      <c r="U508">
        <f>IF(Table13[[#This Row],[MntGoldProds]] = 0, "",Table13[[#This Row],[MntGoldProds]])</f>
        <v>196</v>
      </c>
      <c r="V508">
        <v>2</v>
      </c>
      <c r="W508">
        <v>9</v>
      </c>
      <c r="X508">
        <v>2</v>
      </c>
      <c r="Y508">
        <v>12</v>
      </c>
      <c r="Z508">
        <v>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 t="s">
        <v>34</v>
      </c>
      <c r="AI508" s="13">
        <f>SUM(Table13[[#This Row],[MntWines]:[MntGoldProds]])</f>
        <v>1088</v>
      </c>
      <c r="AJ508" s="13">
        <f>AVERAGE(Table13[[#This Row],[MntWines]:[MntGoldProds]])</f>
        <v>181.33333333333334</v>
      </c>
      <c r="AK508">
        <f>IF(Table13[[#This Row],[Total Number of Purchases]]=0,0,Table13[[#This Row],[Total Spend]]/Table13[[#This Row],[Total Number of Purchases]])</f>
        <v>43.52</v>
      </c>
      <c r="AM508">
        <f>SUM(Table13[[#This Row],[NumDealsPurchases]:[NumStorePurchases]])</f>
        <v>25</v>
      </c>
      <c r="AN508" s="14">
        <f>Snapshot_Date-Table13[[#This Row],[Dt_Customer]]</f>
        <v>637</v>
      </c>
      <c r="AP508" s="13">
        <f>Table13[[#This Row],[NumDealsPurchases]]/Table13[[#This Row],[Total Number of Purchases]]*100</f>
        <v>8</v>
      </c>
      <c r="AQ508">
        <f>6-ROUNDUP(_xlfn.PERCENTRANK.INC(Table13[Recency],Table13[[#This Row],[Recency]])*5, 0)</f>
        <v>4</v>
      </c>
      <c r="AR508">
        <f>ROUNDUP(_xlfn.PERCENTRANK.INC(Table13[Total Number of Purchases],Table13[[#This Row],[Total Number of Purchases]])*5,0)</f>
        <v>5</v>
      </c>
      <c r="AS508">
        <f>ROUNDUP(_xlfn.PERCENTRANK.INC(Table13[Total Spend],Table13[[#This Row],[Total Spend]])*5,0)</f>
        <v>4</v>
      </c>
      <c r="AT508" t="str">
        <f>Table13[[#This Row],[Recency Score]]&amp;Table13[[#This Row],[Frequency Score]]&amp;Table13[[#This Row],[Monetary Score]]</f>
        <v>454</v>
      </c>
      <c r="AU508" t="str">
        <f t="shared" si="7"/>
        <v>Frequent Buyers</v>
      </c>
      <c r="AW508" s="13">
        <f>DATEDIF(Table13[[#This Row],[Dt_Customer]], Snapshot_Date, "d")</f>
        <v>637</v>
      </c>
      <c r="AX508" s="13">
        <f>Table13[[#This Row],[CL if today]]/365</f>
        <v>1.7452054794520548</v>
      </c>
      <c r="AY508">
        <f>Table13[[#This Row],[Total Number of Purchases]]/Table13[[#This Row],[Corrected CL]]</f>
        <v>14.324960753532181</v>
      </c>
      <c r="AZ508">
        <f>Table13[[#This Row],[Average Order Value (AOV)]]*Table13[[#This Row],[Freq per Year]]</f>
        <v>623.42229199372059</v>
      </c>
      <c r="BA508">
        <f>Table13[[#This Row],[Total Spend]]/Table13[[#This Row],[Corrected CL]]</f>
        <v>623.42229199372059</v>
      </c>
      <c r="BB508">
        <v>56.372854914196566</v>
      </c>
      <c r="BC508" s="1">
        <f>Table13[[#This Row],[Dt_Customer]]+Table13[[#This Row],[Recency]]</f>
        <v>41308</v>
      </c>
      <c r="BD508" s="16" t="str">
        <f>IF(COUNTIF(A:A, A508) &gt; 1, "Duplicate", "Unique")</f>
        <v>Unique</v>
      </c>
    </row>
    <row r="509" spans="1:56" x14ac:dyDescent="0.3">
      <c r="A509">
        <v>8387</v>
      </c>
      <c r="B509">
        <v>1957</v>
      </c>
      <c r="C509" t="s">
        <v>28</v>
      </c>
      <c r="D509" t="s">
        <v>33</v>
      </c>
      <c r="E509">
        <v>43140</v>
      </c>
      <c r="F509">
        <v>0</v>
      </c>
      <c r="G509">
        <v>1</v>
      </c>
      <c r="H509" s="1">
        <v>41279</v>
      </c>
      <c r="I509">
        <v>68</v>
      </c>
      <c r="J509">
        <v>134</v>
      </c>
      <c r="K509">
        <v>8</v>
      </c>
      <c r="L509">
        <v>76</v>
      </c>
      <c r="M509">
        <v>6</v>
      </c>
      <c r="N509">
        <v>0</v>
      </c>
      <c r="O509">
        <v>11</v>
      </c>
      <c r="P509">
        <f>IF(Table13[[#This Row],[MntWines]] = 0,"",Table13[[#This Row],[MntWines]])</f>
        <v>134</v>
      </c>
      <c r="Q509">
        <f>IF(Table13[[#This Row],[MntFruits]] = 0, "",Table13[[#This Row],[MntFruits]])</f>
        <v>8</v>
      </c>
      <c r="R509">
        <f>IF(Table13[[#This Row],[MntMeatProducts]] = 0, "",Table13[[#This Row],[MntMeatProducts]])</f>
        <v>76</v>
      </c>
      <c r="S509">
        <f>IF(Table13[[#This Row],[MntFishProducts]] = 0, "",Table13[[#This Row],[MntFishProducts]])</f>
        <v>6</v>
      </c>
      <c r="T509" t="str">
        <f>IF(Table13[[#This Row],[MntSweetProducts]] = 0, "",Table13[[#This Row],[MntSweetProducts]])</f>
        <v/>
      </c>
      <c r="U509">
        <f>IF(Table13[[#This Row],[MntGoldProds]] = 0, "",Table13[[#This Row],[MntGoldProds]])</f>
        <v>11</v>
      </c>
      <c r="V509">
        <v>1</v>
      </c>
      <c r="W509">
        <v>4</v>
      </c>
      <c r="X509">
        <v>1</v>
      </c>
      <c r="Y509">
        <v>5</v>
      </c>
      <c r="Z509">
        <v>6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30</v>
      </c>
      <c r="AI509" s="13">
        <f>SUM(Table13[[#This Row],[MntWines]:[MntGoldProds]])</f>
        <v>235</v>
      </c>
      <c r="AJ509" s="13">
        <f>AVERAGE(Table13[[#This Row],[MntWines]:[MntGoldProds]])</f>
        <v>39.166666666666664</v>
      </c>
      <c r="AK509">
        <f>IF(Table13[[#This Row],[Total Number of Purchases]]=0,0,Table13[[#This Row],[Total Spend]]/Table13[[#This Row],[Total Number of Purchases]])</f>
        <v>21.363636363636363</v>
      </c>
      <c r="AM509">
        <f>SUM(Table13[[#This Row],[NumDealsPurchases]:[NumStorePurchases]])</f>
        <v>11</v>
      </c>
      <c r="AN509" s="14">
        <f>Snapshot_Date-Table13[[#This Row],[Dt_Customer]]</f>
        <v>637</v>
      </c>
      <c r="AP509" s="13">
        <f>Table13[[#This Row],[NumDealsPurchases]]/Table13[[#This Row],[Total Number of Purchases]]*100</f>
        <v>9.0909090909090917</v>
      </c>
      <c r="AQ509">
        <f>6-ROUNDUP(_xlfn.PERCENTRANK.INC(Table13[Recency],Table13[[#This Row],[Recency]])*5, 0)</f>
        <v>2</v>
      </c>
      <c r="AR509">
        <f>ROUNDUP(_xlfn.PERCENTRANK.INC(Table13[Total Number of Purchases],Table13[[#This Row],[Total Number of Purchases]])*5,0)</f>
        <v>2</v>
      </c>
      <c r="AS509">
        <f>ROUNDUP(_xlfn.PERCENTRANK.INC(Table13[Total Spend],Table13[[#This Row],[Total Spend]])*5,0)</f>
        <v>3</v>
      </c>
      <c r="AT509" t="str">
        <f>Table13[[#This Row],[Recency Score]]&amp;Table13[[#This Row],[Frequency Score]]&amp;Table13[[#This Row],[Monetary Score]]</f>
        <v>223</v>
      </c>
      <c r="AU509" t="str">
        <f t="shared" si="7"/>
        <v>About to Sleep</v>
      </c>
      <c r="AW509" s="13">
        <f>DATEDIF(Table13[[#This Row],[Dt_Customer]], Snapshot_Date, "d")</f>
        <v>637</v>
      </c>
      <c r="AX509" s="13">
        <f>Table13[[#This Row],[CL if today]]/365</f>
        <v>1.7452054794520548</v>
      </c>
      <c r="AY509">
        <f>Table13[[#This Row],[Total Number of Purchases]]/Table13[[#This Row],[Corrected CL]]</f>
        <v>6.3029827315541596</v>
      </c>
      <c r="AZ509">
        <f>Table13[[#This Row],[Average Order Value (AOV)]]*Table13[[#This Row],[Freq per Year]]</f>
        <v>134.6546310832025</v>
      </c>
      <c r="BA509">
        <f>Table13[[#This Row],[Total Spend]]/Table13[[#This Row],[Corrected CL]]</f>
        <v>134.6546310832025</v>
      </c>
      <c r="BB509">
        <v>38.09190031152648</v>
      </c>
      <c r="BC509" s="1">
        <f>Table13[[#This Row],[Dt_Customer]]+Table13[[#This Row],[Recency]]</f>
        <v>41347</v>
      </c>
      <c r="BD509" s="16" t="str">
        <f>IF(COUNTIF(A:A, A509) &gt; 1, "Duplicate", "Unique")</f>
        <v>Unique</v>
      </c>
    </row>
    <row r="510" spans="1:56" x14ac:dyDescent="0.3">
      <c r="A510">
        <v>5341</v>
      </c>
      <c r="B510">
        <v>1962</v>
      </c>
      <c r="C510" t="s">
        <v>38</v>
      </c>
      <c r="D510" t="s">
        <v>29</v>
      </c>
      <c r="E510">
        <v>81975</v>
      </c>
      <c r="F510">
        <v>0</v>
      </c>
      <c r="G510">
        <v>1</v>
      </c>
      <c r="H510" s="1">
        <v>41279</v>
      </c>
      <c r="I510">
        <v>2</v>
      </c>
      <c r="J510">
        <v>983</v>
      </c>
      <c r="K510">
        <v>76</v>
      </c>
      <c r="L510">
        <v>184</v>
      </c>
      <c r="M510">
        <v>180</v>
      </c>
      <c r="N510">
        <v>138</v>
      </c>
      <c r="O510">
        <v>27</v>
      </c>
      <c r="P510">
        <f>IF(Table13[[#This Row],[MntWines]] = 0,"",Table13[[#This Row],[MntWines]])</f>
        <v>983</v>
      </c>
      <c r="Q510">
        <f>IF(Table13[[#This Row],[MntFruits]] = 0, "",Table13[[#This Row],[MntFruits]])</f>
        <v>76</v>
      </c>
      <c r="R510">
        <f>IF(Table13[[#This Row],[MntMeatProducts]] = 0, "",Table13[[#This Row],[MntMeatProducts]])</f>
        <v>184</v>
      </c>
      <c r="S510">
        <f>IF(Table13[[#This Row],[MntFishProducts]] = 0, "",Table13[[#This Row],[MntFishProducts]])</f>
        <v>180</v>
      </c>
      <c r="T510">
        <f>IF(Table13[[#This Row],[MntSweetProducts]] = 0, "",Table13[[#This Row],[MntSweetProducts]])</f>
        <v>138</v>
      </c>
      <c r="U510">
        <f>IF(Table13[[#This Row],[MntGoldProds]] = 0, "",Table13[[#This Row],[MntGoldProds]])</f>
        <v>27</v>
      </c>
      <c r="V510">
        <v>1</v>
      </c>
      <c r="W510">
        <v>6</v>
      </c>
      <c r="X510">
        <v>3</v>
      </c>
      <c r="Y510">
        <v>4</v>
      </c>
      <c r="Z510">
        <v>7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 t="s">
        <v>43</v>
      </c>
      <c r="AI510" s="13">
        <f>SUM(Table13[[#This Row],[MntWines]:[MntGoldProds]])</f>
        <v>1588</v>
      </c>
      <c r="AJ510" s="13">
        <f>AVERAGE(Table13[[#This Row],[MntWines]:[MntGoldProds]])</f>
        <v>264.66666666666669</v>
      </c>
      <c r="AK510">
        <f>IF(Table13[[#This Row],[Total Number of Purchases]]=0,0,Table13[[#This Row],[Total Spend]]/Table13[[#This Row],[Total Number of Purchases]])</f>
        <v>113.42857142857143</v>
      </c>
      <c r="AM510">
        <f>SUM(Table13[[#This Row],[NumDealsPurchases]:[NumStorePurchases]])</f>
        <v>14</v>
      </c>
      <c r="AN510" s="14">
        <f>Snapshot_Date-Table13[[#This Row],[Dt_Customer]]</f>
        <v>637</v>
      </c>
      <c r="AP510" s="13">
        <f>Table13[[#This Row],[NumDealsPurchases]]/Table13[[#This Row],[Total Number of Purchases]]*100</f>
        <v>7.1428571428571423</v>
      </c>
      <c r="AQ510">
        <f>6-ROUNDUP(_xlfn.PERCENTRANK.INC(Table13[Recency],Table13[[#This Row],[Recency]])*5, 0)</f>
        <v>5</v>
      </c>
      <c r="AR510">
        <f>ROUNDUP(_xlfn.PERCENTRANK.INC(Table13[Total Number of Purchases],Table13[[#This Row],[Total Number of Purchases]])*5,0)</f>
        <v>3</v>
      </c>
      <c r="AS510">
        <f>ROUNDUP(_xlfn.PERCENTRANK.INC(Table13[Total Spend],Table13[[#This Row],[Total Spend]])*5,0)</f>
        <v>5</v>
      </c>
      <c r="AT510" t="str">
        <f>Table13[[#This Row],[Recency Score]]&amp;Table13[[#This Row],[Frequency Score]]&amp;Table13[[#This Row],[Monetary Score]]</f>
        <v>535</v>
      </c>
      <c r="AU510" t="str">
        <f t="shared" si="7"/>
        <v>Loyal Customers</v>
      </c>
      <c r="AW510" s="13">
        <f>DATEDIF(Table13[[#This Row],[Dt_Customer]], Snapshot_Date, "d")</f>
        <v>637</v>
      </c>
      <c r="AX510" s="13">
        <f>Table13[[#This Row],[CL if today]]/365</f>
        <v>1.7452054794520548</v>
      </c>
      <c r="AY510">
        <f>Table13[[#This Row],[Total Number of Purchases]]/Table13[[#This Row],[Corrected CL]]</f>
        <v>8.0219780219780219</v>
      </c>
      <c r="AZ510">
        <f>Table13[[#This Row],[Average Order Value (AOV)]]*Table13[[#This Row],[Freq per Year]]</f>
        <v>909.92150706436416</v>
      </c>
      <c r="BA510">
        <f>Table13[[#This Row],[Total Spend]]/Table13[[#This Row],[Corrected CL]]</f>
        <v>909.92150706436416</v>
      </c>
      <c r="BB510">
        <v>181.07644305772232</v>
      </c>
      <c r="BC510" s="1">
        <f>Table13[[#This Row],[Dt_Customer]]+Table13[[#This Row],[Recency]]</f>
        <v>41281</v>
      </c>
      <c r="BD510" s="16" t="str">
        <f>IF(COUNTIF(A:A, A510) &gt; 1, "Duplicate", "Unique")</f>
        <v>Unique</v>
      </c>
    </row>
    <row r="511" spans="1:56" x14ac:dyDescent="0.3">
      <c r="A511">
        <v>9076</v>
      </c>
      <c r="B511">
        <v>1980</v>
      </c>
      <c r="C511" t="s">
        <v>37</v>
      </c>
      <c r="D511" t="s">
        <v>33</v>
      </c>
      <c r="E511">
        <v>30732</v>
      </c>
      <c r="F511">
        <v>1</v>
      </c>
      <c r="G511">
        <v>0</v>
      </c>
      <c r="H511" s="1">
        <v>41279</v>
      </c>
      <c r="I511">
        <v>44</v>
      </c>
      <c r="J511">
        <v>155</v>
      </c>
      <c r="K511">
        <v>1</v>
      </c>
      <c r="L511">
        <v>25</v>
      </c>
      <c r="M511">
        <v>0</v>
      </c>
      <c r="N511">
        <v>1</v>
      </c>
      <c r="O511">
        <v>3</v>
      </c>
      <c r="P511">
        <f>IF(Table13[[#This Row],[MntWines]] = 0,"",Table13[[#This Row],[MntWines]])</f>
        <v>155</v>
      </c>
      <c r="Q511">
        <f>IF(Table13[[#This Row],[MntFruits]] = 0, "",Table13[[#This Row],[MntFruits]])</f>
        <v>1</v>
      </c>
      <c r="R511">
        <f>IF(Table13[[#This Row],[MntMeatProducts]] = 0, "",Table13[[#This Row],[MntMeatProducts]])</f>
        <v>25</v>
      </c>
      <c r="S511" t="str">
        <f>IF(Table13[[#This Row],[MntFishProducts]] = 0, "",Table13[[#This Row],[MntFishProducts]])</f>
        <v/>
      </c>
      <c r="T511">
        <f>IF(Table13[[#This Row],[MntSweetProducts]] = 0, "",Table13[[#This Row],[MntSweetProducts]])</f>
        <v>1</v>
      </c>
      <c r="U511">
        <f>IF(Table13[[#This Row],[MntGoldProds]] = 0, "",Table13[[#This Row],[MntGoldProds]])</f>
        <v>3</v>
      </c>
      <c r="V511">
        <v>4</v>
      </c>
      <c r="W511">
        <v>4</v>
      </c>
      <c r="X511">
        <v>1</v>
      </c>
      <c r="Y511">
        <v>4</v>
      </c>
      <c r="Z511">
        <v>8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 t="s">
        <v>43</v>
      </c>
      <c r="AI511" s="13">
        <f>SUM(Table13[[#This Row],[MntWines]:[MntGoldProds]])</f>
        <v>185</v>
      </c>
      <c r="AJ511" s="13">
        <f>AVERAGE(Table13[[#This Row],[MntWines]:[MntGoldProds]])</f>
        <v>30.833333333333332</v>
      </c>
      <c r="AK511">
        <f>IF(Table13[[#This Row],[Total Number of Purchases]]=0,0,Table13[[#This Row],[Total Spend]]/Table13[[#This Row],[Total Number of Purchases]])</f>
        <v>14.23076923076923</v>
      </c>
      <c r="AM511">
        <f>SUM(Table13[[#This Row],[NumDealsPurchases]:[NumStorePurchases]])</f>
        <v>13</v>
      </c>
      <c r="AN511" s="14">
        <f>Snapshot_Date-Table13[[#This Row],[Dt_Customer]]</f>
        <v>637</v>
      </c>
      <c r="AP511" s="13">
        <f>Table13[[#This Row],[NumDealsPurchases]]/Table13[[#This Row],[Total Number of Purchases]]*100</f>
        <v>30.76923076923077</v>
      </c>
      <c r="AQ511">
        <f>6-ROUNDUP(_xlfn.PERCENTRANK.INC(Table13[Recency],Table13[[#This Row],[Recency]])*5, 0)</f>
        <v>3</v>
      </c>
      <c r="AR511">
        <f>ROUNDUP(_xlfn.PERCENTRANK.INC(Table13[Total Number of Purchases],Table13[[#This Row],[Total Number of Purchases]])*5,0)</f>
        <v>3</v>
      </c>
      <c r="AS511">
        <f>ROUNDUP(_xlfn.PERCENTRANK.INC(Table13[Total Spend],Table13[[#This Row],[Total Spend]])*5,0)</f>
        <v>2</v>
      </c>
      <c r="AT511" t="str">
        <f>Table13[[#This Row],[Recency Score]]&amp;Table13[[#This Row],[Frequency Score]]&amp;Table13[[#This Row],[Monetary Score]]</f>
        <v>332</v>
      </c>
      <c r="AU511" t="str">
        <f t="shared" si="7"/>
        <v>Needs Attention</v>
      </c>
      <c r="AW511" s="13">
        <f>DATEDIF(Table13[[#This Row],[Dt_Customer]], Snapshot_Date, "d")</f>
        <v>637</v>
      </c>
      <c r="AX511" s="13">
        <f>Table13[[#This Row],[CL if today]]/365</f>
        <v>1.7452054794520548</v>
      </c>
      <c r="AY511">
        <f>Table13[[#This Row],[Total Number of Purchases]]/Table13[[#This Row],[Corrected CL]]</f>
        <v>7.4489795918367347</v>
      </c>
      <c r="AZ511">
        <f>Table13[[#This Row],[Average Order Value (AOV)]]*Table13[[#This Row],[Freq per Year]]</f>
        <v>106.00470957613814</v>
      </c>
      <c r="BA511">
        <f>Table13[[#This Row],[Total Spend]]/Table13[[#This Row],[Corrected CL]]</f>
        <v>106.00470957613814</v>
      </c>
      <c r="BB511">
        <v>14.804992199687987</v>
      </c>
      <c r="BC511" s="1">
        <f>Table13[[#This Row],[Dt_Customer]]+Table13[[#This Row],[Recency]]</f>
        <v>41323</v>
      </c>
      <c r="BD511" s="16" t="str">
        <f>IF(COUNTIF(A:A, A511) &gt; 1, "Duplicate", "Unique")</f>
        <v>Unique</v>
      </c>
    </row>
    <row r="512" spans="1:56" x14ac:dyDescent="0.3">
      <c r="A512">
        <v>123</v>
      </c>
      <c r="B512">
        <v>1951</v>
      </c>
      <c r="C512" t="s">
        <v>28</v>
      </c>
      <c r="D512" t="s">
        <v>42</v>
      </c>
      <c r="E512">
        <v>67046</v>
      </c>
      <c r="F512">
        <v>0</v>
      </c>
      <c r="G512">
        <v>1</v>
      </c>
      <c r="H512" s="1">
        <v>41280</v>
      </c>
      <c r="I512">
        <v>92</v>
      </c>
      <c r="J512">
        <v>544</v>
      </c>
      <c r="K512">
        <v>35</v>
      </c>
      <c r="L512">
        <v>133</v>
      </c>
      <c r="M512">
        <v>23</v>
      </c>
      <c r="N512">
        <v>151</v>
      </c>
      <c r="O512">
        <v>107</v>
      </c>
      <c r="P512">
        <f>IF(Table13[[#This Row],[MntWines]] = 0,"",Table13[[#This Row],[MntWines]])</f>
        <v>544</v>
      </c>
      <c r="Q512">
        <f>IF(Table13[[#This Row],[MntFruits]] = 0, "",Table13[[#This Row],[MntFruits]])</f>
        <v>35</v>
      </c>
      <c r="R512">
        <f>IF(Table13[[#This Row],[MntMeatProducts]] = 0, "",Table13[[#This Row],[MntMeatProducts]])</f>
        <v>133</v>
      </c>
      <c r="S512">
        <f>IF(Table13[[#This Row],[MntFishProducts]] = 0, "",Table13[[#This Row],[MntFishProducts]])</f>
        <v>23</v>
      </c>
      <c r="T512">
        <f>IF(Table13[[#This Row],[MntSweetProducts]] = 0, "",Table13[[#This Row],[MntSweetProducts]])</f>
        <v>151</v>
      </c>
      <c r="U512">
        <f>IF(Table13[[#This Row],[MntGoldProds]] = 0, "",Table13[[#This Row],[MntGoldProds]])</f>
        <v>107</v>
      </c>
      <c r="V512">
        <v>2</v>
      </c>
      <c r="W512">
        <v>4</v>
      </c>
      <c r="X512">
        <v>5</v>
      </c>
      <c r="Y512">
        <v>4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36</v>
      </c>
      <c r="AI512" s="13">
        <f>SUM(Table13[[#This Row],[MntWines]:[MntGoldProds]])</f>
        <v>993</v>
      </c>
      <c r="AJ512" s="13">
        <f>AVERAGE(Table13[[#This Row],[MntWines]:[MntGoldProds]])</f>
        <v>165.5</v>
      </c>
      <c r="AK512">
        <f>IF(Table13[[#This Row],[Total Number of Purchases]]=0,0,Table13[[#This Row],[Total Spend]]/Table13[[#This Row],[Total Number of Purchases]])</f>
        <v>66.2</v>
      </c>
      <c r="AM512">
        <f>SUM(Table13[[#This Row],[NumDealsPurchases]:[NumStorePurchases]])</f>
        <v>15</v>
      </c>
      <c r="AN512" s="14">
        <f>Snapshot_Date-Table13[[#This Row],[Dt_Customer]]</f>
        <v>636</v>
      </c>
      <c r="AP512" s="13">
        <f>Table13[[#This Row],[NumDealsPurchases]]/Table13[[#This Row],[Total Number of Purchases]]*100</f>
        <v>13.333333333333334</v>
      </c>
      <c r="AQ512">
        <f>6-ROUNDUP(_xlfn.PERCENTRANK.INC(Table13[Recency],Table13[[#This Row],[Recency]])*5, 0)</f>
        <v>1</v>
      </c>
      <c r="AR512">
        <f>ROUNDUP(_xlfn.PERCENTRANK.INC(Table13[Total Number of Purchases],Table13[[#This Row],[Total Number of Purchases]])*5,0)</f>
        <v>3</v>
      </c>
      <c r="AS512">
        <f>ROUNDUP(_xlfn.PERCENTRANK.INC(Table13[Total Spend],Table13[[#This Row],[Total Spend]])*5,0)</f>
        <v>4</v>
      </c>
      <c r="AT512" t="str">
        <f>Table13[[#This Row],[Recency Score]]&amp;Table13[[#This Row],[Frequency Score]]&amp;Table13[[#This Row],[Monetary Score]]</f>
        <v>134</v>
      </c>
      <c r="AU512" t="str">
        <f t="shared" si="7"/>
        <v>Lost</v>
      </c>
      <c r="AW512" s="13">
        <f>DATEDIF(Table13[[#This Row],[Dt_Customer]], Snapshot_Date, "d")</f>
        <v>636</v>
      </c>
      <c r="AX512" s="13">
        <f>Table13[[#This Row],[CL if today]]/365</f>
        <v>1.7424657534246575</v>
      </c>
      <c r="AY512">
        <f>Table13[[#This Row],[Total Number of Purchases]]/Table13[[#This Row],[Corrected CL]]</f>
        <v>8.6084905660377355</v>
      </c>
      <c r="AZ512">
        <f>Table13[[#This Row],[Average Order Value (AOV)]]*Table13[[#This Row],[Freq per Year]]</f>
        <v>569.88207547169816</v>
      </c>
      <c r="BA512">
        <f>Table13[[#This Row],[Total Spend]]/Table13[[#This Row],[Corrected CL]]</f>
        <v>569.88207547169816</v>
      </c>
      <c r="BB512">
        <v>181.07644305772232</v>
      </c>
      <c r="BC512" s="1">
        <f>Table13[[#This Row],[Dt_Customer]]+Table13[[#This Row],[Recency]]</f>
        <v>41372</v>
      </c>
      <c r="BD512" s="16" t="str">
        <f>IF(COUNTIF(A:A, A512) &gt; 1, "Duplicate", "Unique")</f>
        <v>Unique</v>
      </c>
    </row>
    <row r="513" spans="1:56" x14ac:dyDescent="0.3">
      <c r="A513">
        <v>5376</v>
      </c>
      <c r="B513">
        <v>1979</v>
      </c>
      <c r="C513" t="s">
        <v>28</v>
      </c>
      <c r="D513" t="s">
        <v>33</v>
      </c>
      <c r="E513">
        <v>2447</v>
      </c>
      <c r="F513">
        <v>1</v>
      </c>
      <c r="G513">
        <v>0</v>
      </c>
      <c r="H513" s="1">
        <v>41280</v>
      </c>
      <c r="I513">
        <v>42</v>
      </c>
      <c r="J513">
        <v>1</v>
      </c>
      <c r="K513">
        <v>1</v>
      </c>
      <c r="L513">
        <v>1725</v>
      </c>
      <c r="M513">
        <v>1</v>
      </c>
      <c r="N513">
        <v>1</v>
      </c>
      <c r="O513">
        <v>1</v>
      </c>
      <c r="P513">
        <f>IF(Table13[[#This Row],[MntWines]] = 0,"",Table13[[#This Row],[MntWines]])</f>
        <v>1</v>
      </c>
      <c r="Q513">
        <f>IF(Table13[[#This Row],[MntFruits]] = 0, "",Table13[[#This Row],[MntFruits]])</f>
        <v>1</v>
      </c>
      <c r="R513">
        <f>IF(Table13[[#This Row],[MntMeatProducts]] = 0, "",Table13[[#This Row],[MntMeatProducts]])</f>
        <v>1725</v>
      </c>
      <c r="S513">
        <f>IF(Table13[[#This Row],[MntFishProducts]] = 0, "",Table13[[#This Row],[MntFishProducts]])</f>
        <v>1</v>
      </c>
      <c r="T513">
        <f>IF(Table13[[#This Row],[MntSweetProducts]] = 0, "",Table13[[#This Row],[MntSweetProducts]])</f>
        <v>1</v>
      </c>
      <c r="U513">
        <f>IF(Table13[[#This Row],[MntGoldProds]] = 0, "",Table13[[#This Row],[MntGoldProds]])</f>
        <v>1</v>
      </c>
      <c r="V513">
        <v>15</v>
      </c>
      <c r="W513">
        <v>0</v>
      </c>
      <c r="X513">
        <v>28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t="s">
        <v>34</v>
      </c>
      <c r="AI513" s="13">
        <f>SUM(Table13[[#This Row],[MntWines]:[MntGoldProds]])</f>
        <v>1730</v>
      </c>
      <c r="AJ513" s="13">
        <f>AVERAGE(Table13[[#This Row],[MntWines]:[MntGoldProds]])</f>
        <v>288.33333333333331</v>
      </c>
      <c r="AK513">
        <f>IF(Table13[[#This Row],[Total Number of Purchases]]=0,0,Table13[[#This Row],[Total Spend]]/Table13[[#This Row],[Total Number of Purchases]])</f>
        <v>40.232558139534881</v>
      </c>
      <c r="AM513">
        <f>SUM(Table13[[#This Row],[NumDealsPurchases]:[NumStorePurchases]])</f>
        <v>43</v>
      </c>
      <c r="AN513" s="14">
        <f>Snapshot_Date-Table13[[#This Row],[Dt_Customer]]</f>
        <v>636</v>
      </c>
      <c r="AP513" s="13">
        <f>Table13[[#This Row],[NumDealsPurchases]]/Table13[[#This Row],[Total Number of Purchases]]*100</f>
        <v>34.883720930232556</v>
      </c>
      <c r="AQ513">
        <f>6-ROUNDUP(_xlfn.PERCENTRANK.INC(Table13[Recency],Table13[[#This Row],[Recency]])*5, 0)</f>
        <v>3</v>
      </c>
      <c r="AR513">
        <f>ROUNDUP(_xlfn.PERCENTRANK.INC(Table13[Total Number of Purchases],Table13[[#This Row],[Total Number of Purchases]])*5,0)</f>
        <v>5</v>
      </c>
      <c r="AS513">
        <f>ROUNDUP(_xlfn.PERCENTRANK.INC(Table13[Total Spend],Table13[[#This Row],[Total Spend]])*5,0)</f>
        <v>5</v>
      </c>
      <c r="AT513" t="str">
        <f>Table13[[#This Row],[Recency Score]]&amp;Table13[[#This Row],[Frequency Score]]&amp;Table13[[#This Row],[Monetary Score]]</f>
        <v>355</v>
      </c>
      <c r="AU513" t="str">
        <f t="shared" si="7"/>
        <v>Frequent Buyers</v>
      </c>
      <c r="AW513" s="13">
        <f>DATEDIF(Table13[[#This Row],[Dt_Customer]], Snapshot_Date, "d")</f>
        <v>636</v>
      </c>
      <c r="AX513" s="13">
        <f>Table13[[#This Row],[CL if today]]/365</f>
        <v>1.7424657534246575</v>
      </c>
      <c r="AY513">
        <f>Table13[[#This Row],[Total Number of Purchases]]/Table13[[#This Row],[Corrected CL]]</f>
        <v>24.677672955974842</v>
      </c>
      <c r="AZ513">
        <f>Table13[[#This Row],[Average Order Value (AOV)]]*Table13[[#This Row],[Freq per Year]]</f>
        <v>992.84591194968539</v>
      </c>
      <c r="BA513">
        <f>Table13[[#This Row],[Total Spend]]/Table13[[#This Row],[Corrected CL]]</f>
        <v>992.84591194968561</v>
      </c>
      <c r="BB513">
        <v>416.328125</v>
      </c>
      <c r="BC513" s="1">
        <f>Table13[[#This Row],[Dt_Customer]]+Table13[[#This Row],[Recency]]</f>
        <v>41322</v>
      </c>
      <c r="BD513" s="16" t="str">
        <f>IF(COUNTIF(A:A, A513) &gt; 1, "Duplicate", "Unique")</f>
        <v>Unique</v>
      </c>
    </row>
    <row r="514" spans="1:56" x14ac:dyDescent="0.3">
      <c r="A514">
        <v>1744</v>
      </c>
      <c r="B514">
        <v>1965</v>
      </c>
      <c r="C514" t="s">
        <v>44</v>
      </c>
      <c r="D514" t="s">
        <v>31</v>
      </c>
      <c r="E514">
        <v>23529</v>
      </c>
      <c r="F514">
        <v>0</v>
      </c>
      <c r="G514">
        <v>1</v>
      </c>
      <c r="H514" s="1">
        <v>41281</v>
      </c>
      <c r="I514">
        <v>67</v>
      </c>
      <c r="J514">
        <v>9</v>
      </c>
      <c r="K514">
        <v>7</v>
      </c>
      <c r="L514">
        <v>13</v>
      </c>
      <c r="M514">
        <v>3</v>
      </c>
      <c r="N514">
        <v>2</v>
      </c>
      <c r="O514">
        <v>20</v>
      </c>
      <c r="P514">
        <f>IF(Table13[[#This Row],[MntWines]] = 0,"",Table13[[#This Row],[MntWines]])</f>
        <v>9</v>
      </c>
      <c r="Q514">
        <f>IF(Table13[[#This Row],[MntFruits]] = 0, "",Table13[[#This Row],[MntFruits]])</f>
        <v>7</v>
      </c>
      <c r="R514">
        <f>IF(Table13[[#This Row],[MntMeatProducts]] = 0, "",Table13[[#This Row],[MntMeatProducts]])</f>
        <v>13</v>
      </c>
      <c r="S514">
        <f>IF(Table13[[#This Row],[MntFishProducts]] = 0, "",Table13[[#This Row],[MntFishProducts]])</f>
        <v>3</v>
      </c>
      <c r="T514">
        <f>IF(Table13[[#This Row],[MntSweetProducts]] = 0, "",Table13[[#This Row],[MntSweetProducts]])</f>
        <v>2</v>
      </c>
      <c r="U514">
        <f>IF(Table13[[#This Row],[MntGoldProds]] = 0, "",Table13[[#This Row],[MntGoldProds]])</f>
        <v>20</v>
      </c>
      <c r="V514">
        <v>1</v>
      </c>
      <c r="W514">
        <v>1</v>
      </c>
      <c r="X514">
        <v>1</v>
      </c>
      <c r="Y514">
        <v>2</v>
      </c>
      <c r="Z514">
        <v>6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30</v>
      </c>
      <c r="AI514" s="13">
        <f>SUM(Table13[[#This Row],[MntWines]:[MntGoldProds]])</f>
        <v>54</v>
      </c>
      <c r="AJ514" s="13">
        <f>AVERAGE(Table13[[#This Row],[MntWines]:[MntGoldProds]])</f>
        <v>9</v>
      </c>
      <c r="AK514">
        <f>IF(Table13[[#This Row],[Total Number of Purchases]]=0,0,Table13[[#This Row],[Total Spend]]/Table13[[#This Row],[Total Number of Purchases]])</f>
        <v>10.8</v>
      </c>
      <c r="AM514">
        <f>SUM(Table13[[#This Row],[NumDealsPurchases]:[NumStorePurchases]])</f>
        <v>5</v>
      </c>
      <c r="AN514" s="14">
        <f>Snapshot_Date-Table13[[#This Row],[Dt_Customer]]</f>
        <v>635</v>
      </c>
      <c r="AP514" s="13">
        <f>Table13[[#This Row],[NumDealsPurchases]]/Table13[[#This Row],[Total Number of Purchases]]*100</f>
        <v>20</v>
      </c>
      <c r="AQ514">
        <f>6-ROUNDUP(_xlfn.PERCENTRANK.INC(Table13[Recency],Table13[[#This Row],[Recency]])*5, 0)</f>
        <v>2</v>
      </c>
      <c r="AR514">
        <f>ROUNDUP(_xlfn.PERCENTRANK.INC(Table13[Total Number of Purchases],Table13[[#This Row],[Total Number of Purchases]])*5,0)</f>
        <v>1</v>
      </c>
      <c r="AS514">
        <f>ROUNDUP(_xlfn.PERCENTRANK.INC(Table13[Total Spend],Table13[[#This Row],[Total Spend]])*5,0)</f>
        <v>1</v>
      </c>
      <c r="AT514" t="str">
        <f>Table13[[#This Row],[Recency Score]]&amp;Table13[[#This Row],[Frequency Score]]&amp;Table13[[#This Row],[Monetary Score]]</f>
        <v>211</v>
      </c>
      <c r="AU514" t="str">
        <f t="shared" ref="AU514:AU577" si="8">IF(AT514="555","Champions",
IF(AND(LEFT(AT514,1)="5", MID(AT514,2,1)&gt;="3"),"Loyal Customers",
IF(MID(AT514,2,1)="5","Frequent Buyers",
IF(RIGHT(AT514,1)="5","Big Spenders",
IF(LEFT(AT514,1)="4","Potential Loyalists",
IF(LEFT(AT514,1)="3","Needs Attention",
IF(LEFT(AT514,1)="2","About to Sleep",
IF(LEFT(AT514,1)="1","Lost",
IF(LEFT(AT514,1)&lt;="2","At Risk","Others")))))))))</f>
        <v>About to Sleep</v>
      </c>
      <c r="AW514" s="13">
        <f>DATEDIF(Table13[[#This Row],[Dt_Customer]], Snapshot_Date, "d")</f>
        <v>635</v>
      </c>
      <c r="AX514" s="13">
        <f>Table13[[#This Row],[CL if today]]/365</f>
        <v>1.7397260273972603</v>
      </c>
      <c r="AY514">
        <f>Table13[[#This Row],[Total Number of Purchases]]/Table13[[#This Row],[Corrected CL]]</f>
        <v>2.8740157480314958</v>
      </c>
      <c r="AZ514">
        <f>Table13[[#This Row],[Average Order Value (AOV)]]*Table13[[#This Row],[Freq per Year]]</f>
        <v>31.039370078740156</v>
      </c>
      <c r="BA514">
        <f>Table13[[#This Row],[Total Spend]]/Table13[[#This Row],[Corrected CL]]</f>
        <v>31.039370078740156</v>
      </c>
      <c r="BB514">
        <v>25.09375</v>
      </c>
      <c r="BC514" s="1">
        <f>Table13[[#This Row],[Dt_Customer]]+Table13[[#This Row],[Recency]]</f>
        <v>41348</v>
      </c>
      <c r="BD514" s="16" t="str">
        <f>IF(COUNTIF(A:A, A514) &gt; 1, "Duplicate", "Unique")</f>
        <v>Unique</v>
      </c>
    </row>
    <row r="515" spans="1:56" x14ac:dyDescent="0.3">
      <c r="A515">
        <v>4377</v>
      </c>
      <c r="B515">
        <v>1971</v>
      </c>
      <c r="C515" t="s">
        <v>28</v>
      </c>
      <c r="D515" t="s">
        <v>33</v>
      </c>
      <c r="E515">
        <v>52914</v>
      </c>
      <c r="F515">
        <v>0</v>
      </c>
      <c r="G515">
        <v>1</v>
      </c>
      <c r="H515" s="1">
        <v>41281</v>
      </c>
      <c r="I515">
        <v>32</v>
      </c>
      <c r="J515">
        <v>254</v>
      </c>
      <c r="K515">
        <v>10</v>
      </c>
      <c r="L515">
        <v>44</v>
      </c>
      <c r="M515">
        <v>30</v>
      </c>
      <c r="N515">
        <v>10</v>
      </c>
      <c r="O515">
        <v>227</v>
      </c>
      <c r="P515">
        <f>IF(Table13[[#This Row],[MntWines]] = 0,"",Table13[[#This Row],[MntWines]])</f>
        <v>254</v>
      </c>
      <c r="Q515">
        <f>IF(Table13[[#This Row],[MntFruits]] = 0, "",Table13[[#This Row],[MntFruits]])</f>
        <v>10</v>
      </c>
      <c r="R515">
        <f>IF(Table13[[#This Row],[MntMeatProducts]] = 0, "",Table13[[#This Row],[MntMeatProducts]])</f>
        <v>44</v>
      </c>
      <c r="S515">
        <f>IF(Table13[[#This Row],[MntFishProducts]] = 0, "",Table13[[#This Row],[MntFishProducts]])</f>
        <v>30</v>
      </c>
      <c r="T515">
        <f>IF(Table13[[#This Row],[MntSweetProducts]] = 0, "",Table13[[#This Row],[MntSweetProducts]])</f>
        <v>10</v>
      </c>
      <c r="U515">
        <f>IF(Table13[[#This Row],[MntGoldProds]] = 0, "",Table13[[#This Row],[MntGoldProds]])</f>
        <v>227</v>
      </c>
      <c r="V515">
        <v>2</v>
      </c>
      <c r="W515">
        <v>7</v>
      </c>
      <c r="X515">
        <v>3</v>
      </c>
      <c r="Y515">
        <v>3</v>
      </c>
      <c r="Z515">
        <v>7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 t="s">
        <v>32</v>
      </c>
      <c r="AI515" s="13">
        <f>SUM(Table13[[#This Row],[MntWines]:[MntGoldProds]])</f>
        <v>575</v>
      </c>
      <c r="AJ515" s="13">
        <f>AVERAGE(Table13[[#This Row],[MntWines]:[MntGoldProds]])</f>
        <v>95.833333333333329</v>
      </c>
      <c r="AK515">
        <f>IF(Table13[[#This Row],[Total Number of Purchases]]=0,0,Table13[[#This Row],[Total Spend]]/Table13[[#This Row],[Total Number of Purchases]])</f>
        <v>38.333333333333336</v>
      </c>
      <c r="AM515">
        <f>SUM(Table13[[#This Row],[NumDealsPurchases]:[NumStorePurchases]])</f>
        <v>15</v>
      </c>
      <c r="AN515" s="14">
        <f>Snapshot_Date-Table13[[#This Row],[Dt_Customer]]</f>
        <v>635</v>
      </c>
      <c r="AP515" s="13">
        <f>Table13[[#This Row],[NumDealsPurchases]]/Table13[[#This Row],[Total Number of Purchases]]*100</f>
        <v>13.333333333333334</v>
      </c>
      <c r="AQ515">
        <f>6-ROUNDUP(_xlfn.PERCENTRANK.INC(Table13[Recency],Table13[[#This Row],[Recency]])*5, 0)</f>
        <v>4</v>
      </c>
      <c r="AR515">
        <f>ROUNDUP(_xlfn.PERCENTRANK.INC(Table13[Total Number of Purchases],Table13[[#This Row],[Total Number of Purchases]])*5,0)</f>
        <v>3</v>
      </c>
      <c r="AS515">
        <f>ROUNDUP(_xlfn.PERCENTRANK.INC(Table13[Total Spend],Table13[[#This Row],[Total Spend]])*5,0)</f>
        <v>3</v>
      </c>
      <c r="AT515" t="str">
        <f>Table13[[#This Row],[Recency Score]]&amp;Table13[[#This Row],[Frequency Score]]&amp;Table13[[#This Row],[Monetary Score]]</f>
        <v>433</v>
      </c>
      <c r="AU515" t="str">
        <f t="shared" si="8"/>
        <v>Potential Loyalists</v>
      </c>
      <c r="AW515" s="13">
        <f>DATEDIF(Table13[[#This Row],[Dt_Customer]], Snapshot_Date, "d")</f>
        <v>635</v>
      </c>
      <c r="AX515" s="13">
        <f>Table13[[#This Row],[CL if today]]/365</f>
        <v>1.7397260273972603</v>
      </c>
      <c r="AY515">
        <f>Table13[[#This Row],[Total Number of Purchases]]/Table13[[#This Row],[Corrected CL]]</f>
        <v>8.6220472440944871</v>
      </c>
      <c r="AZ515">
        <f>Table13[[#This Row],[Average Order Value (AOV)]]*Table13[[#This Row],[Freq per Year]]</f>
        <v>330.51181102362204</v>
      </c>
      <c r="BA515">
        <f>Table13[[#This Row],[Total Spend]]/Table13[[#This Row],[Corrected CL]]</f>
        <v>330.51181102362204</v>
      </c>
      <c r="BB515">
        <v>42.7734375</v>
      </c>
      <c r="BC515" s="1">
        <f>Table13[[#This Row],[Dt_Customer]]+Table13[[#This Row],[Recency]]</f>
        <v>41313</v>
      </c>
      <c r="BD515" s="16" t="str">
        <f>IF(COUNTIF(A:A, A515) &gt; 1, "Duplicate", "Unique")</f>
        <v>Unique</v>
      </c>
    </row>
    <row r="516" spans="1:56" x14ac:dyDescent="0.3">
      <c r="A516">
        <v>8148</v>
      </c>
      <c r="B516">
        <v>1956</v>
      </c>
      <c r="C516" t="s">
        <v>41</v>
      </c>
      <c r="D516" t="s">
        <v>35</v>
      </c>
      <c r="E516">
        <v>50898</v>
      </c>
      <c r="F516">
        <v>1</v>
      </c>
      <c r="G516">
        <v>1</v>
      </c>
      <c r="H516" s="1">
        <v>41282</v>
      </c>
      <c r="I516">
        <v>88</v>
      </c>
      <c r="J516">
        <v>285</v>
      </c>
      <c r="K516">
        <v>28</v>
      </c>
      <c r="L516">
        <v>242</v>
      </c>
      <c r="M516">
        <v>55</v>
      </c>
      <c r="N516">
        <v>114</v>
      </c>
      <c r="O516">
        <v>135</v>
      </c>
      <c r="P516">
        <f>IF(Table13[[#This Row],[MntWines]] = 0,"",Table13[[#This Row],[MntWines]])</f>
        <v>285</v>
      </c>
      <c r="Q516">
        <f>IF(Table13[[#This Row],[MntFruits]] = 0, "",Table13[[#This Row],[MntFruits]])</f>
        <v>28</v>
      </c>
      <c r="R516">
        <f>IF(Table13[[#This Row],[MntMeatProducts]] = 0, "",Table13[[#This Row],[MntMeatProducts]])</f>
        <v>242</v>
      </c>
      <c r="S516">
        <f>IF(Table13[[#This Row],[MntFishProducts]] = 0, "",Table13[[#This Row],[MntFishProducts]])</f>
        <v>55</v>
      </c>
      <c r="T516">
        <f>IF(Table13[[#This Row],[MntSweetProducts]] = 0, "",Table13[[#This Row],[MntSweetProducts]])</f>
        <v>114</v>
      </c>
      <c r="U516">
        <f>IF(Table13[[#This Row],[MntGoldProds]] = 0, "",Table13[[#This Row],[MntGoldProds]])</f>
        <v>135</v>
      </c>
      <c r="V516">
        <v>13</v>
      </c>
      <c r="W516">
        <v>6</v>
      </c>
      <c r="X516">
        <v>2</v>
      </c>
      <c r="Y516">
        <v>12</v>
      </c>
      <c r="Z516">
        <v>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 t="s">
        <v>43</v>
      </c>
      <c r="AI516" s="13">
        <f>SUM(Table13[[#This Row],[MntWines]:[MntGoldProds]])</f>
        <v>859</v>
      </c>
      <c r="AJ516" s="13">
        <f>AVERAGE(Table13[[#This Row],[MntWines]:[MntGoldProds]])</f>
        <v>143.16666666666666</v>
      </c>
      <c r="AK516">
        <f>IF(Table13[[#This Row],[Total Number of Purchases]]=0,0,Table13[[#This Row],[Total Spend]]/Table13[[#This Row],[Total Number of Purchases]])</f>
        <v>26.030303030303031</v>
      </c>
      <c r="AM516">
        <f>SUM(Table13[[#This Row],[NumDealsPurchases]:[NumStorePurchases]])</f>
        <v>33</v>
      </c>
      <c r="AN516" s="14">
        <f>Snapshot_Date-Table13[[#This Row],[Dt_Customer]]</f>
        <v>634</v>
      </c>
      <c r="AP516" s="13">
        <f>Table13[[#This Row],[NumDealsPurchases]]/Table13[[#This Row],[Total Number of Purchases]]*100</f>
        <v>39.393939393939391</v>
      </c>
      <c r="AQ516">
        <f>6-ROUNDUP(_xlfn.PERCENTRANK.INC(Table13[Recency],Table13[[#This Row],[Recency]])*5, 0)</f>
        <v>1</v>
      </c>
      <c r="AR516">
        <f>ROUNDUP(_xlfn.PERCENTRANK.INC(Table13[Total Number of Purchases],Table13[[#This Row],[Total Number of Purchases]])*5,0)</f>
        <v>5</v>
      </c>
      <c r="AS516">
        <f>ROUNDUP(_xlfn.PERCENTRANK.INC(Table13[Total Spend],Table13[[#This Row],[Total Spend]])*5,0)</f>
        <v>4</v>
      </c>
      <c r="AT516" t="str">
        <f>Table13[[#This Row],[Recency Score]]&amp;Table13[[#This Row],[Frequency Score]]&amp;Table13[[#This Row],[Monetary Score]]</f>
        <v>154</v>
      </c>
      <c r="AU516" t="str">
        <f t="shared" si="8"/>
        <v>Frequent Buyers</v>
      </c>
      <c r="AW516" s="13">
        <f>DATEDIF(Table13[[#This Row],[Dt_Customer]], Snapshot_Date, "d")</f>
        <v>634</v>
      </c>
      <c r="AX516" s="13">
        <f>Table13[[#This Row],[CL if today]]/365</f>
        <v>1.736986301369863</v>
      </c>
      <c r="AY516">
        <f>Table13[[#This Row],[Total Number of Purchases]]/Table13[[#This Row],[Corrected CL]]</f>
        <v>18.998422712933753</v>
      </c>
      <c r="AZ516">
        <f>Table13[[#This Row],[Average Order Value (AOV)]]*Table13[[#This Row],[Freq per Year]]</f>
        <v>494.53470031545737</v>
      </c>
      <c r="BA516">
        <f>Table13[[#This Row],[Total Spend]]/Table13[[#This Row],[Corrected CL]]</f>
        <v>494.53470031545743</v>
      </c>
      <c r="BB516">
        <v>484.1953125</v>
      </c>
      <c r="BC516" s="1">
        <f>Table13[[#This Row],[Dt_Customer]]+Table13[[#This Row],[Recency]]</f>
        <v>41370</v>
      </c>
      <c r="BD516" s="16" t="str">
        <f>IF(COUNTIF(A:A, A516) &gt; 1, "Duplicate", "Unique")</f>
        <v>Unique</v>
      </c>
    </row>
    <row r="517" spans="1:56" x14ac:dyDescent="0.3">
      <c r="A517">
        <v>7966</v>
      </c>
      <c r="B517">
        <v>1959</v>
      </c>
      <c r="C517" t="s">
        <v>28</v>
      </c>
      <c r="D517" t="s">
        <v>31</v>
      </c>
      <c r="E517">
        <v>80982</v>
      </c>
      <c r="F517">
        <v>1</v>
      </c>
      <c r="G517">
        <v>1</v>
      </c>
      <c r="H517" s="1">
        <v>41282</v>
      </c>
      <c r="I517">
        <v>48</v>
      </c>
      <c r="J517">
        <v>505</v>
      </c>
      <c r="K517">
        <v>137</v>
      </c>
      <c r="L517">
        <v>401</v>
      </c>
      <c r="M517">
        <v>104</v>
      </c>
      <c r="N517">
        <v>22</v>
      </c>
      <c r="O517">
        <v>22</v>
      </c>
      <c r="P517">
        <f>IF(Table13[[#This Row],[MntWines]] = 0,"",Table13[[#This Row],[MntWines]])</f>
        <v>505</v>
      </c>
      <c r="Q517">
        <f>IF(Table13[[#This Row],[MntFruits]] = 0, "",Table13[[#This Row],[MntFruits]])</f>
        <v>137</v>
      </c>
      <c r="R517">
        <f>IF(Table13[[#This Row],[MntMeatProducts]] = 0, "",Table13[[#This Row],[MntMeatProducts]])</f>
        <v>401</v>
      </c>
      <c r="S517">
        <f>IF(Table13[[#This Row],[MntFishProducts]] = 0, "",Table13[[#This Row],[MntFishProducts]])</f>
        <v>104</v>
      </c>
      <c r="T517">
        <f>IF(Table13[[#This Row],[MntSweetProducts]] = 0, "",Table13[[#This Row],[MntSweetProducts]])</f>
        <v>22</v>
      </c>
      <c r="U517">
        <f>IF(Table13[[#This Row],[MntGoldProds]] = 0, "",Table13[[#This Row],[MntGoldProds]])</f>
        <v>22</v>
      </c>
      <c r="V517">
        <v>3</v>
      </c>
      <c r="W517">
        <v>11</v>
      </c>
      <c r="X517">
        <v>5</v>
      </c>
      <c r="Y517">
        <v>11</v>
      </c>
      <c r="Z517">
        <v>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 t="s">
        <v>30</v>
      </c>
      <c r="AI517" s="13">
        <f>SUM(Table13[[#This Row],[MntWines]:[MntGoldProds]])</f>
        <v>1191</v>
      </c>
      <c r="AJ517" s="13">
        <f>AVERAGE(Table13[[#This Row],[MntWines]:[MntGoldProds]])</f>
        <v>198.5</v>
      </c>
      <c r="AK517">
        <f>IF(Table13[[#This Row],[Total Number of Purchases]]=0,0,Table13[[#This Row],[Total Spend]]/Table13[[#This Row],[Total Number of Purchases]])</f>
        <v>39.700000000000003</v>
      </c>
      <c r="AM517">
        <f>SUM(Table13[[#This Row],[NumDealsPurchases]:[NumStorePurchases]])</f>
        <v>30</v>
      </c>
      <c r="AN517" s="14">
        <f>Snapshot_Date-Table13[[#This Row],[Dt_Customer]]</f>
        <v>634</v>
      </c>
      <c r="AP517" s="13">
        <f>Table13[[#This Row],[NumDealsPurchases]]/Table13[[#This Row],[Total Number of Purchases]]*100</f>
        <v>10</v>
      </c>
      <c r="AQ517">
        <f>6-ROUNDUP(_xlfn.PERCENTRANK.INC(Table13[Recency],Table13[[#This Row],[Recency]])*5, 0)</f>
        <v>3</v>
      </c>
      <c r="AR517">
        <f>ROUNDUP(_xlfn.PERCENTRANK.INC(Table13[Total Number of Purchases],Table13[[#This Row],[Total Number of Purchases]])*5,0)</f>
        <v>5</v>
      </c>
      <c r="AS517">
        <f>ROUNDUP(_xlfn.PERCENTRANK.INC(Table13[Total Spend],Table13[[#This Row],[Total Spend]])*5,0)</f>
        <v>5</v>
      </c>
      <c r="AT517" t="str">
        <f>Table13[[#This Row],[Recency Score]]&amp;Table13[[#This Row],[Frequency Score]]&amp;Table13[[#This Row],[Monetary Score]]</f>
        <v>355</v>
      </c>
      <c r="AU517" t="str">
        <f t="shared" si="8"/>
        <v>Frequent Buyers</v>
      </c>
      <c r="AW517" s="13">
        <f>DATEDIF(Table13[[#This Row],[Dt_Customer]], Snapshot_Date, "d")</f>
        <v>634</v>
      </c>
      <c r="AX517" s="13">
        <f>Table13[[#This Row],[CL if today]]/365</f>
        <v>1.736986301369863</v>
      </c>
      <c r="AY517">
        <f>Table13[[#This Row],[Total Number of Purchases]]/Table13[[#This Row],[Corrected CL]]</f>
        <v>17.271293375394322</v>
      </c>
      <c r="AZ517">
        <f>Table13[[#This Row],[Average Order Value (AOV)]]*Table13[[#This Row],[Freq per Year]]</f>
        <v>685.67034700315457</v>
      </c>
      <c r="BA517">
        <f>Table13[[#This Row],[Total Spend]]/Table13[[#This Row],[Corrected CL]]</f>
        <v>685.67034700315457</v>
      </c>
      <c r="BB517">
        <v>41.0625</v>
      </c>
      <c r="BC517" s="1">
        <f>Table13[[#This Row],[Dt_Customer]]+Table13[[#This Row],[Recency]]</f>
        <v>41330</v>
      </c>
      <c r="BD517" s="16" t="str">
        <f>IF(COUNTIF(A:A, A517) &gt; 1, "Duplicate", "Unique")</f>
        <v>Unique</v>
      </c>
    </row>
    <row r="518" spans="1:56" x14ac:dyDescent="0.3">
      <c r="A518">
        <v>944</v>
      </c>
      <c r="B518">
        <v>1962</v>
      </c>
      <c r="C518" t="s">
        <v>28</v>
      </c>
      <c r="D518" t="s">
        <v>33</v>
      </c>
      <c r="E518">
        <v>56181</v>
      </c>
      <c r="F518">
        <v>0</v>
      </c>
      <c r="G518">
        <v>1</v>
      </c>
      <c r="H518" s="1">
        <v>41282</v>
      </c>
      <c r="I518">
        <v>6</v>
      </c>
      <c r="J518">
        <v>121</v>
      </c>
      <c r="K518">
        <v>103</v>
      </c>
      <c r="L518">
        <v>69</v>
      </c>
      <c r="M518">
        <v>8</v>
      </c>
      <c r="N518">
        <v>44</v>
      </c>
      <c r="O518">
        <v>48</v>
      </c>
      <c r="P518">
        <f>IF(Table13[[#This Row],[MntWines]] = 0,"",Table13[[#This Row],[MntWines]])</f>
        <v>121</v>
      </c>
      <c r="Q518">
        <f>IF(Table13[[#This Row],[MntFruits]] = 0, "",Table13[[#This Row],[MntFruits]])</f>
        <v>103</v>
      </c>
      <c r="R518">
        <f>IF(Table13[[#This Row],[MntMeatProducts]] = 0, "",Table13[[#This Row],[MntMeatProducts]])</f>
        <v>69</v>
      </c>
      <c r="S518">
        <f>IF(Table13[[#This Row],[MntFishProducts]] = 0, "",Table13[[#This Row],[MntFishProducts]])</f>
        <v>8</v>
      </c>
      <c r="T518">
        <f>IF(Table13[[#This Row],[MntSweetProducts]] = 0, "",Table13[[#This Row],[MntSweetProducts]])</f>
        <v>44</v>
      </c>
      <c r="U518">
        <f>IF(Table13[[#This Row],[MntGoldProds]] = 0, "",Table13[[#This Row],[MntGoldProds]])</f>
        <v>48</v>
      </c>
      <c r="V518">
        <v>1</v>
      </c>
      <c r="W518">
        <v>4</v>
      </c>
      <c r="X518">
        <v>2</v>
      </c>
      <c r="Y518">
        <v>7</v>
      </c>
      <c r="Z518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30</v>
      </c>
      <c r="AI518" s="13">
        <f>SUM(Table13[[#This Row],[MntWines]:[MntGoldProds]])</f>
        <v>393</v>
      </c>
      <c r="AJ518" s="13">
        <f>AVERAGE(Table13[[#This Row],[MntWines]:[MntGoldProds]])</f>
        <v>65.5</v>
      </c>
      <c r="AK518">
        <f>IF(Table13[[#This Row],[Total Number of Purchases]]=0,0,Table13[[#This Row],[Total Spend]]/Table13[[#This Row],[Total Number of Purchases]])</f>
        <v>28.071428571428573</v>
      </c>
      <c r="AM518">
        <f>SUM(Table13[[#This Row],[NumDealsPurchases]:[NumStorePurchases]])</f>
        <v>14</v>
      </c>
      <c r="AN518" s="14">
        <f>Snapshot_Date-Table13[[#This Row],[Dt_Customer]]</f>
        <v>634</v>
      </c>
      <c r="AP518" s="13">
        <f>Table13[[#This Row],[NumDealsPurchases]]/Table13[[#This Row],[Total Number of Purchases]]*100</f>
        <v>7.1428571428571423</v>
      </c>
      <c r="AQ518">
        <f>6-ROUNDUP(_xlfn.PERCENTRANK.INC(Table13[Recency],Table13[[#This Row],[Recency]])*5, 0)</f>
        <v>5</v>
      </c>
      <c r="AR518">
        <f>ROUNDUP(_xlfn.PERCENTRANK.INC(Table13[Total Number of Purchases],Table13[[#This Row],[Total Number of Purchases]])*5,0)</f>
        <v>3</v>
      </c>
      <c r="AS518">
        <f>ROUNDUP(_xlfn.PERCENTRANK.INC(Table13[Total Spend],Table13[[#This Row],[Total Spend]])*5,0)</f>
        <v>3</v>
      </c>
      <c r="AT518" t="str">
        <f>Table13[[#This Row],[Recency Score]]&amp;Table13[[#This Row],[Frequency Score]]&amp;Table13[[#This Row],[Monetary Score]]</f>
        <v>533</v>
      </c>
      <c r="AU518" t="str">
        <f t="shared" si="8"/>
        <v>Loyal Customers</v>
      </c>
      <c r="AW518" s="13">
        <f>DATEDIF(Table13[[#This Row],[Dt_Customer]], Snapshot_Date, "d")</f>
        <v>634</v>
      </c>
      <c r="AX518" s="13">
        <f>Table13[[#This Row],[CL if today]]/365</f>
        <v>1.736986301369863</v>
      </c>
      <c r="AY518">
        <f>Table13[[#This Row],[Total Number of Purchases]]/Table13[[#This Row],[Corrected CL]]</f>
        <v>8.0599369085173507</v>
      </c>
      <c r="AZ518">
        <f>Table13[[#This Row],[Average Order Value (AOV)]]*Table13[[#This Row],[Freq per Year]]</f>
        <v>226.25394321766564</v>
      </c>
      <c r="BA518">
        <f>Table13[[#This Row],[Total Spend]]/Table13[[#This Row],[Corrected CL]]</f>
        <v>226.25394321766561</v>
      </c>
      <c r="BB518">
        <v>394.65625</v>
      </c>
      <c r="BC518" s="1">
        <f>Table13[[#This Row],[Dt_Customer]]+Table13[[#This Row],[Recency]]</f>
        <v>41288</v>
      </c>
      <c r="BD518" s="16" t="str">
        <f>IF(COUNTIF(A:A, A518) &gt; 1, "Duplicate", "Unique")</f>
        <v>Unique</v>
      </c>
    </row>
    <row r="519" spans="1:56" x14ac:dyDescent="0.3">
      <c r="A519">
        <v>2098</v>
      </c>
      <c r="B519">
        <v>1969</v>
      </c>
      <c r="C519" t="s">
        <v>37</v>
      </c>
      <c r="D519" t="s">
        <v>33</v>
      </c>
      <c r="E519">
        <v>33581</v>
      </c>
      <c r="F519">
        <v>2</v>
      </c>
      <c r="G519">
        <v>0</v>
      </c>
      <c r="H519" s="1">
        <v>41282</v>
      </c>
      <c r="I519">
        <v>38</v>
      </c>
      <c r="J519">
        <v>11</v>
      </c>
      <c r="K519">
        <v>0</v>
      </c>
      <c r="L519">
        <v>5</v>
      </c>
      <c r="M519">
        <v>0</v>
      </c>
      <c r="N519">
        <v>0</v>
      </c>
      <c r="O519">
        <v>1</v>
      </c>
      <c r="P519">
        <f>IF(Table13[[#This Row],[MntWines]] = 0,"",Table13[[#This Row],[MntWines]])</f>
        <v>11</v>
      </c>
      <c r="Q519" t="str">
        <f>IF(Table13[[#This Row],[MntFruits]] = 0, "",Table13[[#This Row],[MntFruits]])</f>
        <v/>
      </c>
      <c r="R519">
        <f>IF(Table13[[#This Row],[MntMeatProducts]] = 0, "",Table13[[#This Row],[MntMeatProducts]])</f>
        <v>5</v>
      </c>
      <c r="S519" t="str">
        <f>IF(Table13[[#This Row],[MntFishProducts]] = 0, "",Table13[[#This Row],[MntFishProducts]])</f>
        <v/>
      </c>
      <c r="T519" t="str">
        <f>IF(Table13[[#This Row],[MntSweetProducts]] = 0, "",Table13[[#This Row],[MntSweetProducts]])</f>
        <v/>
      </c>
      <c r="U519">
        <f>IF(Table13[[#This Row],[MntGoldProds]] = 0, "",Table13[[#This Row],[MntGoldProds]])</f>
        <v>1</v>
      </c>
      <c r="V519">
        <v>1</v>
      </c>
      <c r="W519">
        <v>1</v>
      </c>
      <c r="X519">
        <v>0</v>
      </c>
      <c r="Y519">
        <v>2</v>
      </c>
      <c r="Z519">
        <v>8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30</v>
      </c>
      <c r="AI519" s="13">
        <f>SUM(Table13[[#This Row],[MntWines]:[MntGoldProds]])</f>
        <v>17</v>
      </c>
      <c r="AJ519" s="13">
        <f>AVERAGE(Table13[[#This Row],[MntWines]:[MntGoldProds]])</f>
        <v>2.8333333333333335</v>
      </c>
      <c r="AK519">
        <f>IF(Table13[[#This Row],[Total Number of Purchases]]=0,0,Table13[[#This Row],[Total Spend]]/Table13[[#This Row],[Total Number of Purchases]])</f>
        <v>4.25</v>
      </c>
      <c r="AM519">
        <f>SUM(Table13[[#This Row],[NumDealsPurchases]:[NumStorePurchases]])</f>
        <v>4</v>
      </c>
      <c r="AN519" s="14">
        <f>Snapshot_Date-Table13[[#This Row],[Dt_Customer]]</f>
        <v>634</v>
      </c>
      <c r="AP519" s="13">
        <f>Table13[[#This Row],[NumDealsPurchases]]/Table13[[#This Row],[Total Number of Purchases]]*100</f>
        <v>25</v>
      </c>
      <c r="AQ519">
        <f>6-ROUNDUP(_xlfn.PERCENTRANK.INC(Table13[Recency],Table13[[#This Row],[Recency]])*5, 0)</f>
        <v>4</v>
      </c>
      <c r="AR519">
        <f>ROUNDUP(_xlfn.PERCENTRANK.INC(Table13[Total Number of Purchases],Table13[[#This Row],[Total Number of Purchases]])*5,0)</f>
        <v>1</v>
      </c>
      <c r="AS519">
        <f>ROUNDUP(_xlfn.PERCENTRANK.INC(Table13[Total Spend],Table13[[#This Row],[Total Spend]])*5,0)</f>
        <v>1</v>
      </c>
      <c r="AT519" t="str">
        <f>Table13[[#This Row],[Recency Score]]&amp;Table13[[#This Row],[Frequency Score]]&amp;Table13[[#This Row],[Monetary Score]]</f>
        <v>411</v>
      </c>
      <c r="AU519" t="str">
        <f t="shared" si="8"/>
        <v>Potential Loyalists</v>
      </c>
      <c r="AW519" s="13">
        <f>DATEDIF(Table13[[#This Row],[Dt_Customer]], Snapshot_Date, "d")</f>
        <v>634</v>
      </c>
      <c r="AX519" s="13">
        <f>Table13[[#This Row],[CL if today]]/365</f>
        <v>1.736986301369863</v>
      </c>
      <c r="AY519">
        <f>Table13[[#This Row],[Total Number of Purchases]]/Table13[[#This Row],[Corrected CL]]</f>
        <v>2.3028391167192428</v>
      </c>
      <c r="AZ519">
        <f>Table13[[#This Row],[Average Order Value (AOV)]]*Table13[[#This Row],[Freq per Year]]</f>
        <v>9.7870662460567814</v>
      </c>
      <c r="BA519">
        <f>Table13[[#This Row],[Total Spend]]/Table13[[#This Row],[Corrected CL]]</f>
        <v>9.7870662460567832</v>
      </c>
      <c r="BB519">
        <v>463.6640625</v>
      </c>
      <c r="BC519" s="1">
        <f>Table13[[#This Row],[Dt_Customer]]+Table13[[#This Row],[Recency]]</f>
        <v>41320</v>
      </c>
      <c r="BD519" s="16" t="str">
        <f>IF(COUNTIF(A:A, A519) &gt; 1, "Duplicate", "Unique")</f>
        <v>Unique</v>
      </c>
    </row>
    <row r="520" spans="1:56" x14ac:dyDescent="0.3">
      <c r="A520">
        <v>8686</v>
      </c>
      <c r="B520">
        <v>1979</v>
      </c>
      <c r="C520" t="s">
        <v>44</v>
      </c>
      <c r="D520" t="s">
        <v>35</v>
      </c>
      <c r="E520">
        <v>23724</v>
      </c>
      <c r="F520">
        <v>1</v>
      </c>
      <c r="G520">
        <v>0</v>
      </c>
      <c r="H520" s="1">
        <v>41282</v>
      </c>
      <c r="I520">
        <v>65</v>
      </c>
      <c r="J520">
        <v>5</v>
      </c>
      <c r="K520">
        <v>23</v>
      </c>
      <c r="L520">
        <v>15</v>
      </c>
      <c r="M520">
        <v>0</v>
      </c>
      <c r="N520">
        <v>18</v>
      </c>
      <c r="O520">
        <v>14</v>
      </c>
      <c r="P520">
        <f>IF(Table13[[#This Row],[MntWines]] = 0,"",Table13[[#This Row],[MntWines]])</f>
        <v>5</v>
      </c>
      <c r="Q520">
        <f>IF(Table13[[#This Row],[MntFruits]] = 0, "",Table13[[#This Row],[MntFruits]])</f>
        <v>23</v>
      </c>
      <c r="R520">
        <f>IF(Table13[[#This Row],[MntMeatProducts]] = 0, "",Table13[[#This Row],[MntMeatProducts]])</f>
        <v>15</v>
      </c>
      <c r="S520" t="str">
        <f>IF(Table13[[#This Row],[MntFishProducts]] = 0, "",Table13[[#This Row],[MntFishProducts]])</f>
        <v/>
      </c>
      <c r="T520">
        <f>IF(Table13[[#This Row],[MntSweetProducts]] = 0, "",Table13[[#This Row],[MntSweetProducts]])</f>
        <v>18</v>
      </c>
      <c r="U520">
        <f>IF(Table13[[#This Row],[MntGoldProds]] = 0, "",Table13[[#This Row],[MntGoldProds]])</f>
        <v>14</v>
      </c>
      <c r="V520">
        <v>2</v>
      </c>
      <c r="W520">
        <v>2</v>
      </c>
      <c r="X520">
        <v>0</v>
      </c>
      <c r="Y520">
        <v>3</v>
      </c>
      <c r="Z520">
        <v>8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30</v>
      </c>
      <c r="AI520" s="13">
        <f>SUM(Table13[[#This Row],[MntWines]:[MntGoldProds]])</f>
        <v>75</v>
      </c>
      <c r="AJ520" s="13">
        <f>AVERAGE(Table13[[#This Row],[MntWines]:[MntGoldProds]])</f>
        <v>12.5</v>
      </c>
      <c r="AK520">
        <f>IF(Table13[[#This Row],[Total Number of Purchases]]=0,0,Table13[[#This Row],[Total Spend]]/Table13[[#This Row],[Total Number of Purchases]])</f>
        <v>10.714285714285714</v>
      </c>
      <c r="AM520">
        <f>SUM(Table13[[#This Row],[NumDealsPurchases]:[NumStorePurchases]])</f>
        <v>7</v>
      </c>
      <c r="AN520" s="14">
        <f>Snapshot_Date-Table13[[#This Row],[Dt_Customer]]</f>
        <v>634</v>
      </c>
      <c r="AP520" s="13">
        <f>Table13[[#This Row],[NumDealsPurchases]]/Table13[[#This Row],[Total Number of Purchases]]*100</f>
        <v>28.571428571428569</v>
      </c>
      <c r="AQ520">
        <f>6-ROUNDUP(_xlfn.PERCENTRANK.INC(Table13[Recency],Table13[[#This Row],[Recency]])*5, 0)</f>
        <v>2</v>
      </c>
      <c r="AR520">
        <f>ROUNDUP(_xlfn.PERCENTRANK.INC(Table13[Total Number of Purchases],Table13[[#This Row],[Total Number of Purchases]])*5,0)</f>
        <v>1</v>
      </c>
      <c r="AS520">
        <f>ROUNDUP(_xlfn.PERCENTRANK.INC(Table13[Total Spend],Table13[[#This Row],[Total Spend]])*5,0)</f>
        <v>2</v>
      </c>
      <c r="AT520" t="str">
        <f>Table13[[#This Row],[Recency Score]]&amp;Table13[[#This Row],[Frequency Score]]&amp;Table13[[#This Row],[Monetary Score]]</f>
        <v>212</v>
      </c>
      <c r="AU520" t="str">
        <f t="shared" si="8"/>
        <v>About to Sleep</v>
      </c>
      <c r="AW520" s="13">
        <f>DATEDIF(Table13[[#This Row],[Dt_Customer]], Snapshot_Date, "d")</f>
        <v>634</v>
      </c>
      <c r="AX520" s="13">
        <f>Table13[[#This Row],[CL if today]]/365</f>
        <v>1.736986301369863</v>
      </c>
      <c r="AY520">
        <f>Table13[[#This Row],[Total Number of Purchases]]/Table13[[#This Row],[Corrected CL]]</f>
        <v>4.0299684542586753</v>
      </c>
      <c r="AZ520">
        <f>Table13[[#This Row],[Average Order Value (AOV)]]*Table13[[#This Row],[Freq per Year]]</f>
        <v>43.178233438485805</v>
      </c>
      <c r="BA520">
        <f>Table13[[#This Row],[Total Spend]]/Table13[[#This Row],[Corrected CL]]</f>
        <v>43.178233438485805</v>
      </c>
      <c r="BB520">
        <v>534.3828125</v>
      </c>
      <c r="BC520" s="1">
        <f>Table13[[#This Row],[Dt_Customer]]+Table13[[#This Row],[Recency]]</f>
        <v>41347</v>
      </c>
      <c r="BD520" s="16" t="str">
        <f>IF(COUNTIF(A:A, A520) &gt; 1, "Duplicate", "Unique")</f>
        <v>Unique</v>
      </c>
    </row>
    <row r="521" spans="1:56" x14ac:dyDescent="0.3">
      <c r="A521">
        <v>9265</v>
      </c>
      <c r="B521">
        <v>1953</v>
      </c>
      <c r="C521" t="s">
        <v>28</v>
      </c>
      <c r="D521" t="s">
        <v>33</v>
      </c>
      <c r="E521">
        <v>75027</v>
      </c>
      <c r="F521">
        <v>0</v>
      </c>
      <c r="G521">
        <v>1</v>
      </c>
      <c r="H521" s="1">
        <v>41283</v>
      </c>
      <c r="I521">
        <v>74</v>
      </c>
      <c r="J521">
        <v>925</v>
      </c>
      <c r="K521">
        <v>64</v>
      </c>
      <c r="L521">
        <v>179</v>
      </c>
      <c r="M521">
        <v>133</v>
      </c>
      <c r="N521">
        <v>12</v>
      </c>
      <c r="O521">
        <v>77</v>
      </c>
      <c r="P521">
        <f>IF(Table13[[#This Row],[MntWines]] = 0,"",Table13[[#This Row],[MntWines]])</f>
        <v>925</v>
      </c>
      <c r="Q521">
        <f>IF(Table13[[#This Row],[MntFruits]] = 0, "",Table13[[#This Row],[MntFruits]])</f>
        <v>64</v>
      </c>
      <c r="R521">
        <f>IF(Table13[[#This Row],[MntMeatProducts]] = 0, "",Table13[[#This Row],[MntMeatProducts]])</f>
        <v>179</v>
      </c>
      <c r="S521">
        <f>IF(Table13[[#This Row],[MntFishProducts]] = 0, "",Table13[[#This Row],[MntFishProducts]])</f>
        <v>133</v>
      </c>
      <c r="T521">
        <f>IF(Table13[[#This Row],[MntSweetProducts]] = 0, "",Table13[[#This Row],[MntSweetProducts]])</f>
        <v>12</v>
      </c>
      <c r="U521">
        <f>IF(Table13[[#This Row],[MntGoldProds]] = 0, "",Table13[[#This Row],[MntGoldProds]])</f>
        <v>77</v>
      </c>
      <c r="V521">
        <v>2</v>
      </c>
      <c r="W521">
        <v>9</v>
      </c>
      <c r="X521">
        <v>4</v>
      </c>
      <c r="Y521">
        <v>6</v>
      </c>
      <c r="Z521">
        <v>5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43</v>
      </c>
      <c r="AI521" s="13">
        <f>SUM(Table13[[#This Row],[MntWines]:[MntGoldProds]])</f>
        <v>1390</v>
      </c>
      <c r="AJ521" s="13">
        <f>AVERAGE(Table13[[#This Row],[MntWines]:[MntGoldProds]])</f>
        <v>231.66666666666666</v>
      </c>
      <c r="AK521">
        <f>IF(Table13[[#This Row],[Total Number of Purchases]]=0,0,Table13[[#This Row],[Total Spend]]/Table13[[#This Row],[Total Number of Purchases]])</f>
        <v>66.19047619047619</v>
      </c>
      <c r="AM521">
        <f>SUM(Table13[[#This Row],[NumDealsPurchases]:[NumStorePurchases]])</f>
        <v>21</v>
      </c>
      <c r="AN521" s="14">
        <f>Snapshot_Date-Table13[[#This Row],[Dt_Customer]]</f>
        <v>633</v>
      </c>
      <c r="AP521" s="13">
        <f>Table13[[#This Row],[NumDealsPurchases]]/Table13[[#This Row],[Total Number of Purchases]]*100</f>
        <v>9.5238095238095237</v>
      </c>
      <c r="AQ521">
        <f>6-ROUNDUP(_xlfn.PERCENTRANK.INC(Table13[Recency],Table13[[#This Row],[Recency]])*5, 0)</f>
        <v>2</v>
      </c>
      <c r="AR521">
        <f>ROUNDUP(_xlfn.PERCENTRANK.INC(Table13[Total Number of Purchases],Table13[[#This Row],[Total Number of Purchases]])*5,0)</f>
        <v>4</v>
      </c>
      <c r="AS521">
        <f>ROUNDUP(_xlfn.PERCENTRANK.INC(Table13[Total Spend],Table13[[#This Row],[Total Spend]])*5,0)</f>
        <v>5</v>
      </c>
      <c r="AT521" t="str">
        <f>Table13[[#This Row],[Recency Score]]&amp;Table13[[#This Row],[Frequency Score]]&amp;Table13[[#This Row],[Monetary Score]]</f>
        <v>245</v>
      </c>
      <c r="AU521" t="str">
        <f t="shared" si="8"/>
        <v>Big Spenders</v>
      </c>
      <c r="AW521" s="13">
        <f>DATEDIF(Table13[[#This Row],[Dt_Customer]], Snapshot_Date, "d")</f>
        <v>633</v>
      </c>
      <c r="AX521" s="13">
        <f>Table13[[#This Row],[CL if today]]/365</f>
        <v>1.7342465753424658</v>
      </c>
      <c r="AY521">
        <f>Table13[[#This Row],[Total Number of Purchases]]/Table13[[#This Row],[Corrected CL]]</f>
        <v>12.109004739336493</v>
      </c>
      <c r="AZ521">
        <f>Table13[[#This Row],[Average Order Value (AOV)]]*Table13[[#This Row],[Freq per Year]]</f>
        <v>801.5007898894155</v>
      </c>
      <c r="BA521">
        <f>Table13[[#This Row],[Total Spend]]/Table13[[#This Row],[Corrected CL]]</f>
        <v>801.50078988941539</v>
      </c>
      <c r="BB521">
        <v>22.27699530516432</v>
      </c>
      <c r="BC521" s="1">
        <f>Table13[[#This Row],[Dt_Customer]]+Table13[[#This Row],[Recency]]</f>
        <v>41357</v>
      </c>
      <c r="BD521" s="16" t="str">
        <f>IF(COUNTIF(A:A, A521) &gt; 1, "Duplicate", "Unique")</f>
        <v>Unique</v>
      </c>
    </row>
    <row r="522" spans="1:56" x14ac:dyDescent="0.3">
      <c r="A522">
        <v>9553</v>
      </c>
      <c r="B522">
        <v>1987</v>
      </c>
      <c r="C522" t="s">
        <v>28</v>
      </c>
      <c r="D522" t="s">
        <v>33</v>
      </c>
      <c r="E522">
        <v>7500</v>
      </c>
      <c r="F522">
        <v>0</v>
      </c>
      <c r="G522">
        <v>0</v>
      </c>
      <c r="H522" s="1">
        <v>41283</v>
      </c>
      <c r="I522">
        <v>94</v>
      </c>
      <c r="J522">
        <v>0</v>
      </c>
      <c r="K522">
        <v>2</v>
      </c>
      <c r="L522">
        <v>3</v>
      </c>
      <c r="M522">
        <v>4</v>
      </c>
      <c r="N522">
        <v>1</v>
      </c>
      <c r="O522">
        <v>5</v>
      </c>
      <c r="P522" t="str">
        <f>IF(Table13[[#This Row],[MntWines]] = 0,"",Table13[[#This Row],[MntWines]])</f>
        <v/>
      </c>
      <c r="Q522">
        <f>IF(Table13[[#This Row],[MntFruits]] = 0, "",Table13[[#This Row],[MntFruits]])</f>
        <v>2</v>
      </c>
      <c r="R522">
        <f>IF(Table13[[#This Row],[MntMeatProducts]] = 0, "",Table13[[#This Row],[MntMeatProducts]])</f>
        <v>3</v>
      </c>
      <c r="S522">
        <f>IF(Table13[[#This Row],[MntFishProducts]] = 0, "",Table13[[#This Row],[MntFishProducts]])</f>
        <v>4</v>
      </c>
      <c r="T522">
        <f>IF(Table13[[#This Row],[MntSweetProducts]] = 0, "",Table13[[#This Row],[MntSweetProducts]])</f>
        <v>1</v>
      </c>
      <c r="U522">
        <f>IF(Table13[[#This Row],[MntGoldProds]] = 0, "",Table13[[#This Row],[MntGoldProds]])</f>
        <v>5</v>
      </c>
      <c r="V522">
        <v>1</v>
      </c>
      <c r="W522">
        <v>0</v>
      </c>
      <c r="X522">
        <v>0</v>
      </c>
      <c r="Y522">
        <v>3</v>
      </c>
      <c r="Z522">
        <v>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40</v>
      </c>
      <c r="AI522" s="13">
        <f>SUM(Table13[[#This Row],[MntWines]:[MntGoldProds]])</f>
        <v>15</v>
      </c>
      <c r="AJ522" s="13">
        <f>AVERAGE(Table13[[#This Row],[MntWines]:[MntGoldProds]])</f>
        <v>2.5</v>
      </c>
      <c r="AK522">
        <f>IF(Table13[[#This Row],[Total Number of Purchases]]=0,0,Table13[[#This Row],[Total Spend]]/Table13[[#This Row],[Total Number of Purchases]])</f>
        <v>3.75</v>
      </c>
      <c r="AM522">
        <f>SUM(Table13[[#This Row],[NumDealsPurchases]:[NumStorePurchases]])</f>
        <v>4</v>
      </c>
      <c r="AN522" s="14">
        <f>Snapshot_Date-Table13[[#This Row],[Dt_Customer]]</f>
        <v>633</v>
      </c>
      <c r="AP522" s="13">
        <f>Table13[[#This Row],[NumDealsPurchases]]/Table13[[#This Row],[Total Number of Purchases]]*100</f>
        <v>25</v>
      </c>
      <c r="AQ522">
        <f>6-ROUNDUP(_xlfn.PERCENTRANK.INC(Table13[Recency],Table13[[#This Row],[Recency]])*5, 0)</f>
        <v>1</v>
      </c>
      <c r="AR522">
        <f>ROUNDUP(_xlfn.PERCENTRANK.INC(Table13[Total Number of Purchases],Table13[[#This Row],[Total Number of Purchases]])*5,0)</f>
        <v>1</v>
      </c>
      <c r="AS522">
        <f>ROUNDUP(_xlfn.PERCENTRANK.INC(Table13[Total Spend],Table13[[#This Row],[Total Spend]])*5,0)</f>
        <v>1</v>
      </c>
      <c r="AT522" t="str">
        <f>Table13[[#This Row],[Recency Score]]&amp;Table13[[#This Row],[Frequency Score]]&amp;Table13[[#This Row],[Monetary Score]]</f>
        <v>111</v>
      </c>
      <c r="AU522" t="str">
        <f t="shared" si="8"/>
        <v>Lost</v>
      </c>
      <c r="AW522" s="13">
        <f>DATEDIF(Table13[[#This Row],[Dt_Customer]], Snapshot_Date, "d")</f>
        <v>633</v>
      </c>
      <c r="AX522" s="13">
        <f>Table13[[#This Row],[CL if today]]/365</f>
        <v>1.7342465753424658</v>
      </c>
      <c r="AY522">
        <f>Table13[[#This Row],[Total Number of Purchases]]/Table13[[#This Row],[Corrected CL]]</f>
        <v>2.3064770932069507</v>
      </c>
      <c r="AZ522">
        <f>Table13[[#This Row],[Average Order Value (AOV)]]*Table13[[#This Row],[Freq per Year]]</f>
        <v>8.6492890995260652</v>
      </c>
      <c r="BA522">
        <f>Table13[[#This Row],[Total Spend]]/Table13[[#This Row],[Corrected CL]]</f>
        <v>8.6492890995260652</v>
      </c>
      <c r="BB522">
        <v>390.6640625</v>
      </c>
      <c r="BC522" s="1">
        <f>Table13[[#This Row],[Dt_Customer]]+Table13[[#This Row],[Recency]]</f>
        <v>41377</v>
      </c>
      <c r="BD522" s="16" t="str">
        <f>IF(COUNTIF(A:A, A522) &gt; 1, "Duplicate", "Unique")</f>
        <v>Unique</v>
      </c>
    </row>
    <row r="523" spans="1:56" x14ac:dyDescent="0.3">
      <c r="A523">
        <v>9723</v>
      </c>
      <c r="B523">
        <v>1960</v>
      </c>
      <c r="C523" t="s">
        <v>28</v>
      </c>
      <c r="D523" t="s">
        <v>33</v>
      </c>
      <c r="E523">
        <v>67716</v>
      </c>
      <c r="F523">
        <v>0</v>
      </c>
      <c r="G523">
        <v>1</v>
      </c>
      <c r="H523" s="1">
        <v>41284</v>
      </c>
      <c r="I523">
        <v>8</v>
      </c>
      <c r="J523">
        <v>530</v>
      </c>
      <c r="K523">
        <v>142</v>
      </c>
      <c r="L523">
        <v>217</v>
      </c>
      <c r="M523">
        <v>62</v>
      </c>
      <c r="N523">
        <v>9</v>
      </c>
      <c r="O523">
        <v>56</v>
      </c>
      <c r="P523">
        <f>IF(Table13[[#This Row],[MntWines]] = 0,"",Table13[[#This Row],[MntWines]])</f>
        <v>530</v>
      </c>
      <c r="Q523">
        <f>IF(Table13[[#This Row],[MntFruits]] = 0, "",Table13[[#This Row],[MntFruits]])</f>
        <v>142</v>
      </c>
      <c r="R523">
        <f>IF(Table13[[#This Row],[MntMeatProducts]] = 0, "",Table13[[#This Row],[MntMeatProducts]])</f>
        <v>217</v>
      </c>
      <c r="S523">
        <f>IF(Table13[[#This Row],[MntFishProducts]] = 0, "",Table13[[#This Row],[MntFishProducts]])</f>
        <v>62</v>
      </c>
      <c r="T523">
        <f>IF(Table13[[#This Row],[MntSweetProducts]] = 0, "",Table13[[#This Row],[MntSweetProducts]])</f>
        <v>9</v>
      </c>
      <c r="U523">
        <f>IF(Table13[[#This Row],[MntGoldProds]] = 0, "",Table13[[#This Row],[MntGoldProds]])</f>
        <v>56</v>
      </c>
      <c r="V523">
        <v>4</v>
      </c>
      <c r="W523">
        <v>7</v>
      </c>
      <c r="X523">
        <v>4</v>
      </c>
      <c r="Y523">
        <v>13</v>
      </c>
      <c r="Z523">
        <v>5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 t="s">
        <v>32</v>
      </c>
      <c r="AI523" s="13">
        <f>SUM(Table13[[#This Row],[MntWines]:[MntGoldProds]])</f>
        <v>1016</v>
      </c>
      <c r="AJ523" s="13">
        <f>AVERAGE(Table13[[#This Row],[MntWines]:[MntGoldProds]])</f>
        <v>169.33333333333334</v>
      </c>
      <c r="AK523">
        <f>IF(Table13[[#This Row],[Total Number of Purchases]]=0,0,Table13[[#This Row],[Total Spend]]/Table13[[#This Row],[Total Number of Purchases]])</f>
        <v>36.285714285714285</v>
      </c>
      <c r="AM523">
        <f>SUM(Table13[[#This Row],[NumDealsPurchases]:[NumStorePurchases]])</f>
        <v>28</v>
      </c>
      <c r="AN523" s="14">
        <f>Snapshot_Date-Table13[[#This Row],[Dt_Customer]]</f>
        <v>632</v>
      </c>
      <c r="AP523" s="13">
        <f>Table13[[#This Row],[NumDealsPurchases]]/Table13[[#This Row],[Total Number of Purchases]]*100</f>
        <v>14.285714285714285</v>
      </c>
      <c r="AQ523">
        <f>6-ROUNDUP(_xlfn.PERCENTRANK.INC(Table13[Recency],Table13[[#This Row],[Recency]])*5, 0)</f>
        <v>5</v>
      </c>
      <c r="AR523">
        <f>ROUNDUP(_xlfn.PERCENTRANK.INC(Table13[Total Number of Purchases],Table13[[#This Row],[Total Number of Purchases]])*5,0)</f>
        <v>5</v>
      </c>
      <c r="AS523">
        <f>ROUNDUP(_xlfn.PERCENTRANK.INC(Table13[Total Spend],Table13[[#This Row],[Total Spend]])*5,0)</f>
        <v>4</v>
      </c>
      <c r="AT523" t="str">
        <f>Table13[[#This Row],[Recency Score]]&amp;Table13[[#This Row],[Frequency Score]]&amp;Table13[[#This Row],[Monetary Score]]</f>
        <v>554</v>
      </c>
      <c r="AU523" t="str">
        <f t="shared" si="8"/>
        <v>Loyal Customers</v>
      </c>
      <c r="AW523" s="13">
        <f>DATEDIF(Table13[[#This Row],[Dt_Customer]], Snapshot_Date, "d")</f>
        <v>632</v>
      </c>
      <c r="AX523" s="13">
        <f>Table13[[#This Row],[CL if today]]/365</f>
        <v>1.7315068493150685</v>
      </c>
      <c r="AY523">
        <f>Table13[[#This Row],[Total Number of Purchases]]/Table13[[#This Row],[Corrected CL]]</f>
        <v>16.170886075949369</v>
      </c>
      <c r="AZ523">
        <f>Table13[[#This Row],[Average Order Value (AOV)]]*Table13[[#This Row],[Freq per Year]]</f>
        <v>586.77215189873425</v>
      </c>
      <c r="BA523">
        <f>Table13[[#This Row],[Total Spend]]/Table13[[#This Row],[Corrected CL]]</f>
        <v>586.77215189873414</v>
      </c>
      <c r="BB523">
        <v>569.88207547169816</v>
      </c>
      <c r="BC523" s="1">
        <f>Table13[[#This Row],[Dt_Customer]]+Table13[[#This Row],[Recency]]</f>
        <v>41292</v>
      </c>
      <c r="BD523" s="16" t="str">
        <f>IF(COUNTIF(A:A, A523) &gt; 1, "Duplicate", "Unique")</f>
        <v>Unique</v>
      </c>
    </row>
    <row r="524" spans="1:56" x14ac:dyDescent="0.3">
      <c r="A524">
        <v>2521</v>
      </c>
      <c r="B524">
        <v>1971</v>
      </c>
      <c r="C524" t="s">
        <v>41</v>
      </c>
      <c r="D524" t="s">
        <v>33</v>
      </c>
      <c r="E524">
        <v>35178</v>
      </c>
      <c r="F524">
        <v>1</v>
      </c>
      <c r="G524">
        <v>0</v>
      </c>
      <c r="H524" s="1">
        <v>41284</v>
      </c>
      <c r="I524">
        <v>10</v>
      </c>
      <c r="J524">
        <v>23</v>
      </c>
      <c r="K524">
        <v>1</v>
      </c>
      <c r="L524">
        <v>13</v>
      </c>
      <c r="M524">
        <v>2</v>
      </c>
      <c r="N524">
        <v>2</v>
      </c>
      <c r="O524">
        <v>18</v>
      </c>
      <c r="P524">
        <f>IF(Table13[[#This Row],[MntWines]] = 0,"",Table13[[#This Row],[MntWines]])</f>
        <v>23</v>
      </c>
      <c r="Q524">
        <f>IF(Table13[[#This Row],[MntFruits]] = 0, "",Table13[[#This Row],[MntFruits]])</f>
        <v>1</v>
      </c>
      <c r="R524">
        <f>IF(Table13[[#This Row],[MntMeatProducts]] = 0, "",Table13[[#This Row],[MntMeatProducts]])</f>
        <v>13</v>
      </c>
      <c r="S524">
        <f>IF(Table13[[#This Row],[MntFishProducts]] = 0, "",Table13[[#This Row],[MntFishProducts]])</f>
        <v>2</v>
      </c>
      <c r="T524">
        <f>IF(Table13[[#This Row],[MntSweetProducts]] = 0, "",Table13[[#This Row],[MntSweetProducts]])</f>
        <v>2</v>
      </c>
      <c r="U524">
        <f>IF(Table13[[#This Row],[MntGoldProds]] = 0, "",Table13[[#This Row],[MntGoldProds]])</f>
        <v>18</v>
      </c>
      <c r="V524">
        <v>1</v>
      </c>
      <c r="W524">
        <v>1</v>
      </c>
      <c r="X524">
        <v>1</v>
      </c>
      <c r="Y524">
        <v>2</v>
      </c>
      <c r="Z524">
        <v>7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0</v>
      </c>
      <c r="AH524" t="s">
        <v>30</v>
      </c>
      <c r="AI524" s="13">
        <f>SUM(Table13[[#This Row],[MntWines]:[MntGoldProds]])</f>
        <v>59</v>
      </c>
      <c r="AJ524" s="13">
        <f>AVERAGE(Table13[[#This Row],[MntWines]:[MntGoldProds]])</f>
        <v>9.8333333333333339</v>
      </c>
      <c r="AK524">
        <f>IF(Table13[[#This Row],[Total Number of Purchases]]=0,0,Table13[[#This Row],[Total Spend]]/Table13[[#This Row],[Total Number of Purchases]])</f>
        <v>11.8</v>
      </c>
      <c r="AM524">
        <f>SUM(Table13[[#This Row],[NumDealsPurchases]:[NumStorePurchases]])</f>
        <v>5</v>
      </c>
      <c r="AN524" s="14">
        <f>Snapshot_Date-Table13[[#This Row],[Dt_Customer]]</f>
        <v>632</v>
      </c>
      <c r="AP524" s="13">
        <f>Table13[[#This Row],[NumDealsPurchases]]/Table13[[#This Row],[Total Number of Purchases]]*100</f>
        <v>20</v>
      </c>
      <c r="AQ524">
        <f>6-ROUNDUP(_xlfn.PERCENTRANK.INC(Table13[Recency],Table13[[#This Row],[Recency]])*5, 0)</f>
        <v>5</v>
      </c>
      <c r="AR524">
        <f>ROUNDUP(_xlfn.PERCENTRANK.INC(Table13[Total Number of Purchases],Table13[[#This Row],[Total Number of Purchases]])*5,0)</f>
        <v>1</v>
      </c>
      <c r="AS524">
        <f>ROUNDUP(_xlfn.PERCENTRANK.INC(Table13[Total Spend],Table13[[#This Row],[Total Spend]])*5,0)</f>
        <v>2</v>
      </c>
      <c r="AT524" t="str">
        <f>Table13[[#This Row],[Recency Score]]&amp;Table13[[#This Row],[Frequency Score]]&amp;Table13[[#This Row],[Monetary Score]]</f>
        <v>512</v>
      </c>
      <c r="AU524" t="str">
        <f t="shared" si="8"/>
        <v>Others</v>
      </c>
      <c r="AW524" s="13">
        <f>DATEDIF(Table13[[#This Row],[Dt_Customer]], Snapshot_Date, "d")</f>
        <v>632</v>
      </c>
      <c r="AX524" s="13">
        <f>Table13[[#This Row],[CL if today]]/365</f>
        <v>1.7315068493150685</v>
      </c>
      <c r="AY524">
        <f>Table13[[#This Row],[Total Number of Purchases]]/Table13[[#This Row],[Corrected CL]]</f>
        <v>2.8876582278481013</v>
      </c>
      <c r="AZ524">
        <f>Table13[[#This Row],[Average Order Value (AOV)]]*Table13[[#This Row],[Freq per Year]]</f>
        <v>34.074367088607595</v>
      </c>
      <c r="BA524">
        <f>Table13[[#This Row],[Total Spend]]/Table13[[#This Row],[Corrected CL]]</f>
        <v>34.074367088607595</v>
      </c>
      <c r="BB524">
        <v>909.92150706436416</v>
      </c>
      <c r="BC524" s="1">
        <f>Table13[[#This Row],[Dt_Customer]]+Table13[[#This Row],[Recency]]</f>
        <v>41294</v>
      </c>
      <c r="BD524" s="16" t="str">
        <f>IF(COUNTIF(A:A, A524) &gt; 1, "Duplicate", "Unique")</f>
        <v>Unique</v>
      </c>
    </row>
    <row r="525" spans="1:56" x14ac:dyDescent="0.3">
      <c r="A525">
        <v>4301</v>
      </c>
      <c r="B525">
        <v>1971</v>
      </c>
      <c r="C525" t="s">
        <v>41</v>
      </c>
      <c r="D525" t="s">
        <v>33</v>
      </c>
      <c r="E525">
        <v>35178</v>
      </c>
      <c r="F525">
        <v>1</v>
      </c>
      <c r="G525">
        <v>0</v>
      </c>
      <c r="H525" s="1">
        <v>41284</v>
      </c>
      <c r="I525">
        <v>10</v>
      </c>
      <c r="J525">
        <v>23</v>
      </c>
      <c r="K525">
        <v>1</v>
      </c>
      <c r="L525">
        <v>13</v>
      </c>
      <c r="M525">
        <v>2</v>
      </c>
      <c r="N525">
        <v>2</v>
      </c>
      <c r="O525">
        <v>18</v>
      </c>
      <c r="P525">
        <f>IF(Table13[[#This Row],[MntWines]] = 0,"",Table13[[#This Row],[MntWines]])</f>
        <v>23</v>
      </c>
      <c r="Q525">
        <f>IF(Table13[[#This Row],[MntFruits]] = 0, "",Table13[[#This Row],[MntFruits]])</f>
        <v>1</v>
      </c>
      <c r="R525">
        <f>IF(Table13[[#This Row],[MntMeatProducts]] = 0, "",Table13[[#This Row],[MntMeatProducts]])</f>
        <v>13</v>
      </c>
      <c r="S525">
        <f>IF(Table13[[#This Row],[MntFishProducts]] = 0, "",Table13[[#This Row],[MntFishProducts]])</f>
        <v>2</v>
      </c>
      <c r="T525">
        <f>IF(Table13[[#This Row],[MntSweetProducts]] = 0, "",Table13[[#This Row],[MntSweetProducts]])</f>
        <v>2</v>
      </c>
      <c r="U525">
        <f>IF(Table13[[#This Row],[MntGoldProds]] = 0, "",Table13[[#This Row],[MntGoldProds]])</f>
        <v>18</v>
      </c>
      <c r="V525">
        <v>1</v>
      </c>
      <c r="W525">
        <v>1</v>
      </c>
      <c r="X525">
        <v>1</v>
      </c>
      <c r="Y525">
        <v>2</v>
      </c>
      <c r="Z525">
        <v>7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1</v>
      </c>
      <c r="AG525">
        <v>0</v>
      </c>
      <c r="AH525" t="s">
        <v>36</v>
      </c>
      <c r="AI525" s="13">
        <f>SUM(Table13[[#This Row],[MntWines]:[MntGoldProds]])</f>
        <v>59</v>
      </c>
      <c r="AJ525" s="13">
        <f>AVERAGE(Table13[[#This Row],[MntWines]:[MntGoldProds]])</f>
        <v>9.8333333333333339</v>
      </c>
      <c r="AK525">
        <f>IF(Table13[[#This Row],[Total Number of Purchases]]=0,0,Table13[[#This Row],[Total Spend]]/Table13[[#This Row],[Total Number of Purchases]])</f>
        <v>11.8</v>
      </c>
      <c r="AM525">
        <f>SUM(Table13[[#This Row],[NumDealsPurchases]:[NumStorePurchases]])</f>
        <v>5</v>
      </c>
      <c r="AN525" s="14">
        <f>Snapshot_Date-Table13[[#This Row],[Dt_Customer]]</f>
        <v>632</v>
      </c>
      <c r="AP525" s="13">
        <f>Table13[[#This Row],[NumDealsPurchases]]/Table13[[#This Row],[Total Number of Purchases]]*100</f>
        <v>20</v>
      </c>
      <c r="AQ525">
        <f>6-ROUNDUP(_xlfn.PERCENTRANK.INC(Table13[Recency],Table13[[#This Row],[Recency]])*5, 0)</f>
        <v>5</v>
      </c>
      <c r="AR525">
        <f>ROUNDUP(_xlfn.PERCENTRANK.INC(Table13[Total Number of Purchases],Table13[[#This Row],[Total Number of Purchases]])*5,0)</f>
        <v>1</v>
      </c>
      <c r="AS525">
        <f>ROUNDUP(_xlfn.PERCENTRANK.INC(Table13[Total Spend],Table13[[#This Row],[Total Spend]])*5,0)</f>
        <v>2</v>
      </c>
      <c r="AT525" t="str">
        <f>Table13[[#This Row],[Recency Score]]&amp;Table13[[#This Row],[Frequency Score]]&amp;Table13[[#This Row],[Monetary Score]]</f>
        <v>512</v>
      </c>
      <c r="AU525" t="str">
        <f t="shared" si="8"/>
        <v>Others</v>
      </c>
      <c r="AW525" s="13">
        <f>DATEDIF(Table13[[#This Row],[Dt_Customer]], Snapshot_Date, "d")</f>
        <v>632</v>
      </c>
      <c r="AX525" s="13">
        <f>Table13[[#This Row],[CL if today]]/365</f>
        <v>1.7315068493150685</v>
      </c>
      <c r="AY525">
        <f>Table13[[#This Row],[Total Number of Purchases]]/Table13[[#This Row],[Corrected CL]]</f>
        <v>2.8876582278481013</v>
      </c>
      <c r="AZ525">
        <f>Table13[[#This Row],[Average Order Value (AOV)]]*Table13[[#This Row],[Freq per Year]]</f>
        <v>34.074367088607595</v>
      </c>
      <c r="BA525">
        <f>Table13[[#This Row],[Total Spend]]/Table13[[#This Row],[Corrected CL]]</f>
        <v>34.074367088607595</v>
      </c>
      <c r="BB525">
        <v>623.42229199372059</v>
      </c>
      <c r="BC525" s="1">
        <f>Table13[[#This Row],[Dt_Customer]]+Table13[[#This Row],[Recency]]</f>
        <v>41294</v>
      </c>
      <c r="BD525" s="16" t="str">
        <f>IF(COUNTIF(A:A, A525) &gt; 1, "Duplicate", "Unique")</f>
        <v>Unique</v>
      </c>
    </row>
    <row r="526" spans="1:56" x14ac:dyDescent="0.3">
      <c r="A526">
        <v>175</v>
      </c>
      <c r="B526">
        <v>1986</v>
      </c>
      <c r="C526" t="s">
        <v>28</v>
      </c>
      <c r="D526" t="s">
        <v>33</v>
      </c>
      <c r="E526">
        <v>71952</v>
      </c>
      <c r="F526">
        <v>1</v>
      </c>
      <c r="G526">
        <v>0</v>
      </c>
      <c r="H526" s="1">
        <v>41284</v>
      </c>
      <c r="I526">
        <v>93</v>
      </c>
      <c r="J526">
        <v>656</v>
      </c>
      <c r="K526">
        <v>80</v>
      </c>
      <c r="L526">
        <v>455</v>
      </c>
      <c r="M526">
        <v>52</v>
      </c>
      <c r="N526">
        <v>107</v>
      </c>
      <c r="O526">
        <v>93</v>
      </c>
      <c r="P526">
        <f>IF(Table13[[#This Row],[MntWines]] = 0,"",Table13[[#This Row],[MntWines]])</f>
        <v>656</v>
      </c>
      <c r="Q526">
        <f>IF(Table13[[#This Row],[MntFruits]] = 0, "",Table13[[#This Row],[MntFruits]])</f>
        <v>80</v>
      </c>
      <c r="R526">
        <f>IF(Table13[[#This Row],[MntMeatProducts]] = 0, "",Table13[[#This Row],[MntMeatProducts]])</f>
        <v>455</v>
      </c>
      <c r="S526">
        <f>IF(Table13[[#This Row],[MntFishProducts]] = 0, "",Table13[[#This Row],[MntFishProducts]])</f>
        <v>52</v>
      </c>
      <c r="T526">
        <f>IF(Table13[[#This Row],[MntSweetProducts]] = 0, "",Table13[[#This Row],[MntSweetProducts]])</f>
        <v>107</v>
      </c>
      <c r="U526">
        <f>IF(Table13[[#This Row],[MntGoldProds]] = 0, "",Table13[[#This Row],[MntGoldProds]])</f>
        <v>93</v>
      </c>
      <c r="V526">
        <v>2</v>
      </c>
      <c r="W526">
        <v>8</v>
      </c>
      <c r="X526">
        <v>4</v>
      </c>
      <c r="Y526">
        <v>8</v>
      </c>
      <c r="Z526">
        <v>4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0</v>
      </c>
      <c r="AH526" t="s">
        <v>30</v>
      </c>
      <c r="AI526" s="13">
        <f>SUM(Table13[[#This Row],[MntWines]:[MntGoldProds]])</f>
        <v>1443</v>
      </c>
      <c r="AJ526" s="13">
        <f>AVERAGE(Table13[[#This Row],[MntWines]:[MntGoldProds]])</f>
        <v>240.5</v>
      </c>
      <c r="AK526">
        <f>IF(Table13[[#This Row],[Total Number of Purchases]]=0,0,Table13[[#This Row],[Total Spend]]/Table13[[#This Row],[Total Number of Purchases]])</f>
        <v>65.590909090909093</v>
      </c>
      <c r="AM526">
        <f>SUM(Table13[[#This Row],[NumDealsPurchases]:[NumStorePurchases]])</f>
        <v>22</v>
      </c>
      <c r="AN526" s="14">
        <f>Snapshot_Date-Table13[[#This Row],[Dt_Customer]]</f>
        <v>632</v>
      </c>
      <c r="AP526" s="13">
        <f>Table13[[#This Row],[NumDealsPurchases]]/Table13[[#This Row],[Total Number of Purchases]]*100</f>
        <v>9.0909090909090917</v>
      </c>
      <c r="AQ526">
        <f>6-ROUNDUP(_xlfn.PERCENTRANK.INC(Table13[Recency],Table13[[#This Row],[Recency]])*5, 0)</f>
        <v>1</v>
      </c>
      <c r="AR526">
        <f>ROUNDUP(_xlfn.PERCENTRANK.INC(Table13[Total Number of Purchases],Table13[[#This Row],[Total Number of Purchases]])*5,0)</f>
        <v>4</v>
      </c>
      <c r="AS526">
        <f>ROUNDUP(_xlfn.PERCENTRANK.INC(Table13[Total Spend],Table13[[#This Row],[Total Spend]])*5,0)</f>
        <v>5</v>
      </c>
      <c r="AT526" t="str">
        <f>Table13[[#This Row],[Recency Score]]&amp;Table13[[#This Row],[Frequency Score]]&amp;Table13[[#This Row],[Monetary Score]]</f>
        <v>145</v>
      </c>
      <c r="AU526" t="str">
        <f t="shared" si="8"/>
        <v>Big Spenders</v>
      </c>
      <c r="AW526" s="13">
        <f>DATEDIF(Table13[[#This Row],[Dt_Customer]], Snapshot_Date, "d")</f>
        <v>632</v>
      </c>
      <c r="AX526" s="13">
        <f>Table13[[#This Row],[CL if today]]/365</f>
        <v>1.7315068493150685</v>
      </c>
      <c r="AY526">
        <f>Table13[[#This Row],[Total Number of Purchases]]/Table13[[#This Row],[Corrected CL]]</f>
        <v>12.705696202531646</v>
      </c>
      <c r="AZ526">
        <f>Table13[[#This Row],[Average Order Value (AOV)]]*Table13[[#This Row],[Freq per Year]]</f>
        <v>833.37816455696213</v>
      </c>
      <c r="BA526">
        <f>Table13[[#This Row],[Total Spend]]/Table13[[#This Row],[Corrected CL]]</f>
        <v>833.37816455696202</v>
      </c>
      <c r="BB526">
        <v>572.67241379310349</v>
      </c>
      <c r="BC526" s="1">
        <f>Table13[[#This Row],[Dt_Customer]]+Table13[[#This Row],[Recency]]</f>
        <v>41377</v>
      </c>
      <c r="BD526" s="16" t="str">
        <f>IF(COUNTIF(A:A, A526) &gt; 1, "Duplicate", "Unique")</f>
        <v>Unique</v>
      </c>
    </row>
    <row r="527" spans="1:56" x14ac:dyDescent="0.3">
      <c r="A527">
        <v>6988</v>
      </c>
      <c r="B527">
        <v>1986</v>
      </c>
      <c r="C527" t="s">
        <v>28</v>
      </c>
      <c r="D527" t="s">
        <v>33</v>
      </c>
      <c r="E527">
        <v>71952</v>
      </c>
      <c r="F527">
        <v>1</v>
      </c>
      <c r="G527">
        <v>0</v>
      </c>
      <c r="H527" s="1">
        <v>41284</v>
      </c>
      <c r="I527">
        <v>93</v>
      </c>
      <c r="J527">
        <v>656</v>
      </c>
      <c r="K527">
        <v>80</v>
      </c>
      <c r="L527">
        <v>455</v>
      </c>
      <c r="M527">
        <v>52</v>
      </c>
      <c r="N527">
        <v>107</v>
      </c>
      <c r="O527">
        <v>93</v>
      </c>
      <c r="P527">
        <f>IF(Table13[[#This Row],[MntWines]] = 0,"",Table13[[#This Row],[MntWines]])</f>
        <v>656</v>
      </c>
      <c r="Q527">
        <f>IF(Table13[[#This Row],[MntFruits]] = 0, "",Table13[[#This Row],[MntFruits]])</f>
        <v>80</v>
      </c>
      <c r="R527">
        <f>IF(Table13[[#This Row],[MntMeatProducts]] = 0, "",Table13[[#This Row],[MntMeatProducts]])</f>
        <v>455</v>
      </c>
      <c r="S527">
        <f>IF(Table13[[#This Row],[MntFishProducts]] = 0, "",Table13[[#This Row],[MntFishProducts]])</f>
        <v>52</v>
      </c>
      <c r="T527">
        <f>IF(Table13[[#This Row],[MntSweetProducts]] = 0, "",Table13[[#This Row],[MntSweetProducts]])</f>
        <v>107</v>
      </c>
      <c r="U527">
        <f>IF(Table13[[#This Row],[MntGoldProds]] = 0, "",Table13[[#This Row],[MntGoldProds]])</f>
        <v>93</v>
      </c>
      <c r="V527">
        <v>2</v>
      </c>
      <c r="W527">
        <v>8</v>
      </c>
      <c r="X527">
        <v>4</v>
      </c>
      <c r="Y527">
        <v>8</v>
      </c>
      <c r="Z527">
        <v>4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0</v>
      </c>
      <c r="AH527" t="s">
        <v>36</v>
      </c>
      <c r="AI527" s="13">
        <f>SUM(Table13[[#This Row],[MntWines]:[MntGoldProds]])</f>
        <v>1443</v>
      </c>
      <c r="AJ527" s="13">
        <f>AVERAGE(Table13[[#This Row],[MntWines]:[MntGoldProds]])</f>
        <v>240.5</v>
      </c>
      <c r="AK527">
        <f>IF(Table13[[#This Row],[Total Number of Purchases]]=0,0,Table13[[#This Row],[Total Spend]]/Table13[[#This Row],[Total Number of Purchases]])</f>
        <v>65.590909090909093</v>
      </c>
      <c r="AM527">
        <f>SUM(Table13[[#This Row],[NumDealsPurchases]:[NumStorePurchases]])</f>
        <v>22</v>
      </c>
      <c r="AN527" s="14">
        <f>Snapshot_Date-Table13[[#This Row],[Dt_Customer]]</f>
        <v>632</v>
      </c>
      <c r="AP527" s="13">
        <f>Table13[[#This Row],[NumDealsPurchases]]/Table13[[#This Row],[Total Number of Purchases]]*100</f>
        <v>9.0909090909090917</v>
      </c>
      <c r="AQ527">
        <f>6-ROUNDUP(_xlfn.PERCENTRANK.INC(Table13[Recency],Table13[[#This Row],[Recency]])*5, 0)</f>
        <v>1</v>
      </c>
      <c r="AR527">
        <f>ROUNDUP(_xlfn.PERCENTRANK.INC(Table13[Total Number of Purchases],Table13[[#This Row],[Total Number of Purchases]])*5,0)</f>
        <v>4</v>
      </c>
      <c r="AS527">
        <f>ROUNDUP(_xlfn.PERCENTRANK.INC(Table13[Total Spend],Table13[[#This Row],[Total Spend]])*5,0)</f>
        <v>5</v>
      </c>
      <c r="AT527" t="str">
        <f>Table13[[#This Row],[Recency Score]]&amp;Table13[[#This Row],[Frequency Score]]&amp;Table13[[#This Row],[Monetary Score]]</f>
        <v>145</v>
      </c>
      <c r="AU527" t="str">
        <f t="shared" si="8"/>
        <v>Big Spenders</v>
      </c>
      <c r="AW527" s="13">
        <f>DATEDIF(Table13[[#This Row],[Dt_Customer]], Snapshot_Date, "d")</f>
        <v>632</v>
      </c>
      <c r="AX527" s="13">
        <f>Table13[[#This Row],[CL if today]]/365</f>
        <v>1.7315068493150685</v>
      </c>
      <c r="AY527">
        <f>Table13[[#This Row],[Total Number of Purchases]]/Table13[[#This Row],[Corrected CL]]</f>
        <v>12.705696202531646</v>
      </c>
      <c r="AZ527">
        <f>Table13[[#This Row],[Average Order Value (AOV)]]*Table13[[#This Row],[Freq per Year]]</f>
        <v>833.37816455696213</v>
      </c>
      <c r="BA527">
        <f>Table13[[#This Row],[Total Spend]]/Table13[[#This Row],[Corrected CL]]</f>
        <v>833.37816455696202</v>
      </c>
      <c r="BB527">
        <v>299.20846394984329</v>
      </c>
      <c r="BC527" s="1">
        <f>Table13[[#This Row],[Dt_Customer]]+Table13[[#This Row],[Recency]]</f>
        <v>41377</v>
      </c>
      <c r="BD527" s="16" t="str">
        <f>IF(COUNTIF(A:A, A527) &gt; 1, "Duplicate", "Unique")</f>
        <v>Unique</v>
      </c>
    </row>
    <row r="528" spans="1:56" x14ac:dyDescent="0.3">
      <c r="A528">
        <v>1162</v>
      </c>
      <c r="B528">
        <v>1987</v>
      </c>
      <c r="C528" t="s">
        <v>37</v>
      </c>
      <c r="D528" t="s">
        <v>31</v>
      </c>
      <c r="E528">
        <v>42000</v>
      </c>
      <c r="F528">
        <v>0</v>
      </c>
      <c r="G528">
        <v>0</v>
      </c>
      <c r="H528" s="1">
        <v>41284</v>
      </c>
      <c r="I528">
        <v>23</v>
      </c>
      <c r="J528">
        <v>124</v>
      </c>
      <c r="K528">
        <v>83</v>
      </c>
      <c r="L528">
        <v>267</v>
      </c>
      <c r="M528">
        <v>85</v>
      </c>
      <c r="N528">
        <v>59</v>
      </c>
      <c r="O528">
        <v>35</v>
      </c>
      <c r="P528">
        <f>IF(Table13[[#This Row],[MntWines]] = 0,"",Table13[[#This Row],[MntWines]])</f>
        <v>124</v>
      </c>
      <c r="Q528">
        <f>IF(Table13[[#This Row],[MntFruits]] = 0, "",Table13[[#This Row],[MntFruits]])</f>
        <v>83</v>
      </c>
      <c r="R528">
        <f>IF(Table13[[#This Row],[MntMeatProducts]] = 0, "",Table13[[#This Row],[MntMeatProducts]])</f>
        <v>267</v>
      </c>
      <c r="S528">
        <f>IF(Table13[[#This Row],[MntFishProducts]] = 0, "",Table13[[#This Row],[MntFishProducts]])</f>
        <v>85</v>
      </c>
      <c r="T528">
        <f>IF(Table13[[#This Row],[MntSweetProducts]] = 0, "",Table13[[#This Row],[MntSweetProducts]])</f>
        <v>59</v>
      </c>
      <c r="U528">
        <f>IF(Table13[[#This Row],[MntGoldProds]] = 0, "",Table13[[#This Row],[MntGoldProds]])</f>
        <v>35</v>
      </c>
      <c r="V528">
        <v>2</v>
      </c>
      <c r="W528">
        <v>5</v>
      </c>
      <c r="X528">
        <v>2</v>
      </c>
      <c r="Y528">
        <v>11</v>
      </c>
      <c r="Z528">
        <v>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 t="s">
        <v>30</v>
      </c>
      <c r="AI528" s="13">
        <f>SUM(Table13[[#This Row],[MntWines]:[MntGoldProds]])</f>
        <v>653</v>
      </c>
      <c r="AJ528" s="13">
        <f>AVERAGE(Table13[[#This Row],[MntWines]:[MntGoldProds]])</f>
        <v>108.83333333333333</v>
      </c>
      <c r="AK528">
        <f>IF(Table13[[#This Row],[Total Number of Purchases]]=0,0,Table13[[#This Row],[Total Spend]]/Table13[[#This Row],[Total Number of Purchases]])</f>
        <v>32.65</v>
      </c>
      <c r="AM528">
        <f>SUM(Table13[[#This Row],[NumDealsPurchases]:[NumStorePurchases]])</f>
        <v>20</v>
      </c>
      <c r="AN528" s="14">
        <f>Snapshot_Date-Table13[[#This Row],[Dt_Customer]]</f>
        <v>632</v>
      </c>
      <c r="AP528" s="13">
        <f>Table13[[#This Row],[NumDealsPurchases]]/Table13[[#This Row],[Total Number of Purchases]]*100</f>
        <v>10</v>
      </c>
      <c r="AQ528">
        <f>6-ROUNDUP(_xlfn.PERCENTRANK.INC(Table13[Recency],Table13[[#This Row],[Recency]])*5, 0)</f>
        <v>4</v>
      </c>
      <c r="AR528">
        <f>ROUNDUP(_xlfn.PERCENTRANK.INC(Table13[Total Number of Purchases],Table13[[#This Row],[Total Number of Purchases]])*5,0)</f>
        <v>4</v>
      </c>
      <c r="AS528">
        <f>ROUNDUP(_xlfn.PERCENTRANK.INC(Table13[Total Spend],Table13[[#This Row],[Total Spend]])*5,0)</f>
        <v>4</v>
      </c>
      <c r="AT528" t="str">
        <f>Table13[[#This Row],[Recency Score]]&amp;Table13[[#This Row],[Frequency Score]]&amp;Table13[[#This Row],[Monetary Score]]</f>
        <v>444</v>
      </c>
      <c r="AU528" t="str">
        <f t="shared" si="8"/>
        <v>Potential Loyalists</v>
      </c>
      <c r="AW528" s="13">
        <f>DATEDIF(Table13[[#This Row],[Dt_Customer]], Snapshot_Date, "d")</f>
        <v>632</v>
      </c>
      <c r="AX528" s="13">
        <f>Table13[[#This Row],[CL if today]]/365</f>
        <v>1.7315068493150685</v>
      </c>
      <c r="AY528">
        <f>Table13[[#This Row],[Total Number of Purchases]]/Table13[[#This Row],[Corrected CL]]</f>
        <v>11.550632911392405</v>
      </c>
      <c r="AZ528">
        <f>Table13[[#This Row],[Average Order Value (AOV)]]*Table13[[#This Row],[Freq per Year]]</f>
        <v>377.12816455696202</v>
      </c>
      <c r="BA528">
        <f>Table13[[#This Row],[Total Spend]]/Table13[[#This Row],[Corrected CL]]</f>
        <v>377.12816455696202</v>
      </c>
      <c r="BB528">
        <v>106.00470957613814</v>
      </c>
      <c r="BC528" s="1">
        <f>Table13[[#This Row],[Dt_Customer]]+Table13[[#This Row],[Recency]]</f>
        <v>41307</v>
      </c>
      <c r="BD528" s="16" t="str">
        <f>IF(COUNTIF(A:A, A528) &gt; 1, "Duplicate", "Unique")</f>
        <v>Unique</v>
      </c>
    </row>
    <row r="529" spans="1:56" x14ac:dyDescent="0.3">
      <c r="A529">
        <v>10643</v>
      </c>
      <c r="B529">
        <v>1987</v>
      </c>
      <c r="C529" t="s">
        <v>37</v>
      </c>
      <c r="D529" t="s">
        <v>31</v>
      </c>
      <c r="E529">
        <v>42000</v>
      </c>
      <c r="F529">
        <v>0</v>
      </c>
      <c r="G529">
        <v>0</v>
      </c>
      <c r="H529" s="1">
        <v>41284</v>
      </c>
      <c r="I529">
        <v>23</v>
      </c>
      <c r="J529">
        <v>124</v>
      </c>
      <c r="K529">
        <v>83</v>
      </c>
      <c r="L529">
        <v>267</v>
      </c>
      <c r="M529">
        <v>85</v>
      </c>
      <c r="N529">
        <v>59</v>
      </c>
      <c r="O529">
        <v>35</v>
      </c>
      <c r="P529">
        <f>IF(Table13[[#This Row],[MntWines]] = 0,"",Table13[[#This Row],[MntWines]])</f>
        <v>124</v>
      </c>
      <c r="Q529">
        <f>IF(Table13[[#This Row],[MntFruits]] = 0, "",Table13[[#This Row],[MntFruits]])</f>
        <v>83</v>
      </c>
      <c r="R529">
        <f>IF(Table13[[#This Row],[MntMeatProducts]] = 0, "",Table13[[#This Row],[MntMeatProducts]])</f>
        <v>267</v>
      </c>
      <c r="S529">
        <f>IF(Table13[[#This Row],[MntFishProducts]] = 0, "",Table13[[#This Row],[MntFishProducts]])</f>
        <v>85</v>
      </c>
      <c r="T529">
        <f>IF(Table13[[#This Row],[MntSweetProducts]] = 0, "",Table13[[#This Row],[MntSweetProducts]])</f>
        <v>59</v>
      </c>
      <c r="U529">
        <f>IF(Table13[[#This Row],[MntGoldProds]] = 0, "",Table13[[#This Row],[MntGoldProds]])</f>
        <v>35</v>
      </c>
      <c r="V529">
        <v>2</v>
      </c>
      <c r="W529">
        <v>5</v>
      </c>
      <c r="X529">
        <v>2</v>
      </c>
      <c r="Y529">
        <v>11</v>
      </c>
      <c r="Z529">
        <v>5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 t="s">
        <v>36</v>
      </c>
      <c r="AI529" s="13">
        <f>SUM(Table13[[#This Row],[MntWines]:[MntGoldProds]])</f>
        <v>653</v>
      </c>
      <c r="AJ529" s="13">
        <f>AVERAGE(Table13[[#This Row],[MntWines]:[MntGoldProds]])</f>
        <v>108.83333333333333</v>
      </c>
      <c r="AK529">
        <f>IF(Table13[[#This Row],[Total Number of Purchases]]=0,0,Table13[[#This Row],[Total Spend]]/Table13[[#This Row],[Total Number of Purchases]])</f>
        <v>32.65</v>
      </c>
      <c r="AM529">
        <f>SUM(Table13[[#This Row],[NumDealsPurchases]:[NumStorePurchases]])</f>
        <v>20</v>
      </c>
      <c r="AN529" s="14">
        <f>Snapshot_Date-Table13[[#This Row],[Dt_Customer]]</f>
        <v>632</v>
      </c>
      <c r="AP529" s="13">
        <f>Table13[[#This Row],[NumDealsPurchases]]/Table13[[#This Row],[Total Number of Purchases]]*100</f>
        <v>10</v>
      </c>
      <c r="AQ529">
        <f>6-ROUNDUP(_xlfn.PERCENTRANK.INC(Table13[Recency],Table13[[#This Row],[Recency]])*5, 0)</f>
        <v>4</v>
      </c>
      <c r="AR529">
        <f>ROUNDUP(_xlfn.PERCENTRANK.INC(Table13[Total Number of Purchases],Table13[[#This Row],[Total Number of Purchases]])*5,0)</f>
        <v>4</v>
      </c>
      <c r="AS529">
        <f>ROUNDUP(_xlfn.PERCENTRANK.INC(Table13[Total Spend],Table13[[#This Row],[Total Spend]])*5,0)</f>
        <v>4</v>
      </c>
      <c r="AT529" t="str">
        <f>Table13[[#This Row],[Recency Score]]&amp;Table13[[#This Row],[Frequency Score]]&amp;Table13[[#This Row],[Monetary Score]]</f>
        <v>444</v>
      </c>
      <c r="AU529" t="str">
        <f t="shared" si="8"/>
        <v>Potential Loyalists</v>
      </c>
      <c r="AW529" s="13">
        <f>DATEDIF(Table13[[#This Row],[Dt_Customer]], Snapshot_Date, "d")</f>
        <v>632</v>
      </c>
      <c r="AX529" s="13">
        <f>Table13[[#This Row],[CL if today]]/365</f>
        <v>1.7315068493150685</v>
      </c>
      <c r="AY529">
        <f>Table13[[#This Row],[Total Number of Purchases]]/Table13[[#This Row],[Corrected CL]]</f>
        <v>11.550632911392405</v>
      </c>
      <c r="AZ529">
        <f>Table13[[#This Row],[Average Order Value (AOV)]]*Table13[[#This Row],[Freq per Year]]</f>
        <v>377.12816455696202</v>
      </c>
      <c r="BA529">
        <f>Table13[[#This Row],[Total Spend]]/Table13[[#This Row],[Corrected CL]]</f>
        <v>377.12816455696202</v>
      </c>
      <c r="BB529">
        <v>134.6546310832025</v>
      </c>
      <c r="BC529" s="1">
        <f>Table13[[#This Row],[Dt_Customer]]+Table13[[#This Row],[Recency]]</f>
        <v>41307</v>
      </c>
      <c r="BD529" s="16" t="str">
        <f>IF(COUNTIF(A:A, A529) &gt; 1, "Duplicate", "Unique")</f>
        <v>Unique</v>
      </c>
    </row>
    <row r="530" spans="1:56" x14ac:dyDescent="0.3">
      <c r="A530">
        <v>2607</v>
      </c>
      <c r="B530">
        <v>1953</v>
      </c>
      <c r="C530" t="s">
        <v>28</v>
      </c>
      <c r="D530" t="s">
        <v>31</v>
      </c>
      <c r="E530">
        <v>40464</v>
      </c>
      <c r="F530">
        <v>0</v>
      </c>
      <c r="G530">
        <v>1</v>
      </c>
      <c r="H530" s="1">
        <v>41285</v>
      </c>
      <c r="I530">
        <v>78</v>
      </c>
      <c r="J530">
        <v>424</v>
      </c>
      <c r="K530">
        <v>17</v>
      </c>
      <c r="L530">
        <v>118</v>
      </c>
      <c r="M530">
        <v>7</v>
      </c>
      <c r="N530">
        <v>23</v>
      </c>
      <c r="O530">
        <v>41</v>
      </c>
      <c r="P530">
        <f>IF(Table13[[#This Row],[MntWines]] = 0,"",Table13[[#This Row],[MntWines]])</f>
        <v>424</v>
      </c>
      <c r="Q530">
        <f>IF(Table13[[#This Row],[MntFruits]] = 0, "",Table13[[#This Row],[MntFruits]])</f>
        <v>17</v>
      </c>
      <c r="R530">
        <f>IF(Table13[[#This Row],[MntMeatProducts]] = 0, "",Table13[[#This Row],[MntMeatProducts]])</f>
        <v>118</v>
      </c>
      <c r="S530">
        <f>IF(Table13[[#This Row],[MntFishProducts]] = 0, "",Table13[[#This Row],[MntFishProducts]])</f>
        <v>7</v>
      </c>
      <c r="T530">
        <f>IF(Table13[[#This Row],[MntSweetProducts]] = 0, "",Table13[[#This Row],[MntSweetProducts]])</f>
        <v>23</v>
      </c>
      <c r="U530">
        <f>IF(Table13[[#This Row],[MntGoldProds]] = 0, "",Table13[[#This Row],[MntGoldProds]])</f>
        <v>41</v>
      </c>
      <c r="V530">
        <v>6</v>
      </c>
      <c r="W530">
        <v>8</v>
      </c>
      <c r="X530">
        <v>2</v>
      </c>
      <c r="Y530">
        <v>8</v>
      </c>
      <c r="Z530">
        <v>8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s">
        <v>30</v>
      </c>
      <c r="AI530" s="13">
        <f>SUM(Table13[[#This Row],[MntWines]:[MntGoldProds]])</f>
        <v>630</v>
      </c>
      <c r="AJ530" s="13">
        <f>AVERAGE(Table13[[#This Row],[MntWines]:[MntGoldProds]])</f>
        <v>105</v>
      </c>
      <c r="AK530">
        <f>IF(Table13[[#This Row],[Total Number of Purchases]]=0,0,Table13[[#This Row],[Total Spend]]/Table13[[#This Row],[Total Number of Purchases]])</f>
        <v>26.25</v>
      </c>
      <c r="AM530">
        <f>SUM(Table13[[#This Row],[NumDealsPurchases]:[NumStorePurchases]])</f>
        <v>24</v>
      </c>
      <c r="AN530" s="14">
        <f>Snapshot_Date-Table13[[#This Row],[Dt_Customer]]</f>
        <v>631</v>
      </c>
      <c r="AP530" s="13">
        <f>Table13[[#This Row],[NumDealsPurchases]]/Table13[[#This Row],[Total Number of Purchases]]*100</f>
        <v>25</v>
      </c>
      <c r="AQ530">
        <f>6-ROUNDUP(_xlfn.PERCENTRANK.INC(Table13[Recency],Table13[[#This Row],[Recency]])*5, 0)</f>
        <v>2</v>
      </c>
      <c r="AR530">
        <f>ROUNDUP(_xlfn.PERCENTRANK.INC(Table13[Total Number of Purchases],Table13[[#This Row],[Total Number of Purchases]])*5,0)</f>
        <v>5</v>
      </c>
      <c r="AS530">
        <f>ROUNDUP(_xlfn.PERCENTRANK.INC(Table13[Total Spend],Table13[[#This Row],[Total Spend]])*5,0)</f>
        <v>3</v>
      </c>
      <c r="AT530" t="str">
        <f>Table13[[#This Row],[Recency Score]]&amp;Table13[[#This Row],[Frequency Score]]&amp;Table13[[#This Row],[Monetary Score]]</f>
        <v>253</v>
      </c>
      <c r="AU530" t="str">
        <f t="shared" si="8"/>
        <v>Frequent Buyers</v>
      </c>
      <c r="AW530" s="13">
        <f>DATEDIF(Table13[[#This Row],[Dt_Customer]], Snapshot_Date, "d")</f>
        <v>631</v>
      </c>
      <c r="AX530" s="13">
        <f>Table13[[#This Row],[CL if today]]/365</f>
        <v>1.7287671232876711</v>
      </c>
      <c r="AY530">
        <f>Table13[[#This Row],[Total Number of Purchases]]/Table13[[#This Row],[Corrected CL]]</f>
        <v>13.88272583201268</v>
      </c>
      <c r="AZ530">
        <f>Table13[[#This Row],[Average Order Value (AOV)]]*Table13[[#This Row],[Freq per Year]]</f>
        <v>364.42155309033285</v>
      </c>
      <c r="BA530">
        <f>Table13[[#This Row],[Total Spend]]/Table13[[#This Row],[Corrected CL]]</f>
        <v>364.42155309033285</v>
      </c>
      <c r="BB530">
        <v>31.039370078740156</v>
      </c>
      <c r="BC530" s="1">
        <f>Table13[[#This Row],[Dt_Customer]]+Table13[[#This Row],[Recency]]</f>
        <v>41363</v>
      </c>
      <c r="BD530" s="16" t="str">
        <f>IF(COUNTIF(A:A, A530) &gt; 1, "Duplicate", "Unique")</f>
        <v>Unique</v>
      </c>
    </row>
    <row r="531" spans="1:56" x14ac:dyDescent="0.3">
      <c r="A531">
        <v>9743</v>
      </c>
      <c r="B531">
        <v>1955</v>
      </c>
      <c r="C531" t="s">
        <v>28</v>
      </c>
      <c r="D531" t="s">
        <v>33</v>
      </c>
      <c r="E531">
        <v>76998</v>
      </c>
      <c r="F531">
        <v>0</v>
      </c>
      <c r="G531">
        <v>1</v>
      </c>
      <c r="H531" s="1">
        <v>41285</v>
      </c>
      <c r="I531">
        <v>85</v>
      </c>
      <c r="J531">
        <v>1449</v>
      </c>
      <c r="K531">
        <v>89</v>
      </c>
      <c r="L531">
        <v>161</v>
      </c>
      <c r="M531">
        <v>69</v>
      </c>
      <c r="N531">
        <v>35</v>
      </c>
      <c r="O531">
        <v>107</v>
      </c>
      <c r="P531">
        <f>IF(Table13[[#This Row],[MntWines]] = 0,"",Table13[[#This Row],[MntWines]])</f>
        <v>1449</v>
      </c>
      <c r="Q531">
        <f>IF(Table13[[#This Row],[MntFruits]] = 0, "",Table13[[#This Row],[MntFruits]])</f>
        <v>89</v>
      </c>
      <c r="R531">
        <f>IF(Table13[[#This Row],[MntMeatProducts]] = 0, "",Table13[[#This Row],[MntMeatProducts]])</f>
        <v>161</v>
      </c>
      <c r="S531">
        <f>IF(Table13[[#This Row],[MntFishProducts]] = 0, "",Table13[[#This Row],[MntFishProducts]])</f>
        <v>69</v>
      </c>
      <c r="T531">
        <f>IF(Table13[[#This Row],[MntSweetProducts]] = 0, "",Table13[[#This Row],[MntSweetProducts]])</f>
        <v>35</v>
      </c>
      <c r="U531">
        <f>IF(Table13[[#This Row],[MntGoldProds]] = 0, "",Table13[[#This Row],[MntGoldProds]])</f>
        <v>107</v>
      </c>
      <c r="V531">
        <v>2</v>
      </c>
      <c r="W531">
        <v>11</v>
      </c>
      <c r="X531">
        <v>8</v>
      </c>
      <c r="Y531">
        <v>8</v>
      </c>
      <c r="Z531">
        <v>6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 t="s">
        <v>32</v>
      </c>
      <c r="AI531" s="13">
        <f>SUM(Table13[[#This Row],[MntWines]:[MntGoldProds]])</f>
        <v>1910</v>
      </c>
      <c r="AJ531" s="13">
        <f>AVERAGE(Table13[[#This Row],[MntWines]:[MntGoldProds]])</f>
        <v>318.33333333333331</v>
      </c>
      <c r="AK531">
        <f>IF(Table13[[#This Row],[Total Number of Purchases]]=0,0,Table13[[#This Row],[Total Spend]]/Table13[[#This Row],[Total Number of Purchases]])</f>
        <v>65.862068965517238</v>
      </c>
      <c r="AM531">
        <f>SUM(Table13[[#This Row],[NumDealsPurchases]:[NumStorePurchases]])</f>
        <v>29</v>
      </c>
      <c r="AN531" s="14">
        <f>Snapshot_Date-Table13[[#This Row],[Dt_Customer]]</f>
        <v>631</v>
      </c>
      <c r="AP531" s="13">
        <f>Table13[[#This Row],[NumDealsPurchases]]/Table13[[#This Row],[Total Number of Purchases]]*100</f>
        <v>6.8965517241379306</v>
      </c>
      <c r="AQ531">
        <f>6-ROUNDUP(_xlfn.PERCENTRANK.INC(Table13[Recency],Table13[[#This Row],[Recency]])*5, 0)</f>
        <v>1</v>
      </c>
      <c r="AR531">
        <f>ROUNDUP(_xlfn.PERCENTRANK.INC(Table13[Total Number of Purchases],Table13[[#This Row],[Total Number of Purchases]])*5,0)</f>
        <v>5</v>
      </c>
      <c r="AS531">
        <f>ROUNDUP(_xlfn.PERCENTRANK.INC(Table13[Total Spend],Table13[[#This Row],[Total Spend]])*5,0)</f>
        <v>5</v>
      </c>
      <c r="AT531" t="str">
        <f>Table13[[#This Row],[Recency Score]]&amp;Table13[[#This Row],[Frequency Score]]&amp;Table13[[#This Row],[Monetary Score]]</f>
        <v>155</v>
      </c>
      <c r="AU531" t="str">
        <f t="shared" si="8"/>
        <v>Frequent Buyers</v>
      </c>
      <c r="AW531" s="13">
        <f>DATEDIF(Table13[[#This Row],[Dt_Customer]], Snapshot_Date, "d")</f>
        <v>631</v>
      </c>
      <c r="AX531" s="13">
        <f>Table13[[#This Row],[CL if today]]/365</f>
        <v>1.7287671232876711</v>
      </c>
      <c r="AY531">
        <f>Table13[[#This Row],[Total Number of Purchases]]/Table13[[#This Row],[Corrected CL]]</f>
        <v>16.774960380348652</v>
      </c>
      <c r="AZ531">
        <f>Table13[[#This Row],[Average Order Value (AOV)]]*Table13[[#This Row],[Freq per Year]]</f>
        <v>1104.8335974643421</v>
      </c>
      <c r="BA531">
        <f>Table13[[#This Row],[Total Spend]]/Table13[[#This Row],[Corrected CL]]</f>
        <v>1104.8335974643423</v>
      </c>
      <c r="BB531">
        <v>992.84591194968561</v>
      </c>
      <c r="BC531" s="1">
        <f>Table13[[#This Row],[Dt_Customer]]+Table13[[#This Row],[Recency]]</f>
        <v>41370</v>
      </c>
      <c r="BD531" s="16" t="str">
        <f>IF(COUNTIF(A:A, A531) &gt; 1, "Duplicate", "Unique")</f>
        <v>Unique</v>
      </c>
    </row>
    <row r="532" spans="1:56" x14ac:dyDescent="0.3">
      <c r="A532">
        <v>9595</v>
      </c>
      <c r="B532">
        <v>1961</v>
      </c>
      <c r="C532" t="s">
        <v>28</v>
      </c>
      <c r="D532" t="s">
        <v>35</v>
      </c>
      <c r="E532">
        <v>64260</v>
      </c>
      <c r="F532">
        <v>0</v>
      </c>
      <c r="G532">
        <v>0</v>
      </c>
      <c r="H532" s="1">
        <v>41285</v>
      </c>
      <c r="I532">
        <v>1</v>
      </c>
      <c r="J532">
        <v>539</v>
      </c>
      <c r="K532">
        <v>169</v>
      </c>
      <c r="L532">
        <v>816</v>
      </c>
      <c r="M532">
        <v>20</v>
      </c>
      <c r="N532">
        <v>0</v>
      </c>
      <c r="O532">
        <v>30</v>
      </c>
      <c r="P532">
        <f>IF(Table13[[#This Row],[MntWines]] = 0,"",Table13[[#This Row],[MntWines]])</f>
        <v>539</v>
      </c>
      <c r="Q532">
        <f>IF(Table13[[#This Row],[MntFruits]] = 0, "",Table13[[#This Row],[MntFruits]])</f>
        <v>169</v>
      </c>
      <c r="R532">
        <f>IF(Table13[[#This Row],[MntMeatProducts]] = 0, "",Table13[[#This Row],[MntMeatProducts]])</f>
        <v>816</v>
      </c>
      <c r="S532">
        <f>IF(Table13[[#This Row],[MntFishProducts]] = 0, "",Table13[[#This Row],[MntFishProducts]])</f>
        <v>20</v>
      </c>
      <c r="T532" t="str">
        <f>IF(Table13[[#This Row],[MntSweetProducts]] = 0, "",Table13[[#This Row],[MntSweetProducts]])</f>
        <v/>
      </c>
      <c r="U532">
        <f>IF(Table13[[#This Row],[MntGoldProds]] = 0, "",Table13[[#This Row],[MntGoldProds]])</f>
        <v>30</v>
      </c>
      <c r="V532">
        <v>1</v>
      </c>
      <c r="W532">
        <v>4</v>
      </c>
      <c r="X532">
        <v>5</v>
      </c>
      <c r="Y532">
        <v>4</v>
      </c>
      <c r="Z532">
        <v>3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 t="s">
        <v>30</v>
      </c>
      <c r="AI532" s="13">
        <f>SUM(Table13[[#This Row],[MntWines]:[MntGoldProds]])</f>
        <v>1574</v>
      </c>
      <c r="AJ532" s="13">
        <f>AVERAGE(Table13[[#This Row],[MntWines]:[MntGoldProds]])</f>
        <v>262.33333333333331</v>
      </c>
      <c r="AK532">
        <f>IF(Table13[[#This Row],[Total Number of Purchases]]=0,0,Table13[[#This Row],[Total Spend]]/Table13[[#This Row],[Total Number of Purchases]])</f>
        <v>112.42857142857143</v>
      </c>
      <c r="AM532">
        <f>SUM(Table13[[#This Row],[NumDealsPurchases]:[NumStorePurchases]])</f>
        <v>14</v>
      </c>
      <c r="AN532" s="14">
        <f>Snapshot_Date-Table13[[#This Row],[Dt_Customer]]</f>
        <v>631</v>
      </c>
      <c r="AP532" s="13">
        <f>Table13[[#This Row],[NumDealsPurchases]]/Table13[[#This Row],[Total Number of Purchases]]*100</f>
        <v>7.1428571428571423</v>
      </c>
      <c r="AQ532">
        <f>6-ROUNDUP(_xlfn.PERCENTRANK.INC(Table13[Recency],Table13[[#This Row],[Recency]])*5, 0)</f>
        <v>5</v>
      </c>
      <c r="AR532">
        <f>ROUNDUP(_xlfn.PERCENTRANK.INC(Table13[Total Number of Purchases],Table13[[#This Row],[Total Number of Purchases]])*5,0)</f>
        <v>3</v>
      </c>
      <c r="AS532">
        <f>ROUNDUP(_xlfn.PERCENTRANK.INC(Table13[Total Spend],Table13[[#This Row],[Total Spend]])*5,0)</f>
        <v>5</v>
      </c>
      <c r="AT532" t="str">
        <f>Table13[[#This Row],[Recency Score]]&amp;Table13[[#This Row],[Frequency Score]]&amp;Table13[[#This Row],[Monetary Score]]</f>
        <v>535</v>
      </c>
      <c r="AU532" t="str">
        <f t="shared" si="8"/>
        <v>Loyal Customers</v>
      </c>
      <c r="AW532" s="13">
        <f>DATEDIF(Table13[[#This Row],[Dt_Customer]], Snapshot_Date, "d")</f>
        <v>631</v>
      </c>
      <c r="AX532" s="13">
        <f>Table13[[#This Row],[CL if today]]/365</f>
        <v>1.7287671232876711</v>
      </c>
      <c r="AY532">
        <f>Table13[[#This Row],[Total Number of Purchases]]/Table13[[#This Row],[Corrected CL]]</f>
        <v>8.0982567353407298</v>
      </c>
      <c r="AZ532">
        <f>Table13[[#This Row],[Average Order Value (AOV)]]*Table13[[#This Row],[Freq per Year]]</f>
        <v>910.47543581616492</v>
      </c>
      <c r="BA532">
        <f>Table13[[#This Row],[Total Spend]]/Table13[[#This Row],[Corrected CL]]</f>
        <v>910.47543581616492</v>
      </c>
      <c r="BB532">
        <v>43.178233438485805</v>
      </c>
      <c r="BC532" s="1">
        <f>Table13[[#This Row],[Dt_Customer]]+Table13[[#This Row],[Recency]]</f>
        <v>41286</v>
      </c>
      <c r="BD532" s="16" t="str">
        <f>IF(COUNTIF(A:A, A532) &gt; 1, "Duplicate", "Unique")</f>
        <v>Unique</v>
      </c>
    </row>
    <row r="533" spans="1:56" x14ac:dyDescent="0.3">
      <c r="A533">
        <v>1772</v>
      </c>
      <c r="B533">
        <v>1975</v>
      </c>
      <c r="C533" t="s">
        <v>37</v>
      </c>
      <c r="D533" t="s">
        <v>33</v>
      </c>
      <c r="E533">
        <v>79174</v>
      </c>
      <c r="F533">
        <v>0</v>
      </c>
      <c r="G533">
        <v>0</v>
      </c>
      <c r="H533" s="1">
        <v>41285</v>
      </c>
      <c r="I533">
        <v>2</v>
      </c>
      <c r="J533">
        <v>1074</v>
      </c>
      <c r="K533">
        <v>37</v>
      </c>
      <c r="L533">
        <v>518</v>
      </c>
      <c r="M533">
        <v>193</v>
      </c>
      <c r="N533">
        <v>92</v>
      </c>
      <c r="O533">
        <v>129</v>
      </c>
      <c r="P533">
        <f>IF(Table13[[#This Row],[MntWines]] = 0,"",Table13[[#This Row],[MntWines]])</f>
        <v>1074</v>
      </c>
      <c r="Q533">
        <f>IF(Table13[[#This Row],[MntFruits]] = 0, "",Table13[[#This Row],[MntFruits]])</f>
        <v>37</v>
      </c>
      <c r="R533">
        <f>IF(Table13[[#This Row],[MntMeatProducts]] = 0, "",Table13[[#This Row],[MntMeatProducts]])</f>
        <v>518</v>
      </c>
      <c r="S533">
        <f>IF(Table13[[#This Row],[MntFishProducts]] = 0, "",Table13[[#This Row],[MntFishProducts]])</f>
        <v>193</v>
      </c>
      <c r="T533">
        <f>IF(Table13[[#This Row],[MntSweetProducts]] = 0, "",Table13[[#This Row],[MntSweetProducts]])</f>
        <v>92</v>
      </c>
      <c r="U533">
        <f>IF(Table13[[#This Row],[MntGoldProds]] = 0, "",Table13[[#This Row],[MntGoldProds]])</f>
        <v>129</v>
      </c>
      <c r="V533">
        <v>1</v>
      </c>
      <c r="W533">
        <v>5</v>
      </c>
      <c r="X533">
        <v>6</v>
      </c>
      <c r="Y533">
        <v>7</v>
      </c>
      <c r="Z533">
        <v>2</v>
      </c>
      <c r="AA533">
        <v>1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 t="s">
        <v>32</v>
      </c>
      <c r="AI533" s="13">
        <f>SUM(Table13[[#This Row],[MntWines]:[MntGoldProds]])</f>
        <v>2043</v>
      </c>
      <c r="AJ533" s="13">
        <f>AVERAGE(Table13[[#This Row],[MntWines]:[MntGoldProds]])</f>
        <v>340.5</v>
      </c>
      <c r="AK533">
        <f>IF(Table13[[#This Row],[Total Number of Purchases]]=0,0,Table13[[#This Row],[Total Spend]]/Table13[[#This Row],[Total Number of Purchases]])</f>
        <v>107.52631578947368</v>
      </c>
      <c r="AM533">
        <f>SUM(Table13[[#This Row],[NumDealsPurchases]:[NumStorePurchases]])</f>
        <v>19</v>
      </c>
      <c r="AN533" s="14">
        <f>Snapshot_Date-Table13[[#This Row],[Dt_Customer]]</f>
        <v>631</v>
      </c>
      <c r="AP533" s="13">
        <f>Table13[[#This Row],[NumDealsPurchases]]/Table13[[#This Row],[Total Number of Purchases]]*100</f>
        <v>5.2631578947368416</v>
      </c>
      <c r="AQ533">
        <f>6-ROUNDUP(_xlfn.PERCENTRANK.INC(Table13[Recency],Table13[[#This Row],[Recency]])*5, 0)</f>
        <v>5</v>
      </c>
      <c r="AR533">
        <f>ROUNDUP(_xlfn.PERCENTRANK.INC(Table13[Total Number of Purchases],Table13[[#This Row],[Total Number of Purchases]])*5,0)</f>
        <v>4</v>
      </c>
      <c r="AS533">
        <f>ROUNDUP(_xlfn.PERCENTRANK.INC(Table13[Total Spend],Table13[[#This Row],[Total Spend]])*5,0)</f>
        <v>5</v>
      </c>
      <c r="AT533" t="str">
        <f>Table13[[#This Row],[Recency Score]]&amp;Table13[[#This Row],[Frequency Score]]&amp;Table13[[#This Row],[Monetary Score]]</f>
        <v>545</v>
      </c>
      <c r="AU533" t="str">
        <f t="shared" si="8"/>
        <v>Loyal Customers</v>
      </c>
      <c r="AW533" s="13">
        <f>DATEDIF(Table13[[#This Row],[Dt_Customer]], Snapshot_Date, "d")</f>
        <v>631</v>
      </c>
      <c r="AX533" s="13">
        <f>Table13[[#This Row],[CL if today]]/365</f>
        <v>1.7287671232876711</v>
      </c>
      <c r="AY533">
        <f>Table13[[#This Row],[Total Number of Purchases]]/Table13[[#This Row],[Corrected CL]]</f>
        <v>10.990491283676704</v>
      </c>
      <c r="AZ533">
        <f>Table13[[#This Row],[Average Order Value (AOV)]]*Table13[[#This Row],[Freq per Year]]</f>
        <v>1181.7670364500793</v>
      </c>
      <c r="BA533">
        <f>Table13[[#This Row],[Total Spend]]/Table13[[#This Row],[Corrected CL]]</f>
        <v>1181.7670364500793</v>
      </c>
      <c r="BB533">
        <v>494.53470031545743</v>
      </c>
      <c r="BC533" s="1">
        <f>Table13[[#This Row],[Dt_Customer]]+Table13[[#This Row],[Recency]]</f>
        <v>41287</v>
      </c>
      <c r="BD533" s="16" t="str">
        <f>IF(COUNTIF(A:A, A533) &gt; 1, "Duplicate", "Unique")</f>
        <v>Unique</v>
      </c>
    </row>
    <row r="534" spans="1:56" x14ac:dyDescent="0.3">
      <c r="A534">
        <v>3690</v>
      </c>
      <c r="B534">
        <v>1986</v>
      </c>
      <c r="C534" t="s">
        <v>41</v>
      </c>
      <c r="D534" t="s">
        <v>33</v>
      </c>
      <c r="E534">
        <v>80141</v>
      </c>
      <c r="F534">
        <v>0</v>
      </c>
      <c r="G534">
        <v>0</v>
      </c>
      <c r="H534" s="1">
        <v>41285</v>
      </c>
      <c r="I534">
        <v>20</v>
      </c>
      <c r="J534">
        <v>1184</v>
      </c>
      <c r="K534">
        <v>102</v>
      </c>
      <c r="L534">
        <v>673</v>
      </c>
      <c r="M534">
        <v>52</v>
      </c>
      <c r="N534">
        <v>40</v>
      </c>
      <c r="O534">
        <v>40</v>
      </c>
      <c r="P534">
        <f>IF(Table13[[#This Row],[MntWines]] = 0,"",Table13[[#This Row],[MntWines]])</f>
        <v>1184</v>
      </c>
      <c r="Q534">
        <f>IF(Table13[[#This Row],[MntFruits]] = 0, "",Table13[[#This Row],[MntFruits]])</f>
        <v>102</v>
      </c>
      <c r="R534">
        <f>IF(Table13[[#This Row],[MntMeatProducts]] = 0, "",Table13[[#This Row],[MntMeatProducts]])</f>
        <v>673</v>
      </c>
      <c r="S534">
        <f>IF(Table13[[#This Row],[MntFishProducts]] = 0, "",Table13[[#This Row],[MntFishProducts]])</f>
        <v>52</v>
      </c>
      <c r="T534">
        <f>IF(Table13[[#This Row],[MntSweetProducts]] = 0, "",Table13[[#This Row],[MntSweetProducts]])</f>
        <v>40</v>
      </c>
      <c r="U534">
        <f>IF(Table13[[#This Row],[MntGoldProds]] = 0, "",Table13[[#This Row],[MntGoldProds]])</f>
        <v>40</v>
      </c>
      <c r="V534">
        <v>1</v>
      </c>
      <c r="W534">
        <v>7</v>
      </c>
      <c r="X534">
        <v>4</v>
      </c>
      <c r="Y534">
        <v>10</v>
      </c>
      <c r="Z534">
        <v>6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 t="s">
        <v>30</v>
      </c>
      <c r="AI534" s="13">
        <f>SUM(Table13[[#This Row],[MntWines]:[MntGoldProds]])</f>
        <v>2091</v>
      </c>
      <c r="AJ534" s="13">
        <f>AVERAGE(Table13[[#This Row],[MntWines]:[MntGoldProds]])</f>
        <v>348.5</v>
      </c>
      <c r="AK534">
        <f>IF(Table13[[#This Row],[Total Number of Purchases]]=0,0,Table13[[#This Row],[Total Spend]]/Table13[[#This Row],[Total Number of Purchases]])</f>
        <v>95.045454545454547</v>
      </c>
      <c r="AM534">
        <f>SUM(Table13[[#This Row],[NumDealsPurchases]:[NumStorePurchases]])</f>
        <v>22</v>
      </c>
      <c r="AN534" s="14">
        <f>Snapshot_Date-Table13[[#This Row],[Dt_Customer]]</f>
        <v>631</v>
      </c>
      <c r="AP534" s="13">
        <f>Table13[[#This Row],[NumDealsPurchases]]/Table13[[#This Row],[Total Number of Purchases]]*100</f>
        <v>4.5454545454545459</v>
      </c>
      <c r="AQ534">
        <f>6-ROUNDUP(_xlfn.PERCENTRANK.INC(Table13[Recency],Table13[[#This Row],[Recency]])*5, 0)</f>
        <v>4</v>
      </c>
      <c r="AR534">
        <f>ROUNDUP(_xlfn.PERCENTRANK.INC(Table13[Total Number of Purchases],Table13[[#This Row],[Total Number of Purchases]])*5,0)</f>
        <v>4</v>
      </c>
      <c r="AS534">
        <f>ROUNDUP(_xlfn.PERCENTRANK.INC(Table13[Total Spend],Table13[[#This Row],[Total Spend]])*5,0)</f>
        <v>5</v>
      </c>
      <c r="AT534" t="str">
        <f>Table13[[#This Row],[Recency Score]]&amp;Table13[[#This Row],[Frequency Score]]&amp;Table13[[#This Row],[Monetary Score]]</f>
        <v>445</v>
      </c>
      <c r="AU534" t="str">
        <f t="shared" si="8"/>
        <v>Big Spenders</v>
      </c>
      <c r="AW534" s="13">
        <f>DATEDIF(Table13[[#This Row],[Dt_Customer]], Snapshot_Date, "d")</f>
        <v>631</v>
      </c>
      <c r="AX534" s="13">
        <f>Table13[[#This Row],[CL if today]]/365</f>
        <v>1.7287671232876711</v>
      </c>
      <c r="AY534">
        <f>Table13[[#This Row],[Total Number of Purchases]]/Table13[[#This Row],[Corrected CL]]</f>
        <v>12.725832012678289</v>
      </c>
      <c r="AZ534">
        <f>Table13[[#This Row],[Average Order Value (AOV)]]*Table13[[#This Row],[Freq per Year]]</f>
        <v>1209.5324881141046</v>
      </c>
      <c r="BA534">
        <f>Table13[[#This Row],[Total Spend]]/Table13[[#This Row],[Corrected CL]]</f>
        <v>1209.5324881141046</v>
      </c>
      <c r="BB534">
        <v>330.51181102362204</v>
      </c>
      <c r="BC534" s="1">
        <f>Table13[[#This Row],[Dt_Customer]]+Table13[[#This Row],[Recency]]</f>
        <v>41305</v>
      </c>
      <c r="BD534" s="16" t="str">
        <f>IF(COUNTIF(A:A, A534) &gt; 1, "Duplicate", "Unique")</f>
        <v>Unique</v>
      </c>
    </row>
    <row r="535" spans="1:56" x14ac:dyDescent="0.3">
      <c r="A535">
        <v>6768</v>
      </c>
      <c r="B535">
        <v>1962</v>
      </c>
      <c r="C535" t="s">
        <v>28</v>
      </c>
      <c r="D535" t="s">
        <v>29</v>
      </c>
      <c r="E535">
        <v>37859</v>
      </c>
      <c r="F535">
        <v>1</v>
      </c>
      <c r="G535">
        <v>2</v>
      </c>
      <c r="H535" s="1">
        <v>41286</v>
      </c>
      <c r="I535">
        <v>75</v>
      </c>
      <c r="J535">
        <v>22</v>
      </c>
      <c r="K535">
        <v>1</v>
      </c>
      <c r="L535">
        <v>8</v>
      </c>
      <c r="M535">
        <v>2</v>
      </c>
      <c r="N535">
        <v>1</v>
      </c>
      <c r="O535">
        <v>2</v>
      </c>
      <c r="P535">
        <f>IF(Table13[[#This Row],[MntWines]] = 0,"",Table13[[#This Row],[MntWines]])</f>
        <v>22</v>
      </c>
      <c r="Q535">
        <f>IF(Table13[[#This Row],[MntFruits]] = 0, "",Table13[[#This Row],[MntFruits]])</f>
        <v>1</v>
      </c>
      <c r="R535">
        <f>IF(Table13[[#This Row],[MntMeatProducts]] = 0, "",Table13[[#This Row],[MntMeatProducts]])</f>
        <v>8</v>
      </c>
      <c r="S535">
        <f>IF(Table13[[#This Row],[MntFishProducts]] = 0, "",Table13[[#This Row],[MntFishProducts]])</f>
        <v>2</v>
      </c>
      <c r="T535">
        <f>IF(Table13[[#This Row],[MntSweetProducts]] = 0, "",Table13[[#This Row],[MntSweetProducts]])</f>
        <v>1</v>
      </c>
      <c r="U535">
        <f>IF(Table13[[#This Row],[MntGoldProds]] = 0, "",Table13[[#This Row],[MntGoldProds]])</f>
        <v>2</v>
      </c>
      <c r="V535">
        <v>2</v>
      </c>
      <c r="W535">
        <v>1</v>
      </c>
      <c r="X535">
        <v>0</v>
      </c>
      <c r="Y535">
        <v>3</v>
      </c>
      <c r="Z535">
        <v>8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 t="s">
        <v>32</v>
      </c>
      <c r="AI535" s="13">
        <f>SUM(Table13[[#This Row],[MntWines]:[MntGoldProds]])</f>
        <v>36</v>
      </c>
      <c r="AJ535" s="13">
        <f>AVERAGE(Table13[[#This Row],[MntWines]:[MntGoldProds]])</f>
        <v>6</v>
      </c>
      <c r="AK535">
        <f>IF(Table13[[#This Row],[Total Number of Purchases]]=0,0,Table13[[#This Row],[Total Spend]]/Table13[[#This Row],[Total Number of Purchases]])</f>
        <v>6</v>
      </c>
      <c r="AM535">
        <f>SUM(Table13[[#This Row],[NumDealsPurchases]:[NumStorePurchases]])</f>
        <v>6</v>
      </c>
      <c r="AN535" s="14">
        <f>Snapshot_Date-Table13[[#This Row],[Dt_Customer]]</f>
        <v>630</v>
      </c>
      <c r="AP535" s="13">
        <f>Table13[[#This Row],[NumDealsPurchases]]/Table13[[#This Row],[Total Number of Purchases]]*100</f>
        <v>33.333333333333329</v>
      </c>
      <c r="AQ535">
        <f>6-ROUNDUP(_xlfn.PERCENTRANK.INC(Table13[Recency],Table13[[#This Row],[Recency]])*5, 0)</f>
        <v>2</v>
      </c>
      <c r="AR535">
        <f>ROUNDUP(_xlfn.PERCENTRANK.INC(Table13[Total Number of Purchases],Table13[[#This Row],[Total Number of Purchases]])*5,0)</f>
        <v>1</v>
      </c>
      <c r="AS535">
        <f>ROUNDUP(_xlfn.PERCENTRANK.INC(Table13[Total Spend],Table13[[#This Row],[Total Spend]])*5,0)</f>
        <v>1</v>
      </c>
      <c r="AT535" t="str">
        <f>Table13[[#This Row],[Recency Score]]&amp;Table13[[#This Row],[Frequency Score]]&amp;Table13[[#This Row],[Monetary Score]]</f>
        <v>211</v>
      </c>
      <c r="AU535" t="str">
        <f t="shared" si="8"/>
        <v>About to Sleep</v>
      </c>
      <c r="AW535" s="13">
        <f>DATEDIF(Table13[[#This Row],[Dt_Customer]], Snapshot_Date, "d")</f>
        <v>630</v>
      </c>
      <c r="AX535" s="13">
        <f>Table13[[#This Row],[CL if today]]/365</f>
        <v>1.726027397260274</v>
      </c>
      <c r="AY535">
        <f>Table13[[#This Row],[Total Number of Purchases]]/Table13[[#This Row],[Corrected CL]]</f>
        <v>3.4761904761904763</v>
      </c>
      <c r="AZ535">
        <f>Table13[[#This Row],[Average Order Value (AOV)]]*Table13[[#This Row],[Freq per Year]]</f>
        <v>20.857142857142858</v>
      </c>
      <c r="BA535">
        <f>Table13[[#This Row],[Total Spend]]/Table13[[#This Row],[Corrected CL]]</f>
        <v>20.857142857142858</v>
      </c>
      <c r="BB535">
        <v>226.25394321766561</v>
      </c>
      <c r="BC535" s="1">
        <f>Table13[[#This Row],[Dt_Customer]]+Table13[[#This Row],[Recency]]</f>
        <v>41361</v>
      </c>
      <c r="BD535" s="16" t="str">
        <f>IF(COUNTIF(A:A, A535) &gt; 1, "Duplicate", "Unique")</f>
        <v>Unique</v>
      </c>
    </row>
    <row r="536" spans="1:56" x14ac:dyDescent="0.3">
      <c r="A536">
        <v>9426</v>
      </c>
      <c r="B536">
        <v>1964</v>
      </c>
      <c r="C536" t="s">
        <v>41</v>
      </c>
      <c r="D536" t="s">
        <v>31</v>
      </c>
      <c r="E536">
        <v>58308</v>
      </c>
      <c r="F536">
        <v>0</v>
      </c>
      <c r="G536">
        <v>1</v>
      </c>
      <c r="H536" s="1">
        <v>41286</v>
      </c>
      <c r="I536">
        <v>77</v>
      </c>
      <c r="J536">
        <v>691</v>
      </c>
      <c r="K536">
        <v>0</v>
      </c>
      <c r="L536">
        <v>69</v>
      </c>
      <c r="M536">
        <v>10</v>
      </c>
      <c r="N536">
        <v>0</v>
      </c>
      <c r="O536">
        <v>130</v>
      </c>
      <c r="P536">
        <f>IF(Table13[[#This Row],[MntWines]] = 0,"",Table13[[#This Row],[MntWines]])</f>
        <v>691</v>
      </c>
      <c r="Q536" t="str">
        <f>IF(Table13[[#This Row],[MntFruits]] = 0, "",Table13[[#This Row],[MntFruits]])</f>
        <v/>
      </c>
      <c r="R536">
        <f>IF(Table13[[#This Row],[MntMeatProducts]] = 0, "",Table13[[#This Row],[MntMeatProducts]])</f>
        <v>69</v>
      </c>
      <c r="S536">
        <f>IF(Table13[[#This Row],[MntFishProducts]] = 0, "",Table13[[#This Row],[MntFishProducts]])</f>
        <v>10</v>
      </c>
      <c r="T536" t="str">
        <f>IF(Table13[[#This Row],[MntSweetProducts]] = 0, "",Table13[[#This Row],[MntSweetProducts]])</f>
        <v/>
      </c>
      <c r="U536">
        <f>IF(Table13[[#This Row],[MntGoldProds]] = 0, "",Table13[[#This Row],[MntGoldProds]])</f>
        <v>130</v>
      </c>
      <c r="V536">
        <v>4</v>
      </c>
      <c r="W536">
        <v>2</v>
      </c>
      <c r="X536">
        <v>6</v>
      </c>
      <c r="Y536">
        <v>3</v>
      </c>
      <c r="Z536">
        <v>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30</v>
      </c>
      <c r="AI536" s="13">
        <f>SUM(Table13[[#This Row],[MntWines]:[MntGoldProds]])</f>
        <v>900</v>
      </c>
      <c r="AJ536" s="13">
        <f>AVERAGE(Table13[[#This Row],[MntWines]:[MntGoldProds]])</f>
        <v>150</v>
      </c>
      <c r="AK536">
        <f>IF(Table13[[#This Row],[Total Number of Purchases]]=0,0,Table13[[#This Row],[Total Spend]]/Table13[[#This Row],[Total Number of Purchases]])</f>
        <v>60</v>
      </c>
      <c r="AM536">
        <f>SUM(Table13[[#This Row],[NumDealsPurchases]:[NumStorePurchases]])</f>
        <v>15</v>
      </c>
      <c r="AN536" s="14">
        <f>Snapshot_Date-Table13[[#This Row],[Dt_Customer]]</f>
        <v>630</v>
      </c>
      <c r="AP536" s="13">
        <f>Table13[[#This Row],[NumDealsPurchases]]/Table13[[#This Row],[Total Number of Purchases]]*100</f>
        <v>26.666666666666668</v>
      </c>
      <c r="AQ536">
        <f>6-ROUNDUP(_xlfn.PERCENTRANK.INC(Table13[Recency],Table13[[#This Row],[Recency]])*5, 0)</f>
        <v>2</v>
      </c>
      <c r="AR536">
        <f>ROUNDUP(_xlfn.PERCENTRANK.INC(Table13[Total Number of Purchases],Table13[[#This Row],[Total Number of Purchases]])*5,0)</f>
        <v>3</v>
      </c>
      <c r="AS536">
        <f>ROUNDUP(_xlfn.PERCENTRANK.INC(Table13[Total Spend],Table13[[#This Row],[Total Spend]])*5,0)</f>
        <v>4</v>
      </c>
      <c r="AT536" t="str">
        <f>Table13[[#This Row],[Recency Score]]&amp;Table13[[#This Row],[Frequency Score]]&amp;Table13[[#This Row],[Monetary Score]]</f>
        <v>234</v>
      </c>
      <c r="AU536" t="str">
        <f t="shared" si="8"/>
        <v>About to Sleep</v>
      </c>
      <c r="AW536" s="13">
        <f>DATEDIF(Table13[[#This Row],[Dt_Customer]], Snapshot_Date, "d")</f>
        <v>630</v>
      </c>
      <c r="AX536" s="13">
        <f>Table13[[#This Row],[CL if today]]/365</f>
        <v>1.726027397260274</v>
      </c>
      <c r="AY536">
        <f>Table13[[#This Row],[Total Number of Purchases]]/Table13[[#This Row],[Corrected CL]]</f>
        <v>8.6904761904761898</v>
      </c>
      <c r="AZ536">
        <f>Table13[[#This Row],[Average Order Value (AOV)]]*Table13[[#This Row],[Freq per Year]]</f>
        <v>521.42857142857133</v>
      </c>
      <c r="BA536">
        <f>Table13[[#This Row],[Total Spend]]/Table13[[#This Row],[Corrected CL]]</f>
        <v>521.42857142857144</v>
      </c>
      <c r="BB536">
        <v>9.7870662460567832</v>
      </c>
      <c r="BC536" s="1">
        <f>Table13[[#This Row],[Dt_Customer]]+Table13[[#This Row],[Recency]]</f>
        <v>41363</v>
      </c>
      <c r="BD536" s="16" t="str">
        <f>IF(COUNTIF(A:A, A536) &gt; 1, "Duplicate", "Unique")</f>
        <v>Unique</v>
      </c>
    </row>
    <row r="537" spans="1:56" x14ac:dyDescent="0.3">
      <c r="A537">
        <v>8920</v>
      </c>
      <c r="B537">
        <v>1967</v>
      </c>
      <c r="C537" t="s">
        <v>41</v>
      </c>
      <c r="D537" t="s">
        <v>31</v>
      </c>
      <c r="E537">
        <v>59235</v>
      </c>
      <c r="F537">
        <v>1</v>
      </c>
      <c r="G537">
        <v>0</v>
      </c>
      <c r="H537" s="1">
        <v>41286</v>
      </c>
      <c r="I537">
        <v>4</v>
      </c>
      <c r="J537">
        <v>448</v>
      </c>
      <c r="K537">
        <v>40</v>
      </c>
      <c r="L537">
        <v>469</v>
      </c>
      <c r="M537">
        <v>80</v>
      </c>
      <c r="N537">
        <v>0</v>
      </c>
      <c r="O537">
        <v>91</v>
      </c>
      <c r="P537">
        <f>IF(Table13[[#This Row],[MntWines]] = 0,"",Table13[[#This Row],[MntWines]])</f>
        <v>448</v>
      </c>
      <c r="Q537">
        <f>IF(Table13[[#This Row],[MntFruits]] = 0, "",Table13[[#This Row],[MntFruits]])</f>
        <v>40</v>
      </c>
      <c r="R537">
        <f>IF(Table13[[#This Row],[MntMeatProducts]] = 0, "",Table13[[#This Row],[MntMeatProducts]])</f>
        <v>469</v>
      </c>
      <c r="S537">
        <f>IF(Table13[[#This Row],[MntFishProducts]] = 0, "",Table13[[#This Row],[MntFishProducts]])</f>
        <v>80</v>
      </c>
      <c r="T537" t="str">
        <f>IF(Table13[[#This Row],[MntSweetProducts]] = 0, "",Table13[[#This Row],[MntSweetProducts]])</f>
        <v/>
      </c>
      <c r="U537">
        <f>IF(Table13[[#This Row],[MntGoldProds]] = 0, "",Table13[[#This Row],[MntGoldProds]])</f>
        <v>91</v>
      </c>
      <c r="V537">
        <v>3</v>
      </c>
      <c r="W537">
        <v>11</v>
      </c>
      <c r="X537">
        <v>2</v>
      </c>
      <c r="Y537">
        <v>12</v>
      </c>
      <c r="Z537">
        <v>7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40</v>
      </c>
      <c r="AI537" s="13">
        <f>SUM(Table13[[#This Row],[MntWines]:[MntGoldProds]])</f>
        <v>1128</v>
      </c>
      <c r="AJ537" s="13">
        <f>AVERAGE(Table13[[#This Row],[MntWines]:[MntGoldProds]])</f>
        <v>188</v>
      </c>
      <c r="AK537">
        <f>IF(Table13[[#This Row],[Total Number of Purchases]]=0,0,Table13[[#This Row],[Total Spend]]/Table13[[#This Row],[Total Number of Purchases]])</f>
        <v>40.285714285714285</v>
      </c>
      <c r="AM537">
        <f>SUM(Table13[[#This Row],[NumDealsPurchases]:[NumStorePurchases]])</f>
        <v>28</v>
      </c>
      <c r="AN537" s="14">
        <f>Snapshot_Date-Table13[[#This Row],[Dt_Customer]]</f>
        <v>630</v>
      </c>
      <c r="AP537" s="13">
        <f>Table13[[#This Row],[NumDealsPurchases]]/Table13[[#This Row],[Total Number of Purchases]]*100</f>
        <v>10.714285714285714</v>
      </c>
      <c r="AQ537">
        <f>6-ROUNDUP(_xlfn.PERCENTRANK.INC(Table13[Recency],Table13[[#This Row],[Recency]])*5, 0)</f>
        <v>5</v>
      </c>
      <c r="AR537">
        <f>ROUNDUP(_xlfn.PERCENTRANK.INC(Table13[Total Number of Purchases],Table13[[#This Row],[Total Number of Purchases]])*5,0)</f>
        <v>5</v>
      </c>
      <c r="AS537">
        <f>ROUNDUP(_xlfn.PERCENTRANK.INC(Table13[Total Spend],Table13[[#This Row],[Total Spend]])*5,0)</f>
        <v>4</v>
      </c>
      <c r="AT537" t="str">
        <f>Table13[[#This Row],[Recency Score]]&amp;Table13[[#This Row],[Frequency Score]]&amp;Table13[[#This Row],[Monetary Score]]</f>
        <v>554</v>
      </c>
      <c r="AU537" t="str">
        <f t="shared" si="8"/>
        <v>Loyal Customers</v>
      </c>
      <c r="AW537" s="13">
        <f>DATEDIF(Table13[[#This Row],[Dt_Customer]], Snapshot_Date, "d")</f>
        <v>630</v>
      </c>
      <c r="AX537" s="13">
        <f>Table13[[#This Row],[CL if today]]/365</f>
        <v>1.726027397260274</v>
      </c>
      <c r="AY537">
        <f>Table13[[#This Row],[Total Number of Purchases]]/Table13[[#This Row],[Corrected CL]]</f>
        <v>16.222222222222221</v>
      </c>
      <c r="AZ537">
        <f>Table13[[#This Row],[Average Order Value (AOV)]]*Table13[[#This Row],[Freq per Year]]</f>
        <v>653.52380952380952</v>
      </c>
      <c r="BA537">
        <f>Table13[[#This Row],[Total Spend]]/Table13[[#This Row],[Corrected CL]]</f>
        <v>653.52380952380952</v>
      </c>
      <c r="BB537">
        <v>377.12816455696202</v>
      </c>
      <c r="BC537" s="1">
        <f>Table13[[#This Row],[Dt_Customer]]+Table13[[#This Row],[Recency]]</f>
        <v>41290</v>
      </c>
      <c r="BD537" s="16" t="str">
        <f>IF(COUNTIF(A:A, A537) &gt; 1, "Duplicate", "Unique")</f>
        <v>Unique</v>
      </c>
    </row>
    <row r="538" spans="1:56" x14ac:dyDescent="0.3">
      <c r="A538">
        <v>9668</v>
      </c>
      <c r="B538">
        <v>1971</v>
      </c>
      <c r="C538" t="s">
        <v>28</v>
      </c>
      <c r="D538" t="s">
        <v>33</v>
      </c>
      <c r="E538">
        <v>18793</v>
      </c>
      <c r="F538">
        <v>1</v>
      </c>
      <c r="G538">
        <v>0</v>
      </c>
      <c r="H538" s="1">
        <v>41286</v>
      </c>
      <c r="I538">
        <v>14</v>
      </c>
      <c r="J538">
        <v>4</v>
      </c>
      <c r="K538">
        <v>16</v>
      </c>
      <c r="L538">
        <v>20</v>
      </c>
      <c r="M538">
        <v>0</v>
      </c>
      <c r="N538">
        <v>17</v>
      </c>
      <c r="O538">
        <v>20</v>
      </c>
      <c r="P538">
        <f>IF(Table13[[#This Row],[MntWines]] = 0,"",Table13[[#This Row],[MntWines]])</f>
        <v>4</v>
      </c>
      <c r="Q538">
        <f>IF(Table13[[#This Row],[MntFruits]] = 0, "",Table13[[#This Row],[MntFruits]])</f>
        <v>16</v>
      </c>
      <c r="R538">
        <f>IF(Table13[[#This Row],[MntMeatProducts]] = 0, "",Table13[[#This Row],[MntMeatProducts]])</f>
        <v>20</v>
      </c>
      <c r="S538" t="str">
        <f>IF(Table13[[#This Row],[MntFishProducts]] = 0, "",Table13[[#This Row],[MntFishProducts]])</f>
        <v/>
      </c>
      <c r="T538">
        <f>IF(Table13[[#This Row],[MntSweetProducts]] = 0, "",Table13[[#This Row],[MntSweetProducts]])</f>
        <v>17</v>
      </c>
      <c r="U538">
        <f>IF(Table13[[#This Row],[MntGoldProds]] = 0, "",Table13[[#This Row],[MntGoldProds]])</f>
        <v>20</v>
      </c>
      <c r="V538">
        <v>3</v>
      </c>
      <c r="W538">
        <v>2</v>
      </c>
      <c r="X538">
        <v>0</v>
      </c>
      <c r="Y538">
        <v>4</v>
      </c>
      <c r="Z538">
        <v>8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43</v>
      </c>
      <c r="AI538" s="13">
        <f>SUM(Table13[[#This Row],[MntWines]:[MntGoldProds]])</f>
        <v>77</v>
      </c>
      <c r="AJ538" s="13">
        <f>AVERAGE(Table13[[#This Row],[MntWines]:[MntGoldProds]])</f>
        <v>12.833333333333334</v>
      </c>
      <c r="AK538">
        <f>IF(Table13[[#This Row],[Total Number of Purchases]]=0,0,Table13[[#This Row],[Total Spend]]/Table13[[#This Row],[Total Number of Purchases]])</f>
        <v>8.5555555555555554</v>
      </c>
      <c r="AM538">
        <f>SUM(Table13[[#This Row],[NumDealsPurchases]:[NumStorePurchases]])</f>
        <v>9</v>
      </c>
      <c r="AN538" s="14">
        <f>Snapshot_Date-Table13[[#This Row],[Dt_Customer]]</f>
        <v>630</v>
      </c>
      <c r="AP538" s="13">
        <f>Table13[[#This Row],[NumDealsPurchases]]/Table13[[#This Row],[Total Number of Purchases]]*100</f>
        <v>33.333333333333329</v>
      </c>
      <c r="AQ538">
        <f>6-ROUNDUP(_xlfn.PERCENTRANK.INC(Table13[Recency],Table13[[#This Row],[Recency]])*5, 0)</f>
        <v>5</v>
      </c>
      <c r="AR538">
        <f>ROUNDUP(_xlfn.PERCENTRANK.INC(Table13[Total Number of Purchases],Table13[[#This Row],[Total Number of Purchases]])*5,0)</f>
        <v>2</v>
      </c>
      <c r="AS538">
        <f>ROUNDUP(_xlfn.PERCENTRANK.INC(Table13[Total Spend],Table13[[#This Row],[Total Spend]])*5,0)</f>
        <v>2</v>
      </c>
      <c r="AT538" t="str">
        <f>Table13[[#This Row],[Recency Score]]&amp;Table13[[#This Row],[Frequency Score]]&amp;Table13[[#This Row],[Monetary Score]]</f>
        <v>522</v>
      </c>
      <c r="AU538" t="str">
        <f t="shared" si="8"/>
        <v>Others</v>
      </c>
      <c r="AW538" s="13">
        <f>DATEDIF(Table13[[#This Row],[Dt_Customer]], Snapshot_Date, "d")</f>
        <v>630</v>
      </c>
      <c r="AX538" s="13">
        <f>Table13[[#This Row],[CL if today]]/365</f>
        <v>1.726027397260274</v>
      </c>
      <c r="AY538">
        <f>Table13[[#This Row],[Total Number of Purchases]]/Table13[[#This Row],[Corrected CL]]</f>
        <v>5.2142857142857144</v>
      </c>
      <c r="AZ538">
        <f>Table13[[#This Row],[Average Order Value (AOV)]]*Table13[[#This Row],[Freq per Year]]</f>
        <v>44.611111111111114</v>
      </c>
      <c r="BA538">
        <f>Table13[[#This Row],[Total Spend]]/Table13[[#This Row],[Corrected CL]]</f>
        <v>44.611111111111114</v>
      </c>
      <c r="BB538">
        <v>377.12816455696202</v>
      </c>
      <c r="BC538" s="1">
        <f>Table13[[#This Row],[Dt_Customer]]+Table13[[#This Row],[Recency]]</f>
        <v>41300</v>
      </c>
      <c r="BD538" s="16" t="str">
        <f>IF(COUNTIF(A:A, A538) &gt; 1, "Duplicate", "Unique")</f>
        <v>Unique</v>
      </c>
    </row>
    <row r="539" spans="1:56" x14ac:dyDescent="0.3">
      <c r="A539">
        <v>2157</v>
      </c>
      <c r="B539">
        <v>1972</v>
      </c>
      <c r="C539" t="s">
        <v>28</v>
      </c>
      <c r="D539" t="s">
        <v>35</v>
      </c>
      <c r="E539">
        <v>26290</v>
      </c>
      <c r="F539">
        <v>1</v>
      </c>
      <c r="G539">
        <v>1</v>
      </c>
      <c r="H539" s="1">
        <v>41286</v>
      </c>
      <c r="I539">
        <v>49</v>
      </c>
      <c r="J539">
        <v>15</v>
      </c>
      <c r="K539">
        <v>8</v>
      </c>
      <c r="L539">
        <v>16</v>
      </c>
      <c r="M539">
        <v>11</v>
      </c>
      <c r="N539">
        <v>5</v>
      </c>
      <c r="O539">
        <v>22</v>
      </c>
      <c r="P539">
        <f>IF(Table13[[#This Row],[MntWines]] = 0,"",Table13[[#This Row],[MntWines]])</f>
        <v>15</v>
      </c>
      <c r="Q539">
        <f>IF(Table13[[#This Row],[MntFruits]] = 0, "",Table13[[#This Row],[MntFruits]])</f>
        <v>8</v>
      </c>
      <c r="R539">
        <f>IF(Table13[[#This Row],[MntMeatProducts]] = 0, "",Table13[[#This Row],[MntMeatProducts]])</f>
        <v>16</v>
      </c>
      <c r="S539">
        <f>IF(Table13[[#This Row],[MntFishProducts]] = 0, "",Table13[[#This Row],[MntFishProducts]])</f>
        <v>11</v>
      </c>
      <c r="T539">
        <f>IF(Table13[[#This Row],[MntSweetProducts]] = 0, "",Table13[[#This Row],[MntSweetProducts]])</f>
        <v>5</v>
      </c>
      <c r="U539">
        <f>IF(Table13[[#This Row],[MntGoldProds]] = 0, "",Table13[[#This Row],[MntGoldProds]])</f>
        <v>22</v>
      </c>
      <c r="V539">
        <v>4</v>
      </c>
      <c r="W539">
        <v>2</v>
      </c>
      <c r="X539">
        <v>0</v>
      </c>
      <c r="Y539">
        <v>4</v>
      </c>
      <c r="Z539">
        <v>6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32</v>
      </c>
      <c r="AI539" s="13">
        <f>SUM(Table13[[#This Row],[MntWines]:[MntGoldProds]])</f>
        <v>77</v>
      </c>
      <c r="AJ539" s="13">
        <f>AVERAGE(Table13[[#This Row],[MntWines]:[MntGoldProds]])</f>
        <v>12.833333333333334</v>
      </c>
      <c r="AK539">
        <f>IF(Table13[[#This Row],[Total Number of Purchases]]=0,0,Table13[[#This Row],[Total Spend]]/Table13[[#This Row],[Total Number of Purchases]])</f>
        <v>7.7</v>
      </c>
      <c r="AM539">
        <f>SUM(Table13[[#This Row],[NumDealsPurchases]:[NumStorePurchases]])</f>
        <v>10</v>
      </c>
      <c r="AN539" s="14">
        <f>Snapshot_Date-Table13[[#This Row],[Dt_Customer]]</f>
        <v>630</v>
      </c>
      <c r="AP539" s="13">
        <f>Table13[[#This Row],[NumDealsPurchases]]/Table13[[#This Row],[Total Number of Purchases]]*100</f>
        <v>40</v>
      </c>
      <c r="AQ539">
        <f>6-ROUNDUP(_xlfn.PERCENTRANK.INC(Table13[Recency],Table13[[#This Row],[Recency]])*5, 0)</f>
        <v>3</v>
      </c>
      <c r="AR539">
        <f>ROUNDUP(_xlfn.PERCENTRANK.INC(Table13[Total Number of Purchases],Table13[[#This Row],[Total Number of Purchases]])*5,0)</f>
        <v>2</v>
      </c>
      <c r="AS539">
        <f>ROUNDUP(_xlfn.PERCENTRANK.INC(Table13[Total Spend],Table13[[#This Row],[Total Spend]])*5,0)</f>
        <v>2</v>
      </c>
      <c r="AT539" t="str">
        <f>Table13[[#This Row],[Recency Score]]&amp;Table13[[#This Row],[Frequency Score]]&amp;Table13[[#This Row],[Monetary Score]]</f>
        <v>322</v>
      </c>
      <c r="AU539" t="str">
        <f t="shared" si="8"/>
        <v>Needs Attention</v>
      </c>
      <c r="AW539" s="13">
        <f>DATEDIF(Table13[[#This Row],[Dt_Customer]], Snapshot_Date, "d")</f>
        <v>630</v>
      </c>
      <c r="AX539" s="13">
        <f>Table13[[#This Row],[CL if today]]/365</f>
        <v>1.726027397260274</v>
      </c>
      <c r="AY539">
        <f>Table13[[#This Row],[Total Number of Purchases]]/Table13[[#This Row],[Corrected CL]]</f>
        <v>5.7936507936507935</v>
      </c>
      <c r="AZ539">
        <f>Table13[[#This Row],[Average Order Value (AOV)]]*Table13[[#This Row],[Freq per Year]]</f>
        <v>44.611111111111114</v>
      </c>
      <c r="BA539">
        <f>Table13[[#This Row],[Total Spend]]/Table13[[#This Row],[Corrected CL]]</f>
        <v>44.611111111111114</v>
      </c>
      <c r="BB539">
        <v>801.50078988941539</v>
      </c>
      <c r="BC539" s="1">
        <f>Table13[[#This Row],[Dt_Customer]]+Table13[[#This Row],[Recency]]</f>
        <v>41335</v>
      </c>
      <c r="BD539" s="16" t="str">
        <f>IF(COUNTIF(A:A, A539) &gt; 1, "Duplicate", "Unique")</f>
        <v>Unique</v>
      </c>
    </row>
    <row r="540" spans="1:56" x14ac:dyDescent="0.3">
      <c r="A540">
        <v>322</v>
      </c>
      <c r="B540">
        <v>1978</v>
      </c>
      <c r="C540" t="s">
        <v>28</v>
      </c>
      <c r="D540" t="s">
        <v>35</v>
      </c>
      <c r="E540">
        <v>42554</v>
      </c>
      <c r="F540">
        <v>1</v>
      </c>
      <c r="G540">
        <v>1</v>
      </c>
      <c r="H540" s="1">
        <v>41286</v>
      </c>
      <c r="I540">
        <v>93</v>
      </c>
      <c r="J540">
        <v>29</v>
      </c>
      <c r="K540">
        <v>1</v>
      </c>
      <c r="L540">
        <v>11</v>
      </c>
      <c r="M540">
        <v>0</v>
      </c>
      <c r="N540">
        <v>0</v>
      </c>
      <c r="O540">
        <v>0</v>
      </c>
      <c r="P540">
        <f>IF(Table13[[#This Row],[MntWines]] = 0,"",Table13[[#This Row],[MntWines]])</f>
        <v>29</v>
      </c>
      <c r="Q540">
        <f>IF(Table13[[#This Row],[MntFruits]] = 0, "",Table13[[#This Row],[MntFruits]])</f>
        <v>1</v>
      </c>
      <c r="R540">
        <f>IF(Table13[[#This Row],[MntMeatProducts]] = 0, "",Table13[[#This Row],[MntMeatProducts]])</f>
        <v>11</v>
      </c>
      <c r="S540" t="str">
        <f>IF(Table13[[#This Row],[MntFishProducts]] = 0, "",Table13[[#This Row],[MntFishProducts]])</f>
        <v/>
      </c>
      <c r="T540" t="str">
        <f>IF(Table13[[#This Row],[MntSweetProducts]] = 0, "",Table13[[#This Row],[MntSweetProducts]])</f>
        <v/>
      </c>
      <c r="U540" t="str">
        <f>IF(Table13[[#This Row],[MntGoldProds]] = 0, "",Table13[[#This Row],[MntGoldProds]])</f>
        <v/>
      </c>
      <c r="V540">
        <v>2</v>
      </c>
      <c r="W540">
        <v>2</v>
      </c>
      <c r="X540">
        <v>0</v>
      </c>
      <c r="Y540">
        <v>3</v>
      </c>
      <c r="Z540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 t="s">
        <v>36</v>
      </c>
      <c r="AI540" s="13">
        <f>SUM(Table13[[#This Row],[MntWines]:[MntGoldProds]])</f>
        <v>41</v>
      </c>
      <c r="AJ540" s="13">
        <f>AVERAGE(Table13[[#This Row],[MntWines]:[MntGoldProds]])</f>
        <v>6.833333333333333</v>
      </c>
      <c r="AK540">
        <f>IF(Table13[[#This Row],[Total Number of Purchases]]=0,0,Table13[[#This Row],[Total Spend]]/Table13[[#This Row],[Total Number of Purchases]])</f>
        <v>5.8571428571428568</v>
      </c>
      <c r="AM540">
        <f>SUM(Table13[[#This Row],[NumDealsPurchases]:[NumStorePurchases]])</f>
        <v>7</v>
      </c>
      <c r="AN540" s="14">
        <f>Snapshot_Date-Table13[[#This Row],[Dt_Customer]]</f>
        <v>630</v>
      </c>
      <c r="AP540" s="13">
        <f>Table13[[#This Row],[NumDealsPurchases]]/Table13[[#This Row],[Total Number of Purchases]]*100</f>
        <v>28.571428571428569</v>
      </c>
      <c r="AQ540">
        <f>6-ROUNDUP(_xlfn.PERCENTRANK.INC(Table13[Recency],Table13[[#This Row],[Recency]])*5, 0)</f>
        <v>1</v>
      </c>
      <c r="AR540">
        <f>ROUNDUP(_xlfn.PERCENTRANK.INC(Table13[Total Number of Purchases],Table13[[#This Row],[Total Number of Purchases]])*5,0)</f>
        <v>1</v>
      </c>
      <c r="AS540">
        <f>ROUNDUP(_xlfn.PERCENTRANK.INC(Table13[Total Spend],Table13[[#This Row],[Total Spend]])*5,0)</f>
        <v>1</v>
      </c>
      <c r="AT540" t="str">
        <f>Table13[[#This Row],[Recency Score]]&amp;Table13[[#This Row],[Frequency Score]]&amp;Table13[[#This Row],[Monetary Score]]</f>
        <v>111</v>
      </c>
      <c r="AU540" t="str">
        <f t="shared" si="8"/>
        <v>Lost</v>
      </c>
      <c r="AW540" s="13">
        <f>DATEDIF(Table13[[#This Row],[Dt_Customer]], Snapshot_Date, "d")</f>
        <v>630</v>
      </c>
      <c r="AX540" s="13">
        <f>Table13[[#This Row],[CL if today]]/365</f>
        <v>1.726027397260274</v>
      </c>
      <c r="AY540">
        <f>Table13[[#This Row],[Total Number of Purchases]]/Table13[[#This Row],[Corrected CL]]</f>
        <v>4.0555555555555554</v>
      </c>
      <c r="AZ540">
        <f>Table13[[#This Row],[Average Order Value (AOV)]]*Table13[[#This Row],[Freq per Year]]</f>
        <v>23.75396825396825</v>
      </c>
      <c r="BA540">
        <f>Table13[[#This Row],[Total Spend]]/Table13[[#This Row],[Corrected CL]]</f>
        <v>23.753968253968253</v>
      </c>
      <c r="BB540">
        <v>685.67034700315457</v>
      </c>
      <c r="BC540" s="1">
        <f>Table13[[#This Row],[Dt_Customer]]+Table13[[#This Row],[Recency]]</f>
        <v>41379</v>
      </c>
      <c r="BD540" s="16" t="str">
        <f>IF(COUNTIF(A:A, A540) &gt; 1, "Duplicate", "Unique")</f>
        <v>Unique</v>
      </c>
    </row>
    <row r="541" spans="1:56" x14ac:dyDescent="0.3">
      <c r="A541">
        <v>7119</v>
      </c>
      <c r="B541">
        <v>1982</v>
      </c>
      <c r="C541" t="s">
        <v>28</v>
      </c>
      <c r="D541" t="s">
        <v>31</v>
      </c>
      <c r="E541">
        <v>68627</v>
      </c>
      <c r="F541">
        <v>0</v>
      </c>
      <c r="G541">
        <v>0</v>
      </c>
      <c r="H541" s="1">
        <v>41286</v>
      </c>
      <c r="I541">
        <v>45</v>
      </c>
      <c r="J541">
        <v>395</v>
      </c>
      <c r="K541">
        <v>15</v>
      </c>
      <c r="L541">
        <v>263</v>
      </c>
      <c r="M541">
        <v>60</v>
      </c>
      <c r="N541">
        <v>54</v>
      </c>
      <c r="O541">
        <v>38</v>
      </c>
      <c r="P541">
        <f>IF(Table13[[#This Row],[MntWines]] = 0,"",Table13[[#This Row],[MntWines]])</f>
        <v>395</v>
      </c>
      <c r="Q541">
        <f>IF(Table13[[#This Row],[MntFruits]] = 0, "",Table13[[#This Row],[MntFruits]])</f>
        <v>15</v>
      </c>
      <c r="R541">
        <f>IF(Table13[[#This Row],[MntMeatProducts]] = 0, "",Table13[[#This Row],[MntMeatProducts]])</f>
        <v>263</v>
      </c>
      <c r="S541">
        <f>IF(Table13[[#This Row],[MntFishProducts]] = 0, "",Table13[[#This Row],[MntFishProducts]])</f>
        <v>60</v>
      </c>
      <c r="T541">
        <f>IF(Table13[[#This Row],[MntSweetProducts]] = 0, "",Table13[[#This Row],[MntSweetProducts]])</f>
        <v>54</v>
      </c>
      <c r="U541">
        <f>IF(Table13[[#This Row],[MntGoldProds]] = 0, "",Table13[[#This Row],[MntGoldProds]])</f>
        <v>38</v>
      </c>
      <c r="V541">
        <v>1</v>
      </c>
      <c r="W541">
        <v>2</v>
      </c>
      <c r="X541">
        <v>3</v>
      </c>
      <c r="Y541">
        <v>6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 t="s">
        <v>43</v>
      </c>
      <c r="AI541" s="13">
        <f>SUM(Table13[[#This Row],[MntWines]:[MntGoldProds]])</f>
        <v>825</v>
      </c>
      <c r="AJ541" s="13">
        <f>AVERAGE(Table13[[#This Row],[MntWines]:[MntGoldProds]])</f>
        <v>137.5</v>
      </c>
      <c r="AK541">
        <f>IF(Table13[[#This Row],[Total Number of Purchases]]=0,0,Table13[[#This Row],[Total Spend]]/Table13[[#This Row],[Total Number of Purchases]])</f>
        <v>68.75</v>
      </c>
      <c r="AM541">
        <f>SUM(Table13[[#This Row],[NumDealsPurchases]:[NumStorePurchases]])</f>
        <v>12</v>
      </c>
      <c r="AN541" s="14">
        <f>Snapshot_Date-Table13[[#This Row],[Dt_Customer]]</f>
        <v>630</v>
      </c>
      <c r="AP541" s="13">
        <f>Table13[[#This Row],[NumDealsPurchases]]/Table13[[#This Row],[Total Number of Purchases]]*100</f>
        <v>8.3333333333333321</v>
      </c>
      <c r="AQ541">
        <f>6-ROUNDUP(_xlfn.PERCENTRANK.INC(Table13[Recency],Table13[[#This Row],[Recency]])*5, 0)</f>
        <v>3</v>
      </c>
      <c r="AR541">
        <f>ROUNDUP(_xlfn.PERCENTRANK.INC(Table13[Total Number of Purchases],Table13[[#This Row],[Total Number of Purchases]])*5,0)</f>
        <v>2</v>
      </c>
      <c r="AS541">
        <f>ROUNDUP(_xlfn.PERCENTRANK.INC(Table13[Total Spend],Table13[[#This Row],[Total Spend]])*5,0)</f>
        <v>4</v>
      </c>
      <c r="AT541" t="str">
        <f>Table13[[#This Row],[Recency Score]]&amp;Table13[[#This Row],[Frequency Score]]&amp;Table13[[#This Row],[Monetary Score]]</f>
        <v>324</v>
      </c>
      <c r="AU541" t="str">
        <f t="shared" si="8"/>
        <v>Needs Attention</v>
      </c>
      <c r="AW541" s="13">
        <f>DATEDIF(Table13[[#This Row],[Dt_Customer]], Snapshot_Date, "d")</f>
        <v>630</v>
      </c>
      <c r="AX541" s="13">
        <f>Table13[[#This Row],[CL if today]]/365</f>
        <v>1.726027397260274</v>
      </c>
      <c r="AY541">
        <f>Table13[[#This Row],[Total Number of Purchases]]/Table13[[#This Row],[Corrected CL]]</f>
        <v>6.9523809523809526</v>
      </c>
      <c r="AZ541">
        <f>Table13[[#This Row],[Average Order Value (AOV)]]*Table13[[#This Row],[Freq per Year]]</f>
        <v>477.97619047619048</v>
      </c>
      <c r="BA541">
        <f>Table13[[#This Row],[Total Spend]]/Table13[[#This Row],[Corrected CL]]</f>
        <v>477.97619047619048</v>
      </c>
      <c r="BB541">
        <v>833.37816455696202</v>
      </c>
      <c r="BC541" s="1">
        <f>Table13[[#This Row],[Dt_Customer]]+Table13[[#This Row],[Recency]]</f>
        <v>41331</v>
      </c>
      <c r="BD541" s="16" t="str">
        <f>IF(COUNTIF(A:A, A541) &gt; 1, "Duplicate", "Unique")</f>
        <v>Unique</v>
      </c>
    </row>
    <row r="542" spans="1:56" x14ac:dyDescent="0.3">
      <c r="A542">
        <v>8977</v>
      </c>
      <c r="B542">
        <v>1985</v>
      </c>
      <c r="C542" t="s">
        <v>44</v>
      </c>
      <c r="D542" t="s">
        <v>31</v>
      </c>
      <c r="E542">
        <v>16581</v>
      </c>
      <c r="F542">
        <v>0</v>
      </c>
      <c r="G542">
        <v>0</v>
      </c>
      <c r="H542" s="1">
        <v>41286</v>
      </c>
      <c r="I542">
        <v>51</v>
      </c>
      <c r="J542">
        <v>1</v>
      </c>
      <c r="K542">
        <v>3</v>
      </c>
      <c r="L542">
        <v>4</v>
      </c>
      <c r="M542">
        <v>2</v>
      </c>
      <c r="N542">
        <v>3</v>
      </c>
      <c r="O542">
        <v>11</v>
      </c>
      <c r="P542">
        <f>IF(Table13[[#This Row],[MntWines]] = 0,"",Table13[[#This Row],[MntWines]])</f>
        <v>1</v>
      </c>
      <c r="Q542">
        <f>IF(Table13[[#This Row],[MntFruits]] = 0, "",Table13[[#This Row],[MntFruits]])</f>
        <v>3</v>
      </c>
      <c r="R542">
        <f>IF(Table13[[#This Row],[MntMeatProducts]] = 0, "",Table13[[#This Row],[MntMeatProducts]])</f>
        <v>4</v>
      </c>
      <c r="S542">
        <f>IF(Table13[[#This Row],[MntFishProducts]] = 0, "",Table13[[#This Row],[MntFishProducts]])</f>
        <v>2</v>
      </c>
      <c r="T542">
        <f>IF(Table13[[#This Row],[MntSweetProducts]] = 0, "",Table13[[#This Row],[MntSweetProducts]])</f>
        <v>3</v>
      </c>
      <c r="U542">
        <f>IF(Table13[[#This Row],[MntGoldProds]] = 0, "",Table13[[#This Row],[MntGoldProds]])</f>
        <v>11</v>
      </c>
      <c r="V542">
        <v>1</v>
      </c>
      <c r="W542">
        <v>0</v>
      </c>
      <c r="X542">
        <v>0</v>
      </c>
      <c r="Y542">
        <v>3</v>
      </c>
      <c r="Z542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30</v>
      </c>
      <c r="AI542" s="13">
        <f>SUM(Table13[[#This Row],[MntWines]:[MntGoldProds]])</f>
        <v>24</v>
      </c>
      <c r="AJ542" s="13">
        <f>AVERAGE(Table13[[#This Row],[MntWines]:[MntGoldProds]])</f>
        <v>4</v>
      </c>
      <c r="AK542">
        <f>IF(Table13[[#This Row],[Total Number of Purchases]]=0,0,Table13[[#This Row],[Total Spend]]/Table13[[#This Row],[Total Number of Purchases]])</f>
        <v>6</v>
      </c>
      <c r="AM542">
        <f>SUM(Table13[[#This Row],[NumDealsPurchases]:[NumStorePurchases]])</f>
        <v>4</v>
      </c>
      <c r="AN542" s="14">
        <f>Snapshot_Date-Table13[[#This Row],[Dt_Customer]]</f>
        <v>630</v>
      </c>
      <c r="AP542" s="13">
        <f>Table13[[#This Row],[NumDealsPurchases]]/Table13[[#This Row],[Total Number of Purchases]]*100</f>
        <v>25</v>
      </c>
      <c r="AQ542">
        <f>6-ROUNDUP(_xlfn.PERCENTRANK.INC(Table13[Recency],Table13[[#This Row],[Recency]])*5, 0)</f>
        <v>3</v>
      </c>
      <c r="AR542">
        <f>ROUNDUP(_xlfn.PERCENTRANK.INC(Table13[Total Number of Purchases],Table13[[#This Row],[Total Number of Purchases]])*5,0)</f>
        <v>1</v>
      </c>
      <c r="AS542">
        <f>ROUNDUP(_xlfn.PERCENTRANK.INC(Table13[Total Spend],Table13[[#This Row],[Total Spend]])*5,0)</f>
        <v>1</v>
      </c>
      <c r="AT542" t="str">
        <f>Table13[[#This Row],[Recency Score]]&amp;Table13[[#This Row],[Frequency Score]]&amp;Table13[[#This Row],[Monetary Score]]</f>
        <v>311</v>
      </c>
      <c r="AU542" t="str">
        <f t="shared" si="8"/>
        <v>Needs Attention</v>
      </c>
      <c r="AW542" s="13">
        <f>DATEDIF(Table13[[#This Row],[Dt_Customer]], Snapshot_Date, "d")</f>
        <v>630</v>
      </c>
      <c r="AX542" s="13">
        <f>Table13[[#This Row],[CL if today]]/365</f>
        <v>1.726027397260274</v>
      </c>
      <c r="AY542">
        <f>Table13[[#This Row],[Total Number of Purchases]]/Table13[[#This Row],[Corrected CL]]</f>
        <v>2.3174603174603172</v>
      </c>
      <c r="AZ542">
        <f>Table13[[#This Row],[Average Order Value (AOV)]]*Table13[[#This Row],[Freq per Year]]</f>
        <v>13.904761904761903</v>
      </c>
      <c r="BA542">
        <f>Table13[[#This Row],[Total Spend]]/Table13[[#This Row],[Corrected CL]]</f>
        <v>13.904761904761905</v>
      </c>
      <c r="BB542">
        <v>8.6492890995260652</v>
      </c>
      <c r="BC542" s="1">
        <f>Table13[[#This Row],[Dt_Customer]]+Table13[[#This Row],[Recency]]</f>
        <v>41337</v>
      </c>
      <c r="BD542" s="16" t="str">
        <f>IF(COUNTIF(A:A, A542) &gt; 1, "Duplicate", "Unique")</f>
        <v>Unique</v>
      </c>
    </row>
    <row r="543" spans="1:56" x14ac:dyDescent="0.3">
      <c r="A543">
        <v>359</v>
      </c>
      <c r="B543">
        <v>1950</v>
      </c>
      <c r="C543" t="s">
        <v>28</v>
      </c>
      <c r="D543" t="s">
        <v>35</v>
      </c>
      <c r="E543">
        <v>48070</v>
      </c>
      <c r="F543">
        <v>0</v>
      </c>
      <c r="G543">
        <v>1</v>
      </c>
      <c r="H543" s="1">
        <v>41287</v>
      </c>
      <c r="I543">
        <v>33</v>
      </c>
      <c r="J543">
        <v>373</v>
      </c>
      <c r="K543">
        <v>14</v>
      </c>
      <c r="L543">
        <v>83</v>
      </c>
      <c r="M543">
        <v>6</v>
      </c>
      <c r="N543">
        <v>9</v>
      </c>
      <c r="O543">
        <v>19</v>
      </c>
      <c r="P543">
        <f>IF(Table13[[#This Row],[MntWines]] = 0,"",Table13[[#This Row],[MntWines]])</f>
        <v>373</v>
      </c>
      <c r="Q543">
        <f>IF(Table13[[#This Row],[MntFruits]] = 0, "",Table13[[#This Row],[MntFruits]])</f>
        <v>14</v>
      </c>
      <c r="R543">
        <f>IF(Table13[[#This Row],[MntMeatProducts]] = 0, "",Table13[[#This Row],[MntMeatProducts]])</f>
        <v>83</v>
      </c>
      <c r="S543">
        <f>IF(Table13[[#This Row],[MntFishProducts]] = 0, "",Table13[[#This Row],[MntFishProducts]])</f>
        <v>6</v>
      </c>
      <c r="T543">
        <f>IF(Table13[[#This Row],[MntSweetProducts]] = 0, "",Table13[[#This Row],[MntSweetProducts]])</f>
        <v>9</v>
      </c>
      <c r="U543">
        <f>IF(Table13[[#This Row],[MntGoldProds]] = 0, "",Table13[[#This Row],[MntGoldProds]])</f>
        <v>19</v>
      </c>
      <c r="V543">
        <v>3</v>
      </c>
      <c r="W543">
        <v>8</v>
      </c>
      <c r="X543">
        <v>2</v>
      </c>
      <c r="Y543">
        <v>6</v>
      </c>
      <c r="Z543">
        <v>7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 t="s">
        <v>30</v>
      </c>
      <c r="AI543" s="13">
        <f>SUM(Table13[[#This Row],[MntWines]:[MntGoldProds]])</f>
        <v>504</v>
      </c>
      <c r="AJ543" s="13">
        <f>AVERAGE(Table13[[#This Row],[MntWines]:[MntGoldProds]])</f>
        <v>84</v>
      </c>
      <c r="AK543">
        <f>IF(Table13[[#This Row],[Total Number of Purchases]]=0,0,Table13[[#This Row],[Total Spend]]/Table13[[#This Row],[Total Number of Purchases]])</f>
        <v>26.526315789473685</v>
      </c>
      <c r="AM543">
        <f>SUM(Table13[[#This Row],[NumDealsPurchases]:[NumStorePurchases]])</f>
        <v>19</v>
      </c>
      <c r="AN543" s="14">
        <f>Snapshot_Date-Table13[[#This Row],[Dt_Customer]]</f>
        <v>629</v>
      </c>
      <c r="AP543" s="13">
        <f>Table13[[#This Row],[NumDealsPurchases]]/Table13[[#This Row],[Total Number of Purchases]]*100</f>
        <v>15.789473684210526</v>
      </c>
      <c r="AQ543">
        <f>6-ROUNDUP(_xlfn.PERCENTRANK.INC(Table13[Recency],Table13[[#This Row],[Recency]])*5, 0)</f>
        <v>4</v>
      </c>
      <c r="AR543">
        <f>ROUNDUP(_xlfn.PERCENTRANK.INC(Table13[Total Number of Purchases],Table13[[#This Row],[Total Number of Purchases]])*5,0)</f>
        <v>4</v>
      </c>
      <c r="AS543">
        <f>ROUNDUP(_xlfn.PERCENTRANK.INC(Table13[Total Spend],Table13[[#This Row],[Total Spend]])*5,0)</f>
        <v>3</v>
      </c>
      <c r="AT543" t="str">
        <f>Table13[[#This Row],[Recency Score]]&amp;Table13[[#This Row],[Frequency Score]]&amp;Table13[[#This Row],[Monetary Score]]</f>
        <v>443</v>
      </c>
      <c r="AU543" t="str">
        <f t="shared" si="8"/>
        <v>Potential Loyalists</v>
      </c>
      <c r="AW543" s="13">
        <f>DATEDIF(Table13[[#This Row],[Dt_Customer]], Snapshot_Date, "d")</f>
        <v>629</v>
      </c>
      <c r="AX543" s="13">
        <f>Table13[[#This Row],[CL if today]]/365</f>
        <v>1.7232876712328766</v>
      </c>
      <c r="AY543">
        <f>Table13[[#This Row],[Total Number of Purchases]]/Table13[[#This Row],[Corrected CL]]</f>
        <v>11.02543720190779</v>
      </c>
      <c r="AZ543">
        <f>Table13[[#This Row],[Average Order Value (AOV)]]*Table13[[#This Row],[Freq per Year]]</f>
        <v>292.46422893481719</v>
      </c>
      <c r="BA543">
        <f>Table13[[#This Row],[Total Spend]]/Table13[[#This Row],[Corrected CL]]</f>
        <v>292.46422893481719</v>
      </c>
      <c r="BB543">
        <v>1209.5324881141046</v>
      </c>
      <c r="BC543" s="1">
        <f>Table13[[#This Row],[Dt_Customer]]+Table13[[#This Row],[Recency]]</f>
        <v>41320</v>
      </c>
      <c r="BD543" s="16" t="str">
        <f>IF(COUNTIF(A:A, A543) &gt; 1, "Duplicate", "Unique")</f>
        <v>Unique</v>
      </c>
    </row>
    <row r="544" spans="1:56" x14ac:dyDescent="0.3">
      <c r="A544">
        <v>6742</v>
      </c>
      <c r="B544">
        <v>1979</v>
      </c>
      <c r="C544" t="s">
        <v>28</v>
      </c>
      <c r="D544" t="s">
        <v>33</v>
      </c>
      <c r="E544">
        <v>17688</v>
      </c>
      <c r="F544">
        <v>1</v>
      </c>
      <c r="G544">
        <v>0</v>
      </c>
      <c r="H544" s="1">
        <v>41287</v>
      </c>
      <c r="I544">
        <v>82</v>
      </c>
      <c r="J544">
        <v>2</v>
      </c>
      <c r="K544">
        <v>2</v>
      </c>
      <c r="L544">
        <v>1</v>
      </c>
      <c r="M544">
        <v>3</v>
      </c>
      <c r="N544">
        <v>1</v>
      </c>
      <c r="O544">
        <v>2</v>
      </c>
      <c r="P544">
        <f>IF(Table13[[#This Row],[MntWines]] = 0,"",Table13[[#This Row],[MntWines]])</f>
        <v>2</v>
      </c>
      <c r="Q544">
        <f>IF(Table13[[#This Row],[MntFruits]] = 0, "",Table13[[#This Row],[MntFruits]])</f>
        <v>2</v>
      </c>
      <c r="R544">
        <f>IF(Table13[[#This Row],[MntMeatProducts]] = 0, "",Table13[[#This Row],[MntMeatProducts]])</f>
        <v>1</v>
      </c>
      <c r="S544">
        <f>IF(Table13[[#This Row],[MntFishProducts]] = 0, "",Table13[[#This Row],[MntFishProducts]])</f>
        <v>3</v>
      </c>
      <c r="T544">
        <f>IF(Table13[[#This Row],[MntSweetProducts]] = 0, "",Table13[[#This Row],[MntSweetProducts]])</f>
        <v>1</v>
      </c>
      <c r="U544">
        <f>IF(Table13[[#This Row],[MntGoldProds]] = 0, "",Table13[[#This Row],[MntGoldProds]])</f>
        <v>2</v>
      </c>
      <c r="V544">
        <v>1</v>
      </c>
      <c r="W544">
        <v>1</v>
      </c>
      <c r="X544">
        <v>0</v>
      </c>
      <c r="Y544">
        <v>2</v>
      </c>
      <c r="Z544">
        <v>8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 t="s">
        <v>30</v>
      </c>
      <c r="AI544" s="13">
        <f>SUM(Table13[[#This Row],[MntWines]:[MntGoldProds]])</f>
        <v>11</v>
      </c>
      <c r="AJ544" s="13">
        <f>AVERAGE(Table13[[#This Row],[MntWines]:[MntGoldProds]])</f>
        <v>1.8333333333333333</v>
      </c>
      <c r="AK544">
        <f>IF(Table13[[#This Row],[Total Number of Purchases]]=0,0,Table13[[#This Row],[Total Spend]]/Table13[[#This Row],[Total Number of Purchases]])</f>
        <v>2.75</v>
      </c>
      <c r="AM544">
        <f>SUM(Table13[[#This Row],[NumDealsPurchases]:[NumStorePurchases]])</f>
        <v>4</v>
      </c>
      <c r="AN544" s="14">
        <f>Snapshot_Date-Table13[[#This Row],[Dt_Customer]]</f>
        <v>629</v>
      </c>
      <c r="AP544" s="13">
        <f>Table13[[#This Row],[NumDealsPurchases]]/Table13[[#This Row],[Total Number of Purchases]]*100</f>
        <v>25</v>
      </c>
      <c r="AQ544">
        <f>6-ROUNDUP(_xlfn.PERCENTRANK.INC(Table13[Recency],Table13[[#This Row],[Recency]])*5, 0)</f>
        <v>1</v>
      </c>
      <c r="AR544">
        <f>ROUNDUP(_xlfn.PERCENTRANK.INC(Table13[Total Number of Purchases],Table13[[#This Row],[Total Number of Purchases]])*5,0)</f>
        <v>1</v>
      </c>
      <c r="AS544">
        <f>ROUNDUP(_xlfn.PERCENTRANK.INC(Table13[Total Spend],Table13[[#This Row],[Total Spend]])*5,0)</f>
        <v>1</v>
      </c>
      <c r="AT544" t="str">
        <f>Table13[[#This Row],[Recency Score]]&amp;Table13[[#This Row],[Frequency Score]]&amp;Table13[[#This Row],[Monetary Score]]</f>
        <v>111</v>
      </c>
      <c r="AU544" t="str">
        <f t="shared" si="8"/>
        <v>Lost</v>
      </c>
      <c r="AW544" s="13">
        <f>DATEDIF(Table13[[#This Row],[Dt_Customer]], Snapshot_Date, "d")</f>
        <v>629</v>
      </c>
      <c r="AX544" s="13">
        <f>Table13[[#This Row],[CL if today]]/365</f>
        <v>1.7232876712328766</v>
      </c>
      <c r="AY544">
        <f>Table13[[#This Row],[Total Number of Purchases]]/Table13[[#This Row],[Corrected CL]]</f>
        <v>2.3211446740858506</v>
      </c>
      <c r="AZ544">
        <f>Table13[[#This Row],[Average Order Value (AOV)]]*Table13[[#This Row],[Freq per Year]]</f>
        <v>6.3831478537360891</v>
      </c>
      <c r="BA544">
        <f>Table13[[#This Row],[Total Spend]]/Table13[[#This Row],[Corrected CL]]</f>
        <v>6.3831478537360891</v>
      </c>
      <c r="BB544">
        <v>34.074367088607595</v>
      </c>
      <c r="BC544" s="1">
        <f>Table13[[#This Row],[Dt_Customer]]+Table13[[#This Row],[Recency]]</f>
        <v>41369</v>
      </c>
      <c r="BD544" s="16" t="str">
        <f>IF(COUNTIF(A:A, A544) &gt; 1, "Duplicate", "Unique")</f>
        <v>Unique</v>
      </c>
    </row>
    <row r="545" spans="1:56" x14ac:dyDescent="0.3">
      <c r="A545">
        <v>9738</v>
      </c>
      <c r="B545">
        <v>1986</v>
      </c>
      <c r="C545" t="s">
        <v>41</v>
      </c>
      <c r="D545" t="s">
        <v>35</v>
      </c>
      <c r="E545">
        <v>42386</v>
      </c>
      <c r="F545">
        <v>1</v>
      </c>
      <c r="G545">
        <v>0</v>
      </c>
      <c r="H545" s="1">
        <v>41287</v>
      </c>
      <c r="I545">
        <v>43</v>
      </c>
      <c r="J545">
        <v>65</v>
      </c>
      <c r="K545">
        <v>4</v>
      </c>
      <c r="L545">
        <v>16</v>
      </c>
      <c r="M545">
        <v>0</v>
      </c>
      <c r="N545">
        <v>4</v>
      </c>
      <c r="O545">
        <v>11</v>
      </c>
      <c r="P545">
        <f>IF(Table13[[#This Row],[MntWines]] = 0,"",Table13[[#This Row],[MntWines]])</f>
        <v>65</v>
      </c>
      <c r="Q545">
        <f>IF(Table13[[#This Row],[MntFruits]] = 0, "",Table13[[#This Row],[MntFruits]])</f>
        <v>4</v>
      </c>
      <c r="R545">
        <f>IF(Table13[[#This Row],[MntMeatProducts]] = 0, "",Table13[[#This Row],[MntMeatProducts]])</f>
        <v>16</v>
      </c>
      <c r="S545" t="str">
        <f>IF(Table13[[#This Row],[MntFishProducts]] = 0, "",Table13[[#This Row],[MntFishProducts]])</f>
        <v/>
      </c>
      <c r="T545">
        <f>IF(Table13[[#This Row],[MntSweetProducts]] = 0, "",Table13[[#This Row],[MntSweetProducts]])</f>
        <v>4</v>
      </c>
      <c r="U545">
        <f>IF(Table13[[#This Row],[MntGoldProds]] = 0, "",Table13[[#This Row],[MntGoldProds]])</f>
        <v>11</v>
      </c>
      <c r="V545">
        <v>1</v>
      </c>
      <c r="W545">
        <v>3</v>
      </c>
      <c r="X545">
        <v>0</v>
      </c>
      <c r="Y545">
        <v>3</v>
      </c>
      <c r="Z545">
        <v>8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43</v>
      </c>
      <c r="AI545" s="13">
        <f>SUM(Table13[[#This Row],[MntWines]:[MntGoldProds]])</f>
        <v>100</v>
      </c>
      <c r="AJ545" s="13">
        <f>AVERAGE(Table13[[#This Row],[MntWines]:[MntGoldProds]])</f>
        <v>16.666666666666668</v>
      </c>
      <c r="AK545">
        <f>IF(Table13[[#This Row],[Total Number of Purchases]]=0,0,Table13[[#This Row],[Total Spend]]/Table13[[#This Row],[Total Number of Purchases]])</f>
        <v>14.285714285714286</v>
      </c>
      <c r="AM545">
        <f>SUM(Table13[[#This Row],[NumDealsPurchases]:[NumStorePurchases]])</f>
        <v>7</v>
      </c>
      <c r="AN545" s="14">
        <f>Snapshot_Date-Table13[[#This Row],[Dt_Customer]]</f>
        <v>629</v>
      </c>
      <c r="AP545" s="13">
        <f>Table13[[#This Row],[NumDealsPurchases]]/Table13[[#This Row],[Total Number of Purchases]]*100</f>
        <v>14.285714285714285</v>
      </c>
      <c r="AQ545">
        <f>6-ROUNDUP(_xlfn.PERCENTRANK.INC(Table13[Recency],Table13[[#This Row],[Recency]])*5, 0)</f>
        <v>3</v>
      </c>
      <c r="AR545">
        <f>ROUNDUP(_xlfn.PERCENTRANK.INC(Table13[Total Number of Purchases],Table13[[#This Row],[Total Number of Purchases]])*5,0)</f>
        <v>1</v>
      </c>
      <c r="AS545">
        <f>ROUNDUP(_xlfn.PERCENTRANK.INC(Table13[Total Spend],Table13[[#This Row],[Total Spend]])*5,0)</f>
        <v>2</v>
      </c>
      <c r="AT545" t="str">
        <f>Table13[[#This Row],[Recency Score]]&amp;Table13[[#This Row],[Frequency Score]]&amp;Table13[[#This Row],[Monetary Score]]</f>
        <v>312</v>
      </c>
      <c r="AU545" t="str">
        <f t="shared" si="8"/>
        <v>Needs Attention</v>
      </c>
      <c r="AW545" s="13">
        <f>DATEDIF(Table13[[#This Row],[Dt_Customer]], Snapshot_Date, "d")</f>
        <v>629</v>
      </c>
      <c r="AX545" s="13">
        <f>Table13[[#This Row],[CL if today]]/365</f>
        <v>1.7232876712328766</v>
      </c>
      <c r="AY545">
        <f>Table13[[#This Row],[Total Number of Purchases]]/Table13[[#This Row],[Corrected CL]]</f>
        <v>4.0620031796502385</v>
      </c>
      <c r="AZ545">
        <f>Table13[[#This Row],[Average Order Value (AOV)]]*Table13[[#This Row],[Freq per Year]]</f>
        <v>58.028616852146264</v>
      </c>
      <c r="BA545">
        <f>Table13[[#This Row],[Total Spend]]/Table13[[#This Row],[Corrected CL]]</f>
        <v>58.028616852146264</v>
      </c>
      <c r="BB545">
        <v>364.42155309033285</v>
      </c>
      <c r="BC545" s="1">
        <f>Table13[[#This Row],[Dt_Customer]]+Table13[[#This Row],[Recency]]</f>
        <v>41330</v>
      </c>
      <c r="BD545" s="16" t="str">
        <f>IF(COUNTIF(A:A, A545) &gt; 1, "Duplicate", "Unique")</f>
        <v>Unique</v>
      </c>
    </row>
    <row r="546" spans="1:56" x14ac:dyDescent="0.3">
      <c r="A546">
        <v>10212</v>
      </c>
      <c r="B546">
        <v>1986</v>
      </c>
      <c r="C546" t="s">
        <v>41</v>
      </c>
      <c r="D546" t="s">
        <v>35</v>
      </c>
      <c r="E546">
        <v>42386</v>
      </c>
      <c r="F546">
        <v>1</v>
      </c>
      <c r="G546">
        <v>0</v>
      </c>
      <c r="H546" s="1">
        <v>41287</v>
      </c>
      <c r="I546">
        <v>43</v>
      </c>
      <c r="J546">
        <v>65</v>
      </c>
      <c r="K546">
        <v>4</v>
      </c>
      <c r="L546">
        <v>16</v>
      </c>
      <c r="M546">
        <v>0</v>
      </c>
      <c r="N546">
        <v>4</v>
      </c>
      <c r="O546">
        <v>11</v>
      </c>
      <c r="P546">
        <f>IF(Table13[[#This Row],[MntWines]] = 0,"",Table13[[#This Row],[MntWines]])</f>
        <v>65</v>
      </c>
      <c r="Q546">
        <f>IF(Table13[[#This Row],[MntFruits]] = 0, "",Table13[[#This Row],[MntFruits]])</f>
        <v>4</v>
      </c>
      <c r="R546">
        <f>IF(Table13[[#This Row],[MntMeatProducts]] = 0, "",Table13[[#This Row],[MntMeatProducts]])</f>
        <v>16</v>
      </c>
      <c r="S546" t="str">
        <f>IF(Table13[[#This Row],[MntFishProducts]] = 0, "",Table13[[#This Row],[MntFishProducts]])</f>
        <v/>
      </c>
      <c r="T546">
        <f>IF(Table13[[#This Row],[MntSweetProducts]] = 0, "",Table13[[#This Row],[MntSweetProducts]])</f>
        <v>4</v>
      </c>
      <c r="U546">
        <f>IF(Table13[[#This Row],[MntGoldProds]] = 0, "",Table13[[#This Row],[MntGoldProds]])</f>
        <v>11</v>
      </c>
      <c r="V546">
        <v>1</v>
      </c>
      <c r="W546">
        <v>3</v>
      </c>
      <c r="X546">
        <v>0</v>
      </c>
      <c r="Y546">
        <v>3</v>
      </c>
      <c r="Z546">
        <v>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40</v>
      </c>
      <c r="AI546" s="13">
        <f>SUM(Table13[[#This Row],[MntWines]:[MntGoldProds]])</f>
        <v>100</v>
      </c>
      <c r="AJ546" s="13">
        <f>AVERAGE(Table13[[#This Row],[MntWines]:[MntGoldProds]])</f>
        <v>16.666666666666668</v>
      </c>
      <c r="AK546">
        <f>IF(Table13[[#This Row],[Total Number of Purchases]]=0,0,Table13[[#This Row],[Total Spend]]/Table13[[#This Row],[Total Number of Purchases]])</f>
        <v>14.285714285714286</v>
      </c>
      <c r="AM546">
        <f>SUM(Table13[[#This Row],[NumDealsPurchases]:[NumStorePurchases]])</f>
        <v>7</v>
      </c>
      <c r="AN546" s="14">
        <f>Snapshot_Date-Table13[[#This Row],[Dt_Customer]]</f>
        <v>629</v>
      </c>
      <c r="AP546" s="13">
        <f>Table13[[#This Row],[NumDealsPurchases]]/Table13[[#This Row],[Total Number of Purchases]]*100</f>
        <v>14.285714285714285</v>
      </c>
      <c r="AQ546">
        <f>6-ROUNDUP(_xlfn.PERCENTRANK.INC(Table13[Recency],Table13[[#This Row],[Recency]])*5, 0)</f>
        <v>3</v>
      </c>
      <c r="AR546">
        <f>ROUNDUP(_xlfn.PERCENTRANK.INC(Table13[Total Number of Purchases],Table13[[#This Row],[Total Number of Purchases]])*5,0)</f>
        <v>1</v>
      </c>
      <c r="AS546">
        <f>ROUNDUP(_xlfn.PERCENTRANK.INC(Table13[Total Spend],Table13[[#This Row],[Total Spend]])*5,0)</f>
        <v>2</v>
      </c>
      <c r="AT546" t="str">
        <f>Table13[[#This Row],[Recency Score]]&amp;Table13[[#This Row],[Frequency Score]]&amp;Table13[[#This Row],[Monetary Score]]</f>
        <v>312</v>
      </c>
      <c r="AU546" t="str">
        <f t="shared" si="8"/>
        <v>Needs Attention</v>
      </c>
      <c r="AW546" s="13">
        <f>DATEDIF(Table13[[#This Row],[Dt_Customer]], Snapshot_Date, "d")</f>
        <v>629</v>
      </c>
      <c r="AX546" s="13">
        <f>Table13[[#This Row],[CL if today]]/365</f>
        <v>1.7232876712328766</v>
      </c>
      <c r="AY546">
        <f>Table13[[#This Row],[Total Number of Purchases]]/Table13[[#This Row],[Corrected CL]]</f>
        <v>4.0620031796502385</v>
      </c>
      <c r="AZ546">
        <f>Table13[[#This Row],[Average Order Value (AOV)]]*Table13[[#This Row],[Freq per Year]]</f>
        <v>58.028616852146264</v>
      </c>
      <c r="BA546">
        <f>Table13[[#This Row],[Total Spend]]/Table13[[#This Row],[Corrected CL]]</f>
        <v>58.028616852146264</v>
      </c>
      <c r="BB546">
        <v>1104.8335974643423</v>
      </c>
      <c r="BC546" s="1">
        <f>Table13[[#This Row],[Dt_Customer]]+Table13[[#This Row],[Recency]]</f>
        <v>41330</v>
      </c>
      <c r="BD546" s="16" t="str">
        <f>IF(COUNTIF(A:A, A546) &gt; 1, "Duplicate", "Unique")</f>
        <v>Unique</v>
      </c>
    </row>
    <row r="547" spans="1:56" x14ac:dyDescent="0.3">
      <c r="A547">
        <v>6318</v>
      </c>
      <c r="B547">
        <v>1988</v>
      </c>
      <c r="C547" t="s">
        <v>28</v>
      </c>
      <c r="D547" t="s">
        <v>33</v>
      </c>
      <c r="E547">
        <v>68487</v>
      </c>
      <c r="F547">
        <v>0</v>
      </c>
      <c r="G547">
        <v>0</v>
      </c>
      <c r="H547" s="1">
        <v>41287</v>
      </c>
      <c r="I547">
        <v>48</v>
      </c>
      <c r="J547">
        <v>758</v>
      </c>
      <c r="K547">
        <v>12</v>
      </c>
      <c r="L547">
        <v>385</v>
      </c>
      <c r="M547">
        <v>33</v>
      </c>
      <c r="N547">
        <v>89</v>
      </c>
      <c r="O547">
        <v>89</v>
      </c>
      <c r="P547">
        <f>IF(Table13[[#This Row],[MntWines]] = 0,"",Table13[[#This Row],[MntWines]])</f>
        <v>758</v>
      </c>
      <c r="Q547">
        <f>IF(Table13[[#This Row],[MntFruits]] = 0, "",Table13[[#This Row],[MntFruits]])</f>
        <v>12</v>
      </c>
      <c r="R547">
        <f>IF(Table13[[#This Row],[MntMeatProducts]] = 0, "",Table13[[#This Row],[MntMeatProducts]])</f>
        <v>385</v>
      </c>
      <c r="S547">
        <f>IF(Table13[[#This Row],[MntFishProducts]] = 0, "",Table13[[#This Row],[MntFishProducts]])</f>
        <v>33</v>
      </c>
      <c r="T547">
        <f>IF(Table13[[#This Row],[MntSweetProducts]] = 0, "",Table13[[#This Row],[MntSweetProducts]])</f>
        <v>89</v>
      </c>
      <c r="U547">
        <f>IF(Table13[[#This Row],[MntGoldProds]] = 0, "",Table13[[#This Row],[MntGoldProds]])</f>
        <v>89</v>
      </c>
      <c r="V547">
        <v>1</v>
      </c>
      <c r="W547">
        <v>9</v>
      </c>
      <c r="X547">
        <v>7</v>
      </c>
      <c r="Y547">
        <v>13</v>
      </c>
      <c r="Z547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32</v>
      </c>
      <c r="AI547" s="13">
        <f>SUM(Table13[[#This Row],[MntWines]:[MntGoldProds]])</f>
        <v>1366</v>
      </c>
      <c r="AJ547" s="13">
        <f>AVERAGE(Table13[[#This Row],[MntWines]:[MntGoldProds]])</f>
        <v>227.66666666666666</v>
      </c>
      <c r="AK547">
        <f>IF(Table13[[#This Row],[Total Number of Purchases]]=0,0,Table13[[#This Row],[Total Spend]]/Table13[[#This Row],[Total Number of Purchases]])</f>
        <v>45.533333333333331</v>
      </c>
      <c r="AM547">
        <f>SUM(Table13[[#This Row],[NumDealsPurchases]:[NumStorePurchases]])</f>
        <v>30</v>
      </c>
      <c r="AN547" s="14">
        <f>Snapshot_Date-Table13[[#This Row],[Dt_Customer]]</f>
        <v>629</v>
      </c>
      <c r="AP547" s="13">
        <f>Table13[[#This Row],[NumDealsPurchases]]/Table13[[#This Row],[Total Number of Purchases]]*100</f>
        <v>3.3333333333333335</v>
      </c>
      <c r="AQ547">
        <f>6-ROUNDUP(_xlfn.PERCENTRANK.INC(Table13[Recency],Table13[[#This Row],[Recency]])*5, 0)</f>
        <v>3</v>
      </c>
      <c r="AR547">
        <f>ROUNDUP(_xlfn.PERCENTRANK.INC(Table13[Total Number of Purchases],Table13[[#This Row],[Total Number of Purchases]])*5,0)</f>
        <v>5</v>
      </c>
      <c r="AS547">
        <f>ROUNDUP(_xlfn.PERCENTRANK.INC(Table13[Total Spend],Table13[[#This Row],[Total Spend]])*5,0)</f>
        <v>5</v>
      </c>
      <c r="AT547" t="str">
        <f>Table13[[#This Row],[Recency Score]]&amp;Table13[[#This Row],[Frequency Score]]&amp;Table13[[#This Row],[Monetary Score]]</f>
        <v>355</v>
      </c>
      <c r="AU547" t="str">
        <f t="shared" si="8"/>
        <v>Frequent Buyers</v>
      </c>
      <c r="AW547" s="13">
        <f>DATEDIF(Table13[[#This Row],[Dt_Customer]], Snapshot_Date, "d")</f>
        <v>629</v>
      </c>
      <c r="AX547" s="13">
        <f>Table13[[#This Row],[CL if today]]/365</f>
        <v>1.7232876712328766</v>
      </c>
      <c r="AY547">
        <f>Table13[[#This Row],[Total Number of Purchases]]/Table13[[#This Row],[Corrected CL]]</f>
        <v>17.408585055643879</v>
      </c>
      <c r="AZ547">
        <f>Table13[[#This Row],[Average Order Value (AOV)]]*Table13[[#This Row],[Freq per Year]]</f>
        <v>792.67090620031797</v>
      </c>
      <c r="BA547">
        <f>Table13[[#This Row],[Total Spend]]/Table13[[#This Row],[Corrected CL]]</f>
        <v>792.67090620031797</v>
      </c>
      <c r="BB547">
        <v>586.77215189873414</v>
      </c>
      <c r="BC547" s="1">
        <f>Table13[[#This Row],[Dt_Customer]]+Table13[[#This Row],[Recency]]</f>
        <v>41335</v>
      </c>
      <c r="BD547" s="16" t="str">
        <f>IF(COUNTIF(A:A, A547) &gt; 1, "Duplicate", "Unique")</f>
        <v>Unique</v>
      </c>
    </row>
    <row r="548" spans="1:56" x14ac:dyDescent="0.3">
      <c r="A548">
        <v>5396</v>
      </c>
      <c r="B548">
        <v>1988</v>
      </c>
      <c r="C548" t="s">
        <v>28</v>
      </c>
      <c r="D548" t="s">
        <v>33</v>
      </c>
      <c r="E548">
        <v>68487</v>
      </c>
      <c r="F548">
        <v>0</v>
      </c>
      <c r="G548">
        <v>0</v>
      </c>
      <c r="H548" s="1">
        <v>41287</v>
      </c>
      <c r="I548">
        <v>48</v>
      </c>
      <c r="J548">
        <v>758</v>
      </c>
      <c r="K548">
        <v>12</v>
      </c>
      <c r="L548">
        <v>385</v>
      </c>
      <c r="M548">
        <v>33</v>
      </c>
      <c r="N548">
        <v>89</v>
      </c>
      <c r="O548">
        <v>89</v>
      </c>
      <c r="P548">
        <f>IF(Table13[[#This Row],[MntWines]] = 0,"",Table13[[#This Row],[MntWines]])</f>
        <v>758</v>
      </c>
      <c r="Q548">
        <f>IF(Table13[[#This Row],[MntFruits]] = 0, "",Table13[[#This Row],[MntFruits]])</f>
        <v>12</v>
      </c>
      <c r="R548">
        <f>IF(Table13[[#This Row],[MntMeatProducts]] = 0, "",Table13[[#This Row],[MntMeatProducts]])</f>
        <v>385</v>
      </c>
      <c r="S548">
        <f>IF(Table13[[#This Row],[MntFishProducts]] = 0, "",Table13[[#This Row],[MntFishProducts]])</f>
        <v>33</v>
      </c>
      <c r="T548">
        <f>IF(Table13[[#This Row],[MntSweetProducts]] = 0, "",Table13[[#This Row],[MntSweetProducts]])</f>
        <v>89</v>
      </c>
      <c r="U548">
        <f>IF(Table13[[#This Row],[MntGoldProds]] = 0, "",Table13[[#This Row],[MntGoldProds]])</f>
        <v>89</v>
      </c>
      <c r="V548">
        <v>1</v>
      </c>
      <c r="W548">
        <v>9</v>
      </c>
      <c r="X548">
        <v>7</v>
      </c>
      <c r="Y548">
        <v>13</v>
      </c>
      <c r="Z548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 t="s">
        <v>36</v>
      </c>
      <c r="AI548" s="13">
        <f>SUM(Table13[[#This Row],[MntWines]:[MntGoldProds]])</f>
        <v>1366</v>
      </c>
      <c r="AJ548" s="13">
        <f>AVERAGE(Table13[[#This Row],[MntWines]:[MntGoldProds]])</f>
        <v>227.66666666666666</v>
      </c>
      <c r="AK548">
        <f>IF(Table13[[#This Row],[Total Number of Purchases]]=0,0,Table13[[#This Row],[Total Spend]]/Table13[[#This Row],[Total Number of Purchases]])</f>
        <v>45.533333333333331</v>
      </c>
      <c r="AM548">
        <f>SUM(Table13[[#This Row],[NumDealsPurchases]:[NumStorePurchases]])</f>
        <v>30</v>
      </c>
      <c r="AN548" s="14">
        <f>Snapshot_Date-Table13[[#This Row],[Dt_Customer]]</f>
        <v>629</v>
      </c>
      <c r="AP548" s="13">
        <f>Table13[[#This Row],[NumDealsPurchases]]/Table13[[#This Row],[Total Number of Purchases]]*100</f>
        <v>3.3333333333333335</v>
      </c>
      <c r="AQ548">
        <f>6-ROUNDUP(_xlfn.PERCENTRANK.INC(Table13[Recency],Table13[[#This Row],[Recency]])*5, 0)</f>
        <v>3</v>
      </c>
      <c r="AR548">
        <f>ROUNDUP(_xlfn.PERCENTRANK.INC(Table13[Total Number of Purchases],Table13[[#This Row],[Total Number of Purchases]])*5,0)</f>
        <v>5</v>
      </c>
      <c r="AS548">
        <f>ROUNDUP(_xlfn.PERCENTRANK.INC(Table13[Total Spend],Table13[[#This Row],[Total Spend]])*5,0)</f>
        <v>5</v>
      </c>
      <c r="AT548" t="str">
        <f>Table13[[#This Row],[Recency Score]]&amp;Table13[[#This Row],[Frequency Score]]&amp;Table13[[#This Row],[Monetary Score]]</f>
        <v>355</v>
      </c>
      <c r="AU548" t="str">
        <f t="shared" si="8"/>
        <v>Frequent Buyers</v>
      </c>
      <c r="AW548" s="13">
        <f>DATEDIF(Table13[[#This Row],[Dt_Customer]], Snapshot_Date, "d")</f>
        <v>629</v>
      </c>
      <c r="AX548" s="13">
        <f>Table13[[#This Row],[CL if today]]/365</f>
        <v>1.7232876712328766</v>
      </c>
      <c r="AY548">
        <f>Table13[[#This Row],[Total Number of Purchases]]/Table13[[#This Row],[Corrected CL]]</f>
        <v>17.408585055643879</v>
      </c>
      <c r="AZ548">
        <f>Table13[[#This Row],[Average Order Value (AOV)]]*Table13[[#This Row],[Freq per Year]]</f>
        <v>792.67090620031797</v>
      </c>
      <c r="BA548">
        <f>Table13[[#This Row],[Total Spend]]/Table13[[#This Row],[Corrected CL]]</f>
        <v>792.67090620031797</v>
      </c>
      <c r="BB548">
        <v>34.074367088607595</v>
      </c>
      <c r="BC548" s="1">
        <f>Table13[[#This Row],[Dt_Customer]]+Table13[[#This Row],[Recency]]</f>
        <v>41335</v>
      </c>
      <c r="BD548" s="16" t="str">
        <f>IF(COUNTIF(A:A, A548) &gt; 1, "Duplicate", "Unique")</f>
        <v>Unique</v>
      </c>
    </row>
    <row r="549" spans="1:56" x14ac:dyDescent="0.3">
      <c r="A549">
        <v>5138</v>
      </c>
      <c r="B549">
        <v>1950</v>
      </c>
      <c r="C549" t="s">
        <v>28</v>
      </c>
      <c r="D549" t="s">
        <v>35</v>
      </c>
      <c r="E549">
        <v>28320</v>
      </c>
      <c r="F549">
        <v>0</v>
      </c>
      <c r="G549">
        <v>1</v>
      </c>
      <c r="H549" s="1">
        <v>41288</v>
      </c>
      <c r="I549">
        <v>68</v>
      </c>
      <c r="J549">
        <v>19</v>
      </c>
      <c r="K549">
        <v>1</v>
      </c>
      <c r="L549">
        <v>14</v>
      </c>
      <c r="M549">
        <v>3</v>
      </c>
      <c r="N549">
        <v>2</v>
      </c>
      <c r="O549">
        <v>4</v>
      </c>
      <c r="P549">
        <f>IF(Table13[[#This Row],[MntWines]] = 0,"",Table13[[#This Row],[MntWines]])</f>
        <v>19</v>
      </c>
      <c r="Q549">
        <f>IF(Table13[[#This Row],[MntFruits]] = 0, "",Table13[[#This Row],[MntFruits]])</f>
        <v>1</v>
      </c>
      <c r="R549">
        <f>IF(Table13[[#This Row],[MntMeatProducts]] = 0, "",Table13[[#This Row],[MntMeatProducts]])</f>
        <v>14</v>
      </c>
      <c r="S549">
        <f>IF(Table13[[#This Row],[MntFishProducts]] = 0, "",Table13[[#This Row],[MntFishProducts]])</f>
        <v>3</v>
      </c>
      <c r="T549">
        <f>IF(Table13[[#This Row],[MntSweetProducts]] = 0, "",Table13[[#This Row],[MntSweetProducts]])</f>
        <v>2</v>
      </c>
      <c r="U549">
        <f>IF(Table13[[#This Row],[MntGoldProds]] = 0, "",Table13[[#This Row],[MntGoldProds]])</f>
        <v>4</v>
      </c>
      <c r="V549">
        <v>1</v>
      </c>
      <c r="W549">
        <v>1</v>
      </c>
      <c r="X549">
        <v>0</v>
      </c>
      <c r="Y549">
        <v>3</v>
      </c>
      <c r="Z549">
        <v>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">
        <v>30</v>
      </c>
      <c r="AI549" s="13">
        <f>SUM(Table13[[#This Row],[MntWines]:[MntGoldProds]])</f>
        <v>43</v>
      </c>
      <c r="AJ549" s="13">
        <f>AVERAGE(Table13[[#This Row],[MntWines]:[MntGoldProds]])</f>
        <v>7.166666666666667</v>
      </c>
      <c r="AK549">
        <f>IF(Table13[[#This Row],[Total Number of Purchases]]=0,0,Table13[[#This Row],[Total Spend]]/Table13[[#This Row],[Total Number of Purchases]])</f>
        <v>8.6</v>
      </c>
      <c r="AM549">
        <f>SUM(Table13[[#This Row],[NumDealsPurchases]:[NumStorePurchases]])</f>
        <v>5</v>
      </c>
      <c r="AN549" s="14">
        <f>Snapshot_Date-Table13[[#This Row],[Dt_Customer]]</f>
        <v>628</v>
      </c>
      <c r="AP549" s="13">
        <f>Table13[[#This Row],[NumDealsPurchases]]/Table13[[#This Row],[Total Number of Purchases]]*100</f>
        <v>20</v>
      </c>
      <c r="AQ549">
        <f>6-ROUNDUP(_xlfn.PERCENTRANK.INC(Table13[Recency],Table13[[#This Row],[Recency]])*5, 0)</f>
        <v>2</v>
      </c>
      <c r="AR549">
        <f>ROUNDUP(_xlfn.PERCENTRANK.INC(Table13[Total Number of Purchases],Table13[[#This Row],[Total Number of Purchases]])*5,0)</f>
        <v>1</v>
      </c>
      <c r="AS549">
        <f>ROUNDUP(_xlfn.PERCENTRANK.INC(Table13[Total Spend],Table13[[#This Row],[Total Spend]])*5,0)</f>
        <v>1</v>
      </c>
      <c r="AT549" t="str">
        <f>Table13[[#This Row],[Recency Score]]&amp;Table13[[#This Row],[Frequency Score]]&amp;Table13[[#This Row],[Monetary Score]]</f>
        <v>211</v>
      </c>
      <c r="AU549" t="str">
        <f t="shared" si="8"/>
        <v>About to Sleep</v>
      </c>
      <c r="AW549" s="13">
        <f>DATEDIF(Table13[[#This Row],[Dt_Customer]], Snapshot_Date, "d")</f>
        <v>628</v>
      </c>
      <c r="AX549" s="13">
        <f>Table13[[#This Row],[CL if today]]/365</f>
        <v>1.7205479452054795</v>
      </c>
      <c r="AY549">
        <f>Table13[[#This Row],[Total Number of Purchases]]/Table13[[#This Row],[Corrected CL]]</f>
        <v>2.9060509554140128</v>
      </c>
      <c r="AZ549">
        <f>Table13[[#This Row],[Average Order Value (AOV)]]*Table13[[#This Row],[Freq per Year]]</f>
        <v>24.992038216560509</v>
      </c>
      <c r="BA549">
        <f>Table13[[#This Row],[Total Spend]]/Table13[[#This Row],[Corrected CL]]</f>
        <v>24.992038216560509</v>
      </c>
      <c r="BB549">
        <v>1181.7670364500793</v>
      </c>
      <c r="BC549" s="1">
        <f>Table13[[#This Row],[Dt_Customer]]+Table13[[#This Row],[Recency]]</f>
        <v>41356</v>
      </c>
      <c r="BD549" s="16" t="str">
        <f>IF(COUNTIF(A:A, A549) &gt; 1, "Duplicate", "Unique")</f>
        <v>Unique</v>
      </c>
    </row>
    <row r="550" spans="1:56" x14ac:dyDescent="0.3">
      <c r="A550">
        <v>6543</v>
      </c>
      <c r="B550">
        <v>1945</v>
      </c>
      <c r="C550" t="s">
        <v>41</v>
      </c>
      <c r="D550" t="s">
        <v>35</v>
      </c>
      <c r="E550">
        <v>62847</v>
      </c>
      <c r="F550">
        <v>0</v>
      </c>
      <c r="G550">
        <v>0</v>
      </c>
      <c r="H550" s="1">
        <v>41289</v>
      </c>
      <c r="I550">
        <v>45</v>
      </c>
      <c r="J550">
        <v>521</v>
      </c>
      <c r="K550">
        <v>168</v>
      </c>
      <c r="L550">
        <v>706</v>
      </c>
      <c r="M550">
        <v>80</v>
      </c>
      <c r="N550">
        <v>76</v>
      </c>
      <c r="O550">
        <v>61</v>
      </c>
      <c r="P550">
        <f>IF(Table13[[#This Row],[MntWines]] = 0,"",Table13[[#This Row],[MntWines]])</f>
        <v>521</v>
      </c>
      <c r="Q550">
        <f>IF(Table13[[#This Row],[MntFruits]] = 0, "",Table13[[#This Row],[MntFruits]])</f>
        <v>168</v>
      </c>
      <c r="R550">
        <f>IF(Table13[[#This Row],[MntMeatProducts]] = 0, "",Table13[[#This Row],[MntMeatProducts]])</f>
        <v>706</v>
      </c>
      <c r="S550">
        <f>IF(Table13[[#This Row],[MntFishProducts]] = 0, "",Table13[[#This Row],[MntFishProducts]])</f>
        <v>80</v>
      </c>
      <c r="T550">
        <f>IF(Table13[[#This Row],[MntSweetProducts]] = 0, "",Table13[[#This Row],[MntSweetProducts]])</f>
        <v>76</v>
      </c>
      <c r="U550">
        <f>IF(Table13[[#This Row],[MntGoldProds]] = 0, "",Table13[[#This Row],[MntGoldProds]])</f>
        <v>61</v>
      </c>
      <c r="V550">
        <v>1</v>
      </c>
      <c r="W550">
        <v>3</v>
      </c>
      <c r="X550">
        <v>6</v>
      </c>
      <c r="Y550">
        <v>4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32</v>
      </c>
      <c r="AI550" s="13">
        <f>SUM(Table13[[#This Row],[MntWines]:[MntGoldProds]])</f>
        <v>1612</v>
      </c>
      <c r="AJ550" s="13">
        <f>AVERAGE(Table13[[#This Row],[MntWines]:[MntGoldProds]])</f>
        <v>268.66666666666669</v>
      </c>
      <c r="AK550">
        <f>IF(Table13[[#This Row],[Total Number of Purchases]]=0,0,Table13[[#This Row],[Total Spend]]/Table13[[#This Row],[Total Number of Purchases]])</f>
        <v>115.14285714285714</v>
      </c>
      <c r="AM550">
        <f>SUM(Table13[[#This Row],[NumDealsPurchases]:[NumStorePurchases]])</f>
        <v>14</v>
      </c>
      <c r="AN550" s="14">
        <f>Snapshot_Date-Table13[[#This Row],[Dt_Customer]]</f>
        <v>627</v>
      </c>
      <c r="AP550" s="13">
        <f>Table13[[#This Row],[NumDealsPurchases]]/Table13[[#This Row],[Total Number of Purchases]]*100</f>
        <v>7.1428571428571423</v>
      </c>
      <c r="AQ550">
        <f>6-ROUNDUP(_xlfn.PERCENTRANK.INC(Table13[Recency],Table13[[#This Row],[Recency]])*5, 0)</f>
        <v>3</v>
      </c>
      <c r="AR550">
        <f>ROUNDUP(_xlfn.PERCENTRANK.INC(Table13[Total Number of Purchases],Table13[[#This Row],[Total Number of Purchases]])*5,0)</f>
        <v>3</v>
      </c>
      <c r="AS550">
        <f>ROUNDUP(_xlfn.PERCENTRANK.INC(Table13[Total Spend],Table13[[#This Row],[Total Spend]])*5,0)</f>
        <v>5</v>
      </c>
      <c r="AT550" t="str">
        <f>Table13[[#This Row],[Recency Score]]&amp;Table13[[#This Row],[Frequency Score]]&amp;Table13[[#This Row],[Monetary Score]]</f>
        <v>335</v>
      </c>
      <c r="AU550" t="str">
        <f t="shared" si="8"/>
        <v>Big Spenders</v>
      </c>
      <c r="AW550" s="13">
        <f>DATEDIF(Table13[[#This Row],[Dt_Customer]], Snapshot_Date, "d")</f>
        <v>627</v>
      </c>
      <c r="AX550" s="13">
        <f>Table13[[#This Row],[CL if today]]/365</f>
        <v>1.7178082191780821</v>
      </c>
      <c r="AY550">
        <f>Table13[[#This Row],[Total Number of Purchases]]/Table13[[#This Row],[Corrected CL]]</f>
        <v>8.1499202551834138</v>
      </c>
      <c r="AZ550">
        <f>Table13[[#This Row],[Average Order Value (AOV)]]*Table13[[#This Row],[Freq per Year]]</f>
        <v>938.40510366826163</v>
      </c>
      <c r="BA550">
        <f>Table13[[#This Row],[Total Spend]]/Table13[[#This Row],[Corrected CL]]</f>
        <v>938.40510366826163</v>
      </c>
      <c r="BB550">
        <v>23.753968253968253</v>
      </c>
      <c r="BC550" s="1">
        <f>Table13[[#This Row],[Dt_Customer]]+Table13[[#This Row],[Recency]]</f>
        <v>41334</v>
      </c>
      <c r="BD550" s="16" t="str">
        <f>IF(COUNTIF(A:A, A550) &gt; 1, "Duplicate", "Unique")</f>
        <v>Unique</v>
      </c>
    </row>
    <row r="551" spans="1:56" x14ac:dyDescent="0.3">
      <c r="A551">
        <v>3412</v>
      </c>
      <c r="B551">
        <v>1951</v>
      </c>
      <c r="C551" t="s">
        <v>41</v>
      </c>
      <c r="D551" t="s">
        <v>33</v>
      </c>
      <c r="E551">
        <v>67381</v>
      </c>
      <c r="F551">
        <v>0</v>
      </c>
      <c r="G551">
        <v>1</v>
      </c>
      <c r="H551" s="1">
        <v>41289</v>
      </c>
      <c r="I551">
        <v>67</v>
      </c>
      <c r="J551">
        <v>815</v>
      </c>
      <c r="K551">
        <v>8</v>
      </c>
      <c r="L551">
        <v>53</v>
      </c>
      <c r="M551">
        <v>11</v>
      </c>
      <c r="N551">
        <v>0</v>
      </c>
      <c r="O551">
        <v>70</v>
      </c>
      <c r="P551">
        <f>IF(Table13[[#This Row],[MntWines]] = 0,"",Table13[[#This Row],[MntWines]])</f>
        <v>815</v>
      </c>
      <c r="Q551">
        <f>IF(Table13[[#This Row],[MntFruits]] = 0, "",Table13[[#This Row],[MntFruits]])</f>
        <v>8</v>
      </c>
      <c r="R551">
        <f>IF(Table13[[#This Row],[MntMeatProducts]] = 0, "",Table13[[#This Row],[MntMeatProducts]])</f>
        <v>53</v>
      </c>
      <c r="S551">
        <f>IF(Table13[[#This Row],[MntFishProducts]] = 0, "",Table13[[#This Row],[MntFishProducts]])</f>
        <v>11</v>
      </c>
      <c r="T551" t="str">
        <f>IF(Table13[[#This Row],[MntSweetProducts]] = 0, "",Table13[[#This Row],[MntSweetProducts]])</f>
        <v/>
      </c>
      <c r="U551">
        <f>IF(Table13[[#This Row],[MntGoldProds]] = 0, "",Table13[[#This Row],[MntGoldProds]])</f>
        <v>70</v>
      </c>
      <c r="V551">
        <v>4</v>
      </c>
      <c r="W551">
        <v>2</v>
      </c>
      <c r="X551">
        <v>2</v>
      </c>
      <c r="Y551">
        <v>9</v>
      </c>
      <c r="Z551">
        <v>7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 t="s">
        <v>30</v>
      </c>
      <c r="AI551" s="13">
        <f>SUM(Table13[[#This Row],[MntWines]:[MntGoldProds]])</f>
        <v>957</v>
      </c>
      <c r="AJ551" s="13">
        <f>AVERAGE(Table13[[#This Row],[MntWines]:[MntGoldProds]])</f>
        <v>159.5</v>
      </c>
      <c r="AK551">
        <f>IF(Table13[[#This Row],[Total Number of Purchases]]=0,0,Table13[[#This Row],[Total Spend]]/Table13[[#This Row],[Total Number of Purchases]])</f>
        <v>56.294117647058826</v>
      </c>
      <c r="AM551">
        <f>SUM(Table13[[#This Row],[NumDealsPurchases]:[NumStorePurchases]])</f>
        <v>17</v>
      </c>
      <c r="AN551" s="14">
        <f>Snapshot_Date-Table13[[#This Row],[Dt_Customer]]</f>
        <v>627</v>
      </c>
      <c r="AP551" s="13">
        <f>Table13[[#This Row],[NumDealsPurchases]]/Table13[[#This Row],[Total Number of Purchases]]*100</f>
        <v>23.52941176470588</v>
      </c>
      <c r="AQ551">
        <f>6-ROUNDUP(_xlfn.PERCENTRANK.INC(Table13[Recency],Table13[[#This Row],[Recency]])*5, 0)</f>
        <v>2</v>
      </c>
      <c r="AR551">
        <f>ROUNDUP(_xlfn.PERCENTRANK.INC(Table13[Total Number of Purchases],Table13[[#This Row],[Total Number of Purchases]])*5,0)</f>
        <v>3</v>
      </c>
      <c r="AS551">
        <f>ROUNDUP(_xlfn.PERCENTRANK.INC(Table13[Total Spend],Table13[[#This Row],[Total Spend]])*5,0)</f>
        <v>4</v>
      </c>
      <c r="AT551" t="str">
        <f>Table13[[#This Row],[Recency Score]]&amp;Table13[[#This Row],[Frequency Score]]&amp;Table13[[#This Row],[Monetary Score]]</f>
        <v>234</v>
      </c>
      <c r="AU551" t="str">
        <f t="shared" si="8"/>
        <v>About to Sleep</v>
      </c>
      <c r="AW551" s="13">
        <f>DATEDIF(Table13[[#This Row],[Dt_Customer]], Snapshot_Date, "d")</f>
        <v>627</v>
      </c>
      <c r="AX551" s="13">
        <f>Table13[[#This Row],[CL if today]]/365</f>
        <v>1.7178082191780821</v>
      </c>
      <c r="AY551">
        <f>Table13[[#This Row],[Total Number of Purchases]]/Table13[[#This Row],[Corrected CL]]</f>
        <v>9.8963317384370022</v>
      </c>
      <c r="AZ551">
        <f>Table13[[#This Row],[Average Order Value (AOV)]]*Table13[[#This Row],[Freq per Year]]</f>
        <v>557.1052631578948</v>
      </c>
      <c r="BA551">
        <f>Table13[[#This Row],[Total Spend]]/Table13[[#This Row],[Corrected CL]]</f>
        <v>557.1052631578948</v>
      </c>
      <c r="BB551">
        <v>910.47543581616492</v>
      </c>
      <c r="BC551" s="1">
        <f>Table13[[#This Row],[Dt_Customer]]+Table13[[#This Row],[Recency]]</f>
        <v>41356</v>
      </c>
      <c r="BD551" s="16" t="str">
        <f>IF(COUNTIF(A:A, A551) &gt; 1, "Duplicate", "Unique")</f>
        <v>Unique</v>
      </c>
    </row>
    <row r="552" spans="1:56" x14ac:dyDescent="0.3">
      <c r="A552">
        <v>10814</v>
      </c>
      <c r="B552">
        <v>1947</v>
      </c>
      <c r="C552" t="s">
        <v>28</v>
      </c>
      <c r="D552" t="s">
        <v>35</v>
      </c>
      <c r="E552">
        <v>70321</v>
      </c>
      <c r="F552">
        <v>0</v>
      </c>
      <c r="G552">
        <v>0</v>
      </c>
      <c r="H552" s="1">
        <v>41290</v>
      </c>
      <c r="I552">
        <v>6</v>
      </c>
      <c r="J552">
        <v>303</v>
      </c>
      <c r="K552">
        <v>23</v>
      </c>
      <c r="L552">
        <v>751</v>
      </c>
      <c r="M552">
        <v>82</v>
      </c>
      <c r="N552">
        <v>26</v>
      </c>
      <c r="O552">
        <v>191</v>
      </c>
      <c r="P552">
        <f>IF(Table13[[#This Row],[MntWines]] = 0,"",Table13[[#This Row],[MntWines]])</f>
        <v>303</v>
      </c>
      <c r="Q552">
        <f>IF(Table13[[#This Row],[MntFruits]] = 0, "",Table13[[#This Row],[MntFruits]])</f>
        <v>23</v>
      </c>
      <c r="R552">
        <f>IF(Table13[[#This Row],[MntMeatProducts]] = 0, "",Table13[[#This Row],[MntMeatProducts]])</f>
        <v>751</v>
      </c>
      <c r="S552">
        <f>IF(Table13[[#This Row],[MntFishProducts]] = 0, "",Table13[[#This Row],[MntFishProducts]])</f>
        <v>82</v>
      </c>
      <c r="T552">
        <f>IF(Table13[[#This Row],[MntSweetProducts]] = 0, "",Table13[[#This Row],[MntSweetProducts]])</f>
        <v>26</v>
      </c>
      <c r="U552">
        <f>IF(Table13[[#This Row],[MntGoldProds]] = 0, "",Table13[[#This Row],[MntGoldProds]])</f>
        <v>191</v>
      </c>
      <c r="V552">
        <v>1</v>
      </c>
      <c r="W552">
        <v>6</v>
      </c>
      <c r="X552">
        <v>5</v>
      </c>
      <c r="Y552">
        <v>13</v>
      </c>
      <c r="Z552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 t="s">
        <v>30</v>
      </c>
      <c r="AI552" s="13">
        <f>SUM(Table13[[#This Row],[MntWines]:[MntGoldProds]])</f>
        <v>1376</v>
      </c>
      <c r="AJ552" s="13">
        <f>AVERAGE(Table13[[#This Row],[MntWines]:[MntGoldProds]])</f>
        <v>229.33333333333334</v>
      </c>
      <c r="AK552">
        <f>IF(Table13[[#This Row],[Total Number of Purchases]]=0,0,Table13[[#This Row],[Total Spend]]/Table13[[#This Row],[Total Number of Purchases]])</f>
        <v>55.04</v>
      </c>
      <c r="AM552">
        <f>SUM(Table13[[#This Row],[NumDealsPurchases]:[NumStorePurchases]])</f>
        <v>25</v>
      </c>
      <c r="AN552" s="14">
        <f>Snapshot_Date-Table13[[#This Row],[Dt_Customer]]</f>
        <v>626</v>
      </c>
      <c r="AP552" s="13">
        <f>Table13[[#This Row],[NumDealsPurchases]]/Table13[[#This Row],[Total Number of Purchases]]*100</f>
        <v>4</v>
      </c>
      <c r="AQ552">
        <f>6-ROUNDUP(_xlfn.PERCENTRANK.INC(Table13[Recency],Table13[[#This Row],[Recency]])*5, 0)</f>
        <v>5</v>
      </c>
      <c r="AR552">
        <f>ROUNDUP(_xlfn.PERCENTRANK.INC(Table13[Total Number of Purchases],Table13[[#This Row],[Total Number of Purchases]])*5,0)</f>
        <v>5</v>
      </c>
      <c r="AS552">
        <f>ROUNDUP(_xlfn.PERCENTRANK.INC(Table13[Total Spend],Table13[[#This Row],[Total Spend]])*5,0)</f>
        <v>5</v>
      </c>
      <c r="AT552" t="str">
        <f>Table13[[#This Row],[Recency Score]]&amp;Table13[[#This Row],[Frequency Score]]&amp;Table13[[#This Row],[Monetary Score]]</f>
        <v>555</v>
      </c>
      <c r="AU552" t="str">
        <f t="shared" si="8"/>
        <v>Champions</v>
      </c>
      <c r="AW552" s="13">
        <f>DATEDIF(Table13[[#This Row],[Dt_Customer]], Snapshot_Date, "d")</f>
        <v>626</v>
      </c>
      <c r="AX552" s="13">
        <f>Table13[[#This Row],[CL if today]]/365</f>
        <v>1.715068493150685</v>
      </c>
      <c r="AY552">
        <f>Table13[[#This Row],[Total Number of Purchases]]/Table13[[#This Row],[Corrected CL]]</f>
        <v>14.57667731629393</v>
      </c>
      <c r="AZ552">
        <f>Table13[[#This Row],[Average Order Value (AOV)]]*Table13[[#This Row],[Freq per Year]]</f>
        <v>802.30031948881788</v>
      </c>
      <c r="BA552">
        <f>Table13[[#This Row],[Total Spend]]/Table13[[#This Row],[Corrected CL]]</f>
        <v>802.30031948881788</v>
      </c>
      <c r="BB552">
        <v>653.52380952380952</v>
      </c>
      <c r="BC552" s="1">
        <f>Table13[[#This Row],[Dt_Customer]]+Table13[[#This Row],[Recency]]</f>
        <v>41296</v>
      </c>
      <c r="BD552" s="16" t="str">
        <f>IF(COUNTIF(A:A, A552) &gt; 1, "Duplicate", "Unique")</f>
        <v>Unique</v>
      </c>
    </row>
    <row r="553" spans="1:56" x14ac:dyDescent="0.3">
      <c r="A553">
        <v>6097</v>
      </c>
      <c r="B553">
        <v>1959</v>
      </c>
      <c r="C553" t="s">
        <v>28</v>
      </c>
      <c r="D553" t="s">
        <v>31</v>
      </c>
      <c r="E553">
        <v>50664</v>
      </c>
      <c r="F553">
        <v>1</v>
      </c>
      <c r="G553">
        <v>1</v>
      </c>
      <c r="H553" s="1">
        <v>41290</v>
      </c>
      <c r="I553">
        <v>64</v>
      </c>
      <c r="J553">
        <v>313</v>
      </c>
      <c r="K553">
        <v>8</v>
      </c>
      <c r="L553">
        <v>104</v>
      </c>
      <c r="M553">
        <v>6</v>
      </c>
      <c r="N553">
        <v>4</v>
      </c>
      <c r="O553">
        <v>126</v>
      </c>
      <c r="P553">
        <f>IF(Table13[[#This Row],[MntWines]] = 0,"",Table13[[#This Row],[MntWines]])</f>
        <v>313</v>
      </c>
      <c r="Q553">
        <f>IF(Table13[[#This Row],[MntFruits]] = 0, "",Table13[[#This Row],[MntFruits]])</f>
        <v>8</v>
      </c>
      <c r="R553">
        <f>IF(Table13[[#This Row],[MntMeatProducts]] = 0, "",Table13[[#This Row],[MntMeatProducts]])</f>
        <v>104</v>
      </c>
      <c r="S553">
        <f>IF(Table13[[#This Row],[MntFishProducts]] = 0, "",Table13[[#This Row],[MntFishProducts]])</f>
        <v>6</v>
      </c>
      <c r="T553">
        <f>IF(Table13[[#This Row],[MntSweetProducts]] = 0, "",Table13[[#This Row],[MntSweetProducts]])</f>
        <v>4</v>
      </c>
      <c r="U553">
        <f>IF(Table13[[#This Row],[MntGoldProds]] = 0, "",Table13[[#This Row],[MntGoldProds]])</f>
        <v>126</v>
      </c>
      <c r="V553">
        <v>9</v>
      </c>
      <c r="W553">
        <v>8</v>
      </c>
      <c r="X553">
        <v>1</v>
      </c>
      <c r="Y553">
        <v>6</v>
      </c>
      <c r="Z553">
        <v>9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 t="s">
        <v>43</v>
      </c>
      <c r="AI553" s="13">
        <f>SUM(Table13[[#This Row],[MntWines]:[MntGoldProds]])</f>
        <v>561</v>
      </c>
      <c r="AJ553" s="13">
        <f>AVERAGE(Table13[[#This Row],[MntWines]:[MntGoldProds]])</f>
        <v>93.5</v>
      </c>
      <c r="AK553">
        <f>IF(Table13[[#This Row],[Total Number of Purchases]]=0,0,Table13[[#This Row],[Total Spend]]/Table13[[#This Row],[Total Number of Purchases]])</f>
        <v>23.375</v>
      </c>
      <c r="AM553">
        <f>SUM(Table13[[#This Row],[NumDealsPurchases]:[NumStorePurchases]])</f>
        <v>24</v>
      </c>
      <c r="AN553" s="14">
        <f>Snapshot_Date-Table13[[#This Row],[Dt_Customer]]</f>
        <v>626</v>
      </c>
      <c r="AP553" s="13">
        <f>Table13[[#This Row],[NumDealsPurchases]]/Table13[[#This Row],[Total Number of Purchases]]*100</f>
        <v>37.5</v>
      </c>
      <c r="AQ553">
        <f>6-ROUNDUP(_xlfn.PERCENTRANK.INC(Table13[Recency],Table13[[#This Row],[Recency]])*5, 0)</f>
        <v>2</v>
      </c>
      <c r="AR553">
        <f>ROUNDUP(_xlfn.PERCENTRANK.INC(Table13[Total Number of Purchases],Table13[[#This Row],[Total Number of Purchases]])*5,0)</f>
        <v>5</v>
      </c>
      <c r="AS553">
        <f>ROUNDUP(_xlfn.PERCENTRANK.INC(Table13[Total Spend],Table13[[#This Row],[Total Spend]])*5,0)</f>
        <v>3</v>
      </c>
      <c r="AT553" t="str">
        <f>Table13[[#This Row],[Recency Score]]&amp;Table13[[#This Row],[Frequency Score]]&amp;Table13[[#This Row],[Monetary Score]]</f>
        <v>253</v>
      </c>
      <c r="AU553" t="str">
        <f t="shared" si="8"/>
        <v>Frequent Buyers</v>
      </c>
      <c r="AW553" s="13">
        <f>DATEDIF(Table13[[#This Row],[Dt_Customer]], Snapshot_Date, "d")</f>
        <v>626</v>
      </c>
      <c r="AX553" s="13">
        <f>Table13[[#This Row],[CL if today]]/365</f>
        <v>1.715068493150685</v>
      </c>
      <c r="AY553">
        <f>Table13[[#This Row],[Total Number of Purchases]]/Table13[[#This Row],[Corrected CL]]</f>
        <v>13.993610223642172</v>
      </c>
      <c r="AZ553">
        <f>Table13[[#This Row],[Average Order Value (AOV)]]*Table13[[#This Row],[Freq per Year]]</f>
        <v>327.10063897763575</v>
      </c>
      <c r="BA553">
        <f>Table13[[#This Row],[Total Spend]]/Table13[[#This Row],[Corrected CL]]</f>
        <v>327.10063897763575</v>
      </c>
      <c r="BB553">
        <v>521.42857142857144</v>
      </c>
      <c r="BC553" s="1">
        <f>Table13[[#This Row],[Dt_Customer]]+Table13[[#This Row],[Recency]]</f>
        <v>41354</v>
      </c>
      <c r="BD553" s="16" t="str">
        <f>IF(COUNTIF(A:A, A553) &gt; 1, "Duplicate", "Unique")</f>
        <v>Unique</v>
      </c>
    </row>
    <row r="554" spans="1:56" x14ac:dyDescent="0.3">
      <c r="A554">
        <v>880</v>
      </c>
      <c r="B554">
        <v>1966</v>
      </c>
      <c r="C554" t="s">
        <v>44</v>
      </c>
      <c r="D554" t="s">
        <v>35</v>
      </c>
      <c r="E554">
        <v>22634</v>
      </c>
      <c r="F554">
        <v>0</v>
      </c>
      <c r="G554">
        <v>0</v>
      </c>
      <c r="H554" s="1">
        <v>41290</v>
      </c>
      <c r="I554">
        <v>47</v>
      </c>
      <c r="J554">
        <v>2</v>
      </c>
      <c r="K554">
        <v>23</v>
      </c>
      <c r="L554">
        <v>11</v>
      </c>
      <c r="M554">
        <v>8</v>
      </c>
      <c r="N554">
        <v>6</v>
      </c>
      <c r="O554">
        <v>46</v>
      </c>
      <c r="P554">
        <f>IF(Table13[[#This Row],[MntWines]] = 0,"",Table13[[#This Row],[MntWines]])</f>
        <v>2</v>
      </c>
      <c r="Q554">
        <f>IF(Table13[[#This Row],[MntFruits]] = 0, "",Table13[[#This Row],[MntFruits]])</f>
        <v>23</v>
      </c>
      <c r="R554">
        <f>IF(Table13[[#This Row],[MntMeatProducts]] = 0, "",Table13[[#This Row],[MntMeatProducts]])</f>
        <v>11</v>
      </c>
      <c r="S554">
        <f>IF(Table13[[#This Row],[MntFishProducts]] = 0, "",Table13[[#This Row],[MntFishProducts]])</f>
        <v>8</v>
      </c>
      <c r="T554">
        <f>IF(Table13[[#This Row],[MntSweetProducts]] = 0, "",Table13[[#This Row],[MntSweetProducts]])</f>
        <v>6</v>
      </c>
      <c r="U554">
        <f>IF(Table13[[#This Row],[MntGoldProds]] = 0, "",Table13[[#This Row],[MntGoldProds]])</f>
        <v>46</v>
      </c>
      <c r="V554">
        <v>1</v>
      </c>
      <c r="W554">
        <v>2</v>
      </c>
      <c r="X554">
        <v>1</v>
      </c>
      <c r="Y554">
        <v>2</v>
      </c>
      <c r="Z554">
        <v>8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 t="s">
        <v>30</v>
      </c>
      <c r="AI554" s="13">
        <f>SUM(Table13[[#This Row],[MntWines]:[MntGoldProds]])</f>
        <v>96</v>
      </c>
      <c r="AJ554" s="13">
        <f>AVERAGE(Table13[[#This Row],[MntWines]:[MntGoldProds]])</f>
        <v>16</v>
      </c>
      <c r="AK554">
        <f>IF(Table13[[#This Row],[Total Number of Purchases]]=0,0,Table13[[#This Row],[Total Spend]]/Table13[[#This Row],[Total Number of Purchases]])</f>
        <v>16</v>
      </c>
      <c r="AM554">
        <f>SUM(Table13[[#This Row],[NumDealsPurchases]:[NumStorePurchases]])</f>
        <v>6</v>
      </c>
      <c r="AN554" s="14">
        <f>Snapshot_Date-Table13[[#This Row],[Dt_Customer]]</f>
        <v>626</v>
      </c>
      <c r="AP554" s="13">
        <f>Table13[[#This Row],[NumDealsPurchases]]/Table13[[#This Row],[Total Number of Purchases]]*100</f>
        <v>16.666666666666664</v>
      </c>
      <c r="AQ554">
        <f>6-ROUNDUP(_xlfn.PERCENTRANK.INC(Table13[Recency],Table13[[#This Row],[Recency]])*5, 0)</f>
        <v>3</v>
      </c>
      <c r="AR554">
        <f>ROUNDUP(_xlfn.PERCENTRANK.INC(Table13[Total Number of Purchases],Table13[[#This Row],[Total Number of Purchases]])*5,0)</f>
        <v>1</v>
      </c>
      <c r="AS554">
        <f>ROUNDUP(_xlfn.PERCENTRANK.INC(Table13[Total Spend],Table13[[#This Row],[Total Spend]])*5,0)</f>
        <v>2</v>
      </c>
      <c r="AT554" t="str">
        <f>Table13[[#This Row],[Recency Score]]&amp;Table13[[#This Row],[Frequency Score]]&amp;Table13[[#This Row],[Monetary Score]]</f>
        <v>312</v>
      </c>
      <c r="AU554" t="str">
        <f t="shared" si="8"/>
        <v>Needs Attention</v>
      </c>
      <c r="AW554" s="13">
        <f>DATEDIF(Table13[[#This Row],[Dt_Customer]], Snapshot_Date, "d")</f>
        <v>626</v>
      </c>
      <c r="AX554" s="13">
        <f>Table13[[#This Row],[CL if today]]/365</f>
        <v>1.715068493150685</v>
      </c>
      <c r="AY554">
        <f>Table13[[#This Row],[Total Number of Purchases]]/Table13[[#This Row],[Corrected CL]]</f>
        <v>3.4984025559105429</v>
      </c>
      <c r="AZ554">
        <f>Table13[[#This Row],[Average Order Value (AOV)]]*Table13[[#This Row],[Freq per Year]]</f>
        <v>55.974440894568687</v>
      </c>
      <c r="BA554">
        <f>Table13[[#This Row],[Total Spend]]/Table13[[#This Row],[Corrected CL]]</f>
        <v>55.974440894568687</v>
      </c>
      <c r="BB554">
        <v>44.611111111111114</v>
      </c>
      <c r="BC554" s="1">
        <f>Table13[[#This Row],[Dt_Customer]]+Table13[[#This Row],[Recency]]</f>
        <v>41337</v>
      </c>
      <c r="BD554" s="16" t="str">
        <f>IF(COUNTIF(A:A, A554) &gt; 1, "Duplicate", "Unique")</f>
        <v>Unique</v>
      </c>
    </row>
    <row r="555" spans="1:56" x14ac:dyDescent="0.3">
      <c r="A555">
        <v>524</v>
      </c>
      <c r="B555">
        <v>1966</v>
      </c>
      <c r="C555" t="s">
        <v>44</v>
      </c>
      <c r="D555" t="s">
        <v>35</v>
      </c>
      <c r="E555">
        <v>22634</v>
      </c>
      <c r="F555">
        <v>0</v>
      </c>
      <c r="G555">
        <v>0</v>
      </c>
      <c r="H555" s="1">
        <v>41290</v>
      </c>
      <c r="I555">
        <v>47</v>
      </c>
      <c r="J555">
        <v>2</v>
      </c>
      <c r="K555">
        <v>23</v>
      </c>
      <c r="L555">
        <v>11</v>
      </c>
      <c r="M555">
        <v>8</v>
      </c>
      <c r="N555">
        <v>6</v>
      </c>
      <c r="O555">
        <v>46</v>
      </c>
      <c r="P555">
        <f>IF(Table13[[#This Row],[MntWines]] = 0,"",Table13[[#This Row],[MntWines]])</f>
        <v>2</v>
      </c>
      <c r="Q555">
        <f>IF(Table13[[#This Row],[MntFruits]] = 0, "",Table13[[#This Row],[MntFruits]])</f>
        <v>23</v>
      </c>
      <c r="R555">
        <f>IF(Table13[[#This Row],[MntMeatProducts]] = 0, "",Table13[[#This Row],[MntMeatProducts]])</f>
        <v>11</v>
      </c>
      <c r="S555">
        <f>IF(Table13[[#This Row],[MntFishProducts]] = 0, "",Table13[[#This Row],[MntFishProducts]])</f>
        <v>8</v>
      </c>
      <c r="T555">
        <f>IF(Table13[[#This Row],[MntSweetProducts]] = 0, "",Table13[[#This Row],[MntSweetProducts]])</f>
        <v>6</v>
      </c>
      <c r="U555">
        <f>IF(Table13[[#This Row],[MntGoldProds]] = 0, "",Table13[[#This Row],[MntGoldProds]])</f>
        <v>46</v>
      </c>
      <c r="V555">
        <v>1</v>
      </c>
      <c r="W555">
        <v>2</v>
      </c>
      <c r="X555">
        <v>1</v>
      </c>
      <c r="Y555">
        <v>2</v>
      </c>
      <c r="Z555">
        <v>8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 t="s">
        <v>36</v>
      </c>
      <c r="AI555" s="13">
        <f>SUM(Table13[[#This Row],[MntWines]:[MntGoldProds]])</f>
        <v>96</v>
      </c>
      <c r="AJ555" s="13">
        <f>AVERAGE(Table13[[#This Row],[MntWines]:[MntGoldProds]])</f>
        <v>16</v>
      </c>
      <c r="AK555">
        <f>IF(Table13[[#This Row],[Total Number of Purchases]]=0,0,Table13[[#This Row],[Total Spend]]/Table13[[#This Row],[Total Number of Purchases]])</f>
        <v>16</v>
      </c>
      <c r="AM555">
        <f>SUM(Table13[[#This Row],[NumDealsPurchases]:[NumStorePurchases]])</f>
        <v>6</v>
      </c>
      <c r="AN555" s="14">
        <f>Snapshot_Date-Table13[[#This Row],[Dt_Customer]]</f>
        <v>626</v>
      </c>
      <c r="AP555" s="13">
        <f>Table13[[#This Row],[NumDealsPurchases]]/Table13[[#This Row],[Total Number of Purchases]]*100</f>
        <v>16.666666666666664</v>
      </c>
      <c r="AQ555">
        <f>6-ROUNDUP(_xlfn.PERCENTRANK.INC(Table13[Recency],Table13[[#This Row],[Recency]])*5, 0)</f>
        <v>3</v>
      </c>
      <c r="AR555">
        <f>ROUNDUP(_xlfn.PERCENTRANK.INC(Table13[Total Number of Purchases],Table13[[#This Row],[Total Number of Purchases]])*5,0)</f>
        <v>1</v>
      </c>
      <c r="AS555">
        <f>ROUNDUP(_xlfn.PERCENTRANK.INC(Table13[Total Spend],Table13[[#This Row],[Total Spend]])*5,0)</f>
        <v>2</v>
      </c>
      <c r="AT555" t="str">
        <f>Table13[[#This Row],[Recency Score]]&amp;Table13[[#This Row],[Frequency Score]]&amp;Table13[[#This Row],[Monetary Score]]</f>
        <v>312</v>
      </c>
      <c r="AU555" t="str">
        <f t="shared" si="8"/>
        <v>Needs Attention</v>
      </c>
      <c r="AW555" s="13">
        <f>DATEDIF(Table13[[#This Row],[Dt_Customer]], Snapshot_Date, "d")</f>
        <v>626</v>
      </c>
      <c r="AX555" s="13">
        <f>Table13[[#This Row],[CL if today]]/365</f>
        <v>1.715068493150685</v>
      </c>
      <c r="AY555">
        <f>Table13[[#This Row],[Total Number of Purchases]]/Table13[[#This Row],[Corrected CL]]</f>
        <v>3.4984025559105429</v>
      </c>
      <c r="AZ555">
        <f>Table13[[#This Row],[Average Order Value (AOV)]]*Table13[[#This Row],[Freq per Year]]</f>
        <v>55.974440894568687</v>
      </c>
      <c r="BA555">
        <f>Table13[[#This Row],[Total Spend]]/Table13[[#This Row],[Corrected CL]]</f>
        <v>55.974440894568687</v>
      </c>
      <c r="BB555">
        <v>13.904761904761905</v>
      </c>
      <c r="BC555" s="1">
        <f>Table13[[#This Row],[Dt_Customer]]+Table13[[#This Row],[Recency]]</f>
        <v>41337</v>
      </c>
      <c r="BD555" s="16" t="str">
        <f>IF(COUNTIF(A:A, A555) &gt; 1, "Duplicate", "Unique")</f>
        <v>Unique</v>
      </c>
    </row>
    <row r="556" spans="1:56" x14ac:dyDescent="0.3">
      <c r="A556">
        <v>4406</v>
      </c>
      <c r="B556">
        <v>1970</v>
      </c>
      <c r="C556" t="s">
        <v>28</v>
      </c>
      <c r="D556" t="s">
        <v>35</v>
      </c>
      <c r="E556">
        <v>67419</v>
      </c>
      <c r="F556">
        <v>0</v>
      </c>
      <c r="G556">
        <v>1</v>
      </c>
      <c r="H556" s="1">
        <v>41290</v>
      </c>
      <c r="I556">
        <v>29</v>
      </c>
      <c r="J556">
        <v>846</v>
      </c>
      <c r="K556">
        <v>84</v>
      </c>
      <c r="L556">
        <v>352</v>
      </c>
      <c r="M556">
        <v>91</v>
      </c>
      <c r="N556">
        <v>56</v>
      </c>
      <c r="O556">
        <v>42</v>
      </c>
      <c r="P556">
        <f>IF(Table13[[#This Row],[MntWines]] = 0,"",Table13[[#This Row],[MntWines]])</f>
        <v>846</v>
      </c>
      <c r="Q556">
        <f>IF(Table13[[#This Row],[MntFruits]] = 0, "",Table13[[#This Row],[MntFruits]])</f>
        <v>84</v>
      </c>
      <c r="R556">
        <f>IF(Table13[[#This Row],[MntMeatProducts]] = 0, "",Table13[[#This Row],[MntMeatProducts]])</f>
        <v>352</v>
      </c>
      <c r="S556">
        <f>IF(Table13[[#This Row],[MntFishProducts]] = 0, "",Table13[[#This Row],[MntFishProducts]])</f>
        <v>91</v>
      </c>
      <c r="T556">
        <f>IF(Table13[[#This Row],[MntSweetProducts]] = 0, "",Table13[[#This Row],[MntSweetProducts]])</f>
        <v>56</v>
      </c>
      <c r="U556">
        <f>IF(Table13[[#This Row],[MntGoldProds]] = 0, "",Table13[[#This Row],[MntGoldProds]])</f>
        <v>42</v>
      </c>
      <c r="V556">
        <v>4</v>
      </c>
      <c r="W556">
        <v>9</v>
      </c>
      <c r="X556">
        <v>4</v>
      </c>
      <c r="Y556">
        <v>8</v>
      </c>
      <c r="Z556">
        <v>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 t="s">
        <v>32</v>
      </c>
      <c r="AI556" s="13">
        <f>SUM(Table13[[#This Row],[MntWines]:[MntGoldProds]])</f>
        <v>1471</v>
      </c>
      <c r="AJ556" s="13">
        <f>AVERAGE(Table13[[#This Row],[MntWines]:[MntGoldProds]])</f>
        <v>245.16666666666666</v>
      </c>
      <c r="AK556">
        <f>IF(Table13[[#This Row],[Total Number of Purchases]]=0,0,Table13[[#This Row],[Total Spend]]/Table13[[#This Row],[Total Number of Purchases]])</f>
        <v>58.84</v>
      </c>
      <c r="AM556">
        <f>SUM(Table13[[#This Row],[NumDealsPurchases]:[NumStorePurchases]])</f>
        <v>25</v>
      </c>
      <c r="AN556" s="14">
        <f>Snapshot_Date-Table13[[#This Row],[Dt_Customer]]</f>
        <v>626</v>
      </c>
      <c r="AP556" s="13">
        <f>Table13[[#This Row],[NumDealsPurchases]]/Table13[[#This Row],[Total Number of Purchases]]*100</f>
        <v>16</v>
      </c>
      <c r="AQ556">
        <f>6-ROUNDUP(_xlfn.PERCENTRANK.INC(Table13[Recency],Table13[[#This Row],[Recency]])*5, 0)</f>
        <v>4</v>
      </c>
      <c r="AR556">
        <f>ROUNDUP(_xlfn.PERCENTRANK.INC(Table13[Total Number of Purchases],Table13[[#This Row],[Total Number of Purchases]])*5,0)</f>
        <v>5</v>
      </c>
      <c r="AS556">
        <f>ROUNDUP(_xlfn.PERCENTRANK.INC(Table13[Total Spend],Table13[[#This Row],[Total Spend]])*5,0)</f>
        <v>5</v>
      </c>
      <c r="AT556" t="str">
        <f>Table13[[#This Row],[Recency Score]]&amp;Table13[[#This Row],[Frequency Score]]&amp;Table13[[#This Row],[Monetary Score]]</f>
        <v>455</v>
      </c>
      <c r="AU556" t="str">
        <f t="shared" si="8"/>
        <v>Frequent Buyers</v>
      </c>
      <c r="AW556" s="13">
        <f>DATEDIF(Table13[[#This Row],[Dt_Customer]], Snapshot_Date, "d")</f>
        <v>626</v>
      </c>
      <c r="AX556" s="13">
        <f>Table13[[#This Row],[CL if today]]/365</f>
        <v>1.715068493150685</v>
      </c>
      <c r="AY556">
        <f>Table13[[#This Row],[Total Number of Purchases]]/Table13[[#This Row],[Corrected CL]]</f>
        <v>14.57667731629393</v>
      </c>
      <c r="AZ556">
        <f>Table13[[#This Row],[Average Order Value (AOV)]]*Table13[[#This Row],[Freq per Year]]</f>
        <v>857.69169329073486</v>
      </c>
      <c r="BA556">
        <f>Table13[[#This Row],[Total Spend]]/Table13[[#This Row],[Corrected CL]]</f>
        <v>857.69169329073475</v>
      </c>
      <c r="BB556">
        <v>44.611111111111114</v>
      </c>
      <c r="BC556" s="1">
        <f>Table13[[#This Row],[Dt_Customer]]+Table13[[#This Row],[Recency]]</f>
        <v>41319</v>
      </c>
      <c r="BD556" s="16" t="str">
        <f>IF(COUNTIF(A:A, A556) &gt; 1, "Duplicate", "Unique")</f>
        <v>Unique</v>
      </c>
    </row>
    <row r="557" spans="1:56" x14ac:dyDescent="0.3">
      <c r="A557">
        <v>5370</v>
      </c>
      <c r="B557">
        <v>1973</v>
      </c>
      <c r="C557" t="s">
        <v>37</v>
      </c>
      <c r="D557" t="s">
        <v>33</v>
      </c>
      <c r="E557">
        <v>32644</v>
      </c>
      <c r="F557">
        <v>1</v>
      </c>
      <c r="G557">
        <v>0</v>
      </c>
      <c r="H557" s="1">
        <v>41290</v>
      </c>
      <c r="I557">
        <v>38</v>
      </c>
      <c r="J557">
        <v>239</v>
      </c>
      <c r="K557">
        <v>3</v>
      </c>
      <c r="L557">
        <v>141</v>
      </c>
      <c r="M557">
        <v>0</v>
      </c>
      <c r="N557">
        <v>7</v>
      </c>
      <c r="O557">
        <v>23</v>
      </c>
      <c r="P557">
        <f>IF(Table13[[#This Row],[MntWines]] = 0,"",Table13[[#This Row],[MntWines]])</f>
        <v>239</v>
      </c>
      <c r="Q557">
        <f>IF(Table13[[#This Row],[MntFruits]] = 0, "",Table13[[#This Row],[MntFruits]])</f>
        <v>3</v>
      </c>
      <c r="R557">
        <f>IF(Table13[[#This Row],[MntMeatProducts]] = 0, "",Table13[[#This Row],[MntMeatProducts]])</f>
        <v>141</v>
      </c>
      <c r="S557" t="str">
        <f>IF(Table13[[#This Row],[MntFishProducts]] = 0, "",Table13[[#This Row],[MntFishProducts]])</f>
        <v/>
      </c>
      <c r="T557">
        <f>IF(Table13[[#This Row],[MntSweetProducts]] = 0, "",Table13[[#This Row],[MntSweetProducts]])</f>
        <v>7</v>
      </c>
      <c r="U557">
        <f>IF(Table13[[#This Row],[MntGoldProds]] = 0, "",Table13[[#This Row],[MntGoldProds]])</f>
        <v>23</v>
      </c>
      <c r="V557">
        <v>4</v>
      </c>
      <c r="W557">
        <v>7</v>
      </c>
      <c r="X557">
        <v>1</v>
      </c>
      <c r="Y557">
        <v>6</v>
      </c>
      <c r="Z557">
        <v>8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 t="s">
        <v>30</v>
      </c>
      <c r="AI557" s="13">
        <f>SUM(Table13[[#This Row],[MntWines]:[MntGoldProds]])</f>
        <v>413</v>
      </c>
      <c r="AJ557" s="13">
        <f>AVERAGE(Table13[[#This Row],[MntWines]:[MntGoldProds]])</f>
        <v>68.833333333333329</v>
      </c>
      <c r="AK557">
        <f>IF(Table13[[#This Row],[Total Number of Purchases]]=0,0,Table13[[#This Row],[Total Spend]]/Table13[[#This Row],[Total Number of Purchases]])</f>
        <v>22.944444444444443</v>
      </c>
      <c r="AM557">
        <f>SUM(Table13[[#This Row],[NumDealsPurchases]:[NumStorePurchases]])</f>
        <v>18</v>
      </c>
      <c r="AN557" s="14">
        <f>Snapshot_Date-Table13[[#This Row],[Dt_Customer]]</f>
        <v>626</v>
      </c>
      <c r="AP557" s="13">
        <f>Table13[[#This Row],[NumDealsPurchases]]/Table13[[#This Row],[Total Number of Purchases]]*100</f>
        <v>22.222222222222221</v>
      </c>
      <c r="AQ557">
        <f>6-ROUNDUP(_xlfn.PERCENTRANK.INC(Table13[Recency],Table13[[#This Row],[Recency]])*5, 0)</f>
        <v>4</v>
      </c>
      <c r="AR557">
        <f>ROUNDUP(_xlfn.PERCENTRANK.INC(Table13[Total Number of Purchases],Table13[[#This Row],[Total Number of Purchases]])*5,0)</f>
        <v>4</v>
      </c>
      <c r="AS557">
        <f>ROUNDUP(_xlfn.PERCENTRANK.INC(Table13[Total Spend],Table13[[#This Row],[Total Spend]])*5,0)</f>
        <v>3</v>
      </c>
      <c r="AT557" t="str">
        <f>Table13[[#This Row],[Recency Score]]&amp;Table13[[#This Row],[Frequency Score]]&amp;Table13[[#This Row],[Monetary Score]]</f>
        <v>443</v>
      </c>
      <c r="AU557" t="str">
        <f t="shared" si="8"/>
        <v>Potential Loyalists</v>
      </c>
      <c r="AW557" s="13">
        <f>DATEDIF(Table13[[#This Row],[Dt_Customer]], Snapshot_Date, "d")</f>
        <v>626</v>
      </c>
      <c r="AX557" s="13">
        <f>Table13[[#This Row],[CL if today]]/365</f>
        <v>1.715068493150685</v>
      </c>
      <c r="AY557">
        <f>Table13[[#This Row],[Total Number of Purchases]]/Table13[[#This Row],[Corrected CL]]</f>
        <v>10.495207667731629</v>
      </c>
      <c r="AZ557">
        <f>Table13[[#This Row],[Average Order Value (AOV)]]*Table13[[#This Row],[Freq per Year]]</f>
        <v>240.8067092651757</v>
      </c>
      <c r="BA557">
        <f>Table13[[#This Row],[Total Spend]]/Table13[[#This Row],[Corrected CL]]</f>
        <v>240.8067092651757</v>
      </c>
      <c r="BB557">
        <v>477.97619047619048</v>
      </c>
      <c r="BC557" s="1">
        <f>Table13[[#This Row],[Dt_Customer]]+Table13[[#This Row],[Recency]]</f>
        <v>41328</v>
      </c>
      <c r="BD557" s="16" t="str">
        <f>IF(COUNTIF(A:A, A557) &gt; 1, "Duplicate", "Unique")</f>
        <v>Unique</v>
      </c>
    </row>
    <row r="558" spans="1:56" x14ac:dyDescent="0.3">
      <c r="A558">
        <v>8969</v>
      </c>
      <c r="B558">
        <v>1977</v>
      </c>
      <c r="C558" t="s">
        <v>28</v>
      </c>
      <c r="D558" t="s">
        <v>33</v>
      </c>
      <c r="E558">
        <v>71855</v>
      </c>
      <c r="F558">
        <v>0</v>
      </c>
      <c r="G558">
        <v>1</v>
      </c>
      <c r="H558" s="1">
        <v>41290</v>
      </c>
      <c r="I558">
        <v>59</v>
      </c>
      <c r="J558">
        <v>548</v>
      </c>
      <c r="K558">
        <v>31</v>
      </c>
      <c r="L558">
        <v>422</v>
      </c>
      <c r="M558">
        <v>0</v>
      </c>
      <c r="N558">
        <v>112</v>
      </c>
      <c r="O558">
        <v>28</v>
      </c>
      <c r="P558">
        <f>IF(Table13[[#This Row],[MntWines]] = 0,"",Table13[[#This Row],[MntWines]])</f>
        <v>548</v>
      </c>
      <c r="Q558">
        <f>IF(Table13[[#This Row],[MntFruits]] = 0, "",Table13[[#This Row],[MntFruits]])</f>
        <v>31</v>
      </c>
      <c r="R558">
        <f>IF(Table13[[#This Row],[MntMeatProducts]] = 0, "",Table13[[#This Row],[MntMeatProducts]])</f>
        <v>422</v>
      </c>
      <c r="S558" t="str">
        <f>IF(Table13[[#This Row],[MntFishProducts]] = 0, "",Table13[[#This Row],[MntFishProducts]])</f>
        <v/>
      </c>
      <c r="T558">
        <f>IF(Table13[[#This Row],[MntSweetProducts]] = 0, "",Table13[[#This Row],[MntSweetProducts]])</f>
        <v>112</v>
      </c>
      <c r="U558">
        <f>IF(Table13[[#This Row],[MntGoldProds]] = 0, "",Table13[[#This Row],[MntGoldProds]])</f>
        <v>28</v>
      </c>
      <c r="V558">
        <v>4</v>
      </c>
      <c r="W558">
        <v>5</v>
      </c>
      <c r="X558">
        <v>5</v>
      </c>
      <c r="Y558">
        <v>11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t="s">
        <v>43</v>
      </c>
      <c r="AI558" s="13">
        <f>SUM(Table13[[#This Row],[MntWines]:[MntGoldProds]])</f>
        <v>1141</v>
      </c>
      <c r="AJ558" s="13">
        <f>AVERAGE(Table13[[#This Row],[MntWines]:[MntGoldProds]])</f>
        <v>190.16666666666666</v>
      </c>
      <c r="AK558">
        <f>IF(Table13[[#This Row],[Total Number of Purchases]]=0,0,Table13[[#This Row],[Total Spend]]/Table13[[#This Row],[Total Number of Purchases]])</f>
        <v>45.64</v>
      </c>
      <c r="AM558">
        <f>SUM(Table13[[#This Row],[NumDealsPurchases]:[NumStorePurchases]])</f>
        <v>25</v>
      </c>
      <c r="AN558" s="14">
        <f>Snapshot_Date-Table13[[#This Row],[Dt_Customer]]</f>
        <v>626</v>
      </c>
      <c r="AP558" s="13">
        <f>Table13[[#This Row],[NumDealsPurchases]]/Table13[[#This Row],[Total Number of Purchases]]*100</f>
        <v>16</v>
      </c>
      <c r="AQ558">
        <f>6-ROUNDUP(_xlfn.PERCENTRANK.INC(Table13[Recency],Table13[[#This Row],[Recency]])*5, 0)</f>
        <v>3</v>
      </c>
      <c r="AR558">
        <f>ROUNDUP(_xlfn.PERCENTRANK.INC(Table13[Total Number of Purchases],Table13[[#This Row],[Total Number of Purchases]])*5,0)</f>
        <v>5</v>
      </c>
      <c r="AS558">
        <f>ROUNDUP(_xlfn.PERCENTRANK.INC(Table13[Total Spend],Table13[[#This Row],[Total Spend]])*5,0)</f>
        <v>4</v>
      </c>
      <c r="AT558" t="str">
        <f>Table13[[#This Row],[Recency Score]]&amp;Table13[[#This Row],[Frequency Score]]&amp;Table13[[#This Row],[Monetary Score]]</f>
        <v>354</v>
      </c>
      <c r="AU558" t="str">
        <f t="shared" si="8"/>
        <v>Frequent Buyers</v>
      </c>
      <c r="AW558" s="13">
        <f>DATEDIF(Table13[[#This Row],[Dt_Customer]], Snapshot_Date, "d")</f>
        <v>626</v>
      </c>
      <c r="AX558" s="13">
        <f>Table13[[#This Row],[CL if today]]/365</f>
        <v>1.715068493150685</v>
      </c>
      <c r="AY558">
        <f>Table13[[#This Row],[Total Number of Purchases]]/Table13[[#This Row],[Corrected CL]]</f>
        <v>14.57667731629393</v>
      </c>
      <c r="AZ558">
        <f>Table13[[#This Row],[Average Order Value (AOV)]]*Table13[[#This Row],[Freq per Year]]</f>
        <v>665.27955271565497</v>
      </c>
      <c r="BA558">
        <f>Table13[[#This Row],[Total Spend]]/Table13[[#This Row],[Corrected CL]]</f>
        <v>665.27955271565497</v>
      </c>
      <c r="BB558">
        <v>20.857142857142858</v>
      </c>
      <c r="BC558" s="1">
        <f>Table13[[#This Row],[Dt_Customer]]+Table13[[#This Row],[Recency]]</f>
        <v>41349</v>
      </c>
      <c r="BD558" s="16" t="str">
        <f>IF(COUNTIF(A:A, A558) &gt; 1, "Duplicate", "Unique")</f>
        <v>Unique</v>
      </c>
    </row>
    <row r="559" spans="1:56" x14ac:dyDescent="0.3">
      <c r="A559">
        <v>6422</v>
      </c>
      <c r="B559">
        <v>1954</v>
      </c>
      <c r="C559" t="s">
        <v>28</v>
      </c>
      <c r="D559" t="s">
        <v>33</v>
      </c>
      <c r="E559">
        <v>86718</v>
      </c>
      <c r="F559">
        <v>0</v>
      </c>
      <c r="G559">
        <v>0</v>
      </c>
      <c r="H559" s="1">
        <v>41291</v>
      </c>
      <c r="I559">
        <v>20</v>
      </c>
      <c r="J559">
        <v>344</v>
      </c>
      <c r="K559">
        <v>189</v>
      </c>
      <c r="L559">
        <v>482</v>
      </c>
      <c r="M559">
        <v>50</v>
      </c>
      <c r="N559">
        <v>33</v>
      </c>
      <c r="O559">
        <v>172</v>
      </c>
      <c r="P559">
        <f>IF(Table13[[#This Row],[MntWines]] = 0,"",Table13[[#This Row],[MntWines]])</f>
        <v>344</v>
      </c>
      <c r="Q559">
        <f>IF(Table13[[#This Row],[MntFruits]] = 0, "",Table13[[#This Row],[MntFruits]])</f>
        <v>189</v>
      </c>
      <c r="R559">
        <f>IF(Table13[[#This Row],[MntMeatProducts]] = 0, "",Table13[[#This Row],[MntMeatProducts]])</f>
        <v>482</v>
      </c>
      <c r="S559">
        <f>IF(Table13[[#This Row],[MntFishProducts]] = 0, "",Table13[[#This Row],[MntFishProducts]])</f>
        <v>50</v>
      </c>
      <c r="T559">
        <f>IF(Table13[[#This Row],[MntSweetProducts]] = 0, "",Table13[[#This Row],[MntSweetProducts]])</f>
        <v>33</v>
      </c>
      <c r="U559">
        <f>IF(Table13[[#This Row],[MntGoldProds]] = 0, "",Table13[[#This Row],[MntGoldProds]])</f>
        <v>172</v>
      </c>
      <c r="V559">
        <v>1</v>
      </c>
      <c r="W559">
        <v>5</v>
      </c>
      <c r="X559">
        <v>6</v>
      </c>
      <c r="Y559">
        <v>5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40</v>
      </c>
      <c r="AI559" s="13">
        <f>SUM(Table13[[#This Row],[MntWines]:[MntGoldProds]])</f>
        <v>1270</v>
      </c>
      <c r="AJ559" s="13">
        <f>AVERAGE(Table13[[#This Row],[MntWines]:[MntGoldProds]])</f>
        <v>211.66666666666666</v>
      </c>
      <c r="AK559">
        <f>IF(Table13[[#This Row],[Total Number of Purchases]]=0,0,Table13[[#This Row],[Total Spend]]/Table13[[#This Row],[Total Number of Purchases]])</f>
        <v>74.705882352941174</v>
      </c>
      <c r="AM559">
        <f>SUM(Table13[[#This Row],[NumDealsPurchases]:[NumStorePurchases]])</f>
        <v>17</v>
      </c>
      <c r="AN559" s="14">
        <f>Snapshot_Date-Table13[[#This Row],[Dt_Customer]]</f>
        <v>625</v>
      </c>
      <c r="AP559" s="13">
        <f>Table13[[#This Row],[NumDealsPurchases]]/Table13[[#This Row],[Total Number of Purchases]]*100</f>
        <v>5.8823529411764701</v>
      </c>
      <c r="AQ559">
        <f>6-ROUNDUP(_xlfn.PERCENTRANK.INC(Table13[Recency],Table13[[#This Row],[Recency]])*5, 0)</f>
        <v>4</v>
      </c>
      <c r="AR559">
        <f>ROUNDUP(_xlfn.PERCENTRANK.INC(Table13[Total Number of Purchases],Table13[[#This Row],[Total Number of Purchases]])*5,0)</f>
        <v>3</v>
      </c>
      <c r="AS559">
        <f>ROUNDUP(_xlfn.PERCENTRANK.INC(Table13[Total Spend],Table13[[#This Row],[Total Spend]])*5,0)</f>
        <v>5</v>
      </c>
      <c r="AT559" t="str">
        <f>Table13[[#This Row],[Recency Score]]&amp;Table13[[#This Row],[Frequency Score]]&amp;Table13[[#This Row],[Monetary Score]]</f>
        <v>435</v>
      </c>
      <c r="AU559" t="str">
        <f t="shared" si="8"/>
        <v>Big Spenders</v>
      </c>
      <c r="AW559" s="13">
        <f>DATEDIF(Table13[[#This Row],[Dt_Customer]], Snapshot_Date, "d")</f>
        <v>625</v>
      </c>
      <c r="AX559" s="13">
        <f>Table13[[#This Row],[CL if today]]/365</f>
        <v>1.7123287671232876</v>
      </c>
      <c r="AY559">
        <f>Table13[[#This Row],[Total Number of Purchases]]/Table13[[#This Row],[Corrected CL]]</f>
        <v>9.9280000000000008</v>
      </c>
      <c r="AZ559">
        <f>Table13[[#This Row],[Average Order Value (AOV)]]*Table13[[#This Row],[Freq per Year]]</f>
        <v>741.68000000000006</v>
      </c>
      <c r="BA559">
        <f>Table13[[#This Row],[Total Spend]]/Table13[[#This Row],[Corrected CL]]</f>
        <v>741.68000000000006</v>
      </c>
      <c r="BB559">
        <v>292.46422893481719</v>
      </c>
      <c r="BC559" s="1">
        <f>Table13[[#This Row],[Dt_Customer]]+Table13[[#This Row],[Recency]]</f>
        <v>41311</v>
      </c>
      <c r="BD559" s="16" t="str">
        <f>IF(COUNTIF(A:A, A559) &gt; 1, "Duplicate", "Unique")</f>
        <v>Unique</v>
      </c>
    </row>
    <row r="560" spans="1:56" x14ac:dyDescent="0.3">
      <c r="A560">
        <v>3445</v>
      </c>
      <c r="B560">
        <v>1956</v>
      </c>
      <c r="C560" t="s">
        <v>28</v>
      </c>
      <c r="D560" t="s">
        <v>31</v>
      </c>
      <c r="E560">
        <v>60714</v>
      </c>
      <c r="F560">
        <v>0</v>
      </c>
      <c r="G560">
        <v>0</v>
      </c>
      <c r="H560" s="1">
        <v>41291</v>
      </c>
      <c r="I560">
        <v>56</v>
      </c>
      <c r="J560">
        <v>216</v>
      </c>
      <c r="K560">
        <v>162</v>
      </c>
      <c r="L560">
        <v>224</v>
      </c>
      <c r="M560">
        <v>101</v>
      </c>
      <c r="N560">
        <v>92</v>
      </c>
      <c r="O560">
        <v>162</v>
      </c>
      <c r="P560">
        <f>IF(Table13[[#This Row],[MntWines]] = 0,"",Table13[[#This Row],[MntWines]])</f>
        <v>216</v>
      </c>
      <c r="Q560">
        <f>IF(Table13[[#This Row],[MntFruits]] = 0, "",Table13[[#This Row],[MntFruits]])</f>
        <v>162</v>
      </c>
      <c r="R560">
        <f>IF(Table13[[#This Row],[MntMeatProducts]] = 0, "",Table13[[#This Row],[MntMeatProducts]])</f>
        <v>224</v>
      </c>
      <c r="S560">
        <f>IF(Table13[[#This Row],[MntFishProducts]] = 0, "",Table13[[#This Row],[MntFishProducts]])</f>
        <v>101</v>
      </c>
      <c r="T560">
        <f>IF(Table13[[#This Row],[MntSweetProducts]] = 0, "",Table13[[#This Row],[MntSweetProducts]])</f>
        <v>92</v>
      </c>
      <c r="U560">
        <f>IF(Table13[[#This Row],[MntGoldProds]] = 0, "",Table13[[#This Row],[MntGoldProds]])</f>
        <v>162</v>
      </c>
      <c r="V560">
        <v>2</v>
      </c>
      <c r="W560">
        <v>7</v>
      </c>
      <c r="X560">
        <v>4</v>
      </c>
      <c r="Y560">
        <v>10</v>
      </c>
      <c r="Z560">
        <v>5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 t="s">
        <v>43</v>
      </c>
      <c r="AI560" s="13">
        <f>SUM(Table13[[#This Row],[MntWines]:[MntGoldProds]])</f>
        <v>957</v>
      </c>
      <c r="AJ560" s="13">
        <f>AVERAGE(Table13[[#This Row],[MntWines]:[MntGoldProds]])</f>
        <v>159.5</v>
      </c>
      <c r="AK560">
        <f>IF(Table13[[#This Row],[Total Number of Purchases]]=0,0,Table13[[#This Row],[Total Spend]]/Table13[[#This Row],[Total Number of Purchases]])</f>
        <v>41.608695652173914</v>
      </c>
      <c r="AM560">
        <f>SUM(Table13[[#This Row],[NumDealsPurchases]:[NumStorePurchases]])</f>
        <v>23</v>
      </c>
      <c r="AN560" s="14">
        <f>Snapshot_Date-Table13[[#This Row],[Dt_Customer]]</f>
        <v>625</v>
      </c>
      <c r="AP560" s="13">
        <f>Table13[[#This Row],[NumDealsPurchases]]/Table13[[#This Row],[Total Number of Purchases]]*100</f>
        <v>8.695652173913043</v>
      </c>
      <c r="AQ560">
        <f>6-ROUNDUP(_xlfn.PERCENTRANK.INC(Table13[Recency],Table13[[#This Row],[Recency]])*5, 0)</f>
        <v>3</v>
      </c>
      <c r="AR560">
        <f>ROUNDUP(_xlfn.PERCENTRANK.INC(Table13[Total Number of Purchases],Table13[[#This Row],[Total Number of Purchases]])*5,0)</f>
        <v>5</v>
      </c>
      <c r="AS560">
        <f>ROUNDUP(_xlfn.PERCENTRANK.INC(Table13[Total Spend],Table13[[#This Row],[Total Spend]])*5,0)</f>
        <v>4</v>
      </c>
      <c r="AT560" t="str">
        <f>Table13[[#This Row],[Recency Score]]&amp;Table13[[#This Row],[Frequency Score]]&amp;Table13[[#This Row],[Monetary Score]]</f>
        <v>354</v>
      </c>
      <c r="AU560" t="str">
        <f t="shared" si="8"/>
        <v>Frequent Buyers</v>
      </c>
      <c r="AW560" s="13">
        <f>DATEDIF(Table13[[#This Row],[Dt_Customer]], Snapshot_Date, "d")</f>
        <v>625</v>
      </c>
      <c r="AX560" s="13">
        <f>Table13[[#This Row],[CL if today]]/365</f>
        <v>1.7123287671232876</v>
      </c>
      <c r="AY560">
        <f>Table13[[#This Row],[Total Number of Purchases]]/Table13[[#This Row],[Corrected CL]]</f>
        <v>13.432</v>
      </c>
      <c r="AZ560">
        <f>Table13[[#This Row],[Average Order Value (AOV)]]*Table13[[#This Row],[Freq per Year]]</f>
        <v>558.88800000000003</v>
      </c>
      <c r="BA560">
        <f>Table13[[#This Row],[Total Spend]]/Table13[[#This Row],[Corrected CL]]</f>
        <v>558.88800000000003</v>
      </c>
      <c r="BB560">
        <v>792.67090620031797</v>
      </c>
      <c r="BC560" s="1">
        <f>Table13[[#This Row],[Dt_Customer]]+Table13[[#This Row],[Recency]]</f>
        <v>41347</v>
      </c>
      <c r="BD560" s="16" t="str">
        <f>IF(COUNTIF(A:A, A560) &gt; 1, "Duplicate", "Unique")</f>
        <v>Unique</v>
      </c>
    </row>
    <row r="561" spans="1:56" x14ac:dyDescent="0.3">
      <c r="A561">
        <v>1734</v>
      </c>
      <c r="B561">
        <v>1968</v>
      </c>
      <c r="C561" t="s">
        <v>37</v>
      </c>
      <c r="D561" t="s">
        <v>35</v>
      </c>
      <c r="E561">
        <v>40706</v>
      </c>
      <c r="F561">
        <v>2</v>
      </c>
      <c r="G561">
        <v>1</v>
      </c>
      <c r="H561" s="1">
        <v>41291</v>
      </c>
      <c r="I561">
        <v>37</v>
      </c>
      <c r="J561">
        <v>59</v>
      </c>
      <c r="K561">
        <v>0</v>
      </c>
      <c r="L561">
        <v>11</v>
      </c>
      <c r="M561">
        <v>4</v>
      </c>
      <c r="N561">
        <v>2</v>
      </c>
      <c r="O561">
        <v>5</v>
      </c>
      <c r="P561">
        <f>IF(Table13[[#This Row],[MntWines]] = 0,"",Table13[[#This Row],[MntWines]])</f>
        <v>59</v>
      </c>
      <c r="Q561" t="str">
        <f>IF(Table13[[#This Row],[MntFruits]] = 0, "",Table13[[#This Row],[MntFruits]])</f>
        <v/>
      </c>
      <c r="R561">
        <f>IF(Table13[[#This Row],[MntMeatProducts]] = 0, "",Table13[[#This Row],[MntMeatProducts]])</f>
        <v>11</v>
      </c>
      <c r="S561">
        <f>IF(Table13[[#This Row],[MntFishProducts]] = 0, "",Table13[[#This Row],[MntFishProducts]])</f>
        <v>4</v>
      </c>
      <c r="T561">
        <f>IF(Table13[[#This Row],[MntSweetProducts]] = 0, "",Table13[[#This Row],[MntSweetProducts]])</f>
        <v>2</v>
      </c>
      <c r="U561">
        <f>IF(Table13[[#This Row],[MntGoldProds]] = 0, "",Table13[[#This Row],[MntGoldProds]])</f>
        <v>5</v>
      </c>
      <c r="V561">
        <v>4</v>
      </c>
      <c r="W561">
        <v>3</v>
      </c>
      <c r="X561">
        <v>0</v>
      </c>
      <c r="Y561">
        <v>4</v>
      </c>
      <c r="Z561">
        <v>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 t="s">
        <v>43</v>
      </c>
      <c r="AI561" s="13">
        <f>SUM(Table13[[#This Row],[MntWines]:[MntGoldProds]])</f>
        <v>81</v>
      </c>
      <c r="AJ561" s="13">
        <f>AVERAGE(Table13[[#This Row],[MntWines]:[MntGoldProds]])</f>
        <v>13.5</v>
      </c>
      <c r="AK561">
        <f>IF(Table13[[#This Row],[Total Number of Purchases]]=0,0,Table13[[#This Row],[Total Spend]]/Table13[[#This Row],[Total Number of Purchases]])</f>
        <v>7.3636363636363633</v>
      </c>
      <c r="AM561">
        <f>SUM(Table13[[#This Row],[NumDealsPurchases]:[NumStorePurchases]])</f>
        <v>11</v>
      </c>
      <c r="AN561" s="14">
        <f>Snapshot_Date-Table13[[#This Row],[Dt_Customer]]</f>
        <v>625</v>
      </c>
      <c r="AP561" s="13">
        <f>Table13[[#This Row],[NumDealsPurchases]]/Table13[[#This Row],[Total Number of Purchases]]*100</f>
        <v>36.363636363636367</v>
      </c>
      <c r="AQ561">
        <f>6-ROUNDUP(_xlfn.PERCENTRANK.INC(Table13[Recency],Table13[[#This Row],[Recency]])*5, 0)</f>
        <v>4</v>
      </c>
      <c r="AR561">
        <f>ROUNDUP(_xlfn.PERCENTRANK.INC(Table13[Total Number of Purchases],Table13[[#This Row],[Total Number of Purchases]])*5,0)</f>
        <v>2</v>
      </c>
      <c r="AS561">
        <f>ROUNDUP(_xlfn.PERCENTRANK.INC(Table13[Total Spend],Table13[[#This Row],[Total Spend]])*5,0)</f>
        <v>2</v>
      </c>
      <c r="AT561" t="str">
        <f>Table13[[#This Row],[Recency Score]]&amp;Table13[[#This Row],[Frequency Score]]&amp;Table13[[#This Row],[Monetary Score]]</f>
        <v>422</v>
      </c>
      <c r="AU561" t="str">
        <f t="shared" si="8"/>
        <v>Potential Loyalists</v>
      </c>
      <c r="AW561" s="13">
        <f>DATEDIF(Table13[[#This Row],[Dt_Customer]], Snapshot_Date, "d")</f>
        <v>625</v>
      </c>
      <c r="AX561" s="13">
        <f>Table13[[#This Row],[CL if today]]/365</f>
        <v>1.7123287671232876</v>
      </c>
      <c r="AY561">
        <f>Table13[[#This Row],[Total Number of Purchases]]/Table13[[#This Row],[Corrected CL]]</f>
        <v>6.4240000000000004</v>
      </c>
      <c r="AZ561">
        <f>Table13[[#This Row],[Average Order Value (AOV)]]*Table13[[#This Row],[Freq per Year]]</f>
        <v>47.304000000000002</v>
      </c>
      <c r="BA561">
        <f>Table13[[#This Row],[Total Spend]]/Table13[[#This Row],[Corrected CL]]</f>
        <v>47.304000000000002</v>
      </c>
      <c r="BB561">
        <v>58.028616852146264</v>
      </c>
      <c r="BC561" s="1">
        <f>Table13[[#This Row],[Dt_Customer]]+Table13[[#This Row],[Recency]]</f>
        <v>41328</v>
      </c>
      <c r="BD561" s="16" t="str">
        <f>IF(COUNTIF(A:A, A561) &gt; 1, "Duplicate", "Unique")</f>
        <v>Unique</v>
      </c>
    </row>
    <row r="562" spans="1:56" x14ac:dyDescent="0.3">
      <c r="A562">
        <v>1802</v>
      </c>
      <c r="B562">
        <v>1971</v>
      </c>
      <c r="C562" t="s">
        <v>28</v>
      </c>
      <c r="D562" t="s">
        <v>33</v>
      </c>
      <c r="E562">
        <v>64795</v>
      </c>
      <c r="F562">
        <v>0</v>
      </c>
      <c r="G562">
        <v>1</v>
      </c>
      <c r="H562" s="1">
        <v>41291</v>
      </c>
      <c r="I562">
        <v>23</v>
      </c>
      <c r="J562">
        <v>412</v>
      </c>
      <c r="K562">
        <v>5</v>
      </c>
      <c r="L562">
        <v>119</v>
      </c>
      <c r="M562">
        <v>38</v>
      </c>
      <c r="N562">
        <v>29</v>
      </c>
      <c r="O562">
        <v>77</v>
      </c>
      <c r="P562">
        <f>IF(Table13[[#This Row],[MntWines]] = 0,"",Table13[[#This Row],[MntWines]])</f>
        <v>412</v>
      </c>
      <c r="Q562">
        <f>IF(Table13[[#This Row],[MntFruits]] = 0, "",Table13[[#This Row],[MntFruits]])</f>
        <v>5</v>
      </c>
      <c r="R562">
        <f>IF(Table13[[#This Row],[MntMeatProducts]] = 0, "",Table13[[#This Row],[MntMeatProducts]])</f>
        <v>119</v>
      </c>
      <c r="S562">
        <f>IF(Table13[[#This Row],[MntFishProducts]] = 0, "",Table13[[#This Row],[MntFishProducts]])</f>
        <v>38</v>
      </c>
      <c r="T562">
        <f>IF(Table13[[#This Row],[MntSweetProducts]] = 0, "",Table13[[#This Row],[MntSweetProducts]])</f>
        <v>29</v>
      </c>
      <c r="U562">
        <f>IF(Table13[[#This Row],[MntGoldProds]] = 0, "",Table13[[#This Row],[MntGoldProds]])</f>
        <v>77</v>
      </c>
      <c r="V562">
        <v>3</v>
      </c>
      <c r="W562">
        <v>3</v>
      </c>
      <c r="X562">
        <v>3</v>
      </c>
      <c r="Y562">
        <v>12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30</v>
      </c>
      <c r="AI562" s="13">
        <f>SUM(Table13[[#This Row],[MntWines]:[MntGoldProds]])</f>
        <v>680</v>
      </c>
      <c r="AJ562" s="13">
        <f>AVERAGE(Table13[[#This Row],[MntWines]:[MntGoldProds]])</f>
        <v>113.33333333333333</v>
      </c>
      <c r="AK562">
        <f>IF(Table13[[#This Row],[Total Number of Purchases]]=0,0,Table13[[#This Row],[Total Spend]]/Table13[[#This Row],[Total Number of Purchases]])</f>
        <v>32.38095238095238</v>
      </c>
      <c r="AM562">
        <f>SUM(Table13[[#This Row],[NumDealsPurchases]:[NumStorePurchases]])</f>
        <v>21</v>
      </c>
      <c r="AN562" s="14">
        <f>Snapshot_Date-Table13[[#This Row],[Dt_Customer]]</f>
        <v>625</v>
      </c>
      <c r="AP562" s="13">
        <f>Table13[[#This Row],[NumDealsPurchases]]/Table13[[#This Row],[Total Number of Purchases]]*100</f>
        <v>14.285714285714285</v>
      </c>
      <c r="AQ562">
        <f>6-ROUNDUP(_xlfn.PERCENTRANK.INC(Table13[Recency],Table13[[#This Row],[Recency]])*5, 0)</f>
        <v>4</v>
      </c>
      <c r="AR562">
        <f>ROUNDUP(_xlfn.PERCENTRANK.INC(Table13[Total Number of Purchases],Table13[[#This Row],[Total Number of Purchases]])*5,0)</f>
        <v>4</v>
      </c>
      <c r="AS562">
        <f>ROUNDUP(_xlfn.PERCENTRANK.INC(Table13[Total Spend],Table13[[#This Row],[Total Spend]])*5,0)</f>
        <v>4</v>
      </c>
      <c r="AT562" t="str">
        <f>Table13[[#This Row],[Recency Score]]&amp;Table13[[#This Row],[Frequency Score]]&amp;Table13[[#This Row],[Monetary Score]]</f>
        <v>444</v>
      </c>
      <c r="AU562" t="str">
        <f t="shared" si="8"/>
        <v>Potential Loyalists</v>
      </c>
      <c r="AW562" s="13">
        <f>DATEDIF(Table13[[#This Row],[Dt_Customer]], Snapshot_Date, "d")</f>
        <v>625</v>
      </c>
      <c r="AX562" s="13">
        <f>Table13[[#This Row],[CL if today]]/365</f>
        <v>1.7123287671232876</v>
      </c>
      <c r="AY562">
        <f>Table13[[#This Row],[Total Number of Purchases]]/Table13[[#This Row],[Corrected CL]]</f>
        <v>12.264000000000001</v>
      </c>
      <c r="AZ562">
        <f>Table13[[#This Row],[Average Order Value (AOV)]]*Table13[[#This Row],[Freq per Year]]</f>
        <v>397.12</v>
      </c>
      <c r="BA562">
        <f>Table13[[#This Row],[Total Spend]]/Table13[[#This Row],[Corrected CL]]</f>
        <v>397.12</v>
      </c>
      <c r="BB562">
        <v>58.028616852146264</v>
      </c>
      <c r="BC562" s="1">
        <f>Table13[[#This Row],[Dt_Customer]]+Table13[[#This Row],[Recency]]</f>
        <v>41314</v>
      </c>
      <c r="BD562" s="16" t="str">
        <f>IF(COUNTIF(A:A, A562) &gt; 1, "Duplicate", "Unique")</f>
        <v>Unique</v>
      </c>
    </row>
    <row r="563" spans="1:56" x14ac:dyDescent="0.3">
      <c r="A563">
        <v>9220</v>
      </c>
      <c r="B563">
        <v>1971</v>
      </c>
      <c r="C563" t="s">
        <v>28</v>
      </c>
      <c r="D563" t="s">
        <v>31</v>
      </c>
      <c r="E563">
        <v>91700</v>
      </c>
      <c r="F563">
        <v>0</v>
      </c>
      <c r="G563">
        <v>0</v>
      </c>
      <c r="H563" s="1">
        <v>41291</v>
      </c>
      <c r="I563">
        <v>58</v>
      </c>
      <c r="J563">
        <v>576</v>
      </c>
      <c r="K563">
        <v>172</v>
      </c>
      <c r="L563">
        <v>961</v>
      </c>
      <c r="M563">
        <v>125</v>
      </c>
      <c r="N563">
        <v>115</v>
      </c>
      <c r="O563">
        <v>19</v>
      </c>
      <c r="P563">
        <f>IF(Table13[[#This Row],[MntWines]] = 0,"",Table13[[#This Row],[MntWines]])</f>
        <v>576</v>
      </c>
      <c r="Q563">
        <f>IF(Table13[[#This Row],[MntFruits]] = 0, "",Table13[[#This Row],[MntFruits]])</f>
        <v>172</v>
      </c>
      <c r="R563">
        <f>IF(Table13[[#This Row],[MntMeatProducts]] = 0, "",Table13[[#This Row],[MntMeatProducts]])</f>
        <v>961</v>
      </c>
      <c r="S563">
        <f>IF(Table13[[#This Row],[MntFishProducts]] = 0, "",Table13[[#This Row],[MntFishProducts]])</f>
        <v>125</v>
      </c>
      <c r="T563">
        <f>IF(Table13[[#This Row],[MntSweetProducts]] = 0, "",Table13[[#This Row],[MntSweetProducts]])</f>
        <v>115</v>
      </c>
      <c r="U563">
        <f>IF(Table13[[#This Row],[MntGoldProds]] = 0, "",Table13[[#This Row],[MntGoldProds]])</f>
        <v>19</v>
      </c>
      <c r="V563">
        <v>1</v>
      </c>
      <c r="W563">
        <v>8</v>
      </c>
      <c r="X563">
        <v>6</v>
      </c>
      <c r="Y563">
        <v>5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 t="s">
        <v>30</v>
      </c>
      <c r="AI563" s="13">
        <f>SUM(Table13[[#This Row],[MntWines]:[MntGoldProds]])</f>
        <v>1968</v>
      </c>
      <c r="AJ563" s="13">
        <f>AVERAGE(Table13[[#This Row],[MntWines]:[MntGoldProds]])</f>
        <v>328</v>
      </c>
      <c r="AK563">
        <f>IF(Table13[[#This Row],[Total Number of Purchases]]=0,0,Table13[[#This Row],[Total Spend]]/Table13[[#This Row],[Total Number of Purchases]])</f>
        <v>98.4</v>
      </c>
      <c r="AM563">
        <f>SUM(Table13[[#This Row],[NumDealsPurchases]:[NumStorePurchases]])</f>
        <v>20</v>
      </c>
      <c r="AN563" s="14">
        <f>Snapshot_Date-Table13[[#This Row],[Dt_Customer]]</f>
        <v>625</v>
      </c>
      <c r="AP563" s="13">
        <f>Table13[[#This Row],[NumDealsPurchases]]/Table13[[#This Row],[Total Number of Purchases]]*100</f>
        <v>5</v>
      </c>
      <c r="AQ563">
        <f>6-ROUNDUP(_xlfn.PERCENTRANK.INC(Table13[Recency],Table13[[#This Row],[Recency]])*5, 0)</f>
        <v>3</v>
      </c>
      <c r="AR563">
        <f>ROUNDUP(_xlfn.PERCENTRANK.INC(Table13[Total Number of Purchases],Table13[[#This Row],[Total Number of Purchases]])*5,0)</f>
        <v>4</v>
      </c>
      <c r="AS563">
        <f>ROUNDUP(_xlfn.PERCENTRANK.INC(Table13[Total Spend],Table13[[#This Row],[Total Spend]])*5,0)</f>
        <v>5</v>
      </c>
      <c r="AT563" t="str">
        <f>Table13[[#This Row],[Recency Score]]&amp;Table13[[#This Row],[Frequency Score]]&amp;Table13[[#This Row],[Monetary Score]]</f>
        <v>345</v>
      </c>
      <c r="AU563" t="str">
        <f t="shared" si="8"/>
        <v>Big Spenders</v>
      </c>
      <c r="AW563" s="13">
        <f>DATEDIF(Table13[[#This Row],[Dt_Customer]], Snapshot_Date, "d")</f>
        <v>625</v>
      </c>
      <c r="AX563" s="13">
        <f>Table13[[#This Row],[CL if today]]/365</f>
        <v>1.7123287671232876</v>
      </c>
      <c r="AY563">
        <f>Table13[[#This Row],[Total Number of Purchases]]/Table13[[#This Row],[Corrected CL]]</f>
        <v>11.68</v>
      </c>
      <c r="AZ563">
        <f>Table13[[#This Row],[Average Order Value (AOV)]]*Table13[[#This Row],[Freq per Year]]</f>
        <v>1149.3120000000001</v>
      </c>
      <c r="BA563">
        <f>Table13[[#This Row],[Total Spend]]/Table13[[#This Row],[Corrected CL]]</f>
        <v>1149.3120000000001</v>
      </c>
      <c r="BB563">
        <v>792.67090620031797</v>
      </c>
      <c r="BC563" s="1">
        <f>Table13[[#This Row],[Dt_Customer]]+Table13[[#This Row],[Recency]]</f>
        <v>41349</v>
      </c>
      <c r="BD563" s="16" t="str">
        <f>IF(COUNTIF(A:A, A563) &gt; 1, "Duplicate", "Unique")</f>
        <v>Unique</v>
      </c>
    </row>
    <row r="564" spans="1:56" x14ac:dyDescent="0.3">
      <c r="A564">
        <v>3270</v>
      </c>
      <c r="B564">
        <v>1978</v>
      </c>
      <c r="C564" t="s">
        <v>38</v>
      </c>
      <c r="D564" t="s">
        <v>35</v>
      </c>
      <c r="E564">
        <v>17117</v>
      </c>
      <c r="F564">
        <v>1</v>
      </c>
      <c r="G564">
        <v>0</v>
      </c>
      <c r="H564" s="1">
        <v>41291</v>
      </c>
      <c r="I564">
        <v>96</v>
      </c>
      <c r="J564">
        <v>12</v>
      </c>
      <c r="K564">
        <v>23</v>
      </c>
      <c r="L564">
        <v>38</v>
      </c>
      <c r="M564">
        <v>30</v>
      </c>
      <c r="N564">
        <v>18</v>
      </c>
      <c r="O564">
        <v>7</v>
      </c>
      <c r="P564">
        <f>IF(Table13[[#This Row],[MntWines]] = 0,"",Table13[[#This Row],[MntWines]])</f>
        <v>12</v>
      </c>
      <c r="Q564">
        <f>IF(Table13[[#This Row],[MntFruits]] = 0, "",Table13[[#This Row],[MntFruits]])</f>
        <v>23</v>
      </c>
      <c r="R564">
        <f>IF(Table13[[#This Row],[MntMeatProducts]] = 0, "",Table13[[#This Row],[MntMeatProducts]])</f>
        <v>38</v>
      </c>
      <c r="S564">
        <f>IF(Table13[[#This Row],[MntFishProducts]] = 0, "",Table13[[#This Row],[MntFishProducts]])</f>
        <v>30</v>
      </c>
      <c r="T564">
        <f>IF(Table13[[#This Row],[MntSweetProducts]] = 0, "",Table13[[#This Row],[MntSweetProducts]])</f>
        <v>18</v>
      </c>
      <c r="U564">
        <f>IF(Table13[[#This Row],[MntGoldProds]] = 0, "",Table13[[#This Row],[MntGoldProds]])</f>
        <v>7</v>
      </c>
      <c r="V564">
        <v>4</v>
      </c>
      <c r="W564">
        <v>3</v>
      </c>
      <c r="X564">
        <v>1</v>
      </c>
      <c r="Y564">
        <v>3</v>
      </c>
      <c r="Z564">
        <v>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t="s">
        <v>43</v>
      </c>
      <c r="AI564" s="13">
        <f>SUM(Table13[[#This Row],[MntWines]:[MntGoldProds]])</f>
        <v>128</v>
      </c>
      <c r="AJ564" s="13">
        <f>AVERAGE(Table13[[#This Row],[MntWines]:[MntGoldProds]])</f>
        <v>21.333333333333332</v>
      </c>
      <c r="AK564">
        <f>IF(Table13[[#This Row],[Total Number of Purchases]]=0,0,Table13[[#This Row],[Total Spend]]/Table13[[#This Row],[Total Number of Purchases]])</f>
        <v>11.636363636363637</v>
      </c>
      <c r="AM564">
        <f>SUM(Table13[[#This Row],[NumDealsPurchases]:[NumStorePurchases]])</f>
        <v>11</v>
      </c>
      <c r="AN564" s="14">
        <f>Snapshot_Date-Table13[[#This Row],[Dt_Customer]]</f>
        <v>625</v>
      </c>
      <c r="AP564" s="13">
        <f>Table13[[#This Row],[NumDealsPurchases]]/Table13[[#This Row],[Total Number of Purchases]]*100</f>
        <v>36.363636363636367</v>
      </c>
      <c r="AQ564">
        <f>6-ROUNDUP(_xlfn.PERCENTRANK.INC(Table13[Recency],Table13[[#This Row],[Recency]])*5, 0)</f>
        <v>1</v>
      </c>
      <c r="AR564">
        <f>ROUNDUP(_xlfn.PERCENTRANK.INC(Table13[Total Number of Purchases],Table13[[#This Row],[Total Number of Purchases]])*5,0)</f>
        <v>2</v>
      </c>
      <c r="AS564">
        <f>ROUNDUP(_xlfn.PERCENTRANK.INC(Table13[Total Spend],Table13[[#This Row],[Total Spend]])*5,0)</f>
        <v>2</v>
      </c>
      <c r="AT564" t="str">
        <f>Table13[[#This Row],[Recency Score]]&amp;Table13[[#This Row],[Frequency Score]]&amp;Table13[[#This Row],[Monetary Score]]</f>
        <v>122</v>
      </c>
      <c r="AU564" t="str">
        <f t="shared" si="8"/>
        <v>Lost</v>
      </c>
      <c r="AW564" s="13">
        <f>DATEDIF(Table13[[#This Row],[Dt_Customer]], Snapshot_Date, "d")</f>
        <v>625</v>
      </c>
      <c r="AX564" s="13">
        <f>Table13[[#This Row],[CL if today]]/365</f>
        <v>1.7123287671232876</v>
      </c>
      <c r="AY564">
        <f>Table13[[#This Row],[Total Number of Purchases]]/Table13[[#This Row],[Corrected CL]]</f>
        <v>6.4240000000000004</v>
      </c>
      <c r="AZ564">
        <f>Table13[[#This Row],[Average Order Value (AOV)]]*Table13[[#This Row],[Freq per Year]]</f>
        <v>74.75200000000001</v>
      </c>
      <c r="BA564">
        <f>Table13[[#This Row],[Total Spend]]/Table13[[#This Row],[Corrected CL]]</f>
        <v>74.751999999999995</v>
      </c>
      <c r="BB564">
        <v>6.3831478537360891</v>
      </c>
      <c r="BC564" s="1">
        <f>Table13[[#This Row],[Dt_Customer]]+Table13[[#This Row],[Recency]]</f>
        <v>41387</v>
      </c>
      <c r="BD564" s="16" t="str">
        <f>IF(COUNTIF(A:A, A564) &gt; 1, "Duplicate", "Unique")</f>
        <v>Unique</v>
      </c>
    </row>
    <row r="565" spans="1:56" x14ac:dyDescent="0.3">
      <c r="A565">
        <v>236</v>
      </c>
      <c r="B565">
        <v>1951</v>
      </c>
      <c r="C565" t="s">
        <v>28</v>
      </c>
      <c r="D565" t="s">
        <v>33</v>
      </c>
      <c r="E565">
        <v>34838</v>
      </c>
      <c r="F565">
        <v>1</v>
      </c>
      <c r="G565">
        <v>1</v>
      </c>
      <c r="H565" s="1">
        <v>41293</v>
      </c>
      <c r="I565">
        <v>62</v>
      </c>
      <c r="J565">
        <v>28</v>
      </c>
      <c r="K565">
        <v>23</v>
      </c>
      <c r="L565">
        <v>29</v>
      </c>
      <c r="M565">
        <v>29</v>
      </c>
      <c r="N565">
        <v>14</v>
      </c>
      <c r="O565">
        <v>47</v>
      </c>
      <c r="P565">
        <f>IF(Table13[[#This Row],[MntWines]] = 0,"",Table13[[#This Row],[MntWines]])</f>
        <v>28</v>
      </c>
      <c r="Q565">
        <f>IF(Table13[[#This Row],[MntFruits]] = 0, "",Table13[[#This Row],[MntFruits]])</f>
        <v>23</v>
      </c>
      <c r="R565">
        <f>IF(Table13[[#This Row],[MntMeatProducts]] = 0, "",Table13[[#This Row],[MntMeatProducts]])</f>
        <v>29</v>
      </c>
      <c r="S565">
        <f>IF(Table13[[#This Row],[MntFishProducts]] = 0, "",Table13[[#This Row],[MntFishProducts]])</f>
        <v>29</v>
      </c>
      <c r="T565">
        <f>IF(Table13[[#This Row],[MntSweetProducts]] = 0, "",Table13[[#This Row],[MntSweetProducts]])</f>
        <v>14</v>
      </c>
      <c r="U565">
        <f>IF(Table13[[#This Row],[MntGoldProds]] = 0, "",Table13[[#This Row],[MntGoldProds]])</f>
        <v>47</v>
      </c>
      <c r="V565">
        <v>3</v>
      </c>
      <c r="W565">
        <v>2</v>
      </c>
      <c r="X565">
        <v>1</v>
      </c>
      <c r="Y565">
        <v>4</v>
      </c>
      <c r="Z565">
        <v>6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32</v>
      </c>
      <c r="AI565" s="13">
        <f>SUM(Table13[[#This Row],[MntWines]:[MntGoldProds]])</f>
        <v>170</v>
      </c>
      <c r="AJ565" s="13">
        <f>AVERAGE(Table13[[#This Row],[MntWines]:[MntGoldProds]])</f>
        <v>28.333333333333332</v>
      </c>
      <c r="AK565">
        <f>IF(Table13[[#This Row],[Total Number of Purchases]]=0,0,Table13[[#This Row],[Total Spend]]/Table13[[#This Row],[Total Number of Purchases]])</f>
        <v>17</v>
      </c>
      <c r="AM565">
        <f>SUM(Table13[[#This Row],[NumDealsPurchases]:[NumStorePurchases]])</f>
        <v>10</v>
      </c>
      <c r="AN565" s="14">
        <f>Snapshot_Date-Table13[[#This Row],[Dt_Customer]]</f>
        <v>623</v>
      </c>
      <c r="AP565" s="13">
        <f>Table13[[#This Row],[NumDealsPurchases]]/Table13[[#This Row],[Total Number of Purchases]]*100</f>
        <v>30</v>
      </c>
      <c r="AQ565">
        <f>6-ROUNDUP(_xlfn.PERCENTRANK.INC(Table13[Recency],Table13[[#This Row],[Recency]])*5, 0)</f>
        <v>2</v>
      </c>
      <c r="AR565">
        <f>ROUNDUP(_xlfn.PERCENTRANK.INC(Table13[Total Number of Purchases],Table13[[#This Row],[Total Number of Purchases]])*5,0)</f>
        <v>2</v>
      </c>
      <c r="AS565">
        <f>ROUNDUP(_xlfn.PERCENTRANK.INC(Table13[Total Spend],Table13[[#This Row],[Total Spend]])*5,0)</f>
        <v>2</v>
      </c>
      <c r="AT565" t="str">
        <f>Table13[[#This Row],[Recency Score]]&amp;Table13[[#This Row],[Frequency Score]]&amp;Table13[[#This Row],[Monetary Score]]</f>
        <v>222</v>
      </c>
      <c r="AU565" t="str">
        <f t="shared" si="8"/>
        <v>About to Sleep</v>
      </c>
      <c r="AW565" s="13">
        <f>DATEDIF(Table13[[#This Row],[Dt_Customer]], Snapshot_Date, "d")</f>
        <v>623</v>
      </c>
      <c r="AX565" s="13">
        <f>Table13[[#This Row],[CL if today]]/365</f>
        <v>1.7068493150684931</v>
      </c>
      <c r="AY565">
        <f>Table13[[#This Row],[Total Number of Purchases]]/Table13[[#This Row],[Corrected CL]]</f>
        <v>5.8587479935794544</v>
      </c>
      <c r="AZ565">
        <f>Table13[[#This Row],[Average Order Value (AOV)]]*Table13[[#This Row],[Freq per Year]]</f>
        <v>99.598715890850727</v>
      </c>
      <c r="BA565">
        <f>Table13[[#This Row],[Total Spend]]/Table13[[#This Row],[Corrected CL]]</f>
        <v>99.598715890850727</v>
      </c>
      <c r="BB565">
        <v>24.992038216560509</v>
      </c>
      <c r="BC565" s="1">
        <f>Table13[[#This Row],[Dt_Customer]]+Table13[[#This Row],[Recency]]</f>
        <v>41355</v>
      </c>
      <c r="BD565" s="16" t="str">
        <f>IF(COUNTIF(A:A, A565) &gt; 1, "Duplicate", "Unique")</f>
        <v>Unique</v>
      </c>
    </row>
    <row r="566" spans="1:56" x14ac:dyDescent="0.3">
      <c r="A566">
        <v>1497</v>
      </c>
      <c r="B566">
        <v>1952</v>
      </c>
      <c r="C566" t="s">
        <v>28</v>
      </c>
      <c r="D566" t="s">
        <v>31</v>
      </c>
      <c r="E566">
        <v>47958</v>
      </c>
      <c r="F566">
        <v>0</v>
      </c>
      <c r="G566">
        <v>1</v>
      </c>
      <c r="H566" s="1">
        <v>41293</v>
      </c>
      <c r="I566">
        <v>8</v>
      </c>
      <c r="J566">
        <v>268</v>
      </c>
      <c r="K566">
        <v>11</v>
      </c>
      <c r="L566">
        <v>88</v>
      </c>
      <c r="M566">
        <v>15</v>
      </c>
      <c r="N566">
        <v>3</v>
      </c>
      <c r="O566">
        <v>22</v>
      </c>
      <c r="P566">
        <f>IF(Table13[[#This Row],[MntWines]] = 0,"",Table13[[#This Row],[MntWines]])</f>
        <v>268</v>
      </c>
      <c r="Q566">
        <f>IF(Table13[[#This Row],[MntFruits]] = 0, "",Table13[[#This Row],[MntFruits]])</f>
        <v>11</v>
      </c>
      <c r="R566">
        <f>IF(Table13[[#This Row],[MntMeatProducts]] = 0, "",Table13[[#This Row],[MntMeatProducts]])</f>
        <v>88</v>
      </c>
      <c r="S566">
        <f>IF(Table13[[#This Row],[MntFishProducts]] = 0, "",Table13[[#This Row],[MntFishProducts]])</f>
        <v>15</v>
      </c>
      <c r="T566">
        <f>IF(Table13[[#This Row],[MntSweetProducts]] = 0, "",Table13[[#This Row],[MntSweetProducts]])</f>
        <v>3</v>
      </c>
      <c r="U566">
        <f>IF(Table13[[#This Row],[MntGoldProds]] = 0, "",Table13[[#This Row],[MntGoldProds]])</f>
        <v>22</v>
      </c>
      <c r="V566">
        <v>2</v>
      </c>
      <c r="W566">
        <v>6</v>
      </c>
      <c r="X566">
        <v>3</v>
      </c>
      <c r="Y566">
        <v>5</v>
      </c>
      <c r="Z566">
        <v>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43</v>
      </c>
      <c r="AI566" s="13">
        <f>SUM(Table13[[#This Row],[MntWines]:[MntGoldProds]])</f>
        <v>407</v>
      </c>
      <c r="AJ566" s="13">
        <f>AVERAGE(Table13[[#This Row],[MntWines]:[MntGoldProds]])</f>
        <v>67.833333333333329</v>
      </c>
      <c r="AK566">
        <f>IF(Table13[[#This Row],[Total Number of Purchases]]=0,0,Table13[[#This Row],[Total Spend]]/Table13[[#This Row],[Total Number of Purchases]])</f>
        <v>25.4375</v>
      </c>
      <c r="AM566">
        <f>SUM(Table13[[#This Row],[NumDealsPurchases]:[NumStorePurchases]])</f>
        <v>16</v>
      </c>
      <c r="AN566" s="14">
        <f>Snapshot_Date-Table13[[#This Row],[Dt_Customer]]</f>
        <v>623</v>
      </c>
      <c r="AP566" s="13">
        <f>Table13[[#This Row],[NumDealsPurchases]]/Table13[[#This Row],[Total Number of Purchases]]*100</f>
        <v>12.5</v>
      </c>
      <c r="AQ566">
        <f>6-ROUNDUP(_xlfn.PERCENTRANK.INC(Table13[Recency],Table13[[#This Row],[Recency]])*5, 0)</f>
        <v>5</v>
      </c>
      <c r="AR566">
        <f>ROUNDUP(_xlfn.PERCENTRANK.INC(Table13[Total Number of Purchases],Table13[[#This Row],[Total Number of Purchases]])*5,0)</f>
        <v>3</v>
      </c>
      <c r="AS566">
        <f>ROUNDUP(_xlfn.PERCENTRANK.INC(Table13[Total Spend],Table13[[#This Row],[Total Spend]])*5,0)</f>
        <v>3</v>
      </c>
      <c r="AT566" t="str">
        <f>Table13[[#This Row],[Recency Score]]&amp;Table13[[#This Row],[Frequency Score]]&amp;Table13[[#This Row],[Monetary Score]]</f>
        <v>533</v>
      </c>
      <c r="AU566" t="str">
        <f t="shared" si="8"/>
        <v>Loyal Customers</v>
      </c>
      <c r="AW566" s="13">
        <f>DATEDIF(Table13[[#This Row],[Dt_Customer]], Snapshot_Date, "d")</f>
        <v>623</v>
      </c>
      <c r="AX566" s="13">
        <f>Table13[[#This Row],[CL if today]]/365</f>
        <v>1.7068493150684931</v>
      </c>
      <c r="AY566">
        <f>Table13[[#This Row],[Total Number of Purchases]]/Table13[[#This Row],[Corrected CL]]</f>
        <v>9.3739967897271264</v>
      </c>
      <c r="AZ566">
        <f>Table13[[#This Row],[Average Order Value (AOV)]]*Table13[[#This Row],[Freq per Year]]</f>
        <v>238.45104333868377</v>
      </c>
      <c r="BA566">
        <f>Table13[[#This Row],[Total Spend]]/Table13[[#This Row],[Corrected CL]]</f>
        <v>238.4510433386838</v>
      </c>
      <c r="BB566">
        <v>327.10063897763575</v>
      </c>
      <c r="BC566" s="1">
        <f>Table13[[#This Row],[Dt_Customer]]+Table13[[#This Row],[Recency]]</f>
        <v>41301</v>
      </c>
      <c r="BD566" s="16" t="str">
        <f>IF(COUNTIF(A:A, A566) &gt; 1, "Duplicate", "Unique")</f>
        <v>Unique</v>
      </c>
    </row>
    <row r="567" spans="1:56" x14ac:dyDescent="0.3">
      <c r="A567">
        <v>1829</v>
      </c>
      <c r="B567">
        <v>1961</v>
      </c>
      <c r="C567" t="s">
        <v>37</v>
      </c>
      <c r="D567" t="s">
        <v>29</v>
      </c>
      <c r="E567">
        <v>54959</v>
      </c>
      <c r="F567">
        <v>0</v>
      </c>
      <c r="G567">
        <v>1</v>
      </c>
      <c r="H567" s="1">
        <v>41293</v>
      </c>
      <c r="I567">
        <v>55</v>
      </c>
      <c r="J567">
        <v>1148</v>
      </c>
      <c r="K567">
        <v>0</v>
      </c>
      <c r="L567">
        <v>60</v>
      </c>
      <c r="M567">
        <v>0</v>
      </c>
      <c r="N567">
        <v>0</v>
      </c>
      <c r="O567">
        <v>24</v>
      </c>
      <c r="P567">
        <f>IF(Table13[[#This Row],[MntWines]] = 0,"",Table13[[#This Row],[MntWines]])</f>
        <v>1148</v>
      </c>
      <c r="Q567" t="str">
        <f>IF(Table13[[#This Row],[MntFruits]] = 0, "",Table13[[#This Row],[MntFruits]])</f>
        <v/>
      </c>
      <c r="R567">
        <f>IF(Table13[[#This Row],[MntMeatProducts]] = 0, "",Table13[[#This Row],[MntMeatProducts]])</f>
        <v>60</v>
      </c>
      <c r="S567" t="str">
        <f>IF(Table13[[#This Row],[MntFishProducts]] = 0, "",Table13[[#This Row],[MntFishProducts]])</f>
        <v/>
      </c>
      <c r="T567" t="str">
        <f>IF(Table13[[#This Row],[MntSweetProducts]] = 0, "",Table13[[#This Row],[MntSweetProducts]])</f>
        <v/>
      </c>
      <c r="U567">
        <f>IF(Table13[[#This Row],[MntGoldProds]] = 0, "",Table13[[#This Row],[MntGoldProds]])</f>
        <v>24</v>
      </c>
      <c r="V567">
        <v>3</v>
      </c>
      <c r="W567">
        <v>9</v>
      </c>
      <c r="X567">
        <v>5</v>
      </c>
      <c r="Y567">
        <v>4</v>
      </c>
      <c r="Z567">
        <v>7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 t="s">
        <v>30</v>
      </c>
      <c r="AI567" s="13">
        <f>SUM(Table13[[#This Row],[MntWines]:[MntGoldProds]])</f>
        <v>1232</v>
      </c>
      <c r="AJ567" s="13">
        <f>AVERAGE(Table13[[#This Row],[MntWines]:[MntGoldProds]])</f>
        <v>205.33333333333334</v>
      </c>
      <c r="AK567">
        <f>IF(Table13[[#This Row],[Total Number of Purchases]]=0,0,Table13[[#This Row],[Total Spend]]/Table13[[#This Row],[Total Number of Purchases]])</f>
        <v>58.666666666666664</v>
      </c>
      <c r="AM567">
        <f>SUM(Table13[[#This Row],[NumDealsPurchases]:[NumStorePurchases]])</f>
        <v>21</v>
      </c>
      <c r="AN567" s="14">
        <f>Snapshot_Date-Table13[[#This Row],[Dt_Customer]]</f>
        <v>623</v>
      </c>
      <c r="AP567" s="13">
        <f>Table13[[#This Row],[NumDealsPurchases]]/Table13[[#This Row],[Total Number of Purchases]]*100</f>
        <v>14.285714285714285</v>
      </c>
      <c r="AQ567">
        <f>6-ROUNDUP(_xlfn.PERCENTRANK.INC(Table13[Recency],Table13[[#This Row],[Recency]])*5, 0)</f>
        <v>3</v>
      </c>
      <c r="AR567">
        <f>ROUNDUP(_xlfn.PERCENTRANK.INC(Table13[Total Number of Purchases],Table13[[#This Row],[Total Number of Purchases]])*5,0)</f>
        <v>4</v>
      </c>
      <c r="AS567">
        <f>ROUNDUP(_xlfn.PERCENTRANK.INC(Table13[Total Spend],Table13[[#This Row],[Total Spend]])*5,0)</f>
        <v>5</v>
      </c>
      <c r="AT567" t="str">
        <f>Table13[[#This Row],[Recency Score]]&amp;Table13[[#This Row],[Frequency Score]]&amp;Table13[[#This Row],[Monetary Score]]</f>
        <v>345</v>
      </c>
      <c r="AU567" t="str">
        <f t="shared" si="8"/>
        <v>Big Spenders</v>
      </c>
      <c r="AW567" s="13">
        <f>DATEDIF(Table13[[#This Row],[Dt_Customer]], Snapshot_Date, "d")</f>
        <v>623</v>
      </c>
      <c r="AX567" s="13">
        <f>Table13[[#This Row],[CL if today]]/365</f>
        <v>1.7068493150684931</v>
      </c>
      <c r="AY567">
        <f>Table13[[#This Row],[Total Number of Purchases]]/Table13[[#This Row],[Corrected CL]]</f>
        <v>12.303370786516854</v>
      </c>
      <c r="AZ567">
        <f>Table13[[#This Row],[Average Order Value (AOV)]]*Table13[[#This Row],[Freq per Year]]</f>
        <v>721.79775280898878</v>
      </c>
      <c r="BA567">
        <f>Table13[[#This Row],[Total Spend]]/Table13[[#This Row],[Corrected CL]]</f>
        <v>721.79775280898878</v>
      </c>
      <c r="BB567">
        <v>938.40510366826163</v>
      </c>
      <c r="BC567" s="1">
        <f>Table13[[#This Row],[Dt_Customer]]+Table13[[#This Row],[Recency]]</f>
        <v>41348</v>
      </c>
      <c r="BD567" s="16" t="str">
        <f>IF(COUNTIF(A:A, A567) &gt; 1, "Duplicate", "Unique")</f>
        <v>Unique</v>
      </c>
    </row>
    <row r="568" spans="1:56" x14ac:dyDescent="0.3">
      <c r="A568">
        <v>9739</v>
      </c>
      <c r="B568">
        <v>1963</v>
      </c>
      <c r="C568" t="s">
        <v>28</v>
      </c>
      <c r="D568" t="s">
        <v>31</v>
      </c>
      <c r="E568">
        <v>34377</v>
      </c>
      <c r="F568">
        <v>0</v>
      </c>
      <c r="G568">
        <v>1</v>
      </c>
      <c r="H568" s="1">
        <v>41293</v>
      </c>
      <c r="I568">
        <v>55</v>
      </c>
      <c r="J568">
        <v>62</v>
      </c>
      <c r="K568">
        <v>0</v>
      </c>
      <c r="L568">
        <v>22</v>
      </c>
      <c r="M568">
        <v>3</v>
      </c>
      <c r="N568">
        <v>1</v>
      </c>
      <c r="O568">
        <v>26</v>
      </c>
      <c r="P568">
        <f>IF(Table13[[#This Row],[MntWines]] = 0,"",Table13[[#This Row],[MntWines]])</f>
        <v>62</v>
      </c>
      <c r="Q568" t="str">
        <f>IF(Table13[[#This Row],[MntFruits]] = 0, "",Table13[[#This Row],[MntFruits]])</f>
        <v/>
      </c>
      <c r="R568">
        <f>IF(Table13[[#This Row],[MntMeatProducts]] = 0, "",Table13[[#This Row],[MntMeatProducts]])</f>
        <v>22</v>
      </c>
      <c r="S568">
        <f>IF(Table13[[#This Row],[MntFishProducts]] = 0, "",Table13[[#This Row],[MntFishProducts]])</f>
        <v>3</v>
      </c>
      <c r="T568">
        <f>IF(Table13[[#This Row],[MntSweetProducts]] = 0, "",Table13[[#This Row],[MntSweetProducts]])</f>
        <v>1</v>
      </c>
      <c r="U568">
        <f>IF(Table13[[#This Row],[MntGoldProds]] = 0, "",Table13[[#This Row],[MntGoldProds]])</f>
        <v>26</v>
      </c>
      <c r="V568">
        <v>2</v>
      </c>
      <c r="W568">
        <v>2</v>
      </c>
      <c r="X568">
        <v>2</v>
      </c>
      <c r="Y568">
        <v>2</v>
      </c>
      <c r="Z568">
        <v>7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t="s">
        <v>30</v>
      </c>
      <c r="AI568" s="13">
        <f>SUM(Table13[[#This Row],[MntWines]:[MntGoldProds]])</f>
        <v>114</v>
      </c>
      <c r="AJ568" s="13">
        <f>AVERAGE(Table13[[#This Row],[MntWines]:[MntGoldProds]])</f>
        <v>19</v>
      </c>
      <c r="AK568">
        <f>IF(Table13[[#This Row],[Total Number of Purchases]]=0,0,Table13[[#This Row],[Total Spend]]/Table13[[#This Row],[Total Number of Purchases]])</f>
        <v>14.25</v>
      </c>
      <c r="AM568">
        <f>SUM(Table13[[#This Row],[NumDealsPurchases]:[NumStorePurchases]])</f>
        <v>8</v>
      </c>
      <c r="AN568" s="14">
        <f>Snapshot_Date-Table13[[#This Row],[Dt_Customer]]</f>
        <v>623</v>
      </c>
      <c r="AP568" s="13">
        <f>Table13[[#This Row],[NumDealsPurchases]]/Table13[[#This Row],[Total Number of Purchases]]*100</f>
        <v>25</v>
      </c>
      <c r="AQ568">
        <f>6-ROUNDUP(_xlfn.PERCENTRANK.INC(Table13[Recency],Table13[[#This Row],[Recency]])*5, 0)</f>
        <v>3</v>
      </c>
      <c r="AR568">
        <f>ROUNDUP(_xlfn.PERCENTRANK.INC(Table13[Total Number of Purchases],Table13[[#This Row],[Total Number of Purchases]])*5,0)</f>
        <v>2</v>
      </c>
      <c r="AS568">
        <f>ROUNDUP(_xlfn.PERCENTRANK.INC(Table13[Total Spend],Table13[[#This Row],[Total Spend]])*5,0)</f>
        <v>2</v>
      </c>
      <c r="AT568" t="str">
        <f>Table13[[#This Row],[Recency Score]]&amp;Table13[[#This Row],[Frequency Score]]&amp;Table13[[#This Row],[Monetary Score]]</f>
        <v>322</v>
      </c>
      <c r="AU568" t="str">
        <f t="shared" si="8"/>
        <v>Needs Attention</v>
      </c>
      <c r="AW568" s="13">
        <f>DATEDIF(Table13[[#This Row],[Dt_Customer]], Snapshot_Date, "d")</f>
        <v>623</v>
      </c>
      <c r="AX568" s="13">
        <f>Table13[[#This Row],[CL if today]]/365</f>
        <v>1.7068493150684931</v>
      </c>
      <c r="AY568">
        <f>Table13[[#This Row],[Total Number of Purchases]]/Table13[[#This Row],[Corrected CL]]</f>
        <v>4.6869983948635632</v>
      </c>
      <c r="AZ568">
        <f>Table13[[#This Row],[Average Order Value (AOV)]]*Table13[[#This Row],[Freq per Year]]</f>
        <v>66.789727126805772</v>
      </c>
      <c r="BA568">
        <f>Table13[[#This Row],[Total Spend]]/Table13[[#This Row],[Corrected CL]]</f>
        <v>66.789727126805772</v>
      </c>
      <c r="BB568">
        <v>557.1052631578948</v>
      </c>
      <c r="BC568" s="1">
        <f>Table13[[#This Row],[Dt_Customer]]+Table13[[#This Row],[Recency]]</f>
        <v>41348</v>
      </c>
      <c r="BD568" s="16" t="str">
        <f>IF(COUNTIF(A:A, A568) &gt; 1, "Duplicate", "Unique")</f>
        <v>Unique</v>
      </c>
    </row>
    <row r="569" spans="1:56" x14ac:dyDescent="0.3">
      <c r="A569">
        <v>591</v>
      </c>
      <c r="B569">
        <v>1957</v>
      </c>
      <c r="C569" t="s">
        <v>28</v>
      </c>
      <c r="D569" t="s">
        <v>42</v>
      </c>
      <c r="E569">
        <v>66033</v>
      </c>
      <c r="F569">
        <v>0</v>
      </c>
      <c r="G569">
        <v>1</v>
      </c>
      <c r="H569" s="1">
        <v>41294</v>
      </c>
      <c r="I569">
        <v>76</v>
      </c>
      <c r="J569">
        <v>293</v>
      </c>
      <c r="K569">
        <v>35</v>
      </c>
      <c r="L569">
        <v>179</v>
      </c>
      <c r="M569">
        <v>46</v>
      </c>
      <c r="N569">
        <v>59</v>
      </c>
      <c r="O569">
        <v>65</v>
      </c>
      <c r="P569">
        <f>IF(Table13[[#This Row],[MntWines]] = 0,"",Table13[[#This Row],[MntWines]])</f>
        <v>293</v>
      </c>
      <c r="Q569">
        <f>IF(Table13[[#This Row],[MntFruits]] = 0, "",Table13[[#This Row],[MntFruits]])</f>
        <v>35</v>
      </c>
      <c r="R569">
        <f>IF(Table13[[#This Row],[MntMeatProducts]] = 0, "",Table13[[#This Row],[MntMeatProducts]])</f>
        <v>179</v>
      </c>
      <c r="S569">
        <f>IF(Table13[[#This Row],[MntFishProducts]] = 0, "",Table13[[#This Row],[MntFishProducts]])</f>
        <v>46</v>
      </c>
      <c r="T569">
        <f>IF(Table13[[#This Row],[MntSweetProducts]] = 0, "",Table13[[#This Row],[MntSweetProducts]])</f>
        <v>59</v>
      </c>
      <c r="U569">
        <f>IF(Table13[[#This Row],[MntGoldProds]] = 0, "",Table13[[#This Row],[MntGoldProds]])</f>
        <v>65</v>
      </c>
      <c r="V569">
        <v>2</v>
      </c>
      <c r="W569">
        <v>8</v>
      </c>
      <c r="X569">
        <v>3</v>
      </c>
      <c r="Y569">
        <v>7</v>
      </c>
      <c r="Z569">
        <v>7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40</v>
      </c>
      <c r="AI569" s="13">
        <f>SUM(Table13[[#This Row],[MntWines]:[MntGoldProds]])</f>
        <v>677</v>
      </c>
      <c r="AJ569" s="13">
        <f>AVERAGE(Table13[[#This Row],[MntWines]:[MntGoldProds]])</f>
        <v>112.83333333333333</v>
      </c>
      <c r="AK569">
        <f>IF(Table13[[#This Row],[Total Number of Purchases]]=0,0,Table13[[#This Row],[Total Spend]]/Table13[[#This Row],[Total Number of Purchases]])</f>
        <v>33.85</v>
      </c>
      <c r="AM569">
        <f>SUM(Table13[[#This Row],[NumDealsPurchases]:[NumStorePurchases]])</f>
        <v>20</v>
      </c>
      <c r="AN569" s="14">
        <f>Snapshot_Date-Table13[[#This Row],[Dt_Customer]]</f>
        <v>622</v>
      </c>
      <c r="AP569" s="13">
        <f>Table13[[#This Row],[NumDealsPurchases]]/Table13[[#This Row],[Total Number of Purchases]]*100</f>
        <v>10</v>
      </c>
      <c r="AQ569">
        <f>6-ROUNDUP(_xlfn.PERCENTRANK.INC(Table13[Recency],Table13[[#This Row],[Recency]])*5, 0)</f>
        <v>2</v>
      </c>
      <c r="AR569">
        <f>ROUNDUP(_xlfn.PERCENTRANK.INC(Table13[Total Number of Purchases],Table13[[#This Row],[Total Number of Purchases]])*5,0)</f>
        <v>4</v>
      </c>
      <c r="AS569">
        <f>ROUNDUP(_xlfn.PERCENTRANK.INC(Table13[Total Spend],Table13[[#This Row],[Total Spend]])*5,0)</f>
        <v>4</v>
      </c>
      <c r="AT569" t="str">
        <f>Table13[[#This Row],[Recency Score]]&amp;Table13[[#This Row],[Frequency Score]]&amp;Table13[[#This Row],[Monetary Score]]</f>
        <v>244</v>
      </c>
      <c r="AU569" t="str">
        <f t="shared" si="8"/>
        <v>About to Sleep</v>
      </c>
      <c r="AW569" s="13">
        <f>DATEDIF(Table13[[#This Row],[Dt_Customer]], Snapshot_Date, "d")</f>
        <v>622</v>
      </c>
      <c r="AX569" s="13">
        <f>Table13[[#This Row],[CL if today]]/365</f>
        <v>1.704109589041096</v>
      </c>
      <c r="AY569">
        <f>Table13[[#This Row],[Total Number of Purchases]]/Table13[[#This Row],[Corrected CL]]</f>
        <v>11.736334405144694</v>
      </c>
      <c r="AZ569">
        <f>Table13[[#This Row],[Average Order Value (AOV)]]*Table13[[#This Row],[Freq per Year]]</f>
        <v>397.2749196141479</v>
      </c>
      <c r="BA569">
        <f>Table13[[#This Row],[Total Spend]]/Table13[[#This Row],[Corrected CL]]</f>
        <v>397.2749196141479</v>
      </c>
      <c r="BB569">
        <v>55.974440894568687</v>
      </c>
      <c r="BC569" s="1">
        <f>Table13[[#This Row],[Dt_Customer]]+Table13[[#This Row],[Recency]]</f>
        <v>41370</v>
      </c>
      <c r="BD569" s="16" t="str">
        <f>IF(COUNTIF(A:A, A569) &gt; 1, "Duplicate", "Unique")</f>
        <v>Unique</v>
      </c>
    </row>
    <row r="570" spans="1:56" x14ac:dyDescent="0.3">
      <c r="A570">
        <v>199</v>
      </c>
      <c r="B570">
        <v>1962</v>
      </c>
      <c r="C570" t="s">
        <v>41</v>
      </c>
      <c r="D570" t="s">
        <v>31</v>
      </c>
      <c r="E570">
        <v>45183</v>
      </c>
      <c r="F570">
        <v>0</v>
      </c>
      <c r="G570">
        <v>0</v>
      </c>
      <c r="H570" s="1">
        <v>41294</v>
      </c>
      <c r="I570">
        <v>33</v>
      </c>
      <c r="J570">
        <v>219</v>
      </c>
      <c r="K570">
        <v>3</v>
      </c>
      <c r="L570">
        <v>60</v>
      </c>
      <c r="M570">
        <v>12</v>
      </c>
      <c r="N570">
        <v>9</v>
      </c>
      <c r="O570">
        <v>12</v>
      </c>
      <c r="P570">
        <f>IF(Table13[[#This Row],[MntWines]] = 0,"",Table13[[#This Row],[MntWines]])</f>
        <v>219</v>
      </c>
      <c r="Q570">
        <f>IF(Table13[[#This Row],[MntFruits]] = 0, "",Table13[[#This Row],[MntFruits]])</f>
        <v>3</v>
      </c>
      <c r="R570">
        <f>IF(Table13[[#This Row],[MntMeatProducts]] = 0, "",Table13[[#This Row],[MntMeatProducts]])</f>
        <v>60</v>
      </c>
      <c r="S570">
        <f>IF(Table13[[#This Row],[MntFishProducts]] = 0, "",Table13[[#This Row],[MntFishProducts]])</f>
        <v>12</v>
      </c>
      <c r="T570">
        <f>IF(Table13[[#This Row],[MntSweetProducts]] = 0, "",Table13[[#This Row],[MntSweetProducts]])</f>
        <v>9</v>
      </c>
      <c r="U570">
        <f>IF(Table13[[#This Row],[MntGoldProds]] = 0, "",Table13[[#This Row],[MntGoldProds]])</f>
        <v>12</v>
      </c>
      <c r="V570">
        <v>1</v>
      </c>
      <c r="W570">
        <v>4</v>
      </c>
      <c r="X570">
        <v>1</v>
      </c>
      <c r="Y570">
        <v>7</v>
      </c>
      <c r="Z570">
        <v>7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 t="s">
        <v>32</v>
      </c>
      <c r="AI570" s="13">
        <f>SUM(Table13[[#This Row],[MntWines]:[MntGoldProds]])</f>
        <v>315</v>
      </c>
      <c r="AJ570" s="13">
        <f>AVERAGE(Table13[[#This Row],[MntWines]:[MntGoldProds]])</f>
        <v>52.5</v>
      </c>
      <c r="AK570">
        <f>IF(Table13[[#This Row],[Total Number of Purchases]]=0,0,Table13[[#This Row],[Total Spend]]/Table13[[#This Row],[Total Number of Purchases]])</f>
        <v>24.23076923076923</v>
      </c>
      <c r="AM570">
        <f>SUM(Table13[[#This Row],[NumDealsPurchases]:[NumStorePurchases]])</f>
        <v>13</v>
      </c>
      <c r="AN570" s="14">
        <f>Snapshot_Date-Table13[[#This Row],[Dt_Customer]]</f>
        <v>622</v>
      </c>
      <c r="AP570" s="13">
        <f>Table13[[#This Row],[NumDealsPurchases]]/Table13[[#This Row],[Total Number of Purchases]]*100</f>
        <v>7.6923076923076925</v>
      </c>
      <c r="AQ570">
        <f>6-ROUNDUP(_xlfn.PERCENTRANK.INC(Table13[Recency],Table13[[#This Row],[Recency]])*5, 0)</f>
        <v>4</v>
      </c>
      <c r="AR570">
        <f>ROUNDUP(_xlfn.PERCENTRANK.INC(Table13[Total Number of Purchases],Table13[[#This Row],[Total Number of Purchases]])*5,0)</f>
        <v>3</v>
      </c>
      <c r="AS570">
        <f>ROUNDUP(_xlfn.PERCENTRANK.INC(Table13[Total Spend],Table13[[#This Row],[Total Spend]])*5,0)</f>
        <v>3</v>
      </c>
      <c r="AT570" t="str">
        <f>Table13[[#This Row],[Recency Score]]&amp;Table13[[#This Row],[Frequency Score]]&amp;Table13[[#This Row],[Monetary Score]]</f>
        <v>433</v>
      </c>
      <c r="AU570" t="str">
        <f t="shared" si="8"/>
        <v>Potential Loyalists</v>
      </c>
      <c r="AW570" s="13">
        <f>DATEDIF(Table13[[#This Row],[Dt_Customer]], Snapshot_Date, "d")</f>
        <v>622</v>
      </c>
      <c r="AX570" s="13">
        <f>Table13[[#This Row],[CL if today]]/365</f>
        <v>1.704109589041096</v>
      </c>
      <c r="AY570">
        <f>Table13[[#This Row],[Total Number of Purchases]]/Table13[[#This Row],[Corrected CL]]</f>
        <v>7.628617363344051</v>
      </c>
      <c r="AZ570">
        <f>Table13[[#This Row],[Average Order Value (AOV)]]*Table13[[#This Row],[Freq per Year]]</f>
        <v>184.84726688102893</v>
      </c>
      <c r="BA570">
        <f>Table13[[#This Row],[Total Spend]]/Table13[[#This Row],[Corrected CL]]</f>
        <v>184.84726688102893</v>
      </c>
      <c r="BB570">
        <v>857.69169329073475</v>
      </c>
      <c r="BC570" s="1">
        <f>Table13[[#This Row],[Dt_Customer]]+Table13[[#This Row],[Recency]]</f>
        <v>41327</v>
      </c>
      <c r="BD570" s="16" t="str">
        <f>IF(COUNTIF(A:A, A570) &gt; 1, "Duplicate", "Unique")</f>
        <v>Unique</v>
      </c>
    </row>
    <row r="571" spans="1:56" x14ac:dyDescent="0.3">
      <c r="A571">
        <v>9710</v>
      </c>
      <c r="B571">
        <v>1969</v>
      </c>
      <c r="C571" t="s">
        <v>37</v>
      </c>
      <c r="D571" t="s">
        <v>29</v>
      </c>
      <c r="E571">
        <v>58086</v>
      </c>
      <c r="F571">
        <v>0</v>
      </c>
      <c r="G571">
        <v>1</v>
      </c>
      <c r="H571" s="1">
        <v>41294</v>
      </c>
      <c r="I571">
        <v>80</v>
      </c>
      <c r="J571">
        <v>708</v>
      </c>
      <c r="K571">
        <v>7</v>
      </c>
      <c r="L571">
        <v>62</v>
      </c>
      <c r="M571">
        <v>0</v>
      </c>
      <c r="N571">
        <v>0</v>
      </c>
      <c r="O571">
        <v>15</v>
      </c>
      <c r="P571">
        <f>IF(Table13[[#This Row],[MntWines]] = 0,"",Table13[[#This Row],[MntWines]])</f>
        <v>708</v>
      </c>
      <c r="Q571">
        <f>IF(Table13[[#This Row],[MntFruits]] = 0, "",Table13[[#This Row],[MntFruits]])</f>
        <v>7</v>
      </c>
      <c r="R571">
        <f>IF(Table13[[#This Row],[MntMeatProducts]] = 0, "",Table13[[#This Row],[MntMeatProducts]])</f>
        <v>62</v>
      </c>
      <c r="S571" t="str">
        <f>IF(Table13[[#This Row],[MntFishProducts]] = 0, "",Table13[[#This Row],[MntFishProducts]])</f>
        <v/>
      </c>
      <c r="T571" t="str">
        <f>IF(Table13[[#This Row],[MntSweetProducts]] = 0, "",Table13[[#This Row],[MntSweetProducts]])</f>
        <v/>
      </c>
      <c r="U571">
        <f>IF(Table13[[#This Row],[MntGoldProds]] = 0, "",Table13[[#This Row],[MntGoldProds]])</f>
        <v>15</v>
      </c>
      <c r="V571">
        <v>2</v>
      </c>
      <c r="W571">
        <v>11</v>
      </c>
      <c r="X571">
        <v>3</v>
      </c>
      <c r="Y571">
        <v>7</v>
      </c>
      <c r="Z571">
        <v>8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30</v>
      </c>
      <c r="AI571" s="13">
        <f>SUM(Table13[[#This Row],[MntWines]:[MntGoldProds]])</f>
        <v>792</v>
      </c>
      <c r="AJ571" s="13">
        <f>AVERAGE(Table13[[#This Row],[MntWines]:[MntGoldProds]])</f>
        <v>132</v>
      </c>
      <c r="AK571">
        <f>IF(Table13[[#This Row],[Total Number of Purchases]]=0,0,Table13[[#This Row],[Total Spend]]/Table13[[#This Row],[Total Number of Purchases]])</f>
        <v>34.434782608695649</v>
      </c>
      <c r="AM571">
        <f>SUM(Table13[[#This Row],[NumDealsPurchases]:[NumStorePurchases]])</f>
        <v>23</v>
      </c>
      <c r="AN571" s="14">
        <f>Snapshot_Date-Table13[[#This Row],[Dt_Customer]]</f>
        <v>622</v>
      </c>
      <c r="AP571" s="13">
        <f>Table13[[#This Row],[NumDealsPurchases]]/Table13[[#This Row],[Total Number of Purchases]]*100</f>
        <v>8.695652173913043</v>
      </c>
      <c r="AQ571">
        <f>6-ROUNDUP(_xlfn.PERCENTRANK.INC(Table13[Recency],Table13[[#This Row],[Recency]])*5, 0)</f>
        <v>1</v>
      </c>
      <c r="AR571">
        <f>ROUNDUP(_xlfn.PERCENTRANK.INC(Table13[Total Number of Purchases],Table13[[#This Row],[Total Number of Purchases]])*5,0)</f>
        <v>5</v>
      </c>
      <c r="AS571">
        <f>ROUNDUP(_xlfn.PERCENTRANK.INC(Table13[Total Spend],Table13[[#This Row],[Total Spend]])*5,0)</f>
        <v>4</v>
      </c>
      <c r="AT571" t="str">
        <f>Table13[[#This Row],[Recency Score]]&amp;Table13[[#This Row],[Frequency Score]]&amp;Table13[[#This Row],[Monetary Score]]</f>
        <v>154</v>
      </c>
      <c r="AU571" t="str">
        <f t="shared" si="8"/>
        <v>Frequent Buyers</v>
      </c>
      <c r="AW571" s="13">
        <f>DATEDIF(Table13[[#This Row],[Dt_Customer]], Snapshot_Date, "d")</f>
        <v>622</v>
      </c>
      <c r="AX571" s="13">
        <f>Table13[[#This Row],[CL if today]]/365</f>
        <v>1.704109589041096</v>
      </c>
      <c r="AY571">
        <f>Table13[[#This Row],[Total Number of Purchases]]/Table13[[#This Row],[Corrected CL]]</f>
        <v>13.496784565916398</v>
      </c>
      <c r="AZ571">
        <f>Table13[[#This Row],[Average Order Value (AOV)]]*Table13[[#This Row],[Freq per Year]]</f>
        <v>464.75884244372986</v>
      </c>
      <c r="BA571">
        <f>Table13[[#This Row],[Total Spend]]/Table13[[#This Row],[Corrected CL]]</f>
        <v>464.75884244372986</v>
      </c>
      <c r="BB571">
        <v>55.974440894568687</v>
      </c>
      <c r="BC571" s="1">
        <f>Table13[[#This Row],[Dt_Customer]]+Table13[[#This Row],[Recency]]</f>
        <v>41374</v>
      </c>
      <c r="BD571" s="16" t="str">
        <f>IF(COUNTIF(A:A, A571) &gt; 1, "Duplicate", "Unique")</f>
        <v>Unique</v>
      </c>
    </row>
    <row r="572" spans="1:56" x14ac:dyDescent="0.3">
      <c r="A572">
        <v>3641</v>
      </c>
      <c r="B572">
        <v>1976</v>
      </c>
      <c r="C572" t="s">
        <v>28</v>
      </c>
      <c r="D572" t="s">
        <v>33</v>
      </c>
      <c r="E572">
        <v>13624</v>
      </c>
      <c r="F572">
        <v>1</v>
      </c>
      <c r="G572">
        <v>0</v>
      </c>
      <c r="H572" s="1">
        <v>41294</v>
      </c>
      <c r="I572">
        <v>93</v>
      </c>
      <c r="J572">
        <v>10</v>
      </c>
      <c r="K572">
        <v>2</v>
      </c>
      <c r="L572">
        <v>15</v>
      </c>
      <c r="M572">
        <v>2</v>
      </c>
      <c r="N572">
        <v>1</v>
      </c>
      <c r="O572">
        <v>6</v>
      </c>
      <c r="P572">
        <f>IF(Table13[[#This Row],[MntWines]] = 0,"",Table13[[#This Row],[MntWines]])</f>
        <v>10</v>
      </c>
      <c r="Q572">
        <f>IF(Table13[[#This Row],[MntFruits]] = 0, "",Table13[[#This Row],[MntFruits]])</f>
        <v>2</v>
      </c>
      <c r="R572">
        <f>IF(Table13[[#This Row],[MntMeatProducts]] = 0, "",Table13[[#This Row],[MntMeatProducts]])</f>
        <v>15</v>
      </c>
      <c r="S572">
        <f>IF(Table13[[#This Row],[MntFishProducts]] = 0, "",Table13[[#This Row],[MntFishProducts]])</f>
        <v>2</v>
      </c>
      <c r="T572">
        <f>IF(Table13[[#This Row],[MntSweetProducts]] = 0, "",Table13[[#This Row],[MntSweetProducts]])</f>
        <v>1</v>
      </c>
      <c r="U572">
        <f>IF(Table13[[#This Row],[MntGoldProds]] = 0, "",Table13[[#This Row],[MntGoldProds]])</f>
        <v>6</v>
      </c>
      <c r="V572">
        <v>2</v>
      </c>
      <c r="W572">
        <v>2</v>
      </c>
      <c r="X572">
        <v>0</v>
      </c>
      <c r="Y572">
        <v>3</v>
      </c>
      <c r="Z572">
        <v>6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 t="s">
        <v>30</v>
      </c>
      <c r="AI572" s="13">
        <f>SUM(Table13[[#This Row],[MntWines]:[MntGoldProds]])</f>
        <v>36</v>
      </c>
      <c r="AJ572" s="13">
        <f>AVERAGE(Table13[[#This Row],[MntWines]:[MntGoldProds]])</f>
        <v>6</v>
      </c>
      <c r="AK572">
        <f>IF(Table13[[#This Row],[Total Number of Purchases]]=0,0,Table13[[#This Row],[Total Spend]]/Table13[[#This Row],[Total Number of Purchases]])</f>
        <v>5.1428571428571432</v>
      </c>
      <c r="AM572">
        <f>SUM(Table13[[#This Row],[NumDealsPurchases]:[NumStorePurchases]])</f>
        <v>7</v>
      </c>
      <c r="AN572" s="14">
        <f>Snapshot_Date-Table13[[#This Row],[Dt_Customer]]</f>
        <v>622</v>
      </c>
      <c r="AP572" s="13">
        <f>Table13[[#This Row],[NumDealsPurchases]]/Table13[[#This Row],[Total Number of Purchases]]*100</f>
        <v>28.571428571428569</v>
      </c>
      <c r="AQ572">
        <f>6-ROUNDUP(_xlfn.PERCENTRANK.INC(Table13[Recency],Table13[[#This Row],[Recency]])*5, 0)</f>
        <v>1</v>
      </c>
      <c r="AR572">
        <f>ROUNDUP(_xlfn.PERCENTRANK.INC(Table13[Total Number of Purchases],Table13[[#This Row],[Total Number of Purchases]])*5,0)</f>
        <v>1</v>
      </c>
      <c r="AS572">
        <f>ROUNDUP(_xlfn.PERCENTRANK.INC(Table13[Total Spend],Table13[[#This Row],[Total Spend]])*5,0)</f>
        <v>1</v>
      </c>
      <c r="AT572" t="str">
        <f>Table13[[#This Row],[Recency Score]]&amp;Table13[[#This Row],[Frequency Score]]&amp;Table13[[#This Row],[Monetary Score]]</f>
        <v>111</v>
      </c>
      <c r="AU572" t="str">
        <f t="shared" si="8"/>
        <v>Lost</v>
      </c>
      <c r="AW572" s="13">
        <f>DATEDIF(Table13[[#This Row],[Dt_Customer]], Snapshot_Date, "d")</f>
        <v>622</v>
      </c>
      <c r="AX572" s="13">
        <f>Table13[[#This Row],[CL if today]]/365</f>
        <v>1.704109589041096</v>
      </c>
      <c r="AY572">
        <f>Table13[[#This Row],[Total Number of Purchases]]/Table13[[#This Row],[Corrected CL]]</f>
        <v>4.107717041800643</v>
      </c>
      <c r="AZ572">
        <f>Table13[[#This Row],[Average Order Value (AOV)]]*Table13[[#This Row],[Freq per Year]]</f>
        <v>21.125401929260452</v>
      </c>
      <c r="BA572">
        <f>Table13[[#This Row],[Total Spend]]/Table13[[#This Row],[Corrected CL]]</f>
        <v>21.125401929260448</v>
      </c>
      <c r="BB572">
        <v>665.27955271565497</v>
      </c>
      <c r="BC572" s="1">
        <f>Table13[[#This Row],[Dt_Customer]]+Table13[[#This Row],[Recency]]</f>
        <v>41387</v>
      </c>
      <c r="BD572" s="16" t="str">
        <f>IF(COUNTIF(A:A, A572) &gt; 1, "Duplicate", "Unique")</f>
        <v>Unique</v>
      </c>
    </row>
    <row r="573" spans="1:56" x14ac:dyDescent="0.3">
      <c r="A573">
        <v>10513</v>
      </c>
      <c r="B573">
        <v>1992</v>
      </c>
      <c r="C573" t="s">
        <v>28</v>
      </c>
      <c r="D573" t="s">
        <v>35</v>
      </c>
      <c r="E573">
        <v>63207</v>
      </c>
      <c r="F573">
        <v>0</v>
      </c>
      <c r="G573">
        <v>0</v>
      </c>
      <c r="H573" s="1">
        <v>41294</v>
      </c>
      <c r="I573">
        <v>68</v>
      </c>
      <c r="J573">
        <v>438</v>
      </c>
      <c r="K573">
        <v>169</v>
      </c>
      <c r="L573">
        <v>565</v>
      </c>
      <c r="M573">
        <v>91</v>
      </c>
      <c r="N573">
        <v>169</v>
      </c>
      <c r="O573">
        <v>70</v>
      </c>
      <c r="P573">
        <f>IF(Table13[[#This Row],[MntWines]] = 0,"",Table13[[#This Row],[MntWines]])</f>
        <v>438</v>
      </c>
      <c r="Q573">
        <f>IF(Table13[[#This Row],[MntFruits]] = 0, "",Table13[[#This Row],[MntFruits]])</f>
        <v>169</v>
      </c>
      <c r="R573">
        <f>IF(Table13[[#This Row],[MntMeatProducts]] = 0, "",Table13[[#This Row],[MntMeatProducts]])</f>
        <v>565</v>
      </c>
      <c r="S573">
        <f>IF(Table13[[#This Row],[MntFishProducts]] = 0, "",Table13[[#This Row],[MntFishProducts]])</f>
        <v>91</v>
      </c>
      <c r="T573">
        <f>IF(Table13[[#This Row],[MntSweetProducts]] = 0, "",Table13[[#This Row],[MntSweetProducts]])</f>
        <v>169</v>
      </c>
      <c r="U573">
        <f>IF(Table13[[#This Row],[MntGoldProds]] = 0, "",Table13[[#This Row],[MntGoldProds]])</f>
        <v>70</v>
      </c>
      <c r="V573">
        <v>1</v>
      </c>
      <c r="W573">
        <v>2</v>
      </c>
      <c r="X573">
        <v>3</v>
      </c>
      <c r="Y573">
        <v>6</v>
      </c>
      <c r="Z573">
        <v>7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 t="s">
        <v>30</v>
      </c>
      <c r="AI573" s="13">
        <f>SUM(Table13[[#This Row],[MntWines]:[MntGoldProds]])</f>
        <v>1502</v>
      </c>
      <c r="AJ573" s="13">
        <f>AVERAGE(Table13[[#This Row],[MntWines]:[MntGoldProds]])</f>
        <v>250.33333333333334</v>
      </c>
      <c r="AK573">
        <f>IF(Table13[[#This Row],[Total Number of Purchases]]=0,0,Table13[[#This Row],[Total Spend]]/Table13[[#This Row],[Total Number of Purchases]])</f>
        <v>125.16666666666667</v>
      </c>
      <c r="AM573">
        <f>SUM(Table13[[#This Row],[NumDealsPurchases]:[NumStorePurchases]])</f>
        <v>12</v>
      </c>
      <c r="AN573" s="14">
        <f>Snapshot_Date-Table13[[#This Row],[Dt_Customer]]</f>
        <v>622</v>
      </c>
      <c r="AP573" s="13">
        <f>Table13[[#This Row],[NumDealsPurchases]]/Table13[[#This Row],[Total Number of Purchases]]*100</f>
        <v>8.3333333333333321</v>
      </c>
      <c r="AQ573">
        <f>6-ROUNDUP(_xlfn.PERCENTRANK.INC(Table13[Recency],Table13[[#This Row],[Recency]])*5, 0)</f>
        <v>2</v>
      </c>
      <c r="AR573">
        <f>ROUNDUP(_xlfn.PERCENTRANK.INC(Table13[Total Number of Purchases],Table13[[#This Row],[Total Number of Purchases]])*5,0)</f>
        <v>2</v>
      </c>
      <c r="AS573">
        <f>ROUNDUP(_xlfn.PERCENTRANK.INC(Table13[Total Spend],Table13[[#This Row],[Total Spend]])*5,0)</f>
        <v>5</v>
      </c>
      <c r="AT573" t="str">
        <f>Table13[[#This Row],[Recency Score]]&amp;Table13[[#This Row],[Frequency Score]]&amp;Table13[[#This Row],[Monetary Score]]</f>
        <v>225</v>
      </c>
      <c r="AU573" t="str">
        <f t="shared" si="8"/>
        <v>Big Spenders</v>
      </c>
      <c r="AW573" s="13">
        <f>DATEDIF(Table13[[#This Row],[Dt_Customer]], Snapshot_Date, "d")</f>
        <v>622</v>
      </c>
      <c r="AX573" s="13">
        <f>Table13[[#This Row],[CL if today]]/365</f>
        <v>1.704109589041096</v>
      </c>
      <c r="AY573">
        <f>Table13[[#This Row],[Total Number of Purchases]]/Table13[[#This Row],[Corrected CL]]</f>
        <v>7.0418006430868161</v>
      </c>
      <c r="AZ573">
        <f>Table13[[#This Row],[Average Order Value (AOV)]]*Table13[[#This Row],[Freq per Year]]</f>
        <v>881.39871382636647</v>
      </c>
      <c r="BA573">
        <f>Table13[[#This Row],[Total Spend]]/Table13[[#This Row],[Corrected CL]]</f>
        <v>881.39871382636647</v>
      </c>
      <c r="BB573">
        <v>240.8067092651757</v>
      </c>
      <c r="BC573" s="1">
        <f>Table13[[#This Row],[Dt_Customer]]+Table13[[#This Row],[Recency]]</f>
        <v>41362</v>
      </c>
      <c r="BD573" s="16" t="str">
        <f>IF(COUNTIF(A:A, A573) &gt; 1, "Duplicate", "Unique")</f>
        <v>Unique</v>
      </c>
    </row>
    <row r="574" spans="1:56" x14ac:dyDescent="0.3">
      <c r="A574">
        <v>7494</v>
      </c>
      <c r="B574">
        <v>1950</v>
      </c>
      <c r="C574" t="s">
        <v>37</v>
      </c>
      <c r="D574" t="s">
        <v>29</v>
      </c>
      <c r="E574">
        <v>42873</v>
      </c>
      <c r="F574">
        <v>1</v>
      </c>
      <c r="G574">
        <v>1</v>
      </c>
      <c r="H574" s="1">
        <v>41295</v>
      </c>
      <c r="I574">
        <v>11</v>
      </c>
      <c r="J574">
        <v>209</v>
      </c>
      <c r="K574">
        <v>0</v>
      </c>
      <c r="L574">
        <v>40</v>
      </c>
      <c r="M574">
        <v>3</v>
      </c>
      <c r="N574">
        <v>2</v>
      </c>
      <c r="O574">
        <v>15</v>
      </c>
      <c r="P574">
        <f>IF(Table13[[#This Row],[MntWines]] = 0,"",Table13[[#This Row],[MntWines]])</f>
        <v>209</v>
      </c>
      <c r="Q574" t="str">
        <f>IF(Table13[[#This Row],[MntFruits]] = 0, "",Table13[[#This Row],[MntFruits]])</f>
        <v/>
      </c>
      <c r="R574">
        <f>IF(Table13[[#This Row],[MntMeatProducts]] = 0, "",Table13[[#This Row],[MntMeatProducts]])</f>
        <v>40</v>
      </c>
      <c r="S574">
        <f>IF(Table13[[#This Row],[MntFishProducts]] = 0, "",Table13[[#This Row],[MntFishProducts]])</f>
        <v>3</v>
      </c>
      <c r="T574">
        <f>IF(Table13[[#This Row],[MntSweetProducts]] = 0, "",Table13[[#This Row],[MntSweetProducts]])</f>
        <v>2</v>
      </c>
      <c r="U574">
        <f>IF(Table13[[#This Row],[MntGoldProds]] = 0, "",Table13[[#This Row],[MntGoldProds]])</f>
        <v>15</v>
      </c>
      <c r="V574">
        <v>4</v>
      </c>
      <c r="W574">
        <v>6</v>
      </c>
      <c r="X574">
        <v>1</v>
      </c>
      <c r="Y574">
        <v>4</v>
      </c>
      <c r="Z574">
        <v>8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32</v>
      </c>
      <c r="AI574" s="13">
        <f>SUM(Table13[[#This Row],[MntWines]:[MntGoldProds]])</f>
        <v>269</v>
      </c>
      <c r="AJ574" s="13">
        <f>AVERAGE(Table13[[#This Row],[MntWines]:[MntGoldProds]])</f>
        <v>44.833333333333336</v>
      </c>
      <c r="AK574">
        <f>IF(Table13[[#This Row],[Total Number of Purchases]]=0,0,Table13[[#This Row],[Total Spend]]/Table13[[#This Row],[Total Number of Purchases]])</f>
        <v>17.933333333333334</v>
      </c>
      <c r="AM574">
        <f>SUM(Table13[[#This Row],[NumDealsPurchases]:[NumStorePurchases]])</f>
        <v>15</v>
      </c>
      <c r="AN574" s="14">
        <f>Snapshot_Date-Table13[[#This Row],[Dt_Customer]]</f>
        <v>621</v>
      </c>
      <c r="AP574" s="13">
        <f>Table13[[#This Row],[NumDealsPurchases]]/Table13[[#This Row],[Total Number of Purchases]]*100</f>
        <v>26.666666666666668</v>
      </c>
      <c r="AQ574">
        <f>6-ROUNDUP(_xlfn.PERCENTRANK.INC(Table13[Recency],Table13[[#This Row],[Recency]])*5, 0)</f>
        <v>5</v>
      </c>
      <c r="AR574">
        <f>ROUNDUP(_xlfn.PERCENTRANK.INC(Table13[Total Number of Purchases],Table13[[#This Row],[Total Number of Purchases]])*5,0)</f>
        <v>3</v>
      </c>
      <c r="AS574">
        <f>ROUNDUP(_xlfn.PERCENTRANK.INC(Table13[Total Spend],Table13[[#This Row],[Total Spend]])*5,0)</f>
        <v>3</v>
      </c>
      <c r="AT574" t="str">
        <f>Table13[[#This Row],[Recency Score]]&amp;Table13[[#This Row],[Frequency Score]]&amp;Table13[[#This Row],[Monetary Score]]</f>
        <v>533</v>
      </c>
      <c r="AU574" t="str">
        <f t="shared" si="8"/>
        <v>Loyal Customers</v>
      </c>
      <c r="AW574" s="13">
        <f>DATEDIF(Table13[[#This Row],[Dt_Customer]], Snapshot_Date, "d")</f>
        <v>621</v>
      </c>
      <c r="AX574" s="13">
        <f>Table13[[#This Row],[CL if today]]/365</f>
        <v>1.7013698630136986</v>
      </c>
      <c r="AY574">
        <f>Table13[[#This Row],[Total Number of Purchases]]/Table13[[#This Row],[Corrected CL]]</f>
        <v>8.816425120772946</v>
      </c>
      <c r="AZ574">
        <f>Table13[[#This Row],[Average Order Value (AOV)]]*Table13[[#This Row],[Freq per Year]]</f>
        <v>158.10789049919484</v>
      </c>
      <c r="BA574">
        <f>Table13[[#This Row],[Total Spend]]/Table13[[#This Row],[Corrected CL]]</f>
        <v>158.10789049919484</v>
      </c>
      <c r="BB574">
        <v>1149.3120000000001</v>
      </c>
      <c r="BC574" s="1">
        <f>Table13[[#This Row],[Dt_Customer]]+Table13[[#This Row],[Recency]]</f>
        <v>41306</v>
      </c>
      <c r="BD574" s="16" t="str">
        <f>IF(COUNTIF(A:A, A574) &gt; 1, "Duplicate", "Unique")</f>
        <v>Unique</v>
      </c>
    </row>
    <row r="575" spans="1:56" x14ac:dyDescent="0.3">
      <c r="A575">
        <v>4611</v>
      </c>
      <c r="B575">
        <v>1970</v>
      </c>
      <c r="C575" t="s">
        <v>28</v>
      </c>
      <c r="D575" t="s">
        <v>35</v>
      </c>
      <c r="E575">
        <v>105471</v>
      </c>
      <c r="F575">
        <v>0</v>
      </c>
      <c r="G575">
        <v>0</v>
      </c>
      <c r="H575" s="1">
        <v>41295</v>
      </c>
      <c r="I575">
        <v>36</v>
      </c>
      <c r="J575">
        <v>1009</v>
      </c>
      <c r="K575">
        <v>181</v>
      </c>
      <c r="L575">
        <v>104</v>
      </c>
      <c r="M575">
        <v>202</v>
      </c>
      <c r="N575">
        <v>21</v>
      </c>
      <c r="O575">
        <v>207</v>
      </c>
      <c r="P575">
        <f>IF(Table13[[#This Row],[MntWines]] = 0,"",Table13[[#This Row],[MntWines]])</f>
        <v>1009</v>
      </c>
      <c r="Q575">
        <f>IF(Table13[[#This Row],[MntFruits]] = 0, "",Table13[[#This Row],[MntFruits]])</f>
        <v>181</v>
      </c>
      <c r="R575">
        <f>IF(Table13[[#This Row],[MntMeatProducts]] = 0, "",Table13[[#This Row],[MntMeatProducts]])</f>
        <v>104</v>
      </c>
      <c r="S575">
        <f>IF(Table13[[#This Row],[MntFishProducts]] = 0, "",Table13[[#This Row],[MntFishProducts]])</f>
        <v>202</v>
      </c>
      <c r="T575">
        <f>IF(Table13[[#This Row],[MntSweetProducts]] = 0, "",Table13[[#This Row],[MntSweetProducts]])</f>
        <v>21</v>
      </c>
      <c r="U575">
        <f>IF(Table13[[#This Row],[MntGoldProds]] = 0, "",Table13[[#This Row],[MntGoldProds]])</f>
        <v>207</v>
      </c>
      <c r="V575">
        <v>0</v>
      </c>
      <c r="W575">
        <v>9</v>
      </c>
      <c r="X575">
        <v>8</v>
      </c>
      <c r="Y575">
        <v>13</v>
      </c>
      <c r="Z575">
        <v>3</v>
      </c>
      <c r="AA575">
        <v>1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 t="s">
        <v>30</v>
      </c>
      <c r="AI575" s="13">
        <f>SUM(Table13[[#This Row],[MntWines]:[MntGoldProds]])</f>
        <v>1724</v>
      </c>
      <c r="AJ575" s="13">
        <f>AVERAGE(Table13[[#This Row],[MntWines]:[MntGoldProds]])</f>
        <v>287.33333333333331</v>
      </c>
      <c r="AK575">
        <f>IF(Table13[[#This Row],[Total Number of Purchases]]=0,0,Table13[[#This Row],[Total Spend]]/Table13[[#This Row],[Total Number of Purchases]])</f>
        <v>57.466666666666669</v>
      </c>
      <c r="AM575">
        <f>SUM(Table13[[#This Row],[NumDealsPurchases]:[NumStorePurchases]])</f>
        <v>30</v>
      </c>
      <c r="AN575" s="14">
        <f>Snapshot_Date-Table13[[#This Row],[Dt_Customer]]</f>
        <v>621</v>
      </c>
      <c r="AP575" s="13">
        <f>Table13[[#This Row],[NumDealsPurchases]]/Table13[[#This Row],[Total Number of Purchases]]*100</f>
        <v>0</v>
      </c>
      <c r="AQ575">
        <f>6-ROUNDUP(_xlfn.PERCENTRANK.INC(Table13[Recency],Table13[[#This Row],[Recency]])*5, 0)</f>
        <v>4</v>
      </c>
      <c r="AR575">
        <f>ROUNDUP(_xlfn.PERCENTRANK.INC(Table13[Total Number of Purchases],Table13[[#This Row],[Total Number of Purchases]])*5,0)</f>
        <v>5</v>
      </c>
      <c r="AS575">
        <f>ROUNDUP(_xlfn.PERCENTRANK.INC(Table13[Total Spend],Table13[[#This Row],[Total Spend]])*5,0)</f>
        <v>5</v>
      </c>
      <c r="AT575" t="str">
        <f>Table13[[#This Row],[Recency Score]]&amp;Table13[[#This Row],[Frequency Score]]&amp;Table13[[#This Row],[Monetary Score]]</f>
        <v>455</v>
      </c>
      <c r="AU575" t="str">
        <f t="shared" si="8"/>
        <v>Frequent Buyers</v>
      </c>
      <c r="AW575" s="13">
        <f>DATEDIF(Table13[[#This Row],[Dt_Customer]], Snapshot_Date, "d")</f>
        <v>621</v>
      </c>
      <c r="AX575" s="13">
        <f>Table13[[#This Row],[CL if today]]/365</f>
        <v>1.7013698630136986</v>
      </c>
      <c r="AY575">
        <f>Table13[[#This Row],[Total Number of Purchases]]/Table13[[#This Row],[Corrected CL]]</f>
        <v>17.632850241545892</v>
      </c>
      <c r="AZ575">
        <f>Table13[[#This Row],[Average Order Value (AOV)]]*Table13[[#This Row],[Freq per Year]]</f>
        <v>1013.3011272141706</v>
      </c>
      <c r="BA575">
        <f>Table13[[#This Row],[Total Spend]]/Table13[[#This Row],[Corrected CL]]</f>
        <v>1013.3011272141707</v>
      </c>
      <c r="BB575">
        <v>802.30031948881788</v>
      </c>
      <c r="BC575" s="1">
        <f>Table13[[#This Row],[Dt_Customer]]+Table13[[#This Row],[Recency]]</f>
        <v>41331</v>
      </c>
      <c r="BD575" s="16" t="str">
        <f>IF(COUNTIF(A:A, A575) &gt; 1, "Duplicate", "Unique")</f>
        <v>Unique</v>
      </c>
    </row>
    <row r="576" spans="1:56" x14ac:dyDescent="0.3">
      <c r="A576">
        <v>2877</v>
      </c>
      <c r="B576">
        <v>1974</v>
      </c>
      <c r="C576" t="s">
        <v>41</v>
      </c>
      <c r="D576" t="s">
        <v>35</v>
      </c>
      <c r="E576">
        <v>46014</v>
      </c>
      <c r="F576">
        <v>1</v>
      </c>
      <c r="G576">
        <v>1</v>
      </c>
      <c r="H576" s="1">
        <v>41295</v>
      </c>
      <c r="I576">
        <v>21</v>
      </c>
      <c r="J576">
        <v>410</v>
      </c>
      <c r="K576">
        <v>0</v>
      </c>
      <c r="L576">
        <v>59</v>
      </c>
      <c r="M576">
        <v>19</v>
      </c>
      <c r="N576">
        <v>9</v>
      </c>
      <c r="O576">
        <v>44</v>
      </c>
      <c r="P576">
        <f>IF(Table13[[#This Row],[MntWines]] = 0,"",Table13[[#This Row],[MntWines]])</f>
        <v>410</v>
      </c>
      <c r="Q576" t="str">
        <f>IF(Table13[[#This Row],[MntFruits]] = 0, "",Table13[[#This Row],[MntFruits]])</f>
        <v/>
      </c>
      <c r="R576">
        <f>IF(Table13[[#This Row],[MntMeatProducts]] = 0, "",Table13[[#This Row],[MntMeatProducts]])</f>
        <v>59</v>
      </c>
      <c r="S576">
        <f>IF(Table13[[#This Row],[MntFishProducts]] = 0, "",Table13[[#This Row],[MntFishProducts]])</f>
        <v>19</v>
      </c>
      <c r="T576">
        <f>IF(Table13[[#This Row],[MntSweetProducts]] = 0, "",Table13[[#This Row],[MntSweetProducts]])</f>
        <v>9</v>
      </c>
      <c r="U576">
        <f>IF(Table13[[#This Row],[MntGoldProds]] = 0, "",Table13[[#This Row],[MntGoldProds]])</f>
        <v>44</v>
      </c>
      <c r="V576">
        <v>10</v>
      </c>
      <c r="W576">
        <v>7</v>
      </c>
      <c r="X576">
        <v>1</v>
      </c>
      <c r="Y576">
        <v>8</v>
      </c>
      <c r="Z576">
        <v>7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">
        <v>43</v>
      </c>
      <c r="AI576" s="13">
        <f>SUM(Table13[[#This Row],[MntWines]:[MntGoldProds]])</f>
        <v>541</v>
      </c>
      <c r="AJ576" s="13">
        <f>AVERAGE(Table13[[#This Row],[MntWines]:[MntGoldProds]])</f>
        <v>90.166666666666671</v>
      </c>
      <c r="AK576">
        <f>IF(Table13[[#This Row],[Total Number of Purchases]]=0,0,Table13[[#This Row],[Total Spend]]/Table13[[#This Row],[Total Number of Purchases]])</f>
        <v>20.807692307692307</v>
      </c>
      <c r="AM576">
        <f>SUM(Table13[[#This Row],[NumDealsPurchases]:[NumStorePurchases]])</f>
        <v>26</v>
      </c>
      <c r="AN576" s="14">
        <f>Snapshot_Date-Table13[[#This Row],[Dt_Customer]]</f>
        <v>621</v>
      </c>
      <c r="AP576" s="13">
        <f>Table13[[#This Row],[NumDealsPurchases]]/Table13[[#This Row],[Total Number of Purchases]]*100</f>
        <v>38.461538461538467</v>
      </c>
      <c r="AQ576">
        <f>6-ROUNDUP(_xlfn.PERCENTRANK.INC(Table13[Recency],Table13[[#This Row],[Recency]])*5, 0)</f>
        <v>4</v>
      </c>
      <c r="AR576">
        <f>ROUNDUP(_xlfn.PERCENTRANK.INC(Table13[Total Number of Purchases],Table13[[#This Row],[Total Number of Purchases]])*5,0)</f>
        <v>5</v>
      </c>
      <c r="AS576">
        <f>ROUNDUP(_xlfn.PERCENTRANK.INC(Table13[Total Spend],Table13[[#This Row],[Total Spend]])*5,0)</f>
        <v>3</v>
      </c>
      <c r="AT576" t="str">
        <f>Table13[[#This Row],[Recency Score]]&amp;Table13[[#This Row],[Frequency Score]]&amp;Table13[[#This Row],[Monetary Score]]</f>
        <v>453</v>
      </c>
      <c r="AU576" t="str">
        <f t="shared" si="8"/>
        <v>Frequent Buyers</v>
      </c>
      <c r="AW576" s="13">
        <f>DATEDIF(Table13[[#This Row],[Dt_Customer]], Snapshot_Date, "d")</f>
        <v>621</v>
      </c>
      <c r="AX576" s="13">
        <f>Table13[[#This Row],[CL if today]]/365</f>
        <v>1.7013698630136986</v>
      </c>
      <c r="AY576">
        <f>Table13[[#This Row],[Total Number of Purchases]]/Table13[[#This Row],[Corrected CL]]</f>
        <v>15.281803542673108</v>
      </c>
      <c r="AZ576">
        <f>Table13[[#This Row],[Average Order Value (AOV)]]*Table13[[#This Row],[Freq per Year]]</f>
        <v>317.97906602254426</v>
      </c>
      <c r="BA576">
        <f>Table13[[#This Row],[Total Spend]]/Table13[[#This Row],[Corrected CL]]</f>
        <v>317.97906602254426</v>
      </c>
      <c r="BB576">
        <v>74.751999999999995</v>
      </c>
      <c r="BC576" s="1">
        <f>Table13[[#This Row],[Dt_Customer]]+Table13[[#This Row],[Recency]]</f>
        <v>41316</v>
      </c>
      <c r="BD576" s="16" t="str">
        <f>IF(COUNTIF(A:A, A576) &gt; 1, "Duplicate", "Unique")</f>
        <v>Unique</v>
      </c>
    </row>
    <row r="577" spans="1:56" x14ac:dyDescent="0.3">
      <c r="A577">
        <v>7488</v>
      </c>
      <c r="B577">
        <v>1963</v>
      </c>
      <c r="C577" t="s">
        <v>41</v>
      </c>
      <c r="D577" t="s">
        <v>31</v>
      </c>
      <c r="E577">
        <v>64191</v>
      </c>
      <c r="F577">
        <v>0</v>
      </c>
      <c r="G577">
        <v>1</v>
      </c>
      <c r="H577" s="1">
        <v>41296</v>
      </c>
      <c r="I577">
        <v>30</v>
      </c>
      <c r="J577">
        <v>420</v>
      </c>
      <c r="K577">
        <v>15</v>
      </c>
      <c r="L577">
        <v>186</v>
      </c>
      <c r="M577">
        <v>151</v>
      </c>
      <c r="N577">
        <v>38</v>
      </c>
      <c r="O577">
        <v>15</v>
      </c>
      <c r="P577">
        <f>IF(Table13[[#This Row],[MntWines]] = 0,"",Table13[[#This Row],[MntWines]])</f>
        <v>420</v>
      </c>
      <c r="Q577">
        <f>IF(Table13[[#This Row],[MntFruits]] = 0, "",Table13[[#This Row],[MntFruits]])</f>
        <v>15</v>
      </c>
      <c r="R577">
        <f>IF(Table13[[#This Row],[MntMeatProducts]] = 0, "",Table13[[#This Row],[MntMeatProducts]])</f>
        <v>186</v>
      </c>
      <c r="S577">
        <f>IF(Table13[[#This Row],[MntFishProducts]] = 0, "",Table13[[#This Row],[MntFishProducts]])</f>
        <v>151</v>
      </c>
      <c r="T577">
        <f>IF(Table13[[#This Row],[MntSweetProducts]] = 0, "",Table13[[#This Row],[MntSweetProducts]])</f>
        <v>38</v>
      </c>
      <c r="U577">
        <f>IF(Table13[[#This Row],[MntGoldProds]] = 0, "",Table13[[#This Row],[MntGoldProds]])</f>
        <v>15</v>
      </c>
      <c r="V577">
        <v>3</v>
      </c>
      <c r="W577">
        <v>5</v>
      </c>
      <c r="X577">
        <v>3</v>
      </c>
      <c r="Y577">
        <v>13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 t="s">
        <v>30</v>
      </c>
      <c r="AI577" s="13">
        <f>SUM(Table13[[#This Row],[MntWines]:[MntGoldProds]])</f>
        <v>825</v>
      </c>
      <c r="AJ577" s="13">
        <f>AVERAGE(Table13[[#This Row],[MntWines]:[MntGoldProds]])</f>
        <v>137.5</v>
      </c>
      <c r="AK577">
        <f>IF(Table13[[#This Row],[Total Number of Purchases]]=0,0,Table13[[#This Row],[Total Spend]]/Table13[[#This Row],[Total Number of Purchases]])</f>
        <v>34.375</v>
      </c>
      <c r="AM577">
        <f>SUM(Table13[[#This Row],[NumDealsPurchases]:[NumStorePurchases]])</f>
        <v>24</v>
      </c>
      <c r="AN577" s="14">
        <f>Snapshot_Date-Table13[[#This Row],[Dt_Customer]]</f>
        <v>620</v>
      </c>
      <c r="AP577" s="13">
        <f>Table13[[#This Row],[NumDealsPurchases]]/Table13[[#This Row],[Total Number of Purchases]]*100</f>
        <v>12.5</v>
      </c>
      <c r="AQ577">
        <f>6-ROUNDUP(_xlfn.PERCENTRANK.INC(Table13[Recency],Table13[[#This Row],[Recency]])*5, 0)</f>
        <v>4</v>
      </c>
      <c r="AR577">
        <f>ROUNDUP(_xlfn.PERCENTRANK.INC(Table13[Total Number of Purchases],Table13[[#This Row],[Total Number of Purchases]])*5,0)</f>
        <v>5</v>
      </c>
      <c r="AS577">
        <f>ROUNDUP(_xlfn.PERCENTRANK.INC(Table13[Total Spend],Table13[[#This Row],[Total Spend]])*5,0)</f>
        <v>4</v>
      </c>
      <c r="AT577" t="str">
        <f>Table13[[#This Row],[Recency Score]]&amp;Table13[[#This Row],[Frequency Score]]&amp;Table13[[#This Row],[Monetary Score]]</f>
        <v>454</v>
      </c>
      <c r="AU577" t="str">
        <f t="shared" si="8"/>
        <v>Frequent Buyers</v>
      </c>
      <c r="AW577" s="13">
        <f>DATEDIF(Table13[[#This Row],[Dt_Customer]], Snapshot_Date, "d")</f>
        <v>620</v>
      </c>
      <c r="AX577" s="13">
        <f>Table13[[#This Row],[CL if today]]/365</f>
        <v>1.6986301369863013</v>
      </c>
      <c r="AY577">
        <f>Table13[[#This Row],[Total Number of Purchases]]/Table13[[#This Row],[Corrected CL]]</f>
        <v>14.129032258064518</v>
      </c>
      <c r="AZ577">
        <f>Table13[[#This Row],[Average Order Value (AOV)]]*Table13[[#This Row],[Freq per Year]]</f>
        <v>485.6854838709678</v>
      </c>
      <c r="BA577">
        <f>Table13[[#This Row],[Total Spend]]/Table13[[#This Row],[Corrected CL]]</f>
        <v>485.68548387096774</v>
      </c>
      <c r="BB577">
        <v>47.304000000000002</v>
      </c>
      <c r="BC577" s="1">
        <f>Table13[[#This Row],[Dt_Customer]]+Table13[[#This Row],[Recency]]</f>
        <v>41326</v>
      </c>
      <c r="BD577" s="16" t="str">
        <f>IF(COUNTIF(A:A, A577) &gt; 1, "Duplicate", "Unique")</f>
        <v>Unique</v>
      </c>
    </row>
    <row r="578" spans="1:56" x14ac:dyDescent="0.3">
      <c r="A578">
        <v>5263</v>
      </c>
      <c r="B578">
        <v>1977</v>
      </c>
      <c r="C578" t="s">
        <v>38</v>
      </c>
      <c r="D578" t="s">
        <v>33</v>
      </c>
      <c r="E578">
        <v>31056</v>
      </c>
      <c r="F578">
        <v>1</v>
      </c>
      <c r="G578">
        <v>0</v>
      </c>
      <c r="H578" s="1">
        <v>41296</v>
      </c>
      <c r="I578">
        <v>99</v>
      </c>
      <c r="J578">
        <v>5</v>
      </c>
      <c r="K578">
        <v>10</v>
      </c>
      <c r="L578">
        <v>13</v>
      </c>
      <c r="M578">
        <v>3</v>
      </c>
      <c r="N578">
        <v>8</v>
      </c>
      <c r="O578">
        <v>16</v>
      </c>
      <c r="P578">
        <f>IF(Table13[[#This Row],[MntWines]] = 0,"",Table13[[#This Row],[MntWines]])</f>
        <v>5</v>
      </c>
      <c r="Q578">
        <f>IF(Table13[[#This Row],[MntFruits]] = 0, "",Table13[[#This Row],[MntFruits]])</f>
        <v>10</v>
      </c>
      <c r="R578">
        <f>IF(Table13[[#This Row],[MntMeatProducts]] = 0, "",Table13[[#This Row],[MntMeatProducts]])</f>
        <v>13</v>
      </c>
      <c r="S578">
        <f>IF(Table13[[#This Row],[MntFishProducts]] = 0, "",Table13[[#This Row],[MntFishProducts]])</f>
        <v>3</v>
      </c>
      <c r="T578">
        <f>IF(Table13[[#This Row],[MntSweetProducts]] = 0, "",Table13[[#This Row],[MntSweetProducts]])</f>
        <v>8</v>
      </c>
      <c r="U578">
        <f>IF(Table13[[#This Row],[MntGoldProds]] = 0, "",Table13[[#This Row],[MntGoldProds]])</f>
        <v>16</v>
      </c>
      <c r="V578">
        <v>1</v>
      </c>
      <c r="W578">
        <v>1</v>
      </c>
      <c r="X578">
        <v>0</v>
      </c>
      <c r="Y578">
        <v>3</v>
      </c>
      <c r="Z578">
        <v>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 t="s">
        <v>30</v>
      </c>
      <c r="AI578" s="13">
        <f>SUM(Table13[[#This Row],[MntWines]:[MntGoldProds]])</f>
        <v>55</v>
      </c>
      <c r="AJ578" s="13">
        <f>AVERAGE(Table13[[#This Row],[MntWines]:[MntGoldProds]])</f>
        <v>9.1666666666666661</v>
      </c>
      <c r="AK578">
        <f>IF(Table13[[#This Row],[Total Number of Purchases]]=0,0,Table13[[#This Row],[Total Spend]]/Table13[[#This Row],[Total Number of Purchases]])</f>
        <v>11</v>
      </c>
      <c r="AM578">
        <f>SUM(Table13[[#This Row],[NumDealsPurchases]:[NumStorePurchases]])</f>
        <v>5</v>
      </c>
      <c r="AN578" s="14">
        <f>Snapshot_Date-Table13[[#This Row],[Dt_Customer]]</f>
        <v>620</v>
      </c>
      <c r="AP578" s="13">
        <f>Table13[[#This Row],[NumDealsPurchases]]/Table13[[#This Row],[Total Number of Purchases]]*100</f>
        <v>20</v>
      </c>
      <c r="AQ578">
        <f>6-ROUNDUP(_xlfn.PERCENTRANK.INC(Table13[Recency],Table13[[#This Row],[Recency]])*5, 0)</f>
        <v>1</v>
      </c>
      <c r="AR578">
        <f>ROUNDUP(_xlfn.PERCENTRANK.INC(Table13[Total Number of Purchases],Table13[[#This Row],[Total Number of Purchases]])*5,0)</f>
        <v>1</v>
      </c>
      <c r="AS578">
        <f>ROUNDUP(_xlfn.PERCENTRANK.INC(Table13[Total Spend],Table13[[#This Row],[Total Spend]])*5,0)</f>
        <v>1</v>
      </c>
      <c r="AT578" t="str">
        <f>Table13[[#This Row],[Recency Score]]&amp;Table13[[#This Row],[Frequency Score]]&amp;Table13[[#This Row],[Monetary Score]]</f>
        <v>111</v>
      </c>
      <c r="AU578" t="str">
        <f t="shared" ref="AU578:AU641" si="9">IF(AT578="555","Champions",
IF(AND(LEFT(AT578,1)="5", MID(AT578,2,1)&gt;="3"),"Loyal Customers",
IF(MID(AT578,2,1)="5","Frequent Buyers",
IF(RIGHT(AT578,1)="5","Big Spenders",
IF(LEFT(AT578,1)="4","Potential Loyalists",
IF(LEFT(AT578,1)="3","Needs Attention",
IF(LEFT(AT578,1)="2","About to Sleep",
IF(LEFT(AT578,1)="1","Lost",
IF(LEFT(AT578,1)&lt;="2","At Risk","Others")))))))))</f>
        <v>Lost</v>
      </c>
      <c r="AW578" s="13">
        <f>DATEDIF(Table13[[#This Row],[Dt_Customer]], Snapshot_Date, "d")</f>
        <v>620</v>
      </c>
      <c r="AX578" s="13">
        <f>Table13[[#This Row],[CL if today]]/365</f>
        <v>1.6986301369863013</v>
      </c>
      <c r="AY578">
        <f>Table13[[#This Row],[Total Number of Purchases]]/Table13[[#This Row],[Corrected CL]]</f>
        <v>2.9435483870967745</v>
      </c>
      <c r="AZ578">
        <f>Table13[[#This Row],[Average Order Value (AOV)]]*Table13[[#This Row],[Freq per Year]]</f>
        <v>32.37903225806452</v>
      </c>
      <c r="BA578">
        <f>Table13[[#This Row],[Total Spend]]/Table13[[#This Row],[Corrected CL]]</f>
        <v>32.37903225806452</v>
      </c>
      <c r="BB578">
        <v>558.88800000000003</v>
      </c>
      <c r="BC578" s="1">
        <f>Table13[[#This Row],[Dt_Customer]]+Table13[[#This Row],[Recency]]</f>
        <v>41395</v>
      </c>
      <c r="BD578" s="16" t="str">
        <f>IF(COUNTIF(A:A, A578) &gt; 1, "Duplicate", "Unique")</f>
        <v>Unique</v>
      </c>
    </row>
    <row r="579" spans="1:56" x14ac:dyDescent="0.3">
      <c r="A579">
        <v>6642</v>
      </c>
      <c r="B579">
        <v>1961</v>
      </c>
      <c r="C579" t="s">
        <v>28</v>
      </c>
      <c r="D579" t="s">
        <v>29</v>
      </c>
      <c r="E579">
        <v>27215</v>
      </c>
      <c r="F579">
        <v>2</v>
      </c>
      <c r="G579">
        <v>1</v>
      </c>
      <c r="H579" s="1">
        <v>41297</v>
      </c>
      <c r="I579">
        <v>50</v>
      </c>
      <c r="J579">
        <v>30</v>
      </c>
      <c r="K579">
        <v>5</v>
      </c>
      <c r="L579">
        <v>22</v>
      </c>
      <c r="M579">
        <v>8</v>
      </c>
      <c r="N579">
        <v>9</v>
      </c>
      <c r="O579">
        <v>28</v>
      </c>
      <c r="P579">
        <f>IF(Table13[[#This Row],[MntWines]] = 0,"",Table13[[#This Row],[MntWines]])</f>
        <v>30</v>
      </c>
      <c r="Q579">
        <f>IF(Table13[[#This Row],[MntFruits]] = 0, "",Table13[[#This Row],[MntFruits]])</f>
        <v>5</v>
      </c>
      <c r="R579">
        <f>IF(Table13[[#This Row],[MntMeatProducts]] = 0, "",Table13[[#This Row],[MntMeatProducts]])</f>
        <v>22</v>
      </c>
      <c r="S579">
        <f>IF(Table13[[#This Row],[MntFishProducts]] = 0, "",Table13[[#This Row],[MntFishProducts]])</f>
        <v>8</v>
      </c>
      <c r="T579">
        <f>IF(Table13[[#This Row],[MntSweetProducts]] = 0, "",Table13[[#This Row],[MntSweetProducts]])</f>
        <v>9</v>
      </c>
      <c r="U579">
        <f>IF(Table13[[#This Row],[MntGoldProds]] = 0, "",Table13[[#This Row],[MntGoldProds]])</f>
        <v>28</v>
      </c>
      <c r="V579">
        <v>4</v>
      </c>
      <c r="W579">
        <v>2</v>
      </c>
      <c r="X579">
        <v>1</v>
      </c>
      <c r="Y579">
        <v>4</v>
      </c>
      <c r="Z579">
        <v>6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43</v>
      </c>
      <c r="AI579" s="13">
        <f>SUM(Table13[[#This Row],[MntWines]:[MntGoldProds]])</f>
        <v>102</v>
      </c>
      <c r="AJ579" s="13">
        <f>AVERAGE(Table13[[#This Row],[MntWines]:[MntGoldProds]])</f>
        <v>17</v>
      </c>
      <c r="AK579">
        <f>IF(Table13[[#This Row],[Total Number of Purchases]]=0,0,Table13[[#This Row],[Total Spend]]/Table13[[#This Row],[Total Number of Purchases]])</f>
        <v>9.2727272727272734</v>
      </c>
      <c r="AM579">
        <f>SUM(Table13[[#This Row],[NumDealsPurchases]:[NumStorePurchases]])</f>
        <v>11</v>
      </c>
      <c r="AN579" s="14">
        <f>Snapshot_Date-Table13[[#This Row],[Dt_Customer]]</f>
        <v>619</v>
      </c>
      <c r="AP579" s="13">
        <f>Table13[[#This Row],[NumDealsPurchases]]/Table13[[#This Row],[Total Number of Purchases]]*100</f>
        <v>36.363636363636367</v>
      </c>
      <c r="AQ579">
        <f>6-ROUNDUP(_xlfn.PERCENTRANK.INC(Table13[Recency],Table13[[#This Row],[Recency]])*5, 0)</f>
        <v>3</v>
      </c>
      <c r="AR579">
        <f>ROUNDUP(_xlfn.PERCENTRANK.INC(Table13[Total Number of Purchases],Table13[[#This Row],[Total Number of Purchases]])*5,0)</f>
        <v>2</v>
      </c>
      <c r="AS579">
        <f>ROUNDUP(_xlfn.PERCENTRANK.INC(Table13[Total Spend],Table13[[#This Row],[Total Spend]])*5,0)</f>
        <v>2</v>
      </c>
      <c r="AT579" t="str">
        <f>Table13[[#This Row],[Recency Score]]&amp;Table13[[#This Row],[Frequency Score]]&amp;Table13[[#This Row],[Monetary Score]]</f>
        <v>322</v>
      </c>
      <c r="AU579" t="str">
        <f t="shared" si="9"/>
        <v>Needs Attention</v>
      </c>
      <c r="AW579" s="13">
        <f>DATEDIF(Table13[[#This Row],[Dt_Customer]], Snapshot_Date, "d")</f>
        <v>619</v>
      </c>
      <c r="AX579" s="13">
        <f>Table13[[#This Row],[CL if today]]/365</f>
        <v>1.6958904109589041</v>
      </c>
      <c r="AY579">
        <f>Table13[[#This Row],[Total Number of Purchases]]/Table13[[#This Row],[Corrected CL]]</f>
        <v>6.4862681744749597</v>
      </c>
      <c r="AZ579">
        <f>Table13[[#This Row],[Average Order Value (AOV)]]*Table13[[#This Row],[Freq per Year]]</f>
        <v>60.145395799676905</v>
      </c>
      <c r="BA579">
        <f>Table13[[#This Row],[Total Spend]]/Table13[[#This Row],[Corrected CL]]</f>
        <v>60.145395799676898</v>
      </c>
      <c r="BB579">
        <v>66.789727126805772</v>
      </c>
      <c r="BC579" s="1">
        <f>Table13[[#This Row],[Dt_Customer]]+Table13[[#This Row],[Recency]]</f>
        <v>41347</v>
      </c>
      <c r="BD579" s="16" t="str">
        <f>IF(COUNTIF(A:A, A579) &gt; 1, "Duplicate", "Unique")</f>
        <v>Unique</v>
      </c>
    </row>
    <row r="580" spans="1:56" x14ac:dyDescent="0.3">
      <c r="A580">
        <v>3523</v>
      </c>
      <c r="B580">
        <v>1962</v>
      </c>
      <c r="C580" t="s">
        <v>28</v>
      </c>
      <c r="D580" t="s">
        <v>35</v>
      </c>
      <c r="E580">
        <v>75072</v>
      </c>
      <c r="F580">
        <v>0</v>
      </c>
      <c r="G580">
        <v>1</v>
      </c>
      <c r="H580" s="1">
        <v>41297</v>
      </c>
      <c r="I580">
        <v>83</v>
      </c>
      <c r="J580">
        <v>583</v>
      </c>
      <c r="K580">
        <v>34</v>
      </c>
      <c r="L580">
        <v>309</v>
      </c>
      <c r="M580">
        <v>0</v>
      </c>
      <c r="N580">
        <v>22</v>
      </c>
      <c r="O580">
        <v>125</v>
      </c>
      <c r="P580">
        <f>IF(Table13[[#This Row],[MntWines]] = 0,"",Table13[[#This Row],[MntWines]])</f>
        <v>583</v>
      </c>
      <c r="Q580">
        <f>IF(Table13[[#This Row],[MntFruits]] = 0, "",Table13[[#This Row],[MntFruits]])</f>
        <v>34</v>
      </c>
      <c r="R580">
        <f>IF(Table13[[#This Row],[MntMeatProducts]] = 0, "",Table13[[#This Row],[MntMeatProducts]])</f>
        <v>309</v>
      </c>
      <c r="S580" t="str">
        <f>IF(Table13[[#This Row],[MntFishProducts]] = 0, "",Table13[[#This Row],[MntFishProducts]])</f>
        <v/>
      </c>
      <c r="T580">
        <f>IF(Table13[[#This Row],[MntSweetProducts]] = 0, "",Table13[[#This Row],[MntSweetProducts]])</f>
        <v>22</v>
      </c>
      <c r="U580">
        <f>IF(Table13[[#This Row],[MntGoldProds]] = 0, "",Table13[[#This Row],[MntGoldProds]])</f>
        <v>125</v>
      </c>
      <c r="V580">
        <v>2</v>
      </c>
      <c r="W580">
        <v>5</v>
      </c>
      <c r="X580">
        <v>4</v>
      </c>
      <c r="Y580">
        <v>8</v>
      </c>
      <c r="Z580">
        <v>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 t="s">
        <v>30</v>
      </c>
      <c r="AI580" s="13">
        <f>SUM(Table13[[#This Row],[MntWines]:[MntGoldProds]])</f>
        <v>1073</v>
      </c>
      <c r="AJ580" s="13">
        <f>AVERAGE(Table13[[#This Row],[MntWines]:[MntGoldProds]])</f>
        <v>178.83333333333334</v>
      </c>
      <c r="AK580">
        <f>IF(Table13[[#This Row],[Total Number of Purchases]]=0,0,Table13[[#This Row],[Total Spend]]/Table13[[#This Row],[Total Number of Purchases]])</f>
        <v>56.473684210526315</v>
      </c>
      <c r="AM580">
        <f>SUM(Table13[[#This Row],[NumDealsPurchases]:[NumStorePurchases]])</f>
        <v>19</v>
      </c>
      <c r="AN580" s="14">
        <f>Snapshot_Date-Table13[[#This Row],[Dt_Customer]]</f>
        <v>619</v>
      </c>
      <c r="AP580" s="13">
        <f>Table13[[#This Row],[NumDealsPurchases]]/Table13[[#This Row],[Total Number of Purchases]]*100</f>
        <v>10.526315789473683</v>
      </c>
      <c r="AQ580">
        <f>6-ROUNDUP(_xlfn.PERCENTRANK.INC(Table13[Recency],Table13[[#This Row],[Recency]])*5, 0)</f>
        <v>1</v>
      </c>
      <c r="AR580">
        <f>ROUNDUP(_xlfn.PERCENTRANK.INC(Table13[Total Number of Purchases],Table13[[#This Row],[Total Number of Purchases]])*5,0)</f>
        <v>4</v>
      </c>
      <c r="AS580">
        <f>ROUNDUP(_xlfn.PERCENTRANK.INC(Table13[Total Spend],Table13[[#This Row],[Total Spend]])*5,0)</f>
        <v>4</v>
      </c>
      <c r="AT580" t="str">
        <f>Table13[[#This Row],[Recency Score]]&amp;Table13[[#This Row],[Frequency Score]]&amp;Table13[[#This Row],[Monetary Score]]</f>
        <v>144</v>
      </c>
      <c r="AU580" t="str">
        <f t="shared" si="9"/>
        <v>Lost</v>
      </c>
      <c r="AW580" s="13">
        <f>DATEDIF(Table13[[#This Row],[Dt_Customer]], Snapshot_Date, "d")</f>
        <v>619</v>
      </c>
      <c r="AX580" s="13">
        <f>Table13[[#This Row],[CL if today]]/365</f>
        <v>1.6958904109589041</v>
      </c>
      <c r="AY580">
        <f>Table13[[#This Row],[Total Number of Purchases]]/Table13[[#This Row],[Corrected CL]]</f>
        <v>11.203554119547658</v>
      </c>
      <c r="AZ580">
        <f>Table13[[#This Row],[Average Order Value (AOV)]]*Table13[[#This Row],[Freq per Year]]</f>
        <v>632.70597738287563</v>
      </c>
      <c r="BA580">
        <f>Table13[[#This Row],[Total Spend]]/Table13[[#This Row],[Corrected CL]]</f>
        <v>632.70597738287563</v>
      </c>
      <c r="BB580">
        <v>397.12</v>
      </c>
      <c r="BC580" s="1">
        <f>Table13[[#This Row],[Dt_Customer]]+Table13[[#This Row],[Recency]]</f>
        <v>41380</v>
      </c>
      <c r="BD580" s="16" t="str">
        <f>IF(COUNTIF(A:A, A580) &gt; 1, "Duplicate", "Unique")</f>
        <v>Unique</v>
      </c>
    </row>
    <row r="581" spans="1:56" x14ac:dyDescent="0.3">
      <c r="A581">
        <v>7019</v>
      </c>
      <c r="B581">
        <v>1963</v>
      </c>
      <c r="C581" t="s">
        <v>28</v>
      </c>
      <c r="D581" t="s">
        <v>35</v>
      </c>
      <c r="E581">
        <v>54414</v>
      </c>
      <c r="F581">
        <v>1</v>
      </c>
      <c r="G581">
        <v>1</v>
      </c>
      <c r="H581" s="1">
        <v>41297</v>
      </c>
      <c r="I581">
        <v>49</v>
      </c>
      <c r="J581">
        <v>109</v>
      </c>
      <c r="K581">
        <v>18</v>
      </c>
      <c r="L581">
        <v>16</v>
      </c>
      <c r="M581">
        <v>24</v>
      </c>
      <c r="N581">
        <v>26</v>
      </c>
      <c r="O581">
        <v>18</v>
      </c>
      <c r="P581">
        <f>IF(Table13[[#This Row],[MntWines]] = 0,"",Table13[[#This Row],[MntWines]])</f>
        <v>109</v>
      </c>
      <c r="Q581">
        <f>IF(Table13[[#This Row],[MntFruits]] = 0, "",Table13[[#This Row],[MntFruits]])</f>
        <v>18</v>
      </c>
      <c r="R581">
        <f>IF(Table13[[#This Row],[MntMeatProducts]] = 0, "",Table13[[#This Row],[MntMeatProducts]])</f>
        <v>16</v>
      </c>
      <c r="S581">
        <f>IF(Table13[[#This Row],[MntFishProducts]] = 0, "",Table13[[#This Row],[MntFishProducts]])</f>
        <v>24</v>
      </c>
      <c r="T581">
        <f>IF(Table13[[#This Row],[MntSweetProducts]] = 0, "",Table13[[#This Row],[MntSweetProducts]])</f>
        <v>26</v>
      </c>
      <c r="U581">
        <f>IF(Table13[[#This Row],[MntGoldProds]] = 0, "",Table13[[#This Row],[MntGoldProds]])</f>
        <v>18</v>
      </c>
      <c r="V581">
        <v>4</v>
      </c>
      <c r="W581">
        <v>3</v>
      </c>
      <c r="X581">
        <v>1</v>
      </c>
      <c r="Y581">
        <v>5</v>
      </c>
      <c r="Z581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43</v>
      </c>
      <c r="AI581" s="13">
        <f>SUM(Table13[[#This Row],[MntWines]:[MntGoldProds]])</f>
        <v>211</v>
      </c>
      <c r="AJ581" s="13">
        <f>AVERAGE(Table13[[#This Row],[MntWines]:[MntGoldProds]])</f>
        <v>35.166666666666664</v>
      </c>
      <c r="AK581">
        <f>IF(Table13[[#This Row],[Total Number of Purchases]]=0,0,Table13[[#This Row],[Total Spend]]/Table13[[#This Row],[Total Number of Purchases]])</f>
        <v>16.23076923076923</v>
      </c>
      <c r="AM581">
        <f>SUM(Table13[[#This Row],[NumDealsPurchases]:[NumStorePurchases]])</f>
        <v>13</v>
      </c>
      <c r="AN581" s="14">
        <f>Snapshot_Date-Table13[[#This Row],[Dt_Customer]]</f>
        <v>619</v>
      </c>
      <c r="AP581" s="13">
        <f>Table13[[#This Row],[NumDealsPurchases]]/Table13[[#This Row],[Total Number of Purchases]]*100</f>
        <v>30.76923076923077</v>
      </c>
      <c r="AQ581">
        <f>6-ROUNDUP(_xlfn.PERCENTRANK.INC(Table13[Recency],Table13[[#This Row],[Recency]])*5, 0)</f>
        <v>3</v>
      </c>
      <c r="AR581">
        <f>ROUNDUP(_xlfn.PERCENTRANK.INC(Table13[Total Number of Purchases],Table13[[#This Row],[Total Number of Purchases]])*5,0)</f>
        <v>3</v>
      </c>
      <c r="AS581">
        <f>ROUNDUP(_xlfn.PERCENTRANK.INC(Table13[Total Spend],Table13[[#This Row],[Total Spend]])*5,0)</f>
        <v>3</v>
      </c>
      <c r="AT581" t="str">
        <f>Table13[[#This Row],[Recency Score]]&amp;Table13[[#This Row],[Frequency Score]]&amp;Table13[[#This Row],[Monetary Score]]</f>
        <v>333</v>
      </c>
      <c r="AU581" t="str">
        <f t="shared" si="9"/>
        <v>Needs Attention</v>
      </c>
      <c r="AW581" s="13">
        <f>DATEDIF(Table13[[#This Row],[Dt_Customer]], Snapshot_Date, "d")</f>
        <v>619</v>
      </c>
      <c r="AX581" s="13">
        <f>Table13[[#This Row],[CL if today]]/365</f>
        <v>1.6958904109589041</v>
      </c>
      <c r="AY581">
        <f>Table13[[#This Row],[Total Number of Purchases]]/Table13[[#This Row],[Corrected CL]]</f>
        <v>7.6655896607431337</v>
      </c>
      <c r="AZ581">
        <f>Table13[[#This Row],[Average Order Value (AOV)]]*Table13[[#This Row],[Freq per Year]]</f>
        <v>124.41841680129239</v>
      </c>
      <c r="BA581">
        <f>Table13[[#This Row],[Total Spend]]/Table13[[#This Row],[Corrected CL]]</f>
        <v>124.41841680129241</v>
      </c>
      <c r="BB581">
        <v>721.79775280898878</v>
      </c>
      <c r="BC581" s="1">
        <f>Table13[[#This Row],[Dt_Customer]]+Table13[[#This Row],[Recency]]</f>
        <v>41346</v>
      </c>
      <c r="BD581" s="16" t="str">
        <f>IF(COUNTIF(A:A, A581) &gt; 1, "Duplicate", "Unique")</f>
        <v>Unique</v>
      </c>
    </row>
    <row r="582" spans="1:56" x14ac:dyDescent="0.3">
      <c r="A582">
        <v>238</v>
      </c>
      <c r="B582">
        <v>1967</v>
      </c>
      <c r="C582" t="s">
        <v>38</v>
      </c>
      <c r="D582" t="s">
        <v>35</v>
      </c>
      <c r="E582">
        <v>67309</v>
      </c>
      <c r="F582">
        <v>1</v>
      </c>
      <c r="G582">
        <v>1</v>
      </c>
      <c r="H582" s="1">
        <v>41297</v>
      </c>
      <c r="I582">
        <v>76</v>
      </c>
      <c r="J582">
        <v>515</v>
      </c>
      <c r="K582">
        <v>47</v>
      </c>
      <c r="L582">
        <v>181</v>
      </c>
      <c r="M582">
        <v>149</v>
      </c>
      <c r="N582">
        <v>95</v>
      </c>
      <c r="O582">
        <v>95</v>
      </c>
      <c r="P582">
        <f>IF(Table13[[#This Row],[MntWines]] = 0,"",Table13[[#This Row],[MntWines]])</f>
        <v>515</v>
      </c>
      <c r="Q582">
        <f>IF(Table13[[#This Row],[MntFruits]] = 0, "",Table13[[#This Row],[MntFruits]])</f>
        <v>47</v>
      </c>
      <c r="R582">
        <f>IF(Table13[[#This Row],[MntMeatProducts]] = 0, "",Table13[[#This Row],[MntMeatProducts]])</f>
        <v>181</v>
      </c>
      <c r="S582">
        <f>IF(Table13[[#This Row],[MntFishProducts]] = 0, "",Table13[[#This Row],[MntFishProducts]])</f>
        <v>149</v>
      </c>
      <c r="T582">
        <f>IF(Table13[[#This Row],[MntSweetProducts]] = 0, "",Table13[[#This Row],[MntSweetProducts]])</f>
        <v>95</v>
      </c>
      <c r="U582">
        <f>IF(Table13[[#This Row],[MntGoldProds]] = 0, "",Table13[[#This Row],[MntGoldProds]])</f>
        <v>95</v>
      </c>
      <c r="V582">
        <v>15</v>
      </c>
      <c r="W582">
        <v>9</v>
      </c>
      <c r="X582">
        <v>6</v>
      </c>
      <c r="Y582">
        <v>9</v>
      </c>
      <c r="Z582">
        <v>7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 t="s">
        <v>30</v>
      </c>
      <c r="AI582" s="13">
        <f>SUM(Table13[[#This Row],[MntWines]:[MntGoldProds]])</f>
        <v>1082</v>
      </c>
      <c r="AJ582" s="13">
        <f>AVERAGE(Table13[[#This Row],[MntWines]:[MntGoldProds]])</f>
        <v>180.33333333333334</v>
      </c>
      <c r="AK582">
        <f>IF(Table13[[#This Row],[Total Number of Purchases]]=0,0,Table13[[#This Row],[Total Spend]]/Table13[[#This Row],[Total Number of Purchases]])</f>
        <v>27.743589743589745</v>
      </c>
      <c r="AM582">
        <f>SUM(Table13[[#This Row],[NumDealsPurchases]:[NumStorePurchases]])</f>
        <v>39</v>
      </c>
      <c r="AN582" s="14">
        <f>Snapshot_Date-Table13[[#This Row],[Dt_Customer]]</f>
        <v>619</v>
      </c>
      <c r="AP582" s="13">
        <f>Table13[[#This Row],[NumDealsPurchases]]/Table13[[#This Row],[Total Number of Purchases]]*100</f>
        <v>38.461538461538467</v>
      </c>
      <c r="AQ582">
        <f>6-ROUNDUP(_xlfn.PERCENTRANK.INC(Table13[Recency],Table13[[#This Row],[Recency]])*5, 0)</f>
        <v>2</v>
      </c>
      <c r="AR582">
        <f>ROUNDUP(_xlfn.PERCENTRANK.INC(Table13[Total Number of Purchases],Table13[[#This Row],[Total Number of Purchases]])*5,0)</f>
        <v>5</v>
      </c>
      <c r="AS582">
        <f>ROUNDUP(_xlfn.PERCENTRANK.INC(Table13[Total Spend],Table13[[#This Row],[Total Spend]])*5,0)</f>
        <v>4</v>
      </c>
      <c r="AT582" t="str">
        <f>Table13[[#This Row],[Recency Score]]&amp;Table13[[#This Row],[Frequency Score]]&amp;Table13[[#This Row],[Monetary Score]]</f>
        <v>254</v>
      </c>
      <c r="AU582" t="str">
        <f t="shared" si="9"/>
        <v>Frequent Buyers</v>
      </c>
      <c r="AW582" s="13">
        <f>DATEDIF(Table13[[#This Row],[Dt_Customer]], Snapshot_Date, "d")</f>
        <v>619</v>
      </c>
      <c r="AX582" s="13">
        <f>Table13[[#This Row],[CL if today]]/365</f>
        <v>1.6958904109589041</v>
      </c>
      <c r="AY582">
        <f>Table13[[#This Row],[Total Number of Purchases]]/Table13[[#This Row],[Corrected CL]]</f>
        <v>22.996768982229401</v>
      </c>
      <c r="AZ582">
        <f>Table13[[#This Row],[Average Order Value (AOV)]]*Table13[[#This Row],[Freq per Year]]</f>
        <v>638.01292407108235</v>
      </c>
      <c r="BA582">
        <f>Table13[[#This Row],[Total Spend]]/Table13[[#This Row],[Corrected CL]]</f>
        <v>638.01292407108235</v>
      </c>
      <c r="BB582">
        <v>99.598715890850727</v>
      </c>
      <c r="BC582" s="1">
        <f>Table13[[#This Row],[Dt_Customer]]+Table13[[#This Row],[Recency]]</f>
        <v>41373</v>
      </c>
      <c r="BD582" s="16" t="str">
        <f>IF(COUNTIF(A:A, A582) &gt; 1, "Duplicate", "Unique")</f>
        <v>Unique</v>
      </c>
    </row>
    <row r="583" spans="1:56" x14ac:dyDescent="0.3">
      <c r="A583">
        <v>6257</v>
      </c>
      <c r="B583">
        <v>1976</v>
      </c>
      <c r="C583" t="s">
        <v>41</v>
      </c>
      <c r="D583" t="s">
        <v>31</v>
      </c>
      <c r="E583">
        <v>60482</v>
      </c>
      <c r="F583">
        <v>0</v>
      </c>
      <c r="G583">
        <v>1</v>
      </c>
      <c r="H583" s="1">
        <v>41297</v>
      </c>
      <c r="I583">
        <v>81</v>
      </c>
      <c r="J583">
        <v>255</v>
      </c>
      <c r="K583">
        <v>43</v>
      </c>
      <c r="L583">
        <v>134</v>
      </c>
      <c r="M583">
        <v>37</v>
      </c>
      <c r="N583">
        <v>14</v>
      </c>
      <c r="O583">
        <v>24</v>
      </c>
      <c r="P583">
        <f>IF(Table13[[#This Row],[MntWines]] = 0,"",Table13[[#This Row],[MntWines]])</f>
        <v>255</v>
      </c>
      <c r="Q583">
        <f>IF(Table13[[#This Row],[MntFruits]] = 0, "",Table13[[#This Row],[MntFruits]])</f>
        <v>43</v>
      </c>
      <c r="R583">
        <f>IF(Table13[[#This Row],[MntMeatProducts]] = 0, "",Table13[[#This Row],[MntMeatProducts]])</f>
        <v>134</v>
      </c>
      <c r="S583">
        <f>IF(Table13[[#This Row],[MntFishProducts]] = 0, "",Table13[[#This Row],[MntFishProducts]])</f>
        <v>37</v>
      </c>
      <c r="T583">
        <f>IF(Table13[[#This Row],[MntSweetProducts]] = 0, "",Table13[[#This Row],[MntSweetProducts]])</f>
        <v>14</v>
      </c>
      <c r="U583">
        <f>IF(Table13[[#This Row],[MntGoldProds]] = 0, "",Table13[[#This Row],[MntGoldProds]])</f>
        <v>24</v>
      </c>
      <c r="V583">
        <v>1</v>
      </c>
      <c r="W583">
        <v>7</v>
      </c>
      <c r="X583">
        <v>2</v>
      </c>
      <c r="Y583">
        <v>7</v>
      </c>
      <c r="Z583">
        <v>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s">
        <v>43</v>
      </c>
      <c r="AI583" s="13">
        <f>SUM(Table13[[#This Row],[MntWines]:[MntGoldProds]])</f>
        <v>507</v>
      </c>
      <c r="AJ583" s="13">
        <f>AVERAGE(Table13[[#This Row],[MntWines]:[MntGoldProds]])</f>
        <v>84.5</v>
      </c>
      <c r="AK583">
        <f>IF(Table13[[#This Row],[Total Number of Purchases]]=0,0,Table13[[#This Row],[Total Spend]]/Table13[[#This Row],[Total Number of Purchases]])</f>
        <v>29.823529411764707</v>
      </c>
      <c r="AM583">
        <f>SUM(Table13[[#This Row],[NumDealsPurchases]:[NumStorePurchases]])</f>
        <v>17</v>
      </c>
      <c r="AN583" s="14">
        <f>Snapshot_Date-Table13[[#This Row],[Dt_Customer]]</f>
        <v>619</v>
      </c>
      <c r="AP583" s="13">
        <f>Table13[[#This Row],[NumDealsPurchases]]/Table13[[#This Row],[Total Number of Purchases]]*100</f>
        <v>5.8823529411764701</v>
      </c>
      <c r="AQ583">
        <f>6-ROUNDUP(_xlfn.PERCENTRANK.INC(Table13[Recency],Table13[[#This Row],[Recency]])*5, 0)</f>
        <v>1</v>
      </c>
      <c r="AR583">
        <f>ROUNDUP(_xlfn.PERCENTRANK.INC(Table13[Total Number of Purchases],Table13[[#This Row],[Total Number of Purchases]])*5,0)</f>
        <v>3</v>
      </c>
      <c r="AS583">
        <f>ROUNDUP(_xlfn.PERCENTRANK.INC(Table13[Total Spend],Table13[[#This Row],[Total Spend]])*5,0)</f>
        <v>3</v>
      </c>
      <c r="AT583" t="str">
        <f>Table13[[#This Row],[Recency Score]]&amp;Table13[[#This Row],[Frequency Score]]&amp;Table13[[#This Row],[Monetary Score]]</f>
        <v>133</v>
      </c>
      <c r="AU583" t="str">
        <f t="shared" si="9"/>
        <v>Lost</v>
      </c>
      <c r="AW583" s="13">
        <f>DATEDIF(Table13[[#This Row],[Dt_Customer]], Snapshot_Date, "d")</f>
        <v>619</v>
      </c>
      <c r="AX583" s="13">
        <f>Table13[[#This Row],[CL if today]]/365</f>
        <v>1.6958904109589041</v>
      </c>
      <c r="AY583">
        <f>Table13[[#This Row],[Total Number of Purchases]]/Table13[[#This Row],[Corrected CL]]</f>
        <v>10.024232633279484</v>
      </c>
      <c r="AZ583">
        <f>Table13[[#This Row],[Average Order Value (AOV)]]*Table13[[#This Row],[Freq per Year]]</f>
        <v>298.95799676898224</v>
      </c>
      <c r="BA583">
        <f>Table13[[#This Row],[Total Spend]]/Table13[[#This Row],[Corrected CL]]</f>
        <v>298.95799676898224</v>
      </c>
      <c r="BB583">
        <v>741.68000000000006</v>
      </c>
      <c r="BC583" s="1">
        <f>Table13[[#This Row],[Dt_Customer]]+Table13[[#This Row],[Recency]]</f>
        <v>41378</v>
      </c>
      <c r="BD583" s="16" t="str">
        <f>IF(COUNTIF(A:A, A583) &gt; 1, "Duplicate", "Unique")</f>
        <v>Unique</v>
      </c>
    </row>
    <row r="584" spans="1:56" x14ac:dyDescent="0.3">
      <c r="A584">
        <v>4487</v>
      </c>
      <c r="B584">
        <v>1969</v>
      </c>
      <c r="C584" t="s">
        <v>41</v>
      </c>
      <c r="D584" t="s">
        <v>31</v>
      </c>
      <c r="E584">
        <v>39858</v>
      </c>
      <c r="F584">
        <v>1</v>
      </c>
      <c r="G584">
        <v>0</v>
      </c>
      <c r="H584" s="1">
        <v>41298</v>
      </c>
      <c r="I584">
        <v>67</v>
      </c>
      <c r="J584">
        <v>15</v>
      </c>
      <c r="K584">
        <v>20</v>
      </c>
      <c r="L584">
        <v>25</v>
      </c>
      <c r="M584">
        <v>2</v>
      </c>
      <c r="N584">
        <v>7</v>
      </c>
      <c r="O584">
        <v>26</v>
      </c>
      <c r="P584">
        <f>IF(Table13[[#This Row],[MntWines]] = 0,"",Table13[[#This Row],[MntWines]])</f>
        <v>15</v>
      </c>
      <c r="Q584">
        <f>IF(Table13[[#This Row],[MntFruits]] = 0, "",Table13[[#This Row],[MntFruits]])</f>
        <v>20</v>
      </c>
      <c r="R584">
        <f>IF(Table13[[#This Row],[MntMeatProducts]] = 0, "",Table13[[#This Row],[MntMeatProducts]])</f>
        <v>25</v>
      </c>
      <c r="S584">
        <f>IF(Table13[[#This Row],[MntFishProducts]] = 0, "",Table13[[#This Row],[MntFishProducts]])</f>
        <v>2</v>
      </c>
      <c r="T584">
        <f>IF(Table13[[#This Row],[MntSweetProducts]] = 0, "",Table13[[#This Row],[MntSweetProducts]])</f>
        <v>7</v>
      </c>
      <c r="U584">
        <f>IF(Table13[[#This Row],[MntGoldProds]] = 0, "",Table13[[#This Row],[MntGoldProds]])</f>
        <v>26</v>
      </c>
      <c r="V584">
        <v>1</v>
      </c>
      <c r="W584">
        <v>2</v>
      </c>
      <c r="X584">
        <v>0</v>
      </c>
      <c r="Y584">
        <v>4</v>
      </c>
      <c r="Z584">
        <v>6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 t="s">
        <v>43</v>
      </c>
      <c r="AI584" s="13">
        <f>SUM(Table13[[#This Row],[MntWines]:[MntGoldProds]])</f>
        <v>95</v>
      </c>
      <c r="AJ584" s="13">
        <f>AVERAGE(Table13[[#This Row],[MntWines]:[MntGoldProds]])</f>
        <v>15.833333333333334</v>
      </c>
      <c r="AK584">
        <f>IF(Table13[[#This Row],[Total Number of Purchases]]=0,0,Table13[[#This Row],[Total Spend]]/Table13[[#This Row],[Total Number of Purchases]])</f>
        <v>13.571428571428571</v>
      </c>
      <c r="AM584">
        <f>SUM(Table13[[#This Row],[NumDealsPurchases]:[NumStorePurchases]])</f>
        <v>7</v>
      </c>
      <c r="AN584" s="14">
        <f>Snapshot_Date-Table13[[#This Row],[Dt_Customer]]</f>
        <v>618</v>
      </c>
      <c r="AP584" s="13">
        <f>Table13[[#This Row],[NumDealsPurchases]]/Table13[[#This Row],[Total Number of Purchases]]*100</f>
        <v>14.285714285714285</v>
      </c>
      <c r="AQ584">
        <f>6-ROUNDUP(_xlfn.PERCENTRANK.INC(Table13[Recency],Table13[[#This Row],[Recency]])*5, 0)</f>
        <v>2</v>
      </c>
      <c r="AR584">
        <f>ROUNDUP(_xlfn.PERCENTRANK.INC(Table13[Total Number of Purchases],Table13[[#This Row],[Total Number of Purchases]])*5,0)</f>
        <v>1</v>
      </c>
      <c r="AS584">
        <f>ROUNDUP(_xlfn.PERCENTRANK.INC(Table13[Total Spend],Table13[[#This Row],[Total Spend]])*5,0)</f>
        <v>2</v>
      </c>
      <c r="AT584" t="str">
        <f>Table13[[#This Row],[Recency Score]]&amp;Table13[[#This Row],[Frequency Score]]&amp;Table13[[#This Row],[Monetary Score]]</f>
        <v>212</v>
      </c>
      <c r="AU584" t="str">
        <f t="shared" si="9"/>
        <v>About to Sleep</v>
      </c>
      <c r="AW584" s="13">
        <f>DATEDIF(Table13[[#This Row],[Dt_Customer]], Snapshot_Date, "d")</f>
        <v>618</v>
      </c>
      <c r="AX584" s="13">
        <f>Table13[[#This Row],[CL if today]]/365</f>
        <v>1.6931506849315068</v>
      </c>
      <c r="AY584">
        <f>Table13[[#This Row],[Total Number of Purchases]]/Table13[[#This Row],[Corrected CL]]</f>
        <v>4.1343042071197411</v>
      </c>
      <c r="AZ584">
        <f>Table13[[#This Row],[Average Order Value (AOV)]]*Table13[[#This Row],[Freq per Year]]</f>
        <v>56.108414239482201</v>
      </c>
      <c r="BA584">
        <f>Table13[[#This Row],[Total Spend]]/Table13[[#This Row],[Corrected CL]]</f>
        <v>56.108414239482201</v>
      </c>
      <c r="BB584">
        <v>238.4510433386838</v>
      </c>
      <c r="BC584" s="1">
        <f>Table13[[#This Row],[Dt_Customer]]+Table13[[#This Row],[Recency]]</f>
        <v>41365</v>
      </c>
      <c r="BD584" s="16" t="str">
        <f>IF(COUNTIF(A:A, A584) &gt; 1, "Duplicate", "Unique")</f>
        <v>Unique</v>
      </c>
    </row>
    <row r="585" spans="1:56" x14ac:dyDescent="0.3">
      <c r="A585">
        <v>9500</v>
      </c>
      <c r="B585">
        <v>1959</v>
      </c>
      <c r="C585" t="s">
        <v>28</v>
      </c>
      <c r="D585" t="s">
        <v>33</v>
      </c>
      <c r="E585">
        <v>58113</v>
      </c>
      <c r="F585">
        <v>0</v>
      </c>
      <c r="G585">
        <v>1</v>
      </c>
      <c r="H585" s="1">
        <v>41299</v>
      </c>
      <c r="I585">
        <v>66</v>
      </c>
      <c r="J585">
        <v>221</v>
      </c>
      <c r="K585">
        <v>104</v>
      </c>
      <c r="L585">
        <v>169</v>
      </c>
      <c r="M585">
        <v>102</v>
      </c>
      <c r="N585">
        <v>78</v>
      </c>
      <c r="O585">
        <v>84</v>
      </c>
      <c r="P585">
        <f>IF(Table13[[#This Row],[MntWines]] = 0,"",Table13[[#This Row],[MntWines]])</f>
        <v>221</v>
      </c>
      <c r="Q585">
        <f>IF(Table13[[#This Row],[MntFruits]] = 0, "",Table13[[#This Row],[MntFruits]])</f>
        <v>104</v>
      </c>
      <c r="R585">
        <f>IF(Table13[[#This Row],[MntMeatProducts]] = 0, "",Table13[[#This Row],[MntMeatProducts]])</f>
        <v>169</v>
      </c>
      <c r="S585">
        <f>IF(Table13[[#This Row],[MntFishProducts]] = 0, "",Table13[[#This Row],[MntFishProducts]])</f>
        <v>102</v>
      </c>
      <c r="T585">
        <f>IF(Table13[[#This Row],[MntSweetProducts]] = 0, "",Table13[[#This Row],[MntSweetProducts]])</f>
        <v>78</v>
      </c>
      <c r="U585">
        <f>IF(Table13[[#This Row],[MntGoldProds]] = 0, "",Table13[[#This Row],[MntGoldProds]])</f>
        <v>84</v>
      </c>
      <c r="V585">
        <v>3</v>
      </c>
      <c r="W585">
        <v>9</v>
      </c>
      <c r="X585">
        <v>2</v>
      </c>
      <c r="Y585">
        <v>8</v>
      </c>
      <c r="Z585">
        <v>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 t="s">
        <v>30</v>
      </c>
      <c r="AI585" s="13">
        <f>SUM(Table13[[#This Row],[MntWines]:[MntGoldProds]])</f>
        <v>758</v>
      </c>
      <c r="AJ585" s="13">
        <f>AVERAGE(Table13[[#This Row],[MntWines]:[MntGoldProds]])</f>
        <v>126.33333333333333</v>
      </c>
      <c r="AK585">
        <f>IF(Table13[[#This Row],[Total Number of Purchases]]=0,0,Table13[[#This Row],[Total Spend]]/Table13[[#This Row],[Total Number of Purchases]])</f>
        <v>34.454545454545453</v>
      </c>
      <c r="AM585">
        <f>SUM(Table13[[#This Row],[NumDealsPurchases]:[NumStorePurchases]])</f>
        <v>22</v>
      </c>
      <c r="AN585" s="14">
        <f>Snapshot_Date-Table13[[#This Row],[Dt_Customer]]</f>
        <v>617</v>
      </c>
      <c r="AP585" s="13">
        <f>Table13[[#This Row],[NumDealsPurchases]]/Table13[[#This Row],[Total Number of Purchases]]*100</f>
        <v>13.636363636363635</v>
      </c>
      <c r="AQ585">
        <f>6-ROUNDUP(_xlfn.PERCENTRANK.INC(Table13[Recency],Table13[[#This Row],[Recency]])*5, 0)</f>
        <v>2</v>
      </c>
      <c r="AR585">
        <f>ROUNDUP(_xlfn.PERCENTRANK.INC(Table13[Total Number of Purchases],Table13[[#This Row],[Total Number of Purchases]])*5,0)</f>
        <v>4</v>
      </c>
      <c r="AS585">
        <f>ROUNDUP(_xlfn.PERCENTRANK.INC(Table13[Total Spend],Table13[[#This Row],[Total Spend]])*5,0)</f>
        <v>4</v>
      </c>
      <c r="AT585" t="str">
        <f>Table13[[#This Row],[Recency Score]]&amp;Table13[[#This Row],[Frequency Score]]&amp;Table13[[#This Row],[Monetary Score]]</f>
        <v>244</v>
      </c>
      <c r="AU585" t="str">
        <f t="shared" si="9"/>
        <v>About to Sleep</v>
      </c>
      <c r="AW585" s="13">
        <f>DATEDIF(Table13[[#This Row],[Dt_Customer]], Snapshot_Date, "d")</f>
        <v>617</v>
      </c>
      <c r="AX585" s="13">
        <f>Table13[[#This Row],[CL if today]]/365</f>
        <v>1.6904109589041096</v>
      </c>
      <c r="AY585">
        <f>Table13[[#This Row],[Total Number of Purchases]]/Table13[[#This Row],[Corrected CL]]</f>
        <v>13.014586709886547</v>
      </c>
      <c r="AZ585">
        <f>Table13[[#This Row],[Average Order Value (AOV)]]*Table13[[#This Row],[Freq per Year]]</f>
        <v>448.41166936790921</v>
      </c>
      <c r="BA585">
        <f>Table13[[#This Row],[Total Spend]]/Table13[[#This Row],[Corrected CL]]</f>
        <v>448.41166936790921</v>
      </c>
      <c r="BB585">
        <v>21.125401929260448</v>
      </c>
      <c r="BC585" s="1">
        <f>Table13[[#This Row],[Dt_Customer]]+Table13[[#This Row],[Recency]]</f>
        <v>41365</v>
      </c>
      <c r="BD585" s="16" t="str">
        <f>IF(COUNTIF(A:A, A585) &gt; 1, "Duplicate", "Unique")</f>
        <v>Unique</v>
      </c>
    </row>
    <row r="586" spans="1:56" x14ac:dyDescent="0.3">
      <c r="A586">
        <v>7101</v>
      </c>
      <c r="B586">
        <v>1963</v>
      </c>
      <c r="C586" t="s">
        <v>37</v>
      </c>
      <c r="D586" t="s">
        <v>42</v>
      </c>
      <c r="E586">
        <v>52278</v>
      </c>
      <c r="F586">
        <v>0</v>
      </c>
      <c r="G586">
        <v>1</v>
      </c>
      <c r="H586" s="1">
        <v>41299</v>
      </c>
      <c r="I586">
        <v>24</v>
      </c>
      <c r="J586">
        <v>953</v>
      </c>
      <c r="K586">
        <v>0</v>
      </c>
      <c r="L586">
        <v>71</v>
      </c>
      <c r="M586">
        <v>0</v>
      </c>
      <c r="N586">
        <v>0</v>
      </c>
      <c r="O586">
        <v>174</v>
      </c>
      <c r="P586">
        <f>IF(Table13[[#This Row],[MntWines]] = 0,"",Table13[[#This Row],[MntWines]])</f>
        <v>953</v>
      </c>
      <c r="Q586" t="str">
        <f>IF(Table13[[#This Row],[MntFruits]] = 0, "",Table13[[#This Row],[MntFruits]])</f>
        <v/>
      </c>
      <c r="R586">
        <f>IF(Table13[[#This Row],[MntMeatProducts]] = 0, "",Table13[[#This Row],[MntMeatProducts]])</f>
        <v>71</v>
      </c>
      <c r="S586" t="str">
        <f>IF(Table13[[#This Row],[MntFishProducts]] = 0, "",Table13[[#This Row],[MntFishProducts]])</f>
        <v/>
      </c>
      <c r="T586" t="str">
        <f>IF(Table13[[#This Row],[MntSweetProducts]] = 0, "",Table13[[#This Row],[MntSweetProducts]])</f>
        <v/>
      </c>
      <c r="U586">
        <f>IF(Table13[[#This Row],[MntGoldProds]] = 0, "",Table13[[#This Row],[MntGoldProds]])</f>
        <v>174</v>
      </c>
      <c r="V586">
        <v>6</v>
      </c>
      <c r="W586">
        <v>10</v>
      </c>
      <c r="X586">
        <v>5</v>
      </c>
      <c r="Y586">
        <v>10</v>
      </c>
      <c r="Z586">
        <v>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 t="s">
        <v>30</v>
      </c>
      <c r="AI586" s="13">
        <f>SUM(Table13[[#This Row],[MntWines]:[MntGoldProds]])</f>
        <v>1198</v>
      </c>
      <c r="AJ586" s="13">
        <f>AVERAGE(Table13[[#This Row],[MntWines]:[MntGoldProds]])</f>
        <v>199.66666666666666</v>
      </c>
      <c r="AK586">
        <f>IF(Table13[[#This Row],[Total Number of Purchases]]=0,0,Table13[[#This Row],[Total Spend]]/Table13[[#This Row],[Total Number of Purchases]])</f>
        <v>38.645161290322584</v>
      </c>
      <c r="AM586">
        <f>SUM(Table13[[#This Row],[NumDealsPurchases]:[NumStorePurchases]])</f>
        <v>31</v>
      </c>
      <c r="AN586" s="14">
        <f>Snapshot_Date-Table13[[#This Row],[Dt_Customer]]</f>
        <v>617</v>
      </c>
      <c r="AP586" s="13">
        <f>Table13[[#This Row],[NumDealsPurchases]]/Table13[[#This Row],[Total Number of Purchases]]*100</f>
        <v>19.35483870967742</v>
      </c>
      <c r="AQ586">
        <f>6-ROUNDUP(_xlfn.PERCENTRANK.INC(Table13[Recency],Table13[[#This Row],[Recency]])*5, 0)</f>
        <v>4</v>
      </c>
      <c r="AR586">
        <f>ROUNDUP(_xlfn.PERCENTRANK.INC(Table13[Total Number of Purchases],Table13[[#This Row],[Total Number of Purchases]])*5,0)</f>
        <v>5</v>
      </c>
      <c r="AS586">
        <f>ROUNDUP(_xlfn.PERCENTRANK.INC(Table13[Total Spend],Table13[[#This Row],[Total Spend]])*5,0)</f>
        <v>5</v>
      </c>
      <c r="AT586" t="str">
        <f>Table13[[#This Row],[Recency Score]]&amp;Table13[[#This Row],[Frequency Score]]&amp;Table13[[#This Row],[Monetary Score]]</f>
        <v>455</v>
      </c>
      <c r="AU586" t="str">
        <f t="shared" si="9"/>
        <v>Frequent Buyers</v>
      </c>
      <c r="AW586" s="13">
        <f>DATEDIF(Table13[[#This Row],[Dt_Customer]], Snapshot_Date, "d")</f>
        <v>617</v>
      </c>
      <c r="AX586" s="13">
        <f>Table13[[#This Row],[CL if today]]/365</f>
        <v>1.6904109589041096</v>
      </c>
      <c r="AY586">
        <f>Table13[[#This Row],[Total Number of Purchases]]/Table13[[#This Row],[Corrected CL]]</f>
        <v>18.338735818476497</v>
      </c>
      <c r="AZ586">
        <f>Table13[[#This Row],[Average Order Value (AOV)]]*Table13[[#This Row],[Freq per Year]]</f>
        <v>708.7034035656402</v>
      </c>
      <c r="BA586">
        <f>Table13[[#This Row],[Total Spend]]/Table13[[#This Row],[Corrected CL]]</f>
        <v>708.7034035656402</v>
      </c>
      <c r="BB586">
        <v>397.2749196141479</v>
      </c>
      <c r="BC586" s="1">
        <f>Table13[[#This Row],[Dt_Customer]]+Table13[[#This Row],[Recency]]</f>
        <v>41323</v>
      </c>
      <c r="BD586" s="16" t="str">
        <f>IF(COUNTIF(A:A, A586) &gt; 1, "Duplicate", "Unique")</f>
        <v>Unique</v>
      </c>
    </row>
    <row r="587" spans="1:56" x14ac:dyDescent="0.3">
      <c r="A587">
        <v>9760</v>
      </c>
      <c r="B587">
        <v>1963</v>
      </c>
      <c r="C587" t="s">
        <v>37</v>
      </c>
      <c r="D587" t="s">
        <v>42</v>
      </c>
      <c r="E587">
        <v>52278</v>
      </c>
      <c r="F587">
        <v>0</v>
      </c>
      <c r="G587">
        <v>1</v>
      </c>
      <c r="H587" s="1">
        <v>41299</v>
      </c>
      <c r="I587">
        <v>24</v>
      </c>
      <c r="J587">
        <v>953</v>
      </c>
      <c r="K587">
        <v>0</v>
      </c>
      <c r="L587">
        <v>71</v>
      </c>
      <c r="M587">
        <v>0</v>
      </c>
      <c r="N587">
        <v>0</v>
      </c>
      <c r="O587">
        <v>174</v>
      </c>
      <c r="P587">
        <f>IF(Table13[[#This Row],[MntWines]] = 0,"",Table13[[#This Row],[MntWines]])</f>
        <v>953</v>
      </c>
      <c r="Q587" t="str">
        <f>IF(Table13[[#This Row],[MntFruits]] = 0, "",Table13[[#This Row],[MntFruits]])</f>
        <v/>
      </c>
      <c r="R587">
        <f>IF(Table13[[#This Row],[MntMeatProducts]] = 0, "",Table13[[#This Row],[MntMeatProducts]])</f>
        <v>71</v>
      </c>
      <c r="S587" t="str">
        <f>IF(Table13[[#This Row],[MntFishProducts]] = 0, "",Table13[[#This Row],[MntFishProducts]])</f>
        <v/>
      </c>
      <c r="T587" t="str">
        <f>IF(Table13[[#This Row],[MntSweetProducts]] = 0, "",Table13[[#This Row],[MntSweetProducts]])</f>
        <v/>
      </c>
      <c r="U587">
        <f>IF(Table13[[#This Row],[MntGoldProds]] = 0, "",Table13[[#This Row],[MntGoldProds]])</f>
        <v>174</v>
      </c>
      <c r="V587">
        <v>6</v>
      </c>
      <c r="W587">
        <v>10</v>
      </c>
      <c r="X587">
        <v>5</v>
      </c>
      <c r="Y587">
        <v>10</v>
      </c>
      <c r="Z587">
        <v>8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 t="s">
        <v>43</v>
      </c>
      <c r="AI587" s="13">
        <f>SUM(Table13[[#This Row],[MntWines]:[MntGoldProds]])</f>
        <v>1198</v>
      </c>
      <c r="AJ587" s="13">
        <f>AVERAGE(Table13[[#This Row],[MntWines]:[MntGoldProds]])</f>
        <v>199.66666666666666</v>
      </c>
      <c r="AK587">
        <f>IF(Table13[[#This Row],[Total Number of Purchases]]=0,0,Table13[[#This Row],[Total Spend]]/Table13[[#This Row],[Total Number of Purchases]])</f>
        <v>38.645161290322584</v>
      </c>
      <c r="AM587">
        <f>SUM(Table13[[#This Row],[NumDealsPurchases]:[NumStorePurchases]])</f>
        <v>31</v>
      </c>
      <c r="AN587" s="14">
        <f>Snapshot_Date-Table13[[#This Row],[Dt_Customer]]</f>
        <v>617</v>
      </c>
      <c r="AP587" s="13">
        <f>Table13[[#This Row],[NumDealsPurchases]]/Table13[[#This Row],[Total Number of Purchases]]*100</f>
        <v>19.35483870967742</v>
      </c>
      <c r="AQ587">
        <f>6-ROUNDUP(_xlfn.PERCENTRANK.INC(Table13[Recency],Table13[[#This Row],[Recency]])*5, 0)</f>
        <v>4</v>
      </c>
      <c r="AR587">
        <f>ROUNDUP(_xlfn.PERCENTRANK.INC(Table13[Total Number of Purchases],Table13[[#This Row],[Total Number of Purchases]])*5,0)</f>
        <v>5</v>
      </c>
      <c r="AS587">
        <f>ROUNDUP(_xlfn.PERCENTRANK.INC(Table13[Total Spend],Table13[[#This Row],[Total Spend]])*5,0)</f>
        <v>5</v>
      </c>
      <c r="AT587" t="str">
        <f>Table13[[#This Row],[Recency Score]]&amp;Table13[[#This Row],[Frequency Score]]&amp;Table13[[#This Row],[Monetary Score]]</f>
        <v>455</v>
      </c>
      <c r="AU587" t="str">
        <f t="shared" si="9"/>
        <v>Frequent Buyers</v>
      </c>
      <c r="AW587" s="13">
        <f>DATEDIF(Table13[[#This Row],[Dt_Customer]], Snapshot_Date, "d")</f>
        <v>617</v>
      </c>
      <c r="AX587" s="13">
        <f>Table13[[#This Row],[CL if today]]/365</f>
        <v>1.6904109589041096</v>
      </c>
      <c r="AY587">
        <f>Table13[[#This Row],[Total Number of Purchases]]/Table13[[#This Row],[Corrected CL]]</f>
        <v>18.338735818476497</v>
      </c>
      <c r="AZ587">
        <f>Table13[[#This Row],[Average Order Value (AOV)]]*Table13[[#This Row],[Freq per Year]]</f>
        <v>708.7034035656402</v>
      </c>
      <c r="BA587">
        <f>Table13[[#This Row],[Total Spend]]/Table13[[#This Row],[Corrected CL]]</f>
        <v>708.7034035656402</v>
      </c>
      <c r="BB587">
        <v>464.75884244372986</v>
      </c>
      <c r="BC587" s="1">
        <f>Table13[[#This Row],[Dt_Customer]]+Table13[[#This Row],[Recency]]</f>
        <v>41323</v>
      </c>
      <c r="BD587" s="16" t="str">
        <f>IF(COUNTIF(A:A, A587) &gt; 1, "Duplicate", "Unique")</f>
        <v>Unique</v>
      </c>
    </row>
    <row r="588" spans="1:56" x14ac:dyDescent="0.3">
      <c r="A588">
        <v>2518</v>
      </c>
      <c r="B588">
        <v>1986</v>
      </c>
      <c r="C588" t="s">
        <v>38</v>
      </c>
      <c r="D588" t="s">
        <v>35</v>
      </c>
      <c r="E588">
        <v>20491</v>
      </c>
      <c r="F588">
        <v>0</v>
      </c>
      <c r="G588">
        <v>0</v>
      </c>
      <c r="H588" s="1">
        <v>41299</v>
      </c>
      <c r="I588">
        <v>16</v>
      </c>
      <c r="J588">
        <v>5</v>
      </c>
      <c r="K588">
        <v>4</v>
      </c>
      <c r="L588">
        <v>5</v>
      </c>
      <c r="M588">
        <v>4</v>
      </c>
      <c r="N588">
        <v>2</v>
      </c>
      <c r="O588">
        <v>10</v>
      </c>
      <c r="P588">
        <f>IF(Table13[[#This Row],[MntWines]] = 0,"",Table13[[#This Row],[MntWines]])</f>
        <v>5</v>
      </c>
      <c r="Q588">
        <f>IF(Table13[[#This Row],[MntFruits]] = 0, "",Table13[[#This Row],[MntFruits]])</f>
        <v>4</v>
      </c>
      <c r="R588">
        <f>IF(Table13[[#This Row],[MntMeatProducts]] = 0, "",Table13[[#This Row],[MntMeatProducts]])</f>
        <v>5</v>
      </c>
      <c r="S588">
        <f>IF(Table13[[#This Row],[MntFishProducts]] = 0, "",Table13[[#This Row],[MntFishProducts]])</f>
        <v>4</v>
      </c>
      <c r="T588">
        <f>IF(Table13[[#This Row],[MntSweetProducts]] = 0, "",Table13[[#This Row],[MntSweetProducts]])</f>
        <v>2</v>
      </c>
      <c r="U588">
        <f>IF(Table13[[#This Row],[MntGoldProds]] = 0, "",Table13[[#This Row],[MntGoldProds]])</f>
        <v>10</v>
      </c>
      <c r="V588">
        <v>1</v>
      </c>
      <c r="W588">
        <v>0</v>
      </c>
      <c r="X588">
        <v>1</v>
      </c>
      <c r="Y588">
        <v>2</v>
      </c>
      <c r="Z588">
        <v>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 t="s">
        <v>39</v>
      </c>
      <c r="AI588" s="13">
        <f>SUM(Table13[[#This Row],[MntWines]:[MntGoldProds]])</f>
        <v>30</v>
      </c>
      <c r="AJ588" s="13">
        <f>AVERAGE(Table13[[#This Row],[MntWines]:[MntGoldProds]])</f>
        <v>5</v>
      </c>
      <c r="AK588">
        <f>IF(Table13[[#This Row],[Total Number of Purchases]]=0,0,Table13[[#This Row],[Total Spend]]/Table13[[#This Row],[Total Number of Purchases]])</f>
        <v>7.5</v>
      </c>
      <c r="AM588">
        <f>SUM(Table13[[#This Row],[NumDealsPurchases]:[NumStorePurchases]])</f>
        <v>4</v>
      </c>
      <c r="AN588" s="14">
        <f>Snapshot_Date-Table13[[#This Row],[Dt_Customer]]</f>
        <v>617</v>
      </c>
      <c r="AP588" s="13">
        <f>Table13[[#This Row],[NumDealsPurchases]]/Table13[[#This Row],[Total Number of Purchases]]*100</f>
        <v>25</v>
      </c>
      <c r="AQ588">
        <f>6-ROUNDUP(_xlfn.PERCENTRANK.INC(Table13[Recency],Table13[[#This Row],[Recency]])*5, 0)</f>
        <v>5</v>
      </c>
      <c r="AR588">
        <f>ROUNDUP(_xlfn.PERCENTRANK.INC(Table13[Total Number of Purchases],Table13[[#This Row],[Total Number of Purchases]])*5,0)</f>
        <v>1</v>
      </c>
      <c r="AS588">
        <f>ROUNDUP(_xlfn.PERCENTRANK.INC(Table13[Total Spend],Table13[[#This Row],[Total Spend]])*5,0)</f>
        <v>1</v>
      </c>
      <c r="AT588" t="str">
        <f>Table13[[#This Row],[Recency Score]]&amp;Table13[[#This Row],[Frequency Score]]&amp;Table13[[#This Row],[Monetary Score]]</f>
        <v>511</v>
      </c>
      <c r="AU588" t="str">
        <f t="shared" si="9"/>
        <v>Others</v>
      </c>
      <c r="AW588" s="13">
        <f>DATEDIF(Table13[[#This Row],[Dt_Customer]], Snapshot_Date, "d")</f>
        <v>617</v>
      </c>
      <c r="AX588" s="13">
        <f>Table13[[#This Row],[CL if today]]/365</f>
        <v>1.6904109589041096</v>
      </c>
      <c r="AY588">
        <f>Table13[[#This Row],[Total Number of Purchases]]/Table13[[#This Row],[Corrected CL]]</f>
        <v>2.3662884927066452</v>
      </c>
      <c r="AZ588">
        <f>Table13[[#This Row],[Average Order Value (AOV)]]*Table13[[#This Row],[Freq per Year]]</f>
        <v>17.74716369529984</v>
      </c>
      <c r="BA588">
        <f>Table13[[#This Row],[Total Spend]]/Table13[[#This Row],[Corrected CL]]</f>
        <v>17.747163695299836</v>
      </c>
      <c r="BB588">
        <v>881.39871382636647</v>
      </c>
      <c r="BC588" s="1">
        <f>Table13[[#This Row],[Dt_Customer]]+Table13[[#This Row],[Recency]]</f>
        <v>41315</v>
      </c>
      <c r="BD588" s="16" t="str">
        <f>IF(COUNTIF(A:A, A588) &gt; 1, "Duplicate", "Unique")</f>
        <v>Unique</v>
      </c>
    </row>
    <row r="589" spans="1:56" x14ac:dyDescent="0.3">
      <c r="A589">
        <v>1627</v>
      </c>
      <c r="B589">
        <v>1957</v>
      </c>
      <c r="C589" t="s">
        <v>38</v>
      </c>
      <c r="D589" t="s">
        <v>29</v>
      </c>
      <c r="E589">
        <v>77297</v>
      </c>
      <c r="F589">
        <v>0</v>
      </c>
      <c r="G589">
        <v>0</v>
      </c>
      <c r="H589" s="1">
        <v>41300</v>
      </c>
      <c r="I589">
        <v>84</v>
      </c>
      <c r="J589">
        <v>408</v>
      </c>
      <c r="K589">
        <v>61</v>
      </c>
      <c r="L589">
        <v>109</v>
      </c>
      <c r="M589">
        <v>48</v>
      </c>
      <c r="N589">
        <v>122</v>
      </c>
      <c r="O589">
        <v>41</v>
      </c>
      <c r="P589">
        <f>IF(Table13[[#This Row],[MntWines]] = 0,"",Table13[[#This Row],[MntWines]])</f>
        <v>408</v>
      </c>
      <c r="Q589">
        <f>IF(Table13[[#This Row],[MntFruits]] = 0, "",Table13[[#This Row],[MntFruits]])</f>
        <v>61</v>
      </c>
      <c r="R589">
        <f>IF(Table13[[#This Row],[MntMeatProducts]] = 0, "",Table13[[#This Row],[MntMeatProducts]])</f>
        <v>109</v>
      </c>
      <c r="S589">
        <f>IF(Table13[[#This Row],[MntFishProducts]] = 0, "",Table13[[#This Row],[MntFishProducts]])</f>
        <v>48</v>
      </c>
      <c r="T589">
        <f>IF(Table13[[#This Row],[MntSweetProducts]] = 0, "",Table13[[#This Row],[MntSweetProducts]])</f>
        <v>122</v>
      </c>
      <c r="U589">
        <f>IF(Table13[[#This Row],[MntGoldProds]] = 0, "",Table13[[#This Row],[MntGoldProds]])</f>
        <v>41</v>
      </c>
      <c r="V589">
        <v>1</v>
      </c>
      <c r="W589">
        <v>5</v>
      </c>
      <c r="X589">
        <v>7</v>
      </c>
      <c r="Y589">
        <v>9</v>
      </c>
      <c r="Z589">
        <v>4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30</v>
      </c>
      <c r="AI589" s="13">
        <f>SUM(Table13[[#This Row],[MntWines]:[MntGoldProds]])</f>
        <v>789</v>
      </c>
      <c r="AJ589" s="13">
        <f>AVERAGE(Table13[[#This Row],[MntWines]:[MntGoldProds]])</f>
        <v>131.5</v>
      </c>
      <c r="AK589">
        <f>IF(Table13[[#This Row],[Total Number of Purchases]]=0,0,Table13[[#This Row],[Total Spend]]/Table13[[#This Row],[Total Number of Purchases]])</f>
        <v>35.863636363636367</v>
      </c>
      <c r="AM589">
        <f>SUM(Table13[[#This Row],[NumDealsPurchases]:[NumStorePurchases]])</f>
        <v>22</v>
      </c>
      <c r="AN589" s="14">
        <f>Snapshot_Date-Table13[[#This Row],[Dt_Customer]]</f>
        <v>616</v>
      </c>
      <c r="AP589" s="13">
        <f>Table13[[#This Row],[NumDealsPurchases]]/Table13[[#This Row],[Total Number of Purchases]]*100</f>
        <v>4.5454545454545459</v>
      </c>
      <c r="AQ589">
        <f>6-ROUNDUP(_xlfn.PERCENTRANK.INC(Table13[Recency],Table13[[#This Row],[Recency]])*5, 0)</f>
        <v>1</v>
      </c>
      <c r="AR589">
        <f>ROUNDUP(_xlfn.PERCENTRANK.INC(Table13[Total Number of Purchases],Table13[[#This Row],[Total Number of Purchases]])*5,0)</f>
        <v>4</v>
      </c>
      <c r="AS589">
        <f>ROUNDUP(_xlfn.PERCENTRANK.INC(Table13[Total Spend],Table13[[#This Row],[Total Spend]])*5,0)</f>
        <v>4</v>
      </c>
      <c r="AT589" t="str">
        <f>Table13[[#This Row],[Recency Score]]&amp;Table13[[#This Row],[Frequency Score]]&amp;Table13[[#This Row],[Monetary Score]]</f>
        <v>144</v>
      </c>
      <c r="AU589" t="str">
        <f t="shared" si="9"/>
        <v>Lost</v>
      </c>
      <c r="AW589" s="13">
        <f>DATEDIF(Table13[[#This Row],[Dt_Customer]], Snapshot_Date, "d")</f>
        <v>616</v>
      </c>
      <c r="AX589" s="13">
        <f>Table13[[#This Row],[CL if today]]/365</f>
        <v>1.6876712328767123</v>
      </c>
      <c r="AY589">
        <f>Table13[[#This Row],[Total Number of Purchases]]/Table13[[#This Row],[Corrected CL]]</f>
        <v>13.035714285714286</v>
      </c>
      <c r="AZ589">
        <f>Table13[[#This Row],[Average Order Value (AOV)]]*Table13[[#This Row],[Freq per Year]]</f>
        <v>467.50811688311694</v>
      </c>
      <c r="BA589">
        <f>Table13[[#This Row],[Total Spend]]/Table13[[#This Row],[Corrected CL]]</f>
        <v>467.50811688311688</v>
      </c>
      <c r="BB589">
        <v>184.84726688102893</v>
      </c>
      <c r="BC589" s="1">
        <f>Table13[[#This Row],[Dt_Customer]]+Table13[[#This Row],[Recency]]</f>
        <v>41384</v>
      </c>
      <c r="BD589" s="16" t="str">
        <f>IF(COUNTIF(A:A, A589) &gt; 1, "Duplicate", "Unique")</f>
        <v>Unique</v>
      </c>
    </row>
    <row r="590" spans="1:56" x14ac:dyDescent="0.3">
      <c r="A590">
        <v>1177</v>
      </c>
      <c r="B590">
        <v>1966</v>
      </c>
      <c r="C590" t="s">
        <v>41</v>
      </c>
      <c r="D590" t="s">
        <v>35</v>
      </c>
      <c r="E590">
        <v>49618</v>
      </c>
      <c r="F590">
        <v>1</v>
      </c>
      <c r="G590">
        <v>1</v>
      </c>
      <c r="H590" s="1">
        <v>41300</v>
      </c>
      <c r="I590">
        <v>77</v>
      </c>
      <c r="J590">
        <v>80</v>
      </c>
      <c r="K590">
        <v>3</v>
      </c>
      <c r="L590">
        <v>26</v>
      </c>
      <c r="M590">
        <v>4</v>
      </c>
      <c r="N590">
        <v>2</v>
      </c>
      <c r="O590">
        <v>14</v>
      </c>
      <c r="P590">
        <f>IF(Table13[[#This Row],[MntWines]] = 0,"",Table13[[#This Row],[MntWines]])</f>
        <v>80</v>
      </c>
      <c r="Q590">
        <f>IF(Table13[[#This Row],[MntFruits]] = 0, "",Table13[[#This Row],[MntFruits]])</f>
        <v>3</v>
      </c>
      <c r="R590">
        <f>IF(Table13[[#This Row],[MntMeatProducts]] = 0, "",Table13[[#This Row],[MntMeatProducts]])</f>
        <v>26</v>
      </c>
      <c r="S590">
        <f>IF(Table13[[#This Row],[MntFishProducts]] = 0, "",Table13[[#This Row],[MntFishProducts]])</f>
        <v>4</v>
      </c>
      <c r="T590">
        <f>IF(Table13[[#This Row],[MntSweetProducts]] = 0, "",Table13[[#This Row],[MntSweetProducts]])</f>
        <v>2</v>
      </c>
      <c r="U590">
        <f>IF(Table13[[#This Row],[MntGoldProds]] = 0, "",Table13[[#This Row],[MntGoldProds]])</f>
        <v>14</v>
      </c>
      <c r="V590">
        <v>4</v>
      </c>
      <c r="W590">
        <v>3</v>
      </c>
      <c r="X590">
        <v>1</v>
      </c>
      <c r="Y590">
        <v>3</v>
      </c>
      <c r="Z590">
        <v>7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30</v>
      </c>
      <c r="AI590" s="13">
        <f>SUM(Table13[[#This Row],[MntWines]:[MntGoldProds]])</f>
        <v>129</v>
      </c>
      <c r="AJ590" s="13">
        <f>AVERAGE(Table13[[#This Row],[MntWines]:[MntGoldProds]])</f>
        <v>21.5</v>
      </c>
      <c r="AK590">
        <f>IF(Table13[[#This Row],[Total Number of Purchases]]=0,0,Table13[[#This Row],[Total Spend]]/Table13[[#This Row],[Total Number of Purchases]])</f>
        <v>11.727272727272727</v>
      </c>
      <c r="AM590">
        <f>SUM(Table13[[#This Row],[NumDealsPurchases]:[NumStorePurchases]])</f>
        <v>11</v>
      </c>
      <c r="AN590" s="14">
        <f>Snapshot_Date-Table13[[#This Row],[Dt_Customer]]</f>
        <v>616</v>
      </c>
      <c r="AP590" s="13">
        <f>Table13[[#This Row],[NumDealsPurchases]]/Table13[[#This Row],[Total Number of Purchases]]*100</f>
        <v>36.363636363636367</v>
      </c>
      <c r="AQ590">
        <f>6-ROUNDUP(_xlfn.PERCENTRANK.INC(Table13[Recency],Table13[[#This Row],[Recency]])*5, 0)</f>
        <v>2</v>
      </c>
      <c r="AR590">
        <f>ROUNDUP(_xlfn.PERCENTRANK.INC(Table13[Total Number of Purchases],Table13[[#This Row],[Total Number of Purchases]])*5,0)</f>
        <v>2</v>
      </c>
      <c r="AS590">
        <f>ROUNDUP(_xlfn.PERCENTRANK.INC(Table13[Total Spend],Table13[[#This Row],[Total Spend]])*5,0)</f>
        <v>2</v>
      </c>
      <c r="AT590" t="str">
        <f>Table13[[#This Row],[Recency Score]]&amp;Table13[[#This Row],[Frequency Score]]&amp;Table13[[#This Row],[Monetary Score]]</f>
        <v>222</v>
      </c>
      <c r="AU590" t="str">
        <f t="shared" si="9"/>
        <v>About to Sleep</v>
      </c>
      <c r="AW590" s="13">
        <f>DATEDIF(Table13[[#This Row],[Dt_Customer]], Snapshot_Date, "d")</f>
        <v>616</v>
      </c>
      <c r="AX590" s="13">
        <f>Table13[[#This Row],[CL if today]]/365</f>
        <v>1.6876712328767123</v>
      </c>
      <c r="AY590">
        <f>Table13[[#This Row],[Total Number of Purchases]]/Table13[[#This Row],[Corrected CL]]</f>
        <v>6.5178571428571432</v>
      </c>
      <c r="AZ590">
        <f>Table13[[#This Row],[Average Order Value (AOV)]]*Table13[[#This Row],[Freq per Year]]</f>
        <v>76.436688311688314</v>
      </c>
      <c r="BA590">
        <f>Table13[[#This Row],[Total Spend]]/Table13[[#This Row],[Corrected CL]]</f>
        <v>76.436688311688314</v>
      </c>
      <c r="BB590">
        <v>1013.3011272141707</v>
      </c>
      <c r="BC590" s="1">
        <f>Table13[[#This Row],[Dt_Customer]]+Table13[[#This Row],[Recency]]</f>
        <v>41377</v>
      </c>
      <c r="BD590" s="16" t="str">
        <f>IF(COUNTIF(A:A, A590) &gt; 1, "Duplicate", "Unique")</f>
        <v>Unique</v>
      </c>
    </row>
    <row r="591" spans="1:56" x14ac:dyDescent="0.3">
      <c r="A591">
        <v>9029</v>
      </c>
      <c r="B591">
        <v>1972</v>
      </c>
      <c r="C591" t="s">
        <v>37</v>
      </c>
      <c r="D591" t="s">
        <v>33</v>
      </c>
      <c r="E591">
        <v>70116</v>
      </c>
      <c r="F591">
        <v>0</v>
      </c>
      <c r="G591">
        <v>0</v>
      </c>
      <c r="H591" s="1">
        <v>41300</v>
      </c>
      <c r="I591">
        <v>73</v>
      </c>
      <c r="J591">
        <v>707</v>
      </c>
      <c r="K591">
        <v>44</v>
      </c>
      <c r="L591">
        <v>603</v>
      </c>
      <c r="M591">
        <v>95</v>
      </c>
      <c r="N591">
        <v>58</v>
      </c>
      <c r="O591">
        <v>29</v>
      </c>
      <c r="P591">
        <f>IF(Table13[[#This Row],[MntWines]] = 0,"",Table13[[#This Row],[MntWines]])</f>
        <v>707</v>
      </c>
      <c r="Q591">
        <f>IF(Table13[[#This Row],[MntFruits]] = 0, "",Table13[[#This Row],[MntFruits]])</f>
        <v>44</v>
      </c>
      <c r="R591">
        <f>IF(Table13[[#This Row],[MntMeatProducts]] = 0, "",Table13[[#This Row],[MntMeatProducts]])</f>
        <v>603</v>
      </c>
      <c r="S591">
        <f>IF(Table13[[#This Row],[MntFishProducts]] = 0, "",Table13[[#This Row],[MntFishProducts]])</f>
        <v>95</v>
      </c>
      <c r="T591">
        <f>IF(Table13[[#This Row],[MntSweetProducts]] = 0, "",Table13[[#This Row],[MntSweetProducts]])</f>
        <v>58</v>
      </c>
      <c r="U591">
        <f>IF(Table13[[#This Row],[MntGoldProds]] = 0, "",Table13[[#This Row],[MntGoldProds]])</f>
        <v>29</v>
      </c>
      <c r="V591">
        <v>1</v>
      </c>
      <c r="W591">
        <v>2</v>
      </c>
      <c r="X591">
        <v>8</v>
      </c>
      <c r="Y591">
        <v>12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t="s">
        <v>30</v>
      </c>
      <c r="AI591" s="13">
        <f>SUM(Table13[[#This Row],[MntWines]:[MntGoldProds]])</f>
        <v>1536</v>
      </c>
      <c r="AJ591" s="13">
        <f>AVERAGE(Table13[[#This Row],[MntWines]:[MntGoldProds]])</f>
        <v>256</v>
      </c>
      <c r="AK591">
        <f>IF(Table13[[#This Row],[Total Number of Purchases]]=0,0,Table13[[#This Row],[Total Spend]]/Table13[[#This Row],[Total Number of Purchases]])</f>
        <v>66.782608695652172</v>
      </c>
      <c r="AM591">
        <f>SUM(Table13[[#This Row],[NumDealsPurchases]:[NumStorePurchases]])</f>
        <v>23</v>
      </c>
      <c r="AN591" s="14">
        <f>Snapshot_Date-Table13[[#This Row],[Dt_Customer]]</f>
        <v>616</v>
      </c>
      <c r="AP591" s="13">
        <f>Table13[[#This Row],[NumDealsPurchases]]/Table13[[#This Row],[Total Number of Purchases]]*100</f>
        <v>4.3478260869565215</v>
      </c>
      <c r="AQ591">
        <f>6-ROUNDUP(_xlfn.PERCENTRANK.INC(Table13[Recency],Table13[[#This Row],[Recency]])*5, 0)</f>
        <v>2</v>
      </c>
      <c r="AR591">
        <f>ROUNDUP(_xlfn.PERCENTRANK.INC(Table13[Total Number of Purchases],Table13[[#This Row],[Total Number of Purchases]])*5,0)</f>
        <v>5</v>
      </c>
      <c r="AS591">
        <f>ROUNDUP(_xlfn.PERCENTRANK.INC(Table13[Total Spend],Table13[[#This Row],[Total Spend]])*5,0)</f>
        <v>5</v>
      </c>
      <c r="AT591" t="str">
        <f>Table13[[#This Row],[Recency Score]]&amp;Table13[[#This Row],[Frequency Score]]&amp;Table13[[#This Row],[Monetary Score]]</f>
        <v>255</v>
      </c>
      <c r="AU591" t="str">
        <f t="shared" si="9"/>
        <v>Frequent Buyers</v>
      </c>
      <c r="AW591" s="13">
        <f>DATEDIF(Table13[[#This Row],[Dt_Customer]], Snapshot_Date, "d")</f>
        <v>616</v>
      </c>
      <c r="AX591" s="13">
        <f>Table13[[#This Row],[CL if today]]/365</f>
        <v>1.6876712328767123</v>
      </c>
      <c r="AY591">
        <f>Table13[[#This Row],[Total Number of Purchases]]/Table13[[#This Row],[Corrected CL]]</f>
        <v>13.628246753246753</v>
      </c>
      <c r="AZ591">
        <f>Table13[[#This Row],[Average Order Value (AOV)]]*Table13[[#This Row],[Freq per Year]]</f>
        <v>910.12987012987003</v>
      </c>
      <c r="BA591">
        <f>Table13[[#This Row],[Total Spend]]/Table13[[#This Row],[Corrected CL]]</f>
        <v>910.12987012987014</v>
      </c>
      <c r="BB591">
        <v>317.97906602254426</v>
      </c>
      <c r="BC591" s="1">
        <f>Table13[[#This Row],[Dt_Customer]]+Table13[[#This Row],[Recency]]</f>
        <v>41373</v>
      </c>
      <c r="BD591" s="16" t="str">
        <f>IF(COUNTIF(A:A, A591) &gt; 1, "Duplicate", "Unique")</f>
        <v>Unique</v>
      </c>
    </row>
    <row r="592" spans="1:56" x14ac:dyDescent="0.3">
      <c r="A592">
        <v>1951</v>
      </c>
      <c r="B592">
        <v>1981</v>
      </c>
      <c r="C592" t="s">
        <v>44</v>
      </c>
      <c r="D592" t="s">
        <v>33</v>
      </c>
      <c r="E592">
        <v>34445</v>
      </c>
      <c r="F592">
        <v>0</v>
      </c>
      <c r="G592">
        <v>0</v>
      </c>
      <c r="H592" s="1">
        <v>41301</v>
      </c>
      <c r="I592">
        <v>92</v>
      </c>
      <c r="J592">
        <v>228</v>
      </c>
      <c r="K592">
        <v>122</v>
      </c>
      <c r="L592">
        <v>122</v>
      </c>
      <c r="M592">
        <v>208</v>
      </c>
      <c r="N592">
        <v>129</v>
      </c>
      <c r="O592">
        <v>30</v>
      </c>
      <c r="P592">
        <f>IF(Table13[[#This Row],[MntWines]] = 0,"",Table13[[#This Row],[MntWines]])</f>
        <v>228</v>
      </c>
      <c r="Q592">
        <f>IF(Table13[[#This Row],[MntFruits]] = 0, "",Table13[[#This Row],[MntFruits]])</f>
        <v>122</v>
      </c>
      <c r="R592">
        <f>IF(Table13[[#This Row],[MntMeatProducts]] = 0, "",Table13[[#This Row],[MntMeatProducts]])</f>
        <v>122</v>
      </c>
      <c r="S592">
        <f>IF(Table13[[#This Row],[MntFishProducts]] = 0, "",Table13[[#This Row],[MntFishProducts]])</f>
        <v>208</v>
      </c>
      <c r="T592">
        <f>IF(Table13[[#This Row],[MntSweetProducts]] = 0, "",Table13[[#This Row],[MntSweetProducts]])</f>
        <v>129</v>
      </c>
      <c r="U592">
        <f>IF(Table13[[#This Row],[MntGoldProds]] = 0, "",Table13[[#This Row],[MntGoldProds]])</f>
        <v>30</v>
      </c>
      <c r="V592">
        <v>6</v>
      </c>
      <c r="W592">
        <v>11</v>
      </c>
      <c r="X592">
        <v>2</v>
      </c>
      <c r="Y592">
        <v>8</v>
      </c>
      <c r="Z592">
        <v>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30</v>
      </c>
      <c r="AI592" s="13">
        <f>SUM(Table13[[#This Row],[MntWines]:[MntGoldProds]])</f>
        <v>839</v>
      </c>
      <c r="AJ592" s="13">
        <f>AVERAGE(Table13[[#This Row],[MntWines]:[MntGoldProds]])</f>
        <v>139.83333333333334</v>
      </c>
      <c r="AK592">
        <f>IF(Table13[[#This Row],[Total Number of Purchases]]=0,0,Table13[[#This Row],[Total Spend]]/Table13[[#This Row],[Total Number of Purchases]])</f>
        <v>31.074074074074073</v>
      </c>
      <c r="AM592">
        <f>SUM(Table13[[#This Row],[NumDealsPurchases]:[NumStorePurchases]])</f>
        <v>27</v>
      </c>
      <c r="AN592" s="14">
        <f>Snapshot_Date-Table13[[#This Row],[Dt_Customer]]</f>
        <v>615</v>
      </c>
      <c r="AP592" s="13">
        <f>Table13[[#This Row],[NumDealsPurchases]]/Table13[[#This Row],[Total Number of Purchases]]*100</f>
        <v>22.222222222222221</v>
      </c>
      <c r="AQ592">
        <f>6-ROUNDUP(_xlfn.PERCENTRANK.INC(Table13[Recency],Table13[[#This Row],[Recency]])*5, 0)</f>
        <v>1</v>
      </c>
      <c r="AR592">
        <f>ROUNDUP(_xlfn.PERCENTRANK.INC(Table13[Total Number of Purchases],Table13[[#This Row],[Total Number of Purchases]])*5,0)</f>
        <v>5</v>
      </c>
      <c r="AS592">
        <f>ROUNDUP(_xlfn.PERCENTRANK.INC(Table13[Total Spend],Table13[[#This Row],[Total Spend]])*5,0)</f>
        <v>4</v>
      </c>
      <c r="AT592" t="str">
        <f>Table13[[#This Row],[Recency Score]]&amp;Table13[[#This Row],[Frequency Score]]&amp;Table13[[#This Row],[Monetary Score]]</f>
        <v>154</v>
      </c>
      <c r="AU592" t="str">
        <f t="shared" si="9"/>
        <v>Frequent Buyers</v>
      </c>
      <c r="AW592" s="13">
        <f>DATEDIF(Table13[[#This Row],[Dt_Customer]], Snapshot_Date, "d")</f>
        <v>615</v>
      </c>
      <c r="AX592" s="13">
        <f>Table13[[#This Row],[CL if today]]/365</f>
        <v>1.6849315068493151</v>
      </c>
      <c r="AY592">
        <f>Table13[[#This Row],[Total Number of Purchases]]/Table13[[#This Row],[Corrected CL]]</f>
        <v>16.024390243902438</v>
      </c>
      <c r="AZ592">
        <f>Table13[[#This Row],[Average Order Value (AOV)]]*Table13[[#This Row],[Freq per Year]]</f>
        <v>497.94308943089425</v>
      </c>
      <c r="BA592">
        <f>Table13[[#This Row],[Total Spend]]/Table13[[#This Row],[Corrected CL]]</f>
        <v>497.9430894308943</v>
      </c>
      <c r="BB592">
        <v>158.10789049919484</v>
      </c>
      <c r="BC592" s="1">
        <f>Table13[[#This Row],[Dt_Customer]]+Table13[[#This Row],[Recency]]</f>
        <v>41393</v>
      </c>
      <c r="BD592" s="16" t="str">
        <f>IF(COUNTIF(A:A, A592) &gt; 1, "Duplicate", "Unique")</f>
        <v>Unique</v>
      </c>
    </row>
    <row r="593" spans="1:56" x14ac:dyDescent="0.3">
      <c r="A593">
        <v>5790</v>
      </c>
      <c r="B593">
        <v>1985</v>
      </c>
      <c r="C593" t="s">
        <v>28</v>
      </c>
      <c r="D593" t="s">
        <v>33</v>
      </c>
      <c r="E593">
        <v>31158</v>
      </c>
      <c r="F593">
        <v>1</v>
      </c>
      <c r="G593">
        <v>0</v>
      </c>
      <c r="H593" s="1">
        <v>41301</v>
      </c>
      <c r="I593">
        <v>62</v>
      </c>
      <c r="J593">
        <v>25</v>
      </c>
      <c r="K593">
        <v>6</v>
      </c>
      <c r="L593">
        <v>16</v>
      </c>
      <c r="M593">
        <v>20</v>
      </c>
      <c r="N593">
        <v>0</v>
      </c>
      <c r="O593">
        <v>5</v>
      </c>
      <c r="P593">
        <f>IF(Table13[[#This Row],[MntWines]] = 0,"",Table13[[#This Row],[MntWines]])</f>
        <v>25</v>
      </c>
      <c r="Q593">
        <f>IF(Table13[[#This Row],[MntFruits]] = 0, "",Table13[[#This Row],[MntFruits]])</f>
        <v>6</v>
      </c>
      <c r="R593">
        <f>IF(Table13[[#This Row],[MntMeatProducts]] = 0, "",Table13[[#This Row],[MntMeatProducts]])</f>
        <v>16</v>
      </c>
      <c r="S593">
        <f>IF(Table13[[#This Row],[MntFishProducts]] = 0, "",Table13[[#This Row],[MntFishProducts]])</f>
        <v>20</v>
      </c>
      <c r="T593" t="str">
        <f>IF(Table13[[#This Row],[MntSweetProducts]] = 0, "",Table13[[#This Row],[MntSweetProducts]])</f>
        <v/>
      </c>
      <c r="U593">
        <f>IF(Table13[[#This Row],[MntGoldProds]] = 0, "",Table13[[#This Row],[MntGoldProds]])</f>
        <v>5</v>
      </c>
      <c r="V593">
        <v>2</v>
      </c>
      <c r="W593">
        <v>2</v>
      </c>
      <c r="X593">
        <v>0</v>
      </c>
      <c r="Y593">
        <v>3</v>
      </c>
      <c r="Z593">
        <v>8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t="s">
        <v>30</v>
      </c>
      <c r="AI593" s="13">
        <f>SUM(Table13[[#This Row],[MntWines]:[MntGoldProds]])</f>
        <v>72</v>
      </c>
      <c r="AJ593" s="13">
        <f>AVERAGE(Table13[[#This Row],[MntWines]:[MntGoldProds]])</f>
        <v>12</v>
      </c>
      <c r="AK593">
        <f>IF(Table13[[#This Row],[Total Number of Purchases]]=0,0,Table13[[#This Row],[Total Spend]]/Table13[[#This Row],[Total Number of Purchases]])</f>
        <v>10.285714285714286</v>
      </c>
      <c r="AM593">
        <f>SUM(Table13[[#This Row],[NumDealsPurchases]:[NumStorePurchases]])</f>
        <v>7</v>
      </c>
      <c r="AN593" s="14">
        <f>Snapshot_Date-Table13[[#This Row],[Dt_Customer]]</f>
        <v>615</v>
      </c>
      <c r="AP593" s="13">
        <f>Table13[[#This Row],[NumDealsPurchases]]/Table13[[#This Row],[Total Number of Purchases]]*100</f>
        <v>28.571428571428569</v>
      </c>
      <c r="AQ593">
        <f>6-ROUNDUP(_xlfn.PERCENTRANK.INC(Table13[Recency],Table13[[#This Row],[Recency]])*5, 0)</f>
        <v>2</v>
      </c>
      <c r="AR593">
        <f>ROUNDUP(_xlfn.PERCENTRANK.INC(Table13[Total Number of Purchases],Table13[[#This Row],[Total Number of Purchases]])*5,0)</f>
        <v>1</v>
      </c>
      <c r="AS593">
        <f>ROUNDUP(_xlfn.PERCENTRANK.INC(Table13[Total Spend],Table13[[#This Row],[Total Spend]])*5,0)</f>
        <v>2</v>
      </c>
      <c r="AT593" t="str">
        <f>Table13[[#This Row],[Recency Score]]&amp;Table13[[#This Row],[Frequency Score]]&amp;Table13[[#This Row],[Monetary Score]]</f>
        <v>212</v>
      </c>
      <c r="AU593" t="str">
        <f t="shared" si="9"/>
        <v>About to Sleep</v>
      </c>
      <c r="AW593" s="13">
        <f>DATEDIF(Table13[[#This Row],[Dt_Customer]], Snapshot_Date, "d")</f>
        <v>615</v>
      </c>
      <c r="AX593" s="13">
        <f>Table13[[#This Row],[CL if today]]/365</f>
        <v>1.6849315068493151</v>
      </c>
      <c r="AY593">
        <f>Table13[[#This Row],[Total Number of Purchases]]/Table13[[#This Row],[Corrected CL]]</f>
        <v>4.154471544715447</v>
      </c>
      <c r="AZ593">
        <f>Table13[[#This Row],[Average Order Value (AOV)]]*Table13[[#This Row],[Freq per Year]]</f>
        <v>42.731707317073173</v>
      </c>
      <c r="BA593">
        <f>Table13[[#This Row],[Total Spend]]/Table13[[#This Row],[Corrected CL]]</f>
        <v>42.731707317073166</v>
      </c>
      <c r="BB593">
        <v>32.37903225806452</v>
      </c>
      <c r="BC593" s="1">
        <f>Table13[[#This Row],[Dt_Customer]]+Table13[[#This Row],[Recency]]</f>
        <v>41363</v>
      </c>
      <c r="BD593" s="16" t="str">
        <f>IF(COUNTIF(A:A, A593) &gt; 1, "Duplicate", "Unique")</f>
        <v>Unique</v>
      </c>
    </row>
    <row r="594" spans="1:56" x14ac:dyDescent="0.3">
      <c r="A594">
        <v>10983</v>
      </c>
      <c r="B594">
        <v>1952</v>
      </c>
      <c r="C594" t="s">
        <v>28</v>
      </c>
      <c r="D594" t="s">
        <v>35</v>
      </c>
      <c r="E594">
        <v>75278</v>
      </c>
      <c r="F594">
        <v>0</v>
      </c>
      <c r="G594">
        <v>0</v>
      </c>
      <c r="H594" s="1">
        <v>41303</v>
      </c>
      <c r="I594">
        <v>17</v>
      </c>
      <c r="J594">
        <v>304</v>
      </c>
      <c r="K594">
        <v>98</v>
      </c>
      <c r="L594">
        <v>230</v>
      </c>
      <c r="M594">
        <v>150</v>
      </c>
      <c r="N594">
        <v>74</v>
      </c>
      <c r="O594">
        <v>74</v>
      </c>
      <c r="P594">
        <f>IF(Table13[[#This Row],[MntWines]] = 0,"",Table13[[#This Row],[MntWines]])</f>
        <v>304</v>
      </c>
      <c r="Q594">
        <f>IF(Table13[[#This Row],[MntFruits]] = 0, "",Table13[[#This Row],[MntFruits]])</f>
        <v>98</v>
      </c>
      <c r="R594">
        <f>IF(Table13[[#This Row],[MntMeatProducts]] = 0, "",Table13[[#This Row],[MntMeatProducts]])</f>
        <v>230</v>
      </c>
      <c r="S594">
        <f>IF(Table13[[#This Row],[MntFishProducts]] = 0, "",Table13[[#This Row],[MntFishProducts]])</f>
        <v>150</v>
      </c>
      <c r="T594">
        <f>IF(Table13[[#This Row],[MntSweetProducts]] = 0, "",Table13[[#This Row],[MntSweetProducts]])</f>
        <v>74</v>
      </c>
      <c r="U594">
        <f>IF(Table13[[#This Row],[MntGoldProds]] = 0, "",Table13[[#This Row],[MntGoldProds]])</f>
        <v>74</v>
      </c>
      <c r="V594">
        <v>1</v>
      </c>
      <c r="W594">
        <v>6</v>
      </c>
      <c r="X594">
        <v>3</v>
      </c>
      <c r="Y594">
        <v>13</v>
      </c>
      <c r="Z594">
        <v>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 t="s">
        <v>43</v>
      </c>
      <c r="AI594" s="13">
        <f>SUM(Table13[[#This Row],[MntWines]:[MntGoldProds]])</f>
        <v>930</v>
      </c>
      <c r="AJ594" s="13">
        <f>AVERAGE(Table13[[#This Row],[MntWines]:[MntGoldProds]])</f>
        <v>155</v>
      </c>
      <c r="AK594">
        <f>IF(Table13[[#This Row],[Total Number of Purchases]]=0,0,Table13[[#This Row],[Total Spend]]/Table13[[#This Row],[Total Number of Purchases]])</f>
        <v>40.434782608695649</v>
      </c>
      <c r="AM594">
        <f>SUM(Table13[[#This Row],[NumDealsPurchases]:[NumStorePurchases]])</f>
        <v>23</v>
      </c>
      <c r="AN594" s="14">
        <f>Snapshot_Date-Table13[[#This Row],[Dt_Customer]]</f>
        <v>613</v>
      </c>
      <c r="AP594" s="13">
        <f>Table13[[#This Row],[NumDealsPurchases]]/Table13[[#This Row],[Total Number of Purchases]]*100</f>
        <v>4.3478260869565215</v>
      </c>
      <c r="AQ594">
        <f>6-ROUNDUP(_xlfn.PERCENTRANK.INC(Table13[Recency],Table13[[#This Row],[Recency]])*5, 0)</f>
        <v>5</v>
      </c>
      <c r="AR594">
        <f>ROUNDUP(_xlfn.PERCENTRANK.INC(Table13[Total Number of Purchases],Table13[[#This Row],[Total Number of Purchases]])*5,0)</f>
        <v>5</v>
      </c>
      <c r="AS594">
        <f>ROUNDUP(_xlfn.PERCENTRANK.INC(Table13[Total Spend],Table13[[#This Row],[Total Spend]])*5,0)</f>
        <v>4</v>
      </c>
      <c r="AT594" t="str">
        <f>Table13[[#This Row],[Recency Score]]&amp;Table13[[#This Row],[Frequency Score]]&amp;Table13[[#This Row],[Monetary Score]]</f>
        <v>554</v>
      </c>
      <c r="AU594" t="str">
        <f t="shared" si="9"/>
        <v>Loyal Customers</v>
      </c>
      <c r="AW594" s="13">
        <f>DATEDIF(Table13[[#This Row],[Dt_Customer]], Snapshot_Date, "d")</f>
        <v>613</v>
      </c>
      <c r="AX594" s="13">
        <f>Table13[[#This Row],[CL if today]]/365</f>
        <v>1.6794520547945206</v>
      </c>
      <c r="AY594">
        <f>Table13[[#This Row],[Total Number of Purchases]]/Table13[[#This Row],[Corrected CL]]</f>
        <v>13.694942903752038</v>
      </c>
      <c r="AZ594">
        <f>Table13[[#This Row],[Average Order Value (AOV)]]*Table13[[#This Row],[Freq per Year]]</f>
        <v>553.75203915171278</v>
      </c>
      <c r="BA594">
        <f>Table13[[#This Row],[Total Spend]]/Table13[[#This Row],[Corrected CL]]</f>
        <v>553.75203915171289</v>
      </c>
      <c r="BB594">
        <v>298.95799676898224</v>
      </c>
      <c r="BC594" s="1">
        <f>Table13[[#This Row],[Dt_Customer]]+Table13[[#This Row],[Recency]]</f>
        <v>41320</v>
      </c>
      <c r="BD594" s="16" t="str">
        <f>IF(COUNTIF(A:A, A594) &gt; 1, "Duplicate", "Unique")</f>
        <v>Unique</v>
      </c>
    </row>
    <row r="595" spans="1:56" x14ac:dyDescent="0.3">
      <c r="A595">
        <v>5320</v>
      </c>
      <c r="B595">
        <v>1973</v>
      </c>
      <c r="C595" t="s">
        <v>41</v>
      </c>
      <c r="D595" t="s">
        <v>29</v>
      </c>
      <c r="E595">
        <v>44051</v>
      </c>
      <c r="F595">
        <v>1</v>
      </c>
      <c r="G595">
        <v>1</v>
      </c>
      <c r="H595" s="1">
        <v>41303</v>
      </c>
      <c r="I595">
        <v>20</v>
      </c>
      <c r="J595">
        <v>79</v>
      </c>
      <c r="K595">
        <v>7</v>
      </c>
      <c r="L595">
        <v>58</v>
      </c>
      <c r="M595">
        <v>6</v>
      </c>
      <c r="N595">
        <v>3</v>
      </c>
      <c r="O595">
        <v>18</v>
      </c>
      <c r="P595">
        <f>IF(Table13[[#This Row],[MntWines]] = 0,"",Table13[[#This Row],[MntWines]])</f>
        <v>79</v>
      </c>
      <c r="Q595">
        <f>IF(Table13[[#This Row],[MntFruits]] = 0, "",Table13[[#This Row],[MntFruits]])</f>
        <v>7</v>
      </c>
      <c r="R595">
        <f>IF(Table13[[#This Row],[MntMeatProducts]] = 0, "",Table13[[#This Row],[MntMeatProducts]])</f>
        <v>58</v>
      </c>
      <c r="S595">
        <f>IF(Table13[[#This Row],[MntFishProducts]] = 0, "",Table13[[#This Row],[MntFishProducts]])</f>
        <v>6</v>
      </c>
      <c r="T595">
        <f>IF(Table13[[#This Row],[MntSweetProducts]] = 0, "",Table13[[#This Row],[MntSweetProducts]])</f>
        <v>3</v>
      </c>
      <c r="U595">
        <f>IF(Table13[[#This Row],[MntGoldProds]] = 0, "",Table13[[#This Row],[MntGoldProds]])</f>
        <v>18</v>
      </c>
      <c r="V595">
        <v>4</v>
      </c>
      <c r="W595">
        <v>3</v>
      </c>
      <c r="X595">
        <v>1</v>
      </c>
      <c r="Y595">
        <v>4</v>
      </c>
      <c r="Z595">
        <v>6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 t="s">
        <v>43</v>
      </c>
      <c r="AI595" s="13">
        <f>SUM(Table13[[#This Row],[MntWines]:[MntGoldProds]])</f>
        <v>171</v>
      </c>
      <c r="AJ595" s="13">
        <f>AVERAGE(Table13[[#This Row],[MntWines]:[MntGoldProds]])</f>
        <v>28.5</v>
      </c>
      <c r="AK595">
        <f>IF(Table13[[#This Row],[Total Number of Purchases]]=0,0,Table13[[#This Row],[Total Spend]]/Table13[[#This Row],[Total Number of Purchases]])</f>
        <v>14.25</v>
      </c>
      <c r="AM595">
        <f>SUM(Table13[[#This Row],[NumDealsPurchases]:[NumStorePurchases]])</f>
        <v>12</v>
      </c>
      <c r="AN595" s="14">
        <f>Snapshot_Date-Table13[[#This Row],[Dt_Customer]]</f>
        <v>613</v>
      </c>
      <c r="AP595" s="13">
        <f>Table13[[#This Row],[NumDealsPurchases]]/Table13[[#This Row],[Total Number of Purchases]]*100</f>
        <v>33.333333333333329</v>
      </c>
      <c r="AQ595">
        <f>6-ROUNDUP(_xlfn.PERCENTRANK.INC(Table13[Recency],Table13[[#This Row],[Recency]])*5, 0)</f>
        <v>4</v>
      </c>
      <c r="AR595">
        <f>ROUNDUP(_xlfn.PERCENTRANK.INC(Table13[Total Number of Purchases],Table13[[#This Row],[Total Number of Purchases]])*5,0)</f>
        <v>2</v>
      </c>
      <c r="AS595">
        <f>ROUNDUP(_xlfn.PERCENTRANK.INC(Table13[Total Spend],Table13[[#This Row],[Total Spend]])*5,0)</f>
        <v>2</v>
      </c>
      <c r="AT595" t="str">
        <f>Table13[[#This Row],[Recency Score]]&amp;Table13[[#This Row],[Frequency Score]]&amp;Table13[[#This Row],[Monetary Score]]</f>
        <v>422</v>
      </c>
      <c r="AU595" t="str">
        <f t="shared" si="9"/>
        <v>Potential Loyalists</v>
      </c>
      <c r="AW595" s="13">
        <f>DATEDIF(Table13[[#This Row],[Dt_Customer]], Snapshot_Date, "d")</f>
        <v>613</v>
      </c>
      <c r="AX595" s="13">
        <f>Table13[[#This Row],[CL if today]]/365</f>
        <v>1.6794520547945206</v>
      </c>
      <c r="AY595">
        <f>Table13[[#This Row],[Total Number of Purchases]]/Table13[[#This Row],[Corrected CL]]</f>
        <v>7.1451876019575851</v>
      </c>
      <c r="AZ595">
        <f>Table13[[#This Row],[Average Order Value (AOV)]]*Table13[[#This Row],[Freq per Year]]</f>
        <v>101.81892332789559</v>
      </c>
      <c r="BA595">
        <f>Table13[[#This Row],[Total Spend]]/Table13[[#This Row],[Corrected CL]]</f>
        <v>101.81892332789559</v>
      </c>
      <c r="BB595">
        <v>632.70597738287563</v>
      </c>
      <c r="BC595" s="1">
        <f>Table13[[#This Row],[Dt_Customer]]+Table13[[#This Row],[Recency]]</f>
        <v>41323</v>
      </c>
      <c r="BD595" s="16" t="str">
        <f>IF(COUNTIF(A:A, A595) &gt; 1, "Duplicate", "Unique")</f>
        <v>Unique</v>
      </c>
    </row>
    <row r="596" spans="1:56" x14ac:dyDescent="0.3">
      <c r="A596">
        <v>3628</v>
      </c>
      <c r="B596">
        <v>1987</v>
      </c>
      <c r="C596" t="s">
        <v>44</v>
      </c>
      <c r="D596" t="s">
        <v>31</v>
      </c>
      <c r="E596">
        <v>15038</v>
      </c>
      <c r="F596">
        <v>1</v>
      </c>
      <c r="G596">
        <v>0</v>
      </c>
      <c r="H596" s="1">
        <v>41303</v>
      </c>
      <c r="I596">
        <v>93</v>
      </c>
      <c r="J596">
        <v>4</v>
      </c>
      <c r="K596">
        <v>8</v>
      </c>
      <c r="L596">
        <v>11</v>
      </c>
      <c r="M596">
        <v>19</v>
      </c>
      <c r="N596">
        <v>12</v>
      </c>
      <c r="O596">
        <v>26</v>
      </c>
      <c r="P596">
        <f>IF(Table13[[#This Row],[MntWines]] = 0,"",Table13[[#This Row],[MntWines]])</f>
        <v>4</v>
      </c>
      <c r="Q596">
        <f>IF(Table13[[#This Row],[MntFruits]] = 0, "",Table13[[#This Row],[MntFruits]])</f>
        <v>8</v>
      </c>
      <c r="R596">
        <f>IF(Table13[[#This Row],[MntMeatProducts]] = 0, "",Table13[[#This Row],[MntMeatProducts]])</f>
        <v>11</v>
      </c>
      <c r="S596">
        <f>IF(Table13[[#This Row],[MntFishProducts]] = 0, "",Table13[[#This Row],[MntFishProducts]])</f>
        <v>19</v>
      </c>
      <c r="T596">
        <f>IF(Table13[[#This Row],[MntSweetProducts]] = 0, "",Table13[[#This Row],[MntSweetProducts]])</f>
        <v>12</v>
      </c>
      <c r="U596">
        <f>IF(Table13[[#This Row],[MntGoldProds]] = 0, "",Table13[[#This Row],[MntGoldProds]])</f>
        <v>26</v>
      </c>
      <c r="V596">
        <v>2</v>
      </c>
      <c r="W596">
        <v>2</v>
      </c>
      <c r="X596">
        <v>1</v>
      </c>
      <c r="Y596">
        <v>2</v>
      </c>
      <c r="Z596">
        <v>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30</v>
      </c>
      <c r="AI596" s="13">
        <f>SUM(Table13[[#This Row],[MntWines]:[MntGoldProds]])</f>
        <v>80</v>
      </c>
      <c r="AJ596" s="13">
        <f>AVERAGE(Table13[[#This Row],[MntWines]:[MntGoldProds]])</f>
        <v>13.333333333333334</v>
      </c>
      <c r="AK596">
        <f>IF(Table13[[#This Row],[Total Number of Purchases]]=0,0,Table13[[#This Row],[Total Spend]]/Table13[[#This Row],[Total Number of Purchases]])</f>
        <v>11.428571428571429</v>
      </c>
      <c r="AM596">
        <f>SUM(Table13[[#This Row],[NumDealsPurchases]:[NumStorePurchases]])</f>
        <v>7</v>
      </c>
      <c r="AN596" s="14">
        <f>Snapshot_Date-Table13[[#This Row],[Dt_Customer]]</f>
        <v>613</v>
      </c>
      <c r="AP596" s="13">
        <f>Table13[[#This Row],[NumDealsPurchases]]/Table13[[#This Row],[Total Number of Purchases]]*100</f>
        <v>28.571428571428569</v>
      </c>
      <c r="AQ596">
        <f>6-ROUNDUP(_xlfn.PERCENTRANK.INC(Table13[Recency],Table13[[#This Row],[Recency]])*5, 0)</f>
        <v>1</v>
      </c>
      <c r="AR596">
        <f>ROUNDUP(_xlfn.PERCENTRANK.INC(Table13[Total Number of Purchases],Table13[[#This Row],[Total Number of Purchases]])*5,0)</f>
        <v>1</v>
      </c>
      <c r="AS596">
        <f>ROUNDUP(_xlfn.PERCENTRANK.INC(Table13[Total Spend],Table13[[#This Row],[Total Spend]])*5,0)</f>
        <v>2</v>
      </c>
      <c r="AT596" t="str">
        <f>Table13[[#This Row],[Recency Score]]&amp;Table13[[#This Row],[Frequency Score]]&amp;Table13[[#This Row],[Monetary Score]]</f>
        <v>112</v>
      </c>
      <c r="AU596" t="str">
        <f t="shared" si="9"/>
        <v>Lost</v>
      </c>
      <c r="AW596" s="13">
        <f>DATEDIF(Table13[[#This Row],[Dt_Customer]], Snapshot_Date, "d")</f>
        <v>613</v>
      </c>
      <c r="AX596" s="13">
        <f>Table13[[#This Row],[CL if today]]/365</f>
        <v>1.6794520547945206</v>
      </c>
      <c r="AY596">
        <f>Table13[[#This Row],[Total Number of Purchases]]/Table13[[#This Row],[Corrected CL]]</f>
        <v>4.1680261011419244</v>
      </c>
      <c r="AZ596">
        <f>Table13[[#This Row],[Average Order Value (AOV)]]*Table13[[#This Row],[Freq per Year]]</f>
        <v>47.634584013050564</v>
      </c>
      <c r="BA596">
        <f>Table13[[#This Row],[Total Spend]]/Table13[[#This Row],[Corrected CL]]</f>
        <v>47.634584013050571</v>
      </c>
      <c r="BB596">
        <v>485.68548387096774</v>
      </c>
      <c r="BC596" s="1">
        <f>Table13[[#This Row],[Dt_Customer]]+Table13[[#This Row],[Recency]]</f>
        <v>41396</v>
      </c>
      <c r="BD596" s="16" t="str">
        <f>IF(COUNTIF(A:A, A596) &gt; 1, "Duplicate", "Unique")</f>
        <v>Unique</v>
      </c>
    </row>
    <row r="597" spans="1:56" x14ac:dyDescent="0.3">
      <c r="A597">
        <v>2574</v>
      </c>
      <c r="B597">
        <v>1977</v>
      </c>
      <c r="C597" t="s">
        <v>37</v>
      </c>
      <c r="D597" t="s">
        <v>33</v>
      </c>
      <c r="E597">
        <v>61996</v>
      </c>
      <c r="F597">
        <v>0</v>
      </c>
      <c r="G597">
        <v>1</v>
      </c>
      <c r="H597" s="1">
        <v>41305</v>
      </c>
      <c r="I597">
        <v>27</v>
      </c>
      <c r="J597">
        <v>1050</v>
      </c>
      <c r="K597">
        <v>12</v>
      </c>
      <c r="L597">
        <v>144</v>
      </c>
      <c r="M597">
        <v>0</v>
      </c>
      <c r="N597">
        <v>0</v>
      </c>
      <c r="O597">
        <v>24</v>
      </c>
      <c r="P597">
        <f>IF(Table13[[#This Row],[MntWines]] = 0,"",Table13[[#This Row],[MntWines]])</f>
        <v>1050</v>
      </c>
      <c r="Q597">
        <f>IF(Table13[[#This Row],[MntFruits]] = 0, "",Table13[[#This Row],[MntFruits]])</f>
        <v>12</v>
      </c>
      <c r="R597">
        <f>IF(Table13[[#This Row],[MntMeatProducts]] = 0, "",Table13[[#This Row],[MntMeatProducts]])</f>
        <v>144</v>
      </c>
      <c r="S597" t="str">
        <f>IF(Table13[[#This Row],[MntFishProducts]] = 0, "",Table13[[#This Row],[MntFishProducts]])</f>
        <v/>
      </c>
      <c r="T597" t="str">
        <f>IF(Table13[[#This Row],[MntSweetProducts]] = 0, "",Table13[[#This Row],[MntSweetProducts]])</f>
        <v/>
      </c>
      <c r="U597">
        <f>IF(Table13[[#This Row],[MntGoldProds]] = 0, "",Table13[[#This Row],[MntGoldProds]])</f>
        <v>24</v>
      </c>
      <c r="V597">
        <v>3</v>
      </c>
      <c r="W597">
        <v>6</v>
      </c>
      <c r="X597">
        <v>4</v>
      </c>
      <c r="Y597">
        <v>8</v>
      </c>
      <c r="Z597">
        <v>5</v>
      </c>
      <c r="AA597">
        <v>1</v>
      </c>
      <c r="AB597">
        <v>1</v>
      </c>
      <c r="AC597">
        <v>0</v>
      </c>
      <c r="AD597">
        <v>1</v>
      </c>
      <c r="AE597">
        <v>0</v>
      </c>
      <c r="AF597">
        <v>1</v>
      </c>
      <c r="AG597">
        <v>0</v>
      </c>
      <c r="AH597" t="s">
        <v>30</v>
      </c>
      <c r="AI597" s="13">
        <f>SUM(Table13[[#This Row],[MntWines]:[MntGoldProds]])</f>
        <v>1230</v>
      </c>
      <c r="AJ597" s="13">
        <f>AVERAGE(Table13[[#This Row],[MntWines]:[MntGoldProds]])</f>
        <v>205</v>
      </c>
      <c r="AK597">
        <f>IF(Table13[[#This Row],[Total Number of Purchases]]=0,0,Table13[[#This Row],[Total Spend]]/Table13[[#This Row],[Total Number of Purchases]])</f>
        <v>58.571428571428569</v>
      </c>
      <c r="AM597">
        <f>SUM(Table13[[#This Row],[NumDealsPurchases]:[NumStorePurchases]])</f>
        <v>21</v>
      </c>
      <c r="AN597" s="14">
        <f>Snapshot_Date-Table13[[#This Row],[Dt_Customer]]</f>
        <v>611</v>
      </c>
      <c r="AP597" s="13">
        <f>Table13[[#This Row],[NumDealsPurchases]]/Table13[[#This Row],[Total Number of Purchases]]*100</f>
        <v>14.285714285714285</v>
      </c>
      <c r="AQ597">
        <f>6-ROUNDUP(_xlfn.PERCENTRANK.INC(Table13[Recency],Table13[[#This Row],[Recency]])*5, 0)</f>
        <v>4</v>
      </c>
      <c r="AR597">
        <f>ROUNDUP(_xlfn.PERCENTRANK.INC(Table13[Total Number of Purchases],Table13[[#This Row],[Total Number of Purchases]])*5,0)</f>
        <v>4</v>
      </c>
      <c r="AS597">
        <f>ROUNDUP(_xlfn.PERCENTRANK.INC(Table13[Total Spend],Table13[[#This Row],[Total Spend]])*5,0)</f>
        <v>5</v>
      </c>
      <c r="AT597" t="str">
        <f>Table13[[#This Row],[Recency Score]]&amp;Table13[[#This Row],[Frequency Score]]&amp;Table13[[#This Row],[Monetary Score]]</f>
        <v>445</v>
      </c>
      <c r="AU597" t="str">
        <f t="shared" si="9"/>
        <v>Big Spenders</v>
      </c>
      <c r="AW597" s="13">
        <f>DATEDIF(Table13[[#This Row],[Dt_Customer]], Snapshot_Date, "d")</f>
        <v>611</v>
      </c>
      <c r="AX597" s="13">
        <f>Table13[[#This Row],[CL if today]]/365</f>
        <v>1.6739726027397259</v>
      </c>
      <c r="AY597">
        <f>Table13[[#This Row],[Total Number of Purchases]]/Table13[[#This Row],[Corrected CL]]</f>
        <v>12.545008183306056</v>
      </c>
      <c r="AZ597">
        <f>Table13[[#This Row],[Average Order Value (AOV)]]*Table13[[#This Row],[Freq per Year]]</f>
        <v>734.77905073649754</v>
      </c>
      <c r="BA597">
        <f>Table13[[#This Row],[Total Spend]]/Table13[[#This Row],[Corrected CL]]</f>
        <v>734.77905073649754</v>
      </c>
      <c r="BB597">
        <v>60.145395799676898</v>
      </c>
      <c r="BC597" s="1">
        <f>Table13[[#This Row],[Dt_Customer]]+Table13[[#This Row],[Recency]]</f>
        <v>41332</v>
      </c>
      <c r="BD597" s="16" t="str">
        <f>IF(COUNTIF(A:A, A597) &gt; 1, "Duplicate", "Unique")</f>
        <v>Unique</v>
      </c>
    </row>
    <row r="598" spans="1:56" x14ac:dyDescent="0.3">
      <c r="A598">
        <v>523</v>
      </c>
      <c r="B598">
        <v>1989</v>
      </c>
      <c r="C598" t="s">
        <v>28</v>
      </c>
      <c r="D598" t="s">
        <v>33</v>
      </c>
      <c r="E598">
        <v>37155</v>
      </c>
      <c r="F598">
        <v>1</v>
      </c>
      <c r="G598">
        <v>0</v>
      </c>
      <c r="H598" s="1">
        <v>41305</v>
      </c>
      <c r="I598">
        <v>51</v>
      </c>
      <c r="J598">
        <v>23</v>
      </c>
      <c r="K598">
        <v>0</v>
      </c>
      <c r="L598">
        <v>26</v>
      </c>
      <c r="M598">
        <v>7</v>
      </c>
      <c r="N598">
        <v>15</v>
      </c>
      <c r="O598">
        <v>3</v>
      </c>
      <c r="P598">
        <f>IF(Table13[[#This Row],[MntWines]] = 0,"",Table13[[#This Row],[MntWines]])</f>
        <v>23</v>
      </c>
      <c r="Q598" t="str">
        <f>IF(Table13[[#This Row],[MntFruits]] = 0, "",Table13[[#This Row],[MntFruits]])</f>
        <v/>
      </c>
      <c r="R598">
        <f>IF(Table13[[#This Row],[MntMeatProducts]] = 0, "",Table13[[#This Row],[MntMeatProducts]])</f>
        <v>26</v>
      </c>
      <c r="S598">
        <f>IF(Table13[[#This Row],[MntFishProducts]] = 0, "",Table13[[#This Row],[MntFishProducts]])</f>
        <v>7</v>
      </c>
      <c r="T598">
        <f>IF(Table13[[#This Row],[MntSweetProducts]] = 0, "",Table13[[#This Row],[MntSweetProducts]])</f>
        <v>15</v>
      </c>
      <c r="U598">
        <f>IF(Table13[[#This Row],[MntGoldProds]] = 0, "",Table13[[#This Row],[MntGoldProds]])</f>
        <v>3</v>
      </c>
      <c r="V598">
        <v>1</v>
      </c>
      <c r="W598">
        <v>2</v>
      </c>
      <c r="X598">
        <v>0</v>
      </c>
      <c r="Y598">
        <v>4</v>
      </c>
      <c r="Z598">
        <v>5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30</v>
      </c>
      <c r="AI598" s="13">
        <f>SUM(Table13[[#This Row],[MntWines]:[MntGoldProds]])</f>
        <v>74</v>
      </c>
      <c r="AJ598" s="13">
        <f>AVERAGE(Table13[[#This Row],[MntWines]:[MntGoldProds]])</f>
        <v>12.333333333333334</v>
      </c>
      <c r="AK598">
        <f>IF(Table13[[#This Row],[Total Number of Purchases]]=0,0,Table13[[#This Row],[Total Spend]]/Table13[[#This Row],[Total Number of Purchases]])</f>
        <v>10.571428571428571</v>
      </c>
      <c r="AM598">
        <f>SUM(Table13[[#This Row],[NumDealsPurchases]:[NumStorePurchases]])</f>
        <v>7</v>
      </c>
      <c r="AN598" s="14">
        <f>Snapshot_Date-Table13[[#This Row],[Dt_Customer]]</f>
        <v>611</v>
      </c>
      <c r="AP598" s="13">
        <f>Table13[[#This Row],[NumDealsPurchases]]/Table13[[#This Row],[Total Number of Purchases]]*100</f>
        <v>14.285714285714285</v>
      </c>
      <c r="AQ598">
        <f>6-ROUNDUP(_xlfn.PERCENTRANK.INC(Table13[Recency],Table13[[#This Row],[Recency]])*5, 0)</f>
        <v>3</v>
      </c>
      <c r="AR598">
        <f>ROUNDUP(_xlfn.PERCENTRANK.INC(Table13[Total Number of Purchases],Table13[[#This Row],[Total Number of Purchases]])*5,0)</f>
        <v>1</v>
      </c>
      <c r="AS598">
        <f>ROUNDUP(_xlfn.PERCENTRANK.INC(Table13[Total Spend],Table13[[#This Row],[Total Spend]])*5,0)</f>
        <v>2</v>
      </c>
      <c r="AT598" t="str">
        <f>Table13[[#This Row],[Recency Score]]&amp;Table13[[#This Row],[Frequency Score]]&amp;Table13[[#This Row],[Monetary Score]]</f>
        <v>312</v>
      </c>
      <c r="AU598" t="str">
        <f t="shared" si="9"/>
        <v>Needs Attention</v>
      </c>
      <c r="AW598" s="13">
        <f>DATEDIF(Table13[[#This Row],[Dt_Customer]], Snapshot_Date, "d")</f>
        <v>611</v>
      </c>
      <c r="AX598" s="13">
        <f>Table13[[#This Row],[CL if today]]/365</f>
        <v>1.6739726027397259</v>
      </c>
      <c r="AY598">
        <f>Table13[[#This Row],[Total Number of Purchases]]/Table13[[#This Row],[Corrected CL]]</f>
        <v>4.1816693944353522</v>
      </c>
      <c r="AZ598">
        <f>Table13[[#This Row],[Average Order Value (AOV)]]*Table13[[#This Row],[Freq per Year]]</f>
        <v>44.206219312602293</v>
      </c>
      <c r="BA598">
        <f>Table13[[#This Row],[Total Spend]]/Table13[[#This Row],[Corrected CL]]</f>
        <v>44.206219312602293</v>
      </c>
      <c r="BB598">
        <v>638.01292407108235</v>
      </c>
      <c r="BC598" s="1">
        <f>Table13[[#This Row],[Dt_Customer]]+Table13[[#This Row],[Recency]]</f>
        <v>41356</v>
      </c>
      <c r="BD598" s="16" t="str">
        <f>IF(COUNTIF(A:A, A598) &gt; 1, "Duplicate", "Unique")</f>
        <v>Unique</v>
      </c>
    </row>
    <row r="599" spans="1:56" x14ac:dyDescent="0.3">
      <c r="A599">
        <v>2968</v>
      </c>
      <c r="B599">
        <v>1943</v>
      </c>
      <c r="C599" t="s">
        <v>37</v>
      </c>
      <c r="D599" t="s">
        <v>29</v>
      </c>
      <c r="E599">
        <v>48948</v>
      </c>
      <c r="F599">
        <v>0</v>
      </c>
      <c r="G599">
        <v>0</v>
      </c>
      <c r="H599" s="1">
        <v>41306</v>
      </c>
      <c r="I599">
        <v>53</v>
      </c>
      <c r="J599">
        <v>437</v>
      </c>
      <c r="K599">
        <v>8</v>
      </c>
      <c r="L599">
        <v>206</v>
      </c>
      <c r="M599">
        <v>160</v>
      </c>
      <c r="N599">
        <v>49</v>
      </c>
      <c r="O599">
        <v>42</v>
      </c>
      <c r="P599">
        <f>IF(Table13[[#This Row],[MntWines]] = 0,"",Table13[[#This Row],[MntWines]])</f>
        <v>437</v>
      </c>
      <c r="Q599">
        <f>IF(Table13[[#This Row],[MntFruits]] = 0, "",Table13[[#This Row],[MntFruits]])</f>
        <v>8</v>
      </c>
      <c r="R599">
        <f>IF(Table13[[#This Row],[MntMeatProducts]] = 0, "",Table13[[#This Row],[MntMeatProducts]])</f>
        <v>206</v>
      </c>
      <c r="S599">
        <f>IF(Table13[[#This Row],[MntFishProducts]] = 0, "",Table13[[#This Row],[MntFishProducts]])</f>
        <v>160</v>
      </c>
      <c r="T599">
        <f>IF(Table13[[#This Row],[MntSweetProducts]] = 0, "",Table13[[#This Row],[MntSweetProducts]])</f>
        <v>49</v>
      </c>
      <c r="U599">
        <f>IF(Table13[[#This Row],[MntGoldProds]] = 0, "",Table13[[#This Row],[MntGoldProds]])</f>
        <v>42</v>
      </c>
      <c r="V599">
        <v>2</v>
      </c>
      <c r="W599">
        <v>7</v>
      </c>
      <c r="X599">
        <v>10</v>
      </c>
      <c r="Y599">
        <v>5</v>
      </c>
      <c r="Z599">
        <v>6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1</v>
      </c>
      <c r="AG599">
        <v>0</v>
      </c>
      <c r="AH599" t="s">
        <v>36</v>
      </c>
      <c r="AI599" s="13">
        <f>SUM(Table13[[#This Row],[MntWines]:[MntGoldProds]])</f>
        <v>902</v>
      </c>
      <c r="AJ599" s="13">
        <f>AVERAGE(Table13[[#This Row],[MntWines]:[MntGoldProds]])</f>
        <v>150.33333333333334</v>
      </c>
      <c r="AK599">
        <f>IF(Table13[[#This Row],[Total Number of Purchases]]=0,0,Table13[[#This Row],[Total Spend]]/Table13[[#This Row],[Total Number of Purchases]])</f>
        <v>37.583333333333336</v>
      </c>
      <c r="AM599">
        <f>SUM(Table13[[#This Row],[NumDealsPurchases]:[NumStorePurchases]])</f>
        <v>24</v>
      </c>
      <c r="AN599" s="14">
        <f>Snapshot_Date-Table13[[#This Row],[Dt_Customer]]</f>
        <v>610</v>
      </c>
      <c r="AP599" s="13">
        <f>Table13[[#This Row],[NumDealsPurchases]]/Table13[[#This Row],[Total Number of Purchases]]*100</f>
        <v>8.3333333333333321</v>
      </c>
      <c r="AQ599">
        <f>6-ROUNDUP(_xlfn.PERCENTRANK.INC(Table13[Recency],Table13[[#This Row],[Recency]])*5, 0)</f>
        <v>3</v>
      </c>
      <c r="AR599">
        <f>ROUNDUP(_xlfn.PERCENTRANK.INC(Table13[Total Number of Purchases],Table13[[#This Row],[Total Number of Purchases]])*5,0)</f>
        <v>5</v>
      </c>
      <c r="AS599">
        <f>ROUNDUP(_xlfn.PERCENTRANK.INC(Table13[Total Spend],Table13[[#This Row],[Total Spend]])*5,0)</f>
        <v>4</v>
      </c>
      <c r="AT599" t="str">
        <f>Table13[[#This Row],[Recency Score]]&amp;Table13[[#This Row],[Frequency Score]]&amp;Table13[[#This Row],[Monetary Score]]</f>
        <v>354</v>
      </c>
      <c r="AU599" t="str">
        <f t="shared" si="9"/>
        <v>Frequent Buyers</v>
      </c>
      <c r="AW599" s="13">
        <f>DATEDIF(Table13[[#This Row],[Dt_Customer]], Snapshot_Date, "d")</f>
        <v>610</v>
      </c>
      <c r="AX599" s="13">
        <f>Table13[[#This Row],[CL if today]]/365</f>
        <v>1.6712328767123288</v>
      </c>
      <c r="AY599">
        <f>Table13[[#This Row],[Total Number of Purchases]]/Table13[[#This Row],[Corrected CL]]</f>
        <v>14.360655737704917</v>
      </c>
      <c r="AZ599">
        <f>Table13[[#This Row],[Average Order Value (AOV)]]*Table13[[#This Row],[Freq per Year]]</f>
        <v>539.72131147540983</v>
      </c>
      <c r="BA599">
        <f>Table13[[#This Row],[Total Spend]]/Table13[[#This Row],[Corrected CL]]</f>
        <v>539.72131147540983</v>
      </c>
      <c r="BB599">
        <v>448.41166936790921</v>
      </c>
      <c r="BC599" s="1">
        <f>Table13[[#This Row],[Dt_Customer]]+Table13[[#This Row],[Recency]]</f>
        <v>41359</v>
      </c>
      <c r="BD599" s="16" t="str">
        <f>IF(COUNTIF(A:A, A599) &gt; 1, "Duplicate", "Unique")</f>
        <v>Unique</v>
      </c>
    </row>
    <row r="600" spans="1:56" x14ac:dyDescent="0.3">
      <c r="A600">
        <v>8800</v>
      </c>
      <c r="B600">
        <v>1943</v>
      </c>
      <c r="C600" t="s">
        <v>37</v>
      </c>
      <c r="D600" t="s">
        <v>29</v>
      </c>
      <c r="E600">
        <v>48948</v>
      </c>
      <c r="F600">
        <v>0</v>
      </c>
      <c r="G600">
        <v>0</v>
      </c>
      <c r="H600" s="1">
        <v>41306</v>
      </c>
      <c r="I600">
        <v>53</v>
      </c>
      <c r="J600">
        <v>437</v>
      </c>
      <c r="K600">
        <v>8</v>
      </c>
      <c r="L600">
        <v>206</v>
      </c>
      <c r="M600">
        <v>160</v>
      </c>
      <c r="N600">
        <v>49</v>
      </c>
      <c r="O600">
        <v>42</v>
      </c>
      <c r="P600">
        <f>IF(Table13[[#This Row],[MntWines]] = 0,"",Table13[[#This Row],[MntWines]])</f>
        <v>437</v>
      </c>
      <c r="Q600">
        <f>IF(Table13[[#This Row],[MntFruits]] = 0, "",Table13[[#This Row],[MntFruits]])</f>
        <v>8</v>
      </c>
      <c r="R600">
        <f>IF(Table13[[#This Row],[MntMeatProducts]] = 0, "",Table13[[#This Row],[MntMeatProducts]])</f>
        <v>206</v>
      </c>
      <c r="S600">
        <f>IF(Table13[[#This Row],[MntFishProducts]] = 0, "",Table13[[#This Row],[MntFishProducts]])</f>
        <v>160</v>
      </c>
      <c r="T600">
        <f>IF(Table13[[#This Row],[MntSweetProducts]] = 0, "",Table13[[#This Row],[MntSweetProducts]])</f>
        <v>49</v>
      </c>
      <c r="U600">
        <f>IF(Table13[[#This Row],[MntGoldProds]] = 0, "",Table13[[#This Row],[MntGoldProds]])</f>
        <v>42</v>
      </c>
      <c r="V600">
        <v>2</v>
      </c>
      <c r="W600">
        <v>7</v>
      </c>
      <c r="X600">
        <v>10</v>
      </c>
      <c r="Y600">
        <v>5</v>
      </c>
      <c r="Z600">
        <v>6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1</v>
      </c>
      <c r="AG600">
        <v>0</v>
      </c>
      <c r="AH600" t="s">
        <v>43</v>
      </c>
      <c r="AI600" s="13">
        <f>SUM(Table13[[#This Row],[MntWines]:[MntGoldProds]])</f>
        <v>902</v>
      </c>
      <c r="AJ600" s="13">
        <f>AVERAGE(Table13[[#This Row],[MntWines]:[MntGoldProds]])</f>
        <v>150.33333333333334</v>
      </c>
      <c r="AK600">
        <f>IF(Table13[[#This Row],[Total Number of Purchases]]=0,0,Table13[[#This Row],[Total Spend]]/Table13[[#This Row],[Total Number of Purchases]])</f>
        <v>37.583333333333336</v>
      </c>
      <c r="AM600">
        <f>SUM(Table13[[#This Row],[NumDealsPurchases]:[NumStorePurchases]])</f>
        <v>24</v>
      </c>
      <c r="AN600" s="14">
        <f>Snapshot_Date-Table13[[#This Row],[Dt_Customer]]</f>
        <v>610</v>
      </c>
      <c r="AP600" s="13">
        <f>Table13[[#This Row],[NumDealsPurchases]]/Table13[[#This Row],[Total Number of Purchases]]*100</f>
        <v>8.3333333333333321</v>
      </c>
      <c r="AQ600">
        <f>6-ROUNDUP(_xlfn.PERCENTRANK.INC(Table13[Recency],Table13[[#This Row],[Recency]])*5, 0)</f>
        <v>3</v>
      </c>
      <c r="AR600">
        <f>ROUNDUP(_xlfn.PERCENTRANK.INC(Table13[Total Number of Purchases],Table13[[#This Row],[Total Number of Purchases]])*5,0)</f>
        <v>5</v>
      </c>
      <c r="AS600">
        <f>ROUNDUP(_xlfn.PERCENTRANK.INC(Table13[Total Spend],Table13[[#This Row],[Total Spend]])*5,0)</f>
        <v>4</v>
      </c>
      <c r="AT600" t="str">
        <f>Table13[[#This Row],[Recency Score]]&amp;Table13[[#This Row],[Frequency Score]]&amp;Table13[[#This Row],[Monetary Score]]</f>
        <v>354</v>
      </c>
      <c r="AU600" t="str">
        <f t="shared" si="9"/>
        <v>Frequent Buyers</v>
      </c>
      <c r="AW600" s="13">
        <f>DATEDIF(Table13[[#This Row],[Dt_Customer]], Snapshot_Date, "d")</f>
        <v>610</v>
      </c>
      <c r="AX600" s="13">
        <f>Table13[[#This Row],[CL if today]]/365</f>
        <v>1.6712328767123288</v>
      </c>
      <c r="AY600">
        <f>Table13[[#This Row],[Total Number of Purchases]]/Table13[[#This Row],[Corrected CL]]</f>
        <v>14.360655737704917</v>
      </c>
      <c r="AZ600">
        <f>Table13[[#This Row],[Average Order Value (AOV)]]*Table13[[#This Row],[Freq per Year]]</f>
        <v>539.72131147540983</v>
      </c>
      <c r="BA600">
        <f>Table13[[#This Row],[Total Spend]]/Table13[[#This Row],[Corrected CL]]</f>
        <v>539.72131147540983</v>
      </c>
      <c r="BB600">
        <v>56.108414239482201</v>
      </c>
      <c r="BC600" s="1">
        <f>Table13[[#This Row],[Dt_Customer]]+Table13[[#This Row],[Recency]]</f>
        <v>41359</v>
      </c>
      <c r="BD600" s="16" t="str">
        <f>IF(COUNTIF(A:A, A600) &gt; 1, "Duplicate", "Unique")</f>
        <v>Unique</v>
      </c>
    </row>
    <row r="601" spans="1:56" x14ac:dyDescent="0.3">
      <c r="A601">
        <v>7124</v>
      </c>
      <c r="B601">
        <v>1968</v>
      </c>
      <c r="C601" t="s">
        <v>28</v>
      </c>
      <c r="D601" t="s">
        <v>29</v>
      </c>
      <c r="E601">
        <v>36997</v>
      </c>
      <c r="F601">
        <v>1</v>
      </c>
      <c r="G601">
        <v>1</v>
      </c>
      <c r="H601" s="1">
        <v>41306</v>
      </c>
      <c r="I601">
        <v>72</v>
      </c>
      <c r="J601">
        <v>43</v>
      </c>
      <c r="K601">
        <v>4</v>
      </c>
      <c r="L601">
        <v>12</v>
      </c>
      <c r="M601">
        <v>8</v>
      </c>
      <c r="N601">
        <v>0</v>
      </c>
      <c r="O601">
        <v>27</v>
      </c>
      <c r="P601">
        <f>IF(Table13[[#This Row],[MntWines]] = 0,"",Table13[[#This Row],[MntWines]])</f>
        <v>43</v>
      </c>
      <c r="Q601">
        <f>IF(Table13[[#This Row],[MntFruits]] = 0, "",Table13[[#This Row],[MntFruits]])</f>
        <v>4</v>
      </c>
      <c r="R601">
        <f>IF(Table13[[#This Row],[MntMeatProducts]] = 0, "",Table13[[#This Row],[MntMeatProducts]])</f>
        <v>12</v>
      </c>
      <c r="S601">
        <f>IF(Table13[[#This Row],[MntFishProducts]] = 0, "",Table13[[#This Row],[MntFishProducts]])</f>
        <v>8</v>
      </c>
      <c r="T601" t="str">
        <f>IF(Table13[[#This Row],[MntSweetProducts]] = 0, "",Table13[[#This Row],[MntSweetProducts]])</f>
        <v/>
      </c>
      <c r="U601">
        <f>IF(Table13[[#This Row],[MntGoldProds]] = 0, "",Table13[[#This Row],[MntGoldProds]])</f>
        <v>27</v>
      </c>
      <c r="V601">
        <v>5</v>
      </c>
      <c r="W601">
        <v>2</v>
      </c>
      <c r="X601">
        <v>1</v>
      </c>
      <c r="Y601">
        <v>4</v>
      </c>
      <c r="Z601">
        <v>5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 t="s">
        <v>32</v>
      </c>
      <c r="AI601" s="13">
        <f>SUM(Table13[[#This Row],[MntWines]:[MntGoldProds]])</f>
        <v>94</v>
      </c>
      <c r="AJ601" s="13">
        <f>AVERAGE(Table13[[#This Row],[MntWines]:[MntGoldProds]])</f>
        <v>15.666666666666666</v>
      </c>
      <c r="AK601">
        <f>IF(Table13[[#This Row],[Total Number of Purchases]]=0,0,Table13[[#This Row],[Total Spend]]/Table13[[#This Row],[Total Number of Purchases]])</f>
        <v>7.833333333333333</v>
      </c>
      <c r="AM601">
        <f>SUM(Table13[[#This Row],[NumDealsPurchases]:[NumStorePurchases]])</f>
        <v>12</v>
      </c>
      <c r="AN601" s="14">
        <f>Snapshot_Date-Table13[[#This Row],[Dt_Customer]]</f>
        <v>610</v>
      </c>
      <c r="AP601" s="13">
        <f>Table13[[#This Row],[NumDealsPurchases]]/Table13[[#This Row],[Total Number of Purchases]]*100</f>
        <v>41.666666666666671</v>
      </c>
      <c r="AQ601">
        <f>6-ROUNDUP(_xlfn.PERCENTRANK.INC(Table13[Recency],Table13[[#This Row],[Recency]])*5, 0)</f>
        <v>2</v>
      </c>
      <c r="AR601">
        <f>ROUNDUP(_xlfn.PERCENTRANK.INC(Table13[Total Number of Purchases],Table13[[#This Row],[Total Number of Purchases]])*5,0)</f>
        <v>2</v>
      </c>
      <c r="AS601">
        <f>ROUNDUP(_xlfn.PERCENTRANK.INC(Table13[Total Spend],Table13[[#This Row],[Total Spend]])*5,0)</f>
        <v>2</v>
      </c>
      <c r="AT601" t="str">
        <f>Table13[[#This Row],[Recency Score]]&amp;Table13[[#This Row],[Frequency Score]]&amp;Table13[[#This Row],[Monetary Score]]</f>
        <v>222</v>
      </c>
      <c r="AU601" t="str">
        <f t="shared" si="9"/>
        <v>About to Sleep</v>
      </c>
      <c r="AW601" s="13">
        <f>DATEDIF(Table13[[#This Row],[Dt_Customer]], Snapshot_Date, "d")</f>
        <v>610</v>
      </c>
      <c r="AX601" s="13">
        <f>Table13[[#This Row],[CL if today]]/365</f>
        <v>1.6712328767123288</v>
      </c>
      <c r="AY601">
        <f>Table13[[#This Row],[Total Number of Purchases]]/Table13[[#This Row],[Corrected CL]]</f>
        <v>7.1803278688524586</v>
      </c>
      <c r="AZ601">
        <f>Table13[[#This Row],[Average Order Value (AOV)]]*Table13[[#This Row],[Freq per Year]]</f>
        <v>56.245901639344254</v>
      </c>
      <c r="BA601">
        <f>Table13[[#This Row],[Total Spend]]/Table13[[#This Row],[Corrected CL]]</f>
        <v>56.245901639344261</v>
      </c>
      <c r="BB601">
        <v>124.41841680129241</v>
      </c>
      <c r="BC601" s="1">
        <f>Table13[[#This Row],[Dt_Customer]]+Table13[[#This Row],[Recency]]</f>
        <v>41378</v>
      </c>
      <c r="BD601" s="16" t="str">
        <f>IF(COUNTIF(A:A, A601) &gt; 1, "Duplicate", "Unique")</f>
        <v>Unique</v>
      </c>
    </row>
    <row r="602" spans="1:56" x14ac:dyDescent="0.3">
      <c r="A602">
        <v>7453</v>
      </c>
      <c r="B602">
        <v>1954</v>
      </c>
      <c r="C602" t="s">
        <v>28</v>
      </c>
      <c r="D602" t="s">
        <v>31</v>
      </c>
      <c r="E602">
        <v>36130</v>
      </c>
      <c r="F602">
        <v>0</v>
      </c>
      <c r="G602">
        <v>1</v>
      </c>
      <c r="H602" s="1">
        <v>41307</v>
      </c>
      <c r="I602">
        <v>46</v>
      </c>
      <c r="J602">
        <v>157</v>
      </c>
      <c r="K602">
        <v>43</v>
      </c>
      <c r="L602">
        <v>127</v>
      </c>
      <c r="M602">
        <v>68</v>
      </c>
      <c r="N602">
        <v>56</v>
      </c>
      <c r="O602">
        <v>37</v>
      </c>
      <c r="P602">
        <f>IF(Table13[[#This Row],[MntWines]] = 0,"",Table13[[#This Row],[MntWines]])</f>
        <v>157</v>
      </c>
      <c r="Q602">
        <f>IF(Table13[[#This Row],[MntFruits]] = 0, "",Table13[[#This Row],[MntFruits]])</f>
        <v>43</v>
      </c>
      <c r="R602">
        <f>IF(Table13[[#This Row],[MntMeatProducts]] = 0, "",Table13[[#This Row],[MntMeatProducts]])</f>
        <v>127</v>
      </c>
      <c r="S602">
        <f>IF(Table13[[#This Row],[MntFishProducts]] = 0, "",Table13[[#This Row],[MntFishProducts]])</f>
        <v>68</v>
      </c>
      <c r="T602">
        <f>IF(Table13[[#This Row],[MntSweetProducts]] = 0, "",Table13[[#This Row],[MntSweetProducts]])</f>
        <v>56</v>
      </c>
      <c r="U602">
        <f>IF(Table13[[#This Row],[MntGoldProds]] = 0, "",Table13[[#This Row],[MntGoldProds]])</f>
        <v>37</v>
      </c>
      <c r="V602">
        <v>6</v>
      </c>
      <c r="W602">
        <v>3</v>
      </c>
      <c r="X602">
        <v>8</v>
      </c>
      <c r="Y602">
        <v>4</v>
      </c>
      <c r="Z602">
        <v>4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0</v>
      </c>
      <c r="AH602" t="s">
        <v>30</v>
      </c>
      <c r="AI602" s="13">
        <f>SUM(Table13[[#This Row],[MntWines]:[MntGoldProds]])</f>
        <v>488</v>
      </c>
      <c r="AJ602" s="13">
        <f>AVERAGE(Table13[[#This Row],[MntWines]:[MntGoldProds]])</f>
        <v>81.333333333333329</v>
      </c>
      <c r="AK602">
        <f>IF(Table13[[#This Row],[Total Number of Purchases]]=0,0,Table13[[#This Row],[Total Spend]]/Table13[[#This Row],[Total Number of Purchases]])</f>
        <v>23.238095238095237</v>
      </c>
      <c r="AM602">
        <f>SUM(Table13[[#This Row],[NumDealsPurchases]:[NumStorePurchases]])</f>
        <v>21</v>
      </c>
      <c r="AN602" s="14">
        <f>Snapshot_Date-Table13[[#This Row],[Dt_Customer]]</f>
        <v>609</v>
      </c>
      <c r="AP602" s="13">
        <f>Table13[[#This Row],[NumDealsPurchases]]/Table13[[#This Row],[Total Number of Purchases]]*100</f>
        <v>28.571428571428569</v>
      </c>
      <c r="AQ602">
        <f>6-ROUNDUP(_xlfn.PERCENTRANK.INC(Table13[Recency],Table13[[#This Row],[Recency]])*5, 0)</f>
        <v>3</v>
      </c>
      <c r="AR602">
        <f>ROUNDUP(_xlfn.PERCENTRANK.INC(Table13[Total Number of Purchases],Table13[[#This Row],[Total Number of Purchases]])*5,0)</f>
        <v>4</v>
      </c>
      <c r="AS602">
        <f>ROUNDUP(_xlfn.PERCENTRANK.INC(Table13[Total Spend],Table13[[#This Row],[Total Spend]])*5,0)</f>
        <v>3</v>
      </c>
      <c r="AT602" t="str">
        <f>Table13[[#This Row],[Recency Score]]&amp;Table13[[#This Row],[Frequency Score]]&amp;Table13[[#This Row],[Monetary Score]]</f>
        <v>343</v>
      </c>
      <c r="AU602" t="str">
        <f t="shared" si="9"/>
        <v>Needs Attention</v>
      </c>
      <c r="AW602" s="13">
        <f>DATEDIF(Table13[[#This Row],[Dt_Customer]], Snapshot_Date, "d")</f>
        <v>609</v>
      </c>
      <c r="AX602" s="13">
        <f>Table13[[#This Row],[CL if today]]/365</f>
        <v>1.6684931506849314</v>
      </c>
      <c r="AY602">
        <f>Table13[[#This Row],[Total Number of Purchases]]/Table13[[#This Row],[Corrected CL]]</f>
        <v>12.586206896551724</v>
      </c>
      <c r="AZ602">
        <f>Table13[[#This Row],[Average Order Value (AOV)]]*Table13[[#This Row],[Freq per Year]]</f>
        <v>292.47947454844007</v>
      </c>
      <c r="BA602">
        <f>Table13[[#This Row],[Total Spend]]/Table13[[#This Row],[Corrected CL]]</f>
        <v>292.47947454844007</v>
      </c>
      <c r="BB602">
        <v>17.747163695299836</v>
      </c>
      <c r="BC602" s="1">
        <f>Table13[[#This Row],[Dt_Customer]]+Table13[[#This Row],[Recency]]</f>
        <v>41353</v>
      </c>
      <c r="BD602" s="16" t="str">
        <f>IF(COUNTIF(A:A, A602) &gt; 1, "Duplicate", "Unique")</f>
        <v>Unique</v>
      </c>
    </row>
    <row r="603" spans="1:56" x14ac:dyDescent="0.3">
      <c r="A603">
        <v>11166</v>
      </c>
      <c r="B603">
        <v>1961</v>
      </c>
      <c r="C603" t="s">
        <v>28</v>
      </c>
      <c r="D603" t="s">
        <v>33</v>
      </c>
      <c r="E603">
        <v>49678</v>
      </c>
      <c r="F603">
        <v>0</v>
      </c>
      <c r="G603">
        <v>1</v>
      </c>
      <c r="H603" s="1">
        <v>41307</v>
      </c>
      <c r="I603">
        <v>81</v>
      </c>
      <c r="J603">
        <v>229</v>
      </c>
      <c r="K603">
        <v>5</v>
      </c>
      <c r="L603">
        <v>56</v>
      </c>
      <c r="M603">
        <v>3</v>
      </c>
      <c r="N603">
        <v>2</v>
      </c>
      <c r="O603">
        <v>20</v>
      </c>
      <c r="P603">
        <f>IF(Table13[[#This Row],[MntWines]] = 0,"",Table13[[#This Row],[MntWines]])</f>
        <v>229</v>
      </c>
      <c r="Q603">
        <f>IF(Table13[[#This Row],[MntFruits]] = 0, "",Table13[[#This Row],[MntFruits]])</f>
        <v>5</v>
      </c>
      <c r="R603">
        <f>IF(Table13[[#This Row],[MntMeatProducts]] = 0, "",Table13[[#This Row],[MntMeatProducts]])</f>
        <v>56</v>
      </c>
      <c r="S603">
        <f>IF(Table13[[#This Row],[MntFishProducts]] = 0, "",Table13[[#This Row],[MntFishProducts]])</f>
        <v>3</v>
      </c>
      <c r="T603">
        <f>IF(Table13[[#This Row],[MntSweetProducts]] = 0, "",Table13[[#This Row],[MntSweetProducts]])</f>
        <v>2</v>
      </c>
      <c r="U603">
        <f>IF(Table13[[#This Row],[MntGoldProds]] = 0, "",Table13[[#This Row],[MntGoldProds]])</f>
        <v>20</v>
      </c>
      <c r="V603">
        <v>2</v>
      </c>
      <c r="W603">
        <v>6</v>
      </c>
      <c r="X603">
        <v>2</v>
      </c>
      <c r="Y603">
        <v>4</v>
      </c>
      <c r="Z603">
        <v>7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30</v>
      </c>
      <c r="AI603" s="13">
        <f>SUM(Table13[[#This Row],[MntWines]:[MntGoldProds]])</f>
        <v>315</v>
      </c>
      <c r="AJ603" s="13">
        <f>AVERAGE(Table13[[#This Row],[MntWines]:[MntGoldProds]])</f>
        <v>52.5</v>
      </c>
      <c r="AK603">
        <f>IF(Table13[[#This Row],[Total Number of Purchases]]=0,0,Table13[[#This Row],[Total Spend]]/Table13[[#This Row],[Total Number of Purchases]])</f>
        <v>22.5</v>
      </c>
      <c r="AM603">
        <f>SUM(Table13[[#This Row],[NumDealsPurchases]:[NumStorePurchases]])</f>
        <v>14</v>
      </c>
      <c r="AN603" s="14">
        <f>Snapshot_Date-Table13[[#This Row],[Dt_Customer]]</f>
        <v>609</v>
      </c>
      <c r="AP603" s="13">
        <f>Table13[[#This Row],[NumDealsPurchases]]/Table13[[#This Row],[Total Number of Purchases]]*100</f>
        <v>14.285714285714285</v>
      </c>
      <c r="AQ603">
        <f>6-ROUNDUP(_xlfn.PERCENTRANK.INC(Table13[Recency],Table13[[#This Row],[Recency]])*5, 0)</f>
        <v>1</v>
      </c>
      <c r="AR603">
        <f>ROUNDUP(_xlfn.PERCENTRANK.INC(Table13[Total Number of Purchases],Table13[[#This Row],[Total Number of Purchases]])*5,0)</f>
        <v>3</v>
      </c>
      <c r="AS603">
        <f>ROUNDUP(_xlfn.PERCENTRANK.INC(Table13[Total Spend],Table13[[#This Row],[Total Spend]])*5,0)</f>
        <v>3</v>
      </c>
      <c r="AT603" t="str">
        <f>Table13[[#This Row],[Recency Score]]&amp;Table13[[#This Row],[Frequency Score]]&amp;Table13[[#This Row],[Monetary Score]]</f>
        <v>133</v>
      </c>
      <c r="AU603" t="str">
        <f t="shared" si="9"/>
        <v>Lost</v>
      </c>
      <c r="AW603" s="13">
        <f>DATEDIF(Table13[[#This Row],[Dt_Customer]], Snapshot_Date, "d")</f>
        <v>609</v>
      </c>
      <c r="AX603" s="13">
        <f>Table13[[#This Row],[CL if today]]/365</f>
        <v>1.6684931506849314</v>
      </c>
      <c r="AY603">
        <f>Table13[[#This Row],[Total Number of Purchases]]/Table13[[#This Row],[Corrected CL]]</f>
        <v>8.3908045977011501</v>
      </c>
      <c r="AZ603">
        <f>Table13[[#This Row],[Average Order Value (AOV)]]*Table13[[#This Row],[Freq per Year]]</f>
        <v>188.79310344827587</v>
      </c>
      <c r="BA603">
        <f>Table13[[#This Row],[Total Spend]]/Table13[[#This Row],[Corrected CL]]</f>
        <v>188.79310344827587</v>
      </c>
      <c r="BB603">
        <v>708.7034035656402</v>
      </c>
      <c r="BC603" s="1">
        <f>Table13[[#This Row],[Dt_Customer]]+Table13[[#This Row],[Recency]]</f>
        <v>41388</v>
      </c>
      <c r="BD603" s="16" t="str">
        <f>IF(COUNTIF(A:A, A603) &gt; 1, "Duplicate", "Unique")</f>
        <v>Unique</v>
      </c>
    </row>
    <row r="604" spans="1:56" x14ac:dyDescent="0.3">
      <c r="A604">
        <v>2683</v>
      </c>
      <c r="B604">
        <v>1969</v>
      </c>
      <c r="C604" t="s">
        <v>28</v>
      </c>
      <c r="D604" t="s">
        <v>33</v>
      </c>
      <c r="E604">
        <v>52413</v>
      </c>
      <c r="F604">
        <v>0</v>
      </c>
      <c r="G604">
        <v>2</v>
      </c>
      <c r="H604" s="1">
        <v>41307</v>
      </c>
      <c r="I604">
        <v>56</v>
      </c>
      <c r="J604">
        <v>295</v>
      </c>
      <c r="K604">
        <v>106</v>
      </c>
      <c r="L604">
        <v>271</v>
      </c>
      <c r="M604">
        <v>75</v>
      </c>
      <c r="N604">
        <v>98</v>
      </c>
      <c r="O604">
        <v>65</v>
      </c>
      <c r="P604">
        <f>IF(Table13[[#This Row],[MntWines]] = 0,"",Table13[[#This Row],[MntWines]])</f>
        <v>295</v>
      </c>
      <c r="Q604">
        <f>IF(Table13[[#This Row],[MntFruits]] = 0, "",Table13[[#This Row],[MntFruits]])</f>
        <v>106</v>
      </c>
      <c r="R604">
        <f>IF(Table13[[#This Row],[MntMeatProducts]] = 0, "",Table13[[#This Row],[MntMeatProducts]])</f>
        <v>271</v>
      </c>
      <c r="S604">
        <f>IF(Table13[[#This Row],[MntFishProducts]] = 0, "",Table13[[#This Row],[MntFishProducts]])</f>
        <v>75</v>
      </c>
      <c r="T604">
        <f>IF(Table13[[#This Row],[MntSweetProducts]] = 0, "",Table13[[#This Row],[MntSweetProducts]])</f>
        <v>98</v>
      </c>
      <c r="U604">
        <f>IF(Table13[[#This Row],[MntGoldProds]] = 0, "",Table13[[#This Row],[MntGoldProds]])</f>
        <v>65</v>
      </c>
      <c r="V604">
        <v>4</v>
      </c>
      <c r="W604">
        <v>6</v>
      </c>
      <c r="X604">
        <v>4</v>
      </c>
      <c r="Y604">
        <v>12</v>
      </c>
      <c r="Z604">
        <v>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32</v>
      </c>
      <c r="AI604" s="13">
        <f>SUM(Table13[[#This Row],[MntWines]:[MntGoldProds]])</f>
        <v>910</v>
      </c>
      <c r="AJ604" s="13">
        <f>AVERAGE(Table13[[#This Row],[MntWines]:[MntGoldProds]])</f>
        <v>151.66666666666666</v>
      </c>
      <c r="AK604">
        <f>IF(Table13[[#This Row],[Total Number of Purchases]]=0,0,Table13[[#This Row],[Total Spend]]/Table13[[#This Row],[Total Number of Purchases]])</f>
        <v>35</v>
      </c>
      <c r="AM604">
        <f>SUM(Table13[[#This Row],[NumDealsPurchases]:[NumStorePurchases]])</f>
        <v>26</v>
      </c>
      <c r="AN604" s="14">
        <f>Snapshot_Date-Table13[[#This Row],[Dt_Customer]]</f>
        <v>609</v>
      </c>
      <c r="AP604" s="13">
        <f>Table13[[#This Row],[NumDealsPurchases]]/Table13[[#This Row],[Total Number of Purchases]]*100</f>
        <v>15.384615384615385</v>
      </c>
      <c r="AQ604">
        <f>6-ROUNDUP(_xlfn.PERCENTRANK.INC(Table13[Recency],Table13[[#This Row],[Recency]])*5, 0)</f>
        <v>3</v>
      </c>
      <c r="AR604">
        <f>ROUNDUP(_xlfn.PERCENTRANK.INC(Table13[Total Number of Purchases],Table13[[#This Row],[Total Number of Purchases]])*5,0)</f>
        <v>5</v>
      </c>
      <c r="AS604">
        <f>ROUNDUP(_xlfn.PERCENTRANK.INC(Table13[Total Spend],Table13[[#This Row],[Total Spend]])*5,0)</f>
        <v>4</v>
      </c>
      <c r="AT604" t="str">
        <f>Table13[[#This Row],[Recency Score]]&amp;Table13[[#This Row],[Frequency Score]]&amp;Table13[[#This Row],[Monetary Score]]</f>
        <v>354</v>
      </c>
      <c r="AU604" t="str">
        <f t="shared" si="9"/>
        <v>Frequent Buyers</v>
      </c>
      <c r="AW604" s="13">
        <f>DATEDIF(Table13[[#This Row],[Dt_Customer]], Snapshot_Date, "d")</f>
        <v>609</v>
      </c>
      <c r="AX604" s="13">
        <f>Table13[[#This Row],[CL if today]]/365</f>
        <v>1.6684931506849314</v>
      </c>
      <c r="AY604">
        <f>Table13[[#This Row],[Total Number of Purchases]]/Table13[[#This Row],[Corrected CL]]</f>
        <v>15.582922824302136</v>
      </c>
      <c r="AZ604">
        <f>Table13[[#This Row],[Average Order Value (AOV)]]*Table13[[#This Row],[Freq per Year]]</f>
        <v>545.40229885057477</v>
      </c>
      <c r="BA604">
        <f>Table13[[#This Row],[Total Spend]]/Table13[[#This Row],[Corrected CL]]</f>
        <v>545.40229885057477</v>
      </c>
      <c r="BB604">
        <v>708.7034035656402</v>
      </c>
      <c r="BC604" s="1">
        <f>Table13[[#This Row],[Dt_Customer]]+Table13[[#This Row],[Recency]]</f>
        <v>41363</v>
      </c>
      <c r="BD604" s="16" t="str">
        <f>IF(COUNTIF(A:A, A604) &gt; 1, "Duplicate", "Unique")</f>
        <v>Unique</v>
      </c>
    </row>
    <row r="605" spans="1:56" x14ac:dyDescent="0.3">
      <c r="A605">
        <v>6072</v>
      </c>
      <c r="B605">
        <v>1970</v>
      </c>
      <c r="C605" t="s">
        <v>41</v>
      </c>
      <c r="D605" t="s">
        <v>31</v>
      </c>
      <c r="E605">
        <v>75345</v>
      </c>
      <c r="F605">
        <v>0</v>
      </c>
      <c r="G605">
        <v>0</v>
      </c>
      <c r="H605" s="1">
        <v>41307</v>
      </c>
      <c r="I605">
        <v>16</v>
      </c>
      <c r="J605">
        <v>918</v>
      </c>
      <c r="K605">
        <v>57</v>
      </c>
      <c r="L605">
        <v>842</v>
      </c>
      <c r="M605">
        <v>99</v>
      </c>
      <c r="N605">
        <v>38</v>
      </c>
      <c r="O605">
        <v>133</v>
      </c>
      <c r="P605">
        <f>IF(Table13[[#This Row],[MntWines]] = 0,"",Table13[[#This Row],[MntWines]])</f>
        <v>918</v>
      </c>
      <c r="Q605">
        <f>IF(Table13[[#This Row],[MntFruits]] = 0, "",Table13[[#This Row],[MntFruits]])</f>
        <v>57</v>
      </c>
      <c r="R605">
        <f>IF(Table13[[#This Row],[MntMeatProducts]] = 0, "",Table13[[#This Row],[MntMeatProducts]])</f>
        <v>842</v>
      </c>
      <c r="S605">
        <f>IF(Table13[[#This Row],[MntFishProducts]] = 0, "",Table13[[#This Row],[MntFishProducts]])</f>
        <v>99</v>
      </c>
      <c r="T605">
        <f>IF(Table13[[#This Row],[MntSweetProducts]] = 0, "",Table13[[#This Row],[MntSweetProducts]])</f>
        <v>38</v>
      </c>
      <c r="U605">
        <f>IF(Table13[[#This Row],[MntGoldProds]] = 0, "",Table13[[#This Row],[MntGoldProds]])</f>
        <v>133</v>
      </c>
      <c r="V605">
        <v>1</v>
      </c>
      <c r="W605">
        <v>5</v>
      </c>
      <c r="X605">
        <v>8</v>
      </c>
      <c r="Y605">
        <v>6</v>
      </c>
      <c r="Z605">
        <v>3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 t="s">
        <v>30</v>
      </c>
      <c r="AI605" s="13">
        <f>SUM(Table13[[#This Row],[MntWines]:[MntGoldProds]])</f>
        <v>2087</v>
      </c>
      <c r="AJ605" s="13">
        <f>AVERAGE(Table13[[#This Row],[MntWines]:[MntGoldProds]])</f>
        <v>347.83333333333331</v>
      </c>
      <c r="AK605">
        <f>IF(Table13[[#This Row],[Total Number of Purchases]]=0,0,Table13[[#This Row],[Total Spend]]/Table13[[#This Row],[Total Number of Purchases]])</f>
        <v>104.35</v>
      </c>
      <c r="AM605">
        <f>SUM(Table13[[#This Row],[NumDealsPurchases]:[NumStorePurchases]])</f>
        <v>20</v>
      </c>
      <c r="AN605" s="14">
        <f>Snapshot_Date-Table13[[#This Row],[Dt_Customer]]</f>
        <v>609</v>
      </c>
      <c r="AP605" s="13">
        <f>Table13[[#This Row],[NumDealsPurchases]]/Table13[[#This Row],[Total Number of Purchases]]*100</f>
        <v>5</v>
      </c>
      <c r="AQ605">
        <f>6-ROUNDUP(_xlfn.PERCENTRANK.INC(Table13[Recency],Table13[[#This Row],[Recency]])*5, 0)</f>
        <v>5</v>
      </c>
      <c r="AR605">
        <f>ROUNDUP(_xlfn.PERCENTRANK.INC(Table13[Total Number of Purchases],Table13[[#This Row],[Total Number of Purchases]])*5,0)</f>
        <v>4</v>
      </c>
      <c r="AS605">
        <f>ROUNDUP(_xlfn.PERCENTRANK.INC(Table13[Total Spend],Table13[[#This Row],[Total Spend]])*5,0)</f>
        <v>5</v>
      </c>
      <c r="AT605" t="str">
        <f>Table13[[#This Row],[Recency Score]]&amp;Table13[[#This Row],[Frequency Score]]&amp;Table13[[#This Row],[Monetary Score]]</f>
        <v>545</v>
      </c>
      <c r="AU605" t="str">
        <f t="shared" si="9"/>
        <v>Loyal Customers</v>
      </c>
      <c r="AW605" s="13">
        <f>DATEDIF(Table13[[#This Row],[Dt_Customer]], Snapshot_Date, "d")</f>
        <v>609</v>
      </c>
      <c r="AX605" s="13">
        <f>Table13[[#This Row],[CL if today]]/365</f>
        <v>1.6684931506849314</v>
      </c>
      <c r="AY605">
        <f>Table13[[#This Row],[Total Number of Purchases]]/Table13[[#This Row],[Corrected CL]]</f>
        <v>11.986863711001643</v>
      </c>
      <c r="AZ605">
        <f>Table13[[#This Row],[Average Order Value (AOV)]]*Table13[[#This Row],[Freq per Year]]</f>
        <v>1250.8292282430214</v>
      </c>
      <c r="BA605">
        <f>Table13[[#This Row],[Total Spend]]/Table13[[#This Row],[Corrected CL]]</f>
        <v>1250.8292282430214</v>
      </c>
      <c r="BB605">
        <v>467.50811688311688</v>
      </c>
      <c r="BC605" s="1">
        <f>Table13[[#This Row],[Dt_Customer]]+Table13[[#This Row],[Recency]]</f>
        <v>41323</v>
      </c>
      <c r="BD605" s="16" t="str">
        <f>IF(COUNTIF(A:A, A605) &gt; 1, "Duplicate", "Unique")</f>
        <v>Unique</v>
      </c>
    </row>
    <row r="606" spans="1:56" x14ac:dyDescent="0.3">
      <c r="A606">
        <v>2387</v>
      </c>
      <c r="B606">
        <v>1952</v>
      </c>
      <c r="C606" t="s">
        <v>41</v>
      </c>
      <c r="D606" t="s">
        <v>35</v>
      </c>
      <c r="E606">
        <v>43776</v>
      </c>
      <c r="F606">
        <v>1</v>
      </c>
      <c r="G606">
        <v>1</v>
      </c>
      <c r="H606" s="1">
        <v>41308</v>
      </c>
      <c r="I606">
        <v>9</v>
      </c>
      <c r="J606">
        <v>177</v>
      </c>
      <c r="K606">
        <v>2</v>
      </c>
      <c r="L606">
        <v>71</v>
      </c>
      <c r="M606">
        <v>3</v>
      </c>
      <c r="N606">
        <v>2</v>
      </c>
      <c r="O606">
        <v>20</v>
      </c>
      <c r="P606">
        <f>IF(Table13[[#This Row],[MntWines]] = 0,"",Table13[[#This Row],[MntWines]])</f>
        <v>177</v>
      </c>
      <c r="Q606">
        <f>IF(Table13[[#This Row],[MntFruits]] = 0, "",Table13[[#This Row],[MntFruits]])</f>
        <v>2</v>
      </c>
      <c r="R606">
        <f>IF(Table13[[#This Row],[MntMeatProducts]] = 0, "",Table13[[#This Row],[MntMeatProducts]])</f>
        <v>71</v>
      </c>
      <c r="S606">
        <f>IF(Table13[[#This Row],[MntFishProducts]] = 0, "",Table13[[#This Row],[MntFishProducts]])</f>
        <v>3</v>
      </c>
      <c r="T606">
        <f>IF(Table13[[#This Row],[MntSweetProducts]] = 0, "",Table13[[#This Row],[MntSweetProducts]])</f>
        <v>2</v>
      </c>
      <c r="U606">
        <f>IF(Table13[[#This Row],[MntGoldProds]] = 0, "",Table13[[#This Row],[MntGoldProds]])</f>
        <v>20</v>
      </c>
      <c r="V606">
        <v>6</v>
      </c>
      <c r="W606">
        <v>5</v>
      </c>
      <c r="X606">
        <v>2</v>
      </c>
      <c r="Y606">
        <v>4</v>
      </c>
      <c r="Z606">
        <v>8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 t="s">
        <v>43</v>
      </c>
      <c r="AI606" s="13">
        <f>SUM(Table13[[#This Row],[MntWines]:[MntGoldProds]])</f>
        <v>275</v>
      </c>
      <c r="AJ606" s="13">
        <f>AVERAGE(Table13[[#This Row],[MntWines]:[MntGoldProds]])</f>
        <v>45.833333333333336</v>
      </c>
      <c r="AK606">
        <f>IF(Table13[[#This Row],[Total Number of Purchases]]=0,0,Table13[[#This Row],[Total Spend]]/Table13[[#This Row],[Total Number of Purchases]])</f>
        <v>16.176470588235293</v>
      </c>
      <c r="AM606">
        <f>SUM(Table13[[#This Row],[NumDealsPurchases]:[NumStorePurchases]])</f>
        <v>17</v>
      </c>
      <c r="AN606" s="14">
        <f>Snapshot_Date-Table13[[#This Row],[Dt_Customer]]</f>
        <v>608</v>
      </c>
      <c r="AP606" s="13">
        <f>Table13[[#This Row],[NumDealsPurchases]]/Table13[[#This Row],[Total Number of Purchases]]*100</f>
        <v>35.294117647058826</v>
      </c>
      <c r="AQ606">
        <f>6-ROUNDUP(_xlfn.PERCENTRANK.INC(Table13[Recency],Table13[[#This Row],[Recency]])*5, 0)</f>
        <v>5</v>
      </c>
      <c r="AR606">
        <f>ROUNDUP(_xlfn.PERCENTRANK.INC(Table13[Total Number of Purchases],Table13[[#This Row],[Total Number of Purchases]])*5,0)</f>
        <v>3</v>
      </c>
      <c r="AS606">
        <f>ROUNDUP(_xlfn.PERCENTRANK.INC(Table13[Total Spend],Table13[[#This Row],[Total Spend]])*5,0)</f>
        <v>3</v>
      </c>
      <c r="AT606" t="str">
        <f>Table13[[#This Row],[Recency Score]]&amp;Table13[[#This Row],[Frequency Score]]&amp;Table13[[#This Row],[Monetary Score]]</f>
        <v>533</v>
      </c>
      <c r="AU606" t="str">
        <f t="shared" si="9"/>
        <v>Loyal Customers</v>
      </c>
      <c r="AW606" s="13">
        <f>DATEDIF(Table13[[#This Row],[Dt_Customer]], Snapshot_Date, "d")</f>
        <v>608</v>
      </c>
      <c r="AX606" s="13">
        <f>Table13[[#This Row],[CL if today]]/365</f>
        <v>1.6657534246575343</v>
      </c>
      <c r="AY606">
        <f>Table13[[#This Row],[Total Number of Purchases]]/Table13[[#This Row],[Corrected CL]]</f>
        <v>10.205592105263158</v>
      </c>
      <c r="AZ606">
        <f>Table13[[#This Row],[Average Order Value (AOV)]]*Table13[[#This Row],[Freq per Year]]</f>
        <v>165.09046052631578</v>
      </c>
      <c r="BA606">
        <f>Table13[[#This Row],[Total Spend]]/Table13[[#This Row],[Corrected CL]]</f>
        <v>165.09046052631578</v>
      </c>
      <c r="BB606">
        <v>910.12987012987014</v>
      </c>
      <c r="BC606" s="1">
        <f>Table13[[#This Row],[Dt_Customer]]+Table13[[#This Row],[Recency]]</f>
        <v>41317</v>
      </c>
      <c r="BD606" s="16" t="str">
        <f>IF(COUNTIF(A:A, A606) &gt; 1, "Duplicate", "Unique")</f>
        <v>Unique</v>
      </c>
    </row>
    <row r="607" spans="1:56" x14ac:dyDescent="0.3">
      <c r="A607">
        <v>11025</v>
      </c>
      <c r="B607">
        <v>1961</v>
      </c>
      <c r="C607" t="s">
        <v>28</v>
      </c>
      <c r="D607" t="s">
        <v>33</v>
      </c>
      <c r="E607">
        <v>36443</v>
      </c>
      <c r="F607">
        <v>1</v>
      </c>
      <c r="G607">
        <v>1</v>
      </c>
      <c r="H607" s="1">
        <v>41308</v>
      </c>
      <c r="I607">
        <v>9</v>
      </c>
      <c r="J607">
        <v>65</v>
      </c>
      <c r="K607">
        <v>0</v>
      </c>
      <c r="L607">
        <v>46</v>
      </c>
      <c r="M607">
        <v>4</v>
      </c>
      <c r="N607">
        <v>3</v>
      </c>
      <c r="O607">
        <v>20</v>
      </c>
      <c r="P607">
        <f>IF(Table13[[#This Row],[MntWines]] = 0,"",Table13[[#This Row],[MntWines]])</f>
        <v>65</v>
      </c>
      <c r="Q607" t="str">
        <f>IF(Table13[[#This Row],[MntFruits]] = 0, "",Table13[[#This Row],[MntFruits]])</f>
        <v/>
      </c>
      <c r="R607">
        <f>IF(Table13[[#This Row],[MntMeatProducts]] = 0, "",Table13[[#This Row],[MntMeatProducts]])</f>
        <v>46</v>
      </c>
      <c r="S607">
        <f>IF(Table13[[#This Row],[MntFishProducts]] = 0, "",Table13[[#This Row],[MntFishProducts]])</f>
        <v>4</v>
      </c>
      <c r="T607">
        <f>IF(Table13[[#This Row],[MntSweetProducts]] = 0, "",Table13[[#This Row],[MntSweetProducts]])</f>
        <v>3</v>
      </c>
      <c r="U607">
        <f>IF(Table13[[#This Row],[MntGoldProds]] = 0, "",Table13[[#This Row],[MntGoldProds]])</f>
        <v>20</v>
      </c>
      <c r="V607">
        <v>4</v>
      </c>
      <c r="W607">
        <v>3</v>
      </c>
      <c r="X607">
        <v>1</v>
      </c>
      <c r="Y607">
        <v>3</v>
      </c>
      <c r="Z607">
        <v>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t="s">
        <v>30</v>
      </c>
      <c r="AI607" s="13">
        <f>SUM(Table13[[#This Row],[MntWines]:[MntGoldProds]])</f>
        <v>138</v>
      </c>
      <c r="AJ607" s="13">
        <f>AVERAGE(Table13[[#This Row],[MntWines]:[MntGoldProds]])</f>
        <v>23</v>
      </c>
      <c r="AK607">
        <f>IF(Table13[[#This Row],[Total Number of Purchases]]=0,0,Table13[[#This Row],[Total Spend]]/Table13[[#This Row],[Total Number of Purchases]])</f>
        <v>12.545454545454545</v>
      </c>
      <c r="AM607">
        <f>SUM(Table13[[#This Row],[NumDealsPurchases]:[NumStorePurchases]])</f>
        <v>11</v>
      </c>
      <c r="AN607" s="14">
        <f>Snapshot_Date-Table13[[#This Row],[Dt_Customer]]</f>
        <v>608</v>
      </c>
      <c r="AP607" s="13">
        <f>Table13[[#This Row],[NumDealsPurchases]]/Table13[[#This Row],[Total Number of Purchases]]*100</f>
        <v>36.363636363636367</v>
      </c>
      <c r="AQ607">
        <f>6-ROUNDUP(_xlfn.PERCENTRANK.INC(Table13[Recency],Table13[[#This Row],[Recency]])*5, 0)</f>
        <v>5</v>
      </c>
      <c r="AR607">
        <f>ROUNDUP(_xlfn.PERCENTRANK.INC(Table13[Total Number of Purchases],Table13[[#This Row],[Total Number of Purchases]])*5,0)</f>
        <v>2</v>
      </c>
      <c r="AS607">
        <f>ROUNDUP(_xlfn.PERCENTRANK.INC(Table13[Total Spend],Table13[[#This Row],[Total Spend]])*5,0)</f>
        <v>2</v>
      </c>
      <c r="AT607" t="str">
        <f>Table13[[#This Row],[Recency Score]]&amp;Table13[[#This Row],[Frequency Score]]&amp;Table13[[#This Row],[Monetary Score]]</f>
        <v>522</v>
      </c>
      <c r="AU607" t="str">
        <f t="shared" si="9"/>
        <v>Others</v>
      </c>
      <c r="AW607" s="13">
        <f>DATEDIF(Table13[[#This Row],[Dt_Customer]], Snapshot_Date, "d")</f>
        <v>608</v>
      </c>
      <c r="AX607" s="13">
        <f>Table13[[#This Row],[CL if today]]/365</f>
        <v>1.6657534246575343</v>
      </c>
      <c r="AY607">
        <f>Table13[[#This Row],[Total Number of Purchases]]/Table13[[#This Row],[Corrected CL]]</f>
        <v>6.6036184210526319</v>
      </c>
      <c r="AZ607">
        <f>Table13[[#This Row],[Average Order Value (AOV)]]*Table13[[#This Row],[Freq per Year]]</f>
        <v>82.84539473684211</v>
      </c>
      <c r="BA607">
        <f>Table13[[#This Row],[Total Spend]]/Table13[[#This Row],[Corrected CL]]</f>
        <v>82.84539473684211</v>
      </c>
      <c r="BB607">
        <v>76.436688311688314</v>
      </c>
      <c r="BC607" s="1">
        <f>Table13[[#This Row],[Dt_Customer]]+Table13[[#This Row],[Recency]]</f>
        <v>41317</v>
      </c>
      <c r="BD607" s="16" t="str">
        <f>IF(COUNTIF(A:A, A607) &gt; 1, "Duplicate", "Unique")</f>
        <v>Unique</v>
      </c>
    </row>
    <row r="608" spans="1:56" x14ac:dyDescent="0.3">
      <c r="A608">
        <v>3732</v>
      </c>
      <c r="B608">
        <v>1955</v>
      </c>
      <c r="C608" t="s">
        <v>41</v>
      </c>
      <c r="D608" t="s">
        <v>33</v>
      </c>
      <c r="E608">
        <v>52750</v>
      </c>
      <c r="F608">
        <v>0</v>
      </c>
      <c r="G608">
        <v>1</v>
      </c>
      <c r="H608" s="1">
        <v>41309</v>
      </c>
      <c r="I608">
        <v>72</v>
      </c>
      <c r="J608">
        <v>393</v>
      </c>
      <c r="K608">
        <v>0</v>
      </c>
      <c r="L608">
        <v>239</v>
      </c>
      <c r="M608">
        <v>90</v>
      </c>
      <c r="N608">
        <v>69</v>
      </c>
      <c r="O608">
        <v>69</v>
      </c>
      <c r="P608">
        <f>IF(Table13[[#This Row],[MntWines]] = 0,"",Table13[[#This Row],[MntWines]])</f>
        <v>393</v>
      </c>
      <c r="Q608" t="str">
        <f>IF(Table13[[#This Row],[MntFruits]] = 0, "",Table13[[#This Row],[MntFruits]])</f>
        <v/>
      </c>
      <c r="R608">
        <f>IF(Table13[[#This Row],[MntMeatProducts]] = 0, "",Table13[[#This Row],[MntMeatProducts]])</f>
        <v>239</v>
      </c>
      <c r="S608">
        <f>IF(Table13[[#This Row],[MntFishProducts]] = 0, "",Table13[[#This Row],[MntFishProducts]])</f>
        <v>90</v>
      </c>
      <c r="T608">
        <f>IF(Table13[[#This Row],[MntSweetProducts]] = 0, "",Table13[[#This Row],[MntSweetProducts]])</f>
        <v>69</v>
      </c>
      <c r="U608">
        <f>IF(Table13[[#This Row],[MntGoldProds]] = 0, "",Table13[[#This Row],[MntGoldProds]])</f>
        <v>69</v>
      </c>
      <c r="V608">
        <v>6</v>
      </c>
      <c r="W608">
        <v>5</v>
      </c>
      <c r="X608">
        <v>7</v>
      </c>
      <c r="Y608">
        <v>9</v>
      </c>
      <c r="Z608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t="s">
        <v>32</v>
      </c>
      <c r="AI608" s="13">
        <f>SUM(Table13[[#This Row],[MntWines]:[MntGoldProds]])</f>
        <v>860</v>
      </c>
      <c r="AJ608" s="13">
        <f>AVERAGE(Table13[[#This Row],[MntWines]:[MntGoldProds]])</f>
        <v>143.33333333333334</v>
      </c>
      <c r="AK608">
        <f>IF(Table13[[#This Row],[Total Number of Purchases]]=0,0,Table13[[#This Row],[Total Spend]]/Table13[[#This Row],[Total Number of Purchases]])</f>
        <v>31.851851851851851</v>
      </c>
      <c r="AM608">
        <f>SUM(Table13[[#This Row],[NumDealsPurchases]:[NumStorePurchases]])</f>
        <v>27</v>
      </c>
      <c r="AN608" s="14">
        <f>Snapshot_Date-Table13[[#This Row],[Dt_Customer]]</f>
        <v>607</v>
      </c>
      <c r="AP608" s="13">
        <f>Table13[[#This Row],[NumDealsPurchases]]/Table13[[#This Row],[Total Number of Purchases]]*100</f>
        <v>22.222222222222221</v>
      </c>
      <c r="AQ608">
        <f>6-ROUNDUP(_xlfn.PERCENTRANK.INC(Table13[Recency],Table13[[#This Row],[Recency]])*5, 0)</f>
        <v>2</v>
      </c>
      <c r="AR608">
        <f>ROUNDUP(_xlfn.PERCENTRANK.INC(Table13[Total Number of Purchases],Table13[[#This Row],[Total Number of Purchases]])*5,0)</f>
        <v>5</v>
      </c>
      <c r="AS608">
        <f>ROUNDUP(_xlfn.PERCENTRANK.INC(Table13[Total Spend],Table13[[#This Row],[Total Spend]])*5,0)</f>
        <v>4</v>
      </c>
      <c r="AT608" t="str">
        <f>Table13[[#This Row],[Recency Score]]&amp;Table13[[#This Row],[Frequency Score]]&amp;Table13[[#This Row],[Monetary Score]]</f>
        <v>254</v>
      </c>
      <c r="AU608" t="str">
        <f t="shared" si="9"/>
        <v>Frequent Buyers</v>
      </c>
      <c r="AW608" s="13">
        <f>DATEDIF(Table13[[#This Row],[Dt_Customer]], Snapshot_Date, "d")</f>
        <v>607</v>
      </c>
      <c r="AX608" s="13">
        <f>Table13[[#This Row],[CL if today]]/365</f>
        <v>1.6630136986301369</v>
      </c>
      <c r="AY608">
        <f>Table13[[#This Row],[Total Number of Purchases]]/Table13[[#This Row],[Corrected CL]]</f>
        <v>16.235584843492585</v>
      </c>
      <c r="AZ608">
        <f>Table13[[#This Row],[Average Order Value (AOV)]]*Table13[[#This Row],[Freq per Year]]</f>
        <v>517.13344316309713</v>
      </c>
      <c r="BA608">
        <f>Table13[[#This Row],[Total Spend]]/Table13[[#This Row],[Corrected CL]]</f>
        <v>517.13344316309724</v>
      </c>
      <c r="BB608">
        <v>497.9430894308943</v>
      </c>
      <c r="BC608" s="1">
        <f>Table13[[#This Row],[Dt_Customer]]+Table13[[#This Row],[Recency]]</f>
        <v>41381</v>
      </c>
      <c r="BD608" s="16" t="str">
        <f>IF(COUNTIF(A:A, A608) &gt; 1, "Duplicate", "Unique")</f>
        <v>Unique</v>
      </c>
    </row>
    <row r="609" spans="1:56" x14ac:dyDescent="0.3">
      <c r="A609">
        <v>6295</v>
      </c>
      <c r="B609">
        <v>1977</v>
      </c>
      <c r="C609" t="s">
        <v>28</v>
      </c>
      <c r="D609" t="s">
        <v>33</v>
      </c>
      <c r="E609">
        <v>54233</v>
      </c>
      <c r="F609">
        <v>0</v>
      </c>
      <c r="G609">
        <v>1</v>
      </c>
      <c r="H609" s="1">
        <v>41309</v>
      </c>
      <c r="I609">
        <v>46</v>
      </c>
      <c r="J609">
        <v>652</v>
      </c>
      <c r="K609">
        <v>8</v>
      </c>
      <c r="L609">
        <v>158</v>
      </c>
      <c r="M609">
        <v>21</v>
      </c>
      <c r="N609">
        <v>0</v>
      </c>
      <c r="O609">
        <v>142</v>
      </c>
      <c r="P609">
        <f>IF(Table13[[#This Row],[MntWines]] = 0,"",Table13[[#This Row],[MntWines]])</f>
        <v>652</v>
      </c>
      <c r="Q609">
        <f>IF(Table13[[#This Row],[MntFruits]] = 0, "",Table13[[#This Row],[MntFruits]])</f>
        <v>8</v>
      </c>
      <c r="R609">
        <f>IF(Table13[[#This Row],[MntMeatProducts]] = 0, "",Table13[[#This Row],[MntMeatProducts]])</f>
        <v>158</v>
      </c>
      <c r="S609">
        <f>IF(Table13[[#This Row],[MntFishProducts]] = 0, "",Table13[[#This Row],[MntFishProducts]])</f>
        <v>21</v>
      </c>
      <c r="T609" t="str">
        <f>IF(Table13[[#This Row],[MntSweetProducts]] = 0, "",Table13[[#This Row],[MntSweetProducts]])</f>
        <v/>
      </c>
      <c r="U609">
        <f>IF(Table13[[#This Row],[MntGoldProds]] = 0, "",Table13[[#This Row],[MntGoldProds]])</f>
        <v>142</v>
      </c>
      <c r="V609">
        <v>4</v>
      </c>
      <c r="W609">
        <v>11</v>
      </c>
      <c r="X609">
        <v>6</v>
      </c>
      <c r="Y609">
        <v>5</v>
      </c>
      <c r="Z609">
        <v>8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 t="s">
        <v>30</v>
      </c>
      <c r="AI609" s="13">
        <f>SUM(Table13[[#This Row],[MntWines]:[MntGoldProds]])</f>
        <v>981</v>
      </c>
      <c r="AJ609" s="13">
        <f>AVERAGE(Table13[[#This Row],[MntWines]:[MntGoldProds]])</f>
        <v>163.5</v>
      </c>
      <c r="AK609">
        <f>IF(Table13[[#This Row],[Total Number of Purchases]]=0,0,Table13[[#This Row],[Total Spend]]/Table13[[#This Row],[Total Number of Purchases]])</f>
        <v>37.730769230769234</v>
      </c>
      <c r="AM609">
        <f>SUM(Table13[[#This Row],[NumDealsPurchases]:[NumStorePurchases]])</f>
        <v>26</v>
      </c>
      <c r="AN609" s="14">
        <f>Snapshot_Date-Table13[[#This Row],[Dt_Customer]]</f>
        <v>607</v>
      </c>
      <c r="AP609" s="13">
        <f>Table13[[#This Row],[NumDealsPurchases]]/Table13[[#This Row],[Total Number of Purchases]]*100</f>
        <v>15.384615384615385</v>
      </c>
      <c r="AQ609">
        <f>6-ROUNDUP(_xlfn.PERCENTRANK.INC(Table13[Recency],Table13[[#This Row],[Recency]])*5, 0)</f>
        <v>3</v>
      </c>
      <c r="AR609">
        <f>ROUNDUP(_xlfn.PERCENTRANK.INC(Table13[Total Number of Purchases],Table13[[#This Row],[Total Number of Purchases]])*5,0)</f>
        <v>5</v>
      </c>
      <c r="AS609">
        <f>ROUNDUP(_xlfn.PERCENTRANK.INC(Table13[Total Spend],Table13[[#This Row],[Total Spend]])*5,0)</f>
        <v>4</v>
      </c>
      <c r="AT609" t="str">
        <f>Table13[[#This Row],[Recency Score]]&amp;Table13[[#This Row],[Frequency Score]]&amp;Table13[[#This Row],[Monetary Score]]</f>
        <v>354</v>
      </c>
      <c r="AU609" t="str">
        <f t="shared" si="9"/>
        <v>Frequent Buyers</v>
      </c>
      <c r="AW609" s="13">
        <f>DATEDIF(Table13[[#This Row],[Dt_Customer]], Snapshot_Date, "d")</f>
        <v>607</v>
      </c>
      <c r="AX609" s="13">
        <f>Table13[[#This Row],[CL if today]]/365</f>
        <v>1.6630136986301369</v>
      </c>
      <c r="AY609">
        <f>Table13[[#This Row],[Total Number of Purchases]]/Table13[[#This Row],[Corrected CL]]</f>
        <v>15.634266886326195</v>
      </c>
      <c r="AZ609">
        <f>Table13[[#This Row],[Average Order Value (AOV)]]*Table13[[#This Row],[Freq per Year]]</f>
        <v>589.89291598023067</v>
      </c>
      <c r="BA609">
        <f>Table13[[#This Row],[Total Spend]]/Table13[[#This Row],[Corrected CL]]</f>
        <v>589.89291598023067</v>
      </c>
      <c r="BB609">
        <v>42.731707317073166</v>
      </c>
      <c r="BC609" s="1">
        <f>Table13[[#This Row],[Dt_Customer]]+Table13[[#This Row],[Recency]]</f>
        <v>41355</v>
      </c>
      <c r="BD609" s="16" t="str">
        <f>IF(COUNTIF(A:A, A609) &gt; 1, "Duplicate", "Unique")</f>
        <v>Unique</v>
      </c>
    </row>
    <row r="610" spans="1:56" x14ac:dyDescent="0.3">
      <c r="A610">
        <v>10868</v>
      </c>
      <c r="B610">
        <v>1951</v>
      </c>
      <c r="C610" t="s">
        <v>28</v>
      </c>
      <c r="D610" t="s">
        <v>42</v>
      </c>
      <c r="E610">
        <v>70792</v>
      </c>
      <c r="F610">
        <v>0</v>
      </c>
      <c r="G610">
        <v>0</v>
      </c>
      <c r="H610" s="1">
        <v>41311</v>
      </c>
      <c r="I610">
        <v>82</v>
      </c>
      <c r="J610">
        <v>344</v>
      </c>
      <c r="K610">
        <v>45</v>
      </c>
      <c r="L610">
        <v>654</v>
      </c>
      <c r="M610">
        <v>104</v>
      </c>
      <c r="N610">
        <v>11</v>
      </c>
      <c r="O610">
        <v>114</v>
      </c>
      <c r="P610">
        <f>IF(Table13[[#This Row],[MntWines]] = 0,"",Table13[[#This Row],[MntWines]])</f>
        <v>344</v>
      </c>
      <c r="Q610">
        <f>IF(Table13[[#This Row],[MntFruits]] = 0, "",Table13[[#This Row],[MntFruits]])</f>
        <v>45</v>
      </c>
      <c r="R610">
        <f>IF(Table13[[#This Row],[MntMeatProducts]] = 0, "",Table13[[#This Row],[MntMeatProducts]])</f>
        <v>654</v>
      </c>
      <c r="S610">
        <f>IF(Table13[[#This Row],[MntFishProducts]] = 0, "",Table13[[#This Row],[MntFishProducts]])</f>
        <v>104</v>
      </c>
      <c r="T610">
        <f>IF(Table13[[#This Row],[MntSweetProducts]] = 0, "",Table13[[#This Row],[MntSweetProducts]])</f>
        <v>11</v>
      </c>
      <c r="U610">
        <f>IF(Table13[[#This Row],[MntGoldProds]] = 0, "",Table13[[#This Row],[MntGoldProds]])</f>
        <v>114</v>
      </c>
      <c r="V610">
        <v>2</v>
      </c>
      <c r="W610">
        <v>3</v>
      </c>
      <c r="X610">
        <v>4</v>
      </c>
      <c r="Y610">
        <v>10</v>
      </c>
      <c r="Z610">
        <v>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 t="s">
        <v>30</v>
      </c>
      <c r="AI610" s="13">
        <f>SUM(Table13[[#This Row],[MntWines]:[MntGoldProds]])</f>
        <v>1272</v>
      </c>
      <c r="AJ610" s="13">
        <f>AVERAGE(Table13[[#This Row],[MntWines]:[MntGoldProds]])</f>
        <v>212</v>
      </c>
      <c r="AK610">
        <f>IF(Table13[[#This Row],[Total Number of Purchases]]=0,0,Table13[[#This Row],[Total Spend]]/Table13[[#This Row],[Total Number of Purchases]])</f>
        <v>66.94736842105263</v>
      </c>
      <c r="AM610">
        <f>SUM(Table13[[#This Row],[NumDealsPurchases]:[NumStorePurchases]])</f>
        <v>19</v>
      </c>
      <c r="AN610" s="14">
        <f>Snapshot_Date-Table13[[#This Row],[Dt_Customer]]</f>
        <v>605</v>
      </c>
      <c r="AP610" s="13">
        <f>Table13[[#This Row],[NumDealsPurchases]]/Table13[[#This Row],[Total Number of Purchases]]*100</f>
        <v>10.526315789473683</v>
      </c>
      <c r="AQ610">
        <f>6-ROUNDUP(_xlfn.PERCENTRANK.INC(Table13[Recency],Table13[[#This Row],[Recency]])*5, 0)</f>
        <v>1</v>
      </c>
      <c r="AR610">
        <f>ROUNDUP(_xlfn.PERCENTRANK.INC(Table13[Total Number of Purchases],Table13[[#This Row],[Total Number of Purchases]])*5,0)</f>
        <v>4</v>
      </c>
      <c r="AS610">
        <f>ROUNDUP(_xlfn.PERCENTRANK.INC(Table13[Total Spend],Table13[[#This Row],[Total Spend]])*5,0)</f>
        <v>5</v>
      </c>
      <c r="AT610" t="str">
        <f>Table13[[#This Row],[Recency Score]]&amp;Table13[[#This Row],[Frequency Score]]&amp;Table13[[#This Row],[Monetary Score]]</f>
        <v>145</v>
      </c>
      <c r="AU610" t="str">
        <f t="shared" si="9"/>
        <v>Big Spenders</v>
      </c>
      <c r="AW610" s="13">
        <f>DATEDIF(Table13[[#This Row],[Dt_Customer]], Snapshot_Date, "d")</f>
        <v>605</v>
      </c>
      <c r="AX610" s="13">
        <f>Table13[[#This Row],[CL if today]]/365</f>
        <v>1.6575342465753424</v>
      </c>
      <c r="AY610">
        <f>Table13[[#This Row],[Total Number of Purchases]]/Table13[[#This Row],[Corrected CL]]</f>
        <v>11.462809917355372</v>
      </c>
      <c r="AZ610">
        <f>Table13[[#This Row],[Average Order Value (AOV)]]*Table13[[#This Row],[Freq per Year]]</f>
        <v>767.40495867768595</v>
      </c>
      <c r="BA610">
        <f>Table13[[#This Row],[Total Spend]]/Table13[[#This Row],[Corrected CL]]</f>
        <v>767.40495867768595</v>
      </c>
      <c r="BB610">
        <v>47.634584013050571</v>
      </c>
      <c r="BC610" s="1">
        <f>Table13[[#This Row],[Dt_Customer]]+Table13[[#This Row],[Recency]]</f>
        <v>41393</v>
      </c>
      <c r="BD610" s="16" t="str">
        <f>IF(COUNTIF(A:A, A610) &gt; 1, "Duplicate", "Unique")</f>
        <v>Unique</v>
      </c>
    </row>
    <row r="611" spans="1:56" x14ac:dyDescent="0.3">
      <c r="A611">
        <v>8624</v>
      </c>
      <c r="B611">
        <v>1958</v>
      </c>
      <c r="C611" t="s">
        <v>28</v>
      </c>
      <c r="D611" t="s">
        <v>33</v>
      </c>
      <c r="E611">
        <v>81320</v>
      </c>
      <c r="F611">
        <v>0</v>
      </c>
      <c r="G611">
        <v>0</v>
      </c>
      <c r="H611" s="1">
        <v>41311</v>
      </c>
      <c r="I611">
        <v>61</v>
      </c>
      <c r="J611">
        <v>183</v>
      </c>
      <c r="K611">
        <v>33</v>
      </c>
      <c r="L611">
        <v>493</v>
      </c>
      <c r="M611">
        <v>59</v>
      </c>
      <c r="N611">
        <v>103</v>
      </c>
      <c r="O611">
        <v>57</v>
      </c>
      <c r="P611">
        <f>IF(Table13[[#This Row],[MntWines]] = 0,"",Table13[[#This Row],[MntWines]])</f>
        <v>183</v>
      </c>
      <c r="Q611">
        <f>IF(Table13[[#This Row],[MntFruits]] = 0, "",Table13[[#This Row],[MntFruits]])</f>
        <v>33</v>
      </c>
      <c r="R611">
        <f>IF(Table13[[#This Row],[MntMeatProducts]] = 0, "",Table13[[#This Row],[MntMeatProducts]])</f>
        <v>493</v>
      </c>
      <c r="S611">
        <f>IF(Table13[[#This Row],[MntFishProducts]] = 0, "",Table13[[#This Row],[MntFishProducts]])</f>
        <v>59</v>
      </c>
      <c r="T611">
        <f>IF(Table13[[#This Row],[MntSweetProducts]] = 0, "",Table13[[#This Row],[MntSweetProducts]])</f>
        <v>103</v>
      </c>
      <c r="U611">
        <f>IF(Table13[[#This Row],[MntGoldProds]] = 0, "",Table13[[#This Row],[MntGoldProds]])</f>
        <v>57</v>
      </c>
      <c r="V611">
        <v>1</v>
      </c>
      <c r="W611">
        <v>4</v>
      </c>
      <c r="X611">
        <v>3</v>
      </c>
      <c r="Y611">
        <v>10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 t="s">
        <v>43</v>
      </c>
      <c r="AI611" s="13">
        <f>SUM(Table13[[#This Row],[MntWines]:[MntGoldProds]])</f>
        <v>928</v>
      </c>
      <c r="AJ611" s="13">
        <f>AVERAGE(Table13[[#This Row],[MntWines]:[MntGoldProds]])</f>
        <v>154.66666666666666</v>
      </c>
      <c r="AK611">
        <f>IF(Table13[[#This Row],[Total Number of Purchases]]=0,0,Table13[[#This Row],[Total Spend]]/Table13[[#This Row],[Total Number of Purchases]])</f>
        <v>51.555555555555557</v>
      </c>
      <c r="AM611">
        <f>SUM(Table13[[#This Row],[NumDealsPurchases]:[NumStorePurchases]])</f>
        <v>18</v>
      </c>
      <c r="AN611" s="14">
        <f>Snapshot_Date-Table13[[#This Row],[Dt_Customer]]</f>
        <v>605</v>
      </c>
      <c r="AP611" s="13">
        <f>Table13[[#This Row],[NumDealsPurchases]]/Table13[[#This Row],[Total Number of Purchases]]*100</f>
        <v>5.5555555555555554</v>
      </c>
      <c r="AQ611">
        <f>6-ROUNDUP(_xlfn.PERCENTRANK.INC(Table13[Recency],Table13[[#This Row],[Recency]])*5, 0)</f>
        <v>2</v>
      </c>
      <c r="AR611">
        <f>ROUNDUP(_xlfn.PERCENTRANK.INC(Table13[Total Number of Purchases],Table13[[#This Row],[Total Number of Purchases]])*5,0)</f>
        <v>4</v>
      </c>
      <c r="AS611">
        <f>ROUNDUP(_xlfn.PERCENTRANK.INC(Table13[Total Spend],Table13[[#This Row],[Total Spend]])*5,0)</f>
        <v>4</v>
      </c>
      <c r="AT611" t="str">
        <f>Table13[[#This Row],[Recency Score]]&amp;Table13[[#This Row],[Frequency Score]]&amp;Table13[[#This Row],[Monetary Score]]</f>
        <v>244</v>
      </c>
      <c r="AU611" t="str">
        <f t="shared" si="9"/>
        <v>About to Sleep</v>
      </c>
      <c r="AW611" s="13">
        <f>DATEDIF(Table13[[#This Row],[Dt_Customer]], Snapshot_Date, "d")</f>
        <v>605</v>
      </c>
      <c r="AX611" s="13">
        <f>Table13[[#This Row],[CL if today]]/365</f>
        <v>1.6575342465753424</v>
      </c>
      <c r="AY611">
        <f>Table13[[#This Row],[Total Number of Purchases]]/Table13[[#This Row],[Corrected CL]]</f>
        <v>10.859504132231406</v>
      </c>
      <c r="AZ611">
        <f>Table13[[#This Row],[Average Order Value (AOV)]]*Table13[[#This Row],[Freq per Year]]</f>
        <v>559.86776859504141</v>
      </c>
      <c r="BA611">
        <f>Table13[[#This Row],[Total Spend]]/Table13[[#This Row],[Corrected CL]]</f>
        <v>559.8677685950413</v>
      </c>
      <c r="BB611">
        <v>101.81892332789559</v>
      </c>
      <c r="BC611" s="1">
        <f>Table13[[#This Row],[Dt_Customer]]+Table13[[#This Row],[Recency]]</f>
        <v>41372</v>
      </c>
      <c r="BD611" s="16" t="str">
        <f>IF(COUNTIF(A:A, A611) &gt; 1, "Duplicate", "Unique")</f>
        <v>Unique</v>
      </c>
    </row>
    <row r="612" spans="1:56" x14ac:dyDescent="0.3">
      <c r="A612">
        <v>10967</v>
      </c>
      <c r="B612">
        <v>1963</v>
      </c>
      <c r="C612" t="s">
        <v>28</v>
      </c>
      <c r="D612" t="s">
        <v>29</v>
      </c>
      <c r="E612">
        <v>33378</v>
      </c>
      <c r="F612">
        <v>1</v>
      </c>
      <c r="G612">
        <v>1</v>
      </c>
      <c r="H612" s="1">
        <v>41311</v>
      </c>
      <c r="I612">
        <v>38</v>
      </c>
      <c r="J612">
        <v>33</v>
      </c>
      <c r="K612">
        <v>6</v>
      </c>
      <c r="L612">
        <v>40</v>
      </c>
      <c r="M612">
        <v>3</v>
      </c>
      <c r="N612">
        <v>7</v>
      </c>
      <c r="O612">
        <v>10</v>
      </c>
      <c r="P612">
        <f>IF(Table13[[#This Row],[MntWines]] = 0,"",Table13[[#This Row],[MntWines]])</f>
        <v>33</v>
      </c>
      <c r="Q612">
        <f>IF(Table13[[#This Row],[MntFruits]] = 0, "",Table13[[#This Row],[MntFruits]])</f>
        <v>6</v>
      </c>
      <c r="R612">
        <f>IF(Table13[[#This Row],[MntMeatProducts]] = 0, "",Table13[[#This Row],[MntMeatProducts]])</f>
        <v>40</v>
      </c>
      <c r="S612">
        <f>IF(Table13[[#This Row],[MntFishProducts]] = 0, "",Table13[[#This Row],[MntFishProducts]])</f>
        <v>3</v>
      </c>
      <c r="T612">
        <f>IF(Table13[[#This Row],[MntSweetProducts]] = 0, "",Table13[[#This Row],[MntSweetProducts]])</f>
        <v>7</v>
      </c>
      <c r="U612">
        <f>IF(Table13[[#This Row],[MntGoldProds]] = 0, "",Table13[[#This Row],[MntGoldProds]])</f>
        <v>10</v>
      </c>
      <c r="V612">
        <v>3</v>
      </c>
      <c r="W612">
        <v>2</v>
      </c>
      <c r="X612">
        <v>0</v>
      </c>
      <c r="Y612">
        <v>4</v>
      </c>
      <c r="Z612">
        <v>7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 t="s">
        <v>43</v>
      </c>
      <c r="AI612" s="13">
        <f>SUM(Table13[[#This Row],[MntWines]:[MntGoldProds]])</f>
        <v>99</v>
      </c>
      <c r="AJ612" s="13">
        <f>AVERAGE(Table13[[#This Row],[MntWines]:[MntGoldProds]])</f>
        <v>16.5</v>
      </c>
      <c r="AK612">
        <f>IF(Table13[[#This Row],[Total Number of Purchases]]=0,0,Table13[[#This Row],[Total Spend]]/Table13[[#This Row],[Total Number of Purchases]])</f>
        <v>11</v>
      </c>
      <c r="AM612">
        <f>SUM(Table13[[#This Row],[NumDealsPurchases]:[NumStorePurchases]])</f>
        <v>9</v>
      </c>
      <c r="AN612" s="14">
        <f>Snapshot_Date-Table13[[#This Row],[Dt_Customer]]</f>
        <v>605</v>
      </c>
      <c r="AP612" s="13">
        <f>Table13[[#This Row],[NumDealsPurchases]]/Table13[[#This Row],[Total Number of Purchases]]*100</f>
        <v>33.333333333333329</v>
      </c>
      <c r="AQ612">
        <f>6-ROUNDUP(_xlfn.PERCENTRANK.INC(Table13[Recency],Table13[[#This Row],[Recency]])*5, 0)</f>
        <v>4</v>
      </c>
      <c r="AR612">
        <f>ROUNDUP(_xlfn.PERCENTRANK.INC(Table13[Total Number of Purchases],Table13[[#This Row],[Total Number of Purchases]])*5,0)</f>
        <v>2</v>
      </c>
      <c r="AS612">
        <f>ROUNDUP(_xlfn.PERCENTRANK.INC(Table13[Total Spend],Table13[[#This Row],[Total Spend]])*5,0)</f>
        <v>2</v>
      </c>
      <c r="AT612" t="str">
        <f>Table13[[#This Row],[Recency Score]]&amp;Table13[[#This Row],[Frequency Score]]&amp;Table13[[#This Row],[Monetary Score]]</f>
        <v>422</v>
      </c>
      <c r="AU612" t="str">
        <f t="shared" si="9"/>
        <v>Potential Loyalists</v>
      </c>
      <c r="AW612" s="13">
        <f>DATEDIF(Table13[[#This Row],[Dt_Customer]], Snapshot_Date, "d")</f>
        <v>605</v>
      </c>
      <c r="AX612" s="13">
        <f>Table13[[#This Row],[CL if today]]/365</f>
        <v>1.6575342465753424</v>
      </c>
      <c r="AY612">
        <f>Table13[[#This Row],[Total Number of Purchases]]/Table13[[#This Row],[Corrected CL]]</f>
        <v>5.4297520661157028</v>
      </c>
      <c r="AZ612">
        <f>Table13[[#This Row],[Average Order Value (AOV)]]*Table13[[#This Row],[Freq per Year]]</f>
        <v>59.727272727272734</v>
      </c>
      <c r="BA612">
        <f>Table13[[#This Row],[Total Spend]]/Table13[[#This Row],[Corrected CL]]</f>
        <v>59.727272727272727</v>
      </c>
      <c r="BB612">
        <v>734.77905073649754</v>
      </c>
      <c r="BC612" s="1">
        <f>Table13[[#This Row],[Dt_Customer]]+Table13[[#This Row],[Recency]]</f>
        <v>41349</v>
      </c>
      <c r="BD612" s="16" t="str">
        <f>IF(COUNTIF(A:A, A612) &gt; 1, "Duplicate", "Unique")</f>
        <v>Unique</v>
      </c>
    </row>
    <row r="613" spans="1:56" x14ac:dyDescent="0.3">
      <c r="A613">
        <v>6320</v>
      </c>
      <c r="B613">
        <v>1976</v>
      </c>
      <c r="C613" t="s">
        <v>41</v>
      </c>
      <c r="D613" t="s">
        <v>31</v>
      </c>
      <c r="E613">
        <v>70893</v>
      </c>
      <c r="F613">
        <v>0</v>
      </c>
      <c r="G613">
        <v>0</v>
      </c>
      <c r="H613" s="1">
        <v>41311</v>
      </c>
      <c r="I613">
        <v>42</v>
      </c>
      <c r="J613">
        <v>768</v>
      </c>
      <c r="K613">
        <v>44</v>
      </c>
      <c r="L613">
        <v>561</v>
      </c>
      <c r="M613">
        <v>77</v>
      </c>
      <c r="N613">
        <v>44</v>
      </c>
      <c r="O613">
        <v>14</v>
      </c>
      <c r="P613">
        <f>IF(Table13[[#This Row],[MntWines]] = 0,"",Table13[[#This Row],[MntWines]])</f>
        <v>768</v>
      </c>
      <c r="Q613">
        <f>IF(Table13[[#This Row],[MntFruits]] = 0, "",Table13[[#This Row],[MntFruits]])</f>
        <v>44</v>
      </c>
      <c r="R613">
        <f>IF(Table13[[#This Row],[MntMeatProducts]] = 0, "",Table13[[#This Row],[MntMeatProducts]])</f>
        <v>561</v>
      </c>
      <c r="S613">
        <f>IF(Table13[[#This Row],[MntFishProducts]] = 0, "",Table13[[#This Row],[MntFishProducts]])</f>
        <v>77</v>
      </c>
      <c r="T613">
        <f>IF(Table13[[#This Row],[MntSweetProducts]] = 0, "",Table13[[#This Row],[MntSweetProducts]])</f>
        <v>44</v>
      </c>
      <c r="U613">
        <f>IF(Table13[[#This Row],[MntGoldProds]] = 0, "",Table13[[#This Row],[MntGoldProds]])</f>
        <v>14</v>
      </c>
      <c r="V613">
        <v>1</v>
      </c>
      <c r="W613">
        <v>6</v>
      </c>
      <c r="X613">
        <v>6</v>
      </c>
      <c r="Y613">
        <v>10</v>
      </c>
      <c r="Z613">
        <v>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 t="s">
        <v>30</v>
      </c>
      <c r="AI613" s="13">
        <f>SUM(Table13[[#This Row],[MntWines]:[MntGoldProds]])</f>
        <v>1508</v>
      </c>
      <c r="AJ613" s="13">
        <f>AVERAGE(Table13[[#This Row],[MntWines]:[MntGoldProds]])</f>
        <v>251.33333333333334</v>
      </c>
      <c r="AK613">
        <f>IF(Table13[[#This Row],[Total Number of Purchases]]=0,0,Table13[[#This Row],[Total Spend]]/Table13[[#This Row],[Total Number of Purchases]])</f>
        <v>65.565217391304344</v>
      </c>
      <c r="AM613">
        <f>SUM(Table13[[#This Row],[NumDealsPurchases]:[NumStorePurchases]])</f>
        <v>23</v>
      </c>
      <c r="AN613" s="14">
        <f>Snapshot_Date-Table13[[#This Row],[Dt_Customer]]</f>
        <v>605</v>
      </c>
      <c r="AP613" s="13">
        <f>Table13[[#This Row],[NumDealsPurchases]]/Table13[[#This Row],[Total Number of Purchases]]*100</f>
        <v>4.3478260869565215</v>
      </c>
      <c r="AQ613">
        <f>6-ROUNDUP(_xlfn.PERCENTRANK.INC(Table13[Recency],Table13[[#This Row],[Recency]])*5, 0)</f>
        <v>3</v>
      </c>
      <c r="AR613">
        <f>ROUNDUP(_xlfn.PERCENTRANK.INC(Table13[Total Number of Purchases],Table13[[#This Row],[Total Number of Purchases]])*5,0)</f>
        <v>5</v>
      </c>
      <c r="AS613">
        <f>ROUNDUP(_xlfn.PERCENTRANK.INC(Table13[Total Spend],Table13[[#This Row],[Total Spend]])*5,0)</f>
        <v>5</v>
      </c>
      <c r="AT613" t="str">
        <f>Table13[[#This Row],[Recency Score]]&amp;Table13[[#This Row],[Frequency Score]]&amp;Table13[[#This Row],[Monetary Score]]</f>
        <v>355</v>
      </c>
      <c r="AU613" t="str">
        <f t="shared" si="9"/>
        <v>Frequent Buyers</v>
      </c>
      <c r="AW613" s="13">
        <f>DATEDIF(Table13[[#This Row],[Dt_Customer]], Snapshot_Date, "d")</f>
        <v>605</v>
      </c>
      <c r="AX613" s="13">
        <f>Table13[[#This Row],[CL if today]]/365</f>
        <v>1.6575342465753424</v>
      </c>
      <c r="AY613">
        <f>Table13[[#This Row],[Total Number of Purchases]]/Table13[[#This Row],[Corrected CL]]</f>
        <v>13.87603305785124</v>
      </c>
      <c r="AZ613">
        <f>Table13[[#This Row],[Average Order Value (AOV)]]*Table13[[#This Row],[Freq per Year]]</f>
        <v>909.78512396694214</v>
      </c>
      <c r="BA613">
        <f>Table13[[#This Row],[Total Spend]]/Table13[[#This Row],[Corrected CL]]</f>
        <v>909.78512396694214</v>
      </c>
      <c r="BB613">
        <v>44.206219312602293</v>
      </c>
      <c r="BC613" s="1">
        <f>Table13[[#This Row],[Dt_Customer]]+Table13[[#This Row],[Recency]]</f>
        <v>41353</v>
      </c>
      <c r="BD613" s="16" t="str">
        <f>IF(COUNTIF(A:A, A613) &gt; 1, "Duplicate", "Unique")</f>
        <v>Unique</v>
      </c>
    </row>
    <row r="614" spans="1:56" x14ac:dyDescent="0.3">
      <c r="A614">
        <v>10821</v>
      </c>
      <c r="B614">
        <v>1978</v>
      </c>
      <c r="C614" t="s">
        <v>28</v>
      </c>
      <c r="D614" t="s">
        <v>33</v>
      </c>
      <c r="E614">
        <v>57113</v>
      </c>
      <c r="F614">
        <v>1</v>
      </c>
      <c r="G614">
        <v>1</v>
      </c>
      <c r="H614" s="1">
        <v>41311</v>
      </c>
      <c r="I614">
        <v>45</v>
      </c>
      <c r="J614">
        <v>182</v>
      </c>
      <c r="K614">
        <v>4</v>
      </c>
      <c r="L614">
        <v>33</v>
      </c>
      <c r="M614">
        <v>0</v>
      </c>
      <c r="N614">
        <v>2</v>
      </c>
      <c r="O614">
        <v>42</v>
      </c>
      <c r="P614">
        <f>IF(Table13[[#This Row],[MntWines]] = 0,"",Table13[[#This Row],[MntWines]])</f>
        <v>182</v>
      </c>
      <c r="Q614">
        <f>IF(Table13[[#This Row],[MntFruits]] = 0, "",Table13[[#This Row],[MntFruits]])</f>
        <v>4</v>
      </c>
      <c r="R614">
        <f>IF(Table13[[#This Row],[MntMeatProducts]] = 0, "",Table13[[#This Row],[MntMeatProducts]])</f>
        <v>33</v>
      </c>
      <c r="S614" t="str">
        <f>IF(Table13[[#This Row],[MntFishProducts]] = 0, "",Table13[[#This Row],[MntFishProducts]])</f>
        <v/>
      </c>
      <c r="T614">
        <f>IF(Table13[[#This Row],[MntSweetProducts]] = 0, "",Table13[[#This Row],[MntSweetProducts]])</f>
        <v>2</v>
      </c>
      <c r="U614">
        <f>IF(Table13[[#This Row],[MntGoldProds]] = 0, "",Table13[[#This Row],[MntGoldProds]])</f>
        <v>42</v>
      </c>
      <c r="V614">
        <v>6</v>
      </c>
      <c r="W614">
        <v>4</v>
      </c>
      <c r="X614">
        <v>1</v>
      </c>
      <c r="Y614">
        <v>5</v>
      </c>
      <c r="Z614">
        <v>7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 t="s">
        <v>30</v>
      </c>
      <c r="AI614" s="13">
        <f>SUM(Table13[[#This Row],[MntWines]:[MntGoldProds]])</f>
        <v>263</v>
      </c>
      <c r="AJ614" s="13">
        <f>AVERAGE(Table13[[#This Row],[MntWines]:[MntGoldProds]])</f>
        <v>43.833333333333336</v>
      </c>
      <c r="AK614">
        <f>IF(Table13[[#This Row],[Total Number of Purchases]]=0,0,Table13[[#This Row],[Total Spend]]/Table13[[#This Row],[Total Number of Purchases]])</f>
        <v>16.4375</v>
      </c>
      <c r="AM614">
        <f>SUM(Table13[[#This Row],[NumDealsPurchases]:[NumStorePurchases]])</f>
        <v>16</v>
      </c>
      <c r="AN614" s="14">
        <f>Snapshot_Date-Table13[[#This Row],[Dt_Customer]]</f>
        <v>605</v>
      </c>
      <c r="AP614" s="13">
        <f>Table13[[#This Row],[NumDealsPurchases]]/Table13[[#This Row],[Total Number of Purchases]]*100</f>
        <v>37.5</v>
      </c>
      <c r="AQ614">
        <f>6-ROUNDUP(_xlfn.PERCENTRANK.INC(Table13[Recency],Table13[[#This Row],[Recency]])*5, 0)</f>
        <v>3</v>
      </c>
      <c r="AR614">
        <f>ROUNDUP(_xlfn.PERCENTRANK.INC(Table13[Total Number of Purchases],Table13[[#This Row],[Total Number of Purchases]])*5,0)</f>
        <v>3</v>
      </c>
      <c r="AS614">
        <f>ROUNDUP(_xlfn.PERCENTRANK.INC(Table13[Total Spend],Table13[[#This Row],[Total Spend]])*5,0)</f>
        <v>3</v>
      </c>
      <c r="AT614" t="str">
        <f>Table13[[#This Row],[Recency Score]]&amp;Table13[[#This Row],[Frequency Score]]&amp;Table13[[#This Row],[Monetary Score]]</f>
        <v>333</v>
      </c>
      <c r="AU614" t="str">
        <f t="shared" si="9"/>
        <v>Needs Attention</v>
      </c>
      <c r="AW614" s="13">
        <f>DATEDIF(Table13[[#This Row],[Dt_Customer]], Snapshot_Date, "d")</f>
        <v>605</v>
      </c>
      <c r="AX614" s="13">
        <f>Table13[[#This Row],[CL if today]]/365</f>
        <v>1.6575342465753424</v>
      </c>
      <c r="AY614">
        <f>Table13[[#This Row],[Total Number of Purchases]]/Table13[[#This Row],[Corrected CL]]</f>
        <v>9.6528925619834709</v>
      </c>
      <c r="AZ614">
        <f>Table13[[#This Row],[Average Order Value (AOV)]]*Table13[[#This Row],[Freq per Year]]</f>
        <v>158.6694214876033</v>
      </c>
      <c r="BA614">
        <f>Table13[[#This Row],[Total Spend]]/Table13[[#This Row],[Corrected CL]]</f>
        <v>158.6694214876033</v>
      </c>
      <c r="BB614">
        <v>553.75203915171289</v>
      </c>
      <c r="BC614" s="1">
        <f>Table13[[#This Row],[Dt_Customer]]+Table13[[#This Row],[Recency]]</f>
        <v>41356</v>
      </c>
      <c r="BD614" s="16" t="str">
        <f>IF(COUNTIF(A:A, A614) &gt; 1, "Duplicate", "Unique")</f>
        <v>Unique</v>
      </c>
    </row>
    <row r="615" spans="1:56" x14ac:dyDescent="0.3">
      <c r="A615">
        <v>9750</v>
      </c>
      <c r="B615">
        <v>1961</v>
      </c>
      <c r="C615" t="s">
        <v>37</v>
      </c>
      <c r="D615" t="s">
        <v>29</v>
      </c>
      <c r="E615">
        <v>64325</v>
      </c>
      <c r="F615">
        <v>0</v>
      </c>
      <c r="G615">
        <v>1</v>
      </c>
      <c r="H615" s="1">
        <v>41312</v>
      </c>
      <c r="I615">
        <v>41</v>
      </c>
      <c r="J615">
        <v>731</v>
      </c>
      <c r="K615">
        <v>60</v>
      </c>
      <c r="L615">
        <v>353</v>
      </c>
      <c r="M615">
        <v>78</v>
      </c>
      <c r="N615">
        <v>12</v>
      </c>
      <c r="O615">
        <v>73</v>
      </c>
      <c r="P615">
        <f>IF(Table13[[#This Row],[MntWines]] = 0,"",Table13[[#This Row],[MntWines]])</f>
        <v>731</v>
      </c>
      <c r="Q615">
        <f>IF(Table13[[#This Row],[MntFruits]] = 0, "",Table13[[#This Row],[MntFruits]])</f>
        <v>60</v>
      </c>
      <c r="R615">
        <f>IF(Table13[[#This Row],[MntMeatProducts]] = 0, "",Table13[[#This Row],[MntMeatProducts]])</f>
        <v>353</v>
      </c>
      <c r="S615">
        <f>IF(Table13[[#This Row],[MntFishProducts]] = 0, "",Table13[[#This Row],[MntFishProducts]])</f>
        <v>78</v>
      </c>
      <c r="T615">
        <f>IF(Table13[[#This Row],[MntSweetProducts]] = 0, "",Table13[[#This Row],[MntSweetProducts]])</f>
        <v>12</v>
      </c>
      <c r="U615">
        <f>IF(Table13[[#This Row],[MntGoldProds]] = 0, "",Table13[[#This Row],[MntGoldProds]])</f>
        <v>73</v>
      </c>
      <c r="V615">
        <v>5</v>
      </c>
      <c r="W615">
        <v>10</v>
      </c>
      <c r="X615">
        <v>3</v>
      </c>
      <c r="Y615">
        <v>5</v>
      </c>
      <c r="Z615">
        <v>7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30</v>
      </c>
      <c r="AI615" s="13">
        <f>SUM(Table13[[#This Row],[MntWines]:[MntGoldProds]])</f>
        <v>1307</v>
      </c>
      <c r="AJ615" s="13">
        <f>AVERAGE(Table13[[#This Row],[MntWines]:[MntGoldProds]])</f>
        <v>217.83333333333334</v>
      </c>
      <c r="AK615">
        <f>IF(Table13[[#This Row],[Total Number of Purchases]]=0,0,Table13[[#This Row],[Total Spend]]/Table13[[#This Row],[Total Number of Purchases]])</f>
        <v>56.826086956521742</v>
      </c>
      <c r="AM615">
        <f>SUM(Table13[[#This Row],[NumDealsPurchases]:[NumStorePurchases]])</f>
        <v>23</v>
      </c>
      <c r="AN615" s="14">
        <f>Snapshot_Date-Table13[[#This Row],[Dt_Customer]]</f>
        <v>604</v>
      </c>
      <c r="AP615" s="13">
        <f>Table13[[#This Row],[NumDealsPurchases]]/Table13[[#This Row],[Total Number of Purchases]]*100</f>
        <v>21.739130434782609</v>
      </c>
      <c r="AQ615">
        <f>6-ROUNDUP(_xlfn.PERCENTRANK.INC(Table13[Recency],Table13[[#This Row],[Recency]])*5, 0)</f>
        <v>3</v>
      </c>
      <c r="AR615">
        <f>ROUNDUP(_xlfn.PERCENTRANK.INC(Table13[Total Number of Purchases],Table13[[#This Row],[Total Number of Purchases]])*5,0)</f>
        <v>5</v>
      </c>
      <c r="AS615">
        <f>ROUNDUP(_xlfn.PERCENTRANK.INC(Table13[Total Spend],Table13[[#This Row],[Total Spend]])*5,0)</f>
        <v>5</v>
      </c>
      <c r="AT615" t="str">
        <f>Table13[[#This Row],[Recency Score]]&amp;Table13[[#This Row],[Frequency Score]]&amp;Table13[[#This Row],[Monetary Score]]</f>
        <v>355</v>
      </c>
      <c r="AU615" t="str">
        <f t="shared" si="9"/>
        <v>Frequent Buyers</v>
      </c>
      <c r="AW615" s="13">
        <f>DATEDIF(Table13[[#This Row],[Dt_Customer]], Snapshot_Date, "d")</f>
        <v>604</v>
      </c>
      <c r="AX615" s="13">
        <f>Table13[[#This Row],[CL if today]]/365</f>
        <v>1.6547945205479453</v>
      </c>
      <c r="AY615">
        <f>Table13[[#This Row],[Total Number of Purchases]]/Table13[[#This Row],[Corrected CL]]</f>
        <v>13.899006622516556</v>
      </c>
      <c r="AZ615">
        <f>Table13[[#This Row],[Average Order Value (AOV)]]*Table13[[#This Row],[Freq per Year]]</f>
        <v>789.82615894039736</v>
      </c>
      <c r="BA615">
        <f>Table13[[#This Row],[Total Spend]]/Table13[[#This Row],[Corrected CL]]</f>
        <v>789.82615894039736</v>
      </c>
      <c r="BB615">
        <v>539.72131147540983</v>
      </c>
      <c r="BC615" s="1">
        <f>Table13[[#This Row],[Dt_Customer]]+Table13[[#This Row],[Recency]]</f>
        <v>41353</v>
      </c>
      <c r="BD615" s="16" t="str">
        <f>IF(COUNTIF(A:A, A615) &gt; 1, "Duplicate", "Unique")</f>
        <v>Unique</v>
      </c>
    </row>
    <row r="616" spans="1:56" x14ac:dyDescent="0.3">
      <c r="A616">
        <v>456</v>
      </c>
      <c r="B616">
        <v>1986</v>
      </c>
      <c r="C616" t="s">
        <v>38</v>
      </c>
      <c r="D616" t="s">
        <v>33</v>
      </c>
      <c r="E616">
        <v>7500</v>
      </c>
      <c r="F616">
        <v>1</v>
      </c>
      <c r="G616">
        <v>0</v>
      </c>
      <c r="H616" s="1">
        <v>41312</v>
      </c>
      <c r="I616">
        <v>96</v>
      </c>
      <c r="J616">
        <v>1</v>
      </c>
      <c r="K616">
        <v>11</v>
      </c>
      <c r="L616">
        <v>5</v>
      </c>
      <c r="M616">
        <v>4</v>
      </c>
      <c r="N616">
        <v>6</v>
      </c>
      <c r="O616">
        <v>9</v>
      </c>
      <c r="P616">
        <f>IF(Table13[[#This Row],[MntWines]] = 0,"",Table13[[#This Row],[MntWines]])</f>
        <v>1</v>
      </c>
      <c r="Q616">
        <f>IF(Table13[[#This Row],[MntFruits]] = 0, "",Table13[[#This Row],[MntFruits]])</f>
        <v>11</v>
      </c>
      <c r="R616">
        <f>IF(Table13[[#This Row],[MntMeatProducts]] = 0, "",Table13[[#This Row],[MntMeatProducts]])</f>
        <v>5</v>
      </c>
      <c r="S616">
        <f>IF(Table13[[#This Row],[MntFishProducts]] = 0, "",Table13[[#This Row],[MntFishProducts]])</f>
        <v>4</v>
      </c>
      <c r="T616">
        <f>IF(Table13[[#This Row],[MntSweetProducts]] = 0, "",Table13[[#This Row],[MntSweetProducts]])</f>
        <v>6</v>
      </c>
      <c r="U616">
        <f>IF(Table13[[#This Row],[MntGoldProds]] = 0, "",Table13[[#This Row],[MntGoldProds]])</f>
        <v>9</v>
      </c>
      <c r="V616">
        <v>2</v>
      </c>
      <c r="W616">
        <v>2</v>
      </c>
      <c r="X616">
        <v>0</v>
      </c>
      <c r="Y616">
        <v>3</v>
      </c>
      <c r="Z616">
        <v>8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 t="s">
        <v>30</v>
      </c>
      <c r="AI616" s="13">
        <f>SUM(Table13[[#This Row],[MntWines]:[MntGoldProds]])</f>
        <v>36</v>
      </c>
      <c r="AJ616" s="13">
        <f>AVERAGE(Table13[[#This Row],[MntWines]:[MntGoldProds]])</f>
        <v>6</v>
      </c>
      <c r="AK616">
        <f>IF(Table13[[#This Row],[Total Number of Purchases]]=0,0,Table13[[#This Row],[Total Spend]]/Table13[[#This Row],[Total Number of Purchases]])</f>
        <v>5.1428571428571432</v>
      </c>
      <c r="AM616">
        <f>SUM(Table13[[#This Row],[NumDealsPurchases]:[NumStorePurchases]])</f>
        <v>7</v>
      </c>
      <c r="AN616" s="14">
        <f>Snapshot_Date-Table13[[#This Row],[Dt_Customer]]</f>
        <v>604</v>
      </c>
      <c r="AP616" s="13">
        <f>Table13[[#This Row],[NumDealsPurchases]]/Table13[[#This Row],[Total Number of Purchases]]*100</f>
        <v>28.571428571428569</v>
      </c>
      <c r="AQ616">
        <f>6-ROUNDUP(_xlfn.PERCENTRANK.INC(Table13[Recency],Table13[[#This Row],[Recency]])*5, 0)</f>
        <v>1</v>
      </c>
      <c r="AR616">
        <f>ROUNDUP(_xlfn.PERCENTRANK.INC(Table13[Total Number of Purchases],Table13[[#This Row],[Total Number of Purchases]])*5,0)</f>
        <v>1</v>
      </c>
      <c r="AS616">
        <f>ROUNDUP(_xlfn.PERCENTRANK.INC(Table13[Total Spend],Table13[[#This Row],[Total Spend]])*5,0)</f>
        <v>1</v>
      </c>
      <c r="AT616" t="str">
        <f>Table13[[#This Row],[Recency Score]]&amp;Table13[[#This Row],[Frequency Score]]&amp;Table13[[#This Row],[Monetary Score]]</f>
        <v>111</v>
      </c>
      <c r="AU616" t="str">
        <f t="shared" si="9"/>
        <v>Lost</v>
      </c>
      <c r="AW616" s="13">
        <f>DATEDIF(Table13[[#This Row],[Dt_Customer]], Snapshot_Date, "d")</f>
        <v>604</v>
      </c>
      <c r="AX616" s="13">
        <f>Table13[[#This Row],[CL if today]]/365</f>
        <v>1.6547945205479453</v>
      </c>
      <c r="AY616">
        <f>Table13[[#This Row],[Total Number of Purchases]]/Table13[[#This Row],[Corrected CL]]</f>
        <v>4.2301324503311255</v>
      </c>
      <c r="AZ616">
        <f>Table13[[#This Row],[Average Order Value (AOV)]]*Table13[[#This Row],[Freq per Year]]</f>
        <v>21.754966887417218</v>
      </c>
      <c r="BA616">
        <f>Table13[[#This Row],[Total Spend]]/Table13[[#This Row],[Corrected CL]]</f>
        <v>21.754966887417218</v>
      </c>
      <c r="BB616">
        <v>56.245901639344261</v>
      </c>
      <c r="BC616" s="1">
        <f>Table13[[#This Row],[Dt_Customer]]+Table13[[#This Row],[Recency]]</f>
        <v>41408</v>
      </c>
      <c r="BD616" s="16" t="str">
        <f>IF(COUNTIF(A:A, A616) &gt; 1, "Duplicate", "Unique")</f>
        <v>Unique</v>
      </c>
    </row>
    <row r="617" spans="1:56" x14ac:dyDescent="0.3">
      <c r="A617">
        <v>11114</v>
      </c>
      <c r="B617">
        <v>1970</v>
      </c>
      <c r="C617" t="s">
        <v>28</v>
      </c>
      <c r="D617" t="s">
        <v>35</v>
      </c>
      <c r="E617">
        <v>19656</v>
      </c>
      <c r="F617">
        <v>1</v>
      </c>
      <c r="G617">
        <v>0</v>
      </c>
      <c r="H617" s="1">
        <v>41313</v>
      </c>
      <c r="I617">
        <v>94</v>
      </c>
      <c r="J617">
        <v>25</v>
      </c>
      <c r="K617">
        <v>4</v>
      </c>
      <c r="L617">
        <v>9</v>
      </c>
      <c r="M617">
        <v>6</v>
      </c>
      <c r="N617">
        <v>8</v>
      </c>
      <c r="O617">
        <v>32</v>
      </c>
      <c r="P617">
        <f>IF(Table13[[#This Row],[MntWines]] = 0,"",Table13[[#This Row],[MntWines]])</f>
        <v>25</v>
      </c>
      <c r="Q617">
        <f>IF(Table13[[#This Row],[MntFruits]] = 0, "",Table13[[#This Row],[MntFruits]])</f>
        <v>4</v>
      </c>
      <c r="R617">
        <f>IF(Table13[[#This Row],[MntMeatProducts]] = 0, "",Table13[[#This Row],[MntMeatProducts]])</f>
        <v>9</v>
      </c>
      <c r="S617">
        <f>IF(Table13[[#This Row],[MntFishProducts]] = 0, "",Table13[[#This Row],[MntFishProducts]])</f>
        <v>6</v>
      </c>
      <c r="T617">
        <f>IF(Table13[[#This Row],[MntSweetProducts]] = 0, "",Table13[[#This Row],[MntSweetProducts]])</f>
        <v>8</v>
      </c>
      <c r="U617">
        <f>IF(Table13[[#This Row],[MntGoldProds]] = 0, "",Table13[[#This Row],[MntGoldProds]])</f>
        <v>32</v>
      </c>
      <c r="V617">
        <v>3</v>
      </c>
      <c r="W617">
        <v>2</v>
      </c>
      <c r="X617">
        <v>1</v>
      </c>
      <c r="Y617">
        <v>3</v>
      </c>
      <c r="Z617">
        <v>7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s">
        <v>30</v>
      </c>
      <c r="AI617" s="13">
        <f>SUM(Table13[[#This Row],[MntWines]:[MntGoldProds]])</f>
        <v>84</v>
      </c>
      <c r="AJ617" s="13">
        <f>AVERAGE(Table13[[#This Row],[MntWines]:[MntGoldProds]])</f>
        <v>14</v>
      </c>
      <c r="AK617">
        <f>IF(Table13[[#This Row],[Total Number of Purchases]]=0,0,Table13[[#This Row],[Total Spend]]/Table13[[#This Row],[Total Number of Purchases]])</f>
        <v>9.3333333333333339</v>
      </c>
      <c r="AM617">
        <f>SUM(Table13[[#This Row],[NumDealsPurchases]:[NumStorePurchases]])</f>
        <v>9</v>
      </c>
      <c r="AN617" s="14">
        <f>Snapshot_Date-Table13[[#This Row],[Dt_Customer]]</f>
        <v>603</v>
      </c>
      <c r="AP617" s="13">
        <f>Table13[[#This Row],[NumDealsPurchases]]/Table13[[#This Row],[Total Number of Purchases]]*100</f>
        <v>33.333333333333329</v>
      </c>
      <c r="AQ617">
        <f>6-ROUNDUP(_xlfn.PERCENTRANK.INC(Table13[Recency],Table13[[#This Row],[Recency]])*5, 0)</f>
        <v>1</v>
      </c>
      <c r="AR617">
        <f>ROUNDUP(_xlfn.PERCENTRANK.INC(Table13[Total Number of Purchases],Table13[[#This Row],[Total Number of Purchases]])*5,0)</f>
        <v>2</v>
      </c>
      <c r="AS617">
        <f>ROUNDUP(_xlfn.PERCENTRANK.INC(Table13[Total Spend],Table13[[#This Row],[Total Spend]])*5,0)</f>
        <v>2</v>
      </c>
      <c r="AT617" t="str">
        <f>Table13[[#This Row],[Recency Score]]&amp;Table13[[#This Row],[Frequency Score]]&amp;Table13[[#This Row],[Monetary Score]]</f>
        <v>122</v>
      </c>
      <c r="AU617" t="str">
        <f t="shared" si="9"/>
        <v>Lost</v>
      </c>
      <c r="AW617" s="13">
        <f>DATEDIF(Table13[[#This Row],[Dt_Customer]], Snapshot_Date, "d")</f>
        <v>603</v>
      </c>
      <c r="AX617" s="13">
        <f>Table13[[#This Row],[CL if today]]/365</f>
        <v>1.6520547945205479</v>
      </c>
      <c r="AY617">
        <f>Table13[[#This Row],[Total Number of Purchases]]/Table13[[#This Row],[Corrected CL]]</f>
        <v>5.4477611940298507</v>
      </c>
      <c r="AZ617">
        <f>Table13[[#This Row],[Average Order Value (AOV)]]*Table13[[#This Row],[Freq per Year]]</f>
        <v>50.845771144278608</v>
      </c>
      <c r="BA617">
        <f>Table13[[#This Row],[Total Spend]]/Table13[[#This Row],[Corrected CL]]</f>
        <v>50.845771144278608</v>
      </c>
      <c r="BB617">
        <v>539.72131147540983</v>
      </c>
      <c r="BC617" s="1">
        <f>Table13[[#This Row],[Dt_Customer]]+Table13[[#This Row],[Recency]]</f>
        <v>41407</v>
      </c>
      <c r="BD617" s="16" t="str">
        <f>IF(COUNTIF(A:A, A617) &gt; 1, "Duplicate", "Unique")</f>
        <v>Unique</v>
      </c>
    </row>
    <row r="618" spans="1:56" x14ac:dyDescent="0.3">
      <c r="A618">
        <v>5628</v>
      </c>
      <c r="B618">
        <v>1982</v>
      </c>
      <c r="C618" t="s">
        <v>28</v>
      </c>
      <c r="D618" t="s">
        <v>35</v>
      </c>
      <c r="E618">
        <v>61416</v>
      </c>
      <c r="F618">
        <v>0</v>
      </c>
      <c r="G618">
        <v>0</v>
      </c>
      <c r="H618" s="1">
        <v>41313</v>
      </c>
      <c r="I618">
        <v>25</v>
      </c>
      <c r="J618">
        <v>848</v>
      </c>
      <c r="K618">
        <v>154</v>
      </c>
      <c r="L618">
        <v>323</v>
      </c>
      <c r="M618">
        <v>201</v>
      </c>
      <c r="N618">
        <v>61</v>
      </c>
      <c r="O618">
        <v>78</v>
      </c>
      <c r="P618">
        <f>IF(Table13[[#This Row],[MntWines]] = 0,"",Table13[[#This Row],[MntWines]])</f>
        <v>848</v>
      </c>
      <c r="Q618">
        <f>IF(Table13[[#This Row],[MntFruits]] = 0, "",Table13[[#This Row],[MntFruits]])</f>
        <v>154</v>
      </c>
      <c r="R618">
        <f>IF(Table13[[#This Row],[MntMeatProducts]] = 0, "",Table13[[#This Row],[MntMeatProducts]])</f>
        <v>323</v>
      </c>
      <c r="S618">
        <f>IF(Table13[[#This Row],[MntFishProducts]] = 0, "",Table13[[#This Row],[MntFishProducts]])</f>
        <v>201</v>
      </c>
      <c r="T618">
        <f>IF(Table13[[#This Row],[MntSweetProducts]] = 0, "",Table13[[#This Row],[MntSweetProducts]])</f>
        <v>61</v>
      </c>
      <c r="U618">
        <f>IF(Table13[[#This Row],[MntGoldProds]] = 0, "",Table13[[#This Row],[MntGoldProds]])</f>
        <v>78</v>
      </c>
      <c r="V618">
        <v>1</v>
      </c>
      <c r="W618">
        <v>10</v>
      </c>
      <c r="X618">
        <v>3</v>
      </c>
      <c r="Y618">
        <v>10</v>
      </c>
      <c r="Z618">
        <v>6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 t="s">
        <v>34</v>
      </c>
      <c r="AI618" s="13">
        <f>SUM(Table13[[#This Row],[MntWines]:[MntGoldProds]])</f>
        <v>1665</v>
      </c>
      <c r="AJ618" s="13">
        <f>AVERAGE(Table13[[#This Row],[MntWines]:[MntGoldProds]])</f>
        <v>277.5</v>
      </c>
      <c r="AK618">
        <f>IF(Table13[[#This Row],[Total Number of Purchases]]=0,0,Table13[[#This Row],[Total Spend]]/Table13[[#This Row],[Total Number of Purchases]])</f>
        <v>69.375</v>
      </c>
      <c r="AM618">
        <f>SUM(Table13[[#This Row],[NumDealsPurchases]:[NumStorePurchases]])</f>
        <v>24</v>
      </c>
      <c r="AN618" s="14">
        <f>Snapshot_Date-Table13[[#This Row],[Dt_Customer]]</f>
        <v>603</v>
      </c>
      <c r="AP618" s="13">
        <f>Table13[[#This Row],[NumDealsPurchases]]/Table13[[#This Row],[Total Number of Purchases]]*100</f>
        <v>4.1666666666666661</v>
      </c>
      <c r="AQ618">
        <f>6-ROUNDUP(_xlfn.PERCENTRANK.INC(Table13[Recency],Table13[[#This Row],[Recency]])*5, 0)</f>
        <v>4</v>
      </c>
      <c r="AR618">
        <f>ROUNDUP(_xlfn.PERCENTRANK.INC(Table13[Total Number of Purchases],Table13[[#This Row],[Total Number of Purchases]])*5,0)</f>
        <v>5</v>
      </c>
      <c r="AS618">
        <f>ROUNDUP(_xlfn.PERCENTRANK.INC(Table13[Total Spend],Table13[[#This Row],[Total Spend]])*5,0)</f>
        <v>5</v>
      </c>
      <c r="AT618" t="str">
        <f>Table13[[#This Row],[Recency Score]]&amp;Table13[[#This Row],[Frequency Score]]&amp;Table13[[#This Row],[Monetary Score]]</f>
        <v>455</v>
      </c>
      <c r="AU618" t="str">
        <f t="shared" si="9"/>
        <v>Frequent Buyers</v>
      </c>
      <c r="AW618" s="13">
        <f>DATEDIF(Table13[[#This Row],[Dt_Customer]], Snapshot_Date, "d")</f>
        <v>603</v>
      </c>
      <c r="AX618" s="13">
        <f>Table13[[#This Row],[CL if today]]/365</f>
        <v>1.6520547945205479</v>
      </c>
      <c r="AY618">
        <f>Table13[[#This Row],[Total Number of Purchases]]/Table13[[#This Row],[Corrected CL]]</f>
        <v>14.527363184079602</v>
      </c>
      <c r="AZ618">
        <f>Table13[[#This Row],[Average Order Value (AOV)]]*Table13[[#This Row],[Freq per Year]]</f>
        <v>1007.8358208955224</v>
      </c>
      <c r="BA618">
        <f>Table13[[#This Row],[Total Spend]]/Table13[[#This Row],[Corrected CL]]</f>
        <v>1007.8358208955224</v>
      </c>
      <c r="BB618">
        <v>188.79310344827587</v>
      </c>
      <c r="BC618" s="1">
        <f>Table13[[#This Row],[Dt_Customer]]+Table13[[#This Row],[Recency]]</f>
        <v>41338</v>
      </c>
      <c r="BD618" s="16" t="str">
        <f>IF(COUNTIF(A:A, A618) &gt; 1, "Duplicate", "Unique")</f>
        <v>Unique</v>
      </c>
    </row>
    <row r="619" spans="1:56" x14ac:dyDescent="0.3">
      <c r="A619">
        <v>1928</v>
      </c>
      <c r="B619">
        <v>1973</v>
      </c>
      <c r="C619" t="s">
        <v>28</v>
      </c>
      <c r="D619" t="s">
        <v>33</v>
      </c>
      <c r="E619">
        <v>31814</v>
      </c>
      <c r="F619">
        <v>1</v>
      </c>
      <c r="G619">
        <v>0</v>
      </c>
      <c r="H619" s="1">
        <v>41314</v>
      </c>
      <c r="I619">
        <v>73</v>
      </c>
      <c r="J619">
        <v>35</v>
      </c>
      <c r="K619">
        <v>3</v>
      </c>
      <c r="L619">
        <v>20</v>
      </c>
      <c r="M619">
        <v>4</v>
      </c>
      <c r="N619">
        <v>1</v>
      </c>
      <c r="O619">
        <v>20</v>
      </c>
      <c r="P619">
        <f>IF(Table13[[#This Row],[MntWines]] = 0,"",Table13[[#This Row],[MntWines]])</f>
        <v>35</v>
      </c>
      <c r="Q619">
        <f>IF(Table13[[#This Row],[MntFruits]] = 0, "",Table13[[#This Row],[MntFruits]])</f>
        <v>3</v>
      </c>
      <c r="R619">
        <f>IF(Table13[[#This Row],[MntMeatProducts]] = 0, "",Table13[[#This Row],[MntMeatProducts]])</f>
        <v>20</v>
      </c>
      <c r="S619">
        <f>IF(Table13[[#This Row],[MntFishProducts]] = 0, "",Table13[[#This Row],[MntFishProducts]])</f>
        <v>4</v>
      </c>
      <c r="T619">
        <f>IF(Table13[[#This Row],[MntSweetProducts]] = 0, "",Table13[[#This Row],[MntSweetProducts]])</f>
        <v>1</v>
      </c>
      <c r="U619">
        <f>IF(Table13[[#This Row],[MntGoldProds]] = 0, "",Table13[[#This Row],[MntGoldProds]])</f>
        <v>20</v>
      </c>
      <c r="V619">
        <v>2</v>
      </c>
      <c r="W619">
        <v>2</v>
      </c>
      <c r="X619">
        <v>0</v>
      </c>
      <c r="Y619">
        <v>3</v>
      </c>
      <c r="Z619">
        <v>9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 t="s">
        <v>43</v>
      </c>
      <c r="AI619" s="13">
        <f>SUM(Table13[[#This Row],[MntWines]:[MntGoldProds]])</f>
        <v>83</v>
      </c>
      <c r="AJ619" s="13">
        <f>AVERAGE(Table13[[#This Row],[MntWines]:[MntGoldProds]])</f>
        <v>13.833333333333334</v>
      </c>
      <c r="AK619">
        <f>IF(Table13[[#This Row],[Total Number of Purchases]]=0,0,Table13[[#This Row],[Total Spend]]/Table13[[#This Row],[Total Number of Purchases]])</f>
        <v>11.857142857142858</v>
      </c>
      <c r="AM619">
        <f>SUM(Table13[[#This Row],[NumDealsPurchases]:[NumStorePurchases]])</f>
        <v>7</v>
      </c>
      <c r="AN619" s="14">
        <f>Snapshot_Date-Table13[[#This Row],[Dt_Customer]]</f>
        <v>602</v>
      </c>
      <c r="AP619" s="13">
        <f>Table13[[#This Row],[NumDealsPurchases]]/Table13[[#This Row],[Total Number of Purchases]]*100</f>
        <v>28.571428571428569</v>
      </c>
      <c r="AQ619">
        <f>6-ROUNDUP(_xlfn.PERCENTRANK.INC(Table13[Recency],Table13[[#This Row],[Recency]])*5, 0)</f>
        <v>2</v>
      </c>
      <c r="AR619">
        <f>ROUNDUP(_xlfn.PERCENTRANK.INC(Table13[Total Number of Purchases],Table13[[#This Row],[Total Number of Purchases]])*5,0)</f>
        <v>1</v>
      </c>
      <c r="AS619">
        <f>ROUNDUP(_xlfn.PERCENTRANK.INC(Table13[Total Spend],Table13[[#This Row],[Total Spend]])*5,0)</f>
        <v>2</v>
      </c>
      <c r="AT619" t="str">
        <f>Table13[[#This Row],[Recency Score]]&amp;Table13[[#This Row],[Frequency Score]]&amp;Table13[[#This Row],[Monetary Score]]</f>
        <v>212</v>
      </c>
      <c r="AU619" t="str">
        <f t="shared" si="9"/>
        <v>About to Sleep</v>
      </c>
      <c r="AW619" s="13">
        <f>DATEDIF(Table13[[#This Row],[Dt_Customer]], Snapshot_Date, "d")</f>
        <v>602</v>
      </c>
      <c r="AX619" s="13">
        <f>Table13[[#This Row],[CL if today]]/365</f>
        <v>1.6493150684931508</v>
      </c>
      <c r="AY619">
        <f>Table13[[#This Row],[Total Number of Purchases]]/Table13[[#This Row],[Corrected CL]]</f>
        <v>4.2441860465116275</v>
      </c>
      <c r="AZ619">
        <f>Table13[[#This Row],[Average Order Value (AOV)]]*Table13[[#This Row],[Freq per Year]]</f>
        <v>50.323920265780728</v>
      </c>
      <c r="BA619">
        <f>Table13[[#This Row],[Total Spend]]/Table13[[#This Row],[Corrected CL]]</f>
        <v>50.323920265780728</v>
      </c>
      <c r="BB619">
        <v>545.40229885057477</v>
      </c>
      <c r="BC619" s="1">
        <f>Table13[[#This Row],[Dt_Customer]]+Table13[[#This Row],[Recency]]</f>
        <v>41387</v>
      </c>
      <c r="BD619" s="16" t="str">
        <f>IF(COUNTIF(A:A, A619) &gt; 1, "Duplicate", "Unique")</f>
        <v>Unique</v>
      </c>
    </row>
    <row r="620" spans="1:56" x14ac:dyDescent="0.3">
      <c r="A620">
        <v>3870</v>
      </c>
      <c r="B620">
        <v>1978</v>
      </c>
      <c r="C620" t="s">
        <v>38</v>
      </c>
      <c r="D620" t="s">
        <v>35</v>
      </c>
      <c r="E620">
        <v>63855</v>
      </c>
      <c r="F620">
        <v>0</v>
      </c>
      <c r="G620">
        <v>0</v>
      </c>
      <c r="H620" s="1">
        <v>41314</v>
      </c>
      <c r="I620">
        <v>28</v>
      </c>
      <c r="J620">
        <v>359</v>
      </c>
      <c r="K620">
        <v>35</v>
      </c>
      <c r="L620">
        <v>314</v>
      </c>
      <c r="M620">
        <v>93</v>
      </c>
      <c r="N620">
        <v>116</v>
      </c>
      <c r="O620">
        <v>89</v>
      </c>
      <c r="P620">
        <f>IF(Table13[[#This Row],[MntWines]] = 0,"",Table13[[#This Row],[MntWines]])</f>
        <v>359</v>
      </c>
      <c r="Q620">
        <f>IF(Table13[[#This Row],[MntFruits]] = 0, "",Table13[[#This Row],[MntFruits]])</f>
        <v>35</v>
      </c>
      <c r="R620">
        <f>IF(Table13[[#This Row],[MntMeatProducts]] = 0, "",Table13[[#This Row],[MntMeatProducts]])</f>
        <v>314</v>
      </c>
      <c r="S620">
        <f>IF(Table13[[#This Row],[MntFishProducts]] = 0, "",Table13[[#This Row],[MntFishProducts]])</f>
        <v>93</v>
      </c>
      <c r="T620">
        <f>IF(Table13[[#This Row],[MntSweetProducts]] = 0, "",Table13[[#This Row],[MntSweetProducts]])</f>
        <v>116</v>
      </c>
      <c r="U620">
        <f>IF(Table13[[#This Row],[MntGoldProds]] = 0, "",Table13[[#This Row],[MntGoldProds]])</f>
        <v>89</v>
      </c>
      <c r="V620">
        <v>1</v>
      </c>
      <c r="W620">
        <v>7</v>
      </c>
      <c r="X620">
        <v>3</v>
      </c>
      <c r="Y620">
        <v>13</v>
      </c>
      <c r="Z620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39</v>
      </c>
      <c r="AI620" s="13">
        <f>SUM(Table13[[#This Row],[MntWines]:[MntGoldProds]])</f>
        <v>1006</v>
      </c>
      <c r="AJ620" s="13">
        <f>AVERAGE(Table13[[#This Row],[MntWines]:[MntGoldProds]])</f>
        <v>167.66666666666666</v>
      </c>
      <c r="AK620">
        <f>IF(Table13[[#This Row],[Total Number of Purchases]]=0,0,Table13[[#This Row],[Total Spend]]/Table13[[#This Row],[Total Number of Purchases]])</f>
        <v>41.916666666666664</v>
      </c>
      <c r="AM620">
        <f>SUM(Table13[[#This Row],[NumDealsPurchases]:[NumStorePurchases]])</f>
        <v>24</v>
      </c>
      <c r="AN620" s="14">
        <f>Snapshot_Date-Table13[[#This Row],[Dt_Customer]]</f>
        <v>602</v>
      </c>
      <c r="AP620" s="13">
        <f>Table13[[#This Row],[NumDealsPurchases]]/Table13[[#This Row],[Total Number of Purchases]]*100</f>
        <v>4.1666666666666661</v>
      </c>
      <c r="AQ620">
        <f>6-ROUNDUP(_xlfn.PERCENTRANK.INC(Table13[Recency],Table13[[#This Row],[Recency]])*5, 0)</f>
        <v>4</v>
      </c>
      <c r="AR620">
        <f>ROUNDUP(_xlfn.PERCENTRANK.INC(Table13[Total Number of Purchases],Table13[[#This Row],[Total Number of Purchases]])*5,0)</f>
        <v>5</v>
      </c>
      <c r="AS620">
        <f>ROUNDUP(_xlfn.PERCENTRANK.INC(Table13[Total Spend],Table13[[#This Row],[Total Spend]])*5,0)</f>
        <v>4</v>
      </c>
      <c r="AT620" t="str">
        <f>Table13[[#This Row],[Recency Score]]&amp;Table13[[#This Row],[Frequency Score]]&amp;Table13[[#This Row],[Monetary Score]]</f>
        <v>454</v>
      </c>
      <c r="AU620" t="str">
        <f t="shared" si="9"/>
        <v>Frequent Buyers</v>
      </c>
      <c r="AW620" s="13">
        <f>DATEDIF(Table13[[#This Row],[Dt_Customer]], Snapshot_Date, "d")</f>
        <v>602</v>
      </c>
      <c r="AX620" s="13">
        <f>Table13[[#This Row],[CL if today]]/365</f>
        <v>1.6493150684931508</v>
      </c>
      <c r="AY620">
        <f>Table13[[#This Row],[Total Number of Purchases]]/Table13[[#This Row],[Corrected CL]]</f>
        <v>14.551495016611295</v>
      </c>
      <c r="AZ620">
        <f>Table13[[#This Row],[Average Order Value (AOV)]]*Table13[[#This Row],[Freq per Year]]</f>
        <v>609.95016611295671</v>
      </c>
      <c r="BA620">
        <f>Table13[[#This Row],[Total Spend]]/Table13[[#This Row],[Corrected CL]]</f>
        <v>609.95016611295682</v>
      </c>
      <c r="BB620">
        <v>292.47947454844007</v>
      </c>
      <c r="BC620" s="1">
        <f>Table13[[#This Row],[Dt_Customer]]+Table13[[#This Row],[Recency]]</f>
        <v>41342</v>
      </c>
      <c r="BD620" s="16" t="str">
        <f>IF(COUNTIF(A:A, A620) &gt; 1, "Duplicate", "Unique")</f>
        <v>Unique</v>
      </c>
    </row>
    <row r="621" spans="1:56" x14ac:dyDescent="0.3">
      <c r="A621">
        <v>10390</v>
      </c>
      <c r="B621">
        <v>1959</v>
      </c>
      <c r="C621" t="s">
        <v>38</v>
      </c>
      <c r="D621" t="s">
        <v>33</v>
      </c>
      <c r="E621">
        <v>26887</v>
      </c>
      <c r="F621">
        <v>0</v>
      </c>
      <c r="G621">
        <v>1</v>
      </c>
      <c r="H621" s="1">
        <v>41315</v>
      </c>
      <c r="I621">
        <v>27</v>
      </c>
      <c r="J621">
        <v>6</v>
      </c>
      <c r="K621">
        <v>7</v>
      </c>
      <c r="L621">
        <v>4</v>
      </c>
      <c r="M621">
        <v>3</v>
      </c>
      <c r="N621">
        <v>4</v>
      </c>
      <c r="O621">
        <v>6</v>
      </c>
      <c r="P621">
        <f>IF(Table13[[#This Row],[MntWines]] = 0,"",Table13[[#This Row],[MntWines]])</f>
        <v>6</v>
      </c>
      <c r="Q621">
        <f>IF(Table13[[#This Row],[MntFruits]] = 0, "",Table13[[#This Row],[MntFruits]])</f>
        <v>7</v>
      </c>
      <c r="R621">
        <f>IF(Table13[[#This Row],[MntMeatProducts]] = 0, "",Table13[[#This Row],[MntMeatProducts]])</f>
        <v>4</v>
      </c>
      <c r="S621">
        <f>IF(Table13[[#This Row],[MntFishProducts]] = 0, "",Table13[[#This Row],[MntFishProducts]])</f>
        <v>3</v>
      </c>
      <c r="T621">
        <f>IF(Table13[[#This Row],[MntSweetProducts]] = 0, "",Table13[[#This Row],[MntSweetProducts]])</f>
        <v>4</v>
      </c>
      <c r="U621">
        <f>IF(Table13[[#This Row],[MntGoldProds]] = 0, "",Table13[[#This Row],[MntGoldProds]])</f>
        <v>6</v>
      </c>
      <c r="V621">
        <v>1</v>
      </c>
      <c r="W621">
        <v>1</v>
      </c>
      <c r="X621">
        <v>0</v>
      </c>
      <c r="Y621">
        <v>3</v>
      </c>
      <c r="Z621">
        <v>6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30</v>
      </c>
      <c r="AI621" s="13">
        <f>SUM(Table13[[#This Row],[MntWines]:[MntGoldProds]])</f>
        <v>30</v>
      </c>
      <c r="AJ621" s="13">
        <f>AVERAGE(Table13[[#This Row],[MntWines]:[MntGoldProds]])</f>
        <v>5</v>
      </c>
      <c r="AK621">
        <f>IF(Table13[[#This Row],[Total Number of Purchases]]=0,0,Table13[[#This Row],[Total Spend]]/Table13[[#This Row],[Total Number of Purchases]])</f>
        <v>6</v>
      </c>
      <c r="AM621">
        <f>SUM(Table13[[#This Row],[NumDealsPurchases]:[NumStorePurchases]])</f>
        <v>5</v>
      </c>
      <c r="AN621" s="14">
        <f>Snapshot_Date-Table13[[#This Row],[Dt_Customer]]</f>
        <v>601</v>
      </c>
      <c r="AP621" s="13">
        <f>Table13[[#This Row],[NumDealsPurchases]]/Table13[[#This Row],[Total Number of Purchases]]*100</f>
        <v>20</v>
      </c>
      <c r="AQ621">
        <f>6-ROUNDUP(_xlfn.PERCENTRANK.INC(Table13[Recency],Table13[[#This Row],[Recency]])*5, 0)</f>
        <v>4</v>
      </c>
      <c r="AR621">
        <f>ROUNDUP(_xlfn.PERCENTRANK.INC(Table13[Total Number of Purchases],Table13[[#This Row],[Total Number of Purchases]])*5,0)</f>
        <v>1</v>
      </c>
      <c r="AS621">
        <f>ROUNDUP(_xlfn.PERCENTRANK.INC(Table13[Total Spend],Table13[[#This Row],[Total Spend]])*5,0)</f>
        <v>1</v>
      </c>
      <c r="AT621" t="str">
        <f>Table13[[#This Row],[Recency Score]]&amp;Table13[[#This Row],[Frequency Score]]&amp;Table13[[#This Row],[Monetary Score]]</f>
        <v>411</v>
      </c>
      <c r="AU621" t="str">
        <f t="shared" si="9"/>
        <v>Potential Loyalists</v>
      </c>
      <c r="AW621" s="13">
        <f>DATEDIF(Table13[[#This Row],[Dt_Customer]], Snapshot_Date, "d")</f>
        <v>601</v>
      </c>
      <c r="AX621" s="13">
        <f>Table13[[#This Row],[CL if today]]/365</f>
        <v>1.6465753424657534</v>
      </c>
      <c r="AY621">
        <f>Table13[[#This Row],[Total Number of Purchases]]/Table13[[#This Row],[Corrected CL]]</f>
        <v>3.0366056572379367</v>
      </c>
      <c r="AZ621">
        <f>Table13[[#This Row],[Average Order Value (AOV)]]*Table13[[#This Row],[Freq per Year]]</f>
        <v>18.21963394342762</v>
      </c>
      <c r="BA621">
        <f>Table13[[#This Row],[Total Spend]]/Table13[[#This Row],[Corrected CL]]</f>
        <v>18.21963394342762</v>
      </c>
      <c r="BB621">
        <v>165.09046052631578</v>
      </c>
      <c r="BC621" s="1">
        <f>Table13[[#This Row],[Dt_Customer]]+Table13[[#This Row],[Recency]]</f>
        <v>41342</v>
      </c>
      <c r="BD621" s="16" t="str">
        <f>IF(COUNTIF(A:A, A621) &gt; 1, "Duplicate", "Unique")</f>
        <v>Unique</v>
      </c>
    </row>
    <row r="622" spans="1:56" x14ac:dyDescent="0.3">
      <c r="A622">
        <v>9010</v>
      </c>
      <c r="B622">
        <v>1972</v>
      </c>
      <c r="C622" t="s">
        <v>41</v>
      </c>
      <c r="D622" t="s">
        <v>33</v>
      </c>
      <c r="E622">
        <v>83151</v>
      </c>
      <c r="F622">
        <v>0</v>
      </c>
      <c r="G622">
        <v>0</v>
      </c>
      <c r="H622" s="1">
        <v>41315</v>
      </c>
      <c r="I622">
        <v>80</v>
      </c>
      <c r="J622">
        <v>968</v>
      </c>
      <c r="K622">
        <v>147</v>
      </c>
      <c r="L622">
        <v>842</v>
      </c>
      <c r="M622">
        <v>137</v>
      </c>
      <c r="N622">
        <v>42</v>
      </c>
      <c r="O622">
        <v>210</v>
      </c>
      <c r="P622">
        <f>IF(Table13[[#This Row],[MntWines]] = 0,"",Table13[[#This Row],[MntWines]])</f>
        <v>968</v>
      </c>
      <c r="Q622">
        <f>IF(Table13[[#This Row],[MntFruits]] = 0, "",Table13[[#This Row],[MntFruits]])</f>
        <v>147</v>
      </c>
      <c r="R622">
        <f>IF(Table13[[#This Row],[MntMeatProducts]] = 0, "",Table13[[#This Row],[MntMeatProducts]])</f>
        <v>842</v>
      </c>
      <c r="S622">
        <f>IF(Table13[[#This Row],[MntFishProducts]] = 0, "",Table13[[#This Row],[MntFishProducts]])</f>
        <v>137</v>
      </c>
      <c r="T622">
        <f>IF(Table13[[#This Row],[MntSweetProducts]] = 0, "",Table13[[#This Row],[MntSweetProducts]])</f>
        <v>42</v>
      </c>
      <c r="U622">
        <f>IF(Table13[[#This Row],[MntGoldProds]] = 0, "",Table13[[#This Row],[MntGoldProds]])</f>
        <v>210</v>
      </c>
      <c r="V622">
        <v>1</v>
      </c>
      <c r="W622">
        <v>5</v>
      </c>
      <c r="X622">
        <v>7</v>
      </c>
      <c r="Y622">
        <v>10</v>
      </c>
      <c r="Z622">
        <v>2</v>
      </c>
      <c r="AA622">
        <v>1</v>
      </c>
      <c r="AB622">
        <v>0</v>
      </c>
      <c r="AC622">
        <v>1</v>
      </c>
      <c r="AD622">
        <v>0</v>
      </c>
      <c r="AE622">
        <v>1</v>
      </c>
      <c r="AF622">
        <v>1</v>
      </c>
      <c r="AG622">
        <v>0</v>
      </c>
      <c r="AH622" t="s">
        <v>30</v>
      </c>
      <c r="AI622" s="13">
        <f>SUM(Table13[[#This Row],[MntWines]:[MntGoldProds]])</f>
        <v>2346</v>
      </c>
      <c r="AJ622" s="13">
        <f>AVERAGE(Table13[[#This Row],[MntWines]:[MntGoldProds]])</f>
        <v>391</v>
      </c>
      <c r="AK622">
        <f>IF(Table13[[#This Row],[Total Number of Purchases]]=0,0,Table13[[#This Row],[Total Spend]]/Table13[[#This Row],[Total Number of Purchases]])</f>
        <v>102</v>
      </c>
      <c r="AM622">
        <f>SUM(Table13[[#This Row],[NumDealsPurchases]:[NumStorePurchases]])</f>
        <v>23</v>
      </c>
      <c r="AN622" s="14">
        <f>Snapshot_Date-Table13[[#This Row],[Dt_Customer]]</f>
        <v>601</v>
      </c>
      <c r="AP622" s="13">
        <f>Table13[[#This Row],[NumDealsPurchases]]/Table13[[#This Row],[Total Number of Purchases]]*100</f>
        <v>4.3478260869565215</v>
      </c>
      <c r="AQ622">
        <f>6-ROUNDUP(_xlfn.PERCENTRANK.INC(Table13[Recency],Table13[[#This Row],[Recency]])*5, 0)</f>
        <v>1</v>
      </c>
      <c r="AR622">
        <f>ROUNDUP(_xlfn.PERCENTRANK.INC(Table13[Total Number of Purchases],Table13[[#This Row],[Total Number of Purchases]])*5,0)</f>
        <v>5</v>
      </c>
      <c r="AS622">
        <f>ROUNDUP(_xlfn.PERCENTRANK.INC(Table13[Total Spend],Table13[[#This Row],[Total Spend]])*5,0)</f>
        <v>5</v>
      </c>
      <c r="AT622" t="str">
        <f>Table13[[#This Row],[Recency Score]]&amp;Table13[[#This Row],[Frequency Score]]&amp;Table13[[#This Row],[Monetary Score]]</f>
        <v>155</v>
      </c>
      <c r="AU622" t="str">
        <f t="shared" si="9"/>
        <v>Frequent Buyers</v>
      </c>
      <c r="AW622" s="13">
        <f>DATEDIF(Table13[[#This Row],[Dt_Customer]], Snapshot_Date, "d")</f>
        <v>601</v>
      </c>
      <c r="AX622" s="13">
        <f>Table13[[#This Row],[CL if today]]/365</f>
        <v>1.6465753424657534</v>
      </c>
      <c r="AY622">
        <f>Table13[[#This Row],[Total Number of Purchases]]/Table13[[#This Row],[Corrected CL]]</f>
        <v>13.968386023294508</v>
      </c>
      <c r="AZ622">
        <f>Table13[[#This Row],[Average Order Value (AOV)]]*Table13[[#This Row],[Freq per Year]]</f>
        <v>1424.7753743760397</v>
      </c>
      <c r="BA622">
        <f>Table13[[#This Row],[Total Spend]]/Table13[[#This Row],[Corrected CL]]</f>
        <v>1424.77537437604</v>
      </c>
      <c r="BB622">
        <v>1250.8292282430214</v>
      </c>
      <c r="BC622" s="1">
        <f>Table13[[#This Row],[Dt_Customer]]+Table13[[#This Row],[Recency]]</f>
        <v>41395</v>
      </c>
      <c r="BD622" s="16" t="str">
        <f>IF(COUNTIF(A:A, A622) &gt; 1, "Duplicate", "Unique")</f>
        <v>Unique</v>
      </c>
    </row>
    <row r="623" spans="1:56" x14ac:dyDescent="0.3">
      <c r="A623">
        <v>10031</v>
      </c>
      <c r="B623">
        <v>1976</v>
      </c>
      <c r="C623" t="s">
        <v>37</v>
      </c>
      <c r="D623" t="s">
        <v>33</v>
      </c>
      <c r="E623">
        <v>16927</v>
      </c>
      <c r="F623">
        <v>1</v>
      </c>
      <c r="G623">
        <v>1</v>
      </c>
      <c r="H623" s="1">
        <v>41315</v>
      </c>
      <c r="I623">
        <v>50</v>
      </c>
      <c r="J623">
        <v>20</v>
      </c>
      <c r="K623">
        <v>2</v>
      </c>
      <c r="L623">
        <v>23</v>
      </c>
      <c r="M623">
        <v>3</v>
      </c>
      <c r="N623">
        <v>1</v>
      </c>
      <c r="O623">
        <v>4</v>
      </c>
      <c r="P623">
        <f>IF(Table13[[#This Row],[MntWines]] = 0,"",Table13[[#This Row],[MntWines]])</f>
        <v>20</v>
      </c>
      <c r="Q623">
        <f>IF(Table13[[#This Row],[MntFruits]] = 0, "",Table13[[#This Row],[MntFruits]])</f>
        <v>2</v>
      </c>
      <c r="R623">
        <f>IF(Table13[[#This Row],[MntMeatProducts]] = 0, "",Table13[[#This Row],[MntMeatProducts]])</f>
        <v>23</v>
      </c>
      <c r="S623">
        <f>IF(Table13[[#This Row],[MntFishProducts]] = 0, "",Table13[[#This Row],[MntFishProducts]])</f>
        <v>3</v>
      </c>
      <c r="T623">
        <f>IF(Table13[[#This Row],[MntSweetProducts]] = 0, "",Table13[[#This Row],[MntSweetProducts]])</f>
        <v>1</v>
      </c>
      <c r="U623">
        <f>IF(Table13[[#This Row],[MntGoldProds]] = 0, "",Table13[[#This Row],[MntGoldProds]])</f>
        <v>4</v>
      </c>
      <c r="V623">
        <v>5</v>
      </c>
      <c r="W623">
        <v>3</v>
      </c>
      <c r="X623">
        <v>0</v>
      </c>
      <c r="Y623">
        <v>4</v>
      </c>
      <c r="Z623">
        <v>8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">
        <v>43</v>
      </c>
      <c r="AI623" s="13">
        <f>SUM(Table13[[#This Row],[MntWines]:[MntGoldProds]])</f>
        <v>53</v>
      </c>
      <c r="AJ623" s="13">
        <f>AVERAGE(Table13[[#This Row],[MntWines]:[MntGoldProds]])</f>
        <v>8.8333333333333339</v>
      </c>
      <c r="AK623">
        <f>IF(Table13[[#This Row],[Total Number of Purchases]]=0,0,Table13[[#This Row],[Total Spend]]/Table13[[#This Row],[Total Number of Purchases]])</f>
        <v>4.416666666666667</v>
      </c>
      <c r="AM623">
        <f>SUM(Table13[[#This Row],[NumDealsPurchases]:[NumStorePurchases]])</f>
        <v>12</v>
      </c>
      <c r="AN623" s="14">
        <f>Snapshot_Date-Table13[[#This Row],[Dt_Customer]]</f>
        <v>601</v>
      </c>
      <c r="AP623" s="13">
        <f>Table13[[#This Row],[NumDealsPurchases]]/Table13[[#This Row],[Total Number of Purchases]]*100</f>
        <v>41.666666666666671</v>
      </c>
      <c r="AQ623">
        <f>6-ROUNDUP(_xlfn.PERCENTRANK.INC(Table13[Recency],Table13[[#This Row],[Recency]])*5, 0)</f>
        <v>3</v>
      </c>
      <c r="AR623">
        <f>ROUNDUP(_xlfn.PERCENTRANK.INC(Table13[Total Number of Purchases],Table13[[#This Row],[Total Number of Purchases]])*5,0)</f>
        <v>2</v>
      </c>
      <c r="AS623">
        <f>ROUNDUP(_xlfn.PERCENTRANK.INC(Table13[Total Spend],Table13[[#This Row],[Total Spend]])*5,0)</f>
        <v>1</v>
      </c>
      <c r="AT623" t="str">
        <f>Table13[[#This Row],[Recency Score]]&amp;Table13[[#This Row],[Frequency Score]]&amp;Table13[[#This Row],[Monetary Score]]</f>
        <v>321</v>
      </c>
      <c r="AU623" t="str">
        <f t="shared" si="9"/>
        <v>Needs Attention</v>
      </c>
      <c r="AW623" s="13">
        <f>DATEDIF(Table13[[#This Row],[Dt_Customer]], Snapshot_Date, "d")</f>
        <v>601</v>
      </c>
      <c r="AX623" s="13">
        <f>Table13[[#This Row],[CL if today]]/365</f>
        <v>1.6465753424657534</v>
      </c>
      <c r="AY623">
        <f>Table13[[#This Row],[Total Number of Purchases]]/Table13[[#This Row],[Corrected CL]]</f>
        <v>7.287853577371048</v>
      </c>
      <c r="AZ623">
        <f>Table13[[#This Row],[Average Order Value (AOV)]]*Table13[[#This Row],[Freq per Year]]</f>
        <v>32.188019966722131</v>
      </c>
      <c r="BA623">
        <f>Table13[[#This Row],[Total Spend]]/Table13[[#This Row],[Corrected CL]]</f>
        <v>32.188019966722131</v>
      </c>
      <c r="BB623">
        <v>82.84539473684211</v>
      </c>
      <c r="BC623" s="1">
        <f>Table13[[#This Row],[Dt_Customer]]+Table13[[#This Row],[Recency]]</f>
        <v>41365</v>
      </c>
      <c r="BD623" s="16" t="str">
        <f>IF(COUNTIF(A:A, A623) &gt; 1, "Duplicate", "Unique")</f>
        <v>Unique</v>
      </c>
    </row>
    <row r="624" spans="1:56" x14ac:dyDescent="0.3">
      <c r="A624">
        <v>4093</v>
      </c>
      <c r="B624">
        <v>1975</v>
      </c>
      <c r="C624" t="s">
        <v>41</v>
      </c>
      <c r="D624" t="s">
        <v>35</v>
      </c>
      <c r="E624">
        <v>53253</v>
      </c>
      <c r="F624">
        <v>1</v>
      </c>
      <c r="G624">
        <v>1</v>
      </c>
      <c r="H624" s="1">
        <v>41316</v>
      </c>
      <c r="I624">
        <v>61</v>
      </c>
      <c r="J624">
        <v>216</v>
      </c>
      <c r="K624">
        <v>9</v>
      </c>
      <c r="L624">
        <v>57</v>
      </c>
      <c r="M624">
        <v>20</v>
      </c>
      <c r="N624">
        <v>9</v>
      </c>
      <c r="O624">
        <v>125</v>
      </c>
      <c r="P624">
        <f>IF(Table13[[#This Row],[MntWines]] = 0,"",Table13[[#This Row],[MntWines]])</f>
        <v>216</v>
      </c>
      <c r="Q624">
        <f>IF(Table13[[#This Row],[MntFruits]] = 0, "",Table13[[#This Row],[MntFruits]])</f>
        <v>9</v>
      </c>
      <c r="R624">
        <f>IF(Table13[[#This Row],[MntMeatProducts]] = 0, "",Table13[[#This Row],[MntMeatProducts]])</f>
        <v>57</v>
      </c>
      <c r="S624">
        <f>IF(Table13[[#This Row],[MntFishProducts]] = 0, "",Table13[[#This Row],[MntFishProducts]])</f>
        <v>20</v>
      </c>
      <c r="T624">
        <f>IF(Table13[[#This Row],[MntSweetProducts]] = 0, "",Table13[[#This Row],[MntSweetProducts]])</f>
        <v>9</v>
      </c>
      <c r="U624">
        <f>IF(Table13[[#This Row],[MntGoldProds]] = 0, "",Table13[[#This Row],[MntGoldProds]])</f>
        <v>125</v>
      </c>
      <c r="V624">
        <v>7</v>
      </c>
      <c r="W624">
        <v>4</v>
      </c>
      <c r="X624">
        <v>3</v>
      </c>
      <c r="Y624">
        <v>5</v>
      </c>
      <c r="Z624">
        <v>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32</v>
      </c>
      <c r="AI624" s="13">
        <f>SUM(Table13[[#This Row],[MntWines]:[MntGoldProds]])</f>
        <v>436</v>
      </c>
      <c r="AJ624" s="13">
        <f>AVERAGE(Table13[[#This Row],[MntWines]:[MntGoldProds]])</f>
        <v>72.666666666666671</v>
      </c>
      <c r="AK624">
        <f>IF(Table13[[#This Row],[Total Number of Purchases]]=0,0,Table13[[#This Row],[Total Spend]]/Table13[[#This Row],[Total Number of Purchases]])</f>
        <v>22.94736842105263</v>
      </c>
      <c r="AM624">
        <f>SUM(Table13[[#This Row],[NumDealsPurchases]:[NumStorePurchases]])</f>
        <v>19</v>
      </c>
      <c r="AN624" s="14">
        <f>Snapshot_Date-Table13[[#This Row],[Dt_Customer]]</f>
        <v>600</v>
      </c>
      <c r="AP624" s="13">
        <f>Table13[[#This Row],[NumDealsPurchases]]/Table13[[#This Row],[Total Number of Purchases]]*100</f>
        <v>36.84210526315789</v>
      </c>
      <c r="AQ624">
        <f>6-ROUNDUP(_xlfn.PERCENTRANK.INC(Table13[Recency],Table13[[#This Row],[Recency]])*5, 0)</f>
        <v>2</v>
      </c>
      <c r="AR624">
        <f>ROUNDUP(_xlfn.PERCENTRANK.INC(Table13[Total Number of Purchases],Table13[[#This Row],[Total Number of Purchases]])*5,0)</f>
        <v>4</v>
      </c>
      <c r="AS624">
        <f>ROUNDUP(_xlfn.PERCENTRANK.INC(Table13[Total Spend],Table13[[#This Row],[Total Spend]])*5,0)</f>
        <v>3</v>
      </c>
      <c r="AT624" t="str">
        <f>Table13[[#This Row],[Recency Score]]&amp;Table13[[#This Row],[Frequency Score]]&amp;Table13[[#This Row],[Monetary Score]]</f>
        <v>243</v>
      </c>
      <c r="AU624" t="str">
        <f t="shared" si="9"/>
        <v>About to Sleep</v>
      </c>
      <c r="AW624" s="13">
        <f>DATEDIF(Table13[[#This Row],[Dt_Customer]], Snapshot_Date, "d")</f>
        <v>600</v>
      </c>
      <c r="AX624" s="13">
        <f>Table13[[#This Row],[CL if today]]/365</f>
        <v>1.6438356164383561</v>
      </c>
      <c r="AY624">
        <f>Table13[[#This Row],[Total Number of Purchases]]/Table13[[#This Row],[Corrected CL]]</f>
        <v>11.558333333333334</v>
      </c>
      <c r="AZ624">
        <f>Table13[[#This Row],[Average Order Value (AOV)]]*Table13[[#This Row],[Freq per Year]]</f>
        <v>265.23333333333335</v>
      </c>
      <c r="BA624">
        <f>Table13[[#This Row],[Total Spend]]/Table13[[#This Row],[Corrected CL]]</f>
        <v>265.23333333333335</v>
      </c>
      <c r="BB624">
        <v>517.13344316309724</v>
      </c>
      <c r="BC624" s="1">
        <f>Table13[[#This Row],[Dt_Customer]]+Table13[[#This Row],[Recency]]</f>
        <v>41377</v>
      </c>
      <c r="BD624" s="16" t="str">
        <f>IF(COUNTIF(A:A, A624) &gt; 1, "Duplicate", "Unique")</f>
        <v>Unique</v>
      </c>
    </row>
    <row r="625" spans="1:56" x14ac:dyDescent="0.3">
      <c r="A625">
        <v>1715</v>
      </c>
      <c r="B625">
        <v>1978</v>
      </c>
      <c r="C625" t="s">
        <v>28</v>
      </c>
      <c r="D625" t="s">
        <v>35</v>
      </c>
      <c r="E625">
        <v>25851</v>
      </c>
      <c r="F625">
        <v>1</v>
      </c>
      <c r="G625">
        <v>0</v>
      </c>
      <c r="H625" s="1">
        <v>41316</v>
      </c>
      <c r="I625">
        <v>45</v>
      </c>
      <c r="J625">
        <v>9</v>
      </c>
      <c r="K625">
        <v>4</v>
      </c>
      <c r="L625">
        <v>18</v>
      </c>
      <c r="M625">
        <v>7</v>
      </c>
      <c r="N625">
        <v>5</v>
      </c>
      <c r="O625">
        <v>5</v>
      </c>
      <c r="P625">
        <f>IF(Table13[[#This Row],[MntWines]] = 0,"",Table13[[#This Row],[MntWines]])</f>
        <v>9</v>
      </c>
      <c r="Q625">
        <f>IF(Table13[[#This Row],[MntFruits]] = 0, "",Table13[[#This Row],[MntFruits]])</f>
        <v>4</v>
      </c>
      <c r="R625">
        <f>IF(Table13[[#This Row],[MntMeatProducts]] = 0, "",Table13[[#This Row],[MntMeatProducts]])</f>
        <v>18</v>
      </c>
      <c r="S625">
        <f>IF(Table13[[#This Row],[MntFishProducts]] = 0, "",Table13[[#This Row],[MntFishProducts]])</f>
        <v>7</v>
      </c>
      <c r="T625">
        <f>IF(Table13[[#This Row],[MntSweetProducts]] = 0, "",Table13[[#This Row],[MntSweetProducts]])</f>
        <v>5</v>
      </c>
      <c r="U625">
        <f>IF(Table13[[#This Row],[MntGoldProds]] = 0, "",Table13[[#This Row],[MntGoldProds]])</f>
        <v>5</v>
      </c>
      <c r="V625">
        <v>2</v>
      </c>
      <c r="W625">
        <v>2</v>
      </c>
      <c r="X625">
        <v>0</v>
      </c>
      <c r="Y625">
        <v>3</v>
      </c>
      <c r="Z625">
        <v>7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36</v>
      </c>
      <c r="AI625" s="13">
        <f>SUM(Table13[[#This Row],[MntWines]:[MntGoldProds]])</f>
        <v>48</v>
      </c>
      <c r="AJ625" s="13">
        <f>AVERAGE(Table13[[#This Row],[MntWines]:[MntGoldProds]])</f>
        <v>8</v>
      </c>
      <c r="AK625">
        <f>IF(Table13[[#This Row],[Total Number of Purchases]]=0,0,Table13[[#This Row],[Total Spend]]/Table13[[#This Row],[Total Number of Purchases]])</f>
        <v>6.8571428571428568</v>
      </c>
      <c r="AM625">
        <f>SUM(Table13[[#This Row],[NumDealsPurchases]:[NumStorePurchases]])</f>
        <v>7</v>
      </c>
      <c r="AN625" s="14">
        <f>Snapshot_Date-Table13[[#This Row],[Dt_Customer]]</f>
        <v>600</v>
      </c>
      <c r="AP625" s="13">
        <f>Table13[[#This Row],[NumDealsPurchases]]/Table13[[#This Row],[Total Number of Purchases]]*100</f>
        <v>28.571428571428569</v>
      </c>
      <c r="AQ625">
        <f>6-ROUNDUP(_xlfn.PERCENTRANK.INC(Table13[Recency],Table13[[#This Row],[Recency]])*5, 0)</f>
        <v>3</v>
      </c>
      <c r="AR625">
        <f>ROUNDUP(_xlfn.PERCENTRANK.INC(Table13[Total Number of Purchases],Table13[[#This Row],[Total Number of Purchases]])*5,0)</f>
        <v>1</v>
      </c>
      <c r="AS625">
        <f>ROUNDUP(_xlfn.PERCENTRANK.INC(Table13[Total Spend],Table13[[#This Row],[Total Spend]])*5,0)</f>
        <v>1</v>
      </c>
      <c r="AT625" t="str">
        <f>Table13[[#This Row],[Recency Score]]&amp;Table13[[#This Row],[Frequency Score]]&amp;Table13[[#This Row],[Monetary Score]]</f>
        <v>311</v>
      </c>
      <c r="AU625" t="str">
        <f t="shared" si="9"/>
        <v>Needs Attention</v>
      </c>
      <c r="AW625" s="13">
        <f>DATEDIF(Table13[[#This Row],[Dt_Customer]], Snapshot_Date, "d")</f>
        <v>600</v>
      </c>
      <c r="AX625" s="13">
        <f>Table13[[#This Row],[CL if today]]/365</f>
        <v>1.6438356164383561</v>
      </c>
      <c r="AY625">
        <f>Table13[[#This Row],[Total Number of Purchases]]/Table13[[#This Row],[Corrected CL]]</f>
        <v>4.2583333333333337</v>
      </c>
      <c r="AZ625">
        <f>Table13[[#This Row],[Average Order Value (AOV)]]*Table13[[#This Row],[Freq per Year]]</f>
        <v>29.200000000000003</v>
      </c>
      <c r="BA625">
        <f>Table13[[#This Row],[Total Spend]]/Table13[[#This Row],[Corrected CL]]</f>
        <v>29.200000000000003</v>
      </c>
      <c r="BB625">
        <v>559.8677685950413</v>
      </c>
      <c r="BC625" s="1">
        <f>Table13[[#This Row],[Dt_Customer]]+Table13[[#This Row],[Recency]]</f>
        <v>41361</v>
      </c>
      <c r="BD625" s="16" t="str">
        <f>IF(COUNTIF(A:A, A625) &gt; 1, "Duplicate", "Unique")</f>
        <v>Unique</v>
      </c>
    </row>
    <row r="626" spans="1:56" x14ac:dyDescent="0.3">
      <c r="A626">
        <v>4669</v>
      </c>
      <c r="B626">
        <v>1981</v>
      </c>
      <c r="C626" t="s">
        <v>44</v>
      </c>
      <c r="D626" t="s">
        <v>33</v>
      </c>
      <c r="E626">
        <v>24480</v>
      </c>
      <c r="F626">
        <v>1</v>
      </c>
      <c r="G626">
        <v>0</v>
      </c>
      <c r="H626" s="1">
        <v>41316</v>
      </c>
      <c r="I626">
        <v>46</v>
      </c>
      <c r="J626">
        <v>4</v>
      </c>
      <c r="K626">
        <v>19</v>
      </c>
      <c r="L626">
        <v>9</v>
      </c>
      <c r="M626">
        <v>28</v>
      </c>
      <c r="N626">
        <v>25</v>
      </c>
      <c r="O626">
        <v>17</v>
      </c>
      <c r="P626">
        <f>IF(Table13[[#This Row],[MntWines]] = 0,"",Table13[[#This Row],[MntWines]])</f>
        <v>4</v>
      </c>
      <c r="Q626">
        <f>IF(Table13[[#This Row],[MntFruits]] = 0, "",Table13[[#This Row],[MntFruits]])</f>
        <v>19</v>
      </c>
      <c r="R626">
        <f>IF(Table13[[#This Row],[MntMeatProducts]] = 0, "",Table13[[#This Row],[MntMeatProducts]])</f>
        <v>9</v>
      </c>
      <c r="S626">
        <f>IF(Table13[[#This Row],[MntFishProducts]] = 0, "",Table13[[#This Row],[MntFishProducts]])</f>
        <v>28</v>
      </c>
      <c r="T626">
        <f>IF(Table13[[#This Row],[MntSweetProducts]] = 0, "",Table13[[#This Row],[MntSweetProducts]])</f>
        <v>25</v>
      </c>
      <c r="U626">
        <f>IF(Table13[[#This Row],[MntGoldProds]] = 0, "",Table13[[#This Row],[MntGoldProds]])</f>
        <v>17</v>
      </c>
      <c r="V626">
        <v>3</v>
      </c>
      <c r="W626">
        <v>3</v>
      </c>
      <c r="X626">
        <v>0</v>
      </c>
      <c r="Y626">
        <v>4</v>
      </c>
      <c r="Z626">
        <v>7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43</v>
      </c>
      <c r="AI626" s="13">
        <f>SUM(Table13[[#This Row],[MntWines]:[MntGoldProds]])</f>
        <v>102</v>
      </c>
      <c r="AJ626" s="13">
        <f>AVERAGE(Table13[[#This Row],[MntWines]:[MntGoldProds]])</f>
        <v>17</v>
      </c>
      <c r="AK626">
        <f>IF(Table13[[#This Row],[Total Number of Purchases]]=0,0,Table13[[#This Row],[Total Spend]]/Table13[[#This Row],[Total Number of Purchases]])</f>
        <v>10.199999999999999</v>
      </c>
      <c r="AM626">
        <f>SUM(Table13[[#This Row],[NumDealsPurchases]:[NumStorePurchases]])</f>
        <v>10</v>
      </c>
      <c r="AN626" s="14">
        <f>Snapshot_Date-Table13[[#This Row],[Dt_Customer]]</f>
        <v>600</v>
      </c>
      <c r="AP626" s="13">
        <f>Table13[[#This Row],[NumDealsPurchases]]/Table13[[#This Row],[Total Number of Purchases]]*100</f>
        <v>30</v>
      </c>
      <c r="AQ626">
        <f>6-ROUNDUP(_xlfn.PERCENTRANK.INC(Table13[Recency],Table13[[#This Row],[Recency]])*5, 0)</f>
        <v>3</v>
      </c>
      <c r="AR626">
        <f>ROUNDUP(_xlfn.PERCENTRANK.INC(Table13[Total Number of Purchases],Table13[[#This Row],[Total Number of Purchases]])*5,0)</f>
        <v>2</v>
      </c>
      <c r="AS626">
        <f>ROUNDUP(_xlfn.PERCENTRANK.INC(Table13[Total Spend],Table13[[#This Row],[Total Spend]])*5,0)</f>
        <v>2</v>
      </c>
      <c r="AT626" t="str">
        <f>Table13[[#This Row],[Recency Score]]&amp;Table13[[#This Row],[Frequency Score]]&amp;Table13[[#This Row],[Monetary Score]]</f>
        <v>322</v>
      </c>
      <c r="AU626" t="str">
        <f t="shared" si="9"/>
        <v>Needs Attention</v>
      </c>
      <c r="AW626" s="13">
        <f>DATEDIF(Table13[[#This Row],[Dt_Customer]], Snapshot_Date, "d")</f>
        <v>600</v>
      </c>
      <c r="AX626" s="13">
        <f>Table13[[#This Row],[CL if today]]/365</f>
        <v>1.6438356164383561</v>
      </c>
      <c r="AY626">
        <f>Table13[[#This Row],[Total Number of Purchases]]/Table13[[#This Row],[Corrected CL]]</f>
        <v>6.0833333333333339</v>
      </c>
      <c r="AZ626">
        <f>Table13[[#This Row],[Average Order Value (AOV)]]*Table13[[#This Row],[Freq per Year]]</f>
        <v>62.050000000000004</v>
      </c>
      <c r="BA626">
        <f>Table13[[#This Row],[Total Spend]]/Table13[[#This Row],[Corrected CL]]</f>
        <v>62.050000000000004</v>
      </c>
      <c r="BB626">
        <v>767.40495867768595</v>
      </c>
      <c r="BC626" s="1">
        <f>Table13[[#This Row],[Dt_Customer]]+Table13[[#This Row],[Recency]]</f>
        <v>41362</v>
      </c>
      <c r="BD626" s="16" t="str">
        <f>IF(COUNTIF(A:A, A626) &gt; 1, "Duplicate", "Unique")</f>
        <v>Unique</v>
      </c>
    </row>
    <row r="627" spans="1:56" x14ac:dyDescent="0.3">
      <c r="A627">
        <v>9576</v>
      </c>
      <c r="B627">
        <v>1982</v>
      </c>
      <c r="C627" t="s">
        <v>37</v>
      </c>
      <c r="D627" t="s">
        <v>35</v>
      </c>
      <c r="E627">
        <v>32313</v>
      </c>
      <c r="F627">
        <v>1</v>
      </c>
      <c r="G627">
        <v>0</v>
      </c>
      <c r="H627" s="1">
        <v>41316</v>
      </c>
      <c r="I627">
        <v>60</v>
      </c>
      <c r="J627">
        <v>86</v>
      </c>
      <c r="K627">
        <v>4</v>
      </c>
      <c r="L627">
        <v>56</v>
      </c>
      <c r="M627">
        <v>2</v>
      </c>
      <c r="N627">
        <v>4</v>
      </c>
      <c r="O627">
        <v>7</v>
      </c>
      <c r="P627">
        <f>IF(Table13[[#This Row],[MntWines]] = 0,"",Table13[[#This Row],[MntWines]])</f>
        <v>86</v>
      </c>
      <c r="Q627">
        <f>IF(Table13[[#This Row],[MntFruits]] = 0, "",Table13[[#This Row],[MntFruits]])</f>
        <v>4</v>
      </c>
      <c r="R627">
        <f>IF(Table13[[#This Row],[MntMeatProducts]] = 0, "",Table13[[#This Row],[MntMeatProducts]])</f>
        <v>56</v>
      </c>
      <c r="S627">
        <f>IF(Table13[[#This Row],[MntFishProducts]] = 0, "",Table13[[#This Row],[MntFishProducts]])</f>
        <v>2</v>
      </c>
      <c r="T627">
        <f>IF(Table13[[#This Row],[MntSweetProducts]] = 0, "",Table13[[#This Row],[MntSweetProducts]])</f>
        <v>4</v>
      </c>
      <c r="U627">
        <f>IF(Table13[[#This Row],[MntGoldProds]] = 0, "",Table13[[#This Row],[MntGoldProds]])</f>
        <v>7</v>
      </c>
      <c r="V627">
        <v>3</v>
      </c>
      <c r="W627">
        <v>4</v>
      </c>
      <c r="X627">
        <v>0</v>
      </c>
      <c r="Y627">
        <v>4</v>
      </c>
      <c r="Z627">
        <v>9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t="s">
        <v>30</v>
      </c>
      <c r="AI627" s="13">
        <f>SUM(Table13[[#This Row],[MntWines]:[MntGoldProds]])</f>
        <v>159</v>
      </c>
      <c r="AJ627" s="13">
        <f>AVERAGE(Table13[[#This Row],[MntWines]:[MntGoldProds]])</f>
        <v>26.5</v>
      </c>
      <c r="AK627">
        <f>IF(Table13[[#This Row],[Total Number of Purchases]]=0,0,Table13[[#This Row],[Total Spend]]/Table13[[#This Row],[Total Number of Purchases]])</f>
        <v>14.454545454545455</v>
      </c>
      <c r="AM627">
        <f>SUM(Table13[[#This Row],[NumDealsPurchases]:[NumStorePurchases]])</f>
        <v>11</v>
      </c>
      <c r="AN627" s="14">
        <f>Snapshot_Date-Table13[[#This Row],[Dt_Customer]]</f>
        <v>600</v>
      </c>
      <c r="AP627" s="13">
        <f>Table13[[#This Row],[NumDealsPurchases]]/Table13[[#This Row],[Total Number of Purchases]]*100</f>
        <v>27.27272727272727</v>
      </c>
      <c r="AQ627">
        <f>6-ROUNDUP(_xlfn.PERCENTRANK.INC(Table13[Recency],Table13[[#This Row],[Recency]])*5, 0)</f>
        <v>2</v>
      </c>
      <c r="AR627">
        <f>ROUNDUP(_xlfn.PERCENTRANK.INC(Table13[Total Number of Purchases],Table13[[#This Row],[Total Number of Purchases]])*5,0)</f>
        <v>2</v>
      </c>
      <c r="AS627">
        <f>ROUNDUP(_xlfn.PERCENTRANK.INC(Table13[Total Spend],Table13[[#This Row],[Total Spend]])*5,0)</f>
        <v>2</v>
      </c>
      <c r="AT627" t="str">
        <f>Table13[[#This Row],[Recency Score]]&amp;Table13[[#This Row],[Frequency Score]]&amp;Table13[[#This Row],[Monetary Score]]</f>
        <v>222</v>
      </c>
      <c r="AU627" t="str">
        <f t="shared" si="9"/>
        <v>About to Sleep</v>
      </c>
      <c r="AW627" s="13">
        <f>DATEDIF(Table13[[#This Row],[Dt_Customer]], Snapshot_Date, "d")</f>
        <v>600</v>
      </c>
      <c r="AX627" s="13">
        <f>Table13[[#This Row],[CL if today]]/365</f>
        <v>1.6438356164383561</v>
      </c>
      <c r="AY627">
        <f>Table13[[#This Row],[Total Number of Purchases]]/Table13[[#This Row],[Corrected CL]]</f>
        <v>6.6916666666666673</v>
      </c>
      <c r="AZ627">
        <f>Table13[[#This Row],[Average Order Value (AOV)]]*Table13[[#This Row],[Freq per Year]]</f>
        <v>96.725000000000009</v>
      </c>
      <c r="BA627">
        <f>Table13[[#This Row],[Total Spend]]/Table13[[#This Row],[Corrected CL]]</f>
        <v>96.725000000000009</v>
      </c>
      <c r="BB627">
        <v>589.89291598023067</v>
      </c>
      <c r="BC627" s="1">
        <f>Table13[[#This Row],[Dt_Customer]]+Table13[[#This Row],[Recency]]</f>
        <v>41376</v>
      </c>
      <c r="BD627" s="16" t="str">
        <f>IF(COUNTIF(A:A, A627) &gt; 1, "Duplicate", "Unique")</f>
        <v>Unique</v>
      </c>
    </row>
    <row r="628" spans="1:56" x14ac:dyDescent="0.3">
      <c r="A628">
        <v>5092</v>
      </c>
      <c r="B628">
        <v>1949</v>
      </c>
      <c r="C628" t="s">
        <v>37</v>
      </c>
      <c r="D628" t="s">
        <v>42</v>
      </c>
      <c r="E628">
        <v>51569</v>
      </c>
      <c r="F628">
        <v>0</v>
      </c>
      <c r="G628">
        <v>1</v>
      </c>
      <c r="H628" s="1">
        <v>41317</v>
      </c>
      <c r="I628">
        <v>39</v>
      </c>
      <c r="J628">
        <v>380</v>
      </c>
      <c r="K628">
        <v>0</v>
      </c>
      <c r="L628">
        <v>47</v>
      </c>
      <c r="M628">
        <v>6</v>
      </c>
      <c r="N628">
        <v>0</v>
      </c>
      <c r="O628">
        <v>34</v>
      </c>
      <c r="P628">
        <f>IF(Table13[[#This Row],[MntWines]] = 0,"",Table13[[#This Row],[MntWines]])</f>
        <v>380</v>
      </c>
      <c r="Q628" t="str">
        <f>IF(Table13[[#This Row],[MntFruits]] = 0, "",Table13[[#This Row],[MntFruits]])</f>
        <v/>
      </c>
      <c r="R628">
        <f>IF(Table13[[#This Row],[MntMeatProducts]] = 0, "",Table13[[#This Row],[MntMeatProducts]])</f>
        <v>47</v>
      </c>
      <c r="S628">
        <f>IF(Table13[[#This Row],[MntFishProducts]] = 0, "",Table13[[#This Row],[MntFishProducts]])</f>
        <v>6</v>
      </c>
      <c r="T628" t="str">
        <f>IF(Table13[[#This Row],[MntSweetProducts]] = 0, "",Table13[[#This Row],[MntSweetProducts]])</f>
        <v/>
      </c>
      <c r="U628">
        <f>IF(Table13[[#This Row],[MntGoldProds]] = 0, "",Table13[[#This Row],[MntGoldProds]])</f>
        <v>34</v>
      </c>
      <c r="V628">
        <v>4</v>
      </c>
      <c r="W628">
        <v>7</v>
      </c>
      <c r="X628">
        <v>1</v>
      </c>
      <c r="Y628">
        <v>7</v>
      </c>
      <c r="Z628">
        <v>8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0</v>
      </c>
      <c r="AH628" t="s">
        <v>30</v>
      </c>
      <c r="AI628" s="13">
        <f>SUM(Table13[[#This Row],[MntWines]:[MntGoldProds]])</f>
        <v>467</v>
      </c>
      <c r="AJ628" s="13">
        <f>AVERAGE(Table13[[#This Row],[MntWines]:[MntGoldProds]])</f>
        <v>77.833333333333329</v>
      </c>
      <c r="AK628">
        <f>IF(Table13[[#This Row],[Total Number of Purchases]]=0,0,Table13[[#This Row],[Total Spend]]/Table13[[#This Row],[Total Number of Purchases]])</f>
        <v>24.578947368421051</v>
      </c>
      <c r="AM628">
        <f>SUM(Table13[[#This Row],[NumDealsPurchases]:[NumStorePurchases]])</f>
        <v>19</v>
      </c>
      <c r="AN628" s="14">
        <f>Snapshot_Date-Table13[[#This Row],[Dt_Customer]]</f>
        <v>599</v>
      </c>
      <c r="AP628" s="13">
        <f>Table13[[#This Row],[NumDealsPurchases]]/Table13[[#This Row],[Total Number of Purchases]]*100</f>
        <v>21.052631578947366</v>
      </c>
      <c r="AQ628">
        <f>6-ROUNDUP(_xlfn.PERCENTRANK.INC(Table13[Recency],Table13[[#This Row],[Recency]])*5, 0)</f>
        <v>4</v>
      </c>
      <c r="AR628">
        <f>ROUNDUP(_xlfn.PERCENTRANK.INC(Table13[Total Number of Purchases],Table13[[#This Row],[Total Number of Purchases]])*5,0)</f>
        <v>4</v>
      </c>
      <c r="AS628">
        <f>ROUNDUP(_xlfn.PERCENTRANK.INC(Table13[Total Spend],Table13[[#This Row],[Total Spend]])*5,0)</f>
        <v>3</v>
      </c>
      <c r="AT628" t="str">
        <f>Table13[[#This Row],[Recency Score]]&amp;Table13[[#This Row],[Frequency Score]]&amp;Table13[[#This Row],[Monetary Score]]</f>
        <v>443</v>
      </c>
      <c r="AU628" t="str">
        <f t="shared" si="9"/>
        <v>Potential Loyalists</v>
      </c>
      <c r="AW628" s="13">
        <f>DATEDIF(Table13[[#This Row],[Dt_Customer]], Snapshot_Date, "d")</f>
        <v>599</v>
      </c>
      <c r="AX628" s="13">
        <f>Table13[[#This Row],[CL if today]]/365</f>
        <v>1.6410958904109589</v>
      </c>
      <c r="AY628">
        <f>Table13[[#This Row],[Total Number of Purchases]]/Table13[[#This Row],[Corrected CL]]</f>
        <v>11.57762938230384</v>
      </c>
      <c r="AZ628">
        <f>Table13[[#This Row],[Average Order Value (AOV)]]*Table13[[#This Row],[Freq per Year]]</f>
        <v>284.56594323873122</v>
      </c>
      <c r="BA628">
        <f>Table13[[#This Row],[Total Spend]]/Table13[[#This Row],[Corrected CL]]</f>
        <v>284.56594323873122</v>
      </c>
      <c r="BB628">
        <v>909.78512396694214</v>
      </c>
      <c r="BC628" s="1">
        <f>Table13[[#This Row],[Dt_Customer]]+Table13[[#This Row],[Recency]]</f>
        <v>41356</v>
      </c>
      <c r="BD628" s="16" t="str">
        <f>IF(COUNTIF(A:A, A628) &gt; 1, "Duplicate", "Unique")</f>
        <v>Unique</v>
      </c>
    </row>
    <row r="629" spans="1:56" x14ac:dyDescent="0.3">
      <c r="A629">
        <v>3697</v>
      </c>
      <c r="B629">
        <v>1954</v>
      </c>
      <c r="C629" t="s">
        <v>28</v>
      </c>
      <c r="D629" t="s">
        <v>35</v>
      </c>
      <c r="E629">
        <v>39898</v>
      </c>
      <c r="F629">
        <v>0</v>
      </c>
      <c r="G629">
        <v>1</v>
      </c>
      <c r="H629" s="1">
        <v>41317</v>
      </c>
      <c r="I629">
        <v>20</v>
      </c>
      <c r="J629">
        <v>69</v>
      </c>
      <c r="K629">
        <v>8</v>
      </c>
      <c r="L629">
        <v>26</v>
      </c>
      <c r="M629">
        <v>12</v>
      </c>
      <c r="N629">
        <v>7</v>
      </c>
      <c r="O629">
        <v>12</v>
      </c>
      <c r="P629">
        <f>IF(Table13[[#This Row],[MntWines]] = 0,"",Table13[[#This Row],[MntWines]])</f>
        <v>69</v>
      </c>
      <c r="Q629">
        <f>IF(Table13[[#This Row],[MntFruits]] = 0, "",Table13[[#This Row],[MntFruits]])</f>
        <v>8</v>
      </c>
      <c r="R629">
        <f>IF(Table13[[#This Row],[MntMeatProducts]] = 0, "",Table13[[#This Row],[MntMeatProducts]])</f>
        <v>26</v>
      </c>
      <c r="S629">
        <f>IF(Table13[[#This Row],[MntFishProducts]] = 0, "",Table13[[#This Row],[MntFishProducts]])</f>
        <v>12</v>
      </c>
      <c r="T629">
        <f>IF(Table13[[#This Row],[MntSweetProducts]] = 0, "",Table13[[#This Row],[MntSweetProducts]])</f>
        <v>7</v>
      </c>
      <c r="U629">
        <f>IF(Table13[[#This Row],[MntGoldProds]] = 0, "",Table13[[#This Row],[MntGoldProds]])</f>
        <v>12</v>
      </c>
      <c r="V629">
        <v>2</v>
      </c>
      <c r="W629">
        <v>3</v>
      </c>
      <c r="X629">
        <v>0</v>
      </c>
      <c r="Y629">
        <v>4</v>
      </c>
      <c r="Z629">
        <v>7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32</v>
      </c>
      <c r="AI629" s="13">
        <f>SUM(Table13[[#This Row],[MntWines]:[MntGoldProds]])</f>
        <v>134</v>
      </c>
      <c r="AJ629" s="13">
        <f>AVERAGE(Table13[[#This Row],[MntWines]:[MntGoldProds]])</f>
        <v>22.333333333333332</v>
      </c>
      <c r="AK629">
        <f>IF(Table13[[#This Row],[Total Number of Purchases]]=0,0,Table13[[#This Row],[Total Spend]]/Table13[[#This Row],[Total Number of Purchases]])</f>
        <v>14.888888888888889</v>
      </c>
      <c r="AM629">
        <f>SUM(Table13[[#This Row],[NumDealsPurchases]:[NumStorePurchases]])</f>
        <v>9</v>
      </c>
      <c r="AN629" s="14">
        <f>Snapshot_Date-Table13[[#This Row],[Dt_Customer]]</f>
        <v>599</v>
      </c>
      <c r="AP629" s="13">
        <f>Table13[[#This Row],[NumDealsPurchases]]/Table13[[#This Row],[Total Number of Purchases]]*100</f>
        <v>22.222222222222221</v>
      </c>
      <c r="AQ629">
        <f>6-ROUNDUP(_xlfn.PERCENTRANK.INC(Table13[Recency],Table13[[#This Row],[Recency]])*5, 0)</f>
        <v>4</v>
      </c>
      <c r="AR629">
        <f>ROUNDUP(_xlfn.PERCENTRANK.INC(Table13[Total Number of Purchases],Table13[[#This Row],[Total Number of Purchases]])*5,0)</f>
        <v>2</v>
      </c>
      <c r="AS629">
        <f>ROUNDUP(_xlfn.PERCENTRANK.INC(Table13[Total Spend],Table13[[#This Row],[Total Spend]])*5,0)</f>
        <v>2</v>
      </c>
      <c r="AT629" t="str">
        <f>Table13[[#This Row],[Recency Score]]&amp;Table13[[#This Row],[Frequency Score]]&amp;Table13[[#This Row],[Monetary Score]]</f>
        <v>422</v>
      </c>
      <c r="AU629" t="str">
        <f t="shared" si="9"/>
        <v>Potential Loyalists</v>
      </c>
      <c r="AW629" s="13">
        <f>DATEDIF(Table13[[#This Row],[Dt_Customer]], Snapshot_Date, "d")</f>
        <v>599</v>
      </c>
      <c r="AX629" s="13">
        <f>Table13[[#This Row],[CL if today]]/365</f>
        <v>1.6410958904109589</v>
      </c>
      <c r="AY629">
        <f>Table13[[#This Row],[Total Number of Purchases]]/Table13[[#This Row],[Corrected CL]]</f>
        <v>5.4841402337228713</v>
      </c>
      <c r="AZ629">
        <f>Table13[[#This Row],[Average Order Value (AOV)]]*Table13[[#This Row],[Freq per Year]]</f>
        <v>81.652754590984969</v>
      </c>
      <c r="BA629">
        <f>Table13[[#This Row],[Total Spend]]/Table13[[#This Row],[Corrected CL]]</f>
        <v>81.652754590984969</v>
      </c>
      <c r="BB629">
        <v>21.754966887417218</v>
      </c>
      <c r="BC629" s="1">
        <f>Table13[[#This Row],[Dt_Customer]]+Table13[[#This Row],[Recency]]</f>
        <v>41337</v>
      </c>
      <c r="BD629" s="16" t="str">
        <f>IF(COUNTIF(A:A, A629) &gt; 1, "Duplicate", "Unique")</f>
        <v>Unique</v>
      </c>
    </row>
    <row r="630" spans="1:56" x14ac:dyDescent="0.3">
      <c r="A630">
        <v>9955</v>
      </c>
      <c r="B630">
        <v>1954</v>
      </c>
      <c r="C630" t="s">
        <v>28</v>
      </c>
      <c r="D630" t="s">
        <v>35</v>
      </c>
      <c r="E630">
        <v>39898</v>
      </c>
      <c r="F630">
        <v>0</v>
      </c>
      <c r="G630">
        <v>1</v>
      </c>
      <c r="H630" s="1">
        <v>41317</v>
      </c>
      <c r="I630">
        <v>20</v>
      </c>
      <c r="J630">
        <v>69</v>
      </c>
      <c r="K630">
        <v>8</v>
      </c>
      <c r="L630">
        <v>26</v>
      </c>
      <c r="M630">
        <v>12</v>
      </c>
      <c r="N630">
        <v>7</v>
      </c>
      <c r="O630">
        <v>12</v>
      </c>
      <c r="P630">
        <f>IF(Table13[[#This Row],[MntWines]] = 0,"",Table13[[#This Row],[MntWines]])</f>
        <v>69</v>
      </c>
      <c r="Q630">
        <f>IF(Table13[[#This Row],[MntFruits]] = 0, "",Table13[[#This Row],[MntFruits]])</f>
        <v>8</v>
      </c>
      <c r="R630">
        <f>IF(Table13[[#This Row],[MntMeatProducts]] = 0, "",Table13[[#This Row],[MntMeatProducts]])</f>
        <v>26</v>
      </c>
      <c r="S630">
        <f>IF(Table13[[#This Row],[MntFishProducts]] = 0, "",Table13[[#This Row],[MntFishProducts]])</f>
        <v>12</v>
      </c>
      <c r="T630">
        <f>IF(Table13[[#This Row],[MntSweetProducts]] = 0, "",Table13[[#This Row],[MntSweetProducts]])</f>
        <v>7</v>
      </c>
      <c r="U630">
        <f>IF(Table13[[#This Row],[MntGoldProds]] = 0, "",Table13[[#This Row],[MntGoldProds]])</f>
        <v>12</v>
      </c>
      <c r="V630">
        <v>2</v>
      </c>
      <c r="W630">
        <v>3</v>
      </c>
      <c r="X630">
        <v>0</v>
      </c>
      <c r="Y630">
        <v>4</v>
      </c>
      <c r="Z630">
        <v>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 t="s">
        <v>30</v>
      </c>
      <c r="AI630" s="13">
        <f>SUM(Table13[[#This Row],[MntWines]:[MntGoldProds]])</f>
        <v>134</v>
      </c>
      <c r="AJ630" s="13">
        <f>AVERAGE(Table13[[#This Row],[MntWines]:[MntGoldProds]])</f>
        <v>22.333333333333332</v>
      </c>
      <c r="AK630">
        <f>IF(Table13[[#This Row],[Total Number of Purchases]]=0,0,Table13[[#This Row],[Total Spend]]/Table13[[#This Row],[Total Number of Purchases]])</f>
        <v>14.888888888888889</v>
      </c>
      <c r="AM630">
        <f>SUM(Table13[[#This Row],[NumDealsPurchases]:[NumStorePurchases]])</f>
        <v>9</v>
      </c>
      <c r="AN630" s="14">
        <f>Snapshot_Date-Table13[[#This Row],[Dt_Customer]]</f>
        <v>599</v>
      </c>
      <c r="AP630" s="13">
        <f>Table13[[#This Row],[NumDealsPurchases]]/Table13[[#This Row],[Total Number of Purchases]]*100</f>
        <v>22.222222222222221</v>
      </c>
      <c r="AQ630">
        <f>6-ROUNDUP(_xlfn.PERCENTRANK.INC(Table13[Recency],Table13[[#This Row],[Recency]])*5, 0)</f>
        <v>4</v>
      </c>
      <c r="AR630">
        <f>ROUNDUP(_xlfn.PERCENTRANK.INC(Table13[Total Number of Purchases],Table13[[#This Row],[Total Number of Purchases]])*5,0)</f>
        <v>2</v>
      </c>
      <c r="AS630">
        <f>ROUNDUP(_xlfn.PERCENTRANK.INC(Table13[Total Spend],Table13[[#This Row],[Total Spend]])*5,0)</f>
        <v>2</v>
      </c>
      <c r="AT630" t="str">
        <f>Table13[[#This Row],[Recency Score]]&amp;Table13[[#This Row],[Frequency Score]]&amp;Table13[[#This Row],[Monetary Score]]</f>
        <v>422</v>
      </c>
      <c r="AU630" t="str">
        <f t="shared" si="9"/>
        <v>Potential Loyalists</v>
      </c>
      <c r="AW630" s="13">
        <f>DATEDIF(Table13[[#This Row],[Dt_Customer]], Snapshot_Date, "d")</f>
        <v>599</v>
      </c>
      <c r="AX630" s="13">
        <f>Table13[[#This Row],[CL if today]]/365</f>
        <v>1.6410958904109589</v>
      </c>
      <c r="AY630">
        <f>Table13[[#This Row],[Total Number of Purchases]]/Table13[[#This Row],[Corrected CL]]</f>
        <v>5.4841402337228713</v>
      </c>
      <c r="AZ630">
        <f>Table13[[#This Row],[Average Order Value (AOV)]]*Table13[[#This Row],[Freq per Year]]</f>
        <v>81.652754590984969</v>
      </c>
      <c r="BA630">
        <f>Table13[[#This Row],[Total Spend]]/Table13[[#This Row],[Corrected CL]]</f>
        <v>81.652754590984969</v>
      </c>
      <c r="BB630">
        <v>59.727272727272727</v>
      </c>
      <c r="BC630" s="1">
        <f>Table13[[#This Row],[Dt_Customer]]+Table13[[#This Row],[Recency]]</f>
        <v>41337</v>
      </c>
      <c r="BD630" s="16" t="str">
        <f>IF(COUNTIF(A:A, A630) &gt; 1, "Duplicate", "Unique")</f>
        <v>Unique</v>
      </c>
    </row>
    <row r="631" spans="1:56" x14ac:dyDescent="0.3">
      <c r="A631">
        <v>1406</v>
      </c>
      <c r="B631">
        <v>1975</v>
      </c>
      <c r="C631" t="s">
        <v>28</v>
      </c>
      <c r="D631" t="s">
        <v>31</v>
      </c>
      <c r="E631">
        <v>53201</v>
      </c>
      <c r="F631">
        <v>1</v>
      </c>
      <c r="G631">
        <v>1</v>
      </c>
      <c r="H631" s="1">
        <v>41317</v>
      </c>
      <c r="I631">
        <v>49</v>
      </c>
      <c r="J631">
        <v>280</v>
      </c>
      <c r="K631">
        <v>7</v>
      </c>
      <c r="L631">
        <v>81</v>
      </c>
      <c r="M631">
        <v>20</v>
      </c>
      <c r="N631">
        <v>0</v>
      </c>
      <c r="O631">
        <v>27</v>
      </c>
      <c r="P631">
        <f>IF(Table13[[#This Row],[MntWines]] = 0,"",Table13[[#This Row],[MntWines]])</f>
        <v>280</v>
      </c>
      <c r="Q631">
        <f>IF(Table13[[#This Row],[MntFruits]] = 0, "",Table13[[#This Row],[MntFruits]])</f>
        <v>7</v>
      </c>
      <c r="R631">
        <f>IF(Table13[[#This Row],[MntMeatProducts]] = 0, "",Table13[[#This Row],[MntMeatProducts]])</f>
        <v>81</v>
      </c>
      <c r="S631">
        <f>IF(Table13[[#This Row],[MntFishProducts]] = 0, "",Table13[[#This Row],[MntFishProducts]])</f>
        <v>20</v>
      </c>
      <c r="T631" t="str">
        <f>IF(Table13[[#This Row],[MntSweetProducts]] = 0, "",Table13[[#This Row],[MntSweetProducts]])</f>
        <v/>
      </c>
      <c r="U631">
        <f>IF(Table13[[#This Row],[MntGoldProds]] = 0, "",Table13[[#This Row],[MntGoldProds]])</f>
        <v>27</v>
      </c>
      <c r="V631">
        <v>8</v>
      </c>
      <c r="W631">
        <v>6</v>
      </c>
      <c r="X631">
        <v>3</v>
      </c>
      <c r="Y631">
        <v>5</v>
      </c>
      <c r="Z631">
        <v>7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 t="s">
        <v>30</v>
      </c>
      <c r="AI631" s="13">
        <f>SUM(Table13[[#This Row],[MntWines]:[MntGoldProds]])</f>
        <v>415</v>
      </c>
      <c r="AJ631" s="13">
        <f>AVERAGE(Table13[[#This Row],[MntWines]:[MntGoldProds]])</f>
        <v>69.166666666666671</v>
      </c>
      <c r="AK631">
        <f>IF(Table13[[#This Row],[Total Number of Purchases]]=0,0,Table13[[#This Row],[Total Spend]]/Table13[[#This Row],[Total Number of Purchases]])</f>
        <v>18.863636363636363</v>
      </c>
      <c r="AM631">
        <f>SUM(Table13[[#This Row],[NumDealsPurchases]:[NumStorePurchases]])</f>
        <v>22</v>
      </c>
      <c r="AN631" s="14">
        <f>Snapshot_Date-Table13[[#This Row],[Dt_Customer]]</f>
        <v>599</v>
      </c>
      <c r="AP631" s="13">
        <f>Table13[[#This Row],[NumDealsPurchases]]/Table13[[#This Row],[Total Number of Purchases]]*100</f>
        <v>36.363636363636367</v>
      </c>
      <c r="AQ631">
        <f>6-ROUNDUP(_xlfn.PERCENTRANK.INC(Table13[Recency],Table13[[#This Row],[Recency]])*5, 0)</f>
        <v>3</v>
      </c>
      <c r="AR631">
        <f>ROUNDUP(_xlfn.PERCENTRANK.INC(Table13[Total Number of Purchases],Table13[[#This Row],[Total Number of Purchases]])*5,0)</f>
        <v>4</v>
      </c>
      <c r="AS631">
        <f>ROUNDUP(_xlfn.PERCENTRANK.INC(Table13[Total Spend],Table13[[#This Row],[Total Spend]])*5,0)</f>
        <v>3</v>
      </c>
      <c r="AT631" t="str">
        <f>Table13[[#This Row],[Recency Score]]&amp;Table13[[#This Row],[Frequency Score]]&amp;Table13[[#This Row],[Monetary Score]]</f>
        <v>343</v>
      </c>
      <c r="AU631" t="str">
        <f t="shared" si="9"/>
        <v>Needs Attention</v>
      </c>
      <c r="AW631" s="13">
        <f>DATEDIF(Table13[[#This Row],[Dt_Customer]], Snapshot_Date, "d")</f>
        <v>599</v>
      </c>
      <c r="AX631" s="13">
        <f>Table13[[#This Row],[CL if today]]/365</f>
        <v>1.6410958904109589</v>
      </c>
      <c r="AY631">
        <f>Table13[[#This Row],[Total Number of Purchases]]/Table13[[#This Row],[Corrected CL]]</f>
        <v>13.405676126878131</v>
      </c>
      <c r="AZ631">
        <f>Table13[[#This Row],[Average Order Value (AOV)]]*Table13[[#This Row],[Freq per Year]]</f>
        <v>252.87979966611019</v>
      </c>
      <c r="BA631">
        <f>Table13[[#This Row],[Total Spend]]/Table13[[#This Row],[Corrected CL]]</f>
        <v>252.87979966611019</v>
      </c>
      <c r="BB631">
        <v>158.6694214876033</v>
      </c>
      <c r="BC631" s="1">
        <f>Table13[[#This Row],[Dt_Customer]]+Table13[[#This Row],[Recency]]</f>
        <v>41366</v>
      </c>
      <c r="BD631" s="16" t="str">
        <f>IF(COUNTIF(A:A, A631) &gt; 1, "Duplicate", "Unique")</f>
        <v>Unique</v>
      </c>
    </row>
    <row r="632" spans="1:56" x14ac:dyDescent="0.3">
      <c r="A632">
        <v>4065</v>
      </c>
      <c r="B632">
        <v>1976</v>
      </c>
      <c r="C632" t="s">
        <v>37</v>
      </c>
      <c r="D632" t="s">
        <v>33</v>
      </c>
      <c r="E632">
        <v>49544</v>
      </c>
      <c r="F632">
        <v>1</v>
      </c>
      <c r="G632">
        <v>0</v>
      </c>
      <c r="H632" s="1">
        <v>41317</v>
      </c>
      <c r="I632">
        <v>0</v>
      </c>
      <c r="J632">
        <v>308</v>
      </c>
      <c r="K632">
        <v>0</v>
      </c>
      <c r="L632">
        <v>73</v>
      </c>
      <c r="M632">
        <v>0</v>
      </c>
      <c r="N632">
        <v>0</v>
      </c>
      <c r="O632">
        <v>23</v>
      </c>
      <c r="P632">
        <f>IF(Table13[[#This Row],[MntWines]] = 0,"",Table13[[#This Row],[MntWines]])</f>
        <v>308</v>
      </c>
      <c r="Q632" t="str">
        <f>IF(Table13[[#This Row],[MntFruits]] = 0, "",Table13[[#This Row],[MntFruits]])</f>
        <v/>
      </c>
      <c r="R632">
        <f>IF(Table13[[#This Row],[MntMeatProducts]] = 0, "",Table13[[#This Row],[MntMeatProducts]])</f>
        <v>73</v>
      </c>
      <c r="S632" t="str">
        <f>IF(Table13[[#This Row],[MntFishProducts]] = 0, "",Table13[[#This Row],[MntFishProducts]])</f>
        <v/>
      </c>
      <c r="T632" t="str">
        <f>IF(Table13[[#This Row],[MntSweetProducts]] = 0, "",Table13[[#This Row],[MntSweetProducts]])</f>
        <v/>
      </c>
      <c r="U632">
        <f>IF(Table13[[#This Row],[MntGoldProds]] = 0, "",Table13[[#This Row],[MntGoldProds]])</f>
        <v>23</v>
      </c>
      <c r="V632">
        <v>2</v>
      </c>
      <c r="W632">
        <v>5</v>
      </c>
      <c r="X632">
        <v>1</v>
      </c>
      <c r="Y632">
        <v>8</v>
      </c>
      <c r="Z632">
        <v>7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30</v>
      </c>
      <c r="AI632" s="13">
        <f>SUM(Table13[[#This Row],[MntWines]:[MntGoldProds]])</f>
        <v>404</v>
      </c>
      <c r="AJ632" s="13">
        <f>AVERAGE(Table13[[#This Row],[MntWines]:[MntGoldProds]])</f>
        <v>67.333333333333329</v>
      </c>
      <c r="AK632">
        <f>IF(Table13[[#This Row],[Total Number of Purchases]]=0,0,Table13[[#This Row],[Total Spend]]/Table13[[#This Row],[Total Number of Purchases]])</f>
        <v>25.25</v>
      </c>
      <c r="AM632">
        <f>SUM(Table13[[#This Row],[NumDealsPurchases]:[NumStorePurchases]])</f>
        <v>16</v>
      </c>
      <c r="AN632" s="14">
        <f>Snapshot_Date-Table13[[#This Row],[Dt_Customer]]</f>
        <v>599</v>
      </c>
      <c r="AP632" s="13">
        <f>Table13[[#This Row],[NumDealsPurchases]]/Table13[[#This Row],[Total Number of Purchases]]*100</f>
        <v>12.5</v>
      </c>
      <c r="AQ632">
        <f>6-ROUNDUP(_xlfn.PERCENTRANK.INC(Table13[Recency],Table13[[#This Row],[Recency]])*5, 0)</f>
        <v>6</v>
      </c>
      <c r="AR632">
        <f>ROUNDUP(_xlfn.PERCENTRANK.INC(Table13[Total Number of Purchases],Table13[[#This Row],[Total Number of Purchases]])*5,0)</f>
        <v>3</v>
      </c>
      <c r="AS632">
        <f>ROUNDUP(_xlfn.PERCENTRANK.INC(Table13[Total Spend],Table13[[#This Row],[Total Spend]])*5,0)</f>
        <v>3</v>
      </c>
      <c r="AT632" t="str">
        <f>Table13[[#This Row],[Recency Score]]&amp;Table13[[#This Row],[Frequency Score]]&amp;Table13[[#This Row],[Monetary Score]]</f>
        <v>633</v>
      </c>
      <c r="AU632" t="str">
        <f t="shared" si="9"/>
        <v>Others</v>
      </c>
      <c r="AW632" s="13">
        <f>DATEDIF(Table13[[#This Row],[Dt_Customer]], Snapshot_Date, "d")</f>
        <v>599</v>
      </c>
      <c r="AX632" s="13">
        <f>Table13[[#This Row],[CL if today]]/365</f>
        <v>1.6410958904109589</v>
      </c>
      <c r="AY632">
        <f>Table13[[#This Row],[Total Number of Purchases]]/Table13[[#This Row],[Corrected CL]]</f>
        <v>9.7495826377295494</v>
      </c>
      <c r="AZ632">
        <f>Table13[[#This Row],[Average Order Value (AOV)]]*Table13[[#This Row],[Freq per Year]]</f>
        <v>246.17696160267113</v>
      </c>
      <c r="BA632">
        <f>Table13[[#This Row],[Total Spend]]/Table13[[#This Row],[Corrected CL]]</f>
        <v>246.17696160267113</v>
      </c>
      <c r="BB632">
        <v>789.82615894039736</v>
      </c>
      <c r="BC632" s="1">
        <f>Table13[[#This Row],[Dt_Customer]]+Table13[[#This Row],[Recency]]</f>
        <v>41317</v>
      </c>
      <c r="BD632" s="16" t="str">
        <f>IF(COUNTIF(A:A, A632) &gt; 1, "Duplicate", "Unique")</f>
        <v>Unique</v>
      </c>
    </row>
    <row r="633" spans="1:56" x14ac:dyDescent="0.3">
      <c r="A633">
        <v>4690</v>
      </c>
      <c r="B633">
        <v>1953</v>
      </c>
      <c r="C633" t="s">
        <v>28</v>
      </c>
      <c r="D633" t="s">
        <v>33</v>
      </c>
      <c r="E633">
        <v>50725</v>
      </c>
      <c r="F633">
        <v>0</v>
      </c>
      <c r="G633">
        <v>1</v>
      </c>
      <c r="H633" s="1">
        <v>41318</v>
      </c>
      <c r="I633">
        <v>45</v>
      </c>
      <c r="J633">
        <v>443</v>
      </c>
      <c r="K633">
        <v>10</v>
      </c>
      <c r="L633">
        <v>75</v>
      </c>
      <c r="M633">
        <v>0</v>
      </c>
      <c r="N633">
        <v>10</v>
      </c>
      <c r="O633">
        <v>48</v>
      </c>
      <c r="P633">
        <f>IF(Table13[[#This Row],[MntWines]] = 0,"",Table13[[#This Row],[MntWines]])</f>
        <v>443</v>
      </c>
      <c r="Q633">
        <f>IF(Table13[[#This Row],[MntFruits]] = 0, "",Table13[[#This Row],[MntFruits]])</f>
        <v>10</v>
      </c>
      <c r="R633">
        <f>IF(Table13[[#This Row],[MntMeatProducts]] = 0, "",Table13[[#This Row],[MntMeatProducts]])</f>
        <v>75</v>
      </c>
      <c r="S633" t="str">
        <f>IF(Table13[[#This Row],[MntFishProducts]] = 0, "",Table13[[#This Row],[MntFishProducts]])</f>
        <v/>
      </c>
      <c r="T633">
        <f>IF(Table13[[#This Row],[MntSweetProducts]] = 0, "",Table13[[#This Row],[MntSweetProducts]])</f>
        <v>10</v>
      </c>
      <c r="U633">
        <f>IF(Table13[[#This Row],[MntGoldProds]] = 0, "",Table13[[#This Row],[MntGoldProds]])</f>
        <v>48</v>
      </c>
      <c r="V633">
        <v>4</v>
      </c>
      <c r="W633">
        <v>8</v>
      </c>
      <c r="X633">
        <v>1</v>
      </c>
      <c r="Y633">
        <v>8</v>
      </c>
      <c r="Z633">
        <v>8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32</v>
      </c>
      <c r="AI633" s="13">
        <f>SUM(Table13[[#This Row],[MntWines]:[MntGoldProds]])</f>
        <v>586</v>
      </c>
      <c r="AJ633" s="13">
        <f>AVERAGE(Table13[[#This Row],[MntWines]:[MntGoldProds]])</f>
        <v>97.666666666666671</v>
      </c>
      <c r="AK633">
        <f>IF(Table13[[#This Row],[Total Number of Purchases]]=0,0,Table13[[#This Row],[Total Spend]]/Table13[[#This Row],[Total Number of Purchases]])</f>
        <v>27.904761904761905</v>
      </c>
      <c r="AM633">
        <f>SUM(Table13[[#This Row],[NumDealsPurchases]:[NumStorePurchases]])</f>
        <v>21</v>
      </c>
      <c r="AN633" s="14">
        <f>Snapshot_Date-Table13[[#This Row],[Dt_Customer]]</f>
        <v>598</v>
      </c>
      <c r="AP633" s="13">
        <f>Table13[[#This Row],[NumDealsPurchases]]/Table13[[#This Row],[Total Number of Purchases]]*100</f>
        <v>19.047619047619047</v>
      </c>
      <c r="AQ633">
        <f>6-ROUNDUP(_xlfn.PERCENTRANK.INC(Table13[Recency],Table13[[#This Row],[Recency]])*5, 0)</f>
        <v>3</v>
      </c>
      <c r="AR633">
        <f>ROUNDUP(_xlfn.PERCENTRANK.INC(Table13[Total Number of Purchases],Table13[[#This Row],[Total Number of Purchases]])*5,0)</f>
        <v>4</v>
      </c>
      <c r="AS633">
        <f>ROUNDUP(_xlfn.PERCENTRANK.INC(Table13[Total Spend],Table13[[#This Row],[Total Spend]])*5,0)</f>
        <v>3</v>
      </c>
      <c r="AT633" t="str">
        <f>Table13[[#This Row],[Recency Score]]&amp;Table13[[#This Row],[Frequency Score]]&amp;Table13[[#This Row],[Monetary Score]]</f>
        <v>343</v>
      </c>
      <c r="AU633" t="str">
        <f t="shared" si="9"/>
        <v>Needs Attention</v>
      </c>
      <c r="AW633" s="13">
        <f>DATEDIF(Table13[[#This Row],[Dt_Customer]], Snapshot_Date, "d")</f>
        <v>598</v>
      </c>
      <c r="AX633" s="13">
        <f>Table13[[#This Row],[CL if today]]/365</f>
        <v>1.6383561643835616</v>
      </c>
      <c r="AY633">
        <f>Table13[[#This Row],[Total Number of Purchases]]/Table13[[#This Row],[Corrected CL]]</f>
        <v>12.817725752508363</v>
      </c>
      <c r="AZ633">
        <f>Table13[[#This Row],[Average Order Value (AOV)]]*Table13[[#This Row],[Freq per Year]]</f>
        <v>357.675585284281</v>
      </c>
      <c r="BA633">
        <f>Table13[[#This Row],[Total Spend]]/Table13[[#This Row],[Corrected CL]]</f>
        <v>357.67558528428094</v>
      </c>
      <c r="BB633">
        <v>609.95016611295682</v>
      </c>
      <c r="BC633" s="1">
        <f>Table13[[#This Row],[Dt_Customer]]+Table13[[#This Row],[Recency]]</f>
        <v>41363</v>
      </c>
      <c r="BD633" s="16" t="str">
        <f>IF(COUNTIF(A:A, A633) &gt; 1, "Duplicate", "Unique")</f>
        <v>Unique</v>
      </c>
    </row>
    <row r="634" spans="1:56" x14ac:dyDescent="0.3">
      <c r="A634">
        <v>607</v>
      </c>
      <c r="B634">
        <v>1955</v>
      </c>
      <c r="C634" t="s">
        <v>38</v>
      </c>
      <c r="D634" t="s">
        <v>29</v>
      </c>
      <c r="E634">
        <v>41769</v>
      </c>
      <c r="F634">
        <v>0</v>
      </c>
      <c r="G634">
        <v>1</v>
      </c>
      <c r="H634" s="1">
        <v>41318</v>
      </c>
      <c r="I634">
        <v>31</v>
      </c>
      <c r="J634">
        <v>302</v>
      </c>
      <c r="K634">
        <v>29</v>
      </c>
      <c r="L634">
        <v>131</v>
      </c>
      <c r="M634">
        <v>32</v>
      </c>
      <c r="N634">
        <v>0</v>
      </c>
      <c r="O634">
        <v>27</v>
      </c>
      <c r="P634">
        <f>IF(Table13[[#This Row],[MntWines]] = 0,"",Table13[[#This Row],[MntWines]])</f>
        <v>302</v>
      </c>
      <c r="Q634">
        <f>IF(Table13[[#This Row],[MntFruits]] = 0, "",Table13[[#This Row],[MntFruits]])</f>
        <v>29</v>
      </c>
      <c r="R634">
        <f>IF(Table13[[#This Row],[MntMeatProducts]] = 0, "",Table13[[#This Row],[MntMeatProducts]])</f>
        <v>131</v>
      </c>
      <c r="S634">
        <f>IF(Table13[[#This Row],[MntFishProducts]] = 0, "",Table13[[#This Row],[MntFishProducts]])</f>
        <v>32</v>
      </c>
      <c r="T634" t="str">
        <f>IF(Table13[[#This Row],[MntSweetProducts]] = 0, "",Table13[[#This Row],[MntSweetProducts]])</f>
        <v/>
      </c>
      <c r="U634">
        <f>IF(Table13[[#This Row],[MntGoldProds]] = 0, "",Table13[[#This Row],[MntGoldProds]])</f>
        <v>27</v>
      </c>
      <c r="V634">
        <v>6</v>
      </c>
      <c r="W634">
        <v>8</v>
      </c>
      <c r="X634">
        <v>1</v>
      </c>
      <c r="Y634">
        <v>7</v>
      </c>
      <c r="Z634">
        <v>8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40</v>
      </c>
      <c r="AI634" s="13">
        <f>SUM(Table13[[#This Row],[MntWines]:[MntGoldProds]])</f>
        <v>521</v>
      </c>
      <c r="AJ634" s="13">
        <f>AVERAGE(Table13[[#This Row],[MntWines]:[MntGoldProds]])</f>
        <v>86.833333333333329</v>
      </c>
      <c r="AK634">
        <f>IF(Table13[[#This Row],[Total Number of Purchases]]=0,0,Table13[[#This Row],[Total Spend]]/Table13[[#This Row],[Total Number of Purchases]])</f>
        <v>23.681818181818183</v>
      </c>
      <c r="AM634">
        <f>SUM(Table13[[#This Row],[NumDealsPurchases]:[NumStorePurchases]])</f>
        <v>22</v>
      </c>
      <c r="AN634" s="14">
        <f>Snapshot_Date-Table13[[#This Row],[Dt_Customer]]</f>
        <v>598</v>
      </c>
      <c r="AP634" s="13">
        <f>Table13[[#This Row],[NumDealsPurchases]]/Table13[[#This Row],[Total Number of Purchases]]*100</f>
        <v>27.27272727272727</v>
      </c>
      <c r="AQ634">
        <f>6-ROUNDUP(_xlfn.PERCENTRANK.INC(Table13[Recency],Table13[[#This Row],[Recency]])*5, 0)</f>
        <v>4</v>
      </c>
      <c r="AR634">
        <f>ROUNDUP(_xlfn.PERCENTRANK.INC(Table13[Total Number of Purchases],Table13[[#This Row],[Total Number of Purchases]])*5,0)</f>
        <v>4</v>
      </c>
      <c r="AS634">
        <f>ROUNDUP(_xlfn.PERCENTRANK.INC(Table13[Total Spend],Table13[[#This Row],[Total Spend]])*5,0)</f>
        <v>3</v>
      </c>
      <c r="AT634" t="str">
        <f>Table13[[#This Row],[Recency Score]]&amp;Table13[[#This Row],[Frequency Score]]&amp;Table13[[#This Row],[Monetary Score]]</f>
        <v>443</v>
      </c>
      <c r="AU634" t="str">
        <f t="shared" si="9"/>
        <v>Potential Loyalists</v>
      </c>
      <c r="AW634" s="13">
        <f>DATEDIF(Table13[[#This Row],[Dt_Customer]], Snapshot_Date, "d")</f>
        <v>598</v>
      </c>
      <c r="AX634" s="13">
        <f>Table13[[#This Row],[CL if today]]/365</f>
        <v>1.6383561643835616</v>
      </c>
      <c r="AY634">
        <f>Table13[[#This Row],[Total Number of Purchases]]/Table13[[#This Row],[Corrected CL]]</f>
        <v>13.42809364548495</v>
      </c>
      <c r="AZ634">
        <f>Table13[[#This Row],[Average Order Value (AOV)]]*Table13[[#This Row],[Freq per Year]]</f>
        <v>318.00167224080269</v>
      </c>
      <c r="BA634">
        <f>Table13[[#This Row],[Total Spend]]/Table13[[#This Row],[Corrected CL]]</f>
        <v>318.00167224080269</v>
      </c>
      <c r="BB634">
        <v>1424.77537437604</v>
      </c>
      <c r="BC634" s="1">
        <f>Table13[[#This Row],[Dt_Customer]]+Table13[[#This Row],[Recency]]</f>
        <v>41349</v>
      </c>
      <c r="BD634" s="16" t="str">
        <f>IF(COUNTIF(A:A, A634) &gt; 1, "Duplicate", "Unique")</f>
        <v>Unique</v>
      </c>
    </row>
    <row r="635" spans="1:56" x14ac:dyDescent="0.3">
      <c r="A635">
        <v>405</v>
      </c>
      <c r="B635">
        <v>1964</v>
      </c>
      <c r="C635" t="s">
        <v>28</v>
      </c>
      <c r="D635" t="s">
        <v>29</v>
      </c>
      <c r="E635">
        <v>41638</v>
      </c>
      <c r="F635">
        <v>0</v>
      </c>
      <c r="G635">
        <v>1</v>
      </c>
      <c r="H635" s="1">
        <v>41318</v>
      </c>
      <c r="I635">
        <v>68</v>
      </c>
      <c r="J635">
        <v>315</v>
      </c>
      <c r="K635">
        <v>0</v>
      </c>
      <c r="L635">
        <v>31</v>
      </c>
      <c r="M635">
        <v>4</v>
      </c>
      <c r="N635">
        <v>0</v>
      </c>
      <c r="O635">
        <v>91</v>
      </c>
      <c r="P635">
        <f>IF(Table13[[#This Row],[MntWines]] = 0,"",Table13[[#This Row],[MntWines]])</f>
        <v>315</v>
      </c>
      <c r="Q635" t="str">
        <f>IF(Table13[[#This Row],[MntFruits]] = 0, "",Table13[[#This Row],[MntFruits]])</f>
        <v/>
      </c>
      <c r="R635">
        <f>IF(Table13[[#This Row],[MntMeatProducts]] = 0, "",Table13[[#This Row],[MntMeatProducts]])</f>
        <v>31</v>
      </c>
      <c r="S635">
        <f>IF(Table13[[#This Row],[MntFishProducts]] = 0, "",Table13[[#This Row],[MntFishProducts]])</f>
        <v>4</v>
      </c>
      <c r="T635" t="str">
        <f>IF(Table13[[#This Row],[MntSweetProducts]] = 0, "",Table13[[#This Row],[MntSweetProducts]])</f>
        <v/>
      </c>
      <c r="U635">
        <f>IF(Table13[[#This Row],[MntGoldProds]] = 0, "",Table13[[#This Row],[MntGoldProds]])</f>
        <v>91</v>
      </c>
      <c r="V635">
        <v>4</v>
      </c>
      <c r="W635">
        <v>5</v>
      </c>
      <c r="X635">
        <v>5</v>
      </c>
      <c r="Y635">
        <v>3</v>
      </c>
      <c r="Z635">
        <v>8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 t="s">
        <v>30</v>
      </c>
      <c r="AI635" s="13">
        <f>SUM(Table13[[#This Row],[MntWines]:[MntGoldProds]])</f>
        <v>441</v>
      </c>
      <c r="AJ635" s="13">
        <f>AVERAGE(Table13[[#This Row],[MntWines]:[MntGoldProds]])</f>
        <v>73.5</v>
      </c>
      <c r="AK635">
        <f>IF(Table13[[#This Row],[Total Number of Purchases]]=0,0,Table13[[#This Row],[Total Spend]]/Table13[[#This Row],[Total Number of Purchases]])</f>
        <v>25.941176470588236</v>
      </c>
      <c r="AM635">
        <f>SUM(Table13[[#This Row],[NumDealsPurchases]:[NumStorePurchases]])</f>
        <v>17</v>
      </c>
      <c r="AN635" s="14">
        <f>Snapshot_Date-Table13[[#This Row],[Dt_Customer]]</f>
        <v>598</v>
      </c>
      <c r="AP635" s="13">
        <f>Table13[[#This Row],[NumDealsPurchases]]/Table13[[#This Row],[Total Number of Purchases]]*100</f>
        <v>23.52941176470588</v>
      </c>
      <c r="AQ635">
        <f>6-ROUNDUP(_xlfn.PERCENTRANK.INC(Table13[Recency],Table13[[#This Row],[Recency]])*5, 0)</f>
        <v>2</v>
      </c>
      <c r="AR635">
        <f>ROUNDUP(_xlfn.PERCENTRANK.INC(Table13[Total Number of Purchases],Table13[[#This Row],[Total Number of Purchases]])*5,0)</f>
        <v>3</v>
      </c>
      <c r="AS635">
        <f>ROUNDUP(_xlfn.PERCENTRANK.INC(Table13[Total Spend],Table13[[#This Row],[Total Spend]])*5,0)</f>
        <v>3</v>
      </c>
      <c r="AT635" t="str">
        <f>Table13[[#This Row],[Recency Score]]&amp;Table13[[#This Row],[Frequency Score]]&amp;Table13[[#This Row],[Monetary Score]]</f>
        <v>233</v>
      </c>
      <c r="AU635" t="str">
        <f t="shared" si="9"/>
        <v>About to Sleep</v>
      </c>
      <c r="AW635" s="13">
        <f>DATEDIF(Table13[[#This Row],[Dt_Customer]], Snapshot_Date, "d")</f>
        <v>598</v>
      </c>
      <c r="AX635" s="13">
        <f>Table13[[#This Row],[CL if today]]/365</f>
        <v>1.6383561643835616</v>
      </c>
      <c r="AY635">
        <f>Table13[[#This Row],[Total Number of Purchases]]/Table13[[#This Row],[Corrected CL]]</f>
        <v>10.376254180602007</v>
      </c>
      <c r="AZ635">
        <f>Table13[[#This Row],[Average Order Value (AOV)]]*Table13[[#This Row],[Freq per Year]]</f>
        <v>269.17224080267562</v>
      </c>
      <c r="BA635">
        <f>Table13[[#This Row],[Total Spend]]/Table13[[#This Row],[Corrected CL]]</f>
        <v>269.17224080267562</v>
      </c>
      <c r="BB635">
        <v>1007.8358208955224</v>
      </c>
      <c r="BC635" s="1">
        <f>Table13[[#This Row],[Dt_Customer]]+Table13[[#This Row],[Recency]]</f>
        <v>41386</v>
      </c>
      <c r="BD635" s="16" t="str">
        <f>IF(COUNTIF(A:A, A635) &gt; 1, "Duplicate", "Unique")</f>
        <v>Unique</v>
      </c>
    </row>
    <row r="636" spans="1:56" x14ac:dyDescent="0.3">
      <c r="A636">
        <v>10936</v>
      </c>
      <c r="B636">
        <v>1965</v>
      </c>
      <c r="C636" t="s">
        <v>28</v>
      </c>
      <c r="D636" t="s">
        <v>33</v>
      </c>
      <c r="E636">
        <v>72190</v>
      </c>
      <c r="F636">
        <v>0</v>
      </c>
      <c r="G636">
        <v>0</v>
      </c>
      <c r="H636" s="1">
        <v>41318</v>
      </c>
      <c r="I636">
        <v>79</v>
      </c>
      <c r="J636">
        <v>597</v>
      </c>
      <c r="K636">
        <v>166</v>
      </c>
      <c r="L636">
        <v>597</v>
      </c>
      <c r="M636">
        <v>172</v>
      </c>
      <c r="N636">
        <v>166</v>
      </c>
      <c r="O636">
        <v>249</v>
      </c>
      <c r="P636">
        <f>IF(Table13[[#This Row],[MntWines]] = 0,"",Table13[[#This Row],[MntWines]])</f>
        <v>597</v>
      </c>
      <c r="Q636">
        <f>IF(Table13[[#This Row],[MntFruits]] = 0, "",Table13[[#This Row],[MntFruits]])</f>
        <v>166</v>
      </c>
      <c r="R636">
        <f>IF(Table13[[#This Row],[MntMeatProducts]] = 0, "",Table13[[#This Row],[MntMeatProducts]])</f>
        <v>597</v>
      </c>
      <c r="S636">
        <f>IF(Table13[[#This Row],[MntFishProducts]] = 0, "",Table13[[#This Row],[MntFishProducts]])</f>
        <v>172</v>
      </c>
      <c r="T636">
        <f>IF(Table13[[#This Row],[MntSweetProducts]] = 0, "",Table13[[#This Row],[MntSweetProducts]])</f>
        <v>166</v>
      </c>
      <c r="U636">
        <f>IF(Table13[[#This Row],[MntGoldProds]] = 0, "",Table13[[#This Row],[MntGoldProds]])</f>
        <v>249</v>
      </c>
      <c r="V636">
        <v>1</v>
      </c>
      <c r="W636">
        <v>5</v>
      </c>
      <c r="X636">
        <v>6</v>
      </c>
      <c r="Y636">
        <v>4</v>
      </c>
      <c r="Z636">
        <v>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 t="s">
        <v>36</v>
      </c>
      <c r="AI636" s="13">
        <f>SUM(Table13[[#This Row],[MntWines]:[MntGoldProds]])</f>
        <v>1947</v>
      </c>
      <c r="AJ636" s="13">
        <f>AVERAGE(Table13[[#This Row],[MntWines]:[MntGoldProds]])</f>
        <v>324.5</v>
      </c>
      <c r="AK636">
        <f>IF(Table13[[#This Row],[Total Number of Purchases]]=0,0,Table13[[#This Row],[Total Spend]]/Table13[[#This Row],[Total Number of Purchases]])</f>
        <v>121.6875</v>
      </c>
      <c r="AM636">
        <f>SUM(Table13[[#This Row],[NumDealsPurchases]:[NumStorePurchases]])</f>
        <v>16</v>
      </c>
      <c r="AN636" s="14">
        <f>Snapshot_Date-Table13[[#This Row],[Dt_Customer]]</f>
        <v>598</v>
      </c>
      <c r="AP636" s="13">
        <f>Table13[[#This Row],[NumDealsPurchases]]/Table13[[#This Row],[Total Number of Purchases]]*100</f>
        <v>6.25</v>
      </c>
      <c r="AQ636">
        <f>6-ROUNDUP(_xlfn.PERCENTRANK.INC(Table13[Recency],Table13[[#This Row],[Recency]])*5, 0)</f>
        <v>2</v>
      </c>
      <c r="AR636">
        <f>ROUNDUP(_xlfn.PERCENTRANK.INC(Table13[Total Number of Purchases],Table13[[#This Row],[Total Number of Purchases]])*5,0)</f>
        <v>3</v>
      </c>
      <c r="AS636">
        <f>ROUNDUP(_xlfn.PERCENTRANK.INC(Table13[Total Spend],Table13[[#This Row],[Total Spend]])*5,0)</f>
        <v>5</v>
      </c>
      <c r="AT636" t="str">
        <f>Table13[[#This Row],[Recency Score]]&amp;Table13[[#This Row],[Frequency Score]]&amp;Table13[[#This Row],[Monetary Score]]</f>
        <v>235</v>
      </c>
      <c r="AU636" t="str">
        <f t="shared" si="9"/>
        <v>Big Spenders</v>
      </c>
      <c r="AW636" s="13">
        <f>DATEDIF(Table13[[#This Row],[Dt_Customer]], Snapshot_Date, "d")</f>
        <v>598</v>
      </c>
      <c r="AX636" s="13">
        <f>Table13[[#This Row],[CL if today]]/365</f>
        <v>1.6383561643835616</v>
      </c>
      <c r="AY636">
        <f>Table13[[#This Row],[Total Number of Purchases]]/Table13[[#This Row],[Corrected CL]]</f>
        <v>9.7658862876254187</v>
      </c>
      <c r="AZ636">
        <f>Table13[[#This Row],[Average Order Value (AOV)]]*Table13[[#This Row],[Freq per Year]]</f>
        <v>1188.3862876254182</v>
      </c>
      <c r="BA636">
        <f>Table13[[#This Row],[Total Spend]]/Table13[[#This Row],[Corrected CL]]</f>
        <v>1188.3862876254182</v>
      </c>
      <c r="BB636">
        <v>50.845771144278608</v>
      </c>
      <c r="BC636" s="1">
        <f>Table13[[#This Row],[Dt_Customer]]+Table13[[#This Row],[Recency]]</f>
        <v>41397</v>
      </c>
      <c r="BD636" s="16" t="str">
        <f>IF(COUNTIF(A:A, A636) &gt; 1, "Duplicate", "Unique")</f>
        <v>Unique</v>
      </c>
    </row>
    <row r="637" spans="1:56" x14ac:dyDescent="0.3">
      <c r="A637">
        <v>7786</v>
      </c>
      <c r="B637">
        <v>1986</v>
      </c>
      <c r="C637" t="s">
        <v>37</v>
      </c>
      <c r="D637" t="s">
        <v>31</v>
      </c>
      <c r="E637">
        <v>29999</v>
      </c>
      <c r="F637">
        <v>1</v>
      </c>
      <c r="G637">
        <v>0</v>
      </c>
      <c r="H637" s="1">
        <v>41318</v>
      </c>
      <c r="I637">
        <v>22</v>
      </c>
      <c r="J637">
        <v>68</v>
      </c>
      <c r="K637">
        <v>7</v>
      </c>
      <c r="L637">
        <v>59</v>
      </c>
      <c r="M637">
        <v>10</v>
      </c>
      <c r="N637">
        <v>5</v>
      </c>
      <c r="O637">
        <v>11</v>
      </c>
      <c r="P637">
        <f>IF(Table13[[#This Row],[MntWines]] = 0,"",Table13[[#This Row],[MntWines]])</f>
        <v>68</v>
      </c>
      <c r="Q637">
        <f>IF(Table13[[#This Row],[MntFruits]] = 0, "",Table13[[#This Row],[MntFruits]])</f>
        <v>7</v>
      </c>
      <c r="R637">
        <f>IF(Table13[[#This Row],[MntMeatProducts]] = 0, "",Table13[[#This Row],[MntMeatProducts]])</f>
        <v>59</v>
      </c>
      <c r="S637">
        <f>IF(Table13[[#This Row],[MntFishProducts]] = 0, "",Table13[[#This Row],[MntFishProducts]])</f>
        <v>10</v>
      </c>
      <c r="T637">
        <f>IF(Table13[[#This Row],[MntSweetProducts]] = 0, "",Table13[[#This Row],[MntSweetProducts]])</f>
        <v>5</v>
      </c>
      <c r="U637">
        <f>IF(Table13[[#This Row],[MntGoldProds]] = 0, "",Table13[[#This Row],[MntGoldProds]])</f>
        <v>11</v>
      </c>
      <c r="V637">
        <v>4</v>
      </c>
      <c r="W637">
        <v>3</v>
      </c>
      <c r="X637">
        <v>1</v>
      </c>
      <c r="Y637">
        <v>4</v>
      </c>
      <c r="Z637">
        <v>8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">
        <v>30</v>
      </c>
      <c r="AI637" s="13">
        <f>SUM(Table13[[#This Row],[MntWines]:[MntGoldProds]])</f>
        <v>160</v>
      </c>
      <c r="AJ637" s="13">
        <f>AVERAGE(Table13[[#This Row],[MntWines]:[MntGoldProds]])</f>
        <v>26.666666666666668</v>
      </c>
      <c r="AK637">
        <f>IF(Table13[[#This Row],[Total Number of Purchases]]=0,0,Table13[[#This Row],[Total Spend]]/Table13[[#This Row],[Total Number of Purchases]])</f>
        <v>13.333333333333334</v>
      </c>
      <c r="AM637">
        <f>SUM(Table13[[#This Row],[NumDealsPurchases]:[NumStorePurchases]])</f>
        <v>12</v>
      </c>
      <c r="AN637" s="14">
        <f>Snapshot_Date-Table13[[#This Row],[Dt_Customer]]</f>
        <v>598</v>
      </c>
      <c r="AP637" s="13">
        <f>Table13[[#This Row],[NumDealsPurchases]]/Table13[[#This Row],[Total Number of Purchases]]*100</f>
        <v>33.333333333333329</v>
      </c>
      <c r="AQ637">
        <f>6-ROUNDUP(_xlfn.PERCENTRANK.INC(Table13[Recency],Table13[[#This Row],[Recency]])*5, 0)</f>
        <v>4</v>
      </c>
      <c r="AR637">
        <f>ROUNDUP(_xlfn.PERCENTRANK.INC(Table13[Total Number of Purchases],Table13[[#This Row],[Total Number of Purchases]])*5,0)</f>
        <v>2</v>
      </c>
      <c r="AS637">
        <f>ROUNDUP(_xlfn.PERCENTRANK.INC(Table13[Total Spend],Table13[[#This Row],[Total Spend]])*5,0)</f>
        <v>2</v>
      </c>
      <c r="AT637" t="str">
        <f>Table13[[#This Row],[Recency Score]]&amp;Table13[[#This Row],[Frequency Score]]&amp;Table13[[#This Row],[Monetary Score]]</f>
        <v>422</v>
      </c>
      <c r="AU637" t="str">
        <f t="shared" si="9"/>
        <v>Potential Loyalists</v>
      </c>
      <c r="AW637" s="13">
        <f>DATEDIF(Table13[[#This Row],[Dt_Customer]], Snapshot_Date, "d")</f>
        <v>598</v>
      </c>
      <c r="AX637" s="13">
        <f>Table13[[#This Row],[CL if today]]/365</f>
        <v>1.6383561643835616</v>
      </c>
      <c r="AY637">
        <f>Table13[[#This Row],[Total Number of Purchases]]/Table13[[#This Row],[Corrected CL]]</f>
        <v>7.3244147157190636</v>
      </c>
      <c r="AZ637">
        <f>Table13[[#This Row],[Average Order Value (AOV)]]*Table13[[#This Row],[Freq per Year]]</f>
        <v>97.65886287625419</v>
      </c>
      <c r="BA637">
        <f>Table13[[#This Row],[Total Spend]]/Table13[[#This Row],[Corrected CL]]</f>
        <v>97.65886287625419</v>
      </c>
      <c r="BB637">
        <v>18.21963394342762</v>
      </c>
      <c r="BC637" s="1">
        <f>Table13[[#This Row],[Dt_Customer]]+Table13[[#This Row],[Recency]]</f>
        <v>41340</v>
      </c>
      <c r="BD637" s="16" t="str">
        <f>IF(COUNTIF(A:A, A637) &gt; 1, "Duplicate", "Unique")</f>
        <v>Unique</v>
      </c>
    </row>
    <row r="638" spans="1:56" x14ac:dyDescent="0.3">
      <c r="A638">
        <v>5527</v>
      </c>
      <c r="B638">
        <v>1987</v>
      </c>
      <c r="C638" t="s">
        <v>28</v>
      </c>
      <c r="D638" t="s">
        <v>35</v>
      </c>
      <c r="E638">
        <v>22434</v>
      </c>
      <c r="F638">
        <v>1</v>
      </c>
      <c r="G638">
        <v>0</v>
      </c>
      <c r="H638" s="1">
        <v>41318</v>
      </c>
      <c r="I638">
        <v>25</v>
      </c>
      <c r="J638">
        <v>4</v>
      </c>
      <c r="K638">
        <v>12</v>
      </c>
      <c r="L638">
        <v>11</v>
      </c>
      <c r="M638">
        <v>3</v>
      </c>
      <c r="N638">
        <v>13</v>
      </c>
      <c r="O638">
        <v>15</v>
      </c>
      <c r="P638">
        <f>IF(Table13[[#This Row],[MntWines]] = 0,"",Table13[[#This Row],[MntWines]])</f>
        <v>4</v>
      </c>
      <c r="Q638">
        <f>IF(Table13[[#This Row],[MntFruits]] = 0, "",Table13[[#This Row],[MntFruits]])</f>
        <v>12</v>
      </c>
      <c r="R638">
        <f>IF(Table13[[#This Row],[MntMeatProducts]] = 0, "",Table13[[#This Row],[MntMeatProducts]])</f>
        <v>11</v>
      </c>
      <c r="S638">
        <f>IF(Table13[[#This Row],[MntFishProducts]] = 0, "",Table13[[#This Row],[MntFishProducts]])</f>
        <v>3</v>
      </c>
      <c r="T638">
        <f>IF(Table13[[#This Row],[MntSweetProducts]] = 0, "",Table13[[#This Row],[MntSweetProducts]])</f>
        <v>13</v>
      </c>
      <c r="U638">
        <f>IF(Table13[[#This Row],[MntGoldProds]] = 0, "",Table13[[#This Row],[MntGoldProds]])</f>
        <v>15</v>
      </c>
      <c r="V638">
        <v>2</v>
      </c>
      <c r="W638">
        <v>2</v>
      </c>
      <c r="X638">
        <v>0</v>
      </c>
      <c r="Y638">
        <v>3</v>
      </c>
      <c r="Z638">
        <v>8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30</v>
      </c>
      <c r="AI638" s="13">
        <f>SUM(Table13[[#This Row],[MntWines]:[MntGoldProds]])</f>
        <v>58</v>
      </c>
      <c r="AJ638" s="13">
        <f>AVERAGE(Table13[[#This Row],[MntWines]:[MntGoldProds]])</f>
        <v>9.6666666666666661</v>
      </c>
      <c r="AK638">
        <f>IF(Table13[[#This Row],[Total Number of Purchases]]=0,0,Table13[[#This Row],[Total Spend]]/Table13[[#This Row],[Total Number of Purchases]])</f>
        <v>8.2857142857142865</v>
      </c>
      <c r="AM638">
        <f>SUM(Table13[[#This Row],[NumDealsPurchases]:[NumStorePurchases]])</f>
        <v>7</v>
      </c>
      <c r="AN638" s="14">
        <f>Snapshot_Date-Table13[[#This Row],[Dt_Customer]]</f>
        <v>598</v>
      </c>
      <c r="AP638" s="13">
        <f>Table13[[#This Row],[NumDealsPurchases]]/Table13[[#This Row],[Total Number of Purchases]]*100</f>
        <v>28.571428571428569</v>
      </c>
      <c r="AQ638">
        <f>6-ROUNDUP(_xlfn.PERCENTRANK.INC(Table13[Recency],Table13[[#This Row],[Recency]])*5, 0)</f>
        <v>4</v>
      </c>
      <c r="AR638">
        <f>ROUNDUP(_xlfn.PERCENTRANK.INC(Table13[Total Number of Purchases],Table13[[#This Row],[Total Number of Purchases]])*5,0)</f>
        <v>1</v>
      </c>
      <c r="AS638">
        <f>ROUNDUP(_xlfn.PERCENTRANK.INC(Table13[Total Spend],Table13[[#This Row],[Total Spend]])*5,0)</f>
        <v>2</v>
      </c>
      <c r="AT638" t="str">
        <f>Table13[[#This Row],[Recency Score]]&amp;Table13[[#This Row],[Frequency Score]]&amp;Table13[[#This Row],[Monetary Score]]</f>
        <v>412</v>
      </c>
      <c r="AU638" t="str">
        <f t="shared" si="9"/>
        <v>Potential Loyalists</v>
      </c>
      <c r="AW638" s="13">
        <f>DATEDIF(Table13[[#This Row],[Dt_Customer]], Snapshot_Date, "d")</f>
        <v>598</v>
      </c>
      <c r="AX638" s="13">
        <f>Table13[[#This Row],[CL if today]]/365</f>
        <v>1.6383561643835616</v>
      </c>
      <c r="AY638">
        <f>Table13[[#This Row],[Total Number of Purchases]]/Table13[[#This Row],[Corrected CL]]</f>
        <v>4.2725752508361206</v>
      </c>
      <c r="AZ638">
        <f>Table13[[#This Row],[Average Order Value (AOV)]]*Table13[[#This Row],[Freq per Year]]</f>
        <v>35.401337792642146</v>
      </c>
      <c r="BA638">
        <f>Table13[[#This Row],[Total Spend]]/Table13[[#This Row],[Corrected CL]]</f>
        <v>35.401337792642138</v>
      </c>
      <c r="BB638">
        <v>32.188019966722131</v>
      </c>
      <c r="BC638" s="1">
        <f>Table13[[#This Row],[Dt_Customer]]+Table13[[#This Row],[Recency]]</f>
        <v>41343</v>
      </c>
      <c r="BD638" s="16" t="str">
        <f>IF(COUNTIF(A:A, A638) &gt; 1, "Duplicate", "Unique")</f>
        <v>Unique</v>
      </c>
    </row>
    <row r="639" spans="1:56" x14ac:dyDescent="0.3">
      <c r="A639">
        <v>2678</v>
      </c>
      <c r="B639">
        <v>1990</v>
      </c>
      <c r="C639" t="s">
        <v>28</v>
      </c>
      <c r="D639" t="s">
        <v>31</v>
      </c>
      <c r="E639">
        <v>34412</v>
      </c>
      <c r="F639">
        <v>1</v>
      </c>
      <c r="G639">
        <v>0</v>
      </c>
      <c r="H639" s="1">
        <v>41318</v>
      </c>
      <c r="I639">
        <v>62</v>
      </c>
      <c r="J639">
        <v>52</v>
      </c>
      <c r="K639">
        <v>12</v>
      </c>
      <c r="L639">
        <v>50</v>
      </c>
      <c r="M639">
        <v>4</v>
      </c>
      <c r="N639">
        <v>36</v>
      </c>
      <c r="O639">
        <v>55</v>
      </c>
      <c r="P639">
        <f>IF(Table13[[#This Row],[MntWines]] = 0,"",Table13[[#This Row],[MntWines]])</f>
        <v>52</v>
      </c>
      <c r="Q639">
        <f>IF(Table13[[#This Row],[MntFruits]] = 0, "",Table13[[#This Row],[MntFruits]])</f>
        <v>12</v>
      </c>
      <c r="R639">
        <f>IF(Table13[[#This Row],[MntMeatProducts]] = 0, "",Table13[[#This Row],[MntMeatProducts]])</f>
        <v>50</v>
      </c>
      <c r="S639">
        <f>IF(Table13[[#This Row],[MntFishProducts]] = 0, "",Table13[[#This Row],[MntFishProducts]])</f>
        <v>4</v>
      </c>
      <c r="T639">
        <f>IF(Table13[[#This Row],[MntSweetProducts]] = 0, "",Table13[[#This Row],[MntSweetProducts]])</f>
        <v>36</v>
      </c>
      <c r="U639">
        <f>IF(Table13[[#This Row],[MntGoldProds]] = 0, "",Table13[[#This Row],[MntGoldProds]])</f>
        <v>55</v>
      </c>
      <c r="V639">
        <v>3</v>
      </c>
      <c r="W639">
        <v>5</v>
      </c>
      <c r="X639">
        <v>0</v>
      </c>
      <c r="Y639">
        <v>3</v>
      </c>
      <c r="Z639">
        <v>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36</v>
      </c>
      <c r="AI639" s="13">
        <f>SUM(Table13[[#This Row],[MntWines]:[MntGoldProds]])</f>
        <v>209</v>
      </c>
      <c r="AJ639" s="13">
        <f>AVERAGE(Table13[[#This Row],[MntWines]:[MntGoldProds]])</f>
        <v>34.833333333333336</v>
      </c>
      <c r="AK639">
        <f>IF(Table13[[#This Row],[Total Number of Purchases]]=0,0,Table13[[#This Row],[Total Spend]]/Table13[[#This Row],[Total Number of Purchases]])</f>
        <v>19</v>
      </c>
      <c r="AM639">
        <f>SUM(Table13[[#This Row],[NumDealsPurchases]:[NumStorePurchases]])</f>
        <v>11</v>
      </c>
      <c r="AN639" s="14">
        <f>Snapshot_Date-Table13[[#This Row],[Dt_Customer]]</f>
        <v>598</v>
      </c>
      <c r="AP639" s="13">
        <f>Table13[[#This Row],[NumDealsPurchases]]/Table13[[#This Row],[Total Number of Purchases]]*100</f>
        <v>27.27272727272727</v>
      </c>
      <c r="AQ639">
        <f>6-ROUNDUP(_xlfn.PERCENTRANK.INC(Table13[Recency],Table13[[#This Row],[Recency]])*5, 0)</f>
        <v>2</v>
      </c>
      <c r="AR639">
        <f>ROUNDUP(_xlfn.PERCENTRANK.INC(Table13[Total Number of Purchases],Table13[[#This Row],[Total Number of Purchases]])*5,0)</f>
        <v>2</v>
      </c>
      <c r="AS639">
        <f>ROUNDUP(_xlfn.PERCENTRANK.INC(Table13[Total Spend],Table13[[#This Row],[Total Spend]])*5,0)</f>
        <v>3</v>
      </c>
      <c r="AT639" t="str">
        <f>Table13[[#This Row],[Recency Score]]&amp;Table13[[#This Row],[Frequency Score]]&amp;Table13[[#This Row],[Monetary Score]]</f>
        <v>223</v>
      </c>
      <c r="AU639" t="str">
        <f t="shared" si="9"/>
        <v>About to Sleep</v>
      </c>
      <c r="AW639" s="13">
        <f>DATEDIF(Table13[[#This Row],[Dt_Customer]], Snapshot_Date, "d")</f>
        <v>598</v>
      </c>
      <c r="AX639" s="13">
        <f>Table13[[#This Row],[CL if today]]/365</f>
        <v>1.6383561643835616</v>
      </c>
      <c r="AY639">
        <f>Table13[[#This Row],[Total Number of Purchases]]/Table13[[#This Row],[Corrected CL]]</f>
        <v>6.7140468227424748</v>
      </c>
      <c r="AZ639">
        <f>Table13[[#This Row],[Average Order Value (AOV)]]*Table13[[#This Row],[Freq per Year]]</f>
        <v>127.56688963210702</v>
      </c>
      <c r="BA639">
        <f>Table13[[#This Row],[Total Spend]]/Table13[[#This Row],[Corrected CL]]</f>
        <v>127.56688963210703</v>
      </c>
      <c r="BB639">
        <v>50.323920265780728</v>
      </c>
      <c r="BC639" s="1">
        <f>Table13[[#This Row],[Dt_Customer]]+Table13[[#This Row],[Recency]]</f>
        <v>41380</v>
      </c>
      <c r="BD639" s="16" t="str">
        <f>IF(COUNTIF(A:A, A639) &gt; 1, "Duplicate", "Unique")</f>
        <v>Unique</v>
      </c>
    </row>
    <row r="640" spans="1:56" x14ac:dyDescent="0.3">
      <c r="A640">
        <v>10177</v>
      </c>
      <c r="B640">
        <v>1954</v>
      </c>
      <c r="C640" t="s">
        <v>28</v>
      </c>
      <c r="D640" t="s">
        <v>29</v>
      </c>
      <c r="E640">
        <v>72071</v>
      </c>
      <c r="F640">
        <v>0</v>
      </c>
      <c r="G640">
        <v>1</v>
      </c>
      <c r="H640" s="1">
        <v>41319</v>
      </c>
      <c r="I640">
        <v>4</v>
      </c>
      <c r="J640">
        <v>531</v>
      </c>
      <c r="K640">
        <v>69</v>
      </c>
      <c r="L640">
        <v>300</v>
      </c>
      <c r="M640">
        <v>150</v>
      </c>
      <c r="N640">
        <v>138</v>
      </c>
      <c r="O640">
        <v>150</v>
      </c>
      <c r="P640">
        <f>IF(Table13[[#This Row],[MntWines]] = 0,"",Table13[[#This Row],[MntWines]])</f>
        <v>531</v>
      </c>
      <c r="Q640">
        <f>IF(Table13[[#This Row],[MntFruits]] = 0, "",Table13[[#This Row],[MntFruits]])</f>
        <v>69</v>
      </c>
      <c r="R640">
        <f>IF(Table13[[#This Row],[MntMeatProducts]] = 0, "",Table13[[#This Row],[MntMeatProducts]])</f>
        <v>300</v>
      </c>
      <c r="S640">
        <f>IF(Table13[[#This Row],[MntFishProducts]] = 0, "",Table13[[#This Row],[MntFishProducts]])</f>
        <v>150</v>
      </c>
      <c r="T640">
        <f>IF(Table13[[#This Row],[MntSweetProducts]] = 0, "",Table13[[#This Row],[MntSweetProducts]])</f>
        <v>138</v>
      </c>
      <c r="U640">
        <f>IF(Table13[[#This Row],[MntGoldProds]] = 0, "",Table13[[#This Row],[MntGoldProds]])</f>
        <v>150</v>
      </c>
      <c r="V640">
        <v>3</v>
      </c>
      <c r="W640">
        <v>5</v>
      </c>
      <c r="X640">
        <v>4</v>
      </c>
      <c r="Y640">
        <v>8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 t="s">
        <v>30</v>
      </c>
      <c r="AI640" s="13">
        <f>SUM(Table13[[#This Row],[MntWines]:[MntGoldProds]])</f>
        <v>1338</v>
      </c>
      <c r="AJ640" s="13">
        <f>AVERAGE(Table13[[#This Row],[MntWines]:[MntGoldProds]])</f>
        <v>223</v>
      </c>
      <c r="AK640">
        <f>IF(Table13[[#This Row],[Total Number of Purchases]]=0,0,Table13[[#This Row],[Total Spend]]/Table13[[#This Row],[Total Number of Purchases]])</f>
        <v>66.900000000000006</v>
      </c>
      <c r="AM640">
        <f>SUM(Table13[[#This Row],[NumDealsPurchases]:[NumStorePurchases]])</f>
        <v>20</v>
      </c>
      <c r="AN640" s="14">
        <f>Snapshot_Date-Table13[[#This Row],[Dt_Customer]]</f>
        <v>597</v>
      </c>
      <c r="AP640" s="13">
        <f>Table13[[#This Row],[NumDealsPurchases]]/Table13[[#This Row],[Total Number of Purchases]]*100</f>
        <v>15</v>
      </c>
      <c r="AQ640">
        <f>6-ROUNDUP(_xlfn.PERCENTRANK.INC(Table13[Recency],Table13[[#This Row],[Recency]])*5, 0)</f>
        <v>5</v>
      </c>
      <c r="AR640">
        <f>ROUNDUP(_xlfn.PERCENTRANK.INC(Table13[Total Number of Purchases],Table13[[#This Row],[Total Number of Purchases]])*5,0)</f>
        <v>4</v>
      </c>
      <c r="AS640">
        <f>ROUNDUP(_xlfn.PERCENTRANK.INC(Table13[Total Spend],Table13[[#This Row],[Total Spend]])*5,0)</f>
        <v>5</v>
      </c>
      <c r="AT640" t="str">
        <f>Table13[[#This Row],[Recency Score]]&amp;Table13[[#This Row],[Frequency Score]]&amp;Table13[[#This Row],[Monetary Score]]</f>
        <v>545</v>
      </c>
      <c r="AU640" t="str">
        <f t="shared" si="9"/>
        <v>Loyal Customers</v>
      </c>
      <c r="AW640" s="13">
        <f>DATEDIF(Table13[[#This Row],[Dt_Customer]], Snapshot_Date, "d")</f>
        <v>597</v>
      </c>
      <c r="AX640" s="13">
        <f>Table13[[#This Row],[CL if today]]/365</f>
        <v>1.6356164383561644</v>
      </c>
      <c r="AY640">
        <f>Table13[[#This Row],[Total Number of Purchases]]/Table13[[#This Row],[Corrected CL]]</f>
        <v>12.227805695142377</v>
      </c>
      <c r="AZ640">
        <f>Table13[[#This Row],[Average Order Value (AOV)]]*Table13[[#This Row],[Freq per Year]]</f>
        <v>818.0402010050251</v>
      </c>
      <c r="BA640">
        <f>Table13[[#This Row],[Total Spend]]/Table13[[#This Row],[Corrected CL]]</f>
        <v>818.0402010050251</v>
      </c>
      <c r="BB640">
        <v>246.17696160267113</v>
      </c>
      <c r="BC640" s="1">
        <f>Table13[[#This Row],[Dt_Customer]]+Table13[[#This Row],[Recency]]</f>
        <v>41323</v>
      </c>
      <c r="BD640" s="16" t="str">
        <f>IF(COUNTIF(A:A, A640) &gt; 1, "Duplicate", "Unique")</f>
        <v>Unique</v>
      </c>
    </row>
    <row r="641" spans="1:56" x14ac:dyDescent="0.3">
      <c r="A641">
        <v>2429</v>
      </c>
      <c r="B641">
        <v>1954</v>
      </c>
      <c r="C641" t="s">
        <v>28</v>
      </c>
      <c r="D641" t="s">
        <v>29</v>
      </c>
      <c r="E641">
        <v>72071</v>
      </c>
      <c r="F641">
        <v>0</v>
      </c>
      <c r="G641">
        <v>1</v>
      </c>
      <c r="H641" s="1">
        <v>41319</v>
      </c>
      <c r="I641">
        <v>4</v>
      </c>
      <c r="J641">
        <v>531</v>
      </c>
      <c r="K641">
        <v>69</v>
      </c>
      <c r="L641">
        <v>300</v>
      </c>
      <c r="M641">
        <v>150</v>
      </c>
      <c r="N641">
        <v>138</v>
      </c>
      <c r="O641">
        <v>150</v>
      </c>
      <c r="P641">
        <f>IF(Table13[[#This Row],[MntWines]] = 0,"",Table13[[#This Row],[MntWines]])</f>
        <v>531</v>
      </c>
      <c r="Q641">
        <f>IF(Table13[[#This Row],[MntFruits]] = 0, "",Table13[[#This Row],[MntFruits]])</f>
        <v>69</v>
      </c>
      <c r="R641">
        <f>IF(Table13[[#This Row],[MntMeatProducts]] = 0, "",Table13[[#This Row],[MntMeatProducts]])</f>
        <v>300</v>
      </c>
      <c r="S641">
        <f>IF(Table13[[#This Row],[MntFishProducts]] = 0, "",Table13[[#This Row],[MntFishProducts]])</f>
        <v>150</v>
      </c>
      <c r="T641">
        <f>IF(Table13[[#This Row],[MntSweetProducts]] = 0, "",Table13[[#This Row],[MntSweetProducts]])</f>
        <v>138</v>
      </c>
      <c r="U641">
        <f>IF(Table13[[#This Row],[MntGoldProds]] = 0, "",Table13[[#This Row],[MntGoldProds]])</f>
        <v>150</v>
      </c>
      <c r="V641">
        <v>3</v>
      </c>
      <c r="W641">
        <v>5</v>
      </c>
      <c r="X641">
        <v>4</v>
      </c>
      <c r="Y641">
        <v>8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32</v>
      </c>
      <c r="AI641" s="13">
        <f>SUM(Table13[[#This Row],[MntWines]:[MntGoldProds]])</f>
        <v>1338</v>
      </c>
      <c r="AJ641" s="13">
        <f>AVERAGE(Table13[[#This Row],[MntWines]:[MntGoldProds]])</f>
        <v>223</v>
      </c>
      <c r="AK641">
        <f>IF(Table13[[#This Row],[Total Number of Purchases]]=0,0,Table13[[#This Row],[Total Spend]]/Table13[[#This Row],[Total Number of Purchases]])</f>
        <v>66.900000000000006</v>
      </c>
      <c r="AM641">
        <f>SUM(Table13[[#This Row],[NumDealsPurchases]:[NumStorePurchases]])</f>
        <v>20</v>
      </c>
      <c r="AN641" s="14">
        <f>Snapshot_Date-Table13[[#This Row],[Dt_Customer]]</f>
        <v>597</v>
      </c>
      <c r="AP641" s="13">
        <f>Table13[[#This Row],[NumDealsPurchases]]/Table13[[#This Row],[Total Number of Purchases]]*100</f>
        <v>15</v>
      </c>
      <c r="AQ641">
        <f>6-ROUNDUP(_xlfn.PERCENTRANK.INC(Table13[Recency],Table13[[#This Row],[Recency]])*5, 0)</f>
        <v>5</v>
      </c>
      <c r="AR641">
        <f>ROUNDUP(_xlfn.PERCENTRANK.INC(Table13[Total Number of Purchases],Table13[[#This Row],[Total Number of Purchases]])*5,0)</f>
        <v>4</v>
      </c>
      <c r="AS641">
        <f>ROUNDUP(_xlfn.PERCENTRANK.INC(Table13[Total Spend],Table13[[#This Row],[Total Spend]])*5,0)</f>
        <v>5</v>
      </c>
      <c r="AT641" t="str">
        <f>Table13[[#This Row],[Recency Score]]&amp;Table13[[#This Row],[Frequency Score]]&amp;Table13[[#This Row],[Monetary Score]]</f>
        <v>545</v>
      </c>
      <c r="AU641" t="str">
        <f t="shared" si="9"/>
        <v>Loyal Customers</v>
      </c>
      <c r="AW641" s="13">
        <f>DATEDIF(Table13[[#This Row],[Dt_Customer]], Snapshot_Date, "d")</f>
        <v>597</v>
      </c>
      <c r="AX641" s="13">
        <f>Table13[[#This Row],[CL if today]]/365</f>
        <v>1.6356164383561644</v>
      </c>
      <c r="AY641">
        <f>Table13[[#This Row],[Total Number of Purchases]]/Table13[[#This Row],[Corrected CL]]</f>
        <v>12.227805695142377</v>
      </c>
      <c r="AZ641">
        <f>Table13[[#This Row],[Average Order Value (AOV)]]*Table13[[#This Row],[Freq per Year]]</f>
        <v>818.0402010050251</v>
      </c>
      <c r="BA641">
        <f>Table13[[#This Row],[Total Spend]]/Table13[[#This Row],[Corrected CL]]</f>
        <v>818.0402010050251</v>
      </c>
      <c r="BB641">
        <v>81.652754590984969</v>
      </c>
      <c r="BC641" s="1">
        <f>Table13[[#This Row],[Dt_Customer]]+Table13[[#This Row],[Recency]]</f>
        <v>41323</v>
      </c>
      <c r="BD641" s="16" t="str">
        <f>IF(COUNTIF(A:A, A641) &gt; 1, "Duplicate", "Unique")</f>
        <v>Unique</v>
      </c>
    </row>
    <row r="642" spans="1:56" x14ac:dyDescent="0.3">
      <c r="A642">
        <v>5185</v>
      </c>
      <c r="B642">
        <v>1955</v>
      </c>
      <c r="C642" t="s">
        <v>28</v>
      </c>
      <c r="D642" t="s">
        <v>33</v>
      </c>
      <c r="E642">
        <v>74268</v>
      </c>
      <c r="F642">
        <v>0</v>
      </c>
      <c r="G642">
        <v>0</v>
      </c>
      <c r="H642" s="1">
        <v>41319</v>
      </c>
      <c r="I642">
        <v>83</v>
      </c>
      <c r="J642">
        <v>199</v>
      </c>
      <c r="K642">
        <v>66</v>
      </c>
      <c r="L642">
        <v>315</v>
      </c>
      <c r="M642">
        <v>97</v>
      </c>
      <c r="N642">
        <v>174</v>
      </c>
      <c r="O642">
        <v>41</v>
      </c>
      <c r="P642">
        <f>IF(Table13[[#This Row],[MntWines]] = 0,"",Table13[[#This Row],[MntWines]])</f>
        <v>199</v>
      </c>
      <c r="Q642">
        <f>IF(Table13[[#This Row],[MntFruits]] = 0, "",Table13[[#This Row],[MntFruits]])</f>
        <v>66</v>
      </c>
      <c r="R642">
        <f>IF(Table13[[#This Row],[MntMeatProducts]] = 0, "",Table13[[#This Row],[MntMeatProducts]])</f>
        <v>315</v>
      </c>
      <c r="S642">
        <f>IF(Table13[[#This Row],[MntFishProducts]] = 0, "",Table13[[#This Row],[MntFishProducts]])</f>
        <v>97</v>
      </c>
      <c r="T642">
        <f>IF(Table13[[#This Row],[MntSweetProducts]] = 0, "",Table13[[#This Row],[MntSweetProducts]])</f>
        <v>174</v>
      </c>
      <c r="U642">
        <f>IF(Table13[[#This Row],[MntGoldProds]] = 0, "",Table13[[#This Row],[MntGoldProds]])</f>
        <v>41</v>
      </c>
      <c r="V642">
        <v>1</v>
      </c>
      <c r="W642">
        <v>4</v>
      </c>
      <c r="X642">
        <v>3</v>
      </c>
      <c r="Y642">
        <v>5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43</v>
      </c>
      <c r="AI642" s="13">
        <f>SUM(Table13[[#This Row],[MntWines]:[MntGoldProds]])</f>
        <v>892</v>
      </c>
      <c r="AJ642" s="13">
        <f>AVERAGE(Table13[[#This Row],[MntWines]:[MntGoldProds]])</f>
        <v>148.66666666666666</v>
      </c>
      <c r="AK642">
        <f>IF(Table13[[#This Row],[Total Number of Purchases]]=0,0,Table13[[#This Row],[Total Spend]]/Table13[[#This Row],[Total Number of Purchases]])</f>
        <v>68.615384615384613</v>
      </c>
      <c r="AM642">
        <f>SUM(Table13[[#This Row],[NumDealsPurchases]:[NumStorePurchases]])</f>
        <v>13</v>
      </c>
      <c r="AN642" s="14">
        <f>Snapshot_Date-Table13[[#This Row],[Dt_Customer]]</f>
        <v>597</v>
      </c>
      <c r="AP642" s="13">
        <f>Table13[[#This Row],[NumDealsPurchases]]/Table13[[#This Row],[Total Number of Purchases]]*100</f>
        <v>7.6923076923076925</v>
      </c>
      <c r="AQ642">
        <f>6-ROUNDUP(_xlfn.PERCENTRANK.INC(Table13[Recency],Table13[[#This Row],[Recency]])*5, 0)</f>
        <v>1</v>
      </c>
      <c r="AR642">
        <f>ROUNDUP(_xlfn.PERCENTRANK.INC(Table13[Total Number of Purchases],Table13[[#This Row],[Total Number of Purchases]])*5,0)</f>
        <v>3</v>
      </c>
      <c r="AS642">
        <f>ROUNDUP(_xlfn.PERCENTRANK.INC(Table13[Total Spend],Table13[[#This Row],[Total Spend]])*5,0)</f>
        <v>4</v>
      </c>
      <c r="AT642" t="str">
        <f>Table13[[#This Row],[Recency Score]]&amp;Table13[[#This Row],[Frequency Score]]&amp;Table13[[#This Row],[Monetary Score]]</f>
        <v>134</v>
      </c>
      <c r="AU642" t="str">
        <f t="shared" ref="AU642:AU705" si="10">IF(AT642="555","Champions",
IF(AND(LEFT(AT642,1)="5", MID(AT642,2,1)&gt;="3"),"Loyal Customers",
IF(MID(AT642,2,1)="5","Frequent Buyers",
IF(RIGHT(AT642,1)="5","Big Spenders",
IF(LEFT(AT642,1)="4","Potential Loyalists",
IF(LEFT(AT642,1)="3","Needs Attention",
IF(LEFT(AT642,1)="2","About to Sleep",
IF(LEFT(AT642,1)="1","Lost",
IF(LEFT(AT642,1)&lt;="2","At Risk","Others")))))))))</f>
        <v>Lost</v>
      </c>
      <c r="AW642" s="13">
        <f>DATEDIF(Table13[[#This Row],[Dt_Customer]], Snapshot_Date, "d")</f>
        <v>597</v>
      </c>
      <c r="AX642" s="13">
        <f>Table13[[#This Row],[CL if today]]/365</f>
        <v>1.6356164383561644</v>
      </c>
      <c r="AY642">
        <f>Table13[[#This Row],[Total Number of Purchases]]/Table13[[#This Row],[Corrected CL]]</f>
        <v>7.9480737018425458</v>
      </c>
      <c r="AZ642">
        <f>Table13[[#This Row],[Average Order Value (AOV)]]*Table13[[#This Row],[Freq per Year]]</f>
        <v>545.36013400335003</v>
      </c>
      <c r="BA642">
        <f>Table13[[#This Row],[Total Spend]]/Table13[[#This Row],[Corrected CL]]</f>
        <v>545.36013400335003</v>
      </c>
      <c r="BB642">
        <v>96.725000000000009</v>
      </c>
      <c r="BC642" s="1">
        <f>Table13[[#This Row],[Dt_Customer]]+Table13[[#This Row],[Recency]]</f>
        <v>41402</v>
      </c>
      <c r="BD642" s="16" t="str">
        <f>IF(COUNTIF(A:A, A642) &gt; 1, "Duplicate", "Unique")</f>
        <v>Unique</v>
      </c>
    </row>
    <row r="643" spans="1:56" x14ac:dyDescent="0.3">
      <c r="A643">
        <v>9212</v>
      </c>
      <c r="B643">
        <v>1962</v>
      </c>
      <c r="C643" t="s">
        <v>41</v>
      </c>
      <c r="D643" t="s">
        <v>33</v>
      </c>
      <c r="E643">
        <v>72828</v>
      </c>
      <c r="F643">
        <v>0</v>
      </c>
      <c r="G643">
        <v>1</v>
      </c>
      <c r="H643" s="1">
        <v>41319</v>
      </c>
      <c r="I643">
        <v>17</v>
      </c>
      <c r="J643">
        <v>1205</v>
      </c>
      <c r="K643">
        <v>0</v>
      </c>
      <c r="L643">
        <v>235</v>
      </c>
      <c r="M643">
        <v>19</v>
      </c>
      <c r="N643">
        <v>14</v>
      </c>
      <c r="O643">
        <v>205</v>
      </c>
      <c r="P643">
        <f>IF(Table13[[#This Row],[MntWines]] = 0,"",Table13[[#This Row],[MntWines]])</f>
        <v>1205</v>
      </c>
      <c r="Q643" t="str">
        <f>IF(Table13[[#This Row],[MntFruits]] = 0, "",Table13[[#This Row],[MntFruits]])</f>
        <v/>
      </c>
      <c r="R643">
        <f>IF(Table13[[#This Row],[MntMeatProducts]] = 0, "",Table13[[#This Row],[MntMeatProducts]])</f>
        <v>235</v>
      </c>
      <c r="S643">
        <f>IF(Table13[[#This Row],[MntFishProducts]] = 0, "",Table13[[#This Row],[MntFishProducts]])</f>
        <v>19</v>
      </c>
      <c r="T643">
        <f>IF(Table13[[#This Row],[MntSweetProducts]] = 0, "",Table13[[#This Row],[MntSweetProducts]])</f>
        <v>14</v>
      </c>
      <c r="U643">
        <f>IF(Table13[[#This Row],[MntGoldProds]] = 0, "",Table13[[#This Row],[MntGoldProds]])</f>
        <v>205</v>
      </c>
      <c r="V643">
        <v>6</v>
      </c>
      <c r="W643">
        <v>6</v>
      </c>
      <c r="X643">
        <v>3</v>
      </c>
      <c r="Y643">
        <v>13</v>
      </c>
      <c r="Z643">
        <v>7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30</v>
      </c>
      <c r="AI643" s="13">
        <f>SUM(Table13[[#This Row],[MntWines]:[MntGoldProds]])</f>
        <v>1678</v>
      </c>
      <c r="AJ643" s="13">
        <f>AVERAGE(Table13[[#This Row],[MntWines]:[MntGoldProds]])</f>
        <v>279.66666666666669</v>
      </c>
      <c r="AK643">
        <f>IF(Table13[[#This Row],[Total Number of Purchases]]=0,0,Table13[[#This Row],[Total Spend]]/Table13[[#This Row],[Total Number of Purchases]])</f>
        <v>59.928571428571431</v>
      </c>
      <c r="AM643">
        <f>SUM(Table13[[#This Row],[NumDealsPurchases]:[NumStorePurchases]])</f>
        <v>28</v>
      </c>
      <c r="AN643" s="14">
        <f>Snapshot_Date-Table13[[#This Row],[Dt_Customer]]</f>
        <v>597</v>
      </c>
      <c r="AP643" s="13">
        <f>Table13[[#This Row],[NumDealsPurchases]]/Table13[[#This Row],[Total Number of Purchases]]*100</f>
        <v>21.428571428571427</v>
      </c>
      <c r="AQ643">
        <f>6-ROUNDUP(_xlfn.PERCENTRANK.INC(Table13[Recency],Table13[[#This Row],[Recency]])*5, 0)</f>
        <v>5</v>
      </c>
      <c r="AR643">
        <f>ROUNDUP(_xlfn.PERCENTRANK.INC(Table13[Total Number of Purchases],Table13[[#This Row],[Total Number of Purchases]])*5,0)</f>
        <v>5</v>
      </c>
      <c r="AS643">
        <f>ROUNDUP(_xlfn.PERCENTRANK.INC(Table13[Total Spend],Table13[[#This Row],[Total Spend]])*5,0)</f>
        <v>5</v>
      </c>
      <c r="AT643" t="str">
        <f>Table13[[#This Row],[Recency Score]]&amp;Table13[[#This Row],[Frequency Score]]&amp;Table13[[#This Row],[Monetary Score]]</f>
        <v>555</v>
      </c>
      <c r="AU643" t="str">
        <f t="shared" si="10"/>
        <v>Champions</v>
      </c>
      <c r="AW643" s="13">
        <f>DATEDIF(Table13[[#This Row],[Dt_Customer]], Snapshot_Date, "d")</f>
        <v>597</v>
      </c>
      <c r="AX643" s="13">
        <f>Table13[[#This Row],[CL if today]]/365</f>
        <v>1.6356164383561644</v>
      </c>
      <c r="AY643">
        <f>Table13[[#This Row],[Total Number of Purchases]]/Table13[[#This Row],[Corrected CL]]</f>
        <v>17.11892797319933</v>
      </c>
      <c r="AZ643">
        <f>Table13[[#This Row],[Average Order Value (AOV)]]*Table13[[#This Row],[Freq per Year]]</f>
        <v>1025.9128978224455</v>
      </c>
      <c r="BA643">
        <f>Table13[[#This Row],[Total Spend]]/Table13[[#This Row],[Corrected CL]]</f>
        <v>1025.9128978224455</v>
      </c>
      <c r="BB643">
        <v>81.652754590984969</v>
      </c>
      <c r="BC643" s="1">
        <f>Table13[[#This Row],[Dt_Customer]]+Table13[[#This Row],[Recency]]</f>
        <v>41336</v>
      </c>
      <c r="BD643" s="16" t="str">
        <f>IF(COUNTIF(A:A, A643) &gt; 1, "Duplicate", "Unique")</f>
        <v>Unique</v>
      </c>
    </row>
    <row r="644" spans="1:56" x14ac:dyDescent="0.3">
      <c r="A644">
        <v>6281</v>
      </c>
      <c r="B644">
        <v>1966</v>
      </c>
      <c r="C644" t="s">
        <v>28</v>
      </c>
      <c r="D644" t="s">
        <v>29</v>
      </c>
      <c r="E644">
        <v>55686</v>
      </c>
      <c r="F644">
        <v>0</v>
      </c>
      <c r="G644">
        <v>1</v>
      </c>
      <c r="H644" s="1">
        <v>41319</v>
      </c>
      <c r="I644">
        <v>27</v>
      </c>
      <c r="J644">
        <v>673</v>
      </c>
      <c r="K644">
        <v>0</v>
      </c>
      <c r="L644">
        <v>199</v>
      </c>
      <c r="M644">
        <v>37</v>
      </c>
      <c r="N644">
        <v>47</v>
      </c>
      <c r="O644">
        <v>26</v>
      </c>
      <c r="P644">
        <f>IF(Table13[[#This Row],[MntWines]] = 0,"",Table13[[#This Row],[MntWines]])</f>
        <v>673</v>
      </c>
      <c r="Q644" t="str">
        <f>IF(Table13[[#This Row],[MntFruits]] = 0, "",Table13[[#This Row],[MntFruits]])</f>
        <v/>
      </c>
      <c r="R644">
        <f>IF(Table13[[#This Row],[MntMeatProducts]] = 0, "",Table13[[#This Row],[MntMeatProducts]])</f>
        <v>199</v>
      </c>
      <c r="S644">
        <f>IF(Table13[[#This Row],[MntFishProducts]] = 0, "",Table13[[#This Row],[MntFishProducts]])</f>
        <v>37</v>
      </c>
      <c r="T644">
        <f>IF(Table13[[#This Row],[MntSweetProducts]] = 0, "",Table13[[#This Row],[MntSweetProducts]])</f>
        <v>47</v>
      </c>
      <c r="U644">
        <f>IF(Table13[[#This Row],[MntGoldProds]] = 0, "",Table13[[#This Row],[MntGoldProds]])</f>
        <v>26</v>
      </c>
      <c r="V644">
        <v>2</v>
      </c>
      <c r="W644">
        <v>6</v>
      </c>
      <c r="X644">
        <v>3</v>
      </c>
      <c r="Y644">
        <v>5</v>
      </c>
      <c r="Z644">
        <v>4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 t="s">
        <v>30</v>
      </c>
      <c r="AI644" s="13">
        <f>SUM(Table13[[#This Row],[MntWines]:[MntGoldProds]])</f>
        <v>982</v>
      </c>
      <c r="AJ644" s="13">
        <f>AVERAGE(Table13[[#This Row],[MntWines]:[MntGoldProds]])</f>
        <v>163.66666666666666</v>
      </c>
      <c r="AK644">
        <f>IF(Table13[[#This Row],[Total Number of Purchases]]=0,0,Table13[[#This Row],[Total Spend]]/Table13[[#This Row],[Total Number of Purchases]])</f>
        <v>61.375</v>
      </c>
      <c r="AM644">
        <f>SUM(Table13[[#This Row],[NumDealsPurchases]:[NumStorePurchases]])</f>
        <v>16</v>
      </c>
      <c r="AN644" s="14">
        <f>Snapshot_Date-Table13[[#This Row],[Dt_Customer]]</f>
        <v>597</v>
      </c>
      <c r="AP644" s="13">
        <f>Table13[[#This Row],[NumDealsPurchases]]/Table13[[#This Row],[Total Number of Purchases]]*100</f>
        <v>12.5</v>
      </c>
      <c r="AQ644">
        <f>6-ROUNDUP(_xlfn.PERCENTRANK.INC(Table13[Recency],Table13[[#This Row],[Recency]])*5, 0)</f>
        <v>4</v>
      </c>
      <c r="AR644">
        <f>ROUNDUP(_xlfn.PERCENTRANK.INC(Table13[Total Number of Purchases],Table13[[#This Row],[Total Number of Purchases]])*5,0)</f>
        <v>3</v>
      </c>
      <c r="AS644">
        <f>ROUNDUP(_xlfn.PERCENTRANK.INC(Table13[Total Spend],Table13[[#This Row],[Total Spend]])*5,0)</f>
        <v>4</v>
      </c>
      <c r="AT644" t="str">
        <f>Table13[[#This Row],[Recency Score]]&amp;Table13[[#This Row],[Frequency Score]]&amp;Table13[[#This Row],[Monetary Score]]</f>
        <v>434</v>
      </c>
      <c r="AU644" t="str">
        <f t="shared" si="10"/>
        <v>Potential Loyalists</v>
      </c>
      <c r="AW644" s="13">
        <f>DATEDIF(Table13[[#This Row],[Dt_Customer]], Snapshot_Date, "d")</f>
        <v>597</v>
      </c>
      <c r="AX644" s="13">
        <f>Table13[[#This Row],[CL if today]]/365</f>
        <v>1.6356164383561644</v>
      </c>
      <c r="AY644">
        <f>Table13[[#This Row],[Total Number of Purchases]]/Table13[[#This Row],[Corrected CL]]</f>
        <v>9.782244556113902</v>
      </c>
      <c r="AZ644">
        <f>Table13[[#This Row],[Average Order Value (AOV)]]*Table13[[#This Row],[Freq per Year]]</f>
        <v>600.38525963149073</v>
      </c>
      <c r="BA644">
        <f>Table13[[#This Row],[Total Spend]]/Table13[[#This Row],[Corrected CL]]</f>
        <v>600.38525963149073</v>
      </c>
      <c r="BB644">
        <v>284.56594323873122</v>
      </c>
      <c r="BC644" s="1">
        <f>Table13[[#This Row],[Dt_Customer]]+Table13[[#This Row],[Recency]]</f>
        <v>41346</v>
      </c>
      <c r="BD644" s="16" t="str">
        <f>IF(COUNTIF(A:A, A644) &gt; 1, "Duplicate", "Unique")</f>
        <v>Unique</v>
      </c>
    </row>
    <row r="645" spans="1:56" x14ac:dyDescent="0.3">
      <c r="A645">
        <v>10402</v>
      </c>
      <c r="B645">
        <v>1967</v>
      </c>
      <c r="C645" t="s">
        <v>28</v>
      </c>
      <c r="D645" t="s">
        <v>33</v>
      </c>
      <c r="E645">
        <v>35441</v>
      </c>
      <c r="F645">
        <v>1</v>
      </c>
      <c r="G645">
        <v>1</v>
      </c>
      <c r="H645" s="1">
        <v>41319</v>
      </c>
      <c r="I645">
        <v>94</v>
      </c>
      <c r="J645">
        <v>25</v>
      </c>
      <c r="K645">
        <v>1</v>
      </c>
      <c r="L645">
        <v>9</v>
      </c>
      <c r="M645">
        <v>2</v>
      </c>
      <c r="N645">
        <v>1</v>
      </c>
      <c r="O645">
        <v>1</v>
      </c>
      <c r="P645">
        <f>IF(Table13[[#This Row],[MntWines]] = 0,"",Table13[[#This Row],[MntWines]])</f>
        <v>25</v>
      </c>
      <c r="Q645">
        <f>IF(Table13[[#This Row],[MntFruits]] = 0, "",Table13[[#This Row],[MntFruits]])</f>
        <v>1</v>
      </c>
      <c r="R645">
        <f>IF(Table13[[#This Row],[MntMeatProducts]] = 0, "",Table13[[#This Row],[MntMeatProducts]])</f>
        <v>9</v>
      </c>
      <c r="S645">
        <f>IF(Table13[[#This Row],[MntFishProducts]] = 0, "",Table13[[#This Row],[MntFishProducts]])</f>
        <v>2</v>
      </c>
      <c r="T645">
        <f>IF(Table13[[#This Row],[MntSweetProducts]] = 0, "",Table13[[#This Row],[MntSweetProducts]])</f>
        <v>1</v>
      </c>
      <c r="U645">
        <f>IF(Table13[[#This Row],[MntGoldProds]] = 0, "",Table13[[#This Row],[MntGoldProds]])</f>
        <v>1</v>
      </c>
      <c r="V645">
        <v>2</v>
      </c>
      <c r="W645">
        <v>1</v>
      </c>
      <c r="X645">
        <v>0</v>
      </c>
      <c r="Y645">
        <v>3</v>
      </c>
      <c r="Z645">
        <v>8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32</v>
      </c>
      <c r="AI645" s="13">
        <f>SUM(Table13[[#This Row],[MntWines]:[MntGoldProds]])</f>
        <v>39</v>
      </c>
      <c r="AJ645" s="13">
        <f>AVERAGE(Table13[[#This Row],[MntWines]:[MntGoldProds]])</f>
        <v>6.5</v>
      </c>
      <c r="AK645">
        <f>IF(Table13[[#This Row],[Total Number of Purchases]]=0,0,Table13[[#This Row],[Total Spend]]/Table13[[#This Row],[Total Number of Purchases]])</f>
        <v>6.5</v>
      </c>
      <c r="AM645">
        <f>SUM(Table13[[#This Row],[NumDealsPurchases]:[NumStorePurchases]])</f>
        <v>6</v>
      </c>
      <c r="AN645" s="14">
        <f>Snapshot_Date-Table13[[#This Row],[Dt_Customer]]</f>
        <v>597</v>
      </c>
      <c r="AP645" s="13">
        <f>Table13[[#This Row],[NumDealsPurchases]]/Table13[[#This Row],[Total Number of Purchases]]*100</f>
        <v>33.333333333333329</v>
      </c>
      <c r="AQ645">
        <f>6-ROUNDUP(_xlfn.PERCENTRANK.INC(Table13[Recency],Table13[[#This Row],[Recency]])*5, 0)</f>
        <v>1</v>
      </c>
      <c r="AR645">
        <f>ROUNDUP(_xlfn.PERCENTRANK.INC(Table13[Total Number of Purchases],Table13[[#This Row],[Total Number of Purchases]])*5,0)</f>
        <v>1</v>
      </c>
      <c r="AS645">
        <f>ROUNDUP(_xlfn.PERCENTRANK.INC(Table13[Total Spend],Table13[[#This Row],[Total Spend]])*5,0)</f>
        <v>1</v>
      </c>
      <c r="AT645" t="str">
        <f>Table13[[#This Row],[Recency Score]]&amp;Table13[[#This Row],[Frequency Score]]&amp;Table13[[#This Row],[Monetary Score]]</f>
        <v>111</v>
      </c>
      <c r="AU645" t="str">
        <f t="shared" si="10"/>
        <v>Lost</v>
      </c>
      <c r="AW645" s="13">
        <f>DATEDIF(Table13[[#This Row],[Dt_Customer]], Snapshot_Date, "d")</f>
        <v>597</v>
      </c>
      <c r="AX645" s="13">
        <f>Table13[[#This Row],[CL if today]]/365</f>
        <v>1.6356164383561644</v>
      </c>
      <c r="AY645">
        <f>Table13[[#This Row],[Total Number of Purchases]]/Table13[[#This Row],[Corrected CL]]</f>
        <v>3.6683417085427132</v>
      </c>
      <c r="AZ645">
        <f>Table13[[#This Row],[Average Order Value (AOV)]]*Table13[[#This Row],[Freq per Year]]</f>
        <v>23.844221105527637</v>
      </c>
      <c r="BA645">
        <f>Table13[[#This Row],[Total Spend]]/Table13[[#This Row],[Corrected CL]]</f>
        <v>23.844221105527637</v>
      </c>
      <c r="BB645">
        <v>265.23333333333335</v>
      </c>
      <c r="BC645" s="1">
        <f>Table13[[#This Row],[Dt_Customer]]+Table13[[#This Row],[Recency]]</f>
        <v>41413</v>
      </c>
      <c r="BD645" s="16" t="str">
        <f>IF(COUNTIF(A:A, A645) &gt; 1, "Duplicate", "Unique")</f>
        <v>Unique</v>
      </c>
    </row>
    <row r="646" spans="1:56" x14ac:dyDescent="0.3">
      <c r="A646">
        <v>5740</v>
      </c>
      <c r="B646">
        <v>1970</v>
      </c>
      <c r="C646" t="s">
        <v>38</v>
      </c>
      <c r="D646" t="s">
        <v>29</v>
      </c>
      <c r="E646">
        <v>25959</v>
      </c>
      <c r="F646">
        <v>1</v>
      </c>
      <c r="G646">
        <v>1</v>
      </c>
      <c r="H646" s="1">
        <v>41319</v>
      </c>
      <c r="I646">
        <v>1</v>
      </c>
      <c r="J646">
        <v>4</v>
      </c>
      <c r="K646">
        <v>2</v>
      </c>
      <c r="L646">
        <v>12</v>
      </c>
      <c r="M646">
        <v>7</v>
      </c>
      <c r="N646">
        <v>5</v>
      </c>
      <c r="O646">
        <v>26</v>
      </c>
      <c r="P646">
        <f>IF(Table13[[#This Row],[MntWines]] = 0,"",Table13[[#This Row],[MntWines]])</f>
        <v>4</v>
      </c>
      <c r="Q646">
        <f>IF(Table13[[#This Row],[MntFruits]] = 0, "",Table13[[#This Row],[MntFruits]])</f>
        <v>2</v>
      </c>
      <c r="R646">
        <f>IF(Table13[[#This Row],[MntMeatProducts]] = 0, "",Table13[[#This Row],[MntMeatProducts]])</f>
        <v>12</v>
      </c>
      <c r="S646">
        <f>IF(Table13[[#This Row],[MntFishProducts]] = 0, "",Table13[[#This Row],[MntFishProducts]])</f>
        <v>7</v>
      </c>
      <c r="T646">
        <f>IF(Table13[[#This Row],[MntSweetProducts]] = 0, "",Table13[[#This Row],[MntSweetProducts]])</f>
        <v>5</v>
      </c>
      <c r="U646">
        <f>IF(Table13[[#This Row],[MntGoldProds]] = 0, "",Table13[[#This Row],[MntGoldProds]])</f>
        <v>26</v>
      </c>
      <c r="V646">
        <v>2</v>
      </c>
      <c r="W646">
        <v>1</v>
      </c>
      <c r="X646">
        <v>2</v>
      </c>
      <c r="Y646">
        <v>2</v>
      </c>
      <c r="Z646">
        <v>6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 t="s">
        <v>30</v>
      </c>
      <c r="AI646" s="13">
        <f>SUM(Table13[[#This Row],[MntWines]:[MntGoldProds]])</f>
        <v>56</v>
      </c>
      <c r="AJ646" s="13">
        <f>AVERAGE(Table13[[#This Row],[MntWines]:[MntGoldProds]])</f>
        <v>9.3333333333333339</v>
      </c>
      <c r="AK646">
        <f>IF(Table13[[#This Row],[Total Number of Purchases]]=0,0,Table13[[#This Row],[Total Spend]]/Table13[[#This Row],[Total Number of Purchases]])</f>
        <v>8</v>
      </c>
      <c r="AM646">
        <f>SUM(Table13[[#This Row],[NumDealsPurchases]:[NumStorePurchases]])</f>
        <v>7</v>
      </c>
      <c r="AN646" s="14">
        <f>Snapshot_Date-Table13[[#This Row],[Dt_Customer]]</f>
        <v>597</v>
      </c>
      <c r="AP646" s="13">
        <f>Table13[[#This Row],[NumDealsPurchases]]/Table13[[#This Row],[Total Number of Purchases]]*100</f>
        <v>28.571428571428569</v>
      </c>
      <c r="AQ646">
        <f>6-ROUNDUP(_xlfn.PERCENTRANK.INC(Table13[Recency],Table13[[#This Row],[Recency]])*5, 0)</f>
        <v>5</v>
      </c>
      <c r="AR646">
        <f>ROUNDUP(_xlfn.PERCENTRANK.INC(Table13[Total Number of Purchases],Table13[[#This Row],[Total Number of Purchases]])*5,0)</f>
        <v>1</v>
      </c>
      <c r="AS646">
        <f>ROUNDUP(_xlfn.PERCENTRANK.INC(Table13[Total Spend],Table13[[#This Row],[Total Spend]])*5,0)</f>
        <v>1</v>
      </c>
      <c r="AT646" t="str">
        <f>Table13[[#This Row],[Recency Score]]&amp;Table13[[#This Row],[Frequency Score]]&amp;Table13[[#This Row],[Monetary Score]]</f>
        <v>511</v>
      </c>
      <c r="AU646" t="str">
        <f t="shared" si="10"/>
        <v>Others</v>
      </c>
      <c r="AW646" s="13">
        <f>DATEDIF(Table13[[#This Row],[Dt_Customer]], Snapshot_Date, "d")</f>
        <v>597</v>
      </c>
      <c r="AX646" s="13">
        <f>Table13[[#This Row],[CL if today]]/365</f>
        <v>1.6356164383561644</v>
      </c>
      <c r="AY646">
        <f>Table13[[#This Row],[Total Number of Purchases]]/Table13[[#This Row],[Corrected CL]]</f>
        <v>4.2797319932998326</v>
      </c>
      <c r="AZ646">
        <f>Table13[[#This Row],[Average Order Value (AOV)]]*Table13[[#This Row],[Freq per Year]]</f>
        <v>34.23785594639866</v>
      </c>
      <c r="BA646">
        <f>Table13[[#This Row],[Total Spend]]/Table13[[#This Row],[Corrected CL]]</f>
        <v>34.23785594639866</v>
      </c>
      <c r="BB646">
        <v>1188.3862876254182</v>
      </c>
      <c r="BC646" s="1">
        <f>Table13[[#This Row],[Dt_Customer]]+Table13[[#This Row],[Recency]]</f>
        <v>41320</v>
      </c>
      <c r="BD646" s="16" t="str">
        <f>IF(COUNTIF(A:A, A646) &gt; 1, "Duplicate", "Unique")</f>
        <v>Unique</v>
      </c>
    </row>
    <row r="647" spans="1:56" x14ac:dyDescent="0.3">
      <c r="A647">
        <v>10602</v>
      </c>
      <c r="B647">
        <v>1983</v>
      </c>
      <c r="C647" t="s">
        <v>28</v>
      </c>
      <c r="D647" t="s">
        <v>33</v>
      </c>
      <c r="E647">
        <v>39922</v>
      </c>
      <c r="F647">
        <v>1</v>
      </c>
      <c r="G647">
        <v>0</v>
      </c>
      <c r="H647" s="1">
        <v>41319</v>
      </c>
      <c r="I647">
        <v>30</v>
      </c>
      <c r="J647">
        <v>29</v>
      </c>
      <c r="K647">
        <v>12</v>
      </c>
      <c r="L647">
        <v>59</v>
      </c>
      <c r="M647">
        <v>19</v>
      </c>
      <c r="N647">
        <v>1</v>
      </c>
      <c r="O647">
        <v>36</v>
      </c>
      <c r="P647">
        <f>IF(Table13[[#This Row],[MntWines]] = 0,"",Table13[[#This Row],[MntWines]])</f>
        <v>29</v>
      </c>
      <c r="Q647">
        <f>IF(Table13[[#This Row],[MntFruits]] = 0, "",Table13[[#This Row],[MntFruits]])</f>
        <v>12</v>
      </c>
      <c r="R647">
        <f>IF(Table13[[#This Row],[MntMeatProducts]] = 0, "",Table13[[#This Row],[MntMeatProducts]])</f>
        <v>59</v>
      </c>
      <c r="S647">
        <f>IF(Table13[[#This Row],[MntFishProducts]] = 0, "",Table13[[#This Row],[MntFishProducts]])</f>
        <v>19</v>
      </c>
      <c r="T647">
        <f>IF(Table13[[#This Row],[MntSweetProducts]] = 0, "",Table13[[#This Row],[MntSweetProducts]])</f>
        <v>1</v>
      </c>
      <c r="U647">
        <f>IF(Table13[[#This Row],[MntGoldProds]] = 0, "",Table13[[#This Row],[MntGoldProds]])</f>
        <v>36</v>
      </c>
      <c r="V647">
        <v>2</v>
      </c>
      <c r="W647">
        <v>3</v>
      </c>
      <c r="X647">
        <v>0</v>
      </c>
      <c r="Y647">
        <v>4</v>
      </c>
      <c r="Z647">
        <v>8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 t="s">
        <v>40</v>
      </c>
      <c r="AI647" s="13">
        <f>SUM(Table13[[#This Row],[MntWines]:[MntGoldProds]])</f>
        <v>156</v>
      </c>
      <c r="AJ647" s="13">
        <f>AVERAGE(Table13[[#This Row],[MntWines]:[MntGoldProds]])</f>
        <v>26</v>
      </c>
      <c r="AK647">
        <f>IF(Table13[[#This Row],[Total Number of Purchases]]=0,0,Table13[[#This Row],[Total Spend]]/Table13[[#This Row],[Total Number of Purchases]])</f>
        <v>17.333333333333332</v>
      </c>
      <c r="AM647">
        <f>SUM(Table13[[#This Row],[NumDealsPurchases]:[NumStorePurchases]])</f>
        <v>9</v>
      </c>
      <c r="AN647" s="14">
        <f>Snapshot_Date-Table13[[#This Row],[Dt_Customer]]</f>
        <v>597</v>
      </c>
      <c r="AP647" s="13">
        <f>Table13[[#This Row],[NumDealsPurchases]]/Table13[[#This Row],[Total Number of Purchases]]*100</f>
        <v>22.222222222222221</v>
      </c>
      <c r="AQ647">
        <f>6-ROUNDUP(_xlfn.PERCENTRANK.INC(Table13[Recency],Table13[[#This Row],[Recency]])*5, 0)</f>
        <v>4</v>
      </c>
      <c r="AR647">
        <f>ROUNDUP(_xlfn.PERCENTRANK.INC(Table13[Total Number of Purchases],Table13[[#This Row],[Total Number of Purchases]])*5,0)</f>
        <v>2</v>
      </c>
      <c r="AS647">
        <f>ROUNDUP(_xlfn.PERCENTRANK.INC(Table13[Total Spend],Table13[[#This Row],[Total Spend]])*5,0)</f>
        <v>2</v>
      </c>
      <c r="AT647" t="str">
        <f>Table13[[#This Row],[Recency Score]]&amp;Table13[[#This Row],[Frequency Score]]&amp;Table13[[#This Row],[Monetary Score]]</f>
        <v>422</v>
      </c>
      <c r="AU647" t="str">
        <f t="shared" si="10"/>
        <v>Potential Loyalists</v>
      </c>
      <c r="AW647" s="13">
        <f>DATEDIF(Table13[[#This Row],[Dt_Customer]], Snapshot_Date, "d")</f>
        <v>597</v>
      </c>
      <c r="AX647" s="13">
        <f>Table13[[#This Row],[CL if today]]/365</f>
        <v>1.6356164383561644</v>
      </c>
      <c r="AY647">
        <f>Table13[[#This Row],[Total Number of Purchases]]/Table13[[#This Row],[Corrected CL]]</f>
        <v>5.5025125628140703</v>
      </c>
      <c r="AZ647">
        <f>Table13[[#This Row],[Average Order Value (AOV)]]*Table13[[#This Row],[Freq per Year]]</f>
        <v>95.37688442211055</v>
      </c>
      <c r="BA647">
        <f>Table13[[#This Row],[Total Spend]]/Table13[[#This Row],[Corrected CL]]</f>
        <v>95.37688442211055</v>
      </c>
      <c r="BB647">
        <v>252.87979966611019</v>
      </c>
      <c r="BC647" s="1">
        <f>Table13[[#This Row],[Dt_Customer]]+Table13[[#This Row],[Recency]]</f>
        <v>41349</v>
      </c>
      <c r="BD647" s="16" t="str">
        <f>IF(COUNTIF(A:A, A647) &gt; 1, "Duplicate", "Unique")</f>
        <v>Unique</v>
      </c>
    </row>
    <row r="648" spans="1:56" x14ac:dyDescent="0.3">
      <c r="A648">
        <v>3220</v>
      </c>
      <c r="B648">
        <v>1983</v>
      </c>
      <c r="C648" t="s">
        <v>28</v>
      </c>
      <c r="D648" t="s">
        <v>33</v>
      </c>
      <c r="E648">
        <v>39922</v>
      </c>
      <c r="F648">
        <v>1</v>
      </c>
      <c r="G648">
        <v>0</v>
      </c>
      <c r="H648" s="1">
        <v>41319</v>
      </c>
      <c r="I648">
        <v>30</v>
      </c>
      <c r="J648">
        <v>29</v>
      </c>
      <c r="K648">
        <v>12</v>
      </c>
      <c r="L648">
        <v>59</v>
      </c>
      <c r="M648">
        <v>19</v>
      </c>
      <c r="N648">
        <v>1</v>
      </c>
      <c r="O648">
        <v>36</v>
      </c>
      <c r="P648">
        <f>IF(Table13[[#This Row],[MntWines]] = 0,"",Table13[[#This Row],[MntWines]])</f>
        <v>29</v>
      </c>
      <c r="Q648">
        <f>IF(Table13[[#This Row],[MntFruits]] = 0, "",Table13[[#This Row],[MntFruits]])</f>
        <v>12</v>
      </c>
      <c r="R648">
        <f>IF(Table13[[#This Row],[MntMeatProducts]] = 0, "",Table13[[#This Row],[MntMeatProducts]])</f>
        <v>59</v>
      </c>
      <c r="S648">
        <f>IF(Table13[[#This Row],[MntFishProducts]] = 0, "",Table13[[#This Row],[MntFishProducts]])</f>
        <v>19</v>
      </c>
      <c r="T648">
        <f>IF(Table13[[#This Row],[MntSweetProducts]] = 0, "",Table13[[#This Row],[MntSweetProducts]])</f>
        <v>1</v>
      </c>
      <c r="U648">
        <f>IF(Table13[[#This Row],[MntGoldProds]] = 0, "",Table13[[#This Row],[MntGoldProds]])</f>
        <v>36</v>
      </c>
      <c r="V648">
        <v>2</v>
      </c>
      <c r="W648">
        <v>3</v>
      </c>
      <c r="X648">
        <v>0</v>
      </c>
      <c r="Y648">
        <v>4</v>
      </c>
      <c r="Z648">
        <v>8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t="s">
        <v>39</v>
      </c>
      <c r="AI648" s="13">
        <f>SUM(Table13[[#This Row],[MntWines]:[MntGoldProds]])</f>
        <v>156</v>
      </c>
      <c r="AJ648" s="13">
        <f>AVERAGE(Table13[[#This Row],[MntWines]:[MntGoldProds]])</f>
        <v>26</v>
      </c>
      <c r="AK648">
        <f>IF(Table13[[#This Row],[Total Number of Purchases]]=0,0,Table13[[#This Row],[Total Spend]]/Table13[[#This Row],[Total Number of Purchases]])</f>
        <v>17.333333333333332</v>
      </c>
      <c r="AM648">
        <f>SUM(Table13[[#This Row],[NumDealsPurchases]:[NumStorePurchases]])</f>
        <v>9</v>
      </c>
      <c r="AN648" s="14">
        <f>Snapshot_Date-Table13[[#This Row],[Dt_Customer]]</f>
        <v>597</v>
      </c>
      <c r="AP648" s="13">
        <f>Table13[[#This Row],[NumDealsPurchases]]/Table13[[#This Row],[Total Number of Purchases]]*100</f>
        <v>22.222222222222221</v>
      </c>
      <c r="AQ648">
        <f>6-ROUNDUP(_xlfn.PERCENTRANK.INC(Table13[Recency],Table13[[#This Row],[Recency]])*5, 0)</f>
        <v>4</v>
      </c>
      <c r="AR648">
        <f>ROUNDUP(_xlfn.PERCENTRANK.INC(Table13[Total Number of Purchases],Table13[[#This Row],[Total Number of Purchases]])*5,0)</f>
        <v>2</v>
      </c>
      <c r="AS648">
        <f>ROUNDUP(_xlfn.PERCENTRANK.INC(Table13[Total Spend],Table13[[#This Row],[Total Spend]])*5,0)</f>
        <v>2</v>
      </c>
      <c r="AT648" t="str">
        <f>Table13[[#This Row],[Recency Score]]&amp;Table13[[#This Row],[Frequency Score]]&amp;Table13[[#This Row],[Monetary Score]]</f>
        <v>422</v>
      </c>
      <c r="AU648" t="str">
        <f t="shared" si="10"/>
        <v>Potential Loyalists</v>
      </c>
      <c r="AW648" s="13">
        <f>DATEDIF(Table13[[#This Row],[Dt_Customer]], Snapshot_Date, "d")</f>
        <v>597</v>
      </c>
      <c r="AX648" s="13">
        <f>Table13[[#This Row],[CL if today]]/365</f>
        <v>1.6356164383561644</v>
      </c>
      <c r="AY648">
        <f>Table13[[#This Row],[Total Number of Purchases]]/Table13[[#This Row],[Corrected CL]]</f>
        <v>5.5025125628140703</v>
      </c>
      <c r="AZ648">
        <f>Table13[[#This Row],[Average Order Value (AOV)]]*Table13[[#This Row],[Freq per Year]]</f>
        <v>95.37688442211055</v>
      </c>
      <c r="BA648">
        <f>Table13[[#This Row],[Total Spend]]/Table13[[#This Row],[Corrected CL]]</f>
        <v>95.37688442211055</v>
      </c>
      <c r="BB648">
        <v>29.200000000000003</v>
      </c>
      <c r="BC648" s="1">
        <f>Table13[[#This Row],[Dt_Customer]]+Table13[[#This Row],[Recency]]</f>
        <v>41349</v>
      </c>
      <c r="BD648" s="16" t="str">
        <f>IF(COUNTIF(A:A, A648) &gt; 1, "Duplicate", "Unique")</f>
        <v>Unique</v>
      </c>
    </row>
    <row r="649" spans="1:56" x14ac:dyDescent="0.3">
      <c r="A649">
        <v>5424</v>
      </c>
      <c r="B649">
        <v>1983</v>
      </c>
      <c r="C649" t="s">
        <v>28</v>
      </c>
      <c r="D649" t="s">
        <v>33</v>
      </c>
      <c r="E649">
        <v>39922</v>
      </c>
      <c r="F649">
        <v>1</v>
      </c>
      <c r="G649">
        <v>0</v>
      </c>
      <c r="H649" s="1">
        <v>41319</v>
      </c>
      <c r="I649">
        <v>30</v>
      </c>
      <c r="J649">
        <v>29</v>
      </c>
      <c r="K649">
        <v>12</v>
      </c>
      <c r="L649">
        <v>59</v>
      </c>
      <c r="M649">
        <v>19</v>
      </c>
      <c r="N649">
        <v>1</v>
      </c>
      <c r="O649">
        <v>36</v>
      </c>
      <c r="P649">
        <f>IF(Table13[[#This Row],[MntWines]] = 0,"",Table13[[#This Row],[MntWines]])</f>
        <v>29</v>
      </c>
      <c r="Q649">
        <f>IF(Table13[[#This Row],[MntFruits]] = 0, "",Table13[[#This Row],[MntFruits]])</f>
        <v>12</v>
      </c>
      <c r="R649">
        <f>IF(Table13[[#This Row],[MntMeatProducts]] = 0, "",Table13[[#This Row],[MntMeatProducts]])</f>
        <v>59</v>
      </c>
      <c r="S649">
        <f>IF(Table13[[#This Row],[MntFishProducts]] = 0, "",Table13[[#This Row],[MntFishProducts]])</f>
        <v>19</v>
      </c>
      <c r="T649">
        <f>IF(Table13[[#This Row],[MntSweetProducts]] = 0, "",Table13[[#This Row],[MntSweetProducts]])</f>
        <v>1</v>
      </c>
      <c r="U649">
        <f>IF(Table13[[#This Row],[MntGoldProds]] = 0, "",Table13[[#This Row],[MntGoldProds]])</f>
        <v>36</v>
      </c>
      <c r="V649">
        <v>2</v>
      </c>
      <c r="W649">
        <v>3</v>
      </c>
      <c r="X649">
        <v>0</v>
      </c>
      <c r="Y649">
        <v>4</v>
      </c>
      <c r="Z649">
        <v>8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 t="s">
        <v>43</v>
      </c>
      <c r="AI649" s="13">
        <f>SUM(Table13[[#This Row],[MntWines]:[MntGoldProds]])</f>
        <v>156</v>
      </c>
      <c r="AJ649" s="13">
        <f>AVERAGE(Table13[[#This Row],[MntWines]:[MntGoldProds]])</f>
        <v>26</v>
      </c>
      <c r="AK649">
        <f>IF(Table13[[#This Row],[Total Number of Purchases]]=0,0,Table13[[#This Row],[Total Spend]]/Table13[[#This Row],[Total Number of Purchases]])</f>
        <v>17.333333333333332</v>
      </c>
      <c r="AM649">
        <f>SUM(Table13[[#This Row],[NumDealsPurchases]:[NumStorePurchases]])</f>
        <v>9</v>
      </c>
      <c r="AN649" s="14">
        <f>Snapshot_Date-Table13[[#This Row],[Dt_Customer]]</f>
        <v>597</v>
      </c>
      <c r="AP649" s="13">
        <f>Table13[[#This Row],[NumDealsPurchases]]/Table13[[#This Row],[Total Number of Purchases]]*100</f>
        <v>22.222222222222221</v>
      </c>
      <c r="AQ649">
        <f>6-ROUNDUP(_xlfn.PERCENTRANK.INC(Table13[Recency],Table13[[#This Row],[Recency]])*5, 0)</f>
        <v>4</v>
      </c>
      <c r="AR649">
        <f>ROUNDUP(_xlfn.PERCENTRANK.INC(Table13[Total Number of Purchases],Table13[[#This Row],[Total Number of Purchases]])*5,0)</f>
        <v>2</v>
      </c>
      <c r="AS649">
        <f>ROUNDUP(_xlfn.PERCENTRANK.INC(Table13[Total Spend],Table13[[#This Row],[Total Spend]])*5,0)</f>
        <v>2</v>
      </c>
      <c r="AT649" t="str">
        <f>Table13[[#This Row],[Recency Score]]&amp;Table13[[#This Row],[Frequency Score]]&amp;Table13[[#This Row],[Monetary Score]]</f>
        <v>422</v>
      </c>
      <c r="AU649" t="str">
        <f t="shared" si="10"/>
        <v>Potential Loyalists</v>
      </c>
      <c r="AW649" s="13">
        <f>DATEDIF(Table13[[#This Row],[Dt_Customer]], Snapshot_Date, "d")</f>
        <v>597</v>
      </c>
      <c r="AX649" s="13">
        <f>Table13[[#This Row],[CL if today]]/365</f>
        <v>1.6356164383561644</v>
      </c>
      <c r="AY649">
        <f>Table13[[#This Row],[Total Number of Purchases]]/Table13[[#This Row],[Corrected CL]]</f>
        <v>5.5025125628140703</v>
      </c>
      <c r="AZ649">
        <f>Table13[[#This Row],[Average Order Value (AOV)]]*Table13[[#This Row],[Freq per Year]]</f>
        <v>95.37688442211055</v>
      </c>
      <c r="BA649">
        <f>Table13[[#This Row],[Total Spend]]/Table13[[#This Row],[Corrected CL]]</f>
        <v>95.37688442211055</v>
      </c>
      <c r="BB649">
        <v>62.050000000000004</v>
      </c>
      <c r="BC649" s="1">
        <f>Table13[[#This Row],[Dt_Customer]]+Table13[[#This Row],[Recency]]</f>
        <v>41349</v>
      </c>
      <c r="BD649" s="16" t="str">
        <f>IF(COUNTIF(A:A, A649) &gt; 1, "Duplicate", "Unique")</f>
        <v>Unique</v>
      </c>
    </row>
    <row r="650" spans="1:56" x14ac:dyDescent="0.3">
      <c r="A650">
        <v>3657</v>
      </c>
      <c r="B650">
        <v>1986</v>
      </c>
      <c r="C650" t="s">
        <v>28</v>
      </c>
      <c r="D650" t="s">
        <v>31</v>
      </c>
      <c r="E650">
        <v>39146</v>
      </c>
      <c r="F650">
        <v>1</v>
      </c>
      <c r="G650">
        <v>0</v>
      </c>
      <c r="H650" s="1">
        <v>41319</v>
      </c>
      <c r="I650">
        <v>1</v>
      </c>
      <c r="J650">
        <v>94</v>
      </c>
      <c r="K650">
        <v>1</v>
      </c>
      <c r="L650">
        <v>33</v>
      </c>
      <c r="M650">
        <v>13</v>
      </c>
      <c r="N650">
        <v>12</v>
      </c>
      <c r="O650">
        <v>12</v>
      </c>
      <c r="P650">
        <f>IF(Table13[[#This Row],[MntWines]] = 0,"",Table13[[#This Row],[MntWines]])</f>
        <v>94</v>
      </c>
      <c r="Q650">
        <f>IF(Table13[[#This Row],[MntFruits]] = 0, "",Table13[[#This Row],[MntFruits]])</f>
        <v>1</v>
      </c>
      <c r="R650">
        <f>IF(Table13[[#This Row],[MntMeatProducts]] = 0, "",Table13[[#This Row],[MntMeatProducts]])</f>
        <v>33</v>
      </c>
      <c r="S650">
        <f>IF(Table13[[#This Row],[MntFishProducts]] = 0, "",Table13[[#This Row],[MntFishProducts]])</f>
        <v>13</v>
      </c>
      <c r="T650">
        <f>IF(Table13[[#This Row],[MntSweetProducts]] = 0, "",Table13[[#This Row],[MntSweetProducts]])</f>
        <v>12</v>
      </c>
      <c r="U650">
        <f>IF(Table13[[#This Row],[MntGoldProds]] = 0, "",Table13[[#This Row],[MntGoldProds]])</f>
        <v>12</v>
      </c>
      <c r="V650">
        <v>3</v>
      </c>
      <c r="W650">
        <v>4</v>
      </c>
      <c r="X650">
        <v>0</v>
      </c>
      <c r="Y650">
        <v>4</v>
      </c>
      <c r="Z650">
        <v>8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 t="s">
        <v>30</v>
      </c>
      <c r="AI650" s="13">
        <f>SUM(Table13[[#This Row],[MntWines]:[MntGoldProds]])</f>
        <v>165</v>
      </c>
      <c r="AJ650" s="13">
        <f>AVERAGE(Table13[[#This Row],[MntWines]:[MntGoldProds]])</f>
        <v>27.5</v>
      </c>
      <c r="AK650">
        <f>IF(Table13[[#This Row],[Total Number of Purchases]]=0,0,Table13[[#This Row],[Total Spend]]/Table13[[#This Row],[Total Number of Purchases]])</f>
        <v>15</v>
      </c>
      <c r="AM650">
        <f>SUM(Table13[[#This Row],[NumDealsPurchases]:[NumStorePurchases]])</f>
        <v>11</v>
      </c>
      <c r="AN650" s="14">
        <f>Snapshot_Date-Table13[[#This Row],[Dt_Customer]]</f>
        <v>597</v>
      </c>
      <c r="AP650" s="13">
        <f>Table13[[#This Row],[NumDealsPurchases]]/Table13[[#This Row],[Total Number of Purchases]]*100</f>
        <v>27.27272727272727</v>
      </c>
      <c r="AQ650">
        <f>6-ROUNDUP(_xlfn.PERCENTRANK.INC(Table13[Recency],Table13[[#This Row],[Recency]])*5, 0)</f>
        <v>5</v>
      </c>
      <c r="AR650">
        <f>ROUNDUP(_xlfn.PERCENTRANK.INC(Table13[Total Number of Purchases],Table13[[#This Row],[Total Number of Purchases]])*5,0)</f>
        <v>2</v>
      </c>
      <c r="AS650">
        <f>ROUNDUP(_xlfn.PERCENTRANK.INC(Table13[Total Spend],Table13[[#This Row],[Total Spend]])*5,0)</f>
        <v>2</v>
      </c>
      <c r="AT650" t="str">
        <f>Table13[[#This Row],[Recency Score]]&amp;Table13[[#This Row],[Frequency Score]]&amp;Table13[[#This Row],[Monetary Score]]</f>
        <v>522</v>
      </c>
      <c r="AU650" t="str">
        <f t="shared" si="10"/>
        <v>Others</v>
      </c>
      <c r="AW650" s="13">
        <f>DATEDIF(Table13[[#This Row],[Dt_Customer]], Snapshot_Date, "d")</f>
        <v>597</v>
      </c>
      <c r="AX650" s="13">
        <f>Table13[[#This Row],[CL if today]]/365</f>
        <v>1.6356164383561644</v>
      </c>
      <c r="AY650">
        <f>Table13[[#This Row],[Total Number of Purchases]]/Table13[[#This Row],[Corrected CL]]</f>
        <v>6.7252931323283081</v>
      </c>
      <c r="AZ650">
        <f>Table13[[#This Row],[Average Order Value (AOV)]]*Table13[[#This Row],[Freq per Year]]</f>
        <v>100.87939698492463</v>
      </c>
      <c r="BA650">
        <f>Table13[[#This Row],[Total Spend]]/Table13[[#This Row],[Corrected CL]]</f>
        <v>100.87939698492463</v>
      </c>
      <c r="BB650">
        <v>269.17224080267562</v>
      </c>
      <c r="BC650" s="1">
        <f>Table13[[#This Row],[Dt_Customer]]+Table13[[#This Row],[Recency]]</f>
        <v>41320</v>
      </c>
      <c r="BD650" s="16" t="str">
        <f>IF(COUNTIF(A:A, A650) &gt; 1, "Duplicate", "Unique")</f>
        <v>Unique</v>
      </c>
    </row>
    <row r="651" spans="1:56" x14ac:dyDescent="0.3">
      <c r="A651">
        <v>6230</v>
      </c>
      <c r="B651">
        <v>1971</v>
      </c>
      <c r="C651" t="s">
        <v>28</v>
      </c>
      <c r="D651" t="s">
        <v>29</v>
      </c>
      <c r="E651">
        <v>44421</v>
      </c>
      <c r="F651">
        <v>1</v>
      </c>
      <c r="G651">
        <v>1</v>
      </c>
      <c r="H651" s="1">
        <v>41320</v>
      </c>
      <c r="I651">
        <v>53</v>
      </c>
      <c r="J651">
        <v>110</v>
      </c>
      <c r="K651">
        <v>5</v>
      </c>
      <c r="L651">
        <v>59</v>
      </c>
      <c r="M651">
        <v>7</v>
      </c>
      <c r="N651">
        <v>1</v>
      </c>
      <c r="O651">
        <v>7</v>
      </c>
      <c r="P651">
        <f>IF(Table13[[#This Row],[MntWines]] = 0,"",Table13[[#This Row],[MntWines]])</f>
        <v>110</v>
      </c>
      <c r="Q651">
        <f>IF(Table13[[#This Row],[MntFruits]] = 0, "",Table13[[#This Row],[MntFruits]])</f>
        <v>5</v>
      </c>
      <c r="R651">
        <f>IF(Table13[[#This Row],[MntMeatProducts]] = 0, "",Table13[[#This Row],[MntMeatProducts]])</f>
        <v>59</v>
      </c>
      <c r="S651">
        <f>IF(Table13[[#This Row],[MntFishProducts]] = 0, "",Table13[[#This Row],[MntFishProducts]])</f>
        <v>7</v>
      </c>
      <c r="T651">
        <f>IF(Table13[[#This Row],[MntSweetProducts]] = 0, "",Table13[[#This Row],[MntSweetProducts]])</f>
        <v>1</v>
      </c>
      <c r="U651">
        <f>IF(Table13[[#This Row],[MntGoldProds]] = 0, "",Table13[[#This Row],[MntGoldProds]])</f>
        <v>7</v>
      </c>
      <c r="V651">
        <v>5</v>
      </c>
      <c r="W651">
        <v>5</v>
      </c>
      <c r="X651">
        <v>0</v>
      </c>
      <c r="Y651">
        <v>4</v>
      </c>
      <c r="Z651">
        <v>8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30</v>
      </c>
      <c r="AI651" s="13">
        <f>SUM(Table13[[#This Row],[MntWines]:[MntGoldProds]])</f>
        <v>189</v>
      </c>
      <c r="AJ651" s="13">
        <f>AVERAGE(Table13[[#This Row],[MntWines]:[MntGoldProds]])</f>
        <v>31.5</v>
      </c>
      <c r="AK651">
        <f>IF(Table13[[#This Row],[Total Number of Purchases]]=0,0,Table13[[#This Row],[Total Spend]]/Table13[[#This Row],[Total Number of Purchases]])</f>
        <v>13.5</v>
      </c>
      <c r="AM651">
        <f>SUM(Table13[[#This Row],[NumDealsPurchases]:[NumStorePurchases]])</f>
        <v>14</v>
      </c>
      <c r="AN651" s="14">
        <f>Snapshot_Date-Table13[[#This Row],[Dt_Customer]]</f>
        <v>596</v>
      </c>
      <c r="AP651" s="13">
        <f>Table13[[#This Row],[NumDealsPurchases]]/Table13[[#This Row],[Total Number of Purchases]]*100</f>
        <v>35.714285714285715</v>
      </c>
      <c r="AQ651">
        <f>6-ROUNDUP(_xlfn.PERCENTRANK.INC(Table13[Recency],Table13[[#This Row],[Recency]])*5, 0)</f>
        <v>3</v>
      </c>
      <c r="AR651">
        <f>ROUNDUP(_xlfn.PERCENTRANK.INC(Table13[Total Number of Purchases],Table13[[#This Row],[Total Number of Purchases]])*5,0)</f>
        <v>3</v>
      </c>
      <c r="AS651">
        <f>ROUNDUP(_xlfn.PERCENTRANK.INC(Table13[Total Spend],Table13[[#This Row],[Total Spend]])*5,0)</f>
        <v>2</v>
      </c>
      <c r="AT651" t="str">
        <f>Table13[[#This Row],[Recency Score]]&amp;Table13[[#This Row],[Frequency Score]]&amp;Table13[[#This Row],[Monetary Score]]</f>
        <v>332</v>
      </c>
      <c r="AU651" t="str">
        <f t="shared" si="10"/>
        <v>Needs Attention</v>
      </c>
      <c r="AW651" s="13">
        <f>DATEDIF(Table13[[#This Row],[Dt_Customer]], Snapshot_Date, "d")</f>
        <v>596</v>
      </c>
      <c r="AX651" s="13">
        <f>Table13[[#This Row],[CL if today]]/365</f>
        <v>1.6328767123287671</v>
      </c>
      <c r="AY651">
        <f>Table13[[#This Row],[Total Number of Purchases]]/Table13[[#This Row],[Corrected CL]]</f>
        <v>8.5738255033557049</v>
      </c>
      <c r="AZ651">
        <f>Table13[[#This Row],[Average Order Value (AOV)]]*Table13[[#This Row],[Freq per Year]]</f>
        <v>115.74664429530202</v>
      </c>
      <c r="BA651">
        <f>Table13[[#This Row],[Total Spend]]/Table13[[#This Row],[Corrected CL]]</f>
        <v>115.74664429530202</v>
      </c>
      <c r="BB651">
        <v>357.67558528428094</v>
      </c>
      <c r="BC651" s="1">
        <f>Table13[[#This Row],[Dt_Customer]]+Table13[[#This Row],[Recency]]</f>
        <v>41373</v>
      </c>
      <c r="BD651" s="16" t="str">
        <f>IF(COUNTIF(A:A, A651) &gt; 1, "Duplicate", "Unique")</f>
        <v>Unique</v>
      </c>
    </row>
    <row r="652" spans="1:56" x14ac:dyDescent="0.3">
      <c r="A652">
        <v>702</v>
      </c>
      <c r="B652">
        <v>1975</v>
      </c>
      <c r="C652" t="s">
        <v>38</v>
      </c>
      <c r="D652" t="s">
        <v>42</v>
      </c>
      <c r="E652">
        <v>47682</v>
      </c>
      <c r="F652">
        <v>0</v>
      </c>
      <c r="G652">
        <v>1</v>
      </c>
      <c r="H652" s="1">
        <v>41320</v>
      </c>
      <c r="I652">
        <v>80</v>
      </c>
      <c r="J652">
        <v>162</v>
      </c>
      <c r="K652">
        <v>61</v>
      </c>
      <c r="L652">
        <v>83</v>
      </c>
      <c r="M652">
        <v>97</v>
      </c>
      <c r="N652">
        <v>57</v>
      </c>
      <c r="O652">
        <v>61</v>
      </c>
      <c r="P652">
        <f>IF(Table13[[#This Row],[MntWines]] = 0,"",Table13[[#This Row],[MntWines]])</f>
        <v>162</v>
      </c>
      <c r="Q652">
        <f>IF(Table13[[#This Row],[MntFruits]] = 0, "",Table13[[#This Row],[MntFruits]])</f>
        <v>61</v>
      </c>
      <c r="R652">
        <f>IF(Table13[[#This Row],[MntMeatProducts]] = 0, "",Table13[[#This Row],[MntMeatProducts]])</f>
        <v>83</v>
      </c>
      <c r="S652">
        <f>IF(Table13[[#This Row],[MntFishProducts]] = 0, "",Table13[[#This Row],[MntFishProducts]])</f>
        <v>97</v>
      </c>
      <c r="T652">
        <f>IF(Table13[[#This Row],[MntSweetProducts]] = 0, "",Table13[[#This Row],[MntSweetProducts]])</f>
        <v>57</v>
      </c>
      <c r="U652">
        <f>IF(Table13[[#This Row],[MntGoldProds]] = 0, "",Table13[[#This Row],[MntGoldProds]])</f>
        <v>61</v>
      </c>
      <c r="V652">
        <v>4</v>
      </c>
      <c r="W652">
        <v>4</v>
      </c>
      <c r="X652">
        <v>3</v>
      </c>
      <c r="Y652">
        <v>8</v>
      </c>
      <c r="Z652">
        <v>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 t="s">
        <v>30</v>
      </c>
      <c r="AI652" s="13">
        <f>SUM(Table13[[#This Row],[MntWines]:[MntGoldProds]])</f>
        <v>521</v>
      </c>
      <c r="AJ652" s="13">
        <f>AVERAGE(Table13[[#This Row],[MntWines]:[MntGoldProds]])</f>
        <v>86.833333333333329</v>
      </c>
      <c r="AK652">
        <f>IF(Table13[[#This Row],[Total Number of Purchases]]=0,0,Table13[[#This Row],[Total Spend]]/Table13[[#This Row],[Total Number of Purchases]])</f>
        <v>27.421052631578949</v>
      </c>
      <c r="AM652">
        <f>SUM(Table13[[#This Row],[NumDealsPurchases]:[NumStorePurchases]])</f>
        <v>19</v>
      </c>
      <c r="AN652" s="14">
        <f>Snapshot_Date-Table13[[#This Row],[Dt_Customer]]</f>
        <v>596</v>
      </c>
      <c r="AP652" s="13">
        <f>Table13[[#This Row],[NumDealsPurchases]]/Table13[[#This Row],[Total Number of Purchases]]*100</f>
        <v>21.052631578947366</v>
      </c>
      <c r="AQ652">
        <f>6-ROUNDUP(_xlfn.PERCENTRANK.INC(Table13[Recency],Table13[[#This Row],[Recency]])*5, 0)</f>
        <v>1</v>
      </c>
      <c r="AR652">
        <f>ROUNDUP(_xlfn.PERCENTRANK.INC(Table13[Total Number of Purchases],Table13[[#This Row],[Total Number of Purchases]])*5,0)</f>
        <v>4</v>
      </c>
      <c r="AS652">
        <f>ROUNDUP(_xlfn.PERCENTRANK.INC(Table13[Total Spend],Table13[[#This Row],[Total Spend]])*5,0)</f>
        <v>3</v>
      </c>
      <c r="AT652" t="str">
        <f>Table13[[#This Row],[Recency Score]]&amp;Table13[[#This Row],[Frequency Score]]&amp;Table13[[#This Row],[Monetary Score]]</f>
        <v>143</v>
      </c>
      <c r="AU652" t="str">
        <f t="shared" si="10"/>
        <v>Lost</v>
      </c>
      <c r="AW652" s="13">
        <f>DATEDIF(Table13[[#This Row],[Dt_Customer]], Snapshot_Date, "d")</f>
        <v>596</v>
      </c>
      <c r="AX652" s="13">
        <f>Table13[[#This Row],[CL if today]]/365</f>
        <v>1.6328767123287671</v>
      </c>
      <c r="AY652">
        <f>Table13[[#This Row],[Total Number of Purchases]]/Table13[[#This Row],[Corrected CL]]</f>
        <v>11.635906040268457</v>
      </c>
      <c r="AZ652">
        <f>Table13[[#This Row],[Average Order Value (AOV)]]*Table13[[#This Row],[Freq per Year]]</f>
        <v>319.06879194630875</v>
      </c>
      <c r="BA652">
        <f>Table13[[#This Row],[Total Spend]]/Table13[[#This Row],[Corrected CL]]</f>
        <v>319.06879194630875</v>
      </c>
      <c r="BB652">
        <v>127.56688963210703</v>
      </c>
      <c r="BC652" s="1">
        <f>Table13[[#This Row],[Dt_Customer]]+Table13[[#This Row],[Recency]]</f>
        <v>41400</v>
      </c>
      <c r="BD652" s="16" t="str">
        <f>IF(COUNTIF(A:A, A652) &gt; 1, "Duplicate", "Unique")</f>
        <v>Unique</v>
      </c>
    </row>
    <row r="653" spans="1:56" x14ac:dyDescent="0.3">
      <c r="A653">
        <v>5302</v>
      </c>
      <c r="B653">
        <v>1986</v>
      </c>
      <c r="C653" t="s">
        <v>28</v>
      </c>
      <c r="D653" t="s">
        <v>35</v>
      </c>
      <c r="E653">
        <v>78394</v>
      </c>
      <c r="F653">
        <v>0</v>
      </c>
      <c r="G653">
        <v>0</v>
      </c>
      <c r="H653" s="1">
        <v>41320</v>
      </c>
      <c r="I653">
        <v>13</v>
      </c>
      <c r="J653">
        <v>298</v>
      </c>
      <c r="K653">
        <v>27</v>
      </c>
      <c r="L653">
        <v>697</v>
      </c>
      <c r="M653">
        <v>216</v>
      </c>
      <c r="N653">
        <v>24</v>
      </c>
      <c r="O653">
        <v>166</v>
      </c>
      <c r="P653">
        <f>IF(Table13[[#This Row],[MntWines]] = 0,"",Table13[[#This Row],[MntWines]])</f>
        <v>298</v>
      </c>
      <c r="Q653">
        <f>IF(Table13[[#This Row],[MntFruits]] = 0, "",Table13[[#This Row],[MntFruits]])</f>
        <v>27</v>
      </c>
      <c r="R653">
        <f>IF(Table13[[#This Row],[MntMeatProducts]] = 0, "",Table13[[#This Row],[MntMeatProducts]])</f>
        <v>697</v>
      </c>
      <c r="S653">
        <f>IF(Table13[[#This Row],[MntFishProducts]] = 0, "",Table13[[#This Row],[MntFishProducts]])</f>
        <v>216</v>
      </c>
      <c r="T653">
        <f>IF(Table13[[#This Row],[MntSweetProducts]] = 0, "",Table13[[#This Row],[MntSweetProducts]])</f>
        <v>24</v>
      </c>
      <c r="U653">
        <f>IF(Table13[[#This Row],[MntGoldProds]] = 0, "",Table13[[#This Row],[MntGoldProds]])</f>
        <v>166</v>
      </c>
      <c r="V653">
        <v>1</v>
      </c>
      <c r="W653">
        <v>4</v>
      </c>
      <c r="X653">
        <v>6</v>
      </c>
      <c r="Y653">
        <v>5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 t="s">
        <v>30</v>
      </c>
      <c r="AI653" s="13">
        <f>SUM(Table13[[#This Row],[MntWines]:[MntGoldProds]])</f>
        <v>1428</v>
      </c>
      <c r="AJ653" s="13">
        <f>AVERAGE(Table13[[#This Row],[MntWines]:[MntGoldProds]])</f>
        <v>238</v>
      </c>
      <c r="AK653">
        <f>IF(Table13[[#This Row],[Total Number of Purchases]]=0,0,Table13[[#This Row],[Total Spend]]/Table13[[#This Row],[Total Number of Purchases]])</f>
        <v>89.25</v>
      </c>
      <c r="AM653">
        <f>SUM(Table13[[#This Row],[NumDealsPurchases]:[NumStorePurchases]])</f>
        <v>16</v>
      </c>
      <c r="AN653" s="14">
        <f>Snapshot_Date-Table13[[#This Row],[Dt_Customer]]</f>
        <v>596</v>
      </c>
      <c r="AP653" s="13">
        <f>Table13[[#This Row],[NumDealsPurchases]]/Table13[[#This Row],[Total Number of Purchases]]*100</f>
        <v>6.25</v>
      </c>
      <c r="AQ653">
        <f>6-ROUNDUP(_xlfn.PERCENTRANK.INC(Table13[Recency],Table13[[#This Row],[Recency]])*5, 0)</f>
        <v>5</v>
      </c>
      <c r="AR653">
        <f>ROUNDUP(_xlfn.PERCENTRANK.INC(Table13[Total Number of Purchases],Table13[[#This Row],[Total Number of Purchases]])*5,0)</f>
        <v>3</v>
      </c>
      <c r="AS653">
        <f>ROUNDUP(_xlfn.PERCENTRANK.INC(Table13[Total Spend],Table13[[#This Row],[Total Spend]])*5,0)</f>
        <v>5</v>
      </c>
      <c r="AT653" t="str">
        <f>Table13[[#This Row],[Recency Score]]&amp;Table13[[#This Row],[Frequency Score]]&amp;Table13[[#This Row],[Monetary Score]]</f>
        <v>535</v>
      </c>
      <c r="AU653" t="str">
        <f t="shared" si="10"/>
        <v>Loyal Customers</v>
      </c>
      <c r="AW653" s="13">
        <f>DATEDIF(Table13[[#This Row],[Dt_Customer]], Snapshot_Date, "d")</f>
        <v>596</v>
      </c>
      <c r="AX653" s="13">
        <f>Table13[[#This Row],[CL if today]]/365</f>
        <v>1.6328767123287671</v>
      </c>
      <c r="AY653">
        <f>Table13[[#This Row],[Total Number of Purchases]]/Table13[[#This Row],[Corrected CL]]</f>
        <v>9.7986577181208059</v>
      </c>
      <c r="AZ653">
        <f>Table13[[#This Row],[Average Order Value (AOV)]]*Table13[[#This Row],[Freq per Year]]</f>
        <v>874.53020134228188</v>
      </c>
      <c r="BA653">
        <f>Table13[[#This Row],[Total Spend]]/Table13[[#This Row],[Corrected CL]]</f>
        <v>874.53020134228188</v>
      </c>
      <c r="BB653">
        <v>318.00167224080269</v>
      </c>
      <c r="BC653" s="1">
        <f>Table13[[#This Row],[Dt_Customer]]+Table13[[#This Row],[Recency]]</f>
        <v>41333</v>
      </c>
      <c r="BD653" s="16" t="str">
        <f>IF(COUNTIF(A:A, A653) &gt; 1, "Duplicate", "Unique")</f>
        <v>Unique</v>
      </c>
    </row>
    <row r="654" spans="1:56" x14ac:dyDescent="0.3">
      <c r="A654">
        <v>4475</v>
      </c>
      <c r="B654">
        <v>1949</v>
      </c>
      <c r="C654" t="s">
        <v>37</v>
      </c>
      <c r="D654" t="s">
        <v>33</v>
      </c>
      <c r="E654">
        <v>69098</v>
      </c>
      <c r="F654">
        <v>0</v>
      </c>
      <c r="G654">
        <v>0</v>
      </c>
      <c r="H654" s="1">
        <v>41321</v>
      </c>
      <c r="I654">
        <v>82</v>
      </c>
      <c r="J654">
        <v>1315</v>
      </c>
      <c r="K654">
        <v>22</v>
      </c>
      <c r="L654">
        <v>780</v>
      </c>
      <c r="M654">
        <v>145</v>
      </c>
      <c r="N654">
        <v>0</v>
      </c>
      <c r="O654">
        <v>178</v>
      </c>
      <c r="P654">
        <f>IF(Table13[[#This Row],[MntWines]] = 0,"",Table13[[#This Row],[MntWines]])</f>
        <v>1315</v>
      </c>
      <c r="Q654">
        <f>IF(Table13[[#This Row],[MntFruits]] = 0, "",Table13[[#This Row],[MntFruits]])</f>
        <v>22</v>
      </c>
      <c r="R654">
        <f>IF(Table13[[#This Row],[MntMeatProducts]] = 0, "",Table13[[#This Row],[MntMeatProducts]])</f>
        <v>780</v>
      </c>
      <c r="S654">
        <f>IF(Table13[[#This Row],[MntFishProducts]] = 0, "",Table13[[#This Row],[MntFishProducts]])</f>
        <v>145</v>
      </c>
      <c r="T654" t="str">
        <f>IF(Table13[[#This Row],[MntSweetProducts]] = 0, "",Table13[[#This Row],[MntSweetProducts]])</f>
        <v/>
      </c>
      <c r="U654">
        <f>IF(Table13[[#This Row],[MntGoldProds]] = 0, "",Table13[[#This Row],[MntGoldProds]])</f>
        <v>178</v>
      </c>
      <c r="V654">
        <v>1</v>
      </c>
      <c r="W654">
        <v>7</v>
      </c>
      <c r="X654">
        <v>8</v>
      </c>
      <c r="Y654">
        <v>9</v>
      </c>
      <c r="Z654">
        <v>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 t="s">
        <v>30</v>
      </c>
      <c r="AI654" s="13">
        <f>SUM(Table13[[#This Row],[MntWines]:[MntGoldProds]])</f>
        <v>2440</v>
      </c>
      <c r="AJ654" s="13">
        <f>AVERAGE(Table13[[#This Row],[MntWines]:[MntGoldProds]])</f>
        <v>406.66666666666669</v>
      </c>
      <c r="AK654">
        <f>IF(Table13[[#This Row],[Total Number of Purchases]]=0,0,Table13[[#This Row],[Total Spend]]/Table13[[#This Row],[Total Number of Purchases]])</f>
        <v>97.6</v>
      </c>
      <c r="AM654">
        <f>SUM(Table13[[#This Row],[NumDealsPurchases]:[NumStorePurchases]])</f>
        <v>25</v>
      </c>
      <c r="AN654" s="14">
        <f>Snapshot_Date-Table13[[#This Row],[Dt_Customer]]</f>
        <v>595</v>
      </c>
      <c r="AP654" s="13">
        <f>Table13[[#This Row],[NumDealsPurchases]]/Table13[[#This Row],[Total Number of Purchases]]*100</f>
        <v>4</v>
      </c>
      <c r="AQ654">
        <f>6-ROUNDUP(_xlfn.PERCENTRANK.INC(Table13[Recency],Table13[[#This Row],[Recency]])*5, 0)</f>
        <v>1</v>
      </c>
      <c r="AR654">
        <f>ROUNDUP(_xlfn.PERCENTRANK.INC(Table13[Total Number of Purchases],Table13[[#This Row],[Total Number of Purchases]])*5,0)</f>
        <v>5</v>
      </c>
      <c r="AS654">
        <f>ROUNDUP(_xlfn.PERCENTRANK.INC(Table13[Total Spend],Table13[[#This Row],[Total Spend]])*5,0)</f>
        <v>5</v>
      </c>
      <c r="AT654" t="str">
        <f>Table13[[#This Row],[Recency Score]]&amp;Table13[[#This Row],[Frequency Score]]&amp;Table13[[#This Row],[Monetary Score]]</f>
        <v>155</v>
      </c>
      <c r="AU654" t="str">
        <f t="shared" si="10"/>
        <v>Frequent Buyers</v>
      </c>
      <c r="AW654" s="13">
        <f>DATEDIF(Table13[[#This Row],[Dt_Customer]], Snapshot_Date, "d")</f>
        <v>595</v>
      </c>
      <c r="AX654" s="13">
        <f>Table13[[#This Row],[CL if today]]/365</f>
        <v>1.6301369863013699</v>
      </c>
      <c r="AY654">
        <f>Table13[[#This Row],[Total Number of Purchases]]/Table13[[#This Row],[Corrected CL]]</f>
        <v>15.336134453781511</v>
      </c>
      <c r="AZ654">
        <f>Table13[[#This Row],[Average Order Value (AOV)]]*Table13[[#This Row],[Freq per Year]]</f>
        <v>1496.8067226890755</v>
      </c>
      <c r="BA654">
        <f>Table13[[#This Row],[Total Spend]]/Table13[[#This Row],[Corrected CL]]</f>
        <v>1496.8067226890755</v>
      </c>
      <c r="BB654">
        <v>35.401337792642138</v>
      </c>
      <c r="BC654" s="1">
        <f>Table13[[#This Row],[Dt_Customer]]+Table13[[#This Row],[Recency]]</f>
        <v>41403</v>
      </c>
      <c r="BD654" s="16" t="str">
        <f>IF(COUNTIF(A:A, A654) &gt; 1, "Duplicate", "Unique")</f>
        <v>Unique</v>
      </c>
    </row>
    <row r="655" spans="1:56" x14ac:dyDescent="0.3">
      <c r="A655">
        <v>4837</v>
      </c>
      <c r="B655">
        <v>1965</v>
      </c>
      <c r="C655" t="s">
        <v>37</v>
      </c>
      <c r="D655" t="s">
        <v>33</v>
      </c>
      <c r="E655">
        <v>71322</v>
      </c>
      <c r="F655">
        <v>0</v>
      </c>
      <c r="G655">
        <v>1</v>
      </c>
      <c r="H655" s="1">
        <v>41321</v>
      </c>
      <c r="I655">
        <v>57</v>
      </c>
      <c r="J655">
        <v>753</v>
      </c>
      <c r="K655">
        <v>43</v>
      </c>
      <c r="L655">
        <v>226</v>
      </c>
      <c r="M655">
        <v>69</v>
      </c>
      <c r="N655">
        <v>10</v>
      </c>
      <c r="O655">
        <v>204</v>
      </c>
      <c r="P655">
        <f>IF(Table13[[#This Row],[MntWines]] = 0,"",Table13[[#This Row],[MntWines]])</f>
        <v>753</v>
      </c>
      <c r="Q655">
        <f>IF(Table13[[#This Row],[MntFruits]] = 0, "",Table13[[#This Row],[MntFruits]])</f>
        <v>43</v>
      </c>
      <c r="R655">
        <f>IF(Table13[[#This Row],[MntMeatProducts]] = 0, "",Table13[[#This Row],[MntMeatProducts]])</f>
        <v>226</v>
      </c>
      <c r="S655">
        <f>IF(Table13[[#This Row],[MntFishProducts]] = 0, "",Table13[[#This Row],[MntFishProducts]])</f>
        <v>69</v>
      </c>
      <c r="T655">
        <f>IF(Table13[[#This Row],[MntSweetProducts]] = 0, "",Table13[[#This Row],[MntSweetProducts]])</f>
        <v>10</v>
      </c>
      <c r="U655">
        <f>IF(Table13[[#This Row],[MntGoldProds]] = 0, "",Table13[[#This Row],[MntGoldProds]])</f>
        <v>204</v>
      </c>
      <c r="V655">
        <v>2</v>
      </c>
      <c r="W655">
        <v>8</v>
      </c>
      <c r="X655">
        <v>5</v>
      </c>
      <c r="Y655">
        <v>13</v>
      </c>
      <c r="Z655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 t="s">
        <v>30</v>
      </c>
      <c r="AI655" s="13">
        <f>SUM(Table13[[#This Row],[MntWines]:[MntGoldProds]])</f>
        <v>1305</v>
      </c>
      <c r="AJ655" s="13">
        <f>AVERAGE(Table13[[#This Row],[MntWines]:[MntGoldProds]])</f>
        <v>217.5</v>
      </c>
      <c r="AK655">
        <f>IF(Table13[[#This Row],[Total Number of Purchases]]=0,0,Table13[[#This Row],[Total Spend]]/Table13[[#This Row],[Total Number of Purchases]])</f>
        <v>46.607142857142854</v>
      </c>
      <c r="AM655">
        <f>SUM(Table13[[#This Row],[NumDealsPurchases]:[NumStorePurchases]])</f>
        <v>28</v>
      </c>
      <c r="AN655" s="14">
        <f>Snapshot_Date-Table13[[#This Row],[Dt_Customer]]</f>
        <v>595</v>
      </c>
      <c r="AP655" s="13">
        <f>Table13[[#This Row],[NumDealsPurchases]]/Table13[[#This Row],[Total Number of Purchases]]*100</f>
        <v>7.1428571428571423</v>
      </c>
      <c r="AQ655">
        <f>6-ROUNDUP(_xlfn.PERCENTRANK.INC(Table13[Recency],Table13[[#This Row],[Recency]])*5, 0)</f>
        <v>3</v>
      </c>
      <c r="AR655">
        <f>ROUNDUP(_xlfn.PERCENTRANK.INC(Table13[Total Number of Purchases],Table13[[#This Row],[Total Number of Purchases]])*5,0)</f>
        <v>5</v>
      </c>
      <c r="AS655">
        <f>ROUNDUP(_xlfn.PERCENTRANK.INC(Table13[Total Spend],Table13[[#This Row],[Total Spend]])*5,0)</f>
        <v>5</v>
      </c>
      <c r="AT655" t="str">
        <f>Table13[[#This Row],[Recency Score]]&amp;Table13[[#This Row],[Frequency Score]]&amp;Table13[[#This Row],[Monetary Score]]</f>
        <v>355</v>
      </c>
      <c r="AU655" t="str">
        <f t="shared" si="10"/>
        <v>Frequent Buyers</v>
      </c>
      <c r="AW655" s="13">
        <f>DATEDIF(Table13[[#This Row],[Dt_Customer]], Snapshot_Date, "d")</f>
        <v>595</v>
      </c>
      <c r="AX655" s="13">
        <f>Table13[[#This Row],[CL if today]]/365</f>
        <v>1.6301369863013699</v>
      </c>
      <c r="AY655">
        <f>Table13[[#This Row],[Total Number of Purchases]]/Table13[[#This Row],[Corrected CL]]</f>
        <v>17.176470588235293</v>
      </c>
      <c r="AZ655">
        <f>Table13[[#This Row],[Average Order Value (AOV)]]*Table13[[#This Row],[Freq per Year]]</f>
        <v>800.54621848739487</v>
      </c>
      <c r="BA655">
        <f>Table13[[#This Row],[Total Spend]]/Table13[[#This Row],[Corrected CL]]</f>
        <v>800.54621848739487</v>
      </c>
      <c r="BB655">
        <v>97.65886287625419</v>
      </c>
      <c r="BC655" s="1">
        <f>Table13[[#This Row],[Dt_Customer]]+Table13[[#This Row],[Recency]]</f>
        <v>41378</v>
      </c>
      <c r="BD655" s="16" t="str">
        <f>IF(COUNTIF(A:A, A655) &gt; 1, "Duplicate", "Unique")</f>
        <v>Unique</v>
      </c>
    </row>
    <row r="656" spans="1:56" x14ac:dyDescent="0.3">
      <c r="A656">
        <v>2807</v>
      </c>
      <c r="B656">
        <v>1969</v>
      </c>
      <c r="C656" t="s">
        <v>28</v>
      </c>
      <c r="D656" t="s">
        <v>33</v>
      </c>
      <c r="E656">
        <v>56796</v>
      </c>
      <c r="F656">
        <v>0</v>
      </c>
      <c r="G656">
        <v>1</v>
      </c>
      <c r="H656" s="1">
        <v>41321</v>
      </c>
      <c r="I656">
        <v>24</v>
      </c>
      <c r="J656">
        <v>656</v>
      </c>
      <c r="K656">
        <v>38</v>
      </c>
      <c r="L656">
        <v>161</v>
      </c>
      <c r="M656">
        <v>62</v>
      </c>
      <c r="N656">
        <v>47</v>
      </c>
      <c r="O656">
        <v>37</v>
      </c>
      <c r="P656">
        <f>IF(Table13[[#This Row],[MntWines]] = 0,"",Table13[[#This Row],[MntWines]])</f>
        <v>656</v>
      </c>
      <c r="Q656">
        <f>IF(Table13[[#This Row],[MntFruits]] = 0, "",Table13[[#This Row],[MntFruits]])</f>
        <v>38</v>
      </c>
      <c r="R656">
        <f>IF(Table13[[#This Row],[MntMeatProducts]] = 0, "",Table13[[#This Row],[MntMeatProducts]])</f>
        <v>161</v>
      </c>
      <c r="S656">
        <f>IF(Table13[[#This Row],[MntFishProducts]] = 0, "",Table13[[#This Row],[MntFishProducts]])</f>
        <v>62</v>
      </c>
      <c r="T656">
        <f>IF(Table13[[#This Row],[MntSweetProducts]] = 0, "",Table13[[#This Row],[MntSweetProducts]])</f>
        <v>47</v>
      </c>
      <c r="U656">
        <f>IF(Table13[[#This Row],[MntGoldProds]] = 0, "",Table13[[#This Row],[MntGoldProds]])</f>
        <v>37</v>
      </c>
      <c r="V656">
        <v>3</v>
      </c>
      <c r="W656">
        <v>8</v>
      </c>
      <c r="X656">
        <v>9</v>
      </c>
      <c r="Y656">
        <v>7</v>
      </c>
      <c r="Z656">
        <v>7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30</v>
      </c>
      <c r="AI656" s="13">
        <f>SUM(Table13[[#This Row],[MntWines]:[MntGoldProds]])</f>
        <v>1001</v>
      </c>
      <c r="AJ656" s="13">
        <f>AVERAGE(Table13[[#This Row],[MntWines]:[MntGoldProds]])</f>
        <v>166.83333333333334</v>
      </c>
      <c r="AK656">
        <f>IF(Table13[[#This Row],[Total Number of Purchases]]=0,0,Table13[[#This Row],[Total Spend]]/Table13[[#This Row],[Total Number of Purchases]])</f>
        <v>37.074074074074076</v>
      </c>
      <c r="AM656">
        <f>SUM(Table13[[#This Row],[NumDealsPurchases]:[NumStorePurchases]])</f>
        <v>27</v>
      </c>
      <c r="AN656" s="14">
        <f>Snapshot_Date-Table13[[#This Row],[Dt_Customer]]</f>
        <v>595</v>
      </c>
      <c r="AP656" s="13">
        <f>Table13[[#This Row],[NumDealsPurchases]]/Table13[[#This Row],[Total Number of Purchases]]*100</f>
        <v>11.111111111111111</v>
      </c>
      <c r="AQ656">
        <f>6-ROUNDUP(_xlfn.PERCENTRANK.INC(Table13[Recency],Table13[[#This Row],[Recency]])*5, 0)</f>
        <v>4</v>
      </c>
      <c r="AR656">
        <f>ROUNDUP(_xlfn.PERCENTRANK.INC(Table13[Total Number of Purchases],Table13[[#This Row],[Total Number of Purchases]])*5,0)</f>
        <v>5</v>
      </c>
      <c r="AS656">
        <f>ROUNDUP(_xlfn.PERCENTRANK.INC(Table13[Total Spend],Table13[[#This Row],[Total Spend]])*5,0)</f>
        <v>4</v>
      </c>
      <c r="AT656" t="str">
        <f>Table13[[#This Row],[Recency Score]]&amp;Table13[[#This Row],[Frequency Score]]&amp;Table13[[#This Row],[Monetary Score]]</f>
        <v>454</v>
      </c>
      <c r="AU656" t="str">
        <f t="shared" si="10"/>
        <v>Frequent Buyers</v>
      </c>
      <c r="AW656" s="13">
        <f>DATEDIF(Table13[[#This Row],[Dt_Customer]], Snapshot_Date, "d")</f>
        <v>595</v>
      </c>
      <c r="AX656" s="13">
        <f>Table13[[#This Row],[CL if today]]/365</f>
        <v>1.6301369863013699</v>
      </c>
      <c r="AY656">
        <f>Table13[[#This Row],[Total Number of Purchases]]/Table13[[#This Row],[Corrected CL]]</f>
        <v>16.563025210084032</v>
      </c>
      <c r="AZ656">
        <f>Table13[[#This Row],[Average Order Value (AOV)]]*Table13[[#This Row],[Freq per Year]]</f>
        <v>614.05882352941171</v>
      </c>
      <c r="BA656">
        <f>Table13[[#This Row],[Total Spend]]/Table13[[#This Row],[Corrected CL]]</f>
        <v>614.05882352941171</v>
      </c>
      <c r="BB656">
        <v>545.36013400335003</v>
      </c>
      <c r="BC656" s="1">
        <f>Table13[[#This Row],[Dt_Customer]]+Table13[[#This Row],[Recency]]</f>
        <v>41345</v>
      </c>
      <c r="BD656" s="16" t="str">
        <f>IF(COUNTIF(A:A, A656) &gt; 1, "Duplicate", "Unique")</f>
        <v>Unique</v>
      </c>
    </row>
    <row r="657" spans="1:56" x14ac:dyDescent="0.3">
      <c r="A657">
        <v>1052</v>
      </c>
      <c r="B657">
        <v>1969</v>
      </c>
      <c r="C657" t="s">
        <v>28</v>
      </c>
      <c r="D657" t="s">
        <v>33</v>
      </c>
      <c r="E657">
        <v>56796</v>
      </c>
      <c r="F657">
        <v>0</v>
      </c>
      <c r="G657">
        <v>1</v>
      </c>
      <c r="H657" s="1">
        <v>41321</v>
      </c>
      <c r="I657">
        <v>24</v>
      </c>
      <c r="J657">
        <v>656</v>
      </c>
      <c r="K657">
        <v>38</v>
      </c>
      <c r="L657">
        <v>161</v>
      </c>
      <c r="M657">
        <v>62</v>
      </c>
      <c r="N657">
        <v>47</v>
      </c>
      <c r="O657">
        <v>37</v>
      </c>
      <c r="P657">
        <f>IF(Table13[[#This Row],[MntWines]] = 0,"",Table13[[#This Row],[MntWines]])</f>
        <v>656</v>
      </c>
      <c r="Q657">
        <f>IF(Table13[[#This Row],[MntFruits]] = 0, "",Table13[[#This Row],[MntFruits]])</f>
        <v>38</v>
      </c>
      <c r="R657">
        <f>IF(Table13[[#This Row],[MntMeatProducts]] = 0, "",Table13[[#This Row],[MntMeatProducts]])</f>
        <v>161</v>
      </c>
      <c r="S657">
        <f>IF(Table13[[#This Row],[MntFishProducts]] = 0, "",Table13[[#This Row],[MntFishProducts]])</f>
        <v>62</v>
      </c>
      <c r="T657">
        <f>IF(Table13[[#This Row],[MntSweetProducts]] = 0, "",Table13[[#This Row],[MntSweetProducts]])</f>
        <v>47</v>
      </c>
      <c r="U657">
        <f>IF(Table13[[#This Row],[MntGoldProds]] = 0, "",Table13[[#This Row],[MntGoldProds]])</f>
        <v>37</v>
      </c>
      <c r="V657">
        <v>3</v>
      </c>
      <c r="W657">
        <v>8</v>
      </c>
      <c r="X657">
        <v>9</v>
      </c>
      <c r="Y657">
        <v>7</v>
      </c>
      <c r="Z657">
        <v>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 t="s">
        <v>36</v>
      </c>
      <c r="AI657" s="13">
        <f>SUM(Table13[[#This Row],[MntWines]:[MntGoldProds]])</f>
        <v>1001</v>
      </c>
      <c r="AJ657" s="13">
        <f>AVERAGE(Table13[[#This Row],[MntWines]:[MntGoldProds]])</f>
        <v>166.83333333333334</v>
      </c>
      <c r="AK657">
        <f>IF(Table13[[#This Row],[Total Number of Purchases]]=0,0,Table13[[#This Row],[Total Spend]]/Table13[[#This Row],[Total Number of Purchases]])</f>
        <v>37.074074074074076</v>
      </c>
      <c r="AM657">
        <f>SUM(Table13[[#This Row],[NumDealsPurchases]:[NumStorePurchases]])</f>
        <v>27</v>
      </c>
      <c r="AN657" s="14">
        <f>Snapshot_Date-Table13[[#This Row],[Dt_Customer]]</f>
        <v>595</v>
      </c>
      <c r="AP657" s="13">
        <f>Table13[[#This Row],[NumDealsPurchases]]/Table13[[#This Row],[Total Number of Purchases]]*100</f>
        <v>11.111111111111111</v>
      </c>
      <c r="AQ657">
        <f>6-ROUNDUP(_xlfn.PERCENTRANK.INC(Table13[Recency],Table13[[#This Row],[Recency]])*5, 0)</f>
        <v>4</v>
      </c>
      <c r="AR657">
        <f>ROUNDUP(_xlfn.PERCENTRANK.INC(Table13[Total Number of Purchases],Table13[[#This Row],[Total Number of Purchases]])*5,0)</f>
        <v>5</v>
      </c>
      <c r="AS657">
        <f>ROUNDUP(_xlfn.PERCENTRANK.INC(Table13[Total Spend],Table13[[#This Row],[Total Spend]])*5,0)</f>
        <v>4</v>
      </c>
      <c r="AT657" t="str">
        <f>Table13[[#This Row],[Recency Score]]&amp;Table13[[#This Row],[Frequency Score]]&amp;Table13[[#This Row],[Monetary Score]]</f>
        <v>454</v>
      </c>
      <c r="AU657" t="str">
        <f t="shared" si="10"/>
        <v>Frequent Buyers</v>
      </c>
      <c r="AW657" s="13">
        <f>DATEDIF(Table13[[#This Row],[Dt_Customer]], Snapshot_Date, "d")</f>
        <v>595</v>
      </c>
      <c r="AX657" s="13">
        <f>Table13[[#This Row],[CL if today]]/365</f>
        <v>1.6301369863013699</v>
      </c>
      <c r="AY657">
        <f>Table13[[#This Row],[Total Number of Purchases]]/Table13[[#This Row],[Corrected CL]]</f>
        <v>16.563025210084032</v>
      </c>
      <c r="AZ657">
        <f>Table13[[#This Row],[Average Order Value (AOV)]]*Table13[[#This Row],[Freq per Year]]</f>
        <v>614.05882352941171</v>
      </c>
      <c r="BA657">
        <f>Table13[[#This Row],[Total Spend]]/Table13[[#This Row],[Corrected CL]]</f>
        <v>614.05882352941171</v>
      </c>
      <c r="BB657">
        <v>23.844221105527637</v>
      </c>
      <c r="BC657" s="1">
        <f>Table13[[#This Row],[Dt_Customer]]+Table13[[#This Row],[Recency]]</f>
        <v>41345</v>
      </c>
      <c r="BD657" s="16" t="str">
        <f>IF(COUNTIF(A:A, A657) &gt; 1, "Duplicate", "Unique")</f>
        <v>Unique</v>
      </c>
    </row>
    <row r="658" spans="1:56" x14ac:dyDescent="0.3">
      <c r="A658">
        <v>2253</v>
      </c>
      <c r="B658">
        <v>1990</v>
      </c>
      <c r="C658" t="s">
        <v>28</v>
      </c>
      <c r="D658" t="s">
        <v>33</v>
      </c>
      <c r="E658">
        <v>18929</v>
      </c>
      <c r="F658">
        <v>0</v>
      </c>
      <c r="G658">
        <v>0</v>
      </c>
      <c r="H658" s="1">
        <v>41321</v>
      </c>
      <c r="I658">
        <v>15</v>
      </c>
      <c r="J658">
        <v>32</v>
      </c>
      <c r="K658">
        <v>0</v>
      </c>
      <c r="L658">
        <v>8</v>
      </c>
      <c r="M658">
        <v>23</v>
      </c>
      <c r="N658">
        <v>4</v>
      </c>
      <c r="O658">
        <v>18</v>
      </c>
      <c r="P658">
        <f>IF(Table13[[#This Row],[MntWines]] = 0,"",Table13[[#This Row],[MntWines]])</f>
        <v>32</v>
      </c>
      <c r="Q658" t="str">
        <f>IF(Table13[[#This Row],[MntFruits]] = 0, "",Table13[[#This Row],[MntFruits]])</f>
        <v/>
      </c>
      <c r="R658">
        <f>IF(Table13[[#This Row],[MntMeatProducts]] = 0, "",Table13[[#This Row],[MntMeatProducts]])</f>
        <v>8</v>
      </c>
      <c r="S658">
        <f>IF(Table13[[#This Row],[MntFishProducts]] = 0, "",Table13[[#This Row],[MntFishProducts]])</f>
        <v>23</v>
      </c>
      <c r="T658">
        <f>IF(Table13[[#This Row],[MntSweetProducts]] = 0, "",Table13[[#This Row],[MntSweetProducts]])</f>
        <v>4</v>
      </c>
      <c r="U658">
        <f>IF(Table13[[#This Row],[MntGoldProds]] = 0, "",Table13[[#This Row],[MntGoldProds]])</f>
        <v>18</v>
      </c>
      <c r="V658">
        <v>1</v>
      </c>
      <c r="W658">
        <v>1</v>
      </c>
      <c r="X658">
        <v>0</v>
      </c>
      <c r="Y658">
        <v>4</v>
      </c>
      <c r="Z658">
        <v>6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30</v>
      </c>
      <c r="AI658" s="13">
        <f>SUM(Table13[[#This Row],[MntWines]:[MntGoldProds]])</f>
        <v>85</v>
      </c>
      <c r="AJ658" s="13">
        <f>AVERAGE(Table13[[#This Row],[MntWines]:[MntGoldProds]])</f>
        <v>14.166666666666666</v>
      </c>
      <c r="AK658">
        <f>IF(Table13[[#This Row],[Total Number of Purchases]]=0,0,Table13[[#This Row],[Total Spend]]/Table13[[#This Row],[Total Number of Purchases]])</f>
        <v>14.166666666666666</v>
      </c>
      <c r="AM658">
        <f>SUM(Table13[[#This Row],[NumDealsPurchases]:[NumStorePurchases]])</f>
        <v>6</v>
      </c>
      <c r="AN658" s="14">
        <f>Snapshot_Date-Table13[[#This Row],[Dt_Customer]]</f>
        <v>595</v>
      </c>
      <c r="AP658" s="13">
        <f>Table13[[#This Row],[NumDealsPurchases]]/Table13[[#This Row],[Total Number of Purchases]]*100</f>
        <v>16.666666666666664</v>
      </c>
      <c r="AQ658">
        <f>6-ROUNDUP(_xlfn.PERCENTRANK.INC(Table13[Recency],Table13[[#This Row],[Recency]])*5, 0)</f>
        <v>5</v>
      </c>
      <c r="AR658">
        <f>ROUNDUP(_xlfn.PERCENTRANK.INC(Table13[Total Number of Purchases],Table13[[#This Row],[Total Number of Purchases]])*5,0)</f>
        <v>1</v>
      </c>
      <c r="AS658">
        <f>ROUNDUP(_xlfn.PERCENTRANK.INC(Table13[Total Spend],Table13[[#This Row],[Total Spend]])*5,0)</f>
        <v>2</v>
      </c>
      <c r="AT658" t="str">
        <f>Table13[[#This Row],[Recency Score]]&amp;Table13[[#This Row],[Frequency Score]]&amp;Table13[[#This Row],[Monetary Score]]</f>
        <v>512</v>
      </c>
      <c r="AU658" t="str">
        <f t="shared" si="10"/>
        <v>Others</v>
      </c>
      <c r="AW658" s="13">
        <f>DATEDIF(Table13[[#This Row],[Dt_Customer]], Snapshot_Date, "d")</f>
        <v>595</v>
      </c>
      <c r="AX658" s="13">
        <f>Table13[[#This Row],[CL if today]]/365</f>
        <v>1.6301369863013699</v>
      </c>
      <c r="AY658">
        <f>Table13[[#This Row],[Total Number of Purchases]]/Table13[[#This Row],[Corrected CL]]</f>
        <v>3.6806722689075628</v>
      </c>
      <c r="AZ658">
        <f>Table13[[#This Row],[Average Order Value (AOV)]]*Table13[[#This Row],[Freq per Year]]</f>
        <v>52.142857142857139</v>
      </c>
      <c r="BA658">
        <f>Table13[[#This Row],[Total Spend]]/Table13[[#This Row],[Corrected CL]]</f>
        <v>52.142857142857139</v>
      </c>
      <c r="BB658">
        <v>95.37688442211055</v>
      </c>
      <c r="BC658" s="1">
        <f>Table13[[#This Row],[Dt_Customer]]+Table13[[#This Row],[Recency]]</f>
        <v>41336</v>
      </c>
      <c r="BD658" s="16" t="str">
        <f>IF(COUNTIF(A:A, A658) &gt; 1, "Duplicate", "Unique")</f>
        <v>Unique</v>
      </c>
    </row>
    <row r="659" spans="1:56" x14ac:dyDescent="0.3">
      <c r="A659">
        <v>2326</v>
      </c>
      <c r="B659">
        <v>1990</v>
      </c>
      <c r="C659" t="s">
        <v>28</v>
      </c>
      <c r="D659" t="s">
        <v>33</v>
      </c>
      <c r="E659">
        <v>18929</v>
      </c>
      <c r="F659">
        <v>0</v>
      </c>
      <c r="G659">
        <v>0</v>
      </c>
      <c r="H659" s="1">
        <v>41321</v>
      </c>
      <c r="I659">
        <v>15</v>
      </c>
      <c r="J659">
        <v>32</v>
      </c>
      <c r="K659">
        <v>0</v>
      </c>
      <c r="L659">
        <v>8</v>
      </c>
      <c r="M659">
        <v>23</v>
      </c>
      <c r="N659">
        <v>4</v>
      </c>
      <c r="O659">
        <v>18</v>
      </c>
      <c r="P659">
        <f>IF(Table13[[#This Row],[MntWines]] = 0,"",Table13[[#This Row],[MntWines]])</f>
        <v>32</v>
      </c>
      <c r="Q659" t="str">
        <f>IF(Table13[[#This Row],[MntFruits]] = 0, "",Table13[[#This Row],[MntFruits]])</f>
        <v/>
      </c>
      <c r="R659">
        <f>IF(Table13[[#This Row],[MntMeatProducts]] = 0, "",Table13[[#This Row],[MntMeatProducts]])</f>
        <v>8</v>
      </c>
      <c r="S659">
        <f>IF(Table13[[#This Row],[MntFishProducts]] = 0, "",Table13[[#This Row],[MntFishProducts]])</f>
        <v>23</v>
      </c>
      <c r="T659">
        <f>IF(Table13[[#This Row],[MntSweetProducts]] = 0, "",Table13[[#This Row],[MntSweetProducts]])</f>
        <v>4</v>
      </c>
      <c r="U659">
        <f>IF(Table13[[#This Row],[MntGoldProds]] = 0, "",Table13[[#This Row],[MntGoldProds]])</f>
        <v>18</v>
      </c>
      <c r="V659">
        <v>1</v>
      </c>
      <c r="W659">
        <v>1</v>
      </c>
      <c r="X659">
        <v>0</v>
      </c>
      <c r="Y659">
        <v>4</v>
      </c>
      <c r="Z659">
        <v>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 t="s">
        <v>30</v>
      </c>
      <c r="AI659" s="13">
        <f>SUM(Table13[[#This Row],[MntWines]:[MntGoldProds]])</f>
        <v>85</v>
      </c>
      <c r="AJ659" s="13">
        <f>AVERAGE(Table13[[#This Row],[MntWines]:[MntGoldProds]])</f>
        <v>14.166666666666666</v>
      </c>
      <c r="AK659">
        <f>IF(Table13[[#This Row],[Total Number of Purchases]]=0,0,Table13[[#This Row],[Total Spend]]/Table13[[#This Row],[Total Number of Purchases]])</f>
        <v>14.166666666666666</v>
      </c>
      <c r="AM659">
        <f>SUM(Table13[[#This Row],[NumDealsPurchases]:[NumStorePurchases]])</f>
        <v>6</v>
      </c>
      <c r="AN659" s="14">
        <f>Snapshot_Date-Table13[[#This Row],[Dt_Customer]]</f>
        <v>595</v>
      </c>
      <c r="AP659" s="13">
        <f>Table13[[#This Row],[NumDealsPurchases]]/Table13[[#This Row],[Total Number of Purchases]]*100</f>
        <v>16.666666666666664</v>
      </c>
      <c r="AQ659">
        <f>6-ROUNDUP(_xlfn.PERCENTRANK.INC(Table13[Recency],Table13[[#This Row],[Recency]])*5, 0)</f>
        <v>5</v>
      </c>
      <c r="AR659">
        <f>ROUNDUP(_xlfn.PERCENTRANK.INC(Table13[Total Number of Purchases],Table13[[#This Row],[Total Number of Purchases]])*5,0)</f>
        <v>1</v>
      </c>
      <c r="AS659">
        <f>ROUNDUP(_xlfn.PERCENTRANK.INC(Table13[Total Spend],Table13[[#This Row],[Total Spend]])*5,0)</f>
        <v>2</v>
      </c>
      <c r="AT659" t="str">
        <f>Table13[[#This Row],[Recency Score]]&amp;Table13[[#This Row],[Frequency Score]]&amp;Table13[[#This Row],[Monetary Score]]</f>
        <v>512</v>
      </c>
      <c r="AU659" t="str">
        <f t="shared" si="10"/>
        <v>Others</v>
      </c>
      <c r="AW659" s="13">
        <f>DATEDIF(Table13[[#This Row],[Dt_Customer]], Snapshot_Date, "d")</f>
        <v>595</v>
      </c>
      <c r="AX659" s="13">
        <f>Table13[[#This Row],[CL if today]]/365</f>
        <v>1.6301369863013699</v>
      </c>
      <c r="AY659">
        <f>Table13[[#This Row],[Total Number of Purchases]]/Table13[[#This Row],[Corrected CL]]</f>
        <v>3.6806722689075628</v>
      </c>
      <c r="AZ659">
        <f>Table13[[#This Row],[Average Order Value (AOV)]]*Table13[[#This Row],[Freq per Year]]</f>
        <v>52.142857142857139</v>
      </c>
      <c r="BA659">
        <f>Table13[[#This Row],[Total Spend]]/Table13[[#This Row],[Corrected CL]]</f>
        <v>52.142857142857139</v>
      </c>
      <c r="BB659">
        <v>95.37688442211055</v>
      </c>
      <c r="BC659" s="1">
        <f>Table13[[#This Row],[Dt_Customer]]+Table13[[#This Row],[Recency]]</f>
        <v>41336</v>
      </c>
      <c r="BD659" s="16" t="str">
        <f>IF(COUNTIF(A:A, A659) &gt; 1, "Duplicate", "Unique")</f>
        <v>Unique</v>
      </c>
    </row>
    <row r="660" spans="1:56" x14ac:dyDescent="0.3">
      <c r="A660">
        <v>1876</v>
      </c>
      <c r="B660">
        <v>1990</v>
      </c>
      <c r="C660" t="s">
        <v>28</v>
      </c>
      <c r="D660" t="s">
        <v>33</v>
      </c>
      <c r="E660">
        <v>18929</v>
      </c>
      <c r="F660">
        <v>0</v>
      </c>
      <c r="G660">
        <v>0</v>
      </c>
      <c r="H660" s="1">
        <v>41321</v>
      </c>
      <c r="I660">
        <v>15</v>
      </c>
      <c r="J660">
        <v>32</v>
      </c>
      <c r="K660">
        <v>0</v>
      </c>
      <c r="L660">
        <v>8</v>
      </c>
      <c r="M660">
        <v>23</v>
      </c>
      <c r="N660">
        <v>4</v>
      </c>
      <c r="O660">
        <v>18</v>
      </c>
      <c r="P660">
        <f>IF(Table13[[#This Row],[MntWines]] = 0,"",Table13[[#This Row],[MntWines]])</f>
        <v>32</v>
      </c>
      <c r="Q660" t="str">
        <f>IF(Table13[[#This Row],[MntFruits]] = 0, "",Table13[[#This Row],[MntFruits]])</f>
        <v/>
      </c>
      <c r="R660">
        <f>IF(Table13[[#This Row],[MntMeatProducts]] = 0, "",Table13[[#This Row],[MntMeatProducts]])</f>
        <v>8</v>
      </c>
      <c r="S660">
        <f>IF(Table13[[#This Row],[MntFishProducts]] = 0, "",Table13[[#This Row],[MntFishProducts]])</f>
        <v>23</v>
      </c>
      <c r="T660">
        <f>IF(Table13[[#This Row],[MntSweetProducts]] = 0, "",Table13[[#This Row],[MntSweetProducts]])</f>
        <v>4</v>
      </c>
      <c r="U660">
        <f>IF(Table13[[#This Row],[MntGoldProds]] = 0, "",Table13[[#This Row],[MntGoldProds]])</f>
        <v>18</v>
      </c>
      <c r="V660">
        <v>1</v>
      </c>
      <c r="W660">
        <v>1</v>
      </c>
      <c r="X660">
        <v>0</v>
      </c>
      <c r="Y660">
        <v>4</v>
      </c>
      <c r="Z660">
        <v>6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 t="s">
        <v>40</v>
      </c>
      <c r="AI660" s="13">
        <f>SUM(Table13[[#This Row],[MntWines]:[MntGoldProds]])</f>
        <v>85</v>
      </c>
      <c r="AJ660" s="13">
        <f>AVERAGE(Table13[[#This Row],[MntWines]:[MntGoldProds]])</f>
        <v>14.166666666666666</v>
      </c>
      <c r="AK660">
        <f>IF(Table13[[#This Row],[Total Number of Purchases]]=0,0,Table13[[#This Row],[Total Spend]]/Table13[[#This Row],[Total Number of Purchases]])</f>
        <v>14.166666666666666</v>
      </c>
      <c r="AM660">
        <f>SUM(Table13[[#This Row],[NumDealsPurchases]:[NumStorePurchases]])</f>
        <v>6</v>
      </c>
      <c r="AN660" s="14">
        <f>Snapshot_Date-Table13[[#This Row],[Dt_Customer]]</f>
        <v>595</v>
      </c>
      <c r="AP660" s="13">
        <f>Table13[[#This Row],[NumDealsPurchases]]/Table13[[#This Row],[Total Number of Purchases]]*100</f>
        <v>16.666666666666664</v>
      </c>
      <c r="AQ660">
        <f>6-ROUNDUP(_xlfn.PERCENTRANK.INC(Table13[Recency],Table13[[#This Row],[Recency]])*5, 0)</f>
        <v>5</v>
      </c>
      <c r="AR660">
        <f>ROUNDUP(_xlfn.PERCENTRANK.INC(Table13[Total Number of Purchases],Table13[[#This Row],[Total Number of Purchases]])*5,0)</f>
        <v>1</v>
      </c>
      <c r="AS660">
        <f>ROUNDUP(_xlfn.PERCENTRANK.INC(Table13[Total Spend],Table13[[#This Row],[Total Spend]])*5,0)</f>
        <v>2</v>
      </c>
      <c r="AT660" t="str">
        <f>Table13[[#This Row],[Recency Score]]&amp;Table13[[#This Row],[Frequency Score]]&amp;Table13[[#This Row],[Monetary Score]]</f>
        <v>512</v>
      </c>
      <c r="AU660" t="str">
        <f t="shared" si="10"/>
        <v>Others</v>
      </c>
      <c r="AW660" s="13">
        <f>DATEDIF(Table13[[#This Row],[Dt_Customer]], Snapshot_Date, "d")</f>
        <v>595</v>
      </c>
      <c r="AX660" s="13">
        <f>Table13[[#This Row],[CL if today]]/365</f>
        <v>1.6301369863013699</v>
      </c>
      <c r="AY660">
        <f>Table13[[#This Row],[Total Number of Purchases]]/Table13[[#This Row],[Corrected CL]]</f>
        <v>3.6806722689075628</v>
      </c>
      <c r="AZ660">
        <f>Table13[[#This Row],[Average Order Value (AOV)]]*Table13[[#This Row],[Freq per Year]]</f>
        <v>52.142857142857139</v>
      </c>
      <c r="BA660">
        <f>Table13[[#This Row],[Total Spend]]/Table13[[#This Row],[Corrected CL]]</f>
        <v>52.142857142857139</v>
      </c>
      <c r="BB660">
        <v>95.37688442211055</v>
      </c>
      <c r="BC660" s="1">
        <f>Table13[[#This Row],[Dt_Customer]]+Table13[[#This Row],[Recency]]</f>
        <v>41336</v>
      </c>
      <c r="BD660" s="16" t="str">
        <f>IF(COUNTIF(A:A, A660) &gt; 1, "Duplicate", "Unique")</f>
        <v>Unique</v>
      </c>
    </row>
    <row r="661" spans="1:56" x14ac:dyDescent="0.3">
      <c r="A661">
        <v>3828</v>
      </c>
      <c r="B661">
        <v>1951</v>
      </c>
      <c r="C661" t="s">
        <v>28</v>
      </c>
      <c r="D661" t="s">
        <v>33</v>
      </c>
      <c r="E661">
        <v>71107</v>
      </c>
      <c r="F661">
        <v>0</v>
      </c>
      <c r="G661">
        <v>1</v>
      </c>
      <c r="H661" s="1">
        <v>41322</v>
      </c>
      <c r="I661">
        <v>61</v>
      </c>
      <c r="J661">
        <v>533</v>
      </c>
      <c r="K661">
        <v>10</v>
      </c>
      <c r="L661">
        <v>217</v>
      </c>
      <c r="M661">
        <v>198</v>
      </c>
      <c r="N661">
        <v>174</v>
      </c>
      <c r="O661">
        <v>195</v>
      </c>
      <c r="P661">
        <f>IF(Table13[[#This Row],[MntWines]] = 0,"",Table13[[#This Row],[MntWines]])</f>
        <v>533</v>
      </c>
      <c r="Q661">
        <f>IF(Table13[[#This Row],[MntFruits]] = 0, "",Table13[[#This Row],[MntFruits]])</f>
        <v>10</v>
      </c>
      <c r="R661">
        <f>IF(Table13[[#This Row],[MntMeatProducts]] = 0, "",Table13[[#This Row],[MntMeatProducts]])</f>
        <v>217</v>
      </c>
      <c r="S661">
        <f>IF(Table13[[#This Row],[MntFishProducts]] = 0, "",Table13[[#This Row],[MntFishProducts]])</f>
        <v>198</v>
      </c>
      <c r="T661">
        <f>IF(Table13[[#This Row],[MntSweetProducts]] = 0, "",Table13[[#This Row],[MntSweetProducts]])</f>
        <v>174</v>
      </c>
      <c r="U661">
        <f>IF(Table13[[#This Row],[MntGoldProds]] = 0, "",Table13[[#This Row],[MntGoldProds]])</f>
        <v>195</v>
      </c>
      <c r="V661">
        <v>2</v>
      </c>
      <c r="W661">
        <v>7</v>
      </c>
      <c r="X661">
        <v>6</v>
      </c>
      <c r="Y661">
        <v>13</v>
      </c>
      <c r="Z661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 t="s">
        <v>30</v>
      </c>
      <c r="AI661" s="13">
        <f>SUM(Table13[[#This Row],[MntWines]:[MntGoldProds]])</f>
        <v>1327</v>
      </c>
      <c r="AJ661" s="13">
        <f>AVERAGE(Table13[[#This Row],[MntWines]:[MntGoldProds]])</f>
        <v>221.16666666666666</v>
      </c>
      <c r="AK661">
        <f>IF(Table13[[#This Row],[Total Number of Purchases]]=0,0,Table13[[#This Row],[Total Spend]]/Table13[[#This Row],[Total Number of Purchases]])</f>
        <v>47.392857142857146</v>
      </c>
      <c r="AM661">
        <f>SUM(Table13[[#This Row],[NumDealsPurchases]:[NumStorePurchases]])</f>
        <v>28</v>
      </c>
      <c r="AN661" s="14">
        <f>Snapshot_Date-Table13[[#This Row],[Dt_Customer]]</f>
        <v>594</v>
      </c>
      <c r="AP661" s="13">
        <f>Table13[[#This Row],[NumDealsPurchases]]/Table13[[#This Row],[Total Number of Purchases]]*100</f>
        <v>7.1428571428571423</v>
      </c>
      <c r="AQ661">
        <f>6-ROUNDUP(_xlfn.PERCENTRANK.INC(Table13[Recency],Table13[[#This Row],[Recency]])*5, 0)</f>
        <v>2</v>
      </c>
      <c r="AR661">
        <f>ROUNDUP(_xlfn.PERCENTRANK.INC(Table13[Total Number of Purchases],Table13[[#This Row],[Total Number of Purchases]])*5,0)</f>
        <v>5</v>
      </c>
      <c r="AS661">
        <f>ROUNDUP(_xlfn.PERCENTRANK.INC(Table13[Total Spend],Table13[[#This Row],[Total Spend]])*5,0)</f>
        <v>5</v>
      </c>
      <c r="AT661" t="str">
        <f>Table13[[#This Row],[Recency Score]]&amp;Table13[[#This Row],[Frequency Score]]&amp;Table13[[#This Row],[Monetary Score]]</f>
        <v>255</v>
      </c>
      <c r="AU661" t="str">
        <f t="shared" si="10"/>
        <v>Frequent Buyers</v>
      </c>
      <c r="AW661" s="13">
        <f>DATEDIF(Table13[[#This Row],[Dt_Customer]], Snapshot_Date, "d")</f>
        <v>594</v>
      </c>
      <c r="AX661" s="13">
        <f>Table13[[#This Row],[CL if today]]/365</f>
        <v>1.6273972602739726</v>
      </c>
      <c r="AY661">
        <f>Table13[[#This Row],[Total Number of Purchases]]/Table13[[#This Row],[Corrected CL]]</f>
        <v>17.205387205387204</v>
      </c>
      <c r="AZ661">
        <f>Table13[[#This Row],[Average Order Value (AOV)]]*Table13[[#This Row],[Freq per Year]]</f>
        <v>815.41245791245785</v>
      </c>
      <c r="BA661">
        <f>Table13[[#This Row],[Total Spend]]/Table13[[#This Row],[Corrected CL]]</f>
        <v>815.41245791245797</v>
      </c>
      <c r="BB661">
        <v>1025.9128978224455</v>
      </c>
      <c r="BC661" s="1">
        <f>Table13[[#This Row],[Dt_Customer]]+Table13[[#This Row],[Recency]]</f>
        <v>41383</v>
      </c>
      <c r="BD661" s="16" t="str">
        <f>IF(COUNTIF(A:A, A661) &gt; 1, "Duplicate", "Unique")</f>
        <v>Unique</v>
      </c>
    </row>
    <row r="662" spans="1:56" x14ac:dyDescent="0.3">
      <c r="A662">
        <v>7129</v>
      </c>
      <c r="B662">
        <v>1962</v>
      </c>
      <c r="C662" t="s">
        <v>37</v>
      </c>
      <c r="D662" t="s">
        <v>33</v>
      </c>
      <c r="E662">
        <v>54693</v>
      </c>
      <c r="F662">
        <v>0</v>
      </c>
      <c r="G662">
        <v>1</v>
      </c>
      <c r="H662" s="1">
        <v>41322</v>
      </c>
      <c r="I662">
        <v>72</v>
      </c>
      <c r="J662">
        <v>686</v>
      </c>
      <c r="K662">
        <v>17</v>
      </c>
      <c r="L662">
        <v>142</v>
      </c>
      <c r="M662">
        <v>23</v>
      </c>
      <c r="N662">
        <v>26</v>
      </c>
      <c r="O662">
        <v>35</v>
      </c>
      <c r="P662">
        <f>IF(Table13[[#This Row],[MntWines]] = 0,"",Table13[[#This Row],[MntWines]])</f>
        <v>686</v>
      </c>
      <c r="Q662">
        <f>IF(Table13[[#This Row],[MntFruits]] = 0, "",Table13[[#This Row],[MntFruits]])</f>
        <v>17</v>
      </c>
      <c r="R662">
        <f>IF(Table13[[#This Row],[MntMeatProducts]] = 0, "",Table13[[#This Row],[MntMeatProducts]])</f>
        <v>142</v>
      </c>
      <c r="S662">
        <f>IF(Table13[[#This Row],[MntFishProducts]] = 0, "",Table13[[#This Row],[MntFishProducts]])</f>
        <v>23</v>
      </c>
      <c r="T662">
        <f>IF(Table13[[#This Row],[MntSweetProducts]] = 0, "",Table13[[#This Row],[MntSweetProducts]])</f>
        <v>26</v>
      </c>
      <c r="U662">
        <f>IF(Table13[[#This Row],[MntGoldProds]] = 0, "",Table13[[#This Row],[MntGoldProds]])</f>
        <v>35</v>
      </c>
      <c r="V662">
        <v>8</v>
      </c>
      <c r="W662">
        <v>6</v>
      </c>
      <c r="X662">
        <v>4</v>
      </c>
      <c r="Y662">
        <v>13</v>
      </c>
      <c r="Z662">
        <v>6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30</v>
      </c>
      <c r="AI662" s="13">
        <f>SUM(Table13[[#This Row],[MntWines]:[MntGoldProds]])</f>
        <v>929</v>
      </c>
      <c r="AJ662" s="13">
        <f>AVERAGE(Table13[[#This Row],[MntWines]:[MntGoldProds]])</f>
        <v>154.83333333333334</v>
      </c>
      <c r="AK662">
        <f>IF(Table13[[#This Row],[Total Number of Purchases]]=0,0,Table13[[#This Row],[Total Spend]]/Table13[[#This Row],[Total Number of Purchases]])</f>
        <v>29.967741935483872</v>
      </c>
      <c r="AM662">
        <f>SUM(Table13[[#This Row],[NumDealsPurchases]:[NumStorePurchases]])</f>
        <v>31</v>
      </c>
      <c r="AN662" s="14">
        <f>Snapshot_Date-Table13[[#This Row],[Dt_Customer]]</f>
        <v>594</v>
      </c>
      <c r="AP662" s="13">
        <f>Table13[[#This Row],[NumDealsPurchases]]/Table13[[#This Row],[Total Number of Purchases]]*100</f>
        <v>25.806451612903224</v>
      </c>
      <c r="AQ662">
        <f>6-ROUNDUP(_xlfn.PERCENTRANK.INC(Table13[Recency],Table13[[#This Row],[Recency]])*5, 0)</f>
        <v>2</v>
      </c>
      <c r="AR662">
        <f>ROUNDUP(_xlfn.PERCENTRANK.INC(Table13[Total Number of Purchases],Table13[[#This Row],[Total Number of Purchases]])*5,0)</f>
        <v>5</v>
      </c>
      <c r="AS662">
        <f>ROUNDUP(_xlfn.PERCENTRANK.INC(Table13[Total Spend],Table13[[#This Row],[Total Spend]])*5,0)</f>
        <v>4</v>
      </c>
      <c r="AT662" t="str">
        <f>Table13[[#This Row],[Recency Score]]&amp;Table13[[#This Row],[Frequency Score]]&amp;Table13[[#This Row],[Monetary Score]]</f>
        <v>254</v>
      </c>
      <c r="AU662" t="str">
        <f t="shared" si="10"/>
        <v>Frequent Buyers</v>
      </c>
      <c r="AW662" s="13">
        <f>DATEDIF(Table13[[#This Row],[Dt_Customer]], Snapshot_Date, "d")</f>
        <v>594</v>
      </c>
      <c r="AX662" s="13">
        <f>Table13[[#This Row],[CL if today]]/365</f>
        <v>1.6273972602739726</v>
      </c>
      <c r="AY662">
        <f>Table13[[#This Row],[Total Number of Purchases]]/Table13[[#This Row],[Corrected CL]]</f>
        <v>19.04882154882155</v>
      </c>
      <c r="AZ662">
        <f>Table13[[#This Row],[Average Order Value (AOV)]]*Table13[[#This Row],[Freq per Year]]</f>
        <v>570.85016835016836</v>
      </c>
      <c r="BA662">
        <f>Table13[[#This Row],[Total Spend]]/Table13[[#This Row],[Corrected CL]]</f>
        <v>570.85016835016836</v>
      </c>
      <c r="BB662">
        <v>600.38525963149073</v>
      </c>
      <c r="BC662" s="1">
        <f>Table13[[#This Row],[Dt_Customer]]+Table13[[#This Row],[Recency]]</f>
        <v>41394</v>
      </c>
      <c r="BD662" s="16" t="str">
        <f>IF(COUNTIF(A:A, A662) &gt; 1, "Duplicate", "Unique")</f>
        <v>Unique</v>
      </c>
    </row>
    <row r="663" spans="1:56" x14ac:dyDescent="0.3">
      <c r="A663">
        <v>5788</v>
      </c>
      <c r="B663">
        <v>1972</v>
      </c>
      <c r="C663" t="s">
        <v>28</v>
      </c>
      <c r="D663" t="s">
        <v>35</v>
      </c>
      <c r="E663">
        <v>46053</v>
      </c>
      <c r="F663">
        <v>1</v>
      </c>
      <c r="G663">
        <v>0</v>
      </c>
      <c r="H663" s="1">
        <v>41322</v>
      </c>
      <c r="I663">
        <v>46</v>
      </c>
      <c r="J663">
        <v>56</v>
      </c>
      <c r="K663">
        <v>10</v>
      </c>
      <c r="L663">
        <v>92</v>
      </c>
      <c r="M663">
        <v>19</v>
      </c>
      <c r="N663">
        <v>7</v>
      </c>
      <c r="O663">
        <v>25</v>
      </c>
      <c r="P663">
        <f>IF(Table13[[#This Row],[MntWines]] = 0,"",Table13[[#This Row],[MntWines]])</f>
        <v>56</v>
      </c>
      <c r="Q663">
        <f>IF(Table13[[#This Row],[MntFruits]] = 0, "",Table13[[#This Row],[MntFruits]])</f>
        <v>10</v>
      </c>
      <c r="R663">
        <f>IF(Table13[[#This Row],[MntMeatProducts]] = 0, "",Table13[[#This Row],[MntMeatProducts]])</f>
        <v>92</v>
      </c>
      <c r="S663">
        <f>IF(Table13[[#This Row],[MntFishProducts]] = 0, "",Table13[[#This Row],[MntFishProducts]])</f>
        <v>19</v>
      </c>
      <c r="T663">
        <f>IF(Table13[[#This Row],[MntSweetProducts]] = 0, "",Table13[[#This Row],[MntSweetProducts]])</f>
        <v>7</v>
      </c>
      <c r="U663">
        <f>IF(Table13[[#This Row],[MntGoldProds]] = 0, "",Table13[[#This Row],[MntGoldProds]])</f>
        <v>25</v>
      </c>
      <c r="V663">
        <v>3</v>
      </c>
      <c r="W663">
        <v>3</v>
      </c>
      <c r="X663">
        <v>2</v>
      </c>
      <c r="Y663">
        <v>4</v>
      </c>
      <c r="Z663">
        <v>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39</v>
      </c>
      <c r="AI663" s="13">
        <f>SUM(Table13[[#This Row],[MntWines]:[MntGoldProds]])</f>
        <v>209</v>
      </c>
      <c r="AJ663" s="13">
        <f>AVERAGE(Table13[[#This Row],[MntWines]:[MntGoldProds]])</f>
        <v>34.833333333333336</v>
      </c>
      <c r="AK663">
        <f>IF(Table13[[#This Row],[Total Number of Purchases]]=0,0,Table13[[#This Row],[Total Spend]]/Table13[[#This Row],[Total Number of Purchases]])</f>
        <v>17.416666666666668</v>
      </c>
      <c r="AM663">
        <f>SUM(Table13[[#This Row],[NumDealsPurchases]:[NumStorePurchases]])</f>
        <v>12</v>
      </c>
      <c r="AN663" s="14">
        <f>Snapshot_Date-Table13[[#This Row],[Dt_Customer]]</f>
        <v>594</v>
      </c>
      <c r="AP663" s="13">
        <f>Table13[[#This Row],[NumDealsPurchases]]/Table13[[#This Row],[Total Number of Purchases]]*100</f>
        <v>25</v>
      </c>
      <c r="AQ663">
        <f>6-ROUNDUP(_xlfn.PERCENTRANK.INC(Table13[Recency],Table13[[#This Row],[Recency]])*5, 0)</f>
        <v>3</v>
      </c>
      <c r="AR663">
        <f>ROUNDUP(_xlfn.PERCENTRANK.INC(Table13[Total Number of Purchases],Table13[[#This Row],[Total Number of Purchases]])*5,0)</f>
        <v>2</v>
      </c>
      <c r="AS663">
        <f>ROUNDUP(_xlfn.PERCENTRANK.INC(Table13[Total Spend],Table13[[#This Row],[Total Spend]])*5,0)</f>
        <v>3</v>
      </c>
      <c r="AT663" t="str">
        <f>Table13[[#This Row],[Recency Score]]&amp;Table13[[#This Row],[Frequency Score]]&amp;Table13[[#This Row],[Monetary Score]]</f>
        <v>323</v>
      </c>
      <c r="AU663" t="str">
        <f t="shared" si="10"/>
        <v>Needs Attention</v>
      </c>
      <c r="AW663" s="13">
        <f>DATEDIF(Table13[[#This Row],[Dt_Customer]], Snapshot_Date, "d")</f>
        <v>594</v>
      </c>
      <c r="AX663" s="13">
        <f>Table13[[#This Row],[CL if today]]/365</f>
        <v>1.6273972602739726</v>
      </c>
      <c r="AY663">
        <f>Table13[[#This Row],[Total Number of Purchases]]/Table13[[#This Row],[Corrected CL]]</f>
        <v>7.3737373737373737</v>
      </c>
      <c r="AZ663">
        <f>Table13[[#This Row],[Average Order Value (AOV)]]*Table13[[#This Row],[Freq per Year]]</f>
        <v>128.42592592592592</v>
      </c>
      <c r="BA663">
        <f>Table13[[#This Row],[Total Spend]]/Table13[[#This Row],[Corrected CL]]</f>
        <v>128.42592592592592</v>
      </c>
      <c r="BB663">
        <v>818.0402010050251</v>
      </c>
      <c r="BC663" s="1">
        <f>Table13[[#This Row],[Dt_Customer]]+Table13[[#This Row],[Recency]]</f>
        <v>41368</v>
      </c>
      <c r="BD663" s="16" t="str">
        <f>IF(COUNTIF(A:A, A663) &gt; 1, "Duplicate", "Unique")</f>
        <v>Unique</v>
      </c>
    </row>
    <row r="664" spans="1:56" x14ac:dyDescent="0.3">
      <c r="A664">
        <v>1012</v>
      </c>
      <c r="B664">
        <v>1952</v>
      </c>
      <c r="C664" t="s">
        <v>28</v>
      </c>
      <c r="D664" t="s">
        <v>31</v>
      </c>
      <c r="E664">
        <v>61823</v>
      </c>
      <c r="F664">
        <v>0</v>
      </c>
      <c r="G664">
        <v>1</v>
      </c>
      <c r="H664" s="1">
        <v>41323</v>
      </c>
      <c r="I664">
        <v>26</v>
      </c>
      <c r="J664">
        <v>523</v>
      </c>
      <c r="K664">
        <v>7</v>
      </c>
      <c r="L664">
        <v>134</v>
      </c>
      <c r="M664">
        <v>37</v>
      </c>
      <c r="N664">
        <v>14</v>
      </c>
      <c r="O664">
        <v>169</v>
      </c>
      <c r="P664">
        <f>IF(Table13[[#This Row],[MntWines]] = 0,"",Table13[[#This Row],[MntWines]])</f>
        <v>523</v>
      </c>
      <c r="Q664">
        <f>IF(Table13[[#This Row],[MntFruits]] = 0, "",Table13[[#This Row],[MntFruits]])</f>
        <v>7</v>
      </c>
      <c r="R664">
        <f>IF(Table13[[#This Row],[MntMeatProducts]] = 0, "",Table13[[#This Row],[MntMeatProducts]])</f>
        <v>134</v>
      </c>
      <c r="S664">
        <f>IF(Table13[[#This Row],[MntFishProducts]] = 0, "",Table13[[#This Row],[MntFishProducts]])</f>
        <v>37</v>
      </c>
      <c r="T664">
        <f>IF(Table13[[#This Row],[MntSweetProducts]] = 0, "",Table13[[#This Row],[MntSweetProducts]])</f>
        <v>14</v>
      </c>
      <c r="U664">
        <f>IF(Table13[[#This Row],[MntGoldProds]] = 0, "",Table13[[#This Row],[MntGoldProds]])</f>
        <v>169</v>
      </c>
      <c r="V664">
        <v>4</v>
      </c>
      <c r="W664">
        <v>8</v>
      </c>
      <c r="X664">
        <v>2</v>
      </c>
      <c r="Y664">
        <v>10</v>
      </c>
      <c r="Z664">
        <v>7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36</v>
      </c>
      <c r="AI664" s="13">
        <f>SUM(Table13[[#This Row],[MntWines]:[MntGoldProds]])</f>
        <v>884</v>
      </c>
      <c r="AJ664" s="13">
        <f>AVERAGE(Table13[[#This Row],[MntWines]:[MntGoldProds]])</f>
        <v>147.33333333333334</v>
      </c>
      <c r="AK664">
        <f>IF(Table13[[#This Row],[Total Number of Purchases]]=0,0,Table13[[#This Row],[Total Spend]]/Table13[[#This Row],[Total Number of Purchases]])</f>
        <v>36.833333333333336</v>
      </c>
      <c r="AM664">
        <f>SUM(Table13[[#This Row],[NumDealsPurchases]:[NumStorePurchases]])</f>
        <v>24</v>
      </c>
      <c r="AN664" s="14">
        <f>Snapshot_Date-Table13[[#This Row],[Dt_Customer]]</f>
        <v>593</v>
      </c>
      <c r="AP664" s="13">
        <f>Table13[[#This Row],[NumDealsPurchases]]/Table13[[#This Row],[Total Number of Purchases]]*100</f>
        <v>16.666666666666664</v>
      </c>
      <c r="AQ664">
        <f>6-ROUNDUP(_xlfn.PERCENTRANK.INC(Table13[Recency],Table13[[#This Row],[Recency]])*5, 0)</f>
        <v>4</v>
      </c>
      <c r="AR664">
        <f>ROUNDUP(_xlfn.PERCENTRANK.INC(Table13[Total Number of Purchases],Table13[[#This Row],[Total Number of Purchases]])*5,0)</f>
        <v>5</v>
      </c>
      <c r="AS664">
        <f>ROUNDUP(_xlfn.PERCENTRANK.INC(Table13[Total Spend],Table13[[#This Row],[Total Spend]])*5,0)</f>
        <v>4</v>
      </c>
      <c r="AT664" t="str">
        <f>Table13[[#This Row],[Recency Score]]&amp;Table13[[#This Row],[Frequency Score]]&amp;Table13[[#This Row],[Monetary Score]]</f>
        <v>454</v>
      </c>
      <c r="AU664" t="str">
        <f t="shared" si="10"/>
        <v>Frequent Buyers</v>
      </c>
      <c r="AW664" s="13">
        <f>DATEDIF(Table13[[#This Row],[Dt_Customer]], Snapshot_Date, "d")</f>
        <v>593</v>
      </c>
      <c r="AX664" s="13">
        <f>Table13[[#This Row],[CL if today]]/365</f>
        <v>1.6246575342465754</v>
      </c>
      <c r="AY664">
        <f>Table13[[#This Row],[Total Number of Purchases]]/Table13[[#This Row],[Corrected CL]]</f>
        <v>14.772344013490724</v>
      </c>
      <c r="AZ664">
        <f>Table13[[#This Row],[Average Order Value (AOV)]]*Table13[[#This Row],[Freq per Year]]</f>
        <v>544.11467116357505</v>
      </c>
      <c r="BA664">
        <f>Table13[[#This Row],[Total Spend]]/Table13[[#This Row],[Corrected CL]]</f>
        <v>544.11467116357505</v>
      </c>
      <c r="BB664">
        <v>115.74664429530202</v>
      </c>
      <c r="BC664" s="1">
        <f>Table13[[#This Row],[Dt_Customer]]+Table13[[#This Row],[Recency]]</f>
        <v>41349</v>
      </c>
      <c r="BD664" s="16" t="str">
        <f>IF(COUNTIF(A:A, A664) &gt; 1, "Duplicate", "Unique")</f>
        <v>Unique</v>
      </c>
    </row>
    <row r="665" spans="1:56" x14ac:dyDescent="0.3">
      <c r="A665">
        <v>10092</v>
      </c>
      <c r="B665">
        <v>1954</v>
      </c>
      <c r="C665" t="s">
        <v>28</v>
      </c>
      <c r="D665" t="s">
        <v>29</v>
      </c>
      <c r="E665">
        <v>70044</v>
      </c>
      <c r="F665">
        <v>0</v>
      </c>
      <c r="G665">
        <v>1</v>
      </c>
      <c r="H665" s="1">
        <v>41323</v>
      </c>
      <c r="I665">
        <v>46</v>
      </c>
      <c r="J665">
        <v>1073</v>
      </c>
      <c r="K665">
        <v>0</v>
      </c>
      <c r="L665">
        <v>250</v>
      </c>
      <c r="M665">
        <v>153</v>
      </c>
      <c r="N665">
        <v>14</v>
      </c>
      <c r="O665">
        <v>14</v>
      </c>
      <c r="P665">
        <f>IF(Table13[[#This Row],[MntWines]] = 0,"",Table13[[#This Row],[MntWines]])</f>
        <v>1073</v>
      </c>
      <c r="Q665" t="str">
        <f>IF(Table13[[#This Row],[MntFruits]] = 0, "",Table13[[#This Row],[MntFruits]])</f>
        <v/>
      </c>
      <c r="R665">
        <f>IF(Table13[[#This Row],[MntMeatProducts]] = 0, "",Table13[[#This Row],[MntMeatProducts]])</f>
        <v>250</v>
      </c>
      <c r="S665">
        <f>IF(Table13[[#This Row],[MntFishProducts]] = 0, "",Table13[[#This Row],[MntFishProducts]])</f>
        <v>153</v>
      </c>
      <c r="T665">
        <f>IF(Table13[[#This Row],[MntSweetProducts]] = 0, "",Table13[[#This Row],[MntSweetProducts]])</f>
        <v>14</v>
      </c>
      <c r="U665">
        <f>IF(Table13[[#This Row],[MntGoldProds]] = 0, "",Table13[[#This Row],[MntGoldProds]])</f>
        <v>14</v>
      </c>
      <c r="V665">
        <v>4</v>
      </c>
      <c r="W665">
        <v>7</v>
      </c>
      <c r="X665">
        <v>10</v>
      </c>
      <c r="Y665">
        <v>5</v>
      </c>
      <c r="Z665">
        <v>5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30</v>
      </c>
      <c r="AI665" s="13">
        <f>SUM(Table13[[#This Row],[MntWines]:[MntGoldProds]])</f>
        <v>1504</v>
      </c>
      <c r="AJ665" s="13">
        <f>AVERAGE(Table13[[#This Row],[MntWines]:[MntGoldProds]])</f>
        <v>250.66666666666666</v>
      </c>
      <c r="AK665">
        <f>IF(Table13[[#This Row],[Total Number of Purchases]]=0,0,Table13[[#This Row],[Total Spend]]/Table13[[#This Row],[Total Number of Purchases]])</f>
        <v>57.846153846153847</v>
      </c>
      <c r="AM665">
        <f>SUM(Table13[[#This Row],[NumDealsPurchases]:[NumStorePurchases]])</f>
        <v>26</v>
      </c>
      <c r="AN665" s="14">
        <f>Snapshot_Date-Table13[[#This Row],[Dt_Customer]]</f>
        <v>593</v>
      </c>
      <c r="AP665" s="13">
        <f>Table13[[#This Row],[NumDealsPurchases]]/Table13[[#This Row],[Total Number of Purchases]]*100</f>
        <v>15.384615384615385</v>
      </c>
      <c r="AQ665">
        <f>6-ROUNDUP(_xlfn.PERCENTRANK.INC(Table13[Recency],Table13[[#This Row],[Recency]])*5, 0)</f>
        <v>3</v>
      </c>
      <c r="AR665">
        <f>ROUNDUP(_xlfn.PERCENTRANK.INC(Table13[Total Number of Purchases],Table13[[#This Row],[Total Number of Purchases]])*5,0)</f>
        <v>5</v>
      </c>
      <c r="AS665">
        <f>ROUNDUP(_xlfn.PERCENTRANK.INC(Table13[Total Spend],Table13[[#This Row],[Total Spend]])*5,0)</f>
        <v>5</v>
      </c>
      <c r="AT665" t="str">
        <f>Table13[[#This Row],[Recency Score]]&amp;Table13[[#This Row],[Frequency Score]]&amp;Table13[[#This Row],[Monetary Score]]</f>
        <v>355</v>
      </c>
      <c r="AU665" t="str">
        <f t="shared" si="10"/>
        <v>Frequent Buyers</v>
      </c>
      <c r="AW665" s="13">
        <f>DATEDIF(Table13[[#This Row],[Dt_Customer]], Snapshot_Date, "d")</f>
        <v>593</v>
      </c>
      <c r="AX665" s="13">
        <f>Table13[[#This Row],[CL if today]]/365</f>
        <v>1.6246575342465754</v>
      </c>
      <c r="AY665">
        <f>Table13[[#This Row],[Total Number of Purchases]]/Table13[[#This Row],[Corrected CL]]</f>
        <v>16.003372681281618</v>
      </c>
      <c r="AZ665">
        <f>Table13[[#This Row],[Average Order Value (AOV)]]*Table13[[#This Row],[Freq per Year]]</f>
        <v>925.73355817875211</v>
      </c>
      <c r="BA665">
        <f>Table13[[#This Row],[Total Spend]]/Table13[[#This Row],[Corrected CL]]</f>
        <v>925.73355817875211</v>
      </c>
      <c r="BB665">
        <v>34.23785594639866</v>
      </c>
      <c r="BC665" s="1">
        <f>Table13[[#This Row],[Dt_Customer]]+Table13[[#This Row],[Recency]]</f>
        <v>41369</v>
      </c>
      <c r="BD665" s="16" t="str">
        <f>IF(COUNTIF(A:A, A665) &gt; 1, "Duplicate", "Unique")</f>
        <v>Unique</v>
      </c>
    </row>
    <row r="666" spans="1:56" x14ac:dyDescent="0.3">
      <c r="A666">
        <v>178</v>
      </c>
      <c r="B666">
        <v>1956</v>
      </c>
      <c r="C666" t="s">
        <v>28</v>
      </c>
      <c r="D666" t="s">
        <v>33</v>
      </c>
      <c r="E666">
        <v>62503</v>
      </c>
      <c r="F666">
        <v>0</v>
      </c>
      <c r="G666">
        <v>1</v>
      </c>
      <c r="H666" s="1">
        <v>41323</v>
      </c>
      <c r="I666">
        <v>40</v>
      </c>
      <c r="J666">
        <v>478</v>
      </c>
      <c r="K666">
        <v>0</v>
      </c>
      <c r="L666">
        <v>193</v>
      </c>
      <c r="M666">
        <v>110</v>
      </c>
      <c r="N666">
        <v>75</v>
      </c>
      <c r="O666">
        <v>117</v>
      </c>
      <c r="P666">
        <f>IF(Table13[[#This Row],[MntWines]] = 0,"",Table13[[#This Row],[MntWines]])</f>
        <v>478</v>
      </c>
      <c r="Q666" t="str">
        <f>IF(Table13[[#This Row],[MntFruits]] = 0, "",Table13[[#This Row],[MntFruits]])</f>
        <v/>
      </c>
      <c r="R666">
        <f>IF(Table13[[#This Row],[MntMeatProducts]] = 0, "",Table13[[#This Row],[MntMeatProducts]])</f>
        <v>193</v>
      </c>
      <c r="S666">
        <f>IF(Table13[[#This Row],[MntFishProducts]] = 0, "",Table13[[#This Row],[MntFishProducts]])</f>
        <v>110</v>
      </c>
      <c r="T666">
        <f>IF(Table13[[#This Row],[MntSweetProducts]] = 0, "",Table13[[#This Row],[MntSweetProducts]])</f>
        <v>75</v>
      </c>
      <c r="U666">
        <f>IF(Table13[[#This Row],[MntGoldProds]] = 0, "",Table13[[#This Row],[MntGoldProds]])</f>
        <v>117</v>
      </c>
      <c r="V666">
        <v>4</v>
      </c>
      <c r="W666">
        <v>8</v>
      </c>
      <c r="X666">
        <v>3</v>
      </c>
      <c r="Y666">
        <v>11</v>
      </c>
      <c r="Z666">
        <v>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30</v>
      </c>
      <c r="AI666" s="13">
        <f>SUM(Table13[[#This Row],[MntWines]:[MntGoldProds]])</f>
        <v>973</v>
      </c>
      <c r="AJ666" s="13">
        <f>AVERAGE(Table13[[#This Row],[MntWines]:[MntGoldProds]])</f>
        <v>162.16666666666666</v>
      </c>
      <c r="AK666">
        <f>IF(Table13[[#This Row],[Total Number of Purchases]]=0,0,Table13[[#This Row],[Total Spend]]/Table13[[#This Row],[Total Number of Purchases]])</f>
        <v>37.42307692307692</v>
      </c>
      <c r="AM666">
        <f>SUM(Table13[[#This Row],[NumDealsPurchases]:[NumStorePurchases]])</f>
        <v>26</v>
      </c>
      <c r="AN666" s="14">
        <f>Snapshot_Date-Table13[[#This Row],[Dt_Customer]]</f>
        <v>593</v>
      </c>
      <c r="AP666" s="13">
        <f>Table13[[#This Row],[NumDealsPurchases]]/Table13[[#This Row],[Total Number of Purchases]]*100</f>
        <v>15.384615384615385</v>
      </c>
      <c r="AQ666">
        <f>6-ROUNDUP(_xlfn.PERCENTRANK.INC(Table13[Recency],Table13[[#This Row],[Recency]])*5, 0)</f>
        <v>3</v>
      </c>
      <c r="AR666">
        <f>ROUNDUP(_xlfn.PERCENTRANK.INC(Table13[Total Number of Purchases],Table13[[#This Row],[Total Number of Purchases]])*5,0)</f>
        <v>5</v>
      </c>
      <c r="AS666">
        <f>ROUNDUP(_xlfn.PERCENTRANK.INC(Table13[Total Spend],Table13[[#This Row],[Total Spend]])*5,0)</f>
        <v>4</v>
      </c>
      <c r="AT666" t="str">
        <f>Table13[[#This Row],[Recency Score]]&amp;Table13[[#This Row],[Frequency Score]]&amp;Table13[[#This Row],[Monetary Score]]</f>
        <v>354</v>
      </c>
      <c r="AU666" t="str">
        <f t="shared" si="10"/>
        <v>Frequent Buyers</v>
      </c>
      <c r="AW666" s="13">
        <f>DATEDIF(Table13[[#This Row],[Dt_Customer]], Snapshot_Date, "d")</f>
        <v>593</v>
      </c>
      <c r="AX666" s="13">
        <f>Table13[[#This Row],[CL if today]]/365</f>
        <v>1.6246575342465754</v>
      </c>
      <c r="AY666">
        <f>Table13[[#This Row],[Total Number of Purchases]]/Table13[[#This Row],[Corrected CL]]</f>
        <v>16.003372681281618</v>
      </c>
      <c r="AZ666">
        <f>Table13[[#This Row],[Average Order Value (AOV)]]*Table13[[#This Row],[Freq per Year]]</f>
        <v>598.89544688026979</v>
      </c>
      <c r="BA666">
        <f>Table13[[#This Row],[Total Spend]]/Table13[[#This Row],[Corrected CL]]</f>
        <v>598.89544688026979</v>
      </c>
      <c r="BB666">
        <v>100.87939698492463</v>
      </c>
      <c r="BC666" s="1">
        <f>Table13[[#This Row],[Dt_Customer]]+Table13[[#This Row],[Recency]]</f>
        <v>41363</v>
      </c>
      <c r="BD666" s="16" t="str">
        <f>IF(COUNTIF(A:A, A666) &gt; 1, "Duplicate", "Unique")</f>
        <v>Unique</v>
      </c>
    </row>
    <row r="667" spans="1:56" x14ac:dyDescent="0.3">
      <c r="A667">
        <v>1491</v>
      </c>
      <c r="B667">
        <v>1965</v>
      </c>
      <c r="C667" t="s">
        <v>38</v>
      </c>
      <c r="D667" t="s">
        <v>35</v>
      </c>
      <c r="E667">
        <v>71488</v>
      </c>
      <c r="F667">
        <v>0</v>
      </c>
      <c r="G667">
        <v>0</v>
      </c>
      <c r="H667" s="1">
        <v>41323</v>
      </c>
      <c r="I667">
        <v>87</v>
      </c>
      <c r="J667">
        <v>162</v>
      </c>
      <c r="K667">
        <v>33</v>
      </c>
      <c r="L667">
        <v>124</v>
      </c>
      <c r="M667">
        <v>40</v>
      </c>
      <c r="N667">
        <v>28</v>
      </c>
      <c r="O667">
        <v>172</v>
      </c>
      <c r="P667">
        <f>IF(Table13[[#This Row],[MntWines]] = 0,"",Table13[[#This Row],[MntWines]])</f>
        <v>162</v>
      </c>
      <c r="Q667">
        <f>IF(Table13[[#This Row],[MntFruits]] = 0, "",Table13[[#This Row],[MntFruits]])</f>
        <v>33</v>
      </c>
      <c r="R667">
        <f>IF(Table13[[#This Row],[MntMeatProducts]] = 0, "",Table13[[#This Row],[MntMeatProducts]])</f>
        <v>124</v>
      </c>
      <c r="S667">
        <f>IF(Table13[[#This Row],[MntFishProducts]] = 0, "",Table13[[#This Row],[MntFishProducts]])</f>
        <v>40</v>
      </c>
      <c r="T667">
        <f>IF(Table13[[#This Row],[MntSweetProducts]] = 0, "",Table13[[#This Row],[MntSweetProducts]])</f>
        <v>28</v>
      </c>
      <c r="U667">
        <f>IF(Table13[[#This Row],[MntGoldProds]] = 0, "",Table13[[#This Row],[MntGoldProds]])</f>
        <v>172</v>
      </c>
      <c r="V667">
        <v>2</v>
      </c>
      <c r="W667">
        <v>3</v>
      </c>
      <c r="X667">
        <v>4</v>
      </c>
      <c r="Y667">
        <v>7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32</v>
      </c>
      <c r="AI667" s="13">
        <f>SUM(Table13[[#This Row],[MntWines]:[MntGoldProds]])</f>
        <v>559</v>
      </c>
      <c r="AJ667" s="13">
        <f>AVERAGE(Table13[[#This Row],[MntWines]:[MntGoldProds]])</f>
        <v>93.166666666666671</v>
      </c>
      <c r="AK667">
        <f>IF(Table13[[#This Row],[Total Number of Purchases]]=0,0,Table13[[#This Row],[Total Spend]]/Table13[[#This Row],[Total Number of Purchases]])</f>
        <v>34.9375</v>
      </c>
      <c r="AM667">
        <f>SUM(Table13[[#This Row],[NumDealsPurchases]:[NumStorePurchases]])</f>
        <v>16</v>
      </c>
      <c r="AN667" s="14">
        <f>Snapshot_Date-Table13[[#This Row],[Dt_Customer]]</f>
        <v>593</v>
      </c>
      <c r="AP667" s="13">
        <f>Table13[[#This Row],[NumDealsPurchases]]/Table13[[#This Row],[Total Number of Purchases]]*100</f>
        <v>12.5</v>
      </c>
      <c r="AQ667">
        <f>6-ROUNDUP(_xlfn.PERCENTRANK.INC(Table13[Recency],Table13[[#This Row],[Recency]])*5, 0)</f>
        <v>1</v>
      </c>
      <c r="AR667">
        <f>ROUNDUP(_xlfn.PERCENTRANK.INC(Table13[Total Number of Purchases],Table13[[#This Row],[Total Number of Purchases]])*5,0)</f>
        <v>3</v>
      </c>
      <c r="AS667">
        <f>ROUNDUP(_xlfn.PERCENTRANK.INC(Table13[Total Spend],Table13[[#This Row],[Total Spend]])*5,0)</f>
        <v>3</v>
      </c>
      <c r="AT667" t="str">
        <f>Table13[[#This Row],[Recency Score]]&amp;Table13[[#This Row],[Frequency Score]]&amp;Table13[[#This Row],[Monetary Score]]</f>
        <v>133</v>
      </c>
      <c r="AU667" t="str">
        <f t="shared" si="10"/>
        <v>Lost</v>
      </c>
      <c r="AW667" s="13">
        <f>DATEDIF(Table13[[#This Row],[Dt_Customer]], Snapshot_Date, "d")</f>
        <v>593</v>
      </c>
      <c r="AX667" s="13">
        <f>Table13[[#This Row],[CL if today]]/365</f>
        <v>1.6246575342465754</v>
      </c>
      <c r="AY667">
        <f>Table13[[#This Row],[Total Number of Purchases]]/Table13[[#This Row],[Corrected CL]]</f>
        <v>9.8482293423271496</v>
      </c>
      <c r="AZ667">
        <f>Table13[[#This Row],[Average Order Value (AOV)]]*Table13[[#This Row],[Freq per Year]]</f>
        <v>344.07251264755479</v>
      </c>
      <c r="BA667">
        <f>Table13[[#This Row],[Total Spend]]/Table13[[#This Row],[Corrected CL]]</f>
        <v>344.07251264755479</v>
      </c>
      <c r="BB667">
        <v>818.0402010050251</v>
      </c>
      <c r="BC667" s="1">
        <f>Table13[[#This Row],[Dt_Customer]]+Table13[[#This Row],[Recency]]</f>
        <v>41410</v>
      </c>
      <c r="BD667" s="16" t="str">
        <f>IF(COUNTIF(A:A, A667) &gt; 1, "Duplicate", "Unique")</f>
        <v>Unique</v>
      </c>
    </row>
    <row r="668" spans="1:56" x14ac:dyDescent="0.3">
      <c r="A668">
        <v>326</v>
      </c>
      <c r="B668">
        <v>1973</v>
      </c>
      <c r="C668" t="s">
        <v>28</v>
      </c>
      <c r="D668" t="s">
        <v>33</v>
      </c>
      <c r="E668">
        <v>51148</v>
      </c>
      <c r="F668">
        <v>1</v>
      </c>
      <c r="G668">
        <v>1</v>
      </c>
      <c r="H668" s="1">
        <v>41323</v>
      </c>
      <c r="I668">
        <v>38</v>
      </c>
      <c r="J668">
        <v>235</v>
      </c>
      <c r="K668">
        <v>6</v>
      </c>
      <c r="L668">
        <v>45</v>
      </c>
      <c r="M668">
        <v>8</v>
      </c>
      <c r="N668">
        <v>9</v>
      </c>
      <c r="O668">
        <v>12</v>
      </c>
      <c r="P668">
        <f>IF(Table13[[#This Row],[MntWines]] = 0,"",Table13[[#This Row],[MntWines]])</f>
        <v>235</v>
      </c>
      <c r="Q668">
        <f>IF(Table13[[#This Row],[MntFruits]] = 0, "",Table13[[#This Row],[MntFruits]])</f>
        <v>6</v>
      </c>
      <c r="R668">
        <f>IF(Table13[[#This Row],[MntMeatProducts]] = 0, "",Table13[[#This Row],[MntMeatProducts]])</f>
        <v>45</v>
      </c>
      <c r="S668">
        <f>IF(Table13[[#This Row],[MntFishProducts]] = 0, "",Table13[[#This Row],[MntFishProducts]])</f>
        <v>8</v>
      </c>
      <c r="T668">
        <f>IF(Table13[[#This Row],[MntSweetProducts]] = 0, "",Table13[[#This Row],[MntSweetProducts]])</f>
        <v>9</v>
      </c>
      <c r="U668">
        <f>IF(Table13[[#This Row],[MntGoldProds]] = 0, "",Table13[[#This Row],[MntGoldProds]])</f>
        <v>12</v>
      </c>
      <c r="V668">
        <v>4</v>
      </c>
      <c r="W668">
        <v>5</v>
      </c>
      <c r="X668">
        <v>1</v>
      </c>
      <c r="Y668">
        <v>6</v>
      </c>
      <c r="Z668">
        <v>6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 t="s">
        <v>40</v>
      </c>
      <c r="AI668" s="13">
        <f>SUM(Table13[[#This Row],[MntWines]:[MntGoldProds]])</f>
        <v>315</v>
      </c>
      <c r="AJ668" s="13">
        <f>AVERAGE(Table13[[#This Row],[MntWines]:[MntGoldProds]])</f>
        <v>52.5</v>
      </c>
      <c r="AK668">
        <f>IF(Table13[[#This Row],[Total Number of Purchases]]=0,0,Table13[[#This Row],[Total Spend]]/Table13[[#This Row],[Total Number of Purchases]])</f>
        <v>19.6875</v>
      </c>
      <c r="AM668">
        <f>SUM(Table13[[#This Row],[NumDealsPurchases]:[NumStorePurchases]])</f>
        <v>16</v>
      </c>
      <c r="AN668" s="14">
        <f>Snapshot_Date-Table13[[#This Row],[Dt_Customer]]</f>
        <v>593</v>
      </c>
      <c r="AP668" s="13">
        <f>Table13[[#This Row],[NumDealsPurchases]]/Table13[[#This Row],[Total Number of Purchases]]*100</f>
        <v>25</v>
      </c>
      <c r="AQ668">
        <f>6-ROUNDUP(_xlfn.PERCENTRANK.INC(Table13[Recency],Table13[[#This Row],[Recency]])*5, 0)</f>
        <v>4</v>
      </c>
      <c r="AR668">
        <f>ROUNDUP(_xlfn.PERCENTRANK.INC(Table13[Total Number of Purchases],Table13[[#This Row],[Total Number of Purchases]])*5,0)</f>
        <v>3</v>
      </c>
      <c r="AS668">
        <f>ROUNDUP(_xlfn.PERCENTRANK.INC(Table13[Total Spend],Table13[[#This Row],[Total Spend]])*5,0)</f>
        <v>3</v>
      </c>
      <c r="AT668" t="str">
        <f>Table13[[#This Row],[Recency Score]]&amp;Table13[[#This Row],[Frequency Score]]&amp;Table13[[#This Row],[Monetary Score]]</f>
        <v>433</v>
      </c>
      <c r="AU668" t="str">
        <f t="shared" si="10"/>
        <v>Potential Loyalists</v>
      </c>
      <c r="AW668" s="13">
        <f>DATEDIF(Table13[[#This Row],[Dt_Customer]], Snapshot_Date, "d")</f>
        <v>593</v>
      </c>
      <c r="AX668" s="13">
        <f>Table13[[#This Row],[CL if today]]/365</f>
        <v>1.6246575342465754</v>
      </c>
      <c r="AY668">
        <f>Table13[[#This Row],[Total Number of Purchases]]/Table13[[#This Row],[Corrected CL]]</f>
        <v>9.8482293423271496</v>
      </c>
      <c r="AZ668">
        <f>Table13[[#This Row],[Average Order Value (AOV)]]*Table13[[#This Row],[Freq per Year]]</f>
        <v>193.88701517706576</v>
      </c>
      <c r="BA668">
        <f>Table13[[#This Row],[Total Spend]]/Table13[[#This Row],[Corrected CL]]</f>
        <v>193.88701517706576</v>
      </c>
      <c r="BB668">
        <v>319.06879194630875</v>
      </c>
      <c r="BC668" s="1">
        <f>Table13[[#This Row],[Dt_Customer]]+Table13[[#This Row],[Recency]]</f>
        <v>41361</v>
      </c>
      <c r="BD668" s="16" t="str">
        <f>IF(COUNTIF(A:A, A668) &gt; 1, "Duplicate", "Unique")</f>
        <v>Unique</v>
      </c>
    </row>
    <row r="669" spans="1:56" x14ac:dyDescent="0.3">
      <c r="A669">
        <v>10240</v>
      </c>
      <c r="B669">
        <v>1949</v>
      </c>
      <c r="C669" t="s">
        <v>28</v>
      </c>
      <c r="D669" t="s">
        <v>35</v>
      </c>
      <c r="E669">
        <v>69372</v>
      </c>
      <c r="F669">
        <v>0</v>
      </c>
      <c r="G669">
        <v>0</v>
      </c>
      <c r="H669" s="1">
        <v>41324</v>
      </c>
      <c r="I669">
        <v>10</v>
      </c>
      <c r="J669">
        <v>997</v>
      </c>
      <c r="K669">
        <v>26</v>
      </c>
      <c r="L669">
        <v>269</v>
      </c>
      <c r="M669">
        <v>34</v>
      </c>
      <c r="N669">
        <v>13</v>
      </c>
      <c r="O669">
        <v>42</v>
      </c>
      <c r="P669">
        <f>IF(Table13[[#This Row],[MntWines]] = 0,"",Table13[[#This Row],[MntWines]])</f>
        <v>997</v>
      </c>
      <c r="Q669">
        <f>IF(Table13[[#This Row],[MntFruits]] = 0, "",Table13[[#This Row],[MntFruits]])</f>
        <v>26</v>
      </c>
      <c r="R669">
        <f>IF(Table13[[#This Row],[MntMeatProducts]] = 0, "",Table13[[#This Row],[MntMeatProducts]])</f>
        <v>269</v>
      </c>
      <c r="S669">
        <f>IF(Table13[[#This Row],[MntFishProducts]] = 0, "",Table13[[#This Row],[MntFishProducts]])</f>
        <v>34</v>
      </c>
      <c r="T669">
        <f>IF(Table13[[#This Row],[MntSweetProducts]] = 0, "",Table13[[#This Row],[MntSweetProducts]])</f>
        <v>13</v>
      </c>
      <c r="U669">
        <f>IF(Table13[[#This Row],[MntGoldProds]] = 0, "",Table13[[#This Row],[MntGoldProds]])</f>
        <v>42</v>
      </c>
      <c r="V669">
        <v>1</v>
      </c>
      <c r="W669">
        <v>10</v>
      </c>
      <c r="X669">
        <v>4</v>
      </c>
      <c r="Y669">
        <v>6</v>
      </c>
      <c r="Z669">
        <v>4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1</v>
      </c>
      <c r="AG669">
        <v>0</v>
      </c>
      <c r="AH669" t="s">
        <v>32</v>
      </c>
      <c r="AI669" s="13">
        <f>SUM(Table13[[#This Row],[MntWines]:[MntGoldProds]])</f>
        <v>1381</v>
      </c>
      <c r="AJ669" s="13">
        <f>AVERAGE(Table13[[#This Row],[MntWines]:[MntGoldProds]])</f>
        <v>230.16666666666666</v>
      </c>
      <c r="AK669">
        <f>IF(Table13[[#This Row],[Total Number of Purchases]]=0,0,Table13[[#This Row],[Total Spend]]/Table13[[#This Row],[Total Number of Purchases]])</f>
        <v>65.761904761904759</v>
      </c>
      <c r="AM669">
        <f>SUM(Table13[[#This Row],[NumDealsPurchases]:[NumStorePurchases]])</f>
        <v>21</v>
      </c>
      <c r="AN669" s="14">
        <f>Snapshot_Date-Table13[[#This Row],[Dt_Customer]]</f>
        <v>592</v>
      </c>
      <c r="AP669" s="13">
        <f>Table13[[#This Row],[NumDealsPurchases]]/Table13[[#This Row],[Total Number of Purchases]]*100</f>
        <v>4.7619047619047619</v>
      </c>
      <c r="AQ669">
        <f>6-ROUNDUP(_xlfn.PERCENTRANK.INC(Table13[Recency],Table13[[#This Row],[Recency]])*5, 0)</f>
        <v>5</v>
      </c>
      <c r="AR669">
        <f>ROUNDUP(_xlfn.PERCENTRANK.INC(Table13[Total Number of Purchases],Table13[[#This Row],[Total Number of Purchases]])*5,0)</f>
        <v>4</v>
      </c>
      <c r="AS669">
        <f>ROUNDUP(_xlfn.PERCENTRANK.INC(Table13[Total Spend],Table13[[#This Row],[Total Spend]])*5,0)</f>
        <v>5</v>
      </c>
      <c r="AT669" t="str">
        <f>Table13[[#This Row],[Recency Score]]&amp;Table13[[#This Row],[Frequency Score]]&amp;Table13[[#This Row],[Monetary Score]]</f>
        <v>545</v>
      </c>
      <c r="AU669" t="str">
        <f t="shared" si="10"/>
        <v>Loyal Customers</v>
      </c>
      <c r="AW669" s="13">
        <f>DATEDIF(Table13[[#This Row],[Dt_Customer]], Snapshot_Date, "d")</f>
        <v>592</v>
      </c>
      <c r="AX669" s="13">
        <f>Table13[[#This Row],[CL if today]]/365</f>
        <v>1.6219178082191781</v>
      </c>
      <c r="AY669">
        <f>Table13[[#This Row],[Total Number of Purchases]]/Table13[[#This Row],[Corrected CL]]</f>
        <v>12.947635135135135</v>
      </c>
      <c r="AZ669">
        <f>Table13[[#This Row],[Average Order Value (AOV)]]*Table13[[#This Row],[Freq per Year]]</f>
        <v>851.46114864864865</v>
      </c>
      <c r="BA669">
        <f>Table13[[#This Row],[Total Spend]]/Table13[[#This Row],[Corrected CL]]</f>
        <v>851.46114864864865</v>
      </c>
      <c r="BB669">
        <v>614.05882352941171</v>
      </c>
      <c r="BC669" s="1">
        <f>Table13[[#This Row],[Dt_Customer]]+Table13[[#This Row],[Recency]]</f>
        <v>41334</v>
      </c>
      <c r="BD669" s="16" t="str">
        <f>IF(COUNTIF(A:A, A669) &gt; 1, "Duplicate", "Unique")</f>
        <v>Unique</v>
      </c>
    </row>
    <row r="670" spans="1:56" x14ac:dyDescent="0.3">
      <c r="A670">
        <v>1570</v>
      </c>
      <c r="B670">
        <v>1951</v>
      </c>
      <c r="C670" t="s">
        <v>37</v>
      </c>
      <c r="D670" t="s">
        <v>35</v>
      </c>
      <c r="E670">
        <v>69702</v>
      </c>
      <c r="F670">
        <v>0</v>
      </c>
      <c r="G670">
        <v>1</v>
      </c>
      <c r="H670" s="1">
        <v>41324</v>
      </c>
      <c r="I670">
        <v>8</v>
      </c>
      <c r="J670">
        <v>664</v>
      </c>
      <c r="K670">
        <v>9</v>
      </c>
      <c r="L670">
        <v>240</v>
      </c>
      <c r="M670">
        <v>50</v>
      </c>
      <c r="N670">
        <v>19</v>
      </c>
      <c r="O670">
        <v>57</v>
      </c>
      <c r="P670">
        <f>IF(Table13[[#This Row],[MntWines]] = 0,"",Table13[[#This Row],[MntWines]])</f>
        <v>664</v>
      </c>
      <c r="Q670">
        <f>IF(Table13[[#This Row],[MntFruits]] = 0, "",Table13[[#This Row],[MntFruits]])</f>
        <v>9</v>
      </c>
      <c r="R670">
        <f>IF(Table13[[#This Row],[MntMeatProducts]] = 0, "",Table13[[#This Row],[MntMeatProducts]])</f>
        <v>240</v>
      </c>
      <c r="S670">
        <f>IF(Table13[[#This Row],[MntFishProducts]] = 0, "",Table13[[#This Row],[MntFishProducts]])</f>
        <v>50</v>
      </c>
      <c r="T670">
        <f>IF(Table13[[#This Row],[MntSweetProducts]] = 0, "",Table13[[#This Row],[MntSweetProducts]])</f>
        <v>19</v>
      </c>
      <c r="U670">
        <f>IF(Table13[[#This Row],[MntGoldProds]] = 0, "",Table13[[#This Row],[MntGoldProds]])</f>
        <v>57</v>
      </c>
      <c r="V670">
        <v>2</v>
      </c>
      <c r="W670">
        <v>7</v>
      </c>
      <c r="X670">
        <v>7</v>
      </c>
      <c r="Y670">
        <v>10</v>
      </c>
      <c r="Z670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30</v>
      </c>
      <c r="AI670" s="13">
        <f>SUM(Table13[[#This Row],[MntWines]:[MntGoldProds]])</f>
        <v>1039</v>
      </c>
      <c r="AJ670" s="13">
        <f>AVERAGE(Table13[[#This Row],[MntWines]:[MntGoldProds]])</f>
        <v>173.16666666666666</v>
      </c>
      <c r="AK670">
        <f>IF(Table13[[#This Row],[Total Number of Purchases]]=0,0,Table13[[#This Row],[Total Spend]]/Table13[[#This Row],[Total Number of Purchases]])</f>
        <v>39.96153846153846</v>
      </c>
      <c r="AM670">
        <f>SUM(Table13[[#This Row],[NumDealsPurchases]:[NumStorePurchases]])</f>
        <v>26</v>
      </c>
      <c r="AN670" s="14">
        <f>Snapshot_Date-Table13[[#This Row],[Dt_Customer]]</f>
        <v>592</v>
      </c>
      <c r="AP670" s="13">
        <f>Table13[[#This Row],[NumDealsPurchases]]/Table13[[#This Row],[Total Number of Purchases]]*100</f>
        <v>7.6923076923076925</v>
      </c>
      <c r="AQ670">
        <f>6-ROUNDUP(_xlfn.PERCENTRANK.INC(Table13[Recency],Table13[[#This Row],[Recency]])*5, 0)</f>
        <v>5</v>
      </c>
      <c r="AR670">
        <f>ROUNDUP(_xlfn.PERCENTRANK.INC(Table13[Total Number of Purchases],Table13[[#This Row],[Total Number of Purchases]])*5,0)</f>
        <v>5</v>
      </c>
      <c r="AS670">
        <f>ROUNDUP(_xlfn.PERCENTRANK.INC(Table13[Total Spend],Table13[[#This Row],[Total Spend]])*5,0)</f>
        <v>4</v>
      </c>
      <c r="AT670" t="str">
        <f>Table13[[#This Row],[Recency Score]]&amp;Table13[[#This Row],[Frequency Score]]&amp;Table13[[#This Row],[Monetary Score]]</f>
        <v>554</v>
      </c>
      <c r="AU670" t="str">
        <f t="shared" si="10"/>
        <v>Loyal Customers</v>
      </c>
      <c r="AW670" s="13">
        <f>DATEDIF(Table13[[#This Row],[Dt_Customer]], Snapshot_Date, "d")</f>
        <v>592</v>
      </c>
      <c r="AX670" s="13">
        <f>Table13[[#This Row],[CL if today]]/365</f>
        <v>1.6219178082191781</v>
      </c>
      <c r="AY670">
        <f>Table13[[#This Row],[Total Number of Purchases]]/Table13[[#This Row],[Corrected CL]]</f>
        <v>16.030405405405407</v>
      </c>
      <c r="AZ670">
        <f>Table13[[#This Row],[Average Order Value (AOV)]]*Table13[[#This Row],[Freq per Year]]</f>
        <v>640.59966216216219</v>
      </c>
      <c r="BA670">
        <f>Table13[[#This Row],[Total Spend]]/Table13[[#This Row],[Corrected CL]]</f>
        <v>640.59966216216219</v>
      </c>
      <c r="BB670">
        <v>614.05882352941171</v>
      </c>
      <c r="BC670" s="1">
        <f>Table13[[#This Row],[Dt_Customer]]+Table13[[#This Row],[Recency]]</f>
        <v>41332</v>
      </c>
      <c r="BD670" s="16" t="str">
        <f>IF(COUNTIF(A:A, A670) &gt; 1, "Duplicate", "Unique")</f>
        <v>Unique</v>
      </c>
    </row>
    <row r="671" spans="1:56" x14ac:dyDescent="0.3">
      <c r="A671">
        <v>367</v>
      </c>
      <c r="B671">
        <v>1978</v>
      </c>
      <c r="C671" t="s">
        <v>38</v>
      </c>
      <c r="D671" t="s">
        <v>33</v>
      </c>
      <c r="E671">
        <v>36550</v>
      </c>
      <c r="F671">
        <v>1</v>
      </c>
      <c r="G671">
        <v>0</v>
      </c>
      <c r="H671" s="1">
        <v>41324</v>
      </c>
      <c r="I671">
        <v>74</v>
      </c>
      <c r="J671">
        <v>47</v>
      </c>
      <c r="K671">
        <v>90</v>
      </c>
      <c r="L671">
        <v>94</v>
      </c>
      <c r="M671">
        <v>123</v>
      </c>
      <c r="N671">
        <v>103</v>
      </c>
      <c r="O671">
        <v>120</v>
      </c>
      <c r="P671">
        <f>IF(Table13[[#This Row],[MntWines]] = 0,"",Table13[[#This Row],[MntWines]])</f>
        <v>47</v>
      </c>
      <c r="Q671">
        <f>IF(Table13[[#This Row],[MntFruits]] = 0, "",Table13[[#This Row],[MntFruits]])</f>
        <v>90</v>
      </c>
      <c r="R671">
        <f>IF(Table13[[#This Row],[MntMeatProducts]] = 0, "",Table13[[#This Row],[MntMeatProducts]])</f>
        <v>94</v>
      </c>
      <c r="S671">
        <f>IF(Table13[[#This Row],[MntFishProducts]] = 0, "",Table13[[#This Row],[MntFishProducts]])</f>
        <v>123</v>
      </c>
      <c r="T671">
        <f>IF(Table13[[#This Row],[MntSweetProducts]] = 0, "",Table13[[#This Row],[MntSweetProducts]])</f>
        <v>103</v>
      </c>
      <c r="U671">
        <f>IF(Table13[[#This Row],[MntGoldProds]] = 0, "",Table13[[#This Row],[MntGoldProds]])</f>
        <v>120</v>
      </c>
      <c r="V671">
        <v>5</v>
      </c>
      <c r="W671">
        <v>9</v>
      </c>
      <c r="X671">
        <v>1</v>
      </c>
      <c r="Y671">
        <v>5</v>
      </c>
      <c r="Z671">
        <v>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32</v>
      </c>
      <c r="AI671" s="13">
        <f>SUM(Table13[[#This Row],[MntWines]:[MntGoldProds]])</f>
        <v>577</v>
      </c>
      <c r="AJ671" s="13">
        <f>AVERAGE(Table13[[#This Row],[MntWines]:[MntGoldProds]])</f>
        <v>96.166666666666671</v>
      </c>
      <c r="AK671">
        <f>IF(Table13[[#This Row],[Total Number of Purchases]]=0,0,Table13[[#This Row],[Total Spend]]/Table13[[#This Row],[Total Number of Purchases]])</f>
        <v>28.85</v>
      </c>
      <c r="AM671">
        <f>SUM(Table13[[#This Row],[NumDealsPurchases]:[NumStorePurchases]])</f>
        <v>20</v>
      </c>
      <c r="AN671" s="14">
        <f>Snapshot_Date-Table13[[#This Row],[Dt_Customer]]</f>
        <v>592</v>
      </c>
      <c r="AP671" s="13">
        <f>Table13[[#This Row],[NumDealsPurchases]]/Table13[[#This Row],[Total Number of Purchases]]*100</f>
        <v>25</v>
      </c>
      <c r="AQ671">
        <f>6-ROUNDUP(_xlfn.PERCENTRANK.INC(Table13[Recency],Table13[[#This Row],[Recency]])*5, 0)</f>
        <v>2</v>
      </c>
      <c r="AR671">
        <f>ROUNDUP(_xlfn.PERCENTRANK.INC(Table13[Total Number of Purchases],Table13[[#This Row],[Total Number of Purchases]])*5,0)</f>
        <v>4</v>
      </c>
      <c r="AS671">
        <f>ROUNDUP(_xlfn.PERCENTRANK.INC(Table13[Total Spend],Table13[[#This Row],[Total Spend]])*5,0)</f>
        <v>3</v>
      </c>
      <c r="AT671" t="str">
        <f>Table13[[#This Row],[Recency Score]]&amp;Table13[[#This Row],[Frequency Score]]&amp;Table13[[#This Row],[Monetary Score]]</f>
        <v>243</v>
      </c>
      <c r="AU671" t="str">
        <f t="shared" si="10"/>
        <v>About to Sleep</v>
      </c>
      <c r="AW671" s="13">
        <f>DATEDIF(Table13[[#This Row],[Dt_Customer]], Snapshot_Date, "d")</f>
        <v>592</v>
      </c>
      <c r="AX671" s="13">
        <f>Table13[[#This Row],[CL if today]]/365</f>
        <v>1.6219178082191781</v>
      </c>
      <c r="AY671">
        <f>Table13[[#This Row],[Total Number of Purchases]]/Table13[[#This Row],[Corrected CL]]</f>
        <v>12.331081081081081</v>
      </c>
      <c r="AZ671">
        <f>Table13[[#This Row],[Average Order Value (AOV)]]*Table13[[#This Row],[Freq per Year]]</f>
        <v>355.75168918918922</v>
      </c>
      <c r="BA671">
        <f>Table13[[#This Row],[Total Spend]]/Table13[[#This Row],[Corrected CL]]</f>
        <v>355.75168918918916</v>
      </c>
      <c r="BB671">
        <v>874.53020134228188</v>
      </c>
      <c r="BC671" s="1">
        <f>Table13[[#This Row],[Dt_Customer]]+Table13[[#This Row],[Recency]]</f>
        <v>41398</v>
      </c>
      <c r="BD671" s="16" t="str">
        <f>IF(COUNTIF(A:A, A671) &gt; 1, "Duplicate", "Unique")</f>
        <v>Unique</v>
      </c>
    </row>
    <row r="672" spans="1:56" x14ac:dyDescent="0.3">
      <c r="A672">
        <v>10790</v>
      </c>
      <c r="B672">
        <v>1985</v>
      </c>
      <c r="C672" t="s">
        <v>37</v>
      </c>
      <c r="D672" t="s">
        <v>33</v>
      </c>
      <c r="E672">
        <v>18169</v>
      </c>
      <c r="F672">
        <v>1</v>
      </c>
      <c r="G672">
        <v>0</v>
      </c>
      <c r="H672" s="1">
        <v>41324</v>
      </c>
      <c r="I672">
        <v>40</v>
      </c>
      <c r="J672">
        <v>9</v>
      </c>
      <c r="K672">
        <v>0</v>
      </c>
      <c r="L672">
        <v>5</v>
      </c>
      <c r="M672">
        <v>0</v>
      </c>
      <c r="N672">
        <v>0</v>
      </c>
      <c r="O672">
        <v>7</v>
      </c>
      <c r="P672">
        <f>IF(Table13[[#This Row],[MntWines]] = 0,"",Table13[[#This Row],[MntWines]])</f>
        <v>9</v>
      </c>
      <c r="Q672" t="str">
        <f>IF(Table13[[#This Row],[MntFruits]] = 0, "",Table13[[#This Row],[MntFruits]])</f>
        <v/>
      </c>
      <c r="R672">
        <f>IF(Table13[[#This Row],[MntMeatProducts]] = 0, "",Table13[[#This Row],[MntMeatProducts]])</f>
        <v>5</v>
      </c>
      <c r="S672" t="str">
        <f>IF(Table13[[#This Row],[MntFishProducts]] = 0, "",Table13[[#This Row],[MntFishProducts]])</f>
        <v/>
      </c>
      <c r="T672" t="str">
        <f>IF(Table13[[#This Row],[MntSweetProducts]] = 0, "",Table13[[#This Row],[MntSweetProducts]])</f>
        <v/>
      </c>
      <c r="U672">
        <f>IF(Table13[[#This Row],[MntGoldProds]] = 0, "",Table13[[#This Row],[MntGoldProds]])</f>
        <v>7</v>
      </c>
      <c r="V672">
        <v>1</v>
      </c>
      <c r="W672">
        <v>1</v>
      </c>
      <c r="X672">
        <v>0</v>
      </c>
      <c r="Y672">
        <v>2</v>
      </c>
      <c r="Z672">
        <v>8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30</v>
      </c>
      <c r="AI672" s="13">
        <f>SUM(Table13[[#This Row],[MntWines]:[MntGoldProds]])</f>
        <v>21</v>
      </c>
      <c r="AJ672" s="13">
        <f>AVERAGE(Table13[[#This Row],[MntWines]:[MntGoldProds]])</f>
        <v>3.5</v>
      </c>
      <c r="AK672">
        <f>IF(Table13[[#This Row],[Total Number of Purchases]]=0,0,Table13[[#This Row],[Total Spend]]/Table13[[#This Row],[Total Number of Purchases]])</f>
        <v>5.25</v>
      </c>
      <c r="AM672">
        <f>SUM(Table13[[#This Row],[NumDealsPurchases]:[NumStorePurchases]])</f>
        <v>4</v>
      </c>
      <c r="AN672" s="14">
        <f>Snapshot_Date-Table13[[#This Row],[Dt_Customer]]</f>
        <v>592</v>
      </c>
      <c r="AP672" s="13">
        <f>Table13[[#This Row],[NumDealsPurchases]]/Table13[[#This Row],[Total Number of Purchases]]*100</f>
        <v>25</v>
      </c>
      <c r="AQ672">
        <f>6-ROUNDUP(_xlfn.PERCENTRANK.INC(Table13[Recency],Table13[[#This Row],[Recency]])*5, 0)</f>
        <v>3</v>
      </c>
      <c r="AR672">
        <f>ROUNDUP(_xlfn.PERCENTRANK.INC(Table13[Total Number of Purchases],Table13[[#This Row],[Total Number of Purchases]])*5,0)</f>
        <v>1</v>
      </c>
      <c r="AS672">
        <f>ROUNDUP(_xlfn.PERCENTRANK.INC(Table13[Total Spend],Table13[[#This Row],[Total Spend]])*5,0)</f>
        <v>1</v>
      </c>
      <c r="AT672" t="str">
        <f>Table13[[#This Row],[Recency Score]]&amp;Table13[[#This Row],[Frequency Score]]&amp;Table13[[#This Row],[Monetary Score]]</f>
        <v>311</v>
      </c>
      <c r="AU672" t="str">
        <f t="shared" si="10"/>
        <v>Needs Attention</v>
      </c>
      <c r="AW672" s="13">
        <f>DATEDIF(Table13[[#This Row],[Dt_Customer]], Snapshot_Date, "d")</f>
        <v>592</v>
      </c>
      <c r="AX672" s="13">
        <f>Table13[[#This Row],[CL if today]]/365</f>
        <v>1.6219178082191781</v>
      </c>
      <c r="AY672">
        <f>Table13[[#This Row],[Total Number of Purchases]]/Table13[[#This Row],[Corrected CL]]</f>
        <v>2.4662162162162162</v>
      </c>
      <c r="AZ672">
        <f>Table13[[#This Row],[Average Order Value (AOV)]]*Table13[[#This Row],[Freq per Year]]</f>
        <v>12.947635135135135</v>
      </c>
      <c r="BA672">
        <f>Table13[[#This Row],[Total Spend]]/Table13[[#This Row],[Corrected CL]]</f>
        <v>12.947635135135135</v>
      </c>
      <c r="BB672">
        <v>800.54621848739487</v>
      </c>
      <c r="BC672" s="1">
        <f>Table13[[#This Row],[Dt_Customer]]+Table13[[#This Row],[Recency]]</f>
        <v>41364</v>
      </c>
      <c r="BD672" s="16" t="str">
        <f>IF(COUNTIF(A:A, A672) &gt; 1, "Duplicate", "Unique")</f>
        <v>Unique</v>
      </c>
    </row>
    <row r="673" spans="1:56" x14ac:dyDescent="0.3">
      <c r="A673">
        <v>425</v>
      </c>
      <c r="B673">
        <v>1985</v>
      </c>
      <c r="C673" t="s">
        <v>28</v>
      </c>
      <c r="D673" t="s">
        <v>33</v>
      </c>
      <c r="E673">
        <v>55357</v>
      </c>
      <c r="F673">
        <v>2</v>
      </c>
      <c r="G673">
        <v>0</v>
      </c>
      <c r="H673" s="1">
        <v>41324</v>
      </c>
      <c r="I673">
        <v>66</v>
      </c>
      <c r="J673">
        <v>374</v>
      </c>
      <c r="K673">
        <v>64</v>
      </c>
      <c r="L673">
        <v>116</v>
      </c>
      <c r="M673">
        <v>84</v>
      </c>
      <c r="N673">
        <v>25</v>
      </c>
      <c r="O673">
        <v>64</v>
      </c>
      <c r="P673">
        <f>IF(Table13[[#This Row],[MntWines]] = 0,"",Table13[[#This Row],[MntWines]])</f>
        <v>374</v>
      </c>
      <c r="Q673">
        <f>IF(Table13[[#This Row],[MntFruits]] = 0, "",Table13[[#This Row],[MntFruits]])</f>
        <v>64</v>
      </c>
      <c r="R673">
        <f>IF(Table13[[#This Row],[MntMeatProducts]] = 0, "",Table13[[#This Row],[MntMeatProducts]])</f>
        <v>116</v>
      </c>
      <c r="S673">
        <f>IF(Table13[[#This Row],[MntFishProducts]] = 0, "",Table13[[#This Row],[MntFishProducts]])</f>
        <v>84</v>
      </c>
      <c r="T673">
        <f>IF(Table13[[#This Row],[MntSweetProducts]] = 0, "",Table13[[#This Row],[MntSweetProducts]])</f>
        <v>25</v>
      </c>
      <c r="U673">
        <f>IF(Table13[[#This Row],[MntGoldProds]] = 0, "",Table13[[#This Row],[MntGoldProds]])</f>
        <v>64</v>
      </c>
      <c r="V673">
        <v>3</v>
      </c>
      <c r="W673">
        <v>6</v>
      </c>
      <c r="X673">
        <v>2</v>
      </c>
      <c r="Y673">
        <v>11</v>
      </c>
      <c r="Z673">
        <v>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40</v>
      </c>
      <c r="AI673" s="13">
        <f>SUM(Table13[[#This Row],[MntWines]:[MntGoldProds]])</f>
        <v>727</v>
      </c>
      <c r="AJ673" s="13">
        <f>AVERAGE(Table13[[#This Row],[MntWines]:[MntGoldProds]])</f>
        <v>121.16666666666667</v>
      </c>
      <c r="AK673">
        <f>IF(Table13[[#This Row],[Total Number of Purchases]]=0,0,Table13[[#This Row],[Total Spend]]/Table13[[#This Row],[Total Number of Purchases]])</f>
        <v>33.045454545454547</v>
      </c>
      <c r="AM673">
        <f>SUM(Table13[[#This Row],[NumDealsPurchases]:[NumStorePurchases]])</f>
        <v>22</v>
      </c>
      <c r="AN673" s="14">
        <f>Snapshot_Date-Table13[[#This Row],[Dt_Customer]]</f>
        <v>592</v>
      </c>
      <c r="AP673" s="13">
        <f>Table13[[#This Row],[NumDealsPurchases]]/Table13[[#This Row],[Total Number of Purchases]]*100</f>
        <v>13.636363636363635</v>
      </c>
      <c r="AQ673">
        <f>6-ROUNDUP(_xlfn.PERCENTRANK.INC(Table13[Recency],Table13[[#This Row],[Recency]])*5, 0)</f>
        <v>2</v>
      </c>
      <c r="AR673">
        <f>ROUNDUP(_xlfn.PERCENTRANK.INC(Table13[Total Number of Purchases],Table13[[#This Row],[Total Number of Purchases]])*5,0)</f>
        <v>4</v>
      </c>
      <c r="AS673">
        <f>ROUNDUP(_xlfn.PERCENTRANK.INC(Table13[Total Spend],Table13[[#This Row],[Total Spend]])*5,0)</f>
        <v>4</v>
      </c>
      <c r="AT673" t="str">
        <f>Table13[[#This Row],[Recency Score]]&amp;Table13[[#This Row],[Frequency Score]]&amp;Table13[[#This Row],[Monetary Score]]</f>
        <v>244</v>
      </c>
      <c r="AU673" t="str">
        <f t="shared" si="10"/>
        <v>About to Sleep</v>
      </c>
      <c r="AW673" s="13">
        <f>DATEDIF(Table13[[#This Row],[Dt_Customer]], Snapshot_Date, "d")</f>
        <v>592</v>
      </c>
      <c r="AX673" s="13">
        <f>Table13[[#This Row],[CL if today]]/365</f>
        <v>1.6219178082191781</v>
      </c>
      <c r="AY673">
        <f>Table13[[#This Row],[Total Number of Purchases]]/Table13[[#This Row],[Corrected CL]]</f>
        <v>13.564189189189189</v>
      </c>
      <c r="AZ673">
        <f>Table13[[#This Row],[Average Order Value (AOV)]]*Table13[[#This Row],[Freq per Year]]</f>
        <v>448.23479729729735</v>
      </c>
      <c r="BA673">
        <f>Table13[[#This Row],[Total Spend]]/Table13[[#This Row],[Corrected CL]]</f>
        <v>448.23479729729729</v>
      </c>
      <c r="BB673">
        <v>1496.8067226890755</v>
      </c>
      <c r="BC673" s="1">
        <f>Table13[[#This Row],[Dt_Customer]]+Table13[[#This Row],[Recency]]</f>
        <v>41390</v>
      </c>
      <c r="BD673" s="16" t="str">
        <f>IF(COUNTIF(A:A, A673) &gt; 1, "Duplicate", "Unique")</f>
        <v>Unique</v>
      </c>
    </row>
    <row r="674" spans="1:56" x14ac:dyDescent="0.3">
      <c r="A674">
        <v>8755</v>
      </c>
      <c r="B674">
        <v>1946</v>
      </c>
      <c r="C674" t="s">
        <v>41</v>
      </c>
      <c r="D674" t="s">
        <v>33</v>
      </c>
      <c r="E674">
        <v>68657</v>
      </c>
      <c r="F674">
        <v>0</v>
      </c>
      <c r="G674">
        <v>0</v>
      </c>
      <c r="H674" s="1">
        <v>41325</v>
      </c>
      <c r="I674">
        <v>4</v>
      </c>
      <c r="J674">
        <v>482</v>
      </c>
      <c r="K674">
        <v>34</v>
      </c>
      <c r="L674">
        <v>471</v>
      </c>
      <c r="M674">
        <v>119</v>
      </c>
      <c r="N674">
        <v>68</v>
      </c>
      <c r="O674">
        <v>22</v>
      </c>
      <c r="P674">
        <f>IF(Table13[[#This Row],[MntWines]] = 0,"",Table13[[#This Row],[MntWines]])</f>
        <v>482</v>
      </c>
      <c r="Q674">
        <f>IF(Table13[[#This Row],[MntFruits]] = 0, "",Table13[[#This Row],[MntFruits]])</f>
        <v>34</v>
      </c>
      <c r="R674">
        <f>IF(Table13[[#This Row],[MntMeatProducts]] = 0, "",Table13[[#This Row],[MntMeatProducts]])</f>
        <v>471</v>
      </c>
      <c r="S674">
        <f>IF(Table13[[#This Row],[MntFishProducts]] = 0, "",Table13[[#This Row],[MntFishProducts]])</f>
        <v>119</v>
      </c>
      <c r="T674">
        <f>IF(Table13[[#This Row],[MntSweetProducts]] = 0, "",Table13[[#This Row],[MntSweetProducts]])</f>
        <v>68</v>
      </c>
      <c r="U674">
        <f>IF(Table13[[#This Row],[MntGoldProds]] = 0, "",Table13[[#This Row],[MntGoldProds]])</f>
        <v>22</v>
      </c>
      <c r="V674">
        <v>1</v>
      </c>
      <c r="W674">
        <v>3</v>
      </c>
      <c r="X674">
        <v>5</v>
      </c>
      <c r="Y674">
        <v>9</v>
      </c>
      <c r="Z674">
        <v>7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36</v>
      </c>
      <c r="AI674" s="13">
        <f>SUM(Table13[[#This Row],[MntWines]:[MntGoldProds]])</f>
        <v>1196</v>
      </c>
      <c r="AJ674" s="13">
        <f>AVERAGE(Table13[[#This Row],[MntWines]:[MntGoldProds]])</f>
        <v>199.33333333333334</v>
      </c>
      <c r="AK674">
        <f>IF(Table13[[#This Row],[Total Number of Purchases]]=0,0,Table13[[#This Row],[Total Spend]]/Table13[[#This Row],[Total Number of Purchases]])</f>
        <v>66.444444444444443</v>
      </c>
      <c r="AM674">
        <f>SUM(Table13[[#This Row],[NumDealsPurchases]:[NumStorePurchases]])</f>
        <v>18</v>
      </c>
      <c r="AN674" s="14">
        <f>Snapshot_Date-Table13[[#This Row],[Dt_Customer]]</f>
        <v>591</v>
      </c>
      <c r="AP674" s="13">
        <f>Table13[[#This Row],[NumDealsPurchases]]/Table13[[#This Row],[Total Number of Purchases]]*100</f>
        <v>5.5555555555555554</v>
      </c>
      <c r="AQ674">
        <f>6-ROUNDUP(_xlfn.PERCENTRANK.INC(Table13[Recency],Table13[[#This Row],[Recency]])*5, 0)</f>
        <v>5</v>
      </c>
      <c r="AR674">
        <f>ROUNDUP(_xlfn.PERCENTRANK.INC(Table13[Total Number of Purchases],Table13[[#This Row],[Total Number of Purchases]])*5,0)</f>
        <v>4</v>
      </c>
      <c r="AS674">
        <f>ROUNDUP(_xlfn.PERCENTRANK.INC(Table13[Total Spend],Table13[[#This Row],[Total Spend]])*5,0)</f>
        <v>5</v>
      </c>
      <c r="AT674" t="str">
        <f>Table13[[#This Row],[Recency Score]]&amp;Table13[[#This Row],[Frequency Score]]&amp;Table13[[#This Row],[Monetary Score]]</f>
        <v>545</v>
      </c>
      <c r="AU674" t="str">
        <f t="shared" si="10"/>
        <v>Loyal Customers</v>
      </c>
      <c r="AW674" s="13">
        <f>DATEDIF(Table13[[#This Row],[Dt_Customer]], Snapshot_Date, "d")</f>
        <v>591</v>
      </c>
      <c r="AX674" s="13">
        <f>Table13[[#This Row],[CL if today]]/365</f>
        <v>1.6191780821917807</v>
      </c>
      <c r="AY674">
        <f>Table13[[#This Row],[Total Number of Purchases]]/Table13[[#This Row],[Corrected CL]]</f>
        <v>11.116751269035534</v>
      </c>
      <c r="AZ674">
        <f>Table13[[#This Row],[Average Order Value (AOV)]]*Table13[[#This Row],[Freq per Year]]</f>
        <v>738.64636209813875</v>
      </c>
      <c r="BA674">
        <f>Table13[[#This Row],[Total Spend]]/Table13[[#This Row],[Corrected CL]]</f>
        <v>738.64636209813875</v>
      </c>
      <c r="BB674">
        <v>344.07251264755479</v>
      </c>
      <c r="BC674" s="1">
        <f>Table13[[#This Row],[Dt_Customer]]+Table13[[#This Row],[Recency]]</f>
        <v>41329</v>
      </c>
      <c r="BD674" s="16" t="str">
        <f>IF(COUNTIF(A:A, A674) &gt; 1, "Duplicate", "Unique")</f>
        <v>Unique</v>
      </c>
    </row>
    <row r="675" spans="1:56" x14ac:dyDescent="0.3">
      <c r="A675">
        <v>1118</v>
      </c>
      <c r="B675">
        <v>1956</v>
      </c>
      <c r="C675" t="s">
        <v>41</v>
      </c>
      <c r="D675" t="s">
        <v>33</v>
      </c>
      <c r="E675">
        <v>50965</v>
      </c>
      <c r="F675">
        <v>0</v>
      </c>
      <c r="G675">
        <v>1</v>
      </c>
      <c r="H675" s="1">
        <v>41325</v>
      </c>
      <c r="I675">
        <v>87</v>
      </c>
      <c r="J675">
        <v>544</v>
      </c>
      <c r="K675">
        <v>13</v>
      </c>
      <c r="L675">
        <v>85</v>
      </c>
      <c r="M675">
        <v>8</v>
      </c>
      <c r="N675">
        <v>6</v>
      </c>
      <c r="O675">
        <v>29</v>
      </c>
      <c r="P675">
        <f>IF(Table13[[#This Row],[MntWines]] = 0,"",Table13[[#This Row],[MntWines]])</f>
        <v>544</v>
      </c>
      <c r="Q675">
        <f>IF(Table13[[#This Row],[MntFruits]] = 0, "",Table13[[#This Row],[MntFruits]])</f>
        <v>13</v>
      </c>
      <c r="R675">
        <f>IF(Table13[[#This Row],[MntMeatProducts]] = 0, "",Table13[[#This Row],[MntMeatProducts]])</f>
        <v>85</v>
      </c>
      <c r="S675">
        <f>IF(Table13[[#This Row],[MntFishProducts]] = 0, "",Table13[[#This Row],[MntFishProducts]])</f>
        <v>8</v>
      </c>
      <c r="T675">
        <f>IF(Table13[[#This Row],[MntSweetProducts]] = 0, "",Table13[[#This Row],[MntSweetProducts]])</f>
        <v>6</v>
      </c>
      <c r="U675">
        <f>IF(Table13[[#This Row],[MntGoldProds]] = 0, "",Table13[[#This Row],[MntGoldProds]])</f>
        <v>29</v>
      </c>
      <c r="V675">
        <v>3</v>
      </c>
      <c r="W675">
        <v>10</v>
      </c>
      <c r="X675">
        <v>4</v>
      </c>
      <c r="Y675">
        <v>5</v>
      </c>
      <c r="Z675">
        <v>8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 t="s">
        <v>30</v>
      </c>
      <c r="AI675" s="13">
        <f>SUM(Table13[[#This Row],[MntWines]:[MntGoldProds]])</f>
        <v>685</v>
      </c>
      <c r="AJ675" s="13">
        <f>AVERAGE(Table13[[#This Row],[MntWines]:[MntGoldProds]])</f>
        <v>114.16666666666667</v>
      </c>
      <c r="AK675">
        <f>IF(Table13[[#This Row],[Total Number of Purchases]]=0,0,Table13[[#This Row],[Total Spend]]/Table13[[#This Row],[Total Number of Purchases]])</f>
        <v>31.136363636363637</v>
      </c>
      <c r="AM675">
        <f>SUM(Table13[[#This Row],[NumDealsPurchases]:[NumStorePurchases]])</f>
        <v>22</v>
      </c>
      <c r="AN675" s="14">
        <f>Snapshot_Date-Table13[[#This Row],[Dt_Customer]]</f>
        <v>591</v>
      </c>
      <c r="AP675" s="13">
        <f>Table13[[#This Row],[NumDealsPurchases]]/Table13[[#This Row],[Total Number of Purchases]]*100</f>
        <v>13.636363636363635</v>
      </c>
      <c r="AQ675">
        <f>6-ROUNDUP(_xlfn.PERCENTRANK.INC(Table13[Recency],Table13[[#This Row],[Recency]])*5, 0)</f>
        <v>1</v>
      </c>
      <c r="AR675">
        <f>ROUNDUP(_xlfn.PERCENTRANK.INC(Table13[Total Number of Purchases],Table13[[#This Row],[Total Number of Purchases]])*5,0)</f>
        <v>4</v>
      </c>
      <c r="AS675">
        <f>ROUNDUP(_xlfn.PERCENTRANK.INC(Table13[Total Spend],Table13[[#This Row],[Total Spend]])*5,0)</f>
        <v>4</v>
      </c>
      <c r="AT675" t="str">
        <f>Table13[[#This Row],[Recency Score]]&amp;Table13[[#This Row],[Frequency Score]]&amp;Table13[[#This Row],[Monetary Score]]</f>
        <v>144</v>
      </c>
      <c r="AU675" t="str">
        <f t="shared" si="10"/>
        <v>Lost</v>
      </c>
      <c r="AW675" s="13">
        <f>DATEDIF(Table13[[#This Row],[Dt_Customer]], Snapshot_Date, "d")</f>
        <v>591</v>
      </c>
      <c r="AX675" s="13">
        <f>Table13[[#This Row],[CL if today]]/365</f>
        <v>1.6191780821917807</v>
      </c>
      <c r="AY675">
        <f>Table13[[#This Row],[Total Number of Purchases]]/Table13[[#This Row],[Corrected CL]]</f>
        <v>13.58714043993232</v>
      </c>
      <c r="AZ675">
        <f>Table13[[#This Row],[Average Order Value (AOV)]]*Table13[[#This Row],[Freq per Year]]</f>
        <v>423.05414551607453</v>
      </c>
      <c r="BA675">
        <f>Table13[[#This Row],[Total Spend]]/Table13[[#This Row],[Corrected CL]]</f>
        <v>423.05414551607447</v>
      </c>
      <c r="BB675">
        <v>52.142857142857139</v>
      </c>
      <c r="BC675" s="1">
        <f>Table13[[#This Row],[Dt_Customer]]+Table13[[#This Row],[Recency]]</f>
        <v>41412</v>
      </c>
      <c r="BD675" s="16" t="str">
        <f>IF(COUNTIF(A:A, A675) &gt; 1, "Duplicate", "Unique")</f>
        <v>Unique</v>
      </c>
    </row>
    <row r="676" spans="1:56" x14ac:dyDescent="0.3">
      <c r="A676">
        <v>1388</v>
      </c>
      <c r="B676">
        <v>1975</v>
      </c>
      <c r="C676" t="s">
        <v>28</v>
      </c>
      <c r="D676" t="s">
        <v>31</v>
      </c>
      <c r="E676">
        <v>33249</v>
      </c>
      <c r="F676">
        <v>1</v>
      </c>
      <c r="G676">
        <v>0</v>
      </c>
      <c r="H676" s="1">
        <v>41325</v>
      </c>
      <c r="I676">
        <v>11</v>
      </c>
      <c r="J676">
        <v>6</v>
      </c>
      <c r="K676">
        <v>10</v>
      </c>
      <c r="L676">
        <v>21</v>
      </c>
      <c r="M676">
        <v>19</v>
      </c>
      <c r="N676">
        <v>14</v>
      </c>
      <c r="O676">
        <v>42</v>
      </c>
      <c r="P676">
        <f>IF(Table13[[#This Row],[MntWines]] = 0,"",Table13[[#This Row],[MntWines]])</f>
        <v>6</v>
      </c>
      <c r="Q676">
        <f>IF(Table13[[#This Row],[MntFruits]] = 0, "",Table13[[#This Row],[MntFruits]])</f>
        <v>10</v>
      </c>
      <c r="R676">
        <f>IF(Table13[[#This Row],[MntMeatProducts]] = 0, "",Table13[[#This Row],[MntMeatProducts]])</f>
        <v>21</v>
      </c>
      <c r="S676">
        <f>IF(Table13[[#This Row],[MntFishProducts]] = 0, "",Table13[[#This Row],[MntFishProducts]])</f>
        <v>19</v>
      </c>
      <c r="T676">
        <f>IF(Table13[[#This Row],[MntSweetProducts]] = 0, "",Table13[[#This Row],[MntSweetProducts]])</f>
        <v>14</v>
      </c>
      <c r="U676">
        <f>IF(Table13[[#This Row],[MntGoldProds]] = 0, "",Table13[[#This Row],[MntGoldProds]])</f>
        <v>42</v>
      </c>
      <c r="V676">
        <v>2</v>
      </c>
      <c r="W676">
        <v>2</v>
      </c>
      <c r="X676">
        <v>1</v>
      </c>
      <c r="Y676">
        <v>3</v>
      </c>
      <c r="Z676">
        <v>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 t="s">
        <v>36</v>
      </c>
      <c r="AI676" s="13">
        <f>SUM(Table13[[#This Row],[MntWines]:[MntGoldProds]])</f>
        <v>112</v>
      </c>
      <c r="AJ676" s="13">
        <f>AVERAGE(Table13[[#This Row],[MntWines]:[MntGoldProds]])</f>
        <v>18.666666666666668</v>
      </c>
      <c r="AK676">
        <f>IF(Table13[[#This Row],[Total Number of Purchases]]=0,0,Table13[[#This Row],[Total Spend]]/Table13[[#This Row],[Total Number of Purchases]])</f>
        <v>14</v>
      </c>
      <c r="AM676">
        <f>SUM(Table13[[#This Row],[NumDealsPurchases]:[NumStorePurchases]])</f>
        <v>8</v>
      </c>
      <c r="AN676" s="14">
        <f>Snapshot_Date-Table13[[#This Row],[Dt_Customer]]</f>
        <v>591</v>
      </c>
      <c r="AP676" s="13">
        <f>Table13[[#This Row],[NumDealsPurchases]]/Table13[[#This Row],[Total Number of Purchases]]*100</f>
        <v>25</v>
      </c>
      <c r="AQ676">
        <f>6-ROUNDUP(_xlfn.PERCENTRANK.INC(Table13[Recency],Table13[[#This Row],[Recency]])*5, 0)</f>
        <v>5</v>
      </c>
      <c r="AR676">
        <f>ROUNDUP(_xlfn.PERCENTRANK.INC(Table13[Total Number of Purchases],Table13[[#This Row],[Total Number of Purchases]])*5,0)</f>
        <v>2</v>
      </c>
      <c r="AS676">
        <f>ROUNDUP(_xlfn.PERCENTRANK.INC(Table13[Total Spend],Table13[[#This Row],[Total Spend]])*5,0)</f>
        <v>2</v>
      </c>
      <c r="AT676" t="str">
        <f>Table13[[#This Row],[Recency Score]]&amp;Table13[[#This Row],[Frequency Score]]&amp;Table13[[#This Row],[Monetary Score]]</f>
        <v>522</v>
      </c>
      <c r="AU676" t="str">
        <f t="shared" si="10"/>
        <v>Others</v>
      </c>
      <c r="AW676" s="13">
        <f>DATEDIF(Table13[[#This Row],[Dt_Customer]], Snapshot_Date, "d")</f>
        <v>591</v>
      </c>
      <c r="AX676" s="13">
        <f>Table13[[#This Row],[CL if today]]/365</f>
        <v>1.6191780821917807</v>
      </c>
      <c r="AY676">
        <f>Table13[[#This Row],[Total Number of Purchases]]/Table13[[#This Row],[Corrected CL]]</f>
        <v>4.9407783417935702</v>
      </c>
      <c r="AZ676">
        <f>Table13[[#This Row],[Average Order Value (AOV)]]*Table13[[#This Row],[Freq per Year]]</f>
        <v>69.170896785109989</v>
      </c>
      <c r="BA676">
        <f>Table13[[#This Row],[Total Spend]]/Table13[[#This Row],[Corrected CL]]</f>
        <v>69.170896785109989</v>
      </c>
      <c r="BB676">
        <v>128.42592592592592</v>
      </c>
      <c r="BC676" s="1">
        <f>Table13[[#This Row],[Dt_Customer]]+Table13[[#This Row],[Recency]]</f>
        <v>41336</v>
      </c>
      <c r="BD676" s="16" t="str">
        <f>IF(COUNTIF(A:A, A676) &gt; 1, "Duplicate", "Unique")</f>
        <v>Unique</v>
      </c>
    </row>
    <row r="677" spans="1:56" x14ac:dyDescent="0.3">
      <c r="A677">
        <v>979</v>
      </c>
      <c r="B677">
        <v>1975</v>
      </c>
      <c r="C677" t="s">
        <v>28</v>
      </c>
      <c r="D677" t="s">
        <v>31</v>
      </c>
      <c r="E677">
        <v>33249</v>
      </c>
      <c r="F677">
        <v>1</v>
      </c>
      <c r="G677">
        <v>0</v>
      </c>
      <c r="H677" s="1">
        <v>41325</v>
      </c>
      <c r="I677">
        <v>11</v>
      </c>
      <c r="J677">
        <v>6</v>
      </c>
      <c r="K677">
        <v>10</v>
      </c>
      <c r="L677">
        <v>21</v>
      </c>
      <c r="M677">
        <v>19</v>
      </c>
      <c r="N677">
        <v>14</v>
      </c>
      <c r="O677">
        <v>42</v>
      </c>
      <c r="P677">
        <f>IF(Table13[[#This Row],[MntWines]] = 0,"",Table13[[#This Row],[MntWines]])</f>
        <v>6</v>
      </c>
      <c r="Q677">
        <f>IF(Table13[[#This Row],[MntFruits]] = 0, "",Table13[[#This Row],[MntFruits]])</f>
        <v>10</v>
      </c>
      <c r="R677">
        <f>IF(Table13[[#This Row],[MntMeatProducts]] = 0, "",Table13[[#This Row],[MntMeatProducts]])</f>
        <v>21</v>
      </c>
      <c r="S677">
        <f>IF(Table13[[#This Row],[MntFishProducts]] = 0, "",Table13[[#This Row],[MntFishProducts]])</f>
        <v>19</v>
      </c>
      <c r="T677">
        <f>IF(Table13[[#This Row],[MntSweetProducts]] = 0, "",Table13[[#This Row],[MntSweetProducts]])</f>
        <v>14</v>
      </c>
      <c r="U677">
        <f>IF(Table13[[#This Row],[MntGoldProds]] = 0, "",Table13[[#This Row],[MntGoldProds]])</f>
        <v>42</v>
      </c>
      <c r="V677">
        <v>2</v>
      </c>
      <c r="W677">
        <v>2</v>
      </c>
      <c r="X677">
        <v>1</v>
      </c>
      <c r="Y677">
        <v>3</v>
      </c>
      <c r="Z677">
        <v>6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 t="s">
        <v>30</v>
      </c>
      <c r="AI677" s="13">
        <f>SUM(Table13[[#This Row],[MntWines]:[MntGoldProds]])</f>
        <v>112</v>
      </c>
      <c r="AJ677" s="13">
        <f>AVERAGE(Table13[[#This Row],[MntWines]:[MntGoldProds]])</f>
        <v>18.666666666666668</v>
      </c>
      <c r="AK677">
        <f>IF(Table13[[#This Row],[Total Number of Purchases]]=0,0,Table13[[#This Row],[Total Spend]]/Table13[[#This Row],[Total Number of Purchases]])</f>
        <v>14</v>
      </c>
      <c r="AM677">
        <f>SUM(Table13[[#This Row],[NumDealsPurchases]:[NumStorePurchases]])</f>
        <v>8</v>
      </c>
      <c r="AN677" s="14">
        <f>Snapshot_Date-Table13[[#This Row],[Dt_Customer]]</f>
        <v>591</v>
      </c>
      <c r="AP677" s="13">
        <f>Table13[[#This Row],[NumDealsPurchases]]/Table13[[#This Row],[Total Number of Purchases]]*100</f>
        <v>25</v>
      </c>
      <c r="AQ677">
        <f>6-ROUNDUP(_xlfn.PERCENTRANK.INC(Table13[Recency],Table13[[#This Row],[Recency]])*5, 0)</f>
        <v>5</v>
      </c>
      <c r="AR677">
        <f>ROUNDUP(_xlfn.PERCENTRANK.INC(Table13[Total Number of Purchases],Table13[[#This Row],[Total Number of Purchases]])*5,0)</f>
        <v>2</v>
      </c>
      <c r="AS677">
        <f>ROUNDUP(_xlfn.PERCENTRANK.INC(Table13[Total Spend],Table13[[#This Row],[Total Spend]])*5,0)</f>
        <v>2</v>
      </c>
      <c r="AT677" t="str">
        <f>Table13[[#This Row],[Recency Score]]&amp;Table13[[#This Row],[Frequency Score]]&amp;Table13[[#This Row],[Monetary Score]]</f>
        <v>522</v>
      </c>
      <c r="AU677" t="str">
        <f t="shared" si="10"/>
        <v>Others</v>
      </c>
      <c r="AW677" s="13">
        <f>DATEDIF(Table13[[#This Row],[Dt_Customer]], Snapshot_Date, "d")</f>
        <v>591</v>
      </c>
      <c r="AX677" s="13">
        <f>Table13[[#This Row],[CL if today]]/365</f>
        <v>1.6191780821917807</v>
      </c>
      <c r="AY677">
        <f>Table13[[#This Row],[Total Number of Purchases]]/Table13[[#This Row],[Corrected CL]]</f>
        <v>4.9407783417935702</v>
      </c>
      <c r="AZ677">
        <f>Table13[[#This Row],[Average Order Value (AOV)]]*Table13[[#This Row],[Freq per Year]]</f>
        <v>69.170896785109989</v>
      </c>
      <c r="BA677">
        <f>Table13[[#This Row],[Total Spend]]/Table13[[#This Row],[Corrected CL]]</f>
        <v>69.170896785109989</v>
      </c>
      <c r="BB677">
        <v>815.41245791245797</v>
      </c>
      <c r="BC677" s="1">
        <f>Table13[[#This Row],[Dt_Customer]]+Table13[[#This Row],[Recency]]</f>
        <v>41336</v>
      </c>
      <c r="BD677" s="16" t="str">
        <f>IF(COUNTIF(A:A, A677) &gt; 1, "Duplicate", "Unique")</f>
        <v>Unique</v>
      </c>
    </row>
    <row r="678" spans="1:56" x14ac:dyDescent="0.3">
      <c r="A678">
        <v>4436</v>
      </c>
      <c r="B678">
        <v>1976</v>
      </c>
      <c r="C678" t="s">
        <v>28</v>
      </c>
      <c r="D678" t="s">
        <v>31</v>
      </c>
      <c r="E678">
        <v>20180</v>
      </c>
      <c r="F678">
        <v>0</v>
      </c>
      <c r="G678">
        <v>0</v>
      </c>
      <c r="H678" s="1">
        <v>41325</v>
      </c>
      <c r="I678">
        <v>27</v>
      </c>
      <c r="J678">
        <v>18</v>
      </c>
      <c r="K678">
        <v>42</v>
      </c>
      <c r="L678">
        <v>24</v>
      </c>
      <c r="M678">
        <v>15</v>
      </c>
      <c r="N678">
        <v>20</v>
      </c>
      <c r="O678">
        <v>18</v>
      </c>
      <c r="P678">
        <f>IF(Table13[[#This Row],[MntWines]] = 0,"",Table13[[#This Row],[MntWines]])</f>
        <v>18</v>
      </c>
      <c r="Q678">
        <f>IF(Table13[[#This Row],[MntFruits]] = 0, "",Table13[[#This Row],[MntFruits]])</f>
        <v>42</v>
      </c>
      <c r="R678">
        <f>IF(Table13[[#This Row],[MntMeatProducts]] = 0, "",Table13[[#This Row],[MntMeatProducts]])</f>
        <v>24</v>
      </c>
      <c r="S678">
        <f>IF(Table13[[#This Row],[MntFishProducts]] = 0, "",Table13[[#This Row],[MntFishProducts]])</f>
        <v>15</v>
      </c>
      <c r="T678">
        <f>IF(Table13[[#This Row],[MntSweetProducts]] = 0, "",Table13[[#This Row],[MntSweetProducts]])</f>
        <v>20</v>
      </c>
      <c r="U678">
        <f>IF(Table13[[#This Row],[MntGoldProds]] = 0, "",Table13[[#This Row],[MntGoldProds]])</f>
        <v>18</v>
      </c>
      <c r="V678">
        <v>1</v>
      </c>
      <c r="W678">
        <v>2</v>
      </c>
      <c r="X678">
        <v>1</v>
      </c>
      <c r="Y678">
        <v>4</v>
      </c>
      <c r="Z678">
        <v>7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t="s">
        <v>30</v>
      </c>
      <c r="AI678" s="13">
        <f>SUM(Table13[[#This Row],[MntWines]:[MntGoldProds]])</f>
        <v>137</v>
      </c>
      <c r="AJ678" s="13">
        <f>AVERAGE(Table13[[#This Row],[MntWines]:[MntGoldProds]])</f>
        <v>22.833333333333332</v>
      </c>
      <c r="AK678">
        <f>IF(Table13[[#This Row],[Total Number of Purchases]]=0,0,Table13[[#This Row],[Total Spend]]/Table13[[#This Row],[Total Number of Purchases]])</f>
        <v>17.125</v>
      </c>
      <c r="AM678">
        <f>SUM(Table13[[#This Row],[NumDealsPurchases]:[NumStorePurchases]])</f>
        <v>8</v>
      </c>
      <c r="AN678" s="14">
        <f>Snapshot_Date-Table13[[#This Row],[Dt_Customer]]</f>
        <v>591</v>
      </c>
      <c r="AP678" s="13">
        <f>Table13[[#This Row],[NumDealsPurchases]]/Table13[[#This Row],[Total Number of Purchases]]*100</f>
        <v>12.5</v>
      </c>
      <c r="AQ678">
        <f>6-ROUNDUP(_xlfn.PERCENTRANK.INC(Table13[Recency],Table13[[#This Row],[Recency]])*5, 0)</f>
        <v>4</v>
      </c>
      <c r="AR678">
        <f>ROUNDUP(_xlfn.PERCENTRANK.INC(Table13[Total Number of Purchases],Table13[[#This Row],[Total Number of Purchases]])*5,0)</f>
        <v>2</v>
      </c>
      <c r="AS678">
        <f>ROUNDUP(_xlfn.PERCENTRANK.INC(Table13[Total Spend],Table13[[#This Row],[Total Spend]])*5,0)</f>
        <v>2</v>
      </c>
      <c r="AT678" t="str">
        <f>Table13[[#This Row],[Recency Score]]&amp;Table13[[#This Row],[Frequency Score]]&amp;Table13[[#This Row],[Monetary Score]]</f>
        <v>422</v>
      </c>
      <c r="AU678" t="str">
        <f t="shared" si="10"/>
        <v>Potential Loyalists</v>
      </c>
      <c r="AW678" s="13">
        <f>DATEDIF(Table13[[#This Row],[Dt_Customer]], Snapshot_Date, "d")</f>
        <v>591</v>
      </c>
      <c r="AX678" s="13">
        <f>Table13[[#This Row],[CL if today]]/365</f>
        <v>1.6191780821917807</v>
      </c>
      <c r="AY678">
        <f>Table13[[#This Row],[Total Number of Purchases]]/Table13[[#This Row],[Corrected CL]]</f>
        <v>4.9407783417935702</v>
      </c>
      <c r="AZ678">
        <f>Table13[[#This Row],[Average Order Value (AOV)]]*Table13[[#This Row],[Freq per Year]]</f>
        <v>84.610829103214897</v>
      </c>
      <c r="BA678">
        <f>Table13[[#This Row],[Total Spend]]/Table13[[#This Row],[Corrected CL]]</f>
        <v>84.610829103214897</v>
      </c>
      <c r="BB678">
        <v>570.85016835016836</v>
      </c>
      <c r="BC678" s="1">
        <f>Table13[[#This Row],[Dt_Customer]]+Table13[[#This Row],[Recency]]</f>
        <v>41352</v>
      </c>
      <c r="BD678" s="16" t="str">
        <f>IF(COUNTIF(A:A, A678) &gt; 1, "Duplicate", "Unique")</f>
        <v>Unique</v>
      </c>
    </row>
    <row r="679" spans="1:56" x14ac:dyDescent="0.3">
      <c r="A679">
        <v>2929</v>
      </c>
      <c r="B679">
        <v>1976</v>
      </c>
      <c r="C679" t="s">
        <v>28</v>
      </c>
      <c r="D679" t="s">
        <v>31</v>
      </c>
      <c r="E679">
        <v>20180</v>
      </c>
      <c r="F679">
        <v>0</v>
      </c>
      <c r="G679">
        <v>0</v>
      </c>
      <c r="H679" s="1">
        <v>41325</v>
      </c>
      <c r="I679">
        <v>27</v>
      </c>
      <c r="J679">
        <v>18</v>
      </c>
      <c r="K679">
        <v>42</v>
      </c>
      <c r="L679">
        <v>24</v>
      </c>
      <c r="M679">
        <v>15</v>
      </c>
      <c r="N679">
        <v>20</v>
      </c>
      <c r="O679">
        <v>18</v>
      </c>
      <c r="P679">
        <f>IF(Table13[[#This Row],[MntWines]] = 0,"",Table13[[#This Row],[MntWines]])</f>
        <v>18</v>
      </c>
      <c r="Q679">
        <f>IF(Table13[[#This Row],[MntFruits]] = 0, "",Table13[[#This Row],[MntFruits]])</f>
        <v>42</v>
      </c>
      <c r="R679">
        <f>IF(Table13[[#This Row],[MntMeatProducts]] = 0, "",Table13[[#This Row],[MntMeatProducts]])</f>
        <v>24</v>
      </c>
      <c r="S679">
        <f>IF(Table13[[#This Row],[MntFishProducts]] = 0, "",Table13[[#This Row],[MntFishProducts]])</f>
        <v>15</v>
      </c>
      <c r="T679">
        <f>IF(Table13[[#This Row],[MntSweetProducts]] = 0, "",Table13[[#This Row],[MntSweetProducts]])</f>
        <v>20</v>
      </c>
      <c r="U679">
        <f>IF(Table13[[#This Row],[MntGoldProds]] = 0, "",Table13[[#This Row],[MntGoldProds]])</f>
        <v>18</v>
      </c>
      <c r="V679">
        <v>1</v>
      </c>
      <c r="W679">
        <v>2</v>
      </c>
      <c r="X679">
        <v>1</v>
      </c>
      <c r="Y679">
        <v>4</v>
      </c>
      <c r="Z679">
        <v>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30</v>
      </c>
      <c r="AI679" s="13">
        <f>SUM(Table13[[#This Row],[MntWines]:[MntGoldProds]])</f>
        <v>137</v>
      </c>
      <c r="AJ679" s="13">
        <f>AVERAGE(Table13[[#This Row],[MntWines]:[MntGoldProds]])</f>
        <v>22.833333333333332</v>
      </c>
      <c r="AK679">
        <f>IF(Table13[[#This Row],[Total Number of Purchases]]=0,0,Table13[[#This Row],[Total Spend]]/Table13[[#This Row],[Total Number of Purchases]])</f>
        <v>17.125</v>
      </c>
      <c r="AM679">
        <f>SUM(Table13[[#This Row],[NumDealsPurchases]:[NumStorePurchases]])</f>
        <v>8</v>
      </c>
      <c r="AN679" s="14">
        <f>Snapshot_Date-Table13[[#This Row],[Dt_Customer]]</f>
        <v>591</v>
      </c>
      <c r="AP679" s="13">
        <f>Table13[[#This Row],[NumDealsPurchases]]/Table13[[#This Row],[Total Number of Purchases]]*100</f>
        <v>12.5</v>
      </c>
      <c r="AQ679">
        <f>6-ROUNDUP(_xlfn.PERCENTRANK.INC(Table13[Recency],Table13[[#This Row],[Recency]])*5, 0)</f>
        <v>4</v>
      </c>
      <c r="AR679">
        <f>ROUNDUP(_xlfn.PERCENTRANK.INC(Table13[Total Number of Purchases],Table13[[#This Row],[Total Number of Purchases]])*5,0)</f>
        <v>2</v>
      </c>
      <c r="AS679">
        <f>ROUNDUP(_xlfn.PERCENTRANK.INC(Table13[Total Spend],Table13[[#This Row],[Total Spend]])*5,0)</f>
        <v>2</v>
      </c>
      <c r="AT679" t="str">
        <f>Table13[[#This Row],[Recency Score]]&amp;Table13[[#This Row],[Frequency Score]]&amp;Table13[[#This Row],[Monetary Score]]</f>
        <v>422</v>
      </c>
      <c r="AU679" t="str">
        <f t="shared" si="10"/>
        <v>Potential Loyalists</v>
      </c>
      <c r="AW679" s="13">
        <f>DATEDIF(Table13[[#This Row],[Dt_Customer]], Snapshot_Date, "d")</f>
        <v>591</v>
      </c>
      <c r="AX679" s="13">
        <f>Table13[[#This Row],[CL if today]]/365</f>
        <v>1.6191780821917807</v>
      </c>
      <c r="AY679">
        <f>Table13[[#This Row],[Total Number of Purchases]]/Table13[[#This Row],[Corrected CL]]</f>
        <v>4.9407783417935702</v>
      </c>
      <c r="AZ679">
        <f>Table13[[#This Row],[Average Order Value (AOV)]]*Table13[[#This Row],[Freq per Year]]</f>
        <v>84.610829103214897</v>
      </c>
      <c r="BA679">
        <f>Table13[[#This Row],[Total Spend]]/Table13[[#This Row],[Corrected CL]]</f>
        <v>84.610829103214897</v>
      </c>
      <c r="BB679">
        <v>52.142857142857139</v>
      </c>
      <c r="BC679" s="1">
        <f>Table13[[#This Row],[Dt_Customer]]+Table13[[#This Row],[Recency]]</f>
        <v>41352</v>
      </c>
      <c r="BD679" s="16" t="str">
        <f>IF(COUNTIF(A:A, A679) &gt; 1, "Duplicate", "Unique")</f>
        <v>Unique</v>
      </c>
    </row>
    <row r="680" spans="1:56" x14ac:dyDescent="0.3">
      <c r="A680">
        <v>10277</v>
      </c>
      <c r="B680">
        <v>1961</v>
      </c>
      <c r="C680" t="s">
        <v>28</v>
      </c>
      <c r="D680" t="s">
        <v>31</v>
      </c>
      <c r="E680">
        <v>30081</v>
      </c>
      <c r="F680">
        <v>0</v>
      </c>
      <c r="G680">
        <v>1</v>
      </c>
      <c r="H680" s="1">
        <v>41326</v>
      </c>
      <c r="I680">
        <v>27</v>
      </c>
      <c r="J680">
        <v>36</v>
      </c>
      <c r="K680">
        <v>0</v>
      </c>
      <c r="L680">
        <v>2</v>
      </c>
      <c r="M680">
        <v>0</v>
      </c>
      <c r="N680">
        <v>0</v>
      </c>
      <c r="O680">
        <v>4</v>
      </c>
      <c r="P680">
        <f>IF(Table13[[#This Row],[MntWines]] = 0,"",Table13[[#This Row],[MntWines]])</f>
        <v>36</v>
      </c>
      <c r="Q680" t="str">
        <f>IF(Table13[[#This Row],[MntFruits]] = 0, "",Table13[[#This Row],[MntFruits]])</f>
        <v/>
      </c>
      <c r="R680">
        <f>IF(Table13[[#This Row],[MntMeatProducts]] = 0, "",Table13[[#This Row],[MntMeatProducts]])</f>
        <v>2</v>
      </c>
      <c r="S680" t="str">
        <f>IF(Table13[[#This Row],[MntFishProducts]] = 0, "",Table13[[#This Row],[MntFishProducts]])</f>
        <v/>
      </c>
      <c r="T680" t="str">
        <f>IF(Table13[[#This Row],[MntSweetProducts]] = 0, "",Table13[[#This Row],[MntSweetProducts]])</f>
        <v/>
      </c>
      <c r="U680">
        <f>IF(Table13[[#This Row],[MntGoldProds]] = 0, "",Table13[[#This Row],[MntGoldProds]])</f>
        <v>4</v>
      </c>
      <c r="V680">
        <v>1</v>
      </c>
      <c r="W680">
        <v>1</v>
      </c>
      <c r="X680">
        <v>0</v>
      </c>
      <c r="Y680">
        <v>3</v>
      </c>
      <c r="Z680">
        <v>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30</v>
      </c>
      <c r="AI680" s="13">
        <f>SUM(Table13[[#This Row],[MntWines]:[MntGoldProds]])</f>
        <v>42</v>
      </c>
      <c r="AJ680" s="13">
        <f>AVERAGE(Table13[[#This Row],[MntWines]:[MntGoldProds]])</f>
        <v>7</v>
      </c>
      <c r="AK680">
        <f>IF(Table13[[#This Row],[Total Number of Purchases]]=0,0,Table13[[#This Row],[Total Spend]]/Table13[[#This Row],[Total Number of Purchases]])</f>
        <v>8.4</v>
      </c>
      <c r="AM680">
        <f>SUM(Table13[[#This Row],[NumDealsPurchases]:[NumStorePurchases]])</f>
        <v>5</v>
      </c>
      <c r="AN680" s="14">
        <f>Snapshot_Date-Table13[[#This Row],[Dt_Customer]]</f>
        <v>590</v>
      </c>
      <c r="AP680" s="13">
        <f>Table13[[#This Row],[NumDealsPurchases]]/Table13[[#This Row],[Total Number of Purchases]]*100</f>
        <v>20</v>
      </c>
      <c r="AQ680">
        <f>6-ROUNDUP(_xlfn.PERCENTRANK.INC(Table13[Recency],Table13[[#This Row],[Recency]])*5, 0)</f>
        <v>4</v>
      </c>
      <c r="AR680">
        <f>ROUNDUP(_xlfn.PERCENTRANK.INC(Table13[Total Number of Purchases],Table13[[#This Row],[Total Number of Purchases]])*5,0)</f>
        <v>1</v>
      </c>
      <c r="AS680">
        <f>ROUNDUP(_xlfn.PERCENTRANK.INC(Table13[Total Spend],Table13[[#This Row],[Total Spend]])*5,0)</f>
        <v>1</v>
      </c>
      <c r="AT680" t="str">
        <f>Table13[[#This Row],[Recency Score]]&amp;Table13[[#This Row],[Frequency Score]]&amp;Table13[[#This Row],[Monetary Score]]</f>
        <v>411</v>
      </c>
      <c r="AU680" t="str">
        <f t="shared" si="10"/>
        <v>Potential Loyalists</v>
      </c>
      <c r="AW680" s="13">
        <f>DATEDIF(Table13[[#This Row],[Dt_Customer]], Snapshot_Date, "d")</f>
        <v>590</v>
      </c>
      <c r="AX680" s="13">
        <f>Table13[[#This Row],[CL if today]]/365</f>
        <v>1.6164383561643836</v>
      </c>
      <c r="AY680">
        <f>Table13[[#This Row],[Total Number of Purchases]]/Table13[[#This Row],[Corrected CL]]</f>
        <v>3.0932203389830506</v>
      </c>
      <c r="AZ680">
        <f>Table13[[#This Row],[Average Order Value (AOV)]]*Table13[[#This Row],[Freq per Year]]</f>
        <v>25.983050847457626</v>
      </c>
      <c r="BA680">
        <f>Table13[[#This Row],[Total Spend]]/Table13[[#This Row],[Corrected CL]]</f>
        <v>25.983050847457626</v>
      </c>
      <c r="BB680">
        <v>598.89544688026979</v>
      </c>
      <c r="BC680" s="1">
        <f>Table13[[#This Row],[Dt_Customer]]+Table13[[#This Row],[Recency]]</f>
        <v>41353</v>
      </c>
      <c r="BD680" s="16" t="str">
        <f>IF(COUNTIF(A:A, A680) &gt; 1, "Duplicate", "Unique")</f>
        <v>Unique</v>
      </c>
    </row>
    <row r="681" spans="1:56" x14ac:dyDescent="0.3">
      <c r="A681">
        <v>2656</v>
      </c>
      <c r="B681">
        <v>1971</v>
      </c>
      <c r="C681" t="s">
        <v>28</v>
      </c>
      <c r="D681" t="s">
        <v>29</v>
      </c>
      <c r="E681">
        <v>40851</v>
      </c>
      <c r="F681">
        <v>1</v>
      </c>
      <c r="G681">
        <v>1</v>
      </c>
      <c r="H681" s="1">
        <v>41326</v>
      </c>
      <c r="I681">
        <v>63</v>
      </c>
      <c r="J681">
        <v>23</v>
      </c>
      <c r="K681">
        <v>1</v>
      </c>
      <c r="L681">
        <v>7</v>
      </c>
      <c r="M681">
        <v>0</v>
      </c>
      <c r="N681">
        <v>4</v>
      </c>
      <c r="O681">
        <v>24</v>
      </c>
      <c r="P681">
        <f>IF(Table13[[#This Row],[MntWines]] = 0,"",Table13[[#This Row],[MntWines]])</f>
        <v>23</v>
      </c>
      <c r="Q681">
        <f>IF(Table13[[#This Row],[MntFruits]] = 0, "",Table13[[#This Row],[MntFruits]])</f>
        <v>1</v>
      </c>
      <c r="R681">
        <f>IF(Table13[[#This Row],[MntMeatProducts]] = 0, "",Table13[[#This Row],[MntMeatProducts]])</f>
        <v>7</v>
      </c>
      <c r="S681" t="str">
        <f>IF(Table13[[#This Row],[MntFishProducts]] = 0, "",Table13[[#This Row],[MntFishProducts]])</f>
        <v/>
      </c>
      <c r="T681">
        <f>IF(Table13[[#This Row],[MntSweetProducts]] = 0, "",Table13[[#This Row],[MntSweetProducts]])</f>
        <v>4</v>
      </c>
      <c r="U681">
        <f>IF(Table13[[#This Row],[MntGoldProds]] = 0, "",Table13[[#This Row],[MntGoldProds]])</f>
        <v>24</v>
      </c>
      <c r="V681">
        <v>1</v>
      </c>
      <c r="W681">
        <v>1</v>
      </c>
      <c r="X681">
        <v>1</v>
      </c>
      <c r="Y681">
        <v>2</v>
      </c>
      <c r="Z681">
        <v>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32</v>
      </c>
      <c r="AI681" s="13">
        <f>SUM(Table13[[#This Row],[MntWines]:[MntGoldProds]])</f>
        <v>59</v>
      </c>
      <c r="AJ681" s="13">
        <f>AVERAGE(Table13[[#This Row],[MntWines]:[MntGoldProds]])</f>
        <v>9.8333333333333339</v>
      </c>
      <c r="AK681">
        <f>IF(Table13[[#This Row],[Total Number of Purchases]]=0,0,Table13[[#This Row],[Total Spend]]/Table13[[#This Row],[Total Number of Purchases]])</f>
        <v>11.8</v>
      </c>
      <c r="AM681">
        <f>SUM(Table13[[#This Row],[NumDealsPurchases]:[NumStorePurchases]])</f>
        <v>5</v>
      </c>
      <c r="AN681" s="14">
        <f>Snapshot_Date-Table13[[#This Row],[Dt_Customer]]</f>
        <v>590</v>
      </c>
      <c r="AP681" s="13">
        <f>Table13[[#This Row],[NumDealsPurchases]]/Table13[[#This Row],[Total Number of Purchases]]*100</f>
        <v>20</v>
      </c>
      <c r="AQ681">
        <f>6-ROUNDUP(_xlfn.PERCENTRANK.INC(Table13[Recency],Table13[[#This Row],[Recency]])*5, 0)</f>
        <v>2</v>
      </c>
      <c r="AR681">
        <f>ROUNDUP(_xlfn.PERCENTRANK.INC(Table13[Total Number of Purchases],Table13[[#This Row],[Total Number of Purchases]])*5,0)</f>
        <v>1</v>
      </c>
      <c r="AS681">
        <f>ROUNDUP(_xlfn.PERCENTRANK.INC(Table13[Total Spend],Table13[[#This Row],[Total Spend]])*5,0)</f>
        <v>2</v>
      </c>
      <c r="AT681" t="str">
        <f>Table13[[#This Row],[Recency Score]]&amp;Table13[[#This Row],[Frequency Score]]&amp;Table13[[#This Row],[Monetary Score]]</f>
        <v>212</v>
      </c>
      <c r="AU681" t="str">
        <f t="shared" si="10"/>
        <v>About to Sleep</v>
      </c>
      <c r="AW681" s="13">
        <f>DATEDIF(Table13[[#This Row],[Dt_Customer]], Snapshot_Date, "d")</f>
        <v>590</v>
      </c>
      <c r="AX681" s="13">
        <f>Table13[[#This Row],[CL if today]]/365</f>
        <v>1.6164383561643836</v>
      </c>
      <c r="AY681">
        <f>Table13[[#This Row],[Total Number of Purchases]]/Table13[[#This Row],[Corrected CL]]</f>
        <v>3.0932203389830506</v>
      </c>
      <c r="AZ681">
        <f>Table13[[#This Row],[Average Order Value (AOV)]]*Table13[[#This Row],[Freq per Year]]</f>
        <v>36.5</v>
      </c>
      <c r="BA681">
        <f>Table13[[#This Row],[Total Spend]]/Table13[[#This Row],[Corrected CL]]</f>
        <v>36.5</v>
      </c>
      <c r="BB681">
        <v>925.73355817875211</v>
      </c>
      <c r="BC681" s="1">
        <f>Table13[[#This Row],[Dt_Customer]]+Table13[[#This Row],[Recency]]</f>
        <v>41389</v>
      </c>
      <c r="BD681" s="16" t="str">
        <f>IF(COUNTIF(A:A, A681) &gt; 1, "Duplicate", "Unique")</f>
        <v>Unique</v>
      </c>
    </row>
    <row r="682" spans="1:56" x14ac:dyDescent="0.3">
      <c r="A682">
        <v>10965</v>
      </c>
      <c r="B682">
        <v>1955</v>
      </c>
      <c r="C682" t="s">
        <v>28</v>
      </c>
      <c r="D682" t="s">
        <v>35</v>
      </c>
      <c r="E682">
        <v>76005</v>
      </c>
      <c r="F682">
        <v>0</v>
      </c>
      <c r="G682">
        <v>0</v>
      </c>
      <c r="H682" s="1">
        <v>41327</v>
      </c>
      <c r="I682">
        <v>72</v>
      </c>
      <c r="J682">
        <v>983</v>
      </c>
      <c r="K682">
        <v>20</v>
      </c>
      <c r="L682">
        <v>389</v>
      </c>
      <c r="M682">
        <v>240</v>
      </c>
      <c r="N682">
        <v>50</v>
      </c>
      <c r="O682">
        <v>40</v>
      </c>
      <c r="P682">
        <f>IF(Table13[[#This Row],[MntWines]] = 0,"",Table13[[#This Row],[MntWines]])</f>
        <v>983</v>
      </c>
      <c r="Q682">
        <f>IF(Table13[[#This Row],[MntFruits]] = 0, "",Table13[[#This Row],[MntFruits]])</f>
        <v>20</v>
      </c>
      <c r="R682">
        <f>IF(Table13[[#This Row],[MntMeatProducts]] = 0, "",Table13[[#This Row],[MntMeatProducts]])</f>
        <v>389</v>
      </c>
      <c r="S682">
        <f>IF(Table13[[#This Row],[MntFishProducts]] = 0, "",Table13[[#This Row],[MntFishProducts]])</f>
        <v>240</v>
      </c>
      <c r="T682">
        <f>IF(Table13[[#This Row],[MntSweetProducts]] = 0, "",Table13[[#This Row],[MntSweetProducts]])</f>
        <v>50</v>
      </c>
      <c r="U682">
        <f>IF(Table13[[#This Row],[MntGoldProds]] = 0, "",Table13[[#This Row],[MntGoldProds]])</f>
        <v>40</v>
      </c>
      <c r="V682">
        <v>1</v>
      </c>
      <c r="W682">
        <v>3</v>
      </c>
      <c r="X682">
        <v>5</v>
      </c>
      <c r="Y682">
        <v>13</v>
      </c>
      <c r="Z682">
        <v>6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30</v>
      </c>
      <c r="AI682" s="13">
        <f>SUM(Table13[[#This Row],[MntWines]:[MntGoldProds]])</f>
        <v>1722</v>
      </c>
      <c r="AJ682" s="13">
        <f>AVERAGE(Table13[[#This Row],[MntWines]:[MntGoldProds]])</f>
        <v>287</v>
      </c>
      <c r="AK682">
        <f>IF(Table13[[#This Row],[Total Number of Purchases]]=0,0,Table13[[#This Row],[Total Spend]]/Table13[[#This Row],[Total Number of Purchases]])</f>
        <v>78.272727272727266</v>
      </c>
      <c r="AM682">
        <f>SUM(Table13[[#This Row],[NumDealsPurchases]:[NumStorePurchases]])</f>
        <v>22</v>
      </c>
      <c r="AN682" s="14">
        <f>Snapshot_Date-Table13[[#This Row],[Dt_Customer]]</f>
        <v>589</v>
      </c>
      <c r="AP682" s="13">
        <f>Table13[[#This Row],[NumDealsPurchases]]/Table13[[#This Row],[Total Number of Purchases]]*100</f>
        <v>4.5454545454545459</v>
      </c>
      <c r="AQ682">
        <f>6-ROUNDUP(_xlfn.PERCENTRANK.INC(Table13[Recency],Table13[[#This Row],[Recency]])*5, 0)</f>
        <v>2</v>
      </c>
      <c r="AR682">
        <f>ROUNDUP(_xlfn.PERCENTRANK.INC(Table13[Total Number of Purchases],Table13[[#This Row],[Total Number of Purchases]])*5,0)</f>
        <v>4</v>
      </c>
      <c r="AS682">
        <f>ROUNDUP(_xlfn.PERCENTRANK.INC(Table13[Total Spend],Table13[[#This Row],[Total Spend]])*5,0)</f>
        <v>5</v>
      </c>
      <c r="AT682" t="str">
        <f>Table13[[#This Row],[Recency Score]]&amp;Table13[[#This Row],[Frequency Score]]&amp;Table13[[#This Row],[Monetary Score]]</f>
        <v>245</v>
      </c>
      <c r="AU682" t="str">
        <f t="shared" si="10"/>
        <v>Big Spenders</v>
      </c>
      <c r="AW682" s="13">
        <f>DATEDIF(Table13[[#This Row],[Dt_Customer]], Snapshot_Date, "d")</f>
        <v>589</v>
      </c>
      <c r="AX682" s="13">
        <f>Table13[[#This Row],[CL if today]]/365</f>
        <v>1.6136986301369862</v>
      </c>
      <c r="AY682">
        <f>Table13[[#This Row],[Total Number of Purchases]]/Table13[[#This Row],[Corrected CL]]</f>
        <v>13.633276740237692</v>
      </c>
      <c r="AZ682">
        <f>Table13[[#This Row],[Average Order Value (AOV)]]*Table13[[#This Row],[Freq per Year]]</f>
        <v>1067.1137521222411</v>
      </c>
      <c r="BA682">
        <f>Table13[[#This Row],[Total Spend]]/Table13[[#This Row],[Corrected CL]]</f>
        <v>1067.1137521222411</v>
      </c>
      <c r="BB682">
        <v>355.75168918918916</v>
      </c>
      <c r="BC682" s="1">
        <f>Table13[[#This Row],[Dt_Customer]]+Table13[[#This Row],[Recency]]</f>
        <v>41399</v>
      </c>
      <c r="BD682" s="16" t="str">
        <f>IF(COUNTIF(A:A, A682) &gt; 1, "Duplicate", "Unique")</f>
        <v>Unique</v>
      </c>
    </row>
    <row r="683" spans="1:56" x14ac:dyDescent="0.3">
      <c r="A683">
        <v>5153</v>
      </c>
      <c r="B683">
        <v>1967</v>
      </c>
      <c r="C683" t="s">
        <v>37</v>
      </c>
      <c r="D683" t="s">
        <v>33</v>
      </c>
      <c r="E683">
        <v>77766</v>
      </c>
      <c r="F683">
        <v>0</v>
      </c>
      <c r="G683">
        <v>1</v>
      </c>
      <c r="H683" s="1">
        <v>41327</v>
      </c>
      <c r="I683">
        <v>97</v>
      </c>
      <c r="J683">
        <v>1004</v>
      </c>
      <c r="K683">
        <v>59</v>
      </c>
      <c r="L683">
        <v>265</v>
      </c>
      <c r="M683">
        <v>115</v>
      </c>
      <c r="N683">
        <v>59</v>
      </c>
      <c r="O683">
        <v>27</v>
      </c>
      <c r="P683">
        <f>IF(Table13[[#This Row],[MntWines]] = 0,"",Table13[[#This Row],[MntWines]])</f>
        <v>1004</v>
      </c>
      <c r="Q683">
        <f>IF(Table13[[#This Row],[MntFruits]] = 0, "",Table13[[#This Row],[MntFruits]])</f>
        <v>59</v>
      </c>
      <c r="R683">
        <f>IF(Table13[[#This Row],[MntMeatProducts]] = 0, "",Table13[[#This Row],[MntMeatProducts]])</f>
        <v>265</v>
      </c>
      <c r="S683">
        <f>IF(Table13[[#This Row],[MntFishProducts]] = 0, "",Table13[[#This Row],[MntFishProducts]])</f>
        <v>115</v>
      </c>
      <c r="T683">
        <f>IF(Table13[[#This Row],[MntSweetProducts]] = 0, "",Table13[[#This Row],[MntSweetProducts]])</f>
        <v>59</v>
      </c>
      <c r="U683">
        <f>IF(Table13[[#This Row],[MntGoldProds]] = 0, "",Table13[[#This Row],[MntGoldProds]])</f>
        <v>27</v>
      </c>
      <c r="V683">
        <v>2</v>
      </c>
      <c r="W683">
        <v>11</v>
      </c>
      <c r="X683">
        <v>10</v>
      </c>
      <c r="Y683">
        <v>11</v>
      </c>
      <c r="Z683">
        <v>6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1</v>
      </c>
      <c r="AG683">
        <v>0</v>
      </c>
      <c r="AH683" t="s">
        <v>30</v>
      </c>
      <c r="AI683" s="13">
        <f>SUM(Table13[[#This Row],[MntWines]:[MntGoldProds]])</f>
        <v>1529</v>
      </c>
      <c r="AJ683" s="13">
        <f>AVERAGE(Table13[[#This Row],[MntWines]:[MntGoldProds]])</f>
        <v>254.83333333333334</v>
      </c>
      <c r="AK683">
        <f>IF(Table13[[#This Row],[Total Number of Purchases]]=0,0,Table13[[#This Row],[Total Spend]]/Table13[[#This Row],[Total Number of Purchases]])</f>
        <v>44.970588235294116</v>
      </c>
      <c r="AM683">
        <f>SUM(Table13[[#This Row],[NumDealsPurchases]:[NumStorePurchases]])</f>
        <v>34</v>
      </c>
      <c r="AN683" s="14">
        <f>Snapshot_Date-Table13[[#This Row],[Dt_Customer]]</f>
        <v>589</v>
      </c>
      <c r="AP683" s="13">
        <f>Table13[[#This Row],[NumDealsPurchases]]/Table13[[#This Row],[Total Number of Purchases]]*100</f>
        <v>5.8823529411764701</v>
      </c>
      <c r="AQ683">
        <f>6-ROUNDUP(_xlfn.PERCENTRANK.INC(Table13[Recency],Table13[[#This Row],[Recency]])*5, 0)</f>
        <v>1</v>
      </c>
      <c r="AR683">
        <f>ROUNDUP(_xlfn.PERCENTRANK.INC(Table13[Total Number of Purchases],Table13[[#This Row],[Total Number of Purchases]])*5,0)</f>
        <v>5</v>
      </c>
      <c r="AS683">
        <f>ROUNDUP(_xlfn.PERCENTRANK.INC(Table13[Total Spend],Table13[[#This Row],[Total Spend]])*5,0)</f>
        <v>5</v>
      </c>
      <c r="AT683" t="str">
        <f>Table13[[#This Row],[Recency Score]]&amp;Table13[[#This Row],[Frequency Score]]&amp;Table13[[#This Row],[Monetary Score]]</f>
        <v>155</v>
      </c>
      <c r="AU683" t="str">
        <f t="shared" si="10"/>
        <v>Frequent Buyers</v>
      </c>
      <c r="AW683" s="13">
        <f>DATEDIF(Table13[[#This Row],[Dt_Customer]], Snapshot_Date, "d")</f>
        <v>589</v>
      </c>
      <c r="AX683" s="13">
        <f>Table13[[#This Row],[CL if today]]/365</f>
        <v>1.6136986301369862</v>
      </c>
      <c r="AY683">
        <f>Table13[[#This Row],[Total Number of Purchases]]/Table13[[#This Row],[Corrected CL]]</f>
        <v>21.06960950764007</v>
      </c>
      <c r="AZ683">
        <f>Table13[[#This Row],[Average Order Value (AOV)]]*Table13[[#This Row],[Freq per Year]]</f>
        <v>947.51273344651963</v>
      </c>
      <c r="BA683">
        <f>Table13[[#This Row],[Total Spend]]/Table13[[#This Row],[Corrected CL]]</f>
        <v>947.51273344651952</v>
      </c>
      <c r="BB683">
        <v>544.11467116357505</v>
      </c>
      <c r="BC683" s="1">
        <f>Table13[[#This Row],[Dt_Customer]]+Table13[[#This Row],[Recency]]</f>
        <v>41424</v>
      </c>
      <c r="BD683" s="16" t="str">
        <f>IF(COUNTIF(A:A, A683) &gt; 1, "Duplicate", "Unique")</f>
        <v>Unique</v>
      </c>
    </row>
    <row r="684" spans="1:56" x14ac:dyDescent="0.3">
      <c r="A684">
        <v>4127</v>
      </c>
      <c r="B684">
        <v>1967</v>
      </c>
      <c r="C684" t="s">
        <v>37</v>
      </c>
      <c r="D684" t="s">
        <v>33</v>
      </c>
      <c r="E684">
        <v>77766</v>
      </c>
      <c r="F684">
        <v>0</v>
      </c>
      <c r="G684">
        <v>1</v>
      </c>
      <c r="H684" s="1">
        <v>41327</v>
      </c>
      <c r="I684">
        <v>97</v>
      </c>
      <c r="J684">
        <v>1004</v>
      </c>
      <c r="K684">
        <v>59</v>
      </c>
      <c r="L684">
        <v>265</v>
      </c>
      <c r="M684">
        <v>115</v>
      </c>
      <c r="N684">
        <v>59</v>
      </c>
      <c r="O684">
        <v>27</v>
      </c>
      <c r="P684">
        <f>IF(Table13[[#This Row],[MntWines]] = 0,"",Table13[[#This Row],[MntWines]])</f>
        <v>1004</v>
      </c>
      <c r="Q684">
        <f>IF(Table13[[#This Row],[MntFruits]] = 0, "",Table13[[#This Row],[MntFruits]])</f>
        <v>59</v>
      </c>
      <c r="R684">
        <f>IF(Table13[[#This Row],[MntMeatProducts]] = 0, "",Table13[[#This Row],[MntMeatProducts]])</f>
        <v>265</v>
      </c>
      <c r="S684">
        <f>IF(Table13[[#This Row],[MntFishProducts]] = 0, "",Table13[[#This Row],[MntFishProducts]])</f>
        <v>115</v>
      </c>
      <c r="T684">
        <f>IF(Table13[[#This Row],[MntSweetProducts]] = 0, "",Table13[[#This Row],[MntSweetProducts]])</f>
        <v>59</v>
      </c>
      <c r="U684">
        <f>IF(Table13[[#This Row],[MntGoldProds]] = 0, "",Table13[[#This Row],[MntGoldProds]])</f>
        <v>27</v>
      </c>
      <c r="V684">
        <v>2</v>
      </c>
      <c r="W684">
        <v>11</v>
      </c>
      <c r="X684">
        <v>10</v>
      </c>
      <c r="Y684">
        <v>11</v>
      </c>
      <c r="Z684">
        <v>6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1</v>
      </c>
      <c r="AG684">
        <v>0</v>
      </c>
      <c r="AH684" t="s">
        <v>30</v>
      </c>
      <c r="AI684" s="13">
        <f>SUM(Table13[[#This Row],[MntWines]:[MntGoldProds]])</f>
        <v>1529</v>
      </c>
      <c r="AJ684" s="13">
        <f>AVERAGE(Table13[[#This Row],[MntWines]:[MntGoldProds]])</f>
        <v>254.83333333333334</v>
      </c>
      <c r="AK684">
        <f>IF(Table13[[#This Row],[Total Number of Purchases]]=0,0,Table13[[#This Row],[Total Spend]]/Table13[[#This Row],[Total Number of Purchases]])</f>
        <v>44.970588235294116</v>
      </c>
      <c r="AM684">
        <f>SUM(Table13[[#This Row],[NumDealsPurchases]:[NumStorePurchases]])</f>
        <v>34</v>
      </c>
      <c r="AN684" s="14">
        <f>Snapshot_Date-Table13[[#This Row],[Dt_Customer]]</f>
        <v>589</v>
      </c>
      <c r="AP684" s="13">
        <f>Table13[[#This Row],[NumDealsPurchases]]/Table13[[#This Row],[Total Number of Purchases]]*100</f>
        <v>5.8823529411764701</v>
      </c>
      <c r="AQ684">
        <f>6-ROUNDUP(_xlfn.PERCENTRANK.INC(Table13[Recency],Table13[[#This Row],[Recency]])*5, 0)</f>
        <v>1</v>
      </c>
      <c r="AR684">
        <f>ROUNDUP(_xlfn.PERCENTRANK.INC(Table13[Total Number of Purchases],Table13[[#This Row],[Total Number of Purchases]])*5,0)</f>
        <v>5</v>
      </c>
      <c r="AS684">
        <f>ROUNDUP(_xlfn.PERCENTRANK.INC(Table13[Total Spend],Table13[[#This Row],[Total Spend]])*5,0)</f>
        <v>5</v>
      </c>
      <c r="AT684" t="str">
        <f>Table13[[#This Row],[Recency Score]]&amp;Table13[[#This Row],[Frequency Score]]&amp;Table13[[#This Row],[Monetary Score]]</f>
        <v>155</v>
      </c>
      <c r="AU684" t="str">
        <f t="shared" si="10"/>
        <v>Frequent Buyers</v>
      </c>
      <c r="AW684" s="13">
        <f>DATEDIF(Table13[[#This Row],[Dt_Customer]], Snapshot_Date, "d")</f>
        <v>589</v>
      </c>
      <c r="AX684" s="13">
        <f>Table13[[#This Row],[CL if today]]/365</f>
        <v>1.6136986301369862</v>
      </c>
      <c r="AY684">
        <f>Table13[[#This Row],[Total Number of Purchases]]/Table13[[#This Row],[Corrected CL]]</f>
        <v>21.06960950764007</v>
      </c>
      <c r="AZ684">
        <f>Table13[[#This Row],[Average Order Value (AOV)]]*Table13[[#This Row],[Freq per Year]]</f>
        <v>947.51273344651963</v>
      </c>
      <c r="BA684">
        <f>Table13[[#This Row],[Total Spend]]/Table13[[#This Row],[Corrected CL]]</f>
        <v>947.51273344651952</v>
      </c>
      <c r="BB684">
        <v>193.88701517706576</v>
      </c>
      <c r="BC684" s="1">
        <f>Table13[[#This Row],[Dt_Customer]]+Table13[[#This Row],[Recency]]</f>
        <v>41424</v>
      </c>
      <c r="BD684" s="16" t="str">
        <f>IF(COUNTIF(A:A, A684) &gt; 1, "Duplicate", "Unique")</f>
        <v>Unique</v>
      </c>
    </row>
    <row r="685" spans="1:56" x14ac:dyDescent="0.3">
      <c r="A685">
        <v>4216</v>
      </c>
      <c r="B685">
        <v>1981</v>
      </c>
      <c r="C685" t="s">
        <v>28</v>
      </c>
      <c r="D685" t="s">
        <v>31</v>
      </c>
      <c r="E685">
        <v>91065</v>
      </c>
      <c r="F685">
        <v>0</v>
      </c>
      <c r="G685">
        <v>0</v>
      </c>
      <c r="H685" s="1">
        <v>41327</v>
      </c>
      <c r="I685">
        <v>33</v>
      </c>
      <c r="J685">
        <v>822</v>
      </c>
      <c r="K685">
        <v>114</v>
      </c>
      <c r="L685">
        <v>108</v>
      </c>
      <c r="M685">
        <v>179</v>
      </c>
      <c r="N685">
        <v>137</v>
      </c>
      <c r="O685">
        <v>114</v>
      </c>
      <c r="P685">
        <f>IF(Table13[[#This Row],[MntWines]] = 0,"",Table13[[#This Row],[MntWines]])</f>
        <v>822</v>
      </c>
      <c r="Q685">
        <f>IF(Table13[[#This Row],[MntFruits]] = 0, "",Table13[[#This Row],[MntFruits]])</f>
        <v>114</v>
      </c>
      <c r="R685">
        <f>IF(Table13[[#This Row],[MntMeatProducts]] = 0, "",Table13[[#This Row],[MntMeatProducts]])</f>
        <v>108</v>
      </c>
      <c r="S685">
        <f>IF(Table13[[#This Row],[MntFishProducts]] = 0, "",Table13[[#This Row],[MntFishProducts]])</f>
        <v>179</v>
      </c>
      <c r="T685">
        <f>IF(Table13[[#This Row],[MntSweetProducts]] = 0, "",Table13[[#This Row],[MntSweetProducts]])</f>
        <v>137</v>
      </c>
      <c r="U685">
        <f>IF(Table13[[#This Row],[MntGoldProds]] = 0, "",Table13[[#This Row],[MntGoldProds]])</f>
        <v>114</v>
      </c>
      <c r="V685">
        <v>1</v>
      </c>
      <c r="W685">
        <v>7</v>
      </c>
      <c r="X685">
        <v>9</v>
      </c>
      <c r="Y685">
        <v>9</v>
      </c>
      <c r="Z685">
        <v>3</v>
      </c>
      <c r="AA685">
        <v>1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 t="s">
        <v>30</v>
      </c>
      <c r="AI685" s="13">
        <f>SUM(Table13[[#This Row],[MntWines]:[MntGoldProds]])</f>
        <v>1474</v>
      </c>
      <c r="AJ685" s="13">
        <f>AVERAGE(Table13[[#This Row],[MntWines]:[MntGoldProds]])</f>
        <v>245.66666666666666</v>
      </c>
      <c r="AK685">
        <f>IF(Table13[[#This Row],[Total Number of Purchases]]=0,0,Table13[[#This Row],[Total Spend]]/Table13[[#This Row],[Total Number of Purchases]])</f>
        <v>56.692307692307693</v>
      </c>
      <c r="AM685">
        <f>SUM(Table13[[#This Row],[NumDealsPurchases]:[NumStorePurchases]])</f>
        <v>26</v>
      </c>
      <c r="AN685" s="14">
        <f>Snapshot_Date-Table13[[#This Row],[Dt_Customer]]</f>
        <v>589</v>
      </c>
      <c r="AP685" s="13">
        <f>Table13[[#This Row],[NumDealsPurchases]]/Table13[[#This Row],[Total Number of Purchases]]*100</f>
        <v>3.8461538461538463</v>
      </c>
      <c r="AQ685">
        <f>6-ROUNDUP(_xlfn.PERCENTRANK.INC(Table13[Recency],Table13[[#This Row],[Recency]])*5, 0)</f>
        <v>4</v>
      </c>
      <c r="AR685">
        <f>ROUNDUP(_xlfn.PERCENTRANK.INC(Table13[Total Number of Purchases],Table13[[#This Row],[Total Number of Purchases]])*5,0)</f>
        <v>5</v>
      </c>
      <c r="AS685">
        <f>ROUNDUP(_xlfn.PERCENTRANK.INC(Table13[Total Spend],Table13[[#This Row],[Total Spend]])*5,0)</f>
        <v>5</v>
      </c>
      <c r="AT685" t="str">
        <f>Table13[[#This Row],[Recency Score]]&amp;Table13[[#This Row],[Frequency Score]]&amp;Table13[[#This Row],[Monetary Score]]</f>
        <v>455</v>
      </c>
      <c r="AU685" t="str">
        <f t="shared" si="10"/>
        <v>Frequent Buyers</v>
      </c>
      <c r="AW685" s="13">
        <f>DATEDIF(Table13[[#This Row],[Dt_Customer]], Snapshot_Date, "d")</f>
        <v>589</v>
      </c>
      <c r="AX685" s="13">
        <f>Table13[[#This Row],[CL if today]]/365</f>
        <v>1.6136986301369862</v>
      </c>
      <c r="AY685">
        <f>Table13[[#This Row],[Total Number of Purchases]]/Table13[[#This Row],[Corrected CL]]</f>
        <v>16.112054329371816</v>
      </c>
      <c r="AZ685">
        <f>Table13[[#This Row],[Average Order Value (AOV)]]*Table13[[#This Row],[Freq per Year]]</f>
        <v>913.42954159592523</v>
      </c>
      <c r="BA685">
        <f>Table13[[#This Row],[Total Spend]]/Table13[[#This Row],[Corrected CL]]</f>
        <v>913.42954159592534</v>
      </c>
      <c r="BB685">
        <v>448.23479729729729</v>
      </c>
      <c r="BC685" s="1">
        <f>Table13[[#This Row],[Dt_Customer]]+Table13[[#This Row],[Recency]]</f>
        <v>41360</v>
      </c>
      <c r="BD685" s="16" t="str">
        <f>IF(COUNTIF(A:A, A685) &gt; 1, "Duplicate", "Unique")</f>
        <v>Unique</v>
      </c>
    </row>
    <row r="686" spans="1:56" x14ac:dyDescent="0.3">
      <c r="A686">
        <v>6431</v>
      </c>
      <c r="B686">
        <v>1964</v>
      </c>
      <c r="C686" t="s">
        <v>37</v>
      </c>
      <c r="D686" t="s">
        <v>33</v>
      </c>
      <c r="E686">
        <v>45759</v>
      </c>
      <c r="F686">
        <v>1</v>
      </c>
      <c r="G686">
        <v>1</v>
      </c>
      <c r="H686" s="1">
        <v>41328</v>
      </c>
      <c r="I686">
        <v>13</v>
      </c>
      <c r="J686">
        <v>42</v>
      </c>
      <c r="K686">
        <v>1</v>
      </c>
      <c r="L686">
        <v>18</v>
      </c>
      <c r="M686">
        <v>3</v>
      </c>
      <c r="N686">
        <v>0</v>
      </c>
      <c r="O686">
        <v>4</v>
      </c>
      <c r="P686">
        <f>IF(Table13[[#This Row],[MntWines]] = 0,"",Table13[[#This Row],[MntWines]])</f>
        <v>42</v>
      </c>
      <c r="Q686">
        <f>IF(Table13[[#This Row],[MntFruits]] = 0, "",Table13[[#This Row],[MntFruits]])</f>
        <v>1</v>
      </c>
      <c r="R686">
        <f>IF(Table13[[#This Row],[MntMeatProducts]] = 0, "",Table13[[#This Row],[MntMeatProducts]])</f>
        <v>18</v>
      </c>
      <c r="S686">
        <f>IF(Table13[[#This Row],[MntFishProducts]] = 0, "",Table13[[#This Row],[MntFishProducts]])</f>
        <v>3</v>
      </c>
      <c r="T686" t="str">
        <f>IF(Table13[[#This Row],[MntSweetProducts]] = 0, "",Table13[[#This Row],[MntSweetProducts]])</f>
        <v/>
      </c>
      <c r="U686">
        <f>IF(Table13[[#This Row],[MntGoldProds]] = 0, "",Table13[[#This Row],[MntGoldProds]])</f>
        <v>4</v>
      </c>
      <c r="V686">
        <v>2</v>
      </c>
      <c r="W686">
        <v>2</v>
      </c>
      <c r="X686">
        <v>0</v>
      </c>
      <c r="Y686">
        <v>3</v>
      </c>
      <c r="Z686">
        <v>7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40</v>
      </c>
      <c r="AI686" s="13">
        <f>SUM(Table13[[#This Row],[MntWines]:[MntGoldProds]])</f>
        <v>68</v>
      </c>
      <c r="AJ686" s="13">
        <f>AVERAGE(Table13[[#This Row],[MntWines]:[MntGoldProds]])</f>
        <v>11.333333333333334</v>
      </c>
      <c r="AK686">
        <f>IF(Table13[[#This Row],[Total Number of Purchases]]=0,0,Table13[[#This Row],[Total Spend]]/Table13[[#This Row],[Total Number of Purchases]])</f>
        <v>9.7142857142857135</v>
      </c>
      <c r="AM686">
        <f>SUM(Table13[[#This Row],[NumDealsPurchases]:[NumStorePurchases]])</f>
        <v>7</v>
      </c>
      <c r="AN686" s="14">
        <f>Snapshot_Date-Table13[[#This Row],[Dt_Customer]]</f>
        <v>588</v>
      </c>
      <c r="AP686" s="13">
        <f>Table13[[#This Row],[NumDealsPurchases]]/Table13[[#This Row],[Total Number of Purchases]]*100</f>
        <v>28.571428571428569</v>
      </c>
      <c r="AQ686">
        <f>6-ROUNDUP(_xlfn.PERCENTRANK.INC(Table13[Recency],Table13[[#This Row],[Recency]])*5, 0)</f>
        <v>5</v>
      </c>
      <c r="AR686">
        <f>ROUNDUP(_xlfn.PERCENTRANK.INC(Table13[Total Number of Purchases],Table13[[#This Row],[Total Number of Purchases]])*5,0)</f>
        <v>1</v>
      </c>
      <c r="AS686">
        <f>ROUNDUP(_xlfn.PERCENTRANK.INC(Table13[Total Spend],Table13[[#This Row],[Total Spend]])*5,0)</f>
        <v>2</v>
      </c>
      <c r="AT686" t="str">
        <f>Table13[[#This Row],[Recency Score]]&amp;Table13[[#This Row],[Frequency Score]]&amp;Table13[[#This Row],[Monetary Score]]</f>
        <v>512</v>
      </c>
      <c r="AU686" t="str">
        <f t="shared" si="10"/>
        <v>Others</v>
      </c>
      <c r="AW686" s="13">
        <f>DATEDIF(Table13[[#This Row],[Dt_Customer]], Snapshot_Date, "d")</f>
        <v>588</v>
      </c>
      <c r="AX686" s="13">
        <f>Table13[[#This Row],[CL if today]]/365</f>
        <v>1.6109589041095891</v>
      </c>
      <c r="AY686">
        <f>Table13[[#This Row],[Total Number of Purchases]]/Table13[[#This Row],[Corrected CL]]</f>
        <v>4.3452380952380949</v>
      </c>
      <c r="AZ686">
        <f>Table13[[#This Row],[Average Order Value (AOV)]]*Table13[[#This Row],[Freq per Year]]</f>
        <v>42.210884353741491</v>
      </c>
      <c r="BA686">
        <f>Table13[[#This Row],[Total Spend]]/Table13[[#This Row],[Corrected CL]]</f>
        <v>42.210884353741498</v>
      </c>
      <c r="BB686">
        <v>851.46114864864865</v>
      </c>
      <c r="BC686" s="1">
        <f>Table13[[#This Row],[Dt_Customer]]+Table13[[#This Row],[Recency]]</f>
        <v>41341</v>
      </c>
      <c r="BD686" s="16" t="str">
        <f>IF(COUNTIF(A:A, A686) &gt; 1, "Duplicate", "Unique")</f>
        <v>Unique</v>
      </c>
    </row>
    <row r="687" spans="1:56" x14ac:dyDescent="0.3">
      <c r="A687">
        <v>10789</v>
      </c>
      <c r="B687">
        <v>1964</v>
      </c>
      <c r="C687" t="s">
        <v>37</v>
      </c>
      <c r="D687" t="s">
        <v>33</v>
      </c>
      <c r="E687">
        <v>45759</v>
      </c>
      <c r="F687">
        <v>1</v>
      </c>
      <c r="G687">
        <v>1</v>
      </c>
      <c r="H687" s="1">
        <v>41328</v>
      </c>
      <c r="I687">
        <v>13</v>
      </c>
      <c r="J687">
        <v>42</v>
      </c>
      <c r="K687">
        <v>1</v>
      </c>
      <c r="L687">
        <v>18</v>
      </c>
      <c r="M687">
        <v>3</v>
      </c>
      <c r="N687">
        <v>0</v>
      </c>
      <c r="O687">
        <v>4</v>
      </c>
      <c r="P687">
        <f>IF(Table13[[#This Row],[MntWines]] = 0,"",Table13[[#This Row],[MntWines]])</f>
        <v>42</v>
      </c>
      <c r="Q687">
        <f>IF(Table13[[#This Row],[MntFruits]] = 0, "",Table13[[#This Row],[MntFruits]])</f>
        <v>1</v>
      </c>
      <c r="R687">
        <f>IF(Table13[[#This Row],[MntMeatProducts]] = 0, "",Table13[[#This Row],[MntMeatProducts]])</f>
        <v>18</v>
      </c>
      <c r="S687">
        <f>IF(Table13[[#This Row],[MntFishProducts]] = 0, "",Table13[[#This Row],[MntFishProducts]])</f>
        <v>3</v>
      </c>
      <c r="T687" t="str">
        <f>IF(Table13[[#This Row],[MntSweetProducts]] = 0, "",Table13[[#This Row],[MntSweetProducts]])</f>
        <v/>
      </c>
      <c r="U687">
        <f>IF(Table13[[#This Row],[MntGoldProds]] = 0, "",Table13[[#This Row],[MntGoldProds]])</f>
        <v>4</v>
      </c>
      <c r="V687">
        <v>2</v>
      </c>
      <c r="W687">
        <v>2</v>
      </c>
      <c r="X687">
        <v>0</v>
      </c>
      <c r="Y687">
        <v>3</v>
      </c>
      <c r="Z687">
        <v>7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30</v>
      </c>
      <c r="AI687" s="13">
        <f>SUM(Table13[[#This Row],[MntWines]:[MntGoldProds]])</f>
        <v>68</v>
      </c>
      <c r="AJ687" s="13">
        <f>AVERAGE(Table13[[#This Row],[MntWines]:[MntGoldProds]])</f>
        <v>11.333333333333334</v>
      </c>
      <c r="AK687">
        <f>IF(Table13[[#This Row],[Total Number of Purchases]]=0,0,Table13[[#This Row],[Total Spend]]/Table13[[#This Row],[Total Number of Purchases]])</f>
        <v>9.7142857142857135</v>
      </c>
      <c r="AM687">
        <f>SUM(Table13[[#This Row],[NumDealsPurchases]:[NumStorePurchases]])</f>
        <v>7</v>
      </c>
      <c r="AN687" s="14">
        <f>Snapshot_Date-Table13[[#This Row],[Dt_Customer]]</f>
        <v>588</v>
      </c>
      <c r="AP687" s="13">
        <f>Table13[[#This Row],[NumDealsPurchases]]/Table13[[#This Row],[Total Number of Purchases]]*100</f>
        <v>28.571428571428569</v>
      </c>
      <c r="AQ687">
        <f>6-ROUNDUP(_xlfn.PERCENTRANK.INC(Table13[Recency],Table13[[#This Row],[Recency]])*5, 0)</f>
        <v>5</v>
      </c>
      <c r="AR687">
        <f>ROUNDUP(_xlfn.PERCENTRANK.INC(Table13[Total Number of Purchases],Table13[[#This Row],[Total Number of Purchases]])*5,0)</f>
        <v>1</v>
      </c>
      <c r="AS687">
        <f>ROUNDUP(_xlfn.PERCENTRANK.INC(Table13[Total Spend],Table13[[#This Row],[Total Spend]])*5,0)</f>
        <v>2</v>
      </c>
      <c r="AT687" t="str">
        <f>Table13[[#This Row],[Recency Score]]&amp;Table13[[#This Row],[Frequency Score]]&amp;Table13[[#This Row],[Monetary Score]]</f>
        <v>512</v>
      </c>
      <c r="AU687" t="str">
        <f t="shared" si="10"/>
        <v>Others</v>
      </c>
      <c r="AW687" s="13">
        <f>DATEDIF(Table13[[#This Row],[Dt_Customer]], Snapshot_Date, "d")</f>
        <v>588</v>
      </c>
      <c r="AX687" s="13">
        <f>Table13[[#This Row],[CL if today]]/365</f>
        <v>1.6109589041095891</v>
      </c>
      <c r="AY687">
        <f>Table13[[#This Row],[Total Number of Purchases]]/Table13[[#This Row],[Corrected CL]]</f>
        <v>4.3452380952380949</v>
      </c>
      <c r="AZ687">
        <f>Table13[[#This Row],[Average Order Value (AOV)]]*Table13[[#This Row],[Freq per Year]]</f>
        <v>42.210884353741491</v>
      </c>
      <c r="BA687">
        <f>Table13[[#This Row],[Total Spend]]/Table13[[#This Row],[Corrected CL]]</f>
        <v>42.210884353741498</v>
      </c>
      <c r="BB687">
        <v>12.947635135135135</v>
      </c>
      <c r="BC687" s="1">
        <f>Table13[[#This Row],[Dt_Customer]]+Table13[[#This Row],[Recency]]</f>
        <v>41341</v>
      </c>
      <c r="BD687" s="16" t="str">
        <f>IF(COUNTIF(A:A, A687) &gt; 1, "Duplicate", "Unique")</f>
        <v>Unique</v>
      </c>
    </row>
    <row r="688" spans="1:56" x14ac:dyDescent="0.3">
      <c r="A688">
        <v>375</v>
      </c>
      <c r="B688">
        <v>1954</v>
      </c>
      <c r="C688" t="s">
        <v>28</v>
      </c>
      <c r="D688" t="s">
        <v>29</v>
      </c>
      <c r="E688">
        <v>76773</v>
      </c>
      <c r="F688">
        <v>0</v>
      </c>
      <c r="G688">
        <v>0</v>
      </c>
      <c r="H688" s="1">
        <v>41330</v>
      </c>
      <c r="I688">
        <v>79</v>
      </c>
      <c r="J688">
        <v>516</v>
      </c>
      <c r="K688">
        <v>56</v>
      </c>
      <c r="L688">
        <v>449</v>
      </c>
      <c r="M688">
        <v>86</v>
      </c>
      <c r="N688">
        <v>33</v>
      </c>
      <c r="O688">
        <v>16</v>
      </c>
      <c r="P688">
        <f>IF(Table13[[#This Row],[MntWines]] = 0,"",Table13[[#This Row],[MntWines]])</f>
        <v>516</v>
      </c>
      <c r="Q688">
        <f>IF(Table13[[#This Row],[MntFruits]] = 0, "",Table13[[#This Row],[MntFruits]])</f>
        <v>56</v>
      </c>
      <c r="R688">
        <f>IF(Table13[[#This Row],[MntMeatProducts]] = 0, "",Table13[[#This Row],[MntMeatProducts]])</f>
        <v>449</v>
      </c>
      <c r="S688">
        <f>IF(Table13[[#This Row],[MntFishProducts]] = 0, "",Table13[[#This Row],[MntFishProducts]])</f>
        <v>86</v>
      </c>
      <c r="T688">
        <f>IF(Table13[[#This Row],[MntSweetProducts]] = 0, "",Table13[[#This Row],[MntSweetProducts]])</f>
        <v>33</v>
      </c>
      <c r="U688">
        <f>IF(Table13[[#This Row],[MntGoldProds]] = 0, "",Table13[[#This Row],[MntGoldProds]])</f>
        <v>16</v>
      </c>
      <c r="V688">
        <v>1</v>
      </c>
      <c r="W688">
        <v>2</v>
      </c>
      <c r="X688">
        <v>2</v>
      </c>
      <c r="Y688">
        <v>11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 t="s">
        <v>30</v>
      </c>
      <c r="AI688" s="13">
        <f>SUM(Table13[[#This Row],[MntWines]:[MntGoldProds]])</f>
        <v>1156</v>
      </c>
      <c r="AJ688" s="13">
        <f>AVERAGE(Table13[[#This Row],[MntWines]:[MntGoldProds]])</f>
        <v>192.66666666666666</v>
      </c>
      <c r="AK688">
        <f>IF(Table13[[#This Row],[Total Number of Purchases]]=0,0,Table13[[#This Row],[Total Spend]]/Table13[[#This Row],[Total Number of Purchases]])</f>
        <v>72.25</v>
      </c>
      <c r="AM688">
        <f>SUM(Table13[[#This Row],[NumDealsPurchases]:[NumStorePurchases]])</f>
        <v>16</v>
      </c>
      <c r="AN688" s="14">
        <f>Snapshot_Date-Table13[[#This Row],[Dt_Customer]]</f>
        <v>586</v>
      </c>
      <c r="AP688" s="13">
        <f>Table13[[#This Row],[NumDealsPurchases]]/Table13[[#This Row],[Total Number of Purchases]]*100</f>
        <v>6.25</v>
      </c>
      <c r="AQ688">
        <f>6-ROUNDUP(_xlfn.PERCENTRANK.INC(Table13[Recency],Table13[[#This Row],[Recency]])*5, 0)</f>
        <v>2</v>
      </c>
      <c r="AR688">
        <f>ROUNDUP(_xlfn.PERCENTRANK.INC(Table13[Total Number of Purchases],Table13[[#This Row],[Total Number of Purchases]])*5,0)</f>
        <v>3</v>
      </c>
      <c r="AS688">
        <f>ROUNDUP(_xlfn.PERCENTRANK.INC(Table13[Total Spend],Table13[[#This Row],[Total Spend]])*5,0)</f>
        <v>4</v>
      </c>
      <c r="AT688" t="str">
        <f>Table13[[#This Row],[Recency Score]]&amp;Table13[[#This Row],[Frequency Score]]&amp;Table13[[#This Row],[Monetary Score]]</f>
        <v>234</v>
      </c>
      <c r="AU688" t="str">
        <f t="shared" si="10"/>
        <v>About to Sleep</v>
      </c>
      <c r="AW688" s="13">
        <f>DATEDIF(Table13[[#This Row],[Dt_Customer]], Snapshot_Date, "d")</f>
        <v>586</v>
      </c>
      <c r="AX688" s="13">
        <f>Table13[[#This Row],[CL if today]]/365</f>
        <v>1.6054794520547946</v>
      </c>
      <c r="AY688">
        <f>Table13[[#This Row],[Total Number of Purchases]]/Table13[[#This Row],[Corrected CL]]</f>
        <v>9.9658703071672345</v>
      </c>
      <c r="AZ688">
        <f>Table13[[#This Row],[Average Order Value (AOV)]]*Table13[[#This Row],[Freq per Year]]</f>
        <v>720.03412969283272</v>
      </c>
      <c r="BA688">
        <f>Table13[[#This Row],[Total Spend]]/Table13[[#This Row],[Corrected CL]]</f>
        <v>720.03412969283272</v>
      </c>
      <c r="BB688">
        <v>640.59966216216219</v>
      </c>
      <c r="BC688" s="1">
        <f>Table13[[#This Row],[Dt_Customer]]+Table13[[#This Row],[Recency]]</f>
        <v>41409</v>
      </c>
      <c r="BD688" s="16" t="str">
        <f>IF(COUNTIF(A:A, A688) &gt; 1, "Duplicate", "Unique")</f>
        <v>Unique</v>
      </c>
    </row>
    <row r="689" spans="1:56" x14ac:dyDescent="0.3">
      <c r="A689">
        <v>3099</v>
      </c>
      <c r="B689">
        <v>1970</v>
      </c>
      <c r="C689" t="s">
        <v>28</v>
      </c>
      <c r="D689" t="s">
        <v>29</v>
      </c>
      <c r="E689">
        <v>44267</v>
      </c>
      <c r="F689">
        <v>1</v>
      </c>
      <c r="G689">
        <v>1</v>
      </c>
      <c r="H689" s="1">
        <v>41330</v>
      </c>
      <c r="I689">
        <v>48</v>
      </c>
      <c r="J689">
        <v>183</v>
      </c>
      <c r="K689">
        <v>5</v>
      </c>
      <c r="L689">
        <v>65</v>
      </c>
      <c r="M689">
        <v>3</v>
      </c>
      <c r="N689">
        <v>5</v>
      </c>
      <c r="O689">
        <v>49</v>
      </c>
      <c r="P689">
        <f>IF(Table13[[#This Row],[MntWines]] = 0,"",Table13[[#This Row],[MntWines]])</f>
        <v>183</v>
      </c>
      <c r="Q689">
        <f>IF(Table13[[#This Row],[MntFruits]] = 0, "",Table13[[#This Row],[MntFruits]])</f>
        <v>5</v>
      </c>
      <c r="R689">
        <f>IF(Table13[[#This Row],[MntMeatProducts]] = 0, "",Table13[[#This Row],[MntMeatProducts]])</f>
        <v>65</v>
      </c>
      <c r="S689">
        <f>IF(Table13[[#This Row],[MntFishProducts]] = 0, "",Table13[[#This Row],[MntFishProducts]])</f>
        <v>3</v>
      </c>
      <c r="T689">
        <f>IF(Table13[[#This Row],[MntSweetProducts]] = 0, "",Table13[[#This Row],[MntSweetProducts]])</f>
        <v>5</v>
      </c>
      <c r="U689">
        <f>IF(Table13[[#This Row],[MntGoldProds]] = 0, "",Table13[[#This Row],[MntGoldProds]])</f>
        <v>49</v>
      </c>
      <c r="V689">
        <v>5</v>
      </c>
      <c r="W689">
        <v>5</v>
      </c>
      <c r="X689">
        <v>2</v>
      </c>
      <c r="Y689">
        <v>4</v>
      </c>
      <c r="Z689">
        <v>9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30</v>
      </c>
      <c r="AI689" s="13">
        <f>SUM(Table13[[#This Row],[MntWines]:[MntGoldProds]])</f>
        <v>310</v>
      </c>
      <c r="AJ689" s="13">
        <f>AVERAGE(Table13[[#This Row],[MntWines]:[MntGoldProds]])</f>
        <v>51.666666666666664</v>
      </c>
      <c r="AK689">
        <f>IF(Table13[[#This Row],[Total Number of Purchases]]=0,0,Table13[[#This Row],[Total Spend]]/Table13[[#This Row],[Total Number of Purchases]])</f>
        <v>19.375</v>
      </c>
      <c r="AM689">
        <f>SUM(Table13[[#This Row],[NumDealsPurchases]:[NumStorePurchases]])</f>
        <v>16</v>
      </c>
      <c r="AN689" s="14">
        <f>Snapshot_Date-Table13[[#This Row],[Dt_Customer]]</f>
        <v>586</v>
      </c>
      <c r="AP689" s="13">
        <f>Table13[[#This Row],[NumDealsPurchases]]/Table13[[#This Row],[Total Number of Purchases]]*100</f>
        <v>31.25</v>
      </c>
      <c r="AQ689">
        <f>6-ROUNDUP(_xlfn.PERCENTRANK.INC(Table13[Recency],Table13[[#This Row],[Recency]])*5, 0)</f>
        <v>3</v>
      </c>
      <c r="AR689">
        <f>ROUNDUP(_xlfn.PERCENTRANK.INC(Table13[Total Number of Purchases],Table13[[#This Row],[Total Number of Purchases]])*5,0)</f>
        <v>3</v>
      </c>
      <c r="AS689">
        <f>ROUNDUP(_xlfn.PERCENTRANK.INC(Table13[Total Spend],Table13[[#This Row],[Total Spend]])*5,0)</f>
        <v>3</v>
      </c>
      <c r="AT689" t="str">
        <f>Table13[[#This Row],[Recency Score]]&amp;Table13[[#This Row],[Frequency Score]]&amp;Table13[[#This Row],[Monetary Score]]</f>
        <v>333</v>
      </c>
      <c r="AU689" t="str">
        <f t="shared" si="10"/>
        <v>Needs Attention</v>
      </c>
      <c r="AW689" s="13">
        <f>DATEDIF(Table13[[#This Row],[Dt_Customer]], Snapshot_Date, "d")</f>
        <v>586</v>
      </c>
      <c r="AX689" s="13">
        <f>Table13[[#This Row],[CL if today]]/365</f>
        <v>1.6054794520547946</v>
      </c>
      <c r="AY689">
        <f>Table13[[#This Row],[Total Number of Purchases]]/Table13[[#This Row],[Corrected CL]]</f>
        <v>9.9658703071672345</v>
      </c>
      <c r="AZ689">
        <f>Table13[[#This Row],[Average Order Value (AOV)]]*Table13[[#This Row],[Freq per Year]]</f>
        <v>193.08873720136518</v>
      </c>
      <c r="BA689">
        <f>Table13[[#This Row],[Total Spend]]/Table13[[#This Row],[Corrected CL]]</f>
        <v>193.08873720136518</v>
      </c>
      <c r="BB689">
        <v>423.05414551607447</v>
      </c>
      <c r="BC689" s="1">
        <f>Table13[[#This Row],[Dt_Customer]]+Table13[[#This Row],[Recency]]</f>
        <v>41378</v>
      </c>
      <c r="BD689" s="16" t="str">
        <f>IF(COUNTIF(A:A, A689) &gt; 1, "Duplicate", "Unique")</f>
        <v>Unique</v>
      </c>
    </row>
    <row r="690" spans="1:56" x14ac:dyDescent="0.3">
      <c r="A690">
        <v>4418</v>
      </c>
      <c r="B690">
        <v>1983</v>
      </c>
      <c r="C690" t="s">
        <v>41</v>
      </c>
      <c r="D690" t="s">
        <v>31</v>
      </c>
      <c r="E690">
        <v>89616</v>
      </c>
      <c r="F690">
        <v>0</v>
      </c>
      <c r="G690">
        <v>0</v>
      </c>
      <c r="H690" s="1">
        <v>41330</v>
      </c>
      <c r="I690">
        <v>36</v>
      </c>
      <c r="J690">
        <v>671</v>
      </c>
      <c r="K690">
        <v>47</v>
      </c>
      <c r="L690">
        <v>655</v>
      </c>
      <c r="M690">
        <v>145</v>
      </c>
      <c r="N690">
        <v>111</v>
      </c>
      <c r="O690">
        <v>15</v>
      </c>
      <c r="P690">
        <f>IF(Table13[[#This Row],[MntWines]] = 0,"",Table13[[#This Row],[MntWines]])</f>
        <v>671</v>
      </c>
      <c r="Q690">
        <f>IF(Table13[[#This Row],[MntFruits]] = 0, "",Table13[[#This Row],[MntFruits]])</f>
        <v>47</v>
      </c>
      <c r="R690">
        <f>IF(Table13[[#This Row],[MntMeatProducts]] = 0, "",Table13[[#This Row],[MntMeatProducts]])</f>
        <v>655</v>
      </c>
      <c r="S690">
        <f>IF(Table13[[#This Row],[MntFishProducts]] = 0, "",Table13[[#This Row],[MntFishProducts]])</f>
        <v>145</v>
      </c>
      <c r="T690">
        <f>IF(Table13[[#This Row],[MntSweetProducts]] = 0, "",Table13[[#This Row],[MntSweetProducts]])</f>
        <v>111</v>
      </c>
      <c r="U690">
        <f>IF(Table13[[#This Row],[MntGoldProds]] = 0, "",Table13[[#This Row],[MntGoldProds]])</f>
        <v>15</v>
      </c>
      <c r="V690">
        <v>1</v>
      </c>
      <c r="W690">
        <v>7</v>
      </c>
      <c r="X690">
        <v>5</v>
      </c>
      <c r="Y690">
        <v>12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 t="s">
        <v>32</v>
      </c>
      <c r="AI690" s="13">
        <f>SUM(Table13[[#This Row],[MntWines]:[MntGoldProds]])</f>
        <v>1644</v>
      </c>
      <c r="AJ690" s="13">
        <f>AVERAGE(Table13[[#This Row],[MntWines]:[MntGoldProds]])</f>
        <v>274</v>
      </c>
      <c r="AK690">
        <f>IF(Table13[[#This Row],[Total Number of Purchases]]=0,0,Table13[[#This Row],[Total Spend]]/Table13[[#This Row],[Total Number of Purchases]])</f>
        <v>65.760000000000005</v>
      </c>
      <c r="AM690">
        <f>SUM(Table13[[#This Row],[NumDealsPurchases]:[NumStorePurchases]])</f>
        <v>25</v>
      </c>
      <c r="AN690" s="14">
        <f>Snapshot_Date-Table13[[#This Row],[Dt_Customer]]</f>
        <v>586</v>
      </c>
      <c r="AP690" s="13">
        <f>Table13[[#This Row],[NumDealsPurchases]]/Table13[[#This Row],[Total Number of Purchases]]*100</f>
        <v>4</v>
      </c>
      <c r="AQ690">
        <f>6-ROUNDUP(_xlfn.PERCENTRANK.INC(Table13[Recency],Table13[[#This Row],[Recency]])*5, 0)</f>
        <v>4</v>
      </c>
      <c r="AR690">
        <f>ROUNDUP(_xlfn.PERCENTRANK.INC(Table13[Total Number of Purchases],Table13[[#This Row],[Total Number of Purchases]])*5,0)</f>
        <v>5</v>
      </c>
      <c r="AS690">
        <f>ROUNDUP(_xlfn.PERCENTRANK.INC(Table13[Total Spend],Table13[[#This Row],[Total Spend]])*5,0)</f>
        <v>5</v>
      </c>
      <c r="AT690" t="str">
        <f>Table13[[#This Row],[Recency Score]]&amp;Table13[[#This Row],[Frequency Score]]&amp;Table13[[#This Row],[Monetary Score]]</f>
        <v>455</v>
      </c>
      <c r="AU690" t="str">
        <f t="shared" si="10"/>
        <v>Frequent Buyers</v>
      </c>
      <c r="AW690" s="13">
        <f>DATEDIF(Table13[[#This Row],[Dt_Customer]], Snapshot_Date, "d")</f>
        <v>586</v>
      </c>
      <c r="AX690" s="13">
        <f>Table13[[#This Row],[CL if today]]/365</f>
        <v>1.6054794520547946</v>
      </c>
      <c r="AY690">
        <f>Table13[[#This Row],[Total Number of Purchases]]/Table13[[#This Row],[Corrected CL]]</f>
        <v>15.571672354948804</v>
      </c>
      <c r="AZ690">
        <f>Table13[[#This Row],[Average Order Value (AOV)]]*Table13[[#This Row],[Freq per Year]]</f>
        <v>1023.9931740614335</v>
      </c>
      <c r="BA690">
        <f>Table13[[#This Row],[Total Spend]]/Table13[[#This Row],[Corrected CL]]</f>
        <v>1023.9931740614334</v>
      </c>
      <c r="BB690">
        <v>84.610829103214897</v>
      </c>
      <c r="BC690" s="1">
        <f>Table13[[#This Row],[Dt_Customer]]+Table13[[#This Row],[Recency]]</f>
        <v>41366</v>
      </c>
      <c r="BD690" s="16" t="str">
        <f>IF(COUNTIF(A:A, A690) &gt; 1, "Duplicate", "Unique")</f>
        <v>Unique</v>
      </c>
    </row>
    <row r="691" spans="1:56" x14ac:dyDescent="0.3">
      <c r="A691">
        <v>10319</v>
      </c>
      <c r="B691">
        <v>1971</v>
      </c>
      <c r="C691" t="s">
        <v>28</v>
      </c>
      <c r="D691" t="s">
        <v>33</v>
      </c>
      <c r="E691">
        <v>66303</v>
      </c>
      <c r="F691">
        <v>0</v>
      </c>
      <c r="G691">
        <v>1</v>
      </c>
      <c r="H691" s="1">
        <v>41331</v>
      </c>
      <c r="I691">
        <v>56</v>
      </c>
      <c r="J691">
        <v>1090</v>
      </c>
      <c r="K691">
        <v>12</v>
      </c>
      <c r="L691">
        <v>96</v>
      </c>
      <c r="M691">
        <v>16</v>
      </c>
      <c r="N691">
        <v>12</v>
      </c>
      <c r="O691">
        <v>60</v>
      </c>
      <c r="P691">
        <f>IF(Table13[[#This Row],[MntWines]] = 0,"",Table13[[#This Row],[MntWines]])</f>
        <v>1090</v>
      </c>
      <c r="Q691">
        <f>IF(Table13[[#This Row],[MntFruits]] = 0, "",Table13[[#This Row],[MntFruits]])</f>
        <v>12</v>
      </c>
      <c r="R691">
        <f>IF(Table13[[#This Row],[MntMeatProducts]] = 0, "",Table13[[#This Row],[MntMeatProducts]])</f>
        <v>96</v>
      </c>
      <c r="S691">
        <f>IF(Table13[[#This Row],[MntFishProducts]] = 0, "",Table13[[#This Row],[MntFishProducts]])</f>
        <v>16</v>
      </c>
      <c r="T691">
        <f>IF(Table13[[#This Row],[MntSweetProducts]] = 0, "",Table13[[#This Row],[MntSweetProducts]])</f>
        <v>12</v>
      </c>
      <c r="U691">
        <f>IF(Table13[[#This Row],[MntGoldProds]] = 0, "",Table13[[#This Row],[MntGoldProds]])</f>
        <v>60</v>
      </c>
      <c r="V691">
        <v>4</v>
      </c>
      <c r="W691">
        <v>3</v>
      </c>
      <c r="X691">
        <v>4</v>
      </c>
      <c r="Y691">
        <v>11</v>
      </c>
      <c r="Z691">
        <v>8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 t="s">
        <v>30</v>
      </c>
      <c r="AI691" s="13">
        <f>SUM(Table13[[#This Row],[MntWines]:[MntGoldProds]])</f>
        <v>1286</v>
      </c>
      <c r="AJ691" s="13">
        <f>AVERAGE(Table13[[#This Row],[MntWines]:[MntGoldProds]])</f>
        <v>214.33333333333334</v>
      </c>
      <c r="AK691">
        <f>IF(Table13[[#This Row],[Total Number of Purchases]]=0,0,Table13[[#This Row],[Total Spend]]/Table13[[#This Row],[Total Number of Purchases]])</f>
        <v>58.454545454545453</v>
      </c>
      <c r="AM691">
        <f>SUM(Table13[[#This Row],[NumDealsPurchases]:[NumStorePurchases]])</f>
        <v>22</v>
      </c>
      <c r="AN691" s="14">
        <f>Snapshot_Date-Table13[[#This Row],[Dt_Customer]]</f>
        <v>585</v>
      </c>
      <c r="AP691" s="13">
        <f>Table13[[#This Row],[NumDealsPurchases]]/Table13[[#This Row],[Total Number of Purchases]]*100</f>
        <v>18.181818181818183</v>
      </c>
      <c r="AQ691">
        <f>6-ROUNDUP(_xlfn.PERCENTRANK.INC(Table13[Recency],Table13[[#This Row],[Recency]])*5, 0)</f>
        <v>3</v>
      </c>
      <c r="AR691">
        <f>ROUNDUP(_xlfn.PERCENTRANK.INC(Table13[Total Number of Purchases],Table13[[#This Row],[Total Number of Purchases]])*5,0)</f>
        <v>4</v>
      </c>
      <c r="AS691">
        <f>ROUNDUP(_xlfn.PERCENTRANK.INC(Table13[Total Spend],Table13[[#This Row],[Total Spend]])*5,0)</f>
        <v>5</v>
      </c>
      <c r="AT691" t="str">
        <f>Table13[[#This Row],[Recency Score]]&amp;Table13[[#This Row],[Frequency Score]]&amp;Table13[[#This Row],[Monetary Score]]</f>
        <v>345</v>
      </c>
      <c r="AU691" t="str">
        <f t="shared" si="10"/>
        <v>Big Spenders</v>
      </c>
      <c r="AW691" s="13">
        <f>DATEDIF(Table13[[#This Row],[Dt_Customer]], Snapshot_Date, "d")</f>
        <v>585</v>
      </c>
      <c r="AX691" s="13">
        <f>Table13[[#This Row],[CL if today]]/365</f>
        <v>1.6027397260273972</v>
      </c>
      <c r="AY691">
        <f>Table13[[#This Row],[Total Number of Purchases]]/Table13[[#This Row],[Corrected CL]]</f>
        <v>13.726495726495727</v>
      </c>
      <c r="AZ691">
        <f>Table13[[#This Row],[Average Order Value (AOV)]]*Table13[[#This Row],[Freq per Year]]</f>
        <v>802.37606837606836</v>
      </c>
      <c r="BA691">
        <f>Table13[[#This Row],[Total Spend]]/Table13[[#This Row],[Corrected CL]]</f>
        <v>802.37606837606836</v>
      </c>
      <c r="BB691">
        <v>69.170896785109989</v>
      </c>
      <c r="BC691" s="1">
        <f>Table13[[#This Row],[Dt_Customer]]+Table13[[#This Row],[Recency]]</f>
        <v>41387</v>
      </c>
      <c r="BD691" s="16" t="str">
        <f>IF(COUNTIF(A:A, A691) &gt; 1, "Duplicate", "Unique")</f>
        <v>Unique</v>
      </c>
    </row>
    <row r="692" spans="1:56" x14ac:dyDescent="0.3">
      <c r="A692">
        <v>2961</v>
      </c>
      <c r="B692">
        <v>1982</v>
      </c>
      <c r="C692" t="s">
        <v>28</v>
      </c>
      <c r="D692" t="s">
        <v>33</v>
      </c>
      <c r="E692">
        <v>42081</v>
      </c>
      <c r="F692">
        <v>1</v>
      </c>
      <c r="G692">
        <v>0</v>
      </c>
      <c r="H692" s="1">
        <v>41331</v>
      </c>
      <c r="I692">
        <v>86</v>
      </c>
      <c r="J692">
        <v>175</v>
      </c>
      <c r="K692">
        <v>10</v>
      </c>
      <c r="L692">
        <v>110</v>
      </c>
      <c r="M692">
        <v>54</v>
      </c>
      <c r="N692">
        <v>6</v>
      </c>
      <c r="O692">
        <v>27</v>
      </c>
      <c r="P692">
        <f>IF(Table13[[#This Row],[MntWines]] = 0,"",Table13[[#This Row],[MntWines]])</f>
        <v>175</v>
      </c>
      <c r="Q692">
        <f>IF(Table13[[#This Row],[MntFruits]] = 0, "",Table13[[#This Row],[MntFruits]])</f>
        <v>10</v>
      </c>
      <c r="R692">
        <f>IF(Table13[[#This Row],[MntMeatProducts]] = 0, "",Table13[[#This Row],[MntMeatProducts]])</f>
        <v>110</v>
      </c>
      <c r="S692">
        <f>IF(Table13[[#This Row],[MntFishProducts]] = 0, "",Table13[[#This Row],[MntFishProducts]])</f>
        <v>54</v>
      </c>
      <c r="T692">
        <f>IF(Table13[[#This Row],[MntSweetProducts]] = 0, "",Table13[[#This Row],[MntSweetProducts]])</f>
        <v>6</v>
      </c>
      <c r="U692">
        <f>IF(Table13[[#This Row],[MntGoldProds]] = 0, "",Table13[[#This Row],[MntGoldProds]])</f>
        <v>27</v>
      </c>
      <c r="V692">
        <v>2</v>
      </c>
      <c r="W692">
        <v>6</v>
      </c>
      <c r="X692">
        <v>3</v>
      </c>
      <c r="Y692">
        <v>4</v>
      </c>
      <c r="Z692">
        <v>6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 t="s">
        <v>30</v>
      </c>
      <c r="AI692" s="13">
        <f>SUM(Table13[[#This Row],[MntWines]:[MntGoldProds]])</f>
        <v>382</v>
      </c>
      <c r="AJ692" s="13">
        <f>AVERAGE(Table13[[#This Row],[MntWines]:[MntGoldProds]])</f>
        <v>63.666666666666664</v>
      </c>
      <c r="AK692">
        <f>IF(Table13[[#This Row],[Total Number of Purchases]]=0,0,Table13[[#This Row],[Total Spend]]/Table13[[#This Row],[Total Number of Purchases]])</f>
        <v>25.466666666666665</v>
      </c>
      <c r="AM692">
        <f>SUM(Table13[[#This Row],[NumDealsPurchases]:[NumStorePurchases]])</f>
        <v>15</v>
      </c>
      <c r="AN692" s="14">
        <f>Snapshot_Date-Table13[[#This Row],[Dt_Customer]]</f>
        <v>585</v>
      </c>
      <c r="AP692" s="13">
        <f>Table13[[#This Row],[NumDealsPurchases]]/Table13[[#This Row],[Total Number of Purchases]]*100</f>
        <v>13.333333333333334</v>
      </c>
      <c r="AQ692">
        <f>6-ROUNDUP(_xlfn.PERCENTRANK.INC(Table13[Recency],Table13[[#This Row],[Recency]])*5, 0)</f>
        <v>1</v>
      </c>
      <c r="AR692">
        <f>ROUNDUP(_xlfn.PERCENTRANK.INC(Table13[Total Number of Purchases],Table13[[#This Row],[Total Number of Purchases]])*5,0)</f>
        <v>3</v>
      </c>
      <c r="AS692">
        <f>ROUNDUP(_xlfn.PERCENTRANK.INC(Table13[Total Spend],Table13[[#This Row],[Total Spend]])*5,0)</f>
        <v>3</v>
      </c>
      <c r="AT692" t="str">
        <f>Table13[[#This Row],[Recency Score]]&amp;Table13[[#This Row],[Frequency Score]]&amp;Table13[[#This Row],[Monetary Score]]</f>
        <v>133</v>
      </c>
      <c r="AU692" t="str">
        <f t="shared" si="10"/>
        <v>Lost</v>
      </c>
      <c r="AW692" s="13">
        <f>DATEDIF(Table13[[#This Row],[Dt_Customer]], Snapshot_Date, "d")</f>
        <v>585</v>
      </c>
      <c r="AX692" s="13">
        <f>Table13[[#This Row],[CL if today]]/365</f>
        <v>1.6027397260273972</v>
      </c>
      <c r="AY692">
        <f>Table13[[#This Row],[Total Number of Purchases]]/Table13[[#This Row],[Corrected CL]]</f>
        <v>9.3589743589743595</v>
      </c>
      <c r="AZ692">
        <f>Table13[[#This Row],[Average Order Value (AOV)]]*Table13[[#This Row],[Freq per Year]]</f>
        <v>238.34188034188034</v>
      </c>
      <c r="BA692">
        <f>Table13[[#This Row],[Total Spend]]/Table13[[#This Row],[Corrected CL]]</f>
        <v>238.34188034188034</v>
      </c>
      <c r="BB692">
        <v>84.610829103214897</v>
      </c>
      <c r="BC692" s="1">
        <f>Table13[[#This Row],[Dt_Customer]]+Table13[[#This Row],[Recency]]</f>
        <v>41417</v>
      </c>
      <c r="BD692" s="16" t="str">
        <f>IF(COUNTIF(A:A, A692) &gt; 1, "Duplicate", "Unique")</f>
        <v>Unique</v>
      </c>
    </row>
    <row r="693" spans="1:56" x14ac:dyDescent="0.3">
      <c r="A693">
        <v>8537</v>
      </c>
      <c r="B693">
        <v>1949</v>
      </c>
      <c r="C693" t="s">
        <v>28</v>
      </c>
      <c r="D693" t="s">
        <v>42</v>
      </c>
      <c r="E693">
        <v>72643</v>
      </c>
      <c r="F693">
        <v>0</v>
      </c>
      <c r="G693">
        <v>0</v>
      </c>
      <c r="H693" s="1">
        <v>41332</v>
      </c>
      <c r="I693">
        <v>60</v>
      </c>
      <c r="J693">
        <v>526</v>
      </c>
      <c r="K693">
        <v>80</v>
      </c>
      <c r="L693">
        <v>553</v>
      </c>
      <c r="M693">
        <v>123</v>
      </c>
      <c r="N693">
        <v>94</v>
      </c>
      <c r="O693">
        <v>53</v>
      </c>
      <c r="P693">
        <f>IF(Table13[[#This Row],[MntWines]] = 0,"",Table13[[#This Row],[MntWines]])</f>
        <v>526</v>
      </c>
      <c r="Q693">
        <f>IF(Table13[[#This Row],[MntFruits]] = 0, "",Table13[[#This Row],[MntFruits]])</f>
        <v>80</v>
      </c>
      <c r="R693">
        <f>IF(Table13[[#This Row],[MntMeatProducts]] = 0, "",Table13[[#This Row],[MntMeatProducts]])</f>
        <v>553</v>
      </c>
      <c r="S693">
        <f>IF(Table13[[#This Row],[MntFishProducts]] = 0, "",Table13[[#This Row],[MntFishProducts]])</f>
        <v>123</v>
      </c>
      <c r="T693">
        <f>IF(Table13[[#This Row],[MntSweetProducts]] = 0, "",Table13[[#This Row],[MntSweetProducts]])</f>
        <v>94</v>
      </c>
      <c r="U693">
        <f>IF(Table13[[#This Row],[MntGoldProds]] = 0, "",Table13[[#This Row],[MntGoldProds]])</f>
        <v>53</v>
      </c>
      <c r="V693">
        <v>1</v>
      </c>
      <c r="W693">
        <v>3</v>
      </c>
      <c r="X693">
        <v>10</v>
      </c>
      <c r="Y693">
        <v>7</v>
      </c>
      <c r="Z693">
        <v>2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 t="s">
        <v>30</v>
      </c>
      <c r="AI693" s="13">
        <f>SUM(Table13[[#This Row],[MntWines]:[MntGoldProds]])</f>
        <v>1429</v>
      </c>
      <c r="AJ693" s="13">
        <f>AVERAGE(Table13[[#This Row],[MntWines]:[MntGoldProds]])</f>
        <v>238.16666666666666</v>
      </c>
      <c r="AK693">
        <f>IF(Table13[[#This Row],[Total Number of Purchases]]=0,0,Table13[[#This Row],[Total Spend]]/Table13[[#This Row],[Total Number of Purchases]])</f>
        <v>68.047619047619051</v>
      </c>
      <c r="AM693">
        <f>SUM(Table13[[#This Row],[NumDealsPurchases]:[NumStorePurchases]])</f>
        <v>21</v>
      </c>
      <c r="AN693" s="14">
        <f>Snapshot_Date-Table13[[#This Row],[Dt_Customer]]</f>
        <v>584</v>
      </c>
      <c r="AP693" s="13">
        <f>Table13[[#This Row],[NumDealsPurchases]]/Table13[[#This Row],[Total Number of Purchases]]*100</f>
        <v>4.7619047619047619</v>
      </c>
      <c r="AQ693">
        <f>6-ROUNDUP(_xlfn.PERCENTRANK.INC(Table13[Recency],Table13[[#This Row],[Recency]])*5, 0)</f>
        <v>2</v>
      </c>
      <c r="AR693">
        <f>ROUNDUP(_xlfn.PERCENTRANK.INC(Table13[Total Number of Purchases],Table13[[#This Row],[Total Number of Purchases]])*5,0)</f>
        <v>4</v>
      </c>
      <c r="AS693">
        <f>ROUNDUP(_xlfn.PERCENTRANK.INC(Table13[Total Spend],Table13[[#This Row],[Total Spend]])*5,0)</f>
        <v>5</v>
      </c>
      <c r="AT693" t="str">
        <f>Table13[[#This Row],[Recency Score]]&amp;Table13[[#This Row],[Frequency Score]]&amp;Table13[[#This Row],[Monetary Score]]</f>
        <v>245</v>
      </c>
      <c r="AU693" t="str">
        <f t="shared" si="10"/>
        <v>Big Spenders</v>
      </c>
      <c r="AW693" s="13">
        <f>DATEDIF(Table13[[#This Row],[Dt_Customer]], Snapshot_Date, "d")</f>
        <v>584</v>
      </c>
      <c r="AX693" s="13">
        <f>Table13[[#This Row],[CL if today]]/365</f>
        <v>1.6</v>
      </c>
      <c r="AY693">
        <f>Table13[[#This Row],[Total Number of Purchases]]/Table13[[#This Row],[Corrected CL]]</f>
        <v>13.125</v>
      </c>
      <c r="AZ693">
        <f>Table13[[#This Row],[Average Order Value (AOV)]]*Table13[[#This Row],[Freq per Year]]</f>
        <v>893.125</v>
      </c>
      <c r="BA693">
        <f>Table13[[#This Row],[Total Spend]]/Table13[[#This Row],[Corrected CL]]</f>
        <v>893.125</v>
      </c>
      <c r="BB693">
        <v>36.5</v>
      </c>
      <c r="BC693" s="1">
        <f>Table13[[#This Row],[Dt_Customer]]+Table13[[#This Row],[Recency]]</f>
        <v>41392</v>
      </c>
      <c r="BD693" s="16" t="str">
        <f>IF(COUNTIF(A:A, A693) &gt; 1, "Duplicate", "Unique")</f>
        <v>Unique</v>
      </c>
    </row>
    <row r="694" spans="1:56" x14ac:dyDescent="0.3">
      <c r="A694">
        <v>10742</v>
      </c>
      <c r="B694">
        <v>1983</v>
      </c>
      <c r="C694" t="s">
        <v>37</v>
      </c>
      <c r="D694" t="s">
        <v>33</v>
      </c>
      <c r="E694">
        <v>86580</v>
      </c>
      <c r="F694">
        <v>0</v>
      </c>
      <c r="G694">
        <v>0</v>
      </c>
      <c r="H694" s="1">
        <v>41332</v>
      </c>
      <c r="I694">
        <v>72</v>
      </c>
      <c r="J694">
        <v>532</v>
      </c>
      <c r="K694">
        <v>21</v>
      </c>
      <c r="L694">
        <v>127</v>
      </c>
      <c r="M694">
        <v>26</v>
      </c>
      <c r="N694">
        <v>20</v>
      </c>
      <c r="O694">
        <v>20</v>
      </c>
      <c r="P694">
        <f>IF(Table13[[#This Row],[MntWines]] = 0,"",Table13[[#This Row],[MntWines]])</f>
        <v>532</v>
      </c>
      <c r="Q694">
        <f>IF(Table13[[#This Row],[MntFruits]] = 0, "",Table13[[#This Row],[MntFruits]])</f>
        <v>21</v>
      </c>
      <c r="R694">
        <f>IF(Table13[[#This Row],[MntMeatProducts]] = 0, "",Table13[[#This Row],[MntMeatProducts]])</f>
        <v>127</v>
      </c>
      <c r="S694">
        <f>IF(Table13[[#This Row],[MntFishProducts]] = 0, "",Table13[[#This Row],[MntFishProducts]])</f>
        <v>26</v>
      </c>
      <c r="T694">
        <f>IF(Table13[[#This Row],[MntSweetProducts]] = 0, "",Table13[[#This Row],[MntSweetProducts]])</f>
        <v>20</v>
      </c>
      <c r="U694">
        <f>IF(Table13[[#This Row],[MntGoldProds]] = 0, "",Table13[[#This Row],[MntGoldProds]])</f>
        <v>20</v>
      </c>
      <c r="V694">
        <v>0</v>
      </c>
      <c r="W694">
        <v>4</v>
      </c>
      <c r="X694">
        <v>2</v>
      </c>
      <c r="Y694">
        <v>5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 t="s">
        <v>30</v>
      </c>
      <c r="AI694" s="13">
        <f>SUM(Table13[[#This Row],[MntWines]:[MntGoldProds]])</f>
        <v>746</v>
      </c>
      <c r="AJ694" s="13">
        <f>AVERAGE(Table13[[#This Row],[MntWines]:[MntGoldProds]])</f>
        <v>124.33333333333333</v>
      </c>
      <c r="AK694">
        <f>IF(Table13[[#This Row],[Total Number of Purchases]]=0,0,Table13[[#This Row],[Total Spend]]/Table13[[#This Row],[Total Number of Purchases]])</f>
        <v>67.818181818181813</v>
      </c>
      <c r="AM694">
        <f>SUM(Table13[[#This Row],[NumDealsPurchases]:[NumStorePurchases]])</f>
        <v>11</v>
      </c>
      <c r="AN694" s="14">
        <f>Snapshot_Date-Table13[[#This Row],[Dt_Customer]]</f>
        <v>584</v>
      </c>
      <c r="AP694" s="13">
        <f>Table13[[#This Row],[NumDealsPurchases]]/Table13[[#This Row],[Total Number of Purchases]]*100</f>
        <v>0</v>
      </c>
      <c r="AQ694">
        <f>6-ROUNDUP(_xlfn.PERCENTRANK.INC(Table13[Recency],Table13[[#This Row],[Recency]])*5, 0)</f>
        <v>2</v>
      </c>
      <c r="AR694">
        <f>ROUNDUP(_xlfn.PERCENTRANK.INC(Table13[Total Number of Purchases],Table13[[#This Row],[Total Number of Purchases]])*5,0)</f>
        <v>2</v>
      </c>
      <c r="AS694">
        <f>ROUNDUP(_xlfn.PERCENTRANK.INC(Table13[Total Spend],Table13[[#This Row],[Total Spend]])*5,0)</f>
        <v>4</v>
      </c>
      <c r="AT694" t="str">
        <f>Table13[[#This Row],[Recency Score]]&amp;Table13[[#This Row],[Frequency Score]]&amp;Table13[[#This Row],[Monetary Score]]</f>
        <v>224</v>
      </c>
      <c r="AU694" t="str">
        <f t="shared" si="10"/>
        <v>About to Sleep</v>
      </c>
      <c r="AW694" s="13">
        <f>DATEDIF(Table13[[#This Row],[Dt_Customer]], Snapshot_Date, "d")</f>
        <v>584</v>
      </c>
      <c r="AX694" s="13">
        <f>Table13[[#This Row],[CL if today]]/365</f>
        <v>1.6</v>
      </c>
      <c r="AY694">
        <f>Table13[[#This Row],[Total Number of Purchases]]/Table13[[#This Row],[Corrected CL]]</f>
        <v>6.875</v>
      </c>
      <c r="AZ694">
        <f>Table13[[#This Row],[Average Order Value (AOV)]]*Table13[[#This Row],[Freq per Year]]</f>
        <v>466.24999999999994</v>
      </c>
      <c r="BA694">
        <f>Table13[[#This Row],[Total Spend]]/Table13[[#This Row],[Corrected CL]]</f>
        <v>466.25</v>
      </c>
      <c r="BB694">
        <v>738.64636209813875</v>
      </c>
      <c r="BC694" s="1">
        <f>Table13[[#This Row],[Dt_Customer]]+Table13[[#This Row],[Recency]]</f>
        <v>41404</v>
      </c>
      <c r="BD694" s="16" t="str">
        <f>IF(COUNTIF(A:A, A694) &gt; 1, "Duplicate", "Unique")</f>
        <v>Unique</v>
      </c>
    </row>
    <row r="695" spans="1:56" x14ac:dyDescent="0.3">
      <c r="A695">
        <v>3032</v>
      </c>
      <c r="B695">
        <v>1984</v>
      </c>
      <c r="C695" t="s">
        <v>28</v>
      </c>
      <c r="D695" t="s">
        <v>33</v>
      </c>
      <c r="E695">
        <v>24570</v>
      </c>
      <c r="F695">
        <v>1</v>
      </c>
      <c r="G695">
        <v>0</v>
      </c>
      <c r="H695" s="1">
        <v>41332</v>
      </c>
      <c r="I695">
        <v>97</v>
      </c>
      <c r="J695">
        <v>28</v>
      </c>
      <c r="K695">
        <v>34</v>
      </c>
      <c r="L695">
        <v>62</v>
      </c>
      <c r="M695">
        <v>11</v>
      </c>
      <c r="N695">
        <v>14</v>
      </c>
      <c r="O695">
        <v>44</v>
      </c>
      <c r="P695">
        <f>IF(Table13[[#This Row],[MntWines]] = 0,"",Table13[[#This Row],[MntWines]])</f>
        <v>28</v>
      </c>
      <c r="Q695">
        <f>IF(Table13[[#This Row],[MntFruits]] = 0, "",Table13[[#This Row],[MntFruits]])</f>
        <v>34</v>
      </c>
      <c r="R695">
        <f>IF(Table13[[#This Row],[MntMeatProducts]] = 0, "",Table13[[#This Row],[MntMeatProducts]])</f>
        <v>62</v>
      </c>
      <c r="S695">
        <f>IF(Table13[[#This Row],[MntFishProducts]] = 0, "",Table13[[#This Row],[MntFishProducts]])</f>
        <v>11</v>
      </c>
      <c r="T695">
        <f>IF(Table13[[#This Row],[MntSweetProducts]] = 0, "",Table13[[#This Row],[MntSweetProducts]])</f>
        <v>14</v>
      </c>
      <c r="U695">
        <f>IF(Table13[[#This Row],[MntGoldProds]] = 0, "",Table13[[#This Row],[MntGoldProds]])</f>
        <v>44</v>
      </c>
      <c r="V695">
        <v>3</v>
      </c>
      <c r="W695">
        <v>4</v>
      </c>
      <c r="X695">
        <v>0</v>
      </c>
      <c r="Y695">
        <v>4</v>
      </c>
      <c r="Z695">
        <v>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t="s">
        <v>30</v>
      </c>
      <c r="AI695" s="13">
        <f>SUM(Table13[[#This Row],[MntWines]:[MntGoldProds]])</f>
        <v>193</v>
      </c>
      <c r="AJ695" s="13">
        <f>AVERAGE(Table13[[#This Row],[MntWines]:[MntGoldProds]])</f>
        <v>32.166666666666664</v>
      </c>
      <c r="AK695">
        <f>IF(Table13[[#This Row],[Total Number of Purchases]]=0,0,Table13[[#This Row],[Total Spend]]/Table13[[#This Row],[Total Number of Purchases]])</f>
        <v>17.545454545454547</v>
      </c>
      <c r="AM695">
        <f>SUM(Table13[[#This Row],[NumDealsPurchases]:[NumStorePurchases]])</f>
        <v>11</v>
      </c>
      <c r="AN695" s="14">
        <f>Snapshot_Date-Table13[[#This Row],[Dt_Customer]]</f>
        <v>584</v>
      </c>
      <c r="AP695" s="13">
        <f>Table13[[#This Row],[NumDealsPurchases]]/Table13[[#This Row],[Total Number of Purchases]]*100</f>
        <v>27.27272727272727</v>
      </c>
      <c r="AQ695">
        <f>6-ROUNDUP(_xlfn.PERCENTRANK.INC(Table13[Recency],Table13[[#This Row],[Recency]])*5, 0)</f>
        <v>1</v>
      </c>
      <c r="AR695">
        <f>ROUNDUP(_xlfn.PERCENTRANK.INC(Table13[Total Number of Purchases],Table13[[#This Row],[Total Number of Purchases]])*5,0)</f>
        <v>2</v>
      </c>
      <c r="AS695">
        <f>ROUNDUP(_xlfn.PERCENTRANK.INC(Table13[Total Spend],Table13[[#This Row],[Total Spend]])*5,0)</f>
        <v>2</v>
      </c>
      <c r="AT695" t="str">
        <f>Table13[[#This Row],[Recency Score]]&amp;Table13[[#This Row],[Frequency Score]]&amp;Table13[[#This Row],[Monetary Score]]</f>
        <v>122</v>
      </c>
      <c r="AU695" t="str">
        <f t="shared" si="10"/>
        <v>Lost</v>
      </c>
      <c r="AW695" s="13">
        <f>DATEDIF(Table13[[#This Row],[Dt_Customer]], Snapshot_Date, "d")</f>
        <v>584</v>
      </c>
      <c r="AX695" s="13">
        <f>Table13[[#This Row],[CL if today]]/365</f>
        <v>1.6</v>
      </c>
      <c r="AY695">
        <f>Table13[[#This Row],[Total Number of Purchases]]/Table13[[#This Row],[Corrected CL]]</f>
        <v>6.875</v>
      </c>
      <c r="AZ695">
        <f>Table13[[#This Row],[Average Order Value (AOV)]]*Table13[[#This Row],[Freq per Year]]</f>
        <v>120.62500000000001</v>
      </c>
      <c r="BA695">
        <f>Table13[[#This Row],[Total Spend]]/Table13[[#This Row],[Corrected CL]]</f>
        <v>120.625</v>
      </c>
      <c r="BB695">
        <v>69.170896785109989</v>
      </c>
      <c r="BC695" s="1">
        <f>Table13[[#This Row],[Dt_Customer]]+Table13[[#This Row],[Recency]]</f>
        <v>41429</v>
      </c>
      <c r="BD695" s="16" t="str">
        <f>IF(COUNTIF(A:A, A695) &gt; 1, "Duplicate", "Unique")</f>
        <v>Unique</v>
      </c>
    </row>
    <row r="696" spans="1:56" x14ac:dyDescent="0.3">
      <c r="A696">
        <v>3667</v>
      </c>
      <c r="B696">
        <v>1969</v>
      </c>
      <c r="C696" t="s">
        <v>28</v>
      </c>
      <c r="D696" t="s">
        <v>33</v>
      </c>
      <c r="E696">
        <v>80952</v>
      </c>
      <c r="F696">
        <v>0</v>
      </c>
      <c r="G696">
        <v>0</v>
      </c>
      <c r="H696" s="1">
        <v>41333</v>
      </c>
      <c r="I696">
        <v>20</v>
      </c>
      <c r="J696">
        <v>778</v>
      </c>
      <c r="K696">
        <v>178</v>
      </c>
      <c r="L696">
        <v>689</v>
      </c>
      <c r="M696">
        <v>41</v>
      </c>
      <c r="N696">
        <v>27</v>
      </c>
      <c r="O696">
        <v>44</v>
      </c>
      <c r="P696">
        <f>IF(Table13[[#This Row],[MntWines]] = 0,"",Table13[[#This Row],[MntWines]])</f>
        <v>778</v>
      </c>
      <c r="Q696">
        <f>IF(Table13[[#This Row],[MntFruits]] = 0, "",Table13[[#This Row],[MntFruits]])</f>
        <v>178</v>
      </c>
      <c r="R696">
        <f>IF(Table13[[#This Row],[MntMeatProducts]] = 0, "",Table13[[#This Row],[MntMeatProducts]])</f>
        <v>689</v>
      </c>
      <c r="S696">
        <f>IF(Table13[[#This Row],[MntFishProducts]] = 0, "",Table13[[#This Row],[MntFishProducts]])</f>
        <v>41</v>
      </c>
      <c r="T696">
        <f>IF(Table13[[#This Row],[MntSweetProducts]] = 0, "",Table13[[#This Row],[MntSweetProducts]])</f>
        <v>27</v>
      </c>
      <c r="U696">
        <f>IF(Table13[[#This Row],[MntGoldProds]] = 0, "",Table13[[#This Row],[MntGoldProds]])</f>
        <v>44</v>
      </c>
      <c r="V696">
        <v>1</v>
      </c>
      <c r="W696">
        <v>8</v>
      </c>
      <c r="X696">
        <v>5</v>
      </c>
      <c r="Y696">
        <v>11</v>
      </c>
      <c r="Z696">
        <v>8</v>
      </c>
      <c r="AA696">
        <v>1</v>
      </c>
      <c r="AB696">
        <v>0</v>
      </c>
      <c r="AC696">
        <v>0</v>
      </c>
      <c r="AD696">
        <v>1</v>
      </c>
      <c r="AE696">
        <v>1</v>
      </c>
      <c r="AF696">
        <v>1</v>
      </c>
      <c r="AG696">
        <v>0</v>
      </c>
      <c r="AH696" t="s">
        <v>39</v>
      </c>
      <c r="AI696" s="13">
        <f>SUM(Table13[[#This Row],[MntWines]:[MntGoldProds]])</f>
        <v>1757</v>
      </c>
      <c r="AJ696" s="13">
        <f>AVERAGE(Table13[[#This Row],[MntWines]:[MntGoldProds]])</f>
        <v>292.83333333333331</v>
      </c>
      <c r="AK696">
        <f>IF(Table13[[#This Row],[Total Number of Purchases]]=0,0,Table13[[#This Row],[Total Spend]]/Table13[[#This Row],[Total Number of Purchases]])</f>
        <v>70.28</v>
      </c>
      <c r="AM696">
        <f>SUM(Table13[[#This Row],[NumDealsPurchases]:[NumStorePurchases]])</f>
        <v>25</v>
      </c>
      <c r="AN696" s="14">
        <f>Snapshot_Date-Table13[[#This Row],[Dt_Customer]]</f>
        <v>583</v>
      </c>
      <c r="AP696" s="13">
        <f>Table13[[#This Row],[NumDealsPurchases]]/Table13[[#This Row],[Total Number of Purchases]]*100</f>
        <v>4</v>
      </c>
      <c r="AQ696">
        <f>6-ROUNDUP(_xlfn.PERCENTRANK.INC(Table13[Recency],Table13[[#This Row],[Recency]])*5, 0)</f>
        <v>4</v>
      </c>
      <c r="AR696">
        <f>ROUNDUP(_xlfn.PERCENTRANK.INC(Table13[Total Number of Purchases],Table13[[#This Row],[Total Number of Purchases]])*5,0)</f>
        <v>5</v>
      </c>
      <c r="AS696">
        <f>ROUNDUP(_xlfn.PERCENTRANK.INC(Table13[Total Spend],Table13[[#This Row],[Total Spend]])*5,0)</f>
        <v>5</v>
      </c>
      <c r="AT696" t="str">
        <f>Table13[[#This Row],[Recency Score]]&amp;Table13[[#This Row],[Frequency Score]]&amp;Table13[[#This Row],[Monetary Score]]</f>
        <v>455</v>
      </c>
      <c r="AU696" t="str">
        <f t="shared" si="10"/>
        <v>Frequent Buyers</v>
      </c>
      <c r="AW696" s="13">
        <f>DATEDIF(Table13[[#This Row],[Dt_Customer]], Snapshot_Date, "d")</f>
        <v>583</v>
      </c>
      <c r="AX696" s="13">
        <f>Table13[[#This Row],[CL if today]]/365</f>
        <v>1.5972602739726027</v>
      </c>
      <c r="AY696">
        <f>Table13[[#This Row],[Total Number of Purchases]]/Table13[[#This Row],[Corrected CL]]</f>
        <v>15.65180102915952</v>
      </c>
      <c r="AZ696">
        <f>Table13[[#This Row],[Average Order Value (AOV)]]*Table13[[#This Row],[Freq per Year]]</f>
        <v>1100.0085763293312</v>
      </c>
      <c r="BA696">
        <f>Table13[[#This Row],[Total Spend]]/Table13[[#This Row],[Corrected CL]]</f>
        <v>1100.0085763293312</v>
      </c>
      <c r="BB696">
        <v>947.51273344651952</v>
      </c>
      <c r="BC696" s="1">
        <f>Table13[[#This Row],[Dt_Customer]]+Table13[[#This Row],[Recency]]</f>
        <v>41353</v>
      </c>
      <c r="BD696" s="16" t="str">
        <f>IF(COUNTIF(A:A, A696) &gt; 1, "Duplicate", "Unique")</f>
        <v>Unique</v>
      </c>
    </row>
    <row r="697" spans="1:56" x14ac:dyDescent="0.3">
      <c r="A697">
        <v>5802</v>
      </c>
      <c r="B697">
        <v>1972</v>
      </c>
      <c r="C697" t="s">
        <v>44</v>
      </c>
      <c r="D697" t="s">
        <v>33</v>
      </c>
      <c r="E697">
        <v>14188</v>
      </c>
      <c r="F697">
        <v>0</v>
      </c>
      <c r="G697">
        <v>0</v>
      </c>
      <c r="H697" s="1">
        <v>41333</v>
      </c>
      <c r="I697">
        <v>40</v>
      </c>
      <c r="J697">
        <v>2</v>
      </c>
      <c r="K697">
        <v>7</v>
      </c>
      <c r="L697">
        <v>11</v>
      </c>
      <c r="M697">
        <v>16</v>
      </c>
      <c r="N697">
        <v>12</v>
      </c>
      <c r="O697">
        <v>27</v>
      </c>
      <c r="P697">
        <f>IF(Table13[[#This Row],[MntWines]] = 0,"",Table13[[#This Row],[MntWines]])</f>
        <v>2</v>
      </c>
      <c r="Q697">
        <f>IF(Table13[[#This Row],[MntFruits]] = 0, "",Table13[[#This Row],[MntFruits]])</f>
        <v>7</v>
      </c>
      <c r="R697">
        <f>IF(Table13[[#This Row],[MntMeatProducts]] = 0, "",Table13[[#This Row],[MntMeatProducts]])</f>
        <v>11</v>
      </c>
      <c r="S697">
        <f>IF(Table13[[#This Row],[MntFishProducts]] = 0, "",Table13[[#This Row],[MntFishProducts]])</f>
        <v>16</v>
      </c>
      <c r="T697">
        <f>IF(Table13[[#This Row],[MntSweetProducts]] = 0, "",Table13[[#This Row],[MntSweetProducts]])</f>
        <v>12</v>
      </c>
      <c r="U697">
        <f>IF(Table13[[#This Row],[MntGoldProds]] = 0, "",Table13[[#This Row],[MntGoldProds]])</f>
        <v>27</v>
      </c>
      <c r="V697">
        <v>1</v>
      </c>
      <c r="W697">
        <v>2</v>
      </c>
      <c r="X697">
        <v>0</v>
      </c>
      <c r="Y697">
        <v>4</v>
      </c>
      <c r="Z697">
        <v>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39</v>
      </c>
      <c r="AI697" s="13">
        <f>SUM(Table13[[#This Row],[MntWines]:[MntGoldProds]])</f>
        <v>75</v>
      </c>
      <c r="AJ697" s="13">
        <f>AVERAGE(Table13[[#This Row],[MntWines]:[MntGoldProds]])</f>
        <v>12.5</v>
      </c>
      <c r="AK697">
        <f>IF(Table13[[#This Row],[Total Number of Purchases]]=0,0,Table13[[#This Row],[Total Spend]]/Table13[[#This Row],[Total Number of Purchases]])</f>
        <v>10.714285714285714</v>
      </c>
      <c r="AM697">
        <f>SUM(Table13[[#This Row],[NumDealsPurchases]:[NumStorePurchases]])</f>
        <v>7</v>
      </c>
      <c r="AN697" s="14">
        <f>Snapshot_Date-Table13[[#This Row],[Dt_Customer]]</f>
        <v>583</v>
      </c>
      <c r="AP697" s="13">
        <f>Table13[[#This Row],[NumDealsPurchases]]/Table13[[#This Row],[Total Number of Purchases]]*100</f>
        <v>14.285714285714285</v>
      </c>
      <c r="AQ697">
        <f>6-ROUNDUP(_xlfn.PERCENTRANK.INC(Table13[Recency],Table13[[#This Row],[Recency]])*5, 0)</f>
        <v>3</v>
      </c>
      <c r="AR697">
        <f>ROUNDUP(_xlfn.PERCENTRANK.INC(Table13[Total Number of Purchases],Table13[[#This Row],[Total Number of Purchases]])*5,0)</f>
        <v>1</v>
      </c>
      <c r="AS697">
        <f>ROUNDUP(_xlfn.PERCENTRANK.INC(Table13[Total Spend],Table13[[#This Row],[Total Spend]])*5,0)</f>
        <v>2</v>
      </c>
      <c r="AT697" t="str">
        <f>Table13[[#This Row],[Recency Score]]&amp;Table13[[#This Row],[Frequency Score]]&amp;Table13[[#This Row],[Monetary Score]]</f>
        <v>312</v>
      </c>
      <c r="AU697" t="str">
        <f t="shared" si="10"/>
        <v>Needs Attention</v>
      </c>
      <c r="AW697" s="13">
        <f>DATEDIF(Table13[[#This Row],[Dt_Customer]], Snapshot_Date, "d")</f>
        <v>583</v>
      </c>
      <c r="AX697" s="13">
        <f>Table13[[#This Row],[CL if today]]/365</f>
        <v>1.5972602739726027</v>
      </c>
      <c r="AY697">
        <f>Table13[[#This Row],[Total Number of Purchases]]/Table13[[#This Row],[Corrected CL]]</f>
        <v>4.3825042881646654</v>
      </c>
      <c r="AZ697">
        <f>Table13[[#This Row],[Average Order Value (AOV)]]*Table13[[#This Row],[Freq per Year]]</f>
        <v>46.955403087478558</v>
      </c>
      <c r="BA697">
        <f>Table13[[#This Row],[Total Spend]]/Table13[[#This Row],[Corrected CL]]</f>
        <v>46.955403087478558</v>
      </c>
      <c r="BB697">
        <v>25.983050847457626</v>
      </c>
      <c r="BC697" s="1">
        <f>Table13[[#This Row],[Dt_Customer]]+Table13[[#This Row],[Recency]]</f>
        <v>41373</v>
      </c>
      <c r="BD697" s="16" t="str">
        <f>IF(COUNTIF(A:A, A697) &gt; 1, "Duplicate", "Unique")</f>
        <v>Unique</v>
      </c>
    </row>
    <row r="698" spans="1:56" x14ac:dyDescent="0.3">
      <c r="A698">
        <v>448</v>
      </c>
      <c r="B698">
        <v>1978</v>
      </c>
      <c r="C698" t="s">
        <v>37</v>
      </c>
      <c r="D698" t="s">
        <v>31</v>
      </c>
      <c r="E698">
        <v>54880</v>
      </c>
      <c r="F698">
        <v>1</v>
      </c>
      <c r="G698">
        <v>0</v>
      </c>
      <c r="H698" s="1">
        <v>41334</v>
      </c>
      <c r="I698">
        <v>57</v>
      </c>
      <c r="J698">
        <v>308</v>
      </c>
      <c r="K698">
        <v>85</v>
      </c>
      <c r="L698">
        <v>137</v>
      </c>
      <c r="M698">
        <v>102</v>
      </c>
      <c r="N698">
        <v>45</v>
      </c>
      <c r="O698">
        <v>118</v>
      </c>
      <c r="P698">
        <f>IF(Table13[[#This Row],[MntWines]] = 0,"",Table13[[#This Row],[MntWines]])</f>
        <v>308</v>
      </c>
      <c r="Q698">
        <f>IF(Table13[[#This Row],[MntFruits]] = 0, "",Table13[[#This Row],[MntFruits]])</f>
        <v>85</v>
      </c>
      <c r="R698">
        <f>IF(Table13[[#This Row],[MntMeatProducts]] = 0, "",Table13[[#This Row],[MntMeatProducts]])</f>
        <v>137</v>
      </c>
      <c r="S698">
        <f>IF(Table13[[#This Row],[MntFishProducts]] = 0, "",Table13[[#This Row],[MntFishProducts]])</f>
        <v>102</v>
      </c>
      <c r="T698">
        <f>IF(Table13[[#This Row],[MntSweetProducts]] = 0, "",Table13[[#This Row],[MntSweetProducts]])</f>
        <v>45</v>
      </c>
      <c r="U698">
        <f>IF(Table13[[#This Row],[MntGoldProds]] = 0, "",Table13[[#This Row],[MntGoldProds]])</f>
        <v>118</v>
      </c>
      <c r="V698">
        <v>2</v>
      </c>
      <c r="W698">
        <v>6</v>
      </c>
      <c r="X698">
        <v>2</v>
      </c>
      <c r="Y698">
        <v>11</v>
      </c>
      <c r="Z698">
        <v>5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30</v>
      </c>
      <c r="AI698" s="13">
        <f>SUM(Table13[[#This Row],[MntWines]:[MntGoldProds]])</f>
        <v>795</v>
      </c>
      <c r="AJ698" s="13">
        <f>AVERAGE(Table13[[#This Row],[MntWines]:[MntGoldProds]])</f>
        <v>132.5</v>
      </c>
      <c r="AK698">
        <f>IF(Table13[[#This Row],[Total Number of Purchases]]=0,0,Table13[[#This Row],[Total Spend]]/Table13[[#This Row],[Total Number of Purchases]])</f>
        <v>37.857142857142854</v>
      </c>
      <c r="AM698">
        <f>SUM(Table13[[#This Row],[NumDealsPurchases]:[NumStorePurchases]])</f>
        <v>21</v>
      </c>
      <c r="AN698" s="14">
        <f>Snapshot_Date-Table13[[#This Row],[Dt_Customer]]</f>
        <v>582</v>
      </c>
      <c r="AP698" s="13">
        <f>Table13[[#This Row],[NumDealsPurchases]]/Table13[[#This Row],[Total Number of Purchases]]*100</f>
        <v>9.5238095238095237</v>
      </c>
      <c r="AQ698">
        <f>6-ROUNDUP(_xlfn.PERCENTRANK.INC(Table13[Recency],Table13[[#This Row],[Recency]])*5, 0)</f>
        <v>3</v>
      </c>
      <c r="AR698">
        <f>ROUNDUP(_xlfn.PERCENTRANK.INC(Table13[Total Number of Purchases],Table13[[#This Row],[Total Number of Purchases]])*5,0)</f>
        <v>4</v>
      </c>
      <c r="AS698">
        <f>ROUNDUP(_xlfn.PERCENTRANK.INC(Table13[Total Spend],Table13[[#This Row],[Total Spend]])*5,0)</f>
        <v>4</v>
      </c>
      <c r="AT698" t="str">
        <f>Table13[[#This Row],[Recency Score]]&amp;Table13[[#This Row],[Frequency Score]]&amp;Table13[[#This Row],[Monetary Score]]</f>
        <v>344</v>
      </c>
      <c r="AU698" t="str">
        <f t="shared" si="10"/>
        <v>Needs Attention</v>
      </c>
      <c r="AW698" s="13">
        <f>DATEDIF(Table13[[#This Row],[Dt_Customer]], Snapshot_Date, "d")</f>
        <v>582</v>
      </c>
      <c r="AX698" s="13">
        <f>Table13[[#This Row],[CL if today]]/365</f>
        <v>1.5945205479452054</v>
      </c>
      <c r="AY698">
        <f>Table13[[#This Row],[Total Number of Purchases]]/Table13[[#This Row],[Corrected CL]]</f>
        <v>13.170103092783506</v>
      </c>
      <c r="AZ698">
        <f>Table13[[#This Row],[Average Order Value (AOV)]]*Table13[[#This Row],[Freq per Year]]</f>
        <v>498.58247422680415</v>
      </c>
      <c r="BA698">
        <f>Table13[[#This Row],[Total Spend]]/Table13[[#This Row],[Corrected CL]]</f>
        <v>498.58247422680415</v>
      </c>
      <c r="BB698">
        <v>947.51273344651952</v>
      </c>
      <c r="BC698" s="1">
        <f>Table13[[#This Row],[Dt_Customer]]+Table13[[#This Row],[Recency]]</f>
        <v>41391</v>
      </c>
      <c r="BD698" s="16" t="str">
        <f>IF(COUNTIF(A:A, A698) &gt; 1, "Duplicate", "Unique")</f>
        <v>Unique</v>
      </c>
    </row>
    <row r="699" spans="1:56" x14ac:dyDescent="0.3">
      <c r="A699">
        <v>1524</v>
      </c>
      <c r="B699">
        <v>1983</v>
      </c>
      <c r="C699" t="s">
        <v>38</v>
      </c>
      <c r="D699" t="s">
        <v>31</v>
      </c>
      <c r="E699">
        <v>81698</v>
      </c>
      <c r="F699">
        <v>0</v>
      </c>
      <c r="G699">
        <v>0</v>
      </c>
      <c r="H699" s="1">
        <v>41334</v>
      </c>
      <c r="I699">
        <v>1</v>
      </c>
      <c r="J699">
        <v>709</v>
      </c>
      <c r="K699">
        <v>45</v>
      </c>
      <c r="L699">
        <v>115</v>
      </c>
      <c r="M699">
        <v>30</v>
      </c>
      <c r="N699">
        <v>160</v>
      </c>
      <c r="O699">
        <v>45</v>
      </c>
      <c r="P699">
        <f>IF(Table13[[#This Row],[MntWines]] = 0,"",Table13[[#This Row],[MntWines]])</f>
        <v>709</v>
      </c>
      <c r="Q699">
        <f>IF(Table13[[#This Row],[MntFruits]] = 0, "",Table13[[#This Row],[MntFruits]])</f>
        <v>45</v>
      </c>
      <c r="R699">
        <f>IF(Table13[[#This Row],[MntMeatProducts]] = 0, "",Table13[[#This Row],[MntMeatProducts]])</f>
        <v>115</v>
      </c>
      <c r="S699">
        <f>IF(Table13[[#This Row],[MntFishProducts]] = 0, "",Table13[[#This Row],[MntFishProducts]])</f>
        <v>30</v>
      </c>
      <c r="T699">
        <f>IF(Table13[[#This Row],[MntSweetProducts]] = 0, "",Table13[[#This Row],[MntSweetProducts]])</f>
        <v>160</v>
      </c>
      <c r="U699">
        <f>IF(Table13[[#This Row],[MntGoldProds]] = 0, "",Table13[[#This Row],[MntGoldProds]])</f>
        <v>45</v>
      </c>
      <c r="V699">
        <v>1</v>
      </c>
      <c r="W699">
        <v>8</v>
      </c>
      <c r="X699">
        <v>2</v>
      </c>
      <c r="Y699">
        <v>5</v>
      </c>
      <c r="Z699">
        <v>5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 t="s">
        <v>30</v>
      </c>
      <c r="AI699" s="13">
        <f>SUM(Table13[[#This Row],[MntWines]:[MntGoldProds]])</f>
        <v>1104</v>
      </c>
      <c r="AJ699" s="13">
        <f>AVERAGE(Table13[[#This Row],[MntWines]:[MntGoldProds]])</f>
        <v>184</v>
      </c>
      <c r="AK699">
        <f>IF(Table13[[#This Row],[Total Number of Purchases]]=0,0,Table13[[#This Row],[Total Spend]]/Table13[[#This Row],[Total Number of Purchases]])</f>
        <v>69</v>
      </c>
      <c r="AM699">
        <f>SUM(Table13[[#This Row],[NumDealsPurchases]:[NumStorePurchases]])</f>
        <v>16</v>
      </c>
      <c r="AN699" s="14">
        <f>Snapshot_Date-Table13[[#This Row],[Dt_Customer]]</f>
        <v>582</v>
      </c>
      <c r="AP699" s="13">
        <f>Table13[[#This Row],[NumDealsPurchases]]/Table13[[#This Row],[Total Number of Purchases]]*100</f>
        <v>6.25</v>
      </c>
      <c r="AQ699">
        <f>6-ROUNDUP(_xlfn.PERCENTRANK.INC(Table13[Recency],Table13[[#This Row],[Recency]])*5, 0)</f>
        <v>5</v>
      </c>
      <c r="AR699">
        <f>ROUNDUP(_xlfn.PERCENTRANK.INC(Table13[Total Number of Purchases],Table13[[#This Row],[Total Number of Purchases]])*5,0)</f>
        <v>3</v>
      </c>
      <c r="AS699">
        <f>ROUNDUP(_xlfn.PERCENTRANK.INC(Table13[Total Spend],Table13[[#This Row],[Total Spend]])*5,0)</f>
        <v>4</v>
      </c>
      <c r="AT699" t="str">
        <f>Table13[[#This Row],[Recency Score]]&amp;Table13[[#This Row],[Frequency Score]]&amp;Table13[[#This Row],[Monetary Score]]</f>
        <v>534</v>
      </c>
      <c r="AU699" t="str">
        <f t="shared" si="10"/>
        <v>Loyal Customers</v>
      </c>
      <c r="AW699" s="13">
        <f>DATEDIF(Table13[[#This Row],[Dt_Customer]], Snapshot_Date, "d")</f>
        <v>582</v>
      </c>
      <c r="AX699" s="13">
        <f>Table13[[#This Row],[CL if today]]/365</f>
        <v>1.5945205479452054</v>
      </c>
      <c r="AY699">
        <f>Table13[[#This Row],[Total Number of Purchases]]/Table13[[#This Row],[Corrected CL]]</f>
        <v>10.034364261168385</v>
      </c>
      <c r="AZ699">
        <f>Table13[[#This Row],[Average Order Value (AOV)]]*Table13[[#This Row],[Freq per Year]]</f>
        <v>692.37113402061857</v>
      </c>
      <c r="BA699">
        <f>Table13[[#This Row],[Total Spend]]/Table13[[#This Row],[Corrected CL]]</f>
        <v>692.37113402061857</v>
      </c>
      <c r="BB699">
        <v>913.42954159592534</v>
      </c>
      <c r="BC699" s="1">
        <f>Table13[[#This Row],[Dt_Customer]]+Table13[[#This Row],[Recency]]</f>
        <v>41335</v>
      </c>
      <c r="BD699" s="16" t="str">
        <f>IF(COUNTIF(A:A, A699) &gt; 1, "Duplicate", "Unique")</f>
        <v>Unique</v>
      </c>
    </row>
    <row r="700" spans="1:56" x14ac:dyDescent="0.3">
      <c r="A700">
        <v>7042</v>
      </c>
      <c r="B700">
        <v>1983</v>
      </c>
      <c r="C700" t="s">
        <v>28</v>
      </c>
      <c r="D700" t="s">
        <v>33</v>
      </c>
      <c r="E700">
        <v>36790</v>
      </c>
      <c r="F700">
        <v>0</v>
      </c>
      <c r="G700">
        <v>0</v>
      </c>
      <c r="H700" s="1">
        <v>41334</v>
      </c>
      <c r="I700">
        <v>14</v>
      </c>
      <c r="J700">
        <v>3</v>
      </c>
      <c r="K700">
        <v>3</v>
      </c>
      <c r="L700">
        <v>14</v>
      </c>
      <c r="M700">
        <v>15</v>
      </c>
      <c r="N700">
        <v>21</v>
      </c>
      <c r="O700">
        <v>10</v>
      </c>
      <c r="P700">
        <f>IF(Table13[[#This Row],[MntWines]] = 0,"",Table13[[#This Row],[MntWines]])</f>
        <v>3</v>
      </c>
      <c r="Q700">
        <f>IF(Table13[[#This Row],[MntFruits]] = 0, "",Table13[[#This Row],[MntFruits]])</f>
        <v>3</v>
      </c>
      <c r="R700">
        <f>IF(Table13[[#This Row],[MntMeatProducts]] = 0, "",Table13[[#This Row],[MntMeatProducts]])</f>
        <v>14</v>
      </c>
      <c r="S700">
        <f>IF(Table13[[#This Row],[MntFishProducts]] = 0, "",Table13[[#This Row],[MntFishProducts]])</f>
        <v>15</v>
      </c>
      <c r="T700">
        <f>IF(Table13[[#This Row],[MntSweetProducts]] = 0, "",Table13[[#This Row],[MntSweetProducts]])</f>
        <v>21</v>
      </c>
      <c r="U700">
        <f>IF(Table13[[#This Row],[MntGoldProds]] = 0, "",Table13[[#This Row],[MntGoldProds]])</f>
        <v>10</v>
      </c>
      <c r="V700">
        <v>1</v>
      </c>
      <c r="W700">
        <v>2</v>
      </c>
      <c r="X700">
        <v>1</v>
      </c>
      <c r="Y700">
        <v>2</v>
      </c>
      <c r="Z700">
        <v>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 t="s">
        <v>30</v>
      </c>
      <c r="AI700" s="13">
        <f>SUM(Table13[[#This Row],[MntWines]:[MntGoldProds]])</f>
        <v>66</v>
      </c>
      <c r="AJ700" s="13">
        <f>AVERAGE(Table13[[#This Row],[MntWines]:[MntGoldProds]])</f>
        <v>11</v>
      </c>
      <c r="AK700">
        <f>IF(Table13[[#This Row],[Total Number of Purchases]]=0,0,Table13[[#This Row],[Total Spend]]/Table13[[#This Row],[Total Number of Purchases]])</f>
        <v>11</v>
      </c>
      <c r="AM700">
        <f>SUM(Table13[[#This Row],[NumDealsPurchases]:[NumStorePurchases]])</f>
        <v>6</v>
      </c>
      <c r="AN700" s="14">
        <f>Snapshot_Date-Table13[[#This Row],[Dt_Customer]]</f>
        <v>582</v>
      </c>
      <c r="AP700" s="13">
        <f>Table13[[#This Row],[NumDealsPurchases]]/Table13[[#This Row],[Total Number of Purchases]]*100</f>
        <v>16.666666666666664</v>
      </c>
      <c r="AQ700">
        <f>6-ROUNDUP(_xlfn.PERCENTRANK.INC(Table13[Recency],Table13[[#This Row],[Recency]])*5, 0)</f>
        <v>5</v>
      </c>
      <c r="AR700">
        <f>ROUNDUP(_xlfn.PERCENTRANK.INC(Table13[Total Number of Purchases],Table13[[#This Row],[Total Number of Purchases]])*5,0)</f>
        <v>1</v>
      </c>
      <c r="AS700">
        <f>ROUNDUP(_xlfn.PERCENTRANK.INC(Table13[Total Spend],Table13[[#This Row],[Total Spend]])*5,0)</f>
        <v>2</v>
      </c>
      <c r="AT700" t="str">
        <f>Table13[[#This Row],[Recency Score]]&amp;Table13[[#This Row],[Frequency Score]]&amp;Table13[[#This Row],[Monetary Score]]</f>
        <v>512</v>
      </c>
      <c r="AU700" t="str">
        <f t="shared" si="10"/>
        <v>Others</v>
      </c>
      <c r="AW700" s="13">
        <f>DATEDIF(Table13[[#This Row],[Dt_Customer]], Snapshot_Date, "d")</f>
        <v>582</v>
      </c>
      <c r="AX700" s="13">
        <f>Table13[[#This Row],[CL if today]]/365</f>
        <v>1.5945205479452054</v>
      </c>
      <c r="AY700">
        <f>Table13[[#This Row],[Total Number of Purchases]]/Table13[[#This Row],[Corrected CL]]</f>
        <v>3.7628865979381447</v>
      </c>
      <c r="AZ700">
        <f>Table13[[#This Row],[Average Order Value (AOV)]]*Table13[[#This Row],[Freq per Year]]</f>
        <v>41.391752577319593</v>
      </c>
      <c r="BA700">
        <f>Table13[[#This Row],[Total Spend]]/Table13[[#This Row],[Corrected CL]]</f>
        <v>41.391752577319593</v>
      </c>
      <c r="BB700">
        <v>1067.1137521222411</v>
      </c>
      <c r="BC700" s="1">
        <f>Table13[[#This Row],[Dt_Customer]]+Table13[[#This Row],[Recency]]</f>
        <v>41348</v>
      </c>
      <c r="BD700" s="16" t="str">
        <f>IF(COUNTIF(A:A, A700) &gt; 1, "Duplicate", "Unique")</f>
        <v>Unique</v>
      </c>
    </row>
    <row r="701" spans="1:56" x14ac:dyDescent="0.3">
      <c r="A701">
        <v>3749</v>
      </c>
      <c r="B701">
        <v>1973</v>
      </c>
      <c r="C701" t="s">
        <v>28</v>
      </c>
      <c r="D701" t="s">
        <v>35</v>
      </c>
      <c r="E701">
        <v>73926</v>
      </c>
      <c r="F701">
        <v>0</v>
      </c>
      <c r="G701">
        <v>0</v>
      </c>
      <c r="H701" s="1">
        <v>41335</v>
      </c>
      <c r="I701">
        <v>54</v>
      </c>
      <c r="J701">
        <v>627</v>
      </c>
      <c r="K701">
        <v>91</v>
      </c>
      <c r="L701">
        <v>597</v>
      </c>
      <c r="M701">
        <v>159</v>
      </c>
      <c r="N701">
        <v>91</v>
      </c>
      <c r="O701">
        <v>15</v>
      </c>
      <c r="P701">
        <f>IF(Table13[[#This Row],[MntWines]] = 0,"",Table13[[#This Row],[MntWines]])</f>
        <v>627</v>
      </c>
      <c r="Q701">
        <f>IF(Table13[[#This Row],[MntFruits]] = 0, "",Table13[[#This Row],[MntFruits]])</f>
        <v>91</v>
      </c>
      <c r="R701">
        <f>IF(Table13[[#This Row],[MntMeatProducts]] = 0, "",Table13[[#This Row],[MntMeatProducts]])</f>
        <v>597</v>
      </c>
      <c r="S701">
        <f>IF(Table13[[#This Row],[MntFishProducts]] = 0, "",Table13[[#This Row],[MntFishProducts]])</f>
        <v>159</v>
      </c>
      <c r="T701">
        <f>IF(Table13[[#This Row],[MntSweetProducts]] = 0, "",Table13[[#This Row],[MntSweetProducts]])</f>
        <v>91</v>
      </c>
      <c r="U701">
        <f>IF(Table13[[#This Row],[MntGoldProds]] = 0, "",Table13[[#This Row],[MntGoldProds]])</f>
        <v>15</v>
      </c>
      <c r="V701">
        <v>1</v>
      </c>
      <c r="W701">
        <v>6</v>
      </c>
      <c r="X701">
        <v>5</v>
      </c>
      <c r="Y701">
        <v>12</v>
      </c>
      <c r="Z701">
        <v>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 t="s">
        <v>32</v>
      </c>
      <c r="AI701" s="13">
        <f>SUM(Table13[[#This Row],[MntWines]:[MntGoldProds]])</f>
        <v>1580</v>
      </c>
      <c r="AJ701" s="13">
        <f>AVERAGE(Table13[[#This Row],[MntWines]:[MntGoldProds]])</f>
        <v>263.33333333333331</v>
      </c>
      <c r="AK701">
        <f>IF(Table13[[#This Row],[Total Number of Purchases]]=0,0,Table13[[#This Row],[Total Spend]]/Table13[[#This Row],[Total Number of Purchases]])</f>
        <v>65.833333333333329</v>
      </c>
      <c r="AM701">
        <f>SUM(Table13[[#This Row],[NumDealsPurchases]:[NumStorePurchases]])</f>
        <v>24</v>
      </c>
      <c r="AN701" s="14">
        <f>Snapshot_Date-Table13[[#This Row],[Dt_Customer]]</f>
        <v>581</v>
      </c>
      <c r="AP701" s="13">
        <f>Table13[[#This Row],[NumDealsPurchases]]/Table13[[#This Row],[Total Number of Purchases]]*100</f>
        <v>4.1666666666666661</v>
      </c>
      <c r="AQ701">
        <f>6-ROUNDUP(_xlfn.PERCENTRANK.INC(Table13[Recency],Table13[[#This Row],[Recency]])*5, 0)</f>
        <v>3</v>
      </c>
      <c r="AR701">
        <f>ROUNDUP(_xlfn.PERCENTRANK.INC(Table13[Total Number of Purchases],Table13[[#This Row],[Total Number of Purchases]])*5,0)</f>
        <v>5</v>
      </c>
      <c r="AS701">
        <f>ROUNDUP(_xlfn.PERCENTRANK.INC(Table13[Total Spend],Table13[[#This Row],[Total Spend]])*5,0)</f>
        <v>5</v>
      </c>
      <c r="AT701" t="str">
        <f>Table13[[#This Row],[Recency Score]]&amp;Table13[[#This Row],[Frequency Score]]&amp;Table13[[#This Row],[Monetary Score]]</f>
        <v>355</v>
      </c>
      <c r="AU701" t="str">
        <f t="shared" si="10"/>
        <v>Frequent Buyers</v>
      </c>
      <c r="AW701" s="13">
        <f>DATEDIF(Table13[[#This Row],[Dt_Customer]], Snapshot_Date, "d")</f>
        <v>581</v>
      </c>
      <c r="AX701" s="13">
        <f>Table13[[#This Row],[CL if today]]/365</f>
        <v>1.5917808219178082</v>
      </c>
      <c r="AY701">
        <f>Table13[[#This Row],[Total Number of Purchases]]/Table13[[#This Row],[Corrected CL]]</f>
        <v>15.077452667814114</v>
      </c>
      <c r="AZ701">
        <f>Table13[[#This Row],[Average Order Value (AOV)]]*Table13[[#This Row],[Freq per Year]]</f>
        <v>992.59896729776244</v>
      </c>
      <c r="BA701">
        <f>Table13[[#This Row],[Total Spend]]/Table13[[#This Row],[Corrected CL]]</f>
        <v>992.59896729776244</v>
      </c>
      <c r="BB701">
        <v>42.210884353741498</v>
      </c>
      <c r="BC701" s="1">
        <f>Table13[[#This Row],[Dt_Customer]]+Table13[[#This Row],[Recency]]</f>
        <v>41389</v>
      </c>
      <c r="BD701" s="16" t="str">
        <f>IF(COUNTIF(A:A, A701) &gt; 1, "Duplicate", "Unique")</f>
        <v>Unique</v>
      </c>
    </row>
    <row r="702" spans="1:56" x14ac:dyDescent="0.3">
      <c r="A702">
        <v>737</v>
      </c>
      <c r="B702">
        <v>1949</v>
      </c>
      <c r="C702" t="s">
        <v>37</v>
      </c>
      <c r="D702" t="s">
        <v>33</v>
      </c>
      <c r="E702">
        <v>80360</v>
      </c>
      <c r="F702">
        <v>0</v>
      </c>
      <c r="G702">
        <v>0</v>
      </c>
      <c r="H702" s="1">
        <v>41336</v>
      </c>
      <c r="I702">
        <v>56</v>
      </c>
      <c r="J702">
        <v>1493</v>
      </c>
      <c r="K702">
        <v>86</v>
      </c>
      <c r="L702">
        <v>454</v>
      </c>
      <c r="M702">
        <v>112</v>
      </c>
      <c r="N702">
        <v>43</v>
      </c>
      <c r="O702">
        <v>43</v>
      </c>
      <c r="P702">
        <f>IF(Table13[[#This Row],[MntWines]] = 0,"",Table13[[#This Row],[MntWines]])</f>
        <v>1493</v>
      </c>
      <c r="Q702">
        <f>IF(Table13[[#This Row],[MntFruits]] = 0, "",Table13[[#This Row],[MntFruits]])</f>
        <v>86</v>
      </c>
      <c r="R702">
        <f>IF(Table13[[#This Row],[MntMeatProducts]] = 0, "",Table13[[#This Row],[MntMeatProducts]])</f>
        <v>454</v>
      </c>
      <c r="S702">
        <f>IF(Table13[[#This Row],[MntFishProducts]] = 0, "",Table13[[#This Row],[MntFishProducts]])</f>
        <v>112</v>
      </c>
      <c r="T702">
        <f>IF(Table13[[#This Row],[MntSweetProducts]] = 0, "",Table13[[#This Row],[MntSweetProducts]])</f>
        <v>43</v>
      </c>
      <c r="U702">
        <f>IF(Table13[[#This Row],[MntGoldProds]] = 0, "",Table13[[#This Row],[MntGoldProds]])</f>
        <v>43</v>
      </c>
      <c r="V702">
        <v>2</v>
      </c>
      <c r="W702">
        <v>4</v>
      </c>
      <c r="X702">
        <v>4</v>
      </c>
      <c r="Y702">
        <v>5</v>
      </c>
      <c r="Z702">
        <v>2</v>
      </c>
      <c r="AA702">
        <v>1</v>
      </c>
      <c r="AB702">
        <v>0</v>
      </c>
      <c r="AC702">
        <v>0</v>
      </c>
      <c r="AD702">
        <v>1</v>
      </c>
      <c r="AE702">
        <v>1</v>
      </c>
      <c r="AF702">
        <v>0</v>
      </c>
      <c r="AG702">
        <v>0</v>
      </c>
      <c r="AH702" t="s">
        <v>30</v>
      </c>
      <c r="AI702" s="13">
        <f>SUM(Table13[[#This Row],[MntWines]:[MntGoldProds]])</f>
        <v>2231</v>
      </c>
      <c r="AJ702" s="13">
        <f>AVERAGE(Table13[[#This Row],[MntWines]:[MntGoldProds]])</f>
        <v>371.83333333333331</v>
      </c>
      <c r="AK702">
        <f>IF(Table13[[#This Row],[Total Number of Purchases]]=0,0,Table13[[#This Row],[Total Spend]]/Table13[[#This Row],[Total Number of Purchases]])</f>
        <v>148.73333333333332</v>
      </c>
      <c r="AM702">
        <f>SUM(Table13[[#This Row],[NumDealsPurchases]:[NumStorePurchases]])</f>
        <v>15</v>
      </c>
      <c r="AN702" s="14">
        <f>Snapshot_Date-Table13[[#This Row],[Dt_Customer]]</f>
        <v>580</v>
      </c>
      <c r="AP702" s="13">
        <f>Table13[[#This Row],[NumDealsPurchases]]/Table13[[#This Row],[Total Number of Purchases]]*100</f>
        <v>13.333333333333334</v>
      </c>
      <c r="AQ702">
        <f>6-ROUNDUP(_xlfn.PERCENTRANK.INC(Table13[Recency],Table13[[#This Row],[Recency]])*5, 0)</f>
        <v>3</v>
      </c>
      <c r="AR702">
        <f>ROUNDUP(_xlfn.PERCENTRANK.INC(Table13[Total Number of Purchases],Table13[[#This Row],[Total Number of Purchases]])*5,0)</f>
        <v>3</v>
      </c>
      <c r="AS702">
        <f>ROUNDUP(_xlfn.PERCENTRANK.INC(Table13[Total Spend],Table13[[#This Row],[Total Spend]])*5,0)</f>
        <v>5</v>
      </c>
      <c r="AT702" t="str">
        <f>Table13[[#This Row],[Recency Score]]&amp;Table13[[#This Row],[Frequency Score]]&amp;Table13[[#This Row],[Monetary Score]]</f>
        <v>335</v>
      </c>
      <c r="AU702" t="str">
        <f t="shared" si="10"/>
        <v>Big Spenders</v>
      </c>
      <c r="AW702" s="13">
        <f>DATEDIF(Table13[[#This Row],[Dt_Customer]], Snapshot_Date, "d")</f>
        <v>580</v>
      </c>
      <c r="AX702" s="13">
        <f>Table13[[#This Row],[CL if today]]/365</f>
        <v>1.5890410958904109</v>
      </c>
      <c r="AY702">
        <f>Table13[[#This Row],[Total Number of Purchases]]/Table13[[#This Row],[Corrected CL]]</f>
        <v>9.4396551724137936</v>
      </c>
      <c r="AZ702">
        <f>Table13[[#This Row],[Average Order Value (AOV)]]*Table13[[#This Row],[Freq per Year]]</f>
        <v>1403.9913793103449</v>
      </c>
      <c r="BA702">
        <f>Table13[[#This Row],[Total Spend]]/Table13[[#This Row],[Corrected CL]]</f>
        <v>1403.9913793103449</v>
      </c>
      <c r="BB702">
        <v>193.08873720136518</v>
      </c>
      <c r="BC702" s="1">
        <f>Table13[[#This Row],[Dt_Customer]]+Table13[[#This Row],[Recency]]</f>
        <v>41392</v>
      </c>
      <c r="BD702" s="16" t="str">
        <f>IF(COUNTIF(A:A, A702) &gt; 1, "Duplicate", "Unique")</f>
        <v>Unique</v>
      </c>
    </row>
    <row r="703" spans="1:56" x14ac:dyDescent="0.3">
      <c r="A703">
        <v>4201</v>
      </c>
      <c r="B703">
        <v>1962</v>
      </c>
      <c r="C703" t="s">
        <v>28</v>
      </c>
      <c r="D703" t="s">
        <v>31</v>
      </c>
      <c r="E703">
        <v>57967</v>
      </c>
      <c r="F703">
        <v>0</v>
      </c>
      <c r="G703">
        <v>1</v>
      </c>
      <c r="H703" s="1">
        <v>41336</v>
      </c>
      <c r="I703">
        <v>39</v>
      </c>
      <c r="J703">
        <v>229</v>
      </c>
      <c r="K703">
        <v>7</v>
      </c>
      <c r="L703">
        <v>137</v>
      </c>
      <c r="M703">
        <v>4</v>
      </c>
      <c r="N703">
        <v>0</v>
      </c>
      <c r="O703">
        <v>91</v>
      </c>
      <c r="P703">
        <f>IF(Table13[[#This Row],[MntWines]] = 0,"",Table13[[#This Row],[MntWines]])</f>
        <v>229</v>
      </c>
      <c r="Q703">
        <f>IF(Table13[[#This Row],[MntFruits]] = 0, "",Table13[[#This Row],[MntFruits]])</f>
        <v>7</v>
      </c>
      <c r="R703">
        <f>IF(Table13[[#This Row],[MntMeatProducts]] = 0, "",Table13[[#This Row],[MntMeatProducts]])</f>
        <v>137</v>
      </c>
      <c r="S703">
        <f>IF(Table13[[#This Row],[MntFishProducts]] = 0, "",Table13[[#This Row],[MntFishProducts]])</f>
        <v>4</v>
      </c>
      <c r="T703" t="str">
        <f>IF(Table13[[#This Row],[MntSweetProducts]] = 0, "",Table13[[#This Row],[MntSweetProducts]])</f>
        <v/>
      </c>
      <c r="U703">
        <f>IF(Table13[[#This Row],[MntGoldProds]] = 0, "",Table13[[#This Row],[MntGoldProds]])</f>
        <v>91</v>
      </c>
      <c r="V703">
        <v>5</v>
      </c>
      <c r="W703">
        <v>4</v>
      </c>
      <c r="X703">
        <v>2</v>
      </c>
      <c r="Y703">
        <v>8</v>
      </c>
      <c r="Z703">
        <v>5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s">
        <v>40</v>
      </c>
      <c r="AI703" s="13">
        <f>SUM(Table13[[#This Row],[MntWines]:[MntGoldProds]])</f>
        <v>468</v>
      </c>
      <c r="AJ703" s="13">
        <f>AVERAGE(Table13[[#This Row],[MntWines]:[MntGoldProds]])</f>
        <v>78</v>
      </c>
      <c r="AK703">
        <f>IF(Table13[[#This Row],[Total Number of Purchases]]=0,0,Table13[[#This Row],[Total Spend]]/Table13[[#This Row],[Total Number of Purchases]])</f>
        <v>24.631578947368421</v>
      </c>
      <c r="AM703">
        <f>SUM(Table13[[#This Row],[NumDealsPurchases]:[NumStorePurchases]])</f>
        <v>19</v>
      </c>
      <c r="AN703" s="14">
        <f>Snapshot_Date-Table13[[#This Row],[Dt_Customer]]</f>
        <v>580</v>
      </c>
      <c r="AP703" s="13">
        <f>Table13[[#This Row],[NumDealsPurchases]]/Table13[[#This Row],[Total Number of Purchases]]*100</f>
        <v>26.315789473684209</v>
      </c>
      <c r="AQ703">
        <f>6-ROUNDUP(_xlfn.PERCENTRANK.INC(Table13[Recency],Table13[[#This Row],[Recency]])*5, 0)</f>
        <v>4</v>
      </c>
      <c r="AR703">
        <f>ROUNDUP(_xlfn.PERCENTRANK.INC(Table13[Total Number of Purchases],Table13[[#This Row],[Total Number of Purchases]])*5,0)</f>
        <v>4</v>
      </c>
      <c r="AS703">
        <f>ROUNDUP(_xlfn.PERCENTRANK.INC(Table13[Total Spend],Table13[[#This Row],[Total Spend]])*5,0)</f>
        <v>3</v>
      </c>
      <c r="AT703" t="str">
        <f>Table13[[#This Row],[Recency Score]]&amp;Table13[[#This Row],[Frequency Score]]&amp;Table13[[#This Row],[Monetary Score]]</f>
        <v>443</v>
      </c>
      <c r="AU703" t="str">
        <f t="shared" si="10"/>
        <v>Potential Loyalists</v>
      </c>
      <c r="AW703" s="13">
        <f>DATEDIF(Table13[[#This Row],[Dt_Customer]], Snapshot_Date, "d")</f>
        <v>580</v>
      </c>
      <c r="AX703" s="13">
        <f>Table13[[#This Row],[CL if today]]/365</f>
        <v>1.5890410958904109</v>
      </c>
      <c r="AY703">
        <f>Table13[[#This Row],[Total Number of Purchases]]/Table13[[#This Row],[Corrected CL]]</f>
        <v>11.956896551724139</v>
      </c>
      <c r="AZ703">
        <f>Table13[[#This Row],[Average Order Value (AOV)]]*Table13[[#This Row],[Freq per Year]]</f>
        <v>294.51724137931035</v>
      </c>
      <c r="BA703">
        <f>Table13[[#This Row],[Total Spend]]/Table13[[#This Row],[Corrected CL]]</f>
        <v>294.51724137931035</v>
      </c>
      <c r="BB703">
        <v>1023.9931740614334</v>
      </c>
      <c r="BC703" s="1">
        <f>Table13[[#This Row],[Dt_Customer]]+Table13[[#This Row],[Recency]]</f>
        <v>41375</v>
      </c>
      <c r="BD703" s="16" t="str">
        <f>IF(COUNTIF(A:A, A703) &gt; 1, "Duplicate", "Unique")</f>
        <v>Unique</v>
      </c>
    </row>
    <row r="704" spans="1:56" x14ac:dyDescent="0.3">
      <c r="A704">
        <v>9560</v>
      </c>
      <c r="B704">
        <v>1965</v>
      </c>
      <c r="C704" t="s">
        <v>28</v>
      </c>
      <c r="D704" t="s">
        <v>35</v>
      </c>
      <c r="E704">
        <v>83003</v>
      </c>
      <c r="F704">
        <v>0</v>
      </c>
      <c r="G704">
        <v>0</v>
      </c>
      <c r="H704" s="1">
        <v>41336</v>
      </c>
      <c r="I704">
        <v>18</v>
      </c>
      <c r="J704">
        <v>856</v>
      </c>
      <c r="K704">
        <v>61</v>
      </c>
      <c r="L704">
        <v>570</v>
      </c>
      <c r="M704">
        <v>40</v>
      </c>
      <c r="N704">
        <v>25</v>
      </c>
      <c r="O704">
        <v>122</v>
      </c>
      <c r="P704">
        <f>IF(Table13[[#This Row],[MntWines]] = 0,"",Table13[[#This Row],[MntWines]])</f>
        <v>856</v>
      </c>
      <c r="Q704">
        <f>IF(Table13[[#This Row],[MntFruits]] = 0, "",Table13[[#This Row],[MntFruits]])</f>
        <v>61</v>
      </c>
      <c r="R704">
        <f>IF(Table13[[#This Row],[MntMeatProducts]] = 0, "",Table13[[#This Row],[MntMeatProducts]])</f>
        <v>570</v>
      </c>
      <c r="S704">
        <f>IF(Table13[[#This Row],[MntFishProducts]] = 0, "",Table13[[#This Row],[MntFishProducts]])</f>
        <v>40</v>
      </c>
      <c r="T704">
        <f>IF(Table13[[#This Row],[MntSweetProducts]] = 0, "",Table13[[#This Row],[MntSweetProducts]])</f>
        <v>25</v>
      </c>
      <c r="U704">
        <f>IF(Table13[[#This Row],[MntGoldProds]] = 0, "",Table13[[#This Row],[MntGoldProds]])</f>
        <v>122</v>
      </c>
      <c r="V704">
        <v>1</v>
      </c>
      <c r="W704">
        <v>7</v>
      </c>
      <c r="X704">
        <v>6</v>
      </c>
      <c r="Y704">
        <v>8</v>
      </c>
      <c r="Z704">
        <v>3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 t="s">
        <v>30</v>
      </c>
      <c r="AI704" s="13">
        <f>SUM(Table13[[#This Row],[MntWines]:[MntGoldProds]])</f>
        <v>1674</v>
      </c>
      <c r="AJ704" s="13">
        <f>AVERAGE(Table13[[#This Row],[MntWines]:[MntGoldProds]])</f>
        <v>279</v>
      </c>
      <c r="AK704">
        <f>IF(Table13[[#This Row],[Total Number of Purchases]]=0,0,Table13[[#This Row],[Total Spend]]/Table13[[#This Row],[Total Number of Purchases]])</f>
        <v>76.090909090909093</v>
      </c>
      <c r="AM704">
        <f>SUM(Table13[[#This Row],[NumDealsPurchases]:[NumStorePurchases]])</f>
        <v>22</v>
      </c>
      <c r="AN704" s="14">
        <f>Snapshot_Date-Table13[[#This Row],[Dt_Customer]]</f>
        <v>580</v>
      </c>
      <c r="AP704" s="13">
        <f>Table13[[#This Row],[NumDealsPurchases]]/Table13[[#This Row],[Total Number of Purchases]]*100</f>
        <v>4.5454545454545459</v>
      </c>
      <c r="AQ704">
        <f>6-ROUNDUP(_xlfn.PERCENTRANK.INC(Table13[Recency],Table13[[#This Row],[Recency]])*5, 0)</f>
        <v>5</v>
      </c>
      <c r="AR704">
        <f>ROUNDUP(_xlfn.PERCENTRANK.INC(Table13[Total Number of Purchases],Table13[[#This Row],[Total Number of Purchases]])*5,0)</f>
        <v>4</v>
      </c>
      <c r="AS704">
        <f>ROUNDUP(_xlfn.PERCENTRANK.INC(Table13[Total Spend],Table13[[#This Row],[Total Spend]])*5,0)</f>
        <v>5</v>
      </c>
      <c r="AT704" t="str">
        <f>Table13[[#This Row],[Recency Score]]&amp;Table13[[#This Row],[Frequency Score]]&amp;Table13[[#This Row],[Monetary Score]]</f>
        <v>545</v>
      </c>
      <c r="AU704" t="str">
        <f t="shared" si="10"/>
        <v>Loyal Customers</v>
      </c>
      <c r="AW704" s="13">
        <f>DATEDIF(Table13[[#This Row],[Dt_Customer]], Snapshot_Date, "d")</f>
        <v>580</v>
      </c>
      <c r="AX704" s="13">
        <f>Table13[[#This Row],[CL if today]]/365</f>
        <v>1.5890410958904109</v>
      </c>
      <c r="AY704">
        <f>Table13[[#This Row],[Total Number of Purchases]]/Table13[[#This Row],[Corrected CL]]</f>
        <v>13.844827586206897</v>
      </c>
      <c r="AZ704">
        <f>Table13[[#This Row],[Average Order Value (AOV)]]*Table13[[#This Row],[Freq per Year]]</f>
        <v>1053.4655172413793</v>
      </c>
      <c r="BA704">
        <f>Table13[[#This Row],[Total Spend]]/Table13[[#This Row],[Corrected CL]]</f>
        <v>1053.4655172413793</v>
      </c>
      <c r="BB704">
        <v>238.34188034188034</v>
      </c>
      <c r="BC704" s="1">
        <f>Table13[[#This Row],[Dt_Customer]]+Table13[[#This Row],[Recency]]</f>
        <v>41354</v>
      </c>
      <c r="BD704" s="16" t="str">
        <f>IF(COUNTIF(A:A, A704) &gt; 1, "Duplicate", "Unique")</f>
        <v>Unique</v>
      </c>
    </row>
    <row r="705" spans="1:56" x14ac:dyDescent="0.3">
      <c r="A705">
        <v>4743</v>
      </c>
      <c r="B705">
        <v>1969</v>
      </c>
      <c r="C705" t="s">
        <v>37</v>
      </c>
      <c r="D705" t="s">
        <v>33</v>
      </c>
      <c r="E705">
        <v>56242</v>
      </c>
      <c r="F705">
        <v>0</v>
      </c>
      <c r="G705">
        <v>1</v>
      </c>
      <c r="H705" s="1">
        <v>41336</v>
      </c>
      <c r="I705">
        <v>72</v>
      </c>
      <c r="J705">
        <v>689</v>
      </c>
      <c r="K705">
        <v>8</v>
      </c>
      <c r="L705">
        <v>167</v>
      </c>
      <c r="M705">
        <v>11</v>
      </c>
      <c r="N705">
        <v>8</v>
      </c>
      <c r="O705">
        <v>88</v>
      </c>
      <c r="P705">
        <f>IF(Table13[[#This Row],[MntWines]] = 0,"",Table13[[#This Row],[MntWines]])</f>
        <v>689</v>
      </c>
      <c r="Q705">
        <f>IF(Table13[[#This Row],[MntFruits]] = 0, "",Table13[[#This Row],[MntFruits]])</f>
        <v>8</v>
      </c>
      <c r="R705">
        <f>IF(Table13[[#This Row],[MntMeatProducts]] = 0, "",Table13[[#This Row],[MntMeatProducts]])</f>
        <v>167</v>
      </c>
      <c r="S705">
        <f>IF(Table13[[#This Row],[MntFishProducts]] = 0, "",Table13[[#This Row],[MntFishProducts]])</f>
        <v>11</v>
      </c>
      <c r="T705">
        <f>IF(Table13[[#This Row],[MntSweetProducts]] = 0, "",Table13[[#This Row],[MntSweetProducts]])</f>
        <v>8</v>
      </c>
      <c r="U705">
        <f>IF(Table13[[#This Row],[MntGoldProds]] = 0, "",Table13[[#This Row],[MntGoldProds]])</f>
        <v>88</v>
      </c>
      <c r="V705">
        <v>5</v>
      </c>
      <c r="W705">
        <v>8</v>
      </c>
      <c r="X705">
        <v>4</v>
      </c>
      <c r="Y705">
        <v>11</v>
      </c>
      <c r="Z705">
        <v>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 t="s">
        <v>34</v>
      </c>
      <c r="AI705" s="13">
        <f>SUM(Table13[[#This Row],[MntWines]:[MntGoldProds]])</f>
        <v>971</v>
      </c>
      <c r="AJ705" s="13">
        <f>AVERAGE(Table13[[#This Row],[MntWines]:[MntGoldProds]])</f>
        <v>161.83333333333334</v>
      </c>
      <c r="AK705">
        <f>IF(Table13[[#This Row],[Total Number of Purchases]]=0,0,Table13[[#This Row],[Total Spend]]/Table13[[#This Row],[Total Number of Purchases]])</f>
        <v>34.678571428571431</v>
      </c>
      <c r="AM705">
        <f>SUM(Table13[[#This Row],[NumDealsPurchases]:[NumStorePurchases]])</f>
        <v>28</v>
      </c>
      <c r="AN705" s="14">
        <f>Snapshot_Date-Table13[[#This Row],[Dt_Customer]]</f>
        <v>580</v>
      </c>
      <c r="AP705" s="13">
        <f>Table13[[#This Row],[NumDealsPurchases]]/Table13[[#This Row],[Total Number of Purchases]]*100</f>
        <v>17.857142857142858</v>
      </c>
      <c r="AQ705">
        <f>6-ROUNDUP(_xlfn.PERCENTRANK.INC(Table13[Recency],Table13[[#This Row],[Recency]])*5, 0)</f>
        <v>2</v>
      </c>
      <c r="AR705">
        <f>ROUNDUP(_xlfn.PERCENTRANK.INC(Table13[Total Number of Purchases],Table13[[#This Row],[Total Number of Purchases]])*5,0)</f>
        <v>5</v>
      </c>
      <c r="AS705">
        <f>ROUNDUP(_xlfn.PERCENTRANK.INC(Table13[Total Spend],Table13[[#This Row],[Total Spend]])*5,0)</f>
        <v>4</v>
      </c>
      <c r="AT705" t="str">
        <f>Table13[[#This Row],[Recency Score]]&amp;Table13[[#This Row],[Frequency Score]]&amp;Table13[[#This Row],[Monetary Score]]</f>
        <v>254</v>
      </c>
      <c r="AU705" t="str">
        <f t="shared" si="10"/>
        <v>Frequent Buyers</v>
      </c>
      <c r="AW705" s="13">
        <f>DATEDIF(Table13[[#This Row],[Dt_Customer]], Snapshot_Date, "d")</f>
        <v>580</v>
      </c>
      <c r="AX705" s="13">
        <f>Table13[[#This Row],[CL if today]]/365</f>
        <v>1.5890410958904109</v>
      </c>
      <c r="AY705">
        <f>Table13[[#This Row],[Total Number of Purchases]]/Table13[[#This Row],[Corrected CL]]</f>
        <v>17.620689655172416</v>
      </c>
      <c r="AZ705">
        <f>Table13[[#This Row],[Average Order Value (AOV)]]*Table13[[#This Row],[Freq per Year]]</f>
        <v>611.06034482758628</v>
      </c>
      <c r="BA705">
        <f>Table13[[#This Row],[Total Spend]]/Table13[[#This Row],[Corrected CL]]</f>
        <v>611.06034482758628</v>
      </c>
      <c r="BB705">
        <v>720.03412969283272</v>
      </c>
      <c r="BC705" s="1">
        <f>Table13[[#This Row],[Dt_Customer]]+Table13[[#This Row],[Recency]]</f>
        <v>41408</v>
      </c>
      <c r="BD705" s="16" t="str">
        <f>IF(COUNTIF(A:A, A705) &gt; 1, "Duplicate", "Unique")</f>
        <v>Unique</v>
      </c>
    </row>
    <row r="706" spans="1:56" x14ac:dyDescent="0.3">
      <c r="A706">
        <v>9988</v>
      </c>
      <c r="B706">
        <v>1976</v>
      </c>
      <c r="C706" t="s">
        <v>41</v>
      </c>
      <c r="D706" t="s">
        <v>31</v>
      </c>
      <c r="E706">
        <v>70379</v>
      </c>
      <c r="F706">
        <v>0</v>
      </c>
      <c r="G706">
        <v>1</v>
      </c>
      <c r="H706" s="1">
        <v>41336</v>
      </c>
      <c r="I706">
        <v>84</v>
      </c>
      <c r="J706">
        <v>553</v>
      </c>
      <c r="K706">
        <v>25</v>
      </c>
      <c r="L706">
        <v>142</v>
      </c>
      <c r="M706">
        <v>65</v>
      </c>
      <c r="N706">
        <v>67</v>
      </c>
      <c r="O706">
        <v>8</v>
      </c>
      <c r="P706">
        <f>IF(Table13[[#This Row],[MntWines]] = 0,"",Table13[[#This Row],[MntWines]])</f>
        <v>553</v>
      </c>
      <c r="Q706">
        <f>IF(Table13[[#This Row],[MntFruits]] = 0, "",Table13[[#This Row],[MntFruits]])</f>
        <v>25</v>
      </c>
      <c r="R706">
        <f>IF(Table13[[#This Row],[MntMeatProducts]] = 0, "",Table13[[#This Row],[MntMeatProducts]])</f>
        <v>142</v>
      </c>
      <c r="S706">
        <f>IF(Table13[[#This Row],[MntFishProducts]] = 0, "",Table13[[#This Row],[MntFishProducts]])</f>
        <v>65</v>
      </c>
      <c r="T706">
        <f>IF(Table13[[#This Row],[MntSweetProducts]] = 0, "",Table13[[#This Row],[MntSweetProducts]])</f>
        <v>67</v>
      </c>
      <c r="U706">
        <f>IF(Table13[[#This Row],[MntGoldProds]] = 0, "",Table13[[#This Row],[MntGoldProds]])</f>
        <v>8</v>
      </c>
      <c r="V706">
        <v>3</v>
      </c>
      <c r="W706">
        <v>6</v>
      </c>
      <c r="X706">
        <v>3</v>
      </c>
      <c r="Y706">
        <v>13</v>
      </c>
      <c r="Z706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32</v>
      </c>
      <c r="AI706" s="13">
        <f>SUM(Table13[[#This Row],[MntWines]:[MntGoldProds]])</f>
        <v>860</v>
      </c>
      <c r="AJ706" s="13">
        <f>AVERAGE(Table13[[#This Row],[MntWines]:[MntGoldProds]])</f>
        <v>143.33333333333334</v>
      </c>
      <c r="AK706">
        <f>IF(Table13[[#This Row],[Total Number of Purchases]]=0,0,Table13[[#This Row],[Total Spend]]/Table13[[#This Row],[Total Number of Purchases]])</f>
        <v>34.4</v>
      </c>
      <c r="AM706">
        <f>SUM(Table13[[#This Row],[NumDealsPurchases]:[NumStorePurchases]])</f>
        <v>25</v>
      </c>
      <c r="AN706" s="14">
        <f>Snapshot_Date-Table13[[#This Row],[Dt_Customer]]</f>
        <v>580</v>
      </c>
      <c r="AP706" s="13">
        <f>Table13[[#This Row],[NumDealsPurchases]]/Table13[[#This Row],[Total Number of Purchases]]*100</f>
        <v>12</v>
      </c>
      <c r="AQ706">
        <f>6-ROUNDUP(_xlfn.PERCENTRANK.INC(Table13[Recency],Table13[[#This Row],[Recency]])*5, 0)</f>
        <v>1</v>
      </c>
      <c r="AR706">
        <f>ROUNDUP(_xlfn.PERCENTRANK.INC(Table13[Total Number of Purchases],Table13[[#This Row],[Total Number of Purchases]])*5,0)</f>
        <v>5</v>
      </c>
      <c r="AS706">
        <f>ROUNDUP(_xlfn.PERCENTRANK.INC(Table13[Total Spend],Table13[[#This Row],[Total Spend]])*5,0)</f>
        <v>4</v>
      </c>
      <c r="AT706" t="str">
        <f>Table13[[#This Row],[Recency Score]]&amp;Table13[[#This Row],[Frequency Score]]&amp;Table13[[#This Row],[Monetary Score]]</f>
        <v>154</v>
      </c>
      <c r="AU706" t="str">
        <f t="shared" ref="AU706:AU769" si="11">IF(AT706="555","Champions",
IF(AND(LEFT(AT706,1)="5", MID(AT706,2,1)&gt;="3"),"Loyal Customers",
IF(MID(AT706,2,1)="5","Frequent Buyers",
IF(RIGHT(AT706,1)="5","Big Spenders",
IF(LEFT(AT706,1)="4","Potential Loyalists",
IF(LEFT(AT706,1)="3","Needs Attention",
IF(LEFT(AT706,1)="2","About to Sleep",
IF(LEFT(AT706,1)="1","Lost",
IF(LEFT(AT706,1)&lt;="2","At Risk","Others")))))))))</f>
        <v>Frequent Buyers</v>
      </c>
      <c r="AW706" s="13">
        <f>DATEDIF(Table13[[#This Row],[Dt_Customer]], Snapshot_Date, "d")</f>
        <v>580</v>
      </c>
      <c r="AX706" s="13">
        <f>Table13[[#This Row],[CL if today]]/365</f>
        <v>1.5890410958904109</v>
      </c>
      <c r="AY706">
        <f>Table13[[#This Row],[Total Number of Purchases]]/Table13[[#This Row],[Corrected CL]]</f>
        <v>15.732758620689657</v>
      </c>
      <c r="AZ706">
        <f>Table13[[#This Row],[Average Order Value (AOV)]]*Table13[[#This Row],[Freq per Year]]</f>
        <v>541.20689655172418</v>
      </c>
      <c r="BA706">
        <f>Table13[[#This Row],[Total Spend]]/Table13[[#This Row],[Corrected CL]]</f>
        <v>541.20689655172418</v>
      </c>
      <c r="BB706">
        <v>42.210884353741498</v>
      </c>
      <c r="BC706" s="1">
        <f>Table13[[#This Row],[Dt_Customer]]+Table13[[#This Row],[Recency]]</f>
        <v>41420</v>
      </c>
      <c r="BD706" s="16" t="str">
        <f>IF(COUNTIF(A:A, A706) &gt; 1, "Duplicate", "Unique")</f>
        <v>Unique</v>
      </c>
    </row>
    <row r="707" spans="1:56" x14ac:dyDescent="0.3">
      <c r="A707">
        <v>5386</v>
      </c>
      <c r="B707">
        <v>1953</v>
      </c>
      <c r="C707" t="s">
        <v>28</v>
      </c>
      <c r="D707" t="s">
        <v>35</v>
      </c>
      <c r="E707">
        <v>94384</v>
      </c>
      <c r="F707">
        <v>0</v>
      </c>
      <c r="G707">
        <v>0</v>
      </c>
      <c r="H707" s="1">
        <v>41337</v>
      </c>
      <c r="I707">
        <v>62</v>
      </c>
      <c r="J707">
        <v>1111</v>
      </c>
      <c r="K707">
        <v>24</v>
      </c>
      <c r="L707">
        <v>790</v>
      </c>
      <c r="M707">
        <v>160</v>
      </c>
      <c r="N707">
        <v>45</v>
      </c>
      <c r="O707">
        <v>172</v>
      </c>
      <c r="P707">
        <f>IF(Table13[[#This Row],[MntWines]] = 0,"",Table13[[#This Row],[MntWines]])</f>
        <v>1111</v>
      </c>
      <c r="Q707">
        <f>IF(Table13[[#This Row],[MntFruits]] = 0, "",Table13[[#This Row],[MntFruits]])</f>
        <v>24</v>
      </c>
      <c r="R707">
        <f>IF(Table13[[#This Row],[MntMeatProducts]] = 0, "",Table13[[#This Row],[MntMeatProducts]])</f>
        <v>790</v>
      </c>
      <c r="S707">
        <f>IF(Table13[[#This Row],[MntFishProducts]] = 0, "",Table13[[#This Row],[MntFishProducts]])</f>
        <v>160</v>
      </c>
      <c r="T707">
        <f>IF(Table13[[#This Row],[MntSweetProducts]] = 0, "",Table13[[#This Row],[MntSweetProducts]])</f>
        <v>45</v>
      </c>
      <c r="U707">
        <f>IF(Table13[[#This Row],[MntGoldProds]] = 0, "",Table13[[#This Row],[MntGoldProds]])</f>
        <v>172</v>
      </c>
      <c r="V707">
        <v>0</v>
      </c>
      <c r="W707">
        <v>5</v>
      </c>
      <c r="X707">
        <v>8</v>
      </c>
      <c r="Y707">
        <v>5</v>
      </c>
      <c r="Z707">
        <v>2</v>
      </c>
      <c r="AA707">
        <v>1</v>
      </c>
      <c r="AB707">
        <v>0</v>
      </c>
      <c r="AC707">
        <v>0</v>
      </c>
      <c r="AD707">
        <v>1</v>
      </c>
      <c r="AE707">
        <v>1</v>
      </c>
      <c r="AF707">
        <v>1</v>
      </c>
      <c r="AG707">
        <v>0</v>
      </c>
      <c r="AH707" t="s">
        <v>43</v>
      </c>
      <c r="AI707" s="13">
        <f>SUM(Table13[[#This Row],[MntWines]:[MntGoldProds]])</f>
        <v>2302</v>
      </c>
      <c r="AJ707" s="13">
        <f>AVERAGE(Table13[[#This Row],[MntWines]:[MntGoldProds]])</f>
        <v>383.66666666666669</v>
      </c>
      <c r="AK707">
        <f>IF(Table13[[#This Row],[Total Number of Purchases]]=0,0,Table13[[#This Row],[Total Spend]]/Table13[[#This Row],[Total Number of Purchases]])</f>
        <v>127.88888888888889</v>
      </c>
      <c r="AM707">
        <f>SUM(Table13[[#This Row],[NumDealsPurchases]:[NumStorePurchases]])</f>
        <v>18</v>
      </c>
      <c r="AN707" s="14">
        <f>Snapshot_Date-Table13[[#This Row],[Dt_Customer]]</f>
        <v>579</v>
      </c>
      <c r="AP707" s="13">
        <f>Table13[[#This Row],[NumDealsPurchases]]/Table13[[#This Row],[Total Number of Purchases]]*100</f>
        <v>0</v>
      </c>
      <c r="AQ707">
        <f>6-ROUNDUP(_xlfn.PERCENTRANK.INC(Table13[Recency],Table13[[#This Row],[Recency]])*5, 0)</f>
        <v>2</v>
      </c>
      <c r="AR707">
        <f>ROUNDUP(_xlfn.PERCENTRANK.INC(Table13[Total Number of Purchases],Table13[[#This Row],[Total Number of Purchases]])*5,0)</f>
        <v>4</v>
      </c>
      <c r="AS707">
        <f>ROUNDUP(_xlfn.PERCENTRANK.INC(Table13[Total Spend],Table13[[#This Row],[Total Spend]])*5,0)</f>
        <v>5</v>
      </c>
      <c r="AT707" t="str">
        <f>Table13[[#This Row],[Recency Score]]&amp;Table13[[#This Row],[Frequency Score]]&amp;Table13[[#This Row],[Monetary Score]]</f>
        <v>245</v>
      </c>
      <c r="AU707" t="str">
        <f t="shared" si="11"/>
        <v>Big Spenders</v>
      </c>
      <c r="AW707" s="13">
        <f>DATEDIF(Table13[[#This Row],[Dt_Customer]], Snapshot_Date, "d")</f>
        <v>579</v>
      </c>
      <c r="AX707" s="13">
        <f>Table13[[#This Row],[CL if today]]/365</f>
        <v>1.5863013698630137</v>
      </c>
      <c r="AY707">
        <f>Table13[[#This Row],[Total Number of Purchases]]/Table13[[#This Row],[Corrected CL]]</f>
        <v>11.347150259067357</v>
      </c>
      <c r="AZ707">
        <f>Table13[[#This Row],[Average Order Value (AOV)]]*Table13[[#This Row],[Freq per Year]]</f>
        <v>1451.174438687392</v>
      </c>
      <c r="BA707">
        <f>Table13[[#This Row],[Total Spend]]/Table13[[#This Row],[Corrected CL]]</f>
        <v>1451.174438687392</v>
      </c>
      <c r="BB707">
        <v>46.955403087478558</v>
      </c>
      <c r="BC707" s="1">
        <f>Table13[[#This Row],[Dt_Customer]]+Table13[[#This Row],[Recency]]</f>
        <v>41399</v>
      </c>
      <c r="BD707" s="16" t="str">
        <f>IF(COUNTIF(A:A, A707) &gt; 1, "Duplicate", "Unique")</f>
        <v>Unique</v>
      </c>
    </row>
    <row r="708" spans="1:56" x14ac:dyDescent="0.3">
      <c r="A708">
        <v>6024</v>
      </c>
      <c r="B708">
        <v>1953</v>
      </c>
      <c r="C708" t="s">
        <v>28</v>
      </c>
      <c r="D708" t="s">
        <v>35</v>
      </c>
      <c r="E708">
        <v>94384</v>
      </c>
      <c r="F708">
        <v>0</v>
      </c>
      <c r="G708">
        <v>0</v>
      </c>
      <c r="H708" s="1">
        <v>41337</v>
      </c>
      <c r="I708">
        <v>62</v>
      </c>
      <c r="J708">
        <v>1111</v>
      </c>
      <c r="K708">
        <v>24</v>
      </c>
      <c r="L708">
        <v>790</v>
      </c>
      <c r="M708">
        <v>160</v>
      </c>
      <c r="N708">
        <v>45</v>
      </c>
      <c r="O708">
        <v>172</v>
      </c>
      <c r="P708">
        <f>IF(Table13[[#This Row],[MntWines]] = 0,"",Table13[[#This Row],[MntWines]])</f>
        <v>1111</v>
      </c>
      <c r="Q708">
        <f>IF(Table13[[#This Row],[MntFruits]] = 0, "",Table13[[#This Row],[MntFruits]])</f>
        <v>24</v>
      </c>
      <c r="R708">
        <f>IF(Table13[[#This Row],[MntMeatProducts]] = 0, "",Table13[[#This Row],[MntMeatProducts]])</f>
        <v>790</v>
      </c>
      <c r="S708">
        <f>IF(Table13[[#This Row],[MntFishProducts]] = 0, "",Table13[[#This Row],[MntFishProducts]])</f>
        <v>160</v>
      </c>
      <c r="T708">
        <f>IF(Table13[[#This Row],[MntSweetProducts]] = 0, "",Table13[[#This Row],[MntSweetProducts]])</f>
        <v>45</v>
      </c>
      <c r="U708">
        <f>IF(Table13[[#This Row],[MntGoldProds]] = 0, "",Table13[[#This Row],[MntGoldProds]])</f>
        <v>172</v>
      </c>
      <c r="V708">
        <v>0</v>
      </c>
      <c r="W708">
        <v>5</v>
      </c>
      <c r="X708">
        <v>8</v>
      </c>
      <c r="Y708">
        <v>5</v>
      </c>
      <c r="Z708">
        <v>2</v>
      </c>
      <c r="AA708">
        <v>1</v>
      </c>
      <c r="AB708">
        <v>0</v>
      </c>
      <c r="AC708">
        <v>0</v>
      </c>
      <c r="AD708">
        <v>1</v>
      </c>
      <c r="AE708">
        <v>1</v>
      </c>
      <c r="AF708">
        <v>1</v>
      </c>
      <c r="AG708">
        <v>0</v>
      </c>
      <c r="AH708" t="s">
        <v>30</v>
      </c>
      <c r="AI708" s="13">
        <f>SUM(Table13[[#This Row],[MntWines]:[MntGoldProds]])</f>
        <v>2302</v>
      </c>
      <c r="AJ708" s="13">
        <f>AVERAGE(Table13[[#This Row],[MntWines]:[MntGoldProds]])</f>
        <v>383.66666666666669</v>
      </c>
      <c r="AK708">
        <f>IF(Table13[[#This Row],[Total Number of Purchases]]=0,0,Table13[[#This Row],[Total Spend]]/Table13[[#This Row],[Total Number of Purchases]])</f>
        <v>127.88888888888889</v>
      </c>
      <c r="AM708">
        <f>SUM(Table13[[#This Row],[NumDealsPurchases]:[NumStorePurchases]])</f>
        <v>18</v>
      </c>
      <c r="AN708" s="14">
        <f>Snapshot_Date-Table13[[#This Row],[Dt_Customer]]</f>
        <v>579</v>
      </c>
      <c r="AP708" s="13">
        <f>Table13[[#This Row],[NumDealsPurchases]]/Table13[[#This Row],[Total Number of Purchases]]*100</f>
        <v>0</v>
      </c>
      <c r="AQ708">
        <f>6-ROUNDUP(_xlfn.PERCENTRANK.INC(Table13[Recency],Table13[[#This Row],[Recency]])*5, 0)</f>
        <v>2</v>
      </c>
      <c r="AR708">
        <f>ROUNDUP(_xlfn.PERCENTRANK.INC(Table13[Total Number of Purchases],Table13[[#This Row],[Total Number of Purchases]])*5,0)</f>
        <v>4</v>
      </c>
      <c r="AS708">
        <f>ROUNDUP(_xlfn.PERCENTRANK.INC(Table13[Total Spend],Table13[[#This Row],[Total Spend]])*5,0)</f>
        <v>5</v>
      </c>
      <c r="AT708" t="str">
        <f>Table13[[#This Row],[Recency Score]]&amp;Table13[[#This Row],[Frequency Score]]&amp;Table13[[#This Row],[Monetary Score]]</f>
        <v>245</v>
      </c>
      <c r="AU708" t="str">
        <f t="shared" si="11"/>
        <v>Big Spenders</v>
      </c>
      <c r="AW708" s="13">
        <f>DATEDIF(Table13[[#This Row],[Dt_Customer]], Snapshot_Date, "d")</f>
        <v>579</v>
      </c>
      <c r="AX708" s="13">
        <f>Table13[[#This Row],[CL if today]]/365</f>
        <v>1.5863013698630137</v>
      </c>
      <c r="AY708">
        <f>Table13[[#This Row],[Total Number of Purchases]]/Table13[[#This Row],[Corrected CL]]</f>
        <v>11.347150259067357</v>
      </c>
      <c r="AZ708">
        <f>Table13[[#This Row],[Average Order Value (AOV)]]*Table13[[#This Row],[Freq per Year]]</f>
        <v>1451.174438687392</v>
      </c>
      <c r="BA708">
        <f>Table13[[#This Row],[Total Spend]]/Table13[[#This Row],[Corrected CL]]</f>
        <v>1451.174438687392</v>
      </c>
      <c r="BB708">
        <v>893.125</v>
      </c>
      <c r="BC708" s="1">
        <f>Table13[[#This Row],[Dt_Customer]]+Table13[[#This Row],[Recency]]</f>
        <v>41399</v>
      </c>
      <c r="BD708" s="16" t="str">
        <f>IF(COUNTIF(A:A, A708) &gt; 1, "Duplicate", "Unique")</f>
        <v>Unique</v>
      </c>
    </row>
    <row r="709" spans="1:56" x14ac:dyDescent="0.3">
      <c r="A709">
        <v>6059</v>
      </c>
      <c r="B709">
        <v>1953</v>
      </c>
      <c r="C709" t="s">
        <v>37</v>
      </c>
      <c r="D709" t="s">
        <v>35</v>
      </c>
      <c r="E709">
        <v>64504</v>
      </c>
      <c r="F709">
        <v>1</v>
      </c>
      <c r="G709">
        <v>2</v>
      </c>
      <c r="H709" s="1">
        <v>41337</v>
      </c>
      <c r="I709">
        <v>81</v>
      </c>
      <c r="J709">
        <v>986</v>
      </c>
      <c r="K709">
        <v>36</v>
      </c>
      <c r="L709">
        <v>168</v>
      </c>
      <c r="M709">
        <v>16</v>
      </c>
      <c r="N709">
        <v>0</v>
      </c>
      <c r="O709">
        <v>108</v>
      </c>
      <c r="P709">
        <f>IF(Table13[[#This Row],[MntWines]] = 0,"",Table13[[#This Row],[MntWines]])</f>
        <v>986</v>
      </c>
      <c r="Q709">
        <f>IF(Table13[[#This Row],[MntFruits]] = 0, "",Table13[[#This Row],[MntFruits]])</f>
        <v>36</v>
      </c>
      <c r="R709">
        <f>IF(Table13[[#This Row],[MntMeatProducts]] = 0, "",Table13[[#This Row],[MntMeatProducts]])</f>
        <v>168</v>
      </c>
      <c r="S709">
        <f>IF(Table13[[#This Row],[MntFishProducts]] = 0, "",Table13[[#This Row],[MntFishProducts]])</f>
        <v>16</v>
      </c>
      <c r="T709" t="str">
        <f>IF(Table13[[#This Row],[MntSweetProducts]] = 0, "",Table13[[#This Row],[MntSweetProducts]])</f>
        <v/>
      </c>
      <c r="U709">
        <f>IF(Table13[[#This Row],[MntGoldProds]] = 0, "",Table13[[#This Row],[MntGoldProds]])</f>
        <v>108</v>
      </c>
      <c r="V709">
        <v>7</v>
      </c>
      <c r="W709">
        <v>11</v>
      </c>
      <c r="X709">
        <v>3</v>
      </c>
      <c r="Y709">
        <v>4</v>
      </c>
      <c r="Z709">
        <v>7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 t="s">
        <v>30</v>
      </c>
      <c r="AI709" s="13">
        <f>SUM(Table13[[#This Row],[MntWines]:[MntGoldProds]])</f>
        <v>1314</v>
      </c>
      <c r="AJ709" s="13">
        <f>AVERAGE(Table13[[#This Row],[MntWines]:[MntGoldProds]])</f>
        <v>219</v>
      </c>
      <c r="AK709">
        <f>IF(Table13[[#This Row],[Total Number of Purchases]]=0,0,Table13[[#This Row],[Total Spend]]/Table13[[#This Row],[Total Number of Purchases]])</f>
        <v>52.56</v>
      </c>
      <c r="AM709">
        <f>SUM(Table13[[#This Row],[NumDealsPurchases]:[NumStorePurchases]])</f>
        <v>25</v>
      </c>
      <c r="AN709" s="14">
        <f>Snapshot_Date-Table13[[#This Row],[Dt_Customer]]</f>
        <v>579</v>
      </c>
      <c r="AP709" s="13">
        <f>Table13[[#This Row],[NumDealsPurchases]]/Table13[[#This Row],[Total Number of Purchases]]*100</f>
        <v>28.000000000000004</v>
      </c>
      <c r="AQ709">
        <f>6-ROUNDUP(_xlfn.PERCENTRANK.INC(Table13[Recency],Table13[[#This Row],[Recency]])*5, 0)</f>
        <v>1</v>
      </c>
      <c r="AR709">
        <f>ROUNDUP(_xlfn.PERCENTRANK.INC(Table13[Total Number of Purchases],Table13[[#This Row],[Total Number of Purchases]])*5,0)</f>
        <v>5</v>
      </c>
      <c r="AS709">
        <f>ROUNDUP(_xlfn.PERCENTRANK.INC(Table13[Total Spend],Table13[[#This Row],[Total Spend]])*5,0)</f>
        <v>5</v>
      </c>
      <c r="AT709" t="str">
        <f>Table13[[#This Row],[Recency Score]]&amp;Table13[[#This Row],[Frequency Score]]&amp;Table13[[#This Row],[Monetary Score]]</f>
        <v>155</v>
      </c>
      <c r="AU709" t="str">
        <f t="shared" si="11"/>
        <v>Frequent Buyers</v>
      </c>
      <c r="AW709" s="13">
        <f>DATEDIF(Table13[[#This Row],[Dt_Customer]], Snapshot_Date, "d")</f>
        <v>579</v>
      </c>
      <c r="AX709" s="13">
        <f>Table13[[#This Row],[CL if today]]/365</f>
        <v>1.5863013698630137</v>
      </c>
      <c r="AY709">
        <f>Table13[[#This Row],[Total Number of Purchases]]/Table13[[#This Row],[Corrected CL]]</f>
        <v>15.75993091537133</v>
      </c>
      <c r="AZ709">
        <f>Table13[[#This Row],[Average Order Value (AOV)]]*Table13[[#This Row],[Freq per Year]]</f>
        <v>828.34196891191709</v>
      </c>
      <c r="BA709">
        <f>Table13[[#This Row],[Total Spend]]/Table13[[#This Row],[Corrected CL]]</f>
        <v>828.34196891191709</v>
      </c>
      <c r="BB709">
        <v>802.37606837606836</v>
      </c>
      <c r="BC709" s="1">
        <f>Table13[[#This Row],[Dt_Customer]]+Table13[[#This Row],[Recency]]</f>
        <v>41418</v>
      </c>
      <c r="BD709" s="16" t="str">
        <f>IF(COUNTIF(A:A, A709) &gt; 1, "Duplicate", "Unique")</f>
        <v>Unique</v>
      </c>
    </row>
    <row r="710" spans="1:56" x14ac:dyDescent="0.3">
      <c r="A710">
        <v>1362</v>
      </c>
      <c r="B710">
        <v>1972</v>
      </c>
      <c r="C710" t="s">
        <v>28</v>
      </c>
      <c r="D710" t="s">
        <v>31</v>
      </c>
      <c r="E710">
        <v>31907</v>
      </c>
      <c r="F710">
        <v>0</v>
      </c>
      <c r="G710">
        <v>0</v>
      </c>
      <c r="H710" s="1">
        <v>41337</v>
      </c>
      <c r="I710">
        <v>75</v>
      </c>
      <c r="J710">
        <v>33</v>
      </c>
      <c r="K710">
        <v>87</v>
      </c>
      <c r="L710">
        <v>64</v>
      </c>
      <c r="M710">
        <v>175</v>
      </c>
      <c r="N710">
        <v>16</v>
      </c>
      <c r="O710">
        <v>74</v>
      </c>
      <c r="P710">
        <f>IF(Table13[[#This Row],[MntWines]] = 0,"",Table13[[#This Row],[MntWines]])</f>
        <v>33</v>
      </c>
      <c r="Q710">
        <f>IF(Table13[[#This Row],[MntFruits]] = 0, "",Table13[[#This Row],[MntFruits]])</f>
        <v>87</v>
      </c>
      <c r="R710">
        <f>IF(Table13[[#This Row],[MntMeatProducts]] = 0, "",Table13[[#This Row],[MntMeatProducts]])</f>
        <v>64</v>
      </c>
      <c r="S710">
        <f>IF(Table13[[#This Row],[MntFishProducts]] = 0, "",Table13[[#This Row],[MntFishProducts]])</f>
        <v>175</v>
      </c>
      <c r="T710">
        <f>IF(Table13[[#This Row],[MntSweetProducts]] = 0, "",Table13[[#This Row],[MntSweetProducts]])</f>
        <v>16</v>
      </c>
      <c r="U710">
        <f>IF(Table13[[#This Row],[MntGoldProds]] = 0, "",Table13[[#This Row],[MntGoldProds]])</f>
        <v>74</v>
      </c>
      <c r="V710">
        <v>1</v>
      </c>
      <c r="W710">
        <v>6</v>
      </c>
      <c r="X710">
        <v>1</v>
      </c>
      <c r="Y710">
        <v>6</v>
      </c>
      <c r="Z710">
        <v>7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39</v>
      </c>
      <c r="AI710" s="13">
        <f>SUM(Table13[[#This Row],[MntWines]:[MntGoldProds]])</f>
        <v>449</v>
      </c>
      <c r="AJ710" s="13">
        <f>AVERAGE(Table13[[#This Row],[MntWines]:[MntGoldProds]])</f>
        <v>74.833333333333329</v>
      </c>
      <c r="AK710">
        <f>IF(Table13[[#This Row],[Total Number of Purchases]]=0,0,Table13[[#This Row],[Total Spend]]/Table13[[#This Row],[Total Number of Purchases]])</f>
        <v>32.071428571428569</v>
      </c>
      <c r="AM710">
        <f>SUM(Table13[[#This Row],[NumDealsPurchases]:[NumStorePurchases]])</f>
        <v>14</v>
      </c>
      <c r="AN710" s="14">
        <f>Snapshot_Date-Table13[[#This Row],[Dt_Customer]]</f>
        <v>579</v>
      </c>
      <c r="AP710" s="13">
        <f>Table13[[#This Row],[NumDealsPurchases]]/Table13[[#This Row],[Total Number of Purchases]]*100</f>
        <v>7.1428571428571423</v>
      </c>
      <c r="AQ710">
        <f>6-ROUNDUP(_xlfn.PERCENTRANK.INC(Table13[Recency],Table13[[#This Row],[Recency]])*5, 0)</f>
        <v>2</v>
      </c>
      <c r="AR710">
        <f>ROUNDUP(_xlfn.PERCENTRANK.INC(Table13[Total Number of Purchases],Table13[[#This Row],[Total Number of Purchases]])*5,0)</f>
        <v>3</v>
      </c>
      <c r="AS710">
        <f>ROUNDUP(_xlfn.PERCENTRANK.INC(Table13[Total Spend],Table13[[#This Row],[Total Spend]])*5,0)</f>
        <v>3</v>
      </c>
      <c r="AT710" t="str">
        <f>Table13[[#This Row],[Recency Score]]&amp;Table13[[#This Row],[Frequency Score]]&amp;Table13[[#This Row],[Monetary Score]]</f>
        <v>233</v>
      </c>
      <c r="AU710" t="str">
        <f t="shared" si="11"/>
        <v>About to Sleep</v>
      </c>
      <c r="AW710" s="13">
        <f>DATEDIF(Table13[[#This Row],[Dt_Customer]], Snapshot_Date, "d")</f>
        <v>579</v>
      </c>
      <c r="AX710" s="13">
        <f>Table13[[#This Row],[CL if today]]/365</f>
        <v>1.5863013698630137</v>
      </c>
      <c r="AY710">
        <f>Table13[[#This Row],[Total Number of Purchases]]/Table13[[#This Row],[Corrected CL]]</f>
        <v>8.8255613126079453</v>
      </c>
      <c r="AZ710">
        <f>Table13[[#This Row],[Average Order Value (AOV)]]*Table13[[#This Row],[Freq per Year]]</f>
        <v>283.04835924006909</v>
      </c>
      <c r="BA710">
        <f>Table13[[#This Row],[Total Spend]]/Table13[[#This Row],[Corrected CL]]</f>
        <v>283.04835924006909</v>
      </c>
      <c r="BB710">
        <v>466.25</v>
      </c>
      <c r="BC710" s="1">
        <f>Table13[[#This Row],[Dt_Customer]]+Table13[[#This Row],[Recency]]</f>
        <v>41412</v>
      </c>
      <c r="BD710" s="16" t="str">
        <f>IF(COUNTIF(A:A, A710) &gt; 1, "Duplicate", "Unique")</f>
        <v>Unique</v>
      </c>
    </row>
    <row r="711" spans="1:56" x14ac:dyDescent="0.3">
      <c r="A711">
        <v>8581</v>
      </c>
      <c r="B711">
        <v>1971</v>
      </c>
      <c r="C711" t="s">
        <v>41</v>
      </c>
      <c r="D711" t="s">
        <v>33</v>
      </c>
      <c r="E711">
        <v>49505</v>
      </c>
      <c r="F711">
        <v>1</v>
      </c>
      <c r="G711">
        <v>1</v>
      </c>
      <c r="H711" s="1">
        <v>41338</v>
      </c>
      <c r="I711">
        <v>4</v>
      </c>
      <c r="J711">
        <v>604</v>
      </c>
      <c r="K711">
        <v>0</v>
      </c>
      <c r="L711">
        <v>100</v>
      </c>
      <c r="M711">
        <v>19</v>
      </c>
      <c r="N711">
        <v>0</v>
      </c>
      <c r="O711">
        <v>28</v>
      </c>
      <c r="P711">
        <f>IF(Table13[[#This Row],[MntWines]] = 0,"",Table13[[#This Row],[MntWines]])</f>
        <v>604</v>
      </c>
      <c r="Q711" t="str">
        <f>IF(Table13[[#This Row],[MntFruits]] = 0, "",Table13[[#This Row],[MntFruits]])</f>
        <v/>
      </c>
      <c r="R711">
        <f>IF(Table13[[#This Row],[MntMeatProducts]] = 0, "",Table13[[#This Row],[MntMeatProducts]])</f>
        <v>100</v>
      </c>
      <c r="S711">
        <f>IF(Table13[[#This Row],[MntFishProducts]] = 0, "",Table13[[#This Row],[MntFishProducts]])</f>
        <v>19</v>
      </c>
      <c r="T711" t="str">
        <f>IF(Table13[[#This Row],[MntSweetProducts]] = 0, "",Table13[[#This Row],[MntSweetProducts]])</f>
        <v/>
      </c>
      <c r="U711">
        <f>IF(Table13[[#This Row],[MntGoldProds]] = 0, "",Table13[[#This Row],[MntGoldProds]])</f>
        <v>28</v>
      </c>
      <c r="V711">
        <v>9</v>
      </c>
      <c r="W711">
        <v>10</v>
      </c>
      <c r="X711">
        <v>2</v>
      </c>
      <c r="Y711">
        <v>8</v>
      </c>
      <c r="Z711">
        <v>8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30</v>
      </c>
      <c r="AI711" s="13">
        <f>SUM(Table13[[#This Row],[MntWines]:[MntGoldProds]])</f>
        <v>751</v>
      </c>
      <c r="AJ711" s="13">
        <f>AVERAGE(Table13[[#This Row],[MntWines]:[MntGoldProds]])</f>
        <v>125.16666666666667</v>
      </c>
      <c r="AK711">
        <f>IF(Table13[[#This Row],[Total Number of Purchases]]=0,0,Table13[[#This Row],[Total Spend]]/Table13[[#This Row],[Total Number of Purchases]])</f>
        <v>25.896551724137932</v>
      </c>
      <c r="AM711">
        <f>SUM(Table13[[#This Row],[NumDealsPurchases]:[NumStorePurchases]])</f>
        <v>29</v>
      </c>
      <c r="AN711" s="14">
        <f>Snapshot_Date-Table13[[#This Row],[Dt_Customer]]</f>
        <v>578</v>
      </c>
      <c r="AP711" s="13">
        <f>Table13[[#This Row],[NumDealsPurchases]]/Table13[[#This Row],[Total Number of Purchases]]*100</f>
        <v>31.03448275862069</v>
      </c>
      <c r="AQ711">
        <f>6-ROUNDUP(_xlfn.PERCENTRANK.INC(Table13[Recency],Table13[[#This Row],[Recency]])*5, 0)</f>
        <v>5</v>
      </c>
      <c r="AR711">
        <f>ROUNDUP(_xlfn.PERCENTRANK.INC(Table13[Total Number of Purchases],Table13[[#This Row],[Total Number of Purchases]])*5,0)</f>
        <v>5</v>
      </c>
      <c r="AS711">
        <f>ROUNDUP(_xlfn.PERCENTRANK.INC(Table13[Total Spend],Table13[[#This Row],[Total Spend]])*5,0)</f>
        <v>4</v>
      </c>
      <c r="AT711" t="str">
        <f>Table13[[#This Row],[Recency Score]]&amp;Table13[[#This Row],[Frequency Score]]&amp;Table13[[#This Row],[Monetary Score]]</f>
        <v>554</v>
      </c>
      <c r="AU711" t="str">
        <f t="shared" si="11"/>
        <v>Loyal Customers</v>
      </c>
      <c r="AW711" s="13">
        <f>DATEDIF(Table13[[#This Row],[Dt_Customer]], Snapshot_Date, "d")</f>
        <v>578</v>
      </c>
      <c r="AX711" s="13">
        <f>Table13[[#This Row],[CL if today]]/365</f>
        <v>1.5835616438356164</v>
      </c>
      <c r="AY711">
        <f>Table13[[#This Row],[Total Number of Purchases]]/Table13[[#This Row],[Corrected CL]]</f>
        <v>18.313148788927336</v>
      </c>
      <c r="AZ711">
        <f>Table13[[#This Row],[Average Order Value (AOV)]]*Table13[[#This Row],[Freq per Year]]</f>
        <v>474.24740484429071</v>
      </c>
      <c r="BA711">
        <f>Table13[[#This Row],[Total Spend]]/Table13[[#This Row],[Corrected CL]]</f>
        <v>474.24740484429066</v>
      </c>
      <c r="BB711">
        <v>1100.0085763293312</v>
      </c>
      <c r="BC711" s="1">
        <f>Table13[[#This Row],[Dt_Customer]]+Table13[[#This Row],[Recency]]</f>
        <v>41342</v>
      </c>
      <c r="BD711" s="16" t="str">
        <f>IF(COUNTIF(A:A, A711) &gt; 1, "Duplicate", "Unique")</f>
        <v>Unique</v>
      </c>
    </row>
    <row r="712" spans="1:56" x14ac:dyDescent="0.3">
      <c r="A712">
        <v>6825</v>
      </c>
      <c r="B712">
        <v>1953</v>
      </c>
      <c r="C712" t="s">
        <v>28</v>
      </c>
      <c r="D712" t="s">
        <v>35</v>
      </c>
      <c r="E712">
        <v>41452</v>
      </c>
      <c r="F712">
        <v>1</v>
      </c>
      <c r="G712">
        <v>1</v>
      </c>
      <c r="H712" s="1">
        <v>41339</v>
      </c>
      <c r="I712">
        <v>86</v>
      </c>
      <c r="J712">
        <v>13</v>
      </c>
      <c r="K712">
        <v>0</v>
      </c>
      <c r="L712">
        <v>3</v>
      </c>
      <c r="M712">
        <v>0</v>
      </c>
      <c r="N712">
        <v>0</v>
      </c>
      <c r="O712">
        <v>0</v>
      </c>
      <c r="P712">
        <f>IF(Table13[[#This Row],[MntWines]] = 0,"",Table13[[#This Row],[MntWines]])</f>
        <v>13</v>
      </c>
      <c r="Q712" t="str">
        <f>IF(Table13[[#This Row],[MntFruits]] = 0, "",Table13[[#This Row],[MntFruits]])</f>
        <v/>
      </c>
      <c r="R712">
        <f>IF(Table13[[#This Row],[MntMeatProducts]] = 0, "",Table13[[#This Row],[MntMeatProducts]])</f>
        <v>3</v>
      </c>
      <c r="S712" t="str">
        <f>IF(Table13[[#This Row],[MntFishProducts]] = 0, "",Table13[[#This Row],[MntFishProducts]])</f>
        <v/>
      </c>
      <c r="T712" t="str">
        <f>IF(Table13[[#This Row],[MntSweetProducts]] = 0, "",Table13[[#This Row],[MntSweetProducts]])</f>
        <v/>
      </c>
      <c r="U712" t="str">
        <f>IF(Table13[[#This Row],[MntGoldProds]] = 0, "",Table13[[#This Row],[MntGoldProds]])</f>
        <v/>
      </c>
      <c r="V712">
        <v>1</v>
      </c>
      <c r="W712">
        <v>1</v>
      </c>
      <c r="X712">
        <v>0</v>
      </c>
      <c r="Y712">
        <v>2</v>
      </c>
      <c r="Z712">
        <v>7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 t="s">
        <v>32</v>
      </c>
      <c r="AI712" s="13">
        <f>SUM(Table13[[#This Row],[MntWines]:[MntGoldProds]])</f>
        <v>16</v>
      </c>
      <c r="AJ712" s="13">
        <f>AVERAGE(Table13[[#This Row],[MntWines]:[MntGoldProds]])</f>
        <v>2.6666666666666665</v>
      </c>
      <c r="AK712">
        <f>IF(Table13[[#This Row],[Total Number of Purchases]]=0,0,Table13[[#This Row],[Total Spend]]/Table13[[#This Row],[Total Number of Purchases]])</f>
        <v>4</v>
      </c>
      <c r="AM712">
        <f>SUM(Table13[[#This Row],[NumDealsPurchases]:[NumStorePurchases]])</f>
        <v>4</v>
      </c>
      <c r="AN712" s="14">
        <f>Snapshot_Date-Table13[[#This Row],[Dt_Customer]]</f>
        <v>577</v>
      </c>
      <c r="AP712" s="13">
        <f>Table13[[#This Row],[NumDealsPurchases]]/Table13[[#This Row],[Total Number of Purchases]]*100</f>
        <v>25</v>
      </c>
      <c r="AQ712">
        <f>6-ROUNDUP(_xlfn.PERCENTRANK.INC(Table13[Recency],Table13[[#This Row],[Recency]])*5, 0)</f>
        <v>1</v>
      </c>
      <c r="AR712">
        <f>ROUNDUP(_xlfn.PERCENTRANK.INC(Table13[Total Number of Purchases],Table13[[#This Row],[Total Number of Purchases]])*5,0)</f>
        <v>1</v>
      </c>
      <c r="AS712">
        <f>ROUNDUP(_xlfn.PERCENTRANK.INC(Table13[Total Spend],Table13[[#This Row],[Total Spend]])*5,0)</f>
        <v>1</v>
      </c>
      <c r="AT712" t="str">
        <f>Table13[[#This Row],[Recency Score]]&amp;Table13[[#This Row],[Frequency Score]]&amp;Table13[[#This Row],[Monetary Score]]</f>
        <v>111</v>
      </c>
      <c r="AU712" t="str">
        <f t="shared" si="11"/>
        <v>Lost</v>
      </c>
      <c r="AW712" s="13">
        <f>DATEDIF(Table13[[#This Row],[Dt_Customer]], Snapshot_Date, "d")</f>
        <v>577</v>
      </c>
      <c r="AX712" s="13">
        <f>Table13[[#This Row],[CL if today]]/365</f>
        <v>1.5808219178082192</v>
      </c>
      <c r="AY712">
        <f>Table13[[#This Row],[Total Number of Purchases]]/Table13[[#This Row],[Corrected CL]]</f>
        <v>2.5303292894280762</v>
      </c>
      <c r="AZ712">
        <f>Table13[[#This Row],[Average Order Value (AOV)]]*Table13[[#This Row],[Freq per Year]]</f>
        <v>10.121317157712305</v>
      </c>
      <c r="BA712">
        <f>Table13[[#This Row],[Total Spend]]/Table13[[#This Row],[Corrected CL]]</f>
        <v>10.121317157712305</v>
      </c>
      <c r="BB712">
        <v>498.58247422680415</v>
      </c>
      <c r="BC712" s="1">
        <f>Table13[[#This Row],[Dt_Customer]]+Table13[[#This Row],[Recency]]</f>
        <v>41425</v>
      </c>
      <c r="BD712" s="16" t="str">
        <f>IF(COUNTIF(A:A, A712) &gt; 1, "Duplicate", "Unique")</f>
        <v>Unique</v>
      </c>
    </row>
    <row r="713" spans="1:56" x14ac:dyDescent="0.3">
      <c r="A713">
        <v>7458</v>
      </c>
      <c r="B713">
        <v>1956</v>
      </c>
      <c r="C713" t="s">
        <v>41</v>
      </c>
      <c r="D713" t="s">
        <v>35</v>
      </c>
      <c r="E713">
        <v>34941</v>
      </c>
      <c r="F713">
        <v>1</v>
      </c>
      <c r="G713">
        <v>1</v>
      </c>
      <c r="H713" s="1">
        <v>41339</v>
      </c>
      <c r="I713">
        <v>26</v>
      </c>
      <c r="J713">
        <v>39</v>
      </c>
      <c r="K713">
        <v>2</v>
      </c>
      <c r="L713">
        <v>25</v>
      </c>
      <c r="M713">
        <v>4</v>
      </c>
      <c r="N713">
        <v>3</v>
      </c>
      <c r="O713">
        <v>24</v>
      </c>
      <c r="P713">
        <f>IF(Table13[[#This Row],[MntWines]] = 0,"",Table13[[#This Row],[MntWines]])</f>
        <v>39</v>
      </c>
      <c r="Q713">
        <f>IF(Table13[[#This Row],[MntFruits]] = 0, "",Table13[[#This Row],[MntFruits]])</f>
        <v>2</v>
      </c>
      <c r="R713">
        <f>IF(Table13[[#This Row],[MntMeatProducts]] = 0, "",Table13[[#This Row],[MntMeatProducts]])</f>
        <v>25</v>
      </c>
      <c r="S713">
        <f>IF(Table13[[#This Row],[MntFishProducts]] = 0, "",Table13[[#This Row],[MntFishProducts]])</f>
        <v>4</v>
      </c>
      <c r="T713">
        <f>IF(Table13[[#This Row],[MntSweetProducts]] = 0, "",Table13[[#This Row],[MntSweetProducts]])</f>
        <v>3</v>
      </c>
      <c r="U713">
        <f>IF(Table13[[#This Row],[MntGoldProds]] = 0, "",Table13[[#This Row],[MntGoldProds]])</f>
        <v>24</v>
      </c>
      <c r="V713">
        <v>2</v>
      </c>
      <c r="W713">
        <v>3</v>
      </c>
      <c r="X713">
        <v>0</v>
      </c>
      <c r="Y713">
        <v>3</v>
      </c>
      <c r="Z713">
        <v>8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36</v>
      </c>
      <c r="AI713" s="13">
        <f>SUM(Table13[[#This Row],[MntWines]:[MntGoldProds]])</f>
        <v>97</v>
      </c>
      <c r="AJ713" s="13">
        <f>AVERAGE(Table13[[#This Row],[MntWines]:[MntGoldProds]])</f>
        <v>16.166666666666668</v>
      </c>
      <c r="AK713">
        <f>IF(Table13[[#This Row],[Total Number of Purchases]]=0,0,Table13[[#This Row],[Total Spend]]/Table13[[#This Row],[Total Number of Purchases]])</f>
        <v>12.125</v>
      </c>
      <c r="AM713">
        <f>SUM(Table13[[#This Row],[NumDealsPurchases]:[NumStorePurchases]])</f>
        <v>8</v>
      </c>
      <c r="AN713" s="14">
        <f>Snapshot_Date-Table13[[#This Row],[Dt_Customer]]</f>
        <v>577</v>
      </c>
      <c r="AP713" s="13">
        <f>Table13[[#This Row],[NumDealsPurchases]]/Table13[[#This Row],[Total Number of Purchases]]*100</f>
        <v>25</v>
      </c>
      <c r="AQ713">
        <f>6-ROUNDUP(_xlfn.PERCENTRANK.INC(Table13[Recency],Table13[[#This Row],[Recency]])*5, 0)</f>
        <v>4</v>
      </c>
      <c r="AR713">
        <f>ROUNDUP(_xlfn.PERCENTRANK.INC(Table13[Total Number of Purchases],Table13[[#This Row],[Total Number of Purchases]])*5,0)</f>
        <v>2</v>
      </c>
      <c r="AS713">
        <f>ROUNDUP(_xlfn.PERCENTRANK.INC(Table13[Total Spend],Table13[[#This Row],[Total Spend]])*5,0)</f>
        <v>2</v>
      </c>
      <c r="AT713" t="str">
        <f>Table13[[#This Row],[Recency Score]]&amp;Table13[[#This Row],[Frequency Score]]&amp;Table13[[#This Row],[Monetary Score]]</f>
        <v>422</v>
      </c>
      <c r="AU713" t="str">
        <f t="shared" si="11"/>
        <v>Potential Loyalists</v>
      </c>
      <c r="AW713" s="13">
        <f>DATEDIF(Table13[[#This Row],[Dt_Customer]], Snapshot_Date, "d")</f>
        <v>577</v>
      </c>
      <c r="AX713" s="13">
        <f>Table13[[#This Row],[CL if today]]/365</f>
        <v>1.5808219178082192</v>
      </c>
      <c r="AY713">
        <f>Table13[[#This Row],[Total Number of Purchases]]/Table13[[#This Row],[Corrected CL]]</f>
        <v>5.0606585788561524</v>
      </c>
      <c r="AZ713">
        <f>Table13[[#This Row],[Average Order Value (AOV)]]*Table13[[#This Row],[Freq per Year]]</f>
        <v>61.360485268630846</v>
      </c>
      <c r="BA713">
        <f>Table13[[#This Row],[Total Spend]]/Table13[[#This Row],[Corrected CL]]</f>
        <v>61.360485268630846</v>
      </c>
      <c r="BB713">
        <v>41.391752577319593</v>
      </c>
      <c r="BC713" s="1">
        <f>Table13[[#This Row],[Dt_Customer]]+Table13[[#This Row],[Recency]]</f>
        <v>41365</v>
      </c>
      <c r="BD713" s="16" t="str">
        <f>IF(COUNTIF(A:A, A713) &gt; 1, "Duplicate", "Unique")</f>
        <v>Unique</v>
      </c>
    </row>
    <row r="714" spans="1:56" x14ac:dyDescent="0.3">
      <c r="A714">
        <v>8858</v>
      </c>
      <c r="B714">
        <v>1972</v>
      </c>
      <c r="C714" t="s">
        <v>37</v>
      </c>
      <c r="D714" t="s">
        <v>33</v>
      </c>
      <c r="E714">
        <v>44325</v>
      </c>
      <c r="F714">
        <v>0</v>
      </c>
      <c r="G714">
        <v>1</v>
      </c>
      <c r="H714" s="1">
        <v>41340</v>
      </c>
      <c r="I714">
        <v>69</v>
      </c>
      <c r="J714">
        <v>516</v>
      </c>
      <c r="K714">
        <v>0</v>
      </c>
      <c r="L714">
        <v>21</v>
      </c>
      <c r="M714">
        <v>0</v>
      </c>
      <c r="N714">
        <v>0</v>
      </c>
      <c r="O714">
        <v>5</v>
      </c>
      <c r="P714">
        <f>IF(Table13[[#This Row],[MntWines]] = 0,"",Table13[[#This Row],[MntWines]])</f>
        <v>516</v>
      </c>
      <c r="Q714" t="str">
        <f>IF(Table13[[#This Row],[MntFruits]] = 0, "",Table13[[#This Row],[MntFruits]])</f>
        <v/>
      </c>
      <c r="R714">
        <f>IF(Table13[[#This Row],[MntMeatProducts]] = 0, "",Table13[[#This Row],[MntMeatProducts]])</f>
        <v>21</v>
      </c>
      <c r="S714" t="str">
        <f>IF(Table13[[#This Row],[MntFishProducts]] = 0, "",Table13[[#This Row],[MntFishProducts]])</f>
        <v/>
      </c>
      <c r="T714" t="str">
        <f>IF(Table13[[#This Row],[MntSweetProducts]] = 0, "",Table13[[#This Row],[MntSweetProducts]])</f>
        <v/>
      </c>
      <c r="U714">
        <f>IF(Table13[[#This Row],[MntGoldProds]] = 0, "",Table13[[#This Row],[MntGoldProds]])</f>
        <v>5</v>
      </c>
      <c r="V714">
        <v>4</v>
      </c>
      <c r="W714">
        <v>8</v>
      </c>
      <c r="X714">
        <v>2</v>
      </c>
      <c r="Y714">
        <v>7</v>
      </c>
      <c r="Z714">
        <v>8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 t="s">
        <v>32</v>
      </c>
      <c r="AI714" s="13">
        <f>SUM(Table13[[#This Row],[MntWines]:[MntGoldProds]])</f>
        <v>542</v>
      </c>
      <c r="AJ714" s="13">
        <f>AVERAGE(Table13[[#This Row],[MntWines]:[MntGoldProds]])</f>
        <v>90.333333333333329</v>
      </c>
      <c r="AK714">
        <f>IF(Table13[[#This Row],[Total Number of Purchases]]=0,0,Table13[[#This Row],[Total Spend]]/Table13[[#This Row],[Total Number of Purchases]])</f>
        <v>25.80952380952381</v>
      </c>
      <c r="AM714">
        <f>SUM(Table13[[#This Row],[NumDealsPurchases]:[NumStorePurchases]])</f>
        <v>21</v>
      </c>
      <c r="AN714" s="14">
        <f>Snapshot_Date-Table13[[#This Row],[Dt_Customer]]</f>
        <v>576</v>
      </c>
      <c r="AP714" s="13">
        <f>Table13[[#This Row],[NumDealsPurchases]]/Table13[[#This Row],[Total Number of Purchases]]*100</f>
        <v>19.047619047619047</v>
      </c>
      <c r="AQ714">
        <f>6-ROUNDUP(_xlfn.PERCENTRANK.INC(Table13[Recency],Table13[[#This Row],[Recency]])*5, 0)</f>
        <v>2</v>
      </c>
      <c r="AR714">
        <f>ROUNDUP(_xlfn.PERCENTRANK.INC(Table13[Total Number of Purchases],Table13[[#This Row],[Total Number of Purchases]])*5,0)</f>
        <v>4</v>
      </c>
      <c r="AS714">
        <f>ROUNDUP(_xlfn.PERCENTRANK.INC(Table13[Total Spend],Table13[[#This Row],[Total Spend]])*5,0)</f>
        <v>3</v>
      </c>
      <c r="AT714" t="str">
        <f>Table13[[#This Row],[Recency Score]]&amp;Table13[[#This Row],[Frequency Score]]&amp;Table13[[#This Row],[Monetary Score]]</f>
        <v>243</v>
      </c>
      <c r="AU714" t="str">
        <f t="shared" si="11"/>
        <v>About to Sleep</v>
      </c>
      <c r="AW714" s="13">
        <f>DATEDIF(Table13[[#This Row],[Dt_Customer]], Snapshot_Date, "d")</f>
        <v>576</v>
      </c>
      <c r="AX714" s="13">
        <f>Table13[[#This Row],[CL if today]]/365</f>
        <v>1.5780821917808219</v>
      </c>
      <c r="AY714">
        <f>Table13[[#This Row],[Total Number of Purchases]]/Table13[[#This Row],[Corrected CL]]</f>
        <v>13.307291666666668</v>
      </c>
      <c r="AZ714">
        <f>Table13[[#This Row],[Average Order Value (AOV)]]*Table13[[#This Row],[Freq per Year]]</f>
        <v>343.45486111111114</v>
      </c>
      <c r="BA714">
        <f>Table13[[#This Row],[Total Spend]]/Table13[[#This Row],[Corrected CL]]</f>
        <v>343.45486111111114</v>
      </c>
      <c r="BB714">
        <v>992.59896729776244</v>
      </c>
      <c r="BC714" s="1">
        <f>Table13[[#This Row],[Dt_Customer]]+Table13[[#This Row],[Recency]]</f>
        <v>41409</v>
      </c>
      <c r="BD714" s="16" t="str">
        <f>IF(COUNTIF(A:A, A714) &gt; 1, "Duplicate", "Unique")</f>
        <v>Unique</v>
      </c>
    </row>
    <row r="715" spans="1:56" x14ac:dyDescent="0.3">
      <c r="A715">
        <v>10142</v>
      </c>
      <c r="B715">
        <v>1976</v>
      </c>
      <c r="C715" t="s">
        <v>37</v>
      </c>
      <c r="D715" t="s">
        <v>29</v>
      </c>
      <c r="E715">
        <v>66476</v>
      </c>
      <c r="F715">
        <v>0</v>
      </c>
      <c r="G715">
        <v>1</v>
      </c>
      <c r="H715" s="1">
        <v>41340</v>
      </c>
      <c r="I715">
        <v>99</v>
      </c>
      <c r="J715">
        <v>372</v>
      </c>
      <c r="K715">
        <v>18</v>
      </c>
      <c r="L715">
        <v>126</v>
      </c>
      <c r="M715">
        <v>47</v>
      </c>
      <c r="N715">
        <v>48</v>
      </c>
      <c r="O715">
        <v>78</v>
      </c>
      <c r="P715">
        <f>IF(Table13[[#This Row],[MntWines]] = 0,"",Table13[[#This Row],[MntWines]])</f>
        <v>372</v>
      </c>
      <c r="Q715">
        <f>IF(Table13[[#This Row],[MntFruits]] = 0, "",Table13[[#This Row],[MntFruits]])</f>
        <v>18</v>
      </c>
      <c r="R715">
        <f>IF(Table13[[#This Row],[MntMeatProducts]] = 0, "",Table13[[#This Row],[MntMeatProducts]])</f>
        <v>126</v>
      </c>
      <c r="S715">
        <f>IF(Table13[[#This Row],[MntFishProducts]] = 0, "",Table13[[#This Row],[MntFishProducts]])</f>
        <v>47</v>
      </c>
      <c r="T715">
        <f>IF(Table13[[#This Row],[MntSweetProducts]] = 0, "",Table13[[#This Row],[MntSweetProducts]])</f>
        <v>48</v>
      </c>
      <c r="U715">
        <f>IF(Table13[[#This Row],[MntGoldProds]] = 0, "",Table13[[#This Row],[MntGoldProds]])</f>
        <v>78</v>
      </c>
      <c r="V715">
        <v>2</v>
      </c>
      <c r="W715">
        <v>5</v>
      </c>
      <c r="X715">
        <v>2</v>
      </c>
      <c r="Y715">
        <v>11</v>
      </c>
      <c r="Z715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34</v>
      </c>
      <c r="AI715" s="13">
        <f>SUM(Table13[[#This Row],[MntWines]:[MntGoldProds]])</f>
        <v>689</v>
      </c>
      <c r="AJ715" s="13">
        <f>AVERAGE(Table13[[#This Row],[MntWines]:[MntGoldProds]])</f>
        <v>114.83333333333333</v>
      </c>
      <c r="AK715">
        <f>IF(Table13[[#This Row],[Total Number of Purchases]]=0,0,Table13[[#This Row],[Total Spend]]/Table13[[#This Row],[Total Number of Purchases]])</f>
        <v>34.450000000000003</v>
      </c>
      <c r="AM715">
        <f>SUM(Table13[[#This Row],[NumDealsPurchases]:[NumStorePurchases]])</f>
        <v>20</v>
      </c>
      <c r="AN715" s="14">
        <f>Snapshot_Date-Table13[[#This Row],[Dt_Customer]]</f>
        <v>576</v>
      </c>
      <c r="AP715" s="13">
        <f>Table13[[#This Row],[NumDealsPurchases]]/Table13[[#This Row],[Total Number of Purchases]]*100</f>
        <v>10</v>
      </c>
      <c r="AQ715">
        <f>6-ROUNDUP(_xlfn.PERCENTRANK.INC(Table13[Recency],Table13[[#This Row],[Recency]])*5, 0)</f>
        <v>1</v>
      </c>
      <c r="AR715">
        <f>ROUNDUP(_xlfn.PERCENTRANK.INC(Table13[Total Number of Purchases],Table13[[#This Row],[Total Number of Purchases]])*5,0)</f>
        <v>4</v>
      </c>
      <c r="AS715">
        <f>ROUNDUP(_xlfn.PERCENTRANK.INC(Table13[Total Spend],Table13[[#This Row],[Total Spend]])*5,0)</f>
        <v>4</v>
      </c>
      <c r="AT715" t="str">
        <f>Table13[[#This Row],[Recency Score]]&amp;Table13[[#This Row],[Frequency Score]]&amp;Table13[[#This Row],[Monetary Score]]</f>
        <v>144</v>
      </c>
      <c r="AU715" t="str">
        <f t="shared" si="11"/>
        <v>Lost</v>
      </c>
      <c r="AW715" s="13">
        <f>DATEDIF(Table13[[#This Row],[Dt_Customer]], Snapshot_Date, "d")</f>
        <v>576</v>
      </c>
      <c r="AX715" s="13">
        <f>Table13[[#This Row],[CL if today]]/365</f>
        <v>1.5780821917808219</v>
      </c>
      <c r="AY715">
        <f>Table13[[#This Row],[Total Number of Purchases]]/Table13[[#This Row],[Corrected CL]]</f>
        <v>12.673611111111111</v>
      </c>
      <c r="AZ715">
        <f>Table13[[#This Row],[Average Order Value (AOV)]]*Table13[[#This Row],[Freq per Year]]</f>
        <v>436.60590277777783</v>
      </c>
      <c r="BA715">
        <f>Table13[[#This Row],[Total Spend]]/Table13[[#This Row],[Corrected CL]]</f>
        <v>436.60590277777777</v>
      </c>
      <c r="BB715">
        <v>692.37113402061857</v>
      </c>
      <c r="BC715" s="1">
        <f>Table13[[#This Row],[Dt_Customer]]+Table13[[#This Row],[Recency]]</f>
        <v>41439</v>
      </c>
      <c r="BD715" s="16" t="str">
        <f>IF(COUNTIF(A:A, A715) &gt; 1, "Duplicate", "Unique")</f>
        <v>Unique</v>
      </c>
    </row>
    <row r="716" spans="1:56" x14ac:dyDescent="0.3">
      <c r="A716">
        <v>1710</v>
      </c>
      <c r="B716">
        <v>1978</v>
      </c>
      <c r="C716" t="s">
        <v>28</v>
      </c>
      <c r="D716" t="s">
        <v>31</v>
      </c>
      <c r="E716">
        <v>30168</v>
      </c>
      <c r="F716">
        <v>1</v>
      </c>
      <c r="G716">
        <v>0</v>
      </c>
      <c r="H716" s="1">
        <v>41340</v>
      </c>
      <c r="I716">
        <v>51</v>
      </c>
      <c r="J716">
        <v>154</v>
      </c>
      <c r="K716">
        <v>20</v>
      </c>
      <c r="L716">
        <v>66</v>
      </c>
      <c r="M716">
        <v>0</v>
      </c>
      <c r="N716">
        <v>12</v>
      </c>
      <c r="O716">
        <v>27</v>
      </c>
      <c r="P716">
        <f>IF(Table13[[#This Row],[MntWines]] = 0,"",Table13[[#This Row],[MntWines]])</f>
        <v>154</v>
      </c>
      <c r="Q716">
        <f>IF(Table13[[#This Row],[MntFruits]] = 0, "",Table13[[#This Row],[MntFruits]])</f>
        <v>20</v>
      </c>
      <c r="R716">
        <f>IF(Table13[[#This Row],[MntMeatProducts]] = 0, "",Table13[[#This Row],[MntMeatProducts]])</f>
        <v>66</v>
      </c>
      <c r="S716" t="str">
        <f>IF(Table13[[#This Row],[MntFishProducts]] = 0, "",Table13[[#This Row],[MntFishProducts]])</f>
        <v/>
      </c>
      <c r="T716">
        <f>IF(Table13[[#This Row],[MntSweetProducts]] = 0, "",Table13[[#This Row],[MntSweetProducts]])</f>
        <v>12</v>
      </c>
      <c r="U716">
        <f>IF(Table13[[#This Row],[MntGoldProds]] = 0, "",Table13[[#This Row],[MntGoldProds]])</f>
        <v>27</v>
      </c>
      <c r="V716">
        <v>7</v>
      </c>
      <c r="W716">
        <v>6</v>
      </c>
      <c r="X716">
        <v>1</v>
      </c>
      <c r="Y716">
        <v>4</v>
      </c>
      <c r="Z716">
        <v>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 t="s">
        <v>30</v>
      </c>
      <c r="AI716" s="13">
        <f>SUM(Table13[[#This Row],[MntWines]:[MntGoldProds]])</f>
        <v>279</v>
      </c>
      <c r="AJ716" s="13">
        <f>AVERAGE(Table13[[#This Row],[MntWines]:[MntGoldProds]])</f>
        <v>46.5</v>
      </c>
      <c r="AK716">
        <f>IF(Table13[[#This Row],[Total Number of Purchases]]=0,0,Table13[[#This Row],[Total Spend]]/Table13[[#This Row],[Total Number of Purchases]])</f>
        <v>15.5</v>
      </c>
      <c r="AM716">
        <f>SUM(Table13[[#This Row],[NumDealsPurchases]:[NumStorePurchases]])</f>
        <v>18</v>
      </c>
      <c r="AN716" s="14">
        <f>Snapshot_Date-Table13[[#This Row],[Dt_Customer]]</f>
        <v>576</v>
      </c>
      <c r="AP716" s="13">
        <f>Table13[[#This Row],[NumDealsPurchases]]/Table13[[#This Row],[Total Number of Purchases]]*100</f>
        <v>38.888888888888893</v>
      </c>
      <c r="AQ716">
        <f>6-ROUNDUP(_xlfn.PERCENTRANK.INC(Table13[Recency],Table13[[#This Row],[Recency]])*5, 0)</f>
        <v>3</v>
      </c>
      <c r="AR716">
        <f>ROUNDUP(_xlfn.PERCENTRANK.INC(Table13[Total Number of Purchases],Table13[[#This Row],[Total Number of Purchases]])*5,0)</f>
        <v>4</v>
      </c>
      <c r="AS716">
        <f>ROUNDUP(_xlfn.PERCENTRANK.INC(Table13[Total Spend],Table13[[#This Row],[Total Spend]])*5,0)</f>
        <v>3</v>
      </c>
      <c r="AT716" t="str">
        <f>Table13[[#This Row],[Recency Score]]&amp;Table13[[#This Row],[Frequency Score]]&amp;Table13[[#This Row],[Monetary Score]]</f>
        <v>343</v>
      </c>
      <c r="AU716" t="str">
        <f t="shared" si="11"/>
        <v>Needs Attention</v>
      </c>
      <c r="AW716" s="13">
        <f>DATEDIF(Table13[[#This Row],[Dt_Customer]], Snapshot_Date, "d")</f>
        <v>576</v>
      </c>
      <c r="AX716" s="13">
        <f>Table13[[#This Row],[CL if today]]/365</f>
        <v>1.5780821917808219</v>
      </c>
      <c r="AY716">
        <f>Table13[[#This Row],[Total Number of Purchases]]/Table13[[#This Row],[Corrected CL]]</f>
        <v>11.40625</v>
      </c>
      <c r="AZ716">
        <f>Table13[[#This Row],[Average Order Value (AOV)]]*Table13[[#This Row],[Freq per Year]]</f>
        <v>176.796875</v>
      </c>
      <c r="BA716">
        <f>Table13[[#This Row],[Total Spend]]/Table13[[#This Row],[Corrected CL]]</f>
        <v>176.796875</v>
      </c>
      <c r="BB716">
        <v>541.20689655172418</v>
      </c>
      <c r="BC716" s="1">
        <f>Table13[[#This Row],[Dt_Customer]]+Table13[[#This Row],[Recency]]</f>
        <v>41391</v>
      </c>
      <c r="BD716" s="16" t="str">
        <f>IF(COUNTIF(A:A, A716) &gt; 1, "Duplicate", "Unique")</f>
        <v>Unique</v>
      </c>
    </row>
    <row r="717" spans="1:56" x14ac:dyDescent="0.3">
      <c r="A717">
        <v>2874</v>
      </c>
      <c r="B717">
        <v>1988</v>
      </c>
      <c r="C717" t="s">
        <v>38</v>
      </c>
      <c r="D717" t="s">
        <v>29</v>
      </c>
      <c r="E717">
        <v>35388</v>
      </c>
      <c r="F717">
        <v>1</v>
      </c>
      <c r="G717">
        <v>0</v>
      </c>
      <c r="H717" s="1">
        <v>41340</v>
      </c>
      <c r="I717">
        <v>20</v>
      </c>
      <c r="J717">
        <v>6</v>
      </c>
      <c r="K717">
        <v>4</v>
      </c>
      <c r="L717">
        <v>7</v>
      </c>
      <c r="M717">
        <v>4</v>
      </c>
      <c r="N717">
        <v>3</v>
      </c>
      <c r="O717">
        <v>8</v>
      </c>
      <c r="P717">
        <f>IF(Table13[[#This Row],[MntWines]] = 0,"",Table13[[#This Row],[MntWines]])</f>
        <v>6</v>
      </c>
      <c r="Q717">
        <f>IF(Table13[[#This Row],[MntFruits]] = 0, "",Table13[[#This Row],[MntFruits]])</f>
        <v>4</v>
      </c>
      <c r="R717">
        <f>IF(Table13[[#This Row],[MntMeatProducts]] = 0, "",Table13[[#This Row],[MntMeatProducts]])</f>
        <v>7</v>
      </c>
      <c r="S717">
        <f>IF(Table13[[#This Row],[MntFishProducts]] = 0, "",Table13[[#This Row],[MntFishProducts]])</f>
        <v>4</v>
      </c>
      <c r="T717">
        <f>IF(Table13[[#This Row],[MntSweetProducts]] = 0, "",Table13[[#This Row],[MntSweetProducts]])</f>
        <v>3</v>
      </c>
      <c r="U717">
        <f>IF(Table13[[#This Row],[MntGoldProds]] = 0, "",Table13[[#This Row],[MntGoldProds]])</f>
        <v>8</v>
      </c>
      <c r="V717">
        <v>1</v>
      </c>
      <c r="W717">
        <v>1</v>
      </c>
      <c r="X717">
        <v>0</v>
      </c>
      <c r="Y717">
        <v>3</v>
      </c>
      <c r="Z717">
        <v>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">
        <v>43</v>
      </c>
      <c r="AI717" s="13">
        <f>SUM(Table13[[#This Row],[MntWines]:[MntGoldProds]])</f>
        <v>32</v>
      </c>
      <c r="AJ717" s="13">
        <f>AVERAGE(Table13[[#This Row],[MntWines]:[MntGoldProds]])</f>
        <v>5.333333333333333</v>
      </c>
      <c r="AK717">
        <f>IF(Table13[[#This Row],[Total Number of Purchases]]=0,0,Table13[[#This Row],[Total Spend]]/Table13[[#This Row],[Total Number of Purchases]])</f>
        <v>6.4</v>
      </c>
      <c r="AM717">
        <f>SUM(Table13[[#This Row],[NumDealsPurchases]:[NumStorePurchases]])</f>
        <v>5</v>
      </c>
      <c r="AN717" s="14">
        <f>Snapshot_Date-Table13[[#This Row],[Dt_Customer]]</f>
        <v>576</v>
      </c>
      <c r="AP717" s="13">
        <f>Table13[[#This Row],[NumDealsPurchases]]/Table13[[#This Row],[Total Number of Purchases]]*100</f>
        <v>20</v>
      </c>
      <c r="AQ717">
        <f>6-ROUNDUP(_xlfn.PERCENTRANK.INC(Table13[Recency],Table13[[#This Row],[Recency]])*5, 0)</f>
        <v>4</v>
      </c>
      <c r="AR717">
        <f>ROUNDUP(_xlfn.PERCENTRANK.INC(Table13[Total Number of Purchases],Table13[[#This Row],[Total Number of Purchases]])*5,0)</f>
        <v>1</v>
      </c>
      <c r="AS717">
        <f>ROUNDUP(_xlfn.PERCENTRANK.INC(Table13[Total Spend],Table13[[#This Row],[Total Spend]])*5,0)</f>
        <v>1</v>
      </c>
      <c r="AT717" t="str">
        <f>Table13[[#This Row],[Recency Score]]&amp;Table13[[#This Row],[Frequency Score]]&amp;Table13[[#This Row],[Monetary Score]]</f>
        <v>411</v>
      </c>
      <c r="AU717" t="str">
        <f t="shared" si="11"/>
        <v>Potential Loyalists</v>
      </c>
      <c r="AW717" s="13">
        <f>DATEDIF(Table13[[#This Row],[Dt_Customer]], Snapshot_Date, "d")</f>
        <v>576</v>
      </c>
      <c r="AX717" s="13">
        <f>Table13[[#This Row],[CL if today]]/365</f>
        <v>1.5780821917808219</v>
      </c>
      <c r="AY717">
        <f>Table13[[#This Row],[Total Number of Purchases]]/Table13[[#This Row],[Corrected CL]]</f>
        <v>3.1684027777777777</v>
      </c>
      <c r="AZ717">
        <f>Table13[[#This Row],[Average Order Value (AOV)]]*Table13[[#This Row],[Freq per Year]]</f>
        <v>20.277777777777779</v>
      </c>
      <c r="BA717">
        <f>Table13[[#This Row],[Total Spend]]/Table13[[#This Row],[Corrected CL]]</f>
        <v>20.277777777777779</v>
      </c>
      <c r="BB717">
        <v>611.06034482758628</v>
      </c>
      <c r="BC717" s="1">
        <f>Table13[[#This Row],[Dt_Customer]]+Table13[[#This Row],[Recency]]</f>
        <v>41360</v>
      </c>
      <c r="BD717" s="16" t="str">
        <f>IF(COUNTIF(A:A, A717) &gt; 1, "Duplicate", "Unique")</f>
        <v>Unique</v>
      </c>
    </row>
    <row r="718" spans="1:56" x14ac:dyDescent="0.3">
      <c r="A718">
        <v>3852</v>
      </c>
      <c r="B718">
        <v>1961</v>
      </c>
      <c r="C718" t="s">
        <v>41</v>
      </c>
      <c r="D718" t="s">
        <v>35</v>
      </c>
      <c r="E718">
        <v>74881</v>
      </c>
      <c r="F718">
        <v>1</v>
      </c>
      <c r="G718">
        <v>1</v>
      </c>
      <c r="H718" s="1">
        <v>41341</v>
      </c>
      <c r="I718">
        <v>48</v>
      </c>
      <c r="J718">
        <v>505</v>
      </c>
      <c r="K718">
        <v>72</v>
      </c>
      <c r="L718">
        <v>270</v>
      </c>
      <c r="M718">
        <v>36</v>
      </c>
      <c r="N718">
        <v>27</v>
      </c>
      <c r="O718">
        <v>54</v>
      </c>
      <c r="P718">
        <f>IF(Table13[[#This Row],[MntWines]] = 0,"",Table13[[#This Row],[MntWines]])</f>
        <v>505</v>
      </c>
      <c r="Q718">
        <f>IF(Table13[[#This Row],[MntFruits]] = 0, "",Table13[[#This Row],[MntFruits]])</f>
        <v>72</v>
      </c>
      <c r="R718">
        <f>IF(Table13[[#This Row],[MntMeatProducts]] = 0, "",Table13[[#This Row],[MntMeatProducts]])</f>
        <v>270</v>
      </c>
      <c r="S718">
        <f>IF(Table13[[#This Row],[MntFishProducts]] = 0, "",Table13[[#This Row],[MntFishProducts]])</f>
        <v>36</v>
      </c>
      <c r="T718">
        <f>IF(Table13[[#This Row],[MntSweetProducts]] = 0, "",Table13[[#This Row],[MntSweetProducts]])</f>
        <v>27</v>
      </c>
      <c r="U718">
        <f>IF(Table13[[#This Row],[MntGoldProds]] = 0, "",Table13[[#This Row],[MntGoldProds]])</f>
        <v>54</v>
      </c>
      <c r="V718">
        <v>4</v>
      </c>
      <c r="W718">
        <v>9</v>
      </c>
      <c r="X718">
        <v>2</v>
      </c>
      <c r="Y718">
        <v>12</v>
      </c>
      <c r="Z718">
        <v>5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40</v>
      </c>
      <c r="AI718" s="13">
        <f>SUM(Table13[[#This Row],[MntWines]:[MntGoldProds]])</f>
        <v>964</v>
      </c>
      <c r="AJ718" s="13">
        <f>AVERAGE(Table13[[#This Row],[MntWines]:[MntGoldProds]])</f>
        <v>160.66666666666666</v>
      </c>
      <c r="AK718">
        <f>IF(Table13[[#This Row],[Total Number of Purchases]]=0,0,Table13[[#This Row],[Total Spend]]/Table13[[#This Row],[Total Number of Purchases]])</f>
        <v>35.703703703703702</v>
      </c>
      <c r="AM718">
        <f>SUM(Table13[[#This Row],[NumDealsPurchases]:[NumStorePurchases]])</f>
        <v>27</v>
      </c>
      <c r="AN718" s="14">
        <f>Snapshot_Date-Table13[[#This Row],[Dt_Customer]]</f>
        <v>575</v>
      </c>
      <c r="AP718" s="13">
        <f>Table13[[#This Row],[NumDealsPurchases]]/Table13[[#This Row],[Total Number of Purchases]]*100</f>
        <v>14.814814814814813</v>
      </c>
      <c r="AQ718">
        <f>6-ROUNDUP(_xlfn.PERCENTRANK.INC(Table13[Recency],Table13[[#This Row],[Recency]])*5, 0)</f>
        <v>3</v>
      </c>
      <c r="AR718">
        <f>ROUNDUP(_xlfn.PERCENTRANK.INC(Table13[Total Number of Purchases],Table13[[#This Row],[Total Number of Purchases]])*5,0)</f>
        <v>5</v>
      </c>
      <c r="AS718">
        <f>ROUNDUP(_xlfn.PERCENTRANK.INC(Table13[Total Spend],Table13[[#This Row],[Total Spend]])*5,0)</f>
        <v>4</v>
      </c>
      <c r="AT718" t="str">
        <f>Table13[[#This Row],[Recency Score]]&amp;Table13[[#This Row],[Frequency Score]]&amp;Table13[[#This Row],[Monetary Score]]</f>
        <v>354</v>
      </c>
      <c r="AU718" t="str">
        <f t="shared" si="11"/>
        <v>Frequent Buyers</v>
      </c>
      <c r="AW718" s="13">
        <f>DATEDIF(Table13[[#This Row],[Dt_Customer]], Snapshot_Date, "d")</f>
        <v>575</v>
      </c>
      <c r="AX718" s="13">
        <f>Table13[[#This Row],[CL if today]]/365</f>
        <v>1.5753424657534247</v>
      </c>
      <c r="AY718">
        <f>Table13[[#This Row],[Total Number of Purchases]]/Table13[[#This Row],[Corrected CL]]</f>
        <v>17.139130434782608</v>
      </c>
      <c r="AZ718">
        <f>Table13[[#This Row],[Average Order Value (AOV)]]*Table13[[#This Row],[Freq per Year]]</f>
        <v>611.9304347826087</v>
      </c>
      <c r="BA718">
        <f>Table13[[#This Row],[Total Spend]]/Table13[[#This Row],[Corrected CL]]</f>
        <v>611.9304347826087</v>
      </c>
      <c r="BB718">
        <v>1053.4655172413793</v>
      </c>
      <c r="BC718" s="1">
        <f>Table13[[#This Row],[Dt_Customer]]+Table13[[#This Row],[Recency]]</f>
        <v>41389</v>
      </c>
      <c r="BD718" s="16" t="str">
        <f>IF(COUNTIF(A:A, A718) &gt; 1, "Duplicate", "Unique")</f>
        <v>Unique</v>
      </c>
    </row>
    <row r="719" spans="1:56" x14ac:dyDescent="0.3">
      <c r="A719">
        <v>1000</v>
      </c>
      <c r="B719">
        <v>1961</v>
      </c>
      <c r="C719" t="s">
        <v>41</v>
      </c>
      <c r="D719" t="s">
        <v>35</v>
      </c>
      <c r="E719">
        <v>74881</v>
      </c>
      <c r="F719">
        <v>1</v>
      </c>
      <c r="G719">
        <v>1</v>
      </c>
      <c r="H719" s="1">
        <v>41341</v>
      </c>
      <c r="I719">
        <v>48</v>
      </c>
      <c r="J719">
        <v>505</v>
      </c>
      <c r="K719">
        <v>72</v>
      </c>
      <c r="L719">
        <v>270</v>
      </c>
      <c r="M719">
        <v>36</v>
      </c>
      <c r="N719">
        <v>27</v>
      </c>
      <c r="O719">
        <v>54</v>
      </c>
      <c r="P719">
        <f>IF(Table13[[#This Row],[MntWines]] = 0,"",Table13[[#This Row],[MntWines]])</f>
        <v>505</v>
      </c>
      <c r="Q719">
        <f>IF(Table13[[#This Row],[MntFruits]] = 0, "",Table13[[#This Row],[MntFruits]])</f>
        <v>72</v>
      </c>
      <c r="R719">
        <f>IF(Table13[[#This Row],[MntMeatProducts]] = 0, "",Table13[[#This Row],[MntMeatProducts]])</f>
        <v>270</v>
      </c>
      <c r="S719">
        <f>IF(Table13[[#This Row],[MntFishProducts]] = 0, "",Table13[[#This Row],[MntFishProducts]])</f>
        <v>36</v>
      </c>
      <c r="T719">
        <f>IF(Table13[[#This Row],[MntSweetProducts]] = 0, "",Table13[[#This Row],[MntSweetProducts]])</f>
        <v>27</v>
      </c>
      <c r="U719">
        <f>IF(Table13[[#This Row],[MntGoldProds]] = 0, "",Table13[[#This Row],[MntGoldProds]])</f>
        <v>54</v>
      </c>
      <c r="V719">
        <v>4</v>
      </c>
      <c r="W719">
        <v>9</v>
      </c>
      <c r="X719">
        <v>2</v>
      </c>
      <c r="Y719">
        <v>12</v>
      </c>
      <c r="Z719">
        <v>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 t="s">
        <v>30</v>
      </c>
      <c r="AI719" s="13">
        <f>SUM(Table13[[#This Row],[MntWines]:[MntGoldProds]])</f>
        <v>964</v>
      </c>
      <c r="AJ719" s="13">
        <f>AVERAGE(Table13[[#This Row],[MntWines]:[MntGoldProds]])</f>
        <v>160.66666666666666</v>
      </c>
      <c r="AK719">
        <f>IF(Table13[[#This Row],[Total Number of Purchases]]=0,0,Table13[[#This Row],[Total Spend]]/Table13[[#This Row],[Total Number of Purchases]])</f>
        <v>35.703703703703702</v>
      </c>
      <c r="AM719">
        <f>SUM(Table13[[#This Row],[NumDealsPurchases]:[NumStorePurchases]])</f>
        <v>27</v>
      </c>
      <c r="AN719" s="14">
        <f>Snapshot_Date-Table13[[#This Row],[Dt_Customer]]</f>
        <v>575</v>
      </c>
      <c r="AP719" s="13">
        <f>Table13[[#This Row],[NumDealsPurchases]]/Table13[[#This Row],[Total Number of Purchases]]*100</f>
        <v>14.814814814814813</v>
      </c>
      <c r="AQ719">
        <f>6-ROUNDUP(_xlfn.PERCENTRANK.INC(Table13[Recency],Table13[[#This Row],[Recency]])*5, 0)</f>
        <v>3</v>
      </c>
      <c r="AR719">
        <f>ROUNDUP(_xlfn.PERCENTRANK.INC(Table13[Total Number of Purchases],Table13[[#This Row],[Total Number of Purchases]])*5,0)</f>
        <v>5</v>
      </c>
      <c r="AS719">
        <f>ROUNDUP(_xlfn.PERCENTRANK.INC(Table13[Total Spend],Table13[[#This Row],[Total Spend]])*5,0)</f>
        <v>4</v>
      </c>
      <c r="AT719" t="str">
        <f>Table13[[#This Row],[Recency Score]]&amp;Table13[[#This Row],[Frequency Score]]&amp;Table13[[#This Row],[Monetary Score]]</f>
        <v>354</v>
      </c>
      <c r="AU719" t="str">
        <f t="shared" si="11"/>
        <v>Frequent Buyers</v>
      </c>
      <c r="AW719" s="13">
        <f>DATEDIF(Table13[[#This Row],[Dt_Customer]], Snapshot_Date, "d")</f>
        <v>575</v>
      </c>
      <c r="AX719" s="13">
        <f>Table13[[#This Row],[CL if today]]/365</f>
        <v>1.5753424657534247</v>
      </c>
      <c r="AY719">
        <f>Table13[[#This Row],[Total Number of Purchases]]/Table13[[#This Row],[Corrected CL]]</f>
        <v>17.139130434782608</v>
      </c>
      <c r="AZ719">
        <f>Table13[[#This Row],[Average Order Value (AOV)]]*Table13[[#This Row],[Freq per Year]]</f>
        <v>611.9304347826087</v>
      </c>
      <c r="BA719">
        <f>Table13[[#This Row],[Total Spend]]/Table13[[#This Row],[Corrected CL]]</f>
        <v>611.9304347826087</v>
      </c>
      <c r="BB719">
        <v>294.51724137931035</v>
      </c>
      <c r="BC719" s="1">
        <f>Table13[[#This Row],[Dt_Customer]]+Table13[[#This Row],[Recency]]</f>
        <v>41389</v>
      </c>
      <c r="BD719" s="16" t="str">
        <f>IF(COUNTIF(A:A, A719) &gt; 1, "Duplicate", "Unique")</f>
        <v>Unique</v>
      </c>
    </row>
    <row r="720" spans="1:56" x14ac:dyDescent="0.3">
      <c r="A720">
        <v>4860</v>
      </c>
      <c r="B720">
        <v>1970</v>
      </c>
      <c r="C720" t="s">
        <v>28</v>
      </c>
      <c r="D720" t="s">
        <v>31</v>
      </c>
      <c r="E720">
        <v>24206</v>
      </c>
      <c r="F720">
        <v>1</v>
      </c>
      <c r="G720">
        <v>0</v>
      </c>
      <c r="H720" s="1">
        <v>41341</v>
      </c>
      <c r="I720">
        <v>66</v>
      </c>
      <c r="J720">
        <v>7</v>
      </c>
      <c r="K720">
        <v>2</v>
      </c>
      <c r="L720">
        <v>8</v>
      </c>
      <c r="M720">
        <v>3</v>
      </c>
      <c r="N720">
        <v>2</v>
      </c>
      <c r="O720">
        <v>3</v>
      </c>
      <c r="P720">
        <f>IF(Table13[[#This Row],[MntWines]] = 0,"",Table13[[#This Row],[MntWines]])</f>
        <v>7</v>
      </c>
      <c r="Q720">
        <f>IF(Table13[[#This Row],[MntFruits]] = 0, "",Table13[[#This Row],[MntFruits]])</f>
        <v>2</v>
      </c>
      <c r="R720">
        <f>IF(Table13[[#This Row],[MntMeatProducts]] = 0, "",Table13[[#This Row],[MntMeatProducts]])</f>
        <v>8</v>
      </c>
      <c r="S720">
        <f>IF(Table13[[#This Row],[MntFishProducts]] = 0, "",Table13[[#This Row],[MntFishProducts]])</f>
        <v>3</v>
      </c>
      <c r="T720">
        <f>IF(Table13[[#This Row],[MntSweetProducts]] = 0, "",Table13[[#This Row],[MntSweetProducts]])</f>
        <v>2</v>
      </c>
      <c r="U720">
        <f>IF(Table13[[#This Row],[MntGoldProds]] = 0, "",Table13[[#This Row],[MntGoldProds]])</f>
        <v>3</v>
      </c>
      <c r="V720">
        <v>1</v>
      </c>
      <c r="W720">
        <v>1</v>
      </c>
      <c r="X720">
        <v>0</v>
      </c>
      <c r="Y720">
        <v>3</v>
      </c>
      <c r="Z720">
        <v>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 t="s">
        <v>30</v>
      </c>
      <c r="AI720" s="13">
        <f>SUM(Table13[[#This Row],[MntWines]:[MntGoldProds]])</f>
        <v>25</v>
      </c>
      <c r="AJ720" s="13">
        <f>AVERAGE(Table13[[#This Row],[MntWines]:[MntGoldProds]])</f>
        <v>4.166666666666667</v>
      </c>
      <c r="AK720">
        <f>IF(Table13[[#This Row],[Total Number of Purchases]]=0,0,Table13[[#This Row],[Total Spend]]/Table13[[#This Row],[Total Number of Purchases]])</f>
        <v>5</v>
      </c>
      <c r="AM720">
        <f>SUM(Table13[[#This Row],[NumDealsPurchases]:[NumStorePurchases]])</f>
        <v>5</v>
      </c>
      <c r="AN720" s="14">
        <f>Snapshot_Date-Table13[[#This Row],[Dt_Customer]]</f>
        <v>575</v>
      </c>
      <c r="AP720" s="13">
        <f>Table13[[#This Row],[NumDealsPurchases]]/Table13[[#This Row],[Total Number of Purchases]]*100</f>
        <v>20</v>
      </c>
      <c r="AQ720">
        <f>6-ROUNDUP(_xlfn.PERCENTRANK.INC(Table13[Recency],Table13[[#This Row],[Recency]])*5, 0)</f>
        <v>2</v>
      </c>
      <c r="AR720">
        <f>ROUNDUP(_xlfn.PERCENTRANK.INC(Table13[Total Number of Purchases],Table13[[#This Row],[Total Number of Purchases]])*5,0)</f>
        <v>1</v>
      </c>
      <c r="AS720">
        <f>ROUNDUP(_xlfn.PERCENTRANK.INC(Table13[Total Spend],Table13[[#This Row],[Total Spend]])*5,0)</f>
        <v>1</v>
      </c>
      <c r="AT720" t="str">
        <f>Table13[[#This Row],[Recency Score]]&amp;Table13[[#This Row],[Frequency Score]]&amp;Table13[[#This Row],[Monetary Score]]</f>
        <v>211</v>
      </c>
      <c r="AU720" t="str">
        <f t="shared" si="11"/>
        <v>About to Sleep</v>
      </c>
      <c r="AW720" s="13">
        <f>DATEDIF(Table13[[#This Row],[Dt_Customer]], Snapshot_Date, "d")</f>
        <v>575</v>
      </c>
      <c r="AX720" s="13">
        <f>Table13[[#This Row],[CL if today]]/365</f>
        <v>1.5753424657534247</v>
      </c>
      <c r="AY720">
        <f>Table13[[#This Row],[Total Number of Purchases]]/Table13[[#This Row],[Corrected CL]]</f>
        <v>3.1739130434782608</v>
      </c>
      <c r="AZ720">
        <f>Table13[[#This Row],[Average Order Value (AOV)]]*Table13[[#This Row],[Freq per Year]]</f>
        <v>15.869565217391305</v>
      </c>
      <c r="BA720">
        <f>Table13[[#This Row],[Total Spend]]/Table13[[#This Row],[Corrected CL]]</f>
        <v>15.869565217391303</v>
      </c>
      <c r="BB720">
        <v>1403.9913793103449</v>
      </c>
      <c r="BC720" s="1">
        <f>Table13[[#This Row],[Dt_Customer]]+Table13[[#This Row],[Recency]]</f>
        <v>41407</v>
      </c>
      <c r="BD720" s="16" t="str">
        <f>IF(COUNTIF(A:A, A720) &gt; 1, "Duplicate", "Unique")</f>
        <v>Unique</v>
      </c>
    </row>
    <row r="721" spans="1:56" x14ac:dyDescent="0.3">
      <c r="A721">
        <v>626</v>
      </c>
      <c r="B721">
        <v>1951</v>
      </c>
      <c r="C721" t="s">
        <v>28</v>
      </c>
      <c r="D721" t="s">
        <v>33</v>
      </c>
      <c r="E721">
        <v>32871</v>
      </c>
      <c r="F721">
        <v>1</v>
      </c>
      <c r="G721">
        <v>1</v>
      </c>
      <c r="H721" s="1">
        <v>41342</v>
      </c>
      <c r="I721">
        <v>28</v>
      </c>
      <c r="J721">
        <v>22</v>
      </c>
      <c r="K721">
        <v>2</v>
      </c>
      <c r="L721">
        <v>12</v>
      </c>
      <c r="M721">
        <v>0</v>
      </c>
      <c r="N721">
        <v>2</v>
      </c>
      <c r="O721">
        <v>5</v>
      </c>
      <c r="P721">
        <f>IF(Table13[[#This Row],[MntWines]] = 0,"",Table13[[#This Row],[MntWines]])</f>
        <v>22</v>
      </c>
      <c r="Q721">
        <f>IF(Table13[[#This Row],[MntFruits]] = 0, "",Table13[[#This Row],[MntFruits]])</f>
        <v>2</v>
      </c>
      <c r="R721">
        <f>IF(Table13[[#This Row],[MntMeatProducts]] = 0, "",Table13[[#This Row],[MntMeatProducts]])</f>
        <v>12</v>
      </c>
      <c r="S721" t="str">
        <f>IF(Table13[[#This Row],[MntFishProducts]] = 0, "",Table13[[#This Row],[MntFishProducts]])</f>
        <v/>
      </c>
      <c r="T721">
        <f>IF(Table13[[#This Row],[MntSweetProducts]] = 0, "",Table13[[#This Row],[MntSweetProducts]])</f>
        <v>2</v>
      </c>
      <c r="U721">
        <f>IF(Table13[[#This Row],[MntGoldProds]] = 0, "",Table13[[#This Row],[MntGoldProds]])</f>
        <v>5</v>
      </c>
      <c r="V721">
        <v>1</v>
      </c>
      <c r="W721">
        <v>1</v>
      </c>
      <c r="X721">
        <v>0</v>
      </c>
      <c r="Y721">
        <v>3</v>
      </c>
      <c r="Z721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 t="s">
        <v>34</v>
      </c>
      <c r="AI721" s="13">
        <f>SUM(Table13[[#This Row],[MntWines]:[MntGoldProds]])</f>
        <v>43</v>
      </c>
      <c r="AJ721" s="13">
        <f>AVERAGE(Table13[[#This Row],[MntWines]:[MntGoldProds]])</f>
        <v>7.166666666666667</v>
      </c>
      <c r="AK721">
        <f>IF(Table13[[#This Row],[Total Number of Purchases]]=0,0,Table13[[#This Row],[Total Spend]]/Table13[[#This Row],[Total Number of Purchases]])</f>
        <v>8.6</v>
      </c>
      <c r="AM721">
        <f>SUM(Table13[[#This Row],[NumDealsPurchases]:[NumStorePurchases]])</f>
        <v>5</v>
      </c>
      <c r="AN721" s="14">
        <f>Snapshot_Date-Table13[[#This Row],[Dt_Customer]]</f>
        <v>574</v>
      </c>
      <c r="AP721" s="13">
        <f>Table13[[#This Row],[NumDealsPurchases]]/Table13[[#This Row],[Total Number of Purchases]]*100</f>
        <v>20</v>
      </c>
      <c r="AQ721">
        <f>6-ROUNDUP(_xlfn.PERCENTRANK.INC(Table13[Recency],Table13[[#This Row],[Recency]])*5, 0)</f>
        <v>4</v>
      </c>
      <c r="AR721">
        <f>ROUNDUP(_xlfn.PERCENTRANK.INC(Table13[Total Number of Purchases],Table13[[#This Row],[Total Number of Purchases]])*5,0)</f>
        <v>1</v>
      </c>
      <c r="AS721">
        <f>ROUNDUP(_xlfn.PERCENTRANK.INC(Table13[Total Spend],Table13[[#This Row],[Total Spend]])*5,0)</f>
        <v>1</v>
      </c>
      <c r="AT721" t="str">
        <f>Table13[[#This Row],[Recency Score]]&amp;Table13[[#This Row],[Frequency Score]]&amp;Table13[[#This Row],[Monetary Score]]</f>
        <v>411</v>
      </c>
      <c r="AU721" t="str">
        <f t="shared" si="11"/>
        <v>Potential Loyalists</v>
      </c>
      <c r="AW721" s="13">
        <f>DATEDIF(Table13[[#This Row],[Dt_Customer]], Snapshot_Date, "d")</f>
        <v>574</v>
      </c>
      <c r="AX721" s="13">
        <f>Table13[[#This Row],[CL if today]]/365</f>
        <v>1.5726027397260274</v>
      </c>
      <c r="AY721">
        <f>Table13[[#This Row],[Total Number of Purchases]]/Table13[[#This Row],[Corrected CL]]</f>
        <v>3.1794425087108014</v>
      </c>
      <c r="AZ721">
        <f>Table13[[#This Row],[Average Order Value (AOV)]]*Table13[[#This Row],[Freq per Year]]</f>
        <v>27.34320557491289</v>
      </c>
      <c r="BA721">
        <f>Table13[[#This Row],[Total Spend]]/Table13[[#This Row],[Corrected CL]]</f>
        <v>27.343205574912893</v>
      </c>
      <c r="BB721">
        <v>828.34196891191709</v>
      </c>
      <c r="BC721" s="1">
        <f>Table13[[#This Row],[Dt_Customer]]+Table13[[#This Row],[Recency]]</f>
        <v>41370</v>
      </c>
      <c r="BD721" s="16" t="str">
        <f>IF(COUNTIF(A:A, A721) &gt; 1, "Duplicate", "Unique")</f>
        <v>Unique</v>
      </c>
    </row>
    <row r="722" spans="1:56" x14ac:dyDescent="0.3">
      <c r="A722">
        <v>1173</v>
      </c>
      <c r="B722">
        <v>1947</v>
      </c>
      <c r="C722" t="s">
        <v>41</v>
      </c>
      <c r="D722" t="s">
        <v>35</v>
      </c>
      <c r="E722">
        <v>77632</v>
      </c>
      <c r="F722">
        <v>0</v>
      </c>
      <c r="G722">
        <v>0</v>
      </c>
      <c r="H722" s="1">
        <v>41343</v>
      </c>
      <c r="I722">
        <v>73</v>
      </c>
      <c r="J722">
        <v>1200</v>
      </c>
      <c r="K722">
        <v>105</v>
      </c>
      <c r="L722">
        <v>758</v>
      </c>
      <c r="M722">
        <v>0</v>
      </c>
      <c r="N722">
        <v>42</v>
      </c>
      <c r="O722">
        <v>147</v>
      </c>
      <c r="P722">
        <f>IF(Table13[[#This Row],[MntWines]] = 0,"",Table13[[#This Row],[MntWines]])</f>
        <v>1200</v>
      </c>
      <c r="Q722">
        <f>IF(Table13[[#This Row],[MntFruits]] = 0, "",Table13[[#This Row],[MntFruits]])</f>
        <v>105</v>
      </c>
      <c r="R722">
        <f>IF(Table13[[#This Row],[MntMeatProducts]] = 0, "",Table13[[#This Row],[MntMeatProducts]])</f>
        <v>758</v>
      </c>
      <c r="S722" t="str">
        <f>IF(Table13[[#This Row],[MntFishProducts]] = 0, "",Table13[[#This Row],[MntFishProducts]])</f>
        <v/>
      </c>
      <c r="T722">
        <f>IF(Table13[[#This Row],[MntSweetProducts]] = 0, "",Table13[[#This Row],[MntSweetProducts]])</f>
        <v>42</v>
      </c>
      <c r="U722">
        <f>IF(Table13[[#This Row],[MntGoldProds]] = 0, "",Table13[[#This Row],[MntGoldProds]])</f>
        <v>147</v>
      </c>
      <c r="V722">
        <v>1</v>
      </c>
      <c r="W722">
        <v>4</v>
      </c>
      <c r="X722">
        <v>2</v>
      </c>
      <c r="Y722">
        <v>6</v>
      </c>
      <c r="Z722">
        <v>2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1</v>
      </c>
      <c r="AG722">
        <v>0</v>
      </c>
      <c r="AH722" t="s">
        <v>30</v>
      </c>
      <c r="AI722" s="13">
        <f>SUM(Table13[[#This Row],[MntWines]:[MntGoldProds]])</f>
        <v>2252</v>
      </c>
      <c r="AJ722" s="13">
        <f>AVERAGE(Table13[[#This Row],[MntWines]:[MntGoldProds]])</f>
        <v>375.33333333333331</v>
      </c>
      <c r="AK722">
        <f>IF(Table13[[#This Row],[Total Number of Purchases]]=0,0,Table13[[#This Row],[Total Spend]]/Table13[[#This Row],[Total Number of Purchases]])</f>
        <v>173.23076923076923</v>
      </c>
      <c r="AM722">
        <f>SUM(Table13[[#This Row],[NumDealsPurchases]:[NumStorePurchases]])</f>
        <v>13</v>
      </c>
      <c r="AN722" s="14">
        <f>Snapshot_Date-Table13[[#This Row],[Dt_Customer]]</f>
        <v>573</v>
      </c>
      <c r="AP722" s="13">
        <f>Table13[[#This Row],[NumDealsPurchases]]/Table13[[#This Row],[Total Number of Purchases]]*100</f>
        <v>7.6923076923076925</v>
      </c>
      <c r="AQ722">
        <f>6-ROUNDUP(_xlfn.PERCENTRANK.INC(Table13[Recency],Table13[[#This Row],[Recency]])*5, 0)</f>
        <v>2</v>
      </c>
      <c r="AR722">
        <f>ROUNDUP(_xlfn.PERCENTRANK.INC(Table13[Total Number of Purchases],Table13[[#This Row],[Total Number of Purchases]])*5,0)</f>
        <v>3</v>
      </c>
      <c r="AS722">
        <f>ROUNDUP(_xlfn.PERCENTRANK.INC(Table13[Total Spend],Table13[[#This Row],[Total Spend]])*5,0)</f>
        <v>5</v>
      </c>
      <c r="AT722" t="str">
        <f>Table13[[#This Row],[Recency Score]]&amp;Table13[[#This Row],[Frequency Score]]&amp;Table13[[#This Row],[Monetary Score]]</f>
        <v>235</v>
      </c>
      <c r="AU722" t="str">
        <f t="shared" si="11"/>
        <v>Big Spenders</v>
      </c>
      <c r="AW722" s="13">
        <f>DATEDIF(Table13[[#This Row],[Dt_Customer]], Snapshot_Date, "d")</f>
        <v>573</v>
      </c>
      <c r="AX722" s="13">
        <f>Table13[[#This Row],[CL if today]]/365</f>
        <v>1.5698630136986302</v>
      </c>
      <c r="AY722">
        <f>Table13[[#This Row],[Total Number of Purchases]]/Table13[[#This Row],[Corrected CL]]</f>
        <v>8.2809773123909238</v>
      </c>
      <c r="AZ722">
        <f>Table13[[#This Row],[Average Order Value (AOV)]]*Table13[[#This Row],[Freq per Year]]</f>
        <v>1434.5200698080278</v>
      </c>
      <c r="BA722">
        <f>Table13[[#This Row],[Total Spend]]/Table13[[#This Row],[Corrected CL]]</f>
        <v>1434.5200698080278</v>
      </c>
      <c r="BB722">
        <v>1451.174438687392</v>
      </c>
      <c r="BC722" s="1">
        <f>Table13[[#This Row],[Dt_Customer]]+Table13[[#This Row],[Recency]]</f>
        <v>41416</v>
      </c>
      <c r="BD722" s="16" t="str">
        <f>IF(COUNTIF(A:A, A722) &gt; 1, "Duplicate", "Unique")</f>
        <v>Unique</v>
      </c>
    </row>
    <row r="723" spans="1:56" x14ac:dyDescent="0.3">
      <c r="A723">
        <v>3945</v>
      </c>
      <c r="B723">
        <v>1947</v>
      </c>
      <c r="C723" t="s">
        <v>37</v>
      </c>
      <c r="D723" t="s">
        <v>42</v>
      </c>
      <c r="E723">
        <v>68117</v>
      </c>
      <c r="F723">
        <v>0</v>
      </c>
      <c r="G723">
        <v>1</v>
      </c>
      <c r="H723" s="1">
        <v>41343</v>
      </c>
      <c r="I723">
        <v>80</v>
      </c>
      <c r="J723">
        <v>618</v>
      </c>
      <c r="K723">
        <v>44</v>
      </c>
      <c r="L723">
        <v>215</v>
      </c>
      <c r="M723">
        <v>0</v>
      </c>
      <c r="N723">
        <v>17</v>
      </c>
      <c r="O723">
        <v>36</v>
      </c>
      <c r="P723">
        <f>IF(Table13[[#This Row],[MntWines]] = 0,"",Table13[[#This Row],[MntWines]])</f>
        <v>618</v>
      </c>
      <c r="Q723">
        <f>IF(Table13[[#This Row],[MntFruits]] = 0, "",Table13[[#This Row],[MntFruits]])</f>
        <v>44</v>
      </c>
      <c r="R723">
        <f>IF(Table13[[#This Row],[MntMeatProducts]] = 0, "",Table13[[#This Row],[MntMeatProducts]])</f>
        <v>215</v>
      </c>
      <c r="S723" t="str">
        <f>IF(Table13[[#This Row],[MntFishProducts]] = 0, "",Table13[[#This Row],[MntFishProducts]])</f>
        <v/>
      </c>
      <c r="T723">
        <f>IF(Table13[[#This Row],[MntSweetProducts]] = 0, "",Table13[[#This Row],[MntSweetProducts]])</f>
        <v>17</v>
      </c>
      <c r="U723">
        <f>IF(Table13[[#This Row],[MntGoldProds]] = 0, "",Table13[[#This Row],[MntGoldProds]])</f>
        <v>36</v>
      </c>
      <c r="V723">
        <v>2</v>
      </c>
      <c r="W723">
        <v>11</v>
      </c>
      <c r="X723">
        <v>8</v>
      </c>
      <c r="Y723">
        <v>4</v>
      </c>
      <c r="Z723">
        <v>6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0</v>
      </c>
      <c r="AH723" t="s">
        <v>30</v>
      </c>
      <c r="AI723" s="13">
        <f>SUM(Table13[[#This Row],[MntWines]:[MntGoldProds]])</f>
        <v>930</v>
      </c>
      <c r="AJ723" s="13">
        <f>AVERAGE(Table13[[#This Row],[MntWines]:[MntGoldProds]])</f>
        <v>155</v>
      </c>
      <c r="AK723">
        <f>IF(Table13[[#This Row],[Total Number of Purchases]]=0,0,Table13[[#This Row],[Total Spend]]/Table13[[#This Row],[Total Number of Purchases]])</f>
        <v>37.200000000000003</v>
      </c>
      <c r="AM723">
        <f>SUM(Table13[[#This Row],[NumDealsPurchases]:[NumStorePurchases]])</f>
        <v>25</v>
      </c>
      <c r="AN723" s="14">
        <f>Snapshot_Date-Table13[[#This Row],[Dt_Customer]]</f>
        <v>573</v>
      </c>
      <c r="AP723" s="13">
        <f>Table13[[#This Row],[NumDealsPurchases]]/Table13[[#This Row],[Total Number of Purchases]]*100</f>
        <v>8</v>
      </c>
      <c r="AQ723">
        <f>6-ROUNDUP(_xlfn.PERCENTRANK.INC(Table13[Recency],Table13[[#This Row],[Recency]])*5, 0)</f>
        <v>1</v>
      </c>
      <c r="AR723">
        <f>ROUNDUP(_xlfn.PERCENTRANK.INC(Table13[Total Number of Purchases],Table13[[#This Row],[Total Number of Purchases]])*5,0)</f>
        <v>5</v>
      </c>
      <c r="AS723">
        <f>ROUNDUP(_xlfn.PERCENTRANK.INC(Table13[Total Spend],Table13[[#This Row],[Total Spend]])*5,0)</f>
        <v>4</v>
      </c>
      <c r="AT723" t="str">
        <f>Table13[[#This Row],[Recency Score]]&amp;Table13[[#This Row],[Frequency Score]]&amp;Table13[[#This Row],[Monetary Score]]</f>
        <v>154</v>
      </c>
      <c r="AU723" t="str">
        <f t="shared" si="11"/>
        <v>Frequent Buyers</v>
      </c>
      <c r="AW723" s="13">
        <f>DATEDIF(Table13[[#This Row],[Dt_Customer]], Snapshot_Date, "d")</f>
        <v>573</v>
      </c>
      <c r="AX723" s="13">
        <f>Table13[[#This Row],[CL if today]]/365</f>
        <v>1.5698630136986302</v>
      </c>
      <c r="AY723">
        <f>Table13[[#This Row],[Total Number of Purchases]]/Table13[[#This Row],[Corrected CL]]</f>
        <v>15.924956369982548</v>
      </c>
      <c r="AZ723">
        <f>Table13[[#This Row],[Average Order Value (AOV)]]*Table13[[#This Row],[Freq per Year]]</f>
        <v>592.40837696335086</v>
      </c>
      <c r="BA723">
        <f>Table13[[#This Row],[Total Spend]]/Table13[[#This Row],[Corrected CL]]</f>
        <v>592.40837696335075</v>
      </c>
      <c r="BB723">
        <v>283.04835924006909</v>
      </c>
      <c r="BC723" s="1">
        <f>Table13[[#This Row],[Dt_Customer]]+Table13[[#This Row],[Recency]]</f>
        <v>41423</v>
      </c>
      <c r="BD723" s="16" t="str">
        <f>IF(COUNTIF(A:A, A723) &gt; 1, "Duplicate", "Unique")</f>
        <v>Unique</v>
      </c>
    </row>
    <row r="724" spans="1:56" x14ac:dyDescent="0.3">
      <c r="A724">
        <v>4827</v>
      </c>
      <c r="B724">
        <v>1956</v>
      </c>
      <c r="C724" t="s">
        <v>37</v>
      </c>
      <c r="D724" t="s">
        <v>31</v>
      </c>
      <c r="E724">
        <v>54998</v>
      </c>
      <c r="F724">
        <v>0</v>
      </c>
      <c r="G724">
        <v>1</v>
      </c>
      <c r="H724" s="1">
        <v>41343</v>
      </c>
      <c r="I724">
        <v>3</v>
      </c>
      <c r="J724">
        <v>154</v>
      </c>
      <c r="K724">
        <v>22</v>
      </c>
      <c r="L724">
        <v>202</v>
      </c>
      <c r="M724">
        <v>39</v>
      </c>
      <c r="N724">
        <v>30</v>
      </c>
      <c r="O724">
        <v>8</v>
      </c>
      <c r="P724">
        <f>IF(Table13[[#This Row],[MntWines]] = 0,"",Table13[[#This Row],[MntWines]])</f>
        <v>154</v>
      </c>
      <c r="Q724">
        <f>IF(Table13[[#This Row],[MntFruits]] = 0, "",Table13[[#This Row],[MntFruits]])</f>
        <v>22</v>
      </c>
      <c r="R724">
        <f>IF(Table13[[#This Row],[MntMeatProducts]] = 0, "",Table13[[#This Row],[MntMeatProducts]])</f>
        <v>202</v>
      </c>
      <c r="S724">
        <f>IF(Table13[[#This Row],[MntFishProducts]] = 0, "",Table13[[#This Row],[MntFishProducts]])</f>
        <v>39</v>
      </c>
      <c r="T724">
        <f>IF(Table13[[#This Row],[MntSweetProducts]] = 0, "",Table13[[#This Row],[MntSweetProducts]])</f>
        <v>30</v>
      </c>
      <c r="U724">
        <f>IF(Table13[[#This Row],[MntGoldProds]] = 0, "",Table13[[#This Row],[MntGoldProds]])</f>
        <v>8</v>
      </c>
      <c r="V724">
        <v>5</v>
      </c>
      <c r="W724">
        <v>4</v>
      </c>
      <c r="X724">
        <v>2</v>
      </c>
      <c r="Y724">
        <v>9</v>
      </c>
      <c r="Z724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 t="s">
        <v>30</v>
      </c>
      <c r="AI724" s="13">
        <f>SUM(Table13[[#This Row],[MntWines]:[MntGoldProds]])</f>
        <v>455</v>
      </c>
      <c r="AJ724" s="13">
        <f>AVERAGE(Table13[[#This Row],[MntWines]:[MntGoldProds]])</f>
        <v>75.833333333333329</v>
      </c>
      <c r="AK724">
        <f>IF(Table13[[#This Row],[Total Number of Purchases]]=0,0,Table13[[#This Row],[Total Spend]]/Table13[[#This Row],[Total Number of Purchases]])</f>
        <v>22.75</v>
      </c>
      <c r="AM724">
        <f>SUM(Table13[[#This Row],[NumDealsPurchases]:[NumStorePurchases]])</f>
        <v>20</v>
      </c>
      <c r="AN724" s="14">
        <f>Snapshot_Date-Table13[[#This Row],[Dt_Customer]]</f>
        <v>573</v>
      </c>
      <c r="AP724" s="13">
        <f>Table13[[#This Row],[NumDealsPurchases]]/Table13[[#This Row],[Total Number of Purchases]]*100</f>
        <v>25</v>
      </c>
      <c r="AQ724">
        <f>6-ROUNDUP(_xlfn.PERCENTRANK.INC(Table13[Recency],Table13[[#This Row],[Recency]])*5, 0)</f>
        <v>5</v>
      </c>
      <c r="AR724">
        <f>ROUNDUP(_xlfn.PERCENTRANK.INC(Table13[Total Number of Purchases],Table13[[#This Row],[Total Number of Purchases]])*5,0)</f>
        <v>4</v>
      </c>
      <c r="AS724">
        <f>ROUNDUP(_xlfn.PERCENTRANK.INC(Table13[Total Spend],Table13[[#This Row],[Total Spend]])*5,0)</f>
        <v>3</v>
      </c>
      <c r="AT724" t="str">
        <f>Table13[[#This Row],[Recency Score]]&amp;Table13[[#This Row],[Frequency Score]]&amp;Table13[[#This Row],[Monetary Score]]</f>
        <v>543</v>
      </c>
      <c r="AU724" t="str">
        <f t="shared" si="11"/>
        <v>Loyal Customers</v>
      </c>
      <c r="AW724" s="13">
        <f>DATEDIF(Table13[[#This Row],[Dt_Customer]], Snapshot_Date, "d")</f>
        <v>573</v>
      </c>
      <c r="AX724" s="13">
        <f>Table13[[#This Row],[CL if today]]/365</f>
        <v>1.5698630136986302</v>
      </c>
      <c r="AY724">
        <f>Table13[[#This Row],[Total Number of Purchases]]/Table13[[#This Row],[Corrected CL]]</f>
        <v>12.739965095986038</v>
      </c>
      <c r="AZ724">
        <f>Table13[[#This Row],[Average Order Value (AOV)]]*Table13[[#This Row],[Freq per Year]]</f>
        <v>289.83420593368237</v>
      </c>
      <c r="BA724">
        <f>Table13[[#This Row],[Total Spend]]/Table13[[#This Row],[Corrected CL]]</f>
        <v>289.83420593368237</v>
      </c>
      <c r="BB724">
        <v>10.121317157712305</v>
      </c>
      <c r="BC724" s="1">
        <f>Table13[[#This Row],[Dt_Customer]]+Table13[[#This Row],[Recency]]</f>
        <v>41346</v>
      </c>
      <c r="BD724" s="16" t="str">
        <f>IF(COUNTIF(A:A, A724) &gt; 1, "Duplicate", "Unique")</f>
        <v>Unique</v>
      </c>
    </row>
    <row r="725" spans="1:56" x14ac:dyDescent="0.3">
      <c r="A725">
        <v>433</v>
      </c>
      <c r="B725">
        <v>1958</v>
      </c>
      <c r="C725" t="s">
        <v>41</v>
      </c>
      <c r="D725" t="s">
        <v>47</v>
      </c>
      <c r="E725">
        <v>61331</v>
      </c>
      <c r="F725">
        <v>1</v>
      </c>
      <c r="G725">
        <v>1</v>
      </c>
      <c r="H725" s="1">
        <v>41343</v>
      </c>
      <c r="I725">
        <v>42</v>
      </c>
      <c r="J725">
        <v>534</v>
      </c>
      <c r="K725">
        <v>5</v>
      </c>
      <c r="L725">
        <v>47</v>
      </c>
      <c r="M725">
        <v>0</v>
      </c>
      <c r="N725">
        <v>5</v>
      </c>
      <c r="O725">
        <v>41</v>
      </c>
      <c r="P725">
        <f>IF(Table13[[#This Row],[MntWines]] = 0,"",Table13[[#This Row],[MntWines]])</f>
        <v>534</v>
      </c>
      <c r="Q725">
        <f>IF(Table13[[#This Row],[MntFruits]] = 0, "",Table13[[#This Row],[MntFruits]])</f>
        <v>5</v>
      </c>
      <c r="R725">
        <f>IF(Table13[[#This Row],[MntMeatProducts]] = 0, "",Table13[[#This Row],[MntMeatProducts]])</f>
        <v>47</v>
      </c>
      <c r="S725" t="str">
        <f>IF(Table13[[#This Row],[MntFishProducts]] = 0, "",Table13[[#This Row],[MntFishProducts]])</f>
        <v/>
      </c>
      <c r="T725">
        <f>IF(Table13[[#This Row],[MntSweetProducts]] = 0, "",Table13[[#This Row],[MntSweetProducts]])</f>
        <v>5</v>
      </c>
      <c r="U725">
        <f>IF(Table13[[#This Row],[MntGoldProds]] = 0, "",Table13[[#This Row],[MntGoldProds]])</f>
        <v>41</v>
      </c>
      <c r="V725">
        <v>5</v>
      </c>
      <c r="W725">
        <v>11</v>
      </c>
      <c r="X725">
        <v>1</v>
      </c>
      <c r="Y725">
        <v>6</v>
      </c>
      <c r="Z725">
        <v>8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 t="s">
        <v>32</v>
      </c>
      <c r="AI725" s="13">
        <f>SUM(Table13[[#This Row],[MntWines]:[MntGoldProds]])</f>
        <v>632</v>
      </c>
      <c r="AJ725" s="13">
        <f>AVERAGE(Table13[[#This Row],[MntWines]:[MntGoldProds]])</f>
        <v>105.33333333333333</v>
      </c>
      <c r="AK725">
        <f>IF(Table13[[#This Row],[Total Number of Purchases]]=0,0,Table13[[#This Row],[Total Spend]]/Table13[[#This Row],[Total Number of Purchases]])</f>
        <v>27.478260869565219</v>
      </c>
      <c r="AM725">
        <f>SUM(Table13[[#This Row],[NumDealsPurchases]:[NumStorePurchases]])</f>
        <v>23</v>
      </c>
      <c r="AN725" s="14">
        <f>Snapshot_Date-Table13[[#This Row],[Dt_Customer]]</f>
        <v>573</v>
      </c>
      <c r="AP725" s="13">
        <f>Table13[[#This Row],[NumDealsPurchases]]/Table13[[#This Row],[Total Number of Purchases]]*100</f>
        <v>21.739130434782609</v>
      </c>
      <c r="AQ725">
        <f>6-ROUNDUP(_xlfn.PERCENTRANK.INC(Table13[Recency],Table13[[#This Row],[Recency]])*5, 0)</f>
        <v>3</v>
      </c>
      <c r="AR725">
        <f>ROUNDUP(_xlfn.PERCENTRANK.INC(Table13[Total Number of Purchases],Table13[[#This Row],[Total Number of Purchases]])*5,0)</f>
        <v>5</v>
      </c>
      <c r="AS725">
        <f>ROUNDUP(_xlfn.PERCENTRANK.INC(Table13[Total Spend],Table13[[#This Row],[Total Spend]])*5,0)</f>
        <v>3</v>
      </c>
      <c r="AT725" t="str">
        <f>Table13[[#This Row],[Recency Score]]&amp;Table13[[#This Row],[Frequency Score]]&amp;Table13[[#This Row],[Monetary Score]]</f>
        <v>353</v>
      </c>
      <c r="AU725" t="str">
        <f t="shared" si="11"/>
        <v>Frequent Buyers</v>
      </c>
      <c r="AW725" s="13">
        <f>DATEDIF(Table13[[#This Row],[Dt_Customer]], Snapshot_Date, "d")</f>
        <v>573</v>
      </c>
      <c r="AX725" s="13">
        <f>Table13[[#This Row],[CL if today]]/365</f>
        <v>1.5698630136986302</v>
      </c>
      <c r="AY725">
        <f>Table13[[#This Row],[Total Number of Purchases]]/Table13[[#This Row],[Corrected CL]]</f>
        <v>14.650959860383944</v>
      </c>
      <c r="AZ725">
        <f>Table13[[#This Row],[Average Order Value (AOV)]]*Table13[[#This Row],[Freq per Year]]</f>
        <v>402.58289703315882</v>
      </c>
      <c r="BA725">
        <f>Table13[[#This Row],[Total Spend]]/Table13[[#This Row],[Corrected CL]]</f>
        <v>402.58289703315882</v>
      </c>
      <c r="BB725">
        <v>474.24740484429066</v>
      </c>
      <c r="BC725" s="1">
        <f>Table13[[#This Row],[Dt_Customer]]+Table13[[#This Row],[Recency]]</f>
        <v>41385</v>
      </c>
      <c r="BD725" s="16" t="str">
        <f>IF(COUNTIF(A:A, A725) &gt; 1, "Duplicate", "Unique")</f>
        <v>Unique</v>
      </c>
    </row>
    <row r="726" spans="1:56" x14ac:dyDescent="0.3">
      <c r="A726">
        <v>8812</v>
      </c>
      <c r="B726">
        <v>1979</v>
      </c>
      <c r="C726" t="s">
        <v>38</v>
      </c>
      <c r="D726" t="s">
        <v>29</v>
      </c>
      <c r="E726">
        <v>13533</v>
      </c>
      <c r="F726">
        <v>1</v>
      </c>
      <c r="G726">
        <v>0</v>
      </c>
      <c r="H726" s="1">
        <v>41343</v>
      </c>
      <c r="I726">
        <v>45</v>
      </c>
      <c r="J726">
        <v>12</v>
      </c>
      <c r="K726">
        <v>3</v>
      </c>
      <c r="L726">
        <v>8</v>
      </c>
      <c r="M726">
        <v>8</v>
      </c>
      <c r="N726">
        <v>0</v>
      </c>
      <c r="O726">
        <v>17</v>
      </c>
      <c r="P726">
        <f>IF(Table13[[#This Row],[MntWines]] = 0,"",Table13[[#This Row],[MntWines]])</f>
        <v>12</v>
      </c>
      <c r="Q726">
        <f>IF(Table13[[#This Row],[MntFruits]] = 0, "",Table13[[#This Row],[MntFruits]])</f>
        <v>3</v>
      </c>
      <c r="R726">
        <f>IF(Table13[[#This Row],[MntMeatProducts]] = 0, "",Table13[[#This Row],[MntMeatProducts]])</f>
        <v>8</v>
      </c>
      <c r="S726">
        <f>IF(Table13[[#This Row],[MntFishProducts]] = 0, "",Table13[[#This Row],[MntFishProducts]])</f>
        <v>8</v>
      </c>
      <c r="T726" t="str">
        <f>IF(Table13[[#This Row],[MntSweetProducts]] = 0, "",Table13[[#This Row],[MntSweetProducts]])</f>
        <v/>
      </c>
      <c r="U726">
        <f>IF(Table13[[#This Row],[MntGoldProds]] = 0, "",Table13[[#This Row],[MntGoldProds]])</f>
        <v>17</v>
      </c>
      <c r="V726">
        <v>2</v>
      </c>
      <c r="W726">
        <v>2</v>
      </c>
      <c r="X726">
        <v>0</v>
      </c>
      <c r="Y726">
        <v>3</v>
      </c>
      <c r="Z726">
        <v>7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30</v>
      </c>
      <c r="AI726" s="13">
        <f>SUM(Table13[[#This Row],[MntWines]:[MntGoldProds]])</f>
        <v>48</v>
      </c>
      <c r="AJ726" s="13">
        <f>AVERAGE(Table13[[#This Row],[MntWines]:[MntGoldProds]])</f>
        <v>8</v>
      </c>
      <c r="AK726">
        <f>IF(Table13[[#This Row],[Total Number of Purchases]]=0,0,Table13[[#This Row],[Total Spend]]/Table13[[#This Row],[Total Number of Purchases]])</f>
        <v>6.8571428571428568</v>
      </c>
      <c r="AM726">
        <f>SUM(Table13[[#This Row],[NumDealsPurchases]:[NumStorePurchases]])</f>
        <v>7</v>
      </c>
      <c r="AN726" s="14">
        <f>Snapshot_Date-Table13[[#This Row],[Dt_Customer]]</f>
        <v>573</v>
      </c>
      <c r="AP726" s="13">
        <f>Table13[[#This Row],[NumDealsPurchases]]/Table13[[#This Row],[Total Number of Purchases]]*100</f>
        <v>28.571428571428569</v>
      </c>
      <c r="AQ726">
        <f>6-ROUNDUP(_xlfn.PERCENTRANK.INC(Table13[Recency],Table13[[#This Row],[Recency]])*5, 0)</f>
        <v>3</v>
      </c>
      <c r="AR726">
        <f>ROUNDUP(_xlfn.PERCENTRANK.INC(Table13[Total Number of Purchases],Table13[[#This Row],[Total Number of Purchases]])*5,0)</f>
        <v>1</v>
      </c>
      <c r="AS726">
        <f>ROUNDUP(_xlfn.PERCENTRANK.INC(Table13[Total Spend],Table13[[#This Row],[Total Spend]])*5,0)</f>
        <v>1</v>
      </c>
      <c r="AT726" t="str">
        <f>Table13[[#This Row],[Recency Score]]&amp;Table13[[#This Row],[Frequency Score]]&amp;Table13[[#This Row],[Monetary Score]]</f>
        <v>311</v>
      </c>
      <c r="AU726" t="str">
        <f t="shared" si="11"/>
        <v>Needs Attention</v>
      </c>
      <c r="AW726" s="13">
        <f>DATEDIF(Table13[[#This Row],[Dt_Customer]], Snapshot_Date, "d")</f>
        <v>573</v>
      </c>
      <c r="AX726" s="13">
        <f>Table13[[#This Row],[CL if today]]/365</f>
        <v>1.5698630136986302</v>
      </c>
      <c r="AY726">
        <f>Table13[[#This Row],[Total Number of Purchases]]/Table13[[#This Row],[Corrected CL]]</f>
        <v>4.4589877835951128</v>
      </c>
      <c r="AZ726">
        <f>Table13[[#This Row],[Average Order Value (AOV)]]*Table13[[#This Row],[Freq per Year]]</f>
        <v>30.575916230366488</v>
      </c>
      <c r="BA726">
        <f>Table13[[#This Row],[Total Spend]]/Table13[[#This Row],[Corrected CL]]</f>
        <v>30.575916230366492</v>
      </c>
      <c r="BB726">
        <v>1451.174438687392</v>
      </c>
      <c r="BC726" s="1">
        <f>Table13[[#This Row],[Dt_Customer]]+Table13[[#This Row],[Recency]]</f>
        <v>41388</v>
      </c>
      <c r="BD726" s="16" t="str">
        <f>IF(COUNTIF(A:A, A726) &gt; 1, "Duplicate", "Unique")</f>
        <v>Unique</v>
      </c>
    </row>
    <row r="727" spans="1:56" x14ac:dyDescent="0.3">
      <c r="A727">
        <v>640</v>
      </c>
      <c r="B727">
        <v>1951</v>
      </c>
      <c r="C727" t="s">
        <v>28</v>
      </c>
      <c r="D727" t="s">
        <v>33</v>
      </c>
      <c r="E727">
        <v>57304</v>
      </c>
      <c r="F727">
        <v>0</v>
      </c>
      <c r="G727">
        <v>1</v>
      </c>
      <c r="H727" s="1">
        <v>41344</v>
      </c>
      <c r="I727">
        <v>61</v>
      </c>
      <c r="J727">
        <v>356</v>
      </c>
      <c r="K727">
        <v>80</v>
      </c>
      <c r="L727">
        <v>329</v>
      </c>
      <c r="M727">
        <v>138</v>
      </c>
      <c r="N727">
        <v>17</v>
      </c>
      <c r="O727">
        <v>106</v>
      </c>
      <c r="P727">
        <f>IF(Table13[[#This Row],[MntWines]] = 0,"",Table13[[#This Row],[MntWines]])</f>
        <v>356</v>
      </c>
      <c r="Q727">
        <f>IF(Table13[[#This Row],[MntFruits]] = 0, "",Table13[[#This Row],[MntFruits]])</f>
        <v>80</v>
      </c>
      <c r="R727">
        <f>IF(Table13[[#This Row],[MntMeatProducts]] = 0, "",Table13[[#This Row],[MntMeatProducts]])</f>
        <v>329</v>
      </c>
      <c r="S727">
        <f>IF(Table13[[#This Row],[MntFishProducts]] = 0, "",Table13[[#This Row],[MntFishProducts]])</f>
        <v>138</v>
      </c>
      <c r="T727">
        <f>IF(Table13[[#This Row],[MntSweetProducts]] = 0, "",Table13[[#This Row],[MntSweetProducts]])</f>
        <v>17</v>
      </c>
      <c r="U727">
        <f>IF(Table13[[#This Row],[MntGoldProds]] = 0, "",Table13[[#This Row],[MntGoldProds]])</f>
        <v>106</v>
      </c>
      <c r="V727">
        <v>2</v>
      </c>
      <c r="W727">
        <v>7</v>
      </c>
      <c r="X727">
        <v>6</v>
      </c>
      <c r="Y727">
        <v>10</v>
      </c>
      <c r="Z727">
        <v>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30</v>
      </c>
      <c r="AI727" s="13">
        <f>SUM(Table13[[#This Row],[MntWines]:[MntGoldProds]])</f>
        <v>1026</v>
      </c>
      <c r="AJ727" s="13">
        <f>AVERAGE(Table13[[#This Row],[MntWines]:[MntGoldProds]])</f>
        <v>171</v>
      </c>
      <c r="AK727">
        <f>IF(Table13[[#This Row],[Total Number of Purchases]]=0,0,Table13[[#This Row],[Total Spend]]/Table13[[#This Row],[Total Number of Purchases]])</f>
        <v>41.04</v>
      </c>
      <c r="AM727">
        <f>SUM(Table13[[#This Row],[NumDealsPurchases]:[NumStorePurchases]])</f>
        <v>25</v>
      </c>
      <c r="AN727" s="14">
        <f>Snapshot_Date-Table13[[#This Row],[Dt_Customer]]</f>
        <v>572</v>
      </c>
      <c r="AP727" s="13">
        <f>Table13[[#This Row],[NumDealsPurchases]]/Table13[[#This Row],[Total Number of Purchases]]*100</f>
        <v>8</v>
      </c>
      <c r="AQ727">
        <f>6-ROUNDUP(_xlfn.PERCENTRANK.INC(Table13[Recency],Table13[[#This Row],[Recency]])*5, 0)</f>
        <v>2</v>
      </c>
      <c r="AR727">
        <f>ROUNDUP(_xlfn.PERCENTRANK.INC(Table13[Total Number of Purchases],Table13[[#This Row],[Total Number of Purchases]])*5,0)</f>
        <v>5</v>
      </c>
      <c r="AS727">
        <f>ROUNDUP(_xlfn.PERCENTRANK.INC(Table13[Total Spend],Table13[[#This Row],[Total Spend]])*5,0)</f>
        <v>4</v>
      </c>
      <c r="AT727" t="str">
        <f>Table13[[#This Row],[Recency Score]]&amp;Table13[[#This Row],[Frequency Score]]&amp;Table13[[#This Row],[Monetary Score]]</f>
        <v>254</v>
      </c>
      <c r="AU727" t="str">
        <f t="shared" si="11"/>
        <v>Frequent Buyers</v>
      </c>
      <c r="AW727" s="13">
        <f>DATEDIF(Table13[[#This Row],[Dt_Customer]], Snapshot_Date, "d")</f>
        <v>572</v>
      </c>
      <c r="AX727" s="13">
        <f>Table13[[#This Row],[CL if today]]/365</f>
        <v>1.5671232876712329</v>
      </c>
      <c r="AY727">
        <f>Table13[[#This Row],[Total Number of Purchases]]/Table13[[#This Row],[Corrected CL]]</f>
        <v>15.952797202797203</v>
      </c>
      <c r="AZ727">
        <f>Table13[[#This Row],[Average Order Value (AOV)]]*Table13[[#This Row],[Freq per Year]]</f>
        <v>654.70279720279723</v>
      </c>
      <c r="BA727">
        <f>Table13[[#This Row],[Total Spend]]/Table13[[#This Row],[Corrected CL]]</f>
        <v>654.70279720279723</v>
      </c>
      <c r="BB727">
        <v>343.45486111111114</v>
      </c>
      <c r="BC727" s="1">
        <f>Table13[[#This Row],[Dt_Customer]]+Table13[[#This Row],[Recency]]</f>
        <v>41405</v>
      </c>
      <c r="BD727" s="16" t="str">
        <f>IF(COUNTIF(A:A, A727) &gt; 1, "Duplicate", "Unique")</f>
        <v>Unique</v>
      </c>
    </row>
    <row r="728" spans="1:56" x14ac:dyDescent="0.3">
      <c r="A728">
        <v>8477</v>
      </c>
      <c r="B728">
        <v>1956</v>
      </c>
      <c r="C728" t="s">
        <v>28</v>
      </c>
      <c r="D728" t="s">
        <v>29</v>
      </c>
      <c r="E728">
        <v>26150</v>
      </c>
      <c r="F728">
        <v>2</v>
      </c>
      <c r="G728">
        <v>1</v>
      </c>
      <c r="H728" s="1">
        <v>41344</v>
      </c>
      <c r="I728">
        <v>61</v>
      </c>
      <c r="J728">
        <v>5</v>
      </c>
      <c r="K728">
        <v>1</v>
      </c>
      <c r="L728">
        <v>13</v>
      </c>
      <c r="M728">
        <v>3</v>
      </c>
      <c r="N728">
        <v>5</v>
      </c>
      <c r="O728">
        <v>1</v>
      </c>
      <c r="P728">
        <f>IF(Table13[[#This Row],[MntWines]] = 0,"",Table13[[#This Row],[MntWines]])</f>
        <v>5</v>
      </c>
      <c r="Q728">
        <f>IF(Table13[[#This Row],[MntFruits]] = 0, "",Table13[[#This Row],[MntFruits]])</f>
        <v>1</v>
      </c>
      <c r="R728">
        <f>IF(Table13[[#This Row],[MntMeatProducts]] = 0, "",Table13[[#This Row],[MntMeatProducts]])</f>
        <v>13</v>
      </c>
      <c r="S728">
        <f>IF(Table13[[#This Row],[MntFishProducts]] = 0, "",Table13[[#This Row],[MntFishProducts]])</f>
        <v>3</v>
      </c>
      <c r="T728">
        <f>IF(Table13[[#This Row],[MntSweetProducts]] = 0, "",Table13[[#This Row],[MntSweetProducts]])</f>
        <v>5</v>
      </c>
      <c r="U728">
        <f>IF(Table13[[#This Row],[MntGoldProds]] = 0, "",Table13[[#This Row],[MntGoldProds]])</f>
        <v>1</v>
      </c>
      <c r="V728">
        <v>1</v>
      </c>
      <c r="W728">
        <v>1</v>
      </c>
      <c r="X728">
        <v>0</v>
      </c>
      <c r="Y728">
        <v>3</v>
      </c>
      <c r="Z728">
        <v>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30</v>
      </c>
      <c r="AI728" s="13">
        <f>SUM(Table13[[#This Row],[MntWines]:[MntGoldProds]])</f>
        <v>28</v>
      </c>
      <c r="AJ728" s="13">
        <f>AVERAGE(Table13[[#This Row],[MntWines]:[MntGoldProds]])</f>
        <v>4.666666666666667</v>
      </c>
      <c r="AK728">
        <f>IF(Table13[[#This Row],[Total Number of Purchases]]=0,0,Table13[[#This Row],[Total Spend]]/Table13[[#This Row],[Total Number of Purchases]])</f>
        <v>5.6</v>
      </c>
      <c r="AM728">
        <f>SUM(Table13[[#This Row],[NumDealsPurchases]:[NumStorePurchases]])</f>
        <v>5</v>
      </c>
      <c r="AN728" s="14">
        <f>Snapshot_Date-Table13[[#This Row],[Dt_Customer]]</f>
        <v>572</v>
      </c>
      <c r="AP728" s="13">
        <f>Table13[[#This Row],[NumDealsPurchases]]/Table13[[#This Row],[Total Number of Purchases]]*100</f>
        <v>20</v>
      </c>
      <c r="AQ728">
        <f>6-ROUNDUP(_xlfn.PERCENTRANK.INC(Table13[Recency],Table13[[#This Row],[Recency]])*5, 0)</f>
        <v>2</v>
      </c>
      <c r="AR728">
        <f>ROUNDUP(_xlfn.PERCENTRANK.INC(Table13[Total Number of Purchases],Table13[[#This Row],[Total Number of Purchases]])*5,0)</f>
        <v>1</v>
      </c>
      <c r="AS728">
        <f>ROUNDUP(_xlfn.PERCENTRANK.INC(Table13[Total Spend],Table13[[#This Row],[Total Spend]])*5,0)</f>
        <v>1</v>
      </c>
      <c r="AT728" t="str">
        <f>Table13[[#This Row],[Recency Score]]&amp;Table13[[#This Row],[Frequency Score]]&amp;Table13[[#This Row],[Monetary Score]]</f>
        <v>211</v>
      </c>
      <c r="AU728" t="str">
        <f t="shared" si="11"/>
        <v>About to Sleep</v>
      </c>
      <c r="AW728" s="13">
        <f>DATEDIF(Table13[[#This Row],[Dt_Customer]], Snapshot_Date, "d")</f>
        <v>572</v>
      </c>
      <c r="AX728" s="13">
        <f>Table13[[#This Row],[CL if today]]/365</f>
        <v>1.5671232876712329</v>
      </c>
      <c r="AY728">
        <f>Table13[[#This Row],[Total Number of Purchases]]/Table13[[#This Row],[Corrected CL]]</f>
        <v>3.1905594405594404</v>
      </c>
      <c r="AZ728">
        <f>Table13[[#This Row],[Average Order Value (AOV)]]*Table13[[#This Row],[Freq per Year]]</f>
        <v>17.867132867132867</v>
      </c>
      <c r="BA728">
        <f>Table13[[#This Row],[Total Spend]]/Table13[[#This Row],[Corrected CL]]</f>
        <v>17.867132867132867</v>
      </c>
      <c r="BB728">
        <v>436.60590277777777</v>
      </c>
      <c r="BC728" s="1">
        <f>Table13[[#This Row],[Dt_Customer]]+Table13[[#This Row],[Recency]]</f>
        <v>41405</v>
      </c>
      <c r="BD728" s="16" t="str">
        <f>IF(COUNTIF(A:A, A728) &gt; 1, "Duplicate", "Unique")</f>
        <v>Unique</v>
      </c>
    </row>
    <row r="729" spans="1:56" x14ac:dyDescent="0.3">
      <c r="A729">
        <v>615</v>
      </c>
      <c r="B729">
        <v>1960</v>
      </c>
      <c r="C729" t="s">
        <v>28</v>
      </c>
      <c r="D729" t="s">
        <v>35</v>
      </c>
      <c r="E729">
        <v>30507</v>
      </c>
      <c r="F729">
        <v>0</v>
      </c>
      <c r="G729">
        <v>0</v>
      </c>
      <c r="H729" s="1">
        <v>41344</v>
      </c>
      <c r="I729">
        <v>29</v>
      </c>
      <c r="J729">
        <v>65</v>
      </c>
      <c r="K729">
        <v>36</v>
      </c>
      <c r="L729">
        <v>74</v>
      </c>
      <c r="M729">
        <v>38</v>
      </c>
      <c r="N729">
        <v>20</v>
      </c>
      <c r="O729">
        <v>110</v>
      </c>
      <c r="P729">
        <f>IF(Table13[[#This Row],[MntWines]] = 0,"",Table13[[#This Row],[MntWines]])</f>
        <v>65</v>
      </c>
      <c r="Q729">
        <f>IF(Table13[[#This Row],[MntFruits]] = 0, "",Table13[[#This Row],[MntFruits]])</f>
        <v>36</v>
      </c>
      <c r="R729">
        <f>IF(Table13[[#This Row],[MntMeatProducts]] = 0, "",Table13[[#This Row],[MntMeatProducts]])</f>
        <v>74</v>
      </c>
      <c r="S729">
        <f>IF(Table13[[#This Row],[MntFishProducts]] = 0, "",Table13[[#This Row],[MntFishProducts]])</f>
        <v>38</v>
      </c>
      <c r="T729">
        <f>IF(Table13[[#This Row],[MntSweetProducts]] = 0, "",Table13[[#This Row],[MntSweetProducts]])</f>
        <v>20</v>
      </c>
      <c r="U729">
        <f>IF(Table13[[#This Row],[MntGoldProds]] = 0, "",Table13[[#This Row],[MntGoldProds]])</f>
        <v>110</v>
      </c>
      <c r="V729">
        <v>1</v>
      </c>
      <c r="W729">
        <v>5</v>
      </c>
      <c r="X729">
        <v>1</v>
      </c>
      <c r="Y729">
        <v>4</v>
      </c>
      <c r="Z729">
        <v>7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">
        <v>30</v>
      </c>
      <c r="AI729" s="13">
        <f>SUM(Table13[[#This Row],[MntWines]:[MntGoldProds]])</f>
        <v>343</v>
      </c>
      <c r="AJ729" s="13">
        <f>AVERAGE(Table13[[#This Row],[MntWines]:[MntGoldProds]])</f>
        <v>57.166666666666664</v>
      </c>
      <c r="AK729">
        <f>IF(Table13[[#This Row],[Total Number of Purchases]]=0,0,Table13[[#This Row],[Total Spend]]/Table13[[#This Row],[Total Number of Purchases]])</f>
        <v>31.181818181818183</v>
      </c>
      <c r="AM729">
        <f>SUM(Table13[[#This Row],[NumDealsPurchases]:[NumStorePurchases]])</f>
        <v>11</v>
      </c>
      <c r="AN729" s="14">
        <f>Snapshot_Date-Table13[[#This Row],[Dt_Customer]]</f>
        <v>572</v>
      </c>
      <c r="AP729" s="13">
        <f>Table13[[#This Row],[NumDealsPurchases]]/Table13[[#This Row],[Total Number of Purchases]]*100</f>
        <v>9.0909090909090917</v>
      </c>
      <c r="AQ729">
        <f>6-ROUNDUP(_xlfn.PERCENTRANK.INC(Table13[Recency],Table13[[#This Row],[Recency]])*5, 0)</f>
        <v>4</v>
      </c>
      <c r="AR729">
        <f>ROUNDUP(_xlfn.PERCENTRANK.INC(Table13[Total Number of Purchases],Table13[[#This Row],[Total Number of Purchases]])*5,0)</f>
        <v>2</v>
      </c>
      <c r="AS729">
        <f>ROUNDUP(_xlfn.PERCENTRANK.INC(Table13[Total Spend],Table13[[#This Row],[Total Spend]])*5,0)</f>
        <v>3</v>
      </c>
      <c r="AT729" t="str">
        <f>Table13[[#This Row],[Recency Score]]&amp;Table13[[#This Row],[Frequency Score]]&amp;Table13[[#This Row],[Monetary Score]]</f>
        <v>423</v>
      </c>
      <c r="AU729" t="str">
        <f t="shared" si="11"/>
        <v>Potential Loyalists</v>
      </c>
      <c r="AW729" s="13">
        <f>DATEDIF(Table13[[#This Row],[Dt_Customer]], Snapshot_Date, "d")</f>
        <v>572</v>
      </c>
      <c r="AX729" s="13">
        <f>Table13[[#This Row],[CL if today]]/365</f>
        <v>1.5671232876712329</v>
      </c>
      <c r="AY729">
        <f>Table13[[#This Row],[Total Number of Purchases]]/Table13[[#This Row],[Corrected CL]]</f>
        <v>7.0192307692307692</v>
      </c>
      <c r="AZ729">
        <f>Table13[[#This Row],[Average Order Value (AOV)]]*Table13[[#This Row],[Freq per Year]]</f>
        <v>218.87237762237763</v>
      </c>
      <c r="BA729">
        <f>Table13[[#This Row],[Total Spend]]/Table13[[#This Row],[Corrected CL]]</f>
        <v>218.87237762237763</v>
      </c>
      <c r="BB729">
        <v>176.796875</v>
      </c>
      <c r="BC729" s="1">
        <f>Table13[[#This Row],[Dt_Customer]]+Table13[[#This Row],[Recency]]</f>
        <v>41373</v>
      </c>
      <c r="BD729" s="16" t="str">
        <f>IF(COUNTIF(A:A, A729) &gt; 1, "Duplicate", "Unique")</f>
        <v>Unique</v>
      </c>
    </row>
    <row r="730" spans="1:56" x14ac:dyDescent="0.3">
      <c r="A730">
        <v>3919</v>
      </c>
      <c r="B730">
        <v>1976</v>
      </c>
      <c r="C730" t="s">
        <v>41</v>
      </c>
      <c r="D730" t="s">
        <v>31</v>
      </c>
      <c r="E730">
        <v>72309</v>
      </c>
      <c r="F730">
        <v>0</v>
      </c>
      <c r="G730">
        <v>0</v>
      </c>
      <c r="H730" s="1">
        <v>41344</v>
      </c>
      <c r="I730">
        <v>64</v>
      </c>
      <c r="J730">
        <v>960</v>
      </c>
      <c r="K730">
        <v>0</v>
      </c>
      <c r="L730">
        <v>883</v>
      </c>
      <c r="M730">
        <v>50</v>
      </c>
      <c r="N730">
        <v>38</v>
      </c>
      <c r="O730">
        <v>0</v>
      </c>
      <c r="P730">
        <f>IF(Table13[[#This Row],[MntWines]] = 0,"",Table13[[#This Row],[MntWines]])</f>
        <v>960</v>
      </c>
      <c r="Q730" t="str">
        <f>IF(Table13[[#This Row],[MntFruits]] = 0, "",Table13[[#This Row],[MntFruits]])</f>
        <v/>
      </c>
      <c r="R730">
        <f>IF(Table13[[#This Row],[MntMeatProducts]] = 0, "",Table13[[#This Row],[MntMeatProducts]])</f>
        <v>883</v>
      </c>
      <c r="S730">
        <f>IF(Table13[[#This Row],[MntFishProducts]] = 0, "",Table13[[#This Row],[MntFishProducts]])</f>
        <v>50</v>
      </c>
      <c r="T730">
        <f>IF(Table13[[#This Row],[MntSweetProducts]] = 0, "",Table13[[#This Row],[MntSweetProducts]])</f>
        <v>38</v>
      </c>
      <c r="U730" t="str">
        <f>IF(Table13[[#This Row],[MntGoldProds]] = 0, "",Table13[[#This Row],[MntGoldProds]])</f>
        <v/>
      </c>
      <c r="V730">
        <v>1</v>
      </c>
      <c r="W730">
        <v>5</v>
      </c>
      <c r="X730">
        <v>6</v>
      </c>
      <c r="Y730">
        <v>8</v>
      </c>
      <c r="Z730">
        <v>3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 t="s">
        <v>32</v>
      </c>
      <c r="AI730" s="13">
        <f>SUM(Table13[[#This Row],[MntWines]:[MntGoldProds]])</f>
        <v>1931</v>
      </c>
      <c r="AJ730" s="13">
        <f>AVERAGE(Table13[[#This Row],[MntWines]:[MntGoldProds]])</f>
        <v>321.83333333333331</v>
      </c>
      <c r="AK730">
        <f>IF(Table13[[#This Row],[Total Number of Purchases]]=0,0,Table13[[#This Row],[Total Spend]]/Table13[[#This Row],[Total Number of Purchases]])</f>
        <v>96.55</v>
      </c>
      <c r="AM730">
        <f>SUM(Table13[[#This Row],[NumDealsPurchases]:[NumStorePurchases]])</f>
        <v>20</v>
      </c>
      <c r="AN730" s="14">
        <f>Snapshot_Date-Table13[[#This Row],[Dt_Customer]]</f>
        <v>572</v>
      </c>
      <c r="AP730" s="13">
        <f>Table13[[#This Row],[NumDealsPurchases]]/Table13[[#This Row],[Total Number of Purchases]]*100</f>
        <v>5</v>
      </c>
      <c r="AQ730">
        <f>6-ROUNDUP(_xlfn.PERCENTRANK.INC(Table13[Recency],Table13[[#This Row],[Recency]])*5, 0)</f>
        <v>2</v>
      </c>
      <c r="AR730">
        <f>ROUNDUP(_xlfn.PERCENTRANK.INC(Table13[Total Number of Purchases],Table13[[#This Row],[Total Number of Purchases]])*5,0)</f>
        <v>4</v>
      </c>
      <c r="AS730">
        <f>ROUNDUP(_xlfn.PERCENTRANK.INC(Table13[Total Spend],Table13[[#This Row],[Total Spend]])*5,0)</f>
        <v>5</v>
      </c>
      <c r="AT730" t="str">
        <f>Table13[[#This Row],[Recency Score]]&amp;Table13[[#This Row],[Frequency Score]]&amp;Table13[[#This Row],[Monetary Score]]</f>
        <v>245</v>
      </c>
      <c r="AU730" t="str">
        <f t="shared" si="11"/>
        <v>Big Spenders</v>
      </c>
      <c r="AW730" s="13">
        <f>DATEDIF(Table13[[#This Row],[Dt_Customer]], Snapshot_Date, "d")</f>
        <v>572</v>
      </c>
      <c r="AX730" s="13">
        <f>Table13[[#This Row],[CL if today]]/365</f>
        <v>1.5671232876712329</v>
      </c>
      <c r="AY730">
        <f>Table13[[#This Row],[Total Number of Purchases]]/Table13[[#This Row],[Corrected CL]]</f>
        <v>12.762237762237762</v>
      </c>
      <c r="AZ730">
        <f>Table13[[#This Row],[Average Order Value (AOV)]]*Table13[[#This Row],[Freq per Year]]</f>
        <v>1232.1940559440559</v>
      </c>
      <c r="BA730">
        <f>Table13[[#This Row],[Total Spend]]/Table13[[#This Row],[Corrected CL]]</f>
        <v>1232.1940559440559</v>
      </c>
      <c r="BB730">
        <v>61.360485268630846</v>
      </c>
      <c r="BC730" s="1">
        <f>Table13[[#This Row],[Dt_Customer]]+Table13[[#This Row],[Recency]]</f>
        <v>41408</v>
      </c>
      <c r="BD730" s="16" t="str">
        <f>IF(COUNTIF(A:A, A730) &gt; 1, "Duplicate", "Unique")</f>
        <v>Unique</v>
      </c>
    </row>
    <row r="731" spans="1:56" x14ac:dyDescent="0.3">
      <c r="A731">
        <v>10451</v>
      </c>
      <c r="B731">
        <v>1965</v>
      </c>
      <c r="C731" t="s">
        <v>28</v>
      </c>
      <c r="D731" t="s">
        <v>35</v>
      </c>
      <c r="E731">
        <v>29672</v>
      </c>
      <c r="F731">
        <v>1</v>
      </c>
      <c r="G731">
        <v>1</v>
      </c>
      <c r="H731" s="1">
        <v>41345</v>
      </c>
      <c r="I731">
        <v>6</v>
      </c>
      <c r="J731">
        <v>9</v>
      </c>
      <c r="K731">
        <v>1</v>
      </c>
      <c r="L731">
        <v>3</v>
      </c>
      <c r="M731">
        <v>0</v>
      </c>
      <c r="N731">
        <v>4</v>
      </c>
      <c r="O731">
        <v>8</v>
      </c>
      <c r="P731">
        <f>IF(Table13[[#This Row],[MntWines]] = 0,"",Table13[[#This Row],[MntWines]])</f>
        <v>9</v>
      </c>
      <c r="Q731">
        <f>IF(Table13[[#This Row],[MntFruits]] = 0, "",Table13[[#This Row],[MntFruits]])</f>
        <v>1</v>
      </c>
      <c r="R731">
        <f>IF(Table13[[#This Row],[MntMeatProducts]] = 0, "",Table13[[#This Row],[MntMeatProducts]])</f>
        <v>3</v>
      </c>
      <c r="S731" t="str">
        <f>IF(Table13[[#This Row],[MntFishProducts]] = 0, "",Table13[[#This Row],[MntFishProducts]])</f>
        <v/>
      </c>
      <c r="T731">
        <f>IF(Table13[[#This Row],[MntSweetProducts]] = 0, "",Table13[[#This Row],[MntSweetProducts]])</f>
        <v>4</v>
      </c>
      <c r="U731">
        <f>IF(Table13[[#This Row],[MntGoldProds]] = 0, "",Table13[[#This Row],[MntGoldProds]])</f>
        <v>8</v>
      </c>
      <c r="V731">
        <v>1</v>
      </c>
      <c r="W731">
        <v>0</v>
      </c>
      <c r="X731">
        <v>0</v>
      </c>
      <c r="Y731">
        <v>3</v>
      </c>
      <c r="Z731">
        <v>6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 t="s">
        <v>43</v>
      </c>
      <c r="AI731" s="13">
        <f>SUM(Table13[[#This Row],[MntWines]:[MntGoldProds]])</f>
        <v>25</v>
      </c>
      <c r="AJ731" s="13">
        <f>AVERAGE(Table13[[#This Row],[MntWines]:[MntGoldProds]])</f>
        <v>4.166666666666667</v>
      </c>
      <c r="AK731">
        <f>IF(Table13[[#This Row],[Total Number of Purchases]]=0,0,Table13[[#This Row],[Total Spend]]/Table13[[#This Row],[Total Number of Purchases]])</f>
        <v>6.25</v>
      </c>
      <c r="AM731">
        <f>SUM(Table13[[#This Row],[NumDealsPurchases]:[NumStorePurchases]])</f>
        <v>4</v>
      </c>
      <c r="AN731" s="14">
        <f>Snapshot_Date-Table13[[#This Row],[Dt_Customer]]</f>
        <v>571</v>
      </c>
      <c r="AP731" s="13">
        <f>Table13[[#This Row],[NumDealsPurchases]]/Table13[[#This Row],[Total Number of Purchases]]*100</f>
        <v>25</v>
      </c>
      <c r="AQ731">
        <f>6-ROUNDUP(_xlfn.PERCENTRANK.INC(Table13[Recency],Table13[[#This Row],[Recency]])*5, 0)</f>
        <v>5</v>
      </c>
      <c r="AR731">
        <f>ROUNDUP(_xlfn.PERCENTRANK.INC(Table13[Total Number of Purchases],Table13[[#This Row],[Total Number of Purchases]])*5,0)</f>
        <v>1</v>
      </c>
      <c r="AS731">
        <f>ROUNDUP(_xlfn.PERCENTRANK.INC(Table13[Total Spend],Table13[[#This Row],[Total Spend]])*5,0)</f>
        <v>1</v>
      </c>
      <c r="AT731" t="str">
        <f>Table13[[#This Row],[Recency Score]]&amp;Table13[[#This Row],[Frequency Score]]&amp;Table13[[#This Row],[Monetary Score]]</f>
        <v>511</v>
      </c>
      <c r="AU731" t="str">
        <f t="shared" si="11"/>
        <v>Others</v>
      </c>
      <c r="AW731" s="13">
        <f>DATEDIF(Table13[[#This Row],[Dt_Customer]], Snapshot_Date, "d")</f>
        <v>571</v>
      </c>
      <c r="AX731" s="13">
        <f>Table13[[#This Row],[CL if today]]/365</f>
        <v>1.5643835616438355</v>
      </c>
      <c r="AY731">
        <f>Table13[[#This Row],[Total Number of Purchases]]/Table13[[#This Row],[Corrected CL]]</f>
        <v>2.5569176882661999</v>
      </c>
      <c r="AZ731">
        <f>Table13[[#This Row],[Average Order Value (AOV)]]*Table13[[#This Row],[Freq per Year]]</f>
        <v>15.980735551663749</v>
      </c>
      <c r="BA731">
        <f>Table13[[#This Row],[Total Spend]]/Table13[[#This Row],[Corrected CL]]</f>
        <v>15.980735551663749</v>
      </c>
      <c r="BB731">
        <v>27.343205574912893</v>
      </c>
      <c r="BC731" s="1">
        <f>Table13[[#This Row],[Dt_Customer]]+Table13[[#This Row],[Recency]]</f>
        <v>41351</v>
      </c>
      <c r="BD731" s="16" t="str">
        <f>IF(COUNTIF(A:A, A731) &gt; 1, "Duplicate", "Unique")</f>
        <v>Unique</v>
      </c>
    </row>
    <row r="732" spans="1:56" x14ac:dyDescent="0.3">
      <c r="A732">
        <v>4198</v>
      </c>
      <c r="B732">
        <v>1965</v>
      </c>
      <c r="C732" t="s">
        <v>28</v>
      </c>
      <c r="D732" t="s">
        <v>35</v>
      </c>
      <c r="E732">
        <v>29672</v>
      </c>
      <c r="F732">
        <v>1</v>
      </c>
      <c r="G732">
        <v>1</v>
      </c>
      <c r="H732" s="1">
        <v>41345</v>
      </c>
      <c r="I732">
        <v>6</v>
      </c>
      <c r="J732">
        <v>9</v>
      </c>
      <c r="K732">
        <v>1</v>
      </c>
      <c r="L732">
        <v>3</v>
      </c>
      <c r="M732">
        <v>0</v>
      </c>
      <c r="N732">
        <v>4</v>
      </c>
      <c r="O732">
        <v>8</v>
      </c>
      <c r="P732">
        <f>IF(Table13[[#This Row],[MntWines]] = 0,"",Table13[[#This Row],[MntWines]])</f>
        <v>9</v>
      </c>
      <c r="Q732">
        <f>IF(Table13[[#This Row],[MntFruits]] = 0, "",Table13[[#This Row],[MntFruits]])</f>
        <v>1</v>
      </c>
      <c r="R732">
        <f>IF(Table13[[#This Row],[MntMeatProducts]] = 0, "",Table13[[#This Row],[MntMeatProducts]])</f>
        <v>3</v>
      </c>
      <c r="S732" t="str">
        <f>IF(Table13[[#This Row],[MntFishProducts]] = 0, "",Table13[[#This Row],[MntFishProducts]])</f>
        <v/>
      </c>
      <c r="T732">
        <f>IF(Table13[[#This Row],[MntSweetProducts]] = 0, "",Table13[[#This Row],[MntSweetProducts]])</f>
        <v>4</v>
      </c>
      <c r="U732">
        <f>IF(Table13[[#This Row],[MntGoldProds]] = 0, "",Table13[[#This Row],[MntGoldProds]])</f>
        <v>8</v>
      </c>
      <c r="V732">
        <v>1</v>
      </c>
      <c r="W732">
        <v>0</v>
      </c>
      <c r="X732">
        <v>0</v>
      </c>
      <c r="Y732">
        <v>3</v>
      </c>
      <c r="Z732">
        <v>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 t="s">
        <v>30</v>
      </c>
      <c r="AI732" s="13">
        <f>SUM(Table13[[#This Row],[MntWines]:[MntGoldProds]])</f>
        <v>25</v>
      </c>
      <c r="AJ732" s="13">
        <f>AVERAGE(Table13[[#This Row],[MntWines]:[MntGoldProds]])</f>
        <v>4.166666666666667</v>
      </c>
      <c r="AK732">
        <f>IF(Table13[[#This Row],[Total Number of Purchases]]=0,0,Table13[[#This Row],[Total Spend]]/Table13[[#This Row],[Total Number of Purchases]])</f>
        <v>6.25</v>
      </c>
      <c r="AM732">
        <f>SUM(Table13[[#This Row],[NumDealsPurchases]:[NumStorePurchases]])</f>
        <v>4</v>
      </c>
      <c r="AN732" s="14">
        <f>Snapshot_Date-Table13[[#This Row],[Dt_Customer]]</f>
        <v>571</v>
      </c>
      <c r="AP732" s="13">
        <f>Table13[[#This Row],[NumDealsPurchases]]/Table13[[#This Row],[Total Number of Purchases]]*100</f>
        <v>25</v>
      </c>
      <c r="AQ732">
        <f>6-ROUNDUP(_xlfn.PERCENTRANK.INC(Table13[Recency],Table13[[#This Row],[Recency]])*5, 0)</f>
        <v>5</v>
      </c>
      <c r="AR732">
        <f>ROUNDUP(_xlfn.PERCENTRANK.INC(Table13[Total Number of Purchases],Table13[[#This Row],[Total Number of Purchases]])*5,0)</f>
        <v>1</v>
      </c>
      <c r="AS732">
        <f>ROUNDUP(_xlfn.PERCENTRANK.INC(Table13[Total Spend],Table13[[#This Row],[Total Spend]])*5,0)</f>
        <v>1</v>
      </c>
      <c r="AT732" t="str">
        <f>Table13[[#This Row],[Recency Score]]&amp;Table13[[#This Row],[Frequency Score]]&amp;Table13[[#This Row],[Monetary Score]]</f>
        <v>511</v>
      </c>
      <c r="AU732" t="str">
        <f t="shared" si="11"/>
        <v>Others</v>
      </c>
      <c r="AW732" s="13">
        <f>DATEDIF(Table13[[#This Row],[Dt_Customer]], Snapshot_Date, "d")</f>
        <v>571</v>
      </c>
      <c r="AX732" s="13">
        <f>Table13[[#This Row],[CL if today]]/365</f>
        <v>1.5643835616438355</v>
      </c>
      <c r="AY732">
        <f>Table13[[#This Row],[Total Number of Purchases]]/Table13[[#This Row],[Corrected CL]]</f>
        <v>2.5569176882661999</v>
      </c>
      <c r="AZ732">
        <f>Table13[[#This Row],[Average Order Value (AOV)]]*Table13[[#This Row],[Freq per Year]]</f>
        <v>15.980735551663749</v>
      </c>
      <c r="BA732">
        <f>Table13[[#This Row],[Total Spend]]/Table13[[#This Row],[Corrected CL]]</f>
        <v>15.980735551663749</v>
      </c>
      <c r="BB732">
        <v>611.9304347826087</v>
      </c>
      <c r="BC732" s="1">
        <f>Table13[[#This Row],[Dt_Customer]]+Table13[[#This Row],[Recency]]</f>
        <v>41351</v>
      </c>
      <c r="BD732" s="16" t="str">
        <f>IF(COUNTIF(A:A, A732) &gt; 1, "Duplicate", "Unique")</f>
        <v>Unique</v>
      </c>
    </row>
    <row r="733" spans="1:56" x14ac:dyDescent="0.3">
      <c r="A733">
        <v>697</v>
      </c>
      <c r="B733">
        <v>1969</v>
      </c>
      <c r="C733" t="s">
        <v>28</v>
      </c>
      <c r="D733" t="s">
        <v>35</v>
      </c>
      <c r="E733">
        <v>74918</v>
      </c>
      <c r="F733">
        <v>0</v>
      </c>
      <c r="G733">
        <v>0</v>
      </c>
      <c r="H733" s="1">
        <v>41345</v>
      </c>
      <c r="I733">
        <v>78</v>
      </c>
      <c r="J733">
        <v>972</v>
      </c>
      <c r="K733">
        <v>59</v>
      </c>
      <c r="L733">
        <v>913</v>
      </c>
      <c r="M733">
        <v>25</v>
      </c>
      <c r="N733">
        <v>19</v>
      </c>
      <c r="O733">
        <v>59</v>
      </c>
      <c r="P733">
        <f>IF(Table13[[#This Row],[MntWines]] = 0,"",Table13[[#This Row],[MntWines]])</f>
        <v>972</v>
      </c>
      <c r="Q733">
        <f>IF(Table13[[#This Row],[MntFruits]] = 0, "",Table13[[#This Row],[MntFruits]])</f>
        <v>59</v>
      </c>
      <c r="R733">
        <f>IF(Table13[[#This Row],[MntMeatProducts]] = 0, "",Table13[[#This Row],[MntMeatProducts]])</f>
        <v>913</v>
      </c>
      <c r="S733">
        <f>IF(Table13[[#This Row],[MntFishProducts]] = 0, "",Table13[[#This Row],[MntFishProducts]])</f>
        <v>25</v>
      </c>
      <c r="T733">
        <f>IF(Table13[[#This Row],[MntSweetProducts]] = 0, "",Table13[[#This Row],[MntSweetProducts]])</f>
        <v>19</v>
      </c>
      <c r="U733">
        <f>IF(Table13[[#This Row],[MntGoldProds]] = 0, "",Table13[[#This Row],[MntGoldProds]])</f>
        <v>59</v>
      </c>
      <c r="V733">
        <v>1</v>
      </c>
      <c r="W733">
        <v>5</v>
      </c>
      <c r="X733">
        <v>9</v>
      </c>
      <c r="Y733">
        <v>6</v>
      </c>
      <c r="Z733">
        <v>3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 t="s">
        <v>30</v>
      </c>
      <c r="AI733" s="13">
        <f>SUM(Table13[[#This Row],[MntWines]:[MntGoldProds]])</f>
        <v>2047</v>
      </c>
      <c r="AJ733" s="13">
        <f>AVERAGE(Table13[[#This Row],[MntWines]:[MntGoldProds]])</f>
        <v>341.16666666666669</v>
      </c>
      <c r="AK733">
        <f>IF(Table13[[#This Row],[Total Number of Purchases]]=0,0,Table13[[#This Row],[Total Spend]]/Table13[[#This Row],[Total Number of Purchases]])</f>
        <v>97.476190476190482</v>
      </c>
      <c r="AM733">
        <f>SUM(Table13[[#This Row],[NumDealsPurchases]:[NumStorePurchases]])</f>
        <v>21</v>
      </c>
      <c r="AN733" s="14">
        <f>Snapshot_Date-Table13[[#This Row],[Dt_Customer]]</f>
        <v>571</v>
      </c>
      <c r="AP733" s="13">
        <f>Table13[[#This Row],[NumDealsPurchases]]/Table13[[#This Row],[Total Number of Purchases]]*100</f>
        <v>4.7619047619047619</v>
      </c>
      <c r="AQ733">
        <f>6-ROUNDUP(_xlfn.PERCENTRANK.INC(Table13[Recency],Table13[[#This Row],[Recency]])*5, 0)</f>
        <v>2</v>
      </c>
      <c r="AR733">
        <f>ROUNDUP(_xlfn.PERCENTRANK.INC(Table13[Total Number of Purchases],Table13[[#This Row],[Total Number of Purchases]])*5,0)</f>
        <v>4</v>
      </c>
      <c r="AS733">
        <f>ROUNDUP(_xlfn.PERCENTRANK.INC(Table13[Total Spend],Table13[[#This Row],[Total Spend]])*5,0)</f>
        <v>5</v>
      </c>
      <c r="AT733" t="str">
        <f>Table13[[#This Row],[Recency Score]]&amp;Table13[[#This Row],[Frequency Score]]&amp;Table13[[#This Row],[Monetary Score]]</f>
        <v>245</v>
      </c>
      <c r="AU733" t="str">
        <f t="shared" si="11"/>
        <v>Big Spenders</v>
      </c>
      <c r="AW733" s="13">
        <f>DATEDIF(Table13[[#This Row],[Dt_Customer]], Snapshot_Date, "d")</f>
        <v>571</v>
      </c>
      <c r="AX733" s="13">
        <f>Table13[[#This Row],[CL if today]]/365</f>
        <v>1.5643835616438355</v>
      </c>
      <c r="AY733">
        <f>Table13[[#This Row],[Total Number of Purchases]]/Table13[[#This Row],[Corrected CL]]</f>
        <v>13.423817863397549</v>
      </c>
      <c r="AZ733">
        <f>Table13[[#This Row],[Average Order Value (AOV)]]*Table13[[#This Row],[Freq per Year]]</f>
        <v>1308.5026269702278</v>
      </c>
      <c r="BA733">
        <f>Table13[[#This Row],[Total Spend]]/Table13[[#This Row],[Corrected CL]]</f>
        <v>1308.5026269702278</v>
      </c>
      <c r="BB733">
        <v>15.869565217391303</v>
      </c>
      <c r="BC733" s="1">
        <f>Table13[[#This Row],[Dt_Customer]]+Table13[[#This Row],[Recency]]</f>
        <v>41423</v>
      </c>
      <c r="BD733" s="16" t="str">
        <f>IF(COUNTIF(A:A, A733) &gt; 1, "Duplicate", "Unique")</f>
        <v>Unique</v>
      </c>
    </row>
    <row r="734" spans="1:56" x14ac:dyDescent="0.3">
      <c r="A734">
        <v>7215</v>
      </c>
      <c r="B734">
        <v>1983</v>
      </c>
      <c r="C734" t="s">
        <v>28</v>
      </c>
      <c r="D734" t="s">
        <v>31</v>
      </c>
      <c r="E734">
        <v>101970</v>
      </c>
      <c r="F734">
        <v>0</v>
      </c>
      <c r="G734">
        <v>0</v>
      </c>
      <c r="H734" s="1">
        <v>41345</v>
      </c>
      <c r="I734">
        <v>69</v>
      </c>
      <c r="J734">
        <v>722</v>
      </c>
      <c r="K734">
        <v>27</v>
      </c>
      <c r="L734">
        <v>102</v>
      </c>
      <c r="M734">
        <v>44</v>
      </c>
      <c r="N734">
        <v>72</v>
      </c>
      <c r="O734">
        <v>168</v>
      </c>
      <c r="P734">
        <f>IF(Table13[[#This Row],[MntWines]] = 0,"",Table13[[#This Row],[MntWines]])</f>
        <v>722</v>
      </c>
      <c r="Q734">
        <f>IF(Table13[[#This Row],[MntFruits]] = 0, "",Table13[[#This Row],[MntFruits]])</f>
        <v>27</v>
      </c>
      <c r="R734">
        <f>IF(Table13[[#This Row],[MntMeatProducts]] = 0, "",Table13[[#This Row],[MntMeatProducts]])</f>
        <v>102</v>
      </c>
      <c r="S734">
        <f>IF(Table13[[#This Row],[MntFishProducts]] = 0, "",Table13[[#This Row],[MntFishProducts]])</f>
        <v>44</v>
      </c>
      <c r="T734">
        <f>IF(Table13[[#This Row],[MntSweetProducts]] = 0, "",Table13[[#This Row],[MntSweetProducts]])</f>
        <v>72</v>
      </c>
      <c r="U734">
        <f>IF(Table13[[#This Row],[MntGoldProds]] = 0, "",Table13[[#This Row],[MntGoldProds]])</f>
        <v>168</v>
      </c>
      <c r="V734">
        <v>0</v>
      </c>
      <c r="W734">
        <v>6</v>
      </c>
      <c r="X734">
        <v>8</v>
      </c>
      <c r="Y734">
        <v>13</v>
      </c>
      <c r="Z734">
        <v>2</v>
      </c>
      <c r="AA734">
        <v>1</v>
      </c>
      <c r="AB734">
        <v>0</v>
      </c>
      <c r="AC734">
        <v>0</v>
      </c>
      <c r="AD734">
        <v>1</v>
      </c>
      <c r="AE734">
        <v>1</v>
      </c>
      <c r="AF734">
        <v>1</v>
      </c>
      <c r="AG734">
        <v>0</v>
      </c>
      <c r="AH734" t="s">
        <v>32</v>
      </c>
      <c r="AI734" s="13">
        <f>SUM(Table13[[#This Row],[MntWines]:[MntGoldProds]])</f>
        <v>1135</v>
      </c>
      <c r="AJ734" s="13">
        <f>AVERAGE(Table13[[#This Row],[MntWines]:[MntGoldProds]])</f>
        <v>189.16666666666666</v>
      </c>
      <c r="AK734">
        <f>IF(Table13[[#This Row],[Total Number of Purchases]]=0,0,Table13[[#This Row],[Total Spend]]/Table13[[#This Row],[Total Number of Purchases]])</f>
        <v>42.037037037037038</v>
      </c>
      <c r="AM734">
        <f>SUM(Table13[[#This Row],[NumDealsPurchases]:[NumStorePurchases]])</f>
        <v>27</v>
      </c>
      <c r="AN734" s="14">
        <f>Snapshot_Date-Table13[[#This Row],[Dt_Customer]]</f>
        <v>571</v>
      </c>
      <c r="AP734" s="13">
        <f>Table13[[#This Row],[NumDealsPurchases]]/Table13[[#This Row],[Total Number of Purchases]]*100</f>
        <v>0</v>
      </c>
      <c r="AQ734">
        <f>6-ROUNDUP(_xlfn.PERCENTRANK.INC(Table13[Recency],Table13[[#This Row],[Recency]])*5, 0)</f>
        <v>2</v>
      </c>
      <c r="AR734">
        <f>ROUNDUP(_xlfn.PERCENTRANK.INC(Table13[Total Number of Purchases],Table13[[#This Row],[Total Number of Purchases]])*5,0)</f>
        <v>5</v>
      </c>
      <c r="AS734">
        <f>ROUNDUP(_xlfn.PERCENTRANK.INC(Table13[Total Spend],Table13[[#This Row],[Total Spend]])*5,0)</f>
        <v>4</v>
      </c>
      <c r="AT734" t="str">
        <f>Table13[[#This Row],[Recency Score]]&amp;Table13[[#This Row],[Frequency Score]]&amp;Table13[[#This Row],[Monetary Score]]</f>
        <v>254</v>
      </c>
      <c r="AU734" t="str">
        <f t="shared" si="11"/>
        <v>Frequent Buyers</v>
      </c>
      <c r="AW734" s="13">
        <f>DATEDIF(Table13[[#This Row],[Dt_Customer]], Snapshot_Date, "d")</f>
        <v>571</v>
      </c>
      <c r="AX734" s="13">
        <f>Table13[[#This Row],[CL if today]]/365</f>
        <v>1.5643835616438355</v>
      </c>
      <c r="AY734">
        <f>Table13[[#This Row],[Total Number of Purchases]]/Table13[[#This Row],[Corrected CL]]</f>
        <v>17.25919439579685</v>
      </c>
      <c r="AZ734">
        <f>Table13[[#This Row],[Average Order Value (AOV)]]*Table13[[#This Row],[Freq per Year]]</f>
        <v>725.52539404553431</v>
      </c>
      <c r="BA734">
        <f>Table13[[#This Row],[Total Spend]]/Table13[[#This Row],[Corrected CL]]</f>
        <v>725.5253940455342</v>
      </c>
      <c r="BB734">
        <v>611.9304347826087</v>
      </c>
      <c r="BC734" s="1">
        <f>Table13[[#This Row],[Dt_Customer]]+Table13[[#This Row],[Recency]]</f>
        <v>41414</v>
      </c>
      <c r="BD734" s="16" t="str">
        <f>IF(COUNTIF(A:A, A734) &gt; 1, "Duplicate", "Unique")</f>
        <v>Unique</v>
      </c>
    </row>
    <row r="735" spans="1:56" x14ac:dyDescent="0.3">
      <c r="A735">
        <v>503</v>
      </c>
      <c r="B735">
        <v>1985</v>
      </c>
      <c r="C735" t="s">
        <v>41</v>
      </c>
      <c r="D735" t="s">
        <v>33</v>
      </c>
      <c r="E735">
        <v>20559</v>
      </c>
      <c r="F735">
        <v>1</v>
      </c>
      <c r="G735">
        <v>0</v>
      </c>
      <c r="H735" s="1">
        <v>41345</v>
      </c>
      <c r="I735">
        <v>88</v>
      </c>
      <c r="J735">
        <v>13</v>
      </c>
      <c r="K735">
        <v>1</v>
      </c>
      <c r="L735">
        <v>29</v>
      </c>
      <c r="M735">
        <v>3</v>
      </c>
      <c r="N735">
        <v>0</v>
      </c>
      <c r="O735">
        <v>7</v>
      </c>
      <c r="P735">
        <f>IF(Table13[[#This Row],[MntWines]] = 0,"",Table13[[#This Row],[MntWines]])</f>
        <v>13</v>
      </c>
      <c r="Q735">
        <f>IF(Table13[[#This Row],[MntFruits]] = 0, "",Table13[[#This Row],[MntFruits]])</f>
        <v>1</v>
      </c>
      <c r="R735">
        <f>IF(Table13[[#This Row],[MntMeatProducts]] = 0, "",Table13[[#This Row],[MntMeatProducts]])</f>
        <v>29</v>
      </c>
      <c r="S735">
        <f>IF(Table13[[#This Row],[MntFishProducts]] = 0, "",Table13[[#This Row],[MntFishProducts]])</f>
        <v>3</v>
      </c>
      <c r="T735" t="str">
        <f>IF(Table13[[#This Row],[MntSweetProducts]] = 0, "",Table13[[#This Row],[MntSweetProducts]])</f>
        <v/>
      </c>
      <c r="U735">
        <f>IF(Table13[[#This Row],[MntGoldProds]] = 0, "",Table13[[#This Row],[MntGoldProds]])</f>
        <v>7</v>
      </c>
      <c r="V735">
        <v>2</v>
      </c>
      <c r="W735">
        <v>2</v>
      </c>
      <c r="X735">
        <v>0</v>
      </c>
      <c r="Y735">
        <v>3</v>
      </c>
      <c r="Z735">
        <v>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36</v>
      </c>
      <c r="AI735" s="13">
        <f>SUM(Table13[[#This Row],[MntWines]:[MntGoldProds]])</f>
        <v>53</v>
      </c>
      <c r="AJ735" s="13">
        <f>AVERAGE(Table13[[#This Row],[MntWines]:[MntGoldProds]])</f>
        <v>8.8333333333333339</v>
      </c>
      <c r="AK735">
        <f>IF(Table13[[#This Row],[Total Number of Purchases]]=0,0,Table13[[#This Row],[Total Spend]]/Table13[[#This Row],[Total Number of Purchases]])</f>
        <v>7.5714285714285712</v>
      </c>
      <c r="AM735">
        <f>SUM(Table13[[#This Row],[NumDealsPurchases]:[NumStorePurchases]])</f>
        <v>7</v>
      </c>
      <c r="AN735" s="14">
        <f>Snapshot_Date-Table13[[#This Row],[Dt_Customer]]</f>
        <v>571</v>
      </c>
      <c r="AP735" s="13">
        <f>Table13[[#This Row],[NumDealsPurchases]]/Table13[[#This Row],[Total Number of Purchases]]*100</f>
        <v>28.571428571428569</v>
      </c>
      <c r="AQ735">
        <f>6-ROUNDUP(_xlfn.PERCENTRANK.INC(Table13[Recency],Table13[[#This Row],[Recency]])*5, 0)</f>
        <v>1</v>
      </c>
      <c r="AR735">
        <f>ROUNDUP(_xlfn.PERCENTRANK.INC(Table13[Total Number of Purchases],Table13[[#This Row],[Total Number of Purchases]])*5,0)</f>
        <v>1</v>
      </c>
      <c r="AS735">
        <f>ROUNDUP(_xlfn.PERCENTRANK.INC(Table13[Total Spend],Table13[[#This Row],[Total Spend]])*5,0)</f>
        <v>1</v>
      </c>
      <c r="AT735" t="str">
        <f>Table13[[#This Row],[Recency Score]]&amp;Table13[[#This Row],[Frequency Score]]&amp;Table13[[#This Row],[Monetary Score]]</f>
        <v>111</v>
      </c>
      <c r="AU735" t="str">
        <f t="shared" si="11"/>
        <v>Lost</v>
      </c>
      <c r="AW735" s="13">
        <f>DATEDIF(Table13[[#This Row],[Dt_Customer]], Snapshot_Date, "d")</f>
        <v>571</v>
      </c>
      <c r="AX735" s="13">
        <f>Table13[[#This Row],[CL if today]]/365</f>
        <v>1.5643835616438355</v>
      </c>
      <c r="AY735">
        <f>Table13[[#This Row],[Total Number of Purchases]]/Table13[[#This Row],[Corrected CL]]</f>
        <v>4.4746059544658499</v>
      </c>
      <c r="AZ735">
        <f>Table13[[#This Row],[Average Order Value (AOV)]]*Table13[[#This Row],[Freq per Year]]</f>
        <v>33.879159369527144</v>
      </c>
      <c r="BA735">
        <f>Table13[[#This Row],[Total Spend]]/Table13[[#This Row],[Corrected CL]]</f>
        <v>33.879159369527144</v>
      </c>
      <c r="BB735">
        <v>20.277777777777779</v>
      </c>
      <c r="BC735" s="1">
        <f>Table13[[#This Row],[Dt_Customer]]+Table13[[#This Row],[Recency]]</f>
        <v>41433</v>
      </c>
      <c r="BD735" s="16" t="str">
        <f>IF(COUNTIF(A:A, A735) &gt; 1, "Duplicate", "Unique")</f>
        <v>Unique</v>
      </c>
    </row>
    <row r="736" spans="1:56" x14ac:dyDescent="0.3">
      <c r="A736">
        <v>6690</v>
      </c>
      <c r="B736">
        <v>1966</v>
      </c>
      <c r="C736" t="s">
        <v>41</v>
      </c>
      <c r="D736" t="s">
        <v>33</v>
      </c>
      <c r="E736">
        <v>38179</v>
      </c>
      <c r="F736">
        <v>1</v>
      </c>
      <c r="G736">
        <v>1</v>
      </c>
      <c r="H736" s="1">
        <v>41347</v>
      </c>
      <c r="I736">
        <v>30</v>
      </c>
      <c r="J736">
        <v>38</v>
      </c>
      <c r="K736">
        <v>4</v>
      </c>
      <c r="L736">
        <v>22</v>
      </c>
      <c r="M736">
        <v>4</v>
      </c>
      <c r="N736">
        <v>2</v>
      </c>
      <c r="O736">
        <v>20</v>
      </c>
      <c r="P736">
        <f>IF(Table13[[#This Row],[MntWines]] = 0,"",Table13[[#This Row],[MntWines]])</f>
        <v>38</v>
      </c>
      <c r="Q736">
        <f>IF(Table13[[#This Row],[MntFruits]] = 0, "",Table13[[#This Row],[MntFruits]])</f>
        <v>4</v>
      </c>
      <c r="R736">
        <f>IF(Table13[[#This Row],[MntMeatProducts]] = 0, "",Table13[[#This Row],[MntMeatProducts]])</f>
        <v>22</v>
      </c>
      <c r="S736">
        <f>IF(Table13[[#This Row],[MntFishProducts]] = 0, "",Table13[[#This Row],[MntFishProducts]])</f>
        <v>4</v>
      </c>
      <c r="T736">
        <f>IF(Table13[[#This Row],[MntSweetProducts]] = 0, "",Table13[[#This Row],[MntSweetProducts]])</f>
        <v>2</v>
      </c>
      <c r="U736">
        <f>IF(Table13[[#This Row],[MntGoldProds]] = 0, "",Table13[[#This Row],[MntGoldProds]])</f>
        <v>20</v>
      </c>
      <c r="V736">
        <v>4</v>
      </c>
      <c r="W736">
        <v>3</v>
      </c>
      <c r="X736">
        <v>1</v>
      </c>
      <c r="Y736">
        <v>3</v>
      </c>
      <c r="Z736">
        <v>7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43</v>
      </c>
      <c r="AI736" s="13">
        <f>SUM(Table13[[#This Row],[MntWines]:[MntGoldProds]])</f>
        <v>90</v>
      </c>
      <c r="AJ736" s="13">
        <f>AVERAGE(Table13[[#This Row],[MntWines]:[MntGoldProds]])</f>
        <v>15</v>
      </c>
      <c r="AK736">
        <f>IF(Table13[[#This Row],[Total Number of Purchases]]=0,0,Table13[[#This Row],[Total Spend]]/Table13[[#This Row],[Total Number of Purchases]])</f>
        <v>8.1818181818181817</v>
      </c>
      <c r="AM736">
        <f>SUM(Table13[[#This Row],[NumDealsPurchases]:[NumStorePurchases]])</f>
        <v>11</v>
      </c>
      <c r="AN736" s="14">
        <f>Snapshot_Date-Table13[[#This Row],[Dt_Customer]]</f>
        <v>569</v>
      </c>
      <c r="AP736" s="13">
        <f>Table13[[#This Row],[NumDealsPurchases]]/Table13[[#This Row],[Total Number of Purchases]]*100</f>
        <v>36.363636363636367</v>
      </c>
      <c r="AQ736">
        <f>6-ROUNDUP(_xlfn.PERCENTRANK.INC(Table13[Recency],Table13[[#This Row],[Recency]])*5, 0)</f>
        <v>4</v>
      </c>
      <c r="AR736">
        <f>ROUNDUP(_xlfn.PERCENTRANK.INC(Table13[Total Number of Purchases],Table13[[#This Row],[Total Number of Purchases]])*5,0)</f>
        <v>2</v>
      </c>
      <c r="AS736">
        <f>ROUNDUP(_xlfn.PERCENTRANK.INC(Table13[Total Spend],Table13[[#This Row],[Total Spend]])*5,0)</f>
        <v>2</v>
      </c>
      <c r="AT736" t="str">
        <f>Table13[[#This Row],[Recency Score]]&amp;Table13[[#This Row],[Frequency Score]]&amp;Table13[[#This Row],[Monetary Score]]</f>
        <v>422</v>
      </c>
      <c r="AU736" t="str">
        <f t="shared" si="11"/>
        <v>Potential Loyalists</v>
      </c>
      <c r="AW736" s="13">
        <f>DATEDIF(Table13[[#This Row],[Dt_Customer]], Snapshot_Date, "d")</f>
        <v>569</v>
      </c>
      <c r="AX736" s="13">
        <f>Table13[[#This Row],[CL if today]]/365</f>
        <v>1.558904109589041</v>
      </c>
      <c r="AY736">
        <f>Table13[[#This Row],[Total Number of Purchases]]/Table13[[#This Row],[Corrected CL]]</f>
        <v>7.0562390158172237</v>
      </c>
      <c r="AZ736">
        <f>Table13[[#This Row],[Average Order Value (AOV)]]*Table13[[#This Row],[Freq per Year]]</f>
        <v>57.732864674868189</v>
      </c>
      <c r="BA736">
        <f>Table13[[#This Row],[Total Spend]]/Table13[[#This Row],[Corrected CL]]</f>
        <v>57.732864674868189</v>
      </c>
      <c r="BB736">
        <v>1434.5200698080278</v>
      </c>
      <c r="BC736" s="1">
        <f>Table13[[#This Row],[Dt_Customer]]+Table13[[#This Row],[Recency]]</f>
        <v>41377</v>
      </c>
      <c r="BD736" s="16" t="str">
        <f>IF(COUNTIF(A:A, A736) &gt; 1, "Duplicate", "Unique")</f>
        <v>Unique</v>
      </c>
    </row>
    <row r="737" spans="1:56" x14ac:dyDescent="0.3">
      <c r="A737">
        <v>5267</v>
      </c>
      <c r="B737">
        <v>1970</v>
      </c>
      <c r="C737" t="s">
        <v>28</v>
      </c>
      <c r="D737" t="s">
        <v>29</v>
      </c>
      <c r="E737">
        <v>33986</v>
      </c>
      <c r="F737">
        <v>1</v>
      </c>
      <c r="G737">
        <v>0</v>
      </c>
      <c r="H737" s="1">
        <v>41347</v>
      </c>
      <c r="I737">
        <v>43</v>
      </c>
      <c r="J737">
        <v>16</v>
      </c>
      <c r="K737">
        <v>2</v>
      </c>
      <c r="L737">
        <v>18</v>
      </c>
      <c r="M737">
        <v>2</v>
      </c>
      <c r="N737">
        <v>1</v>
      </c>
      <c r="O737">
        <v>5</v>
      </c>
      <c r="P737">
        <f>IF(Table13[[#This Row],[MntWines]] = 0,"",Table13[[#This Row],[MntWines]])</f>
        <v>16</v>
      </c>
      <c r="Q737">
        <f>IF(Table13[[#This Row],[MntFruits]] = 0, "",Table13[[#This Row],[MntFruits]])</f>
        <v>2</v>
      </c>
      <c r="R737">
        <f>IF(Table13[[#This Row],[MntMeatProducts]] = 0, "",Table13[[#This Row],[MntMeatProducts]])</f>
        <v>18</v>
      </c>
      <c r="S737">
        <f>IF(Table13[[#This Row],[MntFishProducts]] = 0, "",Table13[[#This Row],[MntFishProducts]])</f>
        <v>2</v>
      </c>
      <c r="T737">
        <f>IF(Table13[[#This Row],[MntSweetProducts]] = 0, "",Table13[[#This Row],[MntSweetProducts]])</f>
        <v>1</v>
      </c>
      <c r="U737">
        <f>IF(Table13[[#This Row],[MntGoldProds]] = 0, "",Table13[[#This Row],[MntGoldProds]])</f>
        <v>5</v>
      </c>
      <c r="V737">
        <v>1</v>
      </c>
      <c r="W737">
        <v>1</v>
      </c>
      <c r="X737">
        <v>0</v>
      </c>
      <c r="Y737">
        <v>3</v>
      </c>
      <c r="Z737">
        <v>7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30</v>
      </c>
      <c r="AI737" s="13">
        <f>SUM(Table13[[#This Row],[MntWines]:[MntGoldProds]])</f>
        <v>44</v>
      </c>
      <c r="AJ737" s="13">
        <f>AVERAGE(Table13[[#This Row],[MntWines]:[MntGoldProds]])</f>
        <v>7.333333333333333</v>
      </c>
      <c r="AK737">
        <f>IF(Table13[[#This Row],[Total Number of Purchases]]=0,0,Table13[[#This Row],[Total Spend]]/Table13[[#This Row],[Total Number of Purchases]])</f>
        <v>8.8000000000000007</v>
      </c>
      <c r="AM737">
        <f>SUM(Table13[[#This Row],[NumDealsPurchases]:[NumStorePurchases]])</f>
        <v>5</v>
      </c>
      <c r="AN737" s="14">
        <f>Snapshot_Date-Table13[[#This Row],[Dt_Customer]]</f>
        <v>569</v>
      </c>
      <c r="AP737" s="13">
        <f>Table13[[#This Row],[NumDealsPurchases]]/Table13[[#This Row],[Total Number of Purchases]]*100</f>
        <v>20</v>
      </c>
      <c r="AQ737">
        <f>6-ROUNDUP(_xlfn.PERCENTRANK.INC(Table13[Recency],Table13[[#This Row],[Recency]])*5, 0)</f>
        <v>3</v>
      </c>
      <c r="AR737">
        <f>ROUNDUP(_xlfn.PERCENTRANK.INC(Table13[Total Number of Purchases],Table13[[#This Row],[Total Number of Purchases]])*5,0)</f>
        <v>1</v>
      </c>
      <c r="AS737">
        <f>ROUNDUP(_xlfn.PERCENTRANK.INC(Table13[Total Spend],Table13[[#This Row],[Total Spend]])*5,0)</f>
        <v>1</v>
      </c>
      <c r="AT737" t="str">
        <f>Table13[[#This Row],[Recency Score]]&amp;Table13[[#This Row],[Frequency Score]]&amp;Table13[[#This Row],[Monetary Score]]</f>
        <v>311</v>
      </c>
      <c r="AU737" t="str">
        <f t="shared" si="11"/>
        <v>Needs Attention</v>
      </c>
      <c r="AW737" s="13">
        <f>DATEDIF(Table13[[#This Row],[Dt_Customer]], Snapshot_Date, "d")</f>
        <v>569</v>
      </c>
      <c r="AX737" s="13">
        <f>Table13[[#This Row],[CL if today]]/365</f>
        <v>1.558904109589041</v>
      </c>
      <c r="AY737">
        <f>Table13[[#This Row],[Total Number of Purchases]]/Table13[[#This Row],[Corrected CL]]</f>
        <v>3.2073813708260106</v>
      </c>
      <c r="AZ737">
        <f>Table13[[#This Row],[Average Order Value (AOV)]]*Table13[[#This Row],[Freq per Year]]</f>
        <v>28.224956063268895</v>
      </c>
      <c r="BA737">
        <f>Table13[[#This Row],[Total Spend]]/Table13[[#This Row],[Corrected CL]]</f>
        <v>28.224956063268895</v>
      </c>
      <c r="BB737">
        <v>592.40837696335075</v>
      </c>
      <c r="BC737" s="1">
        <f>Table13[[#This Row],[Dt_Customer]]+Table13[[#This Row],[Recency]]</f>
        <v>41390</v>
      </c>
      <c r="BD737" s="16" t="str">
        <f>IF(COUNTIF(A:A, A737) &gt; 1, "Duplicate", "Unique")</f>
        <v>Unique</v>
      </c>
    </row>
    <row r="738" spans="1:56" x14ac:dyDescent="0.3">
      <c r="A738">
        <v>9860</v>
      </c>
      <c r="B738">
        <v>1959</v>
      </c>
      <c r="C738" t="s">
        <v>28</v>
      </c>
      <c r="D738" t="s">
        <v>35</v>
      </c>
      <c r="E738">
        <v>44911</v>
      </c>
      <c r="F738">
        <v>0</v>
      </c>
      <c r="G738">
        <v>1</v>
      </c>
      <c r="H738" s="1">
        <v>41348</v>
      </c>
      <c r="I738">
        <v>11</v>
      </c>
      <c r="J738">
        <v>159</v>
      </c>
      <c r="K738">
        <v>0</v>
      </c>
      <c r="L738">
        <v>22</v>
      </c>
      <c r="M738">
        <v>2</v>
      </c>
      <c r="N738">
        <v>1</v>
      </c>
      <c r="O738">
        <v>31</v>
      </c>
      <c r="P738">
        <f>IF(Table13[[#This Row],[MntWines]] = 0,"",Table13[[#This Row],[MntWines]])</f>
        <v>159</v>
      </c>
      <c r="Q738" t="str">
        <f>IF(Table13[[#This Row],[MntFruits]] = 0, "",Table13[[#This Row],[MntFruits]])</f>
        <v/>
      </c>
      <c r="R738">
        <f>IF(Table13[[#This Row],[MntMeatProducts]] = 0, "",Table13[[#This Row],[MntMeatProducts]])</f>
        <v>22</v>
      </c>
      <c r="S738">
        <f>IF(Table13[[#This Row],[MntFishProducts]] = 0, "",Table13[[#This Row],[MntFishProducts]])</f>
        <v>2</v>
      </c>
      <c r="T738">
        <f>IF(Table13[[#This Row],[MntSweetProducts]] = 0, "",Table13[[#This Row],[MntSweetProducts]])</f>
        <v>1</v>
      </c>
      <c r="U738">
        <f>IF(Table13[[#This Row],[MntGoldProds]] = 0, "",Table13[[#This Row],[MntGoldProds]])</f>
        <v>31</v>
      </c>
      <c r="V738">
        <v>3</v>
      </c>
      <c r="W738">
        <v>4</v>
      </c>
      <c r="X738">
        <v>1</v>
      </c>
      <c r="Y738">
        <v>4</v>
      </c>
      <c r="Z738">
        <v>7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30</v>
      </c>
      <c r="AI738" s="13">
        <f>SUM(Table13[[#This Row],[MntWines]:[MntGoldProds]])</f>
        <v>215</v>
      </c>
      <c r="AJ738" s="13">
        <f>AVERAGE(Table13[[#This Row],[MntWines]:[MntGoldProds]])</f>
        <v>35.833333333333336</v>
      </c>
      <c r="AK738">
        <f>IF(Table13[[#This Row],[Total Number of Purchases]]=0,0,Table13[[#This Row],[Total Spend]]/Table13[[#This Row],[Total Number of Purchases]])</f>
        <v>17.916666666666668</v>
      </c>
      <c r="AM738">
        <f>SUM(Table13[[#This Row],[NumDealsPurchases]:[NumStorePurchases]])</f>
        <v>12</v>
      </c>
      <c r="AN738" s="14">
        <f>Snapshot_Date-Table13[[#This Row],[Dt_Customer]]</f>
        <v>568</v>
      </c>
      <c r="AP738" s="13">
        <f>Table13[[#This Row],[NumDealsPurchases]]/Table13[[#This Row],[Total Number of Purchases]]*100</f>
        <v>25</v>
      </c>
      <c r="AQ738">
        <f>6-ROUNDUP(_xlfn.PERCENTRANK.INC(Table13[Recency],Table13[[#This Row],[Recency]])*5, 0)</f>
        <v>5</v>
      </c>
      <c r="AR738">
        <f>ROUNDUP(_xlfn.PERCENTRANK.INC(Table13[Total Number of Purchases],Table13[[#This Row],[Total Number of Purchases]])*5,0)</f>
        <v>2</v>
      </c>
      <c r="AS738">
        <f>ROUNDUP(_xlfn.PERCENTRANK.INC(Table13[Total Spend],Table13[[#This Row],[Total Spend]])*5,0)</f>
        <v>3</v>
      </c>
      <c r="AT738" t="str">
        <f>Table13[[#This Row],[Recency Score]]&amp;Table13[[#This Row],[Frequency Score]]&amp;Table13[[#This Row],[Monetary Score]]</f>
        <v>523</v>
      </c>
      <c r="AU738" t="str">
        <f t="shared" si="11"/>
        <v>Others</v>
      </c>
      <c r="AW738" s="13">
        <f>DATEDIF(Table13[[#This Row],[Dt_Customer]], Snapshot_Date, "d")</f>
        <v>568</v>
      </c>
      <c r="AX738" s="13">
        <f>Table13[[#This Row],[CL if today]]/365</f>
        <v>1.5561643835616439</v>
      </c>
      <c r="AY738">
        <f>Table13[[#This Row],[Total Number of Purchases]]/Table13[[#This Row],[Corrected CL]]</f>
        <v>7.711267605633803</v>
      </c>
      <c r="AZ738">
        <f>Table13[[#This Row],[Average Order Value (AOV)]]*Table13[[#This Row],[Freq per Year]]</f>
        <v>138.16021126760563</v>
      </c>
      <c r="BA738">
        <f>Table13[[#This Row],[Total Spend]]/Table13[[#This Row],[Corrected CL]]</f>
        <v>138.16021126760563</v>
      </c>
      <c r="BB738">
        <v>30.575916230366492</v>
      </c>
      <c r="BC738" s="1">
        <f>Table13[[#This Row],[Dt_Customer]]+Table13[[#This Row],[Recency]]</f>
        <v>41359</v>
      </c>
      <c r="BD738" s="16" t="str">
        <f>IF(COUNTIF(A:A, A738) &gt; 1, "Duplicate", "Unique")</f>
        <v>Unique</v>
      </c>
    </row>
    <row r="739" spans="1:56" x14ac:dyDescent="0.3">
      <c r="A739">
        <v>10470</v>
      </c>
      <c r="B739">
        <v>1979</v>
      </c>
      <c r="C739" t="s">
        <v>41</v>
      </c>
      <c r="D739" t="s">
        <v>33</v>
      </c>
      <c r="E739">
        <v>40662</v>
      </c>
      <c r="F739">
        <v>1</v>
      </c>
      <c r="G739">
        <v>0</v>
      </c>
      <c r="H739" s="1">
        <v>41348</v>
      </c>
      <c r="I739">
        <v>0</v>
      </c>
      <c r="J739">
        <v>40</v>
      </c>
      <c r="K739">
        <v>2</v>
      </c>
      <c r="L739">
        <v>23</v>
      </c>
      <c r="M739">
        <v>0</v>
      </c>
      <c r="N739">
        <v>4</v>
      </c>
      <c r="O739">
        <v>23</v>
      </c>
      <c r="P739">
        <f>IF(Table13[[#This Row],[MntWines]] = 0,"",Table13[[#This Row],[MntWines]])</f>
        <v>40</v>
      </c>
      <c r="Q739">
        <f>IF(Table13[[#This Row],[MntFruits]] = 0, "",Table13[[#This Row],[MntFruits]])</f>
        <v>2</v>
      </c>
      <c r="R739">
        <f>IF(Table13[[#This Row],[MntMeatProducts]] = 0, "",Table13[[#This Row],[MntMeatProducts]])</f>
        <v>23</v>
      </c>
      <c r="S739" t="str">
        <f>IF(Table13[[#This Row],[MntFishProducts]] = 0, "",Table13[[#This Row],[MntFishProducts]])</f>
        <v/>
      </c>
      <c r="T739">
        <f>IF(Table13[[#This Row],[MntSweetProducts]] = 0, "",Table13[[#This Row],[MntSweetProducts]])</f>
        <v>4</v>
      </c>
      <c r="U739">
        <f>IF(Table13[[#This Row],[MntGoldProds]] = 0, "",Table13[[#This Row],[MntGoldProds]])</f>
        <v>23</v>
      </c>
      <c r="V739">
        <v>2</v>
      </c>
      <c r="W739">
        <v>2</v>
      </c>
      <c r="X739">
        <v>1</v>
      </c>
      <c r="Y739">
        <v>3</v>
      </c>
      <c r="Z739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39</v>
      </c>
      <c r="AI739" s="13">
        <f>SUM(Table13[[#This Row],[MntWines]:[MntGoldProds]])</f>
        <v>92</v>
      </c>
      <c r="AJ739" s="13">
        <f>AVERAGE(Table13[[#This Row],[MntWines]:[MntGoldProds]])</f>
        <v>15.333333333333334</v>
      </c>
      <c r="AK739">
        <f>IF(Table13[[#This Row],[Total Number of Purchases]]=0,0,Table13[[#This Row],[Total Spend]]/Table13[[#This Row],[Total Number of Purchases]])</f>
        <v>11.5</v>
      </c>
      <c r="AM739">
        <f>SUM(Table13[[#This Row],[NumDealsPurchases]:[NumStorePurchases]])</f>
        <v>8</v>
      </c>
      <c r="AN739" s="14">
        <f>Snapshot_Date-Table13[[#This Row],[Dt_Customer]]</f>
        <v>568</v>
      </c>
      <c r="AP739" s="13">
        <f>Table13[[#This Row],[NumDealsPurchases]]/Table13[[#This Row],[Total Number of Purchases]]*100</f>
        <v>25</v>
      </c>
      <c r="AQ739">
        <f>6-ROUNDUP(_xlfn.PERCENTRANK.INC(Table13[Recency],Table13[[#This Row],[Recency]])*5, 0)</f>
        <v>6</v>
      </c>
      <c r="AR739">
        <f>ROUNDUP(_xlfn.PERCENTRANK.INC(Table13[Total Number of Purchases],Table13[[#This Row],[Total Number of Purchases]])*5,0)</f>
        <v>2</v>
      </c>
      <c r="AS739">
        <f>ROUNDUP(_xlfn.PERCENTRANK.INC(Table13[Total Spend],Table13[[#This Row],[Total Spend]])*5,0)</f>
        <v>2</v>
      </c>
      <c r="AT739" t="str">
        <f>Table13[[#This Row],[Recency Score]]&amp;Table13[[#This Row],[Frequency Score]]&amp;Table13[[#This Row],[Monetary Score]]</f>
        <v>622</v>
      </c>
      <c r="AU739" t="str">
        <f t="shared" si="11"/>
        <v>Others</v>
      </c>
      <c r="AW739" s="13">
        <f>DATEDIF(Table13[[#This Row],[Dt_Customer]], Snapshot_Date, "d")</f>
        <v>568</v>
      </c>
      <c r="AX739" s="13">
        <f>Table13[[#This Row],[CL if today]]/365</f>
        <v>1.5561643835616439</v>
      </c>
      <c r="AY739">
        <f>Table13[[#This Row],[Total Number of Purchases]]/Table13[[#This Row],[Corrected CL]]</f>
        <v>5.140845070422535</v>
      </c>
      <c r="AZ739">
        <f>Table13[[#This Row],[Average Order Value (AOV)]]*Table13[[#This Row],[Freq per Year]]</f>
        <v>59.119718309859152</v>
      </c>
      <c r="BA739">
        <f>Table13[[#This Row],[Total Spend]]/Table13[[#This Row],[Corrected CL]]</f>
        <v>59.119718309859152</v>
      </c>
      <c r="BB739">
        <v>402.58289703315882</v>
      </c>
      <c r="BC739" s="1">
        <f>Table13[[#This Row],[Dt_Customer]]+Table13[[#This Row],[Recency]]</f>
        <v>41348</v>
      </c>
      <c r="BD739" s="16" t="str">
        <f>IF(COUNTIF(A:A, A739) &gt; 1, "Duplicate", "Unique")</f>
        <v>Unique</v>
      </c>
    </row>
    <row r="740" spans="1:56" x14ac:dyDescent="0.3">
      <c r="A740">
        <v>4432</v>
      </c>
      <c r="B740">
        <v>1976</v>
      </c>
      <c r="C740" t="s">
        <v>28</v>
      </c>
      <c r="D740" t="s">
        <v>29</v>
      </c>
      <c r="E740">
        <v>31615</v>
      </c>
      <c r="F740">
        <v>1</v>
      </c>
      <c r="G740">
        <v>0</v>
      </c>
      <c r="H740" s="1">
        <v>41349</v>
      </c>
      <c r="I740">
        <v>82</v>
      </c>
      <c r="J740">
        <v>2</v>
      </c>
      <c r="K740">
        <v>3</v>
      </c>
      <c r="L740">
        <v>20</v>
      </c>
      <c r="M740">
        <v>6</v>
      </c>
      <c r="N740">
        <v>11</v>
      </c>
      <c r="O740">
        <v>9</v>
      </c>
      <c r="P740">
        <f>IF(Table13[[#This Row],[MntWines]] = 0,"",Table13[[#This Row],[MntWines]])</f>
        <v>2</v>
      </c>
      <c r="Q740">
        <f>IF(Table13[[#This Row],[MntFruits]] = 0, "",Table13[[#This Row],[MntFruits]])</f>
        <v>3</v>
      </c>
      <c r="R740">
        <f>IF(Table13[[#This Row],[MntMeatProducts]] = 0, "",Table13[[#This Row],[MntMeatProducts]])</f>
        <v>20</v>
      </c>
      <c r="S740">
        <f>IF(Table13[[#This Row],[MntFishProducts]] = 0, "",Table13[[#This Row],[MntFishProducts]])</f>
        <v>6</v>
      </c>
      <c r="T740">
        <f>IF(Table13[[#This Row],[MntSweetProducts]] = 0, "",Table13[[#This Row],[MntSweetProducts]])</f>
        <v>11</v>
      </c>
      <c r="U740">
        <f>IF(Table13[[#This Row],[MntGoldProds]] = 0, "",Table13[[#This Row],[MntGoldProds]])</f>
        <v>9</v>
      </c>
      <c r="V740">
        <v>2</v>
      </c>
      <c r="W740">
        <v>2</v>
      </c>
      <c r="X740">
        <v>0</v>
      </c>
      <c r="Y740">
        <v>3</v>
      </c>
      <c r="Z740">
        <v>7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30</v>
      </c>
      <c r="AI740" s="13">
        <f>SUM(Table13[[#This Row],[MntWines]:[MntGoldProds]])</f>
        <v>51</v>
      </c>
      <c r="AJ740" s="13">
        <f>AVERAGE(Table13[[#This Row],[MntWines]:[MntGoldProds]])</f>
        <v>8.5</v>
      </c>
      <c r="AK740">
        <f>IF(Table13[[#This Row],[Total Number of Purchases]]=0,0,Table13[[#This Row],[Total Spend]]/Table13[[#This Row],[Total Number of Purchases]])</f>
        <v>7.2857142857142856</v>
      </c>
      <c r="AM740">
        <f>SUM(Table13[[#This Row],[NumDealsPurchases]:[NumStorePurchases]])</f>
        <v>7</v>
      </c>
      <c r="AN740" s="14">
        <f>Snapshot_Date-Table13[[#This Row],[Dt_Customer]]</f>
        <v>567</v>
      </c>
      <c r="AP740" s="13">
        <f>Table13[[#This Row],[NumDealsPurchases]]/Table13[[#This Row],[Total Number of Purchases]]*100</f>
        <v>28.571428571428569</v>
      </c>
      <c r="AQ740">
        <f>6-ROUNDUP(_xlfn.PERCENTRANK.INC(Table13[Recency],Table13[[#This Row],[Recency]])*5, 0)</f>
        <v>1</v>
      </c>
      <c r="AR740">
        <f>ROUNDUP(_xlfn.PERCENTRANK.INC(Table13[Total Number of Purchases],Table13[[#This Row],[Total Number of Purchases]])*5,0)</f>
        <v>1</v>
      </c>
      <c r="AS740">
        <f>ROUNDUP(_xlfn.PERCENTRANK.INC(Table13[Total Spend],Table13[[#This Row],[Total Spend]])*5,0)</f>
        <v>1</v>
      </c>
      <c r="AT740" t="str">
        <f>Table13[[#This Row],[Recency Score]]&amp;Table13[[#This Row],[Frequency Score]]&amp;Table13[[#This Row],[Monetary Score]]</f>
        <v>111</v>
      </c>
      <c r="AU740" t="str">
        <f t="shared" si="11"/>
        <v>Lost</v>
      </c>
      <c r="AW740" s="13">
        <f>DATEDIF(Table13[[#This Row],[Dt_Customer]], Snapshot_Date, "d")</f>
        <v>567</v>
      </c>
      <c r="AX740" s="13">
        <f>Table13[[#This Row],[CL if today]]/365</f>
        <v>1.5534246575342465</v>
      </c>
      <c r="AY740">
        <f>Table13[[#This Row],[Total Number of Purchases]]/Table13[[#This Row],[Corrected CL]]</f>
        <v>4.5061728395061733</v>
      </c>
      <c r="AZ740">
        <f>Table13[[#This Row],[Average Order Value (AOV)]]*Table13[[#This Row],[Freq per Year]]</f>
        <v>32.830687830687836</v>
      </c>
      <c r="BA740">
        <f>Table13[[#This Row],[Total Spend]]/Table13[[#This Row],[Corrected CL]]</f>
        <v>32.830687830687829</v>
      </c>
      <c r="BB740">
        <v>289.83420593368237</v>
      </c>
      <c r="BC740" s="1">
        <f>Table13[[#This Row],[Dt_Customer]]+Table13[[#This Row],[Recency]]</f>
        <v>41431</v>
      </c>
      <c r="BD740" s="16" t="str">
        <f>IF(COUNTIF(A:A, A740) &gt; 1, "Duplicate", "Unique")</f>
        <v>Unique</v>
      </c>
    </row>
    <row r="741" spans="1:56" x14ac:dyDescent="0.3">
      <c r="A741">
        <v>7004</v>
      </c>
      <c r="B741">
        <v>1984</v>
      </c>
      <c r="C741" t="s">
        <v>28</v>
      </c>
      <c r="D741" t="s">
        <v>31</v>
      </c>
      <c r="E741">
        <v>11012</v>
      </c>
      <c r="F741">
        <v>1</v>
      </c>
      <c r="G741">
        <v>0</v>
      </c>
      <c r="H741" s="1">
        <v>41349</v>
      </c>
      <c r="I741">
        <v>82</v>
      </c>
      <c r="J741">
        <v>24</v>
      </c>
      <c r="K741">
        <v>3</v>
      </c>
      <c r="L741">
        <v>26</v>
      </c>
      <c r="M741">
        <v>7</v>
      </c>
      <c r="N741">
        <v>1</v>
      </c>
      <c r="O741">
        <v>23</v>
      </c>
      <c r="P741">
        <f>IF(Table13[[#This Row],[MntWines]] = 0,"",Table13[[#This Row],[MntWines]])</f>
        <v>24</v>
      </c>
      <c r="Q741">
        <f>IF(Table13[[#This Row],[MntFruits]] = 0, "",Table13[[#This Row],[MntFruits]])</f>
        <v>3</v>
      </c>
      <c r="R741">
        <f>IF(Table13[[#This Row],[MntMeatProducts]] = 0, "",Table13[[#This Row],[MntMeatProducts]])</f>
        <v>26</v>
      </c>
      <c r="S741">
        <f>IF(Table13[[#This Row],[MntFishProducts]] = 0, "",Table13[[#This Row],[MntFishProducts]])</f>
        <v>7</v>
      </c>
      <c r="T741">
        <f>IF(Table13[[#This Row],[MntSweetProducts]] = 0, "",Table13[[#This Row],[MntSweetProducts]])</f>
        <v>1</v>
      </c>
      <c r="U741">
        <f>IF(Table13[[#This Row],[MntGoldProds]] = 0, "",Table13[[#This Row],[MntGoldProds]])</f>
        <v>23</v>
      </c>
      <c r="V741">
        <v>3</v>
      </c>
      <c r="W741">
        <v>3</v>
      </c>
      <c r="X741">
        <v>1</v>
      </c>
      <c r="Y741">
        <v>2</v>
      </c>
      <c r="Z741">
        <v>9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 t="s">
        <v>40</v>
      </c>
      <c r="AI741" s="13">
        <f>SUM(Table13[[#This Row],[MntWines]:[MntGoldProds]])</f>
        <v>84</v>
      </c>
      <c r="AJ741" s="13">
        <f>AVERAGE(Table13[[#This Row],[MntWines]:[MntGoldProds]])</f>
        <v>14</v>
      </c>
      <c r="AK741">
        <f>IF(Table13[[#This Row],[Total Number of Purchases]]=0,0,Table13[[#This Row],[Total Spend]]/Table13[[#This Row],[Total Number of Purchases]])</f>
        <v>9.3333333333333339</v>
      </c>
      <c r="AM741">
        <f>SUM(Table13[[#This Row],[NumDealsPurchases]:[NumStorePurchases]])</f>
        <v>9</v>
      </c>
      <c r="AN741" s="14">
        <f>Snapshot_Date-Table13[[#This Row],[Dt_Customer]]</f>
        <v>567</v>
      </c>
      <c r="AP741" s="13">
        <f>Table13[[#This Row],[NumDealsPurchases]]/Table13[[#This Row],[Total Number of Purchases]]*100</f>
        <v>33.333333333333329</v>
      </c>
      <c r="AQ741">
        <f>6-ROUNDUP(_xlfn.PERCENTRANK.INC(Table13[Recency],Table13[[#This Row],[Recency]])*5, 0)</f>
        <v>1</v>
      </c>
      <c r="AR741">
        <f>ROUNDUP(_xlfn.PERCENTRANK.INC(Table13[Total Number of Purchases],Table13[[#This Row],[Total Number of Purchases]])*5,0)</f>
        <v>2</v>
      </c>
      <c r="AS741">
        <f>ROUNDUP(_xlfn.PERCENTRANK.INC(Table13[Total Spend],Table13[[#This Row],[Total Spend]])*5,0)</f>
        <v>2</v>
      </c>
      <c r="AT741" t="str">
        <f>Table13[[#This Row],[Recency Score]]&amp;Table13[[#This Row],[Frequency Score]]&amp;Table13[[#This Row],[Monetary Score]]</f>
        <v>122</v>
      </c>
      <c r="AU741" t="str">
        <f t="shared" si="11"/>
        <v>Lost</v>
      </c>
      <c r="AW741" s="13">
        <f>DATEDIF(Table13[[#This Row],[Dt_Customer]], Snapshot_Date, "d")</f>
        <v>567</v>
      </c>
      <c r="AX741" s="13">
        <f>Table13[[#This Row],[CL if today]]/365</f>
        <v>1.5534246575342465</v>
      </c>
      <c r="AY741">
        <f>Table13[[#This Row],[Total Number of Purchases]]/Table13[[#This Row],[Corrected CL]]</f>
        <v>5.7936507936507935</v>
      </c>
      <c r="AZ741">
        <f>Table13[[#This Row],[Average Order Value (AOV)]]*Table13[[#This Row],[Freq per Year]]</f>
        <v>54.074074074074076</v>
      </c>
      <c r="BA741">
        <f>Table13[[#This Row],[Total Spend]]/Table13[[#This Row],[Corrected CL]]</f>
        <v>54.074074074074076</v>
      </c>
      <c r="BB741">
        <v>1232.1940559440559</v>
      </c>
      <c r="BC741" s="1">
        <f>Table13[[#This Row],[Dt_Customer]]+Table13[[#This Row],[Recency]]</f>
        <v>41431</v>
      </c>
      <c r="BD741" s="16" t="str">
        <f>IF(COUNTIF(A:A, A741) &gt; 1, "Duplicate", "Unique")</f>
        <v>Unique</v>
      </c>
    </row>
    <row r="742" spans="1:56" x14ac:dyDescent="0.3">
      <c r="A742">
        <v>6312</v>
      </c>
      <c r="B742">
        <v>1959</v>
      </c>
      <c r="C742" t="s">
        <v>28</v>
      </c>
      <c r="D742" t="s">
        <v>33</v>
      </c>
      <c r="E742">
        <v>65031</v>
      </c>
      <c r="F742">
        <v>0</v>
      </c>
      <c r="G742">
        <v>1</v>
      </c>
      <c r="H742" s="1">
        <v>41350</v>
      </c>
      <c r="I742">
        <v>29</v>
      </c>
      <c r="J742">
        <v>258</v>
      </c>
      <c r="K742">
        <v>107</v>
      </c>
      <c r="L742">
        <v>291</v>
      </c>
      <c r="M742">
        <v>84</v>
      </c>
      <c r="N742">
        <v>37</v>
      </c>
      <c r="O742">
        <v>86</v>
      </c>
      <c r="P742">
        <f>IF(Table13[[#This Row],[MntWines]] = 0,"",Table13[[#This Row],[MntWines]])</f>
        <v>258</v>
      </c>
      <c r="Q742">
        <f>IF(Table13[[#This Row],[MntFruits]] = 0, "",Table13[[#This Row],[MntFruits]])</f>
        <v>107</v>
      </c>
      <c r="R742">
        <f>IF(Table13[[#This Row],[MntMeatProducts]] = 0, "",Table13[[#This Row],[MntMeatProducts]])</f>
        <v>291</v>
      </c>
      <c r="S742">
        <f>IF(Table13[[#This Row],[MntFishProducts]] = 0, "",Table13[[#This Row],[MntFishProducts]])</f>
        <v>84</v>
      </c>
      <c r="T742">
        <f>IF(Table13[[#This Row],[MntSweetProducts]] = 0, "",Table13[[#This Row],[MntSweetProducts]])</f>
        <v>37</v>
      </c>
      <c r="U742">
        <f>IF(Table13[[#This Row],[MntGoldProds]] = 0, "",Table13[[#This Row],[MntGoldProds]])</f>
        <v>86</v>
      </c>
      <c r="V742">
        <v>4</v>
      </c>
      <c r="W742">
        <v>10</v>
      </c>
      <c r="X742">
        <v>3</v>
      </c>
      <c r="Y742">
        <v>13</v>
      </c>
      <c r="Z742">
        <v>7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39</v>
      </c>
      <c r="AI742" s="13">
        <f>SUM(Table13[[#This Row],[MntWines]:[MntGoldProds]])</f>
        <v>863</v>
      </c>
      <c r="AJ742" s="13">
        <f>AVERAGE(Table13[[#This Row],[MntWines]:[MntGoldProds]])</f>
        <v>143.83333333333334</v>
      </c>
      <c r="AK742">
        <f>IF(Table13[[#This Row],[Total Number of Purchases]]=0,0,Table13[[#This Row],[Total Spend]]/Table13[[#This Row],[Total Number of Purchases]])</f>
        <v>28.766666666666666</v>
      </c>
      <c r="AM742">
        <f>SUM(Table13[[#This Row],[NumDealsPurchases]:[NumStorePurchases]])</f>
        <v>30</v>
      </c>
      <c r="AN742" s="14">
        <f>Snapshot_Date-Table13[[#This Row],[Dt_Customer]]</f>
        <v>566</v>
      </c>
      <c r="AP742" s="13">
        <f>Table13[[#This Row],[NumDealsPurchases]]/Table13[[#This Row],[Total Number of Purchases]]*100</f>
        <v>13.333333333333334</v>
      </c>
      <c r="AQ742">
        <f>6-ROUNDUP(_xlfn.PERCENTRANK.INC(Table13[Recency],Table13[[#This Row],[Recency]])*5, 0)</f>
        <v>4</v>
      </c>
      <c r="AR742">
        <f>ROUNDUP(_xlfn.PERCENTRANK.INC(Table13[Total Number of Purchases],Table13[[#This Row],[Total Number of Purchases]])*5,0)</f>
        <v>5</v>
      </c>
      <c r="AS742">
        <f>ROUNDUP(_xlfn.PERCENTRANK.INC(Table13[Total Spend],Table13[[#This Row],[Total Spend]])*5,0)</f>
        <v>4</v>
      </c>
      <c r="AT742" t="str">
        <f>Table13[[#This Row],[Recency Score]]&amp;Table13[[#This Row],[Frequency Score]]&amp;Table13[[#This Row],[Monetary Score]]</f>
        <v>454</v>
      </c>
      <c r="AU742" t="str">
        <f t="shared" si="11"/>
        <v>Frequent Buyers</v>
      </c>
      <c r="AW742" s="13">
        <f>DATEDIF(Table13[[#This Row],[Dt_Customer]], Snapshot_Date, "d")</f>
        <v>566</v>
      </c>
      <c r="AX742" s="13">
        <f>Table13[[#This Row],[CL if today]]/365</f>
        <v>1.5506849315068494</v>
      </c>
      <c r="AY742">
        <f>Table13[[#This Row],[Total Number of Purchases]]/Table13[[#This Row],[Corrected CL]]</f>
        <v>19.346289752650176</v>
      </c>
      <c r="AZ742">
        <f>Table13[[#This Row],[Average Order Value (AOV)]]*Table13[[#This Row],[Freq per Year]]</f>
        <v>556.52826855123669</v>
      </c>
      <c r="BA742">
        <f>Table13[[#This Row],[Total Spend]]/Table13[[#This Row],[Corrected CL]]</f>
        <v>556.52826855123669</v>
      </c>
      <c r="BB742">
        <v>218.87237762237763</v>
      </c>
      <c r="BC742" s="1">
        <f>Table13[[#This Row],[Dt_Customer]]+Table13[[#This Row],[Recency]]</f>
        <v>41379</v>
      </c>
      <c r="BD742" s="16" t="str">
        <f>IF(COUNTIF(A:A, A742) &gt; 1, "Duplicate", "Unique")</f>
        <v>Unique</v>
      </c>
    </row>
    <row r="743" spans="1:56" x14ac:dyDescent="0.3">
      <c r="A743">
        <v>3834</v>
      </c>
      <c r="B743">
        <v>1962</v>
      </c>
      <c r="C743" t="s">
        <v>28</v>
      </c>
      <c r="D743" t="s">
        <v>31</v>
      </c>
      <c r="E743">
        <v>69627</v>
      </c>
      <c r="F743">
        <v>0</v>
      </c>
      <c r="G743">
        <v>1</v>
      </c>
      <c r="H743" s="1">
        <v>41350</v>
      </c>
      <c r="I743">
        <v>35</v>
      </c>
      <c r="J743">
        <v>231</v>
      </c>
      <c r="K743">
        <v>161</v>
      </c>
      <c r="L743">
        <v>215</v>
      </c>
      <c r="M743">
        <v>171</v>
      </c>
      <c r="N743">
        <v>30</v>
      </c>
      <c r="O743">
        <v>53</v>
      </c>
      <c r="P743">
        <f>IF(Table13[[#This Row],[MntWines]] = 0,"",Table13[[#This Row],[MntWines]])</f>
        <v>231</v>
      </c>
      <c r="Q743">
        <f>IF(Table13[[#This Row],[MntFruits]] = 0, "",Table13[[#This Row],[MntFruits]])</f>
        <v>161</v>
      </c>
      <c r="R743">
        <f>IF(Table13[[#This Row],[MntMeatProducts]] = 0, "",Table13[[#This Row],[MntMeatProducts]])</f>
        <v>215</v>
      </c>
      <c r="S743">
        <f>IF(Table13[[#This Row],[MntFishProducts]] = 0, "",Table13[[#This Row],[MntFishProducts]])</f>
        <v>171</v>
      </c>
      <c r="T743">
        <f>IF(Table13[[#This Row],[MntSweetProducts]] = 0, "",Table13[[#This Row],[MntSweetProducts]])</f>
        <v>30</v>
      </c>
      <c r="U743">
        <f>IF(Table13[[#This Row],[MntGoldProds]] = 0, "",Table13[[#This Row],[MntGoldProds]])</f>
        <v>53</v>
      </c>
      <c r="V743">
        <v>2</v>
      </c>
      <c r="W743">
        <v>8</v>
      </c>
      <c r="X743">
        <v>2</v>
      </c>
      <c r="Y743">
        <v>11</v>
      </c>
      <c r="Z743">
        <v>5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t="s">
        <v>34</v>
      </c>
      <c r="AI743" s="13">
        <f>SUM(Table13[[#This Row],[MntWines]:[MntGoldProds]])</f>
        <v>861</v>
      </c>
      <c r="AJ743" s="13">
        <f>AVERAGE(Table13[[#This Row],[MntWines]:[MntGoldProds]])</f>
        <v>143.5</v>
      </c>
      <c r="AK743">
        <f>IF(Table13[[#This Row],[Total Number of Purchases]]=0,0,Table13[[#This Row],[Total Spend]]/Table13[[#This Row],[Total Number of Purchases]])</f>
        <v>37.434782608695649</v>
      </c>
      <c r="AM743">
        <f>SUM(Table13[[#This Row],[NumDealsPurchases]:[NumStorePurchases]])</f>
        <v>23</v>
      </c>
      <c r="AN743" s="14">
        <f>Snapshot_Date-Table13[[#This Row],[Dt_Customer]]</f>
        <v>566</v>
      </c>
      <c r="AP743" s="13">
        <f>Table13[[#This Row],[NumDealsPurchases]]/Table13[[#This Row],[Total Number of Purchases]]*100</f>
        <v>8.695652173913043</v>
      </c>
      <c r="AQ743">
        <f>6-ROUNDUP(_xlfn.PERCENTRANK.INC(Table13[Recency],Table13[[#This Row],[Recency]])*5, 0)</f>
        <v>4</v>
      </c>
      <c r="AR743">
        <f>ROUNDUP(_xlfn.PERCENTRANK.INC(Table13[Total Number of Purchases],Table13[[#This Row],[Total Number of Purchases]])*5,0)</f>
        <v>5</v>
      </c>
      <c r="AS743">
        <f>ROUNDUP(_xlfn.PERCENTRANK.INC(Table13[Total Spend],Table13[[#This Row],[Total Spend]])*5,0)</f>
        <v>4</v>
      </c>
      <c r="AT743" t="str">
        <f>Table13[[#This Row],[Recency Score]]&amp;Table13[[#This Row],[Frequency Score]]&amp;Table13[[#This Row],[Monetary Score]]</f>
        <v>454</v>
      </c>
      <c r="AU743" t="str">
        <f t="shared" si="11"/>
        <v>Frequent Buyers</v>
      </c>
      <c r="AW743" s="13">
        <f>DATEDIF(Table13[[#This Row],[Dt_Customer]], Snapshot_Date, "d")</f>
        <v>566</v>
      </c>
      <c r="AX743" s="13">
        <f>Table13[[#This Row],[CL if today]]/365</f>
        <v>1.5506849315068494</v>
      </c>
      <c r="AY743">
        <f>Table13[[#This Row],[Total Number of Purchases]]/Table13[[#This Row],[Corrected CL]]</f>
        <v>14.832155477031801</v>
      </c>
      <c r="AZ743">
        <f>Table13[[#This Row],[Average Order Value (AOV)]]*Table13[[#This Row],[Freq per Year]]</f>
        <v>555.23851590105994</v>
      </c>
      <c r="BA743">
        <f>Table13[[#This Row],[Total Spend]]/Table13[[#This Row],[Corrected CL]]</f>
        <v>555.23851590106005</v>
      </c>
      <c r="BB743">
        <v>654.70279720279723</v>
      </c>
      <c r="BC743" s="1">
        <f>Table13[[#This Row],[Dt_Customer]]+Table13[[#This Row],[Recency]]</f>
        <v>41385</v>
      </c>
      <c r="BD743" s="16" t="str">
        <f>IF(COUNTIF(A:A, A743) &gt; 1, "Duplicate", "Unique")</f>
        <v>Unique</v>
      </c>
    </row>
    <row r="744" spans="1:56" x14ac:dyDescent="0.3">
      <c r="A744">
        <v>252</v>
      </c>
      <c r="B744">
        <v>1963</v>
      </c>
      <c r="C744" t="s">
        <v>37</v>
      </c>
      <c r="D744" t="s">
        <v>29</v>
      </c>
      <c r="E744">
        <v>41003</v>
      </c>
      <c r="F744">
        <v>0</v>
      </c>
      <c r="G744">
        <v>0</v>
      </c>
      <c r="H744" s="1">
        <v>41350</v>
      </c>
      <c r="I744">
        <v>11</v>
      </c>
      <c r="J744">
        <v>123</v>
      </c>
      <c r="K744">
        <v>133</v>
      </c>
      <c r="L744">
        <v>142</v>
      </c>
      <c r="M744">
        <v>71</v>
      </c>
      <c r="N744">
        <v>44</v>
      </c>
      <c r="O744">
        <v>88</v>
      </c>
      <c r="P744">
        <f>IF(Table13[[#This Row],[MntWines]] = 0,"",Table13[[#This Row],[MntWines]])</f>
        <v>123</v>
      </c>
      <c r="Q744">
        <f>IF(Table13[[#This Row],[MntFruits]] = 0, "",Table13[[#This Row],[MntFruits]])</f>
        <v>133</v>
      </c>
      <c r="R744">
        <f>IF(Table13[[#This Row],[MntMeatProducts]] = 0, "",Table13[[#This Row],[MntMeatProducts]])</f>
        <v>142</v>
      </c>
      <c r="S744">
        <f>IF(Table13[[#This Row],[MntFishProducts]] = 0, "",Table13[[#This Row],[MntFishProducts]])</f>
        <v>71</v>
      </c>
      <c r="T744">
        <f>IF(Table13[[#This Row],[MntSweetProducts]] = 0, "",Table13[[#This Row],[MntSweetProducts]])</f>
        <v>44</v>
      </c>
      <c r="U744">
        <f>IF(Table13[[#This Row],[MntGoldProds]] = 0, "",Table13[[#This Row],[MntGoldProds]])</f>
        <v>88</v>
      </c>
      <c r="V744">
        <v>1</v>
      </c>
      <c r="W744">
        <v>6</v>
      </c>
      <c r="X744">
        <v>2</v>
      </c>
      <c r="Y744">
        <v>8</v>
      </c>
      <c r="Z744">
        <v>6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43</v>
      </c>
      <c r="AI744" s="13">
        <f>SUM(Table13[[#This Row],[MntWines]:[MntGoldProds]])</f>
        <v>601</v>
      </c>
      <c r="AJ744" s="13">
        <f>AVERAGE(Table13[[#This Row],[MntWines]:[MntGoldProds]])</f>
        <v>100.16666666666667</v>
      </c>
      <c r="AK744">
        <f>IF(Table13[[#This Row],[Total Number of Purchases]]=0,0,Table13[[#This Row],[Total Spend]]/Table13[[#This Row],[Total Number of Purchases]])</f>
        <v>35.352941176470587</v>
      </c>
      <c r="AM744">
        <f>SUM(Table13[[#This Row],[NumDealsPurchases]:[NumStorePurchases]])</f>
        <v>17</v>
      </c>
      <c r="AN744" s="14">
        <f>Snapshot_Date-Table13[[#This Row],[Dt_Customer]]</f>
        <v>566</v>
      </c>
      <c r="AP744" s="13">
        <f>Table13[[#This Row],[NumDealsPurchases]]/Table13[[#This Row],[Total Number of Purchases]]*100</f>
        <v>5.8823529411764701</v>
      </c>
      <c r="AQ744">
        <f>6-ROUNDUP(_xlfn.PERCENTRANK.INC(Table13[Recency],Table13[[#This Row],[Recency]])*5, 0)</f>
        <v>5</v>
      </c>
      <c r="AR744">
        <f>ROUNDUP(_xlfn.PERCENTRANK.INC(Table13[Total Number of Purchases],Table13[[#This Row],[Total Number of Purchases]])*5,0)</f>
        <v>3</v>
      </c>
      <c r="AS744">
        <f>ROUNDUP(_xlfn.PERCENTRANK.INC(Table13[Total Spend],Table13[[#This Row],[Total Spend]])*5,0)</f>
        <v>3</v>
      </c>
      <c r="AT744" t="str">
        <f>Table13[[#This Row],[Recency Score]]&amp;Table13[[#This Row],[Frequency Score]]&amp;Table13[[#This Row],[Monetary Score]]</f>
        <v>533</v>
      </c>
      <c r="AU744" t="str">
        <f t="shared" si="11"/>
        <v>Loyal Customers</v>
      </c>
      <c r="AW744" s="13">
        <f>DATEDIF(Table13[[#This Row],[Dt_Customer]], Snapshot_Date, "d")</f>
        <v>566</v>
      </c>
      <c r="AX744" s="13">
        <f>Table13[[#This Row],[CL if today]]/365</f>
        <v>1.5506849315068494</v>
      </c>
      <c r="AY744">
        <f>Table13[[#This Row],[Total Number of Purchases]]/Table13[[#This Row],[Corrected CL]]</f>
        <v>10.962897526501767</v>
      </c>
      <c r="AZ744">
        <f>Table13[[#This Row],[Average Order Value (AOV)]]*Table13[[#This Row],[Freq per Year]]</f>
        <v>387.57067137809184</v>
      </c>
      <c r="BA744">
        <f>Table13[[#This Row],[Total Spend]]/Table13[[#This Row],[Corrected CL]]</f>
        <v>387.57067137809184</v>
      </c>
      <c r="BB744">
        <v>1308.5026269702278</v>
      </c>
      <c r="BC744" s="1">
        <f>Table13[[#This Row],[Dt_Customer]]+Table13[[#This Row],[Recency]]</f>
        <v>41361</v>
      </c>
      <c r="BD744" s="16" t="str">
        <f>IF(COUNTIF(A:A, A744) &gt; 1, "Duplicate", "Unique")</f>
        <v>Unique</v>
      </c>
    </row>
    <row r="745" spans="1:56" x14ac:dyDescent="0.3">
      <c r="A745">
        <v>1685</v>
      </c>
      <c r="B745">
        <v>1967</v>
      </c>
      <c r="C745" t="s">
        <v>37</v>
      </c>
      <c r="D745" t="s">
        <v>35</v>
      </c>
      <c r="E745">
        <v>62981</v>
      </c>
      <c r="F745">
        <v>0</v>
      </c>
      <c r="G745">
        <v>0</v>
      </c>
      <c r="H745" s="1">
        <v>41350</v>
      </c>
      <c r="I745">
        <v>21</v>
      </c>
      <c r="J745">
        <v>796</v>
      </c>
      <c r="K745">
        <v>14</v>
      </c>
      <c r="L745">
        <v>590</v>
      </c>
      <c r="M745">
        <v>38</v>
      </c>
      <c r="N745">
        <v>44</v>
      </c>
      <c r="O745">
        <v>0</v>
      </c>
      <c r="P745">
        <f>IF(Table13[[#This Row],[MntWines]] = 0,"",Table13[[#This Row],[MntWines]])</f>
        <v>796</v>
      </c>
      <c r="Q745">
        <f>IF(Table13[[#This Row],[MntFruits]] = 0, "",Table13[[#This Row],[MntFruits]])</f>
        <v>14</v>
      </c>
      <c r="R745">
        <f>IF(Table13[[#This Row],[MntMeatProducts]] = 0, "",Table13[[#This Row],[MntMeatProducts]])</f>
        <v>590</v>
      </c>
      <c r="S745">
        <f>IF(Table13[[#This Row],[MntFishProducts]] = 0, "",Table13[[#This Row],[MntFishProducts]])</f>
        <v>38</v>
      </c>
      <c r="T745">
        <f>IF(Table13[[#This Row],[MntSweetProducts]] = 0, "",Table13[[#This Row],[MntSweetProducts]])</f>
        <v>44</v>
      </c>
      <c r="U745" t="str">
        <f>IF(Table13[[#This Row],[MntGoldProds]] = 0, "",Table13[[#This Row],[MntGoldProds]])</f>
        <v/>
      </c>
      <c r="V745">
        <v>1</v>
      </c>
      <c r="W745">
        <v>4</v>
      </c>
      <c r="X745">
        <v>5</v>
      </c>
      <c r="Y745">
        <v>13</v>
      </c>
      <c r="Z745">
        <v>3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 t="s">
        <v>32</v>
      </c>
      <c r="AI745" s="13">
        <f>SUM(Table13[[#This Row],[MntWines]:[MntGoldProds]])</f>
        <v>1482</v>
      </c>
      <c r="AJ745" s="13">
        <f>AVERAGE(Table13[[#This Row],[MntWines]:[MntGoldProds]])</f>
        <v>247</v>
      </c>
      <c r="AK745">
        <f>IF(Table13[[#This Row],[Total Number of Purchases]]=0,0,Table13[[#This Row],[Total Spend]]/Table13[[#This Row],[Total Number of Purchases]])</f>
        <v>64.434782608695656</v>
      </c>
      <c r="AM745">
        <f>SUM(Table13[[#This Row],[NumDealsPurchases]:[NumStorePurchases]])</f>
        <v>23</v>
      </c>
      <c r="AN745" s="14">
        <f>Snapshot_Date-Table13[[#This Row],[Dt_Customer]]</f>
        <v>566</v>
      </c>
      <c r="AP745" s="13">
        <f>Table13[[#This Row],[NumDealsPurchases]]/Table13[[#This Row],[Total Number of Purchases]]*100</f>
        <v>4.3478260869565215</v>
      </c>
      <c r="AQ745">
        <f>6-ROUNDUP(_xlfn.PERCENTRANK.INC(Table13[Recency],Table13[[#This Row],[Recency]])*5, 0)</f>
        <v>4</v>
      </c>
      <c r="AR745">
        <f>ROUNDUP(_xlfn.PERCENTRANK.INC(Table13[Total Number of Purchases],Table13[[#This Row],[Total Number of Purchases]])*5,0)</f>
        <v>5</v>
      </c>
      <c r="AS745">
        <f>ROUNDUP(_xlfn.PERCENTRANK.INC(Table13[Total Spend],Table13[[#This Row],[Total Spend]])*5,0)</f>
        <v>5</v>
      </c>
      <c r="AT745" t="str">
        <f>Table13[[#This Row],[Recency Score]]&amp;Table13[[#This Row],[Frequency Score]]&amp;Table13[[#This Row],[Monetary Score]]</f>
        <v>455</v>
      </c>
      <c r="AU745" t="str">
        <f t="shared" si="11"/>
        <v>Frequent Buyers</v>
      </c>
      <c r="AW745" s="13">
        <f>DATEDIF(Table13[[#This Row],[Dt_Customer]], Snapshot_Date, "d")</f>
        <v>566</v>
      </c>
      <c r="AX745" s="13">
        <f>Table13[[#This Row],[CL if today]]/365</f>
        <v>1.5506849315068494</v>
      </c>
      <c r="AY745">
        <f>Table13[[#This Row],[Total Number of Purchases]]/Table13[[#This Row],[Corrected CL]]</f>
        <v>14.832155477031801</v>
      </c>
      <c r="AZ745">
        <f>Table13[[#This Row],[Average Order Value (AOV)]]*Table13[[#This Row],[Freq per Year]]</f>
        <v>955.70671378091868</v>
      </c>
      <c r="BA745">
        <f>Table13[[#This Row],[Total Spend]]/Table13[[#This Row],[Corrected CL]]</f>
        <v>955.70671378091868</v>
      </c>
      <c r="BB745">
        <v>33.879159369527144</v>
      </c>
      <c r="BC745" s="1">
        <f>Table13[[#This Row],[Dt_Customer]]+Table13[[#This Row],[Recency]]</f>
        <v>41371</v>
      </c>
      <c r="BD745" s="16" t="str">
        <f>IF(COUNTIF(A:A, A745) &gt; 1, "Duplicate", "Unique")</f>
        <v>Unique</v>
      </c>
    </row>
    <row r="746" spans="1:56" x14ac:dyDescent="0.3">
      <c r="A746">
        <v>5394</v>
      </c>
      <c r="B746">
        <v>1979</v>
      </c>
      <c r="C746" t="s">
        <v>44</v>
      </c>
      <c r="D746" t="s">
        <v>31</v>
      </c>
      <c r="E746">
        <v>16014</v>
      </c>
      <c r="F746">
        <v>1</v>
      </c>
      <c r="G746">
        <v>1</v>
      </c>
      <c r="H746" s="1">
        <v>41350</v>
      </c>
      <c r="I746">
        <v>42</v>
      </c>
      <c r="J746">
        <v>3</v>
      </c>
      <c r="K746">
        <v>9</v>
      </c>
      <c r="L746">
        <v>4</v>
      </c>
      <c r="M746">
        <v>7</v>
      </c>
      <c r="N746">
        <v>8</v>
      </c>
      <c r="O746">
        <v>7</v>
      </c>
      <c r="P746">
        <f>IF(Table13[[#This Row],[MntWines]] = 0,"",Table13[[#This Row],[MntWines]])</f>
        <v>3</v>
      </c>
      <c r="Q746">
        <f>IF(Table13[[#This Row],[MntFruits]] = 0, "",Table13[[#This Row],[MntFruits]])</f>
        <v>9</v>
      </c>
      <c r="R746">
        <f>IF(Table13[[#This Row],[MntMeatProducts]] = 0, "",Table13[[#This Row],[MntMeatProducts]])</f>
        <v>4</v>
      </c>
      <c r="S746">
        <f>IF(Table13[[#This Row],[MntFishProducts]] = 0, "",Table13[[#This Row],[MntFishProducts]])</f>
        <v>7</v>
      </c>
      <c r="T746">
        <f>IF(Table13[[#This Row],[MntSweetProducts]] = 0, "",Table13[[#This Row],[MntSweetProducts]])</f>
        <v>8</v>
      </c>
      <c r="U746">
        <f>IF(Table13[[#This Row],[MntGoldProds]] = 0, "",Table13[[#This Row],[MntGoldProds]])</f>
        <v>7</v>
      </c>
      <c r="V746">
        <v>4</v>
      </c>
      <c r="W746">
        <v>1</v>
      </c>
      <c r="X746">
        <v>1</v>
      </c>
      <c r="Y746">
        <v>4</v>
      </c>
      <c r="Z746">
        <v>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 t="s">
        <v>30</v>
      </c>
      <c r="AI746" s="13">
        <f>SUM(Table13[[#This Row],[MntWines]:[MntGoldProds]])</f>
        <v>38</v>
      </c>
      <c r="AJ746" s="13">
        <f>AVERAGE(Table13[[#This Row],[MntWines]:[MntGoldProds]])</f>
        <v>6.333333333333333</v>
      </c>
      <c r="AK746">
        <f>IF(Table13[[#This Row],[Total Number of Purchases]]=0,0,Table13[[#This Row],[Total Spend]]/Table13[[#This Row],[Total Number of Purchases]])</f>
        <v>3.8</v>
      </c>
      <c r="AM746">
        <f>SUM(Table13[[#This Row],[NumDealsPurchases]:[NumStorePurchases]])</f>
        <v>10</v>
      </c>
      <c r="AN746" s="14">
        <f>Snapshot_Date-Table13[[#This Row],[Dt_Customer]]</f>
        <v>566</v>
      </c>
      <c r="AP746" s="13">
        <f>Table13[[#This Row],[NumDealsPurchases]]/Table13[[#This Row],[Total Number of Purchases]]*100</f>
        <v>40</v>
      </c>
      <c r="AQ746">
        <f>6-ROUNDUP(_xlfn.PERCENTRANK.INC(Table13[Recency],Table13[[#This Row],[Recency]])*5, 0)</f>
        <v>3</v>
      </c>
      <c r="AR746">
        <f>ROUNDUP(_xlfn.PERCENTRANK.INC(Table13[Total Number of Purchases],Table13[[#This Row],[Total Number of Purchases]])*5,0)</f>
        <v>2</v>
      </c>
      <c r="AS746">
        <f>ROUNDUP(_xlfn.PERCENTRANK.INC(Table13[Total Spend],Table13[[#This Row],[Total Spend]])*5,0)</f>
        <v>1</v>
      </c>
      <c r="AT746" t="str">
        <f>Table13[[#This Row],[Recency Score]]&amp;Table13[[#This Row],[Frequency Score]]&amp;Table13[[#This Row],[Monetary Score]]</f>
        <v>321</v>
      </c>
      <c r="AU746" t="str">
        <f t="shared" si="11"/>
        <v>Needs Attention</v>
      </c>
      <c r="AW746" s="13">
        <f>DATEDIF(Table13[[#This Row],[Dt_Customer]], Snapshot_Date, "d")</f>
        <v>566</v>
      </c>
      <c r="AX746" s="13">
        <f>Table13[[#This Row],[CL if today]]/365</f>
        <v>1.5506849315068494</v>
      </c>
      <c r="AY746">
        <f>Table13[[#This Row],[Total Number of Purchases]]/Table13[[#This Row],[Corrected CL]]</f>
        <v>6.4487632508833919</v>
      </c>
      <c r="AZ746">
        <f>Table13[[#This Row],[Average Order Value (AOV)]]*Table13[[#This Row],[Freq per Year]]</f>
        <v>24.505300353356887</v>
      </c>
      <c r="BA746">
        <f>Table13[[#This Row],[Total Spend]]/Table13[[#This Row],[Corrected CL]]</f>
        <v>24.50530035335689</v>
      </c>
      <c r="BB746">
        <v>17.867132867132867</v>
      </c>
      <c r="BC746" s="1">
        <f>Table13[[#This Row],[Dt_Customer]]+Table13[[#This Row],[Recency]]</f>
        <v>41392</v>
      </c>
      <c r="BD746" s="16" t="str">
        <f>IF(COUNTIF(A:A, A746) &gt; 1, "Duplicate", "Unique")</f>
        <v>Unique</v>
      </c>
    </row>
    <row r="747" spans="1:56" x14ac:dyDescent="0.3">
      <c r="A747">
        <v>1409</v>
      </c>
      <c r="B747">
        <v>1951</v>
      </c>
      <c r="C747" t="s">
        <v>28</v>
      </c>
      <c r="D747" t="s">
        <v>35</v>
      </c>
      <c r="E747">
        <v>40689</v>
      </c>
      <c r="F747">
        <v>0</v>
      </c>
      <c r="G747">
        <v>1</v>
      </c>
      <c r="H747" s="1">
        <v>41351</v>
      </c>
      <c r="I747">
        <v>69</v>
      </c>
      <c r="J747">
        <v>270</v>
      </c>
      <c r="K747">
        <v>3</v>
      </c>
      <c r="L747">
        <v>27</v>
      </c>
      <c r="M747">
        <v>39</v>
      </c>
      <c r="N747">
        <v>6</v>
      </c>
      <c r="O747">
        <v>99</v>
      </c>
      <c r="P747">
        <f>IF(Table13[[#This Row],[MntWines]] = 0,"",Table13[[#This Row],[MntWines]])</f>
        <v>270</v>
      </c>
      <c r="Q747">
        <f>IF(Table13[[#This Row],[MntFruits]] = 0, "",Table13[[#This Row],[MntFruits]])</f>
        <v>3</v>
      </c>
      <c r="R747">
        <f>IF(Table13[[#This Row],[MntMeatProducts]] = 0, "",Table13[[#This Row],[MntMeatProducts]])</f>
        <v>27</v>
      </c>
      <c r="S747">
        <f>IF(Table13[[#This Row],[MntFishProducts]] = 0, "",Table13[[#This Row],[MntFishProducts]])</f>
        <v>39</v>
      </c>
      <c r="T747">
        <f>IF(Table13[[#This Row],[MntSweetProducts]] = 0, "",Table13[[#This Row],[MntSweetProducts]])</f>
        <v>6</v>
      </c>
      <c r="U747">
        <f>IF(Table13[[#This Row],[MntGoldProds]] = 0, "",Table13[[#This Row],[MntGoldProds]])</f>
        <v>99</v>
      </c>
      <c r="V747">
        <v>7</v>
      </c>
      <c r="W747">
        <v>7</v>
      </c>
      <c r="X747">
        <v>1</v>
      </c>
      <c r="Y747">
        <v>5</v>
      </c>
      <c r="Z747">
        <v>8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 t="s">
        <v>34</v>
      </c>
      <c r="AI747" s="13">
        <f>SUM(Table13[[#This Row],[MntWines]:[MntGoldProds]])</f>
        <v>444</v>
      </c>
      <c r="AJ747" s="13">
        <f>AVERAGE(Table13[[#This Row],[MntWines]:[MntGoldProds]])</f>
        <v>74</v>
      </c>
      <c r="AK747">
        <f>IF(Table13[[#This Row],[Total Number of Purchases]]=0,0,Table13[[#This Row],[Total Spend]]/Table13[[#This Row],[Total Number of Purchases]])</f>
        <v>22.2</v>
      </c>
      <c r="AM747">
        <f>SUM(Table13[[#This Row],[NumDealsPurchases]:[NumStorePurchases]])</f>
        <v>20</v>
      </c>
      <c r="AN747" s="14">
        <f>Snapshot_Date-Table13[[#This Row],[Dt_Customer]]</f>
        <v>565</v>
      </c>
      <c r="AP747" s="13">
        <f>Table13[[#This Row],[NumDealsPurchases]]/Table13[[#This Row],[Total Number of Purchases]]*100</f>
        <v>35</v>
      </c>
      <c r="AQ747">
        <f>6-ROUNDUP(_xlfn.PERCENTRANK.INC(Table13[Recency],Table13[[#This Row],[Recency]])*5, 0)</f>
        <v>2</v>
      </c>
      <c r="AR747">
        <f>ROUNDUP(_xlfn.PERCENTRANK.INC(Table13[Total Number of Purchases],Table13[[#This Row],[Total Number of Purchases]])*5,0)</f>
        <v>4</v>
      </c>
      <c r="AS747">
        <f>ROUNDUP(_xlfn.PERCENTRANK.INC(Table13[Total Spend],Table13[[#This Row],[Total Spend]])*5,0)</f>
        <v>3</v>
      </c>
      <c r="AT747" t="str">
        <f>Table13[[#This Row],[Recency Score]]&amp;Table13[[#This Row],[Frequency Score]]&amp;Table13[[#This Row],[Monetary Score]]</f>
        <v>243</v>
      </c>
      <c r="AU747" t="str">
        <f t="shared" si="11"/>
        <v>About to Sleep</v>
      </c>
      <c r="AW747" s="13">
        <f>DATEDIF(Table13[[#This Row],[Dt_Customer]], Snapshot_Date, "d")</f>
        <v>565</v>
      </c>
      <c r="AX747" s="13">
        <f>Table13[[#This Row],[CL if today]]/365</f>
        <v>1.547945205479452</v>
      </c>
      <c r="AY747">
        <f>Table13[[#This Row],[Total Number of Purchases]]/Table13[[#This Row],[Corrected CL]]</f>
        <v>12.920353982300885</v>
      </c>
      <c r="AZ747">
        <f>Table13[[#This Row],[Average Order Value (AOV)]]*Table13[[#This Row],[Freq per Year]]</f>
        <v>286.83185840707961</v>
      </c>
      <c r="BA747">
        <f>Table13[[#This Row],[Total Spend]]/Table13[[#This Row],[Corrected CL]]</f>
        <v>286.83185840707966</v>
      </c>
      <c r="BB747">
        <v>15.980735551663749</v>
      </c>
      <c r="BC747" s="1">
        <f>Table13[[#This Row],[Dt_Customer]]+Table13[[#This Row],[Recency]]</f>
        <v>41420</v>
      </c>
      <c r="BD747" s="16" t="str">
        <f>IF(COUNTIF(A:A, A747) &gt; 1, "Duplicate", "Unique")</f>
        <v>Unique</v>
      </c>
    </row>
    <row r="748" spans="1:56" x14ac:dyDescent="0.3">
      <c r="A748">
        <v>5314</v>
      </c>
      <c r="B748">
        <v>1951</v>
      </c>
      <c r="C748" t="s">
        <v>28</v>
      </c>
      <c r="D748" t="s">
        <v>35</v>
      </c>
      <c r="E748">
        <v>40689</v>
      </c>
      <c r="F748">
        <v>0</v>
      </c>
      <c r="G748">
        <v>1</v>
      </c>
      <c r="H748" s="1">
        <v>41351</v>
      </c>
      <c r="I748">
        <v>69</v>
      </c>
      <c r="J748">
        <v>270</v>
      </c>
      <c r="K748">
        <v>3</v>
      </c>
      <c r="L748">
        <v>27</v>
      </c>
      <c r="M748">
        <v>39</v>
      </c>
      <c r="N748">
        <v>6</v>
      </c>
      <c r="O748">
        <v>99</v>
      </c>
      <c r="P748">
        <f>IF(Table13[[#This Row],[MntWines]] = 0,"",Table13[[#This Row],[MntWines]])</f>
        <v>270</v>
      </c>
      <c r="Q748">
        <f>IF(Table13[[#This Row],[MntFruits]] = 0, "",Table13[[#This Row],[MntFruits]])</f>
        <v>3</v>
      </c>
      <c r="R748">
        <f>IF(Table13[[#This Row],[MntMeatProducts]] = 0, "",Table13[[#This Row],[MntMeatProducts]])</f>
        <v>27</v>
      </c>
      <c r="S748">
        <f>IF(Table13[[#This Row],[MntFishProducts]] = 0, "",Table13[[#This Row],[MntFishProducts]])</f>
        <v>39</v>
      </c>
      <c r="T748">
        <f>IF(Table13[[#This Row],[MntSweetProducts]] = 0, "",Table13[[#This Row],[MntSweetProducts]])</f>
        <v>6</v>
      </c>
      <c r="U748">
        <f>IF(Table13[[#This Row],[MntGoldProds]] = 0, "",Table13[[#This Row],[MntGoldProds]])</f>
        <v>99</v>
      </c>
      <c r="V748">
        <v>7</v>
      </c>
      <c r="W748">
        <v>7</v>
      </c>
      <c r="X748">
        <v>1</v>
      </c>
      <c r="Y748">
        <v>5</v>
      </c>
      <c r="Z748">
        <v>8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30</v>
      </c>
      <c r="AI748" s="13">
        <f>SUM(Table13[[#This Row],[MntWines]:[MntGoldProds]])</f>
        <v>444</v>
      </c>
      <c r="AJ748" s="13">
        <f>AVERAGE(Table13[[#This Row],[MntWines]:[MntGoldProds]])</f>
        <v>74</v>
      </c>
      <c r="AK748">
        <f>IF(Table13[[#This Row],[Total Number of Purchases]]=0,0,Table13[[#This Row],[Total Spend]]/Table13[[#This Row],[Total Number of Purchases]])</f>
        <v>22.2</v>
      </c>
      <c r="AM748">
        <f>SUM(Table13[[#This Row],[NumDealsPurchases]:[NumStorePurchases]])</f>
        <v>20</v>
      </c>
      <c r="AN748" s="14">
        <f>Snapshot_Date-Table13[[#This Row],[Dt_Customer]]</f>
        <v>565</v>
      </c>
      <c r="AP748" s="13">
        <f>Table13[[#This Row],[NumDealsPurchases]]/Table13[[#This Row],[Total Number of Purchases]]*100</f>
        <v>35</v>
      </c>
      <c r="AQ748">
        <f>6-ROUNDUP(_xlfn.PERCENTRANK.INC(Table13[Recency],Table13[[#This Row],[Recency]])*5, 0)</f>
        <v>2</v>
      </c>
      <c r="AR748">
        <f>ROUNDUP(_xlfn.PERCENTRANK.INC(Table13[Total Number of Purchases],Table13[[#This Row],[Total Number of Purchases]])*5,0)</f>
        <v>4</v>
      </c>
      <c r="AS748">
        <f>ROUNDUP(_xlfn.PERCENTRANK.INC(Table13[Total Spend],Table13[[#This Row],[Total Spend]])*5,0)</f>
        <v>3</v>
      </c>
      <c r="AT748" t="str">
        <f>Table13[[#This Row],[Recency Score]]&amp;Table13[[#This Row],[Frequency Score]]&amp;Table13[[#This Row],[Monetary Score]]</f>
        <v>243</v>
      </c>
      <c r="AU748" t="str">
        <f t="shared" si="11"/>
        <v>About to Sleep</v>
      </c>
      <c r="AW748" s="13">
        <f>DATEDIF(Table13[[#This Row],[Dt_Customer]], Snapshot_Date, "d")</f>
        <v>565</v>
      </c>
      <c r="AX748" s="13">
        <f>Table13[[#This Row],[CL if today]]/365</f>
        <v>1.547945205479452</v>
      </c>
      <c r="AY748">
        <f>Table13[[#This Row],[Total Number of Purchases]]/Table13[[#This Row],[Corrected CL]]</f>
        <v>12.920353982300885</v>
      </c>
      <c r="AZ748">
        <f>Table13[[#This Row],[Average Order Value (AOV)]]*Table13[[#This Row],[Freq per Year]]</f>
        <v>286.83185840707961</v>
      </c>
      <c r="BA748">
        <f>Table13[[#This Row],[Total Spend]]/Table13[[#This Row],[Corrected CL]]</f>
        <v>286.83185840707966</v>
      </c>
      <c r="BB748">
        <v>725.5253940455342</v>
      </c>
      <c r="BC748" s="1">
        <f>Table13[[#This Row],[Dt_Customer]]+Table13[[#This Row],[Recency]]</f>
        <v>41420</v>
      </c>
      <c r="BD748" s="16" t="str">
        <f>IF(COUNTIF(A:A, A748) &gt; 1, "Duplicate", "Unique")</f>
        <v>Unique</v>
      </c>
    </row>
    <row r="749" spans="1:56" x14ac:dyDescent="0.3">
      <c r="A749">
        <v>1726</v>
      </c>
      <c r="B749">
        <v>1970</v>
      </c>
      <c r="C749" t="s">
        <v>28</v>
      </c>
      <c r="D749" t="s">
        <v>31</v>
      </c>
      <c r="E749">
        <v>22585</v>
      </c>
      <c r="F749">
        <v>0</v>
      </c>
      <c r="G749">
        <v>0</v>
      </c>
      <c r="H749" s="1">
        <v>41351</v>
      </c>
      <c r="I749">
        <v>23</v>
      </c>
      <c r="J749">
        <v>3</v>
      </c>
      <c r="K749">
        <v>9</v>
      </c>
      <c r="L749">
        <v>15</v>
      </c>
      <c r="M749">
        <v>13</v>
      </c>
      <c r="N749">
        <v>2</v>
      </c>
      <c r="O749">
        <v>39</v>
      </c>
      <c r="P749">
        <f>IF(Table13[[#This Row],[MntWines]] = 0,"",Table13[[#This Row],[MntWines]])</f>
        <v>3</v>
      </c>
      <c r="Q749">
        <f>IF(Table13[[#This Row],[MntFruits]] = 0, "",Table13[[#This Row],[MntFruits]])</f>
        <v>9</v>
      </c>
      <c r="R749">
        <f>IF(Table13[[#This Row],[MntMeatProducts]] = 0, "",Table13[[#This Row],[MntMeatProducts]])</f>
        <v>15</v>
      </c>
      <c r="S749">
        <f>IF(Table13[[#This Row],[MntFishProducts]] = 0, "",Table13[[#This Row],[MntFishProducts]])</f>
        <v>13</v>
      </c>
      <c r="T749">
        <f>IF(Table13[[#This Row],[MntSweetProducts]] = 0, "",Table13[[#This Row],[MntSweetProducts]])</f>
        <v>2</v>
      </c>
      <c r="U749">
        <f>IF(Table13[[#This Row],[MntGoldProds]] = 0, "",Table13[[#This Row],[MntGoldProds]])</f>
        <v>39</v>
      </c>
      <c r="V749">
        <v>1</v>
      </c>
      <c r="W749">
        <v>1</v>
      </c>
      <c r="X749">
        <v>1</v>
      </c>
      <c r="Y749">
        <v>2</v>
      </c>
      <c r="Z749">
        <v>9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1</v>
      </c>
      <c r="AG749">
        <v>0</v>
      </c>
      <c r="AH749" t="s">
        <v>30</v>
      </c>
      <c r="AI749" s="13">
        <f>SUM(Table13[[#This Row],[MntWines]:[MntGoldProds]])</f>
        <v>81</v>
      </c>
      <c r="AJ749" s="13">
        <f>AVERAGE(Table13[[#This Row],[MntWines]:[MntGoldProds]])</f>
        <v>13.5</v>
      </c>
      <c r="AK749">
        <f>IF(Table13[[#This Row],[Total Number of Purchases]]=0,0,Table13[[#This Row],[Total Spend]]/Table13[[#This Row],[Total Number of Purchases]])</f>
        <v>16.2</v>
      </c>
      <c r="AM749">
        <f>SUM(Table13[[#This Row],[NumDealsPurchases]:[NumStorePurchases]])</f>
        <v>5</v>
      </c>
      <c r="AN749" s="14">
        <f>Snapshot_Date-Table13[[#This Row],[Dt_Customer]]</f>
        <v>565</v>
      </c>
      <c r="AP749" s="13">
        <f>Table13[[#This Row],[NumDealsPurchases]]/Table13[[#This Row],[Total Number of Purchases]]*100</f>
        <v>20</v>
      </c>
      <c r="AQ749">
        <f>6-ROUNDUP(_xlfn.PERCENTRANK.INC(Table13[Recency],Table13[[#This Row],[Recency]])*5, 0)</f>
        <v>4</v>
      </c>
      <c r="AR749">
        <f>ROUNDUP(_xlfn.PERCENTRANK.INC(Table13[Total Number of Purchases],Table13[[#This Row],[Total Number of Purchases]])*5,0)</f>
        <v>1</v>
      </c>
      <c r="AS749">
        <f>ROUNDUP(_xlfn.PERCENTRANK.INC(Table13[Total Spend],Table13[[#This Row],[Total Spend]])*5,0)</f>
        <v>2</v>
      </c>
      <c r="AT749" t="str">
        <f>Table13[[#This Row],[Recency Score]]&amp;Table13[[#This Row],[Frequency Score]]&amp;Table13[[#This Row],[Monetary Score]]</f>
        <v>412</v>
      </c>
      <c r="AU749" t="str">
        <f t="shared" si="11"/>
        <v>Potential Loyalists</v>
      </c>
      <c r="AW749" s="13">
        <f>DATEDIF(Table13[[#This Row],[Dt_Customer]], Snapshot_Date, "d")</f>
        <v>565</v>
      </c>
      <c r="AX749" s="13">
        <f>Table13[[#This Row],[CL if today]]/365</f>
        <v>1.547945205479452</v>
      </c>
      <c r="AY749">
        <f>Table13[[#This Row],[Total Number of Purchases]]/Table13[[#This Row],[Corrected CL]]</f>
        <v>3.2300884955752212</v>
      </c>
      <c r="AZ749">
        <f>Table13[[#This Row],[Average Order Value (AOV)]]*Table13[[#This Row],[Freq per Year]]</f>
        <v>52.32743362831858</v>
      </c>
      <c r="BA749">
        <f>Table13[[#This Row],[Total Spend]]/Table13[[#This Row],[Corrected CL]]</f>
        <v>52.327433628318587</v>
      </c>
      <c r="BB749">
        <v>57.732864674868189</v>
      </c>
      <c r="BC749" s="1">
        <f>Table13[[#This Row],[Dt_Customer]]+Table13[[#This Row],[Recency]]</f>
        <v>41374</v>
      </c>
      <c r="BD749" s="16" t="str">
        <f>IF(COUNTIF(A:A, A749) &gt; 1, "Duplicate", "Unique")</f>
        <v>Unique</v>
      </c>
    </row>
    <row r="750" spans="1:56" x14ac:dyDescent="0.3">
      <c r="A750">
        <v>8650</v>
      </c>
      <c r="B750">
        <v>1978</v>
      </c>
      <c r="C750" t="s">
        <v>28</v>
      </c>
      <c r="D750" t="s">
        <v>42</v>
      </c>
      <c r="E750">
        <v>54162</v>
      </c>
      <c r="F750">
        <v>1</v>
      </c>
      <c r="G750">
        <v>1</v>
      </c>
      <c r="H750" s="1">
        <v>41351</v>
      </c>
      <c r="I750">
        <v>31</v>
      </c>
      <c r="J750">
        <v>5</v>
      </c>
      <c r="K750">
        <v>6</v>
      </c>
      <c r="L750">
        <v>10</v>
      </c>
      <c r="M750">
        <v>6</v>
      </c>
      <c r="N750">
        <v>5</v>
      </c>
      <c r="O750">
        <v>10</v>
      </c>
      <c r="P750">
        <f>IF(Table13[[#This Row],[MntWines]] = 0,"",Table13[[#This Row],[MntWines]])</f>
        <v>5</v>
      </c>
      <c r="Q750">
        <f>IF(Table13[[#This Row],[MntFruits]] = 0, "",Table13[[#This Row],[MntFruits]])</f>
        <v>6</v>
      </c>
      <c r="R750">
        <f>IF(Table13[[#This Row],[MntMeatProducts]] = 0, "",Table13[[#This Row],[MntMeatProducts]])</f>
        <v>10</v>
      </c>
      <c r="S750">
        <f>IF(Table13[[#This Row],[MntFishProducts]] = 0, "",Table13[[#This Row],[MntFishProducts]])</f>
        <v>6</v>
      </c>
      <c r="T750">
        <f>IF(Table13[[#This Row],[MntSweetProducts]] = 0, "",Table13[[#This Row],[MntSweetProducts]])</f>
        <v>5</v>
      </c>
      <c r="U750">
        <f>IF(Table13[[#This Row],[MntGoldProds]] = 0, "",Table13[[#This Row],[MntGoldProds]])</f>
        <v>10</v>
      </c>
      <c r="V750">
        <v>1</v>
      </c>
      <c r="W750">
        <v>1</v>
      </c>
      <c r="X750">
        <v>0</v>
      </c>
      <c r="Y750">
        <v>3</v>
      </c>
      <c r="Z750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 t="s">
        <v>30</v>
      </c>
      <c r="AI750" s="13">
        <f>SUM(Table13[[#This Row],[MntWines]:[MntGoldProds]])</f>
        <v>42</v>
      </c>
      <c r="AJ750" s="13">
        <f>AVERAGE(Table13[[#This Row],[MntWines]:[MntGoldProds]])</f>
        <v>7</v>
      </c>
      <c r="AK750">
        <f>IF(Table13[[#This Row],[Total Number of Purchases]]=0,0,Table13[[#This Row],[Total Spend]]/Table13[[#This Row],[Total Number of Purchases]])</f>
        <v>8.4</v>
      </c>
      <c r="AM750">
        <f>SUM(Table13[[#This Row],[NumDealsPurchases]:[NumStorePurchases]])</f>
        <v>5</v>
      </c>
      <c r="AN750" s="14">
        <f>Snapshot_Date-Table13[[#This Row],[Dt_Customer]]</f>
        <v>565</v>
      </c>
      <c r="AP750" s="13">
        <f>Table13[[#This Row],[NumDealsPurchases]]/Table13[[#This Row],[Total Number of Purchases]]*100</f>
        <v>20</v>
      </c>
      <c r="AQ750">
        <f>6-ROUNDUP(_xlfn.PERCENTRANK.INC(Table13[Recency],Table13[[#This Row],[Recency]])*5, 0)</f>
        <v>4</v>
      </c>
      <c r="AR750">
        <f>ROUNDUP(_xlfn.PERCENTRANK.INC(Table13[Total Number of Purchases],Table13[[#This Row],[Total Number of Purchases]])*5,0)</f>
        <v>1</v>
      </c>
      <c r="AS750">
        <f>ROUNDUP(_xlfn.PERCENTRANK.INC(Table13[Total Spend],Table13[[#This Row],[Total Spend]])*5,0)</f>
        <v>1</v>
      </c>
      <c r="AT750" t="str">
        <f>Table13[[#This Row],[Recency Score]]&amp;Table13[[#This Row],[Frequency Score]]&amp;Table13[[#This Row],[Monetary Score]]</f>
        <v>411</v>
      </c>
      <c r="AU750" t="str">
        <f t="shared" si="11"/>
        <v>Potential Loyalists</v>
      </c>
      <c r="AW750" s="13">
        <f>DATEDIF(Table13[[#This Row],[Dt_Customer]], Snapshot_Date, "d")</f>
        <v>565</v>
      </c>
      <c r="AX750" s="13">
        <f>Table13[[#This Row],[CL if today]]/365</f>
        <v>1.547945205479452</v>
      </c>
      <c r="AY750">
        <f>Table13[[#This Row],[Total Number of Purchases]]/Table13[[#This Row],[Corrected CL]]</f>
        <v>3.2300884955752212</v>
      </c>
      <c r="AZ750">
        <f>Table13[[#This Row],[Average Order Value (AOV)]]*Table13[[#This Row],[Freq per Year]]</f>
        <v>27.13274336283186</v>
      </c>
      <c r="BA750">
        <f>Table13[[#This Row],[Total Spend]]/Table13[[#This Row],[Corrected CL]]</f>
        <v>27.13274336283186</v>
      </c>
      <c r="BB750">
        <v>28.224956063268895</v>
      </c>
      <c r="BC750" s="1">
        <f>Table13[[#This Row],[Dt_Customer]]+Table13[[#This Row],[Recency]]</f>
        <v>41382</v>
      </c>
      <c r="BD750" s="16" t="str">
        <f>IF(COUNTIF(A:A, A750) &gt; 1, "Duplicate", "Unique")</f>
        <v>Unique</v>
      </c>
    </row>
    <row r="751" spans="1:56" x14ac:dyDescent="0.3">
      <c r="A751">
        <v>6516</v>
      </c>
      <c r="B751">
        <v>1989</v>
      </c>
      <c r="C751" t="s">
        <v>44</v>
      </c>
      <c r="D751" t="s">
        <v>33</v>
      </c>
      <c r="E751">
        <v>17487</v>
      </c>
      <c r="F751">
        <v>1</v>
      </c>
      <c r="G751">
        <v>0</v>
      </c>
      <c r="H751" s="1">
        <v>41351</v>
      </c>
      <c r="I751">
        <v>37</v>
      </c>
      <c r="J751">
        <v>0</v>
      </c>
      <c r="K751">
        <v>0</v>
      </c>
      <c r="L751">
        <v>1</v>
      </c>
      <c r="M751">
        <v>7</v>
      </c>
      <c r="N751">
        <v>4</v>
      </c>
      <c r="O751">
        <v>6</v>
      </c>
      <c r="P751" t="str">
        <f>IF(Table13[[#This Row],[MntWines]] = 0,"",Table13[[#This Row],[MntWines]])</f>
        <v/>
      </c>
      <c r="Q751" t="str">
        <f>IF(Table13[[#This Row],[MntFruits]] = 0, "",Table13[[#This Row],[MntFruits]])</f>
        <v/>
      </c>
      <c r="R751">
        <f>IF(Table13[[#This Row],[MntMeatProducts]] = 0, "",Table13[[#This Row],[MntMeatProducts]])</f>
        <v>1</v>
      </c>
      <c r="S751">
        <f>IF(Table13[[#This Row],[MntFishProducts]] = 0, "",Table13[[#This Row],[MntFishProducts]])</f>
        <v>7</v>
      </c>
      <c r="T751">
        <f>IF(Table13[[#This Row],[MntSweetProducts]] = 0, "",Table13[[#This Row],[MntSweetProducts]])</f>
        <v>4</v>
      </c>
      <c r="U751">
        <f>IF(Table13[[#This Row],[MntGoldProds]] = 0, "",Table13[[#This Row],[MntGoldProds]])</f>
        <v>6</v>
      </c>
      <c r="V751">
        <v>1</v>
      </c>
      <c r="W751">
        <v>1</v>
      </c>
      <c r="X751">
        <v>0</v>
      </c>
      <c r="Y751">
        <v>2</v>
      </c>
      <c r="Z751">
        <v>7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 t="s">
        <v>36</v>
      </c>
      <c r="AI751" s="13">
        <f>SUM(Table13[[#This Row],[MntWines]:[MntGoldProds]])</f>
        <v>18</v>
      </c>
      <c r="AJ751" s="13">
        <f>AVERAGE(Table13[[#This Row],[MntWines]:[MntGoldProds]])</f>
        <v>3</v>
      </c>
      <c r="AK751">
        <f>IF(Table13[[#This Row],[Total Number of Purchases]]=0,0,Table13[[#This Row],[Total Spend]]/Table13[[#This Row],[Total Number of Purchases]])</f>
        <v>4.5</v>
      </c>
      <c r="AM751">
        <f>SUM(Table13[[#This Row],[NumDealsPurchases]:[NumStorePurchases]])</f>
        <v>4</v>
      </c>
      <c r="AN751" s="14">
        <f>Snapshot_Date-Table13[[#This Row],[Dt_Customer]]</f>
        <v>565</v>
      </c>
      <c r="AP751" s="13">
        <f>Table13[[#This Row],[NumDealsPurchases]]/Table13[[#This Row],[Total Number of Purchases]]*100</f>
        <v>25</v>
      </c>
      <c r="AQ751">
        <f>6-ROUNDUP(_xlfn.PERCENTRANK.INC(Table13[Recency],Table13[[#This Row],[Recency]])*5, 0)</f>
        <v>4</v>
      </c>
      <c r="AR751">
        <f>ROUNDUP(_xlfn.PERCENTRANK.INC(Table13[Total Number of Purchases],Table13[[#This Row],[Total Number of Purchases]])*5,0)</f>
        <v>1</v>
      </c>
      <c r="AS751">
        <f>ROUNDUP(_xlfn.PERCENTRANK.INC(Table13[Total Spend],Table13[[#This Row],[Total Spend]])*5,0)</f>
        <v>1</v>
      </c>
      <c r="AT751" t="str">
        <f>Table13[[#This Row],[Recency Score]]&amp;Table13[[#This Row],[Frequency Score]]&amp;Table13[[#This Row],[Monetary Score]]</f>
        <v>411</v>
      </c>
      <c r="AU751" t="str">
        <f t="shared" si="11"/>
        <v>Potential Loyalists</v>
      </c>
      <c r="AW751" s="13">
        <f>DATEDIF(Table13[[#This Row],[Dt_Customer]], Snapshot_Date, "d")</f>
        <v>565</v>
      </c>
      <c r="AX751" s="13">
        <f>Table13[[#This Row],[CL if today]]/365</f>
        <v>1.547945205479452</v>
      </c>
      <c r="AY751">
        <f>Table13[[#This Row],[Total Number of Purchases]]/Table13[[#This Row],[Corrected CL]]</f>
        <v>2.584070796460177</v>
      </c>
      <c r="AZ751">
        <f>Table13[[#This Row],[Average Order Value (AOV)]]*Table13[[#This Row],[Freq per Year]]</f>
        <v>11.628318584070797</v>
      </c>
      <c r="BA751">
        <f>Table13[[#This Row],[Total Spend]]/Table13[[#This Row],[Corrected CL]]</f>
        <v>11.628318584070797</v>
      </c>
      <c r="BB751">
        <v>15.980735551663749</v>
      </c>
      <c r="BC751" s="1">
        <f>Table13[[#This Row],[Dt_Customer]]+Table13[[#This Row],[Recency]]</f>
        <v>41388</v>
      </c>
      <c r="BD751" s="16" t="str">
        <f>IF(COUNTIF(A:A, A751) &gt; 1, "Duplicate", "Unique")</f>
        <v>Unique</v>
      </c>
    </row>
    <row r="752" spans="1:56" x14ac:dyDescent="0.3">
      <c r="A752">
        <v>3265</v>
      </c>
      <c r="B752">
        <v>1959</v>
      </c>
      <c r="C752" t="s">
        <v>28</v>
      </c>
      <c r="D752" t="s">
        <v>33</v>
      </c>
      <c r="E752">
        <v>35701</v>
      </c>
      <c r="F752">
        <v>0</v>
      </c>
      <c r="G752">
        <v>0</v>
      </c>
      <c r="H752" s="1">
        <v>41352</v>
      </c>
      <c r="I752">
        <v>36</v>
      </c>
      <c r="J752">
        <v>21</v>
      </c>
      <c r="K752">
        <v>1</v>
      </c>
      <c r="L752">
        <v>9</v>
      </c>
      <c r="M752">
        <v>7</v>
      </c>
      <c r="N752">
        <v>3</v>
      </c>
      <c r="O752">
        <v>5</v>
      </c>
      <c r="P752">
        <f>IF(Table13[[#This Row],[MntWines]] = 0,"",Table13[[#This Row],[MntWines]])</f>
        <v>21</v>
      </c>
      <c r="Q752">
        <f>IF(Table13[[#This Row],[MntFruits]] = 0, "",Table13[[#This Row],[MntFruits]])</f>
        <v>1</v>
      </c>
      <c r="R752">
        <f>IF(Table13[[#This Row],[MntMeatProducts]] = 0, "",Table13[[#This Row],[MntMeatProducts]])</f>
        <v>9</v>
      </c>
      <c r="S752">
        <f>IF(Table13[[#This Row],[MntFishProducts]] = 0, "",Table13[[#This Row],[MntFishProducts]])</f>
        <v>7</v>
      </c>
      <c r="T752">
        <f>IF(Table13[[#This Row],[MntSweetProducts]] = 0, "",Table13[[#This Row],[MntSweetProducts]])</f>
        <v>3</v>
      </c>
      <c r="U752">
        <f>IF(Table13[[#This Row],[MntGoldProds]] = 0, "",Table13[[#This Row],[MntGoldProds]])</f>
        <v>5</v>
      </c>
      <c r="V752">
        <v>1</v>
      </c>
      <c r="W752">
        <v>1</v>
      </c>
      <c r="X752">
        <v>0</v>
      </c>
      <c r="Y752">
        <v>3</v>
      </c>
      <c r="Z752">
        <v>6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30</v>
      </c>
      <c r="AI752" s="13">
        <f>SUM(Table13[[#This Row],[MntWines]:[MntGoldProds]])</f>
        <v>46</v>
      </c>
      <c r="AJ752" s="13">
        <f>AVERAGE(Table13[[#This Row],[MntWines]:[MntGoldProds]])</f>
        <v>7.666666666666667</v>
      </c>
      <c r="AK752">
        <f>IF(Table13[[#This Row],[Total Number of Purchases]]=0,0,Table13[[#This Row],[Total Spend]]/Table13[[#This Row],[Total Number of Purchases]])</f>
        <v>9.1999999999999993</v>
      </c>
      <c r="AM752">
        <f>SUM(Table13[[#This Row],[NumDealsPurchases]:[NumStorePurchases]])</f>
        <v>5</v>
      </c>
      <c r="AN752" s="14">
        <f>Snapshot_Date-Table13[[#This Row],[Dt_Customer]]</f>
        <v>564</v>
      </c>
      <c r="AP752" s="13">
        <f>Table13[[#This Row],[NumDealsPurchases]]/Table13[[#This Row],[Total Number of Purchases]]*100</f>
        <v>20</v>
      </c>
      <c r="AQ752">
        <f>6-ROUNDUP(_xlfn.PERCENTRANK.INC(Table13[Recency],Table13[[#This Row],[Recency]])*5, 0)</f>
        <v>4</v>
      </c>
      <c r="AR752">
        <f>ROUNDUP(_xlfn.PERCENTRANK.INC(Table13[Total Number of Purchases],Table13[[#This Row],[Total Number of Purchases]])*5,0)</f>
        <v>1</v>
      </c>
      <c r="AS752">
        <f>ROUNDUP(_xlfn.PERCENTRANK.INC(Table13[Total Spend],Table13[[#This Row],[Total Spend]])*5,0)</f>
        <v>1</v>
      </c>
      <c r="AT752" t="str">
        <f>Table13[[#This Row],[Recency Score]]&amp;Table13[[#This Row],[Frequency Score]]&amp;Table13[[#This Row],[Monetary Score]]</f>
        <v>411</v>
      </c>
      <c r="AU752" t="str">
        <f t="shared" si="11"/>
        <v>Potential Loyalists</v>
      </c>
      <c r="AW752" s="13">
        <f>DATEDIF(Table13[[#This Row],[Dt_Customer]], Snapshot_Date, "d")</f>
        <v>564</v>
      </c>
      <c r="AX752" s="13">
        <f>Table13[[#This Row],[CL if today]]/365</f>
        <v>1.5452054794520549</v>
      </c>
      <c r="AY752">
        <f>Table13[[#This Row],[Total Number of Purchases]]/Table13[[#This Row],[Corrected CL]]</f>
        <v>3.2358156028368792</v>
      </c>
      <c r="AZ752">
        <f>Table13[[#This Row],[Average Order Value (AOV)]]*Table13[[#This Row],[Freq per Year]]</f>
        <v>29.769503546099287</v>
      </c>
      <c r="BA752">
        <f>Table13[[#This Row],[Total Spend]]/Table13[[#This Row],[Corrected CL]]</f>
        <v>29.769503546099291</v>
      </c>
      <c r="BB752">
        <v>32.830687830687829</v>
      </c>
      <c r="BC752" s="1">
        <f>Table13[[#This Row],[Dt_Customer]]+Table13[[#This Row],[Recency]]</f>
        <v>41388</v>
      </c>
      <c r="BD752" s="16" t="str">
        <f>IF(COUNTIF(A:A, A752) &gt; 1, "Duplicate", "Unique")</f>
        <v>Unique</v>
      </c>
    </row>
    <row r="753" spans="1:56" x14ac:dyDescent="0.3">
      <c r="A753">
        <v>6673</v>
      </c>
      <c r="B753">
        <v>1965</v>
      </c>
      <c r="C753" t="s">
        <v>28</v>
      </c>
      <c r="D753" t="s">
        <v>31</v>
      </c>
      <c r="E753">
        <v>23478</v>
      </c>
      <c r="F753">
        <v>0</v>
      </c>
      <c r="G753">
        <v>0</v>
      </c>
      <c r="H753" s="1">
        <v>41352</v>
      </c>
      <c r="I753">
        <v>51</v>
      </c>
      <c r="J753">
        <v>28</v>
      </c>
      <c r="K753">
        <v>6</v>
      </c>
      <c r="L753">
        <v>27</v>
      </c>
      <c r="M753">
        <v>12</v>
      </c>
      <c r="N753">
        <v>17</v>
      </c>
      <c r="O753">
        <v>39</v>
      </c>
      <c r="P753">
        <f>IF(Table13[[#This Row],[MntWines]] = 0,"",Table13[[#This Row],[MntWines]])</f>
        <v>28</v>
      </c>
      <c r="Q753">
        <f>IF(Table13[[#This Row],[MntFruits]] = 0, "",Table13[[#This Row],[MntFruits]])</f>
        <v>6</v>
      </c>
      <c r="R753">
        <f>IF(Table13[[#This Row],[MntMeatProducts]] = 0, "",Table13[[#This Row],[MntMeatProducts]])</f>
        <v>27</v>
      </c>
      <c r="S753">
        <f>IF(Table13[[#This Row],[MntFishProducts]] = 0, "",Table13[[#This Row],[MntFishProducts]])</f>
        <v>12</v>
      </c>
      <c r="T753">
        <f>IF(Table13[[#This Row],[MntSweetProducts]] = 0, "",Table13[[#This Row],[MntSweetProducts]])</f>
        <v>17</v>
      </c>
      <c r="U753">
        <f>IF(Table13[[#This Row],[MntGoldProds]] = 0, "",Table13[[#This Row],[MntGoldProds]])</f>
        <v>39</v>
      </c>
      <c r="V753">
        <v>1</v>
      </c>
      <c r="W753">
        <v>3</v>
      </c>
      <c r="X753">
        <v>0</v>
      </c>
      <c r="Y753">
        <v>3</v>
      </c>
      <c r="Z753">
        <v>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34</v>
      </c>
      <c r="AI753" s="13">
        <f>SUM(Table13[[#This Row],[MntWines]:[MntGoldProds]])</f>
        <v>129</v>
      </c>
      <c r="AJ753" s="13">
        <f>AVERAGE(Table13[[#This Row],[MntWines]:[MntGoldProds]])</f>
        <v>21.5</v>
      </c>
      <c r="AK753">
        <f>IF(Table13[[#This Row],[Total Number of Purchases]]=0,0,Table13[[#This Row],[Total Spend]]/Table13[[#This Row],[Total Number of Purchases]])</f>
        <v>18.428571428571427</v>
      </c>
      <c r="AM753">
        <f>SUM(Table13[[#This Row],[NumDealsPurchases]:[NumStorePurchases]])</f>
        <v>7</v>
      </c>
      <c r="AN753" s="14">
        <f>Snapshot_Date-Table13[[#This Row],[Dt_Customer]]</f>
        <v>564</v>
      </c>
      <c r="AP753" s="13">
        <f>Table13[[#This Row],[NumDealsPurchases]]/Table13[[#This Row],[Total Number of Purchases]]*100</f>
        <v>14.285714285714285</v>
      </c>
      <c r="AQ753">
        <f>6-ROUNDUP(_xlfn.PERCENTRANK.INC(Table13[Recency],Table13[[#This Row],[Recency]])*5, 0)</f>
        <v>3</v>
      </c>
      <c r="AR753">
        <f>ROUNDUP(_xlfn.PERCENTRANK.INC(Table13[Total Number of Purchases],Table13[[#This Row],[Total Number of Purchases]])*5,0)</f>
        <v>1</v>
      </c>
      <c r="AS753">
        <f>ROUNDUP(_xlfn.PERCENTRANK.INC(Table13[Total Spend],Table13[[#This Row],[Total Spend]])*5,0)</f>
        <v>2</v>
      </c>
      <c r="AT753" t="str">
        <f>Table13[[#This Row],[Recency Score]]&amp;Table13[[#This Row],[Frequency Score]]&amp;Table13[[#This Row],[Monetary Score]]</f>
        <v>312</v>
      </c>
      <c r="AU753" t="str">
        <f t="shared" si="11"/>
        <v>Needs Attention</v>
      </c>
      <c r="AW753" s="13">
        <f>DATEDIF(Table13[[#This Row],[Dt_Customer]], Snapshot_Date, "d")</f>
        <v>564</v>
      </c>
      <c r="AX753" s="13">
        <f>Table13[[#This Row],[CL if today]]/365</f>
        <v>1.5452054794520549</v>
      </c>
      <c r="AY753">
        <f>Table13[[#This Row],[Total Number of Purchases]]/Table13[[#This Row],[Corrected CL]]</f>
        <v>4.5301418439716308</v>
      </c>
      <c r="AZ753">
        <f>Table13[[#This Row],[Average Order Value (AOV)]]*Table13[[#This Row],[Freq per Year]]</f>
        <v>83.484042553191472</v>
      </c>
      <c r="BA753">
        <f>Table13[[#This Row],[Total Spend]]/Table13[[#This Row],[Corrected CL]]</f>
        <v>83.484042553191486</v>
      </c>
      <c r="BB753">
        <v>138.16021126760563</v>
      </c>
      <c r="BC753" s="1">
        <f>Table13[[#This Row],[Dt_Customer]]+Table13[[#This Row],[Recency]]</f>
        <v>41403</v>
      </c>
      <c r="BD753" s="16" t="str">
        <f>IF(COUNTIF(A:A, A753) &gt; 1, "Duplicate", "Unique")</f>
        <v>Unique</v>
      </c>
    </row>
    <row r="754" spans="1:56" x14ac:dyDescent="0.3">
      <c r="A754">
        <v>635</v>
      </c>
      <c r="B754">
        <v>1966</v>
      </c>
      <c r="C754" t="s">
        <v>41</v>
      </c>
      <c r="D754" t="s">
        <v>33</v>
      </c>
      <c r="E754">
        <v>57183</v>
      </c>
      <c r="F754">
        <v>1</v>
      </c>
      <c r="G754">
        <v>1</v>
      </c>
      <c r="H754" s="1">
        <v>41352</v>
      </c>
      <c r="I754">
        <v>51</v>
      </c>
      <c r="J754">
        <v>464</v>
      </c>
      <c r="K754">
        <v>5</v>
      </c>
      <c r="L754">
        <v>64</v>
      </c>
      <c r="M754">
        <v>7</v>
      </c>
      <c r="N754">
        <v>0</v>
      </c>
      <c r="O754">
        <v>70</v>
      </c>
      <c r="P754">
        <f>IF(Table13[[#This Row],[MntWines]] = 0,"",Table13[[#This Row],[MntWines]])</f>
        <v>464</v>
      </c>
      <c r="Q754">
        <f>IF(Table13[[#This Row],[MntFruits]] = 0, "",Table13[[#This Row],[MntFruits]])</f>
        <v>5</v>
      </c>
      <c r="R754">
        <f>IF(Table13[[#This Row],[MntMeatProducts]] = 0, "",Table13[[#This Row],[MntMeatProducts]])</f>
        <v>64</v>
      </c>
      <c r="S754">
        <f>IF(Table13[[#This Row],[MntFishProducts]] = 0, "",Table13[[#This Row],[MntFishProducts]])</f>
        <v>7</v>
      </c>
      <c r="T754" t="str">
        <f>IF(Table13[[#This Row],[MntSweetProducts]] = 0, "",Table13[[#This Row],[MntSweetProducts]])</f>
        <v/>
      </c>
      <c r="U754">
        <f>IF(Table13[[#This Row],[MntGoldProds]] = 0, "",Table13[[#This Row],[MntGoldProds]])</f>
        <v>70</v>
      </c>
      <c r="V754">
        <v>8</v>
      </c>
      <c r="W754">
        <v>9</v>
      </c>
      <c r="X754">
        <v>1</v>
      </c>
      <c r="Y754">
        <v>7</v>
      </c>
      <c r="Z754">
        <v>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 t="s">
        <v>30</v>
      </c>
      <c r="AI754" s="13">
        <f>SUM(Table13[[#This Row],[MntWines]:[MntGoldProds]])</f>
        <v>610</v>
      </c>
      <c r="AJ754" s="13">
        <f>AVERAGE(Table13[[#This Row],[MntWines]:[MntGoldProds]])</f>
        <v>101.66666666666667</v>
      </c>
      <c r="AK754">
        <f>IF(Table13[[#This Row],[Total Number of Purchases]]=0,0,Table13[[#This Row],[Total Spend]]/Table13[[#This Row],[Total Number of Purchases]])</f>
        <v>24.4</v>
      </c>
      <c r="AM754">
        <f>SUM(Table13[[#This Row],[NumDealsPurchases]:[NumStorePurchases]])</f>
        <v>25</v>
      </c>
      <c r="AN754" s="14">
        <f>Snapshot_Date-Table13[[#This Row],[Dt_Customer]]</f>
        <v>564</v>
      </c>
      <c r="AP754" s="13">
        <f>Table13[[#This Row],[NumDealsPurchases]]/Table13[[#This Row],[Total Number of Purchases]]*100</f>
        <v>32</v>
      </c>
      <c r="AQ754">
        <f>6-ROUNDUP(_xlfn.PERCENTRANK.INC(Table13[Recency],Table13[[#This Row],[Recency]])*5, 0)</f>
        <v>3</v>
      </c>
      <c r="AR754">
        <f>ROUNDUP(_xlfn.PERCENTRANK.INC(Table13[Total Number of Purchases],Table13[[#This Row],[Total Number of Purchases]])*5,0)</f>
        <v>5</v>
      </c>
      <c r="AS754">
        <f>ROUNDUP(_xlfn.PERCENTRANK.INC(Table13[Total Spend],Table13[[#This Row],[Total Spend]])*5,0)</f>
        <v>3</v>
      </c>
      <c r="AT754" t="str">
        <f>Table13[[#This Row],[Recency Score]]&amp;Table13[[#This Row],[Frequency Score]]&amp;Table13[[#This Row],[Monetary Score]]</f>
        <v>353</v>
      </c>
      <c r="AU754" t="str">
        <f t="shared" si="11"/>
        <v>Frequent Buyers</v>
      </c>
      <c r="AW754" s="13">
        <f>DATEDIF(Table13[[#This Row],[Dt_Customer]], Snapshot_Date, "d")</f>
        <v>564</v>
      </c>
      <c r="AX754" s="13">
        <f>Table13[[#This Row],[CL if today]]/365</f>
        <v>1.5452054794520549</v>
      </c>
      <c r="AY754">
        <f>Table13[[#This Row],[Total Number of Purchases]]/Table13[[#This Row],[Corrected CL]]</f>
        <v>16.179078014184395</v>
      </c>
      <c r="AZ754">
        <f>Table13[[#This Row],[Average Order Value (AOV)]]*Table13[[#This Row],[Freq per Year]]</f>
        <v>394.7695035460992</v>
      </c>
      <c r="BA754">
        <f>Table13[[#This Row],[Total Spend]]/Table13[[#This Row],[Corrected CL]]</f>
        <v>394.76950354609926</v>
      </c>
      <c r="BB754">
        <v>59.119718309859152</v>
      </c>
      <c r="BC754" s="1">
        <f>Table13[[#This Row],[Dt_Customer]]+Table13[[#This Row],[Recency]]</f>
        <v>41403</v>
      </c>
      <c r="BD754" s="16" t="str">
        <f>IF(COUNTIF(A:A, A754) &gt; 1, "Duplicate", "Unique")</f>
        <v>Unique</v>
      </c>
    </row>
    <row r="755" spans="1:56" x14ac:dyDescent="0.3">
      <c r="A755">
        <v>6982</v>
      </c>
      <c r="B755">
        <v>1976</v>
      </c>
      <c r="C755" t="s">
        <v>28</v>
      </c>
      <c r="D755" t="s">
        <v>33</v>
      </c>
      <c r="E755">
        <v>74068</v>
      </c>
      <c r="F755">
        <v>0</v>
      </c>
      <c r="G755">
        <v>0</v>
      </c>
      <c r="H755" s="1">
        <v>41352</v>
      </c>
      <c r="I755">
        <v>14</v>
      </c>
      <c r="J755">
        <v>783</v>
      </c>
      <c r="K755">
        <v>30</v>
      </c>
      <c r="L755">
        <v>537</v>
      </c>
      <c r="M755">
        <v>140</v>
      </c>
      <c r="N755">
        <v>76</v>
      </c>
      <c r="O755">
        <v>15</v>
      </c>
      <c r="P755">
        <f>IF(Table13[[#This Row],[MntWines]] = 0,"",Table13[[#This Row],[MntWines]])</f>
        <v>783</v>
      </c>
      <c r="Q755">
        <f>IF(Table13[[#This Row],[MntFruits]] = 0, "",Table13[[#This Row],[MntFruits]])</f>
        <v>30</v>
      </c>
      <c r="R755">
        <f>IF(Table13[[#This Row],[MntMeatProducts]] = 0, "",Table13[[#This Row],[MntMeatProducts]])</f>
        <v>537</v>
      </c>
      <c r="S755">
        <f>IF(Table13[[#This Row],[MntFishProducts]] = 0, "",Table13[[#This Row],[MntFishProducts]])</f>
        <v>140</v>
      </c>
      <c r="T755">
        <f>IF(Table13[[#This Row],[MntSweetProducts]] = 0, "",Table13[[#This Row],[MntSweetProducts]])</f>
        <v>76</v>
      </c>
      <c r="U755">
        <f>IF(Table13[[#This Row],[MntGoldProds]] = 0, "",Table13[[#This Row],[MntGoldProds]])</f>
        <v>15</v>
      </c>
      <c r="V755">
        <v>1</v>
      </c>
      <c r="W755">
        <v>4</v>
      </c>
      <c r="X755">
        <v>10</v>
      </c>
      <c r="Y755">
        <v>9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 t="s">
        <v>40</v>
      </c>
      <c r="AI755" s="13">
        <f>SUM(Table13[[#This Row],[MntWines]:[MntGoldProds]])</f>
        <v>1581</v>
      </c>
      <c r="AJ755" s="13">
        <f>AVERAGE(Table13[[#This Row],[MntWines]:[MntGoldProds]])</f>
        <v>263.5</v>
      </c>
      <c r="AK755">
        <f>IF(Table13[[#This Row],[Total Number of Purchases]]=0,0,Table13[[#This Row],[Total Spend]]/Table13[[#This Row],[Total Number of Purchases]])</f>
        <v>65.875</v>
      </c>
      <c r="AM755">
        <f>SUM(Table13[[#This Row],[NumDealsPurchases]:[NumStorePurchases]])</f>
        <v>24</v>
      </c>
      <c r="AN755" s="14">
        <f>Snapshot_Date-Table13[[#This Row],[Dt_Customer]]</f>
        <v>564</v>
      </c>
      <c r="AP755" s="13">
        <f>Table13[[#This Row],[NumDealsPurchases]]/Table13[[#This Row],[Total Number of Purchases]]*100</f>
        <v>4.1666666666666661</v>
      </c>
      <c r="AQ755">
        <f>6-ROUNDUP(_xlfn.PERCENTRANK.INC(Table13[Recency],Table13[[#This Row],[Recency]])*5, 0)</f>
        <v>5</v>
      </c>
      <c r="AR755">
        <f>ROUNDUP(_xlfn.PERCENTRANK.INC(Table13[Total Number of Purchases],Table13[[#This Row],[Total Number of Purchases]])*5,0)</f>
        <v>5</v>
      </c>
      <c r="AS755">
        <f>ROUNDUP(_xlfn.PERCENTRANK.INC(Table13[Total Spend],Table13[[#This Row],[Total Spend]])*5,0)</f>
        <v>5</v>
      </c>
      <c r="AT755" t="str">
        <f>Table13[[#This Row],[Recency Score]]&amp;Table13[[#This Row],[Frequency Score]]&amp;Table13[[#This Row],[Monetary Score]]</f>
        <v>555</v>
      </c>
      <c r="AU755" t="str">
        <f t="shared" si="11"/>
        <v>Champions</v>
      </c>
      <c r="AW755" s="13">
        <f>DATEDIF(Table13[[#This Row],[Dt_Customer]], Snapshot_Date, "d")</f>
        <v>564</v>
      </c>
      <c r="AX755" s="13">
        <f>Table13[[#This Row],[CL if today]]/365</f>
        <v>1.5452054794520549</v>
      </c>
      <c r="AY755">
        <f>Table13[[#This Row],[Total Number of Purchases]]/Table13[[#This Row],[Corrected CL]]</f>
        <v>15.531914893617021</v>
      </c>
      <c r="AZ755">
        <f>Table13[[#This Row],[Average Order Value (AOV)]]*Table13[[#This Row],[Freq per Year]]</f>
        <v>1023.1648936170212</v>
      </c>
      <c r="BA755">
        <f>Table13[[#This Row],[Total Spend]]/Table13[[#This Row],[Corrected CL]]</f>
        <v>1023.1648936170212</v>
      </c>
      <c r="BB755">
        <v>54.074074074074076</v>
      </c>
      <c r="BC755" s="1">
        <f>Table13[[#This Row],[Dt_Customer]]+Table13[[#This Row],[Recency]]</f>
        <v>41366</v>
      </c>
      <c r="BD755" s="16" t="str">
        <f>IF(COUNTIF(A:A, A755) &gt; 1, "Duplicate", "Unique")</f>
        <v>Unique</v>
      </c>
    </row>
    <row r="756" spans="1:56" x14ac:dyDescent="0.3">
      <c r="A756">
        <v>9701</v>
      </c>
      <c r="B756">
        <v>1988</v>
      </c>
      <c r="C756" t="s">
        <v>28</v>
      </c>
      <c r="D756" t="s">
        <v>35</v>
      </c>
      <c r="E756">
        <v>41883</v>
      </c>
      <c r="F756">
        <v>1</v>
      </c>
      <c r="G756">
        <v>0</v>
      </c>
      <c r="H756" s="1">
        <v>41352</v>
      </c>
      <c r="I756">
        <v>13</v>
      </c>
      <c r="J756">
        <v>32</v>
      </c>
      <c r="K756">
        <v>34</v>
      </c>
      <c r="L756">
        <v>41</v>
      </c>
      <c r="M756">
        <v>73</v>
      </c>
      <c r="N756">
        <v>16</v>
      </c>
      <c r="O756">
        <v>116</v>
      </c>
      <c r="P756">
        <f>IF(Table13[[#This Row],[MntWines]] = 0,"",Table13[[#This Row],[MntWines]])</f>
        <v>32</v>
      </c>
      <c r="Q756">
        <f>IF(Table13[[#This Row],[MntFruits]] = 0, "",Table13[[#This Row],[MntFruits]])</f>
        <v>34</v>
      </c>
      <c r="R756">
        <f>IF(Table13[[#This Row],[MntMeatProducts]] = 0, "",Table13[[#This Row],[MntMeatProducts]])</f>
        <v>41</v>
      </c>
      <c r="S756">
        <f>IF(Table13[[#This Row],[MntFishProducts]] = 0, "",Table13[[#This Row],[MntFishProducts]])</f>
        <v>73</v>
      </c>
      <c r="T756">
        <f>IF(Table13[[#This Row],[MntSweetProducts]] = 0, "",Table13[[#This Row],[MntSweetProducts]])</f>
        <v>16</v>
      </c>
      <c r="U756">
        <f>IF(Table13[[#This Row],[MntGoldProds]] = 0, "",Table13[[#This Row],[MntGoldProds]])</f>
        <v>116</v>
      </c>
      <c r="V756">
        <v>3</v>
      </c>
      <c r="W756">
        <v>4</v>
      </c>
      <c r="X756">
        <v>2</v>
      </c>
      <c r="Y756">
        <v>3</v>
      </c>
      <c r="Z756">
        <v>7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 t="s">
        <v>32</v>
      </c>
      <c r="AI756" s="13">
        <f>SUM(Table13[[#This Row],[MntWines]:[MntGoldProds]])</f>
        <v>312</v>
      </c>
      <c r="AJ756" s="13">
        <f>AVERAGE(Table13[[#This Row],[MntWines]:[MntGoldProds]])</f>
        <v>52</v>
      </c>
      <c r="AK756">
        <f>IF(Table13[[#This Row],[Total Number of Purchases]]=0,0,Table13[[#This Row],[Total Spend]]/Table13[[#This Row],[Total Number of Purchases]])</f>
        <v>26</v>
      </c>
      <c r="AM756">
        <f>SUM(Table13[[#This Row],[NumDealsPurchases]:[NumStorePurchases]])</f>
        <v>12</v>
      </c>
      <c r="AN756" s="14">
        <f>Snapshot_Date-Table13[[#This Row],[Dt_Customer]]</f>
        <v>564</v>
      </c>
      <c r="AP756" s="13">
        <f>Table13[[#This Row],[NumDealsPurchases]]/Table13[[#This Row],[Total Number of Purchases]]*100</f>
        <v>25</v>
      </c>
      <c r="AQ756">
        <f>6-ROUNDUP(_xlfn.PERCENTRANK.INC(Table13[Recency],Table13[[#This Row],[Recency]])*5, 0)</f>
        <v>5</v>
      </c>
      <c r="AR756">
        <f>ROUNDUP(_xlfn.PERCENTRANK.INC(Table13[Total Number of Purchases],Table13[[#This Row],[Total Number of Purchases]])*5,0)</f>
        <v>2</v>
      </c>
      <c r="AS756">
        <f>ROUNDUP(_xlfn.PERCENTRANK.INC(Table13[Total Spend],Table13[[#This Row],[Total Spend]])*5,0)</f>
        <v>3</v>
      </c>
      <c r="AT756" t="str">
        <f>Table13[[#This Row],[Recency Score]]&amp;Table13[[#This Row],[Frequency Score]]&amp;Table13[[#This Row],[Monetary Score]]</f>
        <v>523</v>
      </c>
      <c r="AU756" t="str">
        <f t="shared" si="11"/>
        <v>Others</v>
      </c>
      <c r="AW756" s="13">
        <f>DATEDIF(Table13[[#This Row],[Dt_Customer]], Snapshot_Date, "d")</f>
        <v>564</v>
      </c>
      <c r="AX756" s="13">
        <f>Table13[[#This Row],[CL if today]]/365</f>
        <v>1.5452054794520549</v>
      </c>
      <c r="AY756">
        <f>Table13[[#This Row],[Total Number of Purchases]]/Table13[[#This Row],[Corrected CL]]</f>
        <v>7.7659574468085104</v>
      </c>
      <c r="AZ756">
        <f>Table13[[#This Row],[Average Order Value (AOV)]]*Table13[[#This Row],[Freq per Year]]</f>
        <v>201.91489361702128</v>
      </c>
      <c r="BA756">
        <f>Table13[[#This Row],[Total Spend]]/Table13[[#This Row],[Corrected CL]]</f>
        <v>201.91489361702128</v>
      </c>
      <c r="BB756">
        <v>24.50530035335689</v>
      </c>
      <c r="BC756" s="1">
        <f>Table13[[#This Row],[Dt_Customer]]+Table13[[#This Row],[Recency]]</f>
        <v>41365</v>
      </c>
      <c r="BD756" s="16" t="str">
        <f>IF(COUNTIF(A:A, A756) &gt; 1, "Duplicate", "Unique")</f>
        <v>Unique</v>
      </c>
    </row>
    <row r="757" spans="1:56" x14ac:dyDescent="0.3">
      <c r="A757">
        <v>6798</v>
      </c>
      <c r="B757">
        <v>1966</v>
      </c>
      <c r="C757" t="s">
        <v>28</v>
      </c>
      <c r="D757" t="s">
        <v>31</v>
      </c>
      <c r="E757">
        <v>37070</v>
      </c>
      <c r="F757">
        <v>1</v>
      </c>
      <c r="G757">
        <v>1</v>
      </c>
      <c r="H757" s="1">
        <v>41353</v>
      </c>
      <c r="I757">
        <v>30</v>
      </c>
      <c r="J757">
        <v>231</v>
      </c>
      <c r="K757">
        <v>7</v>
      </c>
      <c r="L757">
        <v>137</v>
      </c>
      <c r="M757">
        <v>4</v>
      </c>
      <c r="N757">
        <v>15</v>
      </c>
      <c r="O757">
        <v>39</v>
      </c>
      <c r="P757">
        <f>IF(Table13[[#This Row],[MntWines]] = 0,"",Table13[[#This Row],[MntWines]])</f>
        <v>231</v>
      </c>
      <c r="Q757">
        <f>IF(Table13[[#This Row],[MntFruits]] = 0, "",Table13[[#This Row],[MntFruits]])</f>
        <v>7</v>
      </c>
      <c r="R757">
        <f>IF(Table13[[#This Row],[MntMeatProducts]] = 0, "",Table13[[#This Row],[MntMeatProducts]])</f>
        <v>137</v>
      </c>
      <c r="S757">
        <f>IF(Table13[[#This Row],[MntFishProducts]] = 0, "",Table13[[#This Row],[MntFishProducts]])</f>
        <v>4</v>
      </c>
      <c r="T757">
        <f>IF(Table13[[#This Row],[MntSweetProducts]] = 0, "",Table13[[#This Row],[MntSweetProducts]])</f>
        <v>15</v>
      </c>
      <c r="U757">
        <f>IF(Table13[[#This Row],[MntGoldProds]] = 0, "",Table13[[#This Row],[MntGoldProds]])</f>
        <v>39</v>
      </c>
      <c r="V757">
        <v>9</v>
      </c>
      <c r="W757">
        <v>5</v>
      </c>
      <c r="X757">
        <v>1</v>
      </c>
      <c r="Y757">
        <v>8</v>
      </c>
      <c r="Z757">
        <v>7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 t="s">
        <v>43</v>
      </c>
      <c r="AI757" s="13">
        <f>SUM(Table13[[#This Row],[MntWines]:[MntGoldProds]])</f>
        <v>433</v>
      </c>
      <c r="AJ757" s="13">
        <f>AVERAGE(Table13[[#This Row],[MntWines]:[MntGoldProds]])</f>
        <v>72.166666666666671</v>
      </c>
      <c r="AK757">
        <f>IF(Table13[[#This Row],[Total Number of Purchases]]=0,0,Table13[[#This Row],[Total Spend]]/Table13[[#This Row],[Total Number of Purchases]])</f>
        <v>18.826086956521738</v>
      </c>
      <c r="AM757">
        <f>SUM(Table13[[#This Row],[NumDealsPurchases]:[NumStorePurchases]])</f>
        <v>23</v>
      </c>
      <c r="AN757" s="14">
        <f>Snapshot_Date-Table13[[#This Row],[Dt_Customer]]</f>
        <v>563</v>
      </c>
      <c r="AP757" s="13">
        <f>Table13[[#This Row],[NumDealsPurchases]]/Table13[[#This Row],[Total Number of Purchases]]*100</f>
        <v>39.130434782608695</v>
      </c>
      <c r="AQ757">
        <f>6-ROUNDUP(_xlfn.PERCENTRANK.INC(Table13[Recency],Table13[[#This Row],[Recency]])*5, 0)</f>
        <v>4</v>
      </c>
      <c r="AR757">
        <f>ROUNDUP(_xlfn.PERCENTRANK.INC(Table13[Total Number of Purchases],Table13[[#This Row],[Total Number of Purchases]])*5,0)</f>
        <v>5</v>
      </c>
      <c r="AS757">
        <f>ROUNDUP(_xlfn.PERCENTRANK.INC(Table13[Total Spend],Table13[[#This Row],[Total Spend]])*5,0)</f>
        <v>3</v>
      </c>
      <c r="AT757" t="str">
        <f>Table13[[#This Row],[Recency Score]]&amp;Table13[[#This Row],[Frequency Score]]&amp;Table13[[#This Row],[Monetary Score]]</f>
        <v>453</v>
      </c>
      <c r="AU757" t="str">
        <f t="shared" si="11"/>
        <v>Frequent Buyers</v>
      </c>
      <c r="AW757" s="13">
        <f>DATEDIF(Table13[[#This Row],[Dt_Customer]], Snapshot_Date, "d")</f>
        <v>563</v>
      </c>
      <c r="AX757" s="13">
        <f>Table13[[#This Row],[CL if today]]/365</f>
        <v>1.5424657534246575</v>
      </c>
      <c r="AY757">
        <f>Table13[[#This Row],[Total Number of Purchases]]/Table13[[#This Row],[Corrected CL]]</f>
        <v>14.911190053285969</v>
      </c>
      <c r="AZ757">
        <f>Table13[[#This Row],[Average Order Value (AOV)]]*Table13[[#This Row],[Freq per Year]]</f>
        <v>280.71936056838365</v>
      </c>
      <c r="BA757">
        <f>Table13[[#This Row],[Total Spend]]/Table13[[#This Row],[Corrected CL]]</f>
        <v>280.71936056838365</v>
      </c>
      <c r="BB757">
        <v>955.70671378091868</v>
      </c>
      <c r="BC757" s="1">
        <f>Table13[[#This Row],[Dt_Customer]]+Table13[[#This Row],[Recency]]</f>
        <v>41383</v>
      </c>
      <c r="BD757" s="16" t="str">
        <f>IF(COUNTIF(A:A, A757) &gt; 1, "Duplicate", "Unique")</f>
        <v>Unique</v>
      </c>
    </row>
    <row r="758" spans="1:56" x14ac:dyDescent="0.3">
      <c r="A758">
        <v>4168</v>
      </c>
      <c r="B758">
        <v>1966</v>
      </c>
      <c r="C758" t="s">
        <v>28</v>
      </c>
      <c r="D758" t="s">
        <v>31</v>
      </c>
      <c r="E758">
        <v>37070</v>
      </c>
      <c r="F758">
        <v>1</v>
      </c>
      <c r="G758">
        <v>1</v>
      </c>
      <c r="H758" s="1">
        <v>41353</v>
      </c>
      <c r="I758">
        <v>30</v>
      </c>
      <c r="J758">
        <v>231</v>
      </c>
      <c r="K758">
        <v>7</v>
      </c>
      <c r="L758">
        <v>137</v>
      </c>
      <c r="M758">
        <v>4</v>
      </c>
      <c r="N758">
        <v>15</v>
      </c>
      <c r="O758">
        <v>39</v>
      </c>
      <c r="P758">
        <f>IF(Table13[[#This Row],[MntWines]] = 0,"",Table13[[#This Row],[MntWines]])</f>
        <v>231</v>
      </c>
      <c r="Q758">
        <f>IF(Table13[[#This Row],[MntFruits]] = 0, "",Table13[[#This Row],[MntFruits]])</f>
        <v>7</v>
      </c>
      <c r="R758">
        <f>IF(Table13[[#This Row],[MntMeatProducts]] = 0, "",Table13[[#This Row],[MntMeatProducts]])</f>
        <v>137</v>
      </c>
      <c r="S758">
        <f>IF(Table13[[#This Row],[MntFishProducts]] = 0, "",Table13[[#This Row],[MntFishProducts]])</f>
        <v>4</v>
      </c>
      <c r="T758">
        <f>IF(Table13[[#This Row],[MntSweetProducts]] = 0, "",Table13[[#This Row],[MntSweetProducts]])</f>
        <v>15</v>
      </c>
      <c r="U758">
        <f>IF(Table13[[#This Row],[MntGoldProds]] = 0, "",Table13[[#This Row],[MntGoldProds]])</f>
        <v>39</v>
      </c>
      <c r="V758">
        <v>9</v>
      </c>
      <c r="W758">
        <v>5</v>
      </c>
      <c r="X758">
        <v>1</v>
      </c>
      <c r="Y758">
        <v>8</v>
      </c>
      <c r="Z758">
        <v>7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 t="s">
        <v>30</v>
      </c>
      <c r="AI758" s="13">
        <f>SUM(Table13[[#This Row],[MntWines]:[MntGoldProds]])</f>
        <v>433</v>
      </c>
      <c r="AJ758" s="13">
        <f>AVERAGE(Table13[[#This Row],[MntWines]:[MntGoldProds]])</f>
        <v>72.166666666666671</v>
      </c>
      <c r="AK758">
        <f>IF(Table13[[#This Row],[Total Number of Purchases]]=0,0,Table13[[#This Row],[Total Spend]]/Table13[[#This Row],[Total Number of Purchases]])</f>
        <v>18.826086956521738</v>
      </c>
      <c r="AM758">
        <f>SUM(Table13[[#This Row],[NumDealsPurchases]:[NumStorePurchases]])</f>
        <v>23</v>
      </c>
      <c r="AN758" s="14">
        <f>Snapshot_Date-Table13[[#This Row],[Dt_Customer]]</f>
        <v>563</v>
      </c>
      <c r="AP758" s="13">
        <f>Table13[[#This Row],[NumDealsPurchases]]/Table13[[#This Row],[Total Number of Purchases]]*100</f>
        <v>39.130434782608695</v>
      </c>
      <c r="AQ758">
        <f>6-ROUNDUP(_xlfn.PERCENTRANK.INC(Table13[Recency],Table13[[#This Row],[Recency]])*5, 0)</f>
        <v>4</v>
      </c>
      <c r="AR758">
        <f>ROUNDUP(_xlfn.PERCENTRANK.INC(Table13[Total Number of Purchases],Table13[[#This Row],[Total Number of Purchases]])*5,0)</f>
        <v>5</v>
      </c>
      <c r="AS758">
        <f>ROUNDUP(_xlfn.PERCENTRANK.INC(Table13[Total Spend],Table13[[#This Row],[Total Spend]])*5,0)</f>
        <v>3</v>
      </c>
      <c r="AT758" t="str">
        <f>Table13[[#This Row],[Recency Score]]&amp;Table13[[#This Row],[Frequency Score]]&amp;Table13[[#This Row],[Monetary Score]]</f>
        <v>453</v>
      </c>
      <c r="AU758" t="str">
        <f t="shared" si="11"/>
        <v>Frequent Buyers</v>
      </c>
      <c r="AW758" s="13">
        <f>DATEDIF(Table13[[#This Row],[Dt_Customer]], Snapshot_Date, "d")</f>
        <v>563</v>
      </c>
      <c r="AX758" s="13">
        <f>Table13[[#This Row],[CL if today]]/365</f>
        <v>1.5424657534246575</v>
      </c>
      <c r="AY758">
        <f>Table13[[#This Row],[Total Number of Purchases]]/Table13[[#This Row],[Corrected CL]]</f>
        <v>14.911190053285969</v>
      </c>
      <c r="AZ758">
        <f>Table13[[#This Row],[Average Order Value (AOV)]]*Table13[[#This Row],[Freq per Year]]</f>
        <v>280.71936056838365</v>
      </c>
      <c r="BA758">
        <f>Table13[[#This Row],[Total Spend]]/Table13[[#This Row],[Corrected CL]]</f>
        <v>280.71936056838365</v>
      </c>
      <c r="BB758">
        <v>556.52826855123669</v>
      </c>
      <c r="BC758" s="1">
        <f>Table13[[#This Row],[Dt_Customer]]+Table13[[#This Row],[Recency]]</f>
        <v>41383</v>
      </c>
      <c r="BD758" s="16" t="str">
        <f>IF(COUNTIF(A:A, A758) &gt; 1, "Duplicate", "Unique")</f>
        <v>Unique</v>
      </c>
    </row>
    <row r="759" spans="1:56" x14ac:dyDescent="0.3">
      <c r="A759">
        <v>5181</v>
      </c>
      <c r="B759">
        <v>1982</v>
      </c>
      <c r="C759" t="s">
        <v>44</v>
      </c>
      <c r="D759" t="s">
        <v>31</v>
      </c>
      <c r="E759">
        <v>24367</v>
      </c>
      <c r="F759">
        <v>1</v>
      </c>
      <c r="G759">
        <v>0</v>
      </c>
      <c r="H759" s="1">
        <v>41353</v>
      </c>
      <c r="I759">
        <v>58</v>
      </c>
      <c r="J759">
        <v>2</v>
      </c>
      <c r="K759">
        <v>4</v>
      </c>
      <c r="L759">
        <v>2</v>
      </c>
      <c r="M759">
        <v>0</v>
      </c>
      <c r="N759">
        <v>11</v>
      </c>
      <c r="O759">
        <v>5</v>
      </c>
      <c r="P759">
        <f>IF(Table13[[#This Row],[MntWines]] = 0,"",Table13[[#This Row],[MntWines]])</f>
        <v>2</v>
      </c>
      <c r="Q759">
        <f>IF(Table13[[#This Row],[MntFruits]] = 0, "",Table13[[#This Row],[MntFruits]])</f>
        <v>4</v>
      </c>
      <c r="R759">
        <f>IF(Table13[[#This Row],[MntMeatProducts]] = 0, "",Table13[[#This Row],[MntMeatProducts]])</f>
        <v>2</v>
      </c>
      <c r="S759" t="str">
        <f>IF(Table13[[#This Row],[MntFishProducts]] = 0, "",Table13[[#This Row],[MntFishProducts]])</f>
        <v/>
      </c>
      <c r="T759">
        <f>IF(Table13[[#This Row],[MntSweetProducts]] = 0, "",Table13[[#This Row],[MntSweetProducts]])</f>
        <v>11</v>
      </c>
      <c r="U759">
        <f>IF(Table13[[#This Row],[MntGoldProds]] = 0, "",Table13[[#This Row],[MntGoldProds]])</f>
        <v>5</v>
      </c>
      <c r="V759">
        <v>1</v>
      </c>
      <c r="W759">
        <v>1</v>
      </c>
      <c r="X759">
        <v>0</v>
      </c>
      <c r="Y759">
        <v>2</v>
      </c>
      <c r="Z759">
        <v>9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 t="s">
        <v>30</v>
      </c>
      <c r="AI759" s="13">
        <f>SUM(Table13[[#This Row],[MntWines]:[MntGoldProds]])</f>
        <v>24</v>
      </c>
      <c r="AJ759" s="13">
        <f>AVERAGE(Table13[[#This Row],[MntWines]:[MntGoldProds]])</f>
        <v>4</v>
      </c>
      <c r="AK759">
        <f>IF(Table13[[#This Row],[Total Number of Purchases]]=0,0,Table13[[#This Row],[Total Spend]]/Table13[[#This Row],[Total Number of Purchases]])</f>
        <v>6</v>
      </c>
      <c r="AM759">
        <f>SUM(Table13[[#This Row],[NumDealsPurchases]:[NumStorePurchases]])</f>
        <v>4</v>
      </c>
      <c r="AN759" s="14">
        <f>Snapshot_Date-Table13[[#This Row],[Dt_Customer]]</f>
        <v>563</v>
      </c>
      <c r="AP759" s="13">
        <f>Table13[[#This Row],[NumDealsPurchases]]/Table13[[#This Row],[Total Number of Purchases]]*100</f>
        <v>25</v>
      </c>
      <c r="AQ759">
        <f>6-ROUNDUP(_xlfn.PERCENTRANK.INC(Table13[Recency],Table13[[#This Row],[Recency]])*5, 0)</f>
        <v>3</v>
      </c>
      <c r="AR759">
        <f>ROUNDUP(_xlfn.PERCENTRANK.INC(Table13[Total Number of Purchases],Table13[[#This Row],[Total Number of Purchases]])*5,0)</f>
        <v>1</v>
      </c>
      <c r="AS759">
        <f>ROUNDUP(_xlfn.PERCENTRANK.INC(Table13[Total Spend],Table13[[#This Row],[Total Spend]])*5,0)</f>
        <v>1</v>
      </c>
      <c r="AT759" t="str">
        <f>Table13[[#This Row],[Recency Score]]&amp;Table13[[#This Row],[Frequency Score]]&amp;Table13[[#This Row],[Monetary Score]]</f>
        <v>311</v>
      </c>
      <c r="AU759" t="str">
        <f t="shared" si="11"/>
        <v>Needs Attention</v>
      </c>
      <c r="AW759" s="13">
        <f>DATEDIF(Table13[[#This Row],[Dt_Customer]], Snapshot_Date, "d")</f>
        <v>563</v>
      </c>
      <c r="AX759" s="13">
        <f>Table13[[#This Row],[CL if today]]/365</f>
        <v>1.5424657534246575</v>
      </c>
      <c r="AY759">
        <f>Table13[[#This Row],[Total Number of Purchases]]/Table13[[#This Row],[Corrected CL]]</f>
        <v>2.5932504440497337</v>
      </c>
      <c r="AZ759">
        <f>Table13[[#This Row],[Average Order Value (AOV)]]*Table13[[#This Row],[Freq per Year]]</f>
        <v>15.559502664298403</v>
      </c>
      <c r="BA759">
        <f>Table13[[#This Row],[Total Spend]]/Table13[[#This Row],[Corrected CL]]</f>
        <v>15.559502664298401</v>
      </c>
      <c r="BB759">
        <v>555.23851590106005</v>
      </c>
      <c r="BC759" s="1">
        <f>Table13[[#This Row],[Dt_Customer]]+Table13[[#This Row],[Recency]]</f>
        <v>41411</v>
      </c>
      <c r="BD759" s="16" t="str">
        <f>IF(COUNTIF(A:A, A759) &gt; 1, "Duplicate", "Unique")</f>
        <v>Unique</v>
      </c>
    </row>
    <row r="760" spans="1:56" x14ac:dyDescent="0.3">
      <c r="A760">
        <v>1502</v>
      </c>
      <c r="B760">
        <v>1983</v>
      </c>
      <c r="C760" t="s">
        <v>28</v>
      </c>
      <c r="D760" t="s">
        <v>35</v>
      </c>
      <c r="E760">
        <v>28427</v>
      </c>
      <c r="F760">
        <v>1</v>
      </c>
      <c r="G760">
        <v>0</v>
      </c>
      <c r="H760" s="1">
        <v>41354</v>
      </c>
      <c r="I760">
        <v>67</v>
      </c>
      <c r="J760">
        <v>18</v>
      </c>
      <c r="K760">
        <v>3</v>
      </c>
      <c r="L760">
        <v>19</v>
      </c>
      <c r="M760">
        <v>3</v>
      </c>
      <c r="N760">
        <v>3</v>
      </c>
      <c r="O760">
        <v>6</v>
      </c>
      <c r="P760">
        <f>IF(Table13[[#This Row],[MntWines]] = 0,"",Table13[[#This Row],[MntWines]])</f>
        <v>18</v>
      </c>
      <c r="Q760">
        <f>IF(Table13[[#This Row],[MntFruits]] = 0, "",Table13[[#This Row],[MntFruits]])</f>
        <v>3</v>
      </c>
      <c r="R760">
        <f>IF(Table13[[#This Row],[MntMeatProducts]] = 0, "",Table13[[#This Row],[MntMeatProducts]])</f>
        <v>19</v>
      </c>
      <c r="S760">
        <f>IF(Table13[[#This Row],[MntFishProducts]] = 0, "",Table13[[#This Row],[MntFishProducts]])</f>
        <v>3</v>
      </c>
      <c r="T760">
        <f>IF(Table13[[#This Row],[MntSweetProducts]] = 0, "",Table13[[#This Row],[MntSweetProducts]])</f>
        <v>3</v>
      </c>
      <c r="U760">
        <f>IF(Table13[[#This Row],[MntGoldProds]] = 0, "",Table13[[#This Row],[MntGoldProds]])</f>
        <v>6</v>
      </c>
      <c r="V760">
        <v>2</v>
      </c>
      <c r="W760">
        <v>2</v>
      </c>
      <c r="X760">
        <v>0</v>
      </c>
      <c r="Y760">
        <v>3</v>
      </c>
      <c r="Z760">
        <v>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30</v>
      </c>
      <c r="AI760" s="13">
        <f>SUM(Table13[[#This Row],[MntWines]:[MntGoldProds]])</f>
        <v>52</v>
      </c>
      <c r="AJ760" s="13">
        <f>AVERAGE(Table13[[#This Row],[MntWines]:[MntGoldProds]])</f>
        <v>8.6666666666666661</v>
      </c>
      <c r="AK760">
        <f>IF(Table13[[#This Row],[Total Number of Purchases]]=0,0,Table13[[#This Row],[Total Spend]]/Table13[[#This Row],[Total Number of Purchases]])</f>
        <v>7.4285714285714288</v>
      </c>
      <c r="AM760">
        <f>SUM(Table13[[#This Row],[NumDealsPurchases]:[NumStorePurchases]])</f>
        <v>7</v>
      </c>
      <c r="AN760" s="14">
        <f>Snapshot_Date-Table13[[#This Row],[Dt_Customer]]</f>
        <v>562</v>
      </c>
      <c r="AP760" s="13">
        <f>Table13[[#This Row],[NumDealsPurchases]]/Table13[[#This Row],[Total Number of Purchases]]*100</f>
        <v>28.571428571428569</v>
      </c>
      <c r="AQ760">
        <f>6-ROUNDUP(_xlfn.PERCENTRANK.INC(Table13[Recency],Table13[[#This Row],[Recency]])*5, 0)</f>
        <v>2</v>
      </c>
      <c r="AR760">
        <f>ROUNDUP(_xlfn.PERCENTRANK.INC(Table13[Total Number of Purchases],Table13[[#This Row],[Total Number of Purchases]])*5,0)</f>
        <v>1</v>
      </c>
      <c r="AS760">
        <f>ROUNDUP(_xlfn.PERCENTRANK.INC(Table13[Total Spend],Table13[[#This Row],[Total Spend]])*5,0)</f>
        <v>1</v>
      </c>
      <c r="AT760" t="str">
        <f>Table13[[#This Row],[Recency Score]]&amp;Table13[[#This Row],[Frequency Score]]&amp;Table13[[#This Row],[Monetary Score]]</f>
        <v>211</v>
      </c>
      <c r="AU760" t="str">
        <f t="shared" si="11"/>
        <v>About to Sleep</v>
      </c>
      <c r="AW760" s="13">
        <f>DATEDIF(Table13[[#This Row],[Dt_Customer]], Snapshot_Date, "d")</f>
        <v>562</v>
      </c>
      <c r="AX760" s="13">
        <f>Table13[[#This Row],[CL if today]]/365</f>
        <v>1.5397260273972602</v>
      </c>
      <c r="AY760">
        <f>Table13[[#This Row],[Total Number of Purchases]]/Table13[[#This Row],[Corrected CL]]</f>
        <v>4.5462633451957295</v>
      </c>
      <c r="AZ760">
        <f>Table13[[#This Row],[Average Order Value (AOV)]]*Table13[[#This Row],[Freq per Year]]</f>
        <v>33.772241992882563</v>
      </c>
      <c r="BA760">
        <f>Table13[[#This Row],[Total Spend]]/Table13[[#This Row],[Corrected CL]]</f>
        <v>33.772241992882563</v>
      </c>
      <c r="BB760">
        <v>286.83185840707966</v>
      </c>
      <c r="BC760" s="1">
        <f>Table13[[#This Row],[Dt_Customer]]+Table13[[#This Row],[Recency]]</f>
        <v>41421</v>
      </c>
      <c r="BD760" s="16" t="str">
        <f>IF(COUNTIF(A:A, A760) &gt; 1, "Duplicate", "Unique")</f>
        <v>Unique</v>
      </c>
    </row>
    <row r="761" spans="1:56" x14ac:dyDescent="0.3">
      <c r="A761">
        <v>736</v>
      </c>
      <c r="B761">
        <v>1983</v>
      </c>
      <c r="C761" t="s">
        <v>28</v>
      </c>
      <c r="D761" t="s">
        <v>35</v>
      </c>
      <c r="E761">
        <v>28427</v>
      </c>
      <c r="F761">
        <v>1</v>
      </c>
      <c r="G761">
        <v>0</v>
      </c>
      <c r="H761" s="1">
        <v>41354</v>
      </c>
      <c r="I761">
        <v>67</v>
      </c>
      <c r="J761">
        <v>18</v>
      </c>
      <c r="K761">
        <v>3</v>
      </c>
      <c r="L761">
        <v>19</v>
      </c>
      <c r="M761">
        <v>3</v>
      </c>
      <c r="N761">
        <v>3</v>
      </c>
      <c r="O761">
        <v>6</v>
      </c>
      <c r="P761">
        <f>IF(Table13[[#This Row],[MntWines]] = 0,"",Table13[[#This Row],[MntWines]])</f>
        <v>18</v>
      </c>
      <c r="Q761">
        <f>IF(Table13[[#This Row],[MntFruits]] = 0, "",Table13[[#This Row],[MntFruits]])</f>
        <v>3</v>
      </c>
      <c r="R761">
        <f>IF(Table13[[#This Row],[MntMeatProducts]] = 0, "",Table13[[#This Row],[MntMeatProducts]])</f>
        <v>19</v>
      </c>
      <c r="S761">
        <f>IF(Table13[[#This Row],[MntFishProducts]] = 0, "",Table13[[#This Row],[MntFishProducts]])</f>
        <v>3</v>
      </c>
      <c r="T761">
        <f>IF(Table13[[#This Row],[MntSweetProducts]] = 0, "",Table13[[#This Row],[MntSweetProducts]])</f>
        <v>3</v>
      </c>
      <c r="U761">
        <f>IF(Table13[[#This Row],[MntGoldProds]] = 0, "",Table13[[#This Row],[MntGoldProds]])</f>
        <v>6</v>
      </c>
      <c r="V761">
        <v>2</v>
      </c>
      <c r="W761">
        <v>2</v>
      </c>
      <c r="X761">
        <v>0</v>
      </c>
      <c r="Y761">
        <v>3</v>
      </c>
      <c r="Z761">
        <v>8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40</v>
      </c>
      <c r="AI761" s="13">
        <f>SUM(Table13[[#This Row],[MntWines]:[MntGoldProds]])</f>
        <v>52</v>
      </c>
      <c r="AJ761" s="13">
        <f>AVERAGE(Table13[[#This Row],[MntWines]:[MntGoldProds]])</f>
        <v>8.6666666666666661</v>
      </c>
      <c r="AK761">
        <f>IF(Table13[[#This Row],[Total Number of Purchases]]=0,0,Table13[[#This Row],[Total Spend]]/Table13[[#This Row],[Total Number of Purchases]])</f>
        <v>7.4285714285714288</v>
      </c>
      <c r="AM761">
        <f>SUM(Table13[[#This Row],[NumDealsPurchases]:[NumStorePurchases]])</f>
        <v>7</v>
      </c>
      <c r="AN761" s="14">
        <f>Snapshot_Date-Table13[[#This Row],[Dt_Customer]]</f>
        <v>562</v>
      </c>
      <c r="AP761" s="13">
        <f>Table13[[#This Row],[NumDealsPurchases]]/Table13[[#This Row],[Total Number of Purchases]]*100</f>
        <v>28.571428571428569</v>
      </c>
      <c r="AQ761">
        <f>6-ROUNDUP(_xlfn.PERCENTRANK.INC(Table13[Recency],Table13[[#This Row],[Recency]])*5, 0)</f>
        <v>2</v>
      </c>
      <c r="AR761">
        <f>ROUNDUP(_xlfn.PERCENTRANK.INC(Table13[Total Number of Purchases],Table13[[#This Row],[Total Number of Purchases]])*5,0)</f>
        <v>1</v>
      </c>
      <c r="AS761">
        <f>ROUNDUP(_xlfn.PERCENTRANK.INC(Table13[Total Spend],Table13[[#This Row],[Total Spend]])*5,0)</f>
        <v>1</v>
      </c>
      <c r="AT761" t="str">
        <f>Table13[[#This Row],[Recency Score]]&amp;Table13[[#This Row],[Frequency Score]]&amp;Table13[[#This Row],[Monetary Score]]</f>
        <v>211</v>
      </c>
      <c r="AU761" t="str">
        <f t="shared" si="11"/>
        <v>About to Sleep</v>
      </c>
      <c r="AW761" s="13">
        <f>DATEDIF(Table13[[#This Row],[Dt_Customer]], Snapshot_Date, "d")</f>
        <v>562</v>
      </c>
      <c r="AX761" s="13">
        <f>Table13[[#This Row],[CL if today]]/365</f>
        <v>1.5397260273972602</v>
      </c>
      <c r="AY761">
        <f>Table13[[#This Row],[Total Number of Purchases]]/Table13[[#This Row],[Corrected CL]]</f>
        <v>4.5462633451957295</v>
      </c>
      <c r="AZ761">
        <f>Table13[[#This Row],[Average Order Value (AOV)]]*Table13[[#This Row],[Freq per Year]]</f>
        <v>33.772241992882563</v>
      </c>
      <c r="BA761">
        <f>Table13[[#This Row],[Total Spend]]/Table13[[#This Row],[Corrected CL]]</f>
        <v>33.772241992882563</v>
      </c>
      <c r="BB761">
        <v>387.57067137809184</v>
      </c>
      <c r="BC761" s="1">
        <f>Table13[[#This Row],[Dt_Customer]]+Table13[[#This Row],[Recency]]</f>
        <v>41421</v>
      </c>
      <c r="BD761" s="16" t="str">
        <f>IF(COUNTIF(A:A, A761) &gt; 1, "Duplicate", "Unique")</f>
        <v>Unique</v>
      </c>
    </row>
    <row r="762" spans="1:56" x14ac:dyDescent="0.3">
      <c r="A762">
        <v>2980</v>
      </c>
      <c r="B762">
        <v>1952</v>
      </c>
      <c r="C762" t="s">
        <v>41</v>
      </c>
      <c r="D762" t="s">
        <v>31</v>
      </c>
      <c r="E762">
        <v>8820</v>
      </c>
      <c r="F762">
        <v>1</v>
      </c>
      <c r="G762">
        <v>1</v>
      </c>
      <c r="H762" s="1">
        <v>41355</v>
      </c>
      <c r="I762">
        <v>52</v>
      </c>
      <c r="J762">
        <v>12</v>
      </c>
      <c r="K762">
        <v>0</v>
      </c>
      <c r="L762">
        <v>13</v>
      </c>
      <c r="M762">
        <v>4</v>
      </c>
      <c r="N762">
        <v>2</v>
      </c>
      <c r="O762">
        <v>4</v>
      </c>
      <c r="P762">
        <f>IF(Table13[[#This Row],[MntWines]] = 0,"",Table13[[#This Row],[MntWines]])</f>
        <v>12</v>
      </c>
      <c r="Q762" t="str">
        <f>IF(Table13[[#This Row],[MntFruits]] = 0, "",Table13[[#This Row],[MntFruits]])</f>
        <v/>
      </c>
      <c r="R762">
        <f>IF(Table13[[#This Row],[MntMeatProducts]] = 0, "",Table13[[#This Row],[MntMeatProducts]])</f>
        <v>13</v>
      </c>
      <c r="S762">
        <f>IF(Table13[[#This Row],[MntFishProducts]] = 0, "",Table13[[#This Row],[MntFishProducts]])</f>
        <v>4</v>
      </c>
      <c r="T762">
        <f>IF(Table13[[#This Row],[MntSweetProducts]] = 0, "",Table13[[#This Row],[MntSweetProducts]])</f>
        <v>2</v>
      </c>
      <c r="U762">
        <f>IF(Table13[[#This Row],[MntGoldProds]] = 0, "",Table13[[#This Row],[MntGoldProds]])</f>
        <v>4</v>
      </c>
      <c r="V762">
        <v>4</v>
      </c>
      <c r="W762">
        <v>3</v>
      </c>
      <c r="X762">
        <v>0</v>
      </c>
      <c r="Y762">
        <v>3</v>
      </c>
      <c r="Z762">
        <v>8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 t="s">
        <v>32</v>
      </c>
      <c r="AI762" s="13">
        <f>SUM(Table13[[#This Row],[MntWines]:[MntGoldProds]])</f>
        <v>35</v>
      </c>
      <c r="AJ762" s="13">
        <f>AVERAGE(Table13[[#This Row],[MntWines]:[MntGoldProds]])</f>
        <v>5.833333333333333</v>
      </c>
      <c r="AK762">
        <f>IF(Table13[[#This Row],[Total Number of Purchases]]=0,0,Table13[[#This Row],[Total Spend]]/Table13[[#This Row],[Total Number of Purchases]])</f>
        <v>3.5</v>
      </c>
      <c r="AM762">
        <f>SUM(Table13[[#This Row],[NumDealsPurchases]:[NumStorePurchases]])</f>
        <v>10</v>
      </c>
      <c r="AN762" s="14">
        <f>Snapshot_Date-Table13[[#This Row],[Dt_Customer]]</f>
        <v>561</v>
      </c>
      <c r="AP762" s="13">
        <f>Table13[[#This Row],[NumDealsPurchases]]/Table13[[#This Row],[Total Number of Purchases]]*100</f>
        <v>40</v>
      </c>
      <c r="AQ762">
        <f>6-ROUNDUP(_xlfn.PERCENTRANK.INC(Table13[Recency],Table13[[#This Row],[Recency]])*5, 0)</f>
        <v>3</v>
      </c>
      <c r="AR762">
        <f>ROUNDUP(_xlfn.PERCENTRANK.INC(Table13[Total Number of Purchases],Table13[[#This Row],[Total Number of Purchases]])*5,0)</f>
        <v>2</v>
      </c>
      <c r="AS762">
        <f>ROUNDUP(_xlfn.PERCENTRANK.INC(Table13[Total Spend],Table13[[#This Row],[Total Spend]])*5,0)</f>
        <v>1</v>
      </c>
      <c r="AT762" t="str">
        <f>Table13[[#This Row],[Recency Score]]&amp;Table13[[#This Row],[Frequency Score]]&amp;Table13[[#This Row],[Monetary Score]]</f>
        <v>321</v>
      </c>
      <c r="AU762" t="str">
        <f t="shared" si="11"/>
        <v>Needs Attention</v>
      </c>
      <c r="AW762" s="13">
        <f>DATEDIF(Table13[[#This Row],[Dt_Customer]], Snapshot_Date, "d")</f>
        <v>561</v>
      </c>
      <c r="AX762" s="13">
        <f>Table13[[#This Row],[CL if today]]/365</f>
        <v>1.536986301369863</v>
      </c>
      <c r="AY762">
        <f>Table13[[#This Row],[Total Number of Purchases]]/Table13[[#This Row],[Corrected CL]]</f>
        <v>6.5062388591800353</v>
      </c>
      <c r="AZ762">
        <f>Table13[[#This Row],[Average Order Value (AOV)]]*Table13[[#This Row],[Freq per Year]]</f>
        <v>22.771836007130123</v>
      </c>
      <c r="BA762">
        <f>Table13[[#This Row],[Total Spend]]/Table13[[#This Row],[Corrected CL]]</f>
        <v>22.771836007130126</v>
      </c>
      <c r="BB762">
        <v>27.13274336283186</v>
      </c>
      <c r="BC762" s="1">
        <f>Table13[[#This Row],[Dt_Customer]]+Table13[[#This Row],[Recency]]</f>
        <v>41407</v>
      </c>
      <c r="BD762" s="16" t="str">
        <f>IF(COUNTIF(A:A, A762) &gt; 1, "Duplicate", "Unique")</f>
        <v>Unique</v>
      </c>
    </row>
    <row r="763" spans="1:56" x14ac:dyDescent="0.3">
      <c r="A763">
        <v>332</v>
      </c>
      <c r="B763">
        <v>1957</v>
      </c>
      <c r="C763" t="s">
        <v>28</v>
      </c>
      <c r="D763" t="s">
        <v>33</v>
      </c>
      <c r="E763">
        <v>47743</v>
      </c>
      <c r="F763">
        <v>0</v>
      </c>
      <c r="G763">
        <v>1</v>
      </c>
      <c r="H763" s="1">
        <v>41355</v>
      </c>
      <c r="I763">
        <v>56</v>
      </c>
      <c r="J763">
        <v>198</v>
      </c>
      <c r="K763">
        <v>2</v>
      </c>
      <c r="L763">
        <v>43</v>
      </c>
      <c r="M763">
        <v>0</v>
      </c>
      <c r="N763">
        <v>12</v>
      </c>
      <c r="O763">
        <v>20</v>
      </c>
      <c r="P763">
        <f>IF(Table13[[#This Row],[MntWines]] = 0,"",Table13[[#This Row],[MntWines]])</f>
        <v>198</v>
      </c>
      <c r="Q763">
        <f>IF(Table13[[#This Row],[MntFruits]] = 0, "",Table13[[#This Row],[MntFruits]])</f>
        <v>2</v>
      </c>
      <c r="R763">
        <f>IF(Table13[[#This Row],[MntMeatProducts]] = 0, "",Table13[[#This Row],[MntMeatProducts]])</f>
        <v>43</v>
      </c>
      <c r="S763" t="str">
        <f>IF(Table13[[#This Row],[MntFishProducts]] = 0, "",Table13[[#This Row],[MntFishProducts]])</f>
        <v/>
      </c>
      <c r="T763">
        <f>IF(Table13[[#This Row],[MntSweetProducts]] = 0, "",Table13[[#This Row],[MntSweetProducts]])</f>
        <v>12</v>
      </c>
      <c r="U763">
        <f>IF(Table13[[#This Row],[MntGoldProds]] = 0, "",Table13[[#This Row],[MntGoldProds]])</f>
        <v>20</v>
      </c>
      <c r="V763">
        <v>3</v>
      </c>
      <c r="W763">
        <v>4</v>
      </c>
      <c r="X763">
        <v>1</v>
      </c>
      <c r="Y763">
        <v>6</v>
      </c>
      <c r="Z763">
        <v>6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 t="s">
        <v>30</v>
      </c>
      <c r="AI763" s="13">
        <f>SUM(Table13[[#This Row],[MntWines]:[MntGoldProds]])</f>
        <v>275</v>
      </c>
      <c r="AJ763" s="13">
        <f>AVERAGE(Table13[[#This Row],[MntWines]:[MntGoldProds]])</f>
        <v>45.833333333333336</v>
      </c>
      <c r="AK763">
        <f>IF(Table13[[#This Row],[Total Number of Purchases]]=0,0,Table13[[#This Row],[Total Spend]]/Table13[[#This Row],[Total Number of Purchases]])</f>
        <v>19.642857142857142</v>
      </c>
      <c r="AM763">
        <f>SUM(Table13[[#This Row],[NumDealsPurchases]:[NumStorePurchases]])</f>
        <v>14</v>
      </c>
      <c r="AN763" s="14">
        <f>Snapshot_Date-Table13[[#This Row],[Dt_Customer]]</f>
        <v>561</v>
      </c>
      <c r="AP763" s="13">
        <f>Table13[[#This Row],[NumDealsPurchases]]/Table13[[#This Row],[Total Number of Purchases]]*100</f>
        <v>21.428571428571427</v>
      </c>
      <c r="AQ763">
        <f>6-ROUNDUP(_xlfn.PERCENTRANK.INC(Table13[Recency],Table13[[#This Row],[Recency]])*5, 0)</f>
        <v>3</v>
      </c>
      <c r="AR763">
        <f>ROUNDUP(_xlfn.PERCENTRANK.INC(Table13[Total Number of Purchases],Table13[[#This Row],[Total Number of Purchases]])*5,0)</f>
        <v>3</v>
      </c>
      <c r="AS763">
        <f>ROUNDUP(_xlfn.PERCENTRANK.INC(Table13[Total Spend],Table13[[#This Row],[Total Spend]])*5,0)</f>
        <v>3</v>
      </c>
      <c r="AT763" t="str">
        <f>Table13[[#This Row],[Recency Score]]&amp;Table13[[#This Row],[Frequency Score]]&amp;Table13[[#This Row],[Monetary Score]]</f>
        <v>333</v>
      </c>
      <c r="AU763" t="str">
        <f t="shared" si="11"/>
        <v>Needs Attention</v>
      </c>
      <c r="AW763" s="13">
        <f>DATEDIF(Table13[[#This Row],[Dt_Customer]], Snapshot_Date, "d")</f>
        <v>561</v>
      </c>
      <c r="AX763" s="13">
        <f>Table13[[#This Row],[CL if today]]/365</f>
        <v>1.536986301369863</v>
      </c>
      <c r="AY763">
        <f>Table13[[#This Row],[Total Number of Purchases]]/Table13[[#This Row],[Corrected CL]]</f>
        <v>9.1087344028520505</v>
      </c>
      <c r="AZ763">
        <f>Table13[[#This Row],[Average Order Value (AOV)]]*Table13[[#This Row],[Freq per Year]]</f>
        <v>178.92156862745099</v>
      </c>
      <c r="BA763">
        <f>Table13[[#This Row],[Total Spend]]/Table13[[#This Row],[Corrected CL]]</f>
        <v>178.92156862745097</v>
      </c>
      <c r="BB763">
        <v>11.628318584070797</v>
      </c>
      <c r="BC763" s="1">
        <f>Table13[[#This Row],[Dt_Customer]]+Table13[[#This Row],[Recency]]</f>
        <v>41411</v>
      </c>
      <c r="BD763" s="16" t="str">
        <f>IF(COUNTIF(A:A, A763) &gt; 1, "Duplicate", "Unique")</f>
        <v>Unique</v>
      </c>
    </row>
    <row r="764" spans="1:56" x14ac:dyDescent="0.3">
      <c r="A764">
        <v>2350</v>
      </c>
      <c r="B764">
        <v>1972</v>
      </c>
      <c r="C764" t="s">
        <v>28</v>
      </c>
      <c r="D764" t="s">
        <v>33</v>
      </c>
      <c r="E764">
        <v>59666</v>
      </c>
      <c r="F764">
        <v>1</v>
      </c>
      <c r="G764">
        <v>1</v>
      </c>
      <c r="H764" s="1">
        <v>41355</v>
      </c>
      <c r="I764">
        <v>87</v>
      </c>
      <c r="J764">
        <v>623</v>
      </c>
      <c r="K764">
        <v>53</v>
      </c>
      <c r="L764">
        <v>178</v>
      </c>
      <c r="M764">
        <v>23</v>
      </c>
      <c r="N764">
        <v>17</v>
      </c>
      <c r="O764">
        <v>133</v>
      </c>
      <c r="P764">
        <f>IF(Table13[[#This Row],[MntWines]] = 0,"",Table13[[#This Row],[MntWines]])</f>
        <v>623</v>
      </c>
      <c r="Q764">
        <f>IF(Table13[[#This Row],[MntFruits]] = 0, "",Table13[[#This Row],[MntFruits]])</f>
        <v>53</v>
      </c>
      <c r="R764">
        <f>IF(Table13[[#This Row],[MntMeatProducts]] = 0, "",Table13[[#This Row],[MntMeatProducts]])</f>
        <v>178</v>
      </c>
      <c r="S764">
        <f>IF(Table13[[#This Row],[MntFishProducts]] = 0, "",Table13[[#This Row],[MntFishProducts]])</f>
        <v>23</v>
      </c>
      <c r="T764">
        <f>IF(Table13[[#This Row],[MntSweetProducts]] = 0, "",Table13[[#This Row],[MntSweetProducts]])</f>
        <v>17</v>
      </c>
      <c r="U764">
        <f>IF(Table13[[#This Row],[MntGoldProds]] = 0, "",Table13[[#This Row],[MntGoldProds]])</f>
        <v>133</v>
      </c>
      <c r="V764">
        <v>7</v>
      </c>
      <c r="W764">
        <v>3</v>
      </c>
      <c r="X764">
        <v>2</v>
      </c>
      <c r="Y764">
        <v>8</v>
      </c>
      <c r="Z764">
        <v>8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 t="s">
        <v>32</v>
      </c>
      <c r="AI764" s="13">
        <f>SUM(Table13[[#This Row],[MntWines]:[MntGoldProds]])</f>
        <v>1027</v>
      </c>
      <c r="AJ764" s="13">
        <f>AVERAGE(Table13[[#This Row],[MntWines]:[MntGoldProds]])</f>
        <v>171.16666666666666</v>
      </c>
      <c r="AK764">
        <f>IF(Table13[[#This Row],[Total Number of Purchases]]=0,0,Table13[[#This Row],[Total Spend]]/Table13[[#This Row],[Total Number of Purchases]])</f>
        <v>51.35</v>
      </c>
      <c r="AM764">
        <f>SUM(Table13[[#This Row],[NumDealsPurchases]:[NumStorePurchases]])</f>
        <v>20</v>
      </c>
      <c r="AN764" s="14">
        <f>Snapshot_Date-Table13[[#This Row],[Dt_Customer]]</f>
        <v>561</v>
      </c>
      <c r="AP764" s="13">
        <f>Table13[[#This Row],[NumDealsPurchases]]/Table13[[#This Row],[Total Number of Purchases]]*100</f>
        <v>35</v>
      </c>
      <c r="AQ764">
        <f>6-ROUNDUP(_xlfn.PERCENTRANK.INC(Table13[Recency],Table13[[#This Row],[Recency]])*5, 0)</f>
        <v>1</v>
      </c>
      <c r="AR764">
        <f>ROUNDUP(_xlfn.PERCENTRANK.INC(Table13[Total Number of Purchases],Table13[[#This Row],[Total Number of Purchases]])*5,0)</f>
        <v>4</v>
      </c>
      <c r="AS764">
        <f>ROUNDUP(_xlfn.PERCENTRANK.INC(Table13[Total Spend],Table13[[#This Row],[Total Spend]])*5,0)</f>
        <v>4</v>
      </c>
      <c r="AT764" t="str">
        <f>Table13[[#This Row],[Recency Score]]&amp;Table13[[#This Row],[Frequency Score]]&amp;Table13[[#This Row],[Monetary Score]]</f>
        <v>144</v>
      </c>
      <c r="AU764" t="str">
        <f t="shared" si="11"/>
        <v>Lost</v>
      </c>
      <c r="AW764" s="13">
        <f>DATEDIF(Table13[[#This Row],[Dt_Customer]], Snapshot_Date, "d")</f>
        <v>561</v>
      </c>
      <c r="AX764" s="13">
        <f>Table13[[#This Row],[CL if today]]/365</f>
        <v>1.536986301369863</v>
      </c>
      <c r="AY764">
        <f>Table13[[#This Row],[Total Number of Purchases]]/Table13[[#This Row],[Corrected CL]]</f>
        <v>13.012477718360071</v>
      </c>
      <c r="AZ764">
        <f>Table13[[#This Row],[Average Order Value (AOV)]]*Table13[[#This Row],[Freq per Year]]</f>
        <v>668.1907308377896</v>
      </c>
      <c r="BA764">
        <f>Table13[[#This Row],[Total Spend]]/Table13[[#This Row],[Corrected CL]]</f>
        <v>668.1907308377896</v>
      </c>
      <c r="BB764">
        <v>286.83185840707966</v>
      </c>
      <c r="BC764" s="1">
        <f>Table13[[#This Row],[Dt_Customer]]+Table13[[#This Row],[Recency]]</f>
        <v>41442</v>
      </c>
      <c r="BD764" s="16" t="str">
        <f>IF(COUNTIF(A:A, A764) &gt; 1, "Duplicate", "Unique")</f>
        <v>Unique</v>
      </c>
    </row>
    <row r="765" spans="1:56" x14ac:dyDescent="0.3">
      <c r="A765">
        <v>5682</v>
      </c>
      <c r="B765">
        <v>1953</v>
      </c>
      <c r="C765" t="s">
        <v>37</v>
      </c>
      <c r="D765" t="s">
        <v>31</v>
      </c>
      <c r="E765">
        <v>64108</v>
      </c>
      <c r="F765">
        <v>0</v>
      </c>
      <c r="G765">
        <v>1</v>
      </c>
      <c r="H765" s="1">
        <v>41356</v>
      </c>
      <c r="I765">
        <v>8</v>
      </c>
      <c r="J765">
        <v>948</v>
      </c>
      <c r="K765">
        <v>10</v>
      </c>
      <c r="L765">
        <v>86</v>
      </c>
      <c r="M765">
        <v>13</v>
      </c>
      <c r="N765">
        <v>21</v>
      </c>
      <c r="O765">
        <v>21</v>
      </c>
      <c r="P765">
        <f>IF(Table13[[#This Row],[MntWines]] = 0,"",Table13[[#This Row],[MntWines]])</f>
        <v>948</v>
      </c>
      <c r="Q765">
        <f>IF(Table13[[#This Row],[MntFruits]] = 0, "",Table13[[#This Row],[MntFruits]])</f>
        <v>10</v>
      </c>
      <c r="R765">
        <f>IF(Table13[[#This Row],[MntMeatProducts]] = 0, "",Table13[[#This Row],[MntMeatProducts]])</f>
        <v>86</v>
      </c>
      <c r="S765">
        <f>IF(Table13[[#This Row],[MntFishProducts]] = 0, "",Table13[[#This Row],[MntFishProducts]])</f>
        <v>13</v>
      </c>
      <c r="T765">
        <f>IF(Table13[[#This Row],[MntSweetProducts]] = 0, "",Table13[[#This Row],[MntSweetProducts]])</f>
        <v>21</v>
      </c>
      <c r="U765">
        <f>IF(Table13[[#This Row],[MntGoldProds]] = 0, "",Table13[[#This Row],[MntGoldProds]])</f>
        <v>21</v>
      </c>
      <c r="V765">
        <v>4</v>
      </c>
      <c r="W765">
        <v>6</v>
      </c>
      <c r="X765">
        <v>9</v>
      </c>
      <c r="Y765">
        <v>11</v>
      </c>
      <c r="Z765">
        <v>5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s">
        <v>36</v>
      </c>
      <c r="AI765" s="13">
        <f>SUM(Table13[[#This Row],[MntWines]:[MntGoldProds]])</f>
        <v>1099</v>
      </c>
      <c r="AJ765" s="13">
        <f>AVERAGE(Table13[[#This Row],[MntWines]:[MntGoldProds]])</f>
        <v>183.16666666666666</v>
      </c>
      <c r="AK765">
        <f>IF(Table13[[#This Row],[Total Number of Purchases]]=0,0,Table13[[#This Row],[Total Spend]]/Table13[[#This Row],[Total Number of Purchases]])</f>
        <v>36.633333333333333</v>
      </c>
      <c r="AM765">
        <f>SUM(Table13[[#This Row],[NumDealsPurchases]:[NumStorePurchases]])</f>
        <v>30</v>
      </c>
      <c r="AN765" s="14">
        <f>Snapshot_Date-Table13[[#This Row],[Dt_Customer]]</f>
        <v>560</v>
      </c>
      <c r="AP765" s="13">
        <f>Table13[[#This Row],[NumDealsPurchases]]/Table13[[#This Row],[Total Number of Purchases]]*100</f>
        <v>13.333333333333334</v>
      </c>
      <c r="AQ765">
        <f>6-ROUNDUP(_xlfn.PERCENTRANK.INC(Table13[Recency],Table13[[#This Row],[Recency]])*5, 0)</f>
        <v>5</v>
      </c>
      <c r="AR765">
        <f>ROUNDUP(_xlfn.PERCENTRANK.INC(Table13[Total Number of Purchases],Table13[[#This Row],[Total Number of Purchases]])*5,0)</f>
        <v>5</v>
      </c>
      <c r="AS765">
        <f>ROUNDUP(_xlfn.PERCENTRANK.INC(Table13[Total Spend],Table13[[#This Row],[Total Spend]])*5,0)</f>
        <v>4</v>
      </c>
      <c r="AT765" t="str">
        <f>Table13[[#This Row],[Recency Score]]&amp;Table13[[#This Row],[Frequency Score]]&amp;Table13[[#This Row],[Monetary Score]]</f>
        <v>554</v>
      </c>
      <c r="AU765" t="str">
        <f t="shared" si="11"/>
        <v>Loyal Customers</v>
      </c>
      <c r="AW765" s="13">
        <f>DATEDIF(Table13[[#This Row],[Dt_Customer]], Snapshot_Date, "d")</f>
        <v>560</v>
      </c>
      <c r="AX765" s="13">
        <f>Table13[[#This Row],[CL if today]]/365</f>
        <v>1.5342465753424657</v>
      </c>
      <c r="AY765">
        <f>Table13[[#This Row],[Total Number of Purchases]]/Table13[[#This Row],[Corrected CL]]</f>
        <v>19.553571428571431</v>
      </c>
      <c r="AZ765">
        <f>Table13[[#This Row],[Average Order Value (AOV)]]*Table13[[#This Row],[Freq per Year]]</f>
        <v>716.31250000000011</v>
      </c>
      <c r="BA765">
        <f>Table13[[#This Row],[Total Spend]]/Table13[[#This Row],[Corrected CL]]</f>
        <v>716.3125</v>
      </c>
      <c r="BB765">
        <v>394.76950354609926</v>
      </c>
      <c r="BC765" s="1">
        <f>Table13[[#This Row],[Dt_Customer]]+Table13[[#This Row],[Recency]]</f>
        <v>41364</v>
      </c>
      <c r="BD765" s="16" t="str">
        <f>IF(COUNTIF(A:A, A765) &gt; 1, "Duplicate", "Unique")</f>
        <v>Unique</v>
      </c>
    </row>
    <row r="766" spans="1:56" x14ac:dyDescent="0.3">
      <c r="A766">
        <v>2488</v>
      </c>
      <c r="B766">
        <v>1956</v>
      </c>
      <c r="C766" t="s">
        <v>38</v>
      </c>
      <c r="D766" t="s">
        <v>29</v>
      </c>
      <c r="E766">
        <v>31395</v>
      </c>
      <c r="F766">
        <v>1</v>
      </c>
      <c r="G766">
        <v>1</v>
      </c>
      <c r="H766" s="1">
        <v>41356</v>
      </c>
      <c r="I766">
        <v>80</v>
      </c>
      <c r="J766">
        <v>23</v>
      </c>
      <c r="K766">
        <v>1</v>
      </c>
      <c r="L766">
        <v>25</v>
      </c>
      <c r="M766">
        <v>0</v>
      </c>
      <c r="N766">
        <v>8</v>
      </c>
      <c r="O766">
        <v>7</v>
      </c>
      <c r="P766">
        <f>IF(Table13[[#This Row],[MntWines]] = 0,"",Table13[[#This Row],[MntWines]])</f>
        <v>23</v>
      </c>
      <c r="Q766">
        <f>IF(Table13[[#This Row],[MntFruits]] = 0, "",Table13[[#This Row],[MntFruits]])</f>
        <v>1</v>
      </c>
      <c r="R766">
        <f>IF(Table13[[#This Row],[MntMeatProducts]] = 0, "",Table13[[#This Row],[MntMeatProducts]])</f>
        <v>25</v>
      </c>
      <c r="S766" t="str">
        <f>IF(Table13[[#This Row],[MntFishProducts]] = 0, "",Table13[[#This Row],[MntFishProducts]])</f>
        <v/>
      </c>
      <c r="T766">
        <f>IF(Table13[[#This Row],[MntSweetProducts]] = 0, "",Table13[[#This Row],[MntSweetProducts]])</f>
        <v>8</v>
      </c>
      <c r="U766">
        <f>IF(Table13[[#This Row],[MntGoldProds]] = 0, "",Table13[[#This Row],[MntGoldProds]])</f>
        <v>7</v>
      </c>
      <c r="V766">
        <v>4</v>
      </c>
      <c r="W766">
        <v>2</v>
      </c>
      <c r="X766">
        <v>1</v>
      </c>
      <c r="Y766">
        <v>3</v>
      </c>
      <c r="Z766">
        <v>6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 t="s">
        <v>30</v>
      </c>
      <c r="AI766" s="13">
        <f>SUM(Table13[[#This Row],[MntWines]:[MntGoldProds]])</f>
        <v>64</v>
      </c>
      <c r="AJ766" s="13">
        <f>AVERAGE(Table13[[#This Row],[MntWines]:[MntGoldProds]])</f>
        <v>10.666666666666666</v>
      </c>
      <c r="AK766">
        <f>IF(Table13[[#This Row],[Total Number of Purchases]]=0,0,Table13[[#This Row],[Total Spend]]/Table13[[#This Row],[Total Number of Purchases]])</f>
        <v>6.4</v>
      </c>
      <c r="AM766">
        <f>SUM(Table13[[#This Row],[NumDealsPurchases]:[NumStorePurchases]])</f>
        <v>10</v>
      </c>
      <c r="AN766" s="14">
        <f>Snapshot_Date-Table13[[#This Row],[Dt_Customer]]</f>
        <v>560</v>
      </c>
      <c r="AP766" s="13">
        <f>Table13[[#This Row],[NumDealsPurchases]]/Table13[[#This Row],[Total Number of Purchases]]*100</f>
        <v>40</v>
      </c>
      <c r="AQ766">
        <f>6-ROUNDUP(_xlfn.PERCENTRANK.INC(Table13[Recency],Table13[[#This Row],[Recency]])*5, 0)</f>
        <v>1</v>
      </c>
      <c r="AR766">
        <f>ROUNDUP(_xlfn.PERCENTRANK.INC(Table13[Total Number of Purchases],Table13[[#This Row],[Total Number of Purchases]])*5,0)</f>
        <v>2</v>
      </c>
      <c r="AS766">
        <f>ROUNDUP(_xlfn.PERCENTRANK.INC(Table13[Total Spend],Table13[[#This Row],[Total Spend]])*5,0)</f>
        <v>2</v>
      </c>
      <c r="AT766" t="str">
        <f>Table13[[#This Row],[Recency Score]]&amp;Table13[[#This Row],[Frequency Score]]&amp;Table13[[#This Row],[Monetary Score]]</f>
        <v>122</v>
      </c>
      <c r="AU766" t="str">
        <f t="shared" si="11"/>
        <v>Lost</v>
      </c>
      <c r="AW766" s="13">
        <f>DATEDIF(Table13[[#This Row],[Dt_Customer]], Snapshot_Date, "d")</f>
        <v>560</v>
      </c>
      <c r="AX766" s="13">
        <f>Table13[[#This Row],[CL if today]]/365</f>
        <v>1.5342465753424657</v>
      </c>
      <c r="AY766">
        <f>Table13[[#This Row],[Total Number of Purchases]]/Table13[[#This Row],[Corrected CL]]</f>
        <v>6.5178571428571432</v>
      </c>
      <c r="AZ766">
        <f>Table13[[#This Row],[Average Order Value (AOV)]]*Table13[[#This Row],[Freq per Year]]</f>
        <v>41.714285714285722</v>
      </c>
      <c r="BA766">
        <f>Table13[[#This Row],[Total Spend]]/Table13[[#This Row],[Corrected CL]]</f>
        <v>41.714285714285715</v>
      </c>
      <c r="BB766">
        <v>83.484042553191486</v>
      </c>
      <c r="BC766" s="1">
        <f>Table13[[#This Row],[Dt_Customer]]+Table13[[#This Row],[Recency]]</f>
        <v>41436</v>
      </c>
      <c r="BD766" s="16" t="str">
        <f>IF(COUNTIF(A:A, A766) &gt; 1, "Duplicate", "Unique")</f>
        <v>Unique</v>
      </c>
    </row>
    <row r="767" spans="1:56" x14ac:dyDescent="0.3">
      <c r="A767">
        <v>3233</v>
      </c>
      <c r="B767">
        <v>1965</v>
      </c>
      <c r="C767" t="s">
        <v>37</v>
      </c>
      <c r="D767" t="s">
        <v>33</v>
      </c>
      <c r="E767">
        <v>62745</v>
      </c>
      <c r="F767">
        <v>0</v>
      </c>
      <c r="G767">
        <v>1</v>
      </c>
      <c r="H767" s="1">
        <v>41356</v>
      </c>
      <c r="I767">
        <v>89</v>
      </c>
      <c r="J767">
        <v>562</v>
      </c>
      <c r="K767">
        <v>21</v>
      </c>
      <c r="L767">
        <v>464</v>
      </c>
      <c r="M767">
        <v>28</v>
      </c>
      <c r="N767">
        <v>10</v>
      </c>
      <c r="O767">
        <v>32</v>
      </c>
      <c r="P767">
        <f>IF(Table13[[#This Row],[MntWines]] = 0,"",Table13[[#This Row],[MntWines]])</f>
        <v>562</v>
      </c>
      <c r="Q767">
        <f>IF(Table13[[#This Row],[MntFruits]] = 0, "",Table13[[#This Row],[MntFruits]])</f>
        <v>21</v>
      </c>
      <c r="R767">
        <f>IF(Table13[[#This Row],[MntMeatProducts]] = 0, "",Table13[[#This Row],[MntMeatProducts]])</f>
        <v>464</v>
      </c>
      <c r="S767">
        <f>IF(Table13[[#This Row],[MntFishProducts]] = 0, "",Table13[[#This Row],[MntFishProducts]])</f>
        <v>28</v>
      </c>
      <c r="T767">
        <f>IF(Table13[[#This Row],[MntSweetProducts]] = 0, "",Table13[[#This Row],[MntSweetProducts]])</f>
        <v>10</v>
      </c>
      <c r="U767">
        <f>IF(Table13[[#This Row],[MntGoldProds]] = 0, "",Table13[[#This Row],[MntGoldProds]])</f>
        <v>32</v>
      </c>
      <c r="V767">
        <v>3</v>
      </c>
      <c r="W767">
        <v>7</v>
      </c>
      <c r="X767">
        <v>8</v>
      </c>
      <c r="Y767">
        <v>11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 t="s">
        <v>43</v>
      </c>
      <c r="AI767" s="13">
        <f>SUM(Table13[[#This Row],[MntWines]:[MntGoldProds]])</f>
        <v>1117</v>
      </c>
      <c r="AJ767" s="13">
        <f>AVERAGE(Table13[[#This Row],[MntWines]:[MntGoldProds]])</f>
        <v>186.16666666666666</v>
      </c>
      <c r="AK767">
        <f>IF(Table13[[#This Row],[Total Number of Purchases]]=0,0,Table13[[#This Row],[Total Spend]]/Table13[[#This Row],[Total Number of Purchases]])</f>
        <v>38.517241379310342</v>
      </c>
      <c r="AM767">
        <f>SUM(Table13[[#This Row],[NumDealsPurchases]:[NumStorePurchases]])</f>
        <v>29</v>
      </c>
      <c r="AN767" s="14">
        <f>Snapshot_Date-Table13[[#This Row],[Dt_Customer]]</f>
        <v>560</v>
      </c>
      <c r="AP767" s="13">
        <f>Table13[[#This Row],[NumDealsPurchases]]/Table13[[#This Row],[Total Number of Purchases]]*100</f>
        <v>10.344827586206897</v>
      </c>
      <c r="AQ767">
        <f>6-ROUNDUP(_xlfn.PERCENTRANK.INC(Table13[Recency],Table13[[#This Row],[Recency]])*5, 0)</f>
        <v>1</v>
      </c>
      <c r="AR767">
        <f>ROUNDUP(_xlfn.PERCENTRANK.INC(Table13[Total Number of Purchases],Table13[[#This Row],[Total Number of Purchases]])*5,0)</f>
        <v>5</v>
      </c>
      <c r="AS767">
        <f>ROUNDUP(_xlfn.PERCENTRANK.INC(Table13[Total Spend],Table13[[#This Row],[Total Spend]])*5,0)</f>
        <v>4</v>
      </c>
      <c r="AT767" t="str">
        <f>Table13[[#This Row],[Recency Score]]&amp;Table13[[#This Row],[Frequency Score]]&amp;Table13[[#This Row],[Monetary Score]]</f>
        <v>154</v>
      </c>
      <c r="AU767" t="str">
        <f t="shared" si="11"/>
        <v>Frequent Buyers</v>
      </c>
      <c r="AW767" s="13">
        <f>DATEDIF(Table13[[#This Row],[Dt_Customer]], Snapshot_Date, "d")</f>
        <v>560</v>
      </c>
      <c r="AX767" s="13">
        <f>Table13[[#This Row],[CL if today]]/365</f>
        <v>1.5342465753424657</v>
      </c>
      <c r="AY767">
        <f>Table13[[#This Row],[Total Number of Purchases]]/Table13[[#This Row],[Corrected CL]]</f>
        <v>18.901785714285715</v>
      </c>
      <c r="AZ767">
        <f>Table13[[#This Row],[Average Order Value (AOV)]]*Table13[[#This Row],[Freq per Year]]</f>
        <v>728.04464285714289</v>
      </c>
      <c r="BA767">
        <f>Table13[[#This Row],[Total Spend]]/Table13[[#This Row],[Corrected CL]]</f>
        <v>728.04464285714289</v>
      </c>
      <c r="BB767">
        <v>52.327433628318587</v>
      </c>
      <c r="BC767" s="1">
        <f>Table13[[#This Row],[Dt_Customer]]+Table13[[#This Row],[Recency]]</f>
        <v>41445</v>
      </c>
      <c r="BD767" s="16" t="str">
        <f>IF(COUNTIF(A:A, A767) &gt; 1, "Duplicate", "Unique")</f>
        <v>Unique</v>
      </c>
    </row>
    <row r="768" spans="1:56" x14ac:dyDescent="0.3">
      <c r="A768">
        <v>3536</v>
      </c>
      <c r="B768">
        <v>1960</v>
      </c>
      <c r="C768" t="s">
        <v>28</v>
      </c>
      <c r="D768" t="s">
        <v>35</v>
      </c>
      <c r="E768">
        <v>19740</v>
      </c>
      <c r="F768">
        <v>0</v>
      </c>
      <c r="G768">
        <v>1</v>
      </c>
      <c r="H768" s="1">
        <v>41357</v>
      </c>
      <c r="I768">
        <v>65</v>
      </c>
      <c r="J768">
        <v>7</v>
      </c>
      <c r="K768">
        <v>11</v>
      </c>
      <c r="L768">
        <v>3</v>
      </c>
      <c r="M768">
        <v>10</v>
      </c>
      <c r="N768">
        <v>4</v>
      </c>
      <c r="O768">
        <v>20</v>
      </c>
      <c r="P768">
        <f>IF(Table13[[#This Row],[MntWines]] = 0,"",Table13[[#This Row],[MntWines]])</f>
        <v>7</v>
      </c>
      <c r="Q768">
        <f>IF(Table13[[#This Row],[MntFruits]] = 0, "",Table13[[#This Row],[MntFruits]])</f>
        <v>11</v>
      </c>
      <c r="R768">
        <f>IF(Table13[[#This Row],[MntMeatProducts]] = 0, "",Table13[[#This Row],[MntMeatProducts]])</f>
        <v>3</v>
      </c>
      <c r="S768">
        <f>IF(Table13[[#This Row],[MntFishProducts]] = 0, "",Table13[[#This Row],[MntFishProducts]])</f>
        <v>10</v>
      </c>
      <c r="T768">
        <f>IF(Table13[[#This Row],[MntSweetProducts]] = 0, "",Table13[[#This Row],[MntSweetProducts]])</f>
        <v>4</v>
      </c>
      <c r="U768">
        <f>IF(Table13[[#This Row],[MntGoldProds]] = 0, "",Table13[[#This Row],[MntGoldProds]])</f>
        <v>20</v>
      </c>
      <c r="V768">
        <v>2</v>
      </c>
      <c r="W768">
        <v>1</v>
      </c>
      <c r="X768">
        <v>1</v>
      </c>
      <c r="Y768">
        <v>3</v>
      </c>
      <c r="Z768">
        <v>5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40</v>
      </c>
      <c r="AI768" s="13">
        <f>SUM(Table13[[#This Row],[MntWines]:[MntGoldProds]])</f>
        <v>55</v>
      </c>
      <c r="AJ768" s="13">
        <f>AVERAGE(Table13[[#This Row],[MntWines]:[MntGoldProds]])</f>
        <v>9.1666666666666661</v>
      </c>
      <c r="AK768">
        <f>IF(Table13[[#This Row],[Total Number of Purchases]]=0,0,Table13[[#This Row],[Total Spend]]/Table13[[#This Row],[Total Number of Purchases]])</f>
        <v>7.8571428571428568</v>
      </c>
      <c r="AM768">
        <f>SUM(Table13[[#This Row],[NumDealsPurchases]:[NumStorePurchases]])</f>
        <v>7</v>
      </c>
      <c r="AN768" s="14">
        <f>Snapshot_Date-Table13[[#This Row],[Dt_Customer]]</f>
        <v>559</v>
      </c>
      <c r="AP768" s="13">
        <f>Table13[[#This Row],[NumDealsPurchases]]/Table13[[#This Row],[Total Number of Purchases]]*100</f>
        <v>28.571428571428569</v>
      </c>
      <c r="AQ768">
        <f>6-ROUNDUP(_xlfn.PERCENTRANK.INC(Table13[Recency],Table13[[#This Row],[Recency]])*5, 0)</f>
        <v>2</v>
      </c>
      <c r="AR768">
        <f>ROUNDUP(_xlfn.PERCENTRANK.INC(Table13[Total Number of Purchases],Table13[[#This Row],[Total Number of Purchases]])*5,0)</f>
        <v>1</v>
      </c>
      <c r="AS768">
        <f>ROUNDUP(_xlfn.PERCENTRANK.INC(Table13[Total Spend],Table13[[#This Row],[Total Spend]])*5,0)</f>
        <v>1</v>
      </c>
      <c r="AT768" t="str">
        <f>Table13[[#This Row],[Recency Score]]&amp;Table13[[#This Row],[Frequency Score]]&amp;Table13[[#This Row],[Monetary Score]]</f>
        <v>211</v>
      </c>
      <c r="AU768" t="str">
        <f t="shared" si="11"/>
        <v>About to Sleep</v>
      </c>
      <c r="AW768" s="13">
        <f>DATEDIF(Table13[[#This Row],[Dt_Customer]], Snapshot_Date, "d")</f>
        <v>559</v>
      </c>
      <c r="AX768" s="13">
        <f>Table13[[#This Row],[CL if today]]/365</f>
        <v>1.5315068493150685</v>
      </c>
      <c r="AY768">
        <f>Table13[[#This Row],[Total Number of Purchases]]/Table13[[#This Row],[Corrected CL]]</f>
        <v>4.5706618962432914</v>
      </c>
      <c r="AZ768">
        <f>Table13[[#This Row],[Average Order Value (AOV)]]*Table13[[#This Row],[Freq per Year]]</f>
        <v>35.912343470483002</v>
      </c>
      <c r="BA768">
        <f>Table13[[#This Row],[Total Spend]]/Table13[[#This Row],[Corrected CL]]</f>
        <v>35.912343470483002</v>
      </c>
      <c r="BB768">
        <v>1023.1648936170212</v>
      </c>
      <c r="BC768" s="1">
        <f>Table13[[#This Row],[Dt_Customer]]+Table13[[#This Row],[Recency]]</f>
        <v>41422</v>
      </c>
      <c r="BD768" s="16" t="str">
        <f>IF(COUNTIF(A:A, A768) &gt; 1, "Duplicate", "Unique")</f>
        <v>Unique</v>
      </c>
    </row>
    <row r="769" spans="1:56" x14ac:dyDescent="0.3">
      <c r="A769">
        <v>6404</v>
      </c>
      <c r="B769">
        <v>1969</v>
      </c>
      <c r="C769" t="s">
        <v>28</v>
      </c>
      <c r="D769" t="s">
        <v>35</v>
      </c>
      <c r="E769">
        <v>58917</v>
      </c>
      <c r="F769">
        <v>1</v>
      </c>
      <c r="G769">
        <v>2</v>
      </c>
      <c r="H769" s="1">
        <v>41357</v>
      </c>
      <c r="I769">
        <v>10</v>
      </c>
      <c r="J769">
        <v>151</v>
      </c>
      <c r="K769">
        <v>7</v>
      </c>
      <c r="L769">
        <v>89</v>
      </c>
      <c r="M769">
        <v>0</v>
      </c>
      <c r="N769">
        <v>7</v>
      </c>
      <c r="O769">
        <v>28</v>
      </c>
      <c r="P769">
        <f>IF(Table13[[#This Row],[MntWines]] = 0,"",Table13[[#This Row],[MntWines]])</f>
        <v>151</v>
      </c>
      <c r="Q769">
        <f>IF(Table13[[#This Row],[MntFruits]] = 0, "",Table13[[#This Row],[MntFruits]])</f>
        <v>7</v>
      </c>
      <c r="R769">
        <f>IF(Table13[[#This Row],[MntMeatProducts]] = 0, "",Table13[[#This Row],[MntMeatProducts]])</f>
        <v>89</v>
      </c>
      <c r="S769" t="str">
        <f>IF(Table13[[#This Row],[MntFishProducts]] = 0, "",Table13[[#This Row],[MntFishProducts]])</f>
        <v/>
      </c>
      <c r="T769">
        <f>IF(Table13[[#This Row],[MntSweetProducts]] = 0, "",Table13[[#This Row],[MntSweetProducts]])</f>
        <v>7</v>
      </c>
      <c r="U769">
        <f>IF(Table13[[#This Row],[MntGoldProds]] = 0, "",Table13[[#This Row],[MntGoldProds]])</f>
        <v>28</v>
      </c>
      <c r="V769">
        <v>5</v>
      </c>
      <c r="W769">
        <v>4</v>
      </c>
      <c r="X769">
        <v>1</v>
      </c>
      <c r="Y769">
        <v>6</v>
      </c>
      <c r="Z769">
        <v>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">
        <v>43</v>
      </c>
      <c r="AI769" s="13">
        <f>SUM(Table13[[#This Row],[MntWines]:[MntGoldProds]])</f>
        <v>282</v>
      </c>
      <c r="AJ769" s="13">
        <f>AVERAGE(Table13[[#This Row],[MntWines]:[MntGoldProds]])</f>
        <v>47</v>
      </c>
      <c r="AK769">
        <f>IF(Table13[[#This Row],[Total Number of Purchases]]=0,0,Table13[[#This Row],[Total Spend]]/Table13[[#This Row],[Total Number of Purchases]])</f>
        <v>17.625</v>
      </c>
      <c r="AM769">
        <f>SUM(Table13[[#This Row],[NumDealsPurchases]:[NumStorePurchases]])</f>
        <v>16</v>
      </c>
      <c r="AN769" s="14">
        <f>Snapshot_Date-Table13[[#This Row],[Dt_Customer]]</f>
        <v>559</v>
      </c>
      <c r="AP769" s="13">
        <f>Table13[[#This Row],[NumDealsPurchases]]/Table13[[#This Row],[Total Number of Purchases]]*100</f>
        <v>31.25</v>
      </c>
      <c r="AQ769">
        <f>6-ROUNDUP(_xlfn.PERCENTRANK.INC(Table13[Recency],Table13[[#This Row],[Recency]])*5, 0)</f>
        <v>5</v>
      </c>
      <c r="AR769">
        <f>ROUNDUP(_xlfn.PERCENTRANK.INC(Table13[Total Number of Purchases],Table13[[#This Row],[Total Number of Purchases]])*5,0)</f>
        <v>3</v>
      </c>
      <c r="AS769">
        <f>ROUNDUP(_xlfn.PERCENTRANK.INC(Table13[Total Spend],Table13[[#This Row],[Total Spend]])*5,0)</f>
        <v>3</v>
      </c>
      <c r="AT769" t="str">
        <f>Table13[[#This Row],[Recency Score]]&amp;Table13[[#This Row],[Frequency Score]]&amp;Table13[[#This Row],[Monetary Score]]</f>
        <v>533</v>
      </c>
      <c r="AU769" t="str">
        <f t="shared" si="11"/>
        <v>Loyal Customers</v>
      </c>
      <c r="AW769" s="13">
        <f>DATEDIF(Table13[[#This Row],[Dt_Customer]], Snapshot_Date, "d")</f>
        <v>559</v>
      </c>
      <c r="AX769" s="13">
        <f>Table13[[#This Row],[CL if today]]/365</f>
        <v>1.5315068493150685</v>
      </c>
      <c r="AY769">
        <f>Table13[[#This Row],[Total Number of Purchases]]/Table13[[#This Row],[Corrected CL]]</f>
        <v>10.447227191413237</v>
      </c>
      <c r="AZ769">
        <f>Table13[[#This Row],[Average Order Value (AOV)]]*Table13[[#This Row],[Freq per Year]]</f>
        <v>184.13237924865831</v>
      </c>
      <c r="BA769">
        <f>Table13[[#This Row],[Total Spend]]/Table13[[#This Row],[Corrected CL]]</f>
        <v>184.13237924865831</v>
      </c>
      <c r="BB769">
        <v>201.91489361702128</v>
      </c>
      <c r="BC769" s="1">
        <f>Table13[[#This Row],[Dt_Customer]]+Table13[[#This Row],[Recency]]</f>
        <v>41367</v>
      </c>
      <c r="BD769" s="16" t="str">
        <f>IF(COUNTIF(A:A, A769) &gt; 1, "Duplicate", "Unique")</f>
        <v>Unique</v>
      </c>
    </row>
    <row r="770" spans="1:56" x14ac:dyDescent="0.3">
      <c r="A770">
        <v>4478</v>
      </c>
      <c r="B770">
        <v>1979</v>
      </c>
      <c r="C770" t="s">
        <v>28</v>
      </c>
      <c r="D770" t="s">
        <v>33</v>
      </c>
      <c r="E770">
        <v>63777</v>
      </c>
      <c r="F770">
        <v>1</v>
      </c>
      <c r="G770">
        <v>1</v>
      </c>
      <c r="H770" s="1">
        <v>41357</v>
      </c>
      <c r="I770">
        <v>87</v>
      </c>
      <c r="J770">
        <v>457</v>
      </c>
      <c r="K770">
        <v>5</v>
      </c>
      <c r="L770">
        <v>106</v>
      </c>
      <c r="M770">
        <v>15</v>
      </c>
      <c r="N770">
        <v>17</v>
      </c>
      <c r="O770">
        <v>53</v>
      </c>
      <c r="P770">
        <f>IF(Table13[[#This Row],[MntWines]] = 0,"",Table13[[#This Row],[MntWines]])</f>
        <v>457</v>
      </c>
      <c r="Q770">
        <f>IF(Table13[[#This Row],[MntFruits]] = 0, "",Table13[[#This Row],[MntFruits]])</f>
        <v>5</v>
      </c>
      <c r="R770">
        <f>IF(Table13[[#This Row],[MntMeatProducts]] = 0, "",Table13[[#This Row],[MntMeatProducts]])</f>
        <v>106</v>
      </c>
      <c r="S770">
        <f>IF(Table13[[#This Row],[MntFishProducts]] = 0, "",Table13[[#This Row],[MntFishProducts]])</f>
        <v>15</v>
      </c>
      <c r="T770">
        <f>IF(Table13[[#This Row],[MntSweetProducts]] = 0, "",Table13[[#This Row],[MntSweetProducts]])</f>
        <v>17</v>
      </c>
      <c r="U770">
        <f>IF(Table13[[#This Row],[MntGoldProds]] = 0, "",Table13[[#This Row],[MntGoldProds]])</f>
        <v>53</v>
      </c>
      <c r="V770">
        <v>8</v>
      </c>
      <c r="W770">
        <v>11</v>
      </c>
      <c r="X770">
        <v>1</v>
      </c>
      <c r="Y770">
        <v>6</v>
      </c>
      <c r="Z770">
        <v>8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40</v>
      </c>
      <c r="AI770" s="13">
        <f>SUM(Table13[[#This Row],[MntWines]:[MntGoldProds]])</f>
        <v>653</v>
      </c>
      <c r="AJ770" s="13">
        <f>AVERAGE(Table13[[#This Row],[MntWines]:[MntGoldProds]])</f>
        <v>108.83333333333333</v>
      </c>
      <c r="AK770">
        <f>IF(Table13[[#This Row],[Total Number of Purchases]]=0,0,Table13[[#This Row],[Total Spend]]/Table13[[#This Row],[Total Number of Purchases]])</f>
        <v>25.115384615384617</v>
      </c>
      <c r="AM770">
        <f>SUM(Table13[[#This Row],[NumDealsPurchases]:[NumStorePurchases]])</f>
        <v>26</v>
      </c>
      <c r="AN770" s="14">
        <f>Snapshot_Date-Table13[[#This Row],[Dt_Customer]]</f>
        <v>559</v>
      </c>
      <c r="AP770" s="13">
        <f>Table13[[#This Row],[NumDealsPurchases]]/Table13[[#This Row],[Total Number of Purchases]]*100</f>
        <v>30.76923076923077</v>
      </c>
      <c r="AQ770">
        <f>6-ROUNDUP(_xlfn.PERCENTRANK.INC(Table13[Recency],Table13[[#This Row],[Recency]])*5, 0)</f>
        <v>1</v>
      </c>
      <c r="AR770">
        <f>ROUNDUP(_xlfn.PERCENTRANK.INC(Table13[Total Number of Purchases],Table13[[#This Row],[Total Number of Purchases]])*5,0)</f>
        <v>5</v>
      </c>
      <c r="AS770">
        <f>ROUNDUP(_xlfn.PERCENTRANK.INC(Table13[Total Spend],Table13[[#This Row],[Total Spend]])*5,0)</f>
        <v>4</v>
      </c>
      <c r="AT770" t="str">
        <f>Table13[[#This Row],[Recency Score]]&amp;Table13[[#This Row],[Frequency Score]]&amp;Table13[[#This Row],[Monetary Score]]</f>
        <v>154</v>
      </c>
      <c r="AU770" t="str">
        <f t="shared" ref="AU770:AU833" si="12">IF(AT770="555","Champions",
IF(AND(LEFT(AT770,1)="5", MID(AT770,2,1)&gt;="3"),"Loyal Customers",
IF(MID(AT770,2,1)="5","Frequent Buyers",
IF(RIGHT(AT770,1)="5","Big Spenders",
IF(LEFT(AT770,1)="4","Potential Loyalists",
IF(LEFT(AT770,1)="3","Needs Attention",
IF(LEFT(AT770,1)="2","About to Sleep",
IF(LEFT(AT770,1)="1","Lost",
IF(LEFT(AT770,1)&lt;="2","At Risk","Others")))))))))</f>
        <v>Frequent Buyers</v>
      </c>
      <c r="AW770" s="13">
        <f>DATEDIF(Table13[[#This Row],[Dt_Customer]], Snapshot_Date, "d")</f>
        <v>559</v>
      </c>
      <c r="AX770" s="13">
        <f>Table13[[#This Row],[CL if today]]/365</f>
        <v>1.5315068493150685</v>
      </c>
      <c r="AY770">
        <f>Table13[[#This Row],[Total Number of Purchases]]/Table13[[#This Row],[Corrected CL]]</f>
        <v>16.97674418604651</v>
      </c>
      <c r="AZ770">
        <f>Table13[[#This Row],[Average Order Value (AOV)]]*Table13[[#This Row],[Freq per Year]]</f>
        <v>426.37745974955277</v>
      </c>
      <c r="BA770">
        <f>Table13[[#This Row],[Total Spend]]/Table13[[#This Row],[Corrected CL]]</f>
        <v>426.37745974955277</v>
      </c>
      <c r="BB770">
        <v>29.769503546099291</v>
      </c>
      <c r="BC770" s="1">
        <f>Table13[[#This Row],[Dt_Customer]]+Table13[[#This Row],[Recency]]</f>
        <v>41444</v>
      </c>
      <c r="BD770" s="16" t="str">
        <f>IF(COUNTIF(A:A, A770) &gt; 1, "Duplicate", "Unique")</f>
        <v>Unique</v>
      </c>
    </row>
    <row r="771" spans="1:56" x14ac:dyDescent="0.3">
      <c r="A771">
        <v>1170</v>
      </c>
      <c r="B771">
        <v>1975</v>
      </c>
      <c r="C771" t="s">
        <v>28</v>
      </c>
      <c r="D771" t="s">
        <v>33</v>
      </c>
      <c r="E771">
        <v>27573</v>
      </c>
      <c r="F771">
        <v>1</v>
      </c>
      <c r="G771">
        <v>0</v>
      </c>
      <c r="H771" s="1">
        <v>41358</v>
      </c>
      <c r="I771">
        <v>45</v>
      </c>
      <c r="J771">
        <v>50</v>
      </c>
      <c r="K771">
        <v>15</v>
      </c>
      <c r="L771">
        <v>110</v>
      </c>
      <c r="M771">
        <v>39</v>
      </c>
      <c r="N771">
        <v>15</v>
      </c>
      <c r="O771">
        <v>15</v>
      </c>
      <c r="P771">
        <f>IF(Table13[[#This Row],[MntWines]] = 0,"",Table13[[#This Row],[MntWines]])</f>
        <v>50</v>
      </c>
      <c r="Q771">
        <f>IF(Table13[[#This Row],[MntFruits]] = 0, "",Table13[[#This Row],[MntFruits]])</f>
        <v>15</v>
      </c>
      <c r="R771">
        <f>IF(Table13[[#This Row],[MntMeatProducts]] = 0, "",Table13[[#This Row],[MntMeatProducts]])</f>
        <v>110</v>
      </c>
      <c r="S771">
        <f>IF(Table13[[#This Row],[MntFishProducts]] = 0, "",Table13[[#This Row],[MntFishProducts]])</f>
        <v>39</v>
      </c>
      <c r="T771">
        <f>IF(Table13[[#This Row],[MntSweetProducts]] = 0, "",Table13[[#This Row],[MntSweetProducts]])</f>
        <v>15</v>
      </c>
      <c r="U771">
        <f>IF(Table13[[#This Row],[MntGoldProds]] = 0, "",Table13[[#This Row],[MntGoldProds]])</f>
        <v>15</v>
      </c>
      <c r="V771">
        <v>4</v>
      </c>
      <c r="W771">
        <v>5</v>
      </c>
      <c r="X771">
        <v>1</v>
      </c>
      <c r="Y771">
        <v>4</v>
      </c>
      <c r="Z771">
        <v>8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 t="s">
        <v>30</v>
      </c>
      <c r="AI771" s="13">
        <f>SUM(Table13[[#This Row],[MntWines]:[MntGoldProds]])</f>
        <v>244</v>
      </c>
      <c r="AJ771" s="13">
        <f>AVERAGE(Table13[[#This Row],[MntWines]:[MntGoldProds]])</f>
        <v>40.666666666666664</v>
      </c>
      <c r="AK771">
        <f>IF(Table13[[#This Row],[Total Number of Purchases]]=0,0,Table13[[#This Row],[Total Spend]]/Table13[[#This Row],[Total Number of Purchases]])</f>
        <v>17.428571428571427</v>
      </c>
      <c r="AM771">
        <f>SUM(Table13[[#This Row],[NumDealsPurchases]:[NumStorePurchases]])</f>
        <v>14</v>
      </c>
      <c r="AN771" s="14">
        <f>Snapshot_Date-Table13[[#This Row],[Dt_Customer]]</f>
        <v>558</v>
      </c>
      <c r="AP771" s="13">
        <f>Table13[[#This Row],[NumDealsPurchases]]/Table13[[#This Row],[Total Number of Purchases]]*100</f>
        <v>28.571428571428569</v>
      </c>
      <c r="AQ771">
        <f>6-ROUNDUP(_xlfn.PERCENTRANK.INC(Table13[Recency],Table13[[#This Row],[Recency]])*5, 0)</f>
        <v>3</v>
      </c>
      <c r="AR771">
        <f>ROUNDUP(_xlfn.PERCENTRANK.INC(Table13[Total Number of Purchases],Table13[[#This Row],[Total Number of Purchases]])*5,0)</f>
        <v>3</v>
      </c>
      <c r="AS771">
        <f>ROUNDUP(_xlfn.PERCENTRANK.INC(Table13[Total Spend],Table13[[#This Row],[Total Spend]])*5,0)</f>
        <v>3</v>
      </c>
      <c r="AT771" t="str">
        <f>Table13[[#This Row],[Recency Score]]&amp;Table13[[#This Row],[Frequency Score]]&amp;Table13[[#This Row],[Monetary Score]]</f>
        <v>333</v>
      </c>
      <c r="AU771" t="str">
        <f t="shared" si="12"/>
        <v>Needs Attention</v>
      </c>
      <c r="AW771" s="13">
        <f>DATEDIF(Table13[[#This Row],[Dt_Customer]], Snapshot_Date, "d")</f>
        <v>558</v>
      </c>
      <c r="AX771" s="13">
        <f>Table13[[#This Row],[CL if today]]/365</f>
        <v>1.5287671232876712</v>
      </c>
      <c r="AY771">
        <f>Table13[[#This Row],[Total Number of Purchases]]/Table13[[#This Row],[Corrected CL]]</f>
        <v>9.1577060931899652</v>
      </c>
      <c r="AZ771">
        <f>Table13[[#This Row],[Average Order Value (AOV)]]*Table13[[#This Row],[Freq per Year]]</f>
        <v>159.6057347670251</v>
      </c>
      <c r="BA771">
        <f>Table13[[#This Row],[Total Spend]]/Table13[[#This Row],[Corrected CL]]</f>
        <v>159.6057347670251</v>
      </c>
      <c r="BB771">
        <v>15.559502664298401</v>
      </c>
      <c r="BC771" s="1">
        <f>Table13[[#This Row],[Dt_Customer]]+Table13[[#This Row],[Recency]]</f>
        <v>41403</v>
      </c>
      <c r="BD771" s="16" t="str">
        <f>IF(COUNTIF(A:A, A771) &gt; 1, "Duplicate", "Unique")</f>
        <v>Unique</v>
      </c>
    </row>
    <row r="772" spans="1:56" x14ac:dyDescent="0.3">
      <c r="A772">
        <v>8629</v>
      </c>
      <c r="B772">
        <v>1956</v>
      </c>
      <c r="C772" t="s">
        <v>28</v>
      </c>
      <c r="D772" t="s">
        <v>42</v>
      </c>
      <c r="E772">
        <v>46984</v>
      </c>
      <c r="F772">
        <v>1</v>
      </c>
      <c r="G772">
        <v>1</v>
      </c>
      <c r="H772" s="1">
        <v>41359</v>
      </c>
      <c r="I772">
        <v>71</v>
      </c>
      <c r="J772">
        <v>19</v>
      </c>
      <c r="K772">
        <v>1</v>
      </c>
      <c r="L772">
        <v>10</v>
      </c>
      <c r="M772">
        <v>2</v>
      </c>
      <c r="N772">
        <v>1</v>
      </c>
      <c r="O772">
        <v>8</v>
      </c>
      <c r="P772">
        <f>IF(Table13[[#This Row],[MntWines]] = 0,"",Table13[[#This Row],[MntWines]])</f>
        <v>19</v>
      </c>
      <c r="Q772">
        <f>IF(Table13[[#This Row],[MntFruits]] = 0, "",Table13[[#This Row],[MntFruits]])</f>
        <v>1</v>
      </c>
      <c r="R772">
        <f>IF(Table13[[#This Row],[MntMeatProducts]] = 0, "",Table13[[#This Row],[MntMeatProducts]])</f>
        <v>10</v>
      </c>
      <c r="S772">
        <f>IF(Table13[[#This Row],[MntFishProducts]] = 0, "",Table13[[#This Row],[MntFishProducts]])</f>
        <v>2</v>
      </c>
      <c r="T772">
        <f>IF(Table13[[#This Row],[MntSweetProducts]] = 0, "",Table13[[#This Row],[MntSweetProducts]])</f>
        <v>1</v>
      </c>
      <c r="U772">
        <f>IF(Table13[[#This Row],[MntGoldProds]] = 0, "",Table13[[#This Row],[MntGoldProds]])</f>
        <v>8</v>
      </c>
      <c r="V772">
        <v>1</v>
      </c>
      <c r="W772">
        <v>1</v>
      </c>
      <c r="X772">
        <v>0</v>
      </c>
      <c r="Y772">
        <v>3</v>
      </c>
      <c r="Z772">
        <v>5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32</v>
      </c>
      <c r="AI772" s="13">
        <f>SUM(Table13[[#This Row],[MntWines]:[MntGoldProds]])</f>
        <v>41</v>
      </c>
      <c r="AJ772" s="13">
        <f>AVERAGE(Table13[[#This Row],[MntWines]:[MntGoldProds]])</f>
        <v>6.833333333333333</v>
      </c>
      <c r="AK772">
        <f>IF(Table13[[#This Row],[Total Number of Purchases]]=0,0,Table13[[#This Row],[Total Spend]]/Table13[[#This Row],[Total Number of Purchases]])</f>
        <v>8.1999999999999993</v>
      </c>
      <c r="AM772">
        <f>SUM(Table13[[#This Row],[NumDealsPurchases]:[NumStorePurchases]])</f>
        <v>5</v>
      </c>
      <c r="AN772" s="14">
        <f>Snapshot_Date-Table13[[#This Row],[Dt_Customer]]</f>
        <v>557</v>
      </c>
      <c r="AP772" s="13">
        <f>Table13[[#This Row],[NumDealsPurchases]]/Table13[[#This Row],[Total Number of Purchases]]*100</f>
        <v>20</v>
      </c>
      <c r="AQ772">
        <f>6-ROUNDUP(_xlfn.PERCENTRANK.INC(Table13[Recency],Table13[[#This Row],[Recency]])*5, 0)</f>
        <v>2</v>
      </c>
      <c r="AR772">
        <f>ROUNDUP(_xlfn.PERCENTRANK.INC(Table13[Total Number of Purchases],Table13[[#This Row],[Total Number of Purchases]])*5,0)</f>
        <v>1</v>
      </c>
      <c r="AS772">
        <f>ROUNDUP(_xlfn.PERCENTRANK.INC(Table13[Total Spend],Table13[[#This Row],[Total Spend]])*5,0)</f>
        <v>1</v>
      </c>
      <c r="AT772" t="str">
        <f>Table13[[#This Row],[Recency Score]]&amp;Table13[[#This Row],[Frequency Score]]&amp;Table13[[#This Row],[Monetary Score]]</f>
        <v>211</v>
      </c>
      <c r="AU772" t="str">
        <f t="shared" si="12"/>
        <v>About to Sleep</v>
      </c>
      <c r="AW772" s="13">
        <f>DATEDIF(Table13[[#This Row],[Dt_Customer]], Snapshot_Date, "d")</f>
        <v>557</v>
      </c>
      <c r="AX772" s="13">
        <f>Table13[[#This Row],[CL if today]]/365</f>
        <v>1.526027397260274</v>
      </c>
      <c r="AY772">
        <f>Table13[[#This Row],[Total Number of Purchases]]/Table13[[#This Row],[Corrected CL]]</f>
        <v>3.2764811490125672</v>
      </c>
      <c r="AZ772">
        <f>Table13[[#This Row],[Average Order Value (AOV)]]*Table13[[#This Row],[Freq per Year]]</f>
        <v>26.867145421903047</v>
      </c>
      <c r="BA772">
        <f>Table13[[#This Row],[Total Spend]]/Table13[[#This Row],[Corrected CL]]</f>
        <v>26.86714542190305</v>
      </c>
      <c r="BB772">
        <v>280.71936056838365</v>
      </c>
      <c r="BC772" s="1">
        <f>Table13[[#This Row],[Dt_Customer]]+Table13[[#This Row],[Recency]]</f>
        <v>41430</v>
      </c>
      <c r="BD772" s="16" t="str">
        <f>IF(COUNTIF(A:A, A772) &gt; 1, "Duplicate", "Unique")</f>
        <v>Unique</v>
      </c>
    </row>
    <row r="773" spans="1:56" x14ac:dyDescent="0.3">
      <c r="A773">
        <v>9167</v>
      </c>
      <c r="B773">
        <v>1956</v>
      </c>
      <c r="C773" t="s">
        <v>28</v>
      </c>
      <c r="D773" t="s">
        <v>33</v>
      </c>
      <c r="E773">
        <v>67131</v>
      </c>
      <c r="F773">
        <v>0</v>
      </c>
      <c r="G773">
        <v>1</v>
      </c>
      <c r="H773" s="1">
        <v>41359</v>
      </c>
      <c r="I773">
        <v>72</v>
      </c>
      <c r="J773">
        <v>465</v>
      </c>
      <c r="K773">
        <v>71</v>
      </c>
      <c r="L773">
        <v>250</v>
      </c>
      <c r="M773">
        <v>93</v>
      </c>
      <c r="N773">
        <v>35</v>
      </c>
      <c r="O773">
        <v>62</v>
      </c>
      <c r="P773">
        <f>IF(Table13[[#This Row],[MntWines]] = 0,"",Table13[[#This Row],[MntWines]])</f>
        <v>465</v>
      </c>
      <c r="Q773">
        <f>IF(Table13[[#This Row],[MntFruits]] = 0, "",Table13[[#This Row],[MntFruits]])</f>
        <v>71</v>
      </c>
      <c r="R773">
        <f>IF(Table13[[#This Row],[MntMeatProducts]] = 0, "",Table13[[#This Row],[MntMeatProducts]])</f>
        <v>250</v>
      </c>
      <c r="S773">
        <f>IF(Table13[[#This Row],[MntFishProducts]] = 0, "",Table13[[#This Row],[MntFishProducts]])</f>
        <v>93</v>
      </c>
      <c r="T773">
        <f>IF(Table13[[#This Row],[MntSweetProducts]] = 0, "",Table13[[#This Row],[MntSweetProducts]])</f>
        <v>35</v>
      </c>
      <c r="U773">
        <f>IF(Table13[[#This Row],[MntGoldProds]] = 0, "",Table13[[#This Row],[MntGoldProds]])</f>
        <v>62</v>
      </c>
      <c r="V773">
        <v>3</v>
      </c>
      <c r="W773">
        <v>9</v>
      </c>
      <c r="X773">
        <v>2</v>
      </c>
      <c r="Y773">
        <v>12</v>
      </c>
      <c r="Z773">
        <v>6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 t="s">
        <v>30</v>
      </c>
      <c r="AI773" s="13">
        <f>SUM(Table13[[#This Row],[MntWines]:[MntGoldProds]])</f>
        <v>976</v>
      </c>
      <c r="AJ773" s="13">
        <f>AVERAGE(Table13[[#This Row],[MntWines]:[MntGoldProds]])</f>
        <v>162.66666666666666</v>
      </c>
      <c r="AK773">
        <f>IF(Table13[[#This Row],[Total Number of Purchases]]=0,0,Table13[[#This Row],[Total Spend]]/Table13[[#This Row],[Total Number of Purchases]])</f>
        <v>37.53846153846154</v>
      </c>
      <c r="AM773">
        <f>SUM(Table13[[#This Row],[NumDealsPurchases]:[NumStorePurchases]])</f>
        <v>26</v>
      </c>
      <c r="AN773" s="14">
        <f>Snapshot_Date-Table13[[#This Row],[Dt_Customer]]</f>
        <v>557</v>
      </c>
      <c r="AP773" s="13">
        <f>Table13[[#This Row],[NumDealsPurchases]]/Table13[[#This Row],[Total Number of Purchases]]*100</f>
        <v>11.538461538461538</v>
      </c>
      <c r="AQ773">
        <f>6-ROUNDUP(_xlfn.PERCENTRANK.INC(Table13[Recency],Table13[[#This Row],[Recency]])*5, 0)</f>
        <v>2</v>
      </c>
      <c r="AR773">
        <f>ROUNDUP(_xlfn.PERCENTRANK.INC(Table13[Total Number of Purchases],Table13[[#This Row],[Total Number of Purchases]])*5,0)</f>
        <v>5</v>
      </c>
      <c r="AS773">
        <f>ROUNDUP(_xlfn.PERCENTRANK.INC(Table13[Total Spend],Table13[[#This Row],[Total Spend]])*5,0)</f>
        <v>4</v>
      </c>
      <c r="AT773" t="str">
        <f>Table13[[#This Row],[Recency Score]]&amp;Table13[[#This Row],[Frequency Score]]&amp;Table13[[#This Row],[Monetary Score]]</f>
        <v>254</v>
      </c>
      <c r="AU773" t="str">
        <f t="shared" si="12"/>
        <v>Frequent Buyers</v>
      </c>
      <c r="AW773" s="13">
        <f>DATEDIF(Table13[[#This Row],[Dt_Customer]], Snapshot_Date, "d")</f>
        <v>557</v>
      </c>
      <c r="AX773" s="13">
        <f>Table13[[#This Row],[CL if today]]/365</f>
        <v>1.526027397260274</v>
      </c>
      <c r="AY773">
        <f>Table13[[#This Row],[Total Number of Purchases]]/Table13[[#This Row],[Corrected CL]]</f>
        <v>17.03770197486535</v>
      </c>
      <c r="AZ773">
        <f>Table13[[#This Row],[Average Order Value (AOV)]]*Table13[[#This Row],[Freq per Year]]</f>
        <v>639.5691202872531</v>
      </c>
      <c r="BA773">
        <f>Table13[[#This Row],[Total Spend]]/Table13[[#This Row],[Corrected CL]]</f>
        <v>639.5691202872531</v>
      </c>
      <c r="BB773">
        <v>280.71936056838365</v>
      </c>
      <c r="BC773" s="1">
        <f>Table13[[#This Row],[Dt_Customer]]+Table13[[#This Row],[Recency]]</f>
        <v>41431</v>
      </c>
      <c r="BD773" s="16" t="str">
        <f>IF(COUNTIF(A:A, A773) &gt; 1, "Duplicate", "Unique")</f>
        <v>Unique</v>
      </c>
    </row>
    <row r="774" spans="1:56" x14ac:dyDescent="0.3">
      <c r="A774">
        <v>115</v>
      </c>
      <c r="B774">
        <v>1966</v>
      </c>
      <c r="C774" t="s">
        <v>41</v>
      </c>
      <c r="D774" t="s">
        <v>31</v>
      </c>
      <c r="E774">
        <v>43456</v>
      </c>
      <c r="F774">
        <v>0</v>
      </c>
      <c r="G774">
        <v>1</v>
      </c>
      <c r="H774" s="1">
        <v>41359</v>
      </c>
      <c r="I774">
        <v>0</v>
      </c>
      <c r="J774">
        <v>275</v>
      </c>
      <c r="K774">
        <v>11</v>
      </c>
      <c r="L774">
        <v>68</v>
      </c>
      <c r="M774">
        <v>25</v>
      </c>
      <c r="N774">
        <v>7</v>
      </c>
      <c r="O774">
        <v>7</v>
      </c>
      <c r="P774">
        <f>IF(Table13[[#This Row],[MntWines]] = 0,"",Table13[[#This Row],[MntWines]])</f>
        <v>275</v>
      </c>
      <c r="Q774">
        <f>IF(Table13[[#This Row],[MntFruits]] = 0, "",Table13[[#This Row],[MntFruits]])</f>
        <v>11</v>
      </c>
      <c r="R774">
        <f>IF(Table13[[#This Row],[MntMeatProducts]] = 0, "",Table13[[#This Row],[MntMeatProducts]])</f>
        <v>68</v>
      </c>
      <c r="S774">
        <f>IF(Table13[[#This Row],[MntFishProducts]] = 0, "",Table13[[#This Row],[MntFishProducts]])</f>
        <v>25</v>
      </c>
      <c r="T774">
        <f>IF(Table13[[#This Row],[MntSweetProducts]] = 0, "",Table13[[#This Row],[MntSweetProducts]])</f>
        <v>7</v>
      </c>
      <c r="U774">
        <f>IF(Table13[[#This Row],[MntGoldProds]] = 0, "",Table13[[#This Row],[MntGoldProds]])</f>
        <v>7</v>
      </c>
      <c r="V774">
        <v>3</v>
      </c>
      <c r="W774">
        <v>5</v>
      </c>
      <c r="X774">
        <v>1</v>
      </c>
      <c r="Y774">
        <v>8</v>
      </c>
      <c r="Z774">
        <v>5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40</v>
      </c>
      <c r="AI774" s="13">
        <f>SUM(Table13[[#This Row],[MntWines]:[MntGoldProds]])</f>
        <v>393</v>
      </c>
      <c r="AJ774" s="13">
        <f>AVERAGE(Table13[[#This Row],[MntWines]:[MntGoldProds]])</f>
        <v>65.5</v>
      </c>
      <c r="AK774">
        <f>IF(Table13[[#This Row],[Total Number of Purchases]]=0,0,Table13[[#This Row],[Total Spend]]/Table13[[#This Row],[Total Number of Purchases]])</f>
        <v>23.117647058823529</v>
      </c>
      <c r="AM774">
        <f>SUM(Table13[[#This Row],[NumDealsPurchases]:[NumStorePurchases]])</f>
        <v>17</v>
      </c>
      <c r="AN774" s="14">
        <f>Snapshot_Date-Table13[[#This Row],[Dt_Customer]]</f>
        <v>557</v>
      </c>
      <c r="AP774" s="13">
        <f>Table13[[#This Row],[NumDealsPurchases]]/Table13[[#This Row],[Total Number of Purchases]]*100</f>
        <v>17.647058823529413</v>
      </c>
      <c r="AQ774">
        <f>6-ROUNDUP(_xlfn.PERCENTRANK.INC(Table13[Recency],Table13[[#This Row],[Recency]])*5, 0)</f>
        <v>6</v>
      </c>
      <c r="AR774">
        <f>ROUNDUP(_xlfn.PERCENTRANK.INC(Table13[Total Number of Purchases],Table13[[#This Row],[Total Number of Purchases]])*5,0)</f>
        <v>3</v>
      </c>
      <c r="AS774">
        <f>ROUNDUP(_xlfn.PERCENTRANK.INC(Table13[Total Spend],Table13[[#This Row],[Total Spend]])*5,0)</f>
        <v>3</v>
      </c>
      <c r="AT774" t="str">
        <f>Table13[[#This Row],[Recency Score]]&amp;Table13[[#This Row],[Frequency Score]]&amp;Table13[[#This Row],[Monetary Score]]</f>
        <v>633</v>
      </c>
      <c r="AU774" t="str">
        <f t="shared" si="12"/>
        <v>Others</v>
      </c>
      <c r="AW774" s="13">
        <f>DATEDIF(Table13[[#This Row],[Dt_Customer]], Snapshot_Date, "d")</f>
        <v>557</v>
      </c>
      <c r="AX774" s="13">
        <f>Table13[[#This Row],[CL if today]]/365</f>
        <v>1.526027397260274</v>
      </c>
      <c r="AY774">
        <f>Table13[[#This Row],[Total Number of Purchases]]/Table13[[#This Row],[Corrected CL]]</f>
        <v>11.140035906642728</v>
      </c>
      <c r="AZ774">
        <f>Table13[[#This Row],[Average Order Value (AOV)]]*Table13[[#This Row],[Freq per Year]]</f>
        <v>257.53141831238776</v>
      </c>
      <c r="BA774">
        <f>Table13[[#This Row],[Total Spend]]/Table13[[#This Row],[Corrected CL]]</f>
        <v>257.53141831238776</v>
      </c>
      <c r="BB774">
        <v>33.772241992882563</v>
      </c>
      <c r="BC774" s="1">
        <f>Table13[[#This Row],[Dt_Customer]]+Table13[[#This Row],[Recency]]</f>
        <v>41359</v>
      </c>
      <c r="BD774" s="16" t="str">
        <f>IF(COUNTIF(A:A, A774) &gt; 1, "Duplicate", "Unique")</f>
        <v>Unique</v>
      </c>
    </row>
    <row r="775" spans="1:56" x14ac:dyDescent="0.3">
      <c r="A775">
        <v>4653</v>
      </c>
      <c r="B775">
        <v>1978</v>
      </c>
      <c r="C775" t="s">
        <v>28</v>
      </c>
      <c r="D775" t="s">
        <v>35</v>
      </c>
      <c r="E775">
        <v>42011</v>
      </c>
      <c r="F775">
        <v>1</v>
      </c>
      <c r="G775">
        <v>0</v>
      </c>
      <c r="H775" s="1">
        <v>41359</v>
      </c>
      <c r="I775">
        <v>46</v>
      </c>
      <c r="J775">
        <v>131</v>
      </c>
      <c r="K775">
        <v>0</v>
      </c>
      <c r="L775">
        <v>16</v>
      </c>
      <c r="M775">
        <v>2</v>
      </c>
      <c r="N775">
        <v>1</v>
      </c>
      <c r="O775">
        <v>39</v>
      </c>
      <c r="P775">
        <f>IF(Table13[[#This Row],[MntWines]] = 0,"",Table13[[#This Row],[MntWines]])</f>
        <v>131</v>
      </c>
      <c r="Q775" t="str">
        <f>IF(Table13[[#This Row],[MntFruits]] = 0, "",Table13[[#This Row],[MntFruits]])</f>
        <v/>
      </c>
      <c r="R775">
        <f>IF(Table13[[#This Row],[MntMeatProducts]] = 0, "",Table13[[#This Row],[MntMeatProducts]])</f>
        <v>16</v>
      </c>
      <c r="S775">
        <f>IF(Table13[[#This Row],[MntFishProducts]] = 0, "",Table13[[#This Row],[MntFishProducts]])</f>
        <v>2</v>
      </c>
      <c r="T775">
        <f>IF(Table13[[#This Row],[MntSweetProducts]] = 0, "",Table13[[#This Row],[MntSweetProducts]])</f>
        <v>1</v>
      </c>
      <c r="U775">
        <f>IF(Table13[[#This Row],[MntGoldProds]] = 0, "",Table13[[#This Row],[MntGoldProds]])</f>
        <v>39</v>
      </c>
      <c r="V775">
        <v>4</v>
      </c>
      <c r="W775">
        <v>3</v>
      </c>
      <c r="X775">
        <v>1</v>
      </c>
      <c r="Y775">
        <v>4</v>
      </c>
      <c r="Z775">
        <v>8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 t="s">
        <v>43</v>
      </c>
      <c r="AI775" s="13">
        <f>SUM(Table13[[#This Row],[MntWines]:[MntGoldProds]])</f>
        <v>189</v>
      </c>
      <c r="AJ775" s="13">
        <f>AVERAGE(Table13[[#This Row],[MntWines]:[MntGoldProds]])</f>
        <v>31.5</v>
      </c>
      <c r="AK775">
        <f>IF(Table13[[#This Row],[Total Number of Purchases]]=0,0,Table13[[#This Row],[Total Spend]]/Table13[[#This Row],[Total Number of Purchases]])</f>
        <v>15.75</v>
      </c>
      <c r="AM775">
        <f>SUM(Table13[[#This Row],[NumDealsPurchases]:[NumStorePurchases]])</f>
        <v>12</v>
      </c>
      <c r="AN775" s="14">
        <f>Snapshot_Date-Table13[[#This Row],[Dt_Customer]]</f>
        <v>557</v>
      </c>
      <c r="AP775" s="13">
        <f>Table13[[#This Row],[NumDealsPurchases]]/Table13[[#This Row],[Total Number of Purchases]]*100</f>
        <v>33.333333333333329</v>
      </c>
      <c r="AQ775">
        <f>6-ROUNDUP(_xlfn.PERCENTRANK.INC(Table13[Recency],Table13[[#This Row],[Recency]])*5, 0)</f>
        <v>3</v>
      </c>
      <c r="AR775">
        <f>ROUNDUP(_xlfn.PERCENTRANK.INC(Table13[Total Number of Purchases],Table13[[#This Row],[Total Number of Purchases]])*5,0)</f>
        <v>2</v>
      </c>
      <c r="AS775">
        <f>ROUNDUP(_xlfn.PERCENTRANK.INC(Table13[Total Spend],Table13[[#This Row],[Total Spend]])*5,0)</f>
        <v>2</v>
      </c>
      <c r="AT775" t="str">
        <f>Table13[[#This Row],[Recency Score]]&amp;Table13[[#This Row],[Frequency Score]]&amp;Table13[[#This Row],[Monetary Score]]</f>
        <v>322</v>
      </c>
      <c r="AU775" t="str">
        <f t="shared" si="12"/>
        <v>Needs Attention</v>
      </c>
      <c r="AW775" s="13">
        <f>DATEDIF(Table13[[#This Row],[Dt_Customer]], Snapshot_Date, "d")</f>
        <v>557</v>
      </c>
      <c r="AX775" s="13">
        <f>Table13[[#This Row],[CL if today]]/365</f>
        <v>1.526027397260274</v>
      </c>
      <c r="AY775">
        <f>Table13[[#This Row],[Total Number of Purchases]]/Table13[[#This Row],[Corrected CL]]</f>
        <v>7.863554757630161</v>
      </c>
      <c r="AZ775">
        <f>Table13[[#This Row],[Average Order Value (AOV)]]*Table13[[#This Row],[Freq per Year]]</f>
        <v>123.85098743267504</v>
      </c>
      <c r="BA775">
        <f>Table13[[#This Row],[Total Spend]]/Table13[[#This Row],[Corrected CL]]</f>
        <v>123.85098743267504</v>
      </c>
      <c r="BB775">
        <v>33.772241992882563</v>
      </c>
      <c r="BC775" s="1">
        <f>Table13[[#This Row],[Dt_Customer]]+Table13[[#This Row],[Recency]]</f>
        <v>41405</v>
      </c>
      <c r="BD775" s="16" t="str">
        <f>IF(COUNTIF(A:A, A775) &gt; 1, "Duplicate", "Unique")</f>
        <v>Unique</v>
      </c>
    </row>
    <row r="776" spans="1:56" x14ac:dyDescent="0.3">
      <c r="A776">
        <v>1081</v>
      </c>
      <c r="B776">
        <v>1957</v>
      </c>
      <c r="C776" t="s">
        <v>37</v>
      </c>
      <c r="D776" t="s">
        <v>33</v>
      </c>
      <c r="E776">
        <v>75283</v>
      </c>
      <c r="F776">
        <v>1</v>
      </c>
      <c r="G776">
        <v>2</v>
      </c>
      <c r="H776" s="1">
        <v>41360</v>
      </c>
      <c r="I776">
        <v>26</v>
      </c>
      <c r="J776">
        <v>733</v>
      </c>
      <c r="K776">
        <v>9</v>
      </c>
      <c r="L776">
        <v>180</v>
      </c>
      <c r="M776">
        <v>12</v>
      </c>
      <c r="N776">
        <v>19</v>
      </c>
      <c r="O776">
        <v>66</v>
      </c>
      <c r="P776">
        <f>IF(Table13[[#This Row],[MntWines]] = 0,"",Table13[[#This Row],[MntWines]])</f>
        <v>733</v>
      </c>
      <c r="Q776">
        <f>IF(Table13[[#This Row],[MntFruits]] = 0, "",Table13[[#This Row],[MntFruits]])</f>
        <v>9</v>
      </c>
      <c r="R776">
        <f>IF(Table13[[#This Row],[MntMeatProducts]] = 0, "",Table13[[#This Row],[MntMeatProducts]])</f>
        <v>180</v>
      </c>
      <c r="S776">
        <f>IF(Table13[[#This Row],[MntFishProducts]] = 0, "",Table13[[#This Row],[MntFishProducts]])</f>
        <v>12</v>
      </c>
      <c r="T776">
        <f>IF(Table13[[#This Row],[MntSweetProducts]] = 0, "",Table13[[#This Row],[MntSweetProducts]])</f>
        <v>19</v>
      </c>
      <c r="U776">
        <f>IF(Table13[[#This Row],[MntGoldProds]] = 0, "",Table13[[#This Row],[MntGoldProds]])</f>
        <v>66</v>
      </c>
      <c r="V776">
        <v>11</v>
      </c>
      <c r="W776">
        <v>6</v>
      </c>
      <c r="X776">
        <v>3</v>
      </c>
      <c r="Y776">
        <v>5</v>
      </c>
      <c r="Z776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 t="s">
        <v>43</v>
      </c>
      <c r="AI776" s="13">
        <f>SUM(Table13[[#This Row],[MntWines]:[MntGoldProds]])</f>
        <v>1019</v>
      </c>
      <c r="AJ776" s="13">
        <f>AVERAGE(Table13[[#This Row],[MntWines]:[MntGoldProds]])</f>
        <v>169.83333333333334</v>
      </c>
      <c r="AK776">
        <f>IF(Table13[[#This Row],[Total Number of Purchases]]=0,0,Table13[[#This Row],[Total Spend]]/Table13[[#This Row],[Total Number of Purchases]])</f>
        <v>40.76</v>
      </c>
      <c r="AM776">
        <f>SUM(Table13[[#This Row],[NumDealsPurchases]:[NumStorePurchases]])</f>
        <v>25</v>
      </c>
      <c r="AN776" s="14">
        <f>Snapshot_Date-Table13[[#This Row],[Dt_Customer]]</f>
        <v>556</v>
      </c>
      <c r="AP776" s="13">
        <f>Table13[[#This Row],[NumDealsPurchases]]/Table13[[#This Row],[Total Number of Purchases]]*100</f>
        <v>44</v>
      </c>
      <c r="AQ776">
        <f>6-ROUNDUP(_xlfn.PERCENTRANK.INC(Table13[Recency],Table13[[#This Row],[Recency]])*5, 0)</f>
        <v>4</v>
      </c>
      <c r="AR776">
        <f>ROUNDUP(_xlfn.PERCENTRANK.INC(Table13[Total Number of Purchases],Table13[[#This Row],[Total Number of Purchases]])*5,0)</f>
        <v>5</v>
      </c>
      <c r="AS776">
        <f>ROUNDUP(_xlfn.PERCENTRANK.INC(Table13[Total Spend],Table13[[#This Row],[Total Spend]])*5,0)</f>
        <v>4</v>
      </c>
      <c r="AT776" t="str">
        <f>Table13[[#This Row],[Recency Score]]&amp;Table13[[#This Row],[Frequency Score]]&amp;Table13[[#This Row],[Monetary Score]]</f>
        <v>454</v>
      </c>
      <c r="AU776" t="str">
        <f t="shared" si="12"/>
        <v>Frequent Buyers</v>
      </c>
      <c r="AW776" s="13">
        <f>DATEDIF(Table13[[#This Row],[Dt_Customer]], Snapshot_Date, "d")</f>
        <v>556</v>
      </c>
      <c r="AX776" s="13">
        <f>Table13[[#This Row],[CL if today]]/365</f>
        <v>1.5232876712328767</v>
      </c>
      <c r="AY776">
        <f>Table13[[#This Row],[Total Number of Purchases]]/Table13[[#This Row],[Corrected CL]]</f>
        <v>16.411870503597122</v>
      </c>
      <c r="AZ776">
        <f>Table13[[#This Row],[Average Order Value (AOV)]]*Table13[[#This Row],[Freq per Year]]</f>
        <v>668.94784172661866</v>
      </c>
      <c r="BA776">
        <f>Table13[[#This Row],[Total Spend]]/Table13[[#This Row],[Corrected CL]]</f>
        <v>668.94784172661878</v>
      </c>
      <c r="BB776">
        <v>22.771836007130126</v>
      </c>
      <c r="BC776" s="1">
        <f>Table13[[#This Row],[Dt_Customer]]+Table13[[#This Row],[Recency]]</f>
        <v>41386</v>
      </c>
      <c r="BD776" s="16" t="str">
        <f>IF(COUNTIF(A:A, A776) &gt; 1, "Duplicate", "Unique")</f>
        <v>Unique</v>
      </c>
    </row>
    <row r="777" spans="1:56" x14ac:dyDescent="0.3">
      <c r="A777">
        <v>2021</v>
      </c>
      <c r="B777">
        <v>1975</v>
      </c>
      <c r="C777" t="s">
        <v>28</v>
      </c>
      <c r="D777" t="s">
        <v>33</v>
      </c>
      <c r="E777">
        <v>61456</v>
      </c>
      <c r="F777">
        <v>0</v>
      </c>
      <c r="G777">
        <v>1</v>
      </c>
      <c r="H777" s="1">
        <v>41360</v>
      </c>
      <c r="I777">
        <v>47</v>
      </c>
      <c r="J777">
        <v>563</v>
      </c>
      <c r="K777">
        <v>76</v>
      </c>
      <c r="L777">
        <v>384</v>
      </c>
      <c r="M777">
        <v>84</v>
      </c>
      <c r="N777">
        <v>192</v>
      </c>
      <c r="O777">
        <v>89</v>
      </c>
      <c r="P777">
        <f>IF(Table13[[#This Row],[MntWines]] = 0,"",Table13[[#This Row],[MntWines]])</f>
        <v>563</v>
      </c>
      <c r="Q777">
        <f>IF(Table13[[#This Row],[MntFruits]] = 0, "",Table13[[#This Row],[MntFruits]])</f>
        <v>76</v>
      </c>
      <c r="R777">
        <f>IF(Table13[[#This Row],[MntMeatProducts]] = 0, "",Table13[[#This Row],[MntMeatProducts]])</f>
        <v>384</v>
      </c>
      <c r="S777">
        <f>IF(Table13[[#This Row],[MntFishProducts]] = 0, "",Table13[[#This Row],[MntFishProducts]])</f>
        <v>84</v>
      </c>
      <c r="T777">
        <f>IF(Table13[[#This Row],[MntSweetProducts]] = 0, "",Table13[[#This Row],[MntSweetProducts]])</f>
        <v>192</v>
      </c>
      <c r="U777">
        <f>IF(Table13[[#This Row],[MntGoldProds]] = 0, "",Table13[[#This Row],[MntGoldProds]])</f>
        <v>89</v>
      </c>
      <c r="V777">
        <v>4</v>
      </c>
      <c r="W777">
        <v>6</v>
      </c>
      <c r="X777">
        <v>10</v>
      </c>
      <c r="Y777">
        <v>13</v>
      </c>
      <c r="Z777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 t="s">
        <v>30</v>
      </c>
      <c r="AI777" s="13">
        <f>SUM(Table13[[#This Row],[MntWines]:[MntGoldProds]])</f>
        <v>1388</v>
      </c>
      <c r="AJ777" s="13">
        <f>AVERAGE(Table13[[#This Row],[MntWines]:[MntGoldProds]])</f>
        <v>231.33333333333334</v>
      </c>
      <c r="AK777">
        <f>IF(Table13[[#This Row],[Total Number of Purchases]]=0,0,Table13[[#This Row],[Total Spend]]/Table13[[#This Row],[Total Number of Purchases]])</f>
        <v>42.060606060606062</v>
      </c>
      <c r="AM777">
        <f>SUM(Table13[[#This Row],[NumDealsPurchases]:[NumStorePurchases]])</f>
        <v>33</v>
      </c>
      <c r="AN777" s="14">
        <f>Snapshot_Date-Table13[[#This Row],[Dt_Customer]]</f>
        <v>556</v>
      </c>
      <c r="AP777" s="13">
        <f>Table13[[#This Row],[NumDealsPurchases]]/Table13[[#This Row],[Total Number of Purchases]]*100</f>
        <v>12.121212121212121</v>
      </c>
      <c r="AQ777">
        <f>6-ROUNDUP(_xlfn.PERCENTRANK.INC(Table13[Recency],Table13[[#This Row],[Recency]])*5, 0)</f>
        <v>3</v>
      </c>
      <c r="AR777">
        <f>ROUNDUP(_xlfn.PERCENTRANK.INC(Table13[Total Number of Purchases],Table13[[#This Row],[Total Number of Purchases]])*5,0)</f>
        <v>5</v>
      </c>
      <c r="AS777">
        <f>ROUNDUP(_xlfn.PERCENTRANK.INC(Table13[Total Spend],Table13[[#This Row],[Total Spend]])*5,0)</f>
        <v>5</v>
      </c>
      <c r="AT777" t="str">
        <f>Table13[[#This Row],[Recency Score]]&amp;Table13[[#This Row],[Frequency Score]]&amp;Table13[[#This Row],[Monetary Score]]</f>
        <v>355</v>
      </c>
      <c r="AU777" t="str">
        <f t="shared" si="12"/>
        <v>Frequent Buyers</v>
      </c>
      <c r="AW777" s="13">
        <f>DATEDIF(Table13[[#This Row],[Dt_Customer]], Snapshot_Date, "d")</f>
        <v>556</v>
      </c>
      <c r="AX777" s="13">
        <f>Table13[[#This Row],[CL if today]]/365</f>
        <v>1.5232876712328767</v>
      </c>
      <c r="AY777">
        <f>Table13[[#This Row],[Total Number of Purchases]]/Table13[[#This Row],[Corrected CL]]</f>
        <v>21.663669064748202</v>
      </c>
      <c r="AZ777">
        <f>Table13[[#This Row],[Average Order Value (AOV)]]*Table13[[#This Row],[Freq per Year]]</f>
        <v>911.18705035971232</v>
      </c>
      <c r="BA777">
        <f>Table13[[#This Row],[Total Spend]]/Table13[[#This Row],[Corrected CL]]</f>
        <v>911.1870503597122</v>
      </c>
      <c r="BB777">
        <v>178.92156862745097</v>
      </c>
      <c r="BC777" s="1">
        <f>Table13[[#This Row],[Dt_Customer]]+Table13[[#This Row],[Recency]]</f>
        <v>41407</v>
      </c>
      <c r="BD777" s="16" t="str">
        <f>IF(COUNTIF(A:A, A777) &gt; 1, "Duplicate", "Unique")</f>
        <v>Unique</v>
      </c>
    </row>
    <row r="778" spans="1:56" x14ac:dyDescent="0.3">
      <c r="A778">
        <v>9984</v>
      </c>
      <c r="B778">
        <v>1981</v>
      </c>
      <c r="C778" t="s">
        <v>38</v>
      </c>
      <c r="D778" t="s">
        <v>33</v>
      </c>
      <c r="E778">
        <v>56337</v>
      </c>
      <c r="F778">
        <v>1</v>
      </c>
      <c r="G778">
        <v>1</v>
      </c>
      <c r="H778" s="1">
        <v>41360</v>
      </c>
      <c r="I778">
        <v>25</v>
      </c>
      <c r="J778">
        <v>349</v>
      </c>
      <c r="K778">
        <v>16</v>
      </c>
      <c r="L778">
        <v>144</v>
      </c>
      <c r="M778">
        <v>28</v>
      </c>
      <c r="N778">
        <v>5</v>
      </c>
      <c r="O778">
        <v>182</v>
      </c>
      <c r="P778">
        <f>IF(Table13[[#This Row],[MntWines]] = 0,"",Table13[[#This Row],[MntWines]])</f>
        <v>349</v>
      </c>
      <c r="Q778">
        <f>IF(Table13[[#This Row],[MntFruits]] = 0, "",Table13[[#This Row],[MntFruits]])</f>
        <v>16</v>
      </c>
      <c r="R778">
        <f>IF(Table13[[#This Row],[MntMeatProducts]] = 0, "",Table13[[#This Row],[MntMeatProducts]])</f>
        <v>144</v>
      </c>
      <c r="S778">
        <f>IF(Table13[[#This Row],[MntFishProducts]] = 0, "",Table13[[#This Row],[MntFishProducts]])</f>
        <v>28</v>
      </c>
      <c r="T778">
        <f>IF(Table13[[#This Row],[MntSweetProducts]] = 0, "",Table13[[#This Row],[MntSweetProducts]])</f>
        <v>5</v>
      </c>
      <c r="U778">
        <f>IF(Table13[[#This Row],[MntGoldProds]] = 0, "",Table13[[#This Row],[MntGoldProds]])</f>
        <v>182</v>
      </c>
      <c r="V778">
        <v>5</v>
      </c>
      <c r="W778">
        <v>8</v>
      </c>
      <c r="X778">
        <v>5</v>
      </c>
      <c r="Y778">
        <v>4</v>
      </c>
      <c r="Z778">
        <v>8</v>
      </c>
      <c r="AA778">
        <v>1</v>
      </c>
      <c r="AB778">
        <v>0</v>
      </c>
      <c r="AC778">
        <v>1</v>
      </c>
      <c r="AD778">
        <v>0</v>
      </c>
      <c r="AE778">
        <v>0</v>
      </c>
      <c r="AF778">
        <v>1</v>
      </c>
      <c r="AG778">
        <v>0</v>
      </c>
      <c r="AH778" t="s">
        <v>30</v>
      </c>
      <c r="AI778" s="13">
        <f>SUM(Table13[[#This Row],[MntWines]:[MntGoldProds]])</f>
        <v>724</v>
      </c>
      <c r="AJ778" s="13">
        <f>AVERAGE(Table13[[#This Row],[MntWines]:[MntGoldProds]])</f>
        <v>120.66666666666667</v>
      </c>
      <c r="AK778">
        <f>IF(Table13[[#This Row],[Total Number of Purchases]]=0,0,Table13[[#This Row],[Total Spend]]/Table13[[#This Row],[Total Number of Purchases]])</f>
        <v>32.909090909090907</v>
      </c>
      <c r="AM778">
        <f>SUM(Table13[[#This Row],[NumDealsPurchases]:[NumStorePurchases]])</f>
        <v>22</v>
      </c>
      <c r="AN778" s="14">
        <f>Snapshot_Date-Table13[[#This Row],[Dt_Customer]]</f>
        <v>556</v>
      </c>
      <c r="AP778" s="13">
        <f>Table13[[#This Row],[NumDealsPurchases]]/Table13[[#This Row],[Total Number of Purchases]]*100</f>
        <v>22.727272727272727</v>
      </c>
      <c r="AQ778">
        <f>6-ROUNDUP(_xlfn.PERCENTRANK.INC(Table13[Recency],Table13[[#This Row],[Recency]])*5, 0)</f>
        <v>4</v>
      </c>
      <c r="AR778">
        <f>ROUNDUP(_xlfn.PERCENTRANK.INC(Table13[Total Number of Purchases],Table13[[#This Row],[Total Number of Purchases]])*5,0)</f>
        <v>4</v>
      </c>
      <c r="AS778">
        <f>ROUNDUP(_xlfn.PERCENTRANK.INC(Table13[Total Spend],Table13[[#This Row],[Total Spend]])*5,0)</f>
        <v>4</v>
      </c>
      <c r="AT778" t="str">
        <f>Table13[[#This Row],[Recency Score]]&amp;Table13[[#This Row],[Frequency Score]]&amp;Table13[[#This Row],[Monetary Score]]</f>
        <v>444</v>
      </c>
      <c r="AU778" t="str">
        <f t="shared" si="12"/>
        <v>Potential Loyalists</v>
      </c>
      <c r="AW778" s="13">
        <f>DATEDIF(Table13[[#This Row],[Dt_Customer]], Snapshot_Date, "d")</f>
        <v>556</v>
      </c>
      <c r="AX778" s="13">
        <f>Table13[[#This Row],[CL if today]]/365</f>
        <v>1.5232876712328767</v>
      </c>
      <c r="AY778">
        <f>Table13[[#This Row],[Total Number of Purchases]]/Table13[[#This Row],[Corrected CL]]</f>
        <v>14.442446043165468</v>
      </c>
      <c r="AZ778">
        <f>Table13[[#This Row],[Average Order Value (AOV)]]*Table13[[#This Row],[Freq per Year]]</f>
        <v>475.28776978417261</v>
      </c>
      <c r="BA778">
        <f>Table13[[#This Row],[Total Spend]]/Table13[[#This Row],[Corrected CL]]</f>
        <v>475.28776978417267</v>
      </c>
      <c r="BB778">
        <v>728.04464285714289</v>
      </c>
      <c r="BC778" s="1">
        <f>Table13[[#This Row],[Dt_Customer]]+Table13[[#This Row],[Recency]]</f>
        <v>41385</v>
      </c>
      <c r="BD778" s="16" t="str">
        <f>IF(COUNTIF(A:A, A778) &gt; 1, "Duplicate", "Unique")</f>
        <v>Unique</v>
      </c>
    </row>
    <row r="779" spans="1:56" x14ac:dyDescent="0.3">
      <c r="A779">
        <v>3520</v>
      </c>
      <c r="B779">
        <v>1990</v>
      </c>
      <c r="C779" t="s">
        <v>41</v>
      </c>
      <c r="D779" t="s">
        <v>31</v>
      </c>
      <c r="E779">
        <v>91172</v>
      </c>
      <c r="F779">
        <v>0</v>
      </c>
      <c r="G779">
        <v>0</v>
      </c>
      <c r="H779" s="1">
        <v>41360</v>
      </c>
      <c r="I779">
        <v>94</v>
      </c>
      <c r="J779">
        <v>162</v>
      </c>
      <c r="K779">
        <v>28</v>
      </c>
      <c r="L779">
        <v>818</v>
      </c>
      <c r="M779">
        <v>0</v>
      </c>
      <c r="N779">
        <v>28</v>
      </c>
      <c r="O779">
        <v>56</v>
      </c>
      <c r="P779">
        <f>IF(Table13[[#This Row],[MntWines]] = 0,"",Table13[[#This Row],[MntWines]])</f>
        <v>162</v>
      </c>
      <c r="Q779">
        <f>IF(Table13[[#This Row],[MntFruits]] = 0, "",Table13[[#This Row],[MntFruits]])</f>
        <v>28</v>
      </c>
      <c r="R779">
        <f>IF(Table13[[#This Row],[MntMeatProducts]] = 0, "",Table13[[#This Row],[MntMeatProducts]])</f>
        <v>818</v>
      </c>
      <c r="S779" t="str">
        <f>IF(Table13[[#This Row],[MntFishProducts]] = 0, "",Table13[[#This Row],[MntFishProducts]])</f>
        <v/>
      </c>
      <c r="T779">
        <f>IF(Table13[[#This Row],[MntSweetProducts]] = 0, "",Table13[[#This Row],[MntSweetProducts]])</f>
        <v>28</v>
      </c>
      <c r="U779">
        <f>IF(Table13[[#This Row],[MntGoldProds]] = 0, "",Table13[[#This Row],[MntGoldProds]])</f>
        <v>56</v>
      </c>
      <c r="V779">
        <v>0</v>
      </c>
      <c r="W779">
        <v>4</v>
      </c>
      <c r="X779">
        <v>3</v>
      </c>
      <c r="Y779">
        <v>7</v>
      </c>
      <c r="Z779">
        <v>3</v>
      </c>
      <c r="AA779">
        <v>1</v>
      </c>
      <c r="AB779">
        <v>1</v>
      </c>
      <c r="AC779">
        <v>1</v>
      </c>
      <c r="AD779">
        <v>0</v>
      </c>
      <c r="AE779">
        <v>1</v>
      </c>
      <c r="AF779">
        <v>1</v>
      </c>
      <c r="AG779">
        <v>0</v>
      </c>
      <c r="AH779" t="s">
        <v>32</v>
      </c>
      <c r="AI779" s="13">
        <f>SUM(Table13[[#This Row],[MntWines]:[MntGoldProds]])</f>
        <v>1092</v>
      </c>
      <c r="AJ779" s="13">
        <f>AVERAGE(Table13[[#This Row],[MntWines]:[MntGoldProds]])</f>
        <v>182</v>
      </c>
      <c r="AK779">
        <f>IF(Table13[[#This Row],[Total Number of Purchases]]=0,0,Table13[[#This Row],[Total Spend]]/Table13[[#This Row],[Total Number of Purchases]])</f>
        <v>78</v>
      </c>
      <c r="AM779">
        <f>SUM(Table13[[#This Row],[NumDealsPurchases]:[NumStorePurchases]])</f>
        <v>14</v>
      </c>
      <c r="AN779" s="14">
        <f>Snapshot_Date-Table13[[#This Row],[Dt_Customer]]</f>
        <v>556</v>
      </c>
      <c r="AP779" s="13">
        <f>Table13[[#This Row],[NumDealsPurchases]]/Table13[[#This Row],[Total Number of Purchases]]*100</f>
        <v>0</v>
      </c>
      <c r="AQ779">
        <f>6-ROUNDUP(_xlfn.PERCENTRANK.INC(Table13[Recency],Table13[[#This Row],[Recency]])*5, 0)</f>
        <v>1</v>
      </c>
      <c r="AR779">
        <f>ROUNDUP(_xlfn.PERCENTRANK.INC(Table13[Total Number of Purchases],Table13[[#This Row],[Total Number of Purchases]])*5,0)</f>
        <v>3</v>
      </c>
      <c r="AS779">
        <f>ROUNDUP(_xlfn.PERCENTRANK.INC(Table13[Total Spend],Table13[[#This Row],[Total Spend]])*5,0)</f>
        <v>4</v>
      </c>
      <c r="AT779" t="str">
        <f>Table13[[#This Row],[Recency Score]]&amp;Table13[[#This Row],[Frequency Score]]&amp;Table13[[#This Row],[Monetary Score]]</f>
        <v>134</v>
      </c>
      <c r="AU779" t="str">
        <f t="shared" si="12"/>
        <v>Lost</v>
      </c>
      <c r="AW779" s="13">
        <f>DATEDIF(Table13[[#This Row],[Dt_Customer]], Snapshot_Date, "d")</f>
        <v>556</v>
      </c>
      <c r="AX779" s="13">
        <f>Table13[[#This Row],[CL if today]]/365</f>
        <v>1.5232876712328767</v>
      </c>
      <c r="AY779">
        <f>Table13[[#This Row],[Total Number of Purchases]]/Table13[[#This Row],[Corrected CL]]</f>
        <v>9.1906474820143895</v>
      </c>
      <c r="AZ779">
        <f>Table13[[#This Row],[Average Order Value (AOV)]]*Table13[[#This Row],[Freq per Year]]</f>
        <v>716.87050359712237</v>
      </c>
      <c r="BA779">
        <f>Table13[[#This Row],[Total Spend]]/Table13[[#This Row],[Corrected CL]]</f>
        <v>716.87050359712237</v>
      </c>
      <c r="BB779">
        <v>668.1907308377896</v>
      </c>
      <c r="BC779" s="1">
        <f>Table13[[#This Row],[Dt_Customer]]+Table13[[#This Row],[Recency]]</f>
        <v>41454</v>
      </c>
      <c r="BD779" s="16" t="str">
        <f>IF(COUNTIF(A:A, A779) &gt; 1, "Duplicate", "Unique")</f>
        <v>Unique</v>
      </c>
    </row>
    <row r="780" spans="1:56" x14ac:dyDescent="0.3">
      <c r="A780">
        <v>6565</v>
      </c>
      <c r="B780">
        <v>1949</v>
      </c>
      <c r="C780" t="s">
        <v>41</v>
      </c>
      <c r="D780" t="s">
        <v>33</v>
      </c>
      <c r="E780">
        <v>76995</v>
      </c>
      <c r="F780">
        <v>0</v>
      </c>
      <c r="G780">
        <v>1</v>
      </c>
      <c r="H780" s="1">
        <v>41361</v>
      </c>
      <c r="I780">
        <v>91</v>
      </c>
      <c r="J780">
        <v>1012</v>
      </c>
      <c r="K780">
        <v>80</v>
      </c>
      <c r="L780">
        <v>498</v>
      </c>
      <c r="M780">
        <v>0</v>
      </c>
      <c r="N780">
        <v>16</v>
      </c>
      <c r="O780">
        <v>176</v>
      </c>
      <c r="P780">
        <f>IF(Table13[[#This Row],[MntWines]] = 0,"",Table13[[#This Row],[MntWines]])</f>
        <v>1012</v>
      </c>
      <c r="Q780">
        <f>IF(Table13[[#This Row],[MntFruits]] = 0, "",Table13[[#This Row],[MntFruits]])</f>
        <v>80</v>
      </c>
      <c r="R780">
        <f>IF(Table13[[#This Row],[MntMeatProducts]] = 0, "",Table13[[#This Row],[MntMeatProducts]])</f>
        <v>498</v>
      </c>
      <c r="S780" t="str">
        <f>IF(Table13[[#This Row],[MntFishProducts]] = 0, "",Table13[[#This Row],[MntFishProducts]])</f>
        <v/>
      </c>
      <c r="T780">
        <f>IF(Table13[[#This Row],[MntSweetProducts]] = 0, "",Table13[[#This Row],[MntSweetProducts]])</f>
        <v>16</v>
      </c>
      <c r="U780">
        <f>IF(Table13[[#This Row],[MntGoldProds]] = 0, "",Table13[[#This Row],[MntGoldProds]])</f>
        <v>176</v>
      </c>
      <c r="V780">
        <v>2</v>
      </c>
      <c r="W780">
        <v>11</v>
      </c>
      <c r="X780">
        <v>4</v>
      </c>
      <c r="Y780">
        <v>9</v>
      </c>
      <c r="Z780">
        <v>5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 t="s">
        <v>34</v>
      </c>
      <c r="AI780" s="13">
        <f>SUM(Table13[[#This Row],[MntWines]:[MntGoldProds]])</f>
        <v>1782</v>
      </c>
      <c r="AJ780" s="13">
        <f>AVERAGE(Table13[[#This Row],[MntWines]:[MntGoldProds]])</f>
        <v>297</v>
      </c>
      <c r="AK780">
        <f>IF(Table13[[#This Row],[Total Number of Purchases]]=0,0,Table13[[#This Row],[Total Spend]]/Table13[[#This Row],[Total Number of Purchases]])</f>
        <v>68.538461538461533</v>
      </c>
      <c r="AM780">
        <f>SUM(Table13[[#This Row],[NumDealsPurchases]:[NumStorePurchases]])</f>
        <v>26</v>
      </c>
      <c r="AN780" s="14">
        <f>Snapshot_Date-Table13[[#This Row],[Dt_Customer]]</f>
        <v>555</v>
      </c>
      <c r="AP780" s="13">
        <f>Table13[[#This Row],[NumDealsPurchases]]/Table13[[#This Row],[Total Number of Purchases]]*100</f>
        <v>7.6923076923076925</v>
      </c>
      <c r="AQ780">
        <f>6-ROUNDUP(_xlfn.PERCENTRANK.INC(Table13[Recency],Table13[[#This Row],[Recency]])*5, 0)</f>
        <v>1</v>
      </c>
      <c r="AR780">
        <f>ROUNDUP(_xlfn.PERCENTRANK.INC(Table13[Total Number of Purchases],Table13[[#This Row],[Total Number of Purchases]])*5,0)</f>
        <v>5</v>
      </c>
      <c r="AS780">
        <f>ROUNDUP(_xlfn.PERCENTRANK.INC(Table13[Total Spend],Table13[[#This Row],[Total Spend]])*5,0)</f>
        <v>5</v>
      </c>
      <c r="AT780" t="str">
        <f>Table13[[#This Row],[Recency Score]]&amp;Table13[[#This Row],[Frequency Score]]&amp;Table13[[#This Row],[Monetary Score]]</f>
        <v>155</v>
      </c>
      <c r="AU780" t="str">
        <f t="shared" si="12"/>
        <v>Frequent Buyers</v>
      </c>
      <c r="AW780" s="13">
        <f>DATEDIF(Table13[[#This Row],[Dt_Customer]], Snapshot_Date, "d")</f>
        <v>555</v>
      </c>
      <c r="AX780" s="13">
        <f>Table13[[#This Row],[CL if today]]/365</f>
        <v>1.5205479452054795</v>
      </c>
      <c r="AY780">
        <f>Table13[[#This Row],[Total Number of Purchases]]/Table13[[#This Row],[Corrected CL]]</f>
        <v>17.099099099099099</v>
      </c>
      <c r="AZ780">
        <f>Table13[[#This Row],[Average Order Value (AOV)]]*Table13[[#This Row],[Freq per Year]]</f>
        <v>1171.9459459459458</v>
      </c>
      <c r="BA780">
        <f>Table13[[#This Row],[Total Spend]]/Table13[[#This Row],[Corrected CL]]</f>
        <v>1171.9459459459458</v>
      </c>
      <c r="BB780">
        <v>716.3125</v>
      </c>
      <c r="BC780" s="1">
        <f>Table13[[#This Row],[Dt_Customer]]+Table13[[#This Row],[Recency]]</f>
        <v>41452</v>
      </c>
      <c r="BD780" s="16" t="str">
        <f>IF(COUNTIF(A:A, A780) &gt; 1, "Duplicate", "Unique")</f>
        <v>Unique</v>
      </c>
    </row>
    <row r="781" spans="1:56" x14ac:dyDescent="0.3">
      <c r="A781">
        <v>9274</v>
      </c>
      <c r="B781">
        <v>1961</v>
      </c>
      <c r="C781" t="s">
        <v>41</v>
      </c>
      <c r="D781" t="s">
        <v>33</v>
      </c>
      <c r="E781">
        <v>80950</v>
      </c>
      <c r="F781">
        <v>0</v>
      </c>
      <c r="G781">
        <v>0</v>
      </c>
      <c r="H781" s="1">
        <v>41361</v>
      </c>
      <c r="I781">
        <v>44</v>
      </c>
      <c r="J781">
        <v>525</v>
      </c>
      <c r="K781">
        <v>147</v>
      </c>
      <c r="L781">
        <v>112</v>
      </c>
      <c r="M781">
        <v>219</v>
      </c>
      <c r="N781">
        <v>147</v>
      </c>
      <c r="O781">
        <v>63</v>
      </c>
      <c r="P781">
        <f>IF(Table13[[#This Row],[MntWines]] = 0,"",Table13[[#This Row],[MntWines]])</f>
        <v>525</v>
      </c>
      <c r="Q781">
        <f>IF(Table13[[#This Row],[MntFruits]] = 0, "",Table13[[#This Row],[MntFruits]])</f>
        <v>147</v>
      </c>
      <c r="R781">
        <f>IF(Table13[[#This Row],[MntMeatProducts]] = 0, "",Table13[[#This Row],[MntMeatProducts]])</f>
        <v>112</v>
      </c>
      <c r="S781">
        <f>IF(Table13[[#This Row],[MntFishProducts]] = 0, "",Table13[[#This Row],[MntFishProducts]])</f>
        <v>219</v>
      </c>
      <c r="T781">
        <f>IF(Table13[[#This Row],[MntSweetProducts]] = 0, "",Table13[[#This Row],[MntSweetProducts]])</f>
        <v>147</v>
      </c>
      <c r="U781">
        <f>IF(Table13[[#This Row],[MntGoldProds]] = 0, "",Table13[[#This Row],[MntGoldProds]])</f>
        <v>63</v>
      </c>
      <c r="V781">
        <v>1</v>
      </c>
      <c r="W781">
        <v>6</v>
      </c>
      <c r="X781">
        <v>7</v>
      </c>
      <c r="Y781">
        <v>9</v>
      </c>
      <c r="Z781">
        <v>2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 t="s">
        <v>43</v>
      </c>
      <c r="AI781" s="13">
        <f>SUM(Table13[[#This Row],[MntWines]:[MntGoldProds]])</f>
        <v>1213</v>
      </c>
      <c r="AJ781" s="13">
        <f>AVERAGE(Table13[[#This Row],[MntWines]:[MntGoldProds]])</f>
        <v>202.16666666666666</v>
      </c>
      <c r="AK781">
        <f>IF(Table13[[#This Row],[Total Number of Purchases]]=0,0,Table13[[#This Row],[Total Spend]]/Table13[[#This Row],[Total Number of Purchases]])</f>
        <v>52.739130434782609</v>
      </c>
      <c r="AM781">
        <f>SUM(Table13[[#This Row],[NumDealsPurchases]:[NumStorePurchases]])</f>
        <v>23</v>
      </c>
      <c r="AN781" s="14">
        <f>Snapshot_Date-Table13[[#This Row],[Dt_Customer]]</f>
        <v>555</v>
      </c>
      <c r="AP781" s="13">
        <f>Table13[[#This Row],[NumDealsPurchases]]/Table13[[#This Row],[Total Number of Purchases]]*100</f>
        <v>4.3478260869565215</v>
      </c>
      <c r="AQ781">
        <f>6-ROUNDUP(_xlfn.PERCENTRANK.INC(Table13[Recency],Table13[[#This Row],[Recency]])*5, 0)</f>
        <v>3</v>
      </c>
      <c r="AR781">
        <f>ROUNDUP(_xlfn.PERCENTRANK.INC(Table13[Total Number of Purchases],Table13[[#This Row],[Total Number of Purchases]])*5,0)</f>
        <v>5</v>
      </c>
      <c r="AS781">
        <f>ROUNDUP(_xlfn.PERCENTRANK.INC(Table13[Total Spend],Table13[[#This Row],[Total Spend]])*5,0)</f>
        <v>5</v>
      </c>
      <c r="AT781" t="str">
        <f>Table13[[#This Row],[Recency Score]]&amp;Table13[[#This Row],[Frequency Score]]&amp;Table13[[#This Row],[Monetary Score]]</f>
        <v>355</v>
      </c>
      <c r="AU781" t="str">
        <f t="shared" si="12"/>
        <v>Frequent Buyers</v>
      </c>
      <c r="AW781" s="13">
        <f>DATEDIF(Table13[[#This Row],[Dt_Customer]], Snapshot_Date, "d")</f>
        <v>555</v>
      </c>
      <c r="AX781" s="13">
        <f>Table13[[#This Row],[CL if today]]/365</f>
        <v>1.5205479452054795</v>
      </c>
      <c r="AY781">
        <f>Table13[[#This Row],[Total Number of Purchases]]/Table13[[#This Row],[Corrected CL]]</f>
        <v>15.126126126126126</v>
      </c>
      <c r="AZ781">
        <f>Table13[[#This Row],[Average Order Value (AOV)]]*Table13[[#This Row],[Freq per Year]]</f>
        <v>797.73873873873868</v>
      </c>
      <c r="BA781">
        <f>Table13[[#This Row],[Total Spend]]/Table13[[#This Row],[Corrected CL]]</f>
        <v>797.73873873873868</v>
      </c>
      <c r="BB781">
        <v>35.912343470483002</v>
      </c>
      <c r="BC781" s="1">
        <f>Table13[[#This Row],[Dt_Customer]]+Table13[[#This Row],[Recency]]</f>
        <v>41405</v>
      </c>
      <c r="BD781" s="16" t="str">
        <f>IF(COUNTIF(A:A, A781) &gt; 1, "Duplicate", "Unique")</f>
        <v>Unique</v>
      </c>
    </row>
    <row r="782" spans="1:56" x14ac:dyDescent="0.3">
      <c r="A782">
        <v>8212</v>
      </c>
      <c r="B782">
        <v>1971</v>
      </c>
      <c r="C782" t="s">
        <v>41</v>
      </c>
      <c r="D782" t="s">
        <v>33</v>
      </c>
      <c r="E782">
        <v>39791</v>
      </c>
      <c r="F782">
        <v>0</v>
      </c>
      <c r="G782">
        <v>1</v>
      </c>
      <c r="H782" s="1">
        <v>41361</v>
      </c>
      <c r="I782">
        <v>89</v>
      </c>
      <c r="J782">
        <v>85</v>
      </c>
      <c r="K782">
        <v>15</v>
      </c>
      <c r="L782">
        <v>27</v>
      </c>
      <c r="M782">
        <v>13</v>
      </c>
      <c r="N782">
        <v>13</v>
      </c>
      <c r="O782">
        <v>21</v>
      </c>
      <c r="P782">
        <f>IF(Table13[[#This Row],[MntWines]] = 0,"",Table13[[#This Row],[MntWines]])</f>
        <v>85</v>
      </c>
      <c r="Q782">
        <f>IF(Table13[[#This Row],[MntFruits]] = 0, "",Table13[[#This Row],[MntFruits]])</f>
        <v>15</v>
      </c>
      <c r="R782">
        <f>IF(Table13[[#This Row],[MntMeatProducts]] = 0, "",Table13[[#This Row],[MntMeatProducts]])</f>
        <v>27</v>
      </c>
      <c r="S782">
        <f>IF(Table13[[#This Row],[MntFishProducts]] = 0, "",Table13[[#This Row],[MntFishProducts]])</f>
        <v>13</v>
      </c>
      <c r="T782">
        <f>IF(Table13[[#This Row],[MntSweetProducts]] = 0, "",Table13[[#This Row],[MntSweetProducts]])</f>
        <v>13</v>
      </c>
      <c r="U782">
        <f>IF(Table13[[#This Row],[MntGoldProds]] = 0, "",Table13[[#This Row],[MntGoldProds]])</f>
        <v>21</v>
      </c>
      <c r="V782">
        <v>2</v>
      </c>
      <c r="W782">
        <v>3</v>
      </c>
      <c r="X782">
        <v>1</v>
      </c>
      <c r="Y782">
        <v>4</v>
      </c>
      <c r="Z782">
        <v>7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30</v>
      </c>
      <c r="AI782" s="13">
        <f>SUM(Table13[[#This Row],[MntWines]:[MntGoldProds]])</f>
        <v>174</v>
      </c>
      <c r="AJ782" s="13">
        <f>AVERAGE(Table13[[#This Row],[MntWines]:[MntGoldProds]])</f>
        <v>29</v>
      </c>
      <c r="AK782">
        <f>IF(Table13[[#This Row],[Total Number of Purchases]]=0,0,Table13[[#This Row],[Total Spend]]/Table13[[#This Row],[Total Number of Purchases]])</f>
        <v>17.399999999999999</v>
      </c>
      <c r="AM782">
        <f>SUM(Table13[[#This Row],[NumDealsPurchases]:[NumStorePurchases]])</f>
        <v>10</v>
      </c>
      <c r="AN782" s="14">
        <f>Snapshot_Date-Table13[[#This Row],[Dt_Customer]]</f>
        <v>555</v>
      </c>
      <c r="AP782" s="13">
        <f>Table13[[#This Row],[NumDealsPurchases]]/Table13[[#This Row],[Total Number of Purchases]]*100</f>
        <v>20</v>
      </c>
      <c r="AQ782">
        <f>6-ROUNDUP(_xlfn.PERCENTRANK.INC(Table13[Recency],Table13[[#This Row],[Recency]])*5, 0)</f>
        <v>1</v>
      </c>
      <c r="AR782">
        <f>ROUNDUP(_xlfn.PERCENTRANK.INC(Table13[Total Number of Purchases],Table13[[#This Row],[Total Number of Purchases]])*5,0)</f>
        <v>2</v>
      </c>
      <c r="AS782">
        <f>ROUNDUP(_xlfn.PERCENTRANK.INC(Table13[Total Spend],Table13[[#This Row],[Total Spend]])*5,0)</f>
        <v>2</v>
      </c>
      <c r="AT782" t="str">
        <f>Table13[[#This Row],[Recency Score]]&amp;Table13[[#This Row],[Frequency Score]]&amp;Table13[[#This Row],[Monetary Score]]</f>
        <v>122</v>
      </c>
      <c r="AU782" t="str">
        <f t="shared" si="12"/>
        <v>Lost</v>
      </c>
      <c r="AW782" s="13">
        <f>DATEDIF(Table13[[#This Row],[Dt_Customer]], Snapshot_Date, "d")</f>
        <v>555</v>
      </c>
      <c r="AX782" s="13">
        <f>Table13[[#This Row],[CL if today]]/365</f>
        <v>1.5205479452054795</v>
      </c>
      <c r="AY782">
        <f>Table13[[#This Row],[Total Number of Purchases]]/Table13[[#This Row],[Corrected CL]]</f>
        <v>6.576576576576576</v>
      </c>
      <c r="AZ782">
        <f>Table13[[#This Row],[Average Order Value (AOV)]]*Table13[[#This Row],[Freq per Year]]</f>
        <v>114.43243243243241</v>
      </c>
      <c r="BA782">
        <f>Table13[[#This Row],[Total Spend]]/Table13[[#This Row],[Corrected CL]]</f>
        <v>114.43243243243242</v>
      </c>
      <c r="BB782">
        <v>426.37745974955277</v>
      </c>
      <c r="BC782" s="1">
        <f>Table13[[#This Row],[Dt_Customer]]+Table13[[#This Row],[Recency]]</f>
        <v>41450</v>
      </c>
      <c r="BD782" s="16" t="str">
        <f>IF(COUNTIF(A:A, A782) &gt; 1, "Duplicate", "Unique")</f>
        <v>Unique</v>
      </c>
    </row>
    <row r="783" spans="1:56" x14ac:dyDescent="0.3">
      <c r="A783">
        <v>4320</v>
      </c>
      <c r="B783">
        <v>1979</v>
      </c>
      <c r="C783" t="s">
        <v>28</v>
      </c>
      <c r="D783" t="s">
        <v>31</v>
      </c>
      <c r="E783">
        <v>60152</v>
      </c>
      <c r="F783">
        <v>0</v>
      </c>
      <c r="G783">
        <v>1</v>
      </c>
      <c r="H783" s="1">
        <v>41361</v>
      </c>
      <c r="I783">
        <v>6</v>
      </c>
      <c r="J783">
        <v>325</v>
      </c>
      <c r="K783">
        <v>83</v>
      </c>
      <c r="L783">
        <v>300</v>
      </c>
      <c r="M783">
        <v>86</v>
      </c>
      <c r="N783">
        <v>58</v>
      </c>
      <c r="O783">
        <v>91</v>
      </c>
      <c r="P783">
        <f>IF(Table13[[#This Row],[MntWines]] = 0,"",Table13[[#This Row],[MntWines]])</f>
        <v>325</v>
      </c>
      <c r="Q783">
        <f>IF(Table13[[#This Row],[MntFruits]] = 0, "",Table13[[#This Row],[MntFruits]])</f>
        <v>83</v>
      </c>
      <c r="R783">
        <f>IF(Table13[[#This Row],[MntMeatProducts]] = 0, "",Table13[[#This Row],[MntMeatProducts]])</f>
        <v>300</v>
      </c>
      <c r="S783">
        <f>IF(Table13[[#This Row],[MntFishProducts]] = 0, "",Table13[[#This Row],[MntFishProducts]])</f>
        <v>86</v>
      </c>
      <c r="T783">
        <f>IF(Table13[[#This Row],[MntSweetProducts]] = 0, "",Table13[[#This Row],[MntSweetProducts]])</f>
        <v>58</v>
      </c>
      <c r="U783">
        <f>IF(Table13[[#This Row],[MntGoldProds]] = 0, "",Table13[[#This Row],[MntGoldProds]])</f>
        <v>91</v>
      </c>
      <c r="V783">
        <v>1</v>
      </c>
      <c r="W783">
        <v>6</v>
      </c>
      <c r="X783">
        <v>4</v>
      </c>
      <c r="Y783">
        <v>12</v>
      </c>
      <c r="Z783">
        <v>3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 t="s">
        <v>30</v>
      </c>
      <c r="AI783" s="13">
        <f>SUM(Table13[[#This Row],[MntWines]:[MntGoldProds]])</f>
        <v>943</v>
      </c>
      <c r="AJ783" s="13">
        <f>AVERAGE(Table13[[#This Row],[MntWines]:[MntGoldProds]])</f>
        <v>157.16666666666666</v>
      </c>
      <c r="AK783">
        <f>IF(Table13[[#This Row],[Total Number of Purchases]]=0,0,Table13[[#This Row],[Total Spend]]/Table13[[#This Row],[Total Number of Purchases]])</f>
        <v>41</v>
      </c>
      <c r="AM783">
        <f>SUM(Table13[[#This Row],[NumDealsPurchases]:[NumStorePurchases]])</f>
        <v>23</v>
      </c>
      <c r="AN783" s="14">
        <f>Snapshot_Date-Table13[[#This Row],[Dt_Customer]]</f>
        <v>555</v>
      </c>
      <c r="AP783" s="13">
        <f>Table13[[#This Row],[NumDealsPurchases]]/Table13[[#This Row],[Total Number of Purchases]]*100</f>
        <v>4.3478260869565215</v>
      </c>
      <c r="AQ783">
        <f>6-ROUNDUP(_xlfn.PERCENTRANK.INC(Table13[Recency],Table13[[#This Row],[Recency]])*5, 0)</f>
        <v>5</v>
      </c>
      <c r="AR783">
        <f>ROUNDUP(_xlfn.PERCENTRANK.INC(Table13[Total Number of Purchases],Table13[[#This Row],[Total Number of Purchases]])*5,0)</f>
        <v>5</v>
      </c>
      <c r="AS783">
        <f>ROUNDUP(_xlfn.PERCENTRANK.INC(Table13[Total Spend],Table13[[#This Row],[Total Spend]])*5,0)</f>
        <v>4</v>
      </c>
      <c r="AT783" t="str">
        <f>Table13[[#This Row],[Recency Score]]&amp;Table13[[#This Row],[Frequency Score]]&amp;Table13[[#This Row],[Monetary Score]]</f>
        <v>554</v>
      </c>
      <c r="AU783" t="str">
        <f t="shared" si="12"/>
        <v>Loyal Customers</v>
      </c>
      <c r="AW783" s="13">
        <f>DATEDIF(Table13[[#This Row],[Dt_Customer]], Snapshot_Date, "d")</f>
        <v>555</v>
      </c>
      <c r="AX783" s="13">
        <f>Table13[[#This Row],[CL if today]]/365</f>
        <v>1.5205479452054795</v>
      </c>
      <c r="AY783">
        <f>Table13[[#This Row],[Total Number of Purchases]]/Table13[[#This Row],[Corrected CL]]</f>
        <v>15.126126126126126</v>
      </c>
      <c r="AZ783">
        <f>Table13[[#This Row],[Average Order Value (AOV)]]*Table13[[#This Row],[Freq per Year]]</f>
        <v>620.17117117117118</v>
      </c>
      <c r="BA783">
        <f>Table13[[#This Row],[Total Spend]]/Table13[[#This Row],[Corrected CL]]</f>
        <v>620.17117117117118</v>
      </c>
      <c r="BB783">
        <v>184.13237924865831</v>
      </c>
      <c r="BC783" s="1">
        <f>Table13[[#This Row],[Dt_Customer]]+Table13[[#This Row],[Recency]]</f>
        <v>41367</v>
      </c>
      <c r="BD783" s="16" t="str">
        <f>IF(COUNTIF(A:A, A783) &gt; 1, "Duplicate", "Unique")</f>
        <v>Unique</v>
      </c>
    </row>
    <row r="784" spans="1:56" x14ac:dyDescent="0.3">
      <c r="A784">
        <v>6568</v>
      </c>
      <c r="B784">
        <v>1984</v>
      </c>
      <c r="C784" t="s">
        <v>28</v>
      </c>
      <c r="D784" t="s">
        <v>33</v>
      </c>
      <c r="E784">
        <v>38680</v>
      </c>
      <c r="F784">
        <v>1</v>
      </c>
      <c r="G784">
        <v>0</v>
      </c>
      <c r="H784" s="1">
        <v>41361</v>
      </c>
      <c r="I784">
        <v>97</v>
      </c>
      <c r="J784">
        <v>11</v>
      </c>
      <c r="K784">
        <v>0</v>
      </c>
      <c r="L784">
        <v>36</v>
      </c>
      <c r="M784">
        <v>15</v>
      </c>
      <c r="N784">
        <v>5</v>
      </c>
      <c r="O784">
        <v>12</v>
      </c>
      <c r="P784">
        <f>IF(Table13[[#This Row],[MntWines]] = 0,"",Table13[[#This Row],[MntWines]])</f>
        <v>11</v>
      </c>
      <c r="Q784" t="str">
        <f>IF(Table13[[#This Row],[MntFruits]] = 0, "",Table13[[#This Row],[MntFruits]])</f>
        <v/>
      </c>
      <c r="R784">
        <f>IF(Table13[[#This Row],[MntMeatProducts]] = 0, "",Table13[[#This Row],[MntMeatProducts]])</f>
        <v>36</v>
      </c>
      <c r="S784">
        <f>IF(Table13[[#This Row],[MntFishProducts]] = 0, "",Table13[[#This Row],[MntFishProducts]])</f>
        <v>15</v>
      </c>
      <c r="T784">
        <f>IF(Table13[[#This Row],[MntSweetProducts]] = 0, "",Table13[[#This Row],[MntSweetProducts]])</f>
        <v>5</v>
      </c>
      <c r="U784">
        <f>IF(Table13[[#This Row],[MntGoldProds]] = 0, "",Table13[[#This Row],[MntGoldProds]])</f>
        <v>12</v>
      </c>
      <c r="V784">
        <v>1</v>
      </c>
      <c r="W784">
        <v>2</v>
      </c>
      <c r="X784">
        <v>0</v>
      </c>
      <c r="Y784">
        <v>3</v>
      </c>
      <c r="Z784">
        <v>7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">
        <v>34</v>
      </c>
      <c r="AI784" s="13">
        <f>SUM(Table13[[#This Row],[MntWines]:[MntGoldProds]])</f>
        <v>79</v>
      </c>
      <c r="AJ784" s="13">
        <f>AVERAGE(Table13[[#This Row],[MntWines]:[MntGoldProds]])</f>
        <v>13.166666666666666</v>
      </c>
      <c r="AK784">
        <f>IF(Table13[[#This Row],[Total Number of Purchases]]=0,0,Table13[[#This Row],[Total Spend]]/Table13[[#This Row],[Total Number of Purchases]])</f>
        <v>13.166666666666666</v>
      </c>
      <c r="AM784">
        <f>SUM(Table13[[#This Row],[NumDealsPurchases]:[NumStorePurchases]])</f>
        <v>6</v>
      </c>
      <c r="AN784" s="14">
        <f>Snapshot_Date-Table13[[#This Row],[Dt_Customer]]</f>
        <v>555</v>
      </c>
      <c r="AP784" s="13">
        <f>Table13[[#This Row],[NumDealsPurchases]]/Table13[[#This Row],[Total Number of Purchases]]*100</f>
        <v>16.666666666666664</v>
      </c>
      <c r="AQ784">
        <f>6-ROUNDUP(_xlfn.PERCENTRANK.INC(Table13[Recency],Table13[[#This Row],[Recency]])*5, 0)</f>
        <v>1</v>
      </c>
      <c r="AR784">
        <f>ROUNDUP(_xlfn.PERCENTRANK.INC(Table13[Total Number of Purchases],Table13[[#This Row],[Total Number of Purchases]])*5,0)</f>
        <v>1</v>
      </c>
      <c r="AS784">
        <f>ROUNDUP(_xlfn.PERCENTRANK.INC(Table13[Total Spend],Table13[[#This Row],[Total Spend]])*5,0)</f>
        <v>2</v>
      </c>
      <c r="AT784" t="str">
        <f>Table13[[#This Row],[Recency Score]]&amp;Table13[[#This Row],[Frequency Score]]&amp;Table13[[#This Row],[Monetary Score]]</f>
        <v>112</v>
      </c>
      <c r="AU784" t="str">
        <f t="shared" si="12"/>
        <v>Lost</v>
      </c>
      <c r="AW784" s="13">
        <f>DATEDIF(Table13[[#This Row],[Dt_Customer]], Snapshot_Date, "d")</f>
        <v>555</v>
      </c>
      <c r="AX784" s="13">
        <f>Table13[[#This Row],[CL if today]]/365</f>
        <v>1.5205479452054795</v>
      </c>
      <c r="AY784">
        <f>Table13[[#This Row],[Total Number of Purchases]]/Table13[[#This Row],[Corrected CL]]</f>
        <v>3.9459459459459456</v>
      </c>
      <c r="AZ784">
        <f>Table13[[#This Row],[Average Order Value (AOV)]]*Table13[[#This Row],[Freq per Year]]</f>
        <v>51.95495495495495</v>
      </c>
      <c r="BA784">
        <f>Table13[[#This Row],[Total Spend]]/Table13[[#This Row],[Corrected CL]]</f>
        <v>51.95495495495495</v>
      </c>
      <c r="BB784">
        <v>41.714285714285715</v>
      </c>
      <c r="BC784" s="1">
        <f>Table13[[#This Row],[Dt_Customer]]+Table13[[#This Row],[Recency]]</f>
        <v>41458</v>
      </c>
      <c r="BD784" s="16" t="str">
        <f>IF(COUNTIF(A:A, A784) &gt; 1, "Duplicate", "Unique")</f>
        <v>Unique</v>
      </c>
    </row>
    <row r="785" spans="1:56" x14ac:dyDescent="0.3">
      <c r="A785">
        <v>9904</v>
      </c>
      <c r="B785">
        <v>1956</v>
      </c>
      <c r="C785" t="s">
        <v>28</v>
      </c>
      <c r="D785" t="s">
        <v>33</v>
      </c>
      <c r="E785">
        <v>71391</v>
      </c>
      <c r="F785">
        <v>0</v>
      </c>
      <c r="G785">
        <v>1</v>
      </c>
      <c r="H785" s="1">
        <v>41362</v>
      </c>
      <c r="I785">
        <v>50</v>
      </c>
      <c r="J785">
        <v>336</v>
      </c>
      <c r="K785">
        <v>123</v>
      </c>
      <c r="L785">
        <v>274</v>
      </c>
      <c r="M785">
        <v>46</v>
      </c>
      <c r="N785">
        <v>123</v>
      </c>
      <c r="O785">
        <v>141</v>
      </c>
      <c r="P785">
        <f>IF(Table13[[#This Row],[MntWines]] = 0,"",Table13[[#This Row],[MntWines]])</f>
        <v>336</v>
      </c>
      <c r="Q785">
        <f>IF(Table13[[#This Row],[MntFruits]] = 0, "",Table13[[#This Row],[MntFruits]])</f>
        <v>123</v>
      </c>
      <c r="R785">
        <f>IF(Table13[[#This Row],[MntMeatProducts]] = 0, "",Table13[[#This Row],[MntMeatProducts]])</f>
        <v>274</v>
      </c>
      <c r="S785">
        <f>IF(Table13[[#This Row],[MntFishProducts]] = 0, "",Table13[[#This Row],[MntFishProducts]])</f>
        <v>46</v>
      </c>
      <c r="T785">
        <f>IF(Table13[[#This Row],[MntSweetProducts]] = 0, "",Table13[[#This Row],[MntSweetProducts]])</f>
        <v>123</v>
      </c>
      <c r="U785">
        <f>IF(Table13[[#This Row],[MntGoldProds]] = 0, "",Table13[[#This Row],[MntGoldProds]])</f>
        <v>141</v>
      </c>
      <c r="V785">
        <v>5</v>
      </c>
      <c r="W785">
        <v>6</v>
      </c>
      <c r="X785">
        <v>5</v>
      </c>
      <c r="Y785">
        <v>12</v>
      </c>
      <c r="Z785">
        <v>3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32</v>
      </c>
      <c r="AI785" s="13">
        <f>SUM(Table13[[#This Row],[MntWines]:[MntGoldProds]])</f>
        <v>1043</v>
      </c>
      <c r="AJ785" s="13">
        <f>AVERAGE(Table13[[#This Row],[MntWines]:[MntGoldProds]])</f>
        <v>173.83333333333334</v>
      </c>
      <c r="AK785">
        <f>IF(Table13[[#This Row],[Total Number of Purchases]]=0,0,Table13[[#This Row],[Total Spend]]/Table13[[#This Row],[Total Number of Purchases]])</f>
        <v>37.25</v>
      </c>
      <c r="AM785">
        <f>SUM(Table13[[#This Row],[NumDealsPurchases]:[NumStorePurchases]])</f>
        <v>28</v>
      </c>
      <c r="AN785" s="14">
        <f>Snapshot_Date-Table13[[#This Row],[Dt_Customer]]</f>
        <v>554</v>
      </c>
      <c r="AP785" s="13">
        <f>Table13[[#This Row],[NumDealsPurchases]]/Table13[[#This Row],[Total Number of Purchases]]*100</f>
        <v>17.857142857142858</v>
      </c>
      <c r="AQ785">
        <f>6-ROUNDUP(_xlfn.PERCENTRANK.INC(Table13[Recency],Table13[[#This Row],[Recency]])*5, 0)</f>
        <v>3</v>
      </c>
      <c r="AR785">
        <f>ROUNDUP(_xlfn.PERCENTRANK.INC(Table13[Total Number of Purchases],Table13[[#This Row],[Total Number of Purchases]])*5,0)</f>
        <v>5</v>
      </c>
      <c r="AS785">
        <f>ROUNDUP(_xlfn.PERCENTRANK.INC(Table13[Total Spend],Table13[[#This Row],[Total Spend]])*5,0)</f>
        <v>4</v>
      </c>
      <c r="AT785" t="str">
        <f>Table13[[#This Row],[Recency Score]]&amp;Table13[[#This Row],[Frequency Score]]&amp;Table13[[#This Row],[Monetary Score]]</f>
        <v>354</v>
      </c>
      <c r="AU785" t="str">
        <f t="shared" si="12"/>
        <v>Frequent Buyers</v>
      </c>
      <c r="AW785" s="13">
        <f>DATEDIF(Table13[[#This Row],[Dt_Customer]], Snapshot_Date, "d")</f>
        <v>554</v>
      </c>
      <c r="AX785" s="13">
        <f>Table13[[#This Row],[CL if today]]/365</f>
        <v>1.5178082191780822</v>
      </c>
      <c r="AY785">
        <f>Table13[[#This Row],[Total Number of Purchases]]/Table13[[#This Row],[Corrected CL]]</f>
        <v>18.447653429602887</v>
      </c>
      <c r="AZ785">
        <f>Table13[[#This Row],[Average Order Value (AOV)]]*Table13[[#This Row],[Freq per Year]]</f>
        <v>687.17509025270761</v>
      </c>
      <c r="BA785">
        <f>Table13[[#This Row],[Total Spend]]/Table13[[#This Row],[Corrected CL]]</f>
        <v>687.17509025270761</v>
      </c>
      <c r="BB785">
        <v>639.5691202872531</v>
      </c>
      <c r="BC785" s="1">
        <f>Table13[[#This Row],[Dt_Customer]]+Table13[[#This Row],[Recency]]</f>
        <v>41412</v>
      </c>
      <c r="BD785" s="16" t="str">
        <f>IF(COUNTIF(A:A, A785) &gt; 1, "Duplicate", "Unique")</f>
        <v>Unique</v>
      </c>
    </row>
    <row r="786" spans="1:56" x14ac:dyDescent="0.3">
      <c r="A786">
        <v>4967</v>
      </c>
      <c r="B786">
        <v>1960</v>
      </c>
      <c r="C786" t="s">
        <v>37</v>
      </c>
      <c r="D786" t="s">
        <v>35</v>
      </c>
      <c r="E786">
        <v>38201</v>
      </c>
      <c r="F786">
        <v>0</v>
      </c>
      <c r="G786">
        <v>1</v>
      </c>
      <c r="H786" s="1">
        <v>41362</v>
      </c>
      <c r="I786">
        <v>19</v>
      </c>
      <c r="J786">
        <v>233</v>
      </c>
      <c r="K786">
        <v>0</v>
      </c>
      <c r="L786">
        <v>23</v>
      </c>
      <c r="M786">
        <v>0</v>
      </c>
      <c r="N786">
        <v>0</v>
      </c>
      <c r="O786">
        <v>12</v>
      </c>
      <c r="P786">
        <f>IF(Table13[[#This Row],[MntWines]] = 0,"",Table13[[#This Row],[MntWines]])</f>
        <v>233</v>
      </c>
      <c r="Q786" t="str">
        <f>IF(Table13[[#This Row],[MntFruits]] = 0, "",Table13[[#This Row],[MntFruits]])</f>
        <v/>
      </c>
      <c r="R786">
        <f>IF(Table13[[#This Row],[MntMeatProducts]] = 0, "",Table13[[#This Row],[MntMeatProducts]])</f>
        <v>23</v>
      </c>
      <c r="S786" t="str">
        <f>IF(Table13[[#This Row],[MntFishProducts]] = 0, "",Table13[[#This Row],[MntFishProducts]])</f>
        <v/>
      </c>
      <c r="T786" t="str">
        <f>IF(Table13[[#This Row],[MntSweetProducts]] = 0, "",Table13[[#This Row],[MntSweetProducts]])</f>
        <v/>
      </c>
      <c r="U786">
        <f>IF(Table13[[#This Row],[MntGoldProds]] = 0, "",Table13[[#This Row],[MntGoldProds]])</f>
        <v>12</v>
      </c>
      <c r="V786">
        <v>4</v>
      </c>
      <c r="W786">
        <v>5</v>
      </c>
      <c r="X786">
        <v>1</v>
      </c>
      <c r="Y786">
        <v>5</v>
      </c>
      <c r="Z786">
        <v>8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43</v>
      </c>
      <c r="AI786" s="13">
        <f>SUM(Table13[[#This Row],[MntWines]:[MntGoldProds]])</f>
        <v>268</v>
      </c>
      <c r="AJ786" s="13">
        <f>AVERAGE(Table13[[#This Row],[MntWines]:[MntGoldProds]])</f>
        <v>44.666666666666664</v>
      </c>
      <c r="AK786">
        <f>IF(Table13[[#This Row],[Total Number of Purchases]]=0,0,Table13[[#This Row],[Total Spend]]/Table13[[#This Row],[Total Number of Purchases]])</f>
        <v>17.866666666666667</v>
      </c>
      <c r="AM786">
        <f>SUM(Table13[[#This Row],[NumDealsPurchases]:[NumStorePurchases]])</f>
        <v>15</v>
      </c>
      <c r="AN786" s="14">
        <f>Snapshot_Date-Table13[[#This Row],[Dt_Customer]]</f>
        <v>554</v>
      </c>
      <c r="AP786" s="13">
        <f>Table13[[#This Row],[NumDealsPurchases]]/Table13[[#This Row],[Total Number of Purchases]]*100</f>
        <v>26.666666666666668</v>
      </c>
      <c r="AQ786">
        <f>6-ROUNDUP(_xlfn.PERCENTRANK.INC(Table13[Recency],Table13[[#This Row],[Recency]])*5, 0)</f>
        <v>5</v>
      </c>
      <c r="AR786">
        <f>ROUNDUP(_xlfn.PERCENTRANK.INC(Table13[Total Number of Purchases],Table13[[#This Row],[Total Number of Purchases]])*5,0)</f>
        <v>3</v>
      </c>
      <c r="AS786">
        <f>ROUNDUP(_xlfn.PERCENTRANK.INC(Table13[Total Spend],Table13[[#This Row],[Total Spend]])*5,0)</f>
        <v>3</v>
      </c>
      <c r="AT786" t="str">
        <f>Table13[[#This Row],[Recency Score]]&amp;Table13[[#This Row],[Frequency Score]]&amp;Table13[[#This Row],[Monetary Score]]</f>
        <v>533</v>
      </c>
      <c r="AU786" t="str">
        <f t="shared" si="12"/>
        <v>Loyal Customers</v>
      </c>
      <c r="AW786" s="13">
        <f>DATEDIF(Table13[[#This Row],[Dt_Customer]], Snapshot_Date, "d")</f>
        <v>554</v>
      </c>
      <c r="AX786" s="13">
        <f>Table13[[#This Row],[CL if today]]/365</f>
        <v>1.5178082191780822</v>
      </c>
      <c r="AY786">
        <f>Table13[[#This Row],[Total Number of Purchases]]/Table13[[#This Row],[Corrected CL]]</f>
        <v>9.8826714801444044</v>
      </c>
      <c r="AZ786">
        <f>Table13[[#This Row],[Average Order Value (AOV)]]*Table13[[#This Row],[Freq per Year]]</f>
        <v>176.57039711191337</v>
      </c>
      <c r="BA786">
        <f>Table13[[#This Row],[Total Spend]]/Table13[[#This Row],[Corrected CL]]</f>
        <v>176.57039711191337</v>
      </c>
      <c r="BB786">
        <v>257.53141831238776</v>
      </c>
      <c r="BC786" s="1">
        <f>Table13[[#This Row],[Dt_Customer]]+Table13[[#This Row],[Recency]]</f>
        <v>41381</v>
      </c>
      <c r="BD786" s="16" t="str">
        <f>IF(COUNTIF(A:A, A786) &gt; 1, "Duplicate", "Unique")</f>
        <v>Unique</v>
      </c>
    </row>
    <row r="787" spans="1:56" x14ac:dyDescent="0.3">
      <c r="A787">
        <v>7072</v>
      </c>
      <c r="B787">
        <v>1973</v>
      </c>
      <c r="C787" t="s">
        <v>28</v>
      </c>
      <c r="D787" t="s">
        <v>33</v>
      </c>
      <c r="E787">
        <v>67432</v>
      </c>
      <c r="F787">
        <v>0</v>
      </c>
      <c r="G787">
        <v>1</v>
      </c>
      <c r="H787" s="1">
        <v>41362</v>
      </c>
      <c r="I787">
        <v>69</v>
      </c>
      <c r="J787">
        <v>432</v>
      </c>
      <c r="K787">
        <v>79</v>
      </c>
      <c r="L787">
        <v>341</v>
      </c>
      <c r="M787">
        <v>177</v>
      </c>
      <c r="N787">
        <v>136</v>
      </c>
      <c r="O787">
        <v>170</v>
      </c>
      <c r="P787">
        <f>IF(Table13[[#This Row],[MntWines]] = 0,"",Table13[[#This Row],[MntWines]])</f>
        <v>432</v>
      </c>
      <c r="Q787">
        <f>IF(Table13[[#This Row],[MntFruits]] = 0, "",Table13[[#This Row],[MntFruits]])</f>
        <v>79</v>
      </c>
      <c r="R787">
        <f>IF(Table13[[#This Row],[MntMeatProducts]] = 0, "",Table13[[#This Row],[MntMeatProducts]])</f>
        <v>341</v>
      </c>
      <c r="S787">
        <f>IF(Table13[[#This Row],[MntFishProducts]] = 0, "",Table13[[#This Row],[MntFishProducts]])</f>
        <v>177</v>
      </c>
      <c r="T787">
        <f>IF(Table13[[#This Row],[MntSweetProducts]] = 0, "",Table13[[#This Row],[MntSweetProducts]])</f>
        <v>136</v>
      </c>
      <c r="U787">
        <f>IF(Table13[[#This Row],[MntGoldProds]] = 0, "",Table13[[#This Row],[MntGoldProds]])</f>
        <v>170</v>
      </c>
      <c r="V787">
        <v>2</v>
      </c>
      <c r="W787">
        <v>8</v>
      </c>
      <c r="X787">
        <v>5</v>
      </c>
      <c r="Y787">
        <v>4</v>
      </c>
      <c r="Z787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 t="s">
        <v>36</v>
      </c>
      <c r="AI787" s="13">
        <f>SUM(Table13[[#This Row],[MntWines]:[MntGoldProds]])</f>
        <v>1335</v>
      </c>
      <c r="AJ787" s="13">
        <f>AVERAGE(Table13[[#This Row],[MntWines]:[MntGoldProds]])</f>
        <v>222.5</v>
      </c>
      <c r="AK787">
        <f>IF(Table13[[#This Row],[Total Number of Purchases]]=0,0,Table13[[#This Row],[Total Spend]]/Table13[[#This Row],[Total Number of Purchases]])</f>
        <v>70.263157894736835</v>
      </c>
      <c r="AM787">
        <f>SUM(Table13[[#This Row],[NumDealsPurchases]:[NumStorePurchases]])</f>
        <v>19</v>
      </c>
      <c r="AN787" s="14">
        <f>Snapshot_Date-Table13[[#This Row],[Dt_Customer]]</f>
        <v>554</v>
      </c>
      <c r="AP787" s="13">
        <f>Table13[[#This Row],[NumDealsPurchases]]/Table13[[#This Row],[Total Number of Purchases]]*100</f>
        <v>10.526315789473683</v>
      </c>
      <c r="AQ787">
        <f>6-ROUNDUP(_xlfn.PERCENTRANK.INC(Table13[Recency],Table13[[#This Row],[Recency]])*5, 0)</f>
        <v>2</v>
      </c>
      <c r="AR787">
        <f>ROUNDUP(_xlfn.PERCENTRANK.INC(Table13[Total Number of Purchases],Table13[[#This Row],[Total Number of Purchases]])*5,0)</f>
        <v>4</v>
      </c>
      <c r="AS787">
        <f>ROUNDUP(_xlfn.PERCENTRANK.INC(Table13[Total Spend],Table13[[#This Row],[Total Spend]])*5,0)</f>
        <v>5</v>
      </c>
      <c r="AT787" t="str">
        <f>Table13[[#This Row],[Recency Score]]&amp;Table13[[#This Row],[Frequency Score]]&amp;Table13[[#This Row],[Monetary Score]]</f>
        <v>245</v>
      </c>
      <c r="AU787" t="str">
        <f t="shared" si="12"/>
        <v>Big Spenders</v>
      </c>
      <c r="AW787" s="13">
        <f>DATEDIF(Table13[[#This Row],[Dt_Customer]], Snapshot_Date, "d")</f>
        <v>554</v>
      </c>
      <c r="AX787" s="13">
        <f>Table13[[#This Row],[CL if today]]/365</f>
        <v>1.5178082191780822</v>
      </c>
      <c r="AY787">
        <f>Table13[[#This Row],[Total Number of Purchases]]/Table13[[#This Row],[Corrected CL]]</f>
        <v>12.518050541516246</v>
      </c>
      <c r="AZ787">
        <f>Table13[[#This Row],[Average Order Value (AOV)]]*Table13[[#This Row],[Freq per Year]]</f>
        <v>879.55776173285187</v>
      </c>
      <c r="BA787">
        <f>Table13[[#This Row],[Total Spend]]/Table13[[#This Row],[Corrected CL]]</f>
        <v>879.55776173285199</v>
      </c>
      <c r="BB787">
        <v>159.6057347670251</v>
      </c>
      <c r="BC787" s="1">
        <f>Table13[[#This Row],[Dt_Customer]]+Table13[[#This Row],[Recency]]</f>
        <v>41431</v>
      </c>
      <c r="BD787" s="16" t="str">
        <f>IF(COUNTIF(A:A, A787) &gt; 1, "Duplicate", "Unique")</f>
        <v>Unique</v>
      </c>
    </row>
    <row r="788" spans="1:56" x14ac:dyDescent="0.3">
      <c r="A788">
        <v>2217</v>
      </c>
      <c r="B788">
        <v>1975</v>
      </c>
      <c r="C788" t="s">
        <v>38</v>
      </c>
      <c r="D788" t="s">
        <v>33</v>
      </c>
      <c r="E788">
        <v>37284</v>
      </c>
      <c r="F788">
        <v>1</v>
      </c>
      <c r="G788">
        <v>1</v>
      </c>
      <c r="H788" s="1">
        <v>41362</v>
      </c>
      <c r="I788">
        <v>46</v>
      </c>
      <c r="J788">
        <v>11</v>
      </c>
      <c r="K788">
        <v>1</v>
      </c>
      <c r="L788">
        <v>2</v>
      </c>
      <c r="M788">
        <v>2</v>
      </c>
      <c r="N788">
        <v>1</v>
      </c>
      <c r="O788">
        <v>6</v>
      </c>
      <c r="P788">
        <f>IF(Table13[[#This Row],[MntWines]] = 0,"",Table13[[#This Row],[MntWines]])</f>
        <v>11</v>
      </c>
      <c r="Q788">
        <f>IF(Table13[[#This Row],[MntFruits]] = 0, "",Table13[[#This Row],[MntFruits]])</f>
        <v>1</v>
      </c>
      <c r="R788">
        <f>IF(Table13[[#This Row],[MntMeatProducts]] = 0, "",Table13[[#This Row],[MntMeatProducts]])</f>
        <v>2</v>
      </c>
      <c r="S788">
        <f>IF(Table13[[#This Row],[MntFishProducts]] = 0, "",Table13[[#This Row],[MntFishProducts]])</f>
        <v>2</v>
      </c>
      <c r="T788">
        <f>IF(Table13[[#This Row],[MntSweetProducts]] = 0, "",Table13[[#This Row],[MntSweetProducts]])</f>
        <v>1</v>
      </c>
      <c r="U788">
        <f>IF(Table13[[#This Row],[MntGoldProds]] = 0, "",Table13[[#This Row],[MntGoldProds]])</f>
        <v>6</v>
      </c>
      <c r="V788">
        <v>1</v>
      </c>
      <c r="W788">
        <v>0</v>
      </c>
      <c r="X788">
        <v>0</v>
      </c>
      <c r="Y788">
        <v>3</v>
      </c>
      <c r="Z788">
        <v>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 t="s">
        <v>40</v>
      </c>
      <c r="AI788" s="13">
        <f>SUM(Table13[[#This Row],[MntWines]:[MntGoldProds]])</f>
        <v>23</v>
      </c>
      <c r="AJ788" s="13">
        <f>AVERAGE(Table13[[#This Row],[MntWines]:[MntGoldProds]])</f>
        <v>3.8333333333333335</v>
      </c>
      <c r="AK788">
        <f>IF(Table13[[#This Row],[Total Number of Purchases]]=0,0,Table13[[#This Row],[Total Spend]]/Table13[[#This Row],[Total Number of Purchases]])</f>
        <v>5.75</v>
      </c>
      <c r="AM788">
        <f>SUM(Table13[[#This Row],[NumDealsPurchases]:[NumStorePurchases]])</f>
        <v>4</v>
      </c>
      <c r="AN788" s="14">
        <f>Snapshot_Date-Table13[[#This Row],[Dt_Customer]]</f>
        <v>554</v>
      </c>
      <c r="AP788" s="13">
        <f>Table13[[#This Row],[NumDealsPurchases]]/Table13[[#This Row],[Total Number of Purchases]]*100</f>
        <v>25</v>
      </c>
      <c r="AQ788">
        <f>6-ROUNDUP(_xlfn.PERCENTRANK.INC(Table13[Recency],Table13[[#This Row],[Recency]])*5, 0)</f>
        <v>3</v>
      </c>
      <c r="AR788">
        <f>ROUNDUP(_xlfn.PERCENTRANK.INC(Table13[Total Number of Purchases],Table13[[#This Row],[Total Number of Purchases]])*5,0)</f>
        <v>1</v>
      </c>
      <c r="AS788">
        <f>ROUNDUP(_xlfn.PERCENTRANK.INC(Table13[Total Spend],Table13[[#This Row],[Total Spend]])*5,0)</f>
        <v>1</v>
      </c>
      <c r="AT788" t="str">
        <f>Table13[[#This Row],[Recency Score]]&amp;Table13[[#This Row],[Frequency Score]]&amp;Table13[[#This Row],[Monetary Score]]</f>
        <v>311</v>
      </c>
      <c r="AU788" t="str">
        <f t="shared" si="12"/>
        <v>Needs Attention</v>
      </c>
      <c r="AW788" s="13">
        <f>DATEDIF(Table13[[#This Row],[Dt_Customer]], Snapshot_Date, "d")</f>
        <v>554</v>
      </c>
      <c r="AX788" s="13">
        <f>Table13[[#This Row],[CL if today]]/365</f>
        <v>1.5178082191780822</v>
      </c>
      <c r="AY788">
        <f>Table13[[#This Row],[Total Number of Purchases]]/Table13[[#This Row],[Corrected CL]]</f>
        <v>2.6353790613718413</v>
      </c>
      <c r="AZ788">
        <f>Table13[[#This Row],[Average Order Value (AOV)]]*Table13[[#This Row],[Freq per Year]]</f>
        <v>15.153429602888087</v>
      </c>
      <c r="BA788">
        <f>Table13[[#This Row],[Total Spend]]/Table13[[#This Row],[Corrected CL]]</f>
        <v>15.153429602888087</v>
      </c>
      <c r="BB788">
        <v>123.85098743267504</v>
      </c>
      <c r="BC788" s="1">
        <f>Table13[[#This Row],[Dt_Customer]]+Table13[[#This Row],[Recency]]</f>
        <v>41408</v>
      </c>
      <c r="BD788" s="16" t="str">
        <f>IF(COUNTIF(A:A, A788) &gt; 1, "Duplicate", "Unique")</f>
        <v>Unique</v>
      </c>
    </row>
    <row r="789" spans="1:56" x14ac:dyDescent="0.3">
      <c r="A789">
        <v>4102</v>
      </c>
      <c r="B789">
        <v>1975</v>
      </c>
      <c r="C789" t="s">
        <v>38</v>
      </c>
      <c r="D789" t="s">
        <v>33</v>
      </c>
      <c r="E789">
        <v>37284</v>
      </c>
      <c r="F789">
        <v>1</v>
      </c>
      <c r="G789">
        <v>1</v>
      </c>
      <c r="H789" s="1">
        <v>41362</v>
      </c>
      <c r="I789">
        <v>46</v>
      </c>
      <c r="J789">
        <v>11</v>
      </c>
      <c r="K789">
        <v>1</v>
      </c>
      <c r="L789">
        <v>2</v>
      </c>
      <c r="M789">
        <v>2</v>
      </c>
      <c r="N789">
        <v>1</v>
      </c>
      <c r="O789">
        <v>6</v>
      </c>
      <c r="P789">
        <f>IF(Table13[[#This Row],[MntWines]] = 0,"",Table13[[#This Row],[MntWines]])</f>
        <v>11</v>
      </c>
      <c r="Q789">
        <f>IF(Table13[[#This Row],[MntFruits]] = 0, "",Table13[[#This Row],[MntFruits]])</f>
        <v>1</v>
      </c>
      <c r="R789">
        <f>IF(Table13[[#This Row],[MntMeatProducts]] = 0, "",Table13[[#This Row],[MntMeatProducts]])</f>
        <v>2</v>
      </c>
      <c r="S789">
        <f>IF(Table13[[#This Row],[MntFishProducts]] = 0, "",Table13[[#This Row],[MntFishProducts]])</f>
        <v>2</v>
      </c>
      <c r="T789">
        <f>IF(Table13[[#This Row],[MntSweetProducts]] = 0, "",Table13[[#This Row],[MntSweetProducts]])</f>
        <v>1</v>
      </c>
      <c r="U789">
        <f>IF(Table13[[#This Row],[MntGoldProds]] = 0, "",Table13[[#This Row],[MntGoldProds]])</f>
        <v>6</v>
      </c>
      <c r="V789">
        <v>1</v>
      </c>
      <c r="W789">
        <v>0</v>
      </c>
      <c r="X789">
        <v>0</v>
      </c>
      <c r="Y789">
        <v>3</v>
      </c>
      <c r="Z789">
        <v>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t="s">
        <v>30</v>
      </c>
      <c r="AI789" s="13">
        <f>SUM(Table13[[#This Row],[MntWines]:[MntGoldProds]])</f>
        <v>23</v>
      </c>
      <c r="AJ789" s="13">
        <f>AVERAGE(Table13[[#This Row],[MntWines]:[MntGoldProds]])</f>
        <v>3.8333333333333335</v>
      </c>
      <c r="AK789">
        <f>IF(Table13[[#This Row],[Total Number of Purchases]]=0,0,Table13[[#This Row],[Total Spend]]/Table13[[#This Row],[Total Number of Purchases]])</f>
        <v>5.75</v>
      </c>
      <c r="AM789">
        <f>SUM(Table13[[#This Row],[NumDealsPurchases]:[NumStorePurchases]])</f>
        <v>4</v>
      </c>
      <c r="AN789" s="14">
        <f>Snapshot_Date-Table13[[#This Row],[Dt_Customer]]</f>
        <v>554</v>
      </c>
      <c r="AP789" s="13">
        <f>Table13[[#This Row],[NumDealsPurchases]]/Table13[[#This Row],[Total Number of Purchases]]*100</f>
        <v>25</v>
      </c>
      <c r="AQ789">
        <f>6-ROUNDUP(_xlfn.PERCENTRANK.INC(Table13[Recency],Table13[[#This Row],[Recency]])*5, 0)</f>
        <v>3</v>
      </c>
      <c r="AR789">
        <f>ROUNDUP(_xlfn.PERCENTRANK.INC(Table13[Total Number of Purchases],Table13[[#This Row],[Total Number of Purchases]])*5,0)</f>
        <v>1</v>
      </c>
      <c r="AS789">
        <f>ROUNDUP(_xlfn.PERCENTRANK.INC(Table13[Total Spend],Table13[[#This Row],[Total Spend]])*5,0)</f>
        <v>1</v>
      </c>
      <c r="AT789" t="str">
        <f>Table13[[#This Row],[Recency Score]]&amp;Table13[[#This Row],[Frequency Score]]&amp;Table13[[#This Row],[Monetary Score]]</f>
        <v>311</v>
      </c>
      <c r="AU789" t="str">
        <f t="shared" si="12"/>
        <v>Needs Attention</v>
      </c>
      <c r="AW789" s="13">
        <f>DATEDIF(Table13[[#This Row],[Dt_Customer]], Snapshot_Date, "d")</f>
        <v>554</v>
      </c>
      <c r="AX789" s="13">
        <f>Table13[[#This Row],[CL if today]]/365</f>
        <v>1.5178082191780822</v>
      </c>
      <c r="AY789">
        <f>Table13[[#This Row],[Total Number of Purchases]]/Table13[[#This Row],[Corrected CL]]</f>
        <v>2.6353790613718413</v>
      </c>
      <c r="AZ789">
        <f>Table13[[#This Row],[Average Order Value (AOV)]]*Table13[[#This Row],[Freq per Year]]</f>
        <v>15.153429602888087</v>
      </c>
      <c r="BA789">
        <f>Table13[[#This Row],[Total Spend]]/Table13[[#This Row],[Corrected CL]]</f>
        <v>15.153429602888087</v>
      </c>
      <c r="BB789">
        <v>26.86714542190305</v>
      </c>
      <c r="BC789" s="1">
        <f>Table13[[#This Row],[Dt_Customer]]+Table13[[#This Row],[Recency]]</f>
        <v>41408</v>
      </c>
      <c r="BD789" s="16" t="str">
        <f>IF(COUNTIF(A:A, A789) &gt; 1, "Duplicate", "Unique")</f>
        <v>Unique</v>
      </c>
    </row>
    <row r="790" spans="1:56" x14ac:dyDescent="0.3">
      <c r="A790">
        <v>7030</v>
      </c>
      <c r="B790">
        <v>1955</v>
      </c>
      <c r="C790" t="s">
        <v>37</v>
      </c>
      <c r="D790" t="s">
        <v>33</v>
      </c>
      <c r="E790">
        <v>66465</v>
      </c>
      <c r="F790">
        <v>0</v>
      </c>
      <c r="G790">
        <v>1</v>
      </c>
      <c r="H790" s="1">
        <v>41363</v>
      </c>
      <c r="I790">
        <v>1</v>
      </c>
      <c r="J790">
        <v>1200</v>
      </c>
      <c r="K790">
        <v>0</v>
      </c>
      <c r="L790">
        <v>204</v>
      </c>
      <c r="M790">
        <v>38</v>
      </c>
      <c r="N790">
        <v>29</v>
      </c>
      <c r="O790">
        <v>14</v>
      </c>
      <c r="P790">
        <f>IF(Table13[[#This Row],[MntWines]] = 0,"",Table13[[#This Row],[MntWines]])</f>
        <v>1200</v>
      </c>
      <c r="Q790" t="str">
        <f>IF(Table13[[#This Row],[MntFruits]] = 0, "",Table13[[#This Row],[MntFruits]])</f>
        <v/>
      </c>
      <c r="R790">
        <f>IF(Table13[[#This Row],[MntMeatProducts]] = 0, "",Table13[[#This Row],[MntMeatProducts]])</f>
        <v>204</v>
      </c>
      <c r="S790">
        <f>IF(Table13[[#This Row],[MntFishProducts]] = 0, "",Table13[[#This Row],[MntFishProducts]])</f>
        <v>38</v>
      </c>
      <c r="T790">
        <f>IF(Table13[[#This Row],[MntSweetProducts]] = 0, "",Table13[[#This Row],[MntSweetProducts]])</f>
        <v>29</v>
      </c>
      <c r="U790">
        <f>IF(Table13[[#This Row],[MntGoldProds]] = 0, "",Table13[[#This Row],[MntGoldProds]])</f>
        <v>14</v>
      </c>
      <c r="V790">
        <v>3</v>
      </c>
      <c r="W790">
        <v>11</v>
      </c>
      <c r="X790">
        <v>9</v>
      </c>
      <c r="Y790">
        <v>12</v>
      </c>
      <c r="Z790">
        <v>6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 t="s">
        <v>30</v>
      </c>
      <c r="AI790" s="13">
        <f>SUM(Table13[[#This Row],[MntWines]:[MntGoldProds]])</f>
        <v>1485</v>
      </c>
      <c r="AJ790" s="13">
        <f>AVERAGE(Table13[[#This Row],[MntWines]:[MntGoldProds]])</f>
        <v>247.5</v>
      </c>
      <c r="AK790">
        <f>IF(Table13[[#This Row],[Total Number of Purchases]]=0,0,Table13[[#This Row],[Total Spend]]/Table13[[#This Row],[Total Number of Purchases]])</f>
        <v>42.428571428571431</v>
      </c>
      <c r="AM790">
        <f>SUM(Table13[[#This Row],[NumDealsPurchases]:[NumStorePurchases]])</f>
        <v>35</v>
      </c>
      <c r="AN790" s="14">
        <f>Snapshot_Date-Table13[[#This Row],[Dt_Customer]]</f>
        <v>553</v>
      </c>
      <c r="AP790" s="13">
        <f>Table13[[#This Row],[NumDealsPurchases]]/Table13[[#This Row],[Total Number of Purchases]]*100</f>
        <v>8.5714285714285712</v>
      </c>
      <c r="AQ790">
        <f>6-ROUNDUP(_xlfn.PERCENTRANK.INC(Table13[Recency],Table13[[#This Row],[Recency]])*5, 0)</f>
        <v>5</v>
      </c>
      <c r="AR790">
        <f>ROUNDUP(_xlfn.PERCENTRANK.INC(Table13[Total Number of Purchases],Table13[[#This Row],[Total Number of Purchases]])*5,0)</f>
        <v>5</v>
      </c>
      <c r="AS790">
        <f>ROUNDUP(_xlfn.PERCENTRANK.INC(Table13[Total Spend],Table13[[#This Row],[Total Spend]])*5,0)</f>
        <v>5</v>
      </c>
      <c r="AT790" t="str">
        <f>Table13[[#This Row],[Recency Score]]&amp;Table13[[#This Row],[Frequency Score]]&amp;Table13[[#This Row],[Monetary Score]]</f>
        <v>555</v>
      </c>
      <c r="AU790" t="str">
        <f t="shared" si="12"/>
        <v>Champions</v>
      </c>
      <c r="AW790" s="13">
        <f>DATEDIF(Table13[[#This Row],[Dt_Customer]], Snapshot_Date, "d")</f>
        <v>553</v>
      </c>
      <c r="AX790" s="13">
        <f>Table13[[#This Row],[CL if today]]/365</f>
        <v>1.515068493150685</v>
      </c>
      <c r="AY790">
        <f>Table13[[#This Row],[Total Number of Purchases]]/Table13[[#This Row],[Corrected CL]]</f>
        <v>23.101265822784807</v>
      </c>
      <c r="AZ790">
        <f>Table13[[#This Row],[Average Order Value (AOV)]]*Table13[[#This Row],[Freq per Year]]</f>
        <v>980.15370705244118</v>
      </c>
      <c r="BA790">
        <f>Table13[[#This Row],[Total Spend]]/Table13[[#This Row],[Corrected CL]]</f>
        <v>980.15370705244118</v>
      </c>
      <c r="BB790">
        <v>475.28776978417267</v>
      </c>
      <c r="BC790" s="1">
        <f>Table13[[#This Row],[Dt_Customer]]+Table13[[#This Row],[Recency]]</f>
        <v>41364</v>
      </c>
      <c r="BD790" s="16" t="str">
        <f>IF(COUNTIF(A:A, A790) &gt; 1, "Duplicate", "Unique")</f>
        <v>Unique</v>
      </c>
    </row>
    <row r="791" spans="1:56" x14ac:dyDescent="0.3">
      <c r="A791">
        <v>10590</v>
      </c>
      <c r="B791">
        <v>1956</v>
      </c>
      <c r="C791" t="s">
        <v>37</v>
      </c>
      <c r="D791" t="s">
        <v>35</v>
      </c>
      <c r="E791">
        <v>76542</v>
      </c>
      <c r="F791">
        <v>0</v>
      </c>
      <c r="G791">
        <v>0</v>
      </c>
      <c r="H791" s="1">
        <v>41363</v>
      </c>
      <c r="I791">
        <v>91</v>
      </c>
      <c r="J791">
        <v>794</v>
      </c>
      <c r="K791">
        <v>73</v>
      </c>
      <c r="L791">
        <v>573</v>
      </c>
      <c r="M791">
        <v>0</v>
      </c>
      <c r="N791">
        <v>29</v>
      </c>
      <c r="O791">
        <v>14</v>
      </c>
      <c r="P791">
        <f>IF(Table13[[#This Row],[MntWines]] = 0,"",Table13[[#This Row],[MntWines]])</f>
        <v>794</v>
      </c>
      <c r="Q791">
        <f>IF(Table13[[#This Row],[MntFruits]] = 0, "",Table13[[#This Row],[MntFruits]])</f>
        <v>73</v>
      </c>
      <c r="R791">
        <f>IF(Table13[[#This Row],[MntMeatProducts]] = 0, "",Table13[[#This Row],[MntMeatProducts]])</f>
        <v>573</v>
      </c>
      <c r="S791" t="str">
        <f>IF(Table13[[#This Row],[MntFishProducts]] = 0, "",Table13[[#This Row],[MntFishProducts]])</f>
        <v/>
      </c>
      <c r="T791">
        <f>IF(Table13[[#This Row],[MntSweetProducts]] = 0, "",Table13[[#This Row],[MntSweetProducts]])</f>
        <v>29</v>
      </c>
      <c r="U791">
        <f>IF(Table13[[#This Row],[MntGoldProds]] = 0, "",Table13[[#This Row],[MntGoldProds]])</f>
        <v>14</v>
      </c>
      <c r="V791">
        <v>1</v>
      </c>
      <c r="W791">
        <v>4</v>
      </c>
      <c r="X791">
        <v>8</v>
      </c>
      <c r="Y791">
        <v>10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t="s">
        <v>30</v>
      </c>
      <c r="AI791" s="13">
        <f>SUM(Table13[[#This Row],[MntWines]:[MntGoldProds]])</f>
        <v>1483</v>
      </c>
      <c r="AJ791" s="13">
        <f>AVERAGE(Table13[[#This Row],[MntWines]:[MntGoldProds]])</f>
        <v>247.16666666666666</v>
      </c>
      <c r="AK791">
        <f>IF(Table13[[#This Row],[Total Number of Purchases]]=0,0,Table13[[#This Row],[Total Spend]]/Table13[[#This Row],[Total Number of Purchases]])</f>
        <v>64.478260869565219</v>
      </c>
      <c r="AM791">
        <f>SUM(Table13[[#This Row],[NumDealsPurchases]:[NumStorePurchases]])</f>
        <v>23</v>
      </c>
      <c r="AN791" s="14">
        <f>Snapshot_Date-Table13[[#This Row],[Dt_Customer]]</f>
        <v>553</v>
      </c>
      <c r="AP791" s="13">
        <f>Table13[[#This Row],[NumDealsPurchases]]/Table13[[#This Row],[Total Number of Purchases]]*100</f>
        <v>4.3478260869565215</v>
      </c>
      <c r="AQ791">
        <f>6-ROUNDUP(_xlfn.PERCENTRANK.INC(Table13[Recency],Table13[[#This Row],[Recency]])*5, 0)</f>
        <v>1</v>
      </c>
      <c r="AR791">
        <f>ROUNDUP(_xlfn.PERCENTRANK.INC(Table13[Total Number of Purchases],Table13[[#This Row],[Total Number of Purchases]])*5,0)</f>
        <v>5</v>
      </c>
      <c r="AS791">
        <f>ROUNDUP(_xlfn.PERCENTRANK.INC(Table13[Total Spend],Table13[[#This Row],[Total Spend]])*5,0)</f>
        <v>5</v>
      </c>
      <c r="AT791" t="str">
        <f>Table13[[#This Row],[Recency Score]]&amp;Table13[[#This Row],[Frequency Score]]&amp;Table13[[#This Row],[Monetary Score]]</f>
        <v>155</v>
      </c>
      <c r="AU791" t="str">
        <f t="shared" si="12"/>
        <v>Frequent Buyers</v>
      </c>
      <c r="AW791" s="13">
        <f>DATEDIF(Table13[[#This Row],[Dt_Customer]], Snapshot_Date, "d")</f>
        <v>553</v>
      </c>
      <c r="AX791" s="13">
        <f>Table13[[#This Row],[CL if today]]/365</f>
        <v>1.515068493150685</v>
      </c>
      <c r="AY791">
        <f>Table13[[#This Row],[Total Number of Purchases]]/Table13[[#This Row],[Corrected CL]]</f>
        <v>15.180831826401446</v>
      </c>
      <c r="AZ791">
        <f>Table13[[#This Row],[Average Order Value (AOV)]]*Table13[[#This Row],[Freq per Year]]</f>
        <v>978.83363471971063</v>
      </c>
      <c r="BA791">
        <f>Table13[[#This Row],[Total Spend]]/Table13[[#This Row],[Corrected CL]]</f>
        <v>978.83363471971063</v>
      </c>
      <c r="BB791">
        <v>716.87050359712237</v>
      </c>
      <c r="BC791" s="1">
        <f>Table13[[#This Row],[Dt_Customer]]+Table13[[#This Row],[Recency]]</f>
        <v>41454</v>
      </c>
      <c r="BD791" s="16" t="str">
        <f>IF(COUNTIF(A:A, A791) &gt; 1, "Duplicate", "Unique")</f>
        <v>Unique</v>
      </c>
    </row>
    <row r="792" spans="1:56" x14ac:dyDescent="0.3">
      <c r="A792">
        <v>6292</v>
      </c>
      <c r="B792">
        <v>1986</v>
      </c>
      <c r="C792" t="s">
        <v>37</v>
      </c>
      <c r="D792" t="s">
        <v>33</v>
      </c>
      <c r="E792">
        <v>82333</v>
      </c>
      <c r="F792">
        <v>0</v>
      </c>
      <c r="G792">
        <v>0</v>
      </c>
      <c r="H792" s="1">
        <v>41363</v>
      </c>
      <c r="I792">
        <v>60</v>
      </c>
      <c r="J792">
        <v>1311</v>
      </c>
      <c r="K792">
        <v>0</v>
      </c>
      <c r="L792">
        <v>359</v>
      </c>
      <c r="M792">
        <v>46</v>
      </c>
      <c r="N792">
        <v>89</v>
      </c>
      <c r="O792">
        <v>17</v>
      </c>
      <c r="P792">
        <f>IF(Table13[[#This Row],[MntWines]] = 0,"",Table13[[#This Row],[MntWines]])</f>
        <v>1311</v>
      </c>
      <c r="Q792" t="str">
        <f>IF(Table13[[#This Row],[MntFruits]] = 0, "",Table13[[#This Row],[MntFruits]])</f>
        <v/>
      </c>
      <c r="R792">
        <f>IF(Table13[[#This Row],[MntMeatProducts]] = 0, "",Table13[[#This Row],[MntMeatProducts]])</f>
        <v>359</v>
      </c>
      <c r="S792">
        <f>IF(Table13[[#This Row],[MntFishProducts]] = 0, "",Table13[[#This Row],[MntFishProducts]])</f>
        <v>46</v>
      </c>
      <c r="T792">
        <f>IF(Table13[[#This Row],[MntSweetProducts]] = 0, "",Table13[[#This Row],[MntSweetProducts]])</f>
        <v>89</v>
      </c>
      <c r="U792">
        <f>IF(Table13[[#This Row],[MntGoldProds]] = 0, "",Table13[[#This Row],[MntGoldProds]])</f>
        <v>17</v>
      </c>
      <c r="V792">
        <v>1</v>
      </c>
      <c r="W792">
        <v>4</v>
      </c>
      <c r="X792">
        <v>3</v>
      </c>
      <c r="Y792">
        <v>10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 t="s">
        <v>39</v>
      </c>
      <c r="AI792" s="13">
        <f>SUM(Table13[[#This Row],[MntWines]:[MntGoldProds]])</f>
        <v>1822</v>
      </c>
      <c r="AJ792" s="13">
        <f>AVERAGE(Table13[[#This Row],[MntWines]:[MntGoldProds]])</f>
        <v>303.66666666666669</v>
      </c>
      <c r="AK792">
        <f>IF(Table13[[#This Row],[Total Number of Purchases]]=0,0,Table13[[#This Row],[Total Spend]]/Table13[[#This Row],[Total Number of Purchases]])</f>
        <v>101.22222222222223</v>
      </c>
      <c r="AM792">
        <f>SUM(Table13[[#This Row],[NumDealsPurchases]:[NumStorePurchases]])</f>
        <v>18</v>
      </c>
      <c r="AN792" s="14">
        <f>Snapshot_Date-Table13[[#This Row],[Dt_Customer]]</f>
        <v>553</v>
      </c>
      <c r="AP792" s="13">
        <f>Table13[[#This Row],[NumDealsPurchases]]/Table13[[#This Row],[Total Number of Purchases]]*100</f>
        <v>5.5555555555555554</v>
      </c>
      <c r="AQ792">
        <f>6-ROUNDUP(_xlfn.PERCENTRANK.INC(Table13[Recency],Table13[[#This Row],[Recency]])*5, 0)</f>
        <v>2</v>
      </c>
      <c r="AR792">
        <f>ROUNDUP(_xlfn.PERCENTRANK.INC(Table13[Total Number of Purchases],Table13[[#This Row],[Total Number of Purchases]])*5,0)</f>
        <v>4</v>
      </c>
      <c r="AS792">
        <f>ROUNDUP(_xlfn.PERCENTRANK.INC(Table13[Total Spend],Table13[[#This Row],[Total Spend]])*5,0)</f>
        <v>5</v>
      </c>
      <c r="AT792" t="str">
        <f>Table13[[#This Row],[Recency Score]]&amp;Table13[[#This Row],[Frequency Score]]&amp;Table13[[#This Row],[Monetary Score]]</f>
        <v>245</v>
      </c>
      <c r="AU792" t="str">
        <f t="shared" si="12"/>
        <v>Big Spenders</v>
      </c>
      <c r="AW792" s="13">
        <f>DATEDIF(Table13[[#This Row],[Dt_Customer]], Snapshot_Date, "d")</f>
        <v>553</v>
      </c>
      <c r="AX792" s="13">
        <f>Table13[[#This Row],[CL if today]]/365</f>
        <v>1.515068493150685</v>
      </c>
      <c r="AY792">
        <f>Table13[[#This Row],[Total Number of Purchases]]/Table13[[#This Row],[Corrected CL]]</f>
        <v>11.880650994575044</v>
      </c>
      <c r="AZ792">
        <f>Table13[[#This Row],[Average Order Value (AOV)]]*Table13[[#This Row],[Freq per Year]]</f>
        <v>1202.5858951175405</v>
      </c>
      <c r="BA792">
        <f>Table13[[#This Row],[Total Spend]]/Table13[[#This Row],[Corrected CL]]</f>
        <v>1202.5858951175405</v>
      </c>
      <c r="BB792">
        <v>911.1870503597122</v>
      </c>
      <c r="BC792" s="1">
        <f>Table13[[#This Row],[Dt_Customer]]+Table13[[#This Row],[Recency]]</f>
        <v>41423</v>
      </c>
      <c r="BD792" s="16" t="str">
        <f>IF(COUNTIF(A:A, A792) &gt; 1, "Duplicate", "Unique")</f>
        <v>Unique</v>
      </c>
    </row>
    <row r="793" spans="1:56" x14ac:dyDescent="0.3">
      <c r="A793">
        <v>4656</v>
      </c>
      <c r="B793">
        <v>1990</v>
      </c>
      <c r="C793" t="s">
        <v>38</v>
      </c>
      <c r="D793" t="s">
        <v>31</v>
      </c>
      <c r="E793">
        <v>51250</v>
      </c>
      <c r="F793">
        <v>1</v>
      </c>
      <c r="G793">
        <v>0</v>
      </c>
      <c r="H793" s="1">
        <v>41363</v>
      </c>
      <c r="I793">
        <v>28</v>
      </c>
      <c r="J793">
        <v>342</v>
      </c>
      <c r="K793">
        <v>32</v>
      </c>
      <c r="L793">
        <v>230</v>
      </c>
      <c r="M793">
        <v>34</v>
      </c>
      <c r="N793">
        <v>32</v>
      </c>
      <c r="O793">
        <v>40</v>
      </c>
      <c r="P793">
        <f>IF(Table13[[#This Row],[MntWines]] = 0,"",Table13[[#This Row],[MntWines]])</f>
        <v>342</v>
      </c>
      <c r="Q793">
        <f>IF(Table13[[#This Row],[MntFruits]] = 0, "",Table13[[#This Row],[MntFruits]])</f>
        <v>32</v>
      </c>
      <c r="R793">
        <f>IF(Table13[[#This Row],[MntMeatProducts]] = 0, "",Table13[[#This Row],[MntMeatProducts]])</f>
        <v>230</v>
      </c>
      <c r="S793">
        <f>IF(Table13[[#This Row],[MntFishProducts]] = 0, "",Table13[[#This Row],[MntFishProducts]])</f>
        <v>34</v>
      </c>
      <c r="T793">
        <f>IF(Table13[[#This Row],[MntSweetProducts]] = 0, "",Table13[[#This Row],[MntSweetProducts]])</f>
        <v>32</v>
      </c>
      <c r="U793">
        <f>IF(Table13[[#This Row],[MntGoldProds]] = 0, "",Table13[[#This Row],[MntGoldProds]])</f>
        <v>40</v>
      </c>
      <c r="V793">
        <v>5</v>
      </c>
      <c r="W793">
        <v>10</v>
      </c>
      <c r="X793">
        <v>5</v>
      </c>
      <c r="Y793">
        <v>4</v>
      </c>
      <c r="Z793">
        <v>9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 t="s">
        <v>43</v>
      </c>
      <c r="AI793" s="13">
        <f>SUM(Table13[[#This Row],[MntWines]:[MntGoldProds]])</f>
        <v>710</v>
      </c>
      <c r="AJ793" s="13">
        <f>AVERAGE(Table13[[#This Row],[MntWines]:[MntGoldProds]])</f>
        <v>118.33333333333333</v>
      </c>
      <c r="AK793">
        <f>IF(Table13[[#This Row],[Total Number of Purchases]]=0,0,Table13[[#This Row],[Total Spend]]/Table13[[#This Row],[Total Number of Purchases]])</f>
        <v>29.583333333333332</v>
      </c>
      <c r="AM793">
        <f>SUM(Table13[[#This Row],[NumDealsPurchases]:[NumStorePurchases]])</f>
        <v>24</v>
      </c>
      <c r="AN793" s="14">
        <f>Snapshot_Date-Table13[[#This Row],[Dt_Customer]]</f>
        <v>553</v>
      </c>
      <c r="AP793" s="13">
        <f>Table13[[#This Row],[NumDealsPurchases]]/Table13[[#This Row],[Total Number of Purchases]]*100</f>
        <v>20.833333333333336</v>
      </c>
      <c r="AQ793">
        <f>6-ROUNDUP(_xlfn.PERCENTRANK.INC(Table13[Recency],Table13[[#This Row],[Recency]])*5, 0)</f>
        <v>4</v>
      </c>
      <c r="AR793">
        <f>ROUNDUP(_xlfn.PERCENTRANK.INC(Table13[Total Number of Purchases],Table13[[#This Row],[Total Number of Purchases]])*5,0)</f>
        <v>5</v>
      </c>
      <c r="AS793">
        <f>ROUNDUP(_xlfn.PERCENTRANK.INC(Table13[Total Spend],Table13[[#This Row],[Total Spend]])*5,0)</f>
        <v>4</v>
      </c>
      <c r="AT793" t="str">
        <f>Table13[[#This Row],[Recency Score]]&amp;Table13[[#This Row],[Frequency Score]]&amp;Table13[[#This Row],[Monetary Score]]</f>
        <v>454</v>
      </c>
      <c r="AU793" t="str">
        <f t="shared" si="12"/>
        <v>Frequent Buyers</v>
      </c>
      <c r="AW793" s="13">
        <f>DATEDIF(Table13[[#This Row],[Dt_Customer]], Snapshot_Date, "d")</f>
        <v>553</v>
      </c>
      <c r="AX793" s="13">
        <f>Table13[[#This Row],[CL if today]]/365</f>
        <v>1.515068493150685</v>
      </c>
      <c r="AY793">
        <f>Table13[[#This Row],[Total Number of Purchases]]/Table13[[#This Row],[Corrected CL]]</f>
        <v>15.840867992766725</v>
      </c>
      <c r="AZ793">
        <f>Table13[[#This Row],[Average Order Value (AOV)]]*Table13[[#This Row],[Freq per Year]]</f>
        <v>468.62567811934895</v>
      </c>
      <c r="BA793">
        <f>Table13[[#This Row],[Total Spend]]/Table13[[#This Row],[Corrected CL]]</f>
        <v>468.62567811934895</v>
      </c>
      <c r="BB793">
        <v>668.94784172661878</v>
      </c>
      <c r="BC793" s="1">
        <f>Table13[[#This Row],[Dt_Customer]]+Table13[[#This Row],[Recency]]</f>
        <v>41391</v>
      </c>
      <c r="BD793" s="16" t="str">
        <f>IF(COUNTIF(A:A, A793) &gt; 1, "Duplicate", "Unique")</f>
        <v>Unique</v>
      </c>
    </row>
    <row r="794" spans="1:56" x14ac:dyDescent="0.3">
      <c r="A794">
        <v>2677</v>
      </c>
      <c r="B794">
        <v>1956</v>
      </c>
      <c r="C794" t="s">
        <v>28</v>
      </c>
      <c r="D794" t="s">
        <v>35</v>
      </c>
      <c r="E794">
        <v>46097</v>
      </c>
      <c r="F794">
        <v>0</v>
      </c>
      <c r="G794">
        <v>1</v>
      </c>
      <c r="H794" s="1">
        <v>41364</v>
      </c>
      <c r="I794">
        <v>11</v>
      </c>
      <c r="J794">
        <v>72</v>
      </c>
      <c r="K794">
        <v>24</v>
      </c>
      <c r="L794">
        <v>68</v>
      </c>
      <c r="M794">
        <v>65</v>
      </c>
      <c r="N794">
        <v>4</v>
      </c>
      <c r="O794">
        <v>8</v>
      </c>
      <c r="P794">
        <f>IF(Table13[[#This Row],[MntWines]] = 0,"",Table13[[#This Row],[MntWines]])</f>
        <v>72</v>
      </c>
      <c r="Q794">
        <f>IF(Table13[[#This Row],[MntFruits]] = 0, "",Table13[[#This Row],[MntFruits]])</f>
        <v>24</v>
      </c>
      <c r="R794">
        <f>IF(Table13[[#This Row],[MntMeatProducts]] = 0, "",Table13[[#This Row],[MntMeatProducts]])</f>
        <v>68</v>
      </c>
      <c r="S794">
        <f>IF(Table13[[#This Row],[MntFishProducts]] = 0, "",Table13[[#This Row],[MntFishProducts]])</f>
        <v>65</v>
      </c>
      <c r="T794">
        <f>IF(Table13[[#This Row],[MntSweetProducts]] = 0, "",Table13[[#This Row],[MntSweetProducts]])</f>
        <v>4</v>
      </c>
      <c r="U794">
        <f>IF(Table13[[#This Row],[MntGoldProds]] = 0, "",Table13[[#This Row],[MntGoldProds]])</f>
        <v>8</v>
      </c>
      <c r="V794">
        <v>5</v>
      </c>
      <c r="W794">
        <v>3</v>
      </c>
      <c r="X794">
        <v>1</v>
      </c>
      <c r="Y794">
        <v>6</v>
      </c>
      <c r="Z794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">
        <v>43</v>
      </c>
      <c r="AI794" s="13">
        <f>SUM(Table13[[#This Row],[MntWines]:[MntGoldProds]])</f>
        <v>241</v>
      </c>
      <c r="AJ794" s="13">
        <f>AVERAGE(Table13[[#This Row],[MntWines]:[MntGoldProds]])</f>
        <v>40.166666666666664</v>
      </c>
      <c r="AK794">
        <f>IF(Table13[[#This Row],[Total Number of Purchases]]=0,0,Table13[[#This Row],[Total Spend]]/Table13[[#This Row],[Total Number of Purchases]])</f>
        <v>16.066666666666666</v>
      </c>
      <c r="AM794">
        <f>SUM(Table13[[#This Row],[NumDealsPurchases]:[NumStorePurchases]])</f>
        <v>15</v>
      </c>
      <c r="AN794" s="14">
        <f>Snapshot_Date-Table13[[#This Row],[Dt_Customer]]</f>
        <v>552</v>
      </c>
      <c r="AP794" s="13">
        <f>Table13[[#This Row],[NumDealsPurchases]]/Table13[[#This Row],[Total Number of Purchases]]*100</f>
        <v>33.333333333333329</v>
      </c>
      <c r="AQ794">
        <f>6-ROUNDUP(_xlfn.PERCENTRANK.INC(Table13[Recency],Table13[[#This Row],[Recency]])*5, 0)</f>
        <v>5</v>
      </c>
      <c r="AR794">
        <f>ROUNDUP(_xlfn.PERCENTRANK.INC(Table13[Total Number of Purchases],Table13[[#This Row],[Total Number of Purchases]])*5,0)</f>
        <v>3</v>
      </c>
      <c r="AS794">
        <f>ROUNDUP(_xlfn.PERCENTRANK.INC(Table13[Total Spend],Table13[[#This Row],[Total Spend]])*5,0)</f>
        <v>3</v>
      </c>
      <c r="AT794" t="str">
        <f>Table13[[#This Row],[Recency Score]]&amp;Table13[[#This Row],[Frequency Score]]&amp;Table13[[#This Row],[Monetary Score]]</f>
        <v>533</v>
      </c>
      <c r="AU794" t="str">
        <f t="shared" si="12"/>
        <v>Loyal Customers</v>
      </c>
      <c r="AW794" s="13">
        <f>DATEDIF(Table13[[#This Row],[Dt_Customer]], Snapshot_Date, "d")</f>
        <v>552</v>
      </c>
      <c r="AX794" s="13">
        <f>Table13[[#This Row],[CL if today]]/365</f>
        <v>1.5123287671232877</v>
      </c>
      <c r="AY794">
        <f>Table13[[#This Row],[Total Number of Purchases]]/Table13[[#This Row],[Corrected CL]]</f>
        <v>9.9184782608695645</v>
      </c>
      <c r="AZ794">
        <f>Table13[[#This Row],[Average Order Value (AOV)]]*Table13[[#This Row],[Freq per Year]]</f>
        <v>159.356884057971</v>
      </c>
      <c r="BA794">
        <f>Table13[[#This Row],[Total Spend]]/Table13[[#This Row],[Corrected CL]]</f>
        <v>159.356884057971</v>
      </c>
      <c r="BB794">
        <v>797.73873873873868</v>
      </c>
      <c r="BC794" s="1">
        <f>Table13[[#This Row],[Dt_Customer]]+Table13[[#This Row],[Recency]]</f>
        <v>41375</v>
      </c>
      <c r="BD794" s="16" t="str">
        <f>IF(COUNTIF(A:A, A794) &gt; 1, "Duplicate", "Unique")</f>
        <v>Unique</v>
      </c>
    </row>
    <row r="795" spans="1:56" x14ac:dyDescent="0.3">
      <c r="A795">
        <v>7842</v>
      </c>
      <c r="B795">
        <v>1968</v>
      </c>
      <c r="C795" t="s">
        <v>28</v>
      </c>
      <c r="D795" t="s">
        <v>31</v>
      </c>
      <c r="E795">
        <v>36065</v>
      </c>
      <c r="F795">
        <v>1</v>
      </c>
      <c r="G795">
        <v>1</v>
      </c>
      <c r="H795" s="1">
        <v>41364</v>
      </c>
      <c r="I795">
        <v>54</v>
      </c>
      <c r="J795">
        <v>18</v>
      </c>
      <c r="K795">
        <v>7</v>
      </c>
      <c r="L795">
        <v>34</v>
      </c>
      <c r="M795">
        <v>10</v>
      </c>
      <c r="N795">
        <v>2</v>
      </c>
      <c r="O795">
        <v>3</v>
      </c>
      <c r="P795">
        <f>IF(Table13[[#This Row],[MntWines]] = 0,"",Table13[[#This Row],[MntWines]])</f>
        <v>18</v>
      </c>
      <c r="Q795">
        <f>IF(Table13[[#This Row],[MntFruits]] = 0, "",Table13[[#This Row],[MntFruits]])</f>
        <v>7</v>
      </c>
      <c r="R795">
        <f>IF(Table13[[#This Row],[MntMeatProducts]] = 0, "",Table13[[#This Row],[MntMeatProducts]])</f>
        <v>34</v>
      </c>
      <c r="S795">
        <f>IF(Table13[[#This Row],[MntFishProducts]] = 0, "",Table13[[#This Row],[MntFishProducts]])</f>
        <v>10</v>
      </c>
      <c r="T795">
        <f>IF(Table13[[#This Row],[MntSweetProducts]] = 0, "",Table13[[#This Row],[MntSweetProducts]])</f>
        <v>2</v>
      </c>
      <c r="U795">
        <f>IF(Table13[[#This Row],[MntGoldProds]] = 0, "",Table13[[#This Row],[MntGoldProds]])</f>
        <v>3</v>
      </c>
      <c r="V795">
        <v>3</v>
      </c>
      <c r="W795">
        <v>3</v>
      </c>
      <c r="X795">
        <v>0</v>
      </c>
      <c r="Y795">
        <v>3</v>
      </c>
      <c r="Z795">
        <v>8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 t="s">
        <v>30</v>
      </c>
      <c r="AI795" s="13">
        <f>SUM(Table13[[#This Row],[MntWines]:[MntGoldProds]])</f>
        <v>74</v>
      </c>
      <c r="AJ795" s="13">
        <f>AVERAGE(Table13[[#This Row],[MntWines]:[MntGoldProds]])</f>
        <v>12.333333333333334</v>
      </c>
      <c r="AK795">
        <f>IF(Table13[[#This Row],[Total Number of Purchases]]=0,0,Table13[[#This Row],[Total Spend]]/Table13[[#This Row],[Total Number of Purchases]])</f>
        <v>8.2222222222222214</v>
      </c>
      <c r="AM795">
        <f>SUM(Table13[[#This Row],[NumDealsPurchases]:[NumStorePurchases]])</f>
        <v>9</v>
      </c>
      <c r="AN795" s="14">
        <f>Snapshot_Date-Table13[[#This Row],[Dt_Customer]]</f>
        <v>552</v>
      </c>
      <c r="AP795" s="13">
        <f>Table13[[#This Row],[NumDealsPurchases]]/Table13[[#This Row],[Total Number of Purchases]]*100</f>
        <v>33.333333333333329</v>
      </c>
      <c r="AQ795">
        <f>6-ROUNDUP(_xlfn.PERCENTRANK.INC(Table13[Recency],Table13[[#This Row],[Recency]])*5, 0)</f>
        <v>3</v>
      </c>
      <c r="AR795">
        <f>ROUNDUP(_xlfn.PERCENTRANK.INC(Table13[Total Number of Purchases],Table13[[#This Row],[Total Number of Purchases]])*5,0)</f>
        <v>2</v>
      </c>
      <c r="AS795">
        <f>ROUNDUP(_xlfn.PERCENTRANK.INC(Table13[Total Spend],Table13[[#This Row],[Total Spend]])*5,0)</f>
        <v>2</v>
      </c>
      <c r="AT795" t="str">
        <f>Table13[[#This Row],[Recency Score]]&amp;Table13[[#This Row],[Frequency Score]]&amp;Table13[[#This Row],[Monetary Score]]</f>
        <v>322</v>
      </c>
      <c r="AU795" t="str">
        <f t="shared" si="12"/>
        <v>Needs Attention</v>
      </c>
      <c r="AW795" s="13">
        <f>DATEDIF(Table13[[#This Row],[Dt_Customer]], Snapshot_Date, "d")</f>
        <v>552</v>
      </c>
      <c r="AX795" s="13">
        <f>Table13[[#This Row],[CL if today]]/365</f>
        <v>1.5123287671232877</v>
      </c>
      <c r="AY795">
        <f>Table13[[#This Row],[Total Number of Purchases]]/Table13[[#This Row],[Corrected CL]]</f>
        <v>5.9510869565217392</v>
      </c>
      <c r="AZ795">
        <f>Table13[[#This Row],[Average Order Value (AOV)]]*Table13[[#This Row],[Freq per Year]]</f>
        <v>48.931159420289852</v>
      </c>
      <c r="BA795">
        <f>Table13[[#This Row],[Total Spend]]/Table13[[#This Row],[Corrected CL]]</f>
        <v>48.931159420289852</v>
      </c>
      <c r="BB795">
        <v>114.43243243243242</v>
      </c>
      <c r="BC795" s="1">
        <f>Table13[[#This Row],[Dt_Customer]]+Table13[[#This Row],[Recency]]</f>
        <v>41418</v>
      </c>
      <c r="BD795" s="16" t="str">
        <f>IF(COUNTIF(A:A, A795) &gt; 1, "Duplicate", "Unique")</f>
        <v>Unique</v>
      </c>
    </row>
    <row r="796" spans="1:56" x14ac:dyDescent="0.3">
      <c r="A796">
        <v>6606</v>
      </c>
      <c r="B796">
        <v>1969</v>
      </c>
      <c r="C796" t="s">
        <v>41</v>
      </c>
      <c r="D796" t="s">
        <v>33</v>
      </c>
      <c r="E796">
        <v>70091</v>
      </c>
      <c r="F796">
        <v>1</v>
      </c>
      <c r="G796">
        <v>0</v>
      </c>
      <c r="H796" s="1">
        <v>41364</v>
      </c>
      <c r="I796">
        <v>11</v>
      </c>
      <c r="J796">
        <v>964</v>
      </c>
      <c r="K796">
        <v>34</v>
      </c>
      <c r="L796">
        <v>137</v>
      </c>
      <c r="M796">
        <v>15</v>
      </c>
      <c r="N796">
        <v>0</v>
      </c>
      <c r="O796">
        <v>11</v>
      </c>
      <c r="P796">
        <f>IF(Table13[[#This Row],[MntWines]] = 0,"",Table13[[#This Row],[MntWines]])</f>
        <v>964</v>
      </c>
      <c r="Q796">
        <f>IF(Table13[[#This Row],[MntFruits]] = 0, "",Table13[[#This Row],[MntFruits]])</f>
        <v>34</v>
      </c>
      <c r="R796">
        <f>IF(Table13[[#This Row],[MntMeatProducts]] = 0, "",Table13[[#This Row],[MntMeatProducts]])</f>
        <v>137</v>
      </c>
      <c r="S796">
        <f>IF(Table13[[#This Row],[MntFishProducts]] = 0, "",Table13[[#This Row],[MntFishProducts]])</f>
        <v>15</v>
      </c>
      <c r="T796" t="str">
        <f>IF(Table13[[#This Row],[MntSweetProducts]] = 0, "",Table13[[#This Row],[MntSweetProducts]])</f>
        <v/>
      </c>
      <c r="U796">
        <f>IF(Table13[[#This Row],[MntGoldProds]] = 0, "",Table13[[#This Row],[MntGoldProds]])</f>
        <v>11</v>
      </c>
      <c r="V796">
        <v>2</v>
      </c>
      <c r="W796">
        <v>5</v>
      </c>
      <c r="X796">
        <v>2</v>
      </c>
      <c r="Y796">
        <v>10</v>
      </c>
      <c r="Z796">
        <v>8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 t="s">
        <v>30</v>
      </c>
      <c r="AI796" s="13">
        <f>SUM(Table13[[#This Row],[MntWines]:[MntGoldProds]])</f>
        <v>1161</v>
      </c>
      <c r="AJ796" s="13">
        <f>AVERAGE(Table13[[#This Row],[MntWines]:[MntGoldProds]])</f>
        <v>193.5</v>
      </c>
      <c r="AK796">
        <f>IF(Table13[[#This Row],[Total Number of Purchases]]=0,0,Table13[[#This Row],[Total Spend]]/Table13[[#This Row],[Total Number of Purchases]])</f>
        <v>61.10526315789474</v>
      </c>
      <c r="AM796">
        <f>SUM(Table13[[#This Row],[NumDealsPurchases]:[NumStorePurchases]])</f>
        <v>19</v>
      </c>
      <c r="AN796" s="14">
        <f>Snapshot_Date-Table13[[#This Row],[Dt_Customer]]</f>
        <v>552</v>
      </c>
      <c r="AP796" s="13">
        <f>Table13[[#This Row],[NumDealsPurchases]]/Table13[[#This Row],[Total Number of Purchases]]*100</f>
        <v>10.526315789473683</v>
      </c>
      <c r="AQ796">
        <f>6-ROUNDUP(_xlfn.PERCENTRANK.INC(Table13[Recency],Table13[[#This Row],[Recency]])*5, 0)</f>
        <v>5</v>
      </c>
      <c r="AR796">
        <f>ROUNDUP(_xlfn.PERCENTRANK.INC(Table13[Total Number of Purchases],Table13[[#This Row],[Total Number of Purchases]])*5,0)</f>
        <v>4</v>
      </c>
      <c r="AS796">
        <f>ROUNDUP(_xlfn.PERCENTRANK.INC(Table13[Total Spend],Table13[[#This Row],[Total Spend]])*5,0)</f>
        <v>4</v>
      </c>
      <c r="AT796" t="str">
        <f>Table13[[#This Row],[Recency Score]]&amp;Table13[[#This Row],[Frequency Score]]&amp;Table13[[#This Row],[Monetary Score]]</f>
        <v>544</v>
      </c>
      <c r="AU796" t="str">
        <f t="shared" si="12"/>
        <v>Loyal Customers</v>
      </c>
      <c r="AW796" s="13">
        <f>DATEDIF(Table13[[#This Row],[Dt_Customer]], Snapshot_Date, "d")</f>
        <v>552</v>
      </c>
      <c r="AX796" s="13">
        <f>Table13[[#This Row],[CL if today]]/365</f>
        <v>1.5123287671232877</v>
      </c>
      <c r="AY796">
        <f>Table13[[#This Row],[Total Number of Purchases]]/Table13[[#This Row],[Corrected CL]]</f>
        <v>12.563405797101449</v>
      </c>
      <c r="AZ796">
        <f>Table13[[#This Row],[Average Order Value (AOV)]]*Table13[[#This Row],[Freq per Year]]</f>
        <v>767.69021739130437</v>
      </c>
      <c r="BA796">
        <f>Table13[[#This Row],[Total Spend]]/Table13[[#This Row],[Corrected CL]]</f>
        <v>767.69021739130437</v>
      </c>
      <c r="BB796">
        <v>620.17117117117118</v>
      </c>
      <c r="BC796" s="1">
        <f>Table13[[#This Row],[Dt_Customer]]+Table13[[#This Row],[Recency]]</f>
        <v>41375</v>
      </c>
      <c r="BD796" s="16" t="str">
        <f>IF(COUNTIF(A:A, A796) &gt; 1, "Duplicate", "Unique")</f>
        <v>Unique</v>
      </c>
    </row>
    <row r="797" spans="1:56" x14ac:dyDescent="0.3">
      <c r="A797">
        <v>10159</v>
      </c>
      <c r="B797">
        <v>1970</v>
      </c>
      <c r="C797" t="s">
        <v>28</v>
      </c>
      <c r="D797" t="s">
        <v>29</v>
      </c>
      <c r="E797">
        <v>58710</v>
      </c>
      <c r="F797">
        <v>0</v>
      </c>
      <c r="G797">
        <v>1</v>
      </c>
      <c r="H797" s="1">
        <v>41364</v>
      </c>
      <c r="I797">
        <v>77</v>
      </c>
      <c r="J797">
        <v>440</v>
      </c>
      <c r="K797">
        <v>81</v>
      </c>
      <c r="L797">
        <v>368</v>
      </c>
      <c r="M797">
        <v>0</v>
      </c>
      <c r="N797">
        <v>122</v>
      </c>
      <c r="O797">
        <v>174</v>
      </c>
      <c r="P797">
        <f>IF(Table13[[#This Row],[MntWines]] = 0,"",Table13[[#This Row],[MntWines]])</f>
        <v>440</v>
      </c>
      <c r="Q797">
        <f>IF(Table13[[#This Row],[MntFruits]] = 0, "",Table13[[#This Row],[MntFruits]])</f>
        <v>81</v>
      </c>
      <c r="R797">
        <f>IF(Table13[[#This Row],[MntMeatProducts]] = 0, "",Table13[[#This Row],[MntMeatProducts]])</f>
        <v>368</v>
      </c>
      <c r="S797" t="str">
        <f>IF(Table13[[#This Row],[MntFishProducts]] = 0, "",Table13[[#This Row],[MntFishProducts]])</f>
        <v/>
      </c>
      <c r="T797">
        <f>IF(Table13[[#This Row],[MntSweetProducts]] = 0, "",Table13[[#This Row],[MntSweetProducts]])</f>
        <v>122</v>
      </c>
      <c r="U797">
        <f>IF(Table13[[#This Row],[MntGoldProds]] = 0, "",Table13[[#This Row],[MntGoldProds]])</f>
        <v>174</v>
      </c>
      <c r="V797">
        <v>6</v>
      </c>
      <c r="W797">
        <v>11</v>
      </c>
      <c r="X797">
        <v>5</v>
      </c>
      <c r="Y797">
        <v>9</v>
      </c>
      <c r="Z797">
        <v>6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36</v>
      </c>
      <c r="AI797" s="13">
        <f>SUM(Table13[[#This Row],[MntWines]:[MntGoldProds]])</f>
        <v>1185</v>
      </c>
      <c r="AJ797" s="13">
        <f>AVERAGE(Table13[[#This Row],[MntWines]:[MntGoldProds]])</f>
        <v>197.5</v>
      </c>
      <c r="AK797">
        <f>IF(Table13[[#This Row],[Total Number of Purchases]]=0,0,Table13[[#This Row],[Total Spend]]/Table13[[#This Row],[Total Number of Purchases]])</f>
        <v>38.225806451612904</v>
      </c>
      <c r="AM797">
        <f>SUM(Table13[[#This Row],[NumDealsPurchases]:[NumStorePurchases]])</f>
        <v>31</v>
      </c>
      <c r="AN797" s="14">
        <f>Snapshot_Date-Table13[[#This Row],[Dt_Customer]]</f>
        <v>552</v>
      </c>
      <c r="AP797" s="13">
        <f>Table13[[#This Row],[NumDealsPurchases]]/Table13[[#This Row],[Total Number of Purchases]]*100</f>
        <v>19.35483870967742</v>
      </c>
      <c r="AQ797">
        <f>6-ROUNDUP(_xlfn.PERCENTRANK.INC(Table13[Recency],Table13[[#This Row],[Recency]])*5, 0)</f>
        <v>2</v>
      </c>
      <c r="AR797">
        <f>ROUNDUP(_xlfn.PERCENTRANK.INC(Table13[Total Number of Purchases],Table13[[#This Row],[Total Number of Purchases]])*5,0)</f>
        <v>5</v>
      </c>
      <c r="AS797">
        <f>ROUNDUP(_xlfn.PERCENTRANK.INC(Table13[Total Spend],Table13[[#This Row],[Total Spend]])*5,0)</f>
        <v>5</v>
      </c>
      <c r="AT797" t="str">
        <f>Table13[[#This Row],[Recency Score]]&amp;Table13[[#This Row],[Frequency Score]]&amp;Table13[[#This Row],[Monetary Score]]</f>
        <v>255</v>
      </c>
      <c r="AU797" t="str">
        <f t="shared" si="12"/>
        <v>Frequent Buyers</v>
      </c>
      <c r="AW797" s="13">
        <f>DATEDIF(Table13[[#This Row],[Dt_Customer]], Snapshot_Date, "d")</f>
        <v>552</v>
      </c>
      <c r="AX797" s="13">
        <f>Table13[[#This Row],[CL if today]]/365</f>
        <v>1.5123287671232877</v>
      </c>
      <c r="AY797">
        <f>Table13[[#This Row],[Total Number of Purchases]]/Table13[[#This Row],[Corrected CL]]</f>
        <v>20.498188405797102</v>
      </c>
      <c r="AZ797">
        <f>Table13[[#This Row],[Average Order Value (AOV)]]*Table13[[#This Row],[Freq per Year]]</f>
        <v>783.55978260869563</v>
      </c>
      <c r="BA797">
        <f>Table13[[#This Row],[Total Spend]]/Table13[[#This Row],[Corrected CL]]</f>
        <v>783.55978260869563</v>
      </c>
      <c r="BB797">
        <v>1171.9459459459458</v>
      </c>
      <c r="BC797" s="1">
        <f>Table13[[#This Row],[Dt_Customer]]+Table13[[#This Row],[Recency]]</f>
        <v>41441</v>
      </c>
      <c r="BD797" s="16" t="str">
        <f>IF(COUNTIF(A:A, A797) &gt; 1, "Duplicate", "Unique")</f>
        <v>Unique</v>
      </c>
    </row>
    <row r="798" spans="1:56" x14ac:dyDescent="0.3">
      <c r="A798">
        <v>11013</v>
      </c>
      <c r="B798">
        <v>1987</v>
      </c>
      <c r="C798" t="s">
        <v>28</v>
      </c>
      <c r="D798" t="s">
        <v>35</v>
      </c>
      <c r="E798">
        <v>67605</v>
      </c>
      <c r="F798">
        <v>0</v>
      </c>
      <c r="G798">
        <v>0</v>
      </c>
      <c r="H798" s="1">
        <v>41364</v>
      </c>
      <c r="I798">
        <v>84</v>
      </c>
      <c r="J798">
        <v>336</v>
      </c>
      <c r="K798">
        <v>28</v>
      </c>
      <c r="L798">
        <v>282</v>
      </c>
      <c r="M798">
        <v>184</v>
      </c>
      <c r="N798">
        <v>54</v>
      </c>
      <c r="O798">
        <v>54</v>
      </c>
      <c r="P798">
        <f>IF(Table13[[#This Row],[MntWines]] = 0,"",Table13[[#This Row],[MntWines]])</f>
        <v>336</v>
      </c>
      <c r="Q798">
        <f>IF(Table13[[#This Row],[MntFruits]] = 0, "",Table13[[#This Row],[MntFruits]])</f>
        <v>28</v>
      </c>
      <c r="R798">
        <f>IF(Table13[[#This Row],[MntMeatProducts]] = 0, "",Table13[[#This Row],[MntMeatProducts]])</f>
        <v>282</v>
      </c>
      <c r="S798">
        <f>IF(Table13[[#This Row],[MntFishProducts]] = 0, "",Table13[[#This Row],[MntFishProducts]])</f>
        <v>184</v>
      </c>
      <c r="T798">
        <f>IF(Table13[[#This Row],[MntSweetProducts]] = 0, "",Table13[[#This Row],[MntSweetProducts]])</f>
        <v>54</v>
      </c>
      <c r="U798">
        <f>IF(Table13[[#This Row],[MntGoldProds]] = 0, "",Table13[[#This Row],[MntGoldProds]])</f>
        <v>54</v>
      </c>
      <c r="V798">
        <v>1</v>
      </c>
      <c r="W798">
        <v>2</v>
      </c>
      <c r="X798">
        <v>8</v>
      </c>
      <c r="Y798">
        <v>6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 t="s">
        <v>30</v>
      </c>
      <c r="AI798" s="13">
        <f>SUM(Table13[[#This Row],[MntWines]:[MntGoldProds]])</f>
        <v>938</v>
      </c>
      <c r="AJ798" s="13">
        <f>AVERAGE(Table13[[#This Row],[MntWines]:[MntGoldProds]])</f>
        <v>156.33333333333334</v>
      </c>
      <c r="AK798">
        <f>IF(Table13[[#This Row],[Total Number of Purchases]]=0,0,Table13[[#This Row],[Total Spend]]/Table13[[#This Row],[Total Number of Purchases]])</f>
        <v>55.176470588235297</v>
      </c>
      <c r="AM798">
        <f>SUM(Table13[[#This Row],[NumDealsPurchases]:[NumStorePurchases]])</f>
        <v>17</v>
      </c>
      <c r="AN798" s="14">
        <f>Snapshot_Date-Table13[[#This Row],[Dt_Customer]]</f>
        <v>552</v>
      </c>
      <c r="AP798" s="13">
        <f>Table13[[#This Row],[NumDealsPurchases]]/Table13[[#This Row],[Total Number of Purchases]]*100</f>
        <v>5.8823529411764701</v>
      </c>
      <c r="AQ798">
        <f>6-ROUNDUP(_xlfn.PERCENTRANK.INC(Table13[Recency],Table13[[#This Row],[Recency]])*5, 0)</f>
        <v>1</v>
      </c>
      <c r="AR798">
        <f>ROUNDUP(_xlfn.PERCENTRANK.INC(Table13[Total Number of Purchases],Table13[[#This Row],[Total Number of Purchases]])*5,0)</f>
        <v>3</v>
      </c>
      <c r="AS798">
        <f>ROUNDUP(_xlfn.PERCENTRANK.INC(Table13[Total Spend],Table13[[#This Row],[Total Spend]])*5,0)</f>
        <v>4</v>
      </c>
      <c r="AT798" t="str">
        <f>Table13[[#This Row],[Recency Score]]&amp;Table13[[#This Row],[Frequency Score]]&amp;Table13[[#This Row],[Monetary Score]]</f>
        <v>134</v>
      </c>
      <c r="AU798" t="str">
        <f t="shared" si="12"/>
        <v>Lost</v>
      </c>
      <c r="AW798" s="13">
        <f>DATEDIF(Table13[[#This Row],[Dt_Customer]], Snapshot_Date, "d")</f>
        <v>552</v>
      </c>
      <c r="AX798" s="13">
        <f>Table13[[#This Row],[CL if today]]/365</f>
        <v>1.5123287671232877</v>
      </c>
      <c r="AY798">
        <f>Table13[[#This Row],[Total Number of Purchases]]/Table13[[#This Row],[Corrected CL]]</f>
        <v>11.240942028985508</v>
      </c>
      <c r="AZ798">
        <f>Table13[[#This Row],[Average Order Value (AOV)]]*Table13[[#This Row],[Freq per Year]]</f>
        <v>620.23550724637687</v>
      </c>
      <c r="BA798">
        <f>Table13[[#This Row],[Total Spend]]/Table13[[#This Row],[Corrected CL]]</f>
        <v>620.23550724637676</v>
      </c>
      <c r="BB798">
        <v>51.95495495495495</v>
      </c>
      <c r="BC798" s="1">
        <f>Table13[[#This Row],[Dt_Customer]]+Table13[[#This Row],[Recency]]</f>
        <v>41448</v>
      </c>
      <c r="BD798" s="16" t="str">
        <f>IF(COUNTIF(A:A, A798) &gt; 1, "Duplicate", "Unique")</f>
        <v>Unique</v>
      </c>
    </row>
    <row r="799" spans="1:56" x14ac:dyDescent="0.3">
      <c r="A799">
        <v>8825</v>
      </c>
      <c r="B799">
        <v>1962</v>
      </c>
      <c r="C799" t="s">
        <v>28</v>
      </c>
      <c r="D799" t="s">
        <v>35</v>
      </c>
      <c r="E799">
        <v>51195</v>
      </c>
      <c r="F799">
        <v>1</v>
      </c>
      <c r="G799">
        <v>1</v>
      </c>
      <c r="H799" s="1">
        <v>41365</v>
      </c>
      <c r="I799">
        <v>46</v>
      </c>
      <c r="J799">
        <v>230</v>
      </c>
      <c r="K799">
        <v>14</v>
      </c>
      <c r="L799">
        <v>156</v>
      </c>
      <c r="M799">
        <v>82</v>
      </c>
      <c r="N799">
        <v>24</v>
      </c>
      <c r="O799">
        <v>58</v>
      </c>
      <c r="P799">
        <f>IF(Table13[[#This Row],[MntWines]] = 0,"",Table13[[#This Row],[MntWines]])</f>
        <v>230</v>
      </c>
      <c r="Q799">
        <f>IF(Table13[[#This Row],[MntFruits]] = 0, "",Table13[[#This Row],[MntFruits]])</f>
        <v>14</v>
      </c>
      <c r="R799">
        <f>IF(Table13[[#This Row],[MntMeatProducts]] = 0, "",Table13[[#This Row],[MntMeatProducts]])</f>
        <v>156</v>
      </c>
      <c r="S799">
        <f>IF(Table13[[#This Row],[MntFishProducts]] = 0, "",Table13[[#This Row],[MntFishProducts]])</f>
        <v>82</v>
      </c>
      <c r="T799">
        <f>IF(Table13[[#This Row],[MntSweetProducts]] = 0, "",Table13[[#This Row],[MntSweetProducts]])</f>
        <v>24</v>
      </c>
      <c r="U799">
        <f>IF(Table13[[#This Row],[MntGoldProds]] = 0, "",Table13[[#This Row],[MntGoldProds]])</f>
        <v>58</v>
      </c>
      <c r="V799">
        <v>8</v>
      </c>
      <c r="W799">
        <v>9</v>
      </c>
      <c r="X799">
        <v>2</v>
      </c>
      <c r="Y799">
        <v>5</v>
      </c>
      <c r="Z799">
        <v>8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 t="s">
        <v>43</v>
      </c>
      <c r="AI799" s="13">
        <f>SUM(Table13[[#This Row],[MntWines]:[MntGoldProds]])</f>
        <v>564</v>
      </c>
      <c r="AJ799" s="13">
        <f>AVERAGE(Table13[[#This Row],[MntWines]:[MntGoldProds]])</f>
        <v>94</v>
      </c>
      <c r="AK799">
        <f>IF(Table13[[#This Row],[Total Number of Purchases]]=0,0,Table13[[#This Row],[Total Spend]]/Table13[[#This Row],[Total Number of Purchases]])</f>
        <v>23.5</v>
      </c>
      <c r="AM799">
        <f>SUM(Table13[[#This Row],[NumDealsPurchases]:[NumStorePurchases]])</f>
        <v>24</v>
      </c>
      <c r="AN799" s="14">
        <f>Snapshot_Date-Table13[[#This Row],[Dt_Customer]]</f>
        <v>551</v>
      </c>
      <c r="AP799" s="13">
        <f>Table13[[#This Row],[NumDealsPurchases]]/Table13[[#This Row],[Total Number of Purchases]]*100</f>
        <v>33.333333333333329</v>
      </c>
      <c r="AQ799">
        <f>6-ROUNDUP(_xlfn.PERCENTRANK.INC(Table13[Recency],Table13[[#This Row],[Recency]])*5, 0)</f>
        <v>3</v>
      </c>
      <c r="AR799">
        <f>ROUNDUP(_xlfn.PERCENTRANK.INC(Table13[Total Number of Purchases],Table13[[#This Row],[Total Number of Purchases]])*5,0)</f>
        <v>5</v>
      </c>
      <c r="AS799">
        <f>ROUNDUP(_xlfn.PERCENTRANK.INC(Table13[Total Spend],Table13[[#This Row],[Total Spend]])*5,0)</f>
        <v>3</v>
      </c>
      <c r="AT799" t="str">
        <f>Table13[[#This Row],[Recency Score]]&amp;Table13[[#This Row],[Frequency Score]]&amp;Table13[[#This Row],[Monetary Score]]</f>
        <v>353</v>
      </c>
      <c r="AU799" t="str">
        <f t="shared" si="12"/>
        <v>Frequent Buyers</v>
      </c>
      <c r="AW799" s="13">
        <f>DATEDIF(Table13[[#This Row],[Dt_Customer]], Snapshot_Date, "d")</f>
        <v>551</v>
      </c>
      <c r="AX799" s="13">
        <f>Table13[[#This Row],[CL if today]]/365</f>
        <v>1.5095890410958903</v>
      </c>
      <c r="AY799">
        <f>Table13[[#This Row],[Total Number of Purchases]]/Table13[[#This Row],[Corrected CL]]</f>
        <v>15.898366606170599</v>
      </c>
      <c r="AZ799">
        <f>Table13[[#This Row],[Average Order Value (AOV)]]*Table13[[#This Row],[Freq per Year]]</f>
        <v>373.61161524500909</v>
      </c>
      <c r="BA799">
        <f>Table13[[#This Row],[Total Spend]]/Table13[[#This Row],[Corrected CL]]</f>
        <v>373.61161524500909</v>
      </c>
      <c r="BB799">
        <v>687.17509025270761</v>
      </c>
      <c r="BC799" s="1">
        <f>Table13[[#This Row],[Dt_Customer]]+Table13[[#This Row],[Recency]]</f>
        <v>41411</v>
      </c>
      <c r="BD799" s="16" t="str">
        <f>IF(COUNTIF(A:A, A799) &gt; 1, "Duplicate", "Unique")</f>
        <v>Unique</v>
      </c>
    </row>
    <row r="800" spans="1:56" x14ac:dyDescent="0.3">
      <c r="A800">
        <v>1456</v>
      </c>
      <c r="B800">
        <v>1979</v>
      </c>
      <c r="C800" t="s">
        <v>28</v>
      </c>
      <c r="D800" t="s">
        <v>31</v>
      </c>
      <c r="E800">
        <v>60474</v>
      </c>
      <c r="F800">
        <v>0</v>
      </c>
      <c r="G800">
        <v>1</v>
      </c>
      <c r="H800" s="1">
        <v>41365</v>
      </c>
      <c r="I800">
        <v>25</v>
      </c>
      <c r="J800">
        <v>265</v>
      </c>
      <c r="K800">
        <v>199</v>
      </c>
      <c r="L800">
        <v>303</v>
      </c>
      <c r="M800">
        <v>234</v>
      </c>
      <c r="N800">
        <v>9</v>
      </c>
      <c r="O800">
        <v>170</v>
      </c>
      <c r="P800">
        <f>IF(Table13[[#This Row],[MntWines]] = 0,"",Table13[[#This Row],[MntWines]])</f>
        <v>265</v>
      </c>
      <c r="Q800">
        <f>IF(Table13[[#This Row],[MntFruits]] = 0, "",Table13[[#This Row],[MntFruits]])</f>
        <v>199</v>
      </c>
      <c r="R800">
        <f>IF(Table13[[#This Row],[MntMeatProducts]] = 0, "",Table13[[#This Row],[MntMeatProducts]])</f>
        <v>303</v>
      </c>
      <c r="S800">
        <f>IF(Table13[[#This Row],[MntFishProducts]] = 0, "",Table13[[#This Row],[MntFishProducts]])</f>
        <v>234</v>
      </c>
      <c r="T800">
        <f>IF(Table13[[#This Row],[MntSweetProducts]] = 0, "",Table13[[#This Row],[MntSweetProducts]])</f>
        <v>9</v>
      </c>
      <c r="U800">
        <f>IF(Table13[[#This Row],[MntGoldProds]] = 0, "",Table13[[#This Row],[MntGoldProds]])</f>
        <v>170</v>
      </c>
      <c r="V800">
        <v>7</v>
      </c>
      <c r="W800">
        <v>10</v>
      </c>
      <c r="X800">
        <v>2</v>
      </c>
      <c r="Y800">
        <v>12</v>
      </c>
      <c r="Z800">
        <v>7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40</v>
      </c>
      <c r="AI800" s="13">
        <f>SUM(Table13[[#This Row],[MntWines]:[MntGoldProds]])</f>
        <v>1180</v>
      </c>
      <c r="AJ800" s="13">
        <f>AVERAGE(Table13[[#This Row],[MntWines]:[MntGoldProds]])</f>
        <v>196.66666666666666</v>
      </c>
      <c r="AK800">
        <f>IF(Table13[[#This Row],[Total Number of Purchases]]=0,0,Table13[[#This Row],[Total Spend]]/Table13[[#This Row],[Total Number of Purchases]])</f>
        <v>38.064516129032256</v>
      </c>
      <c r="AM800">
        <f>SUM(Table13[[#This Row],[NumDealsPurchases]:[NumStorePurchases]])</f>
        <v>31</v>
      </c>
      <c r="AN800" s="14">
        <f>Snapshot_Date-Table13[[#This Row],[Dt_Customer]]</f>
        <v>551</v>
      </c>
      <c r="AP800" s="13">
        <f>Table13[[#This Row],[NumDealsPurchases]]/Table13[[#This Row],[Total Number of Purchases]]*100</f>
        <v>22.58064516129032</v>
      </c>
      <c r="AQ800">
        <f>6-ROUNDUP(_xlfn.PERCENTRANK.INC(Table13[Recency],Table13[[#This Row],[Recency]])*5, 0)</f>
        <v>4</v>
      </c>
      <c r="AR800">
        <f>ROUNDUP(_xlfn.PERCENTRANK.INC(Table13[Total Number of Purchases],Table13[[#This Row],[Total Number of Purchases]])*5,0)</f>
        <v>5</v>
      </c>
      <c r="AS800">
        <f>ROUNDUP(_xlfn.PERCENTRANK.INC(Table13[Total Spend],Table13[[#This Row],[Total Spend]])*5,0)</f>
        <v>5</v>
      </c>
      <c r="AT800" t="str">
        <f>Table13[[#This Row],[Recency Score]]&amp;Table13[[#This Row],[Frequency Score]]&amp;Table13[[#This Row],[Monetary Score]]</f>
        <v>455</v>
      </c>
      <c r="AU800" t="str">
        <f t="shared" si="12"/>
        <v>Frequent Buyers</v>
      </c>
      <c r="AW800" s="13">
        <f>DATEDIF(Table13[[#This Row],[Dt_Customer]], Snapshot_Date, "d")</f>
        <v>551</v>
      </c>
      <c r="AX800" s="13">
        <f>Table13[[#This Row],[CL if today]]/365</f>
        <v>1.5095890410958903</v>
      </c>
      <c r="AY800">
        <f>Table13[[#This Row],[Total Number of Purchases]]/Table13[[#This Row],[Corrected CL]]</f>
        <v>20.535390199637025</v>
      </c>
      <c r="AZ800">
        <f>Table13[[#This Row],[Average Order Value (AOV)]]*Table13[[#This Row],[Freq per Year]]</f>
        <v>781.66969147005443</v>
      </c>
      <c r="BA800">
        <f>Table13[[#This Row],[Total Spend]]/Table13[[#This Row],[Corrected CL]]</f>
        <v>781.66969147005454</v>
      </c>
      <c r="BB800">
        <v>15.153429602888087</v>
      </c>
      <c r="BC800" s="1">
        <f>Table13[[#This Row],[Dt_Customer]]+Table13[[#This Row],[Recency]]</f>
        <v>41390</v>
      </c>
      <c r="BD800" s="16" t="str">
        <f>IF(COUNTIF(A:A, A800) &gt; 1, "Duplicate", "Unique")</f>
        <v>Unique</v>
      </c>
    </row>
    <row r="801" spans="1:56" x14ac:dyDescent="0.3">
      <c r="A801">
        <v>2849</v>
      </c>
      <c r="B801">
        <v>1979</v>
      </c>
      <c r="C801" t="s">
        <v>28</v>
      </c>
      <c r="D801" t="s">
        <v>31</v>
      </c>
      <c r="E801">
        <v>60474</v>
      </c>
      <c r="F801">
        <v>0</v>
      </c>
      <c r="G801">
        <v>1</v>
      </c>
      <c r="H801" s="1">
        <v>41365</v>
      </c>
      <c r="I801">
        <v>25</v>
      </c>
      <c r="J801">
        <v>265</v>
      </c>
      <c r="K801">
        <v>199</v>
      </c>
      <c r="L801">
        <v>303</v>
      </c>
      <c r="M801">
        <v>234</v>
      </c>
      <c r="N801">
        <v>9</v>
      </c>
      <c r="O801">
        <v>170</v>
      </c>
      <c r="P801">
        <f>IF(Table13[[#This Row],[MntWines]] = 0,"",Table13[[#This Row],[MntWines]])</f>
        <v>265</v>
      </c>
      <c r="Q801">
        <f>IF(Table13[[#This Row],[MntFruits]] = 0, "",Table13[[#This Row],[MntFruits]])</f>
        <v>199</v>
      </c>
      <c r="R801">
        <f>IF(Table13[[#This Row],[MntMeatProducts]] = 0, "",Table13[[#This Row],[MntMeatProducts]])</f>
        <v>303</v>
      </c>
      <c r="S801">
        <f>IF(Table13[[#This Row],[MntFishProducts]] = 0, "",Table13[[#This Row],[MntFishProducts]])</f>
        <v>234</v>
      </c>
      <c r="T801">
        <f>IF(Table13[[#This Row],[MntSweetProducts]] = 0, "",Table13[[#This Row],[MntSweetProducts]])</f>
        <v>9</v>
      </c>
      <c r="U801">
        <f>IF(Table13[[#This Row],[MntGoldProds]] = 0, "",Table13[[#This Row],[MntGoldProds]])</f>
        <v>170</v>
      </c>
      <c r="V801">
        <v>7</v>
      </c>
      <c r="W801">
        <v>10</v>
      </c>
      <c r="X801">
        <v>2</v>
      </c>
      <c r="Y801">
        <v>12</v>
      </c>
      <c r="Z801">
        <v>7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32</v>
      </c>
      <c r="AI801" s="13">
        <f>SUM(Table13[[#This Row],[MntWines]:[MntGoldProds]])</f>
        <v>1180</v>
      </c>
      <c r="AJ801" s="13">
        <f>AVERAGE(Table13[[#This Row],[MntWines]:[MntGoldProds]])</f>
        <v>196.66666666666666</v>
      </c>
      <c r="AK801">
        <f>IF(Table13[[#This Row],[Total Number of Purchases]]=0,0,Table13[[#This Row],[Total Spend]]/Table13[[#This Row],[Total Number of Purchases]])</f>
        <v>38.064516129032256</v>
      </c>
      <c r="AM801">
        <f>SUM(Table13[[#This Row],[NumDealsPurchases]:[NumStorePurchases]])</f>
        <v>31</v>
      </c>
      <c r="AN801" s="14">
        <f>Snapshot_Date-Table13[[#This Row],[Dt_Customer]]</f>
        <v>551</v>
      </c>
      <c r="AP801" s="13">
        <f>Table13[[#This Row],[NumDealsPurchases]]/Table13[[#This Row],[Total Number of Purchases]]*100</f>
        <v>22.58064516129032</v>
      </c>
      <c r="AQ801">
        <f>6-ROUNDUP(_xlfn.PERCENTRANK.INC(Table13[Recency],Table13[[#This Row],[Recency]])*5, 0)</f>
        <v>4</v>
      </c>
      <c r="AR801">
        <f>ROUNDUP(_xlfn.PERCENTRANK.INC(Table13[Total Number of Purchases],Table13[[#This Row],[Total Number of Purchases]])*5,0)</f>
        <v>5</v>
      </c>
      <c r="AS801">
        <f>ROUNDUP(_xlfn.PERCENTRANK.INC(Table13[Total Spend],Table13[[#This Row],[Total Spend]])*5,0)</f>
        <v>5</v>
      </c>
      <c r="AT801" t="str">
        <f>Table13[[#This Row],[Recency Score]]&amp;Table13[[#This Row],[Frequency Score]]&amp;Table13[[#This Row],[Monetary Score]]</f>
        <v>455</v>
      </c>
      <c r="AU801" t="str">
        <f t="shared" si="12"/>
        <v>Frequent Buyers</v>
      </c>
      <c r="AW801" s="13">
        <f>DATEDIF(Table13[[#This Row],[Dt_Customer]], Snapshot_Date, "d")</f>
        <v>551</v>
      </c>
      <c r="AX801" s="13">
        <f>Table13[[#This Row],[CL if today]]/365</f>
        <v>1.5095890410958903</v>
      </c>
      <c r="AY801">
        <f>Table13[[#This Row],[Total Number of Purchases]]/Table13[[#This Row],[Corrected CL]]</f>
        <v>20.535390199637025</v>
      </c>
      <c r="AZ801">
        <f>Table13[[#This Row],[Average Order Value (AOV)]]*Table13[[#This Row],[Freq per Year]]</f>
        <v>781.66969147005443</v>
      </c>
      <c r="BA801">
        <f>Table13[[#This Row],[Total Spend]]/Table13[[#This Row],[Corrected CL]]</f>
        <v>781.66969147005454</v>
      </c>
      <c r="BB801">
        <v>15.153429602888087</v>
      </c>
      <c r="BC801" s="1">
        <f>Table13[[#This Row],[Dt_Customer]]+Table13[[#This Row],[Recency]]</f>
        <v>41390</v>
      </c>
      <c r="BD801" s="16" t="str">
        <f>IF(COUNTIF(A:A, A801) &gt; 1, "Duplicate", "Unique")</f>
        <v>Unique</v>
      </c>
    </row>
    <row r="802" spans="1:56" x14ac:dyDescent="0.3">
      <c r="A802">
        <v>3225</v>
      </c>
      <c r="B802">
        <v>1984</v>
      </c>
      <c r="C802" t="s">
        <v>41</v>
      </c>
      <c r="D802" t="s">
        <v>33</v>
      </c>
      <c r="E802">
        <v>42207</v>
      </c>
      <c r="F802">
        <v>1</v>
      </c>
      <c r="G802">
        <v>0</v>
      </c>
      <c r="H802" s="1">
        <v>41365</v>
      </c>
      <c r="I802">
        <v>71</v>
      </c>
      <c r="J802">
        <v>116</v>
      </c>
      <c r="K802">
        <v>11</v>
      </c>
      <c r="L802">
        <v>72</v>
      </c>
      <c r="M802">
        <v>3</v>
      </c>
      <c r="N802">
        <v>17</v>
      </c>
      <c r="O802">
        <v>46</v>
      </c>
      <c r="P802">
        <f>IF(Table13[[#This Row],[MntWines]] = 0,"",Table13[[#This Row],[MntWines]])</f>
        <v>116</v>
      </c>
      <c r="Q802">
        <f>IF(Table13[[#This Row],[MntFruits]] = 0, "",Table13[[#This Row],[MntFruits]])</f>
        <v>11</v>
      </c>
      <c r="R802">
        <f>IF(Table13[[#This Row],[MntMeatProducts]] = 0, "",Table13[[#This Row],[MntMeatProducts]])</f>
        <v>72</v>
      </c>
      <c r="S802">
        <f>IF(Table13[[#This Row],[MntFishProducts]] = 0, "",Table13[[#This Row],[MntFishProducts]])</f>
        <v>3</v>
      </c>
      <c r="T802">
        <f>IF(Table13[[#This Row],[MntSweetProducts]] = 0, "",Table13[[#This Row],[MntSweetProducts]])</f>
        <v>17</v>
      </c>
      <c r="U802">
        <f>IF(Table13[[#This Row],[MntGoldProds]] = 0, "",Table13[[#This Row],[MntGoldProds]])</f>
        <v>46</v>
      </c>
      <c r="V802">
        <v>4</v>
      </c>
      <c r="W802">
        <v>4</v>
      </c>
      <c r="X802">
        <v>1</v>
      </c>
      <c r="Y802">
        <v>5</v>
      </c>
      <c r="Z802">
        <v>6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1</v>
      </c>
      <c r="AG802">
        <v>0</v>
      </c>
      <c r="AH802" t="s">
        <v>30</v>
      </c>
      <c r="AI802" s="13">
        <f>SUM(Table13[[#This Row],[MntWines]:[MntGoldProds]])</f>
        <v>265</v>
      </c>
      <c r="AJ802" s="13">
        <f>AVERAGE(Table13[[#This Row],[MntWines]:[MntGoldProds]])</f>
        <v>44.166666666666664</v>
      </c>
      <c r="AK802">
        <f>IF(Table13[[#This Row],[Total Number of Purchases]]=0,0,Table13[[#This Row],[Total Spend]]/Table13[[#This Row],[Total Number of Purchases]])</f>
        <v>18.928571428571427</v>
      </c>
      <c r="AM802">
        <f>SUM(Table13[[#This Row],[NumDealsPurchases]:[NumStorePurchases]])</f>
        <v>14</v>
      </c>
      <c r="AN802" s="14">
        <f>Snapshot_Date-Table13[[#This Row],[Dt_Customer]]</f>
        <v>551</v>
      </c>
      <c r="AP802" s="13">
        <f>Table13[[#This Row],[NumDealsPurchases]]/Table13[[#This Row],[Total Number of Purchases]]*100</f>
        <v>28.571428571428569</v>
      </c>
      <c r="AQ802">
        <f>6-ROUNDUP(_xlfn.PERCENTRANK.INC(Table13[Recency],Table13[[#This Row],[Recency]])*5, 0)</f>
        <v>2</v>
      </c>
      <c r="AR802">
        <f>ROUNDUP(_xlfn.PERCENTRANK.INC(Table13[Total Number of Purchases],Table13[[#This Row],[Total Number of Purchases]])*5,0)</f>
        <v>3</v>
      </c>
      <c r="AS802">
        <f>ROUNDUP(_xlfn.PERCENTRANK.INC(Table13[Total Spend],Table13[[#This Row],[Total Spend]])*5,0)</f>
        <v>3</v>
      </c>
      <c r="AT802" t="str">
        <f>Table13[[#This Row],[Recency Score]]&amp;Table13[[#This Row],[Frequency Score]]&amp;Table13[[#This Row],[Monetary Score]]</f>
        <v>233</v>
      </c>
      <c r="AU802" t="str">
        <f t="shared" si="12"/>
        <v>About to Sleep</v>
      </c>
      <c r="AW802" s="13">
        <f>DATEDIF(Table13[[#This Row],[Dt_Customer]], Snapshot_Date, "d")</f>
        <v>551</v>
      </c>
      <c r="AX802" s="13">
        <f>Table13[[#This Row],[CL if today]]/365</f>
        <v>1.5095890410958903</v>
      </c>
      <c r="AY802">
        <f>Table13[[#This Row],[Total Number of Purchases]]/Table13[[#This Row],[Corrected CL]]</f>
        <v>9.2740471869328491</v>
      </c>
      <c r="AZ802">
        <f>Table13[[#This Row],[Average Order Value (AOV)]]*Table13[[#This Row],[Freq per Year]]</f>
        <v>175.54446460980034</v>
      </c>
      <c r="BA802">
        <f>Table13[[#This Row],[Total Spend]]/Table13[[#This Row],[Corrected CL]]</f>
        <v>175.54446460980037</v>
      </c>
      <c r="BB802">
        <v>879.55776173285199</v>
      </c>
      <c r="BC802" s="1">
        <f>Table13[[#This Row],[Dt_Customer]]+Table13[[#This Row],[Recency]]</f>
        <v>41436</v>
      </c>
      <c r="BD802" s="16" t="str">
        <f>IF(COUNTIF(A:A, A802) &gt; 1, "Duplicate", "Unique")</f>
        <v>Unique</v>
      </c>
    </row>
    <row r="803" spans="1:56" x14ac:dyDescent="0.3">
      <c r="A803">
        <v>10383</v>
      </c>
      <c r="B803">
        <v>1966</v>
      </c>
      <c r="C803" t="s">
        <v>28</v>
      </c>
      <c r="D803" t="s">
        <v>29</v>
      </c>
      <c r="E803">
        <v>70287</v>
      </c>
      <c r="F803">
        <v>0</v>
      </c>
      <c r="G803">
        <v>0</v>
      </c>
      <c r="H803" s="1">
        <v>41366</v>
      </c>
      <c r="I803">
        <v>30</v>
      </c>
      <c r="J803">
        <v>295</v>
      </c>
      <c r="K803">
        <v>35</v>
      </c>
      <c r="L803">
        <v>482</v>
      </c>
      <c r="M803">
        <v>121</v>
      </c>
      <c r="N803">
        <v>120</v>
      </c>
      <c r="O803">
        <v>40</v>
      </c>
      <c r="P803">
        <f>IF(Table13[[#This Row],[MntWines]] = 0,"",Table13[[#This Row],[MntWines]])</f>
        <v>295</v>
      </c>
      <c r="Q803">
        <f>IF(Table13[[#This Row],[MntFruits]] = 0, "",Table13[[#This Row],[MntFruits]])</f>
        <v>35</v>
      </c>
      <c r="R803">
        <f>IF(Table13[[#This Row],[MntMeatProducts]] = 0, "",Table13[[#This Row],[MntMeatProducts]])</f>
        <v>482</v>
      </c>
      <c r="S803">
        <f>IF(Table13[[#This Row],[MntFishProducts]] = 0, "",Table13[[#This Row],[MntFishProducts]])</f>
        <v>121</v>
      </c>
      <c r="T803">
        <f>IF(Table13[[#This Row],[MntSweetProducts]] = 0, "",Table13[[#This Row],[MntSweetProducts]])</f>
        <v>120</v>
      </c>
      <c r="U803">
        <f>IF(Table13[[#This Row],[MntGoldProds]] = 0, "",Table13[[#This Row],[MntGoldProds]])</f>
        <v>40</v>
      </c>
      <c r="V803">
        <v>1</v>
      </c>
      <c r="W803">
        <v>5</v>
      </c>
      <c r="X803">
        <v>5</v>
      </c>
      <c r="Y803">
        <v>10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 t="s">
        <v>36</v>
      </c>
      <c r="AI803" s="13">
        <f>SUM(Table13[[#This Row],[MntWines]:[MntGoldProds]])</f>
        <v>1093</v>
      </c>
      <c r="AJ803" s="13">
        <f>AVERAGE(Table13[[#This Row],[MntWines]:[MntGoldProds]])</f>
        <v>182.16666666666666</v>
      </c>
      <c r="AK803">
        <f>IF(Table13[[#This Row],[Total Number of Purchases]]=0,0,Table13[[#This Row],[Total Spend]]/Table13[[#This Row],[Total Number of Purchases]])</f>
        <v>52.047619047619051</v>
      </c>
      <c r="AM803">
        <f>SUM(Table13[[#This Row],[NumDealsPurchases]:[NumStorePurchases]])</f>
        <v>21</v>
      </c>
      <c r="AN803" s="14">
        <f>Snapshot_Date-Table13[[#This Row],[Dt_Customer]]</f>
        <v>550</v>
      </c>
      <c r="AP803" s="13">
        <f>Table13[[#This Row],[NumDealsPurchases]]/Table13[[#This Row],[Total Number of Purchases]]*100</f>
        <v>4.7619047619047619</v>
      </c>
      <c r="AQ803">
        <f>6-ROUNDUP(_xlfn.PERCENTRANK.INC(Table13[Recency],Table13[[#This Row],[Recency]])*5, 0)</f>
        <v>4</v>
      </c>
      <c r="AR803">
        <f>ROUNDUP(_xlfn.PERCENTRANK.INC(Table13[Total Number of Purchases],Table13[[#This Row],[Total Number of Purchases]])*5,0)</f>
        <v>4</v>
      </c>
      <c r="AS803">
        <f>ROUNDUP(_xlfn.PERCENTRANK.INC(Table13[Total Spend],Table13[[#This Row],[Total Spend]])*5,0)</f>
        <v>4</v>
      </c>
      <c r="AT803" t="str">
        <f>Table13[[#This Row],[Recency Score]]&amp;Table13[[#This Row],[Frequency Score]]&amp;Table13[[#This Row],[Monetary Score]]</f>
        <v>444</v>
      </c>
      <c r="AU803" t="str">
        <f t="shared" si="12"/>
        <v>Potential Loyalists</v>
      </c>
      <c r="AW803" s="13">
        <f>DATEDIF(Table13[[#This Row],[Dt_Customer]], Snapshot_Date, "d")</f>
        <v>550</v>
      </c>
      <c r="AX803" s="13">
        <f>Table13[[#This Row],[CL if today]]/365</f>
        <v>1.5068493150684932</v>
      </c>
      <c r="AY803">
        <f>Table13[[#This Row],[Total Number of Purchases]]/Table13[[#This Row],[Corrected CL]]</f>
        <v>13.936363636363636</v>
      </c>
      <c r="AZ803">
        <f>Table13[[#This Row],[Average Order Value (AOV)]]*Table13[[#This Row],[Freq per Year]]</f>
        <v>725.35454545454547</v>
      </c>
      <c r="BA803">
        <f>Table13[[#This Row],[Total Spend]]/Table13[[#This Row],[Corrected CL]]</f>
        <v>725.35454545454547</v>
      </c>
      <c r="BB803">
        <v>978.83363471971063</v>
      </c>
      <c r="BC803" s="1">
        <f>Table13[[#This Row],[Dt_Customer]]+Table13[[#This Row],[Recency]]</f>
        <v>41396</v>
      </c>
      <c r="BD803" s="16" t="str">
        <f>IF(COUNTIF(A:A, A803) &gt; 1, "Duplicate", "Unique")</f>
        <v>Unique</v>
      </c>
    </row>
    <row r="804" spans="1:56" x14ac:dyDescent="0.3">
      <c r="A804">
        <v>3762</v>
      </c>
      <c r="B804">
        <v>1986</v>
      </c>
      <c r="C804" t="s">
        <v>37</v>
      </c>
      <c r="D804" t="s">
        <v>31</v>
      </c>
      <c r="E804">
        <v>69867</v>
      </c>
      <c r="F804">
        <v>0</v>
      </c>
      <c r="G804">
        <v>0</v>
      </c>
      <c r="H804" s="1">
        <v>41366</v>
      </c>
      <c r="I804">
        <v>30</v>
      </c>
      <c r="J804">
        <v>196</v>
      </c>
      <c r="K804">
        <v>0</v>
      </c>
      <c r="L804">
        <v>512</v>
      </c>
      <c r="M804">
        <v>33</v>
      </c>
      <c r="N804">
        <v>130</v>
      </c>
      <c r="O804">
        <v>54</v>
      </c>
      <c r="P804">
        <f>IF(Table13[[#This Row],[MntWines]] = 0,"",Table13[[#This Row],[MntWines]])</f>
        <v>196</v>
      </c>
      <c r="Q804" t="str">
        <f>IF(Table13[[#This Row],[MntFruits]] = 0, "",Table13[[#This Row],[MntFruits]])</f>
        <v/>
      </c>
      <c r="R804">
        <f>IF(Table13[[#This Row],[MntMeatProducts]] = 0, "",Table13[[#This Row],[MntMeatProducts]])</f>
        <v>512</v>
      </c>
      <c r="S804">
        <f>IF(Table13[[#This Row],[MntFishProducts]] = 0, "",Table13[[#This Row],[MntFishProducts]])</f>
        <v>33</v>
      </c>
      <c r="T804">
        <f>IF(Table13[[#This Row],[MntSweetProducts]] = 0, "",Table13[[#This Row],[MntSweetProducts]])</f>
        <v>130</v>
      </c>
      <c r="U804">
        <f>IF(Table13[[#This Row],[MntGoldProds]] = 0, "",Table13[[#This Row],[MntGoldProds]])</f>
        <v>54</v>
      </c>
      <c r="V804">
        <v>1</v>
      </c>
      <c r="W804">
        <v>3</v>
      </c>
      <c r="X804">
        <v>5</v>
      </c>
      <c r="Y804">
        <v>8</v>
      </c>
      <c r="Z804">
        <v>1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 t="s">
        <v>43</v>
      </c>
      <c r="AI804" s="13">
        <f>SUM(Table13[[#This Row],[MntWines]:[MntGoldProds]])</f>
        <v>925</v>
      </c>
      <c r="AJ804" s="13">
        <f>AVERAGE(Table13[[#This Row],[MntWines]:[MntGoldProds]])</f>
        <v>154.16666666666666</v>
      </c>
      <c r="AK804">
        <f>IF(Table13[[#This Row],[Total Number of Purchases]]=0,0,Table13[[#This Row],[Total Spend]]/Table13[[#This Row],[Total Number of Purchases]])</f>
        <v>54.411764705882355</v>
      </c>
      <c r="AM804">
        <f>SUM(Table13[[#This Row],[NumDealsPurchases]:[NumStorePurchases]])</f>
        <v>17</v>
      </c>
      <c r="AN804" s="14">
        <f>Snapshot_Date-Table13[[#This Row],[Dt_Customer]]</f>
        <v>550</v>
      </c>
      <c r="AP804" s="13">
        <f>Table13[[#This Row],[NumDealsPurchases]]/Table13[[#This Row],[Total Number of Purchases]]*100</f>
        <v>5.8823529411764701</v>
      </c>
      <c r="AQ804">
        <f>6-ROUNDUP(_xlfn.PERCENTRANK.INC(Table13[Recency],Table13[[#This Row],[Recency]])*5, 0)</f>
        <v>4</v>
      </c>
      <c r="AR804">
        <f>ROUNDUP(_xlfn.PERCENTRANK.INC(Table13[Total Number of Purchases],Table13[[#This Row],[Total Number of Purchases]])*5,0)</f>
        <v>3</v>
      </c>
      <c r="AS804">
        <f>ROUNDUP(_xlfn.PERCENTRANK.INC(Table13[Total Spend],Table13[[#This Row],[Total Spend]])*5,0)</f>
        <v>4</v>
      </c>
      <c r="AT804" t="str">
        <f>Table13[[#This Row],[Recency Score]]&amp;Table13[[#This Row],[Frequency Score]]&amp;Table13[[#This Row],[Monetary Score]]</f>
        <v>434</v>
      </c>
      <c r="AU804" t="str">
        <f t="shared" si="12"/>
        <v>Potential Loyalists</v>
      </c>
      <c r="AW804" s="13">
        <f>DATEDIF(Table13[[#This Row],[Dt_Customer]], Snapshot_Date, "d")</f>
        <v>550</v>
      </c>
      <c r="AX804" s="13">
        <f>Table13[[#This Row],[CL if today]]/365</f>
        <v>1.5068493150684932</v>
      </c>
      <c r="AY804">
        <f>Table13[[#This Row],[Total Number of Purchases]]/Table13[[#This Row],[Corrected CL]]</f>
        <v>11.281818181818181</v>
      </c>
      <c r="AZ804">
        <f>Table13[[#This Row],[Average Order Value (AOV)]]*Table13[[#This Row],[Freq per Year]]</f>
        <v>613.86363636363637</v>
      </c>
      <c r="BA804">
        <f>Table13[[#This Row],[Total Spend]]/Table13[[#This Row],[Corrected CL]]</f>
        <v>613.86363636363637</v>
      </c>
      <c r="BB804">
        <v>176.57039711191337</v>
      </c>
      <c r="BC804" s="1">
        <f>Table13[[#This Row],[Dt_Customer]]+Table13[[#This Row],[Recency]]</f>
        <v>41396</v>
      </c>
      <c r="BD804" s="16" t="str">
        <f>IF(COUNTIF(A:A, A804) &gt; 1, "Duplicate", "Unique")</f>
        <v>Unique</v>
      </c>
    </row>
    <row r="805" spans="1:56" x14ac:dyDescent="0.3">
      <c r="A805">
        <v>466</v>
      </c>
      <c r="B805">
        <v>1944</v>
      </c>
      <c r="C805" t="s">
        <v>28</v>
      </c>
      <c r="D805" t="s">
        <v>33</v>
      </c>
      <c r="E805">
        <v>65275</v>
      </c>
      <c r="F805">
        <v>0</v>
      </c>
      <c r="G805">
        <v>0</v>
      </c>
      <c r="H805" s="1">
        <v>41367</v>
      </c>
      <c r="I805">
        <v>9</v>
      </c>
      <c r="J805">
        <v>388</v>
      </c>
      <c r="K805">
        <v>14</v>
      </c>
      <c r="L805">
        <v>218</v>
      </c>
      <c r="M805">
        <v>91</v>
      </c>
      <c r="N805">
        <v>14</v>
      </c>
      <c r="O805">
        <v>21</v>
      </c>
      <c r="P805">
        <f>IF(Table13[[#This Row],[MntWines]] = 0,"",Table13[[#This Row],[MntWines]])</f>
        <v>388</v>
      </c>
      <c r="Q805">
        <f>IF(Table13[[#This Row],[MntFruits]] = 0, "",Table13[[#This Row],[MntFruits]])</f>
        <v>14</v>
      </c>
      <c r="R805">
        <f>IF(Table13[[#This Row],[MntMeatProducts]] = 0, "",Table13[[#This Row],[MntMeatProducts]])</f>
        <v>218</v>
      </c>
      <c r="S805">
        <f>IF(Table13[[#This Row],[MntFishProducts]] = 0, "",Table13[[#This Row],[MntFishProducts]])</f>
        <v>91</v>
      </c>
      <c r="T805">
        <f>IF(Table13[[#This Row],[MntSweetProducts]] = 0, "",Table13[[#This Row],[MntSweetProducts]])</f>
        <v>14</v>
      </c>
      <c r="U805">
        <f>IF(Table13[[#This Row],[MntGoldProds]] = 0, "",Table13[[#This Row],[MntGoldProds]])</f>
        <v>21</v>
      </c>
      <c r="V805">
        <v>1</v>
      </c>
      <c r="W805">
        <v>4</v>
      </c>
      <c r="X805">
        <v>3</v>
      </c>
      <c r="Y805">
        <v>13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30</v>
      </c>
      <c r="AI805" s="13">
        <f>SUM(Table13[[#This Row],[MntWines]:[MntGoldProds]])</f>
        <v>746</v>
      </c>
      <c r="AJ805" s="13">
        <f>AVERAGE(Table13[[#This Row],[MntWines]:[MntGoldProds]])</f>
        <v>124.33333333333333</v>
      </c>
      <c r="AK805">
        <f>IF(Table13[[#This Row],[Total Number of Purchases]]=0,0,Table13[[#This Row],[Total Spend]]/Table13[[#This Row],[Total Number of Purchases]])</f>
        <v>35.523809523809526</v>
      </c>
      <c r="AM805">
        <f>SUM(Table13[[#This Row],[NumDealsPurchases]:[NumStorePurchases]])</f>
        <v>21</v>
      </c>
      <c r="AN805" s="14">
        <f>Snapshot_Date-Table13[[#This Row],[Dt_Customer]]</f>
        <v>549</v>
      </c>
      <c r="AP805" s="13">
        <f>Table13[[#This Row],[NumDealsPurchases]]/Table13[[#This Row],[Total Number of Purchases]]*100</f>
        <v>4.7619047619047619</v>
      </c>
      <c r="AQ805">
        <f>6-ROUNDUP(_xlfn.PERCENTRANK.INC(Table13[Recency],Table13[[#This Row],[Recency]])*5, 0)</f>
        <v>5</v>
      </c>
      <c r="AR805">
        <f>ROUNDUP(_xlfn.PERCENTRANK.INC(Table13[Total Number of Purchases],Table13[[#This Row],[Total Number of Purchases]])*5,0)</f>
        <v>4</v>
      </c>
      <c r="AS805">
        <f>ROUNDUP(_xlfn.PERCENTRANK.INC(Table13[Total Spend],Table13[[#This Row],[Total Spend]])*5,0)</f>
        <v>4</v>
      </c>
      <c r="AT805" t="str">
        <f>Table13[[#This Row],[Recency Score]]&amp;Table13[[#This Row],[Frequency Score]]&amp;Table13[[#This Row],[Monetary Score]]</f>
        <v>544</v>
      </c>
      <c r="AU805" t="str">
        <f t="shared" si="12"/>
        <v>Loyal Customers</v>
      </c>
      <c r="AW805" s="13">
        <f>DATEDIF(Table13[[#This Row],[Dt_Customer]], Snapshot_Date, "d")</f>
        <v>549</v>
      </c>
      <c r="AX805" s="13">
        <f>Table13[[#This Row],[CL if today]]/365</f>
        <v>1.5041095890410958</v>
      </c>
      <c r="AY805">
        <f>Table13[[#This Row],[Total Number of Purchases]]/Table13[[#This Row],[Corrected CL]]</f>
        <v>13.961748633879782</v>
      </c>
      <c r="AZ805">
        <f>Table13[[#This Row],[Average Order Value (AOV)]]*Table13[[#This Row],[Freq per Year]]</f>
        <v>495.97449908925324</v>
      </c>
      <c r="BA805">
        <f>Table13[[#This Row],[Total Spend]]/Table13[[#This Row],[Corrected CL]]</f>
        <v>495.97449908925319</v>
      </c>
      <c r="BB805">
        <v>980.15370705244118</v>
      </c>
      <c r="BC805" s="1">
        <f>Table13[[#This Row],[Dt_Customer]]+Table13[[#This Row],[Recency]]</f>
        <v>41376</v>
      </c>
      <c r="BD805" s="16" t="str">
        <f>IF(COUNTIF(A:A, A805) &gt; 1, "Duplicate", "Unique")</f>
        <v>Unique</v>
      </c>
    </row>
    <row r="806" spans="1:56" x14ac:dyDescent="0.3">
      <c r="A806">
        <v>10675</v>
      </c>
      <c r="B806">
        <v>1956</v>
      </c>
      <c r="C806" t="s">
        <v>37</v>
      </c>
      <c r="D806" t="s">
        <v>33</v>
      </c>
      <c r="E806">
        <v>66334</v>
      </c>
      <c r="F806">
        <v>0</v>
      </c>
      <c r="G806">
        <v>1</v>
      </c>
      <c r="H806" s="1">
        <v>41367</v>
      </c>
      <c r="I806">
        <v>82</v>
      </c>
      <c r="J806">
        <v>909</v>
      </c>
      <c r="K806">
        <v>11</v>
      </c>
      <c r="L806">
        <v>218</v>
      </c>
      <c r="M806">
        <v>0</v>
      </c>
      <c r="N806">
        <v>0</v>
      </c>
      <c r="O806">
        <v>23</v>
      </c>
      <c r="P806">
        <f>IF(Table13[[#This Row],[MntWines]] = 0,"",Table13[[#This Row],[MntWines]])</f>
        <v>909</v>
      </c>
      <c r="Q806">
        <f>IF(Table13[[#This Row],[MntFruits]] = 0, "",Table13[[#This Row],[MntFruits]])</f>
        <v>11</v>
      </c>
      <c r="R806">
        <f>IF(Table13[[#This Row],[MntMeatProducts]] = 0, "",Table13[[#This Row],[MntMeatProducts]])</f>
        <v>218</v>
      </c>
      <c r="S806" t="str">
        <f>IF(Table13[[#This Row],[MntFishProducts]] = 0, "",Table13[[#This Row],[MntFishProducts]])</f>
        <v/>
      </c>
      <c r="T806" t="str">
        <f>IF(Table13[[#This Row],[MntSweetProducts]] = 0, "",Table13[[#This Row],[MntSweetProducts]])</f>
        <v/>
      </c>
      <c r="U806">
        <f>IF(Table13[[#This Row],[MntGoldProds]] = 0, "",Table13[[#This Row],[MntGoldProds]])</f>
        <v>23</v>
      </c>
      <c r="V806">
        <v>2</v>
      </c>
      <c r="W806">
        <v>9</v>
      </c>
      <c r="X806">
        <v>3</v>
      </c>
      <c r="Y806">
        <v>5</v>
      </c>
      <c r="Z806">
        <v>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 t="s">
        <v>30</v>
      </c>
      <c r="AI806" s="13">
        <f>SUM(Table13[[#This Row],[MntWines]:[MntGoldProds]])</f>
        <v>1161</v>
      </c>
      <c r="AJ806" s="13">
        <f>AVERAGE(Table13[[#This Row],[MntWines]:[MntGoldProds]])</f>
        <v>193.5</v>
      </c>
      <c r="AK806">
        <f>IF(Table13[[#This Row],[Total Number of Purchases]]=0,0,Table13[[#This Row],[Total Spend]]/Table13[[#This Row],[Total Number of Purchases]])</f>
        <v>61.10526315789474</v>
      </c>
      <c r="AM806">
        <f>SUM(Table13[[#This Row],[NumDealsPurchases]:[NumStorePurchases]])</f>
        <v>19</v>
      </c>
      <c r="AN806" s="14">
        <f>Snapshot_Date-Table13[[#This Row],[Dt_Customer]]</f>
        <v>549</v>
      </c>
      <c r="AP806" s="13">
        <f>Table13[[#This Row],[NumDealsPurchases]]/Table13[[#This Row],[Total Number of Purchases]]*100</f>
        <v>10.526315789473683</v>
      </c>
      <c r="AQ806">
        <f>6-ROUNDUP(_xlfn.PERCENTRANK.INC(Table13[Recency],Table13[[#This Row],[Recency]])*5, 0)</f>
        <v>1</v>
      </c>
      <c r="AR806">
        <f>ROUNDUP(_xlfn.PERCENTRANK.INC(Table13[Total Number of Purchases],Table13[[#This Row],[Total Number of Purchases]])*5,0)</f>
        <v>4</v>
      </c>
      <c r="AS806">
        <f>ROUNDUP(_xlfn.PERCENTRANK.INC(Table13[Total Spend],Table13[[#This Row],[Total Spend]])*5,0)</f>
        <v>4</v>
      </c>
      <c r="AT806" t="str">
        <f>Table13[[#This Row],[Recency Score]]&amp;Table13[[#This Row],[Frequency Score]]&amp;Table13[[#This Row],[Monetary Score]]</f>
        <v>144</v>
      </c>
      <c r="AU806" t="str">
        <f t="shared" si="12"/>
        <v>Lost</v>
      </c>
      <c r="AW806" s="13">
        <f>DATEDIF(Table13[[#This Row],[Dt_Customer]], Snapshot_Date, "d")</f>
        <v>549</v>
      </c>
      <c r="AX806" s="13">
        <f>Table13[[#This Row],[CL if today]]/365</f>
        <v>1.5041095890410958</v>
      </c>
      <c r="AY806">
        <f>Table13[[#This Row],[Total Number of Purchases]]/Table13[[#This Row],[Corrected CL]]</f>
        <v>12.632058287795994</v>
      </c>
      <c r="AZ806">
        <f>Table13[[#This Row],[Average Order Value (AOV)]]*Table13[[#This Row],[Freq per Year]]</f>
        <v>771.88524590163945</v>
      </c>
      <c r="BA806">
        <f>Table13[[#This Row],[Total Spend]]/Table13[[#This Row],[Corrected CL]]</f>
        <v>771.88524590163934</v>
      </c>
      <c r="BB806">
        <v>1202.5858951175405</v>
      </c>
      <c r="BC806" s="1">
        <f>Table13[[#This Row],[Dt_Customer]]+Table13[[#This Row],[Recency]]</f>
        <v>41449</v>
      </c>
      <c r="BD806" s="16" t="str">
        <f>IF(COUNTIF(A:A, A806) &gt; 1, "Duplicate", "Unique")</f>
        <v>Unique</v>
      </c>
    </row>
    <row r="807" spans="1:56" x14ac:dyDescent="0.3">
      <c r="A807">
        <v>3972</v>
      </c>
      <c r="B807">
        <v>1976</v>
      </c>
      <c r="C807" t="s">
        <v>28</v>
      </c>
      <c r="D807" t="s">
        <v>35</v>
      </c>
      <c r="E807">
        <v>50200</v>
      </c>
      <c r="F807">
        <v>1</v>
      </c>
      <c r="G807">
        <v>1</v>
      </c>
      <c r="H807" s="1">
        <v>41367</v>
      </c>
      <c r="I807">
        <v>70</v>
      </c>
      <c r="J807">
        <v>266</v>
      </c>
      <c r="K807">
        <v>6</v>
      </c>
      <c r="L807">
        <v>51</v>
      </c>
      <c r="M807">
        <v>8</v>
      </c>
      <c r="N807">
        <v>6</v>
      </c>
      <c r="O807">
        <v>64</v>
      </c>
      <c r="P807">
        <f>IF(Table13[[#This Row],[MntWines]] = 0,"",Table13[[#This Row],[MntWines]])</f>
        <v>266</v>
      </c>
      <c r="Q807">
        <f>IF(Table13[[#This Row],[MntFruits]] = 0, "",Table13[[#This Row],[MntFruits]])</f>
        <v>6</v>
      </c>
      <c r="R807">
        <f>IF(Table13[[#This Row],[MntMeatProducts]] = 0, "",Table13[[#This Row],[MntMeatProducts]])</f>
        <v>51</v>
      </c>
      <c r="S807">
        <f>IF(Table13[[#This Row],[MntFishProducts]] = 0, "",Table13[[#This Row],[MntFishProducts]])</f>
        <v>8</v>
      </c>
      <c r="T807">
        <f>IF(Table13[[#This Row],[MntSweetProducts]] = 0, "",Table13[[#This Row],[MntSweetProducts]])</f>
        <v>6</v>
      </c>
      <c r="U807">
        <f>IF(Table13[[#This Row],[MntGoldProds]] = 0, "",Table13[[#This Row],[MntGoldProds]])</f>
        <v>64</v>
      </c>
      <c r="V807">
        <v>6</v>
      </c>
      <c r="W807">
        <v>7</v>
      </c>
      <c r="X807">
        <v>1</v>
      </c>
      <c r="Y807">
        <v>5</v>
      </c>
      <c r="Z807">
        <v>8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 t="s">
        <v>30</v>
      </c>
      <c r="AI807" s="13">
        <f>SUM(Table13[[#This Row],[MntWines]:[MntGoldProds]])</f>
        <v>401</v>
      </c>
      <c r="AJ807" s="13">
        <f>AVERAGE(Table13[[#This Row],[MntWines]:[MntGoldProds]])</f>
        <v>66.833333333333329</v>
      </c>
      <c r="AK807">
        <f>IF(Table13[[#This Row],[Total Number of Purchases]]=0,0,Table13[[#This Row],[Total Spend]]/Table13[[#This Row],[Total Number of Purchases]])</f>
        <v>21.105263157894736</v>
      </c>
      <c r="AM807">
        <f>SUM(Table13[[#This Row],[NumDealsPurchases]:[NumStorePurchases]])</f>
        <v>19</v>
      </c>
      <c r="AN807" s="14">
        <f>Snapshot_Date-Table13[[#This Row],[Dt_Customer]]</f>
        <v>549</v>
      </c>
      <c r="AP807" s="13">
        <f>Table13[[#This Row],[NumDealsPurchases]]/Table13[[#This Row],[Total Number of Purchases]]*100</f>
        <v>31.578947368421051</v>
      </c>
      <c r="AQ807">
        <f>6-ROUNDUP(_xlfn.PERCENTRANK.INC(Table13[Recency],Table13[[#This Row],[Recency]])*5, 0)</f>
        <v>2</v>
      </c>
      <c r="AR807">
        <f>ROUNDUP(_xlfn.PERCENTRANK.INC(Table13[Total Number of Purchases],Table13[[#This Row],[Total Number of Purchases]])*5,0)</f>
        <v>4</v>
      </c>
      <c r="AS807">
        <f>ROUNDUP(_xlfn.PERCENTRANK.INC(Table13[Total Spend],Table13[[#This Row],[Total Spend]])*5,0)</f>
        <v>3</v>
      </c>
      <c r="AT807" t="str">
        <f>Table13[[#This Row],[Recency Score]]&amp;Table13[[#This Row],[Frequency Score]]&amp;Table13[[#This Row],[Monetary Score]]</f>
        <v>243</v>
      </c>
      <c r="AU807" t="str">
        <f t="shared" si="12"/>
        <v>About to Sleep</v>
      </c>
      <c r="AW807" s="13">
        <f>DATEDIF(Table13[[#This Row],[Dt_Customer]], Snapshot_Date, "d")</f>
        <v>549</v>
      </c>
      <c r="AX807" s="13">
        <f>Table13[[#This Row],[CL if today]]/365</f>
        <v>1.5041095890410958</v>
      </c>
      <c r="AY807">
        <f>Table13[[#This Row],[Total Number of Purchases]]/Table13[[#This Row],[Corrected CL]]</f>
        <v>12.632058287795994</v>
      </c>
      <c r="AZ807">
        <f>Table13[[#This Row],[Average Order Value (AOV)]]*Table13[[#This Row],[Freq per Year]]</f>
        <v>266.60291438979965</v>
      </c>
      <c r="BA807">
        <f>Table13[[#This Row],[Total Spend]]/Table13[[#This Row],[Corrected CL]]</f>
        <v>266.60291438979965</v>
      </c>
      <c r="BB807">
        <v>468.62567811934895</v>
      </c>
      <c r="BC807" s="1">
        <f>Table13[[#This Row],[Dt_Customer]]+Table13[[#This Row],[Recency]]</f>
        <v>41437</v>
      </c>
      <c r="BD807" s="16" t="str">
        <f>IF(COUNTIF(A:A, A807) &gt; 1, "Duplicate", "Unique")</f>
        <v>Unique</v>
      </c>
    </row>
    <row r="808" spans="1:56" x14ac:dyDescent="0.3">
      <c r="A808">
        <v>4442</v>
      </c>
      <c r="B808">
        <v>1961</v>
      </c>
      <c r="C808" t="s">
        <v>28</v>
      </c>
      <c r="D808" t="s">
        <v>31</v>
      </c>
      <c r="E808">
        <v>46524</v>
      </c>
      <c r="F808">
        <v>0</v>
      </c>
      <c r="G808">
        <v>1</v>
      </c>
      <c r="H808" s="1">
        <v>41369</v>
      </c>
      <c r="I808">
        <v>70</v>
      </c>
      <c r="J808">
        <v>31</v>
      </c>
      <c r="K808">
        <v>19</v>
      </c>
      <c r="L808">
        <v>35</v>
      </c>
      <c r="M808">
        <v>26</v>
      </c>
      <c r="N808">
        <v>14</v>
      </c>
      <c r="O808">
        <v>52</v>
      </c>
      <c r="P808">
        <f>IF(Table13[[#This Row],[MntWines]] = 0,"",Table13[[#This Row],[MntWines]])</f>
        <v>31</v>
      </c>
      <c r="Q808">
        <f>IF(Table13[[#This Row],[MntFruits]] = 0, "",Table13[[#This Row],[MntFruits]])</f>
        <v>19</v>
      </c>
      <c r="R808">
        <f>IF(Table13[[#This Row],[MntMeatProducts]] = 0, "",Table13[[#This Row],[MntMeatProducts]])</f>
        <v>35</v>
      </c>
      <c r="S808">
        <f>IF(Table13[[#This Row],[MntFishProducts]] = 0, "",Table13[[#This Row],[MntFishProducts]])</f>
        <v>26</v>
      </c>
      <c r="T808">
        <f>IF(Table13[[#This Row],[MntSweetProducts]] = 0, "",Table13[[#This Row],[MntSweetProducts]])</f>
        <v>14</v>
      </c>
      <c r="U808">
        <f>IF(Table13[[#This Row],[MntGoldProds]] = 0, "",Table13[[#This Row],[MntGoldProds]])</f>
        <v>52</v>
      </c>
      <c r="V808">
        <v>2</v>
      </c>
      <c r="W808">
        <v>1</v>
      </c>
      <c r="X808">
        <v>1</v>
      </c>
      <c r="Y808">
        <v>5</v>
      </c>
      <c r="Z808">
        <v>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32</v>
      </c>
      <c r="AI808" s="13">
        <f>SUM(Table13[[#This Row],[MntWines]:[MntGoldProds]])</f>
        <v>177</v>
      </c>
      <c r="AJ808" s="13">
        <f>AVERAGE(Table13[[#This Row],[MntWines]:[MntGoldProds]])</f>
        <v>29.5</v>
      </c>
      <c r="AK808">
        <f>IF(Table13[[#This Row],[Total Number of Purchases]]=0,0,Table13[[#This Row],[Total Spend]]/Table13[[#This Row],[Total Number of Purchases]])</f>
        <v>19.666666666666668</v>
      </c>
      <c r="AM808">
        <f>SUM(Table13[[#This Row],[NumDealsPurchases]:[NumStorePurchases]])</f>
        <v>9</v>
      </c>
      <c r="AN808" s="14">
        <f>Snapshot_Date-Table13[[#This Row],[Dt_Customer]]</f>
        <v>547</v>
      </c>
      <c r="AP808" s="13">
        <f>Table13[[#This Row],[NumDealsPurchases]]/Table13[[#This Row],[Total Number of Purchases]]*100</f>
        <v>22.222222222222221</v>
      </c>
      <c r="AQ808">
        <f>6-ROUNDUP(_xlfn.PERCENTRANK.INC(Table13[Recency],Table13[[#This Row],[Recency]])*5, 0)</f>
        <v>2</v>
      </c>
      <c r="AR808">
        <f>ROUNDUP(_xlfn.PERCENTRANK.INC(Table13[Total Number of Purchases],Table13[[#This Row],[Total Number of Purchases]])*5,0)</f>
        <v>2</v>
      </c>
      <c r="AS808">
        <f>ROUNDUP(_xlfn.PERCENTRANK.INC(Table13[Total Spend],Table13[[#This Row],[Total Spend]])*5,0)</f>
        <v>2</v>
      </c>
      <c r="AT808" t="str">
        <f>Table13[[#This Row],[Recency Score]]&amp;Table13[[#This Row],[Frequency Score]]&amp;Table13[[#This Row],[Monetary Score]]</f>
        <v>222</v>
      </c>
      <c r="AU808" t="str">
        <f t="shared" si="12"/>
        <v>About to Sleep</v>
      </c>
      <c r="AW808" s="13">
        <f>DATEDIF(Table13[[#This Row],[Dt_Customer]], Snapshot_Date, "d")</f>
        <v>547</v>
      </c>
      <c r="AX808" s="13">
        <f>Table13[[#This Row],[CL if today]]/365</f>
        <v>1.4986301369863013</v>
      </c>
      <c r="AY808">
        <f>Table13[[#This Row],[Total Number of Purchases]]/Table13[[#This Row],[Corrected CL]]</f>
        <v>6.0054844606946984</v>
      </c>
      <c r="AZ808">
        <f>Table13[[#This Row],[Average Order Value (AOV)]]*Table13[[#This Row],[Freq per Year]]</f>
        <v>118.10786106032907</v>
      </c>
      <c r="BA808">
        <f>Table13[[#This Row],[Total Spend]]/Table13[[#This Row],[Corrected CL]]</f>
        <v>118.10786106032907</v>
      </c>
      <c r="BB808">
        <v>48.931159420289852</v>
      </c>
      <c r="BC808" s="1">
        <f>Table13[[#This Row],[Dt_Customer]]+Table13[[#This Row],[Recency]]</f>
        <v>41439</v>
      </c>
      <c r="BD808" s="16" t="str">
        <f>IF(COUNTIF(A:A, A808) &gt; 1, "Duplicate", "Unique")</f>
        <v>Unique</v>
      </c>
    </row>
    <row r="809" spans="1:56" x14ac:dyDescent="0.3">
      <c r="A809">
        <v>803</v>
      </c>
      <c r="B809">
        <v>1968</v>
      </c>
      <c r="C809" t="s">
        <v>28</v>
      </c>
      <c r="D809" t="s">
        <v>35</v>
      </c>
      <c r="E809">
        <v>40521</v>
      </c>
      <c r="F809">
        <v>1</v>
      </c>
      <c r="G809">
        <v>1</v>
      </c>
      <c r="H809" s="1">
        <v>41369</v>
      </c>
      <c r="I809">
        <v>82</v>
      </c>
      <c r="J809">
        <v>12</v>
      </c>
      <c r="K809">
        <v>0</v>
      </c>
      <c r="L809">
        <v>5</v>
      </c>
      <c r="M809">
        <v>0</v>
      </c>
      <c r="N809">
        <v>0</v>
      </c>
      <c r="O809">
        <v>4</v>
      </c>
      <c r="P809">
        <f>IF(Table13[[#This Row],[MntWines]] = 0,"",Table13[[#This Row],[MntWines]])</f>
        <v>12</v>
      </c>
      <c r="Q809" t="str">
        <f>IF(Table13[[#This Row],[MntFruits]] = 0, "",Table13[[#This Row],[MntFruits]])</f>
        <v/>
      </c>
      <c r="R809">
        <f>IF(Table13[[#This Row],[MntMeatProducts]] = 0, "",Table13[[#This Row],[MntMeatProducts]])</f>
        <v>5</v>
      </c>
      <c r="S809" t="str">
        <f>IF(Table13[[#This Row],[MntFishProducts]] = 0, "",Table13[[#This Row],[MntFishProducts]])</f>
        <v/>
      </c>
      <c r="T809" t="str">
        <f>IF(Table13[[#This Row],[MntSweetProducts]] = 0, "",Table13[[#This Row],[MntSweetProducts]])</f>
        <v/>
      </c>
      <c r="U809">
        <f>IF(Table13[[#This Row],[MntGoldProds]] = 0, "",Table13[[#This Row],[MntGoldProds]])</f>
        <v>4</v>
      </c>
      <c r="V809">
        <v>1</v>
      </c>
      <c r="W809">
        <v>0</v>
      </c>
      <c r="X809">
        <v>1</v>
      </c>
      <c r="Y809">
        <v>2</v>
      </c>
      <c r="Z809">
        <v>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 t="s">
        <v>30</v>
      </c>
      <c r="AI809" s="13">
        <f>SUM(Table13[[#This Row],[MntWines]:[MntGoldProds]])</f>
        <v>21</v>
      </c>
      <c r="AJ809" s="13">
        <f>AVERAGE(Table13[[#This Row],[MntWines]:[MntGoldProds]])</f>
        <v>3.5</v>
      </c>
      <c r="AK809">
        <f>IF(Table13[[#This Row],[Total Number of Purchases]]=0,0,Table13[[#This Row],[Total Spend]]/Table13[[#This Row],[Total Number of Purchases]])</f>
        <v>5.25</v>
      </c>
      <c r="AM809">
        <f>SUM(Table13[[#This Row],[NumDealsPurchases]:[NumStorePurchases]])</f>
        <v>4</v>
      </c>
      <c r="AN809" s="14">
        <f>Snapshot_Date-Table13[[#This Row],[Dt_Customer]]</f>
        <v>547</v>
      </c>
      <c r="AP809" s="13">
        <f>Table13[[#This Row],[NumDealsPurchases]]/Table13[[#This Row],[Total Number of Purchases]]*100</f>
        <v>25</v>
      </c>
      <c r="AQ809">
        <f>6-ROUNDUP(_xlfn.PERCENTRANK.INC(Table13[Recency],Table13[[#This Row],[Recency]])*5, 0)</f>
        <v>1</v>
      </c>
      <c r="AR809">
        <f>ROUNDUP(_xlfn.PERCENTRANK.INC(Table13[Total Number of Purchases],Table13[[#This Row],[Total Number of Purchases]])*5,0)</f>
        <v>1</v>
      </c>
      <c r="AS809">
        <f>ROUNDUP(_xlfn.PERCENTRANK.INC(Table13[Total Spend],Table13[[#This Row],[Total Spend]])*5,0)</f>
        <v>1</v>
      </c>
      <c r="AT809" t="str">
        <f>Table13[[#This Row],[Recency Score]]&amp;Table13[[#This Row],[Frequency Score]]&amp;Table13[[#This Row],[Monetary Score]]</f>
        <v>111</v>
      </c>
      <c r="AU809" t="str">
        <f t="shared" si="12"/>
        <v>Lost</v>
      </c>
      <c r="AW809" s="13">
        <f>DATEDIF(Table13[[#This Row],[Dt_Customer]], Snapshot_Date, "d")</f>
        <v>547</v>
      </c>
      <c r="AX809" s="13">
        <f>Table13[[#This Row],[CL if today]]/365</f>
        <v>1.4986301369863013</v>
      </c>
      <c r="AY809">
        <f>Table13[[#This Row],[Total Number of Purchases]]/Table13[[#This Row],[Corrected CL]]</f>
        <v>2.6691042047531992</v>
      </c>
      <c r="AZ809">
        <f>Table13[[#This Row],[Average Order Value (AOV)]]*Table13[[#This Row],[Freq per Year]]</f>
        <v>14.012797074954296</v>
      </c>
      <c r="BA809">
        <f>Table13[[#This Row],[Total Spend]]/Table13[[#This Row],[Corrected CL]]</f>
        <v>14.012797074954296</v>
      </c>
      <c r="BB809">
        <v>783.55978260869563</v>
      </c>
      <c r="BC809" s="1">
        <f>Table13[[#This Row],[Dt_Customer]]+Table13[[#This Row],[Recency]]</f>
        <v>41451</v>
      </c>
      <c r="BD809" s="16" t="str">
        <f>IF(COUNTIF(A:A, A809) &gt; 1, "Duplicate", "Unique")</f>
        <v>Unique</v>
      </c>
    </row>
    <row r="810" spans="1:56" x14ac:dyDescent="0.3">
      <c r="A810">
        <v>10089</v>
      </c>
      <c r="B810">
        <v>1974</v>
      </c>
      <c r="C810" t="s">
        <v>28</v>
      </c>
      <c r="D810" t="s">
        <v>29</v>
      </c>
      <c r="E810">
        <v>102692</v>
      </c>
      <c r="F810">
        <v>0</v>
      </c>
      <c r="G810">
        <v>0</v>
      </c>
      <c r="H810" s="1">
        <v>41369</v>
      </c>
      <c r="I810">
        <v>5</v>
      </c>
      <c r="J810">
        <v>168</v>
      </c>
      <c r="K810">
        <v>148</v>
      </c>
      <c r="L810">
        <v>444</v>
      </c>
      <c r="M810">
        <v>32</v>
      </c>
      <c r="N810">
        <v>172</v>
      </c>
      <c r="O810">
        <v>148</v>
      </c>
      <c r="P810">
        <f>IF(Table13[[#This Row],[MntWines]] = 0,"",Table13[[#This Row],[MntWines]])</f>
        <v>168</v>
      </c>
      <c r="Q810">
        <f>IF(Table13[[#This Row],[MntFruits]] = 0, "",Table13[[#This Row],[MntFruits]])</f>
        <v>148</v>
      </c>
      <c r="R810">
        <f>IF(Table13[[#This Row],[MntMeatProducts]] = 0, "",Table13[[#This Row],[MntMeatProducts]])</f>
        <v>444</v>
      </c>
      <c r="S810">
        <f>IF(Table13[[#This Row],[MntFishProducts]] = 0, "",Table13[[#This Row],[MntFishProducts]])</f>
        <v>32</v>
      </c>
      <c r="T810">
        <f>IF(Table13[[#This Row],[MntSweetProducts]] = 0, "",Table13[[#This Row],[MntSweetProducts]])</f>
        <v>172</v>
      </c>
      <c r="U810">
        <f>IF(Table13[[#This Row],[MntGoldProds]] = 0, "",Table13[[#This Row],[MntGoldProds]])</f>
        <v>148</v>
      </c>
      <c r="V810">
        <v>1</v>
      </c>
      <c r="W810">
        <v>6</v>
      </c>
      <c r="X810">
        <v>9</v>
      </c>
      <c r="Y810">
        <v>13</v>
      </c>
      <c r="Z810">
        <v>2</v>
      </c>
      <c r="AA810">
        <v>1</v>
      </c>
      <c r="AB810">
        <v>1</v>
      </c>
      <c r="AC810">
        <v>0</v>
      </c>
      <c r="AD810">
        <v>1</v>
      </c>
      <c r="AE810">
        <v>1</v>
      </c>
      <c r="AF810">
        <v>1</v>
      </c>
      <c r="AG810">
        <v>0</v>
      </c>
      <c r="AH810" t="s">
        <v>43</v>
      </c>
      <c r="AI810" s="13">
        <f>SUM(Table13[[#This Row],[MntWines]:[MntGoldProds]])</f>
        <v>1112</v>
      </c>
      <c r="AJ810" s="13">
        <f>AVERAGE(Table13[[#This Row],[MntWines]:[MntGoldProds]])</f>
        <v>185.33333333333334</v>
      </c>
      <c r="AK810">
        <f>IF(Table13[[#This Row],[Total Number of Purchases]]=0,0,Table13[[#This Row],[Total Spend]]/Table13[[#This Row],[Total Number of Purchases]])</f>
        <v>38.344827586206897</v>
      </c>
      <c r="AM810">
        <f>SUM(Table13[[#This Row],[NumDealsPurchases]:[NumStorePurchases]])</f>
        <v>29</v>
      </c>
      <c r="AN810" s="14">
        <f>Snapshot_Date-Table13[[#This Row],[Dt_Customer]]</f>
        <v>547</v>
      </c>
      <c r="AP810" s="13">
        <f>Table13[[#This Row],[NumDealsPurchases]]/Table13[[#This Row],[Total Number of Purchases]]*100</f>
        <v>3.4482758620689653</v>
      </c>
      <c r="AQ810">
        <f>6-ROUNDUP(_xlfn.PERCENTRANK.INC(Table13[Recency],Table13[[#This Row],[Recency]])*5, 0)</f>
        <v>5</v>
      </c>
      <c r="AR810">
        <f>ROUNDUP(_xlfn.PERCENTRANK.INC(Table13[Total Number of Purchases],Table13[[#This Row],[Total Number of Purchases]])*5,0)</f>
        <v>5</v>
      </c>
      <c r="AS810">
        <f>ROUNDUP(_xlfn.PERCENTRANK.INC(Table13[Total Spend],Table13[[#This Row],[Total Spend]])*5,0)</f>
        <v>4</v>
      </c>
      <c r="AT810" t="str">
        <f>Table13[[#This Row],[Recency Score]]&amp;Table13[[#This Row],[Frequency Score]]&amp;Table13[[#This Row],[Monetary Score]]</f>
        <v>554</v>
      </c>
      <c r="AU810" t="str">
        <f t="shared" si="12"/>
        <v>Loyal Customers</v>
      </c>
      <c r="AW810" s="13">
        <f>DATEDIF(Table13[[#This Row],[Dt_Customer]], Snapshot_Date, "d")</f>
        <v>547</v>
      </c>
      <c r="AX810" s="13">
        <f>Table13[[#This Row],[CL if today]]/365</f>
        <v>1.4986301369863013</v>
      </c>
      <c r="AY810">
        <f>Table13[[#This Row],[Total Number of Purchases]]/Table13[[#This Row],[Corrected CL]]</f>
        <v>19.351005484460696</v>
      </c>
      <c r="AZ810">
        <f>Table13[[#This Row],[Average Order Value (AOV)]]*Table13[[#This Row],[Freq per Year]]</f>
        <v>742.01096892138946</v>
      </c>
      <c r="BA810">
        <f>Table13[[#This Row],[Total Spend]]/Table13[[#This Row],[Corrected CL]]</f>
        <v>742.01096892138946</v>
      </c>
      <c r="BB810">
        <v>781.66969147005454</v>
      </c>
      <c r="BC810" s="1">
        <f>Table13[[#This Row],[Dt_Customer]]+Table13[[#This Row],[Recency]]</f>
        <v>41374</v>
      </c>
      <c r="BD810" s="16" t="str">
        <f>IF(COUNTIF(A:A, A810) &gt; 1, "Duplicate", "Unique")</f>
        <v>Unique</v>
      </c>
    </row>
    <row r="811" spans="1:56" x14ac:dyDescent="0.3">
      <c r="A811">
        <v>8132</v>
      </c>
      <c r="B811">
        <v>1975</v>
      </c>
      <c r="C811" t="s">
        <v>37</v>
      </c>
      <c r="D811" t="s">
        <v>33</v>
      </c>
      <c r="E811">
        <v>60631</v>
      </c>
      <c r="F811">
        <v>1</v>
      </c>
      <c r="G811">
        <v>1</v>
      </c>
      <c r="H811" s="1">
        <v>41369</v>
      </c>
      <c r="I811">
        <v>88</v>
      </c>
      <c r="J811">
        <v>565</v>
      </c>
      <c r="K811">
        <v>6</v>
      </c>
      <c r="L811">
        <v>65</v>
      </c>
      <c r="M811">
        <v>0</v>
      </c>
      <c r="N811">
        <v>6</v>
      </c>
      <c r="O811">
        <v>19</v>
      </c>
      <c r="P811">
        <f>IF(Table13[[#This Row],[MntWines]] = 0,"",Table13[[#This Row],[MntWines]])</f>
        <v>565</v>
      </c>
      <c r="Q811">
        <f>IF(Table13[[#This Row],[MntFruits]] = 0, "",Table13[[#This Row],[MntFruits]])</f>
        <v>6</v>
      </c>
      <c r="R811">
        <f>IF(Table13[[#This Row],[MntMeatProducts]] = 0, "",Table13[[#This Row],[MntMeatProducts]])</f>
        <v>65</v>
      </c>
      <c r="S811" t="str">
        <f>IF(Table13[[#This Row],[MntFishProducts]] = 0, "",Table13[[#This Row],[MntFishProducts]])</f>
        <v/>
      </c>
      <c r="T811">
        <f>IF(Table13[[#This Row],[MntSweetProducts]] = 0, "",Table13[[#This Row],[MntSweetProducts]])</f>
        <v>6</v>
      </c>
      <c r="U811">
        <f>IF(Table13[[#This Row],[MntGoldProds]] = 0, "",Table13[[#This Row],[MntGoldProds]])</f>
        <v>19</v>
      </c>
      <c r="V811">
        <v>5</v>
      </c>
      <c r="W811">
        <v>9</v>
      </c>
      <c r="X811">
        <v>2</v>
      </c>
      <c r="Y811">
        <v>8</v>
      </c>
      <c r="Z811">
        <v>7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 t="s">
        <v>39</v>
      </c>
      <c r="AI811" s="13">
        <f>SUM(Table13[[#This Row],[MntWines]:[MntGoldProds]])</f>
        <v>661</v>
      </c>
      <c r="AJ811" s="13">
        <f>AVERAGE(Table13[[#This Row],[MntWines]:[MntGoldProds]])</f>
        <v>110.16666666666667</v>
      </c>
      <c r="AK811">
        <f>IF(Table13[[#This Row],[Total Number of Purchases]]=0,0,Table13[[#This Row],[Total Spend]]/Table13[[#This Row],[Total Number of Purchases]])</f>
        <v>27.541666666666668</v>
      </c>
      <c r="AM811">
        <f>SUM(Table13[[#This Row],[NumDealsPurchases]:[NumStorePurchases]])</f>
        <v>24</v>
      </c>
      <c r="AN811" s="14">
        <f>Snapshot_Date-Table13[[#This Row],[Dt_Customer]]</f>
        <v>547</v>
      </c>
      <c r="AP811" s="13">
        <f>Table13[[#This Row],[NumDealsPurchases]]/Table13[[#This Row],[Total Number of Purchases]]*100</f>
        <v>20.833333333333336</v>
      </c>
      <c r="AQ811">
        <f>6-ROUNDUP(_xlfn.PERCENTRANK.INC(Table13[Recency],Table13[[#This Row],[Recency]])*5, 0)</f>
        <v>1</v>
      </c>
      <c r="AR811">
        <f>ROUNDUP(_xlfn.PERCENTRANK.INC(Table13[Total Number of Purchases],Table13[[#This Row],[Total Number of Purchases]])*5,0)</f>
        <v>5</v>
      </c>
      <c r="AS811">
        <f>ROUNDUP(_xlfn.PERCENTRANK.INC(Table13[Total Spend],Table13[[#This Row],[Total Spend]])*5,0)</f>
        <v>4</v>
      </c>
      <c r="AT811" t="str">
        <f>Table13[[#This Row],[Recency Score]]&amp;Table13[[#This Row],[Frequency Score]]&amp;Table13[[#This Row],[Monetary Score]]</f>
        <v>154</v>
      </c>
      <c r="AU811" t="str">
        <f t="shared" si="12"/>
        <v>Frequent Buyers</v>
      </c>
      <c r="AW811" s="13">
        <f>DATEDIF(Table13[[#This Row],[Dt_Customer]], Snapshot_Date, "d")</f>
        <v>547</v>
      </c>
      <c r="AX811" s="13">
        <f>Table13[[#This Row],[CL if today]]/365</f>
        <v>1.4986301369863013</v>
      </c>
      <c r="AY811">
        <f>Table13[[#This Row],[Total Number of Purchases]]/Table13[[#This Row],[Corrected CL]]</f>
        <v>16.014625228519197</v>
      </c>
      <c r="AZ811">
        <f>Table13[[#This Row],[Average Order Value (AOV)]]*Table13[[#This Row],[Freq per Year]]</f>
        <v>441.06946983546624</v>
      </c>
      <c r="BA811">
        <f>Table13[[#This Row],[Total Spend]]/Table13[[#This Row],[Corrected CL]]</f>
        <v>441.06946983546618</v>
      </c>
      <c r="BB811">
        <v>620.23550724637676</v>
      </c>
      <c r="BC811" s="1">
        <f>Table13[[#This Row],[Dt_Customer]]+Table13[[#This Row],[Recency]]</f>
        <v>41457</v>
      </c>
      <c r="BD811" s="16" t="str">
        <f>IF(COUNTIF(A:A, A811) &gt; 1, "Duplicate", "Unique")</f>
        <v>Unique</v>
      </c>
    </row>
    <row r="812" spans="1:56" x14ac:dyDescent="0.3">
      <c r="A812">
        <v>8314</v>
      </c>
      <c r="B812">
        <v>1982</v>
      </c>
      <c r="C812" t="s">
        <v>28</v>
      </c>
      <c r="D812" t="s">
        <v>33</v>
      </c>
      <c r="E812">
        <v>79908</v>
      </c>
      <c r="F812">
        <v>0</v>
      </c>
      <c r="G812">
        <v>0</v>
      </c>
      <c r="H812" s="1">
        <v>41369</v>
      </c>
      <c r="I812">
        <v>30</v>
      </c>
      <c r="J812">
        <v>557</v>
      </c>
      <c r="K812">
        <v>129</v>
      </c>
      <c r="L812">
        <v>761</v>
      </c>
      <c r="M812">
        <v>29</v>
      </c>
      <c r="N812">
        <v>185</v>
      </c>
      <c r="O812">
        <v>111</v>
      </c>
      <c r="P812">
        <f>IF(Table13[[#This Row],[MntWines]] = 0,"",Table13[[#This Row],[MntWines]])</f>
        <v>557</v>
      </c>
      <c r="Q812">
        <f>IF(Table13[[#This Row],[MntFruits]] = 0, "",Table13[[#This Row],[MntFruits]])</f>
        <v>129</v>
      </c>
      <c r="R812">
        <f>IF(Table13[[#This Row],[MntMeatProducts]] = 0, "",Table13[[#This Row],[MntMeatProducts]])</f>
        <v>761</v>
      </c>
      <c r="S812">
        <f>IF(Table13[[#This Row],[MntFishProducts]] = 0, "",Table13[[#This Row],[MntFishProducts]])</f>
        <v>29</v>
      </c>
      <c r="T812">
        <f>IF(Table13[[#This Row],[MntSweetProducts]] = 0, "",Table13[[#This Row],[MntSweetProducts]])</f>
        <v>185</v>
      </c>
      <c r="U812">
        <f>IF(Table13[[#This Row],[MntGoldProds]] = 0, "",Table13[[#This Row],[MntGoldProds]])</f>
        <v>111</v>
      </c>
      <c r="V812">
        <v>1</v>
      </c>
      <c r="W812">
        <v>5</v>
      </c>
      <c r="X812">
        <v>6</v>
      </c>
      <c r="Y812">
        <v>7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 t="s">
        <v>30</v>
      </c>
      <c r="AI812" s="13">
        <f>SUM(Table13[[#This Row],[MntWines]:[MntGoldProds]])</f>
        <v>1772</v>
      </c>
      <c r="AJ812" s="13">
        <f>AVERAGE(Table13[[#This Row],[MntWines]:[MntGoldProds]])</f>
        <v>295.33333333333331</v>
      </c>
      <c r="AK812">
        <f>IF(Table13[[#This Row],[Total Number of Purchases]]=0,0,Table13[[#This Row],[Total Spend]]/Table13[[#This Row],[Total Number of Purchases]])</f>
        <v>93.263157894736835</v>
      </c>
      <c r="AM812">
        <f>SUM(Table13[[#This Row],[NumDealsPurchases]:[NumStorePurchases]])</f>
        <v>19</v>
      </c>
      <c r="AN812" s="14">
        <f>Snapshot_Date-Table13[[#This Row],[Dt_Customer]]</f>
        <v>547</v>
      </c>
      <c r="AP812" s="13">
        <f>Table13[[#This Row],[NumDealsPurchases]]/Table13[[#This Row],[Total Number of Purchases]]*100</f>
        <v>5.2631578947368416</v>
      </c>
      <c r="AQ812">
        <f>6-ROUNDUP(_xlfn.PERCENTRANK.INC(Table13[Recency],Table13[[#This Row],[Recency]])*5, 0)</f>
        <v>4</v>
      </c>
      <c r="AR812">
        <f>ROUNDUP(_xlfn.PERCENTRANK.INC(Table13[Total Number of Purchases],Table13[[#This Row],[Total Number of Purchases]])*5,0)</f>
        <v>4</v>
      </c>
      <c r="AS812">
        <f>ROUNDUP(_xlfn.PERCENTRANK.INC(Table13[Total Spend],Table13[[#This Row],[Total Spend]])*5,0)</f>
        <v>5</v>
      </c>
      <c r="AT812" t="str">
        <f>Table13[[#This Row],[Recency Score]]&amp;Table13[[#This Row],[Frequency Score]]&amp;Table13[[#This Row],[Monetary Score]]</f>
        <v>445</v>
      </c>
      <c r="AU812" t="str">
        <f t="shared" si="12"/>
        <v>Big Spenders</v>
      </c>
      <c r="AW812" s="13">
        <f>DATEDIF(Table13[[#This Row],[Dt_Customer]], Snapshot_Date, "d")</f>
        <v>547</v>
      </c>
      <c r="AX812" s="13">
        <f>Table13[[#This Row],[CL if today]]/365</f>
        <v>1.4986301369863013</v>
      </c>
      <c r="AY812">
        <f>Table13[[#This Row],[Total Number of Purchases]]/Table13[[#This Row],[Corrected CL]]</f>
        <v>12.678244972577698</v>
      </c>
      <c r="AZ812">
        <f>Table13[[#This Row],[Average Order Value (AOV)]]*Table13[[#This Row],[Freq per Year]]</f>
        <v>1182.4131627056672</v>
      </c>
      <c r="BA812">
        <f>Table13[[#This Row],[Total Spend]]/Table13[[#This Row],[Corrected CL]]</f>
        <v>1182.4131627056672</v>
      </c>
      <c r="BB812">
        <v>373.61161524500909</v>
      </c>
      <c r="BC812" s="1">
        <f>Table13[[#This Row],[Dt_Customer]]+Table13[[#This Row],[Recency]]</f>
        <v>41399</v>
      </c>
      <c r="BD812" s="16" t="str">
        <f>IF(COUNTIF(A:A, A812) &gt; 1, "Duplicate", "Unique")</f>
        <v>Unique</v>
      </c>
    </row>
    <row r="813" spans="1:56" x14ac:dyDescent="0.3">
      <c r="A813">
        <v>6214</v>
      </c>
      <c r="B813">
        <v>1982</v>
      </c>
      <c r="C813" t="s">
        <v>41</v>
      </c>
      <c r="D813" t="s">
        <v>33</v>
      </c>
      <c r="E813">
        <v>43815</v>
      </c>
      <c r="F813">
        <v>1</v>
      </c>
      <c r="G813">
        <v>0</v>
      </c>
      <c r="H813" s="1">
        <v>41369</v>
      </c>
      <c r="I813">
        <v>53</v>
      </c>
      <c r="J813">
        <v>14</v>
      </c>
      <c r="K813">
        <v>10</v>
      </c>
      <c r="L813">
        <v>29</v>
      </c>
      <c r="M813">
        <v>4</v>
      </c>
      <c r="N813">
        <v>7</v>
      </c>
      <c r="O813">
        <v>15</v>
      </c>
      <c r="P813">
        <f>IF(Table13[[#This Row],[MntWines]] = 0,"",Table13[[#This Row],[MntWines]])</f>
        <v>14</v>
      </c>
      <c r="Q813">
        <f>IF(Table13[[#This Row],[MntFruits]] = 0, "",Table13[[#This Row],[MntFruits]])</f>
        <v>10</v>
      </c>
      <c r="R813">
        <f>IF(Table13[[#This Row],[MntMeatProducts]] = 0, "",Table13[[#This Row],[MntMeatProducts]])</f>
        <v>29</v>
      </c>
      <c r="S813">
        <f>IF(Table13[[#This Row],[MntFishProducts]] = 0, "",Table13[[#This Row],[MntFishProducts]])</f>
        <v>4</v>
      </c>
      <c r="T813">
        <f>IF(Table13[[#This Row],[MntSweetProducts]] = 0, "",Table13[[#This Row],[MntSweetProducts]])</f>
        <v>7</v>
      </c>
      <c r="U813">
        <f>IF(Table13[[#This Row],[MntGoldProds]] = 0, "",Table13[[#This Row],[MntGoldProds]])</f>
        <v>15</v>
      </c>
      <c r="V813">
        <v>1</v>
      </c>
      <c r="W813">
        <v>2</v>
      </c>
      <c r="X813">
        <v>0</v>
      </c>
      <c r="Y813">
        <v>3</v>
      </c>
      <c r="Z813">
        <v>6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30</v>
      </c>
      <c r="AI813" s="13">
        <f>SUM(Table13[[#This Row],[MntWines]:[MntGoldProds]])</f>
        <v>79</v>
      </c>
      <c r="AJ813" s="13">
        <f>AVERAGE(Table13[[#This Row],[MntWines]:[MntGoldProds]])</f>
        <v>13.166666666666666</v>
      </c>
      <c r="AK813">
        <f>IF(Table13[[#This Row],[Total Number of Purchases]]=0,0,Table13[[#This Row],[Total Spend]]/Table13[[#This Row],[Total Number of Purchases]])</f>
        <v>13.166666666666666</v>
      </c>
      <c r="AM813">
        <f>SUM(Table13[[#This Row],[NumDealsPurchases]:[NumStorePurchases]])</f>
        <v>6</v>
      </c>
      <c r="AN813" s="14">
        <f>Snapshot_Date-Table13[[#This Row],[Dt_Customer]]</f>
        <v>547</v>
      </c>
      <c r="AP813" s="13">
        <f>Table13[[#This Row],[NumDealsPurchases]]/Table13[[#This Row],[Total Number of Purchases]]*100</f>
        <v>16.666666666666664</v>
      </c>
      <c r="AQ813">
        <f>6-ROUNDUP(_xlfn.PERCENTRANK.INC(Table13[Recency],Table13[[#This Row],[Recency]])*5, 0)</f>
        <v>3</v>
      </c>
      <c r="AR813">
        <f>ROUNDUP(_xlfn.PERCENTRANK.INC(Table13[Total Number of Purchases],Table13[[#This Row],[Total Number of Purchases]])*5,0)</f>
        <v>1</v>
      </c>
      <c r="AS813">
        <f>ROUNDUP(_xlfn.PERCENTRANK.INC(Table13[Total Spend],Table13[[#This Row],[Total Spend]])*5,0)</f>
        <v>2</v>
      </c>
      <c r="AT813" t="str">
        <f>Table13[[#This Row],[Recency Score]]&amp;Table13[[#This Row],[Frequency Score]]&amp;Table13[[#This Row],[Monetary Score]]</f>
        <v>312</v>
      </c>
      <c r="AU813" t="str">
        <f t="shared" si="12"/>
        <v>Needs Attention</v>
      </c>
      <c r="AW813" s="13">
        <f>DATEDIF(Table13[[#This Row],[Dt_Customer]], Snapshot_Date, "d")</f>
        <v>547</v>
      </c>
      <c r="AX813" s="13">
        <f>Table13[[#This Row],[CL if today]]/365</f>
        <v>1.4986301369863013</v>
      </c>
      <c r="AY813">
        <f>Table13[[#This Row],[Total Number of Purchases]]/Table13[[#This Row],[Corrected CL]]</f>
        <v>4.0036563071297993</v>
      </c>
      <c r="AZ813">
        <f>Table13[[#This Row],[Average Order Value (AOV)]]*Table13[[#This Row],[Freq per Year]]</f>
        <v>52.714808043875685</v>
      </c>
      <c r="BA813">
        <f>Table13[[#This Row],[Total Spend]]/Table13[[#This Row],[Corrected CL]]</f>
        <v>52.714808043875685</v>
      </c>
      <c r="BB813">
        <v>175.54446460980037</v>
      </c>
      <c r="BC813" s="1">
        <f>Table13[[#This Row],[Dt_Customer]]+Table13[[#This Row],[Recency]]</f>
        <v>41422</v>
      </c>
      <c r="BD813" s="16" t="str">
        <f>IF(COUNTIF(A:A, A813) &gt; 1, "Duplicate", "Unique")</f>
        <v>Unique</v>
      </c>
    </row>
    <row r="814" spans="1:56" x14ac:dyDescent="0.3">
      <c r="A814">
        <v>5731</v>
      </c>
      <c r="B814">
        <v>1983</v>
      </c>
      <c r="C814" t="s">
        <v>41</v>
      </c>
      <c r="D814" t="s">
        <v>33</v>
      </c>
      <c r="E814">
        <v>27100</v>
      </c>
      <c r="F814">
        <v>1</v>
      </c>
      <c r="G814">
        <v>0</v>
      </c>
      <c r="H814" s="1">
        <v>41369</v>
      </c>
      <c r="I814">
        <v>64</v>
      </c>
      <c r="J814">
        <v>12</v>
      </c>
      <c r="K814">
        <v>0</v>
      </c>
      <c r="L814">
        <v>13</v>
      </c>
      <c r="M814">
        <v>2</v>
      </c>
      <c r="N814">
        <v>0</v>
      </c>
      <c r="O814">
        <v>10</v>
      </c>
      <c r="P814">
        <f>IF(Table13[[#This Row],[MntWines]] = 0,"",Table13[[#This Row],[MntWines]])</f>
        <v>12</v>
      </c>
      <c r="Q814" t="str">
        <f>IF(Table13[[#This Row],[MntFruits]] = 0, "",Table13[[#This Row],[MntFruits]])</f>
        <v/>
      </c>
      <c r="R814">
        <f>IF(Table13[[#This Row],[MntMeatProducts]] = 0, "",Table13[[#This Row],[MntMeatProducts]])</f>
        <v>13</v>
      </c>
      <c r="S814">
        <f>IF(Table13[[#This Row],[MntFishProducts]] = 0, "",Table13[[#This Row],[MntFishProducts]])</f>
        <v>2</v>
      </c>
      <c r="T814" t="str">
        <f>IF(Table13[[#This Row],[MntSweetProducts]] = 0, "",Table13[[#This Row],[MntSweetProducts]])</f>
        <v/>
      </c>
      <c r="U814">
        <f>IF(Table13[[#This Row],[MntGoldProds]] = 0, "",Table13[[#This Row],[MntGoldProds]])</f>
        <v>10</v>
      </c>
      <c r="V814">
        <v>1</v>
      </c>
      <c r="W814">
        <v>1</v>
      </c>
      <c r="X814">
        <v>0</v>
      </c>
      <c r="Y814">
        <v>3</v>
      </c>
      <c r="Z814">
        <v>7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30</v>
      </c>
      <c r="AI814" s="13">
        <f>SUM(Table13[[#This Row],[MntWines]:[MntGoldProds]])</f>
        <v>37</v>
      </c>
      <c r="AJ814" s="13">
        <f>AVERAGE(Table13[[#This Row],[MntWines]:[MntGoldProds]])</f>
        <v>6.166666666666667</v>
      </c>
      <c r="AK814">
        <f>IF(Table13[[#This Row],[Total Number of Purchases]]=0,0,Table13[[#This Row],[Total Spend]]/Table13[[#This Row],[Total Number of Purchases]])</f>
        <v>7.4</v>
      </c>
      <c r="AM814">
        <f>SUM(Table13[[#This Row],[NumDealsPurchases]:[NumStorePurchases]])</f>
        <v>5</v>
      </c>
      <c r="AN814" s="14">
        <f>Snapshot_Date-Table13[[#This Row],[Dt_Customer]]</f>
        <v>547</v>
      </c>
      <c r="AP814" s="13">
        <f>Table13[[#This Row],[NumDealsPurchases]]/Table13[[#This Row],[Total Number of Purchases]]*100</f>
        <v>20</v>
      </c>
      <c r="AQ814">
        <f>6-ROUNDUP(_xlfn.PERCENTRANK.INC(Table13[Recency],Table13[[#This Row],[Recency]])*5, 0)</f>
        <v>2</v>
      </c>
      <c r="AR814">
        <f>ROUNDUP(_xlfn.PERCENTRANK.INC(Table13[Total Number of Purchases],Table13[[#This Row],[Total Number of Purchases]])*5,0)</f>
        <v>1</v>
      </c>
      <c r="AS814">
        <f>ROUNDUP(_xlfn.PERCENTRANK.INC(Table13[Total Spend],Table13[[#This Row],[Total Spend]])*5,0)</f>
        <v>1</v>
      </c>
      <c r="AT814" t="str">
        <f>Table13[[#This Row],[Recency Score]]&amp;Table13[[#This Row],[Frequency Score]]&amp;Table13[[#This Row],[Monetary Score]]</f>
        <v>211</v>
      </c>
      <c r="AU814" t="str">
        <f t="shared" si="12"/>
        <v>About to Sleep</v>
      </c>
      <c r="AW814" s="13">
        <f>DATEDIF(Table13[[#This Row],[Dt_Customer]], Snapshot_Date, "d")</f>
        <v>547</v>
      </c>
      <c r="AX814" s="13">
        <f>Table13[[#This Row],[CL if today]]/365</f>
        <v>1.4986301369863013</v>
      </c>
      <c r="AY814">
        <f>Table13[[#This Row],[Total Number of Purchases]]/Table13[[#This Row],[Corrected CL]]</f>
        <v>3.3363802559414992</v>
      </c>
      <c r="AZ814">
        <f>Table13[[#This Row],[Average Order Value (AOV)]]*Table13[[#This Row],[Freq per Year]]</f>
        <v>24.689213893967096</v>
      </c>
      <c r="BA814">
        <f>Table13[[#This Row],[Total Spend]]/Table13[[#This Row],[Corrected CL]]</f>
        <v>24.689213893967093</v>
      </c>
      <c r="BB814">
        <v>767.69021739130437</v>
      </c>
      <c r="BC814" s="1">
        <f>Table13[[#This Row],[Dt_Customer]]+Table13[[#This Row],[Recency]]</f>
        <v>41433</v>
      </c>
      <c r="BD814" s="16" t="str">
        <f>IF(COUNTIF(A:A, A814) &gt; 1, "Duplicate", "Unique")</f>
        <v>Unique</v>
      </c>
    </row>
    <row r="815" spans="1:56" x14ac:dyDescent="0.3">
      <c r="A815">
        <v>7152</v>
      </c>
      <c r="B815">
        <v>1983</v>
      </c>
      <c r="C815" t="s">
        <v>41</v>
      </c>
      <c r="D815" t="s">
        <v>33</v>
      </c>
      <c r="E815">
        <v>27100</v>
      </c>
      <c r="F815">
        <v>1</v>
      </c>
      <c r="G815">
        <v>0</v>
      </c>
      <c r="H815" s="1">
        <v>41369</v>
      </c>
      <c r="I815">
        <v>64</v>
      </c>
      <c r="J815">
        <v>12</v>
      </c>
      <c r="K815">
        <v>0</v>
      </c>
      <c r="L815">
        <v>13</v>
      </c>
      <c r="M815">
        <v>2</v>
      </c>
      <c r="N815">
        <v>0</v>
      </c>
      <c r="O815">
        <v>10</v>
      </c>
      <c r="P815">
        <f>IF(Table13[[#This Row],[MntWines]] = 0,"",Table13[[#This Row],[MntWines]])</f>
        <v>12</v>
      </c>
      <c r="Q815" t="str">
        <f>IF(Table13[[#This Row],[MntFruits]] = 0, "",Table13[[#This Row],[MntFruits]])</f>
        <v/>
      </c>
      <c r="R815">
        <f>IF(Table13[[#This Row],[MntMeatProducts]] = 0, "",Table13[[#This Row],[MntMeatProducts]])</f>
        <v>13</v>
      </c>
      <c r="S815">
        <f>IF(Table13[[#This Row],[MntFishProducts]] = 0, "",Table13[[#This Row],[MntFishProducts]])</f>
        <v>2</v>
      </c>
      <c r="T815" t="str">
        <f>IF(Table13[[#This Row],[MntSweetProducts]] = 0, "",Table13[[#This Row],[MntSweetProducts]])</f>
        <v/>
      </c>
      <c r="U815">
        <f>IF(Table13[[#This Row],[MntGoldProds]] = 0, "",Table13[[#This Row],[MntGoldProds]])</f>
        <v>10</v>
      </c>
      <c r="V815">
        <v>1</v>
      </c>
      <c r="W815">
        <v>1</v>
      </c>
      <c r="X815">
        <v>0</v>
      </c>
      <c r="Y815">
        <v>3</v>
      </c>
      <c r="Z815">
        <v>7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39</v>
      </c>
      <c r="AI815" s="13">
        <f>SUM(Table13[[#This Row],[MntWines]:[MntGoldProds]])</f>
        <v>37</v>
      </c>
      <c r="AJ815" s="13">
        <f>AVERAGE(Table13[[#This Row],[MntWines]:[MntGoldProds]])</f>
        <v>6.166666666666667</v>
      </c>
      <c r="AK815">
        <f>IF(Table13[[#This Row],[Total Number of Purchases]]=0,0,Table13[[#This Row],[Total Spend]]/Table13[[#This Row],[Total Number of Purchases]])</f>
        <v>7.4</v>
      </c>
      <c r="AM815">
        <f>SUM(Table13[[#This Row],[NumDealsPurchases]:[NumStorePurchases]])</f>
        <v>5</v>
      </c>
      <c r="AN815" s="14">
        <f>Snapshot_Date-Table13[[#This Row],[Dt_Customer]]</f>
        <v>547</v>
      </c>
      <c r="AP815" s="13">
        <f>Table13[[#This Row],[NumDealsPurchases]]/Table13[[#This Row],[Total Number of Purchases]]*100</f>
        <v>20</v>
      </c>
      <c r="AQ815">
        <f>6-ROUNDUP(_xlfn.PERCENTRANK.INC(Table13[Recency],Table13[[#This Row],[Recency]])*5, 0)</f>
        <v>2</v>
      </c>
      <c r="AR815">
        <f>ROUNDUP(_xlfn.PERCENTRANK.INC(Table13[Total Number of Purchases],Table13[[#This Row],[Total Number of Purchases]])*5,0)</f>
        <v>1</v>
      </c>
      <c r="AS815">
        <f>ROUNDUP(_xlfn.PERCENTRANK.INC(Table13[Total Spend],Table13[[#This Row],[Total Spend]])*5,0)</f>
        <v>1</v>
      </c>
      <c r="AT815" t="str">
        <f>Table13[[#This Row],[Recency Score]]&amp;Table13[[#This Row],[Frequency Score]]&amp;Table13[[#This Row],[Monetary Score]]</f>
        <v>211</v>
      </c>
      <c r="AU815" t="str">
        <f t="shared" si="12"/>
        <v>About to Sleep</v>
      </c>
      <c r="AW815" s="13">
        <f>DATEDIF(Table13[[#This Row],[Dt_Customer]], Snapshot_Date, "d")</f>
        <v>547</v>
      </c>
      <c r="AX815" s="13">
        <f>Table13[[#This Row],[CL if today]]/365</f>
        <v>1.4986301369863013</v>
      </c>
      <c r="AY815">
        <f>Table13[[#This Row],[Total Number of Purchases]]/Table13[[#This Row],[Corrected CL]]</f>
        <v>3.3363802559414992</v>
      </c>
      <c r="AZ815">
        <f>Table13[[#This Row],[Average Order Value (AOV)]]*Table13[[#This Row],[Freq per Year]]</f>
        <v>24.689213893967096</v>
      </c>
      <c r="BA815">
        <f>Table13[[#This Row],[Total Spend]]/Table13[[#This Row],[Corrected CL]]</f>
        <v>24.689213893967093</v>
      </c>
      <c r="BB815">
        <v>159.356884057971</v>
      </c>
      <c r="BC815" s="1">
        <f>Table13[[#This Row],[Dt_Customer]]+Table13[[#This Row],[Recency]]</f>
        <v>41433</v>
      </c>
      <c r="BD815" s="16" t="str">
        <f>IF(COUNTIF(A:A, A815) &gt; 1, "Duplicate", "Unique")</f>
        <v>Unique</v>
      </c>
    </row>
    <row r="816" spans="1:56" x14ac:dyDescent="0.3">
      <c r="A816">
        <v>3483</v>
      </c>
      <c r="B816">
        <v>1958</v>
      </c>
      <c r="C816" t="s">
        <v>28</v>
      </c>
      <c r="D816" t="s">
        <v>33</v>
      </c>
      <c r="E816">
        <v>48192</v>
      </c>
      <c r="F816">
        <v>0</v>
      </c>
      <c r="G816">
        <v>0</v>
      </c>
      <c r="H816" s="1">
        <v>41370</v>
      </c>
      <c r="I816">
        <v>76</v>
      </c>
      <c r="J816">
        <v>1039</v>
      </c>
      <c r="K816">
        <v>43</v>
      </c>
      <c r="L816">
        <v>204</v>
      </c>
      <c r="M816">
        <v>153</v>
      </c>
      <c r="N816">
        <v>58</v>
      </c>
      <c r="O816">
        <v>29</v>
      </c>
      <c r="P816">
        <f>IF(Table13[[#This Row],[MntWines]] = 0,"",Table13[[#This Row],[MntWines]])</f>
        <v>1039</v>
      </c>
      <c r="Q816">
        <f>IF(Table13[[#This Row],[MntFruits]] = 0, "",Table13[[#This Row],[MntFruits]])</f>
        <v>43</v>
      </c>
      <c r="R816">
        <f>IF(Table13[[#This Row],[MntMeatProducts]] = 0, "",Table13[[#This Row],[MntMeatProducts]])</f>
        <v>204</v>
      </c>
      <c r="S816">
        <f>IF(Table13[[#This Row],[MntFishProducts]] = 0, "",Table13[[#This Row],[MntFishProducts]])</f>
        <v>153</v>
      </c>
      <c r="T816">
        <f>IF(Table13[[#This Row],[MntSweetProducts]] = 0, "",Table13[[#This Row],[MntSweetProducts]])</f>
        <v>58</v>
      </c>
      <c r="U816">
        <f>IF(Table13[[#This Row],[MntGoldProds]] = 0, "",Table13[[#This Row],[MntGoldProds]])</f>
        <v>29</v>
      </c>
      <c r="V816">
        <v>3</v>
      </c>
      <c r="W816">
        <v>2</v>
      </c>
      <c r="X816">
        <v>8</v>
      </c>
      <c r="Y816">
        <v>12</v>
      </c>
      <c r="Z816">
        <v>8</v>
      </c>
      <c r="AA816">
        <v>1</v>
      </c>
      <c r="AB816">
        <v>1</v>
      </c>
      <c r="AC816">
        <v>0</v>
      </c>
      <c r="AD816">
        <v>1</v>
      </c>
      <c r="AE816">
        <v>0</v>
      </c>
      <c r="AF816">
        <v>1</v>
      </c>
      <c r="AG816">
        <v>0</v>
      </c>
      <c r="AH816" t="s">
        <v>32</v>
      </c>
      <c r="AI816" s="13">
        <f>SUM(Table13[[#This Row],[MntWines]:[MntGoldProds]])</f>
        <v>1526</v>
      </c>
      <c r="AJ816" s="13">
        <f>AVERAGE(Table13[[#This Row],[MntWines]:[MntGoldProds]])</f>
        <v>254.33333333333334</v>
      </c>
      <c r="AK816">
        <f>IF(Table13[[#This Row],[Total Number of Purchases]]=0,0,Table13[[#This Row],[Total Spend]]/Table13[[#This Row],[Total Number of Purchases]])</f>
        <v>61.04</v>
      </c>
      <c r="AM816">
        <f>SUM(Table13[[#This Row],[NumDealsPurchases]:[NumStorePurchases]])</f>
        <v>25</v>
      </c>
      <c r="AN816" s="14">
        <f>Snapshot_Date-Table13[[#This Row],[Dt_Customer]]</f>
        <v>546</v>
      </c>
      <c r="AP816" s="13">
        <f>Table13[[#This Row],[NumDealsPurchases]]/Table13[[#This Row],[Total Number of Purchases]]*100</f>
        <v>12</v>
      </c>
      <c r="AQ816">
        <f>6-ROUNDUP(_xlfn.PERCENTRANK.INC(Table13[Recency],Table13[[#This Row],[Recency]])*5, 0)</f>
        <v>2</v>
      </c>
      <c r="AR816">
        <f>ROUNDUP(_xlfn.PERCENTRANK.INC(Table13[Total Number of Purchases],Table13[[#This Row],[Total Number of Purchases]])*5,0)</f>
        <v>5</v>
      </c>
      <c r="AS816">
        <f>ROUNDUP(_xlfn.PERCENTRANK.INC(Table13[Total Spend],Table13[[#This Row],[Total Spend]])*5,0)</f>
        <v>5</v>
      </c>
      <c r="AT816" t="str">
        <f>Table13[[#This Row],[Recency Score]]&amp;Table13[[#This Row],[Frequency Score]]&amp;Table13[[#This Row],[Monetary Score]]</f>
        <v>255</v>
      </c>
      <c r="AU816" t="str">
        <f t="shared" si="12"/>
        <v>Frequent Buyers</v>
      </c>
      <c r="AW816" s="13">
        <f>DATEDIF(Table13[[#This Row],[Dt_Customer]], Snapshot_Date, "d")</f>
        <v>546</v>
      </c>
      <c r="AX816" s="13">
        <f>Table13[[#This Row],[CL if today]]/365</f>
        <v>1.4958904109589042</v>
      </c>
      <c r="AY816">
        <f>Table13[[#This Row],[Total Number of Purchases]]/Table13[[#This Row],[Corrected CL]]</f>
        <v>16.712454212454212</v>
      </c>
      <c r="AZ816">
        <f>Table13[[#This Row],[Average Order Value (AOV)]]*Table13[[#This Row],[Freq per Year]]</f>
        <v>1020.1282051282051</v>
      </c>
      <c r="BA816">
        <f>Table13[[#This Row],[Total Spend]]/Table13[[#This Row],[Corrected CL]]</f>
        <v>1020.1282051282051</v>
      </c>
      <c r="BB816">
        <v>781.66969147005454</v>
      </c>
      <c r="BC816" s="1">
        <f>Table13[[#This Row],[Dt_Customer]]+Table13[[#This Row],[Recency]]</f>
        <v>41446</v>
      </c>
      <c r="BD816" s="16" t="str">
        <f>IF(COUNTIF(A:A, A816) &gt; 1, "Duplicate", "Unique")</f>
        <v>Unique</v>
      </c>
    </row>
    <row r="817" spans="1:56" x14ac:dyDescent="0.3">
      <c r="A817">
        <v>9145</v>
      </c>
      <c r="B817">
        <v>1972</v>
      </c>
      <c r="C817" t="s">
        <v>28</v>
      </c>
      <c r="D817" t="s">
        <v>31</v>
      </c>
      <c r="E817">
        <v>72504</v>
      </c>
      <c r="F817">
        <v>0</v>
      </c>
      <c r="G817">
        <v>1</v>
      </c>
      <c r="H817" s="1">
        <v>41370</v>
      </c>
      <c r="I817">
        <v>43</v>
      </c>
      <c r="J817">
        <v>604</v>
      </c>
      <c r="K817">
        <v>26</v>
      </c>
      <c r="L817">
        <v>470</v>
      </c>
      <c r="M817">
        <v>123</v>
      </c>
      <c r="N817">
        <v>161</v>
      </c>
      <c r="O817">
        <v>94</v>
      </c>
      <c r="P817">
        <f>IF(Table13[[#This Row],[MntWines]] = 0,"",Table13[[#This Row],[MntWines]])</f>
        <v>604</v>
      </c>
      <c r="Q817">
        <f>IF(Table13[[#This Row],[MntFruits]] = 0, "",Table13[[#This Row],[MntFruits]])</f>
        <v>26</v>
      </c>
      <c r="R817">
        <f>IF(Table13[[#This Row],[MntMeatProducts]] = 0, "",Table13[[#This Row],[MntMeatProducts]])</f>
        <v>470</v>
      </c>
      <c r="S817">
        <f>IF(Table13[[#This Row],[MntFishProducts]] = 0, "",Table13[[#This Row],[MntFishProducts]])</f>
        <v>123</v>
      </c>
      <c r="T817">
        <f>IF(Table13[[#This Row],[MntSweetProducts]] = 0, "",Table13[[#This Row],[MntSweetProducts]])</f>
        <v>161</v>
      </c>
      <c r="U817">
        <f>IF(Table13[[#This Row],[MntGoldProds]] = 0, "",Table13[[#This Row],[MntGoldProds]])</f>
        <v>94</v>
      </c>
      <c r="V817">
        <v>2</v>
      </c>
      <c r="W817">
        <v>5</v>
      </c>
      <c r="X817">
        <v>9</v>
      </c>
      <c r="Y817">
        <v>6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 t="s">
        <v>32</v>
      </c>
      <c r="AI817" s="13">
        <f>SUM(Table13[[#This Row],[MntWines]:[MntGoldProds]])</f>
        <v>1478</v>
      </c>
      <c r="AJ817" s="13">
        <f>AVERAGE(Table13[[#This Row],[MntWines]:[MntGoldProds]])</f>
        <v>246.33333333333334</v>
      </c>
      <c r="AK817">
        <f>IF(Table13[[#This Row],[Total Number of Purchases]]=0,0,Table13[[#This Row],[Total Spend]]/Table13[[#This Row],[Total Number of Purchases]])</f>
        <v>67.181818181818187</v>
      </c>
      <c r="AM817">
        <f>SUM(Table13[[#This Row],[NumDealsPurchases]:[NumStorePurchases]])</f>
        <v>22</v>
      </c>
      <c r="AN817" s="14">
        <f>Snapshot_Date-Table13[[#This Row],[Dt_Customer]]</f>
        <v>546</v>
      </c>
      <c r="AP817" s="13">
        <f>Table13[[#This Row],[NumDealsPurchases]]/Table13[[#This Row],[Total Number of Purchases]]*100</f>
        <v>9.0909090909090917</v>
      </c>
      <c r="AQ817">
        <f>6-ROUNDUP(_xlfn.PERCENTRANK.INC(Table13[Recency],Table13[[#This Row],[Recency]])*5, 0)</f>
        <v>3</v>
      </c>
      <c r="AR817">
        <f>ROUNDUP(_xlfn.PERCENTRANK.INC(Table13[Total Number of Purchases],Table13[[#This Row],[Total Number of Purchases]])*5,0)</f>
        <v>4</v>
      </c>
      <c r="AS817">
        <f>ROUNDUP(_xlfn.PERCENTRANK.INC(Table13[Total Spend],Table13[[#This Row],[Total Spend]])*5,0)</f>
        <v>5</v>
      </c>
      <c r="AT817" t="str">
        <f>Table13[[#This Row],[Recency Score]]&amp;Table13[[#This Row],[Frequency Score]]&amp;Table13[[#This Row],[Monetary Score]]</f>
        <v>345</v>
      </c>
      <c r="AU817" t="str">
        <f t="shared" si="12"/>
        <v>Big Spenders</v>
      </c>
      <c r="AW817" s="13">
        <f>DATEDIF(Table13[[#This Row],[Dt_Customer]], Snapshot_Date, "d")</f>
        <v>546</v>
      </c>
      <c r="AX817" s="13">
        <f>Table13[[#This Row],[CL if today]]/365</f>
        <v>1.4958904109589042</v>
      </c>
      <c r="AY817">
        <f>Table13[[#This Row],[Total Number of Purchases]]/Table13[[#This Row],[Corrected CL]]</f>
        <v>14.706959706959706</v>
      </c>
      <c r="AZ817">
        <f>Table13[[#This Row],[Average Order Value (AOV)]]*Table13[[#This Row],[Freq per Year]]</f>
        <v>988.04029304029302</v>
      </c>
      <c r="BA817">
        <f>Table13[[#This Row],[Total Spend]]/Table13[[#This Row],[Corrected CL]]</f>
        <v>988.04029304029302</v>
      </c>
      <c r="BB817">
        <v>613.86363636363637</v>
      </c>
      <c r="BC817" s="1">
        <f>Table13[[#This Row],[Dt_Customer]]+Table13[[#This Row],[Recency]]</f>
        <v>41413</v>
      </c>
      <c r="BD817" s="16" t="str">
        <f>IF(COUNTIF(A:A, A817) &gt; 1, "Duplicate", "Unique")</f>
        <v>Unique</v>
      </c>
    </row>
    <row r="818" spans="1:56" x14ac:dyDescent="0.3">
      <c r="A818">
        <v>9507</v>
      </c>
      <c r="B818">
        <v>1975</v>
      </c>
      <c r="C818" t="s">
        <v>28</v>
      </c>
      <c r="D818" t="s">
        <v>33</v>
      </c>
      <c r="E818">
        <v>40794</v>
      </c>
      <c r="F818">
        <v>0</v>
      </c>
      <c r="G818">
        <v>1</v>
      </c>
      <c r="H818" s="1">
        <v>41371</v>
      </c>
      <c r="I818">
        <v>18</v>
      </c>
      <c r="J818">
        <v>261</v>
      </c>
      <c r="K818">
        <v>23</v>
      </c>
      <c r="L818">
        <v>73</v>
      </c>
      <c r="M818">
        <v>4</v>
      </c>
      <c r="N818">
        <v>23</v>
      </c>
      <c r="O818">
        <v>50</v>
      </c>
      <c r="P818">
        <f>IF(Table13[[#This Row],[MntWines]] = 0,"",Table13[[#This Row],[MntWines]])</f>
        <v>261</v>
      </c>
      <c r="Q818">
        <f>IF(Table13[[#This Row],[MntFruits]] = 0, "",Table13[[#This Row],[MntFruits]])</f>
        <v>23</v>
      </c>
      <c r="R818">
        <f>IF(Table13[[#This Row],[MntMeatProducts]] = 0, "",Table13[[#This Row],[MntMeatProducts]])</f>
        <v>73</v>
      </c>
      <c r="S818">
        <f>IF(Table13[[#This Row],[MntFishProducts]] = 0, "",Table13[[#This Row],[MntFishProducts]])</f>
        <v>4</v>
      </c>
      <c r="T818">
        <f>IF(Table13[[#This Row],[MntSweetProducts]] = 0, "",Table13[[#This Row],[MntSweetProducts]])</f>
        <v>23</v>
      </c>
      <c r="U818">
        <f>IF(Table13[[#This Row],[MntGoldProds]] = 0, "",Table13[[#This Row],[MntGoldProds]])</f>
        <v>50</v>
      </c>
      <c r="V818">
        <v>2</v>
      </c>
      <c r="W818">
        <v>6</v>
      </c>
      <c r="X818">
        <v>3</v>
      </c>
      <c r="Y818">
        <v>5</v>
      </c>
      <c r="Z818">
        <v>7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30</v>
      </c>
      <c r="AI818" s="13">
        <f>SUM(Table13[[#This Row],[MntWines]:[MntGoldProds]])</f>
        <v>434</v>
      </c>
      <c r="AJ818" s="13">
        <f>AVERAGE(Table13[[#This Row],[MntWines]:[MntGoldProds]])</f>
        <v>72.333333333333329</v>
      </c>
      <c r="AK818">
        <f>IF(Table13[[#This Row],[Total Number of Purchases]]=0,0,Table13[[#This Row],[Total Spend]]/Table13[[#This Row],[Total Number of Purchases]])</f>
        <v>27.125</v>
      </c>
      <c r="AM818">
        <f>SUM(Table13[[#This Row],[NumDealsPurchases]:[NumStorePurchases]])</f>
        <v>16</v>
      </c>
      <c r="AN818" s="14">
        <f>Snapshot_Date-Table13[[#This Row],[Dt_Customer]]</f>
        <v>545</v>
      </c>
      <c r="AP818" s="13">
        <f>Table13[[#This Row],[NumDealsPurchases]]/Table13[[#This Row],[Total Number of Purchases]]*100</f>
        <v>12.5</v>
      </c>
      <c r="AQ818">
        <f>6-ROUNDUP(_xlfn.PERCENTRANK.INC(Table13[Recency],Table13[[#This Row],[Recency]])*5, 0)</f>
        <v>5</v>
      </c>
      <c r="AR818">
        <f>ROUNDUP(_xlfn.PERCENTRANK.INC(Table13[Total Number of Purchases],Table13[[#This Row],[Total Number of Purchases]])*5,0)</f>
        <v>3</v>
      </c>
      <c r="AS818">
        <f>ROUNDUP(_xlfn.PERCENTRANK.INC(Table13[Total Spend],Table13[[#This Row],[Total Spend]])*5,0)</f>
        <v>3</v>
      </c>
      <c r="AT818" t="str">
        <f>Table13[[#This Row],[Recency Score]]&amp;Table13[[#This Row],[Frequency Score]]&amp;Table13[[#This Row],[Monetary Score]]</f>
        <v>533</v>
      </c>
      <c r="AU818" t="str">
        <f t="shared" si="12"/>
        <v>Loyal Customers</v>
      </c>
      <c r="AW818" s="13">
        <f>DATEDIF(Table13[[#This Row],[Dt_Customer]], Snapshot_Date, "d")</f>
        <v>545</v>
      </c>
      <c r="AX818" s="13">
        <f>Table13[[#This Row],[CL if today]]/365</f>
        <v>1.4931506849315068</v>
      </c>
      <c r="AY818">
        <f>Table13[[#This Row],[Total Number of Purchases]]/Table13[[#This Row],[Corrected CL]]</f>
        <v>10.715596330275229</v>
      </c>
      <c r="AZ818">
        <f>Table13[[#This Row],[Average Order Value (AOV)]]*Table13[[#This Row],[Freq per Year]]</f>
        <v>290.66055045871559</v>
      </c>
      <c r="BA818">
        <f>Table13[[#This Row],[Total Spend]]/Table13[[#This Row],[Corrected CL]]</f>
        <v>290.66055045871559</v>
      </c>
      <c r="BB818">
        <v>725.35454545454547</v>
      </c>
      <c r="BC818" s="1">
        <f>Table13[[#This Row],[Dt_Customer]]+Table13[[#This Row],[Recency]]</f>
        <v>41389</v>
      </c>
      <c r="BD818" s="16" t="str">
        <f>IF(COUNTIF(A:A, A818) &gt; 1, "Duplicate", "Unique")</f>
        <v>Unique</v>
      </c>
    </row>
    <row r="819" spans="1:56" x14ac:dyDescent="0.3">
      <c r="A819">
        <v>2868</v>
      </c>
      <c r="B819">
        <v>1949</v>
      </c>
      <c r="C819" t="s">
        <v>37</v>
      </c>
      <c r="D819" t="s">
        <v>31</v>
      </c>
      <c r="E819">
        <v>26518</v>
      </c>
      <c r="F819">
        <v>1</v>
      </c>
      <c r="G819">
        <v>1</v>
      </c>
      <c r="H819" s="1">
        <v>41372</v>
      </c>
      <c r="I819">
        <v>33</v>
      </c>
      <c r="J819">
        <v>20</v>
      </c>
      <c r="K819">
        <v>1</v>
      </c>
      <c r="L819">
        <v>28</v>
      </c>
      <c r="M819">
        <v>3</v>
      </c>
      <c r="N819">
        <v>3</v>
      </c>
      <c r="O819">
        <v>2</v>
      </c>
      <c r="P819">
        <f>IF(Table13[[#This Row],[MntWines]] = 0,"",Table13[[#This Row],[MntWines]])</f>
        <v>20</v>
      </c>
      <c r="Q819">
        <f>IF(Table13[[#This Row],[MntFruits]] = 0, "",Table13[[#This Row],[MntFruits]])</f>
        <v>1</v>
      </c>
      <c r="R819">
        <f>IF(Table13[[#This Row],[MntMeatProducts]] = 0, "",Table13[[#This Row],[MntMeatProducts]])</f>
        <v>28</v>
      </c>
      <c r="S819">
        <f>IF(Table13[[#This Row],[MntFishProducts]] = 0, "",Table13[[#This Row],[MntFishProducts]])</f>
        <v>3</v>
      </c>
      <c r="T819">
        <f>IF(Table13[[#This Row],[MntSweetProducts]] = 0, "",Table13[[#This Row],[MntSweetProducts]])</f>
        <v>3</v>
      </c>
      <c r="U819">
        <f>IF(Table13[[#This Row],[MntGoldProds]] = 0, "",Table13[[#This Row],[MntGoldProds]])</f>
        <v>2</v>
      </c>
      <c r="V819">
        <v>3</v>
      </c>
      <c r="W819">
        <v>2</v>
      </c>
      <c r="X819">
        <v>0</v>
      </c>
      <c r="Y819">
        <v>3</v>
      </c>
      <c r="Z819">
        <v>8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 t="s">
        <v>34</v>
      </c>
      <c r="AI819" s="13">
        <f>SUM(Table13[[#This Row],[MntWines]:[MntGoldProds]])</f>
        <v>57</v>
      </c>
      <c r="AJ819" s="13">
        <f>AVERAGE(Table13[[#This Row],[MntWines]:[MntGoldProds]])</f>
        <v>9.5</v>
      </c>
      <c r="AK819">
        <f>IF(Table13[[#This Row],[Total Number of Purchases]]=0,0,Table13[[#This Row],[Total Spend]]/Table13[[#This Row],[Total Number of Purchases]])</f>
        <v>7.125</v>
      </c>
      <c r="AM819">
        <f>SUM(Table13[[#This Row],[NumDealsPurchases]:[NumStorePurchases]])</f>
        <v>8</v>
      </c>
      <c r="AN819" s="14">
        <f>Snapshot_Date-Table13[[#This Row],[Dt_Customer]]</f>
        <v>544</v>
      </c>
      <c r="AP819" s="13">
        <f>Table13[[#This Row],[NumDealsPurchases]]/Table13[[#This Row],[Total Number of Purchases]]*100</f>
        <v>37.5</v>
      </c>
      <c r="AQ819">
        <f>6-ROUNDUP(_xlfn.PERCENTRANK.INC(Table13[Recency],Table13[[#This Row],[Recency]])*5, 0)</f>
        <v>4</v>
      </c>
      <c r="AR819">
        <f>ROUNDUP(_xlfn.PERCENTRANK.INC(Table13[Total Number of Purchases],Table13[[#This Row],[Total Number of Purchases]])*5,0)</f>
        <v>2</v>
      </c>
      <c r="AS819">
        <f>ROUNDUP(_xlfn.PERCENTRANK.INC(Table13[Total Spend],Table13[[#This Row],[Total Spend]])*5,0)</f>
        <v>2</v>
      </c>
      <c r="AT819" t="str">
        <f>Table13[[#This Row],[Recency Score]]&amp;Table13[[#This Row],[Frequency Score]]&amp;Table13[[#This Row],[Monetary Score]]</f>
        <v>422</v>
      </c>
      <c r="AU819" t="str">
        <f t="shared" si="12"/>
        <v>Potential Loyalists</v>
      </c>
      <c r="AW819" s="13">
        <f>DATEDIF(Table13[[#This Row],[Dt_Customer]], Snapshot_Date, "d")</f>
        <v>544</v>
      </c>
      <c r="AX819" s="13">
        <f>Table13[[#This Row],[CL if today]]/365</f>
        <v>1.4904109589041097</v>
      </c>
      <c r="AY819">
        <f>Table13[[#This Row],[Total Number of Purchases]]/Table13[[#This Row],[Corrected CL]]</f>
        <v>5.367647058823529</v>
      </c>
      <c r="AZ819">
        <f>Table13[[#This Row],[Average Order Value (AOV)]]*Table13[[#This Row],[Freq per Year]]</f>
        <v>38.244485294117645</v>
      </c>
      <c r="BA819">
        <f>Table13[[#This Row],[Total Spend]]/Table13[[#This Row],[Corrected CL]]</f>
        <v>38.244485294117645</v>
      </c>
      <c r="BB819">
        <v>495.97449908925319</v>
      </c>
      <c r="BC819" s="1">
        <f>Table13[[#This Row],[Dt_Customer]]+Table13[[#This Row],[Recency]]</f>
        <v>41405</v>
      </c>
      <c r="BD819" s="16" t="str">
        <f>IF(COUNTIF(A:A, A819) &gt; 1, "Duplicate", "Unique")</f>
        <v>Unique</v>
      </c>
    </row>
    <row r="820" spans="1:56" x14ac:dyDescent="0.3">
      <c r="A820">
        <v>6200</v>
      </c>
      <c r="B820">
        <v>1951</v>
      </c>
      <c r="C820" t="s">
        <v>28</v>
      </c>
      <c r="D820" t="s">
        <v>33</v>
      </c>
      <c r="E820">
        <v>75903</v>
      </c>
      <c r="F820">
        <v>0</v>
      </c>
      <c r="G820">
        <v>1</v>
      </c>
      <c r="H820" s="1">
        <v>41372</v>
      </c>
      <c r="I820">
        <v>50</v>
      </c>
      <c r="J820">
        <v>340</v>
      </c>
      <c r="K820">
        <v>108</v>
      </c>
      <c r="L820">
        <v>185</v>
      </c>
      <c r="M820">
        <v>130</v>
      </c>
      <c r="N820">
        <v>38</v>
      </c>
      <c r="O820">
        <v>100</v>
      </c>
      <c r="P820">
        <f>IF(Table13[[#This Row],[MntWines]] = 0,"",Table13[[#This Row],[MntWines]])</f>
        <v>340</v>
      </c>
      <c r="Q820">
        <f>IF(Table13[[#This Row],[MntFruits]] = 0, "",Table13[[#This Row],[MntFruits]])</f>
        <v>108</v>
      </c>
      <c r="R820">
        <f>IF(Table13[[#This Row],[MntMeatProducts]] = 0, "",Table13[[#This Row],[MntMeatProducts]])</f>
        <v>185</v>
      </c>
      <c r="S820">
        <f>IF(Table13[[#This Row],[MntFishProducts]] = 0, "",Table13[[#This Row],[MntFishProducts]])</f>
        <v>130</v>
      </c>
      <c r="T820">
        <f>IF(Table13[[#This Row],[MntSweetProducts]] = 0, "",Table13[[#This Row],[MntSweetProducts]])</f>
        <v>38</v>
      </c>
      <c r="U820">
        <f>IF(Table13[[#This Row],[MntGoldProds]] = 0, "",Table13[[#This Row],[MntGoldProds]])</f>
        <v>100</v>
      </c>
      <c r="V820">
        <v>2</v>
      </c>
      <c r="W820">
        <v>6</v>
      </c>
      <c r="X820">
        <v>6</v>
      </c>
      <c r="Y820">
        <v>9</v>
      </c>
      <c r="Z820">
        <v>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30</v>
      </c>
      <c r="AI820" s="13">
        <f>SUM(Table13[[#This Row],[MntWines]:[MntGoldProds]])</f>
        <v>901</v>
      </c>
      <c r="AJ820" s="13">
        <f>AVERAGE(Table13[[#This Row],[MntWines]:[MntGoldProds]])</f>
        <v>150.16666666666666</v>
      </c>
      <c r="AK820">
        <f>IF(Table13[[#This Row],[Total Number of Purchases]]=0,0,Table13[[#This Row],[Total Spend]]/Table13[[#This Row],[Total Number of Purchases]])</f>
        <v>39.173913043478258</v>
      </c>
      <c r="AM820">
        <f>SUM(Table13[[#This Row],[NumDealsPurchases]:[NumStorePurchases]])</f>
        <v>23</v>
      </c>
      <c r="AN820" s="14">
        <f>Snapshot_Date-Table13[[#This Row],[Dt_Customer]]</f>
        <v>544</v>
      </c>
      <c r="AP820" s="13">
        <f>Table13[[#This Row],[NumDealsPurchases]]/Table13[[#This Row],[Total Number of Purchases]]*100</f>
        <v>8.695652173913043</v>
      </c>
      <c r="AQ820">
        <f>6-ROUNDUP(_xlfn.PERCENTRANK.INC(Table13[Recency],Table13[[#This Row],[Recency]])*5, 0)</f>
        <v>3</v>
      </c>
      <c r="AR820">
        <f>ROUNDUP(_xlfn.PERCENTRANK.INC(Table13[Total Number of Purchases],Table13[[#This Row],[Total Number of Purchases]])*5,0)</f>
        <v>5</v>
      </c>
      <c r="AS820">
        <f>ROUNDUP(_xlfn.PERCENTRANK.INC(Table13[Total Spend],Table13[[#This Row],[Total Spend]])*5,0)</f>
        <v>4</v>
      </c>
      <c r="AT820" t="str">
        <f>Table13[[#This Row],[Recency Score]]&amp;Table13[[#This Row],[Frequency Score]]&amp;Table13[[#This Row],[Monetary Score]]</f>
        <v>354</v>
      </c>
      <c r="AU820" t="str">
        <f t="shared" si="12"/>
        <v>Frequent Buyers</v>
      </c>
      <c r="AW820" s="13">
        <f>DATEDIF(Table13[[#This Row],[Dt_Customer]], Snapshot_Date, "d")</f>
        <v>544</v>
      </c>
      <c r="AX820" s="13">
        <f>Table13[[#This Row],[CL if today]]/365</f>
        <v>1.4904109589041097</v>
      </c>
      <c r="AY820">
        <f>Table13[[#This Row],[Total Number of Purchases]]/Table13[[#This Row],[Corrected CL]]</f>
        <v>15.431985294117647</v>
      </c>
      <c r="AZ820">
        <f>Table13[[#This Row],[Average Order Value (AOV)]]*Table13[[#This Row],[Freq per Year]]</f>
        <v>604.53125</v>
      </c>
      <c r="BA820">
        <f>Table13[[#This Row],[Total Spend]]/Table13[[#This Row],[Corrected CL]]</f>
        <v>604.53125</v>
      </c>
      <c r="BB820">
        <v>266.60291438979965</v>
      </c>
      <c r="BC820" s="1">
        <f>Table13[[#This Row],[Dt_Customer]]+Table13[[#This Row],[Recency]]</f>
        <v>41422</v>
      </c>
      <c r="BD820" s="16" t="str">
        <f>IF(COUNTIF(A:A, A820) &gt; 1, "Duplicate", "Unique")</f>
        <v>Unique</v>
      </c>
    </row>
    <row r="821" spans="1:56" x14ac:dyDescent="0.3">
      <c r="A821">
        <v>8911</v>
      </c>
      <c r="B821">
        <v>1967</v>
      </c>
      <c r="C821" t="s">
        <v>37</v>
      </c>
      <c r="D821" t="s">
        <v>33</v>
      </c>
      <c r="E821">
        <v>56320</v>
      </c>
      <c r="F821">
        <v>0</v>
      </c>
      <c r="G821">
        <v>1</v>
      </c>
      <c r="H821" s="1">
        <v>41372</v>
      </c>
      <c r="I821">
        <v>11</v>
      </c>
      <c r="J821">
        <v>201</v>
      </c>
      <c r="K821">
        <v>53</v>
      </c>
      <c r="L821">
        <v>172</v>
      </c>
      <c r="M821">
        <v>116</v>
      </c>
      <c r="N821">
        <v>77</v>
      </c>
      <c r="O821">
        <v>83</v>
      </c>
      <c r="P821">
        <f>IF(Table13[[#This Row],[MntWines]] = 0,"",Table13[[#This Row],[MntWines]])</f>
        <v>201</v>
      </c>
      <c r="Q821">
        <f>IF(Table13[[#This Row],[MntFruits]] = 0, "",Table13[[#This Row],[MntFruits]])</f>
        <v>53</v>
      </c>
      <c r="R821">
        <f>IF(Table13[[#This Row],[MntMeatProducts]] = 0, "",Table13[[#This Row],[MntMeatProducts]])</f>
        <v>172</v>
      </c>
      <c r="S821">
        <f>IF(Table13[[#This Row],[MntFishProducts]] = 0, "",Table13[[#This Row],[MntFishProducts]])</f>
        <v>116</v>
      </c>
      <c r="T821">
        <f>IF(Table13[[#This Row],[MntSweetProducts]] = 0, "",Table13[[#This Row],[MntSweetProducts]])</f>
        <v>77</v>
      </c>
      <c r="U821">
        <f>IF(Table13[[#This Row],[MntGoldProds]] = 0, "",Table13[[#This Row],[MntGoldProds]])</f>
        <v>83</v>
      </c>
      <c r="V821">
        <v>3</v>
      </c>
      <c r="W821">
        <v>5</v>
      </c>
      <c r="X821">
        <v>4</v>
      </c>
      <c r="Y821">
        <v>9</v>
      </c>
      <c r="Z821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 t="s">
        <v>30</v>
      </c>
      <c r="AI821" s="13">
        <f>SUM(Table13[[#This Row],[MntWines]:[MntGoldProds]])</f>
        <v>702</v>
      </c>
      <c r="AJ821" s="13">
        <f>AVERAGE(Table13[[#This Row],[MntWines]:[MntGoldProds]])</f>
        <v>117</v>
      </c>
      <c r="AK821">
        <f>IF(Table13[[#This Row],[Total Number of Purchases]]=0,0,Table13[[#This Row],[Total Spend]]/Table13[[#This Row],[Total Number of Purchases]])</f>
        <v>33.428571428571431</v>
      </c>
      <c r="AM821">
        <f>SUM(Table13[[#This Row],[NumDealsPurchases]:[NumStorePurchases]])</f>
        <v>21</v>
      </c>
      <c r="AN821" s="14">
        <f>Snapshot_Date-Table13[[#This Row],[Dt_Customer]]</f>
        <v>544</v>
      </c>
      <c r="AP821" s="13">
        <f>Table13[[#This Row],[NumDealsPurchases]]/Table13[[#This Row],[Total Number of Purchases]]*100</f>
        <v>14.285714285714285</v>
      </c>
      <c r="AQ821">
        <f>6-ROUNDUP(_xlfn.PERCENTRANK.INC(Table13[Recency],Table13[[#This Row],[Recency]])*5, 0)</f>
        <v>5</v>
      </c>
      <c r="AR821">
        <f>ROUNDUP(_xlfn.PERCENTRANK.INC(Table13[Total Number of Purchases],Table13[[#This Row],[Total Number of Purchases]])*5,0)</f>
        <v>4</v>
      </c>
      <c r="AS821">
        <f>ROUNDUP(_xlfn.PERCENTRANK.INC(Table13[Total Spend],Table13[[#This Row],[Total Spend]])*5,0)</f>
        <v>4</v>
      </c>
      <c r="AT821" t="str">
        <f>Table13[[#This Row],[Recency Score]]&amp;Table13[[#This Row],[Frequency Score]]&amp;Table13[[#This Row],[Monetary Score]]</f>
        <v>544</v>
      </c>
      <c r="AU821" t="str">
        <f t="shared" si="12"/>
        <v>Loyal Customers</v>
      </c>
      <c r="AW821" s="13">
        <f>DATEDIF(Table13[[#This Row],[Dt_Customer]], Snapshot_Date, "d")</f>
        <v>544</v>
      </c>
      <c r="AX821" s="13">
        <f>Table13[[#This Row],[CL if today]]/365</f>
        <v>1.4904109589041097</v>
      </c>
      <c r="AY821">
        <f>Table13[[#This Row],[Total Number of Purchases]]/Table13[[#This Row],[Corrected CL]]</f>
        <v>14.090073529411764</v>
      </c>
      <c r="AZ821">
        <f>Table13[[#This Row],[Average Order Value (AOV)]]*Table13[[#This Row],[Freq per Year]]</f>
        <v>471.01102941176475</v>
      </c>
      <c r="BA821">
        <f>Table13[[#This Row],[Total Spend]]/Table13[[#This Row],[Corrected CL]]</f>
        <v>471.0110294117647</v>
      </c>
      <c r="BB821">
        <v>441.06946983546618</v>
      </c>
      <c r="BC821" s="1">
        <f>Table13[[#This Row],[Dt_Customer]]+Table13[[#This Row],[Recency]]</f>
        <v>41383</v>
      </c>
      <c r="BD821" s="16" t="str">
        <f>IF(COUNTIF(A:A, A821) &gt; 1, "Duplicate", "Unique")</f>
        <v>Unique</v>
      </c>
    </row>
    <row r="822" spans="1:56" x14ac:dyDescent="0.3">
      <c r="A822">
        <v>1357</v>
      </c>
      <c r="B822">
        <v>1970</v>
      </c>
      <c r="C822" t="s">
        <v>28</v>
      </c>
      <c r="D822" t="s">
        <v>35</v>
      </c>
      <c r="E822">
        <v>74854</v>
      </c>
      <c r="F822">
        <v>1</v>
      </c>
      <c r="G822">
        <v>2</v>
      </c>
      <c r="H822" s="1">
        <v>41372</v>
      </c>
      <c r="I822">
        <v>90</v>
      </c>
      <c r="J822">
        <v>856</v>
      </c>
      <c r="K822">
        <v>59</v>
      </c>
      <c r="L822">
        <v>487</v>
      </c>
      <c r="M822">
        <v>58</v>
      </c>
      <c r="N822">
        <v>29</v>
      </c>
      <c r="O822">
        <v>73</v>
      </c>
      <c r="P822">
        <f>IF(Table13[[#This Row],[MntWines]] = 0,"",Table13[[#This Row],[MntWines]])</f>
        <v>856</v>
      </c>
      <c r="Q822">
        <f>IF(Table13[[#This Row],[MntFruits]] = 0, "",Table13[[#This Row],[MntFruits]])</f>
        <v>59</v>
      </c>
      <c r="R822">
        <f>IF(Table13[[#This Row],[MntMeatProducts]] = 0, "",Table13[[#This Row],[MntMeatProducts]])</f>
        <v>487</v>
      </c>
      <c r="S822">
        <f>IF(Table13[[#This Row],[MntFishProducts]] = 0, "",Table13[[#This Row],[MntFishProducts]])</f>
        <v>58</v>
      </c>
      <c r="T822">
        <f>IF(Table13[[#This Row],[MntSweetProducts]] = 0, "",Table13[[#This Row],[MntSweetProducts]])</f>
        <v>29</v>
      </c>
      <c r="U822">
        <f>IF(Table13[[#This Row],[MntGoldProds]] = 0, "",Table13[[#This Row],[MntGoldProds]])</f>
        <v>73</v>
      </c>
      <c r="V822">
        <v>7</v>
      </c>
      <c r="W822">
        <v>2</v>
      </c>
      <c r="X822">
        <v>5</v>
      </c>
      <c r="Y822">
        <v>5</v>
      </c>
      <c r="Z822">
        <v>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39</v>
      </c>
      <c r="AI822" s="13">
        <f>SUM(Table13[[#This Row],[MntWines]:[MntGoldProds]])</f>
        <v>1562</v>
      </c>
      <c r="AJ822" s="13">
        <f>AVERAGE(Table13[[#This Row],[MntWines]:[MntGoldProds]])</f>
        <v>260.33333333333331</v>
      </c>
      <c r="AK822">
        <f>IF(Table13[[#This Row],[Total Number of Purchases]]=0,0,Table13[[#This Row],[Total Spend]]/Table13[[#This Row],[Total Number of Purchases]])</f>
        <v>82.21052631578948</v>
      </c>
      <c r="AM822">
        <f>SUM(Table13[[#This Row],[NumDealsPurchases]:[NumStorePurchases]])</f>
        <v>19</v>
      </c>
      <c r="AN822" s="14">
        <f>Snapshot_Date-Table13[[#This Row],[Dt_Customer]]</f>
        <v>544</v>
      </c>
      <c r="AP822" s="13">
        <f>Table13[[#This Row],[NumDealsPurchases]]/Table13[[#This Row],[Total Number of Purchases]]*100</f>
        <v>36.84210526315789</v>
      </c>
      <c r="AQ822">
        <f>6-ROUNDUP(_xlfn.PERCENTRANK.INC(Table13[Recency],Table13[[#This Row],[Recency]])*5, 0)</f>
        <v>1</v>
      </c>
      <c r="AR822">
        <f>ROUNDUP(_xlfn.PERCENTRANK.INC(Table13[Total Number of Purchases],Table13[[#This Row],[Total Number of Purchases]])*5,0)</f>
        <v>4</v>
      </c>
      <c r="AS822">
        <f>ROUNDUP(_xlfn.PERCENTRANK.INC(Table13[Total Spend],Table13[[#This Row],[Total Spend]])*5,0)</f>
        <v>5</v>
      </c>
      <c r="AT822" t="str">
        <f>Table13[[#This Row],[Recency Score]]&amp;Table13[[#This Row],[Frequency Score]]&amp;Table13[[#This Row],[Monetary Score]]</f>
        <v>145</v>
      </c>
      <c r="AU822" t="str">
        <f t="shared" si="12"/>
        <v>Big Spenders</v>
      </c>
      <c r="AW822" s="13">
        <f>DATEDIF(Table13[[#This Row],[Dt_Customer]], Snapshot_Date, "d")</f>
        <v>544</v>
      </c>
      <c r="AX822" s="13">
        <f>Table13[[#This Row],[CL if today]]/365</f>
        <v>1.4904109589041097</v>
      </c>
      <c r="AY822">
        <f>Table13[[#This Row],[Total Number of Purchases]]/Table13[[#This Row],[Corrected CL]]</f>
        <v>12.748161764705882</v>
      </c>
      <c r="AZ822">
        <f>Table13[[#This Row],[Average Order Value (AOV)]]*Table13[[#This Row],[Freq per Year]]</f>
        <v>1048.0330882352941</v>
      </c>
      <c r="BA822">
        <f>Table13[[#This Row],[Total Spend]]/Table13[[#This Row],[Corrected CL]]</f>
        <v>1048.0330882352941</v>
      </c>
      <c r="BB822">
        <v>771.88524590163934</v>
      </c>
      <c r="BC822" s="1">
        <f>Table13[[#This Row],[Dt_Customer]]+Table13[[#This Row],[Recency]]</f>
        <v>41462</v>
      </c>
      <c r="BD822" s="16" t="str">
        <f>IF(COUNTIF(A:A, A822) &gt; 1, "Duplicate", "Unique")</f>
        <v>Unique</v>
      </c>
    </row>
    <row r="823" spans="1:56" x14ac:dyDescent="0.3">
      <c r="A823">
        <v>2202</v>
      </c>
      <c r="B823">
        <v>1978</v>
      </c>
      <c r="C823" t="s">
        <v>28</v>
      </c>
      <c r="D823" t="s">
        <v>35</v>
      </c>
      <c r="E823">
        <v>41154</v>
      </c>
      <c r="F823">
        <v>0</v>
      </c>
      <c r="G823">
        <v>1</v>
      </c>
      <c r="H823" s="1">
        <v>41373</v>
      </c>
      <c r="I823">
        <v>98</v>
      </c>
      <c r="J823">
        <v>44</v>
      </c>
      <c r="K823">
        <v>2</v>
      </c>
      <c r="L823">
        <v>11</v>
      </c>
      <c r="M823">
        <v>2</v>
      </c>
      <c r="N823">
        <v>3</v>
      </c>
      <c r="O823">
        <v>7</v>
      </c>
      <c r="P823">
        <f>IF(Table13[[#This Row],[MntWines]] = 0,"",Table13[[#This Row],[MntWines]])</f>
        <v>44</v>
      </c>
      <c r="Q823">
        <f>IF(Table13[[#This Row],[MntFruits]] = 0, "",Table13[[#This Row],[MntFruits]])</f>
        <v>2</v>
      </c>
      <c r="R823">
        <f>IF(Table13[[#This Row],[MntMeatProducts]] = 0, "",Table13[[#This Row],[MntMeatProducts]])</f>
        <v>11</v>
      </c>
      <c r="S823">
        <f>IF(Table13[[#This Row],[MntFishProducts]] = 0, "",Table13[[#This Row],[MntFishProducts]])</f>
        <v>2</v>
      </c>
      <c r="T823">
        <f>IF(Table13[[#This Row],[MntSweetProducts]] = 0, "",Table13[[#This Row],[MntSweetProducts]])</f>
        <v>3</v>
      </c>
      <c r="U823">
        <f>IF(Table13[[#This Row],[MntGoldProds]] = 0, "",Table13[[#This Row],[MntGoldProds]])</f>
        <v>7</v>
      </c>
      <c r="V823">
        <v>1</v>
      </c>
      <c r="W823">
        <v>1</v>
      </c>
      <c r="X823">
        <v>0</v>
      </c>
      <c r="Y823">
        <v>4</v>
      </c>
      <c r="Z823">
        <v>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30</v>
      </c>
      <c r="AI823" s="13">
        <f>SUM(Table13[[#This Row],[MntWines]:[MntGoldProds]])</f>
        <v>69</v>
      </c>
      <c r="AJ823" s="13">
        <f>AVERAGE(Table13[[#This Row],[MntWines]:[MntGoldProds]])</f>
        <v>11.5</v>
      </c>
      <c r="AK823">
        <f>IF(Table13[[#This Row],[Total Number of Purchases]]=0,0,Table13[[#This Row],[Total Spend]]/Table13[[#This Row],[Total Number of Purchases]])</f>
        <v>11.5</v>
      </c>
      <c r="AM823">
        <f>SUM(Table13[[#This Row],[NumDealsPurchases]:[NumStorePurchases]])</f>
        <v>6</v>
      </c>
      <c r="AN823" s="14">
        <f>Snapshot_Date-Table13[[#This Row],[Dt_Customer]]</f>
        <v>543</v>
      </c>
      <c r="AP823" s="13">
        <f>Table13[[#This Row],[NumDealsPurchases]]/Table13[[#This Row],[Total Number of Purchases]]*100</f>
        <v>16.666666666666664</v>
      </c>
      <c r="AQ823">
        <f>6-ROUNDUP(_xlfn.PERCENTRANK.INC(Table13[Recency],Table13[[#This Row],[Recency]])*5, 0)</f>
        <v>1</v>
      </c>
      <c r="AR823">
        <f>ROUNDUP(_xlfn.PERCENTRANK.INC(Table13[Total Number of Purchases],Table13[[#This Row],[Total Number of Purchases]])*5,0)</f>
        <v>1</v>
      </c>
      <c r="AS823">
        <f>ROUNDUP(_xlfn.PERCENTRANK.INC(Table13[Total Spend],Table13[[#This Row],[Total Spend]])*5,0)</f>
        <v>2</v>
      </c>
      <c r="AT823" t="str">
        <f>Table13[[#This Row],[Recency Score]]&amp;Table13[[#This Row],[Frequency Score]]&amp;Table13[[#This Row],[Monetary Score]]</f>
        <v>112</v>
      </c>
      <c r="AU823" t="str">
        <f t="shared" si="12"/>
        <v>Lost</v>
      </c>
      <c r="AW823" s="13">
        <f>DATEDIF(Table13[[#This Row],[Dt_Customer]], Snapshot_Date, "d")</f>
        <v>543</v>
      </c>
      <c r="AX823" s="13">
        <f>Table13[[#This Row],[CL if today]]/365</f>
        <v>1.4876712328767123</v>
      </c>
      <c r="AY823">
        <f>Table13[[#This Row],[Total Number of Purchases]]/Table13[[#This Row],[Corrected CL]]</f>
        <v>4.0331491712707184</v>
      </c>
      <c r="AZ823">
        <f>Table13[[#This Row],[Average Order Value (AOV)]]*Table13[[#This Row],[Freq per Year]]</f>
        <v>46.381215469613259</v>
      </c>
      <c r="BA823">
        <f>Table13[[#This Row],[Total Spend]]/Table13[[#This Row],[Corrected CL]]</f>
        <v>46.381215469613259</v>
      </c>
      <c r="BB823">
        <v>14.012797074954296</v>
      </c>
      <c r="BC823" s="1">
        <f>Table13[[#This Row],[Dt_Customer]]+Table13[[#This Row],[Recency]]</f>
        <v>41471</v>
      </c>
      <c r="BD823" s="16" t="str">
        <f>IF(COUNTIF(A:A, A823) &gt; 1, "Duplicate", "Unique")</f>
        <v>Unique</v>
      </c>
    </row>
    <row r="824" spans="1:56" x14ac:dyDescent="0.3">
      <c r="A824">
        <v>6991</v>
      </c>
      <c r="B824">
        <v>1951</v>
      </c>
      <c r="C824" t="s">
        <v>28</v>
      </c>
      <c r="D824" t="s">
        <v>29</v>
      </c>
      <c r="E824">
        <v>43185</v>
      </c>
      <c r="F824">
        <v>0</v>
      </c>
      <c r="G824">
        <v>1</v>
      </c>
      <c r="H824" s="1">
        <v>41374</v>
      </c>
      <c r="I824">
        <v>88</v>
      </c>
      <c r="J824">
        <v>537</v>
      </c>
      <c r="K824">
        <v>6</v>
      </c>
      <c r="L824">
        <v>42</v>
      </c>
      <c r="M824">
        <v>16</v>
      </c>
      <c r="N824">
        <v>6</v>
      </c>
      <c r="O824">
        <v>30</v>
      </c>
      <c r="P824">
        <f>IF(Table13[[#This Row],[MntWines]] = 0,"",Table13[[#This Row],[MntWines]])</f>
        <v>537</v>
      </c>
      <c r="Q824">
        <f>IF(Table13[[#This Row],[MntFruits]] = 0, "",Table13[[#This Row],[MntFruits]])</f>
        <v>6</v>
      </c>
      <c r="R824">
        <f>IF(Table13[[#This Row],[MntMeatProducts]] = 0, "",Table13[[#This Row],[MntMeatProducts]])</f>
        <v>42</v>
      </c>
      <c r="S824">
        <f>IF(Table13[[#This Row],[MntFishProducts]] = 0, "",Table13[[#This Row],[MntFishProducts]])</f>
        <v>16</v>
      </c>
      <c r="T824">
        <f>IF(Table13[[#This Row],[MntSweetProducts]] = 0, "",Table13[[#This Row],[MntSweetProducts]])</f>
        <v>6</v>
      </c>
      <c r="U824">
        <f>IF(Table13[[#This Row],[MntGoldProds]] = 0, "",Table13[[#This Row],[MntGoldProds]])</f>
        <v>30</v>
      </c>
      <c r="V824">
        <v>2</v>
      </c>
      <c r="W824">
        <v>9</v>
      </c>
      <c r="X824">
        <v>3</v>
      </c>
      <c r="Y824">
        <v>6</v>
      </c>
      <c r="Z824">
        <v>8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36</v>
      </c>
      <c r="AI824" s="13">
        <f>SUM(Table13[[#This Row],[MntWines]:[MntGoldProds]])</f>
        <v>637</v>
      </c>
      <c r="AJ824" s="13">
        <f>AVERAGE(Table13[[#This Row],[MntWines]:[MntGoldProds]])</f>
        <v>106.16666666666667</v>
      </c>
      <c r="AK824">
        <f>IF(Table13[[#This Row],[Total Number of Purchases]]=0,0,Table13[[#This Row],[Total Spend]]/Table13[[#This Row],[Total Number of Purchases]])</f>
        <v>31.85</v>
      </c>
      <c r="AM824">
        <f>SUM(Table13[[#This Row],[NumDealsPurchases]:[NumStorePurchases]])</f>
        <v>20</v>
      </c>
      <c r="AN824" s="14">
        <f>Snapshot_Date-Table13[[#This Row],[Dt_Customer]]</f>
        <v>542</v>
      </c>
      <c r="AP824" s="13">
        <f>Table13[[#This Row],[NumDealsPurchases]]/Table13[[#This Row],[Total Number of Purchases]]*100</f>
        <v>10</v>
      </c>
      <c r="AQ824">
        <f>6-ROUNDUP(_xlfn.PERCENTRANK.INC(Table13[Recency],Table13[[#This Row],[Recency]])*5, 0)</f>
        <v>1</v>
      </c>
      <c r="AR824">
        <f>ROUNDUP(_xlfn.PERCENTRANK.INC(Table13[Total Number of Purchases],Table13[[#This Row],[Total Number of Purchases]])*5,0)</f>
        <v>4</v>
      </c>
      <c r="AS824">
        <f>ROUNDUP(_xlfn.PERCENTRANK.INC(Table13[Total Spend],Table13[[#This Row],[Total Spend]])*5,0)</f>
        <v>3</v>
      </c>
      <c r="AT824" t="str">
        <f>Table13[[#This Row],[Recency Score]]&amp;Table13[[#This Row],[Frequency Score]]&amp;Table13[[#This Row],[Monetary Score]]</f>
        <v>143</v>
      </c>
      <c r="AU824" t="str">
        <f t="shared" si="12"/>
        <v>Lost</v>
      </c>
      <c r="AW824" s="13">
        <f>DATEDIF(Table13[[#This Row],[Dt_Customer]], Snapshot_Date, "d")</f>
        <v>542</v>
      </c>
      <c r="AX824" s="13">
        <f>Table13[[#This Row],[CL if today]]/365</f>
        <v>1.484931506849315</v>
      </c>
      <c r="AY824">
        <f>Table13[[#This Row],[Total Number of Purchases]]/Table13[[#This Row],[Corrected CL]]</f>
        <v>13.468634686346864</v>
      </c>
      <c r="AZ824">
        <f>Table13[[#This Row],[Average Order Value (AOV)]]*Table13[[#This Row],[Freq per Year]]</f>
        <v>428.97601476014762</v>
      </c>
      <c r="BA824">
        <f>Table13[[#This Row],[Total Spend]]/Table13[[#This Row],[Corrected CL]]</f>
        <v>428.97601476014762</v>
      </c>
      <c r="BB824">
        <v>24.689213893967093</v>
      </c>
      <c r="BC824" s="1">
        <f>Table13[[#This Row],[Dt_Customer]]+Table13[[#This Row],[Recency]]</f>
        <v>41462</v>
      </c>
      <c r="BD824" s="16" t="str">
        <f>IF(COUNTIF(A:A, A824) &gt; 1, "Duplicate", "Unique")</f>
        <v>Unique</v>
      </c>
    </row>
    <row r="825" spans="1:56" x14ac:dyDescent="0.3">
      <c r="A825">
        <v>6262</v>
      </c>
      <c r="B825">
        <v>1962</v>
      </c>
      <c r="C825" t="s">
        <v>41</v>
      </c>
      <c r="D825" t="s">
        <v>31</v>
      </c>
      <c r="E825">
        <v>72217</v>
      </c>
      <c r="F825">
        <v>0</v>
      </c>
      <c r="G825">
        <v>0</v>
      </c>
      <c r="H825" s="1">
        <v>41374</v>
      </c>
      <c r="I825">
        <v>93</v>
      </c>
      <c r="J825">
        <v>816</v>
      </c>
      <c r="K825">
        <v>42</v>
      </c>
      <c r="L825">
        <v>450</v>
      </c>
      <c r="M825">
        <v>55</v>
      </c>
      <c r="N825">
        <v>56</v>
      </c>
      <c r="O825">
        <v>154</v>
      </c>
      <c r="P825">
        <f>IF(Table13[[#This Row],[MntWines]] = 0,"",Table13[[#This Row],[MntWines]])</f>
        <v>816</v>
      </c>
      <c r="Q825">
        <f>IF(Table13[[#This Row],[MntFruits]] = 0, "",Table13[[#This Row],[MntFruits]])</f>
        <v>42</v>
      </c>
      <c r="R825">
        <f>IF(Table13[[#This Row],[MntMeatProducts]] = 0, "",Table13[[#This Row],[MntMeatProducts]])</f>
        <v>450</v>
      </c>
      <c r="S825">
        <f>IF(Table13[[#This Row],[MntFishProducts]] = 0, "",Table13[[#This Row],[MntFishProducts]])</f>
        <v>55</v>
      </c>
      <c r="T825">
        <f>IF(Table13[[#This Row],[MntSweetProducts]] = 0, "",Table13[[#This Row],[MntSweetProducts]])</f>
        <v>56</v>
      </c>
      <c r="U825">
        <f>IF(Table13[[#This Row],[MntGoldProds]] = 0, "",Table13[[#This Row],[MntGoldProds]])</f>
        <v>154</v>
      </c>
      <c r="V825">
        <v>1</v>
      </c>
      <c r="W825">
        <v>3</v>
      </c>
      <c r="X825">
        <v>10</v>
      </c>
      <c r="Y825">
        <v>8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39</v>
      </c>
      <c r="AI825" s="13">
        <f>SUM(Table13[[#This Row],[MntWines]:[MntGoldProds]])</f>
        <v>1573</v>
      </c>
      <c r="AJ825" s="13">
        <f>AVERAGE(Table13[[#This Row],[MntWines]:[MntGoldProds]])</f>
        <v>262.16666666666669</v>
      </c>
      <c r="AK825">
        <f>IF(Table13[[#This Row],[Total Number of Purchases]]=0,0,Table13[[#This Row],[Total Spend]]/Table13[[#This Row],[Total Number of Purchases]])</f>
        <v>71.5</v>
      </c>
      <c r="AM825">
        <f>SUM(Table13[[#This Row],[NumDealsPurchases]:[NumStorePurchases]])</f>
        <v>22</v>
      </c>
      <c r="AN825" s="14">
        <f>Snapshot_Date-Table13[[#This Row],[Dt_Customer]]</f>
        <v>542</v>
      </c>
      <c r="AP825" s="13">
        <f>Table13[[#This Row],[NumDealsPurchases]]/Table13[[#This Row],[Total Number of Purchases]]*100</f>
        <v>4.5454545454545459</v>
      </c>
      <c r="AQ825">
        <f>6-ROUNDUP(_xlfn.PERCENTRANK.INC(Table13[Recency],Table13[[#This Row],[Recency]])*5, 0)</f>
        <v>1</v>
      </c>
      <c r="AR825">
        <f>ROUNDUP(_xlfn.PERCENTRANK.INC(Table13[Total Number of Purchases],Table13[[#This Row],[Total Number of Purchases]])*5,0)</f>
        <v>4</v>
      </c>
      <c r="AS825">
        <f>ROUNDUP(_xlfn.PERCENTRANK.INC(Table13[Total Spend],Table13[[#This Row],[Total Spend]])*5,0)</f>
        <v>5</v>
      </c>
      <c r="AT825" t="str">
        <f>Table13[[#This Row],[Recency Score]]&amp;Table13[[#This Row],[Frequency Score]]&amp;Table13[[#This Row],[Monetary Score]]</f>
        <v>145</v>
      </c>
      <c r="AU825" t="str">
        <f t="shared" si="12"/>
        <v>Big Spenders</v>
      </c>
      <c r="AW825" s="13">
        <f>DATEDIF(Table13[[#This Row],[Dt_Customer]], Snapshot_Date, "d")</f>
        <v>542</v>
      </c>
      <c r="AX825" s="13">
        <f>Table13[[#This Row],[CL if today]]/365</f>
        <v>1.484931506849315</v>
      </c>
      <c r="AY825">
        <f>Table13[[#This Row],[Total Number of Purchases]]/Table13[[#This Row],[Corrected CL]]</f>
        <v>14.815498154981551</v>
      </c>
      <c r="AZ825">
        <f>Table13[[#This Row],[Average Order Value (AOV)]]*Table13[[#This Row],[Freq per Year]]</f>
        <v>1059.308118081181</v>
      </c>
      <c r="BA825">
        <f>Table13[[#This Row],[Total Spend]]/Table13[[#This Row],[Corrected CL]]</f>
        <v>1059.308118081181</v>
      </c>
      <c r="BB825">
        <v>118.10786106032907</v>
      </c>
      <c r="BC825" s="1">
        <f>Table13[[#This Row],[Dt_Customer]]+Table13[[#This Row],[Recency]]</f>
        <v>41467</v>
      </c>
      <c r="BD825" s="16" t="str">
        <f>IF(COUNTIF(A:A, A825) &gt; 1, "Duplicate", "Unique")</f>
        <v>Unique</v>
      </c>
    </row>
    <row r="826" spans="1:56" x14ac:dyDescent="0.3">
      <c r="A826">
        <v>5892</v>
      </c>
      <c r="B826">
        <v>1980</v>
      </c>
      <c r="C826" t="s">
        <v>28</v>
      </c>
      <c r="D826" t="s">
        <v>33</v>
      </c>
      <c r="E826">
        <v>34968</v>
      </c>
      <c r="F826">
        <v>1</v>
      </c>
      <c r="G826">
        <v>0</v>
      </c>
      <c r="H826" s="1">
        <v>41374</v>
      </c>
      <c r="I826">
        <v>11</v>
      </c>
      <c r="J826">
        <v>158</v>
      </c>
      <c r="K826">
        <v>6</v>
      </c>
      <c r="L826">
        <v>45</v>
      </c>
      <c r="M826">
        <v>8</v>
      </c>
      <c r="N826">
        <v>2</v>
      </c>
      <c r="O826">
        <v>2</v>
      </c>
      <c r="P826">
        <f>IF(Table13[[#This Row],[MntWines]] = 0,"",Table13[[#This Row],[MntWines]])</f>
        <v>158</v>
      </c>
      <c r="Q826">
        <f>IF(Table13[[#This Row],[MntFruits]] = 0, "",Table13[[#This Row],[MntFruits]])</f>
        <v>6</v>
      </c>
      <c r="R826">
        <f>IF(Table13[[#This Row],[MntMeatProducts]] = 0, "",Table13[[#This Row],[MntMeatProducts]])</f>
        <v>45</v>
      </c>
      <c r="S826">
        <f>IF(Table13[[#This Row],[MntFishProducts]] = 0, "",Table13[[#This Row],[MntFishProducts]])</f>
        <v>8</v>
      </c>
      <c r="T826">
        <f>IF(Table13[[#This Row],[MntSweetProducts]] = 0, "",Table13[[#This Row],[MntSweetProducts]])</f>
        <v>2</v>
      </c>
      <c r="U826">
        <f>IF(Table13[[#This Row],[MntGoldProds]] = 0, "",Table13[[#This Row],[MntGoldProds]])</f>
        <v>2</v>
      </c>
      <c r="V826">
        <v>7</v>
      </c>
      <c r="W826">
        <v>3</v>
      </c>
      <c r="X826">
        <v>2</v>
      </c>
      <c r="Y826">
        <v>5</v>
      </c>
      <c r="Z826">
        <v>7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43</v>
      </c>
      <c r="AI826" s="13">
        <f>SUM(Table13[[#This Row],[MntWines]:[MntGoldProds]])</f>
        <v>221</v>
      </c>
      <c r="AJ826" s="13">
        <f>AVERAGE(Table13[[#This Row],[MntWines]:[MntGoldProds]])</f>
        <v>36.833333333333336</v>
      </c>
      <c r="AK826">
        <f>IF(Table13[[#This Row],[Total Number of Purchases]]=0,0,Table13[[#This Row],[Total Spend]]/Table13[[#This Row],[Total Number of Purchases]])</f>
        <v>13</v>
      </c>
      <c r="AM826">
        <f>SUM(Table13[[#This Row],[NumDealsPurchases]:[NumStorePurchases]])</f>
        <v>17</v>
      </c>
      <c r="AN826" s="14">
        <f>Snapshot_Date-Table13[[#This Row],[Dt_Customer]]</f>
        <v>542</v>
      </c>
      <c r="AP826" s="13">
        <f>Table13[[#This Row],[NumDealsPurchases]]/Table13[[#This Row],[Total Number of Purchases]]*100</f>
        <v>41.17647058823529</v>
      </c>
      <c r="AQ826">
        <f>6-ROUNDUP(_xlfn.PERCENTRANK.INC(Table13[Recency],Table13[[#This Row],[Recency]])*5, 0)</f>
        <v>5</v>
      </c>
      <c r="AR826">
        <f>ROUNDUP(_xlfn.PERCENTRANK.INC(Table13[Total Number of Purchases],Table13[[#This Row],[Total Number of Purchases]])*5,0)</f>
        <v>3</v>
      </c>
      <c r="AS826">
        <f>ROUNDUP(_xlfn.PERCENTRANK.INC(Table13[Total Spend],Table13[[#This Row],[Total Spend]])*5,0)</f>
        <v>3</v>
      </c>
      <c r="AT826" t="str">
        <f>Table13[[#This Row],[Recency Score]]&amp;Table13[[#This Row],[Frequency Score]]&amp;Table13[[#This Row],[Monetary Score]]</f>
        <v>533</v>
      </c>
      <c r="AU826" t="str">
        <f t="shared" si="12"/>
        <v>Loyal Customers</v>
      </c>
      <c r="AW826" s="13">
        <f>DATEDIF(Table13[[#This Row],[Dt_Customer]], Snapshot_Date, "d")</f>
        <v>542</v>
      </c>
      <c r="AX826" s="13">
        <f>Table13[[#This Row],[CL if today]]/365</f>
        <v>1.484931506849315</v>
      </c>
      <c r="AY826">
        <f>Table13[[#This Row],[Total Number of Purchases]]/Table13[[#This Row],[Corrected CL]]</f>
        <v>11.448339483394834</v>
      </c>
      <c r="AZ826">
        <f>Table13[[#This Row],[Average Order Value (AOV)]]*Table13[[#This Row],[Freq per Year]]</f>
        <v>148.82841328413284</v>
      </c>
      <c r="BA826">
        <f>Table13[[#This Row],[Total Spend]]/Table13[[#This Row],[Corrected CL]]</f>
        <v>148.82841328413286</v>
      </c>
      <c r="BB826">
        <v>24.689213893967093</v>
      </c>
      <c r="BC826" s="1">
        <f>Table13[[#This Row],[Dt_Customer]]+Table13[[#This Row],[Recency]]</f>
        <v>41385</v>
      </c>
      <c r="BD826" s="16" t="str">
        <f>IF(COUNTIF(A:A, A826) &gt; 1, "Duplicate", "Unique")</f>
        <v>Unique</v>
      </c>
    </row>
    <row r="827" spans="1:56" x14ac:dyDescent="0.3">
      <c r="A827">
        <v>10741</v>
      </c>
      <c r="B827">
        <v>1951</v>
      </c>
      <c r="C827" t="s">
        <v>41</v>
      </c>
      <c r="D827" t="s">
        <v>35</v>
      </c>
      <c r="E827">
        <v>47352</v>
      </c>
      <c r="F827">
        <v>0</v>
      </c>
      <c r="G827">
        <v>1</v>
      </c>
      <c r="H827" s="1">
        <v>41375</v>
      </c>
      <c r="I827">
        <v>70</v>
      </c>
      <c r="J827">
        <v>172</v>
      </c>
      <c r="K827">
        <v>12</v>
      </c>
      <c r="L827">
        <v>112</v>
      </c>
      <c r="M827">
        <v>8</v>
      </c>
      <c r="N827">
        <v>0</v>
      </c>
      <c r="O827">
        <v>15</v>
      </c>
      <c r="P827">
        <f>IF(Table13[[#This Row],[MntWines]] = 0,"",Table13[[#This Row],[MntWines]])</f>
        <v>172</v>
      </c>
      <c r="Q827">
        <f>IF(Table13[[#This Row],[MntFruits]] = 0, "",Table13[[#This Row],[MntFruits]])</f>
        <v>12</v>
      </c>
      <c r="R827">
        <f>IF(Table13[[#This Row],[MntMeatProducts]] = 0, "",Table13[[#This Row],[MntMeatProducts]])</f>
        <v>112</v>
      </c>
      <c r="S827">
        <f>IF(Table13[[#This Row],[MntFishProducts]] = 0, "",Table13[[#This Row],[MntFishProducts]])</f>
        <v>8</v>
      </c>
      <c r="T827" t="str">
        <f>IF(Table13[[#This Row],[MntSweetProducts]] = 0, "",Table13[[#This Row],[MntSweetProducts]])</f>
        <v/>
      </c>
      <c r="U827">
        <f>IF(Table13[[#This Row],[MntGoldProds]] = 0, "",Table13[[#This Row],[MntGoldProds]])</f>
        <v>15</v>
      </c>
      <c r="V827">
        <v>4</v>
      </c>
      <c r="W827">
        <v>6</v>
      </c>
      <c r="X827">
        <v>1</v>
      </c>
      <c r="Y827">
        <v>5</v>
      </c>
      <c r="Z827">
        <v>7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 t="s">
        <v>30</v>
      </c>
      <c r="AI827" s="13">
        <f>SUM(Table13[[#This Row],[MntWines]:[MntGoldProds]])</f>
        <v>319</v>
      </c>
      <c r="AJ827" s="13">
        <f>AVERAGE(Table13[[#This Row],[MntWines]:[MntGoldProds]])</f>
        <v>53.166666666666664</v>
      </c>
      <c r="AK827">
        <f>IF(Table13[[#This Row],[Total Number of Purchases]]=0,0,Table13[[#This Row],[Total Spend]]/Table13[[#This Row],[Total Number of Purchases]])</f>
        <v>19.9375</v>
      </c>
      <c r="AM827">
        <f>SUM(Table13[[#This Row],[NumDealsPurchases]:[NumStorePurchases]])</f>
        <v>16</v>
      </c>
      <c r="AN827" s="14">
        <f>Snapshot_Date-Table13[[#This Row],[Dt_Customer]]</f>
        <v>541</v>
      </c>
      <c r="AP827" s="13">
        <f>Table13[[#This Row],[NumDealsPurchases]]/Table13[[#This Row],[Total Number of Purchases]]*100</f>
        <v>25</v>
      </c>
      <c r="AQ827">
        <f>6-ROUNDUP(_xlfn.PERCENTRANK.INC(Table13[Recency],Table13[[#This Row],[Recency]])*5, 0)</f>
        <v>2</v>
      </c>
      <c r="AR827">
        <f>ROUNDUP(_xlfn.PERCENTRANK.INC(Table13[Total Number of Purchases],Table13[[#This Row],[Total Number of Purchases]])*5,0)</f>
        <v>3</v>
      </c>
      <c r="AS827">
        <f>ROUNDUP(_xlfn.PERCENTRANK.INC(Table13[Total Spend],Table13[[#This Row],[Total Spend]])*5,0)</f>
        <v>3</v>
      </c>
      <c r="AT827" t="str">
        <f>Table13[[#This Row],[Recency Score]]&amp;Table13[[#This Row],[Frequency Score]]&amp;Table13[[#This Row],[Monetary Score]]</f>
        <v>233</v>
      </c>
      <c r="AU827" t="str">
        <f t="shared" si="12"/>
        <v>About to Sleep</v>
      </c>
      <c r="AW827" s="13">
        <f>DATEDIF(Table13[[#This Row],[Dt_Customer]], Snapshot_Date, "d")</f>
        <v>541</v>
      </c>
      <c r="AX827" s="13">
        <f>Table13[[#This Row],[CL if today]]/365</f>
        <v>1.4821917808219178</v>
      </c>
      <c r="AY827">
        <f>Table13[[#This Row],[Total Number of Purchases]]/Table13[[#This Row],[Corrected CL]]</f>
        <v>10.794824399260628</v>
      </c>
      <c r="AZ827">
        <f>Table13[[#This Row],[Average Order Value (AOV)]]*Table13[[#This Row],[Freq per Year]]</f>
        <v>215.22181146025878</v>
      </c>
      <c r="BA827">
        <f>Table13[[#This Row],[Total Spend]]/Table13[[#This Row],[Corrected CL]]</f>
        <v>215.22181146025878</v>
      </c>
      <c r="BB827">
        <v>1182.4131627056672</v>
      </c>
      <c r="BC827" s="1">
        <f>Table13[[#This Row],[Dt_Customer]]+Table13[[#This Row],[Recency]]</f>
        <v>41445</v>
      </c>
      <c r="BD827" s="16" t="str">
        <f>IF(COUNTIF(A:A, A827) &gt; 1, "Duplicate", "Unique")</f>
        <v>Unique</v>
      </c>
    </row>
    <row r="828" spans="1:56" x14ac:dyDescent="0.3">
      <c r="A828">
        <v>5491</v>
      </c>
      <c r="B828">
        <v>1951</v>
      </c>
      <c r="C828" t="s">
        <v>41</v>
      </c>
      <c r="D828" t="s">
        <v>35</v>
      </c>
      <c r="E828">
        <v>47352</v>
      </c>
      <c r="F828">
        <v>0</v>
      </c>
      <c r="G828">
        <v>1</v>
      </c>
      <c r="H828" s="1">
        <v>41375</v>
      </c>
      <c r="I828">
        <v>70</v>
      </c>
      <c r="J828">
        <v>172</v>
      </c>
      <c r="K828">
        <v>12</v>
      </c>
      <c r="L828">
        <v>112</v>
      </c>
      <c r="M828">
        <v>8</v>
      </c>
      <c r="N828">
        <v>0</v>
      </c>
      <c r="O828">
        <v>15</v>
      </c>
      <c r="P828">
        <f>IF(Table13[[#This Row],[MntWines]] = 0,"",Table13[[#This Row],[MntWines]])</f>
        <v>172</v>
      </c>
      <c r="Q828">
        <f>IF(Table13[[#This Row],[MntFruits]] = 0, "",Table13[[#This Row],[MntFruits]])</f>
        <v>12</v>
      </c>
      <c r="R828">
        <f>IF(Table13[[#This Row],[MntMeatProducts]] = 0, "",Table13[[#This Row],[MntMeatProducts]])</f>
        <v>112</v>
      </c>
      <c r="S828">
        <f>IF(Table13[[#This Row],[MntFishProducts]] = 0, "",Table13[[#This Row],[MntFishProducts]])</f>
        <v>8</v>
      </c>
      <c r="T828" t="str">
        <f>IF(Table13[[#This Row],[MntSweetProducts]] = 0, "",Table13[[#This Row],[MntSweetProducts]])</f>
        <v/>
      </c>
      <c r="U828">
        <f>IF(Table13[[#This Row],[MntGoldProds]] = 0, "",Table13[[#This Row],[MntGoldProds]])</f>
        <v>15</v>
      </c>
      <c r="V828">
        <v>4</v>
      </c>
      <c r="W828">
        <v>6</v>
      </c>
      <c r="X828">
        <v>1</v>
      </c>
      <c r="Y828">
        <v>5</v>
      </c>
      <c r="Z828">
        <v>7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 t="s">
        <v>36</v>
      </c>
      <c r="AI828" s="13">
        <f>SUM(Table13[[#This Row],[MntWines]:[MntGoldProds]])</f>
        <v>319</v>
      </c>
      <c r="AJ828" s="13">
        <f>AVERAGE(Table13[[#This Row],[MntWines]:[MntGoldProds]])</f>
        <v>53.166666666666664</v>
      </c>
      <c r="AK828">
        <f>IF(Table13[[#This Row],[Total Number of Purchases]]=0,0,Table13[[#This Row],[Total Spend]]/Table13[[#This Row],[Total Number of Purchases]])</f>
        <v>19.9375</v>
      </c>
      <c r="AM828">
        <f>SUM(Table13[[#This Row],[NumDealsPurchases]:[NumStorePurchases]])</f>
        <v>16</v>
      </c>
      <c r="AN828" s="14">
        <f>Snapshot_Date-Table13[[#This Row],[Dt_Customer]]</f>
        <v>541</v>
      </c>
      <c r="AP828" s="13">
        <f>Table13[[#This Row],[NumDealsPurchases]]/Table13[[#This Row],[Total Number of Purchases]]*100</f>
        <v>25</v>
      </c>
      <c r="AQ828">
        <f>6-ROUNDUP(_xlfn.PERCENTRANK.INC(Table13[Recency],Table13[[#This Row],[Recency]])*5, 0)</f>
        <v>2</v>
      </c>
      <c r="AR828">
        <f>ROUNDUP(_xlfn.PERCENTRANK.INC(Table13[Total Number of Purchases],Table13[[#This Row],[Total Number of Purchases]])*5,0)</f>
        <v>3</v>
      </c>
      <c r="AS828">
        <f>ROUNDUP(_xlfn.PERCENTRANK.INC(Table13[Total Spend],Table13[[#This Row],[Total Spend]])*5,0)</f>
        <v>3</v>
      </c>
      <c r="AT828" t="str">
        <f>Table13[[#This Row],[Recency Score]]&amp;Table13[[#This Row],[Frequency Score]]&amp;Table13[[#This Row],[Monetary Score]]</f>
        <v>233</v>
      </c>
      <c r="AU828" t="str">
        <f t="shared" si="12"/>
        <v>About to Sleep</v>
      </c>
      <c r="AW828" s="13">
        <f>DATEDIF(Table13[[#This Row],[Dt_Customer]], Snapshot_Date, "d")</f>
        <v>541</v>
      </c>
      <c r="AX828" s="13">
        <f>Table13[[#This Row],[CL if today]]/365</f>
        <v>1.4821917808219178</v>
      </c>
      <c r="AY828">
        <f>Table13[[#This Row],[Total Number of Purchases]]/Table13[[#This Row],[Corrected CL]]</f>
        <v>10.794824399260628</v>
      </c>
      <c r="AZ828">
        <f>Table13[[#This Row],[Average Order Value (AOV)]]*Table13[[#This Row],[Freq per Year]]</f>
        <v>215.22181146025878</v>
      </c>
      <c r="BA828">
        <f>Table13[[#This Row],[Total Spend]]/Table13[[#This Row],[Corrected CL]]</f>
        <v>215.22181146025878</v>
      </c>
      <c r="BB828">
        <v>52.714808043875685</v>
      </c>
      <c r="BC828" s="1">
        <f>Table13[[#This Row],[Dt_Customer]]+Table13[[#This Row],[Recency]]</f>
        <v>41445</v>
      </c>
      <c r="BD828" s="16" t="str">
        <f>IF(COUNTIF(A:A, A828) &gt; 1, "Duplicate", "Unique")</f>
        <v>Unique</v>
      </c>
    </row>
    <row r="829" spans="1:56" x14ac:dyDescent="0.3">
      <c r="A829">
        <v>11100</v>
      </c>
      <c r="B829">
        <v>1972</v>
      </c>
      <c r="C829" t="s">
        <v>28</v>
      </c>
      <c r="D829" t="s">
        <v>29</v>
      </c>
      <c r="E829">
        <v>51813</v>
      </c>
      <c r="F829">
        <v>1</v>
      </c>
      <c r="G829">
        <v>1</v>
      </c>
      <c r="H829" s="1">
        <v>41375</v>
      </c>
      <c r="I829">
        <v>37</v>
      </c>
      <c r="J829">
        <v>51</v>
      </c>
      <c r="K829">
        <v>2</v>
      </c>
      <c r="L829">
        <v>7</v>
      </c>
      <c r="M829">
        <v>0</v>
      </c>
      <c r="N829">
        <v>1</v>
      </c>
      <c r="O829">
        <v>2</v>
      </c>
      <c r="P829">
        <f>IF(Table13[[#This Row],[MntWines]] = 0,"",Table13[[#This Row],[MntWines]])</f>
        <v>51</v>
      </c>
      <c r="Q829">
        <f>IF(Table13[[#This Row],[MntFruits]] = 0, "",Table13[[#This Row],[MntFruits]])</f>
        <v>2</v>
      </c>
      <c r="R829">
        <f>IF(Table13[[#This Row],[MntMeatProducts]] = 0, "",Table13[[#This Row],[MntMeatProducts]])</f>
        <v>7</v>
      </c>
      <c r="S829" t="str">
        <f>IF(Table13[[#This Row],[MntFishProducts]] = 0, "",Table13[[#This Row],[MntFishProducts]])</f>
        <v/>
      </c>
      <c r="T829">
        <f>IF(Table13[[#This Row],[MntSweetProducts]] = 0, "",Table13[[#This Row],[MntSweetProducts]])</f>
        <v>1</v>
      </c>
      <c r="U829">
        <f>IF(Table13[[#This Row],[MntGoldProds]] = 0, "",Table13[[#This Row],[MntGoldProds]])</f>
        <v>2</v>
      </c>
      <c r="V829">
        <v>2</v>
      </c>
      <c r="W829">
        <v>2</v>
      </c>
      <c r="X829">
        <v>0</v>
      </c>
      <c r="Y829">
        <v>3</v>
      </c>
      <c r="Z829">
        <v>7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 t="s">
        <v>32</v>
      </c>
      <c r="AI829" s="13">
        <f>SUM(Table13[[#This Row],[MntWines]:[MntGoldProds]])</f>
        <v>63</v>
      </c>
      <c r="AJ829" s="13">
        <f>AVERAGE(Table13[[#This Row],[MntWines]:[MntGoldProds]])</f>
        <v>10.5</v>
      </c>
      <c r="AK829">
        <f>IF(Table13[[#This Row],[Total Number of Purchases]]=0,0,Table13[[#This Row],[Total Spend]]/Table13[[#This Row],[Total Number of Purchases]])</f>
        <v>9</v>
      </c>
      <c r="AM829">
        <f>SUM(Table13[[#This Row],[NumDealsPurchases]:[NumStorePurchases]])</f>
        <v>7</v>
      </c>
      <c r="AN829" s="14">
        <f>Snapshot_Date-Table13[[#This Row],[Dt_Customer]]</f>
        <v>541</v>
      </c>
      <c r="AP829" s="13">
        <f>Table13[[#This Row],[NumDealsPurchases]]/Table13[[#This Row],[Total Number of Purchases]]*100</f>
        <v>28.571428571428569</v>
      </c>
      <c r="AQ829">
        <f>6-ROUNDUP(_xlfn.PERCENTRANK.INC(Table13[Recency],Table13[[#This Row],[Recency]])*5, 0)</f>
        <v>4</v>
      </c>
      <c r="AR829">
        <f>ROUNDUP(_xlfn.PERCENTRANK.INC(Table13[Total Number of Purchases],Table13[[#This Row],[Total Number of Purchases]])*5,0)</f>
        <v>1</v>
      </c>
      <c r="AS829">
        <f>ROUNDUP(_xlfn.PERCENTRANK.INC(Table13[Total Spend],Table13[[#This Row],[Total Spend]])*5,0)</f>
        <v>2</v>
      </c>
      <c r="AT829" t="str">
        <f>Table13[[#This Row],[Recency Score]]&amp;Table13[[#This Row],[Frequency Score]]&amp;Table13[[#This Row],[Monetary Score]]</f>
        <v>412</v>
      </c>
      <c r="AU829" t="str">
        <f t="shared" si="12"/>
        <v>Potential Loyalists</v>
      </c>
      <c r="AW829" s="13">
        <f>DATEDIF(Table13[[#This Row],[Dt_Customer]], Snapshot_Date, "d")</f>
        <v>541</v>
      </c>
      <c r="AX829" s="13">
        <f>Table13[[#This Row],[CL if today]]/365</f>
        <v>1.4821917808219178</v>
      </c>
      <c r="AY829">
        <f>Table13[[#This Row],[Total Number of Purchases]]/Table13[[#This Row],[Corrected CL]]</f>
        <v>4.7227356746765246</v>
      </c>
      <c r="AZ829">
        <f>Table13[[#This Row],[Average Order Value (AOV)]]*Table13[[#This Row],[Freq per Year]]</f>
        <v>42.504621072088725</v>
      </c>
      <c r="BA829">
        <f>Table13[[#This Row],[Total Spend]]/Table13[[#This Row],[Corrected CL]]</f>
        <v>42.504621072088725</v>
      </c>
      <c r="BB829">
        <v>742.01096892138946</v>
      </c>
      <c r="BC829" s="1">
        <f>Table13[[#This Row],[Dt_Customer]]+Table13[[#This Row],[Recency]]</f>
        <v>41412</v>
      </c>
      <c r="BD829" s="16" t="str">
        <f>IF(COUNTIF(A:A, A829) &gt; 1, "Duplicate", "Unique")</f>
        <v>Unique</v>
      </c>
    </row>
    <row r="830" spans="1:56" x14ac:dyDescent="0.3">
      <c r="A830">
        <v>3427</v>
      </c>
      <c r="B830">
        <v>1955</v>
      </c>
      <c r="C830" t="s">
        <v>37</v>
      </c>
      <c r="D830" t="s">
        <v>33</v>
      </c>
      <c r="E830">
        <v>59821</v>
      </c>
      <c r="F830">
        <v>0</v>
      </c>
      <c r="G830">
        <v>1</v>
      </c>
      <c r="H830" s="1">
        <v>41376</v>
      </c>
      <c r="I830">
        <v>11</v>
      </c>
      <c r="J830">
        <v>629</v>
      </c>
      <c r="K830">
        <v>0</v>
      </c>
      <c r="L830">
        <v>70</v>
      </c>
      <c r="M830">
        <v>0</v>
      </c>
      <c r="N830">
        <v>0</v>
      </c>
      <c r="O830">
        <v>35</v>
      </c>
      <c r="P830">
        <f>IF(Table13[[#This Row],[MntWines]] = 0,"",Table13[[#This Row],[MntWines]])</f>
        <v>629</v>
      </c>
      <c r="Q830" t="str">
        <f>IF(Table13[[#This Row],[MntFruits]] = 0, "",Table13[[#This Row],[MntFruits]])</f>
        <v/>
      </c>
      <c r="R830">
        <f>IF(Table13[[#This Row],[MntMeatProducts]] = 0, "",Table13[[#This Row],[MntMeatProducts]])</f>
        <v>70</v>
      </c>
      <c r="S830" t="str">
        <f>IF(Table13[[#This Row],[MntFishProducts]] = 0, "",Table13[[#This Row],[MntFishProducts]])</f>
        <v/>
      </c>
      <c r="T830" t="str">
        <f>IF(Table13[[#This Row],[MntSweetProducts]] = 0, "",Table13[[#This Row],[MntSweetProducts]])</f>
        <v/>
      </c>
      <c r="U830">
        <f>IF(Table13[[#This Row],[MntGoldProds]] = 0, "",Table13[[#This Row],[MntGoldProds]])</f>
        <v>35</v>
      </c>
      <c r="V830">
        <v>6</v>
      </c>
      <c r="W830">
        <v>11</v>
      </c>
      <c r="X830">
        <v>2</v>
      </c>
      <c r="Y830">
        <v>7</v>
      </c>
      <c r="Z830">
        <v>8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 t="s">
        <v>43</v>
      </c>
      <c r="AI830" s="13">
        <f>SUM(Table13[[#This Row],[MntWines]:[MntGoldProds]])</f>
        <v>734</v>
      </c>
      <c r="AJ830" s="13">
        <f>AVERAGE(Table13[[#This Row],[MntWines]:[MntGoldProds]])</f>
        <v>122.33333333333333</v>
      </c>
      <c r="AK830">
        <f>IF(Table13[[#This Row],[Total Number of Purchases]]=0,0,Table13[[#This Row],[Total Spend]]/Table13[[#This Row],[Total Number of Purchases]])</f>
        <v>28.23076923076923</v>
      </c>
      <c r="AM830">
        <f>SUM(Table13[[#This Row],[NumDealsPurchases]:[NumStorePurchases]])</f>
        <v>26</v>
      </c>
      <c r="AN830" s="14">
        <f>Snapshot_Date-Table13[[#This Row],[Dt_Customer]]</f>
        <v>540</v>
      </c>
      <c r="AP830" s="13">
        <f>Table13[[#This Row],[NumDealsPurchases]]/Table13[[#This Row],[Total Number of Purchases]]*100</f>
        <v>23.076923076923077</v>
      </c>
      <c r="AQ830">
        <f>6-ROUNDUP(_xlfn.PERCENTRANK.INC(Table13[Recency],Table13[[#This Row],[Recency]])*5, 0)</f>
        <v>5</v>
      </c>
      <c r="AR830">
        <f>ROUNDUP(_xlfn.PERCENTRANK.INC(Table13[Total Number of Purchases],Table13[[#This Row],[Total Number of Purchases]])*5,0)</f>
        <v>5</v>
      </c>
      <c r="AS830">
        <f>ROUNDUP(_xlfn.PERCENTRANK.INC(Table13[Total Spend],Table13[[#This Row],[Total Spend]])*5,0)</f>
        <v>4</v>
      </c>
      <c r="AT830" t="str">
        <f>Table13[[#This Row],[Recency Score]]&amp;Table13[[#This Row],[Frequency Score]]&amp;Table13[[#This Row],[Monetary Score]]</f>
        <v>554</v>
      </c>
      <c r="AU830" t="str">
        <f t="shared" si="12"/>
        <v>Loyal Customers</v>
      </c>
      <c r="AW830" s="13">
        <f>DATEDIF(Table13[[#This Row],[Dt_Customer]], Snapshot_Date, "d")</f>
        <v>540</v>
      </c>
      <c r="AX830" s="13">
        <f>Table13[[#This Row],[CL if today]]/365</f>
        <v>1.4794520547945205</v>
      </c>
      <c r="AY830">
        <f>Table13[[#This Row],[Total Number of Purchases]]/Table13[[#This Row],[Corrected CL]]</f>
        <v>17.574074074074076</v>
      </c>
      <c r="AZ830">
        <f>Table13[[#This Row],[Average Order Value (AOV)]]*Table13[[#This Row],[Freq per Year]]</f>
        <v>496.12962962962968</v>
      </c>
      <c r="BA830">
        <f>Table13[[#This Row],[Total Spend]]/Table13[[#This Row],[Corrected CL]]</f>
        <v>496.12962962962968</v>
      </c>
      <c r="BB830">
        <v>1020.1282051282051</v>
      </c>
      <c r="BC830" s="1">
        <f>Table13[[#This Row],[Dt_Customer]]+Table13[[#This Row],[Recency]]</f>
        <v>41387</v>
      </c>
      <c r="BD830" s="16" t="str">
        <f>IF(COUNTIF(A:A, A830) &gt; 1, "Duplicate", "Unique")</f>
        <v>Unique</v>
      </c>
    </row>
    <row r="831" spans="1:56" x14ac:dyDescent="0.3">
      <c r="A831">
        <v>6932</v>
      </c>
      <c r="B831">
        <v>1941</v>
      </c>
      <c r="C831" t="s">
        <v>37</v>
      </c>
      <c r="D831" t="s">
        <v>33</v>
      </c>
      <c r="E831">
        <v>93027</v>
      </c>
      <c r="F831">
        <v>0</v>
      </c>
      <c r="G831">
        <v>0</v>
      </c>
      <c r="H831" s="1">
        <v>41377</v>
      </c>
      <c r="I831">
        <v>77</v>
      </c>
      <c r="J831">
        <v>1285</v>
      </c>
      <c r="K831">
        <v>42</v>
      </c>
      <c r="L831">
        <v>716</v>
      </c>
      <c r="M831">
        <v>55</v>
      </c>
      <c r="N831">
        <v>0</v>
      </c>
      <c r="O831">
        <v>21</v>
      </c>
      <c r="P831">
        <f>IF(Table13[[#This Row],[MntWines]] = 0,"",Table13[[#This Row],[MntWines]])</f>
        <v>1285</v>
      </c>
      <c r="Q831">
        <f>IF(Table13[[#This Row],[MntFruits]] = 0, "",Table13[[#This Row],[MntFruits]])</f>
        <v>42</v>
      </c>
      <c r="R831">
        <f>IF(Table13[[#This Row],[MntMeatProducts]] = 0, "",Table13[[#This Row],[MntMeatProducts]])</f>
        <v>716</v>
      </c>
      <c r="S831">
        <f>IF(Table13[[#This Row],[MntFishProducts]] = 0, "",Table13[[#This Row],[MntFishProducts]])</f>
        <v>55</v>
      </c>
      <c r="T831" t="str">
        <f>IF(Table13[[#This Row],[MntSweetProducts]] = 0, "",Table13[[#This Row],[MntSweetProducts]])</f>
        <v/>
      </c>
      <c r="U831">
        <f>IF(Table13[[#This Row],[MntGoldProds]] = 0, "",Table13[[#This Row],[MntGoldProds]])</f>
        <v>21</v>
      </c>
      <c r="V831">
        <v>0</v>
      </c>
      <c r="W831">
        <v>7</v>
      </c>
      <c r="X831">
        <v>10</v>
      </c>
      <c r="Y831">
        <v>5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 t="s">
        <v>30</v>
      </c>
      <c r="AI831" s="13">
        <f>SUM(Table13[[#This Row],[MntWines]:[MntGoldProds]])</f>
        <v>2119</v>
      </c>
      <c r="AJ831" s="13">
        <f>AVERAGE(Table13[[#This Row],[MntWines]:[MntGoldProds]])</f>
        <v>353.16666666666669</v>
      </c>
      <c r="AK831">
        <f>IF(Table13[[#This Row],[Total Number of Purchases]]=0,0,Table13[[#This Row],[Total Spend]]/Table13[[#This Row],[Total Number of Purchases]])</f>
        <v>96.318181818181813</v>
      </c>
      <c r="AM831">
        <f>SUM(Table13[[#This Row],[NumDealsPurchases]:[NumStorePurchases]])</f>
        <v>22</v>
      </c>
      <c r="AN831" s="14">
        <f>Snapshot_Date-Table13[[#This Row],[Dt_Customer]]</f>
        <v>539</v>
      </c>
      <c r="AP831" s="13">
        <f>Table13[[#This Row],[NumDealsPurchases]]/Table13[[#This Row],[Total Number of Purchases]]*100</f>
        <v>0</v>
      </c>
      <c r="AQ831">
        <f>6-ROUNDUP(_xlfn.PERCENTRANK.INC(Table13[Recency],Table13[[#This Row],[Recency]])*5, 0)</f>
        <v>2</v>
      </c>
      <c r="AR831">
        <f>ROUNDUP(_xlfn.PERCENTRANK.INC(Table13[Total Number of Purchases],Table13[[#This Row],[Total Number of Purchases]])*5,0)</f>
        <v>4</v>
      </c>
      <c r="AS831">
        <f>ROUNDUP(_xlfn.PERCENTRANK.INC(Table13[Total Spend],Table13[[#This Row],[Total Spend]])*5,0)</f>
        <v>5</v>
      </c>
      <c r="AT831" t="str">
        <f>Table13[[#This Row],[Recency Score]]&amp;Table13[[#This Row],[Frequency Score]]&amp;Table13[[#This Row],[Monetary Score]]</f>
        <v>245</v>
      </c>
      <c r="AU831" t="str">
        <f t="shared" si="12"/>
        <v>Big Spenders</v>
      </c>
      <c r="AW831" s="13">
        <f>DATEDIF(Table13[[#This Row],[Dt_Customer]], Snapshot_Date, "d")</f>
        <v>539</v>
      </c>
      <c r="AX831" s="13">
        <f>Table13[[#This Row],[CL if today]]/365</f>
        <v>1.4767123287671233</v>
      </c>
      <c r="AY831">
        <f>Table13[[#This Row],[Total Number of Purchases]]/Table13[[#This Row],[Corrected CL]]</f>
        <v>14.897959183673469</v>
      </c>
      <c r="AZ831">
        <f>Table13[[#This Row],[Average Order Value (AOV)]]*Table13[[#This Row],[Freq per Year]]</f>
        <v>1434.9443413729127</v>
      </c>
      <c r="BA831">
        <f>Table13[[#This Row],[Total Spend]]/Table13[[#This Row],[Corrected CL]]</f>
        <v>1434.9443413729127</v>
      </c>
      <c r="BB831">
        <v>290.66055045871559</v>
      </c>
      <c r="BC831" s="1">
        <f>Table13[[#This Row],[Dt_Customer]]+Table13[[#This Row],[Recency]]</f>
        <v>41454</v>
      </c>
      <c r="BD831" s="16" t="str">
        <f>IF(COUNTIF(A:A, A831) &gt; 1, "Duplicate", "Unique")</f>
        <v>Unique</v>
      </c>
    </row>
    <row r="832" spans="1:56" x14ac:dyDescent="0.3">
      <c r="A832">
        <v>3136</v>
      </c>
      <c r="B832">
        <v>1962</v>
      </c>
      <c r="C832" t="s">
        <v>41</v>
      </c>
      <c r="D832" t="s">
        <v>29</v>
      </c>
      <c r="E832">
        <v>59432</v>
      </c>
      <c r="F832">
        <v>0</v>
      </c>
      <c r="G832">
        <v>1</v>
      </c>
      <c r="H832" s="1">
        <v>41377</v>
      </c>
      <c r="I832">
        <v>88</v>
      </c>
      <c r="J832">
        <v>317</v>
      </c>
      <c r="K832">
        <v>25</v>
      </c>
      <c r="L832">
        <v>265</v>
      </c>
      <c r="M832">
        <v>25</v>
      </c>
      <c r="N832">
        <v>19</v>
      </c>
      <c r="O832">
        <v>12</v>
      </c>
      <c r="P832">
        <f>IF(Table13[[#This Row],[MntWines]] = 0,"",Table13[[#This Row],[MntWines]])</f>
        <v>317</v>
      </c>
      <c r="Q832">
        <f>IF(Table13[[#This Row],[MntFruits]] = 0, "",Table13[[#This Row],[MntFruits]])</f>
        <v>25</v>
      </c>
      <c r="R832">
        <f>IF(Table13[[#This Row],[MntMeatProducts]] = 0, "",Table13[[#This Row],[MntMeatProducts]])</f>
        <v>265</v>
      </c>
      <c r="S832">
        <f>IF(Table13[[#This Row],[MntFishProducts]] = 0, "",Table13[[#This Row],[MntFishProducts]])</f>
        <v>25</v>
      </c>
      <c r="T832">
        <f>IF(Table13[[#This Row],[MntSweetProducts]] = 0, "",Table13[[#This Row],[MntSweetProducts]])</f>
        <v>19</v>
      </c>
      <c r="U832">
        <f>IF(Table13[[#This Row],[MntGoldProds]] = 0, "",Table13[[#This Row],[MntGoldProds]])</f>
        <v>12</v>
      </c>
      <c r="V832">
        <v>3</v>
      </c>
      <c r="W832">
        <v>5</v>
      </c>
      <c r="X832">
        <v>3</v>
      </c>
      <c r="Y832">
        <v>11</v>
      </c>
      <c r="Z832">
        <v>5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 t="s">
        <v>30</v>
      </c>
      <c r="AI832" s="13">
        <f>SUM(Table13[[#This Row],[MntWines]:[MntGoldProds]])</f>
        <v>663</v>
      </c>
      <c r="AJ832" s="13">
        <f>AVERAGE(Table13[[#This Row],[MntWines]:[MntGoldProds]])</f>
        <v>110.5</v>
      </c>
      <c r="AK832">
        <f>IF(Table13[[#This Row],[Total Number of Purchases]]=0,0,Table13[[#This Row],[Total Spend]]/Table13[[#This Row],[Total Number of Purchases]])</f>
        <v>30.136363636363637</v>
      </c>
      <c r="AM832">
        <f>SUM(Table13[[#This Row],[NumDealsPurchases]:[NumStorePurchases]])</f>
        <v>22</v>
      </c>
      <c r="AN832" s="14">
        <f>Snapshot_Date-Table13[[#This Row],[Dt_Customer]]</f>
        <v>539</v>
      </c>
      <c r="AP832" s="13">
        <f>Table13[[#This Row],[NumDealsPurchases]]/Table13[[#This Row],[Total Number of Purchases]]*100</f>
        <v>13.636363636363635</v>
      </c>
      <c r="AQ832">
        <f>6-ROUNDUP(_xlfn.PERCENTRANK.INC(Table13[Recency],Table13[[#This Row],[Recency]])*5, 0)</f>
        <v>1</v>
      </c>
      <c r="AR832">
        <f>ROUNDUP(_xlfn.PERCENTRANK.INC(Table13[Total Number of Purchases],Table13[[#This Row],[Total Number of Purchases]])*5,0)</f>
        <v>4</v>
      </c>
      <c r="AS832">
        <f>ROUNDUP(_xlfn.PERCENTRANK.INC(Table13[Total Spend],Table13[[#This Row],[Total Spend]])*5,0)</f>
        <v>4</v>
      </c>
      <c r="AT832" t="str">
        <f>Table13[[#This Row],[Recency Score]]&amp;Table13[[#This Row],[Frequency Score]]&amp;Table13[[#This Row],[Monetary Score]]</f>
        <v>144</v>
      </c>
      <c r="AU832" t="str">
        <f t="shared" si="12"/>
        <v>Lost</v>
      </c>
      <c r="AW832" s="13">
        <f>DATEDIF(Table13[[#This Row],[Dt_Customer]], Snapshot_Date, "d")</f>
        <v>539</v>
      </c>
      <c r="AX832" s="13">
        <f>Table13[[#This Row],[CL if today]]/365</f>
        <v>1.4767123287671233</v>
      </c>
      <c r="AY832">
        <f>Table13[[#This Row],[Total Number of Purchases]]/Table13[[#This Row],[Corrected CL]]</f>
        <v>14.897959183673469</v>
      </c>
      <c r="AZ832">
        <f>Table13[[#This Row],[Average Order Value (AOV)]]*Table13[[#This Row],[Freq per Year]]</f>
        <v>448.97031539888684</v>
      </c>
      <c r="BA832">
        <f>Table13[[#This Row],[Total Spend]]/Table13[[#This Row],[Corrected CL]]</f>
        <v>448.97031539888684</v>
      </c>
      <c r="BB832">
        <v>988.04029304029302</v>
      </c>
      <c r="BC832" s="1">
        <f>Table13[[#This Row],[Dt_Customer]]+Table13[[#This Row],[Recency]]</f>
        <v>41465</v>
      </c>
      <c r="BD832" s="16" t="str">
        <f>IF(COUNTIF(A:A, A832) &gt; 1, "Duplicate", "Unique")</f>
        <v>Unique</v>
      </c>
    </row>
    <row r="833" spans="1:56" x14ac:dyDescent="0.3">
      <c r="A833">
        <v>2371</v>
      </c>
      <c r="B833">
        <v>1972</v>
      </c>
      <c r="C833" t="s">
        <v>28</v>
      </c>
      <c r="D833" t="s">
        <v>33</v>
      </c>
      <c r="E833">
        <v>33622</v>
      </c>
      <c r="F833">
        <v>1</v>
      </c>
      <c r="G833">
        <v>1</v>
      </c>
      <c r="H833" s="1">
        <v>41377</v>
      </c>
      <c r="I833">
        <v>22</v>
      </c>
      <c r="J833">
        <v>39</v>
      </c>
      <c r="K833">
        <v>1</v>
      </c>
      <c r="L833">
        <v>22</v>
      </c>
      <c r="M833">
        <v>3</v>
      </c>
      <c r="N833">
        <v>4</v>
      </c>
      <c r="O833">
        <v>12</v>
      </c>
      <c r="P833">
        <f>IF(Table13[[#This Row],[MntWines]] = 0,"",Table13[[#This Row],[MntWines]])</f>
        <v>39</v>
      </c>
      <c r="Q833">
        <f>IF(Table13[[#This Row],[MntFruits]] = 0, "",Table13[[#This Row],[MntFruits]])</f>
        <v>1</v>
      </c>
      <c r="R833">
        <f>IF(Table13[[#This Row],[MntMeatProducts]] = 0, "",Table13[[#This Row],[MntMeatProducts]])</f>
        <v>22</v>
      </c>
      <c r="S833">
        <f>IF(Table13[[#This Row],[MntFishProducts]] = 0, "",Table13[[#This Row],[MntFishProducts]])</f>
        <v>3</v>
      </c>
      <c r="T833">
        <f>IF(Table13[[#This Row],[MntSweetProducts]] = 0, "",Table13[[#This Row],[MntSweetProducts]])</f>
        <v>4</v>
      </c>
      <c r="U833">
        <f>IF(Table13[[#This Row],[MntGoldProds]] = 0, "",Table13[[#This Row],[MntGoldProds]])</f>
        <v>12</v>
      </c>
      <c r="V833">
        <v>3</v>
      </c>
      <c r="W833">
        <v>2</v>
      </c>
      <c r="X833">
        <v>0</v>
      </c>
      <c r="Y833">
        <v>4</v>
      </c>
      <c r="Z833">
        <v>7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39</v>
      </c>
      <c r="AI833" s="13">
        <f>SUM(Table13[[#This Row],[MntWines]:[MntGoldProds]])</f>
        <v>81</v>
      </c>
      <c r="AJ833" s="13">
        <f>AVERAGE(Table13[[#This Row],[MntWines]:[MntGoldProds]])</f>
        <v>13.5</v>
      </c>
      <c r="AK833">
        <f>IF(Table13[[#This Row],[Total Number of Purchases]]=0,0,Table13[[#This Row],[Total Spend]]/Table13[[#This Row],[Total Number of Purchases]])</f>
        <v>9</v>
      </c>
      <c r="AM833">
        <f>SUM(Table13[[#This Row],[NumDealsPurchases]:[NumStorePurchases]])</f>
        <v>9</v>
      </c>
      <c r="AN833" s="14">
        <f>Snapshot_Date-Table13[[#This Row],[Dt_Customer]]</f>
        <v>539</v>
      </c>
      <c r="AP833" s="13">
        <f>Table13[[#This Row],[NumDealsPurchases]]/Table13[[#This Row],[Total Number of Purchases]]*100</f>
        <v>33.333333333333329</v>
      </c>
      <c r="AQ833">
        <f>6-ROUNDUP(_xlfn.PERCENTRANK.INC(Table13[Recency],Table13[[#This Row],[Recency]])*5, 0)</f>
        <v>4</v>
      </c>
      <c r="AR833">
        <f>ROUNDUP(_xlfn.PERCENTRANK.INC(Table13[Total Number of Purchases],Table13[[#This Row],[Total Number of Purchases]])*5,0)</f>
        <v>2</v>
      </c>
      <c r="AS833">
        <f>ROUNDUP(_xlfn.PERCENTRANK.INC(Table13[Total Spend],Table13[[#This Row],[Total Spend]])*5,0)</f>
        <v>2</v>
      </c>
      <c r="AT833" t="str">
        <f>Table13[[#This Row],[Recency Score]]&amp;Table13[[#This Row],[Frequency Score]]&amp;Table13[[#This Row],[Monetary Score]]</f>
        <v>422</v>
      </c>
      <c r="AU833" t="str">
        <f t="shared" si="12"/>
        <v>Potential Loyalists</v>
      </c>
      <c r="AW833" s="13">
        <f>DATEDIF(Table13[[#This Row],[Dt_Customer]], Snapshot_Date, "d")</f>
        <v>539</v>
      </c>
      <c r="AX833" s="13">
        <f>Table13[[#This Row],[CL if today]]/365</f>
        <v>1.4767123287671233</v>
      </c>
      <c r="AY833">
        <f>Table13[[#This Row],[Total Number of Purchases]]/Table13[[#This Row],[Corrected CL]]</f>
        <v>6.0946196660482377</v>
      </c>
      <c r="AZ833">
        <f>Table13[[#This Row],[Average Order Value (AOV)]]*Table13[[#This Row],[Freq per Year]]</f>
        <v>54.85157699443414</v>
      </c>
      <c r="BA833">
        <f>Table13[[#This Row],[Total Spend]]/Table13[[#This Row],[Corrected CL]]</f>
        <v>54.851576994434133</v>
      </c>
      <c r="BB833">
        <v>46.381215469613259</v>
      </c>
      <c r="BC833" s="1">
        <f>Table13[[#This Row],[Dt_Customer]]+Table13[[#This Row],[Recency]]</f>
        <v>41399</v>
      </c>
      <c r="BD833" s="16" t="str">
        <f>IF(COUNTIF(A:A, A833) &gt; 1, "Duplicate", "Unique")</f>
        <v>Unique</v>
      </c>
    </row>
    <row r="834" spans="1:56" x14ac:dyDescent="0.3">
      <c r="A834">
        <v>11110</v>
      </c>
      <c r="B834">
        <v>1973</v>
      </c>
      <c r="C834" t="s">
        <v>28</v>
      </c>
      <c r="D834" t="s">
        <v>31</v>
      </c>
      <c r="E834">
        <v>3502</v>
      </c>
      <c r="F834">
        <v>1</v>
      </c>
      <c r="G834">
        <v>0</v>
      </c>
      <c r="H834" s="1">
        <v>41377</v>
      </c>
      <c r="I834">
        <v>56</v>
      </c>
      <c r="J834">
        <v>2</v>
      </c>
      <c r="K834">
        <v>1</v>
      </c>
      <c r="L834">
        <v>1</v>
      </c>
      <c r="M834">
        <v>0</v>
      </c>
      <c r="N834">
        <v>0</v>
      </c>
      <c r="O834">
        <v>1</v>
      </c>
      <c r="P834">
        <f>IF(Table13[[#This Row],[MntWines]] = 0,"",Table13[[#This Row],[MntWines]])</f>
        <v>2</v>
      </c>
      <c r="Q834">
        <f>IF(Table13[[#This Row],[MntFruits]] = 0, "",Table13[[#This Row],[MntFruits]])</f>
        <v>1</v>
      </c>
      <c r="R834">
        <f>IF(Table13[[#This Row],[MntMeatProducts]] = 0, "",Table13[[#This Row],[MntMeatProducts]])</f>
        <v>1</v>
      </c>
      <c r="S834" t="str">
        <f>IF(Table13[[#This Row],[MntFishProducts]] = 0, "",Table13[[#This Row],[MntFishProducts]])</f>
        <v/>
      </c>
      <c r="T834" t="str">
        <f>IF(Table13[[#This Row],[MntSweetProducts]] = 0, "",Table13[[#This Row],[MntSweetProducts]])</f>
        <v/>
      </c>
      <c r="U834">
        <f>IF(Table13[[#This Row],[MntGoldProds]] = 0, "",Table13[[#This Row],[MntGoldProds]])</f>
        <v>1</v>
      </c>
      <c r="V834">
        <v>0</v>
      </c>
      <c r="W834">
        <v>0</v>
      </c>
      <c r="X834">
        <v>0</v>
      </c>
      <c r="Y834">
        <v>0</v>
      </c>
      <c r="Z834">
        <v>14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40</v>
      </c>
      <c r="AI834" s="13">
        <f>SUM(Table13[[#This Row],[MntWines]:[MntGoldProds]])</f>
        <v>5</v>
      </c>
      <c r="AJ834" s="13">
        <f>AVERAGE(Table13[[#This Row],[MntWines]:[MntGoldProds]])</f>
        <v>0.83333333333333337</v>
      </c>
      <c r="AK834">
        <f>IF(Table13[[#This Row],[Total Number of Purchases]]=0,0,Table13[[#This Row],[Total Spend]]/Table13[[#This Row],[Total Number of Purchases]])</f>
        <v>0</v>
      </c>
      <c r="AM834">
        <f>SUM(Table13[[#This Row],[NumDealsPurchases]:[NumStorePurchases]])</f>
        <v>0</v>
      </c>
      <c r="AN834" s="14">
        <f>Snapshot_Date-Table13[[#This Row],[Dt_Customer]]</f>
        <v>539</v>
      </c>
      <c r="AP834" s="13" t="e">
        <f>Table13[[#This Row],[NumDealsPurchases]]/Table13[[#This Row],[Total Number of Purchases]]*100</f>
        <v>#DIV/0!</v>
      </c>
      <c r="AQ834">
        <f>6-ROUNDUP(_xlfn.PERCENTRANK.INC(Table13[Recency],Table13[[#This Row],[Recency]])*5, 0)</f>
        <v>3</v>
      </c>
      <c r="AR834">
        <f>ROUNDUP(_xlfn.PERCENTRANK.INC(Table13[Total Number of Purchases],Table13[[#This Row],[Total Number of Purchases]])*5,0)</f>
        <v>0</v>
      </c>
      <c r="AS834">
        <f>ROUNDUP(_xlfn.PERCENTRANK.INC(Table13[Total Spend],Table13[[#This Row],[Total Spend]])*5,0)</f>
        <v>0</v>
      </c>
      <c r="AT834" t="str">
        <f>Table13[[#This Row],[Recency Score]]&amp;Table13[[#This Row],[Frequency Score]]&amp;Table13[[#This Row],[Monetary Score]]</f>
        <v>300</v>
      </c>
      <c r="AU834" t="str">
        <f t="shared" ref="AU834:AU897" si="13">IF(AT834="555","Champions",
IF(AND(LEFT(AT834,1)="5", MID(AT834,2,1)&gt;="3"),"Loyal Customers",
IF(MID(AT834,2,1)="5","Frequent Buyers",
IF(RIGHT(AT834,1)="5","Big Spenders",
IF(LEFT(AT834,1)="4","Potential Loyalists",
IF(LEFT(AT834,1)="3","Needs Attention",
IF(LEFT(AT834,1)="2","About to Sleep",
IF(LEFT(AT834,1)="1","Lost",
IF(LEFT(AT834,1)&lt;="2","At Risk","Others")))))))))</f>
        <v>Needs Attention</v>
      </c>
      <c r="AW834" s="13">
        <f>DATEDIF(Table13[[#This Row],[Dt_Customer]], Snapshot_Date, "d")</f>
        <v>539</v>
      </c>
      <c r="AX834" s="13">
        <f>Table13[[#This Row],[CL if today]]/365</f>
        <v>1.4767123287671233</v>
      </c>
      <c r="AY834">
        <f>Table13[[#This Row],[Total Number of Purchases]]/Table13[[#This Row],[Corrected CL]]</f>
        <v>0</v>
      </c>
      <c r="AZ834">
        <f>Table13[[#This Row],[Average Order Value (AOV)]]*Table13[[#This Row],[Freq per Year]]</f>
        <v>0</v>
      </c>
      <c r="BA834">
        <f>Table13[[#This Row],[Total Spend]]/Table13[[#This Row],[Corrected CL]]</f>
        <v>3.3858998144712431</v>
      </c>
      <c r="BB834">
        <v>604.53125</v>
      </c>
      <c r="BC834" s="1">
        <f>Table13[[#This Row],[Dt_Customer]]+Table13[[#This Row],[Recency]]</f>
        <v>41433</v>
      </c>
      <c r="BD834" s="16" t="str">
        <f>IF(COUNTIF(A:A, A834) &gt; 1, "Duplicate", "Unique")</f>
        <v>Unique</v>
      </c>
    </row>
    <row r="835" spans="1:56" x14ac:dyDescent="0.3">
      <c r="A835">
        <v>2620</v>
      </c>
      <c r="B835">
        <v>1974</v>
      </c>
      <c r="C835" t="s">
        <v>37</v>
      </c>
      <c r="D835" t="s">
        <v>33</v>
      </c>
      <c r="E835">
        <v>34596</v>
      </c>
      <c r="F835">
        <v>1</v>
      </c>
      <c r="G835">
        <v>0</v>
      </c>
      <c r="H835" s="1">
        <v>41377</v>
      </c>
      <c r="I835">
        <v>48</v>
      </c>
      <c r="J835">
        <v>14</v>
      </c>
      <c r="K835">
        <v>0</v>
      </c>
      <c r="L835">
        <v>2</v>
      </c>
      <c r="M835">
        <v>0</v>
      </c>
      <c r="N835">
        <v>0</v>
      </c>
      <c r="O835">
        <v>7</v>
      </c>
      <c r="P835">
        <f>IF(Table13[[#This Row],[MntWines]] = 0,"",Table13[[#This Row],[MntWines]])</f>
        <v>14</v>
      </c>
      <c r="Q835" t="str">
        <f>IF(Table13[[#This Row],[MntFruits]] = 0, "",Table13[[#This Row],[MntFruits]])</f>
        <v/>
      </c>
      <c r="R835">
        <f>IF(Table13[[#This Row],[MntMeatProducts]] = 0, "",Table13[[#This Row],[MntMeatProducts]])</f>
        <v>2</v>
      </c>
      <c r="S835" t="str">
        <f>IF(Table13[[#This Row],[MntFishProducts]] = 0, "",Table13[[#This Row],[MntFishProducts]])</f>
        <v/>
      </c>
      <c r="T835" t="str">
        <f>IF(Table13[[#This Row],[MntSweetProducts]] = 0, "",Table13[[#This Row],[MntSweetProducts]])</f>
        <v/>
      </c>
      <c r="U835">
        <f>IF(Table13[[#This Row],[MntGoldProds]] = 0, "",Table13[[#This Row],[MntGoldProds]])</f>
        <v>7</v>
      </c>
      <c r="V835">
        <v>1</v>
      </c>
      <c r="W835">
        <v>1</v>
      </c>
      <c r="X835">
        <v>0</v>
      </c>
      <c r="Y835">
        <v>2</v>
      </c>
      <c r="Z835">
        <v>8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 t="s">
        <v>43</v>
      </c>
      <c r="AI835" s="13">
        <f>SUM(Table13[[#This Row],[MntWines]:[MntGoldProds]])</f>
        <v>23</v>
      </c>
      <c r="AJ835" s="13">
        <f>AVERAGE(Table13[[#This Row],[MntWines]:[MntGoldProds]])</f>
        <v>3.8333333333333335</v>
      </c>
      <c r="AK835">
        <f>IF(Table13[[#This Row],[Total Number of Purchases]]=0,0,Table13[[#This Row],[Total Spend]]/Table13[[#This Row],[Total Number of Purchases]])</f>
        <v>5.75</v>
      </c>
      <c r="AM835">
        <f>SUM(Table13[[#This Row],[NumDealsPurchases]:[NumStorePurchases]])</f>
        <v>4</v>
      </c>
      <c r="AN835" s="14">
        <f>Snapshot_Date-Table13[[#This Row],[Dt_Customer]]</f>
        <v>539</v>
      </c>
      <c r="AP835" s="13">
        <f>Table13[[#This Row],[NumDealsPurchases]]/Table13[[#This Row],[Total Number of Purchases]]*100</f>
        <v>25</v>
      </c>
      <c r="AQ835">
        <f>6-ROUNDUP(_xlfn.PERCENTRANK.INC(Table13[Recency],Table13[[#This Row],[Recency]])*5, 0)</f>
        <v>3</v>
      </c>
      <c r="AR835">
        <f>ROUNDUP(_xlfn.PERCENTRANK.INC(Table13[Total Number of Purchases],Table13[[#This Row],[Total Number of Purchases]])*5,0)</f>
        <v>1</v>
      </c>
      <c r="AS835">
        <f>ROUNDUP(_xlfn.PERCENTRANK.INC(Table13[Total Spend],Table13[[#This Row],[Total Spend]])*5,0)</f>
        <v>1</v>
      </c>
      <c r="AT835" t="str">
        <f>Table13[[#This Row],[Recency Score]]&amp;Table13[[#This Row],[Frequency Score]]&amp;Table13[[#This Row],[Monetary Score]]</f>
        <v>311</v>
      </c>
      <c r="AU835" t="str">
        <f t="shared" si="13"/>
        <v>Needs Attention</v>
      </c>
      <c r="AW835" s="13">
        <f>DATEDIF(Table13[[#This Row],[Dt_Customer]], Snapshot_Date, "d")</f>
        <v>539</v>
      </c>
      <c r="AX835" s="13">
        <f>Table13[[#This Row],[CL if today]]/365</f>
        <v>1.4767123287671233</v>
      </c>
      <c r="AY835">
        <f>Table13[[#This Row],[Total Number of Purchases]]/Table13[[#This Row],[Corrected CL]]</f>
        <v>2.7087198515769946</v>
      </c>
      <c r="AZ835">
        <f>Table13[[#This Row],[Average Order Value (AOV)]]*Table13[[#This Row],[Freq per Year]]</f>
        <v>15.575139146567718</v>
      </c>
      <c r="BA835">
        <f>Table13[[#This Row],[Total Spend]]/Table13[[#This Row],[Corrected CL]]</f>
        <v>15.575139146567718</v>
      </c>
      <c r="BB835">
        <v>471.0110294117647</v>
      </c>
      <c r="BC835" s="1">
        <f>Table13[[#This Row],[Dt_Customer]]+Table13[[#This Row],[Recency]]</f>
        <v>41425</v>
      </c>
      <c r="BD835" s="16" t="str">
        <f>IF(COUNTIF(A:A, A835) &gt; 1, "Duplicate", "Unique")</f>
        <v>Unique</v>
      </c>
    </row>
    <row r="836" spans="1:56" x14ac:dyDescent="0.3">
      <c r="A836">
        <v>8254</v>
      </c>
      <c r="B836">
        <v>1974</v>
      </c>
      <c r="C836" t="s">
        <v>37</v>
      </c>
      <c r="D836" t="s">
        <v>33</v>
      </c>
      <c r="E836">
        <v>34596</v>
      </c>
      <c r="F836">
        <v>1</v>
      </c>
      <c r="G836">
        <v>0</v>
      </c>
      <c r="H836" s="1">
        <v>41377</v>
      </c>
      <c r="I836">
        <v>48</v>
      </c>
      <c r="J836">
        <v>14</v>
      </c>
      <c r="K836">
        <v>0</v>
      </c>
      <c r="L836">
        <v>2</v>
      </c>
      <c r="M836">
        <v>0</v>
      </c>
      <c r="N836">
        <v>0</v>
      </c>
      <c r="O836">
        <v>7</v>
      </c>
      <c r="P836">
        <f>IF(Table13[[#This Row],[MntWines]] = 0,"",Table13[[#This Row],[MntWines]])</f>
        <v>14</v>
      </c>
      <c r="Q836" t="str">
        <f>IF(Table13[[#This Row],[MntFruits]] = 0, "",Table13[[#This Row],[MntFruits]])</f>
        <v/>
      </c>
      <c r="R836">
        <f>IF(Table13[[#This Row],[MntMeatProducts]] = 0, "",Table13[[#This Row],[MntMeatProducts]])</f>
        <v>2</v>
      </c>
      <c r="S836" t="str">
        <f>IF(Table13[[#This Row],[MntFishProducts]] = 0, "",Table13[[#This Row],[MntFishProducts]])</f>
        <v/>
      </c>
      <c r="T836" t="str">
        <f>IF(Table13[[#This Row],[MntSweetProducts]] = 0, "",Table13[[#This Row],[MntSweetProducts]])</f>
        <v/>
      </c>
      <c r="U836">
        <f>IF(Table13[[#This Row],[MntGoldProds]] = 0, "",Table13[[#This Row],[MntGoldProds]])</f>
        <v>7</v>
      </c>
      <c r="V836">
        <v>1</v>
      </c>
      <c r="W836">
        <v>1</v>
      </c>
      <c r="X836">
        <v>0</v>
      </c>
      <c r="Y836">
        <v>2</v>
      </c>
      <c r="Z836">
        <v>8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 t="s">
        <v>39</v>
      </c>
      <c r="AI836" s="13">
        <f>SUM(Table13[[#This Row],[MntWines]:[MntGoldProds]])</f>
        <v>23</v>
      </c>
      <c r="AJ836" s="13">
        <f>AVERAGE(Table13[[#This Row],[MntWines]:[MntGoldProds]])</f>
        <v>3.8333333333333335</v>
      </c>
      <c r="AK836">
        <f>IF(Table13[[#This Row],[Total Number of Purchases]]=0,0,Table13[[#This Row],[Total Spend]]/Table13[[#This Row],[Total Number of Purchases]])</f>
        <v>5.75</v>
      </c>
      <c r="AM836">
        <f>SUM(Table13[[#This Row],[NumDealsPurchases]:[NumStorePurchases]])</f>
        <v>4</v>
      </c>
      <c r="AN836" s="14">
        <f>Snapshot_Date-Table13[[#This Row],[Dt_Customer]]</f>
        <v>539</v>
      </c>
      <c r="AP836" s="13">
        <f>Table13[[#This Row],[NumDealsPurchases]]/Table13[[#This Row],[Total Number of Purchases]]*100</f>
        <v>25</v>
      </c>
      <c r="AQ836">
        <f>6-ROUNDUP(_xlfn.PERCENTRANK.INC(Table13[Recency],Table13[[#This Row],[Recency]])*5, 0)</f>
        <v>3</v>
      </c>
      <c r="AR836">
        <f>ROUNDUP(_xlfn.PERCENTRANK.INC(Table13[Total Number of Purchases],Table13[[#This Row],[Total Number of Purchases]])*5,0)</f>
        <v>1</v>
      </c>
      <c r="AS836">
        <f>ROUNDUP(_xlfn.PERCENTRANK.INC(Table13[Total Spend],Table13[[#This Row],[Total Spend]])*5,0)</f>
        <v>1</v>
      </c>
      <c r="AT836" t="str">
        <f>Table13[[#This Row],[Recency Score]]&amp;Table13[[#This Row],[Frequency Score]]&amp;Table13[[#This Row],[Monetary Score]]</f>
        <v>311</v>
      </c>
      <c r="AU836" t="str">
        <f t="shared" si="13"/>
        <v>Needs Attention</v>
      </c>
      <c r="AW836" s="13">
        <f>DATEDIF(Table13[[#This Row],[Dt_Customer]], Snapshot_Date, "d")</f>
        <v>539</v>
      </c>
      <c r="AX836" s="13">
        <f>Table13[[#This Row],[CL if today]]/365</f>
        <v>1.4767123287671233</v>
      </c>
      <c r="AY836">
        <f>Table13[[#This Row],[Total Number of Purchases]]/Table13[[#This Row],[Corrected CL]]</f>
        <v>2.7087198515769946</v>
      </c>
      <c r="AZ836">
        <f>Table13[[#This Row],[Average Order Value (AOV)]]*Table13[[#This Row],[Freq per Year]]</f>
        <v>15.575139146567718</v>
      </c>
      <c r="BA836">
        <f>Table13[[#This Row],[Total Spend]]/Table13[[#This Row],[Corrected CL]]</f>
        <v>15.575139146567718</v>
      </c>
      <c r="BB836">
        <v>38.244485294117645</v>
      </c>
      <c r="BC836" s="1">
        <f>Table13[[#This Row],[Dt_Customer]]+Table13[[#This Row],[Recency]]</f>
        <v>41425</v>
      </c>
      <c r="BD836" s="16" t="str">
        <f>IF(COUNTIF(A:A, A836) &gt; 1, "Duplicate", "Unique")</f>
        <v>Unique</v>
      </c>
    </row>
    <row r="837" spans="1:56" x14ac:dyDescent="0.3">
      <c r="A837">
        <v>2918</v>
      </c>
      <c r="B837">
        <v>1981</v>
      </c>
      <c r="C837" t="s">
        <v>28</v>
      </c>
      <c r="D837" t="s">
        <v>29</v>
      </c>
      <c r="E837">
        <v>28510</v>
      </c>
      <c r="F837">
        <v>1</v>
      </c>
      <c r="G837">
        <v>1</v>
      </c>
      <c r="H837" s="1">
        <v>41377</v>
      </c>
      <c r="I837">
        <v>72</v>
      </c>
      <c r="J837">
        <v>44</v>
      </c>
      <c r="K837">
        <v>5</v>
      </c>
      <c r="L837">
        <v>19</v>
      </c>
      <c r="M837">
        <v>0</v>
      </c>
      <c r="N837">
        <v>4</v>
      </c>
      <c r="O837">
        <v>19</v>
      </c>
      <c r="P837">
        <f>IF(Table13[[#This Row],[MntWines]] = 0,"",Table13[[#This Row],[MntWines]])</f>
        <v>44</v>
      </c>
      <c r="Q837">
        <f>IF(Table13[[#This Row],[MntFruits]] = 0, "",Table13[[#This Row],[MntFruits]])</f>
        <v>5</v>
      </c>
      <c r="R837">
        <f>IF(Table13[[#This Row],[MntMeatProducts]] = 0, "",Table13[[#This Row],[MntMeatProducts]])</f>
        <v>19</v>
      </c>
      <c r="S837" t="str">
        <f>IF(Table13[[#This Row],[MntFishProducts]] = 0, "",Table13[[#This Row],[MntFishProducts]])</f>
        <v/>
      </c>
      <c r="T837">
        <f>IF(Table13[[#This Row],[MntSweetProducts]] = 0, "",Table13[[#This Row],[MntSweetProducts]])</f>
        <v>4</v>
      </c>
      <c r="U837">
        <f>IF(Table13[[#This Row],[MntGoldProds]] = 0, "",Table13[[#This Row],[MntGoldProds]])</f>
        <v>19</v>
      </c>
      <c r="V837">
        <v>3</v>
      </c>
      <c r="W837">
        <v>2</v>
      </c>
      <c r="X837">
        <v>0</v>
      </c>
      <c r="Y837">
        <v>4</v>
      </c>
      <c r="Z837">
        <v>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30</v>
      </c>
      <c r="AI837" s="13">
        <f>SUM(Table13[[#This Row],[MntWines]:[MntGoldProds]])</f>
        <v>91</v>
      </c>
      <c r="AJ837" s="13">
        <f>AVERAGE(Table13[[#This Row],[MntWines]:[MntGoldProds]])</f>
        <v>15.166666666666666</v>
      </c>
      <c r="AK837">
        <f>IF(Table13[[#This Row],[Total Number of Purchases]]=0,0,Table13[[#This Row],[Total Spend]]/Table13[[#This Row],[Total Number of Purchases]])</f>
        <v>10.111111111111111</v>
      </c>
      <c r="AM837">
        <f>SUM(Table13[[#This Row],[NumDealsPurchases]:[NumStorePurchases]])</f>
        <v>9</v>
      </c>
      <c r="AN837" s="14">
        <f>Snapshot_Date-Table13[[#This Row],[Dt_Customer]]</f>
        <v>539</v>
      </c>
      <c r="AP837" s="13">
        <f>Table13[[#This Row],[NumDealsPurchases]]/Table13[[#This Row],[Total Number of Purchases]]*100</f>
        <v>33.333333333333329</v>
      </c>
      <c r="AQ837">
        <f>6-ROUNDUP(_xlfn.PERCENTRANK.INC(Table13[Recency],Table13[[#This Row],[Recency]])*5, 0)</f>
        <v>2</v>
      </c>
      <c r="AR837">
        <f>ROUNDUP(_xlfn.PERCENTRANK.INC(Table13[Total Number of Purchases],Table13[[#This Row],[Total Number of Purchases]])*5,0)</f>
        <v>2</v>
      </c>
      <c r="AS837">
        <f>ROUNDUP(_xlfn.PERCENTRANK.INC(Table13[Total Spend],Table13[[#This Row],[Total Spend]])*5,0)</f>
        <v>2</v>
      </c>
      <c r="AT837" t="str">
        <f>Table13[[#This Row],[Recency Score]]&amp;Table13[[#This Row],[Frequency Score]]&amp;Table13[[#This Row],[Monetary Score]]</f>
        <v>222</v>
      </c>
      <c r="AU837" t="str">
        <f t="shared" si="13"/>
        <v>About to Sleep</v>
      </c>
      <c r="AW837" s="13">
        <f>DATEDIF(Table13[[#This Row],[Dt_Customer]], Snapshot_Date, "d")</f>
        <v>539</v>
      </c>
      <c r="AX837" s="13">
        <f>Table13[[#This Row],[CL if today]]/365</f>
        <v>1.4767123287671233</v>
      </c>
      <c r="AY837">
        <f>Table13[[#This Row],[Total Number of Purchases]]/Table13[[#This Row],[Corrected CL]]</f>
        <v>6.0946196660482377</v>
      </c>
      <c r="AZ837">
        <f>Table13[[#This Row],[Average Order Value (AOV)]]*Table13[[#This Row],[Freq per Year]]</f>
        <v>61.623376623376622</v>
      </c>
      <c r="BA837">
        <f>Table13[[#This Row],[Total Spend]]/Table13[[#This Row],[Corrected CL]]</f>
        <v>61.623376623376622</v>
      </c>
      <c r="BB837">
        <v>1048.0330882352941</v>
      </c>
      <c r="BC837" s="1">
        <f>Table13[[#This Row],[Dt_Customer]]+Table13[[#This Row],[Recency]]</f>
        <v>41449</v>
      </c>
      <c r="BD837" s="16" t="str">
        <f>IF(COUNTIF(A:A, A837) &gt; 1, "Duplicate", "Unique")</f>
        <v>Unique</v>
      </c>
    </row>
    <row r="838" spans="1:56" x14ac:dyDescent="0.3">
      <c r="A838">
        <v>203</v>
      </c>
      <c r="B838">
        <v>1975</v>
      </c>
      <c r="C838" t="s">
        <v>41</v>
      </c>
      <c r="D838" t="s">
        <v>31</v>
      </c>
      <c r="E838">
        <v>81169</v>
      </c>
      <c r="F838">
        <v>0</v>
      </c>
      <c r="G838">
        <v>0</v>
      </c>
      <c r="H838" s="1">
        <v>41378</v>
      </c>
      <c r="I838">
        <v>47</v>
      </c>
      <c r="J838">
        <v>1288</v>
      </c>
      <c r="K838">
        <v>20</v>
      </c>
      <c r="L838">
        <v>613</v>
      </c>
      <c r="M838">
        <v>80</v>
      </c>
      <c r="N838">
        <v>61</v>
      </c>
      <c r="O838">
        <v>27</v>
      </c>
      <c r="P838">
        <f>IF(Table13[[#This Row],[MntWines]] = 0,"",Table13[[#This Row],[MntWines]])</f>
        <v>1288</v>
      </c>
      <c r="Q838">
        <f>IF(Table13[[#This Row],[MntFruits]] = 0, "",Table13[[#This Row],[MntFruits]])</f>
        <v>20</v>
      </c>
      <c r="R838">
        <f>IF(Table13[[#This Row],[MntMeatProducts]] = 0, "",Table13[[#This Row],[MntMeatProducts]])</f>
        <v>613</v>
      </c>
      <c r="S838">
        <f>IF(Table13[[#This Row],[MntFishProducts]] = 0, "",Table13[[#This Row],[MntFishProducts]])</f>
        <v>80</v>
      </c>
      <c r="T838">
        <f>IF(Table13[[#This Row],[MntSweetProducts]] = 0, "",Table13[[#This Row],[MntSweetProducts]])</f>
        <v>61</v>
      </c>
      <c r="U838">
        <f>IF(Table13[[#This Row],[MntGoldProds]] = 0, "",Table13[[#This Row],[MntGoldProds]])</f>
        <v>27</v>
      </c>
      <c r="V838">
        <v>1</v>
      </c>
      <c r="W838">
        <v>5</v>
      </c>
      <c r="X838">
        <v>7</v>
      </c>
      <c r="Y838">
        <v>9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 t="s">
        <v>30</v>
      </c>
      <c r="AI838" s="13">
        <f>SUM(Table13[[#This Row],[MntWines]:[MntGoldProds]])</f>
        <v>2089</v>
      </c>
      <c r="AJ838" s="13">
        <f>AVERAGE(Table13[[#This Row],[MntWines]:[MntGoldProds]])</f>
        <v>348.16666666666669</v>
      </c>
      <c r="AK838">
        <f>IF(Table13[[#This Row],[Total Number of Purchases]]=0,0,Table13[[#This Row],[Total Spend]]/Table13[[#This Row],[Total Number of Purchases]])</f>
        <v>94.954545454545453</v>
      </c>
      <c r="AM838">
        <f>SUM(Table13[[#This Row],[NumDealsPurchases]:[NumStorePurchases]])</f>
        <v>22</v>
      </c>
      <c r="AN838" s="14">
        <f>Snapshot_Date-Table13[[#This Row],[Dt_Customer]]</f>
        <v>538</v>
      </c>
      <c r="AP838" s="13">
        <f>Table13[[#This Row],[NumDealsPurchases]]/Table13[[#This Row],[Total Number of Purchases]]*100</f>
        <v>4.5454545454545459</v>
      </c>
      <c r="AQ838">
        <f>6-ROUNDUP(_xlfn.PERCENTRANK.INC(Table13[Recency],Table13[[#This Row],[Recency]])*5, 0)</f>
        <v>3</v>
      </c>
      <c r="AR838">
        <f>ROUNDUP(_xlfn.PERCENTRANK.INC(Table13[Total Number of Purchases],Table13[[#This Row],[Total Number of Purchases]])*5,0)</f>
        <v>4</v>
      </c>
      <c r="AS838">
        <f>ROUNDUP(_xlfn.PERCENTRANK.INC(Table13[Total Spend],Table13[[#This Row],[Total Spend]])*5,0)</f>
        <v>5</v>
      </c>
      <c r="AT838" t="str">
        <f>Table13[[#This Row],[Recency Score]]&amp;Table13[[#This Row],[Frequency Score]]&amp;Table13[[#This Row],[Monetary Score]]</f>
        <v>345</v>
      </c>
      <c r="AU838" t="str">
        <f t="shared" si="13"/>
        <v>Big Spenders</v>
      </c>
      <c r="AW838" s="13">
        <f>DATEDIF(Table13[[#This Row],[Dt_Customer]], Snapshot_Date, "d")</f>
        <v>538</v>
      </c>
      <c r="AX838" s="13">
        <f>Table13[[#This Row],[CL if today]]/365</f>
        <v>1.473972602739726</v>
      </c>
      <c r="AY838">
        <f>Table13[[#This Row],[Total Number of Purchases]]/Table13[[#This Row],[Corrected CL]]</f>
        <v>14.925650557620818</v>
      </c>
      <c r="AZ838">
        <f>Table13[[#This Row],[Average Order Value (AOV)]]*Table13[[#This Row],[Freq per Year]]</f>
        <v>1417.2583643122678</v>
      </c>
      <c r="BA838">
        <f>Table13[[#This Row],[Total Spend]]/Table13[[#This Row],[Corrected CL]]</f>
        <v>1417.2583643122678</v>
      </c>
      <c r="BB838">
        <v>1059.308118081181</v>
      </c>
      <c r="BC838" s="1">
        <f>Table13[[#This Row],[Dt_Customer]]+Table13[[#This Row],[Recency]]</f>
        <v>41425</v>
      </c>
      <c r="BD838" s="16" t="str">
        <f>IF(COUNTIF(A:A, A838) &gt; 1, "Duplicate", "Unique")</f>
        <v>Unique</v>
      </c>
    </row>
    <row r="839" spans="1:56" x14ac:dyDescent="0.3">
      <c r="A839">
        <v>5123</v>
      </c>
      <c r="B839">
        <v>1951</v>
      </c>
      <c r="C839" t="s">
        <v>41</v>
      </c>
      <c r="D839" t="s">
        <v>33</v>
      </c>
      <c r="E839">
        <v>27450</v>
      </c>
      <c r="F839">
        <v>0</v>
      </c>
      <c r="G839">
        <v>0</v>
      </c>
      <c r="H839" s="1">
        <v>41379</v>
      </c>
      <c r="I839">
        <v>57</v>
      </c>
      <c r="J839">
        <v>37</v>
      </c>
      <c r="K839">
        <v>12</v>
      </c>
      <c r="L839">
        <v>23</v>
      </c>
      <c r="M839">
        <v>8</v>
      </c>
      <c r="N839">
        <v>11</v>
      </c>
      <c r="O839">
        <v>52</v>
      </c>
      <c r="P839">
        <f>IF(Table13[[#This Row],[MntWines]] = 0,"",Table13[[#This Row],[MntWines]])</f>
        <v>37</v>
      </c>
      <c r="Q839">
        <f>IF(Table13[[#This Row],[MntFruits]] = 0, "",Table13[[#This Row],[MntFruits]])</f>
        <v>12</v>
      </c>
      <c r="R839">
        <f>IF(Table13[[#This Row],[MntMeatProducts]] = 0, "",Table13[[#This Row],[MntMeatProducts]])</f>
        <v>23</v>
      </c>
      <c r="S839">
        <f>IF(Table13[[#This Row],[MntFishProducts]] = 0, "",Table13[[#This Row],[MntFishProducts]])</f>
        <v>8</v>
      </c>
      <c r="T839">
        <f>IF(Table13[[#This Row],[MntSweetProducts]] = 0, "",Table13[[#This Row],[MntSweetProducts]])</f>
        <v>11</v>
      </c>
      <c r="U839">
        <f>IF(Table13[[#This Row],[MntGoldProds]] = 0, "",Table13[[#This Row],[MntGoldProds]])</f>
        <v>52</v>
      </c>
      <c r="V839">
        <v>1</v>
      </c>
      <c r="W839">
        <v>2</v>
      </c>
      <c r="X839">
        <v>1</v>
      </c>
      <c r="Y839">
        <v>3</v>
      </c>
      <c r="Z839">
        <v>7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 t="s">
        <v>30</v>
      </c>
      <c r="AI839" s="13">
        <f>SUM(Table13[[#This Row],[MntWines]:[MntGoldProds]])</f>
        <v>143</v>
      </c>
      <c r="AJ839" s="13">
        <f>AVERAGE(Table13[[#This Row],[MntWines]:[MntGoldProds]])</f>
        <v>23.833333333333332</v>
      </c>
      <c r="AK839">
        <f>IF(Table13[[#This Row],[Total Number of Purchases]]=0,0,Table13[[#This Row],[Total Spend]]/Table13[[#This Row],[Total Number of Purchases]])</f>
        <v>20.428571428571427</v>
      </c>
      <c r="AM839">
        <f>SUM(Table13[[#This Row],[NumDealsPurchases]:[NumStorePurchases]])</f>
        <v>7</v>
      </c>
      <c r="AN839" s="14">
        <f>Snapshot_Date-Table13[[#This Row],[Dt_Customer]]</f>
        <v>537</v>
      </c>
      <c r="AP839" s="13">
        <f>Table13[[#This Row],[NumDealsPurchases]]/Table13[[#This Row],[Total Number of Purchases]]*100</f>
        <v>14.285714285714285</v>
      </c>
      <c r="AQ839">
        <f>6-ROUNDUP(_xlfn.PERCENTRANK.INC(Table13[Recency],Table13[[#This Row],[Recency]])*5, 0)</f>
        <v>3</v>
      </c>
      <c r="AR839">
        <f>ROUNDUP(_xlfn.PERCENTRANK.INC(Table13[Total Number of Purchases],Table13[[#This Row],[Total Number of Purchases]])*5,0)</f>
        <v>1</v>
      </c>
      <c r="AS839">
        <f>ROUNDUP(_xlfn.PERCENTRANK.INC(Table13[Total Spend],Table13[[#This Row],[Total Spend]])*5,0)</f>
        <v>2</v>
      </c>
      <c r="AT839" t="str">
        <f>Table13[[#This Row],[Recency Score]]&amp;Table13[[#This Row],[Frequency Score]]&amp;Table13[[#This Row],[Monetary Score]]</f>
        <v>312</v>
      </c>
      <c r="AU839" t="str">
        <f t="shared" si="13"/>
        <v>Needs Attention</v>
      </c>
      <c r="AW839" s="13">
        <f>DATEDIF(Table13[[#This Row],[Dt_Customer]], Snapshot_Date, "d")</f>
        <v>537</v>
      </c>
      <c r="AX839" s="13">
        <f>Table13[[#This Row],[CL if today]]/365</f>
        <v>1.4712328767123288</v>
      </c>
      <c r="AY839">
        <f>Table13[[#This Row],[Total Number of Purchases]]/Table13[[#This Row],[Corrected CL]]</f>
        <v>4.7579143389199254</v>
      </c>
      <c r="AZ839">
        <f>Table13[[#This Row],[Average Order Value (AOV)]]*Table13[[#This Row],[Freq per Year]]</f>
        <v>97.1973929236499</v>
      </c>
      <c r="BA839">
        <f>Table13[[#This Row],[Total Spend]]/Table13[[#This Row],[Corrected CL]]</f>
        <v>97.1973929236499</v>
      </c>
      <c r="BB839">
        <v>215.22181146025878</v>
      </c>
      <c r="BC839" s="1">
        <f>Table13[[#This Row],[Dt_Customer]]+Table13[[#This Row],[Recency]]</f>
        <v>41436</v>
      </c>
      <c r="BD839" s="16" t="str">
        <f>IF(COUNTIF(A:A, A839) &gt; 1, "Duplicate", "Unique")</f>
        <v>Unique</v>
      </c>
    </row>
    <row r="840" spans="1:56" x14ac:dyDescent="0.3">
      <c r="A840">
        <v>7192</v>
      </c>
      <c r="B840">
        <v>1955</v>
      </c>
      <c r="C840" t="s">
        <v>28</v>
      </c>
      <c r="D840" t="s">
        <v>35</v>
      </c>
      <c r="E840">
        <v>65748</v>
      </c>
      <c r="F840">
        <v>0</v>
      </c>
      <c r="G840">
        <v>1</v>
      </c>
      <c r="H840" s="1">
        <v>41379</v>
      </c>
      <c r="I840">
        <v>58</v>
      </c>
      <c r="J840">
        <v>172</v>
      </c>
      <c r="K840">
        <v>73</v>
      </c>
      <c r="L840">
        <v>93</v>
      </c>
      <c r="M840">
        <v>95</v>
      </c>
      <c r="N840">
        <v>78</v>
      </c>
      <c r="O840">
        <v>34</v>
      </c>
      <c r="P840">
        <f>IF(Table13[[#This Row],[MntWines]] = 0,"",Table13[[#This Row],[MntWines]])</f>
        <v>172</v>
      </c>
      <c r="Q840">
        <f>IF(Table13[[#This Row],[MntFruits]] = 0, "",Table13[[#This Row],[MntFruits]])</f>
        <v>73</v>
      </c>
      <c r="R840">
        <f>IF(Table13[[#This Row],[MntMeatProducts]] = 0, "",Table13[[#This Row],[MntMeatProducts]])</f>
        <v>93</v>
      </c>
      <c r="S840">
        <f>IF(Table13[[#This Row],[MntFishProducts]] = 0, "",Table13[[#This Row],[MntFishProducts]])</f>
        <v>95</v>
      </c>
      <c r="T840">
        <f>IF(Table13[[#This Row],[MntSweetProducts]] = 0, "",Table13[[#This Row],[MntSweetProducts]])</f>
        <v>78</v>
      </c>
      <c r="U840">
        <f>IF(Table13[[#This Row],[MntGoldProds]] = 0, "",Table13[[#This Row],[MntGoldProds]])</f>
        <v>34</v>
      </c>
      <c r="V840">
        <v>2</v>
      </c>
      <c r="W840">
        <v>2</v>
      </c>
      <c r="X840">
        <v>4</v>
      </c>
      <c r="Y840">
        <v>10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 t="s">
        <v>30</v>
      </c>
      <c r="AI840" s="13">
        <f>SUM(Table13[[#This Row],[MntWines]:[MntGoldProds]])</f>
        <v>545</v>
      </c>
      <c r="AJ840" s="13">
        <f>AVERAGE(Table13[[#This Row],[MntWines]:[MntGoldProds]])</f>
        <v>90.833333333333329</v>
      </c>
      <c r="AK840">
        <f>IF(Table13[[#This Row],[Total Number of Purchases]]=0,0,Table13[[#This Row],[Total Spend]]/Table13[[#This Row],[Total Number of Purchases]])</f>
        <v>30.277777777777779</v>
      </c>
      <c r="AM840">
        <f>SUM(Table13[[#This Row],[NumDealsPurchases]:[NumStorePurchases]])</f>
        <v>18</v>
      </c>
      <c r="AN840" s="14">
        <f>Snapshot_Date-Table13[[#This Row],[Dt_Customer]]</f>
        <v>537</v>
      </c>
      <c r="AP840" s="13">
        <f>Table13[[#This Row],[NumDealsPurchases]]/Table13[[#This Row],[Total Number of Purchases]]*100</f>
        <v>11.111111111111111</v>
      </c>
      <c r="AQ840">
        <f>6-ROUNDUP(_xlfn.PERCENTRANK.INC(Table13[Recency],Table13[[#This Row],[Recency]])*5, 0)</f>
        <v>3</v>
      </c>
      <c r="AR840">
        <f>ROUNDUP(_xlfn.PERCENTRANK.INC(Table13[Total Number of Purchases],Table13[[#This Row],[Total Number of Purchases]])*5,0)</f>
        <v>4</v>
      </c>
      <c r="AS840">
        <f>ROUNDUP(_xlfn.PERCENTRANK.INC(Table13[Total Spend],Table13[[#This Row],[Total Spend]])*5,0)</f>
        <v>3</v>
      </c>
      <c r="AT840" t="str">
        <f>Table13[[#This Row],[Recency Score]]&amp;Table13[[#This Row],[Frequency Score]]&amp;Table13[[#This Row],[Monetary Score]]</f>
        <v>343</v>
      </c>
      <c r="AU840" t="str">
        <f t="shared" si="13"/>
        <v>Needs Attention</v>
      </c>
      <c r="AW840" s="13">
        <f>DATEDIF(Table13[[#This Row],[Dt_Customer]], Snapshot_Date, "d")</f>
        <v>537</v>
      </c>
      <c r="AX840" s="13">
        <f>Table13[[#This Row],[CL if today]]/365</f>
        <v>1.4712328767123288</v>
      </c>
      <c r="AY840">
        <f>Table13[[#This Row],[Total Number of Purchases]]/Table13[[#This Row],[Corrected CL]]</f>
        <v>12.23463687150838</v>
      </c>
      <c r="AZ840">
        <f>Table13[[#This Row],[Average Order Value (AOV)]]*Table13[[#This Row],[Freq per Year]]</f>
        <v>370.43761638733707</v>
      </c>
      <c r="BA840">
        <f>Table13[[#This Row],[Total Spend]]/Table13[[#This Row],[Corrected CL]]</f>
        <v>370.43761638733702</v>
      </c>
      <c r="BB840">
        <v>148.82841328413286</v>
      </c>
      <c r="BC840" s="1">
        <f>Table13[[#This Row],[Dt_Customer]]+Table13[[#This Row],[Recency]]</f>
        <v>41437</v>
      </c>
      <c r="BD840" s="16" t="str">
        <f>IF(COUNTIF(A:A, A840) &gt; 1, "Duplicate", "Unique")</f>
        <v>Unique</v>
      </c>
    </row>
    <row r="841" spans="1:56" x14ac:dyDescent="0.3">
      <c r="A841">
        <v>10598</v>
      </c>
      <c r="B841">
        <v>1967</v>
      </c>
      <c r="C841" t="s">
        <v>28</v>
      </c>
      <c r="D841" t="s">
        <v>35</v>
      </c>
      <c r="E841">
        <v>27943</v>
      </c>
      <c r="F841">
        <v>1</v>
      </c>
      <c r="G841">
        <v>1</v>
      </c>
      <c r="H841" s="1">
        <v>41379</v>
      </c>
      <c r="I841">
        <v>89</v>
      </c>
      <c r="J841">
        <v>12</v>
      </c>
      <c r="K841">
        <v>1</v>
      </c>
      <c r="L841">
        <v>16</v>
      </c>
      <c r="M841">
        <v>4</v>
      </c>
      <c r="N841">
        <v>1</v>
      </c>
      <c r="O841">
        <v>3</v>
      </c>
      <c r="P841">
        <f>IF(Table13[[#This Row],[MntWines]] = 0,"",Table13[[#This Row],[MntWines]])</f>
        <v>12</v>
      </c>
      <c r="Q841">
        <f>IF(Table13[[#This Row],[MntFruits]] = 0, "",Table13[[#This Row],[MntFruits]])</f>
        <v>1</v>
      </c>
      <c r="R841">
        <f>IF(Table13[[#This Row],[MntMeatProducts]] = 0, "",Table13[[#This Row],[MntMeatProducts]])</f>
        <v>16</v>
      </c>
      <c r="S841">
        <f>IF(Table13[[#This Row],[MntFishProducts]] = 0, "",Table13[[#This Row],[MntFishProducts]])</f>
        <v>4</v>
      </c>
      <c r="T841">
        <f>IF(Table13[[#This Row],[MntSweetProducts]] = 0, "",Table13[[#This Row],[MntSweetProducts]])</f>
        <v>1</v>
      </c>
      <c r="U841">
        <f>IF(Table13[[#This Row],[MntGoldProds]] = 0, "",Table13[[#This Row],[MntGoldProds]])</f>
        <v>3</v>
      </c>
      <c r="V841">
        <v>3</v>
      </c>
      <c r="W841">
        <v>2</v>
      </c>
      <c r="X841">
        <v>0</v>
      </c>
      <c r="Y841">
        <v>3</v>
      </c>
      <c r="Z841">
        <v>8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 t="s">
        <v>30</v>
      </c>
      <c r="AI841" s="13">
        <f>SUM(Table13[[#This Row],[MntWines]:[MntGoldProds]])</f>
        <v>37</v>
      </c>
      <c r="AJ841" s="13">
        <f>AVERAGE(Table13[[#This Row],[MntWines]:[MntGoldProds]])</f>
        <v>6.166666666666667</v>
      </c>
      <c r="AK841">
        <f>IF(Table13[[#This Row],[Total Number of Purchases]]=0,0,Table13[[#This Row],[Total Spend]]/Table13[[#This Row],[Total Number of Purchases]])</f>
        <v>4.625</v>
      </c>
      <c r="AM841">
        <f>SUM(Table13[[#This Row],[NumDealsPurchases]:[NumStorePurchases]])</f>
        <v>8</v>
      </c>
      <c r="AN841" s="14">
        <f>Snapshot_Date-Table13[[#This Row],[Dt_Customer]]</f>
        <v>537</v>
      </c>
      <c r="AP841" s="13">
        <f>Table13[[#This Row],[NumDealsPurchases]]/Table13[[#This Row],[Total Number of Purchases]]*100</f>
        <v>37.5</v>
      </c>
      <c r="AQ841">
        <f>6-ROUNDUP(_xlfn.PERCENTRANK.INC(Table13[Recency],Table13[[#This Row],[Recency]])*5, 0)</f>
        <v>1</v>
      </c>
      <c r="AR841">
        <f>ROUNDUP(_xlfn.PERCENTRANK.INC(Table13[Total Number of Purchases],Table13[[#This Row],[Total Number of Purchases]])*5,0)</f>
        <v>2</v>
      </c>
      <c r="AS841">
        <f>ROUNDUP(_xlfn.PERCENTRANK.INC(Table13[Total Spend],Table13[[#This Row],[Total Spend]])*5,0)</f>
        <v>1</v>
      </c>
      <c r="AT841" t="str">
        <f>Table13[[#This Row],[Recency Score]]&amp;Table13[[#This Row],[Frequency Score]]&amp;Table13[[#This Row],[Monetary Score]]</f>
        <v>121</v>
      </c>
      <c r="AU841" t="str">
        <f t="shared" si="13"/>
        <v>Lost</v>
      </c>
      <c r="AW841" s="13">
        <f>DATEDIF(Table13[[#This Row],[Dt_Customer]], Snapshot_Date, "d")</f>
        <v>537</v>
      </c>
      <c r="AX841" s="13">
        <f>Table13[[#This Row],[CL if today]]/365</f>
        <v>1.4712328767123288</v>
      </c>
      <c r="AY841">
        <f>Table13[[#This Row],[Total Number of Purchases]]/Table13[[#This Row],[Corrected CL]]</f>
        <v>5.4376163873370578</v>
      </c>
      <c r="AZ841">
        <f>Table13[[#This Row],[Average Order Value (AOV)]]*Table13[[#This Row],[Freq per Year]]</f>
        <v>25.148975791433891</v>
      </c>
      <c r="BA841">
        <f>Table13[[#This Row],[Total Spend]]/Table13[[#This Row],[Corrected CL]]</f>
        <v>25.148975791433891</v>
      </c>
      <c r="BB841">
        <v>428.97601476014762</v>
      </c>
      <c r="BC841" s="1">
        <f>Table13[[#This Row],[Dt_Customer]]+Table13[[#This Row],[Recency]]</f>
        <v>41468</v>
      </c>
      <c r="BD841" s="16" t="str">
        <f>IF(COUNTIF(A:A, A841) &gt; 1, "Duplicate", "Unique")</f>
        <v>Unique</v>
      </c>
    </row>
    <row r="842" spans="1:56" x14ac:dyDescent="0.3">
      <c r="A842">
        <v>11101</v>
      </c>
      <c r="B842">
        <v>1991</v>
      </c>
      <c r="C842" t="s">
        <v>28</v>
      </c>
      <c r="D842" t="s">
        <v>35</v>
      </c>
      <c r="E842">
        <v>89891</v>
      </c>
      <c r="F842">
        <v>0</v>
      </c>
      <c r="G842">
        <v>0</v>
      </c>
      <c r="H842" s="1">
        <v>41379</v>
      </c>
      <c r="I842">
        <v>17</v>
      </c>
      <c r="J842">
        <v>412</v>
      </c>
      <c r="K842">
        <v>22</v>
      </c>
      <c r="L842">
        <v>132</v>
      </c>
      <c r="M842">
        <v>59</v>
      </c>
      <c r="N842">
        <v>28</v>
      </c>
      <c r="O842">
        <v>183</v>
      </c>
      <c r="P842">
        <f>IF(Table13[[#This Row],[MntWines]] = 0,"",Table13[[#This Row],[MntWines]])</f>
        <v>412</v>
      </c>
      <c r="Q842">
        <f>IF(Table13[[#This Row],[MntFruits]] = 0, "",Table13[[#This Row],[MntFruits]])</f>
        <v>22</v>
      </c>
      <c r="R842">
        <f>IF(Table13[[#This Row],[MntMeatProducts]] = 0, "",Table13[[#This Row],[MntMeatProducts]])</f>
        <v>132</v>
      </c>
      <c r="S842">
        <f>IF(Table13[[#This Row],[MntFishProducts]] = 0, "",Table13[[#This Row],[MntFishProducts]])</f>
        <v>59</v>
      </c>
      <c r="T842">
        <f>IF(Table13[[#This Row],[MntSweetProducts]] = 0, "",Table13[[#This Row],[MntSweetProducts]])</f>
        <v>28</v>
      </c>
      <c r="U842">
        <f>IF(Table13[[#This Row],[MntGoldProds]] = 0, "",Table13[[#This Row],[MntGoldProds]])</f>
        <v>183</v>
      </c>
      <c r="V842">
        <v>1</v>
      </c>
      <c r="W842">
        <v>11</v>
      </c>
      <c r="X842">
        <v>6</v>
      </c>
      <c r="Y842">
        <v>8</v>
      </c>
      <c r="Z842">
        <v>4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 t="s">
        <v>36</v>
      </c>
      <c r="AI842" s="13">
        <f>SUM(Table13[[#This Row],[MntWines]:[MntGoldProds]])</f>
        <v>836</v>
      </c>
      <c r="AJ842" s="13">
        <f>AVERAGE(Table13[[#This Row],[MntWines]:[MntGoldProds]])</f>
        <v>139.33333333333334</v>
      </c>
      <c r="AK842">
        <f>IF(Table13[[#This Row],[Total Number of Purchases]]=0,0,Table13[[#This Row],[Total Spend]]/Table13[[#This Row],[Total Number of Purchases]])</f>
        <v>32.153846153846153</v>
      </c>
      <c r="AM842">
        <f>SUM(Table13[[#This Row],[NumDealsPurchases]:[NumStorePurchases]])</f>
        <v>26</v>
      </c>
      <c r="AN842" s="14">
        <f>Snapshot_Date-Table13[[#This Row],[Dt_Customer]]</f>
        <v>537</v>
      </c>
      <c r="AP842" s="13">
        <f>Table13[[#This Row],[NumDealsPurchases]]/Table13[[#This Row],[Total Number of Purchases]]*100</f>
        <v>3.8461538461538463</v>
      </c>
      <c r="AQ842">
        <f>6-ROUNDUP(_xlfn.PERCENTRANK.INC(Table13[Recency],Table13[[#This Row],[Recency]])*5, 0)</f>
        <v>5</v>
      </c>
      <c r="AR842">
        <f>ROUNDUP(_xlfn.PERCENTRANK.INC(Table13[Total Number of Purchases],Table13[[#This Row],[Total Number of Purchases]])*5,0)</f>
        <v>5</v>
      </c>
      <c r="AS842">
        <f>ROUNDUP(_xlfn.PERCENTRANK.INC(Table13[Total Spend],Table13[[#This Row],[Total Spend]])*5,0)</f>
        <v>4</v>
      </c>
      <c r="AT842" t="str">
        <f>Table13[[#This Row],[Recency Score]]&amp;Table13[[#This Row],[Frequency Score]]&amp;Table13[[#This Row],[Monetary Score]]</f>
        <v>554</v>
      </c>
      <c r="AU842" t="str">
        <f t="shared" si="13"/>
        <v>Loyal Customers</v>
      </c>
      <c r="AW842" s="13">
        <f>DATEDIF(Table13[[#This Row],[Dt_Customer]], Snapshot_Date, "d")</f>
        <v>537</v>
      </c>
      <c r="AX842" s="13">
        <f>Table13[[#This Row],[CL if today]]/365</f>
        <v>1.4712328767123288</v>
      </c>
      <c r="AY842">
        <f>Table13[[#This Row],[Total Number of Purchases]]/Table13[[#This Row],[Corrected CL]]</f>
        <v>17.672253258845437</v>
      </c>
      <c r="AZ842">
        <f>Table13[[#This Row],[Average Order Value (AOV)]]*Table13[[#This Row],[Freq per Year]]</f>
        <v>568.23091247672255</v>
      </c>
      <c r="BA842">
        <f>Table13[[#This Row],[Total Spend]]/Table13[[#This Row],[Corrected CL]]</f>
        <v>568.23091247672255</v>
      </c>
      <c r="BB842">
        <v>215.22181146025878</v>
      </c>
      <c r="BC842" s="1">
        <f>Table13[[#This Row],[Dt_Customer]]+Table13[[#This Row],[Recency]]</f>
        <v>41396</v>
      </c>
      <c r="BD842" s="16" t="str">
        <f>IF(COUNTIF(A:A, A842) &gt; 1, "Duplicate", "Unique")</f>
        <v>Unique</v>
      </c>
    </row>
    <row r="843" spans="1:56" x14ac:dyDescent="0.3">
      <c r="A843">
        <v>5989</v>
      </c>
      <c r="B843">
        <v>1959</v>
      </c>
      <c r="C843" t="s">
        <v>38</v>
      </c>
      <c r="D843" t="s">
        <v>29</v>
      </c>
      <c r="E843">
        <v>78353</v>
      </c>
      <c r="F843">
        <v>0</v>
      </c>
      <c r="G843">
        <v>1</v>
      </c>
      <c r="H843" s="1">
        <v>41380</v>
      </c>
      <c r="I843">
        <v>51</v>
      </c>
      <c r="J843">
        <v>752</v>
      </c>
      <c r="K843">
        <v>122</v>
      </c>
      <c r="L843">
        <v>476</v>
      </c>
      <c r="M843">
        <v>39</v>
      </c>
      <c r="N843">
        <v>153</v>
      </c>
      <c r="O843">
        <v>34</v>
      </c>
      <c r="P843">
        <f>IF(Table13[[#This Row],[MntWines]] = 0,"",Table13[[#This Row],[MntWines]])</f>
        <v>752</v>
      </c>
      <c r="Q843">
        <f>IF(Table13[[#This Row],[MntFruits]] = 0, "",Table13[[#This Row],[MntFruits]])</f>
        <v>122</v>
      </c>
      <c r="R843">
        <f>IF(Table13[[#This Row],[MntMeatProducts]] = 0, "",Table13[[#This Row],[MntMeatProducts]])</f>
        <v>476</v>
      </c>
      <c r="S843">
        <f>IF(Table13[[#This Row],[MntFishProducts]] = 0, "",Table13[[#This Row],[MntFishProducts]])</f>
        <v>39</v>
      </c>
      <c r="T843">
        <f>IF(Table13[[#This Row],[MntSweetProducts]] = 0, "",Table13[[#This Row],[MntSweetProducts]])</f>
        <v>153</v>
      </c>
      <c r="U843">
        <f>IF(Table13[[#This Row],[MntGoldProds]] = 0, "",Table13[[#This Row],[MntGoldProds]])</f>
        <v>34</v>
      </c>
      <c r="V843">
        <v>1</v>
      </c>
      <c r="W843">
        <v>10</v>
      </c>
      <c r="X843">
        <v>2</v>
      </c>
      <c r="Y843">
        <v>11</v>
      </c>
      <c r="Z843">
        <v>8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32</v>
      </c>
      <c r="AI843" s="13">
        <f>SUM(Table13[[#This Row],[MntWines]:[MntGoldProds]])</f>
        <v>1576</v>
      </c>
      <c r="AJ843" s="13">
        <f>AVERAGE(Table13[[#This Row],[MntWines]:[MntGoldProds]])</f>
        <v>262.66666666666669</v>
      </c>
      <c r="AK843">
        <f>IF(Table13[[#This Row],[Total Number of Purchases]]=0,0,Table13[[#This Row],[Total Spend]]/Table13[[#This Row],[Total Number of Purchases]])</f>
        <v>65.666666666666671</v>
      </c>
      <c r="AM843">
        <f>SUM(Table13[[#This Row],[NumDealsPurchases]:[NumStorePurchases]])</f>
        <v>24</v>
      </c>
      <c r="AN843" s="14">
        <f>Snapshot_Date-Table13[[#This Row],[Dt_Customer]]</f>
        <v>536</v>
      </c>
      <c r="AP843" s="13">
        <f>Table13[[#This Row],[NumDealsPurchases]]/Table13[[#This Row],[Total Number of Purchases]]*100</f>
        <v>4.1666666666666661</v>
      </c>
      <c r="AQ843">
        <f>6-ROUNDUP(_xlfn.PERCENTRANK.INC(Table13[Recency],Table13[[#This Row],[Recency]])*5, 0)</f>
        <v>3</v>
      </c>
      <c r="AR843">
        <f>ROUNDUP(_xlfn.PERCENTRANK.INC(Table13[Total Number of Purchases],Table13[[#This Row],[Total Number of Purchases]])*5,0)</f>
        <v>5</v>
      </c>
      <c r="AS843">
        <f>ROUNDUP(_xlfn.PERCENTRANK.INC(Table13[Total Spend],Table13[[#This Row],[Total Spend]])*5,0)</f>
        <v>5</v>
      </c>
      <c r="AT843" t="str">
        <f>Table13[[#This Row],[Recency Score]]&amp;Table13[[#This Row],[Frequency Score]]&amp;Table13[[#This Row],[Monetary Score]]</f>
        <v>355</v>
      </c>
      <c r="AU843" t="str">
        <f t="shared" si="13"/>
        <v>Frequent Buyers</v>
      </c>
      <c r="AW843" s="13">
        <f>DATEDIF(Table13[[#This Row],[Dt_Customer]], Snapshot_Date, "d")</f>
        <v>536</v>
      </c>
      <c r="AX843" s="13">
        <f>Table13[[#This Row],[CL if today]]/365</f>
        <v>1.4684931506849315</v>
      </c>
      <c r="AY843">
        <f>Table13[[#This Row],[Total Number of Purchases]]/Table13[[#This Row],[Corrected CL]]</f>
        <v>16.343283582089551</v>
      </c>
      <c r="AZ843">
        <f>Table13[[#This Row],[Average Order Value (AOV)]]*Table13[[#This Row],[Freq per Year]]</f>
        <v>1073.2089552238806</v>
      </c>
      <c r="BA843">
        <f>Table13[[#This Row],[Total Spend]]/Table13[[#This Row],[Corrected CL]]</f>
        <v>1073.2089552238806</v>
      </c>
      <c r="BB843">
        <v>496.12962962962968</v>
      </c>
      <c r="BC843" s="1">
        <f>Table13[[#This Row],[Dt_Customer]]+Table13[[#This Row],[Recency]]</f>
        <v>41431</v>
      </c>
      <c r="BD843" s="16" t="str">
        <f>IF(COUNTIF(A:A, A843) &gt; 1, "Duplicate", "Unique")</f>
        <v>Unique</v>
      </c>
    </row>
    <row r="844" spans="1:56" x14ac:dyDescent="0.3">
      <c r="A844">
        <v>2861</v>
      </c>
      <c r="B844">
        <v>1983</v>
      </c>
      <c r="C844" t="s">
        <v>28</v>
      </c>
      <c r="D844" t="s">
        <v>31</v>
      </c>
      <c r="E844">
        <v>24072</v>
      </c>
      <c r="F844">
        <v>1</v>
      </c>
      <c r="G844">
        <v>0</v>
      </c>
      <c r="H844" s="1">
        <v>41380</v>
      </c>
      <c r="I844">
        <v>79</v>
      </c>
      <c r="J844">
        <v>9</v>
      </c>
      <c r="K844">
        <v>1</v>
      </c>
      <c r="L844">
        <v>6</v>
      </c>
      <c r="M844">
        <v>3</v>
      </c>
      <c r="N844">
        <v>0</v>
      </c>
      <c r="O844">
        <v>4</v>
      </c>
      <c r="P844">
        <f>IF(Table13[[#This Row],[MntWines]] = 0,"",Table13[[#This Row],[MntWines]])</f>
        <v>9</v>
      </c>
      <c r="Q844">
        <f>IF(Table13[[#This Row],[MntFruits]] = 0, "",Table13[[#This Row],[MntFruits]])</f>
        <v>1</v>
      </c>
      <c r="R844">
        <f>IF(Table13[[#This Row],[MntMeatProducts]] = 0, "",Table13[[#This Row],[MntMeatProducts]])</f>
        <v>6</v>
      </c>
      <c r="S844">
        <f>IF(Table13[[#This Row],[MntFishProducts]] = 0, "",Table13[[#This Row],[MntFishProducts]])</f>
        <v>3</v>
      </c>
      <c r="T844" t="str">
        <f>IF(Table13[[#This Row],[MntSweetProducts]] = 0, "",Table13[[#This Row],[MntSweetProducts]])</f>
        <v/>
      </c>
      <c r="U844">
        <f>IF(Table13[[#This Row],[MntGoldProds]] = 0, "",Table13[[#This Row],[MntGoldProds]])</f>
        <v>4</v>
      </c>
      <c r="V844">
        <v>1</v>
      </c>
      <c r="W844">
        <v>1</v>
      </c>
      <c r="X844">
        <v>0</v>
      </c>
      <c r="Y844">
        <v>2</v>
      </c>
      <c r="Z844">
        <v>8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30</v>
      </c>
      <c r="AI844" s="13">
        <f>SUM(Table13[[#This Row],[MntWines]:[MntGoldProds]])</f>
        <v>23</v>
      </c>
      <c r="AJ844" s="13">
        <f>AVERAGE(Table13[[#This Row],[MntWines]:[MntGoldProds]])</f>
        <v>3.8333333333333335</v>
      </c>
      <c r="AK844">
        <f>IF(Table13[[#This Row],[Total Number of Purchases]]=0,0,Table13[[#This Row],[Total Spend]]/Table13[[#This Row],[Total Number of Purchases]])</f>
        <v>5.75</v>
      </c>
      <c r="AM844">
        <f>SUM(Table13[[#This Row],[NumDealsPurchases]:[NumStorePurchases]])</f>
        <v>4</v>
      </c>
      <c r="AN844" s="14">
        <f>Snapshot_Date-Table13[[#This Row],[Dt_Customer]]</f>
        <v>536</v>
      </c>
      <c r="AP844" s="13">
        <f>Table13[[#This Row],[NumDealsPurchases]]/Table13[[#This Row],[Total Number of Purchases]]*100</f>
        <v>25</v>
      </c>
      <c r="AQ844">
        <f>6-ROUNDUP(_xlfn.PERCENTRANK.INC(Table13[Recency],Table13[[#This Row],[Recency]])*5, 0)</f>
        <v>2</v>
      </c>
      <c r="AR844">
        <f>ROUNDUP(_xlfn.PERCENTRANK.INC(Table13[Total Number of Purchases],Table13[[#This Row],[Total Number of Purchases]])*5,0)</f>
        <v>1</v>
      </c>
      <c r="AS844">
        <f>ROUNDUP(_xlfn.PERCENTRANK.INC(Table13[Total Spend],Table13[[#This Row],[Total Spend]])*5,0)</f>
        <v>1</v>
      </c>
      <c r="AT844" t="str">
        <f>Table13[[#This Row],[Recency Score]]&amp;Table13[[#This Row],[Frequency Score]]&amp;Table13[[#This Row],[Monetary Score]]</f>
        <v>211</v>
      </c>
      <c r="AU844" t="str">
        <f t="shared" si="13"/>
        <v>About to Sleep</v>
      </c>
      <c r="AW844" s="13">
        <f>DATEDIF(Table13[[#This Row],[Dt_Customer]], Snapshot_Date, "d")</f>
        <v>536</v>
      </c>
      <c r="AX844" s="13">
        <f>Table13[[#This Row],[CL if today]]/365</f>
        <v>1.4684931506849315</v>
      </c>
      <c r="AY844">
        <f>Table13[[#This Row],[Total Number of Purchases]]/Table13[[#This Row],[Corrected CL]]</f>
        <v>2.7238805970149254</v>
      </c>
      <c r="AZ844">
        <f>Table13[[#This Row],[Average Order Value (AOV)]]*Table13[[#This Row],[Freq per Year]]</f>
        <v>15.662313432835822</v>
      </c>
      <c r="BA844">
        <f>Table13[[#This Row],[Total Spend]]/Table13[[#This Row],[Corrected CL]]</f>
        <v>15.662313432835822</v>
      </c>
      <c r="BB844">
        <v>42.504621072088725</v>
      </c>
      <c r="BC844" s="1">
        <f>Table13[[#This Row],[Dt_Customer]]+Table13[[#This Row],[Recency]]</f>
        <v>41459</v>
      </c>
      <c r="BD844" s="16" t="str">
        <f>IF(COUNTIF(A:A, A844) &gt; 1, "Duplicate", "Unique")</f>
        <v>Unique</v>
      </c>
    </row>
    <row r="845" spans="1:56" x14ac:dyDescent="0.3">
      <c r="A845">
        <v>4547</v>
      </c>
      <c r="B845">
        <v>1960</v>
      </c>
      <c r="C845" t="s">
        <v>28</v>
      </c>
      <c r="D845" t="s">
        <v>35</v>
      </c>
      <c r="E845">
        <v>13672</v>
      </c>
      <c r="F845">
        <v>1</v>
      </c>
      <c r="G845">
        <v>1</v>
      </c>
      <c r="H845" s="1">
        <v>41381</v>
      </c>
      <c r="I845">
        <v>86</v>
      </c>
      <c r="J845">
        <v>6</v>
      </c>
      <c r="K845">
        <v>2</v>
      </c>
      <c r="L845">
        <v>9</v>
      </c>
      <c r="M845">
        <v>2</v>
      </c>
      <c r="N845">
        <v>1</v>
      </c>
      <c r="O845">
        <v>5</v>
      </c>
      <c r="P845">
        <f>IF(Table13[[#This Row],[MntWines]] = 0,"",Table13[[#This Row],[MntWines]])</f>
        <v>6</v>
      </c>
      <c r="Q845">
        <f>IF(Table13[[#This Row],[MntFruits]] = 0, "",Table13[[#This Row],[MntFruits]])</f>
        <v>2</v>
      </c>
      <c r="R845">
        <f>IF(Table13[[#This Row],[MntMeatProducts]] = 0, "",Table13[[#This Row],[MntMeatProducts]])</f>
        <v>9</v>
      </c>
      <c r="S845">
        <f>IF(Table13[[#This Row],[MntFishProducts]] = 0, "",Table13[[#This Row],[MntFishProducts]])</f>
        <v>2</v>
      </c>
      <c r="T845">
        <f>IF(Table13[[#This Row],[MntSweetProducts]] = 0, "",Table13[[#This Row],[MntSweetProducts]])</f>
        <v>1</v>
      </c>
      <c r="U845">
        <f>IF(Table13[[#This Row],[MntGoldProds]] = 0, "",Table13[[#This Row],[MntGoldProds]])</f>
        <v>5</v>
      </c>
      <c r="V845">
        <v>2</v>
      </c>
      <c r="W845">
        <v>1</v>
      </c>
      <c r="X845">
        <v>0</v>
      </c>
      <c r="Y845">
        <v>3</v>
      </c>
      <c r="Z845">
        <v>8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30</v>
      </c>
      <c r="AI845" s="13">
        <f>SUM(Table13[[#This Row],[MntWines]:[MntGoldProds]])</f>
        <v>25</v>
      </c>
      <c r="AJ845" s="13">
        <f>AVERAGE(Table13[[#This Row],[MntWines]:[MntGoldProds]])</f>
        <v>4.166666666666667</v>
      </c>
      <c r="AK845">
        <f>IF(Table13[[#This Row],[Total Number of Purchases]]=0,0,Table13[[#This Row],[Total Spend]]/Table13[[#This Row],[Total Number of Purchases]])</f>
        <v>4.166666666666667</v>
      </c>
      <c r="AM845">
        <f>SUM(Table13[[#This Row],[NumDealsPurchases]:[NumStorePurchases]])</f>
        <v>6</v>
      </c>
      <c r="AN845" s="14">
        <f>Snapshot_Date-Table13[[#This Row],[Dt_Customer]]</f>
        <v>535</v>
      </c>
      <c r="AP845" s="13">
        <f>Table13[[#This Row],[NumDealsPurchases]]/Table13[[#This Row],[Total Number of Purchases]]*100</f>
        <v>33.333333333333329</v>
      </c>
      <c r="AQ845">
        <f>6-ROUNDUP(_xlfn.PERCENTRANK.INC(Table13[Recency],Table13[[#This Row],[Recency]])*5, 0)</f>
        <v>1</v>
      </c>
      <c r="AR845">
        <f>ROUNDUP(_xlfn.PERCENTRANK.INC(Table13[Total Number of Purchases],Table13[[#This Row],[Total Number of Purchases]])*5,0)</f>
        <v>1</v>
      </c>
      <c r="AS845">
        <f>ROUNDUP(_xlfn.PERCENTRANK.INC(Table13[Total Spend],Table13[[#This Row],[Total Spend]])*5,0)</f>
        <v>1</v>
      </c>
      <c r="AT845" t="str">
        <f>Table13[[#This Row],[Recency Score]]&amp;Table13[[#This Row],[Frequency Score]]&amp;Table13[[#This Row],[Monetary Score]]</f>
        <v>111</v>
      </c>
      <c r="AU845" t="str">
        <f t="shared" si="13"/>
        <v>Lost</v>
      </c>
      <c r="AW845" s="13">
        <f>DATEDIF(Table13[[#This Row],[Dt_Customer]], Snapshot_Date, "d")</f>
        <v>535</v>
      </c>
      <c r="AX845" s="13">
        <f>Table13[[#This Row],[CL if today]]/365</f>
        <v>1.4657534246575343</v>
      </c>
      <c r="AY845">
        <f>Table13[[#This Row],[Total Number of Purchases]]/Table13[[#This Row],[Corrected CL]]</f>
        <v>4.093457943925233</v>
      </c>
      <c r="AZ845">
        <f>Table13[[#This Row],[Average Order Value (AOV)]]*Table13[[#This Row],[Freq per Year]]</f>
        <v>17.056074766355138</v>
      </c>
      <c r="BA845">
        <f>Table13[[#This Row],[Total Spend]]/Table13[[#This Row],[Corrected CL]]</f>
        <v>17.056074766355138</v>
      </c>
      <c r="BB845">
        <v>448.97031539888684</v>
      </c>
      <c r="BC845" s="1">
        <f>Table13[[#This Row],[Dt_Customer]]+Table13[[#This Row],[Recency]]</f>
        <v>41467</v>
      </c>
      <c r="BD845" s="16" t="str">
        <f>IF(COUNTIF(A:A, A845) &gt; 1, "Duplicate", "Unique")</f>
        <v>Unique</v>
      </c>
    </row>
    <row r="846" spans="1:56" x14ac:dyDescent="0.3">
      <c r="A846">
        <v>4483</v>
      </c>
      <c r="B846">
        <v>1993</v>
      </c>
      <c r="C846" t="s">
        <v>28</v>
      </c>
      <c r="D846" t="s">
        <v>31</v>
      </c>
      <c r="E846">
        <v>72354</v>
      </c>
      <c r="F846">
        <v>0</v>
      </c>
      <c r="G846">
        <v>0</v>
      </c>
      <c r="H846" s="1">
        <v>41381</v>
      </c>
      <c r="I846">
        <v>67</v>
      </c>
      <c r="J846">
        <v>315</v>
      </c>
      <c r="K846">
        <v>26</v>
      </c>
      <c r="L846">
        <v>473</v>
      </c>
      <c r="M846">
        <v>220</v>
      </c>
      <c r="N846">
        <v>12</v>
      </c>
      <c r="O846">
        <v>182</v>
      </c>
      <c r="P846">
        <f>IF(Table13[[#This Row],[MntWines]] = 0,"",Table13[[#This Row],[MntWines]])</f>
        <v>315</v>
      </c>
      <c r="Q846">
        <f>IF(Table13[[#This Row],[MntFruits]] = 0, "",Table13[[#This Row],[MntFruits]])</f>
        <v>26</v>
      </c>
      <c r="R846">
        <f>IF(Table13[[#This Row],[MntMeatProducts]] = 0, "",Table13[[#This Row],[MntMeatProducts]])</f>
        <v>473</v>
      </c>
      <c r="S846">
        <f>IF(Table13[[#This Row],[MntFishProducts]] = 0, "",Table13[[#This Row],[MntFishProducts]])</f>
        <v>220</v>
      </c>
      <c r="T846">
        <f>IF(Table13[[#This Row],[MntSweetProducts]] = 0, "",Table13[[#This Row],[MntSweetProducts]])</f>
        <v>12</v>
      </c>
      <c r="U846">
        <f>IF(Table13[[#This Row],[MntGoldProds]] = 0, "",Table13[[#This Row],[MntGoldProds]])</f>
        <v>182</v>
      </c>
      <c r="V846">
        <v>1</v>
      </c>
      <c r="W846">
        <v>2</v>
      </c>
      <c r="X846">
        <v>10</v>
      </c>
      <c r="Y846">
        <v>6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43</v>
      </c>
      <c r="AI846" s="13">
        <f>SUM(Table13[[#This Row],[MntWines]:[MntGoldProds]])</f>
        <v>1228</v>
      </c>
      <c r="AJ846" s="13">
        <f>AVERAGE(Table13[[#This Row],[MntWines]:[MntGoldProds]])</f>
        <v>204.66666666666666</v>
      </c>
      <c r="AK846">
        <f>IF(Table13[[#This Row],[Total Number of Purchases]]=0,0,Table13[[#This Row],[Total Spend]]/Table13[[#This Row],[Total Number of Purchases]])</f>
        <v>64.631578947368425</v>
      </c>
      <c r="AM846">
        <f>SUM(Table13[[#This Row],[NumDealsPurchases]:[NumStorePurchases]])</f>
        <v>19</v>
      </c>
      <c r="AN846" s="14">
        <f>Snapshot_Date-Table13[[#This Row],[Dt_Customer]]</f>
        <v>535</v>
      </c>
      <c r="AP846" s="13">
        <f>Table13[[#This Row],[NumDealsPurchases]]/Table13[[#This Row],[Total Number of Purchases]]*100</f>
        <v>5.2631578947368416</v>
      </c>
      <c r="AQ846">
        <f>6-ROUNDUP(_xlfn.PERCENTRANK.INC(Table13[Recency],Table13[[#This Row],[Recency]])*5, 0)</f>
        <v>2</v>
      </c>
      <c r="AR846">
        <f>ROUNDUP(_xlfn.PERCENTRANK.INC(Table13[Total Number of Purchases],Table13[[#This Row],[Total Number of Purchases]])*5,0)</f>
        <v>4</v>
      </c>
      <c r="AS846">
        <f>ROUNDUP(_xlfn.PERCENTRANK.INC(Table13[Total Spend],Table13[[#This Row],[Total Spend]])*5,0)</f>
        <v>5</v>
      </c>
      <c r="AT846" t="str">
        <f>Table13[[#This Row],[Recency Score]]&amp;Table13[[#This Row],[Frequency Score]]&amp;Table13[[#This Row],[Monetary Score]]</f>
        <v>245</v>
      </c>
      <c r="AU846" t="str">
        <f t="shared" si="13"/>
        <v>Big Spenders</v>
      </c>
      <c r="AW846" s="13">
        <f>DATEDIF(Table13[[#This Row],[Dt_Customer]], Snapshot_Date, "d")</f>
        <v>535</v>
      </c>
      <c r="AX846" s="13">
        <f>Table13[[#This Row],[CL if today]]/365</f>
        <v>1.4657534246575343</v>
      </c>
      <c r="AY846">
        <f>Table13[[#This Row],[Total Number of Purchases]]/Table13[[#This Row],[Corrected CL]]</f>
        <v>12.962616822429906</v>
      </c>
      <c r="AZ846">
        <f>Table13[[#This Row],[Average Order Value (AOV)]]*Table13[[#This Row],[Freq per Year]]</f>
        <v>837.79439252336454</v>
      </c>
      <c r="BA846">
        <f>Table13[[#This Row],[Total Spend]]/Table13[[#This Row],[Corrected CL]]</f>
        <v>837.79439252336442</v>
      </c>
      <c r="BB846">
        <v>1434.9443413729127</v>
      </c>
      <c r="BC846" s="1">
        <f>Table13[[#This Row],[Dt_Customer]]+Table13[[#This Row],[Recency]]</f>
        <v>41448</v>
      </c>
      <c r="BD846" s="16" t="str">
        <f>IF(COUNTIF(A:A, A846) &gt; 1, "Duplicate", "Unique")</f>
        <v>Unique</v>
      </c>
    </row>
    <row r="847" spans="1:56" x14ac:dyDescent="0.3">
      <c r="A847">
        <v>455</v>
      </c>
      <c r="B847">
        <v>1946</v>
      </c>
      <c r="C847" t="s">
        <v>37</v>
      </c>
      <c r="D847" t="s">
        <v>33</v>
      </c>
      <c r="E847">
        <v>51012</v>
      </c>
      <c r="F847">
        <v>0</v>
      </c>
      <c r="G847">
        <v>0</v>
      </c>
      <c r="H847" s="1">
        <v>41382</v>
      </c>
      <c r="I847">
        <v>86</v>
      </c>
      <c r="J847">
        <v>102</v>
      </c>
      <c r="K847">
        <v>9</v>
      </c>
      <c r="L847">
        <v>63</v>
      </c>
      <c r="M847">
        <v>2</v>
      </c>
      <c r="N847">
        <v>9</v>
      </c>
      <c r="O847">
        <v>24</v>
      </c>
      <c r="P847">
        <f>IF(Table13[[#This Row],[MntWines]] = 0,"",Table13[[#This Row],[MntWines]])</f>
        <v>102</v>
      </c>
      <c r="Q847">
        <f>IF(Table13[[#This Row],[MntFruits]] = 0, "",Table13[[#This Row],[MntFruits]])</f>
        <v>9</v>
      </c>
      <c r="R847">
        <f>IF(Table13[[#This Row],[MntMeatProducts]] = 0, "",Table13[[#This Row],[MntMeatProducts]])</f>
        <v>63</v>
      </c>
      <c r="S847">
        <f>IF(Table13[[#This Row],[MntFishProducts]] = 0, "",Table13[[#This Row],[MntFishProducts]])</f>
        <v>2</v>
      </c>
      <c r="T847">
        <f>IF(Table13[[#This Row],[MntSweetProducts]] = 0, "",Table13[[#This Row],[MntSweetProducts]])</f>
        <v>9</v>
      </c>
      <c r="U847">
        <f>IF(Table13[[#This Row],[MntGoldProds]] = 0, "",Table13[[#This Row],[MntGoldProds]])</f>
        <v>24</v>
      </c>
      <c r="V847">
        <v>1</v>
      </c>
      <c r="W847">
        <v>4</v>
      </c>
      <c r="X847">
        <v>1</v>
      </c>
      <c r="Y847">
        <v>4</v>
      </c>
      <c r="Z847">
        <v>6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30</v>
      </c>
      <c r="AI847" s="13">
        <f>SUM(Table13[[#This Row],[MntWines]:[MntGoldProds]])</f>
        <v>209</v>
      </c>
      <c r="AJ847" s="13">
        <f>AVERAGE(Table13[[#This Row],[MntWines]:[MntGoldProds]])</f>
        <v>34.833333333333336</v>
      </c>
      <c r="AK847">
        <f>IF(Table13[[#This Row],[Total Number of Purchases]]=0,0,Table13[[#This Row],[Total Spend]]/Table13[[#This Row],[Total Number of Purchases]])</f>
        <v>20.9</v>
      </c>
      <c r="AM847">
        <f>SUM(Table13[[#This Row],[NumDealsPurchases]:[NumStorePurchases]])</f>
        <v>10</v>
      </c>
      <c r="AN847" s="14">
        <f>Snapshot_Date-Table13[[#This Row],[Dt_Customer]]</f>
        <v>534</v>
      </c>
      <c r="AP847" s="13">
        <f>Table13[[#This Row],[NumDealsPurchases]]/Table13[[#This Row],[Total Number of Purchases]]*100</f>
        <v>10</v>
      </c>
      <c r="AQ847">
        <f>6-ROUNDUP(_xlfn.PERCENTRANK.INC(Table13[Recency],Table13[[#This Row],[Recency]])*5, 0)</f>
        <v>1</v>
      </c>
      <c r="AR847">
        <f>ROUNDUP(_xlfn.PERCENTRANK.INC(Table13[Total Number of Purchases],Table13[[#This Row],[Total Number of Purchases]])*5,0)</f>
        <v>2</v>
      </c>
      <c r="AS847">
        <f>ROUNDUP(_xlfn.PERCENTRANK.INC(Table13[Total Spend],Table13[[#This Row],[Total Spend]])*5,0)</f>
        <v>3</v>
      </c>
      <c r="AT847" t="str">
        <f>Table13[[#This Row],[Recency Score]]&amp;Table13[[#This Row],[Frequency Score]]&amp;Table13[[#This Row],[Monetary Score]]</f>
        <v>123</v>
      </c>
      <c r="AU847" t="str">
        <f t="shared" si="13"/>
        <v>Lost</v>
      </c>
      <c r="AW847" s="13">
        <f>DATEDIF(Table13[[#This Row],[Dt_Customer]], Snapshot_Date, "d")</f>
        <v>534</v>
      </c>
      <c r="AX847" s="13">
        <f>Table13[[#This Row],[CL if today]]/365</f>
        <v>1.463013698630137</v>
      </c>
      <c r="AY847">
        <f>Table13[[#This Row],[Total Number of Purchases]]/Table13[[#This Row],[Corrected CL]]</f>
        <v>6.8352059925093638</v>
      </c>
      <c r="AZ847">
        <f>Table13[[#This Row],[Average Order Value (AOV)]]*Table13[[#This Row],[Freq per Year]]</f>
        <v>142.8558052434457</v>
      </c>
      <c r="BA847">
        <f>Table13[[#This Row],[Total Spend]]/Table13[[#This Row],[Corrected CL]]</f>
        <v>142.8558052434457</v>
      </c>
      <c r="BB847">
        <v>3.3858998144712431</v>
      </c>
      <c r="BC847" s="1">
        <f>Table13[[#This Row],[Dt_Customer]]+Table13[[#This Row],[Recency]]</f>
        <v>41468</v>
      </c>
      <c r="BD847" s="16" t="str">
        <f>IF(COUNTIF(A:A, A847) &gt; 1, "Duplicate", "Unique")</f>
        <v>Unique</v>
      </c>
    </row>
    <row r="848" spans="1:56" x14ac:dyDescent="0.3">
      <c r="A848">
        <v>7592</v>
      </c>
      <c r="B848">
        <v>1946</v>
      </c>
      <c r="C848" t="s">
        <v>37</v>
      </c>
      <c r="D848" t="s">
        <v>33</v>
      </c>
      <c r="E848">
        <v>51012</v>
      </c>
      <c r="F848">
        <v>0</v>
      </c>
      <c r="G848">
        <v>0</v>
      </c>
      <c r="H848" s="1">
        <v>41382</v>
      </c>
      <c r="I848">
        <v>86</v>
      </c>
      <c r="J848">
        <v>102</v>
      </c>
      <c r="K848">
        <v>9</v>
      </c>
      <c r="L848">
        <v>63</v>
      </c>
      <c r="M848">
        <v>2</v>
      </c>
      <c r="N848">
        <v>9</v>
      </c>
      <c r="O848">
        <v>24</v>
      </c>
      <c r="P848">
        <f>IF(Table13[[#This Row],[MntWines]] = 0,"",Table13[[#This Row],[MntWines]])</f>
        <v>102</v>
      </c>
      <c r="Q848">
        <f>IF(Table13[[#This Row],[MntFruits]] = 0, "",Table13[[#This Row],[MntFruits]])</f>
        <v>9</v>
      </c>
      <c r="R848">
        <f>IF(Table13[[#This Row],[MntMeatProducts]] = 0, "",Table13[[#This Row],[MntMeatProducts]])</f>
        <v>63</v>
      </c>
      <c r="S848">
        <f>IF(Table13[[#This Row],[MntFishProducts]] = 0, "",Table13[[#This Row],[MntFishProducts]])</f>
        <v>2</v>
      </c>
      <c r="T848">
        <f>IF(Table13[[#This Row],[MntSweetProducts]] = 0, "",Table13[[#This Row],[MntSweetProducts]])</f>
        <v>9</v>
      </c>
      <c r="U848">
        <f>IF(Table13[[#This Row],[MntGoldProds]] = 0, "",Table13[[#This Row],[MntGoldProds]])</f>
        <v>24</v>
      </c>
      <c r="V848">
        <v>1</v>
      </c>
      <c r="W848">
        <v>4</v>
      </c>
      <c r="X848">
        <v>1</v>
      </c>
      <c r="Y848">
        <v>4</v>
      </c>
      <c r="Z848">
        <v>6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 t="s">
        <v>30</v>
      </c>
      <c r="AI848" s="13">
        <f>SUM(Table13[[#This Row],[MntWines]:[MntGoldProds]])</f>
        <v>209</v>
      </c>
      <c r="AJ848" s="13">
        <f>AVERAGE(Table13[[#This Row],[MntWines]:[MntGoldProds]])</f>
        <v>34.833333333333336</v>
      </c>
      <c r="AK848">
        <f>IF(Table13[[#This Row],[Total Number of Purchases]]=0,0,Table13[[#This Row],[Total Spend]]/Table13[[#This Row],[Total Number of Purchases]])</f>
        <v>20.9</v>
      </c>
      <c r="AM848">
        <f>SUM(Table13[[#This Row],[NumDealsPurchases]:[NumStorePurchases]])</f>
        <v>10</v>
      </c>
      <c r="AN848" s="14">
        <f>Snapshot_Date-Table13[[#This Row],[Dt_Customer]]</f>
        <v>534</v>
      </c>
      <c r="AP848" s="13">
        <f>Table13[[#This Row],[NumDealsPurchases]]/Table13[[#This Row],[Total Number of Purchases]]*100</f>
        <v>10</v>
      </c>
      <c r="AQ848">
        <f>6-ROUNDUP(_xlfn.PERCENTRANK.INC(Table13[Recency],Table13[[#This Row],[Recency]])*5, 0)</f>
        <v>1</v>
      </c>
      <c r="AR848">
        <f>ROUNDUP(_xlfn.PERCENTRANK.INC(Table13[Total Number of Purchases],Table13[[#This Row],[Total Number of Purchases]])*5,0)</f>
        <v>2</v>
      </c>
      <c r="AS848">
        <f>ROUNDUP(_xlfn.PERCENTRANK.INC(Table13[Total Spend],Table13[[#This Row],[Total Spend]])*5,0)</f>
        <v>3</v>
      </c>
      <c r="AT848" t="str">
        <f>Table13[[#This Row],[Recency Score]]&amp;Table13[[#This Row],[Frequency Score]]&amp;Table13[[#This Row],[Monetary Score]]</f>
        <v>123</v>
      </c>
      <c r="AU848" t="str">
        <f t="shared" si="13"/>
        <v>Lost</v>
      </c>
      <c r="AW848" s="13">
        <f>DATEDIF(Table13[[#This Row],[Dt_Customer]], Snapshot_Date, "d")</f>
        <v>534</v>
      </c>
      <c r="AX848" s="13">
        <f>Table13[[#This Row],[CL if today]]/365</f>
        <v>1.463013698630137</v>
      </c>
      <c r="AY848">
        <f>Table13[[#This Row],[Total Number of Purchases]]/Table13[[#This Row],[Corrected CL]]</f>
        <v>6.8352059925093638</v>
      </c>
      <c r="AZ848">
        <f>Table13[[#This Row],[Average Order Value (AOV)]]*Table13[[#This Row],[Freq per Year]]</f>
        <v>142.8558052434457</v>
      </c>
      <c r="BA848">
        <f>Table13[[#This Row],[Total Spend]]/Table13[[#This Row],[Corrected CL]]</f>
        <v>142.8558052434457</v>
      </c>
      <c r="BB848">
        <v>61.623376623376622</v>
      </c>
      <c r="BC848" s="1">
        <f>Table13[[#This Row],[Dt_Customer]]+Table13[[#This Row],[Recency]]</f>
        <v>41468</v>
      </c>
      <c r="BD848" s="16" t="str">
        <f>IF(COUNTIF(A:A, A848) &gt; 1, "Duplicate", "Unique")</f>
        <v>Unique</v>
      </c>
    </row>
    <row r="849" spans="1:56" x14ac:dyDescent="0.3">
      <c r="A849">
        <v>9460</v>
      </c>
      <c r="B849">
        <v>1963</v>
      </c>
      <c r="C849" t="s">
        <v>28</v>
      </c>
      <c r="D849" t="s">
        <v>33</v>
      </c>
      <c r="E849">
        <v>22419</v>
      </c>
      <c r="F849">
        <v>0</v>
      </c>
      <c r="G849">
        <v>0</v>
      </c>
      <c r="H849" s="1">
        <v>41382</v>
      </c>
      <c r="I849">
        <v>74</v>
      </c>
      <c r="J849">
        <v>30</v>
      </c>
      <c r="K849">
        <v>3</v>
      </c>
      <c r="L849">
        <v>47</v>
      </c>
      <c r="M849">
        <v>19</v>
      </c>
      <c r="N849">
        <v>21</v>
      </c>
      <c r="O849">
        <v>42</v>
      </c>
      <c r="P849">
        <f>IF(Table13[[#This Row],[MntWines]] = 0,"",Table13[[#This Row],[MntWines]])</f>
        <v>30</v>
      </c>
      <c r="Q849">
        <f>IF(Table13[[#This Row],[MntFruits]] = 0, "",Table13[[#This Row],[MntFruits]])</f>
        <v>3</v>
      </c>
      <c r="R849">
        <f>IF(Table13[[#This Row],[MntMeatProducts]] = 0, "",Table13[[#This Row],[MntMeatProducts]])</f>
        <v>47</v>
      </c>
      <c r="S849">
        <f>IF(Table13[[#This Row],[MntFishProducts]] = 0, "",Table13[[#This Row],[MntFishProducts]])</f>
        <v>19</v>
      </c>
      <c r="T849">
        <f>IF(Table13[[#This Row],[MntSweetProducts]] = 0, "",Table13[[#This Row],[MntSweetProducts]])</f>
        <v>21</v>
      </c>
      <c r="U849">
        <f>IF(Table13[[#This Row],[MntGoldProds]] = 0, "",Table13[[#This Row],[MntGoldProds]])</f>
        <v>42</v>
      </c>
      <c r="V849">
        <v>1</v>
      </c>
      <c r="W849">
        <v>3</v>
      </c>
      <c r="X849">
        <v>2</v>
      </c>
      <c r="Y849">
        <v>2</v>
      </c>
      <c r="Z849">
        <v>8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 t="s">
        <v>30</v>
      </c>
      <c r="AI849" s="13">
        <f>SUM(Table13[[#This Row],[MntWines]:[MntGoldProds]])</f>
        <v>162</v>
      </c>
      <c r="AJ849" s="13">
        <f>AVERAGE(Table13[[#This Row],[MntWines]:[MntGoldProds]])</f>
        <v>27</v>
      </c>
      <c r="AK849">
        <f>IF(Table13[[#This Row],[Total Number of Purchases]]=0,0,Table13[[#This Row],[Total Spend]]/Table13[[#This Row],[Total Number of Purchases]])</f>
        <v>20.25</v>
      </c>
      <c r="AM849">
        <f>SUM(Table13[[#This Row],[NumDealsPurchases]:[NumStorePurchases]])</f>
        <v>8</v>
      </c>
      <c r="AN849" s="14">
        <f>Snapshot_Date-Table13[[#This Row],[Dt_Customer]]</f>
        <v>534</v>
      </c>
      <c r="AP849" s="13">
        <f>Table13[[#This Row],[NumDealsPurchases]]/Table13[[#This Row],[Total Number of Purchases]]*100</f>
        <v>12.5</v>
      </c>
      <c r="AQ849">
        <f>6-ROUNDUP(_xlfn.PERCENTRANK.INC(Table13[Recency],Table13[[#This Row],[Recency]])*5, 0)</f>
        <v>2</v>
      </c>
      <c r="AR849">
        <f>ROUNDUP(_xlfn.PERCENTRANK.INC(Table13[Total Number of Purchases],Table13[[#This Row],[Total Number of Purchases]])*5,0)</f>
        <v>2</v>
      </c>
      <c r="AS849">
        <f>ROUNDUP(_xlfn.PERCENTRANK.INC(Table13[Total Spend],Table13[[#This Row],[Total Spend]])*5,0)</f>
        <v>2</v>
      </c>
      <c r="AT849" t="str">
        <f>Table13[[#This Row],[Recency Score]]&amp;Table13[[#This Row],[Frequency Score]]&amp;Table13[[#This Row],[Monetary Score]]</f>
        <v>222</v>
      </c>
      <c r="AU849" t="str">
        <f t="shared" si="13"/>
        <v>About to Sleep</v>
      </c>
      <c r="AW849" s="13">
        <f>DATEDIF(Table13[[#This Row],[Dt_Customer]], Snapshot_Date, "d")</f>
        <v>534</v>
      </c>
      <c r="AX849" s="13">
        <f>Table13[[#This Row],[CL if today]]/365</f>
        <v>1.463013698630137</v>
      </c>
      <c r="AY849">
        <f>Table13[[#This Row],[Total Number of Purchases]]/Table13[[#This Row],[Corrected CL]]</f>
        <v>5.4681647940074907</v>
      </c>
      <c r="AZ849">
        <f>Table13[[#This Row],[Average Order Value (AOV)]]*Table13[[#This Row],[Freq per Year]]</f>
        <v>110.73033707865169</v>
      </c>
      <c r="BA849">
        <f>Table13[[#This Row],[Total Spend]]/Table13[[#This Row],[Corrected CL]]</f>
        <v>110.73033707865169</v>
      </c>
      <c r="BB849">
        <v>15.575139146567718</v>
      </c>
      <c r="BC849" s="1">
        <f>Table13[[#This Row],[Dt_Customer]]+Table13[[#This Row],[Recency]]</f>
        <v>41456</v>
      </c>
      <c r="BD849" s="16" t="str">
        <f>IF(COUNTIF(A:A, A849) &gt; 1, "Duplicate", "Unique")</f>
        <v>Unique</v>
      </c>
    </row>
    <row r="850" spans="1:56" x14ac:dyDescent="0.3">
      <c r="A850">
        <v>3855</v>
      </c>
      <c r="B850">
        <v>1963</v>
      </c>
      <c r="C850" t="s">
        <v>28</v>
      </c>
      <c r="D850" t="s">
        <v>33</v>
      </c>
      <c r="E850">
        <v>22419</v>
      </c>
      <c r="F850">
        <v>0</v>
      </c>
      <c r="G850">
        <v>0</v>
      </c>
      <c r="H850" s="1">
        <v>41382</v>
      </c>
      <c r="I850">
        <v>74</v>
      </c>
      <c r="J850">
        <v>30</v>
      </c>
      <c r="K850">
        <v>3</v>
      </c>
      <c r="L850">
        <v>47</v>
      </c>
      <c r="M850">
        <v>19</v>
      </c>
      <c r="N850">
        <v>21</v>
      </c>
      <c r="O850">
        <v>42</v>
      </c>
      <c r="P850">
        <f>IF(Table13[[#This Row],[MntWines]] = 0,"",Table13[[#This Row],[MntWines]])</f>
        <v>30</v>
      </c>
      <c r="Q850">
        <f>IF(Table13[[#This Row],[MntFruits]] = 0, "",Table13[[#This Row],[MntFruits]])</f>
        <v>3</v>
      </c>
      <c r="R850">
        <f>IF(Table13[[#This Row],[MntMeatProducts]] = 0, "",Table13[[#This Row],[MntMeatProducts]])</f>
        <v>47</v>
      </c>
      <c r="S850">
        <f>IF(Table13[[#This Row],[MntFishProducts]] = 0, "",Table13[[#This Row],[MntFishProducts]])</f>
        <v>19</v>
      </c>
      <c r="T850">
        <f>IF(Table13[[#This Row],[MntSweetProducts]] = 0, "",Table13[[#This Row],[MntSweetProducts]])</f>
        <v>21</v>
      </c>
      <c r="U850">
        <f>IF(Table13[[#This Row],[MntGoldProds]] = 0, "",Table13[[#This Row],[MntGoldProds]])</f>
        <v>42</v>
      </c>
      <c r="V850">
        <v>1</v>
      </c>
      <c r="W850">
        <v>3</v>
      </c>
      <c r="X850">
        <v>2</v>
      </c>
      <c r="Y850">
        <v>2</v>
      </c>
      <c r="Z850">
        <v>8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 t="s">
        <v>32</v>
      </c>
      <c r="AI850" s="13">
        <f>SUM(Table13[[#This Row],[MntWines]:[MntGoldProds]])</f>
        <v>162</v>
      </c>
      <c r="AJ850" s="13">
        <f>AVERAGE(Table13[[#This Row],[MntWines]:[MntGoldProds]])</f>
        <v>27</v>
      </c>
      <c r="AK850">
        <f>IF(Table13[[#This Row],[Total Number of Purchases]]=0,0,Table13[[#This Row],[Total Spend]]/Table13[[#This Row],[Total Number of Purchases]])</f>
        <v>20.25</v>
      </c>
      <c r="AM850">
        <f>SUM(Table13[[#This Row],[NumDealsPurchases]:[NumStorePurchases]])</f>
        <v>8</v>
      </c>
      <c r="AN850" s="14">
        <f>Snapshot_Date-Table13[[#This Row],[Dt_Customer]]</f>
        <v>534</v>
      </c>
      <c r="AP850" s="13">
        <f>Table13[[#This Row],[NumDealsPurchases]]/Table13[[#This Row],[Total Number of Purchases]]*100</f>
        <v>12.5</v>
      </c>
      <c r="AQ850">
        <f>6-ROUNDUP(_xlfn.PERCENTRANK.INC(Table13[Recency],Table13[[#This Row],[Recency]])*5, 0)</f>
        <v>2</v>
      </c>
      <c r="AR850">
        <f>ROUNDUP(_xlfn.PERCENTRANK.INC(Table13[Total Number of Purchases],Table13[[#This Row],[Total Number of Purchases]])*5,0)</f>
        <v>2</v>
      </c>
      <c r="AS850">
        <f>ROUNDUP(_xlfn.PERCENTRANK.INC(Table13[Total Spend],Table13[[#This Row],[Total Spend]])*5,0)</f>
        <v>2</v>
      </c>
      <c r="AT850" t="str">
        <f>Table13[[#This Row],[Recency Score]]&amp;Table13[[#This Row],[Frequency Score]]&amp;Table13[[#This Row],[Monetary Score]]</f>
        <v>222</v>
      </c>
      <c r="AU850" t="str">
        <f t="shared" si="13"/>
        <v>About to Sleep</v>
      </c>
      <c r="AW850" s="13">
        <f>DATEDIF(Table13[[#This Row],[Dt_Customer]], Snapshot_Date, "d")</f>
        <v>534</v>
      </c>
      <c r="AX850" s="13">
        <f>Table13[[#This Row],[CL if today]]/365</f>
        <v>1.463013698630137</v>
      </c>
      <c r="AY850">
        <f>Table13[[#This Row],[Total Number of Purchases]]/Table13[[#This Row],[Corrected CL]]</f>
        <v>5.4681647940074907</v>
      </c>
      <c r="AZ850">
        <f>Table13[[#This Row],[Average Order Value (AOV)]]*Table13[[#This Row],[Freq per Year]]</f>
        <v>110.73033707865169</v>
      </c>
      <c r="BA850">
        <f>Table13[[#This Row],[Total Spend]]/Table13[[#This Row],[Corrected CL]]</f>
        <v>110.73033707865169</v>
      </c>
      <c r="BB850">
        <v>15.575139146567718</v>
      </c>
      <c r="BC850" s="1">
        <f>Table13[[#This Row],[Dt_Customer]]+Table13[[#This Row],[Recency]]</f>
        <v>41456</v>
      </c>
      <c r="BD850" s="16" t="str">
        <f>IF(COUNTIF(A:A, A850) &gt; 1, "Duplicate", "Unique")</f>
        <v>Unique</v>
      </c>
    </row>
    <row r="851" spans="1:56" x14ac:dyDescent="0.3">
      <c r="A851">
        <v>8923</v>
      </c>
      <c r="B851">
        <v>1973</v>
      </c>
      <c r="C851" t="s">
        <v>28</v>
      </c>
      <c r="D851" t="s">
        <v>31</v>
      </c>
      <c r="E851">
        <v>83917</v>
      </c>
      <c r="F851">
        <v>0</v>
      </c>
      <c r="G851">
        <v>0</v>
      </c>
      <c r="H851" s="1">
        <v>41382</v>
      </c>
      <c r="I851">
        <v>12</v>
      </c>
      <c r="J851">
        <v>514</v>
      </c>
      <c r="K851">
        <v>22</v>
      </c>
      <c r="L851">
        <v>732</v>
      </c>
      <c r="M851">
        <v>42</v>
      </c>
      <c r="N851">
        <v>198</v>
      </c>
      <c r="O851">
        <v>79</v>
      </c>
      <c r="P851">
        <f>IF(Table13[[#This Row],[MntWines]] = 0,"",Table13[[#This Row],[MntWines]])</f>
        <v>514</v>
      </c>
      <c r="Q851">
        <f>IF(Table13[[#This Row],[MntFruits]] = 0, "",Table13[[#This Row],[MntFruits]])</f>
        <v>22</v>
      </c>
      <c r="R851">
        <f>IF(Table13[[#This Row],[MntMeatProducts]] = 0, "",Table13[[#This Row],[MntMeatProducts]])</f>
        <v>732</v>
      </c>
      <c r="S851">
        <f>IF(Table13[[#This Row],[MntFishProducts]] = 0, "",Table13[[#This Row],[MntFishProducts]])</f>
        <v>42</v>
      </c>
      <c r="T851">
        <f>IF(Table13[[#This Row],[MntSweetProducts]] = 0, "",Table13[[#This Row],[MntSweetProducts]])</f>
        <v>198</v>
      </c>
      <c r="U851">
        <f>IF(Table13[[#This Row],[MntGoldProds]] = 0, "",Table13[[#This Row],[MntGoldProds]])</f>
        <v>79</v>
      </c>
      <c r="V851">
        <v>1</v>
      </c>
      <c r="W851">
        <v>6</v>
      </c>
      <c r="X851">
        <v>7</v>
      </c>
      <c r="Y851">
        <v>7</v>
      </c>
      <c r="Z851">
        <v>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 t="s">
        <v>30</v>
      </c>
      <c r="AI851" s="13">
        <f>SUM(Table13[[#This Row],[MntWines]:[MntGoldProds]])</f>
        <v>1587</v>
      </c>
      <c r="AJ851" s="13">
        <f>AVERAGE(Table13[[#This Row],[MntWines]:[MntGoldProds]])</f>
        <v>264.5</v>
      </c>
      <c r="AK851">
        <f>IF(Table13[[#This Row],[Total Number of Purchases]]=0,0,Table13[[#This Row],[Total Spend]]/Table13[[#This Row],[Total Number of Purchases]])</f>
        <v>75.571428571428569</v>
      </c>
      <c r="AM851">
        <f>SUM(Table13[[#This Row],[NumDealsPurchases]:[NumStorePurchases]])</f>
        <v>21</v>
      </c>
      <c r="AN851" s="14">
        <f>Snapshot_Date-Table13[[#This Row],[Dt_Customer]]</f>
        <v>534</v>
      </c>
      <c r="AP851" s="13">
        <f>Table13[[#This Row],[NumDealsPurchases]]/Table13[[#This Row],[Total Number of Purchases]]*100</f>
        <v>4.7619047619047619</v>
      </c>
      <c r="AQ851">
        <f>6-ROUNDUP(_xlfn.PERCENTRANK.INC(Table13[Recency],Table13[[#This Row],[Recency]])*5, 0)</f>
        <v>5</v>
      </c>
      <c r="AR851">
        <f>ROUNDUP(_xlfn.PERCENTRANK.INC(Table13[Total Number of Purchases],Table13[[#This Row],[Total Number of Purchases]])*5,0)</f>
        <v>4</v>
      </c>
      <c r="AS851">
        <f>ROUNDUP(_xlfn.PERCENTRANK.INC(Table13[Total Spend],Table13[[#This Row],[Total Spend]])*5,0)</f>
        <v>5</v>
      </c>
      <c r="AT851" t="str">
        <f>Table13[[#This Row],[Recency Score]]&amp;Table13[[#This Row],[Frequency Score]]&amp;Table13[[#This Row],[Monetary Score]]</f>
        <v>545</v>
      </c>
      <c r="AU851" t="str">
        <f t="shared" si="13"/>
        <v>Loyal Customers</v>
      </c>
      <c r="AW851" s="13">
        <f>DATEDIF(Table13[[#This Row],[Dt_Customer]], Snapshot_Date, "d")</f>
        <v>534</v>
      </c>
      <c r="AX851" s="13">
        <f>Table13[[#This Row],[CL if today]]/365</f>
        <v>1.463013698630137</v>
      </c>
      <c r="AY851">
        <f>Table13[[#This Row],[Total Number of Purchases]]/Table13[[#This Row],[Corrected CL]]</f>
        <v>14.353932584269662</v>
      </c>
      <c r="AZ851">
        <f>Table13[[#This Row],[Average Order Value (AOV)]]*Table13[[#This Row],[Freq per Year]]</f>
        <v>1084.7471910112358</v>
      </c>
      <c r="BA851">
        <f>Table13[[#This Row],[Total Spend]]/Table13[[#This Row],[Corrected CL]]</f>
        <v>1084.7471910112361</v>
      </c>
      <c r="BB851">
        <v>1417.2583643122678</v>
      </c>
      <c r="BC851" s="1">
        <f>Table13[[#This Row],[Dt_Customer]]+Table13[[#This Row],[Recency]]</f>
        <v>41394</v>
      </c>
      <c r="BD851" s="16" t="str">
        <f>IF(COUNTIF(A:A, A851) &gt; 1, "Duplicate", "Unique")</f>
        <v>Unique</v>
      </c>
    </row>
    <row r="852" spans="1:56" x14ac:dyDescent="0.3">
      <c r="A852">
        <v>7610</v>
      </c>
      <c r="B852">
        <v>1983</v>
      </c>
      <c r="C852" t="s">
        <v>28</v>
      </c>
      <c r="D852" t="s">
        <v>35</v>
      </c>
      <c r="E852">
        <v>37292</v>
      </c>
      <c r="F852">
        <v>1</v>
      </c>
      <c r="G852">
        <v>0</v>
      </c>
      <c r="H852" s="1">
        <v>41382</v>
      </c>
      <c r="I852">
        <v>32</v>
      </c>
      <c r="J852">
        <v>275</v>
      </c>
      <c r="K852">
        <v>0</v>
      </c>
      <c r="L852">
        <v>86</v>
      </c>
      <c r="M852">
        <v>10</v>
      </c>
      <c r="N852">
        <v>23</v>
      </c>
      <c r="O852">
        <v>66</v>
      </c>
      <c r="P852">
        <f>IF(Table13[[#This Row],[MntWines]] = 0,"",Table13[[#This Row],[MntWines]])</f>
        <v>275</v>
      </c>
      <c r="Q852" t="str">
        <f>IF(Table13[[#This Row],[MntFruits]] = 0, "",Table13[[#This Row],[MntFruits]])</f>
        <v/>
      </c>
      <c r="R852">
        <f>IF(Table13[[#This Row],[MntMeatProducts]] = 0, "",Table13[[#This Row],[MntMeatProducts]])</f>
        <v>86</v>
      </c>
      <c r="S852">
        <f>IF(Table13[[#This Row],[MntFishProducts]] = 0, "",Table13[[#This Row],[MntFishProducts]])</f>
        <v>10</v>
      </c>
      <c r="T852">
        <f>IF(Table13[[#This Row],[MntSweetProducts]] = 0, "",Table13[[#This Row],[MntSweetProducts]])</f>
        <v>23</v>
      </c>
      <c r="U852">
        <f>IF(Table13[[#This Row],[MntGoldProds]] = 0, "",Table13[[#This Row],[MntGoldProds]])</f>
        <v>66</v>
      </c>
      <c r="V852">
        <v>5</v>
      </c>
      <c r="W852">
        <v>6</v>
      </c>
      <c r="X852">
        <v>3</v>
      </c>
      <c r="Y852">
        <v>5</v>
      </c>
      <c r="Z852">
        <v>8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t="s">
        <v>30</v>
      </c>
      <c r="AI852" s="13">
        <f>SUM(Table13[[#This Row],[MntWines]:[MntGoldProds]])</f>
        <v>460</v>
      </c>
      <c r="AJ852" s="13">
        <f>AVERAGE(Table13[[#This Row],[MntWines]:[MntGoldProds]])</f>
        <v>76.666666666666671</v>
      </c>
      <c r="AK852">
        <f>IF(Table13[[#This Row],[Total Number of Purchases]]=0,0,Table13[[#This Row],[Total Spend]]/Table13[[#This Row],[Total Number of Purchases]])</f>
        <v>24.210526315789473</v>
      </c>
      <c r="AM852">
        <f>SUM(Table13[[#This Row],[NumDealsPurchases]:[NumStorePurchases]])</f>
        <v>19</v>
      </c>
      <c r="AN852" s="14">
        <f>Snapshot_Date-Table13[[#This Row],[Dt_Customer]]</f>
        <v>534</v>
      </c>
      <c r="AP852" s="13">
        <f>Table13[[#This Row],[NumDealsPurchases]]/Table13[[#This Row],[Total Number of Purchases]]*100</f>
        <v>26.315789473684209</v>
      </c>
      <c r="AQ852">
        <f>6-ROUNDUP(_xlfn.PERCENTRANK.INC(Table13[Recency],Table13[[#This Row],[Recency]])*5, 0)</f>
        <v>4</v>
      </c>
      <c r="AR852">
        <f>ROUNDUP(_xlfn.PERCENTRANK.INC(Table13[Total Number of Purchases],Table13[[#This Row],[Total Number of Purchases]])*5,0)</f>
        <v>4</v>
      </c>
      <c r="AS852">
        <f>ROUNDUP(_xlfn.PERCENTRANK.INC(Table13[Total Spend],Table13[[#This Row],[Total Spend]])*5,0)</f>
        <v>3</v>
      </c>
      <c r="AT852" t="str">
        <f>Table13[[#This Row],[Recency Score]]&amp;Table13[[#This Row],[Frequency Score]]&amp;Table13[[#This Row],[Monetary Score]]</f>
        <v>443</v>
      </c>
      <c r="AU852" t="str">
        <f t="shared" si="13"/>
        <v>Potential Loyalists</v>
      </c>
      <c r="AW852" s="13">
        <f>DATEDIF(Table13[[#This Row],[Dt_Customer]], Snapshot_Date, "d")</f>
        <v>534</v>
      </c>
      <c r="AX852" s="13">
        <f>Table13[[#This Row],[CL if today]]/365</f>
        <v>1.463013698630137</v>
      </c>
      <c r="AY852">
        <f>Table13[[#This Row],[Total Number of Purchases]]/Table13[[#This Row],[Corrected CL]]</f>
        <v>12.986891385767791</v>
      </c>
      <c r="AZ852">
        <f>Table13[[#This Row],[Average Order Value (AOV)]]*Table13[[#This Row],[Freq per Year]]</f>
        <v>314.41947565543069</v>
      </c>
      <c r="BA852">
        <f>Table13[[#This Row],[Total Spend]]/Table13[[#This Row],[Corrected CL]]</f>
        <v>314.41947565543069</v>
      </c>
      <c r="BB852">
        <v>54.851576994434133</v>
      </c>
      <c r="BC852" s="1">
        <f>Table13[[#This Row],[Dt_Customer]]+Table13[[#This Row],[Recency]]</f>
        <v>41414</v>
      </c>
      <c r="BD852" s="16" t="str">
        <f>IF(COUNTIF(A:A, A852) &gt; 1, "Duplicate", "Unique")</f>
        <v>Unique</v>
      </c>
    </row>
    <row r="853" spans="1:56" x14ac:dyDescent="0.3">
      <c r="A853">
        <v>8690</v>
      </c>
      <c r="B853">
        <v>1962</v>
      </c>
      <c r="C853" t="s">
        <v>28</v>
      </c>
      <c r="D853" t="s">
        <v>33</v>
      </c>
      <c r="E853">
        <v>86111</v>
      </c>
      <c r="F853">
        <v>0</v>
      </c>
      <c r="G853">
        <v>0</v>
      </c>
      <c r="H853" s="1">
        <v>41383</v>
      </c>
      <c r="I853">
        <v>73</v>
      </c>
      <c r="J853">
        <v>399</v>
      </c>
      <c r="K853">
        <v>28</v>
      </c>
      <c r="L853">
        <v>756</v>
      </c>
      <c r="M853">
        <v>36</v>
      </c>
      <c r="N853">
        <v>40</v>
      </c>
      <c r="O853">
        <v>126</v>
      </c>
      <c r="P853">
        <f>IF(Table13[[#This Row],[MntWines]] = 0,"",Table13[[#This Row],[MntWines]])</f>
        <v>399</v>
      </c>
      <c r="Q853">
        <f>IF(Table13[[#This Row],[MntFruits]] = 0, "",Table13[[#This Row],[MntFruits]])</f>
        <v>28</v>
      </c>
      <c r="R853">
        <f>IF(Table13[[#This Row],[MntMeatProducts]] = 0, "",Table13[[#This Row],[MntMeatProducts]])</f>
        <v>756</v>
      </c>
      <c r="S853">
        <f>IF(Table13[[#This Row],[MntFishProducts]] = 0, "",Table13[[#This Row],[MntFishProducts]])</f>
        <v>36</v>
      </c>
      <c r="T853">
        <f>IF(Table13[[#This Row],[MntSweetProducts]] = 0, "",Table13[[#This Row],[MntSweetProducts]])</f>
        <v>40</v>
      </c>
      <c r="U853">
        <f>IF(Table13[[#This Row],[MntGoldProds]] = 0, "",Table13[[#This Row],[MntGoldProds]])</f>
        <v>126</v>
      </c>
      <c r="V853">
        <v>1</v>
      </c>
      <c r="W853">
        <v>5</v>
      </c>
      <c r="X853">
        <v>7</v>
      </c>
      <c r="Y853">
        <v>10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t="s">
        <v>32</v>
      </c>
      <c r="AI853" s="13">
        <f>SUM(Table13[[#This Row],[MntWines]:[MntGoldProds]])</f>
        <v>1385</v>
      </c>
      <c r="AJ853" s="13">
        <f>AVERAGE(Table13[[#This Row],[MntWines]:[MntGoldProds]])</f>
        <v>230.83333333333334</v>
      </c>
      <c r="AK853">
        <f>IF(Table13[[#This Row],[Total Number of Purchases]]=0,0,Table13[[#This Row],[Total Spend]]/Table13[[#This Row],[Total Number of Purchases]])</f>
        <v>60.217391304347828</v>
      </c>
      <c r="AM853">
        <f>SUM(Table13[[#This Row],[NumDealsPurchases]:[NumStorePurchases]])</f>
        <v>23</v>
      </c>
      <c r="AN853" s="14">
        <f>Snapshot_Date-Table13[[#This Row],[Dt_Customer]]</f>
        <v>533</v>
      </c>
      <c r="AP853" s="13">
        <f>Table13[[#This Row],[NumDealsPurchases]]/Table13[[#This Row],[Total Number of Purchases]]*100</f>
        <v>4.3478260869565215</v>
      </c>
      <c r="AQ853">
        <f>6-ROUNDUP(_xlfn.PERCENTRANK.INC(Table13[Recency],Table13[[#This Row],[Recency]])*5, 0)</f>
        <v>2</v>
      </c>
      <c r="AR853">
        <f>ROUNDUP(_xlfn.PERCENTRANK.INC(Table13[Total Number of Purchases],Table13[[#This Row],[Total Number of Purchases]])*5,0)</f>
        <v>5</v>
      </c>
      <c r="AS853">
        <f>ROUNDUP(_xlfn.PERCENTRANK.INC(Table13[Total Spend],Table13[[#This Row],[Total Spend]])*5,0)</f>
        <v>5</v>
      </c>
      <c r="AT853" t="str">
        <f>Table13[[#This Row],[Recency Score]]&amp;Table13[[#This Row],[Frequency Score]]&amp;Table13[[#This Row],[Monetary Score]]</f>
        <v>255</v>
      </c>
      <c r="AU853" t="str">
        <f t="shared" si="13"/>
        <v>Frequent Buyers</v>
      </c>
      <c r="AW853" s="13">
        <f>DATEDIF(Table13[[#This Row],[Dt_Customer]], Snapshot_Date, "d")</f>
        <v>533</v>
      </c>
      <c r="AX853" s="13">
        <f>Table13[[#This Row],[CL if today]]/365</f>
        <v>1.4602739726027398</v>
      </c>
      <c r="AY853">
        <f>Table13[[#This Row],[Total Number of Purchases]]/Table13[[#This Row],[Corrected CL]]</f>
        <v>15.750469043151968</v>
      </c>
      <c r="AZ853">
        <f>Table13[[#This Row],[Average Order Value (AOV)]]*Table13[[#This Row],[Freq per Year]]</f>
        <v>948.45215759849896</v>
      </c>
      <c r="BA853">
        <f>Table13[[#This Row],[Total Spend]]/Table13[[#This Row],[Corrected CL]]</f>
        <v>948.45215759849896</v>
      </c>
      <c r="BB853">
        <v>25.148975791433891</v>
      </c>
      <c r="BC853" s="1">
        <f>Table13[[#This Row],[Dt_Customer]]+Table13[[#This Row],[Recency]]</f>
        <v>41456</v>
      </c>
      <c r="BD853" s="16" t="str">
        <f>IF(COUNTIF(A:A, A853) &gt; 1, "Duplicate", "Unique")</f>
        <v>Unique</v>
      </c>
    </row>
    <row r="854" spans="1:56" x14ac:dyDescent="0.3">
      <c r="A854">
        <v>6197</v>
      </c>
      <c r="B854">
        <v>1962</v>
      </c>
      <c r="C854" t="s">
        <v>37</v>
      </c>
      <c r="D854" t="s">
        <v>31</v>
      </c>
      <c r="E854">
        <v>27238</v>
      </c>
      <c r="F854">
        <v>1</v>
      </c>
      <c r="G854">
        <v>1</v>
      </c>
      <c r="H854" s="1">
        <v>41384</v>
      </c>
      <c r="I854">
        <v>39</v>
      </c>
      <c r="J854">
        <v>37</v>
      </c>
      <c r="K854">
        <v>0</v>
      </c>
      <c r="L854">
        <v>17</v>
      </c>
      <c r="M854">
        <v>0</v>
      </c>
      <c r="N854">
        <v>0</v>
      </c>
      <c r="O854">
        <v>3</v>
      </c>
      <c r="P854">
        <f>IF(Table13[[#This Row],[MntWines]] = 0,"",Table13[[#This Row],[MntWines]])</f>
        <v>37</v>
      </c>
      <c r="Q854" t="str">
        <f>IF(Table13[[#This Row],[MntFruits]] = 0, "",Table13[[#This Row],[MntFruits]])</f>
        <v/>
      </c>
      <c r="R854">
        <f>IF(Table13[[#This Row],[MntMeatProducts]] = 0, "",Table13[[#This Row],[MntMeatProducts]])</f>
        <v>17</v>
      </c>
      <c r="S854" t="str">
        <f>IF(Table13[[#This Row],[MntFishProducts]] = 0, "",Table13[[#This Row],[MntFishProducts]])</f>
        <v/>
      </c>
      <c r="T854" t="str">
        <f>IF(Table13[[#This Row],[MntSweetProducts]] = 0, "",Table13[[#This Row],[MntSweetProducts]])</f>
        <v/>
      </c>
      <c r="U854">
        <f>IF(Table13[[#This Row],[MntGoldProds]] = 0, "",Table13[[#This Row],[MntGoldProds]])</f>
        <v>3</v>
      </c>
      <c r="V854">
        <v>3</v>
      </c>
      <c r="W854">
        <v>3</v>
      </c>
      <c r="X854">
        <v>0</v>
      </c>
      <c r="Y854">
        <v>3</v>
      </c>
      <c r="Z854">
        <v>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 t="s">
        <v>30</v>
      </c>
      <c r="AI854" s="13">
        <f>SUM(Table13[[#This Row],[MntWines]:[MntGoldProds]])</f>
        <v>57</v>
      </c>
      <c r="AJ854" s="13">
        <f>AVERAGE(Table13[[#This Row],[MntWines]:[MntGoldProds]])</f>
        <v>9.5</v>
      </c>
      <c r="AK854">
        <f>IF(Table13[[#This Row],[Total Number of Purchases]]=0,0,Table13[[#This Row],[Total Spend]]/Table13[[#This Row],[Total Number of Purchases]])</f>
        <v>6.333333333333333</v>
      </c>
      <c r="AM854">
        <f>SUM(Table13[[#This Row],[NumDealsPurchases]:[NumStorePurchases]])</f>
        <v>9</v>
      </c>
      <c r="AN854" s="14">
        <f>Snapshot_Date-Table13[[#This Row],[Dt_Customer]]</f>
        <v>532</v>
      </c>
      <c r="AP854" s="13">
        <f>Table13[[#This Row],[NumDealsPurchases]]/Table13[[#This Row],[Total Number of Purchases]]*100</f>
        <v>33.333333333333329</v>
      </c>
      <c r="AQ854">
        <f>6-ROUNDUP(_xlfn.PERCENTRANK.INC(Table13[Recency],Table13[[#This Row],[Recency]])*5, 0)</f>
        <v>4</v>
      </c>
      <c r="AR854">
        <f>ROUNDUP(_xlfn.PERCENTRANK.INC(Table13[Total Number of Purchases],Table13[[#This Row],[Total Number of Purchases]])*5,0)</f>
        <v>2</v>
      </c>
      <c r="AS854">
        <f>ROUNDUP(_xlfn.PERCENTRANK.INC(Table13[Total Spend],Table13[[#This Row],[Total Spend]])*5,0)</f>
        <v>2</v>
      </c>
      <c r="AT854" t="str">
        <f>Table13[[#This Row],[Recency Score]]&amp;Table13[[#This Row],[Frequency Score]]&amp;Table13[[#This Row],[Monetary Score]]</f>
        <v>422</v>
      </c>
      <c r="AU854" t="str">
        <f t="shared" si="13"/>
        <v>Potential Loyalists</v>
      </c>
      <c r="AW854" s="13">
        <f>DATEDIF(Table13[[#This Row],[Dt_Customer]], Snapshot_Date, "d")</f>
        <v>532</v>
      </c>
      <c r="AX854" s="13">
        <f>Table13[[#This Row],[CL if today]]/365</f>
        <v>1.4575342465753425</v>
      </c>
      <c r="AY854">
        <f>Table13[[#This Row],[Total Number of Purchases]]/Table13[[#This Row],[Corrected CL]]</f>
        <v>6.1748120300751879</v>
      </c>
      <c r="AZ854">
        <f>Table13[[#This Row],[Average Order Value (AOV)]]*Table13[[#This Row],[Freq per Year]]</f>
        <v>39.107142857142854</v>
      </c>
      <c r="BA854">
        <f>Table13[[#This Row],[Total Spend]]/Table13[[#This Row],[Corrected CL]]</f>
        <v>39.107142857142854</v>
      </c>
      <c r="BB854">
        <v>97.1973929236499</v>
      </c>
      <c r="BC854" s="1">
        <f>Table13[[#This Row],[Dt_Customer]]+Table13[[#This Row],[Recency]]</f>
        <v>41423</v>
      </c>
      <c r="BD854" s="16" t="str">
        <f>IF(COUNTIF(A:A, A854) &gt; 1, "Duplicate", "Unique")</f>
        <v>Unique</v>
      </c>
    </row>
    <row r="855" spans="1:56" x14ac:dyDescent="0.3">
      <c r="A855">
        <v>5585</v>
      </c>
      <c r="B855">
        <v>1972</v>
      </c>
      <c r="C855" t="s">
        <v>28</v>
      </c>
      <c r="D855" t="s">
        <v>31</v>
      </c>
      <c r="E855">
        <v>21359</v>
      </c>
      <c r="F855">
        <v>1</v>
      </c>
      <c r="G855">
        <v>0</v>
      </c>
      <c r="H855" s="1">
        <v>41384</v>
      </c>
      <c r="I855">
        <v>1</v>
      </c>
      <c r="J855">
        <v>12</v>
      </c>
      <c r="K855">
        <v>2</v>
      </c>
      <c r="L855">
        <v>17</v>
      </c>
      <c r="M855">
        <v>6</v>
      </c>
      <c r="N855">
        <v>1</v>
      </c>
      <c r="O855">
        <v>10</v>
      </c>
      <c r="P855">
        <f>IF(Table13[[#This Row],[MntWines]] = 0,"",Table13[[#This Row],[MntWines]])</f>
        <v>12</v>
      </c>
      <c r="Q855">
        <f>IF(Table13[[#This Row],[MntFruits]] = 0, "",Table13[[#This Row],[MntFruits]])</f>
        <v>2</v>
      </c>
      <c r="R855">
        <f>IF(Table13[[#This Row],[MntMeatProducts]] = 0, "",Table13[[#This Row],[MntMeatProducts]])</f>
        <v>17</v>
      </c>
      <c r="S855">
        <f>IF(Table13[[#This Row],[MntFishProducts]] = 0, "",Table13[[#This Row],[MntFishProducts]])</f>
        <v>6</v>
      </c>
      <c r="T855">
        <f>IF(Table13[[#This Row],[MntSweetProducts]] = 0, "",Table13[[#This Row],[MntSweetProducts]])</f>
        <v>1</v>
      </c>
      <c r="U855">
        <f>IF(Table13[[#This Row],[MntGoldProds]] = 0, "",Table13[[#This Row],[MntGoldProds]])</f>
        <v>10</v>
      </c>
      <c r="V855">
        <v>2</v>
      </c>
      <c r="W855">
        <v>2</v>
      </c>
      <c r="X855">
        <v>0</v>
      </c>
      <c r="Y855">
        <v>3</v>
      </c>
      <c r="Z855">
        <v>8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 t="s">
        <v>32</v>
      </c>
      <c r="AI855" s="13">
        <f>SUM(Table13[[#This Row],[MntWines]:[MntGoldProds]])</f>
        <v>48</v>
      </c>
      <c r="AJ855" s="13">
        <f>AVERAGE(Table13[[#This Row],[MntWines]:[MntGoldProds]])</f>
        <v>8</v>
      </c>
      <c r="AK855">
        <f>IF(Table13[[#This Row],[Total Number of Purchases]]=0,0,Table13[[#This Row],[Total Spend]]/Table13[[#This Row],[Total Number of Purchases]])</f>
        <v>6.8571428571428568</v>
      </c>
      <c r="AM855">
        <f>SUM(Table13[[#This Row],[NumDealsPurchases]:[NumStorePurchases]])</f>
        <v>7</v>
      </c>
      <c r="AN855" s="14">
        <f>Snapshot_Date-Table13[[#This Row],[Dt_Customer]]</f>
        <v>532</v>
      </c>
      <c r="AP855" s="13">
        <f>Table13[[#This Row],[NumDealsPurchases]]/Table13[[#This Row],[Total Number of Purchases]]*100</f>
        <v>28.571428571428569</v>
      </c>
      <c r="AQ855">
        <f>6-ROUNDUP(_xlfn.PERCENTRANK.INC(Table13[Recency],Table13[[#This Row],[Recency]])*5, 0)</f>
        <v>5</v>
      </c>
      <c r="AR855">
        <f>ROUNDUP(_xlfn.PERCENTRANK.INC(Table13[Total Number of Purchases],Table13[[#This Row],[Total Number of Purchases]])*5,0)</f>
        <v>1</v>
      </c>
      <c r="AS855">
        <f>ROUNDUP(_xlfn.PERCENTRANK.INC(Table13[Total Spend],Table13[[#This Row],[Total Spend]])*5,0)</f>
        <v>1</v>
      </c>
      <c r="AT855" t="str">
        <f>Table13[[#This Row],[Recency Score]]&amp;Table13[[#This Row],[Frequency Score]]&amp;Table13[[#This Row],[Monetary Score]]</f>
        <v>511</v>
      </c>
      <c r="AU855" t="str">
        <f t="shared" si="13"/>
        <v>Others</v>
      </c>
      <c r="AW855" s="13">
        <f>DATEDIF(Table13[[#This Row],[Dt_Customer]], Snapshot_Date, "d")</f>
        <v>532</v>
      </c>
      <c r="AX855" s="13">
        <f>Table13[[#This Row],[CL if today]]/365</f>
        <v>1.4575342465753425</v>
      </c>
      <c r="AY855">
        <f>Table13[[#This Row],[Total Number of Purchases]]/Table13[[#This Row],[Corrected CL]]</f>
        <v>4.8026315789473681</v>
      </c>
      <c r="AZ855">
        <f>Table13[[#This Row],[Average Order Value (AOV)]]*Table13[[#This Row],[Freq per Year]]</f>
        <v>32.932330827067666</v>
      </c>
      <c r="BA855">
        <f>Table13[[#This Row],[Total Spend]]/Table13[[#This Row],[Corrected CL]]</f>
        <v>32.932330827067666</v>
      </c>
      <c r="BB855">
        <v>568.23091247672255</v>
      </c>
      <c r="BC855" s="1">
        <f>Table13[[#This Row],[Dt_Customer]]+Table13[[#This Row],[Recency]]</f>
        <v>41385</v>
      </c>
      <c r="BD855" s="16" t="str">
        <f>IF(COUNTIF(A:A, A855) &gt; 1, "Duplicate", "Unique")</f>
        <v>Unique</v>
      </c>
    </row>
    <row r="856" spans="1:56" x14ac:dyDescent="0.3">
      <c r="A856">
        <v>4518</v>
      </c>
      <c r="B856">
        <v>1979</v>
      </c>
      <c r="C856" t="s">
        <v>28</v>
      </c>
      <c r="D856" t="s">
        <v>35</v>
      </c>
      <c r="E856">
        <v>85693</v>
      </c>
      <c r="F856">
        <v>0</v>
      </c>
      <c r="G856">
        <v>1</v>
      </c>
      <c r="H856" s="1">
        <v>41384</v>
      </c>
      <c r="I856">
        <v>59</v>
      </c>
      <c r="J856">
        <v>386</v>
      </c>
      <c r="K856">
        <v>172</v>
      </c>
      <c r="L856">
        <v>183</v>
      </c>
      <c r="M856">
        <v>185</v>
      </c>
      <c r="N856">
        <v>132</v>
      </c>
      <c r="O856">
        <v>111</v>
      </c>
      <c r="P856">
        <f>IF(Table13[[#This Row],[MntWines]] = 0,"",Table13[[#This Row],[MntWines]])</f>
        <v>386</v>
      </c>
      <c r="Q856">
        <f>IF(Table13[[#This Row],[MntFruits]] = 0, "",Table13[[#This Row],[MntFruits]])</f>
        <v>172</v>
      </c>
      <c r="R856">
        <f>IF(Table13[[#This Row],[MntMeatProducts]] = 0, "",Table13[[#This Row],[MntMeatProducts]])</f>
        <v>183</v>
      </c>
      <c r="S856">
        <f>IF(Table13[[#This Row],[MntFishProducts]] = 0, "",Table13[[#This Row],[MntFishProducts]])</f>
        <v>185</v>
      </c>
      <c r="T856">
        <f>IF(Table13[[#This Row],[MntSweetProducts]] = 0, "",Table13[[#This Row],[MntSweetProducts]])</f>
        <v>132</v>
      </c>
      <c r="U856">
        <f>IF(Table13[[#This Row],[MntGoldProds]] = 0, "",Table13[[#This Row],[MntGoldProds]])</f>
        <v>111</v>
      </c>
      <c r="V856">
        <v>2</v>
      </c>
      <c r="W856">
        <v>9</v>
      </c>
      <c r="X856">
        <v>5</v>
      </c>
      <c r="Y856">
        <v>11</v>
      </c>
      <c r="Z856">
        <v>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 t="s">
        <v>32</v>
      </c>
      <c r="AI856" s="13">
        <f>SUM(Table13[[#This Row],[MntWines]:[MntGoldProds]])</f>
        <v>1169</v>
      </c>
      <c r="AJ856" s="13">
        <f>AVERAGE(Table13[[#This Row],[MntWines]:[MntGoldProds]])</f>
        <v>194.83333333333334</v>
      </c>
      <c r="AK856">
        <f>IF(Table13[[#This Row],[Total Number of Purchases]]=0,0,Table13[[#This Row],[Total Spend]]/Table13[[#This Row],[Total Number of Purchases]])</f>
        <v>43.296296296296298</v>
      </c>
      <c r="AM856">
        <f>SUM(Table13[[#This Row],[NumDealsPurchases]:[NumStorePurchases]])</f>
        <v>27</v>
      </c>
      <c r="AN856" s="14">
        <f>Snapshot_Date-Table13[[#This Row],[Dt_Customer]]</f>
        <v>532</v>
      </c>
      <c r="AP856" s="13">
        <f>Table13[[#This Row],[NumDealsPurchases]]/Table13[[#This Row],[Total Number of Purchases]]*100</f>
        <v>7.4074074074074066</v>
      </c>
      <c r="AQ856">
        <f>6-ROUNDUP(_xlfn.PERCENTRANK.INC(Table13[Recency],Table13[[#This Row],[Recency]])*5, 0)</f>
        <v>3</v>
      </c>
      <c r="AR856">
        <f>ROUNDUP(_xlfn.PERCENTRANK.INC(Table13[Total Number of Purchases],Table13[[#This Row],[Total Number of Purchases]])*5,0)</f>
        <v>5</v>
      </c>
      <c r="AS856">
        <f>ROUNDUP(_xlfn.PERCENTRANK.INC(Table13[Total Spend],Table13[[#This Row],[Total Spend]])*5,0)</f>
        <v>4</v>
      </c>
      <c r="AT856" t="str">
        <f>Table13[[#This Row],[Recency Score]]&amp;Table13[[#This Row],[Frequency Score]]&amp;Table13[[#This Row],[Monetary Score]]</f>
        <v>354</v>
      </c>
      <c r="AU856" t="str">
        <f t="shared" si="13"/>
        <v>Frequent Buyers</v>
      </c>
      <c r="AW856" s="13">
        <f>DATEDIF(Table13[[#This Row],[Dt_Customer]], Snapshot_Date, "d")</f>
        <v>532</v>
      </c>
      <c r="AX856" s="13">
        <f>Table13[[#This Row],[CL if today]]/365</f>
        <v>1.4575342465753425</v>
      </c>
      <c r="AY856">
        <f>Table13[[#This Row],[Total Number of Purchases]]/Table13[[#This Row],[Corrected CL]]</f>
        <v>18.524436090225564</v>
      </c>
      <c r="AZ856">
        <f>Table13[[#This Row],[Average Order Value (AOV)]]*Table13[[#This Row],[Freq per Year]]</f>
        <v>802.03947368421052</v>
      </c>
      <c r="BA856">
        <f>Table13[[#This Row],[Total Spend]]/Table13[[#This Row],[Corrected CL]]</f>
        <v>802.03947368421052</v>
      </c>
      <c r="BB856">
        <v>370.43761638733702</v>
      </c>
      <c r="BC856" s="1">
        <f>Table13[[#This Row],[Dt_Customer]]+Table13[[#This Row],[Recency]]</f>
        <v>41443</v>
      </c>
      <c r="BD856" s="16" t="str">
        <f>IF(COUNTIF(A:A, A856) &gt; 1, "Duplicate", "Unique")</f>
        <v>Unique</v>
      </c>
    </row>
    <row r="857" spans="1:56" x14ac:dyDescent="0.3">
      <c r="A857">
        <v>4391</v>
      </c>
      <c r="B857">
        <v>1968</v>
      </c>
      <c r="C857" t="s">
        <v>41</v>
      </c>
      <c r="D857" t="s">
        <v>29</v>
      </c>
      <c r="E857">
        <v>63841</v>
      </c>
      <c r="F857">
        <v>0</v>
      </c>
      <c r="G857">
        <v>1</v>
      </c>
      <c r="H857" s="1">
        <v>41385</v>
      </c>
      <c r="I857">
        <v>64</v>
      </c>
      <c r="J857">
        <v>635</v>
      </c>
      <c r="K857">
        <v>15</v>
      </c>
      <c r="L857">
        <v>100</v>
      </c>
      <c r="M857">
        <v>20</v>
      </c>
      <c r="N857">
        <v>7</v>
      </c>
      <c r="O857">
        <v>131</v>
      </c>
      <c r="P857">
        <f>IF(Table13[[#This Row],[MntWines]] = 0,"",Table13[[#This Row],[MntWines]])</f>
        <v>635</v>
      </c>
      <c r="Q857">
        <f>IF(Table13[[#This Row],[MntFruits]] = 0, "",Table13[[#This Row],[MntFruits]])</f>
        <v>15</v>
      </c>
      <c r="R857">
        <f>IF(Table13[[#This Row],[MntMeatProducts]] = 0, "",Table13[[#This Row],[MntMeatProducts]])</f>
        <v>100</v>
      </c>
      <c r="S857">
        <f>IF(Table13[[#This Row],[MntFishProducts]] = 0, "",Table13[[#This Row],[MntFishProducts]])</f>
        <v>20</v>
      </c>
      <c r="T857">
        <f>IF(Table13[[#This Row],[MntSweetProducts]] = 0, "",Table13[[#This Row],[MntSweetProducts]])</f>
        <v>7</v>
      </c>
      <c r="U857">
        <f>IF(Table13[[#This Row],[MntGoldProds]] = 0, "",Table13[[#This Row],[MntGoldProds]])</f>
        <v>131</v>
      </c>
      <c r="V857">
        <v>1</v>
      </c>
      <c r="W857">
        <v>9</v>
      </c>
      <c r="X857">
        <v>3</v>
      </c>
      <c r="Y857">
        <v>9</v>
      </c>
      <c r="Z857">
        <v>6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43</v>
      </c>
      <c r="AI857" s="13">
        <f>SUM(Table13[[#This Row],[MntWines]:[MntGoldProds]])</f>
        <v>908</v>
      </c>
      <c r="AJ857" s="13">
        <f>AVERAGE(Table13[[#This Row],[MntWines]:[MntGoldProds]])</f>
        <v>151.33333333333334</v>
      </c>
      <c r="AK857">
        <f>IF(Table13[[#This Row],[Total Number of Purchases]]=0,0,Table13[[#This Row],[Total Spend]]/Table13[[#This Row],[Total Number of Purchases]])</f>
        <v>41.272727272727273</v>
      </c>
      <c r="AM857">
        <f>SUM(Table13[[#This Row],[NumDealsPurchases]:[NumStorePurchases]])</f>
        <v>22</v>
      </c>
      <c r="AN857" s="14">
        <f>Snapshot_Date-Table13[[#This Row],[Dt_Customer]]</f>
        <v>531</v>
      </c>
      <c r="AP857" s="13">
        <f>Table13[[#This Row],[NumDealsPurchases]]/Table13[[#This Row],[Total Number of Purchases]]*100</f>
        <v>4.5454545454545459</v>
      </c>
      <c r="AQ857">
        <f>6-ROUNDUP(_xlfn.PERCENTRANK.INC(Table13[Recency],Table13[[#This Row],[Recency]])*5, 0)</f>
        <v>2</v>
      </c>
      <c r="AR857">
        <f>ROUNDUP(_xlfn.PERCENTRANK.INC(Table13[Total Number of Purchases],Table13[[#This Row],[Total Number of Purchases]])*5,0)</f>
        <v>4</v>
      </c>
      <c r="AS857">
        <f>ROUNDUP(_xlfn.PERCENTRANK.INC(Table13[Total Spend],Table13[[#This Row],[Total Spend]])*5,0)</f>
        <v>4</v>
      </c>
      <c r="AT857" t="str">
        <f>Table13[[#This Row],[Recency Score]]&amp;Table13[[#This Row],[Frequency Score]]&amp;Table13[[#This Row],[Monetary Score]]</f>
        <v>244</v>
      </c>
      <c r="AU857" t="str">
        <f t="shared" si="13"/>
        <v>About to Sleep</v>
      </c>
      <c r="AW857" s="13">
        <f>DATEDIF(Table13[[#This Row],[Dt_Customer]], Snapshot_Date, "d")</f>
        <v>531</v>
      </c>
      <c r="AX857" s="13">
        <f>Table13[[#This Row],[CL if today]]/365</f>
        <v>1.4547945205479451</v>
      </c>
      <c r="AY857">
        <f>Table13[[#This Row],[Total Number of Purchases]]/Table13[[#This Row],[Corrected CL]]</f>
        <v>15.12241054613936</v>
      </c>
      <c r="AZ857">
        <f>Table13[[#This Row],[Average Order Value (AOV)]]*Table13[[#This Row],[Freq per Year]]</f>
        <v>624.14312617702456</v>
      </c>
      <c r="BA857">
        <f>Table13[[#This Row],[Total Spend]]/Table13[[#This Row],[Corrected CL]]</f>
        <v>624.14312617702456</v>
      </c>
      <c r="BB857">
        <v>837.79439252336442</v>
      </c>
      <c r="BC857" s="1">
        <f>Table13[[#This Row],[Dt_Customer]]+Table13[[#This Row],[Recency]]</f>
        <v>41449</v>
      </c>
      <c r="BD857" s="16" t="str">
        <f>IF(COUNTIF(A:A, A857) &gt; 1, "Duplicate", "Unique")</f>
        <v>Unique</v>
      </c>
    </row>
    <row r="858" spans="1:56" x14ac:dyDescent="0.3">
      <c r="A858">
        <v>6283</v>
      </c>
      <c r="B858">
        <v>1968</v>
      </c>
      <c r="C858" t="s">
        <v>41</v>
      </c>
      <c r="D858" t="s">
        <v>29</v>
      </c>
      <c r="E858">
        <v>63841</v>
      </c>
      <c r="F858">
        <v>0</v>
      </c>
      <c r="G858">
        <v>1</v>
      </c>
      <c r="H858" s="1">
        <v>41385</v>
      </c>
      <c r="I858">
        <v>64</v>
      </c>
      <c r="J858">
        <v>635</v>
      </c>
      <c r="K858">
        <v>15</v>
      </c>
      <c r="L858">
        <v>100</v>
      </c>
      <c r="M858">
        <v>20</v>
      </c>
      <c r="N858">
        <v>7</v>
      </c>
      <c r="O858">
        <v>131</v>
      </c>
      <c r="P858">
        <f>IF(Table13[[#This Row],[MntWines]] = 0,"",Table13[[#This Row],[MntWines]])</f>
        <v>635</v>
      </c>
      <c r="Q858">
        <f>IF(Table13[[#This Row],[MntFruits]] = 0, "",Table13[[#This Row],[MntFruits]])</f>
        <v>15</v>
      </c>
      <c r="R858">
        <f>IF(Table13[[#This Row],[MntMeatProducts]] = 0, "",Table13[[#This Row],[MntMeatProducts]])</f>
        <v>100</v>
      </c>
      <c r="S858">
        <f>IF(Table13[[#This Row],[MntFishProducts]] = 0, "",Table13[[#This Row],[MntFishProducts]])</f>
        <v>20</v>
      </c>
      <c r="T858">
        <f>IF(Table13[[#This Row],[MntSweetProducts]] = 0, "",Table13[[#This Row],[MntSweetProducts]])</f>
        <v>7</v>
      </c>
      <c r="U858">
        <f>IF(Table13[[#This Row],[MntGoldProds]] = 0, "",Table13[[#This Row],[MntGoldProds]])</f>
        <v>131</v>
      </c>
      <c r="V858">
        <v>1</v>
      </c>
      <c r="W858">
        <v>9</v>
      </c>
      <c r="X858">
        <v>3</v>
      </c>
      <c r="Y858">
        <v>9</v>
      </c>
      <c r="Z858">
        <v>6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30</v>
      </c>
      <c r="AI858" s="13">
        <f>SUM(Table13[[#This Row],[MntWines]:[MntGoldProds]])</f>
        <v>908</v>
      </c>
      <c r="AJ858" s="13">
        <f>AVERAGE(Table13[[#This Row],[MntWines]:[MntGoldProds]])</f>
        <v>151.33333333333334</v>
      </c>
      <c r="AK858">
        <f>IF(Table13[[#This Row],[Total Number of Purchases]]=0,0,Table13[[#This Row],[Total Spend]]/Table13[[#This Row],[Total Number of Purchases]])</f>
        <v>41.272727272727273</v>
      </c>
      <c r="AM858">
        <f>SUM(Table13[[#This Row],[NumDealsPurchases]:[NumStorePurchases]])</f>
        <v>22</v>
      </c>
      <c r="AN858" s="14">
        <f>Snapshot_Date-Table13[[#This Row],[Dt_Customer]]</f>
        <v>531</v>
      </c>
      <c r="AP858" s="13">
        <f>Table13[[#This Row],[NumDealsPurchases]]/Table13[[#This Row],[Total Number of Purchases]]*100</f>
        <v>4.5454545454545459</v>
      </c>
      <c r="AQ858">
        <f>6-ROUNDUP(_xlfn.PERCENTRANK.INC(Table13[Recency],Table13[[#This Row],[Recency]])*5, 0)</f>
        <v>2</v>
      </c>
      <c r="AR858">
        <f>ROUNDUP(_xlfn.PERCENTRANK.INC(Table13[Total Number of Purchases],Table13[[#This Row],[Total Number of Purchases]])*5,0)</f>
        <v>4</v>
      </c>
      <c r="AS858">
        <f>ROUNDUP(_xlfn.PERCENTRANK.INC(Table13[Total Spend],Table13[[#This Row],[Total Spend]])*5,0)</f>
        <v>4</v>
      </c>
      <c r="AT858" t="str">
        <f>Table13[[#This Row],[Recency Score]]&amp;Table13[[#This Row],[Frequency Score]]&amp;Table13[[#This Row],[Monetary Score]]</f>
        <v>244</v>
      </c>
      <c r="AU858" t="str">
        <f t="shared" si="13"/>
        <v>About to Sleep</v>
      </c>
      <c r="AW858" s="13">
        <f>DATEDIF(Table13[[#This Row],[Dt_Customer]], Snapshot_Date, "d")</f>
        <v>531</v>
      </c>
      <c r="AX858" s="13">
        <f>Table13[[#This Row],[CL if today]]/365</f>
        <v>1.4547945205479451</v>
      </c>
      <c r="AY858">
        <f>Table13[[#This Row],[Total Number of Purchases]]/Table13[[#This Row],[Corrected CL]]</f>
        <v>15.12241054613936</v>
      </c>
      <c r="AZ858">
        <f>Table13[[#This Row],[Average Order Value (AOV)]]*Table13[[#This Row],[Freq per Year]]</f>
        <v>624.14312617702456</v>
      </c>
      <c r="BA858">
        <f>Table13[[#This Row],[Total Spend]]/Table13[[#This Row],[Corrected CL]]</f>
        <v>624.14312617702456</v>
      </c>
      <c r="BB858">
        <v>17.056074766355138</v>
      </c>
      <c r="BC858" s="1">
        <f>Table13[[#This Row],[Dt_Customer]]+Table13[[#This Row],[Recency]]</f>
        <v>41449</v>
      </c>
      <c r="BD858" s="16" t="str">
        <f>IF(COUNTIF(A:A, A858) &gt; 1, "Duplicate", "Unique")</f>
        <v>Unique</v>
      </c>
    </row>
    <row r="859" spans="1:56" x14ac:dyDescent="0.3">
      <c r="A859">
        <v>3421</v>
      </c>
      <c r="B859">
        <v>1968</v>
      </c>
      <c r="C859" t="s">
        <v>41</v>
      </c>
      <c r="D859" t="s">
        <v>29</v>
      </c>
      <c r="E859">
        <v>63841</v>
      </c>
      <c r="F859">
        <v>0</v>
      </c>
      <c r="G859">
        <v>1</v>
      </c>
      <c r="H859" s="1">
        <v>41385</v>
      </c>
      <c r="I859">
        <v>64</v>
      </c>
      <c r="J859">
        <v>635</v>
      </c>
      <c r="K859">
        <v>15</v>
      </c>
      <c r="L859">
        <v>100</v>
      </c>
      <c r="M859">
        <v>20</v>
      </c>
      <c r="N859">
        <v>7</v>
      </c>
      <c r="O859">
        <v>131</v>
      </c>
      <c r="P859">
        <f>IF(Table13[[#This Row],[MntWines]] = 0,"",Table13[[#This Row],[MntWines]])</f>
        <v>635</v>
      </c>
      <c r="Q859">
        <f>IF(Table13[[#This Row],[MntFruits]] = 0, "",Table13[[#This Row],[MntFruits]])</f>
        <v>15</v>
      </c>
      <c r="R859">
        <f>IF(Table13[[#This Row],[MntMeatProducts]] = 0, "",Table13[[#This Row],[MntMeatProducts]])</f>
        <v>100</v>
      </c>
      <c r="S859">
        <f>IF(Table13[[#This Row],[MntFishProducts]] = 0, "",Table13[[#This Row],[MntFishProducts]])</f>
        <v>20</v>
      </c>
      <c r="T859">
        <f>IF(Table13[[#This Row],[MntSweetProducts]] = 0, "",Table13[[#This Row],[MntSweetProducts]])</f>
        <v>7</v>
      </c>
      <c r="U859">
        <f>IF(Table13[[#This Row],[MntGoldProds]] = 0, "",Table13[[#This Row],[MntGoldProds]])</f>
        <v>131</v>
      </c>
      <c r="V859">
        <v>1</v>
      </c>
      <c r="W859">
        <v>9</v>
      </c>
      <c r="X859">
        <v>3</v>
      </c>
      <c r="Y859">
        <v>9</v>
      </c>
      <c r="Z859">
        <v>6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36</v>
      </c>
      <c r="AI859" s="13">
        <f>SUM(Table13[[#This Row],[MntWines]:[MntGoldProds]])</f>
        <v>908</v>
      </c>
      <c r="AJ859" s="13">
        <f>AVERAGE(Table13[[#This Row],[MntWines]:[MntGoldProds]])</f>
        <v>151.33333333333334</v>
      </c>
      <c r="AK859">
        <f>IF(Table13[[#This Row],[Total Number of Purchases]]=0,0,Table13[[#This Row],[Total Spend]]/Table13[[#This Row],[Total Number of Purchases]])</f>
        <v>41.272727272727273</v>
      </c>
      <c r="AM859">
        <f>SUM(Table13[[#This Row],[NumDealsPurchases]:[NumStorePurchases]])</f>
        <v>22</v>
      </c>
      <c r="AN859" s="14">
        <f>Snapshot_Date-Table13[[#This Row],[Dt_Customer]]</f>
        <v>531</v>
      </c>
      <c r="AP859" s="13">
        <f>Table13[[#This Row],[NumDealsPurchases]]/Table13[[#This Row],[Total Number of Purchases]]*100</f>
        <v>4.5454545454545459</v>
      </c>
      <c r="AQ859">
        <f>6-ROUNDUP(_xlfn.PERCENTRANK.INC(Table13[Recency],Table13[[#This Row],[Recency]])*5, 0)</f>
        <v>2</v>
      </c>
      <c r="AR859">
        <f>ROUNDUP(_xlfn.PERCENTRANK.INC(Table13[Total Number of Purchases],Table13[[#This Row],[Total Number of Purchases]])*5,0)</f>
        <v>4</v>
      </c>
      <c r="AS859">
        <f>ROUNDUP(_xlfn.PERCENTRANK.INC(Table13[Total Spend],Table13[[#This Row],[Total Spend]])*5,0)</f>
        <v>4</v>
      </c>
      <c r="AT859" t="str">
        <f>Table13[[#This Row],[Recency Score]]&amp;Table13[[#This Row],[Frequency Score]]&amp;Table13[[#This Row],[Monetary Score]]</f>
        <v>244</v>
      </c>
      <c r="AU859" t="str">
        <f t="shared" si="13"/>
        <v>About to Sleep</v>
      </c>
      <c r="AW859" s="13">
        <f>DATEDIF(Table13[[#This Row],[Dt_Customer]], Snapshot_Date, "d")</f>
        <v>531</v>
      </c>
      <c r="AX859" s="13">
        <f>Table13[[#This Row],[CL if today]]/365</f>
        <v>1.4547945205479451</v>
      </c>
      <c r="AY859">
        <f>Table13[[#This Row],[Total Number of Purchases]]/Table13[[#This Row],[Corrected CL]]</f>
        <v>15.12241054613936</v>
      </c>
      <c r="AZ859">
        <f>Table13[[#This Row],[Average Order Value (AOV)]]*Table13[[#This Row],[Freq per Year]]</f>
        <v>624.14312617702456</v>
      </c>
      <c r="BA859">
        <f>Table13[[#This Row],[Total Spend]]/Table13[[#This Row],[Corrected CL]]</f>
        <v>624.14312617702456</v>
      </c>
      <c r="BB859">
        <v>1073.2089552238806</v>
      </c>
      <c r="BC859" s="1">
        <f>Table13[[#This Row],[Dt_Customer]]+Table13[[#This Row],[Recency]]</f>
        <v>41449</v>
      </c>
      <c r="BD859" s="16" t="str">
        <f>IF(COUNTIF(A:A, A859) &gt; 1, "Duplicate", "Unique")</f>
        <v>Unique</v>
      </c>
    </row>
    <row r="860" spans="1:56" x14ac:dyDescent="0.3">
      <c r="A860">
        <v>11088</v>
      </c>
      <c r="B860">
        <v>1971</v>
      </c>
      <c r="C860" t="s">
        <v>37</v>
      </c>
      <c r="D860" t="s">
        <v>35</v>
      </c>
      <c r="E860">
        <v>78642</v>
      </c>
      <c r="F860">
        <v>0</v>
      </c>
      <c r="G860">
        <v>1</v>
      </c>
      <c r="H860" s="1">
        <v>41385</v>
      </c>
      <c r="I860">
        <v>83</v>
      </c>
      <c r="J860">
        <v>1396</v>
      </c>
      <c r="K860">
        <v>0</v>
      </c>
      <c r="L860">
        <v>322</v>
      </c>
      <c r="M860">
        <v>46</v>
      </c>
      <c r="N860">
        <v>35</v>
      </c>
      <c r="O860">
        <v>17</v>
      </c>
      <c r="P860">
        <f>IF(Table13[[#This Row],[MntWines]] = 0,"",Table13[[#This Row],[MntWines]])</f>
        <v>1396</v>
      </c>
      <c r="Q860" t="str">
        <f>IF(Table13[[#This Row],[MntFruits]] = 0, "",Table13[[#This Row],[MntFruits]])</f>
        <v/>
      </c>
      <c r="R860">
        <f>IF(Table13[[#This Row],[MntMeatProducts]] = 0, "",Table13[[#This Row],[MntMeatProducts]])</f>
        <v>322</v>
      </c>
      <c r="S860">
        <f>IF(Table13[[#This Row],[MntFishProducts]] = 0, "",Table13[[#This Row],[MntFishProducts]])</f>
        <v>46</v>
      </c>
      <c r="T860">
        <f>IF(Table13[[#This Row],[MntSweetProducts]] = 0, "",Table13[[#This Row],[MntSweetProducts]])</f>
        <v>35</v>
      </c>
      <c r="U860">
        <f>IF(Table13[[#This Row],[MntGoldProds]] = 0, "",Table13[[#This Row],[MntGoldProds]])</f>
        <v>17</v>
      </c>
      <c r="V860">
        <v>1</v>
      </c>
      <c r="W860">
        <v>4</v>
      </c>
      <c r="X860">
        <v>9</v>
      </c>
      <c r="Y860">
        <v>4</v>
      </c>
      <c r="Z860">
        <v>6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30</v>
      </c>
      <c r="AI860" s="13">
        <f>SUM(Table13[[#This Row],[MntWines]:[MntGoldProds]])</f>
        <v>1816</v>
      </c>
      <c r="AJ860" s="13">
        <f>AVERAGE(Table13[[#This Row],[MntWines]:[MntGoldProds]])</f>
        <v>302.66666666666669</v>
      </c>
      <c r="AK860">
        <f>IF(Table13[[#This Row],[Total Number of Purchases]]=0,0,Table13[[#This Row],[Total Spend]]/Table13[[#This Row],[Total Number of Purchases]])</f>
        <v>100.88888888888889</v>
      </c>
      <c r="AM860">
        <f>SUM(Table13[[#This Row],[NumDealsPurchases]:[NumStorePurchases]])</f>
        <v>18</v>
      </c>
      <c r="AN860" s="14">
        <f>Snapshot_Date-Table13[[#This Row],[Dt_Customer]]</f>
        <v>531</v>
      </c>
      <c r="AP860" s="13">
        <f>Table13[[#This Row],[NumDealsPurchases]]/Table13[[#This Row],[Total Number of Purchases]]*100</f>
        <v>5.5555555555555554</v>
      </c>
      <c r="AQ860">
        <f>6-ROUNDUP(_xlfn.PERCENTRANK.INC(Table13[Recency],Table13[[#This Row],[Recency]])*5, 0)</f>
        <v>1</v>
      </c>
      <c r="AR860">
        <f>ROUNDUP(_xlfn.PERCENTRANK.INC(Table13[Total Number of Purchases],Table13[[#This Row],[Total Number of Purchases]])*5,0)</f>
        <v>4</v>
      </c>
      <c r="AS860">
        <f>ROUNDUP(_xlfn.PERCENTRANK.INC(Table13[Total Spend],Table13[[#This Row],[Total Spend]])*5,0)</f>
        <v>5</v>
      </c>
      <c r="AT860" t="str">
        <f>Table13[[#This Row],[Recency Score]]&amp;Table13[[#This Row],[Frequency Score]]&amp;Table13[[#This Row],[Monetary Score]]</f>
        <v>145</v>
      </c>
      <c r="AU860" t="str">
        <f t="shared" si="13"/>
        <v>Big Spenders</v>
      </c>
      <c r="AW860" s="13">
        <f>DATEDIF(Table13[[#This Row],[Dt_Customer]], Snapshot_Date, "d")</f>
        <v>531</v>
      </c>
      <c r="AX860" s="13">
        <f>Table13[[#This Row],[CL if today]]/365</f>
        <v>1.4547945205479451</v>
      </c>
      <c r="AY860">
        <f>Table13[[#This Row],[Total Number of Purchases]]/Table13[[#This Row],[Corrected CL]]</f>
        <v>12.372881355932204</v>
      </c>
      <c r="AZ860">
        <f>Table13[[#This Row],[Average Order Value (AOV)]]*Table13[[#This Row],[Freq per Year]]</f>
        <v>1248.2862523540491</v>
      </c>
      <c r="BA860">
        <f>Table13[[#This Row],[Total Spend]]/Table13[[#This Row],[Corrected CL]]</f>
        <v>1248.2862523540491</v>
      </c>
      <c r="BB860">
        <v>15.662313432835822</v>
      </c>
      <c r="BC860" s="1">
        <f>Table13[[#This Row],[Dt_Customer]]+Table13[[#This Row],[Recency]]</f>
        <v>41468</v>
      </c>
      <c r="BD860" s="16" t="str">
        <f>IF(COUNTIF(A:A, A860) &gt; 1, "Duplicate", "Unique")</f>
        <v>Unique</v>
      </c>
    </row>
    <row r="861" spans="1:56" x14ac:dyDescent="0.3">
      <c r="A861">
        <v>11071</v>
      </c>
      <c r="B861">
        <v>1984</v>
      </c>
      <c r="C861" t="s">
        <v>28</v>
      </c>
      <c r="D861" t="s">
        <v>31</v>
      </c>
      <c r="E861">
        <v>79607</v>
      </c>
      <c r="F861">
        <v>0</v>
      </c>
      <c r="G861">
        <v>0</v>
      </c>
      <c r="H861" s="1">
        <v>41385</v>
      </c>
      <c r="I861">
        <v>37</v>
      </c>
      <c r="J861">
        <v>450</v>
      </c>
      <c r="K861">
        <v>133</v>
      </c>
      <c r="L861">
        <v>951</v>
      </c>
      <c r="M861">
        <v>173</v>
      </c>
      <c r="N861">
        <v>0</v>
      </c>
      <c r="O861">
        <v>216</v>
      </c>
      <c r="P861">
        <f>IF(Table13[[#This Row],[MntWines]] = 0,"",Table13[[#This Row],[MntWines]])</f>
        <v>450</v>
      </c>
      <c r="Q861">
        <f>IF(Table13[[#This Row],[MntFruits]] = 0, "",Table13[[#This Row],[MntFruits]])</f>
        <v>133</v>
      </c>
      <c r="R861">
        <f>IF(Table13[[#This Row],[MntMeatProducts]] = 0, "",Table13[[#This Row],[MntMeatProducts]])</f>
        <v>951</v>
      </c>
      <c r="S861">
        <f>IF(Table13[[#This Row],[MntFishProducts]] = 0, "",Table13[[#This Row],[MntFishProducts]])</f>
        <v>173</v>
      </c>
      <c r="T861" t="str">
        <f>IF(Table13[[#This Row],[MntSweetProducts]] = 0, "",Table13[[#This Row],[MntSweetProducts]])</f>
        <v/>
      </c>
      <c r="U861">
        <f>IF(Table13[[#This Row],[MntGoldProds]] = 0, "",Table13[[#This Row],[MntGoldProds]])</f>
        <v>216</v>
      </c>
      <c r="V861">
        <v>1</v>
      </c>
      <c r="W861">
        <v>3</v>
      </c>
      <c r="X861">
        <v>6</v>
      </c>
      <c r="Y861">
        <v>6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 t="s">
        <v>32</v>
      </c>
      <c r="AI861" s="13">
        <f>SUM(Table13[[#This Row],[MntWines]:[MntGoldProds]])</f>
        <v>1923</v>
      </c>
      <c r="AJ861" s="13">
        <f>AVERAGE(Table13[[#This Row],[MntWines]:[MntGoldProds]])</f>
        <v>320.5</v>
      </c>
      <c r="AK861">
        <f>IF(Table13[[#This Row],[Total Number of Purchases]]=0,0,Table13[[#This Row],[Total Spend]]/Table13[[#This Row],[Total Number of Purchases]])</f>
        <v>120.1875</v>
      </c>
      <c r="AM861">
        <f>SUM(Table13[[#This Row],[NumDealsPurchases]:[NumStorePurchases]])</f>
        <v>16</v>
      </c>
      <c r="AN861" s="14">
        <f>Snapshot_Date-Table13[[#This Row],[Dt_Customer]]</f>
        <v>531</v>
      </c>
      <c r="AP861" s="13">
        <f>Table13[[#This Row],[NumDealsPurchases]]/Table13[[#This Row],[Total Number of Purchases]]*100</f>
        <v>6.25</v>
      </c>
      <c r="AQ861">
        <f>6-ROUNDUP(_xlfn.PERCENTRANK.INC(Table13[Recency],Table13[[#This Row],[Recency]])*5, 0)</f>
        <v>4</v>
      </c>
      <c r="AR861">
        <f>ROUNDUP(_xlfn.PERCENTRANK.INC(Table13[Total Number of Purchases],Table13[[#This Row],[Total Number of Purchases]])*5,0)</f>
        <v>3</v>
      </c>
      <c r="AS861">
        <f>ROUNDUP(_xlfn.PERCENTRANK.INC(Table13[Total Spend],Table13[[#This Row],[Total Spend]])*5,0)</f>
        <v>5</v>
      </c>
      <c r="AT861" t="str">
        <f>Table13[[#This Row],[Recency Score]]&amp;Table13[[#This Row],[Frequency Score]]&amp;Table13[[#This Row],[Monetary Score]]</f>
        <v>435</v>
      </c>
      <c r="AU861" t="str">
        <f t="shared" si="13"/>
        <v>Big Spenders</v>
      </c>
      <c r="AW861" s="13">
        <f>DATEDIF(Table13[[#This Row],[Dt_Customer]], Snapshot_Date, "d")</f>
        <v>531</v>
      </c>
      <c r="AX861" s="13">
        <f>Table13[[#This Row],[CL if today]]/365</f>
        <v>1.4547945205479451</v>
      </c>
      <c r="AY861">
        <f>Table13[[#This Row],[Total Number of Purchases]]/Table13[[#This Row],[Corrected CL]]</f>
        <v>10.998116760828626</v>
      </c>
      <c r="AZ861">
        <f>Table13[[#This Row],[Average Order Value (AOV)]]*Table13[[#This Row],[Freq per Year]]</f>
        <v>1321.8361581920906</v>
      </c>
      <c r="BA861">
        <f>Table13[[#This Row],[Total Spend]]/Table13[[#This Row],[Corrected CL]]</f>
        <v>1321.8361581920906</v>
      </c>
      <c r="BB861">
        <v>142.8558052434457</v>
      </c>
      <c r="BC861" s="1">
        <f>Table13[[#This Row],[Dt_Customer]]+Table13[[#This Row],[Recency]]</f>
        <v>41422</v>
      </c>
      <c r="BD861" s="16" t="str">
        <f>IF(COUNTIF(A:A, A861) &gt; 1, "Duplicate", "Unique")</f>
        <v>Unique</v>
      </c>
    </row>
    <row r="862" spans="1:56" x14ac:dyDescent="0.3">
      <c r="A862">
        <v>1650</v>
      </c>
      <c r="B862">
        <v>1960</v>
      </c>
      <c r="C862" t="s">
        <v>41</v>
      </c>
      <c r="D862" t="s">
        <v>33</v>
      </c>
      <c r="E862">
        <v>81843</v>
      </c>
      <c r="F862">
        <v>0</v>
      </c>
      <c r="G862">
        <v>0</v>
      </c>
      <c r="H862" s="1">
        <v>41386</v>
      </c>
      <c r="I862">
        <v>13</v>
      </c>
      <c r="J862">
        <v>779</v>
      </c>
      <c r="K862">
        <v>86</v>
      </c>
      <c r="L862">
        <v>537</v>
      </c>
      <c r="M862">
        <v>34</v>
      </c>
      <c r="N862">
        <v>69</v>
      </c>
      <c r="O862">
        <v>138</v>
      </c>
      <c r="P862">
        <f>IF(Table13[[#This Row],[MntWines]] = 0,"",Table13[[#This Row],[MntWines]])</f>
        <v>779</v>
      </c>
      <c r="Q862">
        <f>IF(Table13[[#This Row],[MntFruits]] = 0, "",Table13[[#This Row],[MntFruits]])</f>
        <v>86</v>
      </c>
      <c r="R862">
        <f>IF(Table13[[#This Row],[MntMeatProducts]] = 0, "",Table13[[#This Row],[MntMeatProducts]])</f>
        <v>537</v>
      </c>
      <c r="S862">
        <f>IF(Table13[[#This Row],[MntFishProducts]] = 0, "",Table13[[#This Row],[MntFishProducts]])</f>
        <v>34</v>
      </c>
      <c r="T862">
        <f>IF(Table13[[#This Row],[MntSweetProducts]] = 0, "",Table13[[#This Row],[MntSweetProducts]])</f>
        <v>69</v>
      </c>
      <c r="U862">
        <f>IF(Table13[[#This Row],[MntGoldProds]] = 0, "",Table13[[#This Row],[MntGoldProds]])</f>
        <v>138</v>
      </c>
      <c r="V862">
        <v>1</v>
      </c>
      <c r="W862">
        <v>5</v>
      </c>
      <c r="X862">
        <v>9</v>
      </c>
      <c r="Y862">
        <v>12</v>
      </c>
      <c r="Z862">
        <v>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 t="s">
        <v>30</v>
      </c>
      <c r="AI862" s="13">
        <f>SUM(Table13[[#This Row],[MntWines]:[MntGoldProds]])</f>
        <v>1643</v>
      </c>
      <c r="AJ862" s="13">
        <f>AVERAGE(Table13[[#This Row],[MntWines]:[MntGoldProds]])</f>
        <v>273.83333333333331</v>
      </c>
      <c r="AK862">
        <f>IF(Table13[[#This Row],[Total Number of Purchases]]=0,0,Table13[[#This Row],[Total Spend]]/Table13[[#This Row],[Total Number of Purchases]])</f>
        <v>60.851851851851855</v>
      </c>
      <c r="AM862">
        <f>SUM(Table13[[#This Row],[NumDealsPurchases]:[NumStorePurchases]])</f>
        <v>27</v>
      </c>
      <c r="AN862" s="14">
        <f>Snapshot_Date-Table13[[#This Row],[Dt_Customer]]</f>
        <v>530</v>
      </c>
      <c r="AP862" s="13">
        <f>Table13[[#This Row],[NumDealsPurchases]]/Table13[[#This Row],[Total Number of Purchases]]*100</f>
        <v>3.7037037037037033</v>
      </c>
      <c r="AQ862">
        <f>6-ROUNDUP(_xlfn.PERCENTRANK.INC(Table13[Recency],Table13[[#This Row],[Recency]])*5, 0)</f>
        <v>5</v>
      </c>
      <c r="AR862">
        <f>ROUNDUP(_xlfn.PERCENTRANK.INC(Table13[Total Number of Purchases],Table13[[#This Row],[Total Number of Purchases]])*5,0)</f>
        <v>5</v>
      </c>
      <c r="AS862">
        <f>ROUNDUP(_xlfn.PERCENTRANK.INC(Table13[Total Spend],Table13[[#This Row],[Total Spend]])*5,0)</f>
        <v>5</v>
      </c>
      <c r="AT862" t="str">
        <f>Table13[[#This Row],[Recency Score]]&amp;Table13[[#This Row],[Frequency Score]]&amp;Table13[[#This Row],[Monetary Score]]</f>
        <v>555</v>
      </c>
      <c r="AU862" t="str">
        <f t="shared" si="13"/>
        <v>Champions</v>
      </c>
      <c r="AW862" s="13">
        <f>DATEDIF(Table13[[#This Row],[Dt_Customer]], Snapshot_Date, "d")</f>
        <v>530</v>
      </c>
      <c r="AX862" s="13">
        <f>Table13[[#This Row],[CL if today]]/365</f>
        <v>1.452054794520548</v>
      </c>
      <c r="AY862">
        <f>Table13[[#This Row],[Total Number of Purchases]]/Table13[[#This Row],[Corrected CL]]</f>
        <v>18.59433962264151</v>
      </c>
      <c r="AZ862">
        <f>Table13[[#This Row],[Average Order Value (AOV)]]*Table13[[#This Row],[Freq per Year]]</f>
        <v>1131.5</v>
      </c>
      <c r="BA862">
        <f>Table13[[#This Row],[Total Spend]]/Table13[[#This Row],[Corrected CL]]</f>
        <v>1131.5</v>
      </c>
      <c r="BB862">
        <v>948.45215759849896</v>
      </c>
      <c r="BC862" s="1">
        <f>Table13[[#This Row],[Dt_Customer]]+Table13[[#This Row],[Recency]]</f>
        <v>41399</v>
      </c>
      <c r="BD862" s="16" t="str">
        <f>IF(COUNTIF(A:A, A862) &gt; 1, "Duplicate", "Unique")</f>
        <v>Unique</v>
      </c>
    </row>
    <row r="863" spans="1:56" x14ac:dyDescent="0.3">
      <c r="A863">
        <v>2245</v>
      </c>
      <c r="B863">
        <v>1969</v>
      </c>
      <c r="C863" t="s">
        <v>41</v>
      </c>
      <c r="D863" t="s">
        <v>33</v>
      </c>
      <c r="E863">
        <v>43641</v>
      </c>
      <c r="F863">
        <v>1</v>
      </c>
      <c r="G863">
        <v>1</v>
      </c>
      <c r="H863" s="1">
        <v>41386</v>
      </c>
      <c r="I863">
        <v>50</v>
      </c>
      <c r="J863">
        <v>57</v>
      </c>
      <c r="K863">
        <v>2</v>
      </c>
      <c r="L863">
        <v>51</v>
      </c>
      <c r="M863">
        <v>4</v>
      </c>
      <c r="N863">
        <v>2</v>
      </c>
      <c r="O863">
        <v>23</v>
      </c>
      <c r="P863">
        <f>IF(Table13[[#This Row],[MntWines]] = 0,"",Table13[[#This Row],[MntWines]])</f>
        <v>57</v>
      </c>
      <c r="Q863">
        <f>IF(Table13[[#This Row],[MntFruits]] = 0, "",Table13[[#This Row],[MntFruits]])</f>
        <v>2</v>
      </c>
      <c r="R863">
        <f>IF(Table13[[#This Row],[MntMeatProducts]] = 0, "",Table13[[#This Row],[MntMeatProducts]])</f>
        <v>51</v>
      </c>
      <c r="S863">
        <f>IF(Table13[[#This Row],[MntFishProducts]] = 0, "",Table13[[#This Row],[MntFishProducts]])</f>
        <v>4</v>
      </c>
      <c r="T863">
        <f>IF(Table13[[#This Row],[MntSweetProducts]] = 0, "",Table13[[#This Row],[MntSweetProducts]])</f>
        <v>2</v>
      </c>
      <c r="U863">
        <f>IF(Table13[[#This Row],[MntGoldProds]] = 0, "",Table13[[#This Row],[MntGoldProds]])</f>
        <v>23</v>
      </c>
      <c r="V863">
        <v>3</v>
      </c>
      <c r="W863">
        <v>2</v>
      </c>
      <c r="X863">
        <v>1</v>
      </c>
      <c r="Y863">
        <v>4</v>
      </c>
      <c r="Z863">
        <v>6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30</v>
      </c>
      <c r="AI863" s="13">
        <f>SUM(Table13[[#This Row],[MntWines]:[MntGoldProds]])</f>
        <v>139</v>
      </c>
      <c r="AJ863" s="13">
        <f>AVERAGE(Table13[[#This Row],[MntWines]:[MntGoldProds]])</f>
        <v>23.166666666666668</v>
      </c>
      <c r="AK863">
        <f>IF(Table13[[#This Row],[Total Number of Purchases]]=0,0,Table13[[#This Row],[Total Spend]]/Table13[[#This Row],[Total Number of Purchases]])</f>
        <v>13.9</v>
      </c>
      <c r="AM863">
        <f>SUM(Table13[[#This Row],[NumDealsPurchases]:[NumStorePurchases]])</f>
        <v>10</v>
      </c>
      <c r="AN863" s="14">
        <f>Snapshot_Date-Table13[[#This Row],[Dt_Customer]]</f>
        <v>530</v>
      </c>
      <c r="AP863" s="13">
        <f>Table13[[#This Row],[NumDealsPurchases]]/Table13[[#This Row],[Total Number of Purchases]]*100</f>
        <v>30</v>
      </c>
      <c r="AQ863">
        <f>6-ROUNDUP(_xlfn.PERCENTRANK.INC(Table13[Recency],Table13[[#This Row],[Recency]])*5, 0)</f>
        <v>3</v>
      </c>
      <c r="AR863">
        <f>ROUNDUP(_xlfn.PERCENTRANK.INC(Table13[Total Number of Purchases],Table13[[#This Row],[Total Number of Purchases]])*5,0)</f>
        <v>2</v>
      </c>
      <c r="AS863">
        <f>ROUNDUP(_xlfn.PERCENTRANK.INC(Table13[Total Spend],Table13[[#This Row],[Total Spend]])*5,0)</f>
        <v>2</v>
      </c>
      <c r="AT863" t="str">
        <f>Table13[[#This Row],[Recency Score]]&amp;Table13[[#This Row],[Frequency Score]]&amp;Table13[[#This Row],[Monetary Score]]</f>
        <v>322</v>
      </c>
      <c r="AU863" t="str">
        <f t="shared" si="13"/>
        <v>Needs Attention</v>
      </c>
      <c r="AW863" s="13">
        <f>DATEDIF(Table13[[#This Row],[Dt_Customer]], Snapshot_Date, "d")</f>
        <v>530</v>
      </c>
      <c r="AX863" s="13">
        <f>Table13[[#This Row],[CL if today]]/365</f>
        <v>1.452054794520548</v>
      </c>
      <c r="AY863">
        <f>Table13[[#This Row],[Total Number of Purchases]]/Table13[[#This Row],[Corrected CL]]</f>
        <v>6.8867924528301883</v>
      </c>
      <c r="AZ863">
        <f>Table13[[#This Row],[Average Order Value (AOV)]]*Table13[[#This Row],[Freq per Year]]</f>
        <v>95.726415094339615</v>
      </c>
      <c r="BA863">
        <f>Table13[[#This Row],[Total Spend]]/Table13[[#This Row],[Corrected CL]]</f>
        <v>95.726415094339615</v>
      </c>
      <c r="BB863">
        <v>1084.7471910112361</v>
      </c>
      <c r="BC863" s="1">
        <f>Table13[[#This Row],[Dt_Customer]]+Table13[[#This Row],[Recency]]</f>
        <v>41436</v>
      </c>
      <c r="BD863" s="16" t="str">
        <f>IF(COUNTIF(A:A, A863) &gt; 1, "Duplicate", "Unique")</f>
        <v>Unique</v>
      </c>
    </row>
    <row r="864" spans="1:56" x14ac:dyDescent="0.3">
      <c r="A864">
        <v>7386</v>
      </c>
      <c r="B864">
        <v>1976</v>
      </c>
      <c r="C864" t="s">
        <v>28</v>
      </c>
      <c r="D864" t="s">
        <v>29</v>
      </c>
      <c r="E864">
        <v>30992</v>
      </c>
      <c r="F864">
        <v>1</v>
      </c>
      <c r="G864">
        <v>0</v>
      </c>
      <c r="H864" s="1">
        <v>41386</v>
      </c>
      <c r="I864">
        <v>83</v>
      </c>
      <c r="J864">
        <v>17</v>
      </c>
      <c r="K864">
        <v>0</v>
      </c>
      <c r="L864">
        <v>14</v>
      </c>
      <c r="M864">
        <v>7</v>
      </c>
      <c r="N864">
        <v>3</v>
      </c>
      <c r="O864">
        <v>2</v>
      </c>
      <c r="P864">
        <f>IF(Table13[[#This Row],[MntWines]] = 0,"",Table13[[#This Row],[MntWines]])</f>
        <v>17</v>
      </c>
      <c r="Q864" t="str">
        <f>IF(Table13[[#This Row],[MntFruits]] = 0, "",Table13[[#This Row],[MntFruits]])</f>
        <v/>
      </c>
      <c r="R864">
        <f>IF(Table13[[#This Row],[MntMeatProducts]] = 0, "",Table13[[#This Row],[MntMeatProducts]])</f>
        <v>14</v>
      </c>
      <c r="S864">
        <f>IF(Table13[[#This Row],[MntFishProducts]] = 0, "",Table13[[#This Row],[MntFishProducts]])</f>
        <v>7</v>
      </c>
      <c r="T864">
        <f>IF(Table13[[#This Row],[MntSweetProducts]] = 0, "",Table13[[#This Row],[MntSweetProducts]])</f>
        <v>3</v>
      </c>
      <c r="U864">
        <f>IF(Table13[[#This Row],[MntGoldProds]] = 0, "",Table13[[#This Row],[MntGoldProds]])</f>
        <v>2</v>
      </c>
      <c r="V864">
        <v>1</v>
      </c>
      <c r="W864">
        <v>1</v>
      </c>
      <c r="X864">
        <v>0</v>
      </c>
      <c r="Y864">
        <v>3</v>
      </c>
      <c r="Z864">
        <v>7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32</v>
      </c>
      <c r="AI864" s="13">
        <f>SUM(Table13[[#This Row],[MntWines]:[MntGoldProds]])</f>
        <v>43</v>
      </c>
      <c r="AJ864" s="13">
        <f>AVERAGE(Table13[[#This Row],[MntWines]:[MntGoldProds]])</f>
        <v>7.166666666666667</v>
      </c>
      <c r="AK864">
        <f>IF(Table13[[#This Row],[Total Number of Purchases]]=0,0,Table13[[#This Row],[Total Spend]]/Table13[[#This Row],[Total Number of Purchases]])</f>
        <v>8.6</v>
      </c>
      <c r="AM864">
        <f>SUM(Table13[[#This Row],[NumDealsPurchases]:[NumStorePurchases]])</f>
        <v>5</v>
      </c>
      <c r="AN864" s="14">
        <f>Snapshot_Date-Table13[[#This Row],[Dt_Customer]]</f>
        <v>530</v>
      </c>
      <c r="AP864" s="13">
        <f>Table13[[#This Row],[NumDealsPurchases]]/Table13[[#This Row],[Total Number of Purchases]]*100</f>
        <v>20</v>
      </c>
      <c r="AQ864">
        <f>6-ROUNDUP(_xlfn.PERCENTRANK.INC(Table13[Recency],Table13[[#This Row],[Recency]])*5, 0)</f>
        <v>1</v>
      </c>
      <c r="AR864">
        <f>ROUNDUP(_xlfn.PERCENTRANK.INC(Table13[Total Number of Purchases],Table13[[#This Row],[Total Number of Purchases]])*5,0)</f>
        <v>1</v>
      </c>
      <c r="AS864">
        <f>ROUNDUP(_xlfn.PERCENTRANK.INC(Table13[Total Spend],Table13[[#This Row],[Total Spend]])*5,0)</f>
        <v>1</v>
      </c>
      <c r="AT864" t="str">
        <f>Table13[[#This Row],[Recency Score]]&amp;Table13[[#This Row],[Frequency Score]]&amp;Table13[[#This Row],[Monetary Score]]</f>
        <v>111</v>
      </c>
      <c r="AU864" t="str">
        <f t="shared" si="13"/>
        <v>Lost</v>
      </c>
      <c r="AW864" s="13">
        <f>DATEDIF(Table13[[#This Row],[Dt_Customer]], Snapshot_Date, "d")</f>
        <v>530</v>
      </c>
      <c r="AX864" s="13">
        <f>Table13[[#This Row],[CL if today]]/365</f>
        <v>1.452054794520548</v>
      </c>
      <c r="AY864">
        <f>Table13[[#This Row],[Total Number of Purchases]]/Table13[[#This Row],[Corrected CL]]</f>
        <v>3.4433962264150941</v>
      </c>
      <c r="AZ864">
        <f>Table13[[#This Row],[Average Order Value (AOV)]]*Table13[[#This Row],[Freq per Year]]</f>
        <v>29.613207547169807</v>
      </c>
      <c r="BA864">
        <f>Table13[[#This Row],[Total Spend]]/Table13[[#This Row],[Corrected CL]]</f>
        <v>29.613207547169811</v>
      </c>
      <c r="BB864">
        <v>110.73033707865169</v>
      </c>
      <c r="BC864" s="1">
        <f>Table13[[#This Row],[Dt_Customer]]+Table13[[#This Row],[Recency]]</f>
        <v>41469</v>
      </c>
      <c r="BD864" s="16" t="str">
        <f>IF(COUNTIF(A:A, A864) &gt; 1, "Duplicate", "Unique")</f>
        <v>Unique</v>
      </c>
    </row>
    <row r="865" spans="1:56" x14ac:dyDescent="0.3">
      <c r="A865">
        <v>3006</v>
      </c>
      <c r="B865">
        <v>1976</v>
      </c>
      <c r="C865" t="s">
        <v>28</v>
      </c>
      <c r="D865" t="s">
        <v>29</v>
      </c>
      <c r="E865">
        <v>30992</v>
      </c>
      <c r="F865">
        <v>1</v>
      </c>
      <c r="G865">
        <v>0</v>
      </c>
      <c r="H865" s="1">
        <v>41386</v>
      </c>
      <c r="I865">
        <v>83</v>
      </c>
      <c r="J865">
        <v>17</v>
      </c>
      <c r="K865">
        <v>0</v>
      </c>
      <c r="L865">
        <v>14</v>
      </c>
      <c r="M865">
        <v>7</v>
      </c>
      <c r="N865">
        <v>3</v>
      </c>
      <c r="O865">
        <v>2</v>
      </c>
      <c r="P865">
        <f>IF(Table13[[#This Row],[MntWines]] = 0,"",Table13[[#This Row],[MntWines]])</f>
        <v>17</v>
      </c>
      <c r="Q865" t="str">
        <f>IF(Table13[[#This Row],[MntFruits]] = 0, "",Table13[[#This Row],[MntFruits]])</f>
        <v/>
      </c>
      <c r="R865">
        <f>IF(Table13[[#This Row],[MntMeatProducts]] = 0, "",Table13[[#This Row],[MntMeatProducts]])</f>
        <v>14</v>
      </c>
      <c r="S865">
        <f>IF(Table13[[#This Row],[MntFishProducts]] = 0, "",Table13[[#This Row],[MntFishProducts]])</f>
        <v>7</v>
      </c>
      <c r="T865">
        <f>IF(Table13[[#This Row],[MntSweetProducts]] = 0, "",Table13[[#This Row],[MntSweetProducts]])</f>
        <v>3</v>
      </c>
      <c r="U865">
        <f>IF(Table13[[#This Row],[MntGoldProds]] = 0, "",Table13[[#This Row],[MntGoldProds]])</f>
        <v>2</v>
      </c>
      <c r="V865">
        <v>1</v>
      </c>
      <c r="W865">
        <v>1</v>
      </c>
      <c r="X865">
        <v>0</v>
      </c>
      <c r="Y865">
        <v>3</v>
      </c>
      <c r="Z865">
        <v>7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 t="s">
        <v>32</v>
      </c>
      <c r="AI865" s="13">
        <f>SUM(Table13[[#This Row],[MntWines]:[MntGoldProds]])</f>
        <v>43</v>
      </c>
      <c r="AJ865" s="13">
        <f>AVERAGE(Table13[[#This Row],[MntWines]:[MntGoldProds]])</f>
        <v>7.166666666666667</v>
      </c>
      <c r="AK865">
        <f>IF(Table13[[#This Row],[Total Number of Purchases]]=0,0,Table13[[#This Row],[Total Spend]]/Table13[[#This Row],[Total Number of Purchases]])</f>
        <v>8.6</v>
      </c>
      <c r="AM865">
        <f>SUM(Table13[[#This Row],[NumDealsPurchases]:[NumStorePurchases]])</f>
        <v>5</v>
      </c>
      <c r="AN865" s="14">
        <f>Snapshot_Date-Table13[[#This Row],[Dt_Customer]]</f>
        <v>530</v>
      </c>
      <c r="AP865" s="13">
        <f>Table13[[#This Row],[NumDealsPurchases]]/Table13[[#This Row],[Total Number of Purchases]]*100</f>
        <v>20</v>
      </c>
      <c r="AQ865">
        <f>6-ROUNDUP(_xlfn.PERCENTRANK.INC(Table13[Recency],Table13[[#This Row],[Recency]])*5, 0)</f>
        <v>1</v>
      </c>
      <c r="AR865">
        <f>ROUNDUP(_xlfn.PERCENTRANK.INC(Table13[Total Number of Purchases],Table13[[#This Row],[Total Number of Purchases]])*5,0)</f>
        <v>1</v>
      </c>
      <c r="AS865">
        <f>ROUNDUP(_xlfn.PERCENTRANK.INC(Table13[Total Spend],Table13[[#This Row],[Total Spend]])*5,0)</f>
        <v>1</v>
      </c>
      <c r="AT865" t="str">
        <f>Table13[[#This Row],[Recency Score]]&amp;Table13[[#This Row],[Frequency Score]]&amp;Table13[[#This Row],[Monetary Score]]</f>
        <v>111</v>
      </c>
      <c r="AU865" t="str">
        <f t="shared" si="13"/>
        <v>Lost</v>
      </c>
      <c r="AW865" s="13">
        <f>DATEDIF(Table13[[#This Row],[Dt_Customer]], Snapshot_Date, "d")</f>
        <v>530</v>
      </c>
      <c r="AX865" s="13">
        <f>Table13[[#This Row],[CL if today]]/365</f>
        <v>1.452054794520548</v>
      </c>
      <c r="AY865">
        <f>Table13[[#This Row],[Total Number of Purchases]]/Table13[[#This Row],[Corrected CL]]</f>
        <v>3.4433962264150941</v>
      </c>
      <c r="AZ865">
        <f>Table13[[#This Row],[Average Order Value (AOV)]]*Table13[[#This Row],[Freq per Year]]</f>
        <v>29.613207547169807</v>
      </c>
      <c r="BA865">
        <f>Table13[[#This Row],[Total Spend]]/Table13[[#This Row],[Corrected CL]]</f>
        <v>29.613207547169811</v>
      </c>
      <c r="BB865">
        <v>142.8558052434457</v>
      </c>
      <c r="BC865" s="1">
        <f>Table13[[#This Row],[Dt_Customer]]+Table13[[#This Row],[Recency]]</f>
        <v>41469</v>
      </c>
      <c r="BD865" s="16" t="str">
        <f>IF(COUNTIF(A:A, A865) &gt; 1, "Duplicate", "Unique")</f>
        <v>Unique</v>
      </c>
    </row>
    <row r="866" spans="1:56" x14ac:dyDescent="0.3">
      <c r="A866">
        <v>3081</v>
      </c>
      <c r="B866">
        <v>1978</v>
      </c>
      <c r="C866" t="s">
        <v>37</v>
      </c>
      <c r="D866" t="s">
        <v>33</v>
      </c>
      <c r="E866">
        <v>41014</v>
      </c>
      <c r="F866">
        <v>1</v>
      </c>
      <c r="G866">
        <v>0</v>
      </c>
      <c r="H866" s="1">
        <v>41386</v>
      </c>
      <c r="I866">
        <v>65</v>
      </c>
      <c r="J866">
        <v>7</v>
      </c>
      <c r="K866">
        <v>2</v>
      </c>
      <c r="L866">
        <v>6</v>
      </c>
      <c r="M866">
        <v>2</v>
      </c>
      <c r="N866">
        <v>0</v>
      </c>
      <c r="O866">
        <v>3</v>
      </c>
      <c r="P866">
        <f>IF(Table13[[#This Row],[MntWines]] = 0,"",Table13[[#This Row],[MntWines]])</f>
        <v>7</v>
      </c>
      <c r="Q866">
        <f>IF(Table13[[#This Row],[MntFruits]] = 0, "",Table13[[#This Row],[MntFruits]])</f>
        <v>2</v>
      </c>
      <c r="R866">
        <f>IF(Table13[[#This Row],[MntMeatProducts]] = 0, "",Table13[[#This Row],[MntMeatProducts]])</f>
        <v>6</v>
      </c>
      <c r="S866">
        <f>IF(Table13[[#This Row],[MntFishProducts]] = 0, "",Table13[[#This Row],[MntFishProducts]])</f>
        <v>2</v>
      </c>
      <c r="T866" t="str">
        <f>IF(Table13[[#This Row],[MntSweetProducts]] = 0, "",Table13[[#This Row],[MntSweetProducts]])</f>
        <v/>
      </c>
      <c r="U866">
        <f>IF(Table13[[#This Row],[MntGoldProds]] = 0, "",Table13[[#This Row],[MntGoldProds]])</f>
        <v>3</v>
      </c>
      <c r="V866">
        <v>1</v>
      </c>
      <c r="W866">
        <v>1</v>
      </c>
      <c r="X866">
        <v>0</v>
      </c>
      <c r="Y866">
        <v>2</v>
      </c>
      <c r="Z866">
        <v>7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30</v>
      </c>
      <c r="AI866" s="13">
        <f>SUM(Table13[[#This Row],[MntWines]:[MntGoldProds]])</f>
        <v>20</v>
      </c>
      <c r="AJ866" s="13">
        <f>AVERAGE(Table13[[#This Row],[MntWines]:[MntGoldProds]])</f>
        <v>3.3333333333333335</v>
      </c>
      <c r="AK866">
        <f>IF(Table13[[#This Row],[Total Number of Purchases]]=0,0,Table13[[#This Row],[Total Spend]]/Table13[[#This Row],[Total Number of Purchases]])</f>
        <v>5</v>
      </c>
      <c r="AM866">
        <f>SUM(Table13[[#This Row],[NumDealsPurchases]:[NumStorePurchases]])</f>
        <v>4</v>
      </c>
      <c r="AN866" s="14">
        <f>Snapshot_Date-Table13[[#This Row],[Dt_Customer]]</f>
        <v>530</v>
      </c>
      <c r="AP866" s="13">
        <f>Table13[[#This Row],[NumDealsPurchases]]/Table13[[#This Row],[Total Number of Purchases]]*100</f>
        <v>25</v>
      </c>
      <c r="AQ866">
        <f>6-ROUNDUP(_xlfn.PERCENTRANK.INC(Table13[Recency],Table13[[#This Row],[Recency]])*5, 0)</f>
        <v>2</v>
      </c>
      <c r="AR866">
        <f>ROUNDUP(_xlfn.PERCENTRANK.INC(Table13[Total Number of Purchases],Table13[[#This Row],[Total Number of Purchases]])*5,0)</f>
        <v>1</v>
      </c>
      <c r="AS866">
        <f>ROUNDUP(_xlfn.PERCENTRANK.INC(Table13[Total Spend],Table13[[#This Row],[Total Spend]])*5,0)</f>
        <v>1</v>
      </c>
      <c r="AT866" t="str">
        <f>Table13[[#This Row],[Recency Score]]&amp;Table13[[#This Row],[Frequency Score]]&amp;Table13[[#This Row],[Monetary Score]]</f>
        <v>211</v>
      </c>
      <c r="AU866" t="str">
        <f t="shared" si="13"/>
        <v>About to Sleep</v>
      </c>
      <c r="AW866" s="13">
        <f>DATEDIF(Table13[[#This Row],[Dt_Customer]], Snapshot_Date, "d")</f>
        <v>530</v>
      </c>
      <c r="AX866" s="13">
        <f>Table13[[#This Row],[CL if today]]/365</f>
        <v>1.452054794520548</v>
      </c>
      <c r="AY866">
        <f>Table13[[#This Row],[Total Number of Purchases]]/Table13[[#This Row],[Corrected CL]]</f>
        <v>2.7547169811320753</v>
      </c>
      <c r="AZ866">
        <f>Table13[[#This Row],[Average Order Value (AOV)]]*Table13[[#This Row],[Freq per Year]]</f>
        <v>13.773584905660377</v>
      </c>
      <c r="BA866">
        <f>Table13[[#This Row],[Total Spend]]/Table13[[#This Row],[Corrected CL]]</f>
        <v>13.773584905660377</v>
      </c>
      <c r="BB866">
        <v>314.41947565543069</v>
      </c>
      <c r="BC866" s="1">
        <f>Table13[[#This Row],[Dt_Customer]]+Table13[[#This Row],[Recency]]</f>
        <v>41451</v>
      </c>
      <c r="BD866" s="16" t="str">
        <f>IF(COUNTIF(A:A, A866) &gt; 1, "Duplicate", "Unique")</f>
        <v>Unique</v>
      </c>
    </row>
    <row r="867" spans="1:56" x14ac:dyDescent="0.3">
      <c r="A867">
        <v>7912</v>
      </c>
      <c r="B867">
        <v>1978</v>
      </c>
      <c r="C867" t="s">
        <v>28</v>
      </c>
      <c r="D867" t="s">
        <v>33</v>
      </c>
      <c r="E867">
        <v>38136</v>
      </c>
      <c r="F867">
        <v>1</v>
      </c>
      <c r="G867">
        <v>0</v>
      </c>
      <c r="H867" s="1">
        <v>41386</v>
      </c>
      <c r="I867">
        <v>69</v>
      </c>
      <c r="J867">
        <v>8</v>
      </c>
      <c r="K867">
        <v>15</v>
      </c>
      <c r="L867">
        <v>27</v>
      </c>
      <c r="M867">
        <v>0</v>
      </c>
      <c r="N867">
        <v>20</v>
      </c>
      <c r="O867">
        <v>33</v>
      </c>
      <c r="P867">
        <f>IF(Table13[[#This Row],[MntWines]] = 0,"",Table13[[#This Row],[MntWines]])</f>
        <v>8</v>
      </c>
      <c r="Q867">
        <f>IF(Table13[[#This Row],[MntFruits]] = 0, "",Table13[[#This Row],[MntFruits]])</f>
        <v>15</v>
      </c>
      <c r="R867">
        <f>IF(Table13[[#This Row],[MntMeatProducts]] = 0, "",Table13[[#This Row],[MntMeatProducts]])</f>
        <v>27</v>
      </c>
      <c r="S867" t="str">
        <f>IF(Table13[[#This Row],[MntFishProducts]] = 0, "",Table13[[#This Row],[MntFishProducts]])</f>
        <v/>
      </c>
      <c r="T867">
        <f>IF(Table13[[#This Row],[MntSweetProducts]] = 0, "",Table13[[#This Row],[MntSweetProducts]])</f>
        <v>20</v>
      </c>
      <c r="U867">
        <f>IF(Table13[[#This Row],[MntGoldProds]] = 0, "",Table13[[#This Row],[MntGoldProds]])</f>
        <v>33</v>
      </c>
      <c r="V867">
        <v>2</v>
      </c>
      <c r="W867">
        <v>3</v>
      </c>
      <c r="X867">
        <v>1</v>
      </c>
      <c r="Y867">
        <v>2</v>
      </c>
      <c r="Z867">
        <v>8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 t="s">
        <v>34</v>
      </c>
      <c r="AI867" s="13">
        <f>SUM(Table13[[#This Row],[MntWines]:[MntGoldProds]])</f>
        <v>103</v>
      </c>
      <c r="AJ867" s="13">
        <f>AVERAGE(Table13[[#This Row],[MntWines]:[MntGoldProds]])</f>
        <v>17.166666666666668</v>
      </c>
      <c r="AK867">
        <f>IF(Table13[[#This Row],[Total Number of Purchases]]=0,0,Table13[[#This Row],[Total Spend]]/Table13[[#This Row],[Total Number of Purchases]])</f>
        <v>12.875</v>
      </c>
      <c r="AM867">
        <f>SUM(Table13[[#This Row],[NumDealsPurchases]:[NumStorePurchases]])</f>
        <v>8</v>
      </c>
      <c r="AN867" s="14">
        <f>Snapshot_Date-Table13[[#This Row],[Dt_Customer]]</f>
        <v>530</v>
      </c>
      <c r="AP867" s="13">
        <f>Table13[[#This Row],[NumDealsPurchases]]/Table13[[#This Row],[Total Number of Purchases]]*100</f>
        <v>25</v>
      </c>
      <c r="AQ867">
        <f>6-ROUNDUP(_xlfn.PERCENTRANK.INC(Table13[Recency],Table13[[#This Row],[Recency]])*5, 0)</f>
        <v>2</v>
      </c>
      <c r="AR867">
        <f>ROUNDUP(_xlfn.PERCENTRANK.INC(Table13[Total Number of Purchases],Table13[[#This Row],[Total Number of Purchases]])*5,0)</f>
        <v>2</v>
      </c>
      <c r="AS867">
        <f>ROUNDUP(_xlfn.PERCENTRANK.INC(Table13[Total Spend],Table13[[#This Row],[Total Spend]])*5,0)</f>
        <v>2</v>
      </c>
      <c r="AT867" t="str">
        <f>Table13[[#This Row],[Recency Score]]&amp;Table13[[#This Row],[Frequency Score]]&amp;Table13[[#This Row],[Monetary Score]]</f>
        <v>222</v>
      </c>
      <c r="AU867" t="str">
        <f t="shared" si="13"/>
        <v>About to Sleep</v>
      </c>
      <c r="AW867" s="13">
        <f>DATEDIF(Table13[[#This Row],[Dt_Customer]], Snapshot_Date, "d")</f>
        <v>530</v>
      </c>
      <c r="AX867" s="13">
        <f>Table13[[#This Row],[CL if today]]/365</f>
        <v>1.452054794520548</v>
      </c>
      <c r="AY867">
        <f>Table13[[#This Row],[Total Number of Purchases]]/Table13[[#This Row],[Corrected CL]]</f>
        <v>5.5094339622641506</v>
      </c>
      <c r="AZ867">
        <f>Table13[[#This Row],[Average Order Value (AOV)]]*Table13[[#This Row],[Freq per Year]]</f>
        <v>70.933962264150935</v>
      </c>
      <c r="BA867">
        <f>Table13[[#This Row],[Total Spend]]/Table13[[#This Row],[Corrected CL]]</f>
        <v>70.933962264150935</v>
      </c>
      <c r="BB867">
        <v>110.73033707865169</v>
      </c>
      <c r="BC867" s="1">
        <f>Table13[[#This Row],[Dt_Customer]]+Table13[[#This Row],[Recency]]</f>
        <v>41455</v>
      </c>
      <c r="BD867" s="16" t="str">
        <f>IF(COUNTIF(A:A, A867) &gt; 1, "Duplicate", "Unique")</f>
        <v>Unique</v>
      </c>
    </row>
    <row r="868" spans="1:56" x14ac:dyDescent="0.3">
      <c r="A868">
        <v>7999</v>
      </c>
      <c r="B868">
        <v>1955</v>
      </c>
      <c r="C868" t="s">
        <v>37</v>
      </c>
      <c r="D868" t="s">
        <v>35</v>
      </c>
      <c r="E868">
        <v>75261</v>
      </c>
      <c r="F868">
        <v>0</v>
      </c>
      <c r="G868">
        <v>0</v>
      </c>
      <c r="H868" s="1">
        <v>41387</v>
      </c>
      <c r="I868">
        <v>17</v>
      </c>
      <c r="J868">
        <v>1239</v>
      </c>
      <c r="K868">
        <v>17</v>
      </c>
      <c r="L868">
        <v>413</v>
      </c>
      <c r="M868">
        <v>23</v>
      </c>
      <c r="N868">
        <v>34</v>
      </c>
      <c r="O868">
        <v>17</v>
      </c>
      <c r="P868">
        <f>IF(Table13[[#This Row],[MntWines]] = 0,"",Table13[[#This Row],[MntWines]])</f>
        <v>1239</v>
      </c>
      <c r="Q868">
        <f>IF(Table13[[#This Row],[MntFruits]] = 0, "",Table13[[#This Row],[MntFruits]])</f>
        <v>17</v>
      </c>
      <c r="R868">
        <f>IF(Table13[[#This Row],[MntMeatProducts]] = 0, "",Table13[[#This Row],[MntMeatProducts]])</f>
        <v>413</v>
      </c>
      <c r="S868">
        <f>IF(Table13[[#This Row],[MntFishProducts]] = 0, "",Table13[[#This Row],[MntFishProducts]])</f>
        <v>23</v>
      </c>
      <c r="T868">
        <f>IF(Table13[[#This Row],[MntSweetProducts]] = 0, "",Table13[[#This Row],[MntSweetProducts]])</f>
        <v>34</v>
      </c>
      <c r="U868">
        <f>IF(Table13[[#This Row],[MntGoldProds]] = 0, "",Table13[[#This Row],[MntGoldProds]])</f>
        <v>17</v>
      </c>
      <c r="V868">
        <v>1</v>
      </c>
      <c r="W868">
        <v>5</v>
      </c>
      <c r="X868">
        <v>6</v>
      </c>
      <c r="Y868">
        <v>5</v>
      </c>
      <c r="Z868">
        <v>2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1</v>
      </c>
      <c r="AG868">
        <v>0</v>
      </c>
      <c r="AH868" t="s">
        <v>30</v>
      </c>
      <c r="AI868" s="13">
        <f>SUM(Table13[[#This Row],[MntWines]:[MntGoldProds]])</f>
        <v>1743</v>
      </c>
      <c r="AJ868" s="13">
        <f>AVERAGE(Table13[[#This Row],[MntWines]:[MntGoldProds]])</f>
        <v>290.5</v>
      </c>
      <c r="AK868">
        <f>IF(Table13[[#This Row],[Total Number of Purchases]]=0,0,Table13[[#This Row],[Total Spend]]/Table13[[#This Row],[Total Number of Purchases]])</f>
        <v>102.52941176470588</v>
      </c>
      <c r="AM868">
        <f>SUM(Table13[[#This Row],[NumDealsPurchases]:[NumStorePurchases]])</f>
        <v>17</v>
      </c>
      <c r="AN868" s="14">
        <f>Snapshot_Date-Table13[[#This Row],[Dt_Customer]]</f>
        <v>529</v>
      </c>
      <c r="AP868" s="13">
        <f>Table13[[#This Row],[NumDealsPurchases]]/Table13[[#This Row],[Total Number of Purchases]]*100</f>
        <v>5.8823529411764701</v>
      </c>
      <c r="AQ868">
        <f>6-ROUNDUP(_xlfn.PERCENTRANK.INC(Table13[Recency],Table13[[#This Row],[Recency]])*5, 0)</f>
        <v>5</v>
      </c>
      <c r="AR868">
        <f>ROUNDUP(_xlfn.PERCENTRANK.INC(Table13[Total Number of Purchases],Table13[[#This Row],[Total Number of Purchases]])*5,0)</f>
        <v>3</v>
      </c>
      <c r="AS868">
        <f>ROUNDUP(_xlfn.PERCENTRANK.INC(Table13[Total Spend],Table13[[#This Row],[Total Spend]])*5,0)</f>
        <v>5</v>
      </c>
      <c r="AT868" t="str">
        <f>Table13[[#This Row],[Recency Score]]&amp;Table13[[#This Row],[Frequency Score]]&amp;Table13[[#This Row],[Monetary Score]]</f>
        <v>535</v>
      </c>
      <c r="AU868" t="str">
        <f t="shared" si="13"/>
        <v>Loyal Customers</v>
      </c>
      <c r="AW868" s="13">
        <f>DATEDIF(Table13[[#This Row],[Dt_Customer]], Snapshot_Date, "d")</f>
        <v>529</v>
      </c>
      <c r="AX868" s="13">
        <f>Table13[[#This Row],[CL if today]]/365</f>
        <v>1.4493150684931506</v>
      </c>
      <c r="AY868">
        <f>Table13[[#This Row],[Total Number of Purchases]]/Table13[[#This Row],[Corrected CL]]</f>
        <v>11.729678638941399</v>
      </c>
      <c r="AZ868">
        <f>Table13[[#This Row],[Average Order Value (AOV)]]*Table13[[#This Row],[Freq per Year]]</f>
        <v>1202.6370510396976</v>
      </c>
      <c r="BA868">
        <f>Table13[[#This Row],[Total Spend]]/Table13[[#This Row],[Corrected CL]]</f>
        <v>1202.6370510396976</v>
      </c>
      <c r="BB868">
        <v>32.932330827067666</v>
      </c>
      <c r="BC868" s="1">
        <f>Table13[[#This Row],[Dt_Customer]]+Table13[[#This Row],[Recency]]</f>
        <v>41404</v>
      </c>
      <c r="BD868" s="16" t="str">
        <f>IF(COUNTIF(A:A, A868) &gt; 1, "Duplicate", "Unique")</f>
        <v>Unique</v>
      </c>
    </row>
    <row r="869" spans="1:56" x14ac:dyDescent="0.3">
      <c r="A869">
        <v>1109</v>
      </c>
      <c r="B869">
        <v>1982</v>
      </c>
      <c r="C869" t="s">
        <v>41</v>
      </c>
      <c r="D869" t="s">
        <v>35</v>
      </c>
      <c r="E869">
        <v>27590</v>
      </c>
      <c r="F869">
        <v>1</v>
      </c>
      <c r="G869">
        <v>0</v>
      </c>
      <c r="H869" s="1">
        <v>41387</v>
      </c>
      <c r="I869">
        <v>38</v>
      </c>
      <c r="J869">
        <v>6</v>
      </c>
      <c r="K869">
        <v>0</v>
      </c>
      <c r="L869">
        <v>5</v>
      </c>
      <c r="M869">
        <v>0</v>
      </c>
      <c r="N869">
        <v>0</v>
      </c>
      <c r="O869">
        <v>1</v>
      </c>
      <c r="P869">
        <f>IF(Table13[[#This Row],[MntWines]] = 0,"",Table13[[#This Row],[MntWines]])</f>
        <v>6</v>
      </c>
      <c r="Q869" t="str">
        <f>IF(Table13[[#This Row],[MntFruits]] = 0, "",Table13[[#This Row],[MntFruits]])</f>
        <v/>
      </c>
      <c r="R869">
        <f>IF(Table13[[#This Row],[MntMeatProducts]] = 0, "",Table13[[#This Row],[MntMeatProducts]])</f>
        <v>5</v>
      </c>
      <c r="S869" t="str">
        <f>IF(Table13[[#This Row],[MntFishProducts]] = 0, "",Table13[[#This Row],[MntFishProducts]])</f>
        <v/>
      </c>
      <c r="T869" t="str">
        <f>IF(Table13[[#This Row],[MntSweetProducts]] = 0, "",Table13[[#This Row],[MntSweetProducts]])</f>
        <v/>
      </c>
      <c r="U869">
        <f>IF(Table13[[#This Row],[MntGoldProds]] = 0, "",Table13[[#This Row],[MntGoldProds]])</f>
        <v>1</v>
      </c>
      <c r="V869">
        <v>1</v>
      </c>
      <c r="W869">
        <v>1</v>
      </c>
      <c r="X869">
        <v>0</v>
      </c>
      <c r="Y869">
        <v>2</v>
      </c>
      <c r="Z869">
        <v>7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t="s">
        <v>30</v>
      </c>
      <c r="AI869" s="13">
        <f>SUM(Table13[[#This Row],[MntWines]:[MntGoldProds]])</f>
        <v>12</v>
      </c>
      <c r="AJ869" s="13">
        <f>AVERAGE(Table13[[#This Row],[MntWines]:[MntGoldProds]])</f>
        <v>2</v>
      </c>
      <c r="AK869">
        <f>IF(Table13[[#This Row],[Total Number of Purchases]]=0,0,Table13[[#This Row],[Total Spend]]/Table13[[#This Row],[Total Number of Purchases]])</f>
        <v>3</v>
      </c>
      <c r="AM869">
        <f>SUM(Table13[[#This Row],[NumDealsPurchases]:[NumStorePurchases]])</f>
        <v>4</v>
      </c>
      <c r="AN869" s="14">
        <f>Snapshot_Date-Table13[[#This Row],[Dt_Customer]]</f>
        <v>529</v>
      </c>
      <c r="AP869" s="13">
        <f>Table13[[#This Row],[NumDealsPurchases]]/Table13[[#This Row],[Total Number of Purchases]]*100</f>
        <v>25</v>
      </c>
      <c r="AQ869">
        <f>6-ROUNDUP(_xlfn.PERCENTRANK.INC(Table13[Recency],Table13[[#This Row],[Recency]])*5, 0)</f>
        <v>4</v>
      </c>
      <c r="AR869">
        <f>ROUNDUP(_xlfn.PERCENTRANK.INC(Table13[Total Number of Purchases],Table13[[#This Row],[Total Number of Purchases]])*5,0)</f>
        <v>1</v>
      </c>
      <c r="AS869">
        <f>ROUNDUP(_xlfn.PERCENTRANK.INC(Table13[Total Spend],Table13[[#This Row],[Total Spend]])*5,0)</f>
        <v>1</v>
      </c>
      <c r="AT869" t="str">
        <f>Table13[[#This Row],[Recency Score]]&amp;Table13[[#This Row],[Frequency Score]]&amp;Table13[[#This Row],[Monetary Score]]</f>
        <v>411</v>
      </c>
      <c r="AU869" t="str">
        <f t="shared" si="13"/>
        <v>Potential Loyalists</v>
      </c>
      <c r="AW869" s="13">
        <f>DATEDIF(Table13[[#This Row],[Dt_Customer]], Snapshot_Date, "d")</f>
        <v>529</v>
      </c>
      <c r="AX869" s="13">
        <f>Table13[[#This Row],[CL if today]]/365</f>
        <v>1.4493150684931506</v>
      </c>
      <c r="AY869">
        <f>Table13[[#This Row],[Total Number of Purchases]]/Table13[[#This Row],[Corrected CL]]</f>
        <v>2.7599243856332705</v>
      </c>
      <c r="AZ869">
        <f>Table13[[#This Row],[Average Order Value (AOV)]]*Table13[[#This Row],[Freq per Year]]</f>
        <v>8.279773156899811</v>
      </c>
      <c r="BA869">
        <f>Table13[[#This Row],[Total Spend]]/Table13[[#This Row],[Corrected CL]]</f>
        <v>8.279773156899811</v>
      </c>
      <c r="BB869">
        <v>39.107142857142854</v>
      </c>
      <c r="BC869" s="1">
        <f>Table13[[#This Row],[Dt_Customer]]+Table13[[#This Row],[Recency]]</f>
        <v>41425</v>
      </c>
      <c r="BD869" s="16" t="str">
        <f>IF(COUNTIF(A:A, A869) &gt; 1, "Duplicate", "Unique")</f>
        <v>Unique</v>
      </c>
    </row>
    <row r="870" spans="1:56" x14ac:dyDescent="0.3">
      <c r="A870">
        <v>2109</v>
      </c>
      <c r="B870">
        <v>1990</v>
      </c>
      <c r="C870" t="s">
        <v>28</v>
      </c>
      <c r="D870" t="s">
        <v>31</v>
      </c>
      <c r="E870">
        <v>96843</v>
      </c>
      <c r="F870">
        <v>0</v>
      </c>
      <c r="G870">
        <v>0</v>
      </c>
      <c r="H870" s="1">
        <v>41387</v>
      </c>
      <c r="I870">
        <v>60</v>
      </c>
      <c r="J870">
        <v>448</v>
      </c>
      <c r="K870">
        <v>71</v>
      </c>
      <c r="L870">
        <v>951</v>
      </c>
      <c r="M870">
        <v>40</v>
      </c>
      <c r="N870">
        <v>17</v>
      </c>
      <c r="O870">
        <v>17</v>
      </c>
      <c r="P870">
        <f>IF(Table13[[#This Row],[MntWines]] = 0,"",Table13[[#This Row],[MntWines]])</f>
        <v>448</v>
      </c>
      <c r="Q870">
        <f>IF(Table13[[#This Row],[MntFruits]] = 0, "",Table13[[#This Row],[MntFruits]])</f>
        <v>71</v>
      </c>
      <c r="R870">
        <f>IF(Table13[[#This Row],[MntMeatProducts]] = 0, "",Table13[[#This Row],[MntMeatProducts]])</f>
        <v>951</v>
      </c>
      <c r="S870">
        <f>IF(Table13[[#This Row],[MntFishProducts]] = 0, "",Table13[[#This Row],[MntFishProducts]])</f>
        <v>40</v>
      </c>
      <c r="T870">
        <f>IF(Table13[[#This Row],[MntSweetProducts]] = 0, "",Table13[[#This Row],[MntSweetProducts]])</f>
        <v>17</v>
      </c>
      <c r="U870">
        <f>IF(Table13[[#This Row],[MntGoldProds]] = 0, "",Table13[[#This Row],[MntGoldProds]])</f>
        <v>17</v>
      </c>
      <c r="V870">
        <v>1</v>
      </c>
      <c r="W870">
        <v>6</v>
      </c>
      <c r="X870">
        <v>11</v>
      </c>
      <c r="Y870">
        <v>10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 t="s">
        <v>30</v>
      </c>
      <c r="AI870" s="13">
        <f>SUM(Table13[[#This Row],[MntWines]:[MntGoldProds]])</f>
        <v>1544</v>
      </c>
      <c r="AJ870" s="13">
        <f>AVERAGE(Table13[[#This Row],[MntWines]:[MntGoldProds]])</f>
        <v>257.33333333333331</v>
      </c>
      <c r="AK870">
        <f>IF(Table13[[#This Row],[Total Number of Purchases]]=0,0,Table13[[#This Row],[Total Spend]]/Table13[[#This Row],[Total Number of Purchases]])</f>
        <v>55.142857142857146</v>
      </c>
      <c r="AM870">
        <f>SUM(Table13[[#This Row],[NumDealsPurchases]:[NumStorePurchases]])</f>
        <v>28</v>
      </c>
      <c r="AN870" s="14">
        <f>Snapshot_Date-Table13[[#This Row],[Dt_Customer]]</f>
        <v>529</v>
      </c>
      <c r="AP870" s="13">
        <f>Table13[[#This Row],[NumDealsPurchases]]/Table13[[#This Row],[Total Number of Purchases]]*100</f>
        <v>3.5714285714285712</v>
      </c>
      <c r="AQ870">
        <f>6-ROUNDUP(_xlfn.PERCENTRANK.INC(Table13[Recency],Table13[[#This Row],[Recency]])*5, 0)</f>
        <v>2</v>
      </c>
      <c r="AR870">
        <f>ROUNDUP(_xlfn.PERCENTRANK.INC(Table13[Total Number of Purchases],Table13[[#This Row],[Total Number of Purchases]])*5,0)</f>
        <v>5</v>
      </c>
      <c r="AS870">
        <f>ROUNDUP(_xlfn.PERCENTRANK.INC(Table13[Total Spend],Table13[[#This Row],[Total Spend]])*5,0)</f>
        <v>5</v>
      </c>
      <c r="AT870" t="str">
        <f>Table13[[#This Row],[Recency Score]]&amp;Table13[[#This Row],[Frequency Score]]&amp;Table13[[#This Row],[Monetary Score]]</f>
        <v>255</v>
      </c>
      <c r="AU870" t="str">
        <f t="shared" si="13"/>
        <v>Frequent Buyers</v>
      </c>
      <c r="AW870" s="13">
        <f>DATEDIF(Table13[[#This Row],[Dt_Customer]], Snapshot_Date, "d")</f>
        <v>529</v>
      </c>
      <c r="AX870" s="13">
        <f>Table13[[#This Row],[CL if today]]/365</f>
        <v>1.4493150684931506</v>
      </c>
      <c r="AY870">
        <f>Table13[[#This Row],[Total Number of Purchases]]/Table13[[#This Row],[Corrected CL]]</f>
        <v>19.319470699432895</v>
      </c>
      <c r="AZ870">
        <f>Table13[[#This Row],[Average Order Value (AOV)]]*Table13[[#This Row],[Freq per Year]]</f>
        <v>1065.3308128544425</v>
      </c>
      <c r="BA870">
        <f>Table13[[#This Row],[Total Spend]]/Table13[[#This Row],[Corrected CL]]</f>
        <v>1065.3308128544425</v>
      </c>
      <c r="BB870">
        <v>802.03947368421052</v>
      </c>
      <c r="BC870" s="1">
        <f>Table13[[#This Row],[Dt_Customer]]+Table13[[#This Row],[Recency]]</f>
        <v>41447</v>
      </c>
      <c r="BD870" s="16" t="str">
        <f>IF(COUNTIF(A:A, A870) &gt; 1, "Duplicate", "Unique")</f>
        <v>Unique</v>
      </c>
    </row>
    <row r="871" spans="1:56" x14ac:dyDescent="0.3">
      <c r="A871">
        <v>4437</v>
      </c>
      <c r="B871">
        <v>1962</v>
      </c>
      <c r="C871" t="s">
        <v>28</v>
      </c>
      <c r="D871" t="s">
        <v>33</v>
      </c>
      <c r="E871">
        <v>65316</v>
      </c>
      <c r="F871">
        <v>1</v>
      </c>
      <c r="G871">
        <v>1</v>
      </c>
      <c r="H871" s="1">
        <v>41388</v>
      </c>
      <c r="I871">
        <v>65</v>
      </c>
      <c r="J871">
        <v>112</v>
      </c>
      <c r="K871">
        <v>6</v>
      </c>
      <c r="L871">
        <v>92</v>
      </c>
      <c r="M871">
        <v>3</v>
      </c>
      <c r="N871">
        <v>9</v>
      </c>
      <c r="O871">
        <v>38</v>
      </c>
      <c r="P871">
        <f>IF(Table13[[#This Row],[MntWines]] = 0,"",Table13[[#This Row],[MntWines]])</f>
        <v>112</v>
      </c>
      <c r="Q871">
        <f>IF(Table13[[#This Row],[MntFruits]] = 0, "",Table13[[#This Row],[MntFruits]])</f>
        <v>6</v>
      </c>
      <c r="R871">
        <f>IF(Table13[[#This Row],[MntMeatProducts]] = 0, "",Table13[[#This Row],[MntMeatProducts]])</f>
        <v>92</v>
      </c>
      <c r="S871">
        <f>IF(Table13[[#This Row],[MntFishProducts]] = 0, "",Table13[[#This Row],[MntFishProducts]])</f>
        <v>3</v>
      </c>
      <c r="T871">
        <f>IF(Table13[[#This Row],[MntSweetProducts]] = 0, "",Table13[[#This Row],[MntSweetProducts]])</f>
        <v>9</v>
      </c>
      <c r="U871">
        <f>IF(Table13[[#This Row],[MntGoldProds]] = 0, "",Table13[[#This Row],[MntGoldProds]])</f>
        <v>38</v>
      </c>
      <c r="V871">
        <v>2</v>
      </c>
      <c r="W871">
        <v>3</v>
      </c>
      <c r="X871">
        <v>2</v>
      </c>
      <c r="Y871">
        <v>5</v>
      </c>
      <c r="Z871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30</v>
      </c>
      <c r="AI871" s="13">
        <f>SUM(Table13[[#This Row],[MntWines]:[MntGoldProds]])</f>
        <v>260</v>
      </c>
      <c r="AJ871" s="13">
        <f>AVERAGE(Table13[[#This Row],[MntWines]:[MntGoldProds]])</f>
        <v>43.333333333333336</v>
      </c>
      <c r="AK871">
        <f>IF(Table13[[#This Row],[Total Number of Purchases]]=0,0,Table13[[#This Row],[Total Spend]]/Table13[[#This Row],[Total Number of Purchases]])</f>
        <v>21.666666666666668</v>
      </c>
      <c r="AM871">
        <f>SUM(Table13[[#This Row],[NumDealsPurchases]:[NumStorePurchases]])</f>
        <v>12</v>
      </c>
      <c r="AN871" s="14">
        <f>Snapshot_Date-Table13[[#This Row],[Dt_Customer]]</f>
        <v>528</v>
      </c>
      <c r="AP871" s="13">
        <f>Table13[[#This Row],[NumDealsPurchases]]/Table13[[#This Row],[Total Number of Purchases]]*100</f>
        <v>16.666666666666664</v>
      </c>
      <c r="AQ871">
        <f>6-ROUNDUP(_xlfn.PERCENTRANK.INC(Table13[Recency],Table13[[#This Row],[Recency]])*5, 0)</f>
        <v>2</v>
      </c>
      <c r="AR871">
        <f>ROUNDUP(_xlfn.PERCENTRANK.INC(Table13[Total Number of Purchases],Table13[[#This Row],[Total Number of Purchases]])*5,0)</f>
        <v>2</v>
      </c>
      <c r="AS871">
        <f>ROUNDUP(_xlfn.PERCENTRANK.INC(Table13[Total Spend],Table13[[#This Row],[Total Spend]])*5,0)</f>
        <v>3</v>
      </c>
      <c r="AT871" t="str">
        <f>Table13[[#This Row],[Recency Score]]&amp;Table13[[#This Row],[Frequency Score]]&amp;Table13[[#This Row],[Monetary Score]]</f>
        <v>223</v>
      </c>
      <c r="AU871" t="str">
        <f t="shared" si="13"/>
        <v>About to Sleep</v>
      </c>
      <c r="AW871" s="13">
        <f>DATEDIF(Table13[[#This Row],[Dt_Customer]], Snapshot_Date, "d")</f>
        <v>528</v>
      </c>
      <c r="AX871" s="13">
        <f>Table13[[#This Row],[CL if today]]/365</f>
        <v>1.4465753424657535</v>
      </c>
      <c r="AY871">
        <f>Table13[[#This Row],[Total Number of Purchases]]/Table13[[#This Row],[Corrected CL]]</f>
        <v>8.295454545454545</v>
      </c>
      <c r="AZ871">
        <f>Table13[[#This Row],[Average Order Value (AOV)]]*Table13[[#This Row],[Freq per Year]]</f>
        <v>179.73484848484847</v>
      </c>
      <c r="BA871">
        <f>Table13[[#This Row],[Total Spend]]/Table13[[#This Row],[Corrected CL]]</f>
        <v>179.73484848484847</v>
      </c>
      <c r="BB871">
        <v>1248.2862523540491</v>
      </c>
      <c r="BC871" s="1">
        <f>Table13[[#This Row],[Dt_Customer]]+Table13[[#This Row],[Recency]]</f>
        <v>41453</v>
      </c>
      <c r="BD871" s="16" t="str">
        <f>IF(COUNTIF(A:A, A871) &gt; 1, "Duplicate", "Unique")</f>
        <v>Unique</v>
      </c>
    </row>
    <row r="872" spans="1:56" x14ac:dyDescent="0.3">
      <c r="A872">
        <v>8897</v>
      </c>
      <c r="B872">
        <v>1965</v>
      </c>
      <c r="C872" t="s">
        <v>28</v>
      </c>
      <c r="D872" t="s">
        <v>31</v>
      </c>
      <c r="E872">
        <v>42720</v>
      </c>
      <c r="F872">
        <v>1</v>
      </c>
      <c r="G872">
        <v>1</v>
      </c>
      <c r="H872" s="1">
        <v>41388</v>
      </c>
      <c r="I872">
        <v>9</v>
      </c>
      <c r="J872">
        <v>392</v>
      </c>
      <c r="K872">
        <v>5</v>
      </c>
      <c r="L872">
        <v>91</v>
      </c>
      <c r="M872">
        <v>28</v>
      </c>
      <c r="N872">
        <v>26</v>
      </c>
      <c r="O872">
        <v>112</v>
      </c>
      <c r="P872">
        <f>IF(Table13[[#This Row],[MntWines]] = 0,"",Table13[[#This Row],[MntWines]])</f>
        <v>392</v>
      </c>
      <c r="Q872">
        <f>IF(Table13[[#This Row],[MntFruits]] = 0, "",Table13[[#This Row],[MntFruits]])</f>
        <v>5</v>
      </c>
      <c r="R872">
        <f>IF(Table13[[#This Row],[MntMeatProducts]] = 0, "",Table13[[#This Row],[MntMeatProducts]])</f>
        <v>91</v>
      </c>
      <c r="S872">
        <f>IF(Table13[[#This Row],[MntFishProducts]] = 0, "",Table13[[#This Row],[MntFishProducts]])</f>
        <v>28</v>
      </c>
      <c r="T872">
        <f>IF(Table13[[#This Row],[MntSweetProducts]] = 0, "",Table13[[#This Row],[MntSweetProducts]])</f>
        <v>26</v>
      </c>
      <c r="U872">
        <f>IF(Table13[[#This Row],[MntGoldProds]] = 0, "",Table13[[#This Row],[MntGoldProds]])</f>
        <v>112</v>
      </c>
      <c r="V872">
        <v>8</v>
      </c>
      <c r="W872">
        <v>7</v>
      </c>
      <c r="X872">
        <v>3</v>
      </c>
      <c r="Y872">
        <v>7</v>
      </c>
      <c r="Z872">
        <v>8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 t="s">
        <v>39</v>
      </c>
      <c r="AI872" s="13">
        <f>SUM(Table13[[#This Row],[MntWines]:[MntGoldProds]])</f>
        <v>654</v>
      </c>
      <c r="AJ872" s="13">
        <f>AVERAGE(Table13[[#This Row],[MntWines]:[MntGoldProds]])</f>
        <v>109</v>
      </c>
      <c r="AK872">
        <f>IF(Table13[[#This Row],[Total Number of Purchases]]=0,0,Table13[[#This Row],[Total Spend]]/Table13[[#This Row],[Total Number of Purchases]])</f>
        <v>26.16</v>
      </c>
      <c r="AM872">
        <f>SUM(Table13[[#This Row],[NumDealsPurchases]:[NumStorePurchases]])</f>
        <v>25</v>
      </c>
      <c r="AN872" s="14">
        <f>Snapshot_Date-Table13[[#This Row],[Dt_Customer]]</f>
        <v>528</v>
      </c>
      <c r="AP872" s="13">
        <f>Table13[[#This Row],[NumDealsPurchases]]/Table13[[#This Row],[Total Number of Purchases]]*100</f>
        <v>32</v>
      </c>
      <c r="AQ872">
        <f>6-ROUNDUP(_xlfn.PERCENTRANK.INC(Table13[Recency],Table13[[#This Row],[Recency]])*5, 0)</f>
        <v>5</v>
      </c>
      <c r="AR872">
        <f>ROUNDUP(_xlfn.PERCENTRANK.INC(Table13[Total Number of Purchases],Table13[[#This Row],[Total Number of Purchases]])*5,0)</f>
        <v>5</v>
      </c>
      <c r="AS872">
        <f>ROUNDUP(_xlfn.PERCENTRANK.INC(Table13[Total Spend],Table13[[#This Row],[Total Spend]])*5,0)</f>
        <v>4</v>
      </c>
      <c r="AT872" t="str">
        <f>Table13[[#This Row],[Recency Score]]&amp;Table13[[#This Row],[Frequency Score]]&amp;Table13[[#This Row],[Monetary Score]]</f>
        <v>554</v>
      </c>
      <c r="AU872" t="str">
        <f t="shared" si="13"/>
        <v>Loyal Customers</v>
      </c>
      <c r="AW872" s="13">
        <f>DATEDIF(Table13[[#This Row],[Dt_Customer]], Snapshot_Date, "d")</f>
        <v>528</v>
      </c>
      <c r="AX872" s="13">
        <f>Table13[[#This Row],[CL if today]]/365</f>
        <v>1.4465753424657535</v>
      </c>
      <c r="AY872">
        <f>Table13[[#This Row],[Total Number of Purchases]]/Table13[[#This Row],[Corrected CL]]</f>
        <v>17.282196969696969</v>
      </c>
      <c r="AZ872">
        <f>Table13[[#This Row],[Average Order Value (AOV)]]*Table13[[#This Row],[Freq per Year]]</f>
        <v>452.10227272727269</v>
      </c>
      <c r="BA872">
        <f>Table13[[#This Row],[Total Spend]]/Table13[[#This Row],[Corrected CL]]</f>
        <v>452.10227272727269</v>
      </c>
      <c r="BB872">
        <v>624.14312617702456</v>
      </c>
      <c r="BC872" s="1">
        <f>Table13[[#This Row],[Dt_Customer]]+Table13[[#This Row],[Recency]]</f>
        <v>41397</v>
      </c>
      <c r="BD872" s="16" t="str">
        <f>IF(COUNTIF(A:A, A872) &gt; 1, "Duplicate", "Unique")</f>
        <v>Unique</v>
      </c>
    </row>
    <row r="873" spans="1:56" x14ac:dyDescent="0.3">
      <c r="A873">
        <v>3767</v>
      </c>
      <c r="B873">
        <v>1968</v>
      </c>
      <c r="C873" t="s">
        <v>28</v>
      </c>
      <c r="D873" t="s">
        <v>33</v>
      </c>
      <c r="E873">
        <v>61314</v>
      </c>
      <c r="F873">
        <v>0</v>
      </c>
      <c r="G873">
        <v>1</v>
      </c>
      <c r="H873" s="1">
        <v>41389</v>
      </c>
      <c r="I873">
        <v>1</v>
      </c>
      <c r="J873">
        <v>378</v>
      </c>
      <c r="K873">
        <v>0</v>
      </c>
      <c r="L873">
        <v>189</v>
      </c>
      <c r="M873">
        <v>97</v>
      </c>
      <c r="N873">
        <v>172</v>
      </c>
      <c r="O873">
        <v>172</v>
      </c>
      <c r="P873">
        <f>IF(Table13[[#This Row],[MntWines]] = 0,"",Table13[[#This Row],[MntWines]])</f>
        <v>378</v>
      </c>
      <c r="Q873" t="str">
        <f>IF(Table13[[#This Row],[MntFruits]] = 0, "",Table13[[#This Row],[MntFruits]])</f>
        <v/>
      </c>
      <c r="R873">
        <f>IF(Table13[[#This Row],[MntMeatProducts]] = 0, "",Table13[[#This Row],[MntMeatProducts]])</f>
        <v>189</v>
      </c>
      <c r="S873">
        <f>IF(Table13[[#This Row],[MntFishProducts]] = 0, "",Table13[[#This Row],[MntFishProducts]])</f>
        <v>97</v>
      </c>
      <c r="T873">
        <f>IF(Table13[[#This Row],[MntSweetProducts]] = 0, "",Table13[[#This Row],[MntSweetProducts]])</f>
        <v>172</v>
      </c>
      <c r="U873">
        <f>IF(Table13[[#This Row],[MntGoldProds]] = 0, "",Table13[[#This Row],[MntGoldProds]])</f>
        <v>172</v>
      </c>
      <c r="V873">
        <v>2</v>
      </c>
      <c r="W873">
        <v>5</v>
      </c>
      <c r="X873">
        <v>5</v>
      </c>
      <c r="Y873">
        <v>12</v>
      </c>
      <c r="Z873">
        <v>3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30</v>
      </c>
      <c r="AI873" s="13">
        <f>SUM(Table13[[#This Row],[MntWines]:[MntGoldProds]])</f>
        <v>1008</v>
      </c>
      <c r="AJ873" s="13">
        <f>AVERAGE(Table13[[#This Row],[MntWines]:[MntGoldProds]])</f>
        <v>168</v>
      </c>
      <c r="AK873">
        <f>IF(Table13[[#This Row],[Total Number of Purchases]]=0,0,Table13[[#This Row],[Total Spend]]/Table13[[#This Row],[Total Number of Purchases]])</f>
        <v>42</v>
      </c>
      <c r="AM873">
        <f>SUM(Table13[[#This Row],[NumDealsPurchases]:[NumStorePurchases]])</f>
        <v>24</v>
      </c>
      <c r="AN873" s="14">
        <f>Snapshot_Date-Table13[[#This Row],[Dt_Customer]]</f>
        <v>527</v>
      </c>
      <c r="AP873" s="13">
        <f>Table13[[#This Row],[NumDealsPurchases]]/Table13[[#This Row],[Total Number of Purchases]]*100</f>
        <v>8.3333333333333321</v>
      </c>
      <c r="AQ873">
        <f>6-ROUNDUP(_xlfn.PERCENTRANK.INC(Table13[Recency],Table13[[#This Row],[Recency]])*5, 0)</f>
        <v>5</v>
      </c>
      <c r="AR873">
        <f>ROUNDUP(_xlfn.PERCENTRANK.INC(Table13[Total Number of Purchases],Table13[[#This Row],[Total Number of Purchases]])*5,0)</f>
        <v>5</v>
      </c>
      <c r="AS873">
        <f>ROUNDUP(_xlfn.PERCENTRANK.INC(Table13[Total Spend],Table13[[#This Row],[Total Spend]])*5,0)</f>
        <v>4</v>
      </c>
      <c r="AT873" t="str">
        <f>Table13[[#This Row],[Recency Score]]&amp;Table13[[#This Row],[Frequency Score]]&amp;Table13[[#This Row],[Monetary Score]]</f>
        <v>554</v>
      </c>
      <c r="AU873" t="str">
        <f t="shared" si="13"/>
        <v>Loyal Customers</v>
      </c>
      <c r="AW873" s="13">
        <f>DATEDIF(Table13[[#This Row],[Dt_Customer]], Snapshot_Date, "d")</f>
        <v>527</v>
      </c>
      <c r="AX873" s="13">
        <f>Table13[[#This Row],[CL if today]]/365</f>
        <v>1.4438356164383561</v>
      </c>
      <c r="AY873">
        <f>Table13[[#This Row],[Total Number of Purchases]]/Table13[[#This Row],[Corrected CL]]</f>
        <v>16.622390891840606</v>
      </c>
      <c r="AZ873">
        <f>Table13[[#This Row],[Average Order Value (AOV)]]*Table13[[#This Row],[Freq per Year]]</f>
        <v>698.14041745730549</v>
      </c>
      <c r="BA873">
        <f>Table13[[#This Row],[Total Spend]]/Table13[[#This Row],[Corrected CL]]</f>
        <v>698.14041745730549</v>
      </c>
      <c r="BB873">
        <v>624.14312617702456</v>
      </c>
      <c r="BC873" s="1">
        <f>Table13[[#This Row],[Dt_Customer]]+Table13[[#This Row],[Recency]]</f>
        <v>41390</v>
      </c>
      <c r="BD873" s="16" t="str">
        <f>IF(COUNTIF(A:A, A873) &gt; 1, "Duplicate", "Unique")</f>
        <v>Unique</v>
      </c>
    </row>
    <row r="874" spans="1:56" x14ac:dyDescent="0.3">
      <c r="A874">
        <v>6141</v>
      </c>
      <c r="B874">
        <v>1972</v>
      </c>
      <c r="C874" t="s">
        <v>41</v>
      </c>
      <c r="D874" t="s">
        <v>31</v>
      </c>
      <c r="E874">
        <v>49494</v>
      </c>
      <c r="F874">
        <v>1</v>
      </c>
      <c r="G874">
        <v>0</v>
      </c>
      <c r="H874" s="1">
        <v>41389</v>
      </c>
      <c r="I874">
        <v>46</v>
      </c>
      <c r="J874">
        <v>191</v>
      </c>
      <c r="K874">
        <v>9</v>
      </c>
      <c r="L874">
        <v>97</v>
      </c>
      <c r="M874">
        <v>0</v>
      </c>
      <c r="N874">
        <v>6</v>
      </c>
      <c r="O874">
        <v>82</v>
      </c>
      <c r="P874">
        <f>IF(Table13[[#This Row],[MntWines]] = 0,"",Table13[[#This Row],[MntWines]])</f>
        <v>191</v>
      </c>
      <c r="Q874">
        <f>IF(Table13[[#This Row],[MntFruits]] = 0, "",Table13[[#This Row],[MntFruits]])</f>
        <v>9</v>
      </c>
      <c r="R874">
        <f>IF(Table13[[#This Row],[MntMeatProducts]] = 0, "",Table13[[#This Row],[MntMeatProducts]])</f>
        <v>97</v>
      </c>
      <c r="S874" t="str">
        <f>IF(Table13[[#This Row],[MntFishProducts]] = 0, "",Table13[[#This Row],[MntFishProducts]])</f>
        <v/>
      </c>
      <c r="T874">
        <f>IF(Table13[[#This Row],[MntSweetProducts]] = 0, "",Table13[[#This Row],[MntSweetProducts]])</f>
        <v>6</v>
      </c>
      <c r="U874">
        <f>IF(Table13[[#This Row],[MntGoldProds]] = 0, "",Table13[[#This Row],[MntGoldProds]])</f>
        <v>82</v>
      </c>
      <c r="V874">
        <v>2</v>
      </c>
      <c r="W874">
        <v>6</v>
      </c>
      <c r="X874">
        <v>1</v>
      </c>
      <c r="Y874">
        <v>5</v>
      </c>
      <c r="Z874">
        <v>7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32</v>
      </c>
      <c r="AI874" s="13">
        <f>SUM(Table13[[#This Row],[MntWines]:[MntGoldProds]])</f>
        <v>385</v>
      </c>
      <c r="AJ874" s="13">
        <f>AVERAGE(Table13[[#This Row],[MntWines]:[MntGoldProds]])</f>
        <v>64.166666666666671</v>
      </c>
      <c r="AK874">
        <f>IF(Table13[[#This Row],[Total Number of Purchases]]=0,0,Table13[[#This Row],[Total Spend]]/Table13[[#This Row],[Total Number of Purchases]])</f>
        <v>27.5</v>
      </c>
      <c r="AM874">
        <f>SUM(Table13[[#This Row],[NumDealsPurchases]:[NumStorePurchases]])</f>
        <v>14</v>
      </c>
      <c r="AN874" s="14">
        <f>Snapshot_Date-Table13[[#This Row],[Dt_Customer]]</f>
        <v>527</v>
      </c>
      <c r="AP874" s="13">
        <f>Table13[[#This Row],[NumDealsPurchases]]/Table13[[#This Row],[Total Number of Purchases]]*100</f>
        <v>14.285714285714285</v>
      </c>
      <c r="AQ874">
        <f>6-ROUNDUP(_xlfn.PERCENTRANK.INC(Table13[Recency],Table13[[#This Row],[Recency]])*5, 0)</f>
        <v>3</v>
      </c>
      <c r="AR874">
        <f>ROUNDUP(_xlfn.PERCENTRANK.INC(Table13[Total Number of Purchases],Table13[[#This Row],[Total Number of Purchases]])*5,0)</f>
        <v>3</v>
      </c>
      <c r="AS874">
        <f>ROUNDUP(_xlfn.PERCENTRANK.INC(Table13[Total Spend],Table13[[#This Row],[Total Spend]])*5,0)</f>
        <v>3</v>
      </c>
      <c r="AT874" t="str">
        <f>Table13[[#This Row],[Recency Score]]&amp;Table13[[#This Row],[Frequency Score]]&amp;Table13[[#This Row],[Monetary Score]]</f>
        <v>333</v>
      </c>
      <c r="AU874" t="str">
        <f t="shared" si="13"/>
        <v>Needs Attention</v>
      </c>
      <c r="AW874" s="13">
        <f>DATEDIF(Table13[[#This Row],[Dt_Customer]], Snapshot_Date, "d")</f>
        <v>527</v>
      </c>
      <c r="AX874" s="13">
        <f>Table13[[#This Row],[CL if today]]/365</f>
        <v>1.4438356164383561</v>
      </c>
      <c r="AY874">
        <f>Table13[[#This Row],[Total Number of Purchases]]/Table13[[#This Row],[Corrected CL]]</f>
        <v>9.6963946869070217</v>
      </c>
      <c r="AZ874">
        <f>Table13[[#This Row],[Average Order Value (AOV)]]*Table13[[#This Row],[Freq per Year]]</f>
        <v>266.65085388994311</v>
      </c>
      <c r="BA874">
        <f>Table13[[#This Row],[Total Spend]]/Table13[[#This Row],[Corrected CL]]</f>
        <v>266.65085388994311</v>
      </c>
      <c r="BB874">
        <v>624.14312617702456</v>
      </c>
      <c r="BC874" s="1">
        <f>Table13[[#This Row],[Dt_Customer]]+Table13[[#This Row],[Recency]]</f>
        <v>41435</v>
      </c>
      <c r="BD874" s="16" t="str">
        <f>IF(COUNTIF(A:A, A874) &gt; 1, "Duplicate", "Unique")</f>
        <v>Unique</v>
      </c>
    </row>
    <row r="875" spans="1:56" x14ac:dyDescent="0.3">
      <c r="A875">
        <v>221</v>
      </c>
      <c r="B875">
        <v>1955</v>
      </c>
      <c r="C875" t="s">
        <v>28</v>
      </c>
      <c r="D875" t="s">
        <v>33</v>
      </c>
      <c r="E875">
        <v>48726</v>
      </c>
      <c r="F875">
        <v>0</v>
      </c>
      <c r="G875">
        <v>1</v>
      </c>
      <c r="H875" s="1">
        <v>41391</v>
      </c>
      <c r="I875">
        <v>90</v>
      </c>
      <c r="J875">
        <v>138</v>
      </c>
      <c r="K875">
        <v>3</v>
      </c>
      <c r="L875">
        <v>38</v>
      </c>
      <c r="M875">
        <v>4</v>
      </c>
      <c r="N875">
        <v>0</v>
      </c>
      <c r="O875">
        <v>59</v>
      </c>
      <c r="P875">
        <f>IF(Table13[[#This Row],[MntWines]] = 0,"",Table13[[#This Row],[MntWines]])</f>
        <v>138</v>
      </c>
      <c r="Q875">
        <f>IF(Table13[[#This Row],[MntFruits]] = 0, "",Table13[[#This Row],[MntFruits]])</f>
        <v>3</v>
      </c>
      <c r="R875">
        <f>IF(Table13[[#This Row],[MntMeatProducts]] = 0, "",Table13[[#This Row],[MntMeatProducts]])</f>
        <v>38</v>
      </c>
      <c r="S875">
        <f>IF(Table13[[#This Row],[MntFishProducts]] = 0, "",Table13[[#This Row],[MntFishProducts]])</f>
        <v>4</v>
      </c>
      <c r="T875" t="str">
        <f>IF(Table13[[#This Row],[MntSweetProducts]] = 0, "",Table13[[#This Row],[MntSweetProducts]])</f>
        <v/>
      </c>
      <c r="U875">
        <f>IF(Table13[[#This Row],[MntGoldProds]] = 0, "",Table13[[#This Row],[MntGoldProds]])</f>
        <v>59</v>
      </c>
      <c r="V875">
        <v>3</v>
      </c>
      <c r="W875">
        <v>3</v>
      </c>
      <c r="X875">
        <v>2</v>
      </c>
      <c r="Y875">
        <v>4</v>
      </c>
      <c r="Z875">
        <v>6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39</v>
      </c>
      <c r="AI875" s="13">
        <f>SUM(Table13[[#This Row],[MntWines]:[MntGoldProds]])</f>
        <v>242</v>
      </c>
      <c r="AJ875" s="13">
        <f>AVERAGE(Table13[[#This Row],[MntWines]:[MntGoldProds]])</f>
        <v>40.333333333333336</v>
      </c>
      <c r="AK875">
        <f>IF(Table13[[#This Row],[Total Number of Purchases]]=0,0,Table13[[#This Row],[Total Spend]]/Table13[[#This Row],[Total Number of Purchases]])</f>
        <v>20.166666666666668</v>
      </c>
      <c r="AM875">
        <f>SUM(Table13[[#This Row],[NumDealsPurchases]:[NumStorePurchases]])</f>
        <v>12</v>
      </c>
      <c r="AN875" s="14">
        <f>Snapshot_Date-Table13[[#This Row],[Dt_Customer]]</f>
        <v>525</v>
      </c>
      <c r="AP875" s="13">
        <f>Table13[[#This Row],[NumDealsPurchases]]/Table13[[#This Row],[Total Number of Purchases]]*100</f>
        <v>25</v>
      </c>
      <c r="AQ875">
        <f>6-ROUNDUP(_xlfn.PERCENTRANK.INC(Table13[Recency],Table13[[#This Row],[Recency]])*5, 0)</f>
        <v>1</v>
      </c>
      <c r="AR875">
        <f>ROUNDUP(_xlfn.PERCENTRANK.INC(Table13[Total Number of Purchases],Table13[[#This Row],[Total Number of Purchases]])*5,0)</f>
        <v>2</v>
      </c>
      <c r="AS875">
        <f>ROUNDUP(_xlfn.PERCENTRANK.INC(Table13[Total Spend],Table13[[#This Row],[Total Spend]])*5,0)</f>
        <v>3</v>
      </c>
      <c r="AT875" t="str">
        <f>Table13[[#This Row],[Recency Score]]&amp;Table13[[#This Row],[Frequency Score]]&amp;Table13[[#This Row],[Monetary Score]]</f>
        <v>123</v>
      </c>
      <c r="AU875" t="str">
        <f t="shared" si="13"/>
        <v>Lost</v>
      </c>
      <c r="AW875" s="13">
        <f>DATEDIF(Table13[[#This Row],[Dt_Customer]], Snapshot_Date, "d")</f>
        <v>525</v>
      </c>
      <c r="AX875" s="13">
        <f>Table13[[#This Row],[CL if today]]/365</f>
        <v>1.4383561643835616</v>
      </c>
      <c r="AY875">
        <f>Table13[[#This Row],[Total Number of Purchases]]/Table13[[#This Row],[Corrected CL]]</f>
        <v>8.3428571428571434</v>
      </c>
      <c r="AZ875">
        <f>Table13[[#This Row],[Average Order Value (AOV)]]*Table13[[#This Row],[Freq per Year]]</f>
        <v>168.24761904761908</v>
      </c>
      <c r="BA875">
        <f>Table13[[#This Row],[Total Spend]]/Table13[[#This Row],[Corrected CL]]</f>
        <v>168.24761904761905</v>
      </c>
      <c r="BB875">
        <v>29.613207547169811</v>
      </c>
      <c r="BC875" s="1">
        <f>Table13[[#This Row],[Dt_Customer]]+Table13[[#This Row],[Recency]]</f>
        <v>41481</v>
      </c>
      <c r="BD875" s="16" t="str">
        <f>IF(COUNTIF(A:A, A875) &gt; 1, "Duplicate", "Unique")</f>
        <v>Unique</v>
      </c>
    </row>
    <row r="876" spans="1:56" x14ac:dyDescent="0.3">
      <c r="A876">
        <v>4351</v>
      </c>
      <c r="B876">
        <v>1955</v>
      </c>
      <c r="C876" t="s">
        <v>28</v>
      </c>
      <c r="D876" t="s">
        <v>29</v>
      </c>
      <c r="E876">
        <v>37244</v>
      </c>
      <c r="F876">
        <v>1</v>
      </c>
      <c r="G876">
        <v>1</v>
      </c>
      <c r="H876" s="1">
        <v>41391</v>
      </c>
      <c r="I876">
        <v>90</v>
      </c>
      <c r="J876">
        <v>18</v>
      </c>
      <c r="K876">
        <v>2</v>
      </c>
      <c r="L876">
        <v>10</v>
      </c>
      <c r="M876">
        <v>0</v>
      </c>
      <c r="N876">
        <v>0</v>
      </c>
      <c r="O876">
        <v>25</v>
      </c>
      <c r="P876">
        <f>IF(Table13[[#This Row],[MntWines]] = 0,"",Table13[[#This Row],[MntWines]])</f>
        <v>18</v>
      </c>
      <c r="Q876">
        <f>IF(Table13[[#This Row],[MntFruits]] = 0, "",Table13[[#This Row],[MntFruits]])</f>
        <v>2</v>
      </c>
      <c r="R876">
        <f>IF(Table13[[#This Row],[MntMeatProducts]] = 0, "",Table13[[#This Row],[MntMeatProducts]])</f>
        <v>10</v>
      </c>
      <c r="S876" t="str">
        <f>IF(Table13[[#This Row],[MntFishProducts]] = 0, "",Table13[[#This Row],[MntFishProducts]])</f>
        <v/>
      </c>
      <c r="T876" t="str">
        <f>IF(Table13[[#This Row],[MntSweetProducts]] = 0, "",Table13[[#This Row],[MntSweetProducts]])</f>
        <v/>
      </c>
      <c r="U876">
        <f>IF(Table13[[#This Row],[MntGoldProds]] = 0, "",Table13[[#This Row],[MntGoldProds]])</f>
        <v>25</v>
      </c>
      <c r="V876">
        <v>1</v>
      </c>
      <c r="W876">
        <v>1</v>
      </c>
      <c r="X876">
        <v>1</v>
      </c>
      <c r="Y876">
        <v>2</v>
      </c>
      <c r="Z876">
        <v>7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 t="s">
        <v>30</v>
      </c>
      <c r="AI876" s="13">
        <f>SUM(Table13[[#This Row],[MntWines]:[MntGoldProds]])</f>
        <v>55</v>
      </c>
      <c r="AJ876" s="13">
        <f>AVERAGE(Table13[[#This Row],[MntWines]:[MntGoldProds]])</f>
        <v>9.1666666666666661</v>
      </c>
      <c r="AK876">
        <f>IF(Table13[[#This Row],[Total Number of Purchases]]=0,0,Table13[[#This Row],[Total Spend]]/Table13[[#This Row],[Total Number of Purchases]])</f>
        <v>11</v>
      </c>
      <c r="AM876">
        <f>SUM(Table13[[#This Row],[NumDealsPurchases]:[NumStorePurchases]])</f>
        <v>5</v>
      </c>
      <c r="AN876" s="14">
        <f>Snapshot_Date-Table13[[#This Row],[Dt_Customer]]</f>
        <v>525</v>
      </c>
      <c r="AP876" s="13">
        <f>Table13[[#This Row],[NumDealsPurchases]]/Table13[[#This Row],[Total Number of Purchases]]*100</f>
        <v>20</v>
      </c>
      <c r="AQ876">
        <f>6-ROUNDUP(_xlfn.PERCENTRANK.INC(Table13[Recency],Table13[[#This Row],[Recency]])*5, 0)</f>
        <v>1</v>
      </c>
      <c r="AR876">
        <f>ROUNDUP(_xlfn.PERCENTRANK.INC(Table13[Total Number of Purchases],Table13[[#This Row],[Total Number of Purchases]])*5,0)</f>
        <v>1</v>
      </c>
      <c r="AS876">
        <f>ROUNDUP(_xlfn.PERCENTRANK.INC(Table13[Total Spend],Table13[[#This Row],[Total Spend]])*5,0)</f>
        <v>1</v>
      </c>
      <c r="AT876" t="str">
        <f>Table13[[#This Row],[Recency Score]]&amp;Table13[[#This Row],[Frequency Score]]&amp;Table13[[#This Row],[Monetary Score]]</f>
        <v>111</v>
      </c>
      <c r="AU876" t="str">
        <f t="shared" si="13"/>
        <v>Lost</v>
      </c>
      <c r="AW876" s="13">
        <f>DATEDIF(Table13[[#This Row],[Dt_Customer]], Snapshot_Date, "d")</f>
        <v>525</v>
      </c>
      <c r="AX876" s="13">
        <f>Table13[[#This Row],[CL if today]]/365</f>
        <v>1.4383561643835616</v>
      </c>
      <c r="AY876">
        <f>Table13[[#This Row],[Total Number of Purchases]]/Table13[[#This Row],[Corrected CL]]</f>
        <v>3.4761904761904763</v>
      </c>
      <c r="AZ876">
        <f>Table13[[#This Row],[Average Order Value (AOV)]]*Table13[[#This Row],[Freq per Year]]</f>
        <v>38.238095238095241</v>
      </c>
      <c r="BA876">
        <f>Table13[[#This Row],[Total Spend]]/Table13[[#This Row],[Corrected CL]]</f>
        <v>38.238095238095241</v>
      </c>
      <c r="BB876">
        <v>1321.8361581920906</v>
      </c>
      <c r="BC876" s="1">
        <f>Table13[[#This Row],[Dt_Customer]]+Table13[[#This Row],[Recency]]</f>
        <v>41481</v>
      </c>
      <c r="BD876" s="16" t="str">
        <f>IF(COUNTIF(A:A, A876) &gt; 1, "Duplicate", "Unique")</f>
        <v>Unique</v>
      </c>
    </row>
    <row r="877" spans="1:56" x14ac:dyDescent="0.3">
      <c r="A877">
        <v>9665</v>
      </c>
      <c r="B877">
        <v>1957</v>
      </c>
      <c r="C877" t="s">
        <v>37</v>
      </c>
      <c r="D877" t="s">
        <v>29</v>
      </c>
      <c r="E877">
        <v>54237</v>
      </c>
      <c r="F877">
        <v>0</v>
      </c>
      <c r="G877">
        <v>1</v>
      </c>
      <c r="H877" s="1">
        <v>41391</v>
      </c>
      <c r="I877">
        <v>48</v>
      </c>
      <c r="J877">
        <v>267</v>
      </c>
      <c r="K877">
        <v>3</v>
      </c>
      <c r="L877">
        <v>30</v>
      </c>
      <c r="M877">
        <v>4</v>
      </c>
      <c r="N877">
        <v>0</v>
      </c>
      <c r="O877">
        <v>57</v>
      </c>
      <c r="P877">
        <f>IF(Table13[[#This Row],[MntWines]] = 0,"",Table13[[#This Row],[MntWines]])</f>
        <v>267</v>
      </c>
      <c r="Q877">
        <f>IF(Table13[[#This Row],[MntFruits]] = 0, "",Table13[[#This Row],[MntFruits]])</f>
        <v>3</v>
      </c>
      <c r="R877">
        <f>IF(Table13[[#This Row],[MntMeatProducts]] = 0, "",Table13[[#This Row],[MntMeatProducts]])</f>
        <v>30</v>
      </c>
      <c r="S877">
        <f>IF(Table13[[#This Row],[MntFishProducts]] = 0, "",Table13[[#This Row],[MntFishProducts]])</f>
        <v>4</v>
      </c>
      <c r="T877" t="str">
        <f>IF(Table13[[#This Row],[MntSweetProducts]] = 0, "",Table13[[#This Row],[MntSweetProducts]])</f>
        <v/>
      </c>
      <c r="U877">
        <f>IF(Table13[[#This Row],[MntGoldProds]] = 0, "",Table13[[#This Row],[MntGoldProds]])</f>
        <v>57</v>
      </c>
      <c r="V877">
        <v>4</v>
      </c>
      <c r="W877">
        <v>5</v>
      </c>
      <c r="X877">
        <v>2</v>
      </c>
      <c r="Y877">
        <v>5</v>
      </c>
      <c r="Z877">
        <v>6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 t="s">
        <v>43</v>
      </c>
      <c r="AI877" s="13">
        <f>SUM(Table13[[#This Row],[MntWines]:[MntGoldProds]])</f>
        <v>361</v>
      </c>
      <c r="AJ877" s="13">
        <f>AVERAGE(Table13[[#This Row],[MntWines]:[MntGoldProds]])</f>
        <v>60.166666666666664</v>
      </c>
      <c r="AK877">
        <f>IF(Table13[[#This Row],[Total Number of Purchases]]=0,0,Table13[[#This Row],[Total Spend]]/Table13[[#This Row],[Total Number of Purchases]])</f>
        <v>22.5625</v>
      </c>
      <c r="AM877">
        <f>SUM(Table13[[#This Row],[NumDealsPurchases]:[NumStorePurchases]])</f>
        <v>16</v>
      </c>
      <c r="AN877" s="14">
        <f>Snapshot_Date-Table13[[#This Row],[Dt_Customer]]</f>
        <v>525</v>
      </c>
      <c r="AP877" s="13">
        <f>Table13[[#This Row],[NumDealsPurchases]]/Table13[[#This Row],[Total Number of Purchases]]*100</f>
        <v>25</v>
      </c>
      <c r="AQ877">
        <f>6-ROUNDUP(_xlfn.PERCENTRANK.INC(Table13[Recency],Table13[[#This Row],[Recency]])*5, 0)</f>
        <v>3</v>
      </c>
      <c r="AR877">
        <f>ROUNDUP(_xlfn.PERCENTRANK.INC(Table13[Total Number of Purchases],Table13[[#This Row],[Total Number of Purchases]])*5,0)</f>
        <v>3</v>
      </c>
      <c r="AS877">
        <f>ROUNDUP(_xlfn.PERCENTRANK.INC(Table13[Total Spend],Table13[[#This Row],[Total Spend]])*5,0)</f>
        <v>3</v>
      </c>
      <c r="AT877" t="str">
        <f>Table13[[#This Row],[Recency Score]]&amp;Table13[[#This Row],[Frequency Score]]&amp;Table13[[#This Row],[Monetary Score]]</f>
        <v>333</v>
      </c>
      <c r="AU877" t="str">
        <f t="shared" si="13"/>
        <v>Needs Attention</v>
      </c>
      <c r="AW877" s="13">
        <f>DATEDIF(Table13[[#This Row],[Dt_Customer]], Snapshot_Date, "d")</f>
        <v>525</v>
      </c>
      <c r="AX877" s="13">
        <f>Table13[[#This Row],[CL if today]]/365</f>
        <v>1.4383561643835616</v>
      </c>
      <c r="AY877">
        <f>Table13[[#This Row],[Total Number of Purchases]]/Table13[[#This Row],[Corrected CL]]</f>
        <v>11.123809523809523</v>
      </c>
      <c r="AZ877">
        <f>Table13[[#This Row],[Average Order Value (AOV)]]*Table13[[#This Row],[Freq per Year]]</f>
        <v>250.98095238095237</v>
      </c>
      <c r="BA877">
        <f>Table13[[#This Row],[Total Spend]]/Table13[[#This Row],[Corrected CL]]</f>
        <v>250.98095238095237</v>
      </c>
      <c r="BB877">
        <v>70.933962264150935</v>
      </c>
      <c r="BC877" s="1">
        <f>Table13[[#This Row],[Dt_Customer]]+Table13[[#This Row],[Recency]]</f>
        <v>41439</v>
      </c>
      <c r="BD877" s="16" t="str">
        <f>IF(COUNTIF(A:A, A877) &gt; 1, "Duplicate", "Unique")</f>
        <v>Unique</v>
      </c>
    </row>
    <row r="878" spans="1:56" x14ac:dyDescent="0.3">
      <c r="A878">
        <v>4706</v>
      </c>
      <c r="B878">
        <v>1966</v>
      </c>
      <c r="C878" t="s">
        <v>28</v>
      </c>
      <c r="D878" t="s">
        <v>31</v>
      </c>
      <c r="E878">
        <v>34704</v>
      </c>
      <c r="F878">
        <v>0</v>
      </c>
      <c r="G878">
        <v>1</v>
      </c>
      <c r="H878" s="1">
        <v>41391</v>
      </c>
      <c r="I878">
        <v>65</v>
      </c>
      <c r="J878">
        <v>29</v>
      </c>
      <c r="K878">
        <v>0</v>
      </c>
      <c r="L878">
        <v>5</v>
      </c>
      <c r="M878">
        <v>0</v>
      </c>
      <c r="N878">
        <v>1</v>
      </c>
      <c r="O878">
        <v>5</v>
      </c>
      <c r="P878">
        <f>IF(Table13[[#This Row],[MntWines]] = 0,"",Table13[[#This Row],[MntWines]])</f>
        <v>29</v>
      </c>
      <c r="Q878" t="str">
        <f>IF(Table13[[#This Row],[MntFruits]] = 0, "",Table13[[#This Row],[MntFruits]])</f>
        <v/>
      </c>
      <c r="R878">
        <f>IF(Table13[[#This Row],[MntMeatProducts]] = 0, "",Table13[[#This Row],[MntMeatProducts]])</f>
        <v>5</v>
      </c>
      <c r="S878" t="str">
        <f>IF(Table13[[#This Row],[MntFishProducts]] = 0, "",Table13[[#This Row],[MntFishProducts]])</f>
        <v/>
      </c>
      <c r="T878">
        <f>IF(Table13[[#This Row],[MntSweetProducts]] = 0, "",Table13[[#This Row],[MntSweetProducts]])</f>
        <v>1</v>
      </c>
      <c r="U878">
        <f>IF(Table13[[#This Row],[MntGoldProds]] = 0, "",Table13[[#This Row],[MntGoldProds]])</f>
        <v>5</v>
      </c>
      <c r="V878">
        <v>1</v>
      </c>
      <c r="W878">
        <v>1</v>
      </c>
      <c r="X878">
        <v>0</v>
      </c>
      <c r="Y878">
        <v>3</v>
      </c>
      <c r="Z878">
        <v>5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32</v>
      </c>
      <c r="AI878" s="13">
        <f>SUM(Table13[[#This Row],[MntWines]:[MntGoldProds]])</f>
        <v>40</v>
      </c>
      <c r="AJ878" s="13">
        <f>AVERAGE(Table13[[#This Row],[MntWines]:[MntGoldProds]])</f>
        <v>6.666666666666667</v>
      </c>
      <c r="AK878">
        <f>IF(Table13[[#This Row],[Total Number of Purchases]]=0,0,Table13[[#This Row],[Total Spend]]/Table13[[#This Row],[Total Number of Purchases]])</f>
        <v>8</v>
      </c>
      <c r="AM878">
        <f>SUM(Table13[[#This Row],[NumDealsPurchases]:[NumStorePurchases]])</f>
        <v>5</v>
      </c>
      <c r="AN878" s="14">
        <f>Snapshot_Date-Table13[[#This Row],[Dt_Customer]]</f>
        <v>525</v>
      </c>
      <c r="AP878" s="13">
        <f>Table13[[#This Row],[NumDealsPurchases]]/Table13[[#This Row],[Total Number of Purchases]]*100</f>
        <v>20</v>
      </c>
      <c r="AQ878">
        <f>6-ROUNDUP(_xlfn.PERCENTRANK.INC(Table13[Recency],Table13[[#This Row],[Recency]])*5, 0)</f>
        <v>2</v>
      </c>
      <c r="AR878">
        <f>ROUNDUP(_xlfn.PERCENTRANK.INC(Table13[Total Number of Purchases],Table13[[#This Row],[Total Number of Purchases]])*5,0)</f>
        <v>1</v>
      </c>
      <c r="AS878">
        <f>ROUNDUP(_xlfn.PERCENTRANK.INC(Table13[Total Spend],Table13[[#This Row],[Total Spend]])*5,0)</f>
        <v>1</v>
      </c>
      <c r="AT878" t="str">
        <f>Table13[[#This Row],[Recency Score]]&amp;Table13[[#This Row],[Frequency Score]]&amp;Table13[[#This Row],[Monetary Score]]</f>
        <v>211</v>
      </c>
      <c r="AU878" t="str">
        <f t="shared" si="13"/>
        <v>About to Sleep</v>
      </c>
      <c r="AW878" s="13">
        <f>DATEDIF(Table13[[#This Row],[Dt_Customer]], Snapshot_Date, "d")</f>
        <v>525</v>
      </c>
      <c r="AX878" s="13">
        <f>Table13[[#This Row],[CL if today]]/365</f>
        <v>1.4383561643835616</v>
      </c>
      <c r="AY878">
        <f>Table13[[#This Row],[Total Number of Purchases]]/Table13[[#This Row],[Corrected CL]]</f>
        <v>3.4761904761904763</v>
      </c>
      <c r="AZ878">
        <f>Table13[[#This Row],[Average Order Value (AOV)]]*Table13[[#This Row],[Freq per Year]]</f>
        <v>27.80952380952381</v>
      </c>
      <c r="BA878">
        <f>Table13[[#This Row],[Total Spend]]/Table13[[#This Row],[Corrected CL]]</f>
        <v>27.80952380952381</v>
      </c>
      <c r="BB878">
        <v>29.613207547169811</v>
      </c>
      <c r="BC878" s="1">
        <f>Table13[[#This Row],[Dt_Customer]]+Table13[[#This Row],[Recency]]</f>
        <v>41456</v>
      </c>
      <c r="BD878" s="16" t="str">
        <f>IF(COUNTIF(A:A, A878) &gt; 1, "Duplicate", "Unique")</f>
        <v>Unique</v>
      </c>
    </row>
    <row r="879" spans="1:56" x14ac:dyDescent="0.3">
      <c r="A879">
        <v>1379</v>
      </c>
      <c r="B879">
        <v>1992</v>
      </c>
      <c r="C879" t="s">
        <v>41</v>
      </c>
      <c r="D879" t="s">
        <v>35</v>
      </c>
      <c r="E879">
        <v>42670</v>
      </c>
      <c r="F879">
        <v>0</v>
      </c>
      <c r="G879">
        <v>0</v>
      </c>
      <c r="H879" s="1">
        <v>41391</v>
      </c>
      <c r="I879">
        <v>12</v>
      </c>
      <c r="J879">
        <v>154</v>
      </c>
      <c r="K879">
        <v>2</v>
      </c>
      <c r="L879">
        <v>46</v>
      </c>
      <c r="M879">
        <v>20</v>
      </c>
      <c r="N879">
        <v>4</v>
      </c>
      <c r="O879">
        <v>15</v>
      </c>
      <c r="P879">
        <f>IF(Table13[[#This Row],[MntWines]] = 0,"",Table13[[#This Row],[MntWines]])</f>
        <v>154</v>
      </c>
      <c r="Q879">
        <f>IF(Table13[[#This Row],[MntFruits]] = 0, "",Table13[[#This Row],[MntFruits]])</f>
        <v>2</v>
      </c>
      <c r="R879">
        <f>IF(Table13[[#This Row],[MntMeatProducts]] = 0, "",Table13[[#This Row],[MntMeatProducts]])</f>
        <v>46</v>
      </c>
      <c r="S879">
        <f>IF(Table13[[#This Row],[MntFishProducts]] = 0, "",Table13[[#This Row],[MntFishProducts]])</f>
        <v>20</v>
      </c>
      <c r="T879">
        <f>IF(Table13[[#This Row],[MntSweetProducts]] = 0, "",Table13[[#This Row],[MntSweetProducts]])</f>
        <v>4</v>
      </c>
      <c r="U879">
        <f>IF(Table13[[#This Row],[MntGoldProds]] = 0, "",Table13[[#This Row],[MntGoldProds]])</f>
        <v>15</v>
      </c>
      <c r="V879">
        <v>1</v>
      </c>
      <c r="W879">
        <v>4</v>
      </c>
      <c r="X879">
        <v>2</v>
      </c>
      <c r="Y879">
        <v>4</v>
      </c>
      <c r="Z879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 t="s">
        <v>43</v>
      </c>
      <c r="AI879" s="13">
        <f>SUM(Table13[[#This Row],[MntWines]:[MntGoldProds]])</f>
        <v>241</v>
      </c>
      <c r="AJ879" s="13">
        <f>AVERAGE(Table13[[#This Row],[MntWines]:[MntGoldProds]])</f>
        <v>40.166666666666664</v>
      </c>
      <c r="AK879">
        <f>IF(Table13[[#This Row],[Total Number of Purchases]]=0,0,Table13[[#This Row],[Total Spend]]/Table13[[#This Row],[Total Number of Purchases]])</f>
        <v>21.90909090909091</v>
      </c>
      <c r="AM879">
        <f>SUM(Table13[[#This Row],[NumDealsPurchases]:[NumStorePurchases]])</f>
        <v>11</v>
      </c>
      <c r="AN879" s="14">
        <f>Snapshot_Date-Table13[[#This Row],[Dt_Customer]]</f>
        <v>525</v>
      </c>
      <c r="AP879" s="13">
        <f>Table13[[#This Row],[NumDealsPurchases]]/Table13[[#This Row],[Total Number of Purchases]]*100</f>
        <v>9.0909090909090917</v>
      </c>
      <c r="AQ879">
        <f>6-ROUNDUP(_xlfn.PERCENTRANK.INC(Table13[Recency],Table13[[#This Row],[Recency]])*5, 0)</f>
        <v>5</v>
      </c>
      <c r="AR879">
        <f>ROUNDUP(_xlfn.PERCENTRANK.INC(Table13[Total Number of Purchases],Table13[[#This Row],[Total Number of Purchases]])*5,0)</f>
        <v>2</v>
      </c>
      <c r="AS879">
        <f>ROUNDUP(_xlfn.PERCENTRANK.INC(Table13[Total Spend],Table13[[#This Row],[Total Spend]])*5,0)</f>
        <v>3</v>
      </c>
      <c r="AT879" t="str">
        <f>Table13[[#This Row],[Recency Score]]&amp;Table13[[#This Row],[Frequency Score]]&amp;Table13[[#This Row],[Monetary Score]]</f>
        <v>523</v>
      </c>
      <c r="AU879" t="str">
        <f t="shared" si="13"/>
        <v>Others</v>
      </c>
      <c r="AW879" s="13">
        <f>DATEDIF(Table13[[#This Row],[Dt_Customer]], Snapshot_Date, "d")</f>
        <v>525</v>
      </c>
      <c r="AX879" s="13">
        <f>Table13[[#This Row],[CL if today]]/365</f>
        <v>1.4383561643835616</v>
      </c>
      <c r="AY879">
        <f>Table13[[#This Row],[Total Number of Purchases]]/Table13[[#This Row],[Corrected CL]]</f>
        <v>7.647619047619048</v>
      </c>
      <c r="AZ879">
        <f>Table13[[#This Row],[Average Order Value (AOV)]]*Table13[[#This Row],[Freq per Year]]</f>
        <v>167.55238095238096</v>
      </c>
      <c r="BA879">
        <f>Table13[[#This Row],[Total Spend]]/Table13[[#This Row],[Corrected CL]]</f>
        <v>167.55238095238096</v>
      </c>
      <c r="BB879">
        <v>13.773584905660377</v>
      </c>
      <c r="BC879" s="1">
        <f>Table13[[#This Row],[Dt_Customer]]+Table13[[#This Row],[Recency]]</f>
        <v>41403</v>
      </c>
      <c r="BD879" s="16" t="str">
        <f>IF(COUNTIF(A:A, A879) &gt; 1, "Duplicate", "Unique")</f>
        <v>Unique</v>
      </c>
    </row>
    <row r="880" spans="1:56" x14ac:dyDescent="0.3">
      <c r="A880">
        <v>6289</v>
      </c>
      <c r="B880">
        <v>1951</v>
      </c>
      <c r="C880" t="s">
        <v>41</v>
      </c>
      <c r="D880" t="s">
        <v>35</v>
      </c>
      <c r="E880">
        <v>59385</v>
      </c>
      <c r="F880">
        <v>1</v>
      </c>
      <c r="G880">
        <v>1</v>
      </c>
      <c r="H880" s="1">
        <v>41392</v>
      </c>
      <c r="I880">
        <v>85</v>
      </c>
      <c r="J880">
        <v>135</v>
      </c>
      <c r="K880">
        <v>0</v>
      </c>
      <c r="L880">
        <v>10</v>
      </c>
      <c r="M880">
        <v>0</v>
      </c>
      <c r="N880">
        <v>4</v>
      </c>
      <c r="O880">
        <v>36</v>
      </c>
      <c r="P880">
        <f>IF(Table13[[#This Row],[MntWines]] = 0,"",Table13[[#This Row],[MntWines]])</f>
        <v>135</v>
      </c>
      <c r="Q880" t="str">
        <f>IF(Table13[[#This Row],[MntFruits]] = 0, "",Table13[[#This Row],[MntFruits]])</f>
        <v/>
      </c>
      <c r="R880">
        <f>IF(Table13[[#This Row],[MntMeatProducts]] = 0, "",Table13[[#This Row],[MntMeatProducts]])</f>
        <v>10</v>
      </c>
      <c r="S880" t="str">
        <f>IF(Table13[[#This Row],[MntFishProducts]] = 0, "",Table13[[#This Row],[MntFishProducts]])</f>
        <v/>
      </c>
      <c r="T880">
        <f>IF(Table13[[#This Row],[MntSweetProducts]] = 0, "",Table13[[#This Row],[MntSweetProducts]])</f>
        <v>4</v>
      </c>
      <c r="U880">
        <f>IF(Table13[[#This Row],[MntGoldProds]] = 0, "",Table13[[#This Row],[MntGoldProds]])</f>
        <v>36</v>
      </c>
      <c r="V880">
        <v>2</v>
      </c>
      <c r="W880">
        <v>3</v>
      </c>
      <c r="X880">
        <v>1</v>
      </c>
      <c r="Y880">
        <v>4</v>
      </c>
      <c r="Z880">
        <v>5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 t="s">
        <v>30</v>
      </c>
      <c r="AI880" s="13">
        <f>SUM(Table13[[#This Row],[MntWines]:[MntGoldProds]])</f>
        <v>185</v>
      </c>
      <c r="AJ880" s="13">
        <f>AVERAGE(Table13[[#This Row],[MntWines]:[MntGoldProds]])</f>
        <v>30.833333333333332</v>
      </c>
      <c r="AK880">
        <f>IF(Table13[[#This Row],[Total Number of Purchases]]=0,0,Table13[[#This Row],[Total Spend]]/Table13[[#This Row],[Total Number of Purchases]])</f>
        <v>18.5</v>
      </c>
      <c r="AM880">
        <f>SUM(Table13[[#This Row],[NumDealsPurchases]:[NumStorePurchases]])</f>
        <v>10</v>
      </c>
      <c r="AN880" s="14">
        <f>Snapshot_Date-Table13[[#This Row],[Dt_Customer]]</f>
        <v>524</v>
      </c>
      <c r="AP880" s="13">
        <f>Table13[[#This Row],[NumDealsPurchases]]/Table13[[#This Row],[Total Number of Purchases]]*100</f>
        <v>20</v>
      </c>
      <c r="AQ880">
        <f>6-ROUNDUP(_xlfn.PERCENTRANK.INC(Table13[Recency],Table13[[#This Row],[Recency]])*5, 0)</f>
        <v>1</v>
      </c>
      <c r="AR880">
        <f>ROUNDUP(_xlfn.PERCENTRANK.INC(Table13[Total Number of Purchases],Table13[[#This Row],[Total Number of Purchases]])*5,0)</f>
        <v>2</v>
      </c>
      <c r="AS880">
        <f>ROUNDUP(_xlfn.PERCENTRANK.INC(Table13[Total Spend],Table13[[#This Row],[Total Spend]])*5,0)</f>
        <v>2</v>
      </c>
      <c r="AT880" t="str">
        <f>Table13[[#This Row],[Recency Score]]&amp;Table13[[#This Row],[Frequency Score]]&amp;Table13[[#This Row],[Monetary Score]]</f>
        <v>122</v>
      </c>
      <c r="AU880" t="str">
        <f t="shared" si="13"/>
        <v>Lost</v>
      </c>
      <c r="AW880" s="13">
        <f>DATEDIF(Table13[[#This Row],[Dt_Customer]], Snapshot_Date, "d")</f>
        <v>524</v>
      </c>
      <c r="AX880" s="13">
        <f>Table13[[#This Row],[CL if today]]/365</f>
        <v>1.4356164383561645</v>
      </c>
      <c r="AY880">
        <f>Table13[[#This Row],[Total Number of Purchases]]/Table13[[#This Row],[Corrected CL]]</f>
        <v>6.9656488549618318</v>
      </c>
      <c r="AZ880">
        <f>Table13[[#This Row],[Average Order Value (AOV)]]*Table13[[#This Row],[Freq per Year]]</f>
        <v>128.8645038167939</v>
      </c>
      <c r="BA880">
        <f>Table13[[#This Row],[Total Spend]]/Table13[[#This Row],[Corrected CL]]</f>
        <v>128.86450381679387</v>
      </c>
      <c r="BB880">
        <v>95.726415094339615</v>
      </c>
      <c r="BC880" s="1">
        <f>Table13[[#This Row],[Dt_Customer]]+Table13[[#This Row],[Recency]]</f>
        <v>41477</v>
      </c>
      <c r="BD880" s="16" t="str">
        <f>IF(COUNTIF(A:A, A880) &gt; 1, "Duplicate", "Unique")</f>
        <v>Unique</v>
      </c>
    </row>
    <row r="881" spans="1:56" x14ac:dyDescent="0.3">
      <c r="A881">
        <v>257</v>
      </c>
      <c r="B881">
        <v>1959</v>
      </c>
      <c r="C881" t="s">
        <v>37</v>
      </c>
      <c r="D881" t="s">
        <v>33</v>
      </c>
      <c r="E881">
        <v>75032</v>
      </c>
      <c r="F881">
        <v>0</v>
      </c>
      <c r="G881">
        <v>1</v>
      </c>
      <c r="H881" s="1">
        <v>41392</v>
      </c>
      <c r="I881">
        <v>74</v>
      </c>
      <c r="J881">
        <v>952</v>
      </c>
      <c r="K881">
        <v>12</v>
      </c>
      <c r="L881">
        <v>180</v>
      </c>
      <c r="M881">
        <v>47</v>
      </c>
      <c r="N881">
        <v>12</v>
      </c>
      <c r="O881">
        <v>12</v>
      </c>
      <c r="P881">
        <f>IF(Table13[[#This Row],[MntWines]] = 0,"",Table13[[#This Row],[MntWines]])</f>
        <v>952</v>
      </c>
      <c r="Q881">
        <f>IF(Table13[[#This Row],[MntFruits]] = 0, "",Table13[[#This Row],[MntFruits]])</f>
        <v>12</v>
      </c>
      <c r="R881">
        <f>IF(Table13[[#This Row],[MntMeatProducts]] = 0, "",Table13[[#This Row],[MntMeatProducts]])</f>
        <v>180</v>
      </c>
      <c r="S881">
        <f>IF(Table13[[#This Row],[MntFishProducts]] = 0, "",Table13[[#This Row],[MntFishProducts]])</f>
        <v>47</v>
      </c>
      <c r="T881">
        <f>IF(Table13[[#This Row],[MntSweetProducts]] = 0, "",Table13[[#This Row],[MntSweetProducts]])</f>
        <v>12</v>
      </c>
      <c r="U881">
        <f>IF(Table13[[#This Row],[MntGoldProds]] = 0, "",Table13[[#This Row],[MntGoldProds]])</f>
        <v>12</v>
      </c>
      <c r="V881">
        <v>2</v>
      </c>
      <c r="W881">
        <v>5</v>
      </c>
      <c r="X881">
        <v>4</v>
      </c>
      <c r="Y881">
        <v>9</v>
      </c>
      <c r="Z881">
        <v>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 t="s">
        <v>30</v>
      </c>
      <c r="AI881" s="13">
        <f>SUM(Table13[[#This Row],[MntWines]:[MntGoldProds]])</f>
        <v>1215</v>
      </c>
      <c r="AJ881" s="13">
        <f>AVERAGE(Table13[[#This Row],[MntWines]:[MntGoldProds]])</f>
        <v>202.5</v>
      </c>
      <c r="AK881">
        <f>IF(Table13[[#This Row],[Total Number of Purchases]]=0,0,Table13[[#This Row],[Total Spend]]/Table13[[#This Row],[Total Number of Purchases]])</f>
        <v>60.75</v>
      </c>
      <c r="AM881">
        <f>SUM(Table13[[#This Row],[NumDealsPurchases]:[NumStorePurchases]])</f>
        <v>20</v>
      </c>
      <c r="AN881" s="14">
        <f>Snapshot_Date-Table13[[#This Row],[Dt_Customer]]</f>
        <v>524</v>
      </c>
      <c r="AP881" s="13">
        <f>Table13[[#This Row],[NumDealsPurchases]]/Table13[[#This Row],[Total Number of Purchases]]*100</f>
        <v>10</v>
      </c>
      <c r="AQ881">
        <f>6-ROUNDUP(_xlfn.PERCENTRANK.INC(Table13[Recency],Table13[[#This Row],[Recency]])*5, 0)</f>
        <v>2</v>
      </c>
      <c r="AR881">
        <f>ROUNDUP(_xlfn.PERCENTRANK.INC(Table13[Total Number of Purchases],Table13[[#This Row],[Total Number of Purchases]])*5,0)</f>
        <v>4</v>
      </c>
      <c r="AS881">
        <f>ROUNDUP(_xlfn.PERCENTRANK.INC(Table13[Total Spend],Table13[[#This Row],[Total Spend]])*5,0)</f>
        <v>5</v>
      </c>
      <c r="AT881" t="str">
        <f>Table13[[#This Row],[Recency Score]]&amp;Table13[[#This Row],[Frequency Score]]&amp;Table13[[#This Row],[Monetary Score]]</f>
        <v>245</v>
      </c>
      <c r="AU881" t="str">
        <f t="shared" si="13"/>
        <v>Big Spenders</v>
      </c>
      <c r="AW881" s="13">
        <f>DATEDIF(Table13[[#This Row],[Dt_Customer]], Snapshot_Date, "d")</f>
        <v>524</v>
      </c>
      <c r="AX881" s="13">
        <f>Table13[[#This Row],[CL if today]]/365</f>
        <v>1.4356164383561645</v>
      </c>
      <c r="AY881">
        <f>Table13[[#This Row],[Total Number of Purchases]]/Table13[[#This Row],[Corrected CL]]</f>
        <v>13.931297709923664</v>
      </c>
      <c r="AZ881">
        <f>Table13[[#This Row],[Average Order Value (AOV)]]*Table13[[#This Row],[Freq per Year]]</f>
        <v>846.32633587786256</v>
      </c>
      <c r="BA881">
        <f>Table13[[#This Row],[Total Spend]]/Table13[[#This Row],[Corrected CL]]</f>
        <v>846.32633587786256</v>
      </c>
      <c r="BB881">
        <v>1131.5</v>
      </c>
      <c r="BC881" s="1">
        <f>Table13[[#This Row],[Dt_Customer]]+Table13[[#This Row],[Recency]]</f>
        <v>41466</v>
      </c>
      <c r="BD881" s="16" t="str">
        <f>IF(COUNTIF(A:A, A881) &gt; 1, "Duplicate", "Unique")</f>
        <v>Unique</v>
      </c>
    </row>
    <row r="882" spans="1:56" x14ac:dyDescent="0.3">
      <c r="A882">
        <v>3491</v>
      </c>
      <c r="B882">
        <v>1975</v>
      </c>
      <c r="C882" t="s">
        <v>28</v>
      </c>
      <c r="D882" t="s">
        <v>35</v>
      </c>
      <c r="E882">
        <v>55914</v>
      </c>
      <c r="F882">
        <v>0</v>
      </c>
      <c r="G882">
        <v>1</v>
      </c>
      <c r="H882" s="1">
        <v>41393</v>
      </c>
      <c r="I882">
        <v>32</v>
      </c>
      <c r="J882">
        <v>384</v>
      </c>
      <c r="K882">
        <v>60</v>
      </c>
      <c r="L882">
        <v>364</v>
      </c>
      <c r="M882">
        <v>119</v>
      </c>
      <c r="N882">
        <v>101</v>
      </c>
      <c r="O882">
        <v>232</v>
      </c>
      <c r="P882">
        <f>IF(Table13[[#This Row],[MntWines]] = 0,"",Table13[[#This Row],[MntWines]])</f>
        <v>384</v>
      </c>
      <c r="Q882">
        <f>IF(Table13[[#This Row],[MntFruits]] = 0, "",Table13[[#This Row],[MntFruits]])</f>
        <v>60</v>
      </c>
      <c r="R882">
        <f>IF(Table13[[#This Row],[MntMeatProducts]] = 0, "",Table13[[#This Row],[MntMeatProducts]])</f>
        <v>364</v>
      </c>
      <c r="S882">
        <f>IF(Table13[[#This Row],[MntFishProducts]] = 0, "",Table13[[#This Row],[MntFishProducts]])</f>
        <v>119</v>
      </c>
      <c r="T882">
        <f>IF(Table13[[#This Row],[MntSweetProducts]] = 0, "",Table13[[#This Row],[MntSweetProducts]])</f>
        <v>101</v>
      </c>
      <c r="U882">
        <f>IF(Table13[[#This Row],[MntGoldProds]] = 0, "",Table13[[#This Row],[MntGoldProds]])</f>
        <v>232</v>
      </c>
      <c r="V882">
        <v>4</v>
      </c>
      <c r="W882">
        <v>11</v>
      </c>
      <c r="X882">
        <v>6</v>
      </c>
      <c r="Y882">
        <v>8</v>
      </c>
      <c r="Z882">
        <v>7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 t="s">
        <v>34</v>
      </c>
      <c r="AI882" s="13">
        <f>SUM(Table13[[#This Row],[MntWines]:[MntGoldProds]])</f>
        <v>1260</v>
      </c>
      <c r="AJ882" s="13">
        <f>AVERAGE(Table13[[#This Row],[MntWines]:[MntGoldProds]])</f>
        <v>210</v>
      </c>
      <c r="AK882">
        <f>IF(Table13[[#This Row],[Total Number of Purchases]]=0,0,Table13[[#This Row],[Total Spend]]/Table13[[#This Row],[Total Number of Purchases]])</f>
        <v>43.448275862068968</v>
      </c>
      <c r="AM882">
        <f>SUM(Table13[[#This Row],[NumDealsPurchases]:[NumStorePurchases]])</f>
        <v>29</v>
      </c>
      <c r="AN882" s="14">
        <f>Snapshot_Date-Table13[[#This Row],[Dt_Customer]]</f>
        <v>523</v>
      </c>
      <c r="AP882" s="13">
        <f>Table13[[#This Row],[NumDealsPurchases]]/Table13[[#This Row],[Total Number of Purchases]]*100</f>
        <v>13.793103448275861</v>
      </c>
      <c r="AQ882">
        <f>6-ROUNDUP(_xlfn.PERCENTRANK.INC(Table13[Recency],Table13[[#This Row],[Recency]])*5, 0)</f>
        <v>4</v>
      </c>
      <c r="AR882">
        <f>ROUNDUP(_xlfn.PERCENTRANK.INC(Table13[Total Number of Purchases],Table13[[#This Row],[Total Number of Purchases]])*5,0)</f>
        <v>5</v>
      </c>
      <c r="AS882">
        <f>ROUNDUP(_xlfn.PERCENTRANK.INC(Table13[Total Spend],Table13[[#This Row],[Total Spend]])*5,0)</f>
        <v>5</v>
      </c>
      <c r="AT882" t="str">
        <f>Table13[[#This Row],[Recency Score]]&amp;Table13[[#This Row],[Frequency Score]]&amp;Table13[[#This Row],[Monetary Score]]</f>
        <v>455</v>
      </c>
      <c r="AU882" t="str">
        <f t="shared" si="13"/>
        <v>Frequent Buyers</v>
      </c>
      <c r="AW882" s="13">
        <f>DATEDIF(Table13[[#This Row],[Dt_Customer]], Snapshot_Date, "d")</f>
        <v>523</v>
      </c>
      <c r="AX882" s="13">
        <f>Table13[[#This Row],[CL if today]]/365</f>
        <v>1.4328767123287671</v>
      </c>
      <c r="AY882">
        <f>Table13[[#This Row],[Total Number of Purchases]]/Table13[[#This Row],[Corrected CL]]</f>
        <v>20.239005736137667</v>
      </c>
      <c r="AZ882">
        <f>Table13[[#This Row],[Average Order Value (AOV)]]*Table13[[#This Row],[Freq per Year]]</f>
        <v>879.34990439770559</v>
      </c>
      <c r="BA882">
        <f>Table13[[#This Row],[Total Spend]]/Table13[[#This Row],[Corrected CL]]</f>
        <v>879.34990439770559</v>
      </c>
      <c r="BB882">
        <v>1065.3308128544425</v>
      </c>
      <c r="BC882" s="1">
        <f>Table13[[#This Row],[Dt_Customer]]+Table13[[#This Row],[Recency]]</f>
        <v>41425</v>
      </c>
      <c r="BD882" s="16" t="str">
        <f>IF(COUNTIF(A:A, A882) &gt; 1, "Duplicate", "Unique")</f>
        <v>Unique</v>
      </c>
    </row>
    <row r="883" spans="1:56" x14ac:dyDescent="0.3">
      <c r="A883">
        <v>4931</v>
      </c>
      <c r="B883">
        <v>1977</v>
      </c>
      <c r="C883" t="s">
        <v>28</v>
      </c>
      <c r="D883" t="s">
        <v>35</v>
      </c>
      <c r="E883">
        <v>157146</v>
      </c>
      <c r="F883">
        <v>0</v>
      </c>
      <c r="G883">
        <v>0</v>
      </c>
      <c r="H883" s="1">
        <v>41393</v>
      </c>
      <c r="I883">
        <v>13</v>
      </c>
      <c r="J883">
        <v>1</v>
      </c>
      <c r="K883">
        <v>0</v>
      </c>
      <c r="L883">
        <v>1725</v>
      </c>
      <c r="M883">
        <v>2</v>
      </c>
      <c r="N883">
        <v>1</v>
      </c>
      <c r="O883">
        <v>1</v>
      </c>
      <c r="P883">
        <f>IF(Table13[[#This Row],[MntWines]] = 0,"",Table13[[#This Row],[MntWines]])</f>
        <v>1</v>
      </c>
      <c r="Q883" t="str">
        <f>IF(Table13[[#This Row],[MntFruits]] = 0, "",Table13[[#This Row],[MntFruits]])</f>
        <v/>
      </c>
      <c r="R883">
        <f>IF(Table13[[#This Row],[MntMeatProducts]] = 0, "",Table13[[#This Row],[MntMeatProducts]])</f>
        <v>1725</v>
      </c>
      <c r="S883">
        <f>IF(Table13[[#This Row],[MntFishProducts]] = 0, "",Table13[[#This Row],[MntFishProducts]])</f>
        <v>2</v>
      </c>
      <c r="T883">
        <f>IF(Table13[[#This Row],[MntSweetProducts]] = 0, "",Table13[[#This Row],[MntSweetProducts]])</f>
        <v>1</v>
      </c>
      <c r="U883">
        <f>IF(Table13[[#This Row],[MntGoldProds]] = 0, "",Table13[[#This Row],[MntGoldProds]])</f>
        <v>1</v>
      </c>
      <c r="V883">
        <v>0</v>
      </c>
      <c r="W883">
        <v>0</v>
      </c>
      <c r="X883">
        <v>28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 t="s">
        <v>43</v>
      </c>
      <c r="AI883" s="13">
        <f>SUM(Table13[[#This Row],[MntWines]:[MntGoldProds]])</f>
        <v>1730</v>
      </c>
      <c r="AJ883" s="13">
        <f>AVERAGE(Table13[[#This Row],[MntWines]:[MntGoldProds]])</f>
        <v>288.33333333333331</v>
      </c>
      <c r="AK883">
        <f>IF(Table13[[#This Row],[Total Number of Purchases]]=0,0,Table13[[#This Row],[Total Spend]]/Table13[[#This Row],[Total Number of Purchases]])</f>
        <v>61.785714285714285</v>
      </c>
      <c r="AM883">
        <f>SUM(Table13[[#This Row],[NumDealsPurchases]:[NumStorePurchases]])</f>
        <v>28</v>
      </c>
      <c r="AN883" s="14">
        <f>Snapshot_Date-Table13[[#This Row],[Dt_Customer]]</f>
        <v>523</v>
      </c>
      <c r="AP883" s="13">
        <f>Table13[[#This Row],[NumDealsPurchases]]/Table13[[#This Row],[Total Number of Purchases]]*100</f>
        <v>0</v>
      </c>
      <c r="AQ883">
        <f>6-ROUNDUP(_xlfn.PERCENTRANK.INC(Table13[Recency],Table13[[#This Row],[Recency]])*5, 0)</f>
        <v>5</v>
      </c>
      <c r="AR883">
        <f>ROUNDUP(_xlfn.PERCENTRANK.INC(Table13[Total Number of Purchases],Table13[[#This Row],[Total Number of Purchases]])*5,0)</f>
        <v>5</v>
      </c>
      <c r="AS883">
        <f>ROUNDUP(_xlfn.PERCENTRANK.INC(Table13[Total Spend],Table13[[#This Row],[Total Spend]])*5,0)</f>
        <v>5</v>
      </c>
      <c r="AT883" t="str">
        <f>Table13[[#This Row],[Recency Score]]&amp;Table13[[#This Row],[Frequency Score]]&amp;Table13[[#This Row],[Monetary Score]]</f>
        <v>555</v>
      </c>
      <c r="AU883" t="str">
        <f t="shared" si="13"/>
        <v>Champions</v>
      </c>
      <c r="AW883" s="13">
        <f>DATEDIF(Table13[[#This Row],[Dt_Customer]], Snapshot_Date, "d")</f>
        <v>523</v>
      </c>
      <c r="AX883" s="13">
        <f>Table13[[#This Row],[CL if today]]/365</f>
        <v>1.4328767123287671</v>
      </c>
      <c r="AY883">
        <f>Table13[[#This Row],[Total Number of Purchases]]/Table13[[#This Row],[Corrected CL]]</f>
        <v>19.541108986615679</v>
      </c>
      <c r="AZ883">
        <f>Table13[[#This Row],[Average Order Value (AOV)]]*Table13[[#This Row],[Freq per Year]]</f>
        <v>1207.3613766730402</v>
      </c>
      <c r="BA883">
        <f>Table13[[#This Row],[Total Spend]]/Table13[[#This Row],[Corrected CL]]</f>
        <v>1207.3613766730402</v>
      </c>
      <c r="BB883">
        <v>8.279773156899811</v>
      </c>
      <c r="BC883" s="1">
        <f>Table13[[#This Row],[Dt_Customer]]+Table13[[#This Row],[Recency]]</f>
        <v>41406</v>
      </c>
      <c r="BD883" s="16" t="str">
        <f>IF(COUNTIF(A:A, A883) &gt; 1, "Duplicate", "Unique")</f>
        <v>Unique</v>
      </c>
    </row>
    <row r="884" spans="1:56" x14ac:dyDescent="0.3">
      <c r="A884">
        <v>8601</v>
      </c>
      <c r="B884">
        <v>1980</v>
      </c>
      <c r="C884" t="s">
        <v>28</v>
      </c>
      <c r="D884" t="s">
        <v>33</v>
      </c>
      <c r="E884">
        <v>80011</v>
      </c>
      <c r="F884">
        <v>0</v>
      </c>
      <c r="G884">
        <v>1</v>
      </c>
      <c r="H884" s="1">
        <v>41393</v>
      </c>
      <c r="I884">
        <v>3</v>
      </c>
      <c r="J884">
        <v>421</v>
      </c>
      <c r="K884">
        <v>76</v>
      </c>
      <c r="L884">
        <v>536</v>
      </c>
      <c r="M884">
        <v>82</v>
      </c>
      <c r="N884">
        <v>178</v>
      </c>
      <c r="O884">
        <v>102</v>
      </c>
      <c r="P884">
        <f>IF(Table13[[#This Row],[MntWines]] = 0,"",Table13[[#This Row],[MntWines]])</f>
        <v>421</v>
      </c>
      <c r="Q884">
        <f>IF(Table13[[#This Row],[MntFruits]] = 0, "",Table13[[#This Row],[MntFruits]])</f>
        <v>76</v>
      </c>
      <c r="R884">
        <f>IF(Table13[[#This Row],[MntMeatProducts]] = 0, "",Table13[[#This Row],[MntMeatProducts]])</f>
        <v>536</v>
      </c>
      <c r="S884">
        <f>IF(Table13[[#This Row],[MntFishProducts]] = 0, "",Table13[[#This Row],[MntFishProducts]])</f>
        <v>82</v>
      </c>
      <c r="T884">
        <f>IF(Table13[[#This Row],[MntSweetProducts]] = 0, "",Table13[[#This Row],[MntSweetProducts]])</f>
        <v>178</v>
      </c>
      <c r="U884">
        <f>IF(Table13[[#This Row],[MntGoldProds]] = 0, "",Table13[[#This Row],[MntGoldProds]])</f>
        <v>102</v>
      </c>
      <c r="V884">
        <v>2</v>
      </c>
      <c r="W884">
        <v>8</v>
      </c>
      <c r="X884">
        <v>6</v>
      </c>
      <c r="Y884">
        <v>5</v>
      </c>
      <c r="Z884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36</v>
      </c>
      <c r="AI884" s="13">
        <f>SUM(Table13[[#This Row],[MntWines]:[MntGoldProds]])</f>
        <v>1395</v>
      </c>
      <c r="AJ884" s="13">
        <f>AVERAGE(Table13[[#This Row],[MntWines]:[MntGoldProds]])</f>
        <v>232.5</v>
      </c>
      <c r="AK884">
        <f>IF(Table13[[#This Row],[Total Number of Purchases]]=0,0,Table13[[#This Row],[Total Spend]]/Table13[[#This Row],[Total Number of Purchases]])</f>
        <v>66.428571428571431</v>
      </c>
      <c r="AM884">
        <f>SUM(Table13[[#This Row],[NumDealsPurchases]:[NumStorePurchases]])</f>
        <v>21</v>
      </c>
      <c r="AN884" s="14">
        <f>Snapshot_Date-Table13[[#This Row],[Dt_Customer]]</f>
        <v>523</v>
      </c>
      <c r="AP884" s="13">
        <f>Table13[[#This Row],[NumDealsPurchases]]/Table13[[#This Row],[Total Number of Purchases]]*100</f>
        <v>9.5238095238095237</v>
      </c>
      <c r="AQ884">
        <f>6-ROUNDUP(_xlfn.PERCENTRANK.INC(Table13[Recency],Table13[[#This Row],[Recency]])*5, 0)</f>
        <v>5</v>
      </c>
      <c r="AR884">
        <f>ROUNDUP(_xlfn.PERCENTRANK.INC(Table13[Total Number of Purchases],Table13[[#This Row],[Total Number of Purchases]])*5,0)</f>
        <v>4</v>
      </c>
      <c r="AS884">
        <f>ROUNDUP(_xlfn.PERCENTRANK.INC(Table13[Total Spend],Table13[[#This Row],[Total Spend]])*5,0)</f>
        <v>5</v>
      </c>
      <c r="AT884" t="str">
        <f>Table13[[#This Row],[Recency Score]]&amp;Table13[[#This Row],[Frequency Score]]&amp;Table13[[#This Row],[Monetary Score]]</f>
        <v>545</v>
      </c>
      <c r="AU884" t="str">
        <f t="shared" si="13"/>
        <v>Loyal Customers</v>
      </c>
      <c r="AW884" s="13">
        <f>DATEDIF(Table13[[#This Row],[Dt_Customer]], Snapshot_Date, "d")</f>
        <v>523</v>
      </c>
      <c r="AX884" s="13">
        <f>Table13[[#This Row],[CL if today]]/365</f>
        <v>1.4328767123287671</v>
      </c>
      <c r="AY884">
        <f>Table13[[#This Row],[Total Number of Purchases]]/Table13[[#This Row],[Corrected CL]]</f>
        <v>14.655831739961759</v>
      </c>
      <c r="AZ884">
        <f>Table13[[#This Row],[Average Order Value (AOV)]]*Table13[[#This Row],[Freq per Year]]</f>
        <v>973.56596558317403</v>
      </c>
      <c r="BA884">
        <f>Table13[[#This Row],[Total Spend]]/Table13[[#This Row],[Corrected CL]]</f>
        <v>973.56596558317403</v>
      </c>
      <c r="BB884">
        <v>1202.6370510396976</v>
      </c>
      <c r="BC884" s="1">
        <f>Table13[[#This Row],[Dt_Customer]]+Table13[[#This Row],[Recency]]</f>
        <v>41396</v>
      </c>
      <c r="BD884" s="16" t="str">
        <f>IF(COUNTIF(A:A, A884) &gt; 1, "Duplicate", "Unique")</f>
        <v>Unique</v>
      </c>
    </row>
    <row r="885" spans="1:56" x14ac:dyDescent="0.3">
      <c r="A885">
        <v>3865</v>
      </c>
      <c r="B885">
        <v>1977</v>
      </c>
      <c r="C885" t="s">
        <v>38</v>
      </c>
      <c r="D885" t="s">
        <v>35</v>
      </c>
      <c r="E885">
        <v>20981</v>
      </c>
      <c r="F885">
        <v>0</v>
      </c>
      <c r="G885">
        <v>0</v>
      </c>
      <c r="H885" s="1">
        <v>41394</v>
      </c>
      <c r="I885">
        <v>14</v>
      </c>
      <c r="J885">
        <v>2</v>
      </c>
      <c r="K885">
        <v>12</v>
      </c>
      <c r="L885">
        <v>10</v>
      </c>
      <c r="M885">
        <v>6</v>
      </c>
      <c r="N885">
        <v>13</v>
      </c>
      <c r="O885">
        <v>30</v>
      </c>
      <c r="P885">
        <f>IF(Table13[[#This Row],[MntWines]] = 0,"",Table13[[#This Row],[MntWines]])</f>
        <v>2</v>
      </c>
      <c r="Q885">
        <f>IF(Table13[[#This Row],[MntFruits]] = 0, "",Table13[[#This Row],[MntFruits]])</f>
        <v>12</v>
      </c>
      <c r="R885">
        <f>IF(Table13[[#This Row],[MntMeatProducts]] = 0, "",Table13[[#This Row],[MntMeatProducts]])</f>
        <v>10</v>
      </c>
      <c r="S885">
        <f>IF(Table13[[#This Row],[MntFishProducts]] = 0, "",Table13[[#This Row],[MntFishProducts]])</f>
        <v>6</v>
      </c>
      <c r="T885">
        <f>IF(Table13[[#This Row],[MntSweetProducts]] = 0, "",Table13[[#This Row],[MntSweetProducts]])</f>
        <v>13</v>
      </c>
      <c r="U885">
        <f>IF(Table13[[#This Row],[MntGoldProds]] = 0, "",Table13[[#This Row],[MntGoldProds]])</f>
        <v>30</v>
      </c>
      <c r="V885">
        <v>1</v>
      </c>
      <c r="W885">
        <v>3</v>
      </c>
      <c r="X885">
        <v>1</v>
      </c>
      <c r="Y885">
        <v>2</v>
      </c>
      <c r="Z885">
        <v>8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 t="s">
        <v>32</v>
      </c>
      <c r="AI885" s="13">
        <f>SUM(Table13[[#This Row],[MntWines]:[MntGoldProds]])</f>
        <v>73</v>
      </c>
      <c r="AJ885" s="13">
        <f>AVERAGE(Table13[[#This Row],[MntWines]:[MntGoldProds]])</f>
        <v>12.166666666666666</v>
      </c>
      <c r="AK885">
        <f>IF(Table13[[#This Row],[Total Number of Purchases]]=0,0,Table13[[#This Row],[Total Spend]]/Table13[[#This Row],[Total Number of Purchases]])</f>
        <v>10.428571428571429</v>
      </c>
      <c r="AM885">
        <f>SUM(Table13[[#This Row],[NumDealsPurchases]:[NumStorePurchases]])</f>
        <v>7</v>
      </c>
      <c r="AN885" s="14">
        <f>Snapshot_Date-Table13[[#This Row],[Dt_Customer]]</f>
        <v>522</v>
      </c>
      <c r="AP885" s="13">
        <f>Table13[[#This Row],[NumDealsPurchases]]/Table13[[#This Row],[Total Number of Purchases]]*100</f>
        <v>14.285714285714285</v>
      </c>
      <c r="AQ885">
        <f>6-ROUNDUP(_xlfn.PERCENTRANK.INC(Table13[Recency],Table13[[#This Row],[Recency]])*5, 0)</f>
        <v>5</v>
      </c>
      <c r="AR885">
        <f>ROUNDUP(_xlfn.PERCENTRANK.INC(Table13[Total Number of Purchases],Table13[[#This Row],[Total Number of Purchases]])*5,0)</f>
        <v>1</v>
      </c>
      <c r="AS885">
        <f>ROUNDUP(_xlfn.PERCENTRANK.INC(Table13[Total Spend],Table13[[#This Row],[Total Spend]])*5,0)</f>
        <v>2</v>
      </c>
      <c r="AT885" t="str">
        <f>Table13[[#This Row],[Recency Score]]&amp;Table13[[#This Row],[Frequency Score]]&amp;Table13[[#This Row],[Monetary Score]]</f>
        <v>512</v>
      </c>
      <c r="AU885" t="str">
        <f t="shared" si="13"/>
        <v>Others</v>
      </c>
      <c r="AW885" s="13">
        <f>DATEDIF(Table13[[#This Row],[Dt_Customer]], Snapshot_Date, "d")</f>
        <v>522</v>
      </c>
      <c r="AX885" s="13">
        <f>Table13[[#This Row],[CL if today]]/365</f>
        <v>1.4301369863013698</v>
      </c>
      <c r="AY885">
        <f>Table13[[#This Row],[Total Number of Purchases]]/Table13[[#This Row],[Corrected CL]]</f>
        <v>4.8946360153256707</v>
      </c>
      <c r="AZ885">
        <f>Table13[[#This Row],[Average Order Value (AOV)]]*Table13[[#This Row],[Freq per Year]]</f>
        <v>51.044061302681996</v>
      </c>
      <c r="BA885">
        <f>Table13[[#This Row],[Total Spend]]/Table13[[#This Row],[Corrected CL]]</f>
        <v>51.044061302681996</v>
      </c>
      <c r="BB885">
        <v>179.73484848484847</v>
      </c>
      <c r="BC885" s="1">
        <f>Table13[[#This Row],[Dt_Customer]]+Table13[[#This Row],[Recency]]</f>
        <v>41408</v>
      </c>
      <c r="BD885" s="16" t="str">
        <f>IF(COUNTIF(A:A, A885) &gt; 1, "Duplicate", "Unique")</f>
        <v>Unique</v>
      </c>
    </row>
    <row r="886" spans="1:56" x14ac:dyDescent="0.3">
      <c r="A886">
        <v>10095</v>
      </c>
      <c r="B886">
        <v>1975</v>
      </c>
      <c r="C886" t="s">
        <v>37</v>
      </c>
      <c r="D886" t="s">
        <v>29</v>
      </c>
      <c r="E886">
        <v>74165</v>
      </c>
      <c r="F886">
        <v>0</v>
      </c>
      <c r="G886">
        <v>0</v>
      </c>
      <c r="H886" s="1">
        <v>41395</v>
      </c>
      <c r="I886">
        <v>9</v>
      </c>
      <c r="J886">
        <v>1001</v>
      </c>
      <c r="K886">
        <v>12</v>
      </c>
      <c r="L886">
        <v>240</v>
      </c>
      <c r="M886">
        <v>16</v>
      </c>
      <c r="N886">
        <v>12</v>
      </c>
      <c r="O886">
        <v>12</v>
      </c>
      <c r="P886">
        <f>IF(Table13[[#This Row],[MntWines]] = 0,"",Table13[[#This Row],[MntWines]])</f>
        <v>1001</v>
      </c>
      <c r="Q886">
        <f>IF(Table13[[#This Row],[MntFruits]] = 0, "",Table13[[#This Row],[MntFruits]])</f>
        <v>12</v>
      </c>
      <c r="R886">
        <f>IF(Table13[[#This Row],[MntMeatProducts]] = 0, "",Table13[[#This Row],[MntMeatProducts]])</f>
        <v>240</v>
      </c>
      <c r="S886">
        <f>IF(Table13[[#This Row],[MntFishProducts]] = 0, "",Table13[[#This Row],[MntFishProducts]])</f>
        <v>16</v>
      </c>
      <c r="T886">
        <f>IF(Table13[[#This Row],[MntSweetProducts]] = 0, "",Table13[[#This Row],[MntSweetProducts]])</f>
        <v>12</v>
      </c>
      <c r="U886">
        <f>IF(Table13[[#This Row],[MntGoldProds]] = 0, "",Table13[[#This Row],[MntGoldProds]])</f>
        <v>12</v>
      </c>
      <c r="V886">
        <v>1</v>
      </c>
      <c r="W886">
        <v>5</v>
      </c>
      <c r="X886">
        <v>4</v>
      </c>
      <c r="Y886">
        <v>10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32</v>
      </c>
      <c r="AI886" s="13">
        <f>SUM(Table13[[#This Row],[MntWines]:[MntGoldProds]])</f>
        <v>1293</v>
      </c>
      <c r="AJ886" s="13">
        <f>AVERAGE(Table13[[#This Row],[MntWines]:[MntGoldProds]])</f>
        <v>215.5</v>
      </c>
      <c r="AK886">
        <f>IF(Table13[[#This Row],[Total Number of Purchases]]=0,0,Table13[[#This Row],[Total Spend]]/Table13[[#This Row],[Total Number of Purchases]])</f>
        <v>64.650000000000006</v>
      </c>
      <c r="AM886">
        <f>SUM(Table13[[#This Row],[NumDealsPurchases]:[NumStorePurchases]])</f>
        <v>20</v>
      </c>
      <c r="AN886" s="14">
        <f>Snapshot_Date-Table13[[#This Row],[Dt_Customer]]</f>
        <v>521</v>
      </c>
      <c r="AP886" s="13">
        <f>Table13[[#This Row],[NumDealsPurchases]]/Table13[[#This Row],[Total Number of Purchases]]*100</f>
        <v>5</v>
      </c>
      <c r="AQ886">
        <f>6-ROUNDUP(_xlfn.PERCENTRANK.INC(Table13[Recency],Table13[[#This Row],[Recency]])*5, 0)</f>
        <v>5</v>
      </c>
      <c r="AR886">
        <f>ROUNDUP(_xlfn.PERCENTRANK.INC(Table13[Total Number of Purchases],Table13[[#This Row],[Total Number of Purchases]])*5,0)</f>
        <v>4</v>
      </c>
      <c r="AS886">
        <f>ROUNDUP(_xlfn.PERCENTRANK.INC(Table13[Total Spend],Table13[[#This Row],[Total Spend]])*5,0)</f>
        <v>5</v>
      </c>
      <c r="AT886" t="str">
        <f>Table13[[#This Row],[Recency Score]]&amp;Table13[[#This Row],[Frequency Score]]&amp;Table13[[#This Row],[Monetary Score]]</f>
        <v>545</v>
      </c>
      <c r="AU886" t="str">
        <f t="shared" si="13"/>
        <v>Loyal Customers</v>
      </c>
      <c r="AW886" s="13">
        <f>DATEDIF(Table13[[#This Row],[Dt_Customer]], Snapshot_Date, "d")</f>
        <v>521</v>
      </c>
      <c r="AX886" s="13">
        <f>Table13[[#This Row],[CL if today]]/365</f>
        <v>1.4273972602739726</v>
      </c>
      <c r="AY886">
        <f>Table13[[#This Row],[Total Number of Purchases]]/Table13[[#This Row],[Corrected CL]]</f>
        <v>14.01151631477927</v>
      </c>
      <c r="AZ886">
        <f>Table13[[#This Row],[Average Order Value (AOV)]]*Table13[[#This Row],[Freq per Year]]</f>
        <v>905.84452975047986</v>
      </c>
      <c r="BA886">
        <f>Table13[[#This Row],[Total Spend]]/Table13[[#This Row],[Corrected CL]]</f>
        <v>905.84452975047986</v>
      </c>
      <c r="BB886">
        <v>698.14041745730549</v>
      </c>
      <c r="BC886" s="1">
        <f>Table13[[#This Row],[Dt_Customer]]+Table13[[#This Row],[Recency]]</f>
        <v>41404</v>
      </c>
      <c r="BD886" s="16" t="str">
        <f>IF(COUNTIF(A:A, A886) &gt; 1, "Duplicate", "Unique")</f>
        <v>Unique</v>
      </c>
    </row>
    <row r="887" spans="1:56" x14ac:dyDescent="0.3">
      <c r="A887">
        <v>4207</v>
      </c>
      <c r="B887">
        <v>1981</v>
      </c>
      <c r="C887" t="s">
        <v>37</v>
      </c>
      <c r="D887" t="s">
        <v>33</v>
      </c>
      <c r="E887">
        <v>87171</v>
      </c>
      <c r="F887">
        <v>0</v>
      </c>
      <c r="G887">
        <v>0</v>
      </c>
      <c r="H887" s="1">
        <v>41395</v>
      </c>
      <c r="I887">
        <v>27</v>
      </c>
      <c r="J887">
        <v>1001</v>
      </c>
      <c r="K887">
        <v>44</v>
      </c>
      <c r="L887">
        <v>107</v>
      </c>
      <c r="M887">
        <v>58</v>
      </c>
      <c r="N887">
        <v>44</v>
      </c>
      <c r="O887">
        <v>44</v>
      </c>
      <c r="P887">
        <f>IF(Table13[[#This Row],[MntWines]] = 0,"",Table13[[#This Row],[MntWines]])</f>
        <v>1001</v>
      </c>
      <c r="Q887">
        <f>IF(Table13[[#This Row],[MntFruits]] = 0, "",Table13[[#This Row],[MntFruits]])</f>
        <v>44</v>
      </c>
      <c r="R887">
        <f>IF(Table13[[#This Row],[MntMeatProducts]] = 0, "",Table13[[#This Row],[MntMeatProducts]])</f>
        <v>107</v>
      </c>
      <c r="S887">
        <f>IF(Table13[[#This Row],[MntFishProducts]] = 0, "",Table13[[#This Row],[MntFishProducts]])</f>
        <v>58</v>
      </c>
      <c r="T887">
        <f>IF(Table13[[#This Row],[MntSweetProducts]] = 0, "",Table13[[#This Row],[MntSweetProducts]])</f>
        <v>44</v>
      </c>
      <c r="U887">
        <f>IF(Table13[[#This Row],[MntGoldProds]] = 0, "",Table13[[#This Row],[MntGoldProds]])</f>
        <v>44</v>
      </c>
      <c r="V887">
        <v>1</v>
      </c>
      <c r="W887">
        <v>6</v>
      </c>
      <c r="X887">
        <v>7</v>
      </c>
      <c r="Y887">
        <v>11</v>
      </c>
      <c r="Z887">
        <v>2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0</v>
      </c>
      <c r="AH887" t="s">
        <v>30</v>
      </c>
      <c r="AI887" s="13">
        <f>SUM(Table13[[#This Row],[MntWines]:[MntGoldProds]])</f>
        <v>1298</v>
      </c>
      <c r="AJ887" s="13">
        <f>AVERAGE(Table13[[#This Row],[MntWines]:[MntGoldProds]])</f>
        <v>216.33333333333334</v>
      </c>
      <c r="AK887">
        <f>IF(Table13[[#This Row],[Total Number of Purchases]]=0,0,Table13[[#This Row],[Total Spend]]/Table13[[#This Row],[Total Number of Purchases]])</f>
        <v>51.92</v>
      </c>
      <c r="AM887">
        <f>SUM(Table13[[#This Row],[NumDealsPurchases]:[NumStorePurchases]])</f>
        <v>25</v>
      </c>
      <c r="AN887" s="14">
        <f>Snapshot_Date-Table13[[#This Row],[Dt_Customer]]</f>
        <v>521</v>
      </c>
      <c r="AP887" s="13">
        <f>Table13[[#This Row],[NumDealsPurchases]]/Table13[[#This Row],[Total Number of Purchases]]*100</f>
        <v>4</v>
      </c>
      <c r="AQ887">
        <f>6-ROUNDUP(_xlfn.PERCENTRANK.INC(Table13[Recency],Table13[[#This Row],[Recency]])*5, 0)</f>
        <v>4</v>
      </c>
      <c r="AR887">
        <f>ROUNDUP(_xlfn.PERCENTRANK.INC(Table13[Total Number of Purchases],Table13[[#This Row],[Total Number of Purchases]])*5,0)</f>
        <v>5</v>
      </c>
      <c r="AS887">
        <f>ROUNDUP(_xlfn.PERCENTRANK.INC(Table13[Total Spend],Table13[[#This Row],[Total Spend]])*5,0)</f>
        <v>5</v>
      </c>
      <c r="AT887" t="str">
        <f>Table13[[#This Row],[Recency Score]]&amp;Table13[[#This Row],[Frequency Score]]&amp;Table13[[#This Row],[Monetary Score]]</f>
        <v>455</v>
      </c>
      <c r="AU887" t="str">
        <f t="shared" si="13"/>
        <v>Frequent Buyers</v>
      </c>
      <c r="AW887" s="13">
        <f>DATEDIF(Table13[[#This Row],[Dt_Customer]], Snapshot_Date, "d")</f>
        <v>521</v>
      </c>
      <c r="AX887" s="13">
        <f>Table13[[#This Row],[CL if today]]/365</f>
        <v>1.4273972602739726</v>
      </c>
      <c r="AY887">
        <f>Table13[[#This Row],[Total Number of Purchases]]/Table13[[#This Row],[Corrected CL]]</f>
        <v>17.514395393474089</v>
      </c>
      <c r="AZ887">
        <f>Table13[[#This Row],[Average Order Value (AOV)]]*Table13[[#This Row],[Freq per Year]]</f>
        <v>909.3474088291747</v>
      </c>
      <c r="BA887">
        <f>Table13[[#This Row],[Total Spend]]/Table13[[#This Row],[Corrected CL]]</f>
        <v>909.3474088291747</v>
      </c>
      <c r="BB887">
        <v>266.65085388994311</v>
      </c>
      <c r="BC887" s="1">
        <f>Table13[[#This Row],[Dt_Customer]]+Table13[[#This Row],[Recency]]</f>
        <v>41422</v>
      </c>
      <c r="BD887" s="16" t="str">
        <f>IF(COUNTIF(A:A, A887) &gt; 1, "Duplicate", "Unique")</f>
        <v>Unique</v>
      </c>
    </row>
    <row r="888" spans="1:56" x14ac:dyDescent="0.3">
      <c r="A888">
        <v>1172</v>
      </c>
      <c r="B888">
        <v>1983</v>
      </c>
      <c r="C888" t="s">
        <v>37</v>
      </c>
      <c r="D888" t="s">
        <v>33</v>
      </c>
      <c r="E888">
        <v>92491</v>
      </c>
      <c r="F888">
        <v>0</v>
      </c>
      <c r="G888">
        <v>0</v>
      </c>
      <c r="H888" s="1">
        <v>41395</v>
      </c>
      <c r="I888">
        <v>71</v>
      </c>
      <c r="J888">
        <v>979</v>
      </c>
      <c r="K888">
        <v>44</v>
      </c>
      <c r="L888">
        <v>935</v>
      </c>
      <c r="M888">
        <v>29</v>
      </c>
      <c r="N888">
        <v>25</v>
      </c>
      <c r="O888">
        <v>22</v>
      </c>
      <c r="P888">
        <f>IF(Table13[[#This Row],[MntWines]] = 0,"",Table13[[#This Row],[MntWines]])</f>
        <v>979</v>
      </c>
      <c r="Q888">
        <f>IF(Table13[[#This Row],[MntFruits]] = 0, "",Table13[[#This Row],[MntFruits]])</f>
        <v>44</v>
      </c>
      <c r="R888">
        <f>IF(Table13[[#This Row],[MntMeatProducts]] = 0, "",Table13[[#This Row],[MntMeatProducts]])</f>
        <v>935</v>
      </c>
      <c r="S888">
        <f>IF(Table13[[#This Row],[MntFishProducts]] = 0, "",Table13[[#This Row],[MntFishProducts]])</f>
        <v>29</v>
      </c>
      <c r="T888">
        <f>IF(Table13[[#This Row],[MntSweetProducts]] = 0, "",Table13[[#This Row],[MntSweetProducts]])</f>
        <v>25</v>
      </c>
      <c r="U888">
        <f>IF(Table13[[#This Row],[MntGoldProds]] = 0, "",Table13[[#This Row],[MntGoldProds]])</f>
        <v>22</v>
      </c>
      <c r="V888">
        <v>1</v>
      </c>
      <c r="W888">
        <v>7</v>
      </c>
      <c r="X888">
        <v>5</v>
      </c>
      <c r="Y888">
        <v>12</v>
      </c>
      <c r="Z888">
        <v>3</v>
      </c>
      <c r="AA888">
        <v>1</v>
      </c>
      <c r="AB888">
        <v>0</v>
      </c>
      <c r="AC888">
        <v>0</v>
      </c>
      <c r="AD888">
        <v>1</v>
      </c>
      <c r="AE888">
        <v>1</v>
      </c>
      <c r="AF888">
        <v>1</v>
      </c>
      <c r="AG888">
        <v>0</v>
      </c>
      <c r="AH888" t="s">
        <v>30</v>
      </c>
      <c r="AI888" s="13">
        <f>SUM(Table13[[#This Row],[MntWines]:[MntGoldProds]])</f>
        <v>2034</v>
      </c>
      <c r="AJ888" s="13">
        <f>AVERAGE(Table13[[#This Row],[MntWines]:[MntGoldProds]])</f>
        <v>339</v>
      </c>
      <c r="AK888">
        <f>IF(Table13[[#This Row],[Total Number of Purchases]]=0,0,Table13[[#This Row],[Total Spend]]/Table13[[#This Row],[Total Number of Purchases]])</f>
        <v>81.36</v>
      </c>
      <c r="AM888">
        <f>SUM(Table13[[#This Row],[NumDealsPurchases]:[NumStorePurchases]])</f>
        <v>25</v>
      </c>
      <c r="AN888" s="14">
        <f>Snapshot_Date-Table13[[#This Row],[Dt_Customer]]</f>
        <v>521</v>
      </c>
      <c r="AP888" s="13">
        <f>Table13[[#This Row],[NumDealsPurchases]]/Table13[[#This Row],[Total Number of Purchases]]*100</f>
        <v>4</v>
      </c>
      <c r="AQ888">
        <f>6-ROUNDUP(_xlfn.PERCENTRANK.INC(Table13[Recency],Table13[[#This Row],[Recency]])*5, 0)</f>
        <v>2</v>
      </c>
      <c r="AR888">
        <f>ROUNDUP(_xlfn.PERCENTRANK.INC(Table13[Total Number of Purchases],Table13[[#This Row],[Total Number of Purchases]])*5,0)</f>
        <v>5</v>
      </c>
      <c r="AS888">
        <f>ROUNDUP(_xlfn.PERCENTRANK.INC(Table13[Total Spend],Table13[[#This Row],[Total Spend]])*5,0)</f>
        <v>5</v>
      </c>
      <c r="AT888" t="str">
        <f>Table13[[#This Row],[Recency Score]]&amp;Table13[[#This Row],[Frequency Score]]&amp;Table13[[#This Row],[Monetary Score]]</f>
        <v>255</v>
      </c>
      <c r="AU888" t="str">
        <f t="shared" si="13"/>
        <v>Frequent Buyers</v>
      </c>
      <c r="AW888" s="13">
        <f>DATEDIF(Table13[[#This Row],[Dt_Customer]], Snapshot_Date, "d")</f>
        <v>521</v>
      </c>
      <c r="AX888" s="13">
        <f>Table13[[#This Row],[CL if today]]/365</f>
        <v>1.4273972602739726</v>
      </c>
      <c r="AY888">
        <f>Table13[[#This Row],[Total Number of Purchases]]/Table13[[#This Row],[Corrected CL]]</f>
        <v>17.514395393474089</v>
      </c>
      <c r="AZ888">
        <f>Table13[[#This Row],[Average Order Value (AOV)]]*Table13[[#This Row],[Freq per Year]]</f>
        <v>1424.9712092130519</v>
      </c>
      <c r="BA888">
        <f>Table13[[#This Row],[Total Spend]]/Table13[[#This Row],[Corrected CL]]</f>
        <v>1424.9712092130519</v>
      </c>
      <c r="BB888">
        <v>452.10227272727269</v>
      </c>
      <c r="BC888" s="1">
        <f>Table13[[#This Row],[Dt_Customer]]+Table13[[#This Row],[Recency]]</f>
        <v>41466</v>
      </c>
      <c r="BD888" s="16" t="str">
        <f>IF(COUNTIF(A:A, A888) &gt; 1, "Duplicate", "Unique")</f>
        <v>Unique</v>
      </c>
    </row>
    <row r="889" spans="1:56" x14ac:dyDescent="0.3">
      <c r="A889">
        <v>4990</v>
      </c>
      <c r="B889">
        <v>1954</v>
      </c>
      <c r="C889" t="s">
        <v>28</v>
      </c>
      <c r="D889" t="s">
        <v>33</v>
      </c>
      <c r="E889">
        <v>59111</v>
      </c>
      <c r="F889">
        <v>0</v>
      </c>
      <c r="G889">
        <v>0</v>
      </c>
      <c r="H889" s="1">
        <v>41396</v>
      </c>
      <c r="I889">
        <v>90</v>
      </c>
      <c r="J889">
        <v>524</v>
      </c>
      <c r="K889">
        <v>0</v>
      </c>
      <c r="L889">
        <v>134</v>
      </c>
      <c r="M889">
        <v>28</v>
      </c>
      <c r="N889">
        <v>28</v>
      </c>
      <c r="O889">
        <v>155</v>
      </c>
      <c r="P889">
        <f>IF(Table13[[#This Row],[MntWines]] = 0,"",Table13[[#This Row],[MntWines]])</f>
        <v>524</v>
      </c>
      <c r="Q889" t="str">
        <f>IF(Table13[[#This Row],[MntFruits]] = 0, "",Table13[[#This Row],[MntFruits]])</f>
        <v/>
      </c>
      <c r="R889">
        <f>IF(Table13[[#This Row],[MntMeatProducts]] = 0, "",Table13[[#This Row],[MntMeatProducts]])</f>
        <v>134</v>
      </c>
      <c r="S889">
        <f>IF(Table13[[#This Row],[MntFishProducts]] = 0, "",Table13[[#This Row],[MntFishProducts]])</f>
        <v>28</v>
      </c>
      <c r="T889">
        <f>IF(Table13[[#This Row],[MntSweetProducts]] = 0, "",Table13[[#This Row],[MntSweetProducts]])</f>
        <v>28</v>
      </c>
      <c r="U889">
        <f>IF(Table13[[#This Row],[MntGoldProds]] = 0, "",Table13[[#This Row],[MntGoldProds]])</f>
        <v>155</v>
      </c>
      <c r="V889">
        <v>1</v>
      </c>
      <c r="W889">
        <v>11</v>
      </c>
      <c r="X889">
        <v>1</v>
      </c>
      <c r="Y889">
        <v>8</v>
      </c>
      <c r="Z889">
        <v>7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 t="s">
        <v>36</v>
      </c>
      <c r="AI889" s="13">
        <f>SUM(Table13[[#This Row],[MntWines]:[MntGoldProds]])</f>
        <v>869</v>
      </c>
      <c r="AJ889" s="13">
        <f>AVERAGE(Table13[[#This Row],[MntWines]:[MntGoldProds]])</f>
        <v>144.83333333333334</v>
      </c>
      <c r="AK889">
        <f>IF(Table13[[#This Row],[Total Number of Purchases]]=0,0,Table13[[#This Row],[Total Spend]]/Table13[[#This Row],[Total Number of Purchases]])</f>
        <v>41.38095238095238</v>
      </c>
      <c r="AM889">
        <f>SUM(Table13[[#This Row],[NumDealsPurchases]:[NumStorePurchases]])</f>
        <v>21</v>
      </c>
      <c r="AN889" s="14">
        <f>Snapshot_Date-Table13[[#This Row],[Dt_Customer]]</f>
        <v>520</v>
      </c>
      <c r="AP889" s="13">
        <f>Table13[[#This Row],[NumDealsPurchases]]/Table13[[#This Row],[Total Number of Purchases]]*100</f>
        <v>4.7619047619047619</v>
      </c>
      <c r="AQ889">
        <f>6-ROUNDUP(_xlfn.PERCENTRANK.INC(Table13[Recency],Table13[[#This Row],[Recency]])*5, 0)</f>
        <v>1</v>
      </c>
      <c r="AR889">
        <f>ROUNDUP(_xlfn.PERCENTRANK.INC(Table13[Total Number of Purchases],Table13[[#This Row],[Total Number of Purchases]])*5,0)</f>
        <v>4</v>
      </c>
      <c r="AS889">
        <f>ROUNDUP(_xlfn.PERCENTRANK.INC(Table13[Total Spend],Table13[[#This Row],[Total Spend]])*5,0)</f>
        <v>4</v>
      </c>
      <c r="AT889" t="str">
        <f>Table13[[#This Row],[Recency Score]]&amp;Table13[[#This Row],[Frequency Score]]&amp;Table13[[#This Row],[Monetary Score]]</f>
        <v>144</v>
      </c>
      <c r="AU889" t="str">
        <f t="shared" si="13"/>
        <v>Lost</v>
      </c>
      <c r="AW889" s="13">
        <f>DATEDIF(Table13[[#This Row],[Dt_Customer]], Snapshot_Date, "d")</f>
        <v>520</v>
      </c>
      <c r="AX889" s="13">
        <f>Table13[[#This Row],[CL if today]]/365</f>
        <v>1.4246575342465753</v>
      </c>
      <c r="AY889">
        <f>Table13[[#This Row],[Total Number of Purchases]]/Table13[[#This Row],[Corrected CL]]</f>
        <v>14.740384615384617</v>
      </c>
      <c r="AZ889">
        <f>Table13[[#This Row],[Average Order Value (AOV)]]*Table13[[#This Row],[Freq per Year]]</f>
        <v>609.97115384615392</v>
      </c>
      <c r="BA889">
        <f>Table13[[#This Row],[Total Spend]]/Table13[[#This Row],[Corrected CL]]</f>
        <v>609.97115384615392</v>
      </c>
      <c r="BB889">
        <v>168.24761904761905</v>
      </c>
      <c r="BC889" s="1">
        <f>Table13[[#This Row],[Dt_Customer]]+Table13[[#This Row],[Recency]]</f>
        <v>41486</v>
      </c>
      <c r="BD889" s="16" t="str">
        <f>IF(COUNTIF(A:A, A889) &gt; 1, "Duplicate", "Unique")</f>
        <v>Unique</v>
      </c>
    </row>
    <row r="890" spans="1:56" x14ac:dyDescent="0.3">
      <c r="A890">
        <v>2276</v>
      </c>
      <c r="B890">
        <v>1955</v>
      </c>
      <c r="C890" t="s">
        <v>28</v>
      </c>
      <c r="D890" t="s">
        <v>31</v>
      </c>
      <c r="E890">
        <v>57959</v>
      </c>
      <c r="F890">
        <v>0</v>
      </c>
      <c r="G890">
        <v>1</v>
      </c>
      <c r="H890" s="1">
        <v>41396</v>
      </c>
      <c r="I890">
        <v>71</v>
      </c>
      <c r="J890">
        <v>430</v>
      </c>
      <c r="K890">
        <v>16</v>
      </c>
      <c r="L890">
        <v>322</v>
      </c>
      <c r="M890">
        <v>43</v>
      </c>
      <c r="N890">
        <v>24</v>
      </c>
      <c r="O890">
        <v>33</v>
      </c>
      <c r="P890">
        <f>IF(Table13[[#This Row],[MntWines]] = 0,"",Table13[[#This Row],[MntWines]])</f>
        <v>430</v>
      </c>
      <c r="Q890">
        <f>IF(Table13[[#This Row],[MntFruits]] = 0, "",Table13[[#This Row],[MntFruits]])</f>
        <v>16</v>
      </c>
      <c r="R890">
        <f>IF(Table13[[#This Row],[MntMeatProducts]] = 0, "",Table13[[#This Row],[MntMeatProducts]])</f>
        <v>322</v>
      </c>
      <c r="S890">
        <f>IF(Table13[[#This Row],[MntFishProducts]] = 0, "",Table13[[#This Row],[MntFishProducts]])</f>
        <v>43</v>
      </c>
      <c r="T890">
        <f>IF(Table13[[#This Row],[MntSweetProducts]] = 0, "",Table13[[#This Row],[MntSweetProducts]])</f>
        <v>24</v>
      </c>
      <c r="U890">
        <f>IF(Table13[[#This Row],[MntGoldProds]] = 0, "",Table13[[#This Row],[MntGoldProds]])</f>
        <v>33</v>
      </c>
      <c r="V890">
        <v>5</v>
      </c>
      <c r="W890">
        <v>4</v>
      </c>
      <c r="X890">
        <v>7</v>
      </c>
      <c r="Y890">
        <v>11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 t="s">
        <v>30</v>
      </c>
      <c r="AI890" s="13">
        <f>SUM(Table13[[#This Row],[MntWines]:[MntGoldProds]])</f>
        <v>868</v>
      </c>
      <c r="AJ890" s="13">
        <f>AVERAGE(Table13[[#This Row],[MntWines]:[MntGoldProds]])</f>
        <v>144.66666666666666</v>
      </c>
      <c r="AK890">
        <f>IF(Table13[[#This Row],[Total Number of Purchases]]=0,0,Table13[[#This Row],[Total Spend]]/Table13[[#This Row],[Total Number of Purchases]])</f>
        <v>32.148148148148145</v>
      </c>
      <c r="AM890">
        <f>SUM(Table13[[#This Row],[NumDealsPurchases]:[NumStorePurchases]])</f>
        <v>27</v>
      </c>
      <c r="AN890" s="14">
        <f>Snapshot_Date-Table13[[#This Row],[Dt_Customer]]</f>
        <v>520</v>
      </c>
      <c r="AP890" s="13">
        <f>Table13[[#This Row],[NumDealsPurchases]]/Table13[[#This Row],[Total Number of Purchases]]*100</f>
        <v>18.518518518518519</v>
      </c>
      <c r="AQ890">
        <f>6-ROUNDUP(_xlfn.PERCENTRANK.INC(Table13[Recency],Table13[[#This Row],[Recency]])*5, 0)</f>
        <v>2</v>
      </c>
      <c r="AR890">
        <f>ROUNDUP(_xlfn.PERCENTRANK.INC(Table13[Total Number of Purchases],Table13[[#This Row],[Total Number of Purchases]])*5,0)</f>
        <v>5</v>
      </c>
      <c r="AS890">
        <f>ROUNDUP(_xlfn.PERCENTRANK.INC(Table13[Total Spend],Table13[[#This Row],[Total Spend]])*5,0)</f>
        <v>4</v>
      </c>
      <c r="AT890" t="str">
        <f>Table13[[#This Row],[Recency Score]]&amp;Table13[[#This Row],[Frequency Score]]&amp;Table13[[#This Row],[Monetary Score]]</f>
        <v>254</v>
      </c>
      <c r="AU890" t="str">
        <f t="shared" si="13"/>
        <v>Frequent Buyers</v>
      </c>
      <c r="AW890" s="13">
        <f>DATEDIF(Table13[[#This Row],[Dt_Customer]], Snapshot_Date, "d")</f>
        <v>520</v>
      </c>
      <c r="AX890" s="13">
        <f>Table13[[#This Row],[CL if today]]/365</f>
        <v>1.4246575342465753</v>
      </c>
      <c r="AY890">
        <f>Table13[[#This Row],[Total Number of Purchases]]/Table13[[#This Row],[Corrected CL]]</f>
        <v>18.951923076923077</v>
      </c>
      <c r="AZ890">
        <f>Table13[[#This Row],[Average Order Value (AOV)]]*Table13[[#This Row],[Freq per Year]]</f>
        <v>609.26923076923072</v>
      </c>
      <c r="BA890">
        <f>Table13[[#This Row],[Total Spend]]/Table13[[#This Row],[Corrected CL]]</f>
        <v>609.26923076923083</v>
      </c>
      <c r="BB890">
        <v>27.80952380952381</v>
      </c>
      <c r="BC890" s="1">
        <f>Table13[[#This Row],[Dt_Customer]]+Table13[[#This Row],[Recency]]</f>
        <v>41467</v>
      </c>
      <c r="BD890" s="16" t="str">
        <f>IF(COUNTIF(A:A, A890) &gt; 1, "Duplicate", "Unique")</f>
        <v>Unique</v>
      </c>
    </row>
    <row r="891" spans="1:56" x14ac:dyDescent="0.3">
      <c r="A891">
        <v>1165</v>
      </c>
      <c r="B891">
        <v>1958</v>
      </c>
      <c r="C891" t="s">
        <v>37</v>
      </c>
      <c r="D891" t="s">
        <v>31</v>
      </c>
      <c r="E891">
        <v>50729</v>
      </c>
      <c r="F891">
        <v>1</v>
      </c>
      <c r="G891">
        <v>1</v>
      </c>
      <c r="H891" s="1">
        <v>41396</v>
      </c>
      <c r="I891">
        <v>62</v>
      </c>
      <c r="J891">
        <v>239</v>
      </c>
      <c r="K891">
        <v>13</v>
      </c>
      <c r="L891">
        <v>143</v>
      </c>
      <c r="M891">
        <v>45</v>
      </c>
      <c r="N891">
        <v>4</v>
      </c>
      <c r="O891">
        <v>52</v>
      </c>
      <c r="P891">
        <f>IF(Table13[[#This Row],[MntWines]] = 0,"",Table13[[#This Row],[MntWines]])</f>
        <v>239</v>
      </c>
      <c r="Q891">
        <f>IF(Table13[[#This Row],[MntFruits]] = 0, "",Table13[[#This Row],[MntFruits]])</f>
        <v>13</v>
      </c>
      <c r="R891">
        <f>IF(Table13[[#This Row],[MntMeatProducts]] = 0, "",Table13[[#This Row],[MntMeatProducts]])</f>
        <v>143</v>
      </c>
      <c r="S891">
        <f>IF(Table13[[#This Row],[MntFishProducts]] = 0, "",Table13[[#This Row],[MntFishProducts]])</f>
        <v>45</v>
      </c>
      <c r="T891">
        <f>IF(Table13[[#This Row],[MntSweetProducts]] = 0, "",Table13[[#This Row],[MntSweetProducts]])</f>
        <v>4</v>
      </c>
      <c r="U891">
        <f>IF(Table13[[#This Row],[MntGoldProds]] = 0, "",Table13[[#This Row],[MntGoldProds]])</f>
        <v>52</v>
      </c>
      <c r="V891">
        <v>9</v>
      </c>
      <c r="W891">
        <v>6</v>
      </c>
      <c r="X891">
        <v>2</v>
      </c>
      <c r="Y891">
        <v>7</v>
      </c>
      <c r="Z891">
        <v>6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t="s">
        <v>43</v>
      </c>
      <c r="AI891" s="13">
        <f>SUM(Table13[[#This Row],[MntWines]:[MntGoldProds]])</f>
        <v>496</v>
      </c>
      <c r="AJ891" s="13">
        <f>AVERAGE(Table13[[#This Row],[MntWines]:[MntGoldProds]])</f>
        <v>82.666666666666671</v>
      </c>
      <c r="AK891">
        <f>IF(Table13[[#This Row],[Total Number of Purchases]]=0,0,Table13[[#This Row],[Total Spend]]/Table13[[#This Row],[Total Number of Purchases]])</f>
        <v>20.666666666666668</v>
      </c>
      <c r="AM891">
        <f>SUM(Table13[[#This Row],[NumDealsPurchases]:[NumStorePurchases]])</f>
        <v>24</v>
      </c>
      <c r="AN891" s="14">
        <f>Snapshot_Date-Table13[[#This Row],[Dt_Customer]]</f>
        <v>520</v>
      </c>
      <c r="AP891" s="13">
        <f>Table13[[#This Row],[NumDealsPurchases]]/Table13[[#This Row],[Total Number of Purchases]]*100</f>
        <v>37.5</v>
      </c>
      <c r="AQ891">
        <f>6-ROUNDUP(_xlfn.PERCENTRANK.INC(Table13[Recency],Table13[[#This Row],[Recency]])*5, 0)</f>
        <v>2</v>
      </c>
      <c r="AR891">
        <f>ROUNDUP(_xlfn.PERCENTRANK.INC(Table13[Total Number of Purchases],Table13[[#This Row],[Total Number of Purchases]])*5,0)</f>
        <v>5</v>
      </c>
      <c r="AS891">
        <f>ROUNDUP(_xlfn.PERCENTRANK.INC(Table13[Total Spend],Table13[[#This Row],[Total Spend]])*5,0)</f>
        <v>3</v>
      </c>
      <c r="AT891" t="str">
        <f>Table13[[#This Row],[Recency Score]]&amp;Table13[[#This Row],[Frequency Score]]&amp;Table13[[#This Row],[Monetary Score]]</f>
        <v>253</v>
      </c>
      <c r="AU891" t="str">
        <f t="shared" si="13"/>
        <v>Frequent Buyers</v>
      </c>
      <c r="AW891" s="13">
        <f>DATEDIF(Table13[[#This Row],[Dt_Customer]], Snapshot_Date, "d")</f>
        <v>520</v>
      </c>
      <c r="AX891" s="13">
        <f>Table13[[#This Row],[CL if today]]/365</f>
        <v>1.4246575342465753</v>
      </c>
      <c r="AY891">
        <f>Table13[[#This Row],[Total Number of Purchases]]/Table13[[#This Row],[Corrected CL]]</f>
        <v>16.846153846153847</v>
      </c>
      <c r="AZ891">
        <f>Table13[[#This Row],[Average Order Value (AOV)]]*Table13[[#This Row],[Freq per Year]]</f>
        <v>348.15384615384619</v>
      </c>
      <c r="BA891">
        <f>Table13[[#This Row],[Total Spend]]/Table13[[#This Row],[Corrected CL]]</f>
        <v>348.15384615384619</v>
      </c>
      <c r="BB891">
        <v>167.55238095238096</v>
      </c>
      <c r="BC891" s="1">
        <f>Table13[[#This Row],[Dt_Customer]]+Table13[[#This Row],[Recency]]</f>
        <v>41458</v>
      </c>
      <c r="BD891" s="16" t="str">
        <f>IF(COUNTIF(A:A, A891) &gt; 1, "Duplicate", "Unique")</f>
        <v>Unique</v>
      </c>
    </row>
    <row r="892" spans="1:56" x14ac:dyDescent="0.3">
      <c r="A892">
        <v>4864</v>
      </c>
      <c r="B892">
        <v>1977</v>
      </c>
      <c r="C892" t="s">
        <v>28</v>
      </c>
      <c r="D892" t="s">
        <v>33</v>
      </c>
      <c r="E892">
        <v>34380</v>
      </c>
      <c r="F892">
        <v>1</v>
      </c>
      <c r="G892">
        <v>0</v>
      </c>
      <c r="H892" s="1">
        <v>41396</v>
      </c>
      <c r="I892">
        <v>68</v>
      </c>
      <c r="J892">
        <v>72</v>
      </c>
      <c r="K892">
        <v>7</v>
      </c>
      <c r="L892">
        <v>58</v>
      </c>
      <c r="M892">
        <v>13</v>
      </c>
      <c r="N892">
        <v>1</v>
      </c>
      <c r="O892">
        <v>24</v>
      </c>
      <c r="P892">
        <f>IF(Table13[[#This Row],[MntWines]] = 0,"",Table13[[#This Row],[MntWines]])</f>
        <v>72</v>
      </c>
      <c r="Q892">
        <f>IF(Table13[[#This Row],[MntFruits]] = 0, "",Table13[[#This Row],[MntFruits]])</f>
        <v>7</v>
      </c>
      <c r="R892">
        <f>IF(Table13[[#This Row],[MntMeatProducts]] = 0, "",Table13[[#This Row],[MntMeatProducts]])</f>
        <v>58</v>
      </c>
      <c r="S892">
        <f>IF(Table13[[#This Row],[MntFishProducts]] = 0, "",Table13[[#This Row],[MntFishProducts]])</f>
        <v>13</v>
      </c>
      <c r="T892">
        <f>IF(Table13[[#This Row],[MntSweetProducts]] = 0, "",Table13[[#This Row],[MntSweetProducts]])</f>
        <v>1</v>
      </c>
      <c r="U892">
        <f>IF(Table13[[#This Row],[MntGoldProds]] = 0, "",Table13[[#This Row],[MntGoldProds]])</f>
        <v>24</v>
      </c>
      <c r="V892">
        <v>4</v>
      </c>
      <c r="W892">
        <v>4</v>
      </c>
      <c r="X892">
        <v>1</v>
      </c>
      <c r="Y892">
        <v>3</v>
      </c>
      <c r="Z892">
        <v>8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32</v>
      </c>
      <c r="AI892" s="13">
        <f>SUM(Table13[[#This Row],[MntWines]:[MntGoldProds]])</f>
        <v>175</v>
      </c>
      <c r="AJ892" s="13">
        <f>AVERAGE(Table13[[#This Row],[MntWines]:[MntGoldProds]])</f>
        <v>29.166666666666668</v>
      </c>
      <c r="AK892">
        <f>IF(Table13[[#This Row],[Total Number of Purchases]]=0,0,Table13[[#This Row],[Total Spend]]/Table13[[#This Row],[Total Number of Purchases]])</f>
        <v>14.583333333333334</v>
      </c>
      <c r="AM892">
        <f>SUM(Table13[[#This Row],[NumDealsPurchases]:[NumStorePurchases]])</f>
        <v>12</v>
      </c>
      <c r="AN892" s="14">
        <f>Snapshot_Date-Table13[[#This Row],[Dt_Customer]]</f>
        <v>520</v>
      </c>
      <c r="AP892" s="13">
        <f>Table13[[#This Row],[NumDealsPurchases]]/Table13[[#This Row],[Total Number of Purchases]]*100</f>
        <v>33.333333333333329</v>
      </c>
      <c r="AQ892">
        <f>6-ROUNDUP(_xlfn.PERCENTRANK.INC(Table13[Recency],Table13[[#This Row],[Recency]])*5, 0)</f>
        <v>2</v>
      </c>
      <c r="AR892">
        <f>ROUNDUP(_xlfn.PERCENTRANK.INC(Table13[Total Number of Purchases],Table13[[#This Row],[Total Number of Purchases]])*5,0)</f>
        <v>2</v>
      </c>
      <c r="AS892">
        <f>ROUNDUP(_xlfn.PERCENTRANK.INC(Table13[Total Spend],Table13[[#This Row],[Total Spend]])*5,0)</f>
        <v>2</v>
      </c>
      <c r="AT892" t="str">
        <f>Table13[[#This Row],[Recency Score]]&amp;Table13[[#This Row],[Frequency Score]]&amp;Table13[[#This Row],[Monetary Score]]</f>
        <v>222</v>
      </c>
      <c r="AU892" t="str">
        <f t="shared" si="13"/>
        <v>About to Sleep</v>
      </c>
      <c r="AW892" s="13">
        <f>DATEDIF(Table13[[#This Row],[Dt_Customer]], Snapshot_Date, "d")</f>
        <v>520</v>
      </c>
      <c r="AX892" s="13">
        <f>Table13[[#This Row],[CL if today]]/365</f>
        <v>1.4246575342465753</v>
      </c>
      <c r="AY892">
        <f>Table13[[#This Row],[Total Number of Purchases]]/Table13[[#This Row],[Corrected CL]]</f>
        <v>8.4230769230769234</v>
      </c>
      <c r="AZ892">
        <f>Table13[[#This Row],[Average Order Value (AOV)]]*Table13[[#This Row],[Freq per Year]]</f>
        <v>122.83653846153847</v>
      </c>
      <c r="BA892">
        <f>Table13[[#This Row],[Total Spend]]/Table13[[#This Row],[Corrected CL]]</f>
        <v>122.83653846153847</v>
      </c>
      <c r="BB892">
        <v>250.98095238095237</v>
      </c>
      <c r="BC892" s="1">
        <f>Table13[[#This Row],[Dt_Customer]]+Table13[[#This Row],[Recency]]</f>
        <v>41464</v>
      </c>
      <c r="BD892" s="16" t="str">
        <f>IF(COUNTIF(A:A, A892) &gt; 1, "Duplicate", "Unique")</f>
        <v>Unique</v>
      </c>
    </row>
    <row r="893" spans="1:56" x14ac:dyDescent="0.3">
      <c r="A893">
        <v>5631</v>
      </c>
      <c r="B893">
        <v>1991</v>
      </c>
      <c r="C893" t="s">
        <v>28</v>
      </c>
      <c r="D893" t="s">
        <v>31</v>
      </c>
      <c r="E893">
        <v>49767</v>
      </c>
      <c r="F893">
        <v>0</v>
      </c>
      <c r="G893">
        <v>0</v>
      </c>
      <c r="H893" s="1">
        <v>41396</v>
      </c>
      <c r="I893">
        <v>92</v>
      </c>
      <c r="J893">
        <v>202</v>
      </c>
      <c r="K893">
        <v>47</v>
      </c>
      <c r="L893">
        <v>197</v>
      </c>
      <c r="M893">
        <v>55</v>
      </c>
      <c r="N893">
        <v>42</v>
      </c>
      <c r="O893">
        <v>149</v>
      </c>
      <c r="P893">
        <f>IF(Table13[[#This Row],[MntWines]] = 0,"",Table13[[#This Row],[MntWines]])</f>
        <v>202</v>
      </c>
      <c r="Q893">
        <f>IF(Table13[[#This Row],[MntFruits]] = 0, "",Table13[[#This Row],[MntFruits]])</f>
        <v>47</v>
      </c>
      <c r="R893">
        <f>IF(Table13[[#This Row],[MntMeatProducts]] = 0, "",Table13[[#This Row],[MntMeatProducts]])</f>
        <v>197</v>
      </c>
      <c r="S893">
        <f>IF(Table13[[#This Row],[MntFishProducts]] = 0, "",Table13[[#This Row],[MntFishProducts]])</f>
        <v>55</v>
      </c>
      <c r="T893">
        <f>IF(Table13[[#This Row],[MntSweetProducts]] = 0, "",Table13[[#This Row],[MntSweetProducts]])</f>
        <v>42</v>
      </c>
      <c r="U893">
        <f>IF(Table13[[#This Row],[MntGoldProds]] = 0, "",Table13[[#This Row],[MntGoldProds]])</f>
        <v>149</v>
      </c>
      <c r="V893">
        <v>1</v>
      </c>
      <c r="W893">
        <v>5</v>
      </c>
      <c r="X893">
        <v>4</v>
      </c>
      <c r="Y893">
        <v>8</v>
      </c>
      <c r="Z893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 t="s">
        <v>34</v>
      </c>
      <c r="AI893" s="13">
        <f>SUM(Table13[[#This Row],[MntWines]:[MntGoldProds]])</f>
        <v>692</v>
      </c>
      <c r="AJ893" s="13">
        <f>AVERAGE(Table13[[#This Row],[MntWines]:[MntGoldProds]])</f>
        <v>115.33333333333333</v>
      </c>
      <c r="AK893">
        <f>IF(Table13[[#This Row],[Total Number of Purchases]]=0,0,Table13[[#This Row],[Total Spend]]/Table13[[#This Row],[Total Number of Purchases]])</f>
        <v>38.444444444444443</v>
      </c>
      <c r="AM893">
        <f>SUM(Table13[[#This Row],[NumDealsPurchases]:[NumStorePurchases]])</f>
        <v>18</v>
      </c>
      <c r="AN893" s="14">
        <f>Snapshot_Date-Table13[[#This Row],[Dt_Customer]]</f>
        <v>520</v>
      </c>
      <c r="AP893" s="13">
        <f>Table13[[#This Row],[NumDealsPurchases]]/Table13[[#This Row],[Total Number of Purchases]]*100</f>
        <v>5.5555555555555554</v>
      </c>
      <c r="AQ893">
        <f>6-ROUNDUP(_xlfn.PERCENTRANK.INC(Table13[Recency],Table13[[#This Row],[Recency]])*5, 0)</f>
        <v>1</v>
      </c>
      <c r="AR893">
        <f>ROUNDUP(_xlfn.PERCENTRANK.INC(Table13[Total Number of Purchases],Table13[[#This Row],[Total Number of Purchases]])*5,0)</f>
        <v>4</v>
      </c>
      <c r="AS893">
        <f>ROUNDUP(_xlfn.PERCENTRANK.INC(Table13[Total Spend],Table13[[#This Row],[Total Spend]])*5,0)</f>
        <v>4</v>
      </c>
      <c r="AT893" t="str">
        <f>Table13[[#This Row],[Recency Score]]&amp;Table13[[#This Row],[Frequency Score]]&amp;Table13[[#This Row],[Monetary Score]]</f>
        <v>144</v>
      </c>
      <c r="AU893" t="str">
        <f t="shared" si="13"/>
        <v>Lost</v>
      </c>
      <c r="AW893" s="13">
        <f>DATEDIF(Table13[[#This Row],[Dt_Customer]], Snapshot_Date, "d")</f>
        <v>520</v>
      </c>
      <c r="AX893" s="13">
        <f>Table13[[#This Row],[CL if today]]/365</f>
        <v>1.4246575342465753</v>
      </c>
      <c r="AY893">
        <f>Table13[[#This Row],[Total Number of Purchases]]/Table13[[#This Row],[Corrected CL]]</f>
        <v>12.634615384615385</v>
      </c>
      <c r="AZ893">
        <f>Table13[[#This Row],[Average Order Value (AOV)]]*Table13[[#This Row],[Freq per Year]]</f>
        <v>485.73076923076923</v>
      </c>
      <c r="BA893">
        <f>Table13[[#This Row],[Total Spend]]/Table13[[#This Row],[Corrected CL]]</f>
        <v>485.73076923076928</v>
      </c>
      <c r="BB893">
        <v>38.238095238095241</v>
      </c>
      <c r="BC893" s="1">
        <f>Table13[[#This Row],[Dt_Customer]]+Table13[[#This Row],[Recency]]</f>
        <v>41488</v>
      </c>
      <c r="BD893" s="16" t="str">
        <f>IF(COUNTIF(A:A, A893) &gt; 1, "Duplicate", "Unique")</f>
        <v>Unique</v>
      </c>
    </row>
    <row r="894" spans="1:56" x14ac:dyDescent="0.3">
      <c r="A894">
        <v>3839</v>
      </c>
      <c r="B894">
        <v>1958</v>
      </c>
      <c r="C894" t="s">
        <v>44</v>
      </c>
      <c r="D894" t="s">
        <v>31</v>
      </c>
      <c r="E894">
        <v>15056</v>
      </c>
      <c r="F894">
        <v>1</v>
      </c>
      <c r="G894">
        <v>1</v>
      </c>
      <c r="H894" s="1">
        <v>41397</v>
      </c>
      <c r="I894">
        <v>76</v>
      </c>
      <c r="J894">
        <v>6</v>
      </c>
      <c r="K894">
        <v>12</v>
      </c>
      <c r="L894">
        <v>3</v>
      </c>
      <c r="M894">
        <v>21</v>
      </c>
      <c r="N894">
        <v>6</v>
      </c>
      <c r="O894">
        <v>40</v>
      </c>
      <c r="P894">
        <f>IF(Table13[[#This Row],[MntWines]] = 0,"",Table13[[#This Row],[MntWines]])</f>
        <v>6</v>
      </c>
      <c r="Q894">
        <f>IF(Table13[[#This Row],[MntFruits]] = 0, "",Table13[[#This Row],[MntFruits]])</f>
        <v>12</v>
      </c>
      <c r="R894">
        <f>IF(Table13[[#This Row],[MntMeatProducts]] = 0, "",Table13[[#This Row],[MntMeatProducts]])</f>
        <v>3</v>
      </c>
      <c r="S894">
        <f>IF(Table13[[#This Row],[MntFishProducts]] = 0, "",Table13[[#This Row],[MntFishProducts]])</f>
        <v>21</v>
      </c>
      <c r="T894">
        <f>IF(Table13[[#This Row],[MntSweetProducts]] = 0, "",Table13[[#This Row],[MntSweetProducts]])</f>
        <v>6</v>
      </c>
      <c r="U894">
        <f>IF(Table13[[#This Row],[MntGoldProds]] = 0, "",Table13[[#This Row],[MntGoldProds]])</f>
        <v>40</v>
      </c>
      <c r="V894">
        <v>5</v>
      </c>
      <c r="W894">
        <v>2</v>
      </c>
      <c r="X894">
        <v>2</v>
      </c>
      <c r="Y894">
        <v>3</v>
      </c>
      <c r="Z894">
        <v>5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30</v>
      </c>
      <c r="AI894" s="13">
        <f>SUM(Table13[[#This Row],[MntWines]:[MntGoldProds]])</f>
        <v>88</v>
      </c>
      <c r="AJ894" s="13">
        <f>AVERAGE(Table13[[#This Row],[MntWines]:[MntGoldProds]])</f>
        <v>14.666666666666666</v>
      </c>
      <c r="AK894">
        <f>IF(Table13[[#This Row],[Total Number of Purchases]]=0,0,Table13[[#This Row],[Total Spend]]/Table13[[#This Row],[Total Number of Purchases]])</f>
        <v>7.333333333333333</v>
      </c>
      <c r="AM894">
        <f>SUM(Table13[[#This Row],[NumDealsPurchases]:[NumStorePurchases]])</f>
        <v>12</v>
      </c>
      <c r="AN894" s="14">
        <f>Snapshot_Date-Table13[[#This Row],[Dt_Customer]]</f>
        <v>519</v>
      </c>
      <c r="AP894" s="13">
        <f>Table13[[#This Row],[NumDealsPurchases]]/Table13[[#This Row],[Total Number of Purchases]]*100</f>
        <v>41.666666666666671</v>
      </c>
      <c r="AQ894">
        <f>6-ROUNDUP(_xlfn.PERCENTRANK.INC(Table13[Recency],Table13[[#This Row],[Recency]])*5, 0)</f>
        <v>2</v>
      </c>
      <c r="AR894">
        <f>ROUNDUP(_xlfn.PERCENTRANK.INC(Table13[Total Number of Purchases],Table13[[#This Row],[Total Number of Purchases]])*5,0)</f>
        <v>2</v>
      </c>
      <c r="AS894">
        <f>ROUNDUP(_xlfn.PERCENTRANK.INC(Table13[Total Spend],Table13[[#This Row],[Total Spend]])*5,0)</f>
        <v>2</v>
      </c>
      <c r="AT894" t="str">
        <f>Table13[[#This Row],[Recency Score]]&amp;Table13[[#This Row],[Frequency Score]]&amp;Table13[[#This Row],[Monetary Score]]</f>
        <v>222</v>
      </c>
      <c r="AU894" t="str">
        <f t="shared" si="13"/>
        <v>About to Sleep</v>
      </c>
      <c r="AW894" s="13">
        <f>DATEDIF(Table13[[#This Row],[Dt_Customer]], Snapshot_Date, "d")</f>
        <v>519</v>
      </c>
      <c r="AX894" s="13">
        <f>Table13[[#This Row],[CL if today]]/365</f>
        <v>1.4219178082191781</v>
      </c>
      <c r="AY894">
        <f>Table13[[#This Row],[Total Number of Purchases]]/Table13[[#This Row],[Corrected CL]]</f>
        <v>8.4393063583815024</v>
      </c>
      <c r="AZ894">
        <f>Table13[[#This Row],[Average Order Value (AOV)]]*Table13[[#This Row],[Freq per Year]]</f>
        <v>61.888246628131014</v>
      </c>
      <c r="BA894">
        <f>Table13[[#This Row],[Total Spend]]/Table13[[#This Row],[Corrected CL]]</f>
        <v>61.888246628131022</v>
      </c>
      <c r="BB894">
        <v>879.34990439770559</v>
      </c>
      <c r="BC894" s="1">
        <f>Table13[[#This Row],[Dt_Customer]]+Table13[[#This Row],[Recency]]</f>
        <v>41473</v>
      </c>
      <c r="BD894" s="16" t="str">
        <f>IF(COUNTIF(A:A, A894) &gt; 1, "Duplicate", "Unique")</f>
        <v>Unique</v>
      </c>
    </row>
    <row r="895" spans="1:56" x14ac:dyDescent="0.3">
      <c r="A895">
        <v>8015</v>
      </c>
      <c r="B895">
        <v>1962</v>
      </c>
      <c r="C895" t="s">
        <v>37</v>
      </c>
      <c r="D895" t="s">
        <v>29</v>
      </c>
      <c r="E895">
        <v>85696</v>
      </c>
      <c r="F895">
        <v>0</v>
      </c>
      <c r="G895">
        <v>0</v>
      </c>
      <c r="H895" s="1">
        <v>41397</v>
      </c>
      <c r="I895">
        <v>88</v>
      </c>
      <c r="J895">
        <v>714</v>
      </c>
      <c r="K895">
        <v>76</v>
      </c>
      <c r="L895">
        <v>395</v>
      </c>
      <c r="M895">
        <v>116</v>
      </c>
      <c r="N895">
        <v>0</v>
      </c>
      <c r="O895">
        <v>12</v>
      </c>
      <c r="P895">
        <f>IF(Table13[[#This Row],[MntWines]] = 0,"",Table13[[#This Row],[MntWines]])</f>
        <v>714</v>
      </c>
      <c r="Q895">
        <f>IF(Table13[[#This Row],[MntFruits]] = 0, "",Table13[[#This Row],[MntFruits]])</f>
        <v>76</v>
      </c>
      <c r="R895">
        <f>IF(Table13[[#This Row],[MntMeatProducts]] = 0, "",Table13[[#This Row],[MntMeatProducts]])</f>
        <v>395</v>
      </c>
      <c r="S895">
        <f>IF(Table13[[#This Row],[MntFishProducts]] = 0, "",Table13[[#This Row],[MntFishProducts]])</f>
        <v>116</v>
      </c>
      <c r="T895" t="str">
        <f>IF(Table13[[#This Row],[MntSweetProducts]] = 0, "",Table13[[#This Row],[MntSweetProducts]])</f>
        <v/>
      </c>
      <c r="U895">
        <f>IF(Table13[[#This Row],[MntGoldProds]] = 0, "",Table13[[#This Row],[MntGoldProds]])</f>
        <v>12</v>
      </c>
      <c r="V895">
        <v>1</v>
      </c>
      <c r="W895">
        <v>4</v>
      </c>
      <c r="X895">
        <v>6</v>
      </c>
      <c r="Y895">
        <v>9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 t="s">
        <v>30</v>
      </c>
      <c r="AI895" s="13">
        <f>SUM(Table13[[#This Row],[MntWines]:[MntGoldProds]])</f>
        <v>1313</v>
      </c>
      <c r="AJ895" s="13">
        <f>AVERAGE(Table13[[#This Row],[MntWines]:[MntGoldProds]])</f>
        <v>218.83333333333334</v>
      </c>
      <c r="AK895">
        <f>IF(Table13[[#This Row],[Total Number of Purchases]]=0,0,Table13[[#This Row],[Total Spend]]/Table13[[#This Row],[Total Number of Purchases]])</f>
        <v>65.650000000000006</v>
      </c>
      <c r="AM895">
        <f>SUM(Table13[[#This Row],[NumDealsPurchases]:[NumStorePurchases]])</f>
        <v>20</v>
      </c>
      <c r="AN895" s="14">
        <f>Snapshot_Date-Table13[[#This Row],[Dt_Customer]]</f>
        <v>519</v>
      </c>
      <c r="AP895" s="13">
        <f>Table13[[#This Row],[NumDealsPurchases]]/Table13[[#This Row],[Total Number of Purchases]]*100</f>
        <v>5</v>
      </c>
      <c r="AQ895">
        <f>6-ROUNDUP(_xlfn.PERCENTRANK.INC(Table13[Recency],Table13[[#This Row],[Recency]])*5, 0)</f>
        <v>1</v>
      </c>
      <c r="AR895">
        <f>ROUNDUP(_xlfn.PERCENTRANK.INC(Table13[Total Number of Purchases],Table13[[#This Row],[Total Number of Purchases]])*5,0)</f>
        <v>4</v>
      </c>
      <c r="AS895">
        <f>ROUNDUP(_xlfn.PERCENTRANK.INC(Table13[Total Spend],Table13[[#This Row],[Total Spend]])*5,0)</f>
        <v>5</v>
      </c>
      <c r="AT895" t="str">
        <f>Table13[[#This Row],[Recency Score]]&amp;Table13[[#This Row],[Frequency Score]]&amp;Table13[[#This Row],[Monetary Score]]</f>
        <v>145</v>
      </c>
      <c r="AU895" t="str">
        <f t="shared" si="13"/>
        <v>Big Spenders</v>
      </c>
      <c r="AW895" s="13">
        <f>DATEDIF(Table13[[#This Row],[Dt_Customer]], Snapshot_Date, "d")</f>
        <v>519</v>
      </c>
      <c r="AX895" s="13">
        <f>Table13[[#This Row],[CL if today]]/365</f>
        <v>1.4219178082191781</v>
      </c>
      <c r="AY895">
        <f>Table13[[#This Row],[Total Number of Purchases]]/Table13[[#This Row],[Corrected CL]]</f>
        <v>14.065510597302504</v>
      </c>
      <c r="AZ895">
        <f>Table13[[#This Row],[Average Order Value (AOV)]]*Table13[[#This Row],[Freq per Year]]</f>
        <v>923.40077071290943</v>
      </c>
      <c r="BA895">
        <f>Table13[[#This Row],[Total Spend]]/Table13[[#This Row],[Corrected CL]]</f>
        <v>923.40077071290943</v>
      </c>
      <c r="BB895">
        <v>846.32633587786256</v>
      </c>
      <c r="BC895" s="1">
        <f>Table13[[#This Row],[Dt_Customer]]+Table13[[#This Row],[Recency]]</f>
        <v>41485</v>
      </c>
      <c r="BD895" s="16" t="str">
        <f>IF(COUNTIF(A:A, A895) &gt; 1, "Duplicate", "Unique")</f>
        <v>Unique</v>
      </c>
    </row>
    <row r="896" spans="1:56" x14ac:dyDescent="0.3">
      <c r="A896">
        <v>1745</v>
      </c>
      <c r="B896">
        <v>1962</v>
      </c>
      <c r="C896" t="s">
        <v>37</v>
      </c>
      <c r="D896" t="s">
        <v>29</v>
      </c>
      <c r="E896">
        <v>85696</v>
      </c>
      <c r="F896">
        <v>0</v>
      </c>
      <c r="G896">
        <v>0</v>
      </c>
      <c r="H896" s="1">
        <v>41397</v>
      </c>
      <c r="I896">
        <v>88</v>
      </c>
      <c r="J896">
        <v>714</v>
      </c>
      <c r="K896">
        <v>76</v>
      </c>
      <c r="L896">
        <v>395</v>
      </c>
      <c r="M896">
        <v>116</v>
      </c>
      <c r="N896">
        <v>0</v>
      </c>
      <c r="O896">
        <v>12</v>
      </c>
      <c r="P896">
        <f>IF(Table13[[#This Row],[MntWines]] = 0,"",Table13[[#This Row],[MntWines]])</f>
        <v>714</v>
      </c>
      <c r="Q896">
        <f>IF(Table13[[#This Row],[MntFruits]] = 0, "",Table13[[#This Row],[MntFruits]])</f>
        <v>76</v>
      </c>
      <c r="R896">
        <f>IF(Table13[[#This Row],[MntMeatProducts]] = 0, "",Table13[[#This Row],[MntMeatProducts]])</f>
        <v>395</v>
      </c>
      <c r="S896">
        <f>IF(Table13[[#This Row],[MntFishProducts]] = 0, "",Table13[[#This Row],[MntFishProducts]])</f>
        <v>116</v>
      </c>
      <c r="T896" t="str">
        <f>IF(Table13[[#This Row],[MntSweetProducts]] = 0, "",Table13[[#This Row],[MntSweetProducts]])</f>
        <v/>
      </c>
      <c r="U896">
        <f>IF(Table13[[#This Row],[MntGoldProds]] = 0, "",Table13[[#This Row],[MntGoldProds]])</f>
        <v>12</v>
      </c>
      <c r="V896">
        <v>1</v>
      </c>
      <c r="W896">
        <v>4</v>
      </c>
      <c r="X896">
        <v>6</v>
      </c>
      <c r="Y896">
        <v>9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 t="s">
        <v>30</v>
      </c>
      <c r="AI896" s="13">
        <f>SUM(Table13[[#This Row],[MntWines]:[MntGoldProds]])</f>
        <v>1313</v>
      </c>
      <c r="AJ896" s="13">
        <f>AVERAGE(Table13[[#This Row],[MntWines]:[MntGoldProds]])</f>
        <v>218.83333333333334</v>
      </c>
      <c r="AK896">
        <f>IF(Table13[[#This Row],[Total Number of Purchases]]=0,0,Table13[[#This Row],[Total Spend]]/Table13[[#This Row],[Total Number of Purchases]])</f>
        <v>65.650000000000006</v>
      </c>
      <c r="AM896">
        <f>SUM(Table13[[#This Row],[NumDealsPurchases]:[NumStorePurchases]])</f>
        <v>20</v>
      </c>
      <c r="AN896" s="14">
        <f>Snapshot_Date-Table13[[#This Row],[Dt_Customer]]</f>
        <v>519</v>
      </c>
      <c r="AP896" s="13">
        <f>Table13[[#This Row],[NumDealsPurchases]]/Table13[[#This Row],[Total Number of Purchases]]*100</f>
        <v>5</v>
      </c>
      <c r="AQ896">
        <f>6-ROUNDUP(_xlfn.PERCENTRANK.INC(Table13[Recency],Table13[[#This Row],[Recency]])*5, 0)</f>
        <v>1</v>
      </c>
      <c r="AR896">
        <f>ROUNDUP(_xlfn.PERCENTRANK.INC(Table13[Total Number of Purchases],Table13[[#This Row],[Total Number of Purchases]])*5,0)</f>
        <v>4</v>
      </c>
      <c r="AS896">
        <f>ROUNDUP(_xlfn.PERCENTRANK.INC(Table13[Total Spend],Table13[[#This Row],[Total Spend]])*5,0)</f>
        <v>5</v>
      </c>
      <c r="AT896" t="str">
        <f>Table13[[#This Row],[Recency Score]]&amp;Table13[[#This Row],[Frequency Score]]&amp;Table13[[#This Row],[Monetary Score]]</f>
        <v>145</v>
      </c>
      <c r="AU896" t="str">
        <f t="shared" si="13"/>
        <v>Big Spenders</v>
      </c>
      <c r="AW896" s="13">
        <f>DATEDIF(Table13[[#This Row],[Dt_Customer]], Snapshot_Date, "d")</f>
        <v>519</v>
      </c>
      <c r="AX896" s="13">
        <f>Table13[[#This Row],[CL if today]]/365</f>
        <v>1.4219178082191781</v>
      </c>
      <c r="AY896">
        <f>Table13[[#This Row],[Total Number of Purchases]]/Table13[[#This Row],[Corrected CL]]</f>
        <v>14.065510597302504</v>
      </c>
      <c r="AZ896">
        <f>Table13[[#This Row],[Average Order Value (AOV)]]*Table13[[#This Row],[Freq per Year]]</f>
        <v>923.40077071290943</v>
      </c>
      <c r="BA896">
        <f>Table13[[#This Row],[Total Spend]]/Table13[[#This Row],[Corrected CL]]</f>
        <v>923.40077071290943</v>
      </c>
      <c r="BB896">
        <v>128.86450381679387</v>
      </c>
      <c r="BC896" s="1">
        <f>Table13[[#This Row],[Dt_Customer]]+Table13[[#This Row],[Recency]]</f>
        <v>41485</v>
      </c>
      <c r="BD896" s="16" t="str">
        <f>IF(COUNTIF(A:A, A896) &gt; 1, "Duplicate", "Unique")</f>
        <v>Unique</v>
      </c>
    </row>
    <row r="897" spans="1:56" x14ac:dyDescent="0.3">
      <c r="A897">
        <v>2428</v>
      </c>
      <c r="B897">
        <v>1970</v>
      </c>
      <c r="C897" t="s">
        <v>28</v>
      </c>
      <c r="D897" t="s">
        <v>33</v>
      </c>
      <c r="E897">
        <v>28164</v>
      </c>
      <c r="F897">
        <v>1</v>
      </c>
      <c r="G897">
        <v>0</v>
      </c>
      <c r="H897" s="1">
        <v>41398</v>
      </c>
      <c r="I897">
        <v>23</v>
      </c>
      <c r="J897">
        <v>3</v>
      </c>
      <c r="K897">
        <v>18</v>
      </c>
      <c r="L897">
        <v>26</v>
      </c>
      <c r="M897">
        <v>11</v>
      </c>
      <c r="N897">
        <v>8</v>
      </c>
      <c r="O897">
        <v>12</v>
      </c>
      <c r="P897">
        <f>IF(Table13[[#This Row],[MntWines]] = 0,"",Table13[[#This Row],[MntWines]])</f>
        <v>3</v>
      </c>
      <c r="Q897">
        <f>IF(Table13[[#This Row],[MntFruits]] = 0, "",Table13[[#This Row],[MntFruits]])</f>
        <v>18</v>
      </c>
      <c r="R897">
        <f>IF(Table13[[#This Row],[MntMeatProducts]] = 0, "",Table13[[#This Row],[MntMeatProducts]])</f>
        <v>26</v>
      </c>
      <c r="S897">
        <f>IF(Table13[[#This Row],[MntFishProducts]] = 0, "",Table13[[#This Row],[MntFishProducts]])</f>
        <v>11</v>
      </c>
      <c r="T897">
        <f>IF(Table13[[#This Row],[MntSweetProducts]] = 0, "",Table13[[#This Row],[MntSweetProducts]])</f>
        <v>8</v>
      </c>
      <c r="U897">
        <f>IF(Table13[[#This Row],[MntGoldProds]] = 0, "",Table13[[#This Row],[MntGoldProds]])</f>
        <v>12</v>
      </c>
      <c r="V897">
        <v>3</v>
      </c>
      <c r="W897">
        <v>2</v>
      </c>
      <c r="X897">
        <v>0</v>
      </c>
      <c r="Y897">
        <v>4</v>
      </c>
      <c r="Z897">
        <v>7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39</v>
      </c>
      <c r="AI897" s="13">
        <f>SUM(Table13[[#This Row],[MntWines]:[MntGoldProds]])</f>
        <v>78</v>
      </c>
      <c r="AJ897" s="13">
        <f>AVERAGE(Table13[[#This Row],[MntWines]:[MntGoldProds]])</f>
        <v>13</v>
      </c>
      <c r="AK897">
        <f>IF(Table13[[#This Row],[Total Number of Purchases]]=0,0,Table13[[#This Row],[Total Spend]]/Table13[[#This Row],[Total Number of Purchases]])</f>
        <v>8.6666666666666661</v>
      </c>
      <c r="AM897">
        <f>SUM(Table13[[#This Row],[NumDealsPurchases]:[NumStorePurchases]])</f>
        <v>9</v>
      </c>
      <c r="AN897" s="14">
        <f>Snapshot_Date-Table13[[#This Row],[Dt_Customer]]</f>
        <v>518</v>
      </c>
      <c r="AP897" s="13">
        <f>Table13[[#This Row],[NumDealsPurchases]]/Table13[[#This Row],[Total Number of Purchases]]*100</f>
        <v>33.333333333333329</v>
      </c>
      <c r="AQ897">
        <f>6-ROUNDUP(_xlfn.PERCENTRANK.INC(Table13[Recency],Table13[[#This Row],[Recency]])*5, 0)</f>
        <v>4</v>
      </c>
      <c r="AR897">
        <f>ROUNDUP(_xlfn.PERCENTRANK.INC(Table13[Total Number of Purchases],Table13[[#This Row],[Total Number of Purchases]])*5,0)</f>
        <v>2</v>
      </c>
      <c r="AS897">
        <f>ROUNDUP(_xlfn.PERCENTRANK.INC(Table13[Total Spend],Table13[[#This Row],[Total Spend]])*5,0)</f>
        <v>2</v>
      </c>
      <c r="AT897" t="str">
        <f>Table13[[#This Row],[Recency Score]]&amp;Table13[[#This Row],[Frequency Score]]&amp;Table13[[#This Row],[Monetary Score]]</f>
        <v>422</v>
      </c>
      <c r="AU897" t="str">
        <f t="shared" si="13"/>
        <v>Potential Loyalists</v>
      </c>
      <c r="AW897" s="13">
        <f>DATEDIF(Table13[[#This Row],[Dt_Customer]], Snapshot_Date, "d")</f>
        <v>518</v>
      </c>
      <c r="AX897" s="13">
        <f>Table13[[#This Row],[CL if today]]/365</f>
        <v>1.4191780821917808</v>
      </c>
      <c r="AY897">
        <f>Table13[[#This Row],[Total Number of Purchases]]/Table13[[#This Row],[Corrected CL]]</f>
        <v>6.3416988416988422</v>
      </c>
      <c r="AZ897">
        <f>Table13[[#This Row],[Average Order Value (AOV)]]*Table13[[#This Row],[Freq per Year]]</f>
        <v>54.961389961389962</v>
      </c>
      <c r="BA897">
        <f>Table13[[#This Row],[Total Spend]]/Table13[[#This Row],[Corrected CL]]</f>
        <v>54.961389961389962</v>
      </c>
      <c r="BB897">
        <v>51.044061302681996</v>
      </c>
      <c r="BC897" s="1">
        <f>Table13[[#This Row],[Dt_Customer]]+Table13[[#This Row],[Recency]]</f>
        <v>41421</v>
      </c>
      <c r="BD897" s="16" t="str">
        <f>IF(COUNTIF(A:A, A897) &gt; 1, "Duplicate", "Unique")</f>
        <v>Unique</v>
      </c>
    </row>
    <row r="898" spans="1:56" x14ac:dyDescent="0.3">
      <c r="A898">
        <v>922</v>
      </c>
      <c r="B898">
        <v>1979</v>
      </c>
      <c r="C898" t="s">
        <v>38</v>
      </c>
      <c r="D898" t="s">
        <v>33</v>
      </c>
      <c r="E898">
        <v>31086</v>
      </c>
      <c r="F898">
        <v>1</v>
      </c>
      <c r="G898">
        <v>1</v>
      </c>
      <c r="H898" s="1">
        <v>41398</v>
      </c>
      <c r="I898">
        <v>79</v>
      </c>
      <c r="J898">
        <v>16</v>
      </c>
      <c r="K898">
        <v>2</v>
      </c>
      <c r="L898">
        <v>11</v>
      </c>
      <c r="M898">
        <v>3</v>
      </c>
      <c r="N898">
        <v>0</v>
      </c>
      <c r="O898">
        <v>16</v>
      </c>
      <c r="P898">
        <f>IF(Table13[[#This Row],[MntWines]] = 0,"",Table13[[#This Row],[MntWines]])</f>
        <v>16</v>
      </c>
      <c r="Q898">
        <f>IF(Table13[[#This Row],[MntFruits]] = 0, "",Table13[[#This Row],[MntFruits]])</f>
        <v>2</v>
      </c>
      <c r="R898">
        <f>IF(Table13[[#This Row],[MntMeatProducts]] = 0, "",Table13[[#This Row],[MntMeatProducts]])</f>
        <v>11</v>
      </c>
      <c r="S898">
        <f>IF(Table13[[#This Row],[MntFishProducts]] = 0, "",Table13[[#This Row],[MntFishProducts]])</f>
        <v>3</v>
      </c>
      <c r="T898" t="str">
        <f>IF(Table13[[#This Row],[MntSweetProducts]] = 0, "",Table13[[#This Row],[MntSweetProducts]])</f>
        <v/>
      </c>
      <c r="U898">
        <f>IF(Table13[[#This Row],[MntGoldProds]] = 0, "",Table13[[#This Row],[MntGoldProds]])</f>
        <v>16</v>
      </c>
      <c r="V898">
        <v>2</v>
      </c>
      <c r="W898">
        <v>1</v>
      </c>
      <c r="X898">
        <v>1</v>
      </c>
      <c r="Y898">
        <v>2</v>
      </c>
      <c r="Z898">
        <v>8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 t="s">
        <v>39</v>
      </c>
      <c r="AI898" s="13">
        <f>SUM(Table13[[#This Row],[MntWines]:[MntGoldProds]])</f>
        <v>48</v>
      </c>
      <c r="AJ898" s="13">
        <f>AVERAGE(Table13[[#This Row],[MntWines]:[MntGoldProds]])</f>
        <v>8</v>
      </c>
      <c r="AK898">
        <f>IF(Table13[[#This Row],[Total Number of Purchases]]=0,0,Table13[[#This Row],[Total Spend]]/Table13[[#This Row],[Total Number of Purchases]])</f>
        <v>8</v>
      </c>
      <c r="AM898">
        <f>SUM(Table13[[#This Row],[NumDealsPurchases]:[NumStorePurchases]])</f>
        <v>6</v>
      </c>
      <c r="AN898" s="14">
        <f>Snapshot_Date-Table13[[#This Row],[Dt_Customer]]</f>
        <v>518</v>
      </c>
      <c r="AP898" s="13">
        <f>Table13[[#This Row],[NumDealsPurchases]]/Table13[[#This Row],[Total Number of Purchases]]*100</f>
        <v>33.333333333333329</v>
      </c>
      <c r="AQ898">
        <f>6-ROUNDUP(_xlfn.PERCENTRANK.INC(Table13[Recency],Table13[[#This Row],[Recency]])*5, 0)</f>
        <v>2</v>
      </c>
      <c r="AR898">
        <f>ROUNDUP(_xlfn.PERCENTRANK.INC(Table13[Total Number of Purchases],Table13[[#This Row],[Total Number of Purchases]])*5,0)</f>
        <v>1</v>
      </c>
      <c r="AS898">
        <f>ROUNDUP(_xlfn.PERCENTRANK.INC(Table13[Total Spend],Table13[[#This Row],[Total Spend]])*5,0)</f>
        <v>1</v>
      </c>
      <c r="AT898" t="str">
        <f>Table13[[#This Row],[Recency Score]]&amp;Table13[[#This Row],[Frequency Score]]&amp;Table13[[#This Row],[Monetary Score]]</f>
        <v>211</v>
      </c>
      <c r="AU898" t="str">
        <f t="shared" ref="AU898:AU961" si="14">IF(AT898="555","Champions",
IF(AND(LEFT(AT898,1)="5", MID(AT898,2,1)&gt;="3"),"Loyal Customers",
IF(MID(AT898,2,1)="5","Frequent Buyers",
IF(RIGHT(AT898,1)="5","Big Spenders",
IF(LEFT(AT898,1)="4","Potential Loyalists",
IF(LEFT(AT898,1)="3","Needs Attention",
IF(LEFT(AT898,1)="2","About to Sleep",
IF(LEFT(AT898,1)="1","Lost",
IF(LEFT(AT898,1)&lt;="2","At Risk","Others")))))))))</f>
        <v>About to Sleep</v>
      </c>
      <c r="AW898" s="13">
        <f>DATEDIF(Table13[[#This Row],[Dt_Customer]], Snapshot_Date, "d")</f>
        <v>518</v>
      </c>
      <c r="AX898" s="13">
        <f>Table13[[#This Row],[CL if today]]/365</f>
        <v>1.4191780821917808</v>
      </c>
      <c r="AY898">
        <f>Table13[[#This Row],[Total Number of Purchases]]/Table13[[#This Row],[Corrected CL]]</f>
        <v>4.2277992277992276</v>
      </c>
      <c r="AZ898">
        <f>Table13[[#This Row],[Average Order Value (AOV)]]*Table13[[#This Row],[Freq per Year]]</f>
        <v>33.822393822393821</v>
      </c>
      <c r="BA898">
        <f>Table13[[#This Row],[Total Spend]]/Table13[[#This Row],[Corrected CL]]</f>
        <v>33.822393822393821</v>
      </c>
      <c r="BB898">
        <v>1207.3613766730402</v>
      </c>
      <c r="BC898" s="1">
        <f>Table13[[#This Row],[Dt_Customer]]+Table13[[#This Row],[Recency]]</f>
        <v>41477</v>
      </c>
      <c r="BD898" s="16" t="str">
        <f>IF(COUNTIF(A:A, A898) &gt; 1, "Duplicate", "Unique")</f>
        <v>Unique</v>
      </c>
    </row>
    <row r="899" spans="1:56" x14ac:dyDescent="0.3">
      <c r="A899">
        <v>0</v>
      </c>
      <c r="B899">
        <v>1985</v>
      </c>
      <c r="C899" t="s">
        <v>28</v>
      </c>
      <c r="D899" t="s">
        <v>33</v>
      </c>
      <c r="E899">
        <v>70951</v>
      </c>
      <c r="F899">
        <v>0</v>
      </c>
      <c r="G899">
        <v>0</v>
      </c>
      <c r="H899" s="1">
        <v>41398</v>
      </c>
      <c r="I899">
        <v>66</v>
      </c>
      <c r="J899">
        <v>239</v>
      </c>
      <c r="K899">
        <v>10</v>
      </c>
      <c r="L899">
        <v>554</v>
      </c>
      <c r="M899">
        <v>254</v>
      </c>
      <c r="N899">
        <v>87</v>
      </c>
      <c r="O899">
        <v>54</v>
      </c>
      <c r="P899">
        <f>IF(Table13[[#This Row],[MntWines]] = 0,"",Table13[[#This Row],[MntWines]])</f>
        <v>239</v>
      </c>
      <c r="Q899">
        <f>IF(Table13[[#This Row],[MntFruits]] = 0, "",Table13[[#This Row],[MntFruits]])</f>
        <v>10</v>
      </c>
      <c r="R899">
        <f>IF(Table13[[#This Row],[MntMeatProducts]] = 0, "",Table13[[#This Row],[MntMeatProducts]])</f>
        <v>554</v>
      </c>
      <c r="S899">
        <f>IF(Table13[[#This Row],[MntFishProducts]] = 0, "",Table13[[#This Row],[MntFishProducts]])</f>
        <v>254</v>
      </c>
      <c r="T899">
        <f>IF(Table13[[#This Row],[MntSweetProducts]] = 0, "",Table13[[#This Row],[MntSweetProducts]])</f>
        <v>87</v>
      </c>
      <c r="U899">
        <f>IF(Table13[[#This Row],[MntGoldProds]] = 0, "",Table13[[#This Row],[MntGoldProds]])</f>
        <v>54</v>
      </c>
      <c r="V899">
        <v>1</v>
      </c>
      <c r="W899">
        <v>3</v>
      </c>
      <c r="X899">
        <v>4</v>
      </c>
      <c r="Y899">
        <v>9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 t="s">
        <v>43</v>
      </c>
      <c r="AI899" s="13">
        <f>SUM(Table13[[#This Row],[MntWines]:[MntGoldProds]])</f>
        <v>1198</v>
      </c>
      <c r="AJ899" s="13">
        <f>AVERAGE(Table13[[#This Row],[MntWines]:[MntGoldProds]])</f>
        <v>199.66666666666666</v>
      </c>
      <c r="AK899">
        <f>IF(Table13[[#This Row],[Total Number of Purchases]]=0,0,Table13[[#This Row],[Total Spend]]/Table13[[#This Row],[Total Number of Purchases]])</f>
        <v>70.470588235294116</v>
      </c>
      <c r="AM899">
        <f>SUM(Table13[[#This Row],[NumDealsPurchases]:[NumStorePurchases]])</f>
        <v>17</v>
      </c>
      <c r="AN899" s="14">
        <f>Snapshot_Date-Table13[[#This Row],[Dt_Customer]]</f>
        <v>518</v>
      </c>
      <c r="AP899" s="13">
        <f>Table13[[#This Row],[NumDealsPurchases]]/Table13[[#This Row],[Total Number of Purchases]]*100</f>
        <v>5.8823529411764701</v>
      </c>
      <c r="AQ899">
        <f>6-ROUNDUP(_xlfn.PERCENTRANK.INC(Table13[Recency],Table13[[#This Row],[Recency]])*5, 0)</f>
        <v>2</v>
      </c>
      <c r="AR899">
        <f>ROUNDUP(_xlfn.PERCENTRANK.INC(Table13[Total Number of Purchases],Table13[[#This Row],[Total Number of Purchases]])*5,0)</f>
        <v>3</v>
      </c>
      <c r="AS899">
        <f>ROUNDUP(_xlfn.PERCENTRANK.INC(Table13[Total Spend],Table13[[#This Row],[Total Spend]])*5,0)</f>
        <v>5</v>
      </c>
      <c r="AT899" t="str">
        <f>Table13[[#This Row],[Recency Score]]&amp;Table13[[#This Row],[Frequency Score]]&amp;Table13[[#This Row],[Monetary Score]]</f>
        <v>235</v>
      </c>
      <c r="AU899" t="str">
        <f t="shared" si="14"/>
        <v>Big Spenders</v>
      </c>
      <c r="AW899" s="13">
        <f>DATEDIF(Table13[[#This Row],[Dt_Customer]], Snapshot_Date, "d")</f>
        <v>518</v>
      </c>
      <c r="AX899" s="13">
        <f>Table13[[#This Row],[CL if today]]/365</f>
        <v>1.4191780821917808</v>
      </c>
      <c r="AY899">
        <f>Table13[[#This Row],[Total Number of Purchases]]/Table13[[#This Row],[Corrected CL]]</f>
        <v>11.978764478764479</v>
      </c>
      <c r="AZ899">
        <f>Table13[[#This Row],[Average Order Value (AOV)]]*Table13[[#This Row],[Freq per Year]]</f>
        <v>844.15057915057912</v>
      </c>
      <c r="BA899">
        <f>Table13[[#This Row],[Total Spend]]/Table13[[#This Row],[Corrected CL]]</f>
        <v>844.15057915057923</v>
      </c>
      <c r="BB899">
        <v>973.56596558317403</v>
      </c>
      <c r="BC899" s="1">
        <f>Table13[[#This Row],[Dt_Customer]]+Table13[[#This Row],[Recency]]</f>
        <v>41464</v>
      </c>
      <c r="BD899" s="16" t="str">
        <f>IF(COUNTIF(A:A, A899) &gt; 1, "Duplicate", "Unique")</f>
        <v>Unique</v>
      </c>
    </row>
    <row r="900" spans="1:56" x14ac:dyDescent="0.3">
      <c r="A900">
        <v>3321</v>
      </c>
      <c r="B900">
        <v>1967</v>
      </c>
      <c r="C900" t="s">
        <v>37</v>
      </c>
      <c r="D900" t="s">
        <v>35</v>
      </c>
      <c r="E900">
        <v>56575</v>
      </c>
      <c r="F900">
        <v>0</v>
      </c>
      <c r="G900">
        <v>2</v>
      </c>
      <c r="H900" s="1">
        <v>41399</v>
      </c>
      <c r="I900">
        <v>42</v>
      </c>
      <c r="J900">
        <v>421</v>
      </c>
      <c r="K900">
        <v>5</v>
      </c>
      <c r="L900">
        <v>90</v>
      </c>
      <c r="M900">
        <v>0</v>
      </c>
      <c r="N900">
        <v>16</v>
      </c>
      <c r="O900">
        <v>10</v>
      </c>
      <c r="P900">
        <f>IF(Table13[[#This Row],[MntWines]] = 0,"",Table13[[#This Row],[MntWines]])</f>
        <v>421</v>
      </c>
      <c r="Q900">
        <f>IF(Table13[[#This Row],[MntFruits]] = 0, "",Table13[[#This Row],[MntFruits]])</f>
        <v>5</v>
      </c>
      <c r="R900">
        <f>IF(Table13[[#This Row],[MntMeatProducts]] = 0, "",Table13[[#This Row],[MntMeatProducts]])</f>
        <v>90</v>
      </c>
      <c r="S900" t="str">
        <f>IF(Table13[[#This Row],[MntFishProducts]] = 0, "",Table13[[#This Row],[MntFishProducts]])</f>
        <v/>
      </c>
      <c r="T900">
        <f>IF(Table13[[#This Row],[MntSweetProducts]] = 0, "",Table13[[#This Row],[MntSweetProducts]])</f>
        <v>16</v>
      </c>
      <c r="U900">
        <f>IF(Table13[[#This Row],[MntGoldProds]] = 0, "",Table13[[#This Row],[MntGoldProds]])</f>
        <v>10</v>
      </c>
      <c r="V900">
        <v>3</v>
      </c>
      <c r="W900">
        <v>7</v>
      </c>
      <c r="X900">
        <v>3</v>
      </c>
      <c r="Y900">
        <v>7</v>
      </c>
      <c r="Z900">
        <v>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">
        <v>32</v>
      </c>
      <c r="AI900" s="13">
        <f>SUM(Table13[[#This Row],[MntWines]:[MntGoldProds]])</f>
        <v>542</v>
      </c>
      <c r="AJ900" s="13">
        <f>AVERAGE(Table13[[#This Row],[MntWines]:[MntGoldProds]])</f>
        <v>90.333333333333329</v>
      </c>
      <c r="AK900">
        <f>IF(Table13[[#This Row],[Total Number of Purchases]]=0,0,Table13[[#This Row],[Total Spend]]/Table13[[#This Row],[Total Number of Purchases]])</f>
        <v>27.1</v>
      </c>
      <c r="AM900">
        <f>SUM(Table13[[#This Row],[NumDealsPurchases]:[NumStorePurchases]])</f>
        <v>20</v>
      </c>
      <c r="AN900" s="14">
        <f>Snapshot_Date-Table13[[#This Row],[Dt_Customer]]</f>
        <v>517</v>
      </c>
      <c r="AP900" s="13">
        <f>Table13[[#This Row],[NumDealsPurchases]]/Table13[[#This Row],[Total Number of Purchases]]*100</f>
        <v>15</v>
      </c>
      <c r="AQ900">
        <f>6-ROUNDUP(_xlfn.PERCENTRANK.INC(Table13[Recency],Table13[[#This Row],[Recency]])*5, 0)</f>
        <v>3</v>
      </c>
      <c r="AR900">
        <f>ROUNDUP(_xlfn.PERCENTRANK.INC(Table13[Total Number of Purchases],Table13[[#This Row],[Total Number of Purchases]])*5,0)</f>
        <v>4</v>
      </c>
      <c r="AS900">
        <f>ROUNDUP(_xlfn.PERCENTRANK.INC(Table13[Total Spend],Table13[[#This Row],[Total Spend]])*5,0)</f>
        <v>3</v>
      </c>
      <c r="AT900" t="str">
        <f>Table13[[#This Row],[Recency Score]]&amp;Table13[[#This Row],[Frequency Score]]&amp;Table13[[#This Row],[Monetary Score]]</f>
        <v>343</v>
      </c>
      <c r="AU900" t="str">
        <f t="shared" si="14"/>
        <v>Needs Attention</v>
      </c>
      <c r="AW900" s="13">
        <f>DATEDIF(Table13[[#This Row],[Dt_Customer]], Snapshot_Date, "d")</f>
        <v>517</v>
      </c>
      <c r="AX900" s="13">
        <f>Table13[[#This Row],[CL if today]]/365</f>
        <v>1.4164383561643836</v>
      </c>
      <c r="AY900">
        <f>Table13[[#This Row],[Total Number of Purchases]]/Table13[[#This Row],[Corrected CL]]</f>
        <v>14.119922630560929</v>
      </c>
      <c r="AZ900">
        <f>Table13[[#This Row],[Average Order Value (AOV)]]*Table13[[#This Row],[Freq per Year]]</f>
        <v>382.64990328820119</v>
      </c>
      <c r="BA900">
        <f>Table13[[#This Row],[Total Spend]]/Table13[[#This Row],[Corrected CL]]</f>
        <v>382.64990328820113</v>
      </c>
      <c r="BB900">
        <v>1424.9712092130519</v>
      </c>
      <c r="BC900" s="1">
        <f>Table13[[#This Row],[Dt_Customer]]+Table13[[#This Row],[Recency]]</f>
        <v>41441</v>
      </c>
      <c r="BD900" s="16" t="str">
        <f>IF(COUNTIF(A:A, A900) &gt; 1, "Duplicate", "Unique")</f>
        <v>Unique</v>
      </c>
    </row>
    <row r="901" spans="1:56" x14ac:dyDescent="0.3">
      <c r="A901">
        <v>9493</v>
      </c>
      <c r="B901">
        <v>1980</v>
      </c>
      <c r="C901" t="s">
        <v>37</v>
      </c>
      <c r="D901" t="s">
        <v>31</v>
      </c>
      <c r="E901">
        <v>76412</v>
      </c>
      <c r="F901">
        <v>0</v>
      </c>
      <c r="G901">
        <v>0</v>
      </c>
      <c r="H901" s="1">
        <v>41399</v>
      </c>
      <c r="I901">
        <v>15</v>
      </c>
      <c r="J901">
        <v>840</v>
      </c>
      <c r="K901">
        <v>53</v>
      </c>
      <c r="L901">
        <v>804</v>
      </c>
      <c r="M901">
        <v>23</v>
      </c>
      <c r="N901">
        <v>71</v>
      </c>
      <c r="O901">
        <v>17</v>
      </c>
      <c r="P901">
        <f>IF(Table13[[#This Row],[MntWines]] = 0,"",Table13[[#This Row],[MntWines]])</f>
        <v>840</v>
      </c>
      <c r="Q901">
        <f>IF(Table13[[#This Row],[MntFruits]] = 0, "",Table13[[#This Row],[MntFruits]])</f>
        <v>53</v>
      </c>
      <c r="R901">
        <f>IF(Table13[[#This Row],[MntMeatProducts]] = 0, "",Table13[[#This Row],[MntMeatProducts]])</f>
        <v>804</v>
      </c>
      <c r="S901">
        <f>IF(Table13[[#This Row],[MntFishProducts]] = 0, "",Table13[[#This Row],[MntFishProducts]])</f>
        <v>23</v>
      </c>
      <c r="T901">
        <f>IF(Table13[[#This Row],[MntSweetProducts]] = 0, "",Table13[[#This Row],[MntSweetProducts]])</f>
        <v>71</v>
      </c>
      <c r="U901">
        <f>IF(Table13[[#This Row],[MntGoldProds]] = 0, "",Table13[[#This Row],[MntGoldProds]])</f>
        <v>17</v>
      </c>
      <c r="V901">
        <v>1</v>
      </c>
      <c r="W901">
        <v>5</v>
      </c>
      <c r="X901">
        <v>4</v>
      </c>
      <c r="Y901">
        <v>8</v>
      </c>
      <c r="Z901">
        <v>3</v>
      </c>
      <c r="AA901">
        <v>1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 t="s">
        <v>32</v>
      </c>
      <c r="AI901" s="13">
        <f>SUM(Table13[[#This Row],[MntWines]:[MntGoldProds]])</f>
        <v>1808</v>
      </c>
      <c r="AJ901" s="13">
        <f>AVERAGE(Table13[[#This Row],[MntWines]:[MntGoldProds]])</f>
        <v>301.33333333333331</v>
      </c>
      <c r="AK901">
        <f>IF(Table13[[#This Row],[Total Number of Purchases]]=0,0,Table13[[#This Row],[Total Spend]]/Table13[[#This Row],[Total Number of Purchases]])</f>
        <v>100.44444444444444</v>
      </c>
      <c r="AM901">
        <f>SUM(Table13[[#This Row],[NumDealsPurchases]:[NumStorePurchases]])</f>
        <v>18</v>
      </c>
      <c r="AN901" s="14">
        <f>Snapshot_Date-Table13[[#This Row],[Dt_Customer]]</f>
        <v>517</v>
      </c>
      <c r="AP901" s="13">
        <f>Table13[[#This Row],[NumDealsPurchases]]/Table13[[#This Row],[Total Number of Purchases]]*100</f>
        <v>5.5555555555555554</v>
      </c>
      <c r="AQ901">
        <f>6-ROUNDUP(_xlfn.PERCENTRANK.INC(Table13[Recency],Table13[[#This Row],[Recency]])*5, 0)</f>
        <v>5</v>
      </c>
      <c r="AR901">
        <f>ROUNDUP(_xlfn.PERCENTRANK.INC(Table13[Total Number of Purchases],Table13[[#This Row],[Total Number of Purchases]])*5,0)</f>
        <v>4</v>
      </c>
      <c r="AS901">
        <f>ROUNDUP(_xlfn.PERCENTRANK.INC(Table13[Total Spend],Table13[[#This Row],[Total Spend]])*5,0)</f>
        <v>5</v>
      </c>
      <c r="AT901" t="str">
        <f>Table13[[#This Row],[Recency Score]]&amp;Table13[[#This Row],[Frequency Score]]&amp;Table13[[#This Row],[Monetary Score]]</f>
        <v>545</v>
      </c>
      <c r="AU901" t="str">
        <f t="shared" si="14"/>
        <v>Loyal Customers</v>
      </c>
      <c r="AW901" s="13">
        <f>DATEDIF(Table13[[#This Row],[Dt_Customer]], Snapshot_Date, "d")</f>
        <v>517</v>
      </c>
      <c r="AX901" s="13">
        <f>Table13[[#This Row],[CL if today]]/365</f>
        <v>1.4164383561643836</v>
      </c>
      <c r="AY901">
        <f>Table13[[#This Row],[Total Number of Purchases]]/Table13[[#This Row],[Corrected CL]]</f>
        <v>12.707930367504835</v>
      </c>
      <c r="AZ901">
        <f>Table13[[#This Row],[Average Order Value (AOV)]]*Table13[[#This Row],[Freq per Year]]</f>
        <v>1276.4410058027079</v>
      </c>
      <c r="BA901">
        <f>Table13[[#This Row],[Total Spend]]/Table13[[#This Row],[Corrected CL]]</f>
        <v>1276.4410058027079</v>
      </c>
      <c r="BB901">
        <v>909.3474088291747</v>
      </c>
      <c r="BC901" s="1">
        <f>Table13[[#This Row],[Dt_Customer]]+Table13[[#This Row],[Recency]]</f>
        <v>41414</v>
      </c>
      <c r="BD901" s="16" t="str">
        <f>IF(COUNTIF(A:A, A901) &gt; 1, "Duplicate", "Unique")</f>
        <v>Unique</v>
      </c>
    </row>
    <row r="902" spans="1:56" x14ac:dyDescent="0.3">
      <c r="A902">
        <v>1031</v>
      </c>
      <c r="B902">
        <v>1989</v>
      </c>
      <c r="C902" t="s">
        <v>38</v>
      </c>
      <c r="D902" t="s">
        <v>33</v>
      </c>
      <c r="E902">
        <v>85710</v>
      </c>
      <c r="F902">
        <v>0</v>
      </c>
      <c r="G902">
        <v>0</v>
      </c>
      <c r="H902" s="1">
        <v>41399</v>
      </c>
      <c r="I902">
        <v>5</v>
      </c>
      <c r="J902">
        <v>600</v>
      </c>
      <c r="K902">
        <v>20</v>
      </c>
      <c r="L902">
        <v>350</v>
      </c>
      <c r="M902">
        <v>29</v>
      </c>
      <c r="N902">
        <v>30</v>
      </c>
      <c r="O902">
        <v>33</v>
      </c>
      <c r="P902">
        <f>IF(Table13[[#This Row],[MntWines]] = 0,"",Table13[[#This Row],[MntWines]])</f>
        <v>600</v>
      </c>
      <c r="Q902">
        <f>IF(Table13[[#This Row],[MntFruits]] = 0, "",Table13[[#This Row],[MntFruits]])</f>
        <v>20</v>
      </c>
      <c r="R902">
        <f>IF(Table13[[#This Row],[MntMeatProducts]] = 0, "",Table13[[#This Row],[MntMeatProducts]])</f>
        <v>350</v>
      </c>
      <c r="S902">
        <f>IF(Table13[[#This Row],[MntFishProducts]] = 0, "",Table13[[#This Row],[MntFishProducts]])</f>
        <v>29</v>
      </c>
      <c r="T902">
        <f>IF(Table13[[#This Row],[MntSweetProducts]] = 0, "",Table13[[#This Row],[MntSweetProducts]])</f>
        <v>30</v>
      </c>
      <c r="U902">
        <f>IF(Table13[[#This Row],[MntGoldProds]] = 0, "",Table13[[#This Row],[MntGoldProds]])</f>
        <v>33</v>
      </c>
      <c r="V902">
        <v>1</v>
      </c>
      <c r="W902">
        <v>6</v>
      </c>
      <c r="X902">
        <v>9</v>
      </c>
      <c r="Y902">
        <v>10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 t="s">
        <v>40</v>
      </c>
      <c r="AI902" s="13">
        <f>SUM(Table13[[#This Row],[MntWines]:[MntGoldProds]])</f>
        <v>1062</v>
      </c>
      <c r="AJ902" s="13">
        <f>AVERAGE(Table13[[#This Row],[MntWines]:[MntGoldProds]])</f>
        <v>177</v>
      </c>
      <c r="AK902">
        <f>IF(Table13[[#This Row],[Total Number of Purchases]]=0,0,Table13[[#This Row],[Total Spend]]/Table13[[#This Row],[Total Number of Purchases]])</f>
        <v>40.846153846153847</v>
      </c>
      <c r="AM902">
        <f>SUM(Table13[[#This Row],[NumDealsPurchases]:[NumStorePurchases]])</f>
        <v>26</v>
      </c>
      <c r="AN902" s="14">
        <f>Snapshot_Date-Table13[[#This Row],[Dt_Customer]]</f>
        <v>517</v>
      </c>
      <c r="AP902" s="13">
        <f>Table13[[#This Row],[NumDealsPurchases]]/Table13[[#This Row],[Total Number of Purchases]]*100</f>
        <v>3.8461538461538463</v>
      </c>
      <c r="AQ902">
        <f>6-ROUNDUP(_xlfn.PERCENTRANK.INC(Table13[Recency],Table13[[#This Row],[Recency]])*5, 0)</f>
        <v>5</v>
      </c>
      <c r="AR902">
        <f>ROUNDUP(_xlfn.PERCENTRANK.INC(Table13[Total Number of Purchases],Table13[[#This Row],[Total Number of Purchases]])*5,0)</f>
        <v>5</v>
      </c>
      <c r="AS902">
        <f>ROUNDUP(_xlfn.PERCENTRANK.INC(Table13[Total Spend],Table13[[#This Row],[Total Spend]])*5,0)</f>
        <v>4</v>
      </c>
      <c r="AT902" t="str">
        <f>Table13[[#This Row],[Recency Score]]&amp;Table13[[#This Row],[Frequency Score]]&amp;Table13[[#This Row],[Monetary Score]]</f>
        <v>554</v>
      </c>
      <c r="AU902" t="str">
        <f t="shared" si="14"/>
        <v>Loyal Customers</v>
      </c>
      <c r="AW902" s="13">
        <f>DATEDIF(Table13[[#This Row],[Dt_Customer]], Snapshot_Date, "d")</f>
        <v>517</v>
      </c>
      <c r="AX902" s="13">
        <f>Table13[[#This Row],[CL if today]]/365</f>
        <v>1.4164383561643836</v>
      </c>
      <c r="AY902">
        <f>Table13[[#This Row],[Total Number of Purchases]]/Table13[[#This Row],[Corrected CL]]</f>
        <v>18.355899419729205</v>
      </c>
      <c r="AZ902">
        <f>Table13[[#This Row],[Average Order Value (AOV)]]*Table13[[#This Row],[Freq per Year]]</f>
        <v>749.76789168278526</v>
      </c>
      <c r="BA902">
        <f>Table13[[#This Row],[Total Spend]]/Table13[[#This Row],[Corrected CL]]</f>
        <v>749.76789168278526</v>
      </c>
      <c r="BB902">
        <v>905.84452975047986</v>
      </c>
      <c r="BC902" s="1">
        <f>Table13[[#This Row],[Dt_Customer]]+Table13[[#This Row],[Recency]]</f>
        <v>41404</v>
      </c>
      <c r="BD902" s="16" t="str">
        <f>IF(COUNTIF(A:A, A902) &gt; 1, "Duplicate", "Unique")</f>
        <v>Unique</v>
      </c>
    </row>
    <row r="903" spans="1:56" x14ac:dyDescent="0.3">
      <c r="A903">
        <v>3517</v>
      </c>
      <c r="B903">
        <v>1952</v>
      </c>
      <c r="C903" t="s">
        <v>28</v>
      </c>
      <c r="D903" t="s">
        <v>31</v>
      </c>
      <c r="E903">
        <v>40887</v>
      </c>
      <c r="F903">
        <v>1</v>
      </c>
      <c r="G903">
        <v>1</v>
      </c>
      <c r="H903" s="1">
        <v>41400</v>
      </c>
      <c r="I903">
        <v>32</v>
      </c>
      <c r="J903">
        <v>50</v>
      </c>
      <c r="K903">
        <v>4</v>
      </c>
      <c r="L903">
        <v>44</v>
      </c>
      <c r="M903">
        <v>10</v>
      </c>
      <c r="N903">
        <v>10</v>
      </c>
      <c r="O903">
        <v>43</v>
      </c>
      <c r="P903">
        <f>IF(Table13[[#This Row],[MntWines]] = 0,"",Table13[[#This Row],[MntWines]])</f>
        <v>50</v>
      </c>
      <c r="Q903">
        <f>IF(Table13[[#This Row],[MntFruits]] = 0, "",Table13[[#This Row],[MntFruits]])</f>
        <v>4</v>
      </c>
      <c r="R903">
        <f>IF(Table13[[#This Row],[MntMeatProducts]] = 0, "",Table13[[#This Row],[MntMeatProducts]])</f>
        <v>44</v>
      </c>
      <c r="S903">
        <f>IF(Table13[[#This Row],[MntFishProducts]] = 0, "",Table13[[#This Row],[MntFishProducts]])</f>
        <v>10</v>
      </c>
      <c r="T903">
        <f>IF(Table13[[#This Row],[MntSweetProducts]] = 0, "",Table13[[#This Row],[MntSweetProducts]])</f>
        <v>10</v>
      </c>
      <c r="U903">
        <f>IF(Table13[[#This Row],[MntGoldProds]] = 0, "",Table13[[#This Row],[MntGoldProds]])</f>
        <v>43</v>
      </c>
      <c r="V903">
        <v>3</v>
      </c>
      <c r="W903">
        <v>3</v>
      </c>
      <c r="X903">
        <v>1</v>
      </c>
      <c r="Y903">
        <v>3</v>
      </c>
      <c r="Z903">
        <v>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 t="s">
        <v>30</v>
      </c>
      <c r="AI903" s="13">
        <f>SUM(Table13[[#This Row],[MntWines]:[MntGoldProds]])</f>
        <v>161</v>
      </c>
      <c r="AJ903" s="13">
        <f>AVERAGE(Table13[[#This Row],[MntWines]:[MntGoldProds]])</f>
        <v>26.833333333333332</v>
      </c>
      <c r="AK903">
        <f>IF(Table13[[#This Row],[Total Number of Purchases]]=0,0,Table13[[#This Row],[Total Spend]]/Table13[[#This Row],[Total Number of Purchases]])</f>
        <v>16.100000000000001</v>
      </c>
      <c r="AM903">
        <f>SUM(Table13[[#This Row],[NumDealsPurchases]:[NumStorePurchases]])</f>
        <v>10</v>
      </c>
      <c r="AN903" s="14">
        <f>Snapshot_Date-Table13[[#This Row],[Dt_Customer]]</f>
        <v>516</v>
      </c>
      <c r="AP903" s="13">
        <f>Table13[[#This Row],[NumDealsPurchases]]/Table13[[#This Row],[Total Number of Purchases]]*100</f>
        <v>30</v>
      </c>
      <c r="AQ903">
        <f>6-ROUNDUP(_xlfn.PERCENTRANK.INC(Table13[Recency],Table13[[#This Row],[Recency]])*5, 0)</f>
        <v>4</v>
      </c>
      <c r="AR903">
        <f>ROUNDUP(_xlfn.PERCENTRANK.INC(Table13[Total Number of Purchases],Table13[[#This Row],[Total Number of Purchases]])*5,0)</f>
        <v>2</v>
      </c>
      <c r="AS903">
        <f>ROUNDUP(_xlfn.PERCENTRANK.INC(Table13[Total Spend],Table13[[#This Row],[Total Spend]])*5,0)</f>
        <v>2</v>
      </c>
      <c r="AT903" t="str">
        <f>Table13[[#This Row],[Recency Score]]&amp;Table13[[#This Row],[Frequency Score]]&amp;Table13[[#This Row],[Monetary Score]]</f>
        <v>422</v>
      </c>
      <c r="AU903" t="str">
        <f t="shared" si="14"/>
        <v>Potential Loyalists</v>
      </c>
      <c r="AW903" s="13">
        <f>DATEDIF(Table13[[#This Row],[Dt_Customer]], Snapshot_Date, "d")</f>
        <v>516</v>
      </c>
      <c r="AX903" s="13">
        <f>Table13[[#This Row],[CL if today]]/365</f>
        <v>1.4136986301369863</v>
      </c>
      <c r="AY903">
        <f>Table13[[#This Row],[Total Number of Purchases]]/Table13[[#This Row],[Corrected CL]]</f>
        <v>7.0736434108527133</v>
      </c>
      <c r="AZ903">
        <f>Table13[[#This Row],[Average Order Value (AOV)]]*Table13[[#This Row],[Freq per Year]]</f>
        <v>113.88565891472869</v>
      </c>
      <c r="BA903">
        <f>Table13[[#This Row],[Total Spend]]/Table13[[#This Row],[Corrected CL]]</f>
        <v>113.88565891472868</v>
      </c>
      <c r="BB903">
        <v>348.15384615384619</v>
      </c>
      <c r="BC903" s="1">
        <f>Table13[[#This Row],[Dt_Customer]]+Table13[[#This Row],[Recency]]</f>
        <v>41432</v>
      </c>
      <c r="BD903" s="16" t="str">
        <f>IF(COUNTIF(A:A, A903) &gt; 1, "Duplicate", "Unique")</f>
        <v>Unique</v>
      </c>
    </row>
    <row r="904" spans="1:56" x14ac:dyDescent="0.3">
      <c r="A904">
        <v>2499</v>
      </c>
      <c r="B904">
        <v>1958</v>
      </c>
      <c r="C904" t="s">
        <v>38</v>
      </c>
      <c r="D904" t="s">
        <v>31</v>
      </c>
      <c r="E904">
        <v>75342</v>
      </c>
      <c r="F904">
        <v>0</v>
      </c>
      <c r="G904">
        <v>1</v>
      </c>
      <c r="H904" s="1">
        <v>41400</v>
      </c>
      <c r="I904">
        <v>38</v>
      </c>
      <c r="J904">
        <v>204</v>
      </c>
      <c r="K904">
        <v>97</v>
      </c>
      <c r="L904">
        <v>97</v>
      </c>
      <c r="M904">
        <v>21</v>
      </c>
      <c r="N904">
        <v>118</v>
      </c>
      <c r="O904">
        <v>26</v>
      </c>
      <c r="P904">
        <f>IF(Table13[[#This Row],[MntWines]] = 0,"",Table13[[#This Row],[MntWines]])</f>
        <v>204</v>
      </c>
      <c r="Q904">
        <f>IF(Table13[[#This Row],[MntFruits]] = 0, "",Table13[[#This Row],[MntFruits]])</f>
        <v>97</v>
      </c>
      <c r="R904">
        <f>IF(Table13[[#This Row],[MntMeatProducts]] = 0, "",Table13[[#This Row],[MntMeatProducts]])</f>
        <v>97</v>
      </c>
      <c r="S904">
        <f>IF(Table13[[#This Row],[MntFishProducts]] = 0, "",Table13[[#This Row],[MntFishProducts]])</f>
        <v>21</v>
      </c>
      <c r="T904">
        <f>IF(Table13[[#This Row],[MntSweetProducts]] = 0, "",Table13[[#This Row],[MntSweetProducts]])</f>
        <v>118</v>
      </c>
      <c r="U904">
        <f>IF(Table13[[#This Row],[MntGoldProds]] = 0, "",Table13[[#This Row],[MntGoldProds]])</f>
        <v>26</v>
      </c>
      <c r="V904">
        <v>1</v>
      </c>
      <c r="W904">
        <v>5</v>
      </c>
      <c r="X904">
        <v>2</v>
      </c>
      <c r="Y904">
        <v>10</v>
      </c>
      <c r="Z904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 t="s">
        <v>30</v>
      </c>
      <c r="AI904" s="13">
        <f>SUM(Table13[[#This Row],[MntWines]:[MntGoldProds]])</f>
        <v>563</v>
      </c>
      <c r="AJ904" s="13">
        <f>AVERAGE(Table13[[#This Row],[MntWines]:[MntGoldProds]])</f>
        <v>93.833333333333329</v>
      </c>
      <c r="AK904">
        <f>IF(Table13[[#This Row],[Total Number of Purchases]]=0,0,Table13[[#This Row],[Total Spend]]/Table13[[#This Row],[Total Number of Purchases]])</f>
        <v>31.277777777777779</v>
      </c>
      <c r="AM904">
        <f>SUM(Table13[[#This Row],[NumDealsPurchases]:[NumStorePurchases]])</f>
        <v>18</v>
      </c>
      <c r="AN904" s="14">
        <f>Snapshot_Date-Table13[[#This Row],[Dt_Customer]]</f>
        <v>516</v>
      </c>
      <c r="AP904" s="13">
        <f>Table13[[#This Row],[NumDealsPurchases]]/Table13[[#This Row],[Total Number of Purchases]]*100</f>
        <v>5.5555555555555554</v>
      </c>
      <c r="AQ904">
        <f>6-ROUNDUP(_xlfn.PERCENTRANK.INC(Table13[Recency],Table13[[#This Row],[Recency]])*5, 0)</f>
        <v>4</v>
      </c>
      <c r="AR904">
        <f>ROUNDUP(_xlfn.PERCENTRANK.INC(Table13[Total Number of Purchases],Table13[[#This Row],[Total Number of Purchases]])*5,0)</f>
        <v>4</v>
      </c>
      <c r="AS904">
        <f>ROUNDUP(_xlfn.PERCENTRANK.INC(Table13[Total Spend],Table13[[#This Row],[Total Spend]])*5,0)</f>
        <v>3</v>
      </c>
      <c r="AT904" t="str">
        <f>Table13[[#This Row],[Recency Score]]&amp;Table13[[#This Row],[Frequency Score]]&amp;Table13[[#This Row],[Monetary Score]]</f>
        <v>443</v>
      </c>
      <c r="AU904" t="str">
        <f t="shared" si="14"/>
        <v>Potential Loyalists</v>
      </c>
      <c r="AW904" s="13">
        <f>DATEDIF(Table13[[#This Row],[Dt_Customer]], Snapshot_Date, "d")</f>
        <v>516</v>
      </c>
      <c r="AX904" s="13">
        <f>Table13[[#This Row],[CL if today]]/365</f>
        <v>1.4136986301369863</v>
      </c>
      <c r="AY904">
        <f>Table13[[#This Row],[Total Number of Purchases]]/Table13[[#This Row],[Corrected CL]]</f>
        <v>12.732558139534884</v>
      </c>
      <c r="AZ904">
        <f>Table13[[#This Row],[Average Order Value (AOV)]]*Table13[[#This Row],[Freq per Year]]</f>
        <v>398.24612403100775</v>
      </c>
      <c r="BA904">
        <f>Table13[[#This Row],[Total Spend]]/Table13[[#This Row],[Corrected CL]]</f>
        <v>398.24612403100775</v>
      </c>
      <c r="BB904">
        <v>122.83653846153847</v>
      </c>
      <c r="BC904" s="1">
        <f>Table13[[#This Row],[Dt_Customer]]+Table13[[#This Row],[Recency]]</f>
        <v>41438</v>
      </c>
      <c r="BD904" s="16" t="str">
        <f>IF(COUNTIF(A:A, A904) &gt; 1, "Duplicate", "Unique")</f>
        <v>Unique</v>
      </c>
    </row>
    <row r="905" spans="1:56" x14ac:dyDescent="0.3">
      <c r="A905">
        <v>8953</v>
      </c>
      <c r="B905">
        <v>1965</v>
      </c>
      <c r="C905" t="s">
        <v>41</v>
      </c>
      <c r="D905" t="s">
        <v>31</v>
      </c>
      <c r="E905">
        <v>35791</v>
      </c>
      <c r="F905">
        <v>2</v>
      </c>
      <c r="G905">
        <v>1</v>
      </c>
      <c r="H905" s="1">
        <v>41400</v>
      </c>
      <c r="I905">
        <v>94</v>
      </c>
      <c r="J905">
        <v>27</v>
      </c>
      <c r="K905">
        <v>0</v>
      </c>
      <c r="L905">
        <v>5</v>
      </c>
      <c r="M905">
        <v>0</v>
      </c>
      <c r="N905">
        <v>0</v>
      </c>
      <c r="O905">
        <v>3</v>
      </c>
      <c r="P905">
        <f>IF(Table13[[#This Row],[MntWines]] = 0,"",Table13[[#This Row],[MntWines]])</f>
        <v>27</v>
      </c>
      <c r="Q905" t="str">
        <f>IF(Table13[[#This Row],[MntFruits]] = 0, "",Table13[[#This Row],[MntFruits]])</f>
        <v/>
      </c>
      <c r="R905">
        <f>IF(Table13[[#This Row],[MntMeatProducts]] = 0, "",Table13[[#This Row],[MntMeatProducts]])</f>
        <v>5</v>
      </c>
      <c r="S905" t="str">
        <f>IF(Table13[[#This Row],[MntFishProducts]] = 0, "",Table13[[#This Row],[MntFishProducts]])</f>
        <v/>
      </c>
      <c r="T905" t="str">
        <f>IF(Table13[[#This Row],[MntSweetProducts]] = 0, "",Table13[[#This Row],[MntSweetProducts]])</f>
        <v/>
      </c>
      <c r="U905">
        <f>IF(Table13[[#This Row],[MntGoldProds]] = 0, "",Table13[[#This Row],[MntGoldProds]])</f>
        <v>3</v>
      </c>
      <c r="V905">
        <v>2</v>
      </c>
      <c r="W905">
        <v>1</v>
      </c>
      <c r="X905">
        <v>0</v>
      </c>
      <c r="Y905">
        <v>3</v>
      </c>
      <c r="Z905">
        <v>8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30</v>
      </c>
      <c r="AI905" s="13">
        <f>SUM(Table13[[#This Row],[MntWines]:[MntGoldProds]])</f>
        <v>35</v>
      </c>
      <c r="AJ905" s="13">
        <f>AVERAGE(Table13[[#This Row],[MntWines]:[MntGoldProds]])</f>
        <v>5.833333333333333</v>
      </c>
      <c r="AK905">
        <f>IF(Table13[[#This Row],[Total Number of Purchases]]=0,0,Table13[[#This Row],[Total Spend]]/Table13[[#This Row],[Total Number of Purchases]])</f>
        <v>5.833333333333333</v>
      </c>
      <c r="AM905">
        <f>SUM(Table13[[#This Row],[NumDealsPurchases]:[NumStorePurchases]])</f>
        <v>6</v>
      </c>
      <c r="AN905" s="14">
        <f>Snapshot_Date-Table13[[#This Row],[Dt_Customer]]</f>
        <v>516</v>
      </c>
      <c r="AP905" s="13">
        <f>Table13[[#This Row],[NumDealsPurchases]]/Table13[[#This Row],[Total Number of Purchases]]*100</f>
        <v>33.333333333333329</v>
      </c>
      <c r="AQ905">
        <f>6-ROUNDUP(_xlfn.PERCENTRANK.INC(Table13[Recency],Table13[[#This Row],[Recency]])*5, 0)</f>
        <v>1</v>
      </c>
      <c r="AR905">
        <f>ROUNDUP(_xlfn.PERCENTRANK.INC(Table13[Total Number of Purchases],Table13[[#This Row],[Total Number of Purchases]])*5,0)</f>
        <v>1</v>
      </c>
      <c r="AS905">
        <f>ROUNDUP(_xlfn.PERCENTRANK.INC(Table13[Total Spend],Table13[[#This Row],[Total Spend]])*5,0)</f>
        <v>1</v>
      </c>
      <c r="AT905" t="str">
        <f>Table13[[#This Row],[Recency Score]]&amp;Table13[[#This Row],[Frequency Score]]&amp;Table13[[#This Row],[Monetary Score]]</f>
        <v>111</v>
      </c>
      <c r="AU905" t="str">
        <f t="shared" si="14"/>
        <v>Lost</v>
      </c>
      <c r="AW905" s="13">
        <f>DATEDIF(Table13[[#This Row],[Dt_Customer]], Snapshot_Date, "d")</f>
        <v>516</v>
      </c>
      <c r="AX905" s="13">
        <f>Table13[[#This Row],[CL if today]]/365</f>
        <v>1.4136986301369863</v>
      </c>
      <c r="AY905">
        <f>Table13[[#This Row],[Total Number of Purchases]]/Table13[[#This Row],[Corrected CL]]</f>
        <v>4.2441860465116283</v>
      </c>
      <c r="AZ905">
        <f>Table13[[#This Row],[Average Order Value (AOV)]]*Table13[[#This Row],[Freq per Year]]</f>
        <v>24.757751937984498</v>
      </c>
      <c r="BA905">
        <f>Table13[[#This Row],[Total Spend]]/Table13[[#This Row],[Corrected CL]]</f>
        <v>24.757751937984498</v>
      </c>
      <c r="BB905">
        <v>609.97115384615392</v>
      </c>
      <c r="BC905" s="1">
        <f>Table13[[#This Row],[Dt_Customer]]+Table13[[#This Row],[Recency]]</f>
        <v>41494</v>
      </c>
      <c r="BD905" s="16" t="str">
        <f>IF(COUNTIF(A:A, A905) &gt; 1, "Duplicate", "Unique")</f>
        <v>Unique</v>
      </c>
    </row>
    <row r="906" spans="1:56" x14ac:dyDescent="0.3">
      <c r="A906">
        <v>10258</v>
      </c>
      <c r="B906">
        <v>1965</v>
      </c>
      <c r="C906" t="s">
        <v>41</v>
      </c>
      <c r="D906" t="s">
        <v>31</v>
      </c>
      <c r="E906">
        <v>35791</v>
      </c>
      <c r="F906">
        <v>2</v>
      </c>
      <c r="G906">
        <v>1</v>
      </c>
      <c r="H906" s="1">
        <v>41400</v>
      </c>
      <c r="I906">
        <v>94</v>
      </c>
      <c r="J906">
        <v>27</v>
      </c>
      <c r="K906">
        <v>0</v>
      </c>
      <c r="L906">
        <v>5</v>
      </c>
      <c r="M906">
        <v>0</v>
      </c>
      <c r="N906">
        <v>0</v>
      </c>
      <c r="O906">
        <v>3</v>
      </c>
      <c r="P906">
        <f>IF(Table13[[#This Row],[MntWines]] = 0,"",Table13[[#This Row],[MntWines]])</f>
        <v>27</v>
      </c>
      <c r="Q906" t="str">
        <f>IF(Table13[[#This Row],[MntFruits]] = 0, "",Table13[[#This Row],[MntFruits]])</f>
        <v/>
      </c>
      <c r="R906">
        <f>IF(Table13[[#This Row],[MntMeatProducts]] = 0, "",Table13[[#This Row],[MntMeatProducts]])</f>
        <v>5</v>
      </c>
      <c r="S906" t="str">
        <f>IF(Table13[[#This Row],[MntFishProducts]] = 0, "",Table13[[#This Row],[MntFishProducts]])</f>
        <v/>
      </c>
      <c r="T906" t="str">
        <f>IF(Table13[[#This Row],[MntSweetProducts]] = 0, "",Table13[[#This Row],[MntSweetProducts]])</f>
        <v/>
      </c>
      <c r="U906">
        <f>IF(Table13[[#This Row],[MntGoldProds]] = 0, "",Table13[[#This Row],[MntGoldProds]])</f>
        <v>3</v>
      </c>
      <c r="V906">
        <v>2</v>
      </c>
      <c r="W906">
        <v>1</v>
      </c>
      <c r="X906">
        <v>0</v>
      </c>
      <c r="Y906">
        <v>3</v>
      </c>
      <c r="Z906">
        <v>8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34</v>
      </c>
      <c r="AI906" s="13">
        <f>SUM(Table13[[#This Row],[MntWines]:[MntGoldProds]])</f>
        <v>35</v>
      </c>
      <c r="AJ906" s="13">
        <f>AVERAGE(Table13[[#This Row],[MntWines]:[MntGoldProds]])</f>
        <v>5.833333333333333</v>
      </c>
      <c r="AK906">
        <f>IF(Table13[[#This Row],[Total Number of Purchases]]=0,0,Table13[[#This Row],[Total Spend]]/Table13[[#This Row],[Total Number of Purchases]])</f>
        <v>5.833333333333333</v>
      </c>
      <c r="AM906">
        <f>SUM(Table13[[#This Row],[NumDealsPurchases]:[NumStorePurchases]])</f>
        <v>6</v>
      </c>
      <c r="AN906" s="14">
        <f>Snapshot_Date-Table13[[#This Row],[Dt_Customer]]</f>
        <v>516</v>
      </c>
      <c r="AP906" s="13">
        <f>Table13[[#This Row],[NumDealsPurchases]]/Table13[[#This Row],[Total Number of Purchases]]*100</f>
        <v>33.333333333333329</v>
      </c>
      <c r="AQ906">
        <f>6-ROUNDUP(_xlfn.PERCENTRANK.INC(Table13[Recency],Table13[[#This Row],[Recency]])*5, 0)</f>
        <v>1</v>
      </c>
      <c r="AR906">
        <f>ROUNDUP(_xlfn.PERCENTRANK.INC(Table13[Total Number of Purchases],Table13[[#This Row],[Total Number of Purchases]])*5,0)</f>
        <v>1</v>
      </c>
      <c r="AS906">
        <f>ROUNDUP(_xlfn.PERCENTRANK.INC(Table13[Total Spend],Table13[[#This Row],[Total Spend]])*5,0)</f>
        <v>1</v>
      </c>
      <c r="AT906" t="str">
        <f>Table13[[#This Row],[Recency Score]]&amp;Table13[[#This Row],[Frequency Score]]&amp;Table13[[#This Row],[Monetary Score]]</f>
        <v>111</v>
      </c>
      <c r="AU906" t="str">
        <f t="shared" si="14"/>
        <v>Lost</v>
      </c>
      <c r="AW906" s="13">
        <f>DATEDIF(Table13[[#This Row],[Dt_Customer]], Snapshot_Date, "d")</f>
        <v>516</v>
      </c>
      <c r="AX906" s="13">
        <f>Table13[[#This Row],[CL if today]]/365</f>
        <v>1.4136986301369863</v>
      </c>
      <c r="AY906">
        <f>Table13[[#This Row],[Total Number of Purchases]]/Table13[[#This Row],[Corrected CL]]</f>
        <v>4.2441860465116283</v>
      </c>
      <c r="AZ906">
        <f>Table13[[#This Row],[Average Order Value (AOV)]]*Table13[[#This Row],[Freq per Year]]</f>
        <v>24.757751937984498</v>
      </c>
      <c r="BA906">
        <f>Table13[[#This Row],[Total Spend]]/Table13[[#This Row],[Corrected CL]]</f>
        <v>24.757751937984498</v>
      </c>
      <c r="BB906">
        <v>485.73076923076928</v>
      </c>
      <c r="BC906" s="1">
        <f>Table13[[#This Row],[Dt_Customer]]+Table13[[#This Row],[Recency]]</f>
        <v>41494</v>
      </c>
      <c r="BD906" s="16" t="str">
        <f>IF(COUNTIF(A:A, A906) &gt; 1, "Duplicate", "Unique")</f>
        <v>Unique</v>
      </c>
    </row>
    <row r="907" spans="1:56" x14ac:dyDescent="0.3">
      <c r="A907">
        <v>8687</v>
      </c>
      <c r="B907">
        <v>1978</v>
      </c>
      <c r="C907" t="s">
        <v>28</v>
      </c>
      <c r="D907" t="s">
        <v>35</v>
      </c>
      <c r="E907">
        <v>53172</v>
      </c>
      <c r="F907">
        <v>0</v>
      </c>
      <c r="G907">
        <v>1</v>
      </c>
      <c r="H907" s="1">
        <v>41400</v>
      </c>
      <c r="I907">
        <v>54</v>
      </c>
      <c r="J907">
        <v>121</v>
      </c>
      <c r="K907">
        <v>62</v>
      </c>
      <c r="L907">
        <v>90</v>
      </c>
      <c r="M907">
        <v>68</v>
      </c>
      <c r="N907">
        <v>20</v>
      </c>
      <c r="O907">
        <v>125</v>
      </c>
      <c r="P907">
        <f>IF(Table13[[#This Row],[MntWines]] = 0,"",Table13[[#This Row],[MntWines]])</f>
        <v>121</v>
      </c>
      <c r="Q907">
        <f>IF(Table13[[#This Row],[MntFruits]] = 0, "",Table13[[#This Row],[MntFruits]])</f>
        <v>62</v>
      </c>
      <c r="R907">
        <f>IF(Table13[[#This Row],[MntMeatProducts]] = 0, "",Table13[[#This Row],[MntMeatProducts]])</f>
        <v>90</v>
      </c>
      <c r="S907">
        <f>IF(Table13[[#This Row],[MntFishProducts]] = 0, "",Table13[[#This Row],[MntFishProducts]])</f>
        <v>68</v>
      </c>
      <c r="T907">
        <f>IF(Table13[[#This Row],[MntSweetProducts]] = 0, "",Table13[[#This Row],[MntSweetProducts]])</f>
        <v>20</v>
      </c>
      <c r="U907">
        <f>IF(Table13[[#This Row],[MntGoldProds]] = 0, "",Table13[[#This Row],[MntGoldProds]])</f>
        <v>125</v>
      </c>
      <c r="V907">
        <v>3</v>
      </c>
      <c r="W907">
        <v>2</v>
      </c>
      <c r="X907">
        <v>3</v>
      </c>
      <c r="Y907">
        <v>8</v>
      </c>
      <c r="Z907">
        <v>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40</v>
      </c>
      <c r="AI907" s="13">
        <f>SUM(Table13[[#This Row],[MntWines]:[MntGoldProds]])</f>
        <v>486</v>
      </c>
      <c r="AJ907" s="13">
        <f>AVERAGE(Table13[[#This Row],[MntWines]:[MntGoldProds]])</f>
        <v>81</v>
      </c>
      <c r="AK907">
        <f>IF(Table13[[#This Row],[Total Number of Purchases]]=0,0,Table13[[#This Row],[Total Spend]]/Table13[[#This Row],[Total Number of Purchases]])</f>
        <v>30.375</v>
      </c>
      <c r="AM907">
        <f>SUM(Table13[[#This Row],[NumDealsPurchases]:[NumStorePurchases]])</f>
        <v>16</v>
      </c>
      <c r="AN907" s="14">
        <f>Snapshot_Date-Table13[[#This Row],[Dt_Customer]]</f>
        <v>516</v>
      </c>
      <c r="AP907" s="13">
        <f>Table13[[#This Row],[NumDealsPurchases]]/Table13[[#This Row],[Total Number of Purchases]]*100</f>
        <v>18.75</v>
      </c>
      <c r="AQ907">
        <f>6-ROUNDUP(_xlfn.PERCENTRANK.INC(Table13[Recency],Table13[[#This Row],[Recency]])*5, 0)</f>
        <v>3</v>
      </c>
      <c r="AR907">
        <f>ROUNDUP(_xlfn.PERCENTRANK.INC(Table13[Total Number of Purchases],Table13[[#This Row],[Total Number of Purchases]])*5,0)</f>
        <v>3</v>
      </c>
      <c r="AS907">
        <f>ROUNDUP(_xlfn.PERCENTRANK.INC(Table13[Total Spend],Table13[[#This Row],[Total Spend]])*5,0)</f>
        <v>3</v>
      </c>
      <c r="AT907" t="str">
        <f>Table13[[#This Row],[Recency Score]]&amp;Table13[[#This Row],[Frequency Score]]&amp;Table13[[#This Row],[Monetary Score]]</f>
        <v>333</v>
      </c>
      <c r="AU907" t="str">
        <f t="shared" si="14"/>
        <v>Needs Attention</v>
      </c>
      <c r="AW907" s="13">
        <f>DATEDIF(Table13[[#This Row],[Dt_Customer]], Snapshot_Date, "d")</f>
        <v>516</v>
      </c>
      <c r="AX907" s="13">
        <f>Table13[[#This Row],[CL if today]]/365</f>
        <v>1.4136986301369863</v>
      </c>
      <c r="AY907">
        <f>Table13[[#This Row],[Total Number of Purchases]]/Table13[[#This Row],[Corrected CL]]</f>
        <v>11.317829457364342</v>
      </c>
      <c r="AZ907">
        <f>Table13[[#This Row],[Average Order Value (AOV)]]*Table13[[#This Row],[Freq per Year]]</f>
        <v>343.77906976744185</v>
      </c>
      <c r="BA907">
        <f>Table13[[#This Row],[Total Spend]]/Table13[[#This Row],[Corrected CL]]</f>
        <v>343.77906976744185</v>
      </c>
      <c r="BB907">
        <v>609.26923076923083</v>
      </c>
      <c r="BC907" s="1">
        <f>Table13[[#This Row],[Dt_Customer]]+Table13[[#This Row],[Recency]]</f>
        <v>41454</v>
      </c>
      <c r="BD907" s="16" t="str">
        <f>IF(COUNTIF(A:A, A907) &gt; 1, "Duplicate", "Unique")</f>
        <v>Unique</v>
      </c>
    </row>
    <row r="908" spans="1:56" x14ac:dyDescent="0.3">
      <c r="A908">
        <v>9499</v>
      </c>
      <c r="B908">
        <v>1954</v>
      </c>
      <c r="C908" t="s">
        <v>28</v>
      </c>
      <c r="D908" t="s">
        <v>33</v>
      </c>
      <c r="E908">
        <v>93404</v>
      </c>
      <c r="F908">
        <v>1</v>
      </c>
      <c r="G908">
        <v>2</v>
      </c>
      <c r="H908" s="1">
        <v>41401</v>
      </c>
      <c r="I908">
        <v>97</v>
      </c>
      <c r="J908">
        <v>1279</v>
      </c>
      <c r="K908">
        <v>15</v>
      </c>
      <c r="L908">
        <v>287</v>
      </c>
      <c r="M908">
        <v>20</v>
      </c>
      <c r="N908">
        <v>0</v>
      </c>
      <c r="O908">
        <v>15</v>
      </c>
      <c r="P908">
        <f>IF(Table13[[#This Row],[MntWines]] = 0,"",Table13[[#This Row],[MntWines]])</f>
        <v>1279</v>
      </c>
      <c r="Q908">
        <f>IF(Table13[[#This Row],[MntFruits]] = 0, "",Table13[[#This Row],[MntFruits]])</f>
        <v>15</v>
      </c>
      <c r="R908">
        <f>IF(Table13[[#This Row],[MntMeatProducts]] = 0, "",Table13[[#This Row],[MntMeatProducts]])</f>
        <v>287</v>
      </c>
      <c r="S908">
        <f>IF(Table13[[#This Row],[MntFishProducts]] = 0, "",Table13[[#This Row],[MntFishProducts]])</f>
        <v>20</v>
      </c>
      <c r="T908" t="str">
        <f>IF(Table13[[#This Row],[MntSweetProducts]] = 0, "",Table13[[#This Row],[MntSweetProducts]])</f>
        <v/>
      </c>
      <c r="U908">
        <f>IF(Table13[[#This Row],[MntGoldProds]] = 0, "",Table13[[#This Row],[MntGoldProds]])</f>
        <v>15</v>
      </c>
      <c r="V908">
        <v>3</v>
      </c>
      <c r="W908">
        <v>3</v>
      </c>
      <c r="X908">
        <v>4</v>
      </c>
      <c r="Y908">
        <v>7</v>
      </c>
      <c r="Z908">
        <v>5</v>
      </c>
      <c r="AA908">
        <v>0</v>
      </c>
      <c r="AB908">
        <v>0</v>
      </c>
      <c r="AC908">
        <v>0</v>
      </c>
      <c r="AD908">
        <v>1</v>
      </c>
      <c r="AE908">
        <v>1</v>
      </c>
      <c r="AF908">
        <v>0</v>
      </c>
      <c r="AG908">
        <v>0</v>
      </c>
      <c r="AH908" t="s">
        <v>32</v>
      </c>
      <c r="AI908" s="13">
        <f>SUM(Table13[[#This Row],[MntWines]:[MntGoldProds]])</f>
        <v>1616</v>
      </c>
      <c r="AJ908" s="13">
        <f>AVERAGE(Table13[[#This Row],[MntWines]:[MntGoldProds]])</f>
        <v>269.33333333333331</v>
      </c>
      <c r="AK908">
        <f>IF(Table13[[#This Row],[Total Number of Purchases]]=0,0,Table13[[#This Row],[Total Spend]]/Table13[[#This Row],[Total Number of Purchases]])</f>
        <v>95.058823529411768</v>
      </c>
      <c r="AM908">
        <f>SUM(Table13[[#This Row],[NumDealsPurchases]:[NumStorePurchases]])</f>
        <v>17</v>
      </c>
      <c r="AN908" s="14">
        <f>Snapshot_Date-Table13[[#This Row],[Dt_Customer]]</f>
        <v>515</v>
      </c>
      <c r="AP908" s="13">
        <f>Table13[[#This Row],[NumDealsPurchases]]/Table13[[#This Row],[Total Number of Purchases]]*100</f>
        <v>17.647058823529413</v>
      </c>
      <c r="AQ908">
        <f>6-ROUNDUP(_xlfn.PERCENTRANK.INC(Table13[Recency],Table13[[#This Row],[Recency]])*5, 0)</f>
        <v>1</v>
      </c>
      <c r="AR908">
        <f>ROUNDUP(_xlfn.PERCENTRANK.INC(Table13[Total Number of Purchases],Table13[[#This Row],[Total Number of Purchases]])*5,0)</f>
        <v>3</v>
      </c>
      <c r="AS908">
        <f>ROUNDUP(_xlfn.PERCENTRANK.INC(Table13[Total Spend],Table13[[#This Row],[Total Spend]])*5,0)</f>
        <v>5</v>
      </c>
      <c r="AT908" t="str">
        <f>Table13[[#This Row],[Recency Score]]&amp;Table13[[#This Row],[Frequency Score]]&amp;Table13[[#This Row],[Monetary Score]]</f>
        <v>135</v>
      </c>
      <c r="AU908" t="str">
        <f t="shared" si="14"/>
        <v>Big Spenders</v>
      </c>
      <c r="AW908" s="13">
        <f>DATEDIF(Table13[[#This Row],[Dt_Customer]], Snapshot_Date, "d")</f>
        <v>515</v>
      </c>
      <c r="AX908" s="13">
        <f>Table13[[#This Row],[CL if today]]/365</f>
        <v>1.4109589041095891</v>
      </c>
      <c r="AY908">
        <f>Table13[[#This Row],[Total Number of Purchases]]/Table13[[#This Row],[Corrected CL]]</f>
        <v>12.048543689320388</v>
      </c>
      <c r="AZ908">
        <f>Table13[[#This Row],[Average Order Value (AOV)]]*Table13[[#This Row],[Freq per Year]]</f>
        <v>1145.3203883495146</v>
      </c>
      <c r="BA908">
        <f>Table13[[#This Row],[Total Spend]]/Table13[[#This Row],[Corrected CL]]</f>
        <v>1145.3203883495146</v>
      </c>
      <c r="BB908">
        <v>923.40077071290943</v>
      </c>
      <c r="BC908" s="1">
        <f>Table13[[#This Row],[Dt_Customer]]+Table13[[#This Row],[Recency]]</f>
        <v>41498</v>
      </c>
      <c r="BD908" s="16" t="str">
        <f>IF(COUNTIF(A:A, A908) &gt; 1, "Duplicate", "Unique")</f>
        <v>Unique</v>
      </c>
    </row>
    <row r="909" spans="1:56" x14ac:dyDescent="0.3">
      <c r="A909">
        <v>2942</v>
      </c>
      <c r="B909">
        <v>1964</v>
      </c>
      <c r="C909" t="s">
        <v>28</v>
      </c>
      <c r="D909" t="s">
        <v>31</v>
      </c>
      <c r="E909">
        <v>45906</v>
      </c>
      <c r="F909">
        <v>0</v>
      </c>
      <c r="G909">
        <v>1</v>
      </c>
      <c r="H909" s="1">
        <v>41401</v>
      </c>
      <c r="I909">
        <v>20</v>
      </c>
      <c r="J909">
        <v>305</v>
      </c>
      <c r="K909">
        <v>3</v>
      </c>
      <c r="L909">
        <v>27</v>
      </c>
      <c r="M909">
        <v>4</v>
      </c>
      <c r="N909">
        <v>3</v>
      </c>
      <c r="O909">
        <v>144</v>
      </c>
      <c r="P909">
        <f>IF(Table13[[#This Row],[MntWines]] = 0,"",Table13[[#This Row],[MntWines]])</f>
        <v>305</v>
      </c>
      <c r="Q909">
        <f>IF(Table13[[#This Row],[MntFruits]] = 0, "",Table13[[#This Row],[MntFruits]])</f>
        <v>3</v>
      </c>
      <c r="R909">
        <f>IF(Table13[[#This Row],[MntMeatProducts]] = 0, "",Table13[[#This Row],[MntMeatProducts]])</f>
        <v>27</v>
      </c>
      <c r="S909">
        <f>IF(Table13[[#This Row],[MntFishProducts]] = 0, "",Table13[[#This Row],[MntFishProducts]])</f>
        <v>4</v>
      </c>
      <c r="T909">
        <f>IF(Table13[[#This Row],[MntSweetProducts]] = 0, "",Table13[[#This Row],[MntSweetProducts]])</f>
        <v>3</v>
      </c>
      <c r="U909">
        <f>IF(Table13[[#This Row],[MntGoldProds]] = 0, "",Table13[[#This Row],[MntGoldProds]])</f>
        <v>144</v>
      </c>
      <c r="V909">
        <v>2</v>
      </c>
      <c r="W909">
        <v>5</v>
      </c>
      <c r="X909">
        <v>4</v>
      </c>
      <c r="Y909">
        <v>4</v>
      </c>
      <c r="Z909">
        <v>5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 t="s">
        <v>30</v>
      </c>
      <c r="AI909" s="13">
        <f>SUM(Table13[[#This Row],[MntWines]:[MntGoldProds]])</f>
        <v>486</v>
      </c>
      <c r="AJ909" s="13">
        <f>AVERAGE(Table13[[#This Row],[MntWines]:[MntGoldProds]])</f>
        <v>81</v>
      </c>
      <c r="AK909">
        <f>IF(Table13[[#This Row],[Total Number of Purchases]]=0,0,Table13[[#This Row],[Total Spend]]/Table13[[#This Row],[Total Number of Purchases]])</f>
        <v>32.4</v>
      </c>
      <c r="AM909">
        <f>SUM(Table13[[#This Row],[NumDealsPurchases]:[NumStorePurchases]])</f>
        <v>15</v>
      </c>
      <c r="AN909" s="14">
        <f>Snapshot_Date-Table13[[#This Row],[Dt_Customer]]</f>
        <v>515</v>
      </c>
      <c r="AP909" s="13">
        <f>Table13[[#This Row],[NumDealsPurchases]]/Table13[[#This Row],[Total Number of Purchases]]*100</f>
        <v>13.333333333333334</v>
      </c>
      <c r="AQ909">
        <f>6-ROUNDUP(_xlfn.PERCENTRANK.INC(Table13[Recency],Table13[[#This Row],[Recency]])*5, 0)</f>
        <v>4</v>
      </c>
      <c r="AR909">
        <f>ROUNDUP(_xlfn.PERCENTRANK.INC(Table13[Total Number of Purchases],Table13[[#This Row],[Total Number of Purchases]])*5,0)</f>
        <v>3</v>
      </c>
      <c r="AS909">
        <f>ROUNDUP(_xlfn.PERCENTRANK.INC(Table13[Total Spend],Table13[[#This Row],[Total Spend]])*5,0)</f>
        <v>3</v>
      </c>
      <c r="AT909" t="str">
        <f>Table13[[#This Row],[Recency Score]]&amp;Table13[[#This Row],[Frequency Score]]&amp;Table13[[#This Row],[Monetary Score]]</f>
        <v>433</v>
      </c>
      <c r="AU909" t="str">
        <f t="shared" si="14"/>
        <v>Potential Loyalists</v>
      </c>
      <c r="AW909" s="13">
        <f>DATEDIF(Table13[[#This Row],[Dt_Customer]], Snapshot_Date, "d")</f>
        <v>515</v>
      </c>
      <c r="AX909" s="13">
        <f>Table13[[#This Row],[CL if today]]/365</f>
        <v>1.4109589041095891</v>
      </c>
      <c r="AY909">
        <f>Table13[[#This Row],[Total Number of Purchases]]/Table13[[#This Row],[Corrected CL]]</f>
        <v>10.631067961165048</v>
      </c>
      <c r="AZ909">
        <f>Table13[[#This Row],[Average Order Value (AOV)]]*Table13[[#This Row],[Freq per Year]]</f>
        <v>344.44660194174753</v>
      </c>
      <c r="BA909">
        <f>Table13[[#This Row],[Total Spend]]/Table13[[#This Row],[Corrected CL]]</f>
        <v>344.44660194174753</v>
      </c>
      <c r="BB909">
        <v>61.888246628131022</v>
      </c>
      <c r="BC909" s="1">
        <f>Table13[[#This Row],[Dt_Customer]]+Table13[[#This Row],[Recency]]</f>
        <v>41421</v>
      </c>
      <c r="BD909" s="16" t="str">
        <f>IF(COUNTIF(A:A, A909) &gt; 1, "Duplicate", "Unique")</f>
        <v>Unique</v>
      </c>
    </row>
    <row r="910" spans="1:56" x14ac:dyDescent="0.3">
      <c r="A910">
        <v>10659</v>
      </c>
      <c r="B910">
        <v>1979</v>
      </c>
      <c r="C910" t="s">
        <v>38</v>
      </c>
      <c r="D910" t="s">
        <v>35</v>
      </c>
      <c r="E910">
        <v>7500</v>
      </c>
      <c r="F910">
        <v>1</v>
      </c>
      <c r="G910">
        <v>0</v>
      </c>
      <c r="H910" s="1">
        <v>41401</v>
      </c>
      <c r="I910">
        <v>7</v>
      </c>
      <c r="J910">
        <v>2</v>
      </c>
      <c r="K910">
        <v>8</v>
      </c>
      <c r="L910">
        <v>11</v>
      </c>
      <c r="M910">
        <v>3</v>
      </c>
      <c r="N910">
        <v>8</v>
      </c>
      <c r="O910">
        <v>21</v>
      </c>
      <c r="P910">
        <f>IF(Table13[[#This Row],[MntWines]] = 0,"",Table13[[#This Row],[MntWines]])</f>
        <v>2</v>
      </c>
      <c r="Q910">
        <f>IF(Table13[[#This Row],[MntFruits]] = 0, "",Table13[[#This Row],[MntFruits]])</f>
        <v>8</v>
      </c>
      <c r="R910">
        <f>IF(Table13[[#This Row],[MntMeatProducts]] = 0, "",Table13[[#This Row],[MntMeatProducts]])</f>
        <v>11</v>
      </c>
      <c r="S910">
        <f>IF(Table13[[#This Row],[MntFishProducts]] = 0, "",Table13[[#This Row],[MntFishProducts]])</f>
        <v>3</v>
      </c>
      <c r="T910">
        <f>IF(Table13[[#This Row],[MntSweetProducts]] = 0, "",Table13[[#This Row],[MntSweetProducts]])</f>
        <v>8</v>
      </c>
      <c r="U910">
        <f>IF(Table13[[#This Row],[MntGoldProds]] = 0, "",Table13[[#This Row],[MntGoldProds]])</f>
        <v>21</v>
      </c>
      <c r="V910">
        <v>4</v>
      </c>
      <c r="W910">
        <v>3</v>
      </c>
      <c r="X910">
        <v>2</v>
      </c>
      <c r="Y910">
        <v>2</v>
      </c>
      <c r="Z910">
        <v>7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40</v>
      </c>
      <c r="AI910" s="13">
        <f>SUM(Table13[[#This Row],[MntWines]:[MntGoldProds]])</f>
        <v>53</v>
      </c>
      <c r="AJ910" s="13">
        <f>AVERAGE(Table13[[#This Row],[MntWines]:[MntGoldProds]])</f>
        <v>8.8333333333333339</v>
      </c>
      <c r="AK910">
        <f>IF(Table13[[#This Row],[Total Number of Purchases]]=0,0,Table13[[#This Row],[Total Spend]]/Table13[[#This Row],[Total Number of Purchases]])</f>
        <v>4.8181818181818183</v>
      </c>
      <c r="AM910">
        <f>SUM(Table13[[#This Row],[NumDealsPurchases]:[NumStorePurchases]])</f>
        <v>11</v>
      </c>
      <c r="AN910" s="14">
        <f>Snapshot_Date-Table13[[#This Row],[Dt_Customer]]</f>
        <v>515</v>
      </c>
      <c r="AP910" s="13">
        <f>Table13[[#This Row],[NumDealsPurchases]]/Table13[[#This Row],[Total Number of Purchases]]*100</f>
        <v>36.363636363636367</v>
      </c>
      <c r="AQ910">
        <f>6-ROUNDUP(_xlfn.PERCENTRANK.INC(Table13[Recency],Table13[[#This Row],[Recency]])*5, 0)</f>
        <v>5</v>
      </c>
      <c r="AR910">
        <f>ROUNDUP(_xlfn.PERCENTRANK.INC(Table13[Total Number of Purchases],Table13[[#This Row],[Total Number of Purchases]])*5,0)</f>
        <v>2</v>
      </c>
      <c r="AS910">
        <f>ROUNDUP(_xlfn.PERCENTRANK.INC(Table13[Total Spend],Table13[[#This Row],[Total Spend]])*5,0)</f>
        <v>1</v>
      </c>
      <c r="AT910" t="str">
        <f>Table13[[#This Row],[Recency Score]]&amp;Table13[[#This Row],[Frequency Score]]&amp;Table13[[#This Row],[Monetary Score]]</f>
        <v>521</v>
      </c>
      <c r="AU910" t="str">
        <f t="shared" si="14"/>
        <v>Others</v>
      </c>
      <c r="AW910" s="13">
        <f>DATEDIF(Table13[[#This Row],[Dt_Customer]], Snapshot_Date, "d")</f>
        <v>515</v>
      </c>
      <c r="AX910" s="13">
        <f>Table13[[#This Row],[CL if today]]/365</f>
        <v>1.4109589041095891</v>
      </c>
      <c r="AY910">
        <f>Table13[[#This Row],[Total Number of Purchases]]/Table13[[#This Row],[Corrected CL]]</f>
        <v>7.7961165048543686</v>
      </c>
      <c r="AZ910">
        <f>Table13[[#This Row],[Average Order Value (AOV)]]*Table13[[#This Row],[Freq per Year]]</f>
        <v>37.563106796116507</v>
      </c>
      <c r="BA910">
        <f>Table13[[#This Row],[Total Spend]]/Table13[[#This Row],[Corrected CL]]</f>
        <v>37.5631067961165</v>
      </c>
      <c r="BB910">
        <v>33.822393822393821</v>
      </c>
      <c r="BC910" s="1">
        <f>Table13[[#This Row],[Dt_Customer]]+Table13[[#This Row],[Recency]]</f>
        <v>41408</v>
      </c>
      <c r="BD910" s="16" t="str">
        <f>IF(COUNTIF(A:A, A910) &gt; 1, "Duplicate", "Unique")</f>
        <v>Unique</v>
      </c>
    </row>
    <row r="911" spans="1:56" x14ac:dyDescent="0.3">
      <c r="A911">
        <v>9799</v>
      </c>
      <c r="B911">
        <v>1968</v>
      </c>
      <c r="C911" t="s">
        <v>37</v>
      </c>
      <c r="D911" t="s">
        <v>29</v>
      </c>
      <c r="E911">
        <v>83664</v>
      </c>
      <c r="F911">
        <v>1</v>
      </c>
      <c r="G911">
        <v>1</v>
      </c>
      <c r="H911" s="1">
        <v>41402</v>
      </c>
      <c r="I911">
        <v>57</v>
      </c>
      <c r="J911">
        <v>866</v>
      </c>
      <c r="K911">
        <v>21</v>
      </c>
      <c r="L911">
        <v>151</v>
      </c>
      <c r="M911">
        <v>28</v>
      </c>
      <c r="N911">
        <v>21</v>
      </c>
      <c r="O911">
        <v>86</v>
      </c>
      <c r="P911">
        <f>IF(Table13[[#This Row],[MntWines]] = 0,"",Table13[[#This Row],[MntWines]])</f>
        <v>866</v>
      </c>
      <c r="Q911">
        <f>IF(Table13[[#This Row],[MntFruits]] = 0, "",Table13[[#This Row],[MntFruits]])</f>
        <v>21</v>
      </c>
      <c r="R911">
        <f>IF(Table13[[#This Row],[MntMeatProducts]] = 0, "",Table13[[#This Row],[MntMeatProducts]])</f>
        <v>151</v>
      </c>
      <c r="S911">
        <f>IF(Table13[[#This Row],[MntFishProducts]] = 0, "",Table13[[#This Row],[MntFishProducts]])</f>
        <v>28</v>
      </c>
      <c r="T911">
        <f>IF(Table13[[#This Row],[MntSweetProducts]] = 0, "",Table13[[#This Row],[MntSweetProducts]])</f>
        <v>21</v>
      </c>
      <c r="U911">
        <f>IF(Table13[[#This Row],[MntGoldProds]] = 0, "",Table13[[#This Row],[MntGoldProds]])</f>
        <v>86</v>
      </c>
      <c r="V911">
        <v>3</v>
      </c>
      <c r="W911">
        <v>2</v>
      </c>
      <c r="X911">
        <v>2</v>
      </c>
      <c r="Y911">
        <v>12</v>
      </c>
      <c r="Z911">
        <v>5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">
        <v>30</v>
      </c>
      <c r="AI911" s="13">
        <f>SUM(Table13[[#This Row],[MntWines]:[MntGoldProds]])</f>
        <v>1173</v>
      </c>
      <c r="AJ911" s="13">
        <f>AVERAGE(Table13[[#This Row],[MntWines]:[MntGoldProds]])</f>
        <v>195.5</v>
      </c>
      <c r="AK911">
        <f>IF(Table13[[#This Row],[Total Number of Purchases]]=0,0,Table13[[#This Row],[Total Spend]]/Table13[[#This Row],[Total Number of Purchases]])</f>
        <v>61.736842105263158</v>
      </c>
      <c r="AM911">
        <f>SUM(Table13[[#This Row],[NumDealsPurchases]:[NumStorePurchases]])</f>
        <v>19</v>
      </c>
      <c r="AN911" s="14">
        <f>Snapshot_Date-Table13[[#This Row],[Dt_Customer]]</f>
        <v>514</v>
      </c>
      <c r="AP911" s="13">
        <f>Table13[[#This Row],[NumDealsPurchases]]/Table13[[#This Row],[Total Number of Purchases]]*100</f>
        <v>15.789473684210526</v>
      </c>
      <c r="AQ911">
        <f>6-ROUNDUP(_xlfn.PERCENTRANK.INC(Table13[Recency],Table13[[#This Row],[Recency]])*5, 0)</f>
        <v>3</v>
      </c>
      <c r="AR911">
        <f>ROUNDUP(_xlfn.PERCENTRANK.INC(Table13[Total Number of Purchases],Table13[[#This Row],[Total Number of Purchases]])*5,0)</f>
        <v>4</v>
      </c>
      <c r="AS911">
        <f>ROUNDUP(_xlfn.PERCENTRANK.INC(Table13[Total Spend],Table13[[#This Row],[Total Spend]])*5,0)</f>
        <v>4</v>
      </c>
      <c r="AT911" t="str">
        <f>Table13[[#This Row],[Recency Score]]&amp;Table13[[#This Row],[Frequency Score]]&amp;Table13[[#This Row],[Monetary Score]]</f>
        <v>344</v>
      </c>
      <c r="AU911" t="str">
        <f t="shared" si="14"/>
        <v>Needs Attention</v>
      </c>
      <c r="AW911" s="13">
        <f>DATEDIF(Table13[[#This Row],[Dt_Customer]], Snapshot_Date, "d")</f>
        <v>514</v>
      </c>
      <c r="AX911" s="13">
        <f>Table13[[#This Row],[CL if today]]/365</f>
        <v>1.4082191780821918</v>
      </c>
      <c r="AY911">
        <f>Table13[[#This Row],[Total Number of Purchases]]/Table13[[#This Row],[Corrected CL]]</f>
        <v>13.492217898832685</v>
      </c>
      <c r="AZ911">
        <f>Table13[[#This Row],[Average Order Value (AOV)]]*Table13[[#This Row],[Freq per Year]]</f>
        <v>832.96692607003888</v>
      </c>
      <c r="BA911">
        <f>Table13[[#This Row],[Total Spend]]/Table13[[#This Row],[Corrected CL]]</f>
        <v>832.96692607003888</v>
      </c>
      <c r="BB911">
        <v>844.15057915057923</v>
      </c>
      <c r="BC911" s="1">
        <f>Table13[[#This Row],[Dt_Customer]]+Table13[[#This Row],[Recency]]</f>
        <v>41459</v>
      </c>
      <c r="BD911" s="16" t="str">
        <f>IF(COUNTIF(A:A, A911) &gt; 1, "Duplicate", "Unique")</f>
        <v>Unique</v>
      </c>
    </row>
    <row r="912" spans="1:56" x14ac:dyDescent="0.3">
      <c r="A912">
        <v>9495</v>
      </c>
      <c r="B912">
        <v>1982</v>
      </c>
      <c r="C912" t="s">
        <v>28</v>
      </c>
      <c r="D912" t="s">
        <v>35</v>
      </c>
      <c r="E912">
        <v>71853</v>
      </c>
      <c r="F912">
        <v>0</v>
      </c>
      <c r="G912">
        <v>0</v>
      </c>
      <c r="H912" s="1">
        <v>41402</v>
      </c>
      <c r="I912">
        <v>29</v>
      </c>
      <c r="J912">
        <v>358</v>
      </c>
      <c r="K912">
        <v>108</v>
      </c>
      <c r="L912">
        <v>413</v>
      </c>
      <c r="M912">
        <v>141</v>
      </c>
      <c r="N912">
        <v>97</v>
      </c>
      <c r="O912">
        <v>32</v>
      </c>
      <c r="P912">
        <f>IF(Table13[[#This Row],[MntWines]] = 0,"",Table13[[#This Row],[MntWines]])</f>
        <v>358</v>
      </c>
      <c r="Q912">
        <f>IF(Table13[[#This Row],[MntFruits]] = 0, "",Table13[[#This Row],[MntFruits]])</f>
        <v>108</v>
      </c>
      <c r="R912">
        <f>IF(Table13[[#This Row],[MntMeatProducts]] = 0, "",Table13[[#This Row],[MntMeatProducts]])</f>
        <v>413</v>
      </c>
      <c r="S912">
        <f>IF(Table13[[#This Row],[MntFishProducts]] = 0, "",Table13[[#This Row],[MntFishProducts]])</f>
        <v>141</v>
      </c>
      <c r="T912">
        <f>IF(Table13[[#This Row],[MntSweetProducts]] = 0, "",Table13[[#This Row],[MntSweetProducts]])</f>
        <v>97</v>
      </c>
      <c r="U912">
        <f>IF(Table13[[#This Row],[MntGoldProds]] = 0, "",Table13[[#This Row],[MntGoldProds]])</f>
        <v>32</v>
      </c>
      <c r="V912">
        <v>1</v>
      </c>
      <c r="W912">
        <v>2</v>
      </c>
      <c r="X912">
        <v>8</v>
      </c>
      <c r="Y912">
        <v>6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 t="s">
        <v>30</v>
      </c>
      <c r="AI912" s="13">
        <f>SUM(Table13[[#This Row],[MntWines]:[MntGoldProds]])</f>
        <v>1149</v>
      </c>
      <c r="AJ912" s="13">
        <f>AVERAGE(Table13[[#This Row],[MntWines]:[MntGoldProds]])</f>
        <v>191.5</v>
      </c>
      <c r="AK912">
        <f>IF(Table13[[#This Row],[Total Number of Purchases]]=0,0,Table13[[#This Row],[Total Spend]]/Table13[[#This Row],[Total Number of Purchases]])</f>
        <v>67.588235294117652</v>
      </c>
      <c r="AM912">
        <f>SUM(Table13[[#This Row],[NumDealsPurchases]:[NumStorePurchases]])</f>
        <v>17</v>
      </c>
      <c r="AN912" s="14">
        <f>Snapshot_Date-Table13[[#This Row],[Dt_Customer]]</f>
        <v>514</v>
      </c>
      <c r="AP912" s="13">
        <f>Table13[[#This Row],[NumDealsPurchases]]/Table13[[#This Row],[Total Number of Purchases]]*100</f>
        <v>5.8823529411764701</v>
      </c>
      <c r="AQ912">
        <f>6-ROUNDUP(_xlfn.PERCENTRANK.INC(Table13[Recency],Table13[[#This Row],[Recency]])*5, 0)</f>
        <v>4</v>
      </c>
      <c r="AR912">
        <f>ROUNDUP(_xlfn.PERCENTRANK.INC(Table13[Total Number of Purchases],Table13[[#This Row],[Total Number of Purchases]])*5,0)</f>
        <v>3</v>
      </c>
      <c r="AS912">
        <f>ROUNDUP(_xlfn.PERCENTRANK.INC(Table13[Total Spend],Table13[[#This Row],[Total Spend]])*5,0)</f>
        <v>4</v>
      </c>
      <c r="AT912" t="str">
        <f>Table13[[#This Row],[Recency Score]]&amp;Table13[[#This Row],[Frequency Score]]&amp;Table13[[#This Row],[Monetary Score]]</f>
        <v>434</v>
      </c>
      <c r="AU912" t="str">
        <f t="shared" si="14"/>
        <v>Potential Loyalists</v>
      </c>
      <c r="AW912" s="13">
        <f>DATEDIF(Table13[[#This Row],[Dt_Customer]], Snapshot_Date, "d")</f>
        <v>514</v>
      </c>
      <c r="AX912" s="13">
        <f>Table13[[#This Row],[CL if today]]/365</f>
        <v>1.4082191780821918</v>
      </c>
      <c r="AY912">
        <f>Table13[[#This Row],[Total Number of Purchases]]/Table13[[#This Row],[Corrected CL]]</f>
        <v>12.071984435797665</v>
      </c>
      <c r="AZ912">
        <f>Table13[[#This Row],[Average Order Value (AOV)]]*Table13[[#This Row],[Freq per Year]]</f>
        <v>815.92412451361872</v>
      </c>
      <c r="BA912">
        <f>Table13[[#This Row],[Total Spend]]/Table13[[#This Row],[Corrected CL]]</f>
        <v>815.92412451361872</v>
      </c>
      <c r="BB912">
        <v>1276.4410058027079</v>
      </c>
      <c r="BC912" s="1">
        <f>Table13[[#This Row],[Dt_Customer]]+Table13[[#This Row],[Recency]]</f>
        <v>41431</v>
      </c>
      <c r="BD912" s="16" t="str">
        <f>IF(COUNTIF(A:A, A912) &gt; 1, "Duplicate", "Unique")</f>
        <v>Unique</v>
      </c>
    </row>
    <row r="913" spans="1:56" x14ac:dyDescent="0.3">
      <c r="A913">
        <v>2631</v>
      </c>
      <c r="B913">
        <v>1982</v>
      </c>
      <c r="C913" t="s">
        <v>28</v>
      </c>
      <c r="D913" t="s">
        <v>35</v>
      </c>
      <c r="E913">
        <v>71853</v>
      </c>
      <c r="F913">
        <v>0</v>
      </c>
      <c r="G913">
        <v>0</v>
      </c>
      <c r="H913" s="1">
        <v>41402</v>
      </c>
      <c r="I913">
        <v>29</v>
      </c>
      <c r="J913">
        <v>358</v>
      </c>
      <c r="K913">
        <v>108</v>
      </c>
      <c r="L913">
        <v>413</v>
      </c>
      <c r="M913">
        <v>141</v>
      </c>
      <c r="N913">
        <v>97</v>
      </c>
      <c r="O913">
        <v>32</v>
      </c>
      <c r="P913">
        <f>IF(Table13[[#This Row],[MntWines]] = 0,"",Table13[[#This Row],[MntWines]])</f>
        <v>358</v>
      </c>
      <c r="Q913">
        <f>IF(Table13[[#This Row],[MntFruits]] = 0, "",Table13[[#This Row],[MntFruits]])</f>
        <v>108</v>
      </c>
      <c r="R913">
        <f>IF(Table13[[#This Row],[MntMeatProducts]] = 0, "",Table13[[#This Row],[MntMeatProducts]])</f>
        <v>413</v>
      </c>
      <c r="S913">
        <f>IF(Table13[[#This Row],[MntFishProducts]] = 0, "",Table13[[#This Row],[MntFishProducts]])</f>
        <v>141</v>
      </c>
      <c r="T913">
        <f>IF(Table13[[#This Row],[MntSweetProducts]] = 0, "",Table13[[#This Row],[MntSweetProducts]])</f>
        <v>97</v>
      </c>
      <c r="U913">
        <f>IF(Table13[[#This Row],[MntGoldProds]] = 0, "",Table13[[#This Row],[MntGoldProds]])</f>
        <v>32</v>
      </c>
      <c r="V913">
        <v>1</v>
      </c>
      <c r="W913">
        <v>2</v>
      </c>
      <c r="X913">
        <v>8</v>
      </c>
      <c r="Y913">
        <v>6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 t="s">
        <v>30</v>
      </c>
      <c r="AI913" s="13">
        <f>SUM(Table13[[#This Row],[MntWines]:[MntGoldProds]])</f>
        <v>1149</v>
      </c>
      <c r="AJ913" s="13">
        <f>AVERAGE(Table13[[#This Row],[MntWines]:[MntGoldProds]])</f>
        <v>191.5</v>
      </c>
      <c r="AK913">
        <f>IF(Table13[[#This Row],[Total Number of Purchases]]=0,0,Table13[[#This Row],[Total Spend]]/Table13[[#This Row],[Total Number of Purchases]])</f>
        <v>67.588235294117652</v>
      </c>
      <c r="AM913">
        <f>SUM(Table13[[#This Row],[NumDealsPurchases]:[NumStorePurchases]])</f>
        <v>17</v>
      </c>
      <c r="AN913" s="14">
        <f>Snapshot_Date-Table13[[#This Row],[Dt_Customer]]</f>
        <v>514</v>
      </c>
      <c r="AP913" s="13">
        <f>Table13[[#This Row],[NumDealsPurchases]]/Table13[[#This Row],[Total Number of Purchases]]*100</f>
        <v>5.8823529411764701</v>
      </c>
      <c r="AQ913">
        <f>6-ROUNDUP(_xlfn.PERCENTRANK.INC(Table13[Recency],Table13[[#This Row],[Recency]])*5, 0)</f>
        <v>4</v>
      </c>
      <c r="AR913">
        <f>ROUNDUP(_xlfn.PERCENTRANK.INC(Table13[Total Number of Purchases],Table13[[#This Row],[Total Number of Purchases]])*5,0)</f>
        <v>3</v>
      </c>
      <c r="AS913">
        <f>ROUNDUP(_xlfn.PERCENTRANK.INC(Table13[Total Spend],Table13[[#This Row],[Total Spend]])*5,0)</f>
        <v>4</v>
      </c>
      <c r="AT913" t="str">
        <f>Table13[[#This Row],[Recency Score]]&amp;Table13[[#This Row],[Frequency Score]]&amp;Table13[[#This Row],[Monetary Score]]</f>
        <v>434</v>
      </c>
      <c r="AU913" t="str">
        <f t="shared" si="14"/>
        <v>Potential Loyalists</v>
      </c>
      <c r="AW913" s="13">
        <f>DATEDIF(Table13[[#This Row],[Dt_Customer]], Snapshot_Date, "d")</f>
        <v>514</v>
      </c>
      <c r="AX913" s="13">
        <f>Table13[[#This Row],[CL if today]]/365</f>
        <v>1.4082191780821918</v>
      </c>
      <c r="AY913">
        <f>Table13[[#This Row],[Total Number of Purchases]]/Table13[[#This Row],[Corrected CL]]</f>
        <v>12.071984435797665</v>
      </c>
      <c r="AZ913">
        <f>Table13[[#This Row],[Average Order Value (AOV)]]*Table13[[#This Row],[Freq per Year]]</f>
        <v>815.92412451361872</v>
      </c>
      <c r="BA913">
        <f>Table13[[#This Row],[Total Spend]]/Table13[[#This Row],[Corrected CL]]</f>
        <v>815.92412451361872</v>
      </c>
      <c r="BB913">
        <v>382.64990328820113</v>
      </c>
      <c r="BC913" s="1">
        <f>Table13[[#This Row],[Dt_Customer]]+Table13[[#This Row],[Recency]]</f>
        <v>41431</v>
      </c>
      <c r="BD913" s="16" t="str">
        <f>IF(COUNTIF(A:A, A913) &gt; 1, "Duplicate", "Unique")</f>
        <v>Unique</v>
      </c>
    </row>
    <row r="914" spans="1:56" x14ac:dyDescent="0.3">
      <c r="A914">
        <v>6177</v>
      </c>
      <c r="B914">
        <v>1985</v>
      </c>
      <c r="C914" t="s">
        <v>37</v>
      </c>
      <c r="D914" t="s">
        <v>33</v>
      </c>
      <c r="E914">
        <v>33454</v>
      </c>
      <c r="F914">
        <v>1</v>
      </c>
      <c r="G914">
        <v>0</v>
      </c>
      <c r="H914" s="1">
        <v>41402</v>
      </c>
      <c r="I914">
        <v>32</v>
      </c>
      <c r="J914">
        <v>76</v>
      </c>
      <c r="K914">
        <v>10</v>
      </c>
      <c r="L914">
        <v>56</v>
      </c>
      <c r="M914">
        <v>3</v>
      </c>
      <c r="N914">
        <v>1</v>
      </c>
      <c r="O914">
        <v>23</v>
      </c>
      <c r="P914">
        <f>IF(Table13[[#This Row],[MntWines]] = 0,"",Table13[[#This Row],[MntWines]])</f>
        <v>76</v>
      </c>
      <c r="Q914">
        <f>IF(Table13[[#This Row],[MntFruits]] = 0, "",Table13[[#This Row],[MntFruits]])</f>
        <v>10</v>
      </c>
      <c r="R914">
        <f>IF(Table13[[#This Row],[MntMeatProducts]] = 0, "",Table13[[#This Row],[MntMeatProducts]])</f>
        <v>56</v>
      </c>
      <c r="S914">
        <f>IF(Table13[[#This Row],[MntFishProducts]] = 0, "",Table13[[#This Row],[MntFishProducts]])</f>
        <v>3</v>
      </c>
      <c r="T914">
        <f>IF(Table13[[#This Row],[MntSweetProducts]] = 0, "",Table13[[#This Row],[MntSweetProducts]])</f>
        <v>1</v>
      </c>
      <c r="U914">
        <f>IF(Table13[[#This Row],[MntGoldProds]] = 0, "",Table13[[#This Row],[MntGoldProds]])</f>
        <v>23</v>
      </c>
      <c r="V914">
        <v>2</v>
      </c>
      <c r="W914">
        <v>4</v>
      </c>
      <c r="X914">
        <v>0</v>
      </c>
      <c r="Y914">
        <v>4</v>
      </c>
      <c r="Z914">
        <v>8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34</v>
      </c>
      <c r="AI914" s="13">
        <f>SUM(Table13[[#This Row],[MntWines]:[MntGoldProds]])</f>
        <v>169</v>
      </c>
      <c r="AJ914" s="13">
        <f>AVERAGE(Table13[[#This Row],[MntWines]:[MntGoldProds]])</f>
        <v>28.166666666666668</v>
      </c>
      <c r="AK914">
        <f>IF(Table13[[#This Row],[Total Number of Purchases]]=0,0,Table13[[#This Row],[Total Spend]]/Table13[[#This Row],[Total Number of Purchases]])</f>
        <v>16.899999999999999</v>
      </c>
      <c r="AM914">
        <f>SUM(Table13[[#This Row],[NumDealsPurchases]:[NumStorePurchases]])</f>
        <v>10</v>
      </c>
      <c r="AN914" s="14">
        <f>Snapshot_Date-Table13[[#This Row],[Dt_Customer]]</f>
        <v>514</v>
      </c>
      <c r="AP914" s="13">
        <f>Table13[[#This Row],[NumDealsPurchases]]/Table13[[#This Row],[Total Number of Purchases]]*100</f>
        <v>20</v>
      </c>
      <c r="AQ914">
        <f>6-ROUNDUP(_xlfn.PERCENTRANK.INC(Table13[Recency],Table13[[#This Row],[Recency]])*5, 0)</f>
        <v>4</v>
      </c>
      <c r="AR914">
        <f>ROUNDUP(_xlfn.PERCENTRANK.INC(Table13[Total Number of Purchases],Table13[[#This Row],[Total Number of Purchases]])*5,0)</f>
        <v>2</v>
      </c>
      <c r="AS914">
        <f>ROUNDUP(_xlfn.PERCENTRANK.INC(Table13[Total Spend],Table13[[#This Row],[Total Spend]])*5,0)</f>
        <v>2</v>
      </c>
      <c r="AT914" t="str">
        <f>Table13[[#This Row],[Recency Score]]&amp;Table13[[#This Row],[Frequency Score]]&amp;Table13[[#This Row],[Monetary Score]]</f>
        <v>422</v>
      </c>
      <c r="AU914" t="str">
        <f t="shared" si="14"/>
        <v>Potential Loyalists</v>
      </c>
      <c r="AW914" s="13">
        <f>DATEDIF(Table13[[#This Row],[Dt_Customer]], Snapshot_Date, "d")</f>
        <v>514</v>
      </c>
      <c r="AX914" s="13">
        <f>Table13[[#This Row],[CL if today]]/365</f>
        <v>1.4082191780821918</v>
      </c>
      <c r="AY914">
        <f>Table13[[#This Row],[Total Number of Purchases]]/Table13[[#This Row],[Corrected CL]]</f>
        <v>7.1011673151750969</v>
      </c>
      <c r="AZ914">
        <f>Table13[[#This Row],[Average Order Value (AOV)]]*Table13[[#This Row],[Freq per Year]]</f>
        <v>120.00972762645912</v>
      </c>
      <c r="BA914">
        <f>Table13[[#This Row],[Total Spend]]/Table13[[#This Row],[Corrected CL]]</f>
        <v>120.00972762645914</v>
      </c>
      <c r="BB914">
        <v>54.961389961389962</v>
      </c>
      <c r="BC914" s="1">
        <f>Table13[[#This Row],[Dt_Customer]]+Table13[[#This Row],[Recency]]</f>
        <v>41434</v>
      </c>
      <c r="BD914" s="16" t="str">
        <f>IF(COUNTIF(A:A, A914) &gt; 1, "Duplicate", "Unique")</f>
        <v>Unique</v>
      </c>
    </row>
    <row r="915" spans="1:56" x14ac:dyDescent="0.3">
      <c r="A915">
        <v>10350</v>
      </c>
      <c r="B915">
        <v>1950</v>
      </c>
      <c r="C915" t="s">
        <v>37</v>
      </c>
      <c r="D915" t="s">
        <v>33</v>
      </c>
      <c r="E915">
        <v>54432</v>
      </c>
      <c r="F915">
        <v>2</v>
      </c>
      <c r="G915">
        <v>1</v>
      </c>
      <c r="H915" s="1">
        <v>41403</v>
      </c>
      <c r="I915">
        <v>37</v>
      </c>
      <c r="J915">
        <v>33</v>
      </c>
      <c r="K915">
        <v>0</v>
      </c>
      <c r="L915">
        <v>5</v>
      </c>
      <c r="M915">
        <v>0</v>
      </c>
      <c r="N915">
        <v>0</v>
      </c>
      <c r="O915">
        <v>0</v>
      </c>
      <c r="P915">
        <f>IF(Table13[[#This Row],[MntWines]] = 0,"",Table13[[#This Row],[MntWines]])</f>
        <v>33</v>
      </c>
      <c r="Q915" t="str">
        <f>IF(Table13[[#This Row],[MntFruits]] = 0, "",Table13[[#This Row],[MntFruits]])</f>
        <v/>
      </c>
      <c r="R915">
        <f>IF(Table13[[#This Row],[MntMeatProducts]] = 0, "",Table13[[#This Row],[MntMeatProducts]])</f>
        <v>5</v>
      </c>
      <c r="S915" t="str">
        <f>IF(Table13[[#This Row],[MntFishProducts]] = 0, "",Table13[[#This Row],[MntFishProducts]])</f>
        <v/>
      </c>
      <c r="T915" t="str">
        <f>IF(Table13[[#This Row],[MntSweetProducts]] = 0, "",Table13[[#This Row],[MntSweetProducts]])</f>
        <v/>
      </c>
      <c r="U915" t="str">
        <f>IF(Table13[[#This Row],[MntGoldProds]] = 0, "",Table13[[#This Row],[MntGoldProds]])</f>
        <v/>
      </c>
      <c r="V915">
        <v>1</v>
      </c>
      <c r="W915">
        <v>1</v>
      </c>
      <c r="X915">
        <v>0</v>
      </c>
      <c r="Y915">
        <v>3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 t="s">
        <v>30</v>
      </c>
      <c r="AI915" s="13">
        <f>SUM(Table13[[#This Row],[MntWines]:[MntGoldProds]])</f>
        <v>38</v>
      </c>
      <c r="AJ915" s="13">
        <f>AVERAGE(Table13[[#This Row],[MntWines]:[MntGoldProds]])</f>
        <v>6.333333333333333</v>
      </c>
      <c r="AK915">
        <f>IF(Table13[[#This Row],[Total Number of Purchases]]=0,0,Table13[[#This Row],[Total Spend]]/Table13[[#This Row],[Total Number of Purchases]])</f>
        <v>7.6</v>
      </c>
      <c r="AM915">
        <f>SUM(Table13[[#This Row],[NumDealsPurchases]:[NumStorePurchases]])</f>
        <v>5</v>
      </c>
      <c r="AN915" s="14">
        <f>Snapshot_Date-Table13[[#This Row],[Dt_Customer]]</f>
        <v>513</v>
      </c>
      <c r="AP915" s="13">
        <f>Table13[[#This Row],[NumDealsPurchases]]/Table13[[#This Row],[Total Number of Purchases]]*100</f>
        <v>20</v>
      </c>
      <c r="AQ915">
        <f>6-ROUNDUP(_xlfn.PERCENTRANK.INC(Table13[Recency],Table13[[#This Row],[Recency]])*5, 0)</f>
        <v>4</v>
      </c>
      <c r="AR915">
        <f>ROUNDUP(_xlfn.PERCENTRANK.INC(Table13[Total Number of Purchases],Table13[[#This Row],[Total Number of Purchases]])*5,0)</f>
        <v>1</v>
      </c>
      <c r="AS915">
        <f>ROUNDUP(_xlfn.PERCENTRANK.INC(Table13[Total Spend],Table13[[#This Row],[Total Spend]])*5,0)</f>
        <v>1</v>
      </c>
      <c r="AT915" t="str">
        <f>Table13[[#This Row],[Recency Score]]&amp;Table13[[#This Row],[Frequency Score]]&amp;Table13[[#This Row],[Monetary Score]]</f>
        <v>411</v>
      </c>
      <c r="AU915" t="str">
        <f t="shared" si="14"/>
        <v>Potential Loyalists</v>
      </c>
      <c r="AW915" s="13">
        <f>DATEDIF(Table13[[#This Row],[Dt_Customer]], Snapshot_Date, "d")</f>
        <v>513</v>
      </c>
      <c r="AX915" s="13">
        <f>Table13[[#This Row],[CL if today]]/365</f>
        <v>1.4054794520547946</v>
      </c>
      <c r="AY915">
        <f>Table13[[#This Row],[Total Number of Purchases]]/Table13[[#This Row],[Corrected CL]]</f>
        <v>3.5575048732943468</v>
      </c>
      <c r="AZ915">
        <f>Table13[[#This Row],[Average Order Value (AOV)]]*Table13[[#This Row],[Freq per Year]]</f>
        <v>27.037037037037035</v>
      </c>
      <c r="BA915">
        <f>Table13[[#This Row],[Total Spend]]/Table13[[#This Row],[Corrected CL]]</f>
        <v>27.037037037037035</v>
      </c>
      <c r="BB915">
        <v>24.757751937984498</v>
      </c>
      <c r="BC915" s="1">
        <f>Table13[[#This Row],[Dt_Customer]]+Table13[[#This Row],[Recency]]</f>
        <v>41440</v>
      </c>
      <c r="BD915" s="16" t="str">
        <f>IF(COUNTIF(A:A, A915) &gt; 1, "Duplicate", "Unique")</f>
        <v>Unique</v>
      </c>
    </row>
    <row r="916" spans="1:56" x14ac:dyDescent="0.3">
      <c r="A916">
        <v>3725</v>
      </c>
      <c r="B916">
        <v>1961</v>
      </c>
      <c r="C916" t="s">
        <v>37</v>
      </c>
      <c r="D916" t="s">
        <v>31</v>
      </c>
      <c r="E916">
        <v>84865</v>
      </c>
      <c r="F916">
        <v>0</v>
      </c>
      <c r="G916">
        <v>0</v>
      </c>
      <c r="H916" s="1">
        <v>41403</v>
      </c>
      <c r="I916">
        <v>1</v>
      </c>
      <c r="J916">
        <v>1248</v>
      </c>
      <c r="K916">
        <v>16</v>
      </c>
      <c r="L916">
        <v>349</v>
      </c>
      <c r="M916">
        <v>43</v>
      </c>
      <c r="N916">
        <v>16</v>
      </c>
      <c r="O916">
        <v>16</v>
      </c>
      <c r="P916">
        <f>IF(Table13[[#This Row],[MntWines]] = 0,"",Table13[[#This Row],[MntWines]])</f>
        <v>1248</v>
      </c>
      <c r="Q916">
        <f>IF(Table13[[#This Row],[MntFruits]] = 0, "",Table13[[#This Row],[MntFruits]])</f>
        <v>16</v>
      </c>
      <c r="R916">
        <f>IF(Table13[[#This Row],[MntMeatProducts]] = 0, "",Table13[[#This Row],[MntMeatProducts]])</f>
        <v>349</v>
      </c>
      <c r="S916">
        <f>IF(Table13[[#This Row],[MntFishProducts]] = 0, "",Table13[[#This Row],[MntFishProducts]])</f>
        <v>43</v>
      </c>
      <c r="T916">
        <f>IF(Table13[[#This Row],[MntSweetProducts]] = 0, "",Table13[[#This Row],[MntSweetProducts]])</f>
        <v>16</v>
      </c>
      <c r="U916">
        <f>IF(Table13[[#This Row],[MntGoldProds]] = 0, "",Table13[[#This Row],[MntGoldProds]])</f>
        <v>16</v>
      </c>
      <c r="V916">
        <v>1</v>
      </c>
      <c r="W916">
        <v>2</v>
      </c>
      <c r="X916">
        <v>4</v>
      </c>
      <c r="Y916">
        <v>9</v>
      </c>
      <c r="Z916">
        <v>4</v>
      </c>
      <c r="AA916">
        <v>1</v>
      </c>
      <c r="AB916">
        <v>1</v>
      </c>
      <c r="AC916">
        <v>0</v>
      </c>
      <c r="AD916">
        <v>1</v>
      </c>
      <c r="AE916">
        <v>1</v>
      </c>
      <c r="AF916">
        <v>1</v>
      </c>
      <c r="AG916">
        <v>0</v>
      </c>
      <c r="AH916" t="s">
        <v>30</v>
      </c>
      <c r="AI916" s="13">
        <f>SUM(Table13[[#This Row],[MntWines]:[MntGoldProds]])</f>
        <v>1688</v>
      </c>
      <c r="AJ916" s="13">
        <f>AVERAGE(Table13[[#This Row],[MntWines]:[MntGoldProds]])</f>
        <v>281.33333333333331</v>
      </c>
      <c r="AK916">
        <f>IF(Table13[[#This Row],[Total Number of Purchases]]=0,0,Table13[[#This Row],[Total Spend]]/Table13[[#This Row],[Total Number of Purchases]])</f>
        <v>105.5</v>
      </c>
      <c r="AM916">
        <f>SUM(Table13[[#This Row],[NumDealsPurchases]:[NumStorePurchases]])</f>
        <v>16</v>
      </c>
      <c r="AN916" s="14">
        <f>Snapshot_Date-Table13[[#This Row],[Dt_Customer]]</f>
        <v>513</v>
      </c>
      <c r="AP916" s="13">
        <f>Table13[[#This Row],[NumDealsPurchases]]/Table13[[#This Row],[Total Number of Purchases]]*100</f>
        <v>6.25</v>
      </c>
      <c r="AQ916">
        <f>6-ROUNDUP(_xlfn.PERCENTRANK.INC(Table13[Recency],Table13[[#This Row],[Recency]])*5, 0)</f>
        <v>5</v>
      </c>
      <c r="AR916">
        <f>ROUNDUP(_xlfn.PERCENTRANK.INC(Table13[Total Number of Purchases],Table13[[#This Row],[Total Number of Purchases]])*5,0)</f>
        <v>3</v>
      </c>
      <c r="AS916">
        <f>ROUNDUP(_xlfn.PERCENTRANK.INC(Table13[Total Spend],Table13[[#This Row],[Total Spend]])*5,0)</f>
        <v>5</v>
      </c>
      <c r="AT916" t="str">
        <f>Table13[[#This Row],[Recency Score]]&amp;Table13[[#This Row],[Frequency Score]]&amp;Table13[[#This Row],[Monetary Score]]</f>
        <v>535</v>
      </c>
      <c r="AU916" t="str">
        <f t="shared" si="14"/>
        <v>Loyal Customers</v>
      </c>
      <c r="AW916" s="13">
        <f>DATEDIF(Table13[[#This Row],[Dt_Customer]], Snapshot_Date, "d")</f>
        <v>513</v>
      </c>
      <c r="AX916" s="13">
        <f>Table13[[#This Row],[CL if today]]/365</f>
        <v>1.4054794520547946</v>
      </c>
      <c r="AY916">
        <f>Table13[[#This Row],[Total Number of Purchases]]/Table13[[#This Row],[Corrected CL]]</f>
        <v>11.384015594541909</v>
      </c>
      <c r="AZ916">
        <f>Table13[[#This Row],[Average Order Value (AOV)]]*Table13[[#This Row],[Freq per Year]]</f>
        <v>1201.0136452241713</v>
      </c>
      <c r="BA916">
        <f>Table13[[#This Row],[Total Spend]]/Table13[[#This Row],[Corrected CL]]</f>
        <v>1201.0136452241713</v>
      </c>
      <c r="BB916">
        <v>24.757751937984498</v>
      </c>
      <c r="BC916" s="1">
        <f>Table13[[#This Row],[Dt_Customer]]+Table13[[#This Row],[Recency]]</f>
        <v>41404</v>
      </c>
      <c r="BD916" s="16" t="str">
        <f>IF(COUNTIF(A:A, A916) &gt; 1, "Duplicate", "Unique")</f>
        <v>Unique</v>
      </c>
    </row>
    <row r="917" spans="1:56" x14ac:dyDescent="0.3">
      <c r="A917">
        <v>11007</v>
      </c>
      <c r="B917">
        <v>1968</v>
      </c>
      <c r="C917" t="s">
        <v>37</v>
      </c>
      <c r="D917" t="s">
        <v>33</v>
      </c>
      <c r="E917">
        <v>29187</v>
      </c>
      <c r="F917">
        <v>1</v>
      </c>
      <c r="G917">
        <v>0</v>
      </c>
      <c r="H917" s="1">
        <v>41403</v>
      </c>
      <c r="I917">
        <v>43</v>
      </c>
      <c r="J917">
        <v>26</v>
      </c>
      <c r="K917">
        <v>0</v>
      </c>
      <c r="L917">
        <v>6</v>
      </c>
      <c r="M917">
        <v>0</v>
      </c>
      <c r="N917">
        <v>0</v>
      </c>
      <c r="O917">
        <v>2</v>
      </c>
      <c r="P917">
        <f>IF(Table13[[#This Row],[MntWines]] = 0,"",Table13[[#This Row],[MntWines]])</f>
        <v>26</v>
      </c>
      <c r="Q917" t="str">
        <f>IF(Table13[[#This Row],[MntFruits]] = 0, "",Table13[[#This Row],[MntFruits]])</f>
        <v/>
      </c>
      <c r="R917">
        <f>IF(Table13[[#This Row],[MntMeatProducts]] = 0, "",Table13[[#This Row],[MntMeatProducts]])</f>
        <v>6</v>
      </c>
      <c r="S917" t="str">
        <f>IF(Table13[[#This Row],[MntFishProducts]] = 0, "",Table13[[#This Row],[MntFishProducts]])</f>
        <v/>
      </c>
      <c r="T917" t="str">
        <f>IF(Table13[[#This Row],[MntSweetProducts]] = 0, "",Table13[[#This Row],[MntSweetProducts]])</f>
        <v/>
      </c>
      <c r="U917">
        <f>IF(Table13[[#This Row],[MntGoldProds]] = 0, "",Table13[[#This Row],[MntGoldProds]])</f>
        <v>2</v>
      </c>
      <c r="V917">
        <v>1</v>
      </c>
      <c r="W917">
        <v>1</v>
      </c>
      <c r="X917">
        <v>0</v>
      </c>
      <c r="Y917">
        <v>3</v>
      </c>
      <c r="Z917">
        <v>8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30</v>
      </c>
      <c r="AI917" s="13">
        <f>SUM(Table13[[#This Row],[MntWines]:[MntGoldProds]])</f>
        <v>34</v>
      </c>
      <c r="AJ917" s="13">
        <f>AVERAGE(Table13[[#This Row],[MntWines]:[MntGoldProds]])</f>
        <v>5.666666666666667</v>
      </c>
      <c r="AK917">
        <f>IF(Table13[[#This Row],[Total Number of Purchases]]=0,0,Table13[[#This Row],[Total Spend]]/Table13[[#This Row],[Total Number of Purchases]])</f>
        <v>6.8</v>
      </c>
      <c r="AM917">
        <f>SUM(Table13[[#This Row],[NumDealsPurchases]:[NumStorePurchases]])</f>
        <v>5</v>
      </c>
      <c r="AN917" s="14">
        <f>Snapshot_Date-Table13[[#This Row],[Dt_Customer]]</f>
        <v>513</v>
      </c>
      <c r="AP917" s="13">
        <f>Table13[[#This Row],[NumDealsPurchases]]/Table13[[#This Row],[Total Number of Purchases]]*100</f>
        <v>20</v>
      </c>
      <c r="AQ917">
        <f>6-ROUNDUP(_xlfn.PERCENTRANK.INC(Table13[Recency],Table13[[#This Row],[Recency]])*5, 0)</f>
        <v>3</v>
      </c>
      <c r="AR917">
        <f>ROUNDUP(_xlfn.PERCENTRANK.INC(Table13[Total Number of Purchases],Table13[[#This Row],[Total Number of Purchases]])*5,0)</f>
        <v>1</v>
      </c>
      <c r="AS917">
        <f>ROUNDUP(_xlfn.PERCENTRANK.INC(Table13[Total Spend],Table13[[#This Row],[Total Spend]])*5,0)</f>
        <v>1</v>
      </c>
      <c r="AT917" t="str">
        <f>Table13[[#This Row],[Recency Score]]&amp;Table13[[#This Row],[Frequency Score]]&amp;Table13[[#This Row],[Monetary Score]]</f>
        <v>311</v>
      </c>
      <c r="AU917" t="str">
        <f t="shared" si="14"/>
        <v>Needs Attention</v>
      </c>
      <c r="AW917" s="13">
        <f>DATEDIF(Table13[[#This Row],[Dt_Customer]], Snapshot_Date, "d")</f>
        <v>513</v>
      </c>
      <c r="AX917" s="13">
        <f>Table13[[#This Row],[CL if today]]/365</f>
        <v>1.4054794520547946</v>
      </c>
      <c r="AY917">
        <f>Table13[[#This Row],[Total Number of Purchases]]/Table13[[#This Row],[Corrected CL]]</f>
        <v>3.5575048732943468</v>
      </c>
      <c r="AZ917">
        <f>Table13[[#This Row],[Average Order Value (AOV)]]*Table13[[#This Row],[Freq per Year]]</f>
        <v>24.191033138401558</v>
      </c>
      <c r="BA917">
        <f>Table13[[#This Row],[Total Spend]]/Table13[[#This Row],[Corrected CL]]</f>
        <v>24.191033138401558</v>
      </c>
      <c r="BB917">
        <v>749.76789168278526</v>
      </c>
      <c r="BC917" s="1">
        <f>Table13[[#This Row],[Dt_Customer]]+Table13[[#This Row],[Recency]]</f>
        <v>41446</v>
      </c>
      <c r="BD917" s="16" t="str">
        <f>IF(COUNTIF(A:A, A917) &gt; 1, "Duplicate", "Unique")</f>
        <v>Unique</v>
      </c>
    </row>
    <row r="918" spans="1:56" x14ac:dyDescent="0.3">
      <c r="A918">
        <v>10141</v>
      </c>
      <c r="B918">
        <v>1960</v>
      </c>
      <c r="C918" t="s">
        <v>41</v>
      </c>
      <c r="D918" t="s">
        <v>29</v>
      </c>
      <c r="E918">
        <v>39228</v>
      </c>
      <c r="F918">
        <v>0</v>
      </c>
      <c r="G918">
        <v>0</v>
      </c>
      <c r="H918" s="1">
        <v>41404</v>
      </c>
      <c r="I918">
        <v>1</v>
      </c>
      <c r="J918">
        <v>7</v>
      </c>
      <c r="K918">
        <v>1</v>
      </c>
      <c r="L918">
        <v>6</v>
      </c>
      <c r="M918">
        <v>0</v>
      </c>
      <c r="N918">
        <v>3</v>
      </c>
      <c r="O918">
        <v>3</v>
      </c>
      <c r="P918">
        <f>IF(Table13[[#This Row],[MntWines]] = 0,"",Table13[[#This Row],[MntWines]])</f>
        <v>7</v>
      </c>
      <c r="Q918">
        <f>IF(Table13[[#This Row],[MntFruits]] = 0, "",Table13[[#This Row],[MntFruits]])</f>
        <v>1</v>
      </c>
      <c r="R918">
        <f>IF(Table13[[#This Row],[MntMeatProducts]] = 0, "",Table13[[#This Row],[MntMeatProducts]])</f>
        <v>6</v>
      </c>
      <c r="S918" t="str">
        <f>IF(Table13[[#This Row],[MntFishProducts]] = 0, "",Table13[[#This Row],[MntFishProducts]])</f>
        <v/>
      </c>
      <c r="T918">
        <f>IF(Table13[[#This Row],[MntSweetProducts]] = 0, "",Table13[[#This Row],[MntSweetProducts]])</f>
        <v>3</v>
      </c>
      <c r="U918">
        <f>IF(Table13[[#This Row],[MntGoldProds]] = 0, "",Table13[[#This Row],[MntGoldProds]])</f>
        <v>3</v>
      </c>
      <c r="V918">
        <v>1</v>
      </c>
      <c r="W918">
        <v>0</v>
      </c>
      <c r="X918">
        <v>0</v>
      </c>
      <c r="Y918">
        <v>3</v>
      </c>
      <c r="Z918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">
        <v>43</v>
      </c>
      <c r="AI918" s="13">
        <f>SUM(Table13[[#This Row],[MntWines]:[MntGoldProds]])</f>
        <v>20</v>
      </c>
      <c r="AJ918" s="13">
        <f>AVERAGE(Table13[[#This Row],[MntWines]:[MntGoldProds]])</f>
        <v>3.3333333333333335</v>
      </c>
      <c r="AK918">
        <f>IF(Table13[[#This Row],[Total Number of Purchases]]=0,0,Table13[[#This Row],[Total Spend]]/Table13[[#This Row],[Total Number of Purchases]])</f>
        <v>5</v>
      </c>
      <c r="AM918">
        <f>SUM(Table13[[#This Row],[NumDealsPurchases]:[NumStorePurchases]])</f>
        <v>4</v>
      </c>
      <c r="AN918" s="14">
        <f>Snapshot_Date-Table13[[#This Row],[Dt_Customer]]</f>
        <v>512</v>
      </c>
      <c r="AP918" s="13">
        <f>Table13[[#This Row],[NumDealsPurchases]]/Table13[[#This Row],[Total Number of Purchases]]*100</f>
        <v>25</v>
      </c>
      <c r="AQ918">
        <f>6-ROUNDUP(_xlfn.PERCENTRANK.INC(Table13[Recency],Table13[[#This Row],[Recency]])*5, 0)</f>
        <v>5</v>
      </c>
      <c r="AR918">
        <f>ROUNDUP(_xlfn.PERCENTRANK.INC(Table13[Total Number of Purchases],Table13[[#This Row],[Total Number of Purchases]])*5,0)</f>
        <v>1</v>
      </c>
      <c r="AS918">
        <f>ROUNDUP(_xlfn.PERCENTRANK.INC(Table13[Total Spend],Table13[[#This Row],[Total Spend]])*5,0)</f>
        <v>1</v>
      </c>
      <c r="AT918" t="str">
        <f>Table13[[#This Row],[Recency Score]]&amp;Table13[[#This Row],[Frequency Score]]&amp;Table13[[#This Row],[Monetary Score]]</f>
        <v>511</v>
      </c>
      <c r="AU918" t="str">
        <f t="shared" si="14"/>
        <v>Others</v>
      </c>
      <c r="AW918" s="13">
        <f>DATEDIF(Table13[[#This Row],[Dt_Customer]], Snapshot_Date, "d")</f>
        <v>512</v>
      </c>
      <c r="AX918" s="13">
        <f>Table13[[#This Row],[CL if today]]/365</f>
        <v>1.4027397260273973</v>
      </c>
      <c r="AY918">
        <f>Table13[[#This Row],[Total Number of Purchases]]/Table13[[#This Row],[Corrected CL]]</f>
        <v>2.8515625</v>
      </c>
      <c r="AZ918">
        <f>Table13[[#This Row],[Average Order Value (AOV)]]*Table13[[#This Row],[Freq per Year]]</f>
        <v>14.2578125</v>
      </c>
      <c r="BA918">
        <f>Table13[[#This Row],[Total Spend]]/Table13[[#This Row],[Corrected CL]]</f>
        <v>14.2578125</v>
      </c>
      <c r="BB918">
        <v>1145.3203883495146</v>
      </c>
      <c r="BC918" s="1">
        <f>Table13[[#This Row],[Dt_Customer]]+Table13[[#This Row],[Recency]]</f>
        <v>41405</v>
      </c>
      <c r="BD918" s="16" t="str">
        <f>IF(COUNTIF(A:A, A918) &gt; 1, "Duplicate", "Unique")</f>
        <v>Unique</v>
      </c>
    </row>
    <row r="919" spans="1:56" x14ac:dyDescent="0.3">
      <c r="A919">
        <v>6119</v>
      </c>
      <c r="B919">
        <v>1963</v>
      </c>
      <c r="C919" t="s">
        <v>37</v>
      </c>
      <c r="D919" t="s">
        <v>31</v>
      </c>
      <c r="E919">
        <v>36736</v>
      </c>
      <c r="F919">
        <v>1</v>
      </c>
      <c r="G919">
        <v>1</v>
      </c>
      <c r="H919" s="1">
        <v>41404</v>
      </c>
      <c r="I919">
        <v>52</v>
      </c>
      <c r="J919">
        <v>10</v>
      </c>
      <c r="K919">
        <v>0</v>
      </c>
      <c r="L919">
        <v>3</v>
      </c>
      <c r="M919">
        <v>0</v>
      </c>
      <c r="N919">
        <v>0</v>
      </c>
      <c r="O919">
        <v>4</v>
      </c>
      <c r="P919">
        <f>IF(Table13[[#This Row],[MntWines]] = 0,"",Table13[[#This Row],[MntWines]])</f>
        <v>10</v>
      </c>
      <c r="Q919" t="str">
        <f>IF(Table13[[#This Row],[MntFruits]] = 0, "",Table13[[#This Row],[MntFruits]])</f>
        <v/>
      </c>
      <c r="R919">
        <f>IF(Table13[[#This Row],[MntMeatProducts]] = 0, "",Table13[[#This Row],[MntMeatProducts]])</f>
        <v>3</v>
      </c>
      <c r="S919" t="str">
        <f>IF(Table13[[#This Row],[MntFishProducts]] = 0, "",Table13[[#This Row],[MntFishProducts]])</f>
        <v/>
      </c>
      <c r="T919" t="str">
        <f>IF(Table13[[#This Row],[MntSweetProducts]] = 0, "",Table13[[#This Row],[MntSweetProducts]])</f>
        <v/>
      </c>
      <c r="U919">
        <f>IF(Table13[[#This Row],[MntGoldProds]] = 0, "",Table13[[#This Row],[MntGoldProds]])</f>
        <v>4</v>
      </c>
      <c r="V919">
        <v>1</v>
      </c>
      <c r="W919">
        <v>1</v>
      </c>
      <c r="X919">
        <v>0</v>
      </c>
      <c r="Y919">
        <v>2</v>
      </c>
      <c r="Z919">
        <v>6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30</v>
      </c>
      <c r="AI919" s="13">
        <f>SUM(Table13[[#This Row],[MntWines]:[MntGoldProds]])</f>
        <v>17</v>
      </c>
      <c r="AJ919" s="13">
        <f>AVERAGE(Table13[[#This Row],[MntWines]:[MntGoldProds]])</f>
        <v>2.8333333333333335</v>
      </c>
      <c r="AK919">
        <f>IF(Table13[[#This Row],[Total Number of Purchases]]=0,0,Table13[[#This Row],[Total Spend]]/Table13[[#This Row],[Total Number of Purchases]])</f>
        <v>4.25</v>
      </c>
      <c r="AM919">
        <f>SUM(Table13[[#This Row],[NumDealsPurchases]:[NumStorePurchases]])</f>
        <v>4</v>
      </c>
      <c r="AN919" s="14">
        <f>Snapshot_Date-Table13[[#This Row],[Dt_Customer]]</f>
        <v>512</v>
      </c>
      <c r="AP919" s="13">
        <f>Table13[[#This Row],[NumDealsPurchases]]/Table13[[#This Row],[Total Number of Purchases]]*100</f>
        <v>25</v>
      </c>
      <c r="AQ919">
        <f>6-ROUNDUP(_xlfn.PERCENTRANK.INC(Table13[Recency],Table13[[#This Row],[Recency]])*5, 0)</f>
        <v>3</v>
      </c>
      <c r="AR919">
        <f>ROUNDUP(_xlfn.PERCENTRANK.INC(Table13[Total Number of Purchases],Table13[[#This Row],[Total Number of Purchases]])*5,0)</f>
        <v>1</v>
      </c>
      <c r="AS919">
        <f>ROUNDUP(_xlfn.PERCENTRANK.INC(Table13[Total Spend],Table13[[#This Row],[Total Spend]])*5,0)</f>
        <v>1</v>
      </c>
      <c r="AT919" t="str">
        <f>Table13[[#This Row],[Recency Score]]&amp;Table13[[#This Row],[Frequency Score]]&amp;Table13[[#This Row],[Monetary Score]]</f>
        <v>311</v>
      </c>
      <c r="AU919" t="str">
        <f t="shared" si="14"/>
        <v>Needs Attention</v>
      </c>
      <c r="AW919" s="13">
        <f>DATEDIF(Table13[[#This Row],[Dt_Customer]], Snapshot_Date, "d")</f>
        <v>512</v>
      </c>
      <c r="AX919" s="13">
        <f>Table13[[#This Row],[CL if today]]/365</f>
        <v>1.4027397260273973</v>
      </c>
      <c r="AY919">
        <f>Table13[[#This Row],[Total Number of Purchases]]/Table13[[#This Row],[Corrected CL]]</f>
        <v>2.8515625</v>
      </c>
      <c r="AZ919">
        <f>Table13[[#This Row],[Average Order Value (AOV)]]*Table13[[#This Row],[Freq per Year]]</f>
        <v>12.119140625</v>
      </c>
      <c r="BA919">
        <f>Table13[[#This Row],[Total Spend]]/Table13[[#This Row],[Corrected CL]]</f>
        <v>12.119140625</v>
      </c>
      <c r="BB919">
        <v>398.24612403100775</v>
      </c>
      <c r="BC919" s="1">
        <f>Table13[[#This Row],[Dt_Customer]]+Table13[[#This Row],[Recency]]</f>
        <v>41456</v>
      </c>
      <c r="BD919" s="16" t="str">
        <f>IF(COUNTIF(A:A, A919) &gt; 1, "Duplicate", "Unique")</f>
        <v>Unique</v>
      </c>
    </row>
    <row r="920" spans="1:56" x14ac:dyDescent="0.3">
      <c r="A920">
        <v>7573</v>
      </c>
      <c r="B920">
        <v>1978</v>
      </c>
      <c r="C920" t="s">
        <v>37</v>
      </c>
      <c r="D920" t="s">
        <v>31</v>
      </c>
      <c r="E920">
        <v>31626</v>
      </c>
      <c r="F920">
        <v>1</v>
      </c>
      <c r="G920">
        <v>0</v>
      </c>
      <c r="H920" s="1">
        <v>41404</v>
      </c>
      <c r="I920">
        <v>12</v>
      </c>
      <c r="J920">
        <v>39</v>
      </c>
      <c r="K920">
        <v>1</v>
      </c>
      <c r="L920">
        <v>9</v>
      </c>
      <c r="M920">
        <v>2</v>
      </c>
      <c r="N920">
        <v>1</v>
      </c>
      <c r="O920">
        <v>34</v>
      </c>
      <c r="P920">
        <f>IF(Table13[[#This Row],[MntWines]] = 0,"",Table13[[#This Row],[MntWines]])</f>
        <v>39</v>
      </c>
      <c r="Q920">
        <f>IF(Table13[[#This Row],[MntFruits]] = 0, "",Table13[[#This Row],[MntFruits]])</f>
        <v>1</v>
      </c>
      <c r="R920">
        <f>IF(Table13[[#This Row],[MntMeatProducts]] = 0, "",Table13[[#This Row],[MntMeatProducts]])</f>
        <v>9</v>
      </c>
      <c r="S920">
        <f>IF(Table13[[#This Row],[MntFishProducts]] = 0, "",Table13[[#This Row],[MntFishProducts]])</f>
        <v>2</v>
      </c>
      <c r="T920">
        <f>IF(Table13[[#This Row],[MntSweetProducts]] = 0, "",Table13[[#This Row],[MntSweetProducts]])</f>
        <v>1</v>
      </c>
      <c r="U920">
        <f>IF(Table13[[#This Row],[MntGoldProds]] = 0, "",Table13[[#This Row],[MntGoldProds]])</f>
        <v>34</v>
      </c>
      <c r="V920">
        <v>1</v>
      </c>
      <c r="W920">
        <v>2</v>
      </c>
      <c r="X920">
        <v>1</v>
      </c>
      <c r="Y920">
        <v>2</v>
      </c>
      <c r="Z920">
        <v>7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1</v>
      </c>
      <c r="AG920">
        <v>0</v>
      </c>
      <c r="AH920" t="s">
        <v>39</v>
      </c>
      <c r="AI920" s="13">
        <f>SUM(Table13[[#This Row],[MntWines]:[MntGoldProds]])</f>
        <v>86</v>
      </c>
      <c r="AJ920" s="13">
        <f>AVERAGE(Table13[[#This Row],[MntWines]:[MntGoldProds]])</f>
        <v>14.333333333333334</v>
      </c>
      <c r="AK920">
        <f>IF(Table13[[#This Row],[Total Number of Purchases]]=0,0,Table13[[#This Row],[Total Spend]]/Table13[[#This Row],[Total Number of Purchases]])</f>
        <v>14.333333333333334</v>
      </c>
      <c r="AM920">
        <f>SUM(Table13[[#This Row],[NumDealsPurchases]:[NumStorePurchases]])</f>
        <v>6</v>
      </c>
      <c r="AN920" s="14">
        <f>Snapshot_Date-Table13[[#This Row],[Dt_Customer]]</f>
        <v>512</v>
      </c>
      <c r="AP920" s="13">
        <f>Table13[[#This Row],[NumDealsPurchases]]/Table13[[#This Row],[Total Number of Purchases]]*100</f>
        <v>16.666666666666664</v>
      </c>
      <c r="AQ920">
        <f>6-ROUNDUP(_xlfn.PERCENTRANK.INC(Table13[Recency],Table13[[#This Row],[Recency]])*5, 0)</f>
        <v>5</v>
      </c>
      <c r="AR920">
        <f>ROUNDUP(_xlfn.PERCENTRANK.INC(Table13[Total Number of Purchases],Table13[[#This Row],[Total Number of Purchases]])*5,0)</f>
        <v>1</v>
      </c>
      <c r="AS920">
        <f>ROUNDUP(_xlfn.PERCENTRANK.INC(Table13[Total Spend],Table13[[#This Row],[Total Spend]])*5,0)</f>
        <v>2</v>
      </c>
      <c r="AT920" t="str">
        <f>Table13[[#This Row],[Recency Score]]&amp;Table13[[#This Row],[Frequency Score]]&amp;Table13[[#This Row],[Monetary Score]]</f>
        <v>512</v>
      </c>
      <c r="AU920" t="str">
        <f t="shared" si="14"/>
        <v>Others</v>
      </c>
      <c r="AW920" s="13">
        <f>DATEDIF(Table13[[#This Row],[Dt_Customer]], Snapshot_Date, "d")</f>
        <v>512</v>
      </c>
      <c r="AX920" s="13">
        <f>Table13[[#This Row],[CL if today]]/365</f>
        <v>1.4027397260273973</v>
      </c>
      <c r="AY920">
        <f>Table13[[#This Row],[Total Number of Purchases]]/Table13[[#This Row],[Corrected CL]]</f>
        <v>4.27734375</v>
      </c>
      <c r="AZ920">
        <f>Table13[[#This Row],[Average Order Value (AOV)]]*Table13[[#This Row],[Freq per Year]]</f>
        <v>61.30859375</v>
      </c>
      <c r="BA920">
        <f>Table13[[#This Row],[Total Spend]]/Table13[[#This Row],[Corrected CL]]</f>
        <v>61.30859375</v>
      </c>
      <c r="BB920">
        <v>113.88565891472868</v>
      </c>
      <c r="BC920" s="1">
        <f>Table13[[#This Row],[Dt_Customer]]+Table13[[#This Row],[Recency]]</f>
        <v>41416</v>
      </c>
      <c r="BD920" s="16" t="str">
        <f>IF(COUNTIF(A:A, A920) &gt; 1, "Duplicate", "Unique")</f>
        <v>Unique</v>
      </c>
    </row>
    <row r="921" spans="1:56" x14ac:dyDescent="0.3">
      <c r="A921">
        <v>10262</v>
      </c>
      <c r="B921">
        <v>1980</v>
      </c>
      <c r="C921" t="s">
        <v>28</v>
      </c>
      <c r="D921" t="s">
        <v>33</v>
      </c>
      <c r="E921">
        <v>15072</v>
      </c>
      <c r="F921">
        <v>2</v>
      </c>
      <c r="G921">
        <v>0</v>
      </c>
      <c r="H921" s="1">
        <v>41404</v>
      </c>
      <c r="I921">
        <v>96</v>
      </c>
      <c r="J921">
        <v>8</v>
      </c>
      <c r="K921">
        <v>2</v>
      </c>
      <c r="L921">
        <v>15</v>
      </c>
      <c r="M921">
        <v>0</v>
      </c>
      <c r="N921">
        <v>10</v>
      </c>
      <c r="O921">
        <v>18</v>
      </c>
      <c r="P921">
        <f>IF(Table13[[#This Row],[MntWines]] = 0,"",Table13[[#This Row],[MntWines]])</f>
        <v>8</v>
      </c>
      <c r="Q921">
        <f>IF(Table13[[#This Row],[MntFruits]] = 0, "",Table13[[#This Row],[MntFruits]])</f>
        <v>2</v>
      </c>
      <c r="R921">
        <f>IF(Table13[[#This Row],[MntMeatProducts]] = 0, "",Table13[[#This Row],[MntMeatProducts]])</f>
        <v>15</v>
      </c>
      <c r="S921" t="str">
        <f>IF(Table13[[#This Row],[MntFishProducts]] = 0, "",Table13[[#This Row],[MntFishProducts]])</f>
        <v/>
      </c>
      <c r="T921">
        <f>IF(Table13[[#This Row],[MntSweetProducts]] = 0, "",Table13[[#This Row],[MntSweetProducts]])</f>
        <v>10</v>
      </c>
      <c r="U921">
        <f>IF(Table13[[#This Row],[MntGoldProds]] = 0, "",Table13[[#This Row],[MntGoldProds]])</f>
        <v>18</v>
      </c>
      <c r="V921">
        <v>4</v>
      </c>
      <c r="W921">
        <v>3</v>
      </c>
      <c r="X921">
        <v>1</v>
      </c>
      <c r="Y921">
        <v>3</v>
      </c>
      <c r="Z921">
        <v>5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s">
        <v>40</v>
      </c>
      <c r="AI921" s="13">
        <f>SUM(Table13[[#This Row],[MntWines]:[MntGoldProds]])</f>
        <v>53</v>
      </c>
      <c r="AJ921" s="13">
        <f>AVERAGE(Table13[[#This Row],[MntWines]:[MntGoldProds]])</f>
        <v>8.8333333333333339</v>
      </c>
      <c r="AK921">
        <f>IF(Table13[[#This Row],[Total Number of Purchases]]=0,0,Table13[[#This Row],[Total Spend]]/Table13[[#This Row],[Total Number of Purchases]])</f>
        <v>4.8181818181818183</v>
      </c>
      <c r="AM921">
        <f>SUM(Table13[[#This Row],[NumDealsPurchases]:[NumStorePurchases]])</f>
        <v>11</v>
      </c>
      <c r="AN921" s="14">
        <f>Snapshot_Date-Table13[[#This Row],[Dt_Customer]]</f>
        <v>512</v>
      </c>
      <c r="AP921" s="13">
        <f>Table13[[#This Row],[NumDealsPurchases]]/Table13[[#This Row],[Total Number of Purchases]]*100</f>
        <v>36.363636363636367</v>
      </c>
      <c r="AQ921">
        <f>6-ROUNDUP(_xlfn.PERCENTRANK.INC(Table13[Recency],Table13[[#This Row],[Recency]])*5, 0)</f>
        <v>1</v>
      </c>
      <c r="AR921">
        <f>ROUNDUP(_xlfn.PERCENTRANK.INC(Table13[Total Number of Purchases],Table13[[#This Row],[Total Number of Purchases]])*5,0)</f>
        <v>2</v>
      </c>
      <c r="AS921">
        <f>ROUNDUP(_xlfn.PERCENTRANK.INC(Table13[Total Spend],Table13[[#This Row],[Total Spend]])*5,0)</f>
        <v>1</v>
      </c>
      <c r="AT921" t="str">
        <f>Table13[[#This Row],[Recency Score]]&amp;Table13[[#This Row],[Frequency Score]]&amp;Table13[[#This Row],[Monetary Score]]</f>
        <v>121</v>
      </c>
      <c r="AU921" t="str">
        <f t="shared" si="14"/>
        <v>Lost</v>
      </c>
      <c r="AW921" s="13">
        <f>DATEDIF(Table13[[#This Row],[Dt_Customer]], Snapshot_Date, "d")</f>
        <v>512</v>
      </c>
      <c r="AX921" s="13">
        <f>Table13[[#This Row],[CL if today]]/365</f>
        <v>1.4027397260273973</v>
      </c>
      <c r="AY921">
        <f>Table13[[#This Row],[Total Number of Purchases]]/Table13[[#This Row],[Corrected CL]]</f>
        <v>7.841796875</v>
      </c>
      <c r="AZ921">
        <f>Table13[[#This Row],[Average Order Value (AOV)]]*Table13[[#This Row],[Freq per Year]]</f>
        <v>37.783203125</v>
      </c>
      <c r="BA921">
        <f>Table13[[#This Row],[Total Spend]]/Table13[[#This Row],[Corrected CL]]</f>
        <v>37.783203125</v>
      </c>
      <c r="BB921">
        <v>343.77906976744185</v>
      </c>
      <c r="BC921" s="1">
        <f>Table13[[#This Row],[Dt_Customer]]+Table13[[#This Row],[Recency]]</f>
        <v>41500</v>
      </c>
      <c r="BD921" s="16" t="str">
        <f>IF(COUNTIF(A:A, A921) &gt; 1, "Duplicate", "Unique")</f>
        <v>Unique</v>
      </c>
    </row>
    <row r="922" spans="1:56" x14ac:dyDescent="0.3">
      <c r="A922">
        <v>182</v>
      </c>
      <c r="B922">
        <v>1946</v>
      </c>
      <c r="C922" t="s">
        <v>37</v>
      </c>
      <c r="D922" t="s">
        <v>35</v>
      </c>
      <c r="E922">
        <v>44124</v>
      </c>
      <c r="F922">
        <v>0</v>
      </c>
      <c r="G922">
        <v>1</v>
      </c>
      <c r="H922" s="1">
        <v>41405</v>
      </c>
      <c r="I922">
        <v>62</v>
      </c>
      <c r="J922">
        <v>284</v>
      </c>
      <c r="K922">
        <v>0</v>
      </c>
      <c r="L922">
        <v>55</v>
      </c>
      <c r="M922">
        <v>0</v>
      </c>
      <c r="N922">
        <v>6</v>
      </c>
      <c r="O922">
        <v>52</v>
      </c>
      <c r="P922">
        <f>IF(Table13[[#This Row],[MntWines]] = 0,"",Table13[[#This Row],[MntWines]])</f>
        <v>284</v>
      </c>
      <c r="Q922" t="str">
        <f>IF(Table13[[#This Row],[MntFruits]] = 0, "",Table13[[#This Row],[MntFruits]])</f>
        <v/>
      </c>
      <c r="R922">
        <f>IF(Table13[[#This Row],[MntMeatProducts]] = 0, "",Table13[[#This Row],[MntMeatProducts]])</f>
        <v>55</v>
      </c>
      <c r="S922" t="str">
        <f>IF(Table13[[#This Row],[MntFishProducts]] = 0, "",Table13[[#This Row],[MntFishProducts]])</f>
        <v/>
      </c>
      <c r="T922">
        <f>IF(Table13[[#This Row],[MntSweetProducts]] = 0, "",Table13[[#This Row],[MntSweetProducts]])</f>
        <v>6</v>
      </c>
      <c r="U922">
        <f>IF(Table13[[#This Row],[MntGoldProds]] = 0, "",Table13[[#This Row],[MntGoldProds]])</f>
        <v>52</v>
      </c>
      <c r="V922">
        <v>4</v>
      </c>
      <c r="W922">
        <v>6</v>
      </c>
      <c r="X922">
        <v>2</v>
      </c>
      <c r="Y922">
        <v>5</v>
      </c>
      <c r="Z922">
        <v>8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 t="s">
        <v>30</v>
      </c>
      <c r="AI922" s="13">
        <f>SUM(Table13[[#This Row],[MntWines]:[MntGoldProds]])</f>
        <v>397</v>
      </c>
      <c r="AJ922" s="13">
        <f>AVERAGE(Table13[[#This Row],[MntWines]:[MntGoldProds]])</f>
        <v>66.166666666666671</v>
      </c>
      <c r="AK922">
        <f>IF(Table13[[#This Row],[Total Number of Purchases]]=0,0,Table13[[#This Row],[Total Spend]]/Table13[[#This Row],[Total Number of Purchases]])</f>
        <v>23.352941176470587</v>
      </c>
      <c r="AM922">
        <f>SUM(Table13[[#This Row],[NumDealsPurchases]:[NumStorePurchases]])</f>
        <v>17</v>
      </c>
      <c r="AN922" s="14">
        <f>Snapshot_Date-Table13[[#This Row],[Dt_Customer]]</f>
        <v>511</v>
      </c>
      <c r="AP922" s="13">
        <f>Table13[[#This Row],[NumDealsPurchases]]/Table13[[#This Row],[Total Number of Purchases]]*100</f>
        <v>23.52941176470588</v>
      </c>
      <c r="AQ922">
        <f>6-ROUNDUP(_xlfn.PERCENTRANK.INC(Table13[Recency],Table13[[#This Row],[Recency]])*5, 0)</f>
        <v>2</v>
      </c>
      <c r="AR922">
        <f>ROUNDUP(_xlfn.PERCENTRANK.INC(Table13[Total Number of Purchases],Table13[[#This Row],[Total Number of Purchases]])*5,0)</f>
        <v>3</v>
      </c>
      <c r="AS922">
        <f>ROUNDUP(_xlfn.PERCENTRANK.INC(Table13[Total Spend],Table13[[#This Row],[Total Spend]])*5,0)</f>
        <v>3</v>
      </c>
      <c r="AT922" t="str">
        <f>Table13[[#This Row],[Recency Score]]&amp;Table13[[#This Row],[Frequency Score]]&amp;Table13[[#This Row],[Monetary Score]]</f>
        <v>233</v>
      </c>
      <c r="AU922" t="str">
        <f t="shared" si="14"/>
        <v>About to Sleep</v>
      </c>
      <c r="AW922" s="13">
        <f>DATEDIF(Table13[[#This Row],[Dt_Customer]], Snapshot_Date, "d")</f>
        <v>511</v>
      </c>
      <c r="AX922" s="13">
        <f>Table13[[#This Row],[CL if today]]/365</f>
        <v>1.4</v>
      </c>
      <c r="AY922">
        <f>Table13[[#This Row],[Total Number of Purchases]]/Table13[[#This Row],[Corrected CL]]</f>
        <v>12.142857142857144</v>
      </c>
      <c r="AZ922">
        <f>Table13[[#This Row],[Average Order Value (AOV)]]*Table13[[#This Row],[Freq per Year]]</f>
        <v>283.57142857142861</v>
      </c>
      <c r="BA922">
        <f>Table13[[#This Row],[Total Spend]]/Table13[[#This Row],[Corrected CL]]</f>
        <v>283.57142857142861</v>
      </c>
      <c r="BB922">
        <v>37.5631067961165</v>
      </c>
      <c r="BC922" s="1">
        <f>Table13[[#This Row],[Dt_Customer]]+Table13[[#This Row],[Recency]]</f>
        <v>41467</v>
      </c>
      <c r="BD922" s="16" t="str">
        <f>IF(COUNTIF(A:A, A922) &gt; 1, "Duplicate", "Unique")</f>
        <v>Unique</v>
      </c>
    </row>
    <row r="923" spans="1:56" x14ac:dyDescent="0.3">
      <c r="A923">
        <v>9308</v>
      </c>
      <c r="B923">
        <v>1954</v>
      </c>
      <c r="C923" t="s">
        <v>28</v>
      </c>
      <c r="D923" t="s">
        <v>33</v>
      </c>
      <c r="E923">
        <v>62820</v>
      </c>
      <c r="F923">
        <v>0</v>
      </c>
      <c r="G923">
        <v>0</v>
      </c>
      <c r="H923" s="1">
        <v>41405</v>
      </c>
      <c r="I923">
        <v>51</v>
      </c>
      <c r="J923">
        <v>398</v>
      </c>
      <c r="K923">
        <v>61</v>
      </c>
      <c r="L923">
        <v>265</v>
      </c>
      <c r="M923">
        <v>138</v>
      </c>
      <c r="N923">
        <v>61</v>
      </c>
      <c r="O923">
        <v>53</v>
      </c>
      <c r="P923">
        <f>IF(Table13[[#This Row],[MntWines]] = 0,"",Table13[[#This Row],[MntWines]])</f>
        <v>398</v>
      </c>
      <c r="Q923">
        <f>IF(Table13[[#This Row],[MntFruits]] = 0, "",Table13[[#This Row],[MntFruits]])</f>
        <v>61</v>
      </c>
      <c r="R923">
        <f>IF(Table13[[#This Row],[MntMeatProducts]] = 0, "",Table13[[#This Row],[MntMeatProducts]])</f>
        <v>265</v>
      </c>
      <c r="S923">
        <f>IF(Table13[[#This Row],[MntFishProducts]] = 0, "",Table13[[#This Row],[MntFishProducts]])</f>
        <v>138</v>
      </c>
      <c r="T923">
        <f>IF(Table13[[#This Row],[MntSweetProducts]] = 0, "",Table13[[#This Row],[MntSweetProducts]])</f>
        <v>61</v>
      </c>
      <c r="U923">
        <f>IF(Table13[[#This Row],[MntGoldProds]] = 0, "",Table13[[#This Row],[MntGoldProds]])</f>
        <v>53</v>
      </c>
      <c r="V923">
        <v>1</v>
      </c>
      <c r="W923">
        <v>3</v>
      </c>
      <c r="X923">
        <v>4</v>
      </c>
      <c r="Y923">
        <v>6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 t="s">
        <v>43</v>
      </c>
      <c r="AI923" s="13">
        <f>SUM(Table13[[#This Row],[MntWines]:[MntGoldProds]])</f>
        <v>976</v>
      </c>
      <c r="AJ923" s="13">
        <f>AVERAGE(Table13[[#This Row],[MntWines]:[MntGoldProds]])</f>
        <v>162.66666666666666</v>
      </c>
      <c r="AK923">
        <f>IF(Table13[[#This Row],[Total Number of Purchases]]=0,0,Table13[[#This Row],[Total Spend]]/Table13[[#This Row],[Total Number of Purchases]])</f>
        <v>69.714285714285708</v>
      </c>
      <c r="AM923">
        <f>SUM(Table13[[#This Row],[NumDealsPurchases]:[NumStorePurchases]])</f>
        <v>14</v>
      </c>
      <c r="AN923" s="14">
        <f>Snapshot_Date-Table13[[#This Row],[Dt_Customer]]</f>
        <v>511</v>
      </c>
      <c r="AP923" s="13">
        <f>Table13[[#This Row],[NumDealsPurchases]]/Table13[[#This Row],[Total Number of Purchases]]*100</f>
        <v>7.1428571428571423</v>
      </c>
      <c r="AQ923">
        <f>6-ROUNDUP(_xlfn.PERCENTRANK.INC(Table13[Recency],Table13[[#This Row],[Recency]])*5, 0)</f>
        <v>3</v>
      </c>
      <c r="AR923">
        <f>ROUNDUP(_xlfn.PERCENTRANK.INC(Table13[Total Number of Purchases],Table13[[#This Row],[Total Number of Purchases]])*5,0)</f>
        <v>3</v>
      </c>
      <c r="AS923">
        <f>ROUNDUP(_xlfn.PERCENTRANK.INC(Table13[Total Spend],Table13[[#This Row],[Total Spend]])*5,0)</f>
        <v>4</v>
      </c>
      <c r="AT923" t="str">
        <f>Table13[[#This Row],[Recency Score]]&amp;Table13[[#This Row],[Frequency Score]]&amp;Table13[[#This Row],[Monetary Score]]</f>
        <v>334</v>
      </c>
      <c r="AU923" t="str">
        <f t="shared" si="14"/>
        <v>Needs Attention</v>
      </c>
      <c r="AW923" s="13">
        <f>DATEDIF(Table13[[#This Row],[Dt_Customer]], Snapshot_Date, "d")</f>
        <v>511</v>
      </c>
      <c r="AX923" s="13">
        <f>Table13[[#This Row],[CL if today]]/365</f>
        <v>1.4</v>
      </c>
      <c r="AY923">
        <f>Table13[[#This Row],[Total Number of Purchases]]/Table13[[#This Row],[Corrected CL]]</f>
        <v>10</v>
      </c>
      <c r="AZ923">
        <f>Table13[[#This Row],[Average Order Value (AOV)]]*Table13[[#This Row],[Freq per Year]]</f>
        <v>697.14285714285711</v>
      </c>
      <c r="BA923">
        <f>Table13[[#This Row],[Total Spend]]/Table13[[#This Row],[Corrected CL]]</f>
        <v>697.14285714285722</v>
      </c>
      <c r="BB923">
        <v>27.037037037037035</v>
      </c>
      <c r="BC923" s="1">
        <f>Table13[[#This Row],[Dt_Customer]]+Table13[[#This Row],[Recency]]</f>
        <v>41456</v>
      </c>
      <c r="BD923" s="16" t="str">
        <f>IF(COUNTIF(A:A, A923) &gt; 1, "Duplicate", "Unique")</f>
        <v>Unique</v>
      </c>
    </row>
    <row r="924" spans="1:56" x14ac:dyDescent="0.3">
      <c r="A924">
        <v>544</v>
      </c>
      <c r="B924">
        <v>1954</v>
      </c>
      <c r="C924" t="s">
        <v>28</v>
      </c>
      <c r="D924" t="s">
        <v>33</v>
      </c>
      <c r="E924">
        <v>62820</v>
      </c>
      <c r="F924">
        <v>0</v>
      </c>
      <c r="G924">
        <v>0</v>
      </c>
      <c r="H924" s="1">
        <v>41405</v>
      </c>
      <c r="I924">
        <v>51</v>
      </c>
      <c r="J924">
        <v>398</v>
      </c>
      <c r="K924">
        <v>61</v>
      </c>
      <c r="L924">
        <v>265</v>
      </c>
      <c r="M924">
        <v>138</v>
      </c>
      <c r="N924">
        <v>61</v>
      </c>
      <c r="O924">
        <v>53</v>
      </c>
      <c r="P924">
        <f>IF(Table13[[#This Row],[MntWines]] = 0,"",Table13[[#This Row],[MntWines]])</f>
        <v>398</v>
      </c>
      <c r="Q924">
        <f>IF(Table13[[#This Row],[MntFruits]] = 0, "",Table13[[#This Row],[MntFruits]])</f>
        <v>61</v>
      </c>
      <c r="R924">
        <f>IF(Table13[[#This Row],[MntMeatProducts]] = 0, "",Table13[[#This Row],[MntMeatProducts]])</f>
        <v>265</v>
      </c>
      <c r="S924">
        <f>IF(Table13[[#This Row],[MntFishProducts]] = 0, "",Table13[[#This Row],[MntFishProducts]])</f>
        <v>138</v>
      </c>
      <c r="T924">
        <f>IF(Table13[[#This Row],[MntSweetProducts]] = 0, "",Table13[[#This Row],[MntSweetProducts]])</f>
        <v>61</v>
      </c>
      <c r="U924">
        <f>IF(Table13[[#This Row],[MntGoldProds]] = 0, "",Table13[[#This Row],[MntGoldProds]])</f>
        <v>53</v>
      </c>
      <c r="V924">
        <v>1</v>
      </c>
      <c r="W924">
        <v>3</v>
      </c>
      <c r="X924">
        <v>4</v>
      </c>
      <c r="Y924">
        <v>6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">
        <v>30</v>
      </c>
      <c r="AI924" s="13">
        <f>SUM(Table13[[#This Row],[MntWines]:[MntGoldProds]])</f>
        <v>976</v>
      </c>
      <c r="AJ924" s="13">
        <f>AVERAGE(Table13[[#This Row],[MntWines]:[MntGoldProds]])</f>
        <v>162.66666666666666</v>
      </c>
      <c r="AK924">
        <f>IF(Table13[[#This Row],[Total Number of Purchases]]=0,0,Table13[[#This Row],[Total Spend]]/Table13[[#This Row],[Total Number of Purchases]])</f>
        <v>69.714285714285708</v>
      </c>
      <c r="AM924">
        <f>SUM(Table13[[#This Row],[NumDealsPurchases]:[NumStorePurchases]])</f>
        <v>14</v>
      </c>
      <c r="AN924" s="14">
        <f>Snapshot_Date-Table13[[#This Row],[Dt_Customer]]</f>
        <v>511</v>
      </c>
      <c r="AP924" s="13">
        <f>Table13[[#This Row],[NumDealsPurchases]]/Table13[[#This Row],[Total Number of Purchases]]*100</f>
        <v>7.1428571428571423</v>
      </c>
      <c r="AQ924">
        <f>6-ROUNDUP(_xlfn.PERCENTRANK.INC(Table13[Recency],Table13[[#This Row],[Recency]])*5, 0)</f>
        <v>3</v>
      </c>
      <c r="AR924">
        <f>ROUNDUP(_xlfn.PERCENTRANK.INC(Table13[Total Number of Purchases],Table13[[#This Row],[Total Number of Purchases]])*5,0)</f>
        <v>3</v>
      </c>
      <c r="AS924">
        <f>ROUNDUP(_xlfn.PERCENTRANK.INC(Table13[Total Spend],Table13[[#This Row],[Total Spend]])*5,0)</f>
        <v>4</v>
      </c>
      <c r="AT924" t="str">
        <f>Table13[[#This Row],[Recency Score]]&amp;Table13[[#This Row],[Frequency Score]]&amp;Table13[[#This Row],[Monetary Score]]</f>
        <v>334</v>
      </c>
      <c r="AU924" t="str">
        <f t="shared" si="14"/>
        <v>Needs Attention</v>
      </c>
      <c r="AW924" s="13">
        <f>DATEDIF(Table13[[#This Row],[Dt_Customer]], Snapshot_Date, "d")</f>
        <v>511</v>
      </c>
      <c r="AX924" s="13">
        <f>Table13[[#This Row],[CL if today]]/365</f>
        <v>1.4</v>
      </c>
      <c r="AY924">
        <f>Table13[[#This Row],[Total Number of Purchases]]/Table13[[#This Row],[Corrected CL]]</f>
        <v>10</v>
      </c>
      <c r="AZ924">
        <f>Table13[[#This Row],[Average Order Value (AOV)]]*Table13[[#This Row],[Freq per Year]]</f>
        <v>697.14285714285711</v>
      </c>
      <c r="BA924">
        <f>Table13[[#This Row],[Total Spend]]/Table13[[#This Row],[Corrected CL]]</f>
        <v>697.14285714285722</v>
      </c>
      <c r="BB924">
        <v>24.191033138401558</v>
      </c>
      <c r="BC924" s="1">
        <f>Table13[[#This Row],[Dt_Customer]]+Table13[[#This Row],[Recency]]</f>
        <v>41456</v>
      </c>
      <c r="BD924" s="16" t="str">
        <f>IF(COUNTIF(A:A, A924) &gt; 1, "Duplicate", "Unique")</f>
        <v>Unique</v>
      </c>
    </row>
    <row r="925" spans="1:56" x14ac:dyDescent="0.3">
      <c r="A925">
        <v>2061</v>
      </c>
      <c r="B925">
        <v>1955</v>
      </c>
      <c r="C925" t="s">
        <v>28</v>
      </c>
      <c r="D925" t="s">
        <v>33</v>
      </c>
      <c r="E925">
        <v>50737</v>
      </c>
      <c r="F925">
        <v>0</v>
      </c>
      <c r="G925">
        <v>1</v>
      </c>
      <c r="H925" s="1">
        <v>41405</v>
      </c>
      <c r="I925">
        <v>61</v>
      </c>
      <c r="J925">
        <v>78</v>
      </c>
      <c r="K925">
        <v>0</v>
      </c>
      <c r="L925">
        <v>11</v>
      </c>
      <c r="M925">
        <v>0</v>
      </c>
      <c r="N925">
        <v>0</v>
      </c>
      <c r="O925">
        <v>10</v>
      </c>
      <c r="P925">
        <f>IF(Table13[[#This Row],[MntWines]] = 0,"",Table13[[#This Row],[MntWines]])</f>
        <v>78</v>
      </c>
      <c r="Q925" t="str">
        <f>IF(Table13[[#This Row],[MntFruits]] = 0, "",Table13[[#This Row],[MntFruits]])</f>
        <v/>
      </c>
      <c r="R925">
        <f>IF(Table13[[#This Row],[MntMeatProducts]] = 0, "",Table13[[#This Row],[MntMeatProducts]])</f>
        <v>11</v>
      </c>
      <c r="S925" t="str">
        <f>IF(Table13[[#This Row],[MntFishProducts]] = 0, "",Table13[[#This Row],[MntFishProducts]])</f>
        <v/>
      </c>
      <c r="T925" t="str">
        <f>IF(Table13[[#This Row],[MntSweetProducts]] = 0, "",Table13[[#This Row],[MntSweetProducts]])</f>
        <v/>
      </c>
      <c r="U925">
        <f>IF(Table13[[#This Row],[MntGoldProds]] = 0, "",Table13[[#This Row],[MntGoldProds]])</f>
        <v>10</v>
      </c>
      <c r="V925">
        <v>1</v>
      </c>
      <c r="W925">
        <v>2</v>
      </c>
      <c r="X925">
        <v>0</v>
      </c>
      <c r="Y925">
        <v>4</v>
      </c>
      <c r="Z925">
        <v>6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 t="s">
        <v>30</v>
      </c>
      <c r="AI925" s="13">
        <f>SUM(Table13[[#This Row],[MntWines]:[MntGoldProds]])</f>
        <v>99</v>
      </c>
      <c r="AJ925" s="13">
        <f>AVERAGE(Table13[[#This Row],[MntWines]:[MntGoldProds]])</f>
        <v>16.5</v>
      </c>
      <c r="AK925">
        <f>IF(Table13[[#This Row],[Total Number of Purchases]]=0,0,Table13[[#This Row],[Total Spend]]/Table13[[#This Row],[Total Number of Purchases]])</f>
        <v>14.142857142857142</v>
      </c>
      <c r="AM925">
        <f>SUM(Table13[[#This Row],[NumDealsPurchases]:[NumStorePurchases]])</f>
        <v>7</v>
      </c>
      <c r="AN925" s="14">
        <f>Snapshot_Date-Table13[[#This Row],[Dt_Customer]]</f>
        <v>511</v>
      </c>
      <c r="AP925" s="13">
        <f>Table13[[#This Row],[NumDealsPurchases]]/Table13[[#This Row],[Total Number of Purchases]]*100</f>
        <v>14.285714285714285</v>
      </c>
      <c r="AQ925">
        <f>6-ROUNDUP(_xlfn.PERCENTRANK.INC(Table13[Recency],Table13[[#This Row],[Recency]])*5, 0)</f>
        <v>2</v>
      </c>
      <c r="AR925">
        <f>ROUNDUP(_xlfn.PERCENTRANK.INC(Table13[Total Number of Purchases],Table13[[#This Row],[Total Number of Purchases]])*5,0)</f>
        <v>1</v>
      </c>
      <c r="AS925">
        <f>ROUNDUP(_xlfn.PERCENTRANK.INC(Table13[Total Spend],Table13[[#This Row],[Total Spend]])*5,0)</f>
        <v>2</v>
      </c>
      <c r="AT925" t="str">
        <f>Table13[[#This Row],[Recency Score]]&amp;Table13[[#This Row],[Frequency Score]]&amp;Table13[[#This Row],[Monetary Score]]</f>
        <v>212</v>
      </c>
      <c r="AU925" t="str">
        <f t="shared" si="14"/>
        <v>About to Sleep</v>
      </c>
      <c r="AW925" s="13">
        <f>DATEDIF(Table13[[#This Row],[Dt_Customer]], Snapshot_Date, "d")</f>
        <v>511</v>
      </c>
      <c r="AX925" s="13">
        <f>Table13[[#This Row],[CL if today]]/365</f>
        <v>1.4</v>
      </c>
      <c r="AY925">
        <f>Table13[[#This Row],[Total Number of Purchases]]/Table13[[#This Row],[Corrected CL]]</f>
        <v>5</v>
      </c>
      <c r="AZ925">
        <f>Table13[[#This Row],[Average Order Value (AOV)]]*Table13[[#This Row],[Freq per Year]]</f>
        <v>70.714285714285708</v>
      </c>
      <c r="BA925">
        <f>Table13[[#This Row],[Total Spend]]/Table13[[#This Row],[Corrected CL]]</f>
        <v>70.714285714285722</v>
      </c>
      <c r="BB925">
        <v>832.96692607003888</v>
      </c>
      <c r="BC925" s="1">
        <f>Table13[[#This Row],[Dt_Customer]]+Table13[[#This Row],[Recency]]</f>
        <v>41466</v>
      </c>
      <c r="BD925" s="16" t="str">
        <f>IF(COUNTIF(A:A, A925) &gt; 1, "Duplicate", "Unique")</f>
        <v>Unique</v>
      </c>
    </row>
    <row r="926" spans="1:56" x14ac:dyDescent="0.3">
      <c r="A926">
        <v>2150</v>
      </c>
      <c r="B926">
        <v>1958</v>
      </c>
      <c r="C926" t="s">
        <v>37</v>
      </c>
      <c r="D926" t="s">
        <v>42</v>
      </c>
      <c r="E926">
        <v>80995</v>
      </c>
      <c r="F926">
        <v>0</v>
      </c>
      <c r="G926">
        <v>1</v>
      </c>
      <c r="H926" s="1">
        <v>41405</v>
      </c>
      <c r="I926">
        <v>83</v>
      </c>
      <c r="J926">
        <v>860</v>
      </c>
      <c r="K926">
        <v>28</v>
      </c>
      <c r="L926">
        <v>409</v>
      </c>
      <c r="M926">
        <v>73</v>
      </c>
      <c r="N926">
        <v>56</v>
      </c>
      <c r="O926">
        <v>56</v>
      </c>
      <c r="P926">
        <f>IF(Table13[[#This Row],[MntWines]] = 0,"",Table13[[#This Row],[MntWines]])</f>
        <v>860</v>
      </c>
      <c r="Q926">
        <f>IF(Table13[[#This Row],[MntFruits]] = 0, "",Table13[[#This Row],[MntFruits]])</f>
        <v>28</v>
      </c>
      <c r="R926">
        <f>IF(Table13[[#This Row],[MntMeatProducts]] = 0, "",Table13[[#This Row],[MntMeatProducts]])</f>
        <v>409</v>
      </c>
      <c r="S926">
        <f>IF(Table13[[#This Row],[MntFishProducts]] = 0, "",Table13[[#This Row],[MntFishProducts]])</f>
        <v>73</v>
      </c>
      <c r="T926">
        <f>IF(Table13[[#This Row],[MntSweetProducts]] = 0, "",Table13[[#This Row],[MntSweetProducts]])</f>
        <v>56</v>
      </c>
      <c r="U926">
        <f>IF(Table13[[#This Row],[MntGoldProds]] = 0, "",Table13[[#This Row],[MntGoldProds]])</f>
        <v>56</v>
      </c>
      <c r="V926">
        <v>1</v>
      </c>
      <c r="W926">
        <v>8</v>
      </c>
      <c r="X926">
        <v>9</v>
      </c>
      <c r="Y926">
        <v>4</v>
      </c>
      <c r="Z926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32</v>
      </c>
      <c r="AI926" s="13">
        <f>SUM(Table13[[#This Row],[MntWines]:[MntGoldProds]])</f>
        <v>1482</v>
      </c>
      <c r="AJ926" s="13">
        <f>AVERAGE(Table13[[#This Row],[MntWines]:[MntGoldProds]])</f>
        <v>247</v>
      </c>
      <c r="AK926">
        <f>IF(Table13[[#This Row],[Total Number of Purchases]]=0,0,Table13[[#This Row],[Total Spend]]/Table13[[#This Row],[Total Number of Purchases]])</f>
        <v>67.36363636363636</v>
      </c>
      <c r="AM926">
        <f>SUM(Table13[[#This Row],[NumDealsPurchases]:[NumStorePurchases]])</f>
        <v>22</v>
      </c>
      <c r="AN926" s="14">
        <f>Snapshot_Date-Table13[[#This Row],[Dt_Customer]]</f>
        <v>511</v>
      </c>
      <c r="AP926" s="13">
        <f>Table13[[#This Row],[NumDealsPurchases]]/Table13[[#This Row],[Total Number of Purchases]]*100</f>
        <v>4.5454545454545459</v>
      </c>
      <c r="AQ926">
        <f>6-ROUNDUP(_xlfn.PERCENTRANK.INC(Table13[Recency],Table13[[#This Row],[Recency]])*5, 0)</f>
        <v>1</v>
      </c>
      <c r="AR926">
        <f>ROUNDUP(_xlfn.PERCENTRANK.INC(Table13[Total Number of Purchases],Table13[[#This Row],[Total Number of Purchases]])*5,0)</f>
        <v>4</v>
      </c>
      <c r="AS926">
        <f>ROUNDUP(_xlfn.PERCENTRANK.INC(Table13[Total Spend],Table13[[#This Row],[Total Spend]])*5,0)</f>
        <v>5</v>
      </c>
      <c r="AT926" t="str">
        <f>Table13[[#This Row],[Recency Score]]&amp;Table13[[#This Row],[Frequency Score]]&amp;Table13[[#This Row],[Monetary Score]]</f>
        <v>145</v>
      </c>
      <c r="AU926" t="str">
        <f t="shared" si="14"/>
        <v>Big Spenders</v>
      </c>
      <c r="AW926" s="13">
        <f>DATEDIF(Table13[[#This Row],[Dt_Customer]], Snapshot_Date, "d")</f>
        <v>511</v>
      </c>
      <c r="AX926" s="13">
        <f>Table13[[#This Row],[CL if today]]/365</f>
        <v>1.4</v>
      </c>
      <c r="AY926">
        <f>Table13[[#This Row],[Total Number of Purchases]]/Table13[[#This Row],[Corrected CL]]</f>
        <v>15.714285714285715</v>
      </c>
      <c r="AZ926">
        <f>Table13[[#This Row],[Average Order Value (AOV)]]*Table13[[#This Row],[Freq per Year]]</f>
        <v>1058.5714285714287</v>
      </c>
      <c r="BA926">
        <f>Table13[[#This Row],[Total Spend]]/Table13[[#This Row],[Corrected CL]]</f>
        <v>1058.5714285714287</v>
      </c>
      <c r="BB926">
        <v>344.44660194174753</v>
      </c>
      <c r="BC926" s="1">
        <f>Table13[[#This Row],[Dt_Customer]]+Table13[[#This Row],[Recency]]</f>
        <v>41488</v>
      </c>
      <c r="BD926" s="16" t="str">
        <f>IF(COUNTIF(A:A, A926) &gt; 1, "Duplicate", "Unique")</f>
        <v>Unique</v>
      </c>
    </row>
    <row r="927" spans="1:56" x14ac:dyDescent="0.3">
      <c r="A927">
        <v>3033</v>
      </c>
      <c r="B927">
        <v>1963</v>
      </c>
      <c r="C927" t="s">
        <v>41</v>
      </c>
      <c r="D927" t="s">
        <v>35</v>
      </c>
      <c r="E927">
        <v>38620</v>
      </c>
      <c r="F927">
        <v>0</v>
      </c>
      <c r="G927">
        <v>0</v>
      </c>
      <c r="H927" s="1">
        <v>41405</v>
      </c>
      <c r="I927">
        <v>56</v>
      </c>
      <c r="J927">
        <v>112</v>
      </c>
      <c r="K927">
        <v>17</v>
      </c>
      <c r="L927">
        <v>44</v>
      </c>
      <c r="M927">
        <v>34</v>
      </c>
      <c r="N927">
        <v>22</v>
      </c>
      <c r="O927">
        <v>89</v>
      </c>
      <c r="P927">
        <f>IF(Table13[[#This Row],[MntWines]] = 0,"",Table13[[#This Row],[MntWines]])</f>
        <v>112</v>
      </c>
      <c r="Q927">
        <f>IF(Table13[[#This Row],[MntFruits]] = 0, "",Table13[[#This Row],[MntFruits]])</f>
        <v>17</v>
      </c>
      <c r="R927">
        <f>IF(Table13[[#This Row],[MntMeatProducts]] = 0, "",Table13[[#This Row],[MntMeatProducts]])</f>
        <v>44</v>
      </c>
      <c r="S927">
        <f>IF(Table13[[#This Row],[MntFishProducts]] = 0, "",Table13[[#This Row],[MntFishProducts]])</f>
        <v>34</v>
      </c>
      <c r="T927">
        <f>IF(Table13[[#This Row],[MntSweetProducts]] = 0, "",Table13[[#This Row],[MntSweetProducts]])</f>
        <v>22</v>
      </c>
      <c r="U927">
        <f>IF(Table13[[#This Row],[MntGoldProds]] = 0, "",Table13[[#This Row],[MntGoldProds]])</f>
        <v>89</v>
      </c>
      <c r="V927">
        <v>1</v>
      </c>
      <c r="W927">
        <v>2</v>
      </c>
      <c r="X927">
        <v>5</v>
      </c>
      <c r="Y927">
        <v>3</v>
      </c>
      <c r="Z927">
        <v>3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 t="s">
        <v>36</v>
      </c>
      <c r="AI927" s="13">
        <f>SUM(Table13[[#This Row],[MntWines]:[MntGoldProds]])</f>
        <v>318</v>
      </c>
      <c r="AJ927" s="13">
        <f>AVERAGE(Table13[[#This Row],[MntWines]:[MntGoldProds]])</f>
        <v>53</v>
      </c>
      <c r="AK927">
        <f>IF(Table13[[#This Row],[Total Number of Purchases]]=0,0,Table13[[#This Row],[Total Spend]]/Table13[[#This Row],[Total Number of Purchases]])</f>
        <v>28.90909090909091</v>
      </c>
      <c r="AM927">
        <f>SUM(Table13[[#This Row],[NumDealsPurchases]:[NumStorePurchases]])</f>
        <v>11</v>
      </c>
      <c r="AN927" s="14">
        <f>Snapshot_Date-Table13[[#This Row],[Dt_Customer]]</f>
        <v>511</v>
      </c>
      <c r="AP927" s="13">
        <f>Table13[[#This Row],[NumDealsPurchases]]/Table13[[#This Row],[Total Number of Purchases]]*100</f>
        <v>9.0909090909090917</v>
      </c>
      <c r="AQ927">
        <f>6-ROUNDUP(_xlfn.PERCENTRANK.INC(Table13[Recency],Table13[[#This Row],[Recency]])*5, 0)</f>
        <v>3</v>
      </c>
      <c r="AR927">
        <f>ROUNDUP(_xlfn.PERCENTRANK.INC(Table13[Total Number of Purchases],Table13[[#This Row],[Total Number of Purchases]])*5,0)</f>
        <v>2</v>
      </c>
      <c r="AS927">
        <f>ROUNDUP(_xlfn.PERCENTRANK.INC(Table13[Total Spend],Table13[[#This Row],[Total Spend]])*5,0)</f>
        <v>3</v>
      </c>
      <c r="AT927" t="str">
        <f>Table13[[#This Row],[Recency Score]]&amp;Table13[[#This Row],[Frequency Score]]&amp;Table13[[#This Row],[Monetary Score]]</f>
        <v>323</v>
      </c>
      <c r="AU927" t="str">
        <f t="shared" si="14"/>
        <v>Needs Attention</v>
      </c>
      <c r="AW927" s="13">
        <f>DATEDIF(Table13[[#This Row],[Dt_Customer]], Snapshot_Date, "d")</f>
        <v>511</v>
      </c>
      <c r="AX927" s="13">
        <f>Table13[[#This Row],[CL if today]]/365</f>
        <v>1.4</v>
      </c>
      <c r="AY927">
        <f>Table13[[#This Row],[Total Number of Purchases]]/Table13[[#This Row],[Corrected CL]]</f>
        <v>7.8571428571428577</v>
      </c>
      <c r="AZ927">
        <f>Table13[[#This Row],[Average Order Value (AOV)]]*Table13[[#This Row],[Freq per Year]]</f>
        <v>227.14285714285717</v>
      </c>
      <c r="BA927">
        <f>Table13[[#This Row],[Total Spend]]/Table13[[#This Row],[Corrected CL]]</f>
        <v>227.14285714285717</v>
      </c>
      <c r="BB927">
        <v>815.92412451361872</v>
      </c>
      <c r="BC927" s="1">
        <f>Table13[[#This Row],[Dt_Customer]]+Table13[[#This Row],[Recency]]</f>
        <v>41461</v>
      </c>
      <c r="BD927" s="16" t="str">
        <f>IF(COUNTIF(A:A, A927) &gt; 1, "Duplicate", "Unique")</f>
        <v>Unique</v>
      </c>
    </row>
    <row r="928" spans="1:56" x14ac:dyDescent="0.3">
      <c r="A928">
        <v>4119</v>
      </c>
      <c r="B928">
        <v>1963</v>
      </c>
      <c r="C928" t="s">
        <v>41</v>
      </c>
      <c r="D928" t="s">
        <v>35</v>
      </c>
      <c r="E928">
        <v>38620</v>
      </c>
      <c r="F928">
        <v>0</v>
      </c>
      <c r="G928">
        <v>0</v>
      </c>
      <c r="H928" s="1">
        <v>41405</v>
      </c>
      <c r="I928">
        <v>56</v>
      </c>
      <c r="J928">
        <v>112</v>
      </c>
      <c r="K928">
        <v>17</v>
      </c>
      <c r="L928">
        <v>44</v>
      </c>
      <c r="M928">
        <v>34</v>
      </c>
      <c r="N928">
        <v>22</v>
      </c>
      <c r="O928">
        <v>89</v>
      </c>
      <c r="P928">
        <f>IF(Table13[[#This Row],[MntWines]] = 0,"",Table13[[#This Row],[MntWines]])</f>
        <v>112</v>
      </c>
      <c r="Q928">
        <f>IF(Table13[[#This Row],[MntFruits]] = 0, "",Table13[[#This Row],[MntFruits]])</f>
        <v>17</v>
      </c>
      <c r="R928">
        <f>IF(Table13[[#This Row],[MntMeatProducts]] = 0, "",Table13[[#This Row],[MntMeatProducts]])</f>
        <v>44</v>
      </c>
      <c r="S928">
        <f>IF(Table13[[#This Row],[MntFishProducts]] = 0, "",Table13[[#This Row],[MntFishProducts]])</f>
        <v>34</v>
      </c>
      <c r="T928">
        <f>IF(Table13[[#This Row],[MntSweetProducts]] = 0, "",Table13[[#This Row],[MntSweetProducts]])</f>
        <v>22</v>
      </c>
      <c r="U928">
        <f>IF(Table13[[#This Row],[MntGoldProds]] = 0, "",Table13[[#This Row],[MntGoldProds]])</f>
        <v>89</v>
      </c>
      <c r="V928">
        <v>1</v>
      </c>
      <c r="W928">
        <v>2</v>
      </c>
      <c r="X928">
        <v>5</v>
      </c>
      <c r="Y928">
        <v>3</v>
      </c>
      <c r="Z928">
        <v>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 t="s">
        <v>39</v>
      </c>
      <c r="AI928" s="13">
        <f>SUM(Table13[[#This Row],[MntWines]:[MntGoldProds]])</f>
        <v>318</v>
      </c>
      <c r="AJ928" s="13">
        <f>AVERAGE(Table13[[#This Row],[MntWines]:[MntGoldProds]])</f>
        <v>53</v>
      </c>
      <c r="AK928">
        <f>IF(Table13[[#This Row],[Total Number of Purchases]]=0,0,Table13[[#This Row],[Total Spend]]/Table13[[#This Row],[Total Number of Purchases]])</f>
        <v>28.90909090909091</v>
      </c>
      <c r="AM928">
        <f>SUM(Table13[[#This Row],[NumDealsPurchases]:[NumStorePurchases]])</f>
        <v>11</v>
      </c>
      <c r="AN928" s="14">
        <f>Snapshot_Date-Table13[[#This Row],[Dt_Customer]]</f>
        <v>511</v>
      </c>
      <c r="AP928" s="13">
        <f>Table13[[#This Row],[NumDealsPurchases]]/Table13[[#This Row],[Total Number of Purchases]]*100</f>
        <v>9.0909090909090917</v>
      </c>
      <c r="AQ928">
        <f>6-ROUNDUP(_xlfn.PERCENTRANK.INC(Table13[Recency],Table13[[#This Row],[Recency]])*5, 0)</f>
        <v>3</v>
      </c>
      <c r="AR928">
        <f>ROUNDUP(_xlfn.PERCENTRANK.INC(Table13[Total Number of Purchases],Table13[[#This Row],[Total Number of Purchases]])*5,0)</f>
        <v>2</v>
      </c>
      <c r="AS928">
        <f>ROUNDUP(_xlfn.PERCENTRANK.INC(Table13[Total Spend],Table13[[#This Row],[Total Spend]])*5,0)</f>
        <v>3</v>
      </c>
      <c r="AT928" t="str">
        <f>Table13[[#This Row],[Recency Score]]&amp;Table13[[#This Row],[Frequency Score]]&amp;Table13[[#This Row],[Monetary Score]]</f>
        <v>323</v>
      </c>
      <c r="AU928" t="str">
        <f t="shared" si="14"/>
        <v>Needs Attention</v>
      </c>
      <c r="AW928" s="13">
        <f>DATEDIF(Table13[[#This Row],[Dt_Customer]], Snapshot_Date, "d")</f>
        <v>511</v>
      </c>
      <c r="AX928" s="13">
        <f>Table13[[#This Row],[CL if today]]/365</f>
        <v>1.4</v>
      </c>
      <c r="AY928">
        <f>Table13[[#This Row],[Total Number of Purchases]]/Table13[[#This Row],[Corrected CL]]</f>
        <v>7.8571428571428577</v>
      </c>
      <c r="AZ928">
        <f>Table13[[#This Row],[Average Order Value (AOV)]]*Table13[[#This Row],[Freq per Year]]</f>
        <v>227.14285714285717</v>
      </c>
      <c r="BA928">
        <f>Table13[[#This Row],[Total Spend]]/Table13[[#This Row],[Corrected CL]]</f>
        <v>227.14285714285717</v>
      </c>
      <c r="BB928">
        <v>120.00972762645914</v>
      </c>
      <c r="BC928" s="1">
        <f>Table13[[#This Row],[Dt_Customer]]+Table13[[#This Row],[Recency]]</f>
        <v>41461</v>
      </c>
      <c r="BD928" s="16" t="str">
        <f>IF(COUNTIF(A:A, A928) &gt; 1, "Duplicate", "Unique")</f>
        <v>Unique</v>
      </c>
    </row>
    <row r="929" spans="1:56" x14ac:dyDescent="0.3">
      <c r="A929">
        <v>5048</v>
      </c>
      <c r="B929">
        <v>1971</v>
      </c>
      <c r="C929" t="s">
        <v>37</v>
      </c>
      <c r="D929" t="s">
        <v>31</v>
      </c>
      <c r="E929">
        <v>42767</v>
      </c>
      <c r="F929">
        <v>2</v>
      </c>
      <c r="G929">
        <v>0</v>
      </c>
      <c r="H929" s="1">
        <v>41405</v>
      </c>
      <c r="I929">
        <v>53</v>
      </c>
      <c r="J929">
        <v>20</v>
      </c>
      <c r="K929">
        <v>6</v>
      </c>
      <c r="L929">
        <v>43</v>
      </c>
      <c r="M929">
        <v>19</v>
      </c>
      <c r="N929">
        <v>5</v>
      </c>
      <c r="O929">
        <v>38</v>
      </c>
      <c r="P929">
        <f>IF(Table13[[#This Row],[MntWines]] = 0,"",Table13[[#This Row],[MntWines]])</f>
        <v>20</v>
      </c>
      <c r="Q929">
        <f>IF(Table13[[#This Row],[MntFruits]] = 0, "",Table13[[#This Row],[MntFruits]])</f>
        <v>6</v>
      </c>
      <c r="R929">
        <f>IF(Table13[[#This Row],[MntMeatProducts]] = 0, "",Table13[[#This Row],[MntMeatProducts]])</f>
        <v>43</v>
      </c>
      <c r="S929">
        <f>IF(Table13[[#This Row],[MntFishProducts]] = 0, "",Table13[[#This Row],[MntFishProducts]])</f>
        <v>19</v>
      </c>
      <c r="T929">
        <f>IF(Table13[[#This Row],[MntSweetProducts]] = 0, "",Table13[[#This Row],[MntSweetProducts]])</f>
        <v>5</v>
      </c>
      <c r="U929">
        <f>IF(Table13[[#This Row],[MntGoldProds]] = 0, "",Table13[[#This Row],[MntGoldProds]])</f>
        <v>38</v>
      </c>
      <c r="V929">
        <v>1</v>
      </c>
      <c r="W929">
        <v>3</v>
      </c>
      <c r="X929">
        <v>1</v>
      </c>
      <c r="Y929">
        <v>2</v>
      </c>
      <c r="Z929">
        <v>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43</v>
      </c>
      <c r="AI929" s="13">
        <f>SUM(Table13[[#This Row],[MntWines]:[MntGoldProds]])</f>
        <v>131</v>
      </c>
      <c r="AJ929" s="13">
        <f>AVERAGE(Table13[[#This Row],[MntWines]:[MntGoldProds]])</f>
        <v>21.833333333333332</v>
      </c>
      <c r="AK929">
        <f>IF(Table13[[#This Row],[Total Number of Purchases]]=0,0,Table13[[#This Row],[Total Spend]]/Table13[[#This Row],[Total Number of Purchases]])</f>
        <v>18.714285714285715</v>
      </c>
      <c r="AM929">
        <f>SUM(Table13[[#This Row],[NumDealsPurchases]:[NumStorePurchases]])</f>
        <v>7</v>
      </c>
      <c r="AN929" s="14">
        <f>Snapshot_Date-Table13[[#This Row],[Dt_Customer]]</f>
        <v>511</v>
      </c>
      <c r="AP929" s="13">
        <f>Table13[[#This Row],[NumDealsPurchases]]/Table13[[#This Row],[Total Number of Purchases]]*100</f>
        <v>14.285714285714285</v>
      </c>
      <c r="AQ929">
        <f>6-ROUNDUP(_xlfn.PERCENTRANK.INC(Table13[Recency],Table13[[#This Row],[Recency]])*5, 0)</f>
        <v>3</v>
      </c>
      <c r="AR929">
        <f>ROUNDUP(_xlfn.PERCENTRANK.INC(Table13[Total Number of Purchases],Table13[[#This Row],[Total Number of Purchases]])*5,0)</f>
        <v>1</v>
      </c>
      <c r="AS929">
        <f>ROUNDUP(_xlfn.PERCENTRANK.INC(Table13[Total Spend],Table13[[#This Row],[Total Spend]])*5,0)</f>
        <v>2</v>
      </c>
      <c r="AT929" t="str">
        <f>Table13[[#This Row],[Recency Score]]&amp;Table13[[#This Row],[Frequency Score]]&amp;Table13[[#This Row],[Monetary Score]]</f>
        <v>312</v>
      </c>
      <c r="AU929" t="str">
        <f t="shared" si="14"/>
        <v>Needs Attention</v>
      </c>
      <c r="AW929" s="13">
        <f>DATEDIF(Table13[[#This Row],[Dt_Customer]], Snapshot_Date, "d")</f>
        <v>511</v>
      </c>
      <c r="AX929" s="13">
        <f>Table13[[#This Row],[CL if today]]/365</f>
        <v>1.4</v>
      </c>
      <c r="AY929">
        <f>Table13[[#This Row],[Total Number of Purchases]]/Table13[[#This Row],[Corrected CL]]</f>
        <v>5</v>
      </c>
      <c r="AZ929">
        <f>Table13[[#This Row],[Average Order Value (AOV)]]*Table13[[#This Row],[Freq per Year]]</f>
        <v>93.571428571428584</v>
      </c>
      <c r="BA929">
        <f>Table13[[#This Row],[Total Spend]]/Table13[[#This Row],[Corrected CL]]</f>
        <v>93.571428571428584</v>
      </c>
      <c r="BB929">
        <v>815.92412451361872</v>
      </c>
      <c r="BC929" s="1">
        <f>Table13[[#This Row],[Dt_Customer]]+Table13[[#This Row],[Recency]]</f>
        <v>41458</v>
      </c>
      <c r="BD929" s="16" t="str">
        <f>IF(COUNTIF(A:A, A929) &gt; 1, "Duplicate", "Unique")</f>
        <v>Unique</v>
      </c>
    </row>
    <row r="930" spans="1:56" x14ac:dyDescent="0.3">
      <c r="A930">
        <v>3560</v>
      </c>
      <c r="B930">
        <v>1952</v>
      </c>
      <c r="C930" t="s">
        <v>28</v>
      </c>
      <c r="D930" t="s">
        <v>35</v>
      </c>
      <c r="E930">
        <v>83844</v>
      </c>
      <c r="F930">
        <v>0</v>
      </c>
      <c r="G930">
        <v>0</v>
      </c>
      <c r="H930" s="1">
        <v>41406</v>
      </c>
      <c r="I930">
        <v>57</v>
      </c>
      <c r="J930">
        <v>901</v>
      </c>
      <c r="K930">
        <v>31</v>
      </c>
      <c r="L930">
        <v>345</v>
      </c>
      <c r="M930">
        <v>75</v>
      </c>
      <c r="N930">
        <v>31</v>
      </c>
      <c r="O930">
        <v>191</v>
      </c>
      <c r="P930">
        <f>IF(Table13[[#This Row],[MntWines]] = 0,"",Table13[[#This Row],[MntWines]])</f>
        <v>901</v>
      </c>
      <c r="Q930">
        <f>IF(Table13[[#This Row],[MntFruits]] = 0, "",Table13[[#This Row],[MntFruits]])</f>
        <v>31</v>
      </c>
      <c r="R930">
        <f>IF(Table13[[#This Row],[MntMeatProducts]] = 0, "",Table13[[#This Row],[MntMeatProducts]])</f>
        <v>345</v>
      </c>
      <c r="S930">
        <f>IF(Table13[[#This Row],[MntFishProducts]] = 0, "",Table13[[#This Row],[MntFishProducts]])</f>
        <v>75</v>
      </c>
      <c r="T930">
        <f>IF(Table13[[#This Row],[MntSweetProducts]] = 0, "",Table13[[#This Row],[MntSweetProducts]])</f>
        <v>31</v>
      </c>
      <c r="U930">
        <f>IF(Table13[[#This Row],[MntGoldProds]] = 0, "",Table13[[#This Row],[MntGoldProds]])</f>
        <v>191</v>
      </c>
      <c r="V930">
        <v>1</v>
      </c>
      <c r="W930">
        <v>4</v>
      </c>
      <c r="X930">
        <v>4</v>
      </c>
      <c r="Y930">
        <v>11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 t="s">
        <v>39</v>
      </c>
      <c r="AI930" s="13">
        <f>SUM(Table13[[#This Row],[MntWines]:[MntGoldProds]])</f>
        <v>1574</v>
      </c>
      <c r="AJ930" s="13">
        <f>AVERAGE(Table13[[#This Row],[MntWines]:[MntGoldProds]])</f>
        <v>262.33333333333331</v>
      </c>
      <c r="AK930">
        <f>IF(Table13[[#This Row],[Total Number of Purchases]]=0,0,Table13[[#This Row],[Total Spend]]/Table13[[#This Row],[Total Number of Purchases]])</f>
        <v>78.7</v>
      </c>
      <c r="AM930">
        <f>SUM(Table13[[#This Row],[NumDealsPurchases]:[NumStorePurchases]])</f>
        <v>20</v>
      </c>
      <c r="AN930" s="14">
        <f>Snapshot_Date-Table13[[#This Row],[Dt_Customer]]</f>
        <v>510</v>
      </c>
      <c r="AP930" s="13">
        <f>Table13[[#This Row],[NumDealsPurchases]]/Table13[[#This Row],[Total Number of Purchases]]*100</f>
        <v>5</v>
      </c>
      <c r="AQ930">
        <f>6-ROUNDUP(_xlfn.PERCENTRANK.INC(Table13[Recency],Table13[[#This Row],[Recency]])*5, 0)</f>
        <v>3</v>
      </c>
      <c r="AR930">
        <f>ROUNDUP(_xlfn.PERCENTRANK.INC(Table13[Total Number of Purchases],Table13[[#This Row],[Total Number of Purchases]])*5,0)</f>
        <v>4</v>
      </c>
      <c r="AS930">
        <f>ROUNDUP(_xlfn.PERCENTRANK.INC(Table13[Total Spend],Table13[[#This Row],[Total Spend]])*5,0)</f>
        <v>5</v>
      </c>
      <c r="AT930" t="str">
        <f>Table13[[#This Row],[Recency Score]]&amp;Table13[[#This Row],[Frequency Score]]&amp;Table13[[#This Row],[Monetary Score]]</f>
        <v>345</v>
      </c>
      <c r="AU930" t="str">
        <f t="shared" si="14"/>
        <v>Big Spenders</v>
      </c>
      <c r="AW930" s="13">
        <f>DATEDIF(Table13[[#This Row],[Dt_Customer]], Snapshot_Date, "d")</f>
        <v>510</v>
      </c>
      <c r="AX930" s="13">
        <f>Table13[[#This Row],[CL if today]]/365</f>
        <v>1.3972602739726028</v>
      </c>
      <c r="AY930">
        <f>Table13[[#This Row],[Total Number of Purchases]]/Table13[[#This Row],[Corrected CL]]</f>
        <v>14.313725490196077</v>
      </c>
      <c r="AZ930">
        <f>Table13[[#This Row],[Average Order Value (AOV)]]*Table13[[#This Row],[Freq per Year]]</f>
        <v>1126.4901960784314</v>
      </c>
      <c r="BA930">
        <f>Table13[[#This Row],[Total Spend]]/Table13[[#This Row],[Corrected CL]]</f>
        <v>1126.4901960784314</v>
      </c>
      <c r="BB930">
        <v>61.30859375</v>
      </c>
      <c r="BC930" s="1">
        <f>Table13[[#This Row],[Dt_Customer]]+Table13[[#This Row],[Recency]]</f>
        <v>41463</v>
      </c>
      <c r="BD930" s="16" t="str">
        <f>IF(COUNTIF(A:A, A930) &gt; 1, "Duplicate", "Unique")</f>
        <v>Unique</v>
      </c>
    </row>
    <row r="931" spans="1:56" x14ac:dyDescent="0.3">
      <c r="A931">
        <v>241</v>
      </c>
      <c r="B931">
        <v>1952</v>
      </c>
      <c r="C931" t="s">
        <v>28</v>
      </c>
      <c r="D931" t="s">
        <v>35</v>
      </c>
      <c r="E931">
        <v>83844</v>
      </c>
      <c r="F931">
        <v>0</v>
      </c>
      <c r="G931">
        <v>0</v>
      </c>
      <c r="H931" s="1">
        <v>41406</v>
      </c>
      <c r="I931">
        <v>57</v>
      </c>
      <c r="J931">
        <v>901</v>
      </c>
      <c r="K931">
        <v>31</v>
      </c>
      <c r="L931">
        <v>345</v>
      </c>
      <c r="M931">
        <v>75</v>
      </c>
      <c r="N931">
        <v>31</v>
      </c>
      <c r="O931">
        <v>191</v>
      </c>
      <c r="P931">
        <f>IF(Table13[[#This Row],[MntWines]] = 0,"",Table13[[#This Row],[MntWines]])</f>
        <v>901</v>
      </c>
      <c r="Q931">
        <f>IF(Table13[[#This Row],[MntFruits]] = 0, "",Table13[[#This Row],[MntFruits]])</f>
        <v>31</v>
      </c>
      <c r="R931">
        <f>IF(Table13[[#This Row],[MntMeatProducts]] = 0, "",Table13[[#This Row],[MntMeatProducts]])</f>
        <v>345</v>
      </c>
      <c r="S931">
        <f>IF(Table13[[#This Row],[MntFishProducts]] = 0, "",Table13[[#This Row],[MntFishProducts]])</f>
        <v>75</v>
      </c>
      <c r="T931">
        <f>IF(Table13[[#This Row],[MntSweetProducts]] = 0, "",Table13[[#This Row],[MntSweetProducts]])</f>
        <v>31</v>
      </c>
      <c r="U931">
        <f>IF(Table13[[#This Row],[MntGoldProds]] = 0, "",Table13[[#This Row],[MntGoldProds]])</f>
        <v>191</v>
      </c>
      <c r="V931">
        <v>1</v>
      </c>
      <c r="W931">
        <v>4</v>
      </c>
      <c r="X931">
        <v>4</v>
      </c>
      <c r="Y931">
        <v>11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 t="s">
        <v>30</v>
      </c>
      <c r="AI931" s="13">
        <f>SUM(Table13[[#This Row],[MntWines]:[MntGoldProds]])</f>
        <v>1574</v>
      </c>
      <c r="AJ931" s="13">
        <f>AVERAGE(Table13[[#This Row],[MntWines]:[MntGoldProds]])</f>
        <v>262.33333333333331</v>
      </c>
      <c r="AK931">
        <f>IF(Table13[[#This Row],[Total Number of Purchases]]=0,0,Table13[[#This Row],[Total Spend]]/Table13[[#This Row],[Total Number of Purchases]])</f>
        <v>78.7</v>
      </c>
      <c r="AM931">
        <f>SUM(Table13[[#This Row],[NumDealsPurchases]:[NumStorePurchases]])</f>
        <v>20</v>
      </c>
      <c r="AN931" s="14">
        <f>Snapshot_Date-Table13[[#This Row],[Dt_Customer]]</f>
        <v>510</v>
      </c>
      <c r="AP931" s="13">
        <f>Table13[[#This Row],[NumDealsPurchases]]/Table13[[#This Row],[Total Number of Purchases]]*100</f>
        <v>5</v>
      </c>
      <c r="AQ931">
        <f>6-ROUNDUP(_xlfn.PERCENTRANK.INC(Table13[Recency],Table13[[#This Row],[Recency]])*5, 0)</f>
        <v>3</v>
      </c>
      <c r="AR931">
        <f>ROUNDUP(_xlfn.PERCENTRANK.INC(Table13[Total Number of Purchases],Table13[[#This Row],[Total Number of Purchases]])*5,0)</f>
        <v>4</v>
      </c>
      <c r="AS931">
        <f>ROUNDUP(_xlfn.PERCENTRANK.INC(Table13[Total Spend],Table13[[#This Row],[Total Spend]])*5,0)</f>
        <v>5</v>
      </c>
      <c r="AT931" t="str">
        <f>Table13[[#This Row],[Recency Score]]&amp;Table13[[#This Row],[Frequency Score]]&amp;Table13[[#This Row],[Monetary Score]]</f>
        <v>345</v>
      </c>
      <c r="AU931" t="str">
        <f t="shared" si="14"/>
        <v>Big Spenders</v>
      </c>
      <c r="AW931" s="13">
        <f>DATEDIF(Table13[[#This Row],[Dt_Customer]], Snapshot_Date, "d")</f>
        <v>510</v>
      </c>
      <c r="AX931" s="13">
        <f>Table13[[#This Row],[CL if today]]/365</f>
        <v>1.3972602739726028</v>
      </c>
      <c r="AY931">
        <f>Table13[[#This Row],[Total Number of Purchases]]/Table13[[#This Row],[Corrected CL]]</f>
        <v>14.313725490196077</v>
      </c>
      <c r="AZ931">
        <f>Table13[[#This Row],[Average Order Value (AOV)]]*Table13[[#This Row],[Freq per Year]]</f>
        <v>1126.4901960784314</v>
      </c>
      <c r="BA931">
        <f>Table13[[#This Row],[Total Spend]]/Table13[[#This Row],[Corrected CL]]</f>
        <v>1126.4901960784314</v>
      </c>
      <c r="BB931">
        <v>12.119140625</v>
      </c>
      <c r="BC931" s="1">
        <f>Table13[[#This Row],[Dt_Customer]]+Table13[[#This Row],[Recency]]</f>
        <v>41463</v>
      </c>
      <c r="BD931" s="16" t="str">
        <f>IF(COUNTIF(A:A, A931) &gt; 1, "Duplicate", "Unique")</f>
        <v>Unique</v>
      </c>
    </row>
    <row r="932" spans="1:56" x14ac:dyDescent="0.3">
      <c r="A932">
        <v>7521</v>
      </c>
      <c r="B932">
        <v>1952</v>
      </c>
      <c r="C932" t="s">
        <v>28</v>
      </c>
      <c r="D932" t="s">
        <v>35</v>
      </c>
      <c r="E932">
        <v>83844</v>
      </c>
      <c r="F932">
        <v>0</v>
      </c>
      <c r="G932">
        <v>0</v>
      </c>
      <c r="H932" s="1">
        <v>41406</v>
      </c>
      <c r="I932">
        <v>57</v>
      </c>
      <c r="J932">
        <v>901</v>
      </c>
      <c r="K932">
        <v>31</v>
      </c>
      <c r="L932">
        <v>345</v>
      </c>
      <c r="M932">
        <v>75</v>
      </c>
      <c r="N932">
        <v>31</v>
      </c>
      <c r="O932">
        <v>191</v>
      </c>
      <c r="P932">
        <f>IF(Table13[[#This Row],[MntWines]] = 0,"",Table13[[#This Row],[MntWines]])</f>
        <v>901</v>
      </c>
      <c r="Q932">
        <f>IF(Table13[[#This Row],[MntFruits]] = 0, "",Table13[[#This Row],[MntFruits]])</f>
        <v>31</v>
      </c>
      <c r="R932">
        <f>IF(Table13[[#This Row],[MntMeatProducts]] = 0, "",Table13[[#This Row],[MntMeatProducts]])</f>
        <v>345</v>
      </c>
      <c r="S932">
        <f>IF(Table13[[#This Row],[MntFishProducts]] = 0, "",Table13[[#This Row],[MntFishProducts]])</f>
        <v>75</v>
      </c>
      <c r="T932">
        <f>IF(Table13[[#This Row],[MntSweetProducts]] = 0, "",Table13[[#This Row],[MntSweetProducts]])</f>
        <v>31</v>
      </c>
      <c r="U932">
        <f>IF(Table13[[#This Row],[MntGoldProds]] = 0, "",Table13[[#This Row],[MntGoldProds]])</f>
        <v>191</v>
      </c>
      <c r="V932">
        <v>1</v>
      </c>
      <c r="W932">
        <v>4</v>
      </c>
      <c r="X932">
        <v>4</v>
      </c>
      <c r="Y932">
        <v>11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 t="s">
        <v>32</v>
      </c>
      <c r="AI932" s="13">
        <f>SUM(Table13[[#This Row],[MntWines]:[MntGoldProds]])</f>
        <v>1574</v>
      </c>
      <c r="AJ932" s="13">
        <f>AVERAGE(Table13[[#This Row],[MntWines]:[MntGoldProds]])</f>
        <v>262.33333333333331</v>
      </c>
      <c r="AK932">
        <f>IF(Table13[[#This Row],[Total Number of Purchases]]=0,0,Table13[[#This Row],[Total Spend]]/Table13[[#This Row],[Total Number of Purchases]])</f>
        <v>78.7</v>
      </c>
      <c r="AM932">
        <f>SUM(Table13[[#This Row],[NumDealsPurchases]:[NumStorePurchases]])</f>
        <v>20</v>
      </c>
      <c r="AN932" s="14">
        <f>Snapshot_Date-Table13[[#This Row],[Dt_Customer]]</f>
        <v>510</v>
      </c>
      <c r="AP932" s="13">
        <f>Table13[[#This Row],[NumDealsPurchases]]/Table13[[#This Row],[Total Number of Purchases]]*100</f>
        <v>5</v>
      </c>
      <c r="AQ932">
        <f>6-ROUNDUP(_xlfn.PERCENTRANK.INC(Table13[Recency],Table13[[#This Row],[Recency]])*5, 0)</f>
        <v>3</v>
      </c>
      <c r="AR932">
        <f>ROUNDUP(_xlfn.PERCENTRANK.INC(Table13[Total Number of Purchases],Table13[[#This Row],[Total Number of Purchases]])*5,0)</f>
        <v>4</v>
      </c>
      <c r="AS932">
        <f>ROUNDUP(_xlfn.PERCENTRANK.INC(Table13[Total Spend],Table13[[#This Row],[Total Spend]])*5,0)</f>
        <v>5</v>
      </c>
      <c r="AT932" t="str">
        <f>Table13[[#This Row],[Recency Score]]&amp;Table13[[#This Row],[Frequency Score]]&amp;Table13[[#This Row],[Monetary Score]]</f>
        <v>345</v>
      </c>
      <c r="AU932" t="str">
        <f t="shared" si="14"/>
        <v>Big Spenders</v>
      </c>
      <c r="AW932" s="13">
        <f>DATEDIF(Table13[[#This Row],[Dt_Customer]], Snapshot_Date, "d")</f>
        <v>510</v>
      </c>
      <c r="AX932" s="13">
        <f>Table13[[#This Row],[CL if today]]/365</f>
        <v>1.3972602739726028</v>
      </c>
      <c r="AY932">
        <f>Table13[[#This Row],[Total Number of Purchases]]/Table13[[#This Row],[Corrected CL]]</f>
        <v>14.313725490196077</v>
      </c>
      <c r="AZ932">
        <f>Table13[[#This Row],[Average Order Value (AOV)]]*Table13[[#This Row],[Freq per Year]]</f>
        <v>1126.4901960784314</v>
      </c>
      <c r="BA932">
        <f>Table13[[#This Row],[Total Spend]]/Table13[[#This Row],[Corrected CL]]</f>
        <v>1126.4901960784314</v>
      </c>
      <c r="BB932">
        <v>37.783203125</v>
      </c>
      <c r="BC932" s="1">
        <f>Table13[[#This Row],[Dt_Customer]]+Table13[[#This Row],[Recency]]</f>
        <v>41463</v>
      </c>
      <c r="BD932" s="16" t="str">
        <f>IF(COUNTIF(A:A, A932) &gt; 1, "Duplicate", "Unique")</f>
        <v>Unique</v>
      </c>
    </row>
    <row r="933" spans="1:56" x14ac:dyDescent="0.3">
      <c r="A933">
        <v>9305</v>
      </c>
      <c r="B933">
        <v>1976</v>
      </c>
      <c r="C933" t="s">
        <v>38</v>
      </c>
      <c r="D933" t="s">
        <v>31</v>
      </c>
      <c r="E933">
        <v>79689</v>
      </c>
      <c r="F933">
        <v>0</v>
      </c>
      <c r="G933">
        <v>0</v>
      </c>
      <c r="H933" s="1">
        <v>41406</v>
      </c>
      <c r="I933">
        <v>65</v>
      </c>
      <c r="J933">
        <v>311</v>
      </c>
      <c r="K933">
        <v>26</v>
      </c>
      <c r="L933">
        <v>640</v>
      </c>
      <c r="M933">
        <v>180</v>
      </c>
      <c r="N933">
        <v>37</v>
      </c>
      <c r="O933">
        <v>121</v>
      </c>
      <c r="P933">
        <f>IF(Table13[[#This Row],[MntWines]] = 0,"",Table13[[#This Row],[MntWines]])</f>
        <v>311</v>
      </c>
      <c r="Q933">
        <f>IF(Table13[[#This Row],[MntFruits]] = 0, "",Table13[[#This Row],[MntFruits]])</f>
        <v>26</v>
      </c>
      <c r="R933">
        <f>IF(Table13[[#This Row],[MntMeatProducts]] = 0, "",Table13[[#This Row],[MntMeatProducts]])</f>
        <v>640</v>
      </c>
      <c r="S933">
        <f>IF(Table13[[#This Row],[MntFishProducts]] = 0, "",Table13[[#This Row],[MntFishProducts]])</f>
        <v>180</v>
      </c>
      <c r="T933">
        <f>IF(Table13[[#This Row],[MntSweetProducts]] = 0, "",Table13[[#This Row],[MntSweetProducts]])</f>
        <v>37</v>
      </c>
      <c r="U933">
        <f>IF(Table13[[#This Row],[MntGoldProds]] = 0, "",Table13[[#This Row],[MntGoldProds]])</f>
        <v>121</v>
      </c>
      <c r="V933">
        <v>1</v>
      </c>
      <c r="W933">
        <v>4</v>
      </c>
      <c r="X933">
        <v>9</v>
      </c>
      <c r="Y933">
        <v>13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s">
        <v>30</v>
      </c>
      <c r="AI933" s="13">
        <f>SUM(Table13[[#This Row],[MntWines]:[MntGoldProds]])</f>
        <v>1315</v>
      </c>
      <c r="AJ933" s="13">
        <f>AVERAGE(Table13[[#This Row],[MntWines]:[MntGoldProds]])</f>
        <v>219.16666666666666</v>
      </c>
      <c r="AK933">
        <f>IF(Table13[[#This Row],[Total Number of Purchases]]=0,0,Table13[[#This Row],[Total Spend]]/Table13[[#This Row],[Total Number of Purchases]])</f>
        <v>48.703703703703702</v>
      </c>
      <c r="AM933">
        <f>SUM(Table13[[#This Row],[NumDealsPurchases]:[NumStorePurchases]])</f>
        <v>27</v>
      </c>
      <c r="AN933" s="14">
        <f>Snapshot_Date-Table13[[#This Row],[Dt_Customer]]</f>
        <v>510</v>
      </c>
      <c r="AP933" s="13">
        <f>Table13[[#This Row],[NumDealsPurchases]]/Table13[[#This Row],[Total Number of Purchases]]*100</f>
        <v>3.7037037037037033</v>
      </c>
      <c r="AQ933">
        <f>6-ROUNDUP(_xlfn.PERCENTRANK.INC(Table13[Recency],Table13[[#This Row],[Recency]])*5, 0)</f>
        <v>2</v>
      </c>
      <c r="AR933">
        <f>ROUNDUP(_xlfn.PERCENTRANK.INC(Table13[Total Number of Purchases],Table13[[#This Row],[Total Number of Purchases]])*5,0)</f>
        <v>5</v>
      </c>
      <c r="AS933">
        <f>ROUNDUP(_xlfn.PERCENTRANK.INC(Table13[Total Spend],Table13[[#This Row],[Total Spend]])*5,0)</f>
        <v>5</v>
      </c>
      <c r="AT933" t="str">
        <f>Table13[[#This Row],[Recency Score]]&amp;Table13[[#This Row],[Frequency Score]]&amp;Table13[[#This Row],[Monetary Score]]</f>
        <v>255</v>
      </c>
      <c r="AU933" t="str">
        <f t="shared" si="14"/>
        <v>Frequent Buyers</v>
      </c>
      <c r="AW933" s="13">
        <f>DATEDIF(Table13[[#This Row],[Dt_Customer]], Snapshot_Date, "d")</f>
        <v>510</v>
      </c>
      <c r="AX933" s="13">
        <f>Table13[[#This Row],[CL if today]]/365</f>
        <v>1.3972602739726028</v>
      </c>
      <c r="AY933">
        <f>Table13[[#This Row],[Total Number of Purchases]]/Table13[[#This Row],[Corrected CL]]</f>
        <v>19.323529411764707</v>
      </c>
      <c r="AZ933">
        <f>Table13[[#This Row],[Average Order Value (AOV)]]*Table13[[#This Row],[Freq per Year]]</f>
        <v>941.12745098039215</v>
      </c>
      <c r="BA933">
        <f>Table13[[#This Row],[Total Spend]]/Table13[[#This Row],[Corrected CL]]</f>
        <v>941.12745098039215</v>
      </c>
      <c r="BB933">
        <v>1201.0136452241713</v>
      </c>
      <c r="BC933" s="1">
        <f>Table13[[#This Row],[Dt_Customer]]+Table13[[#This Row],[Recency]]</f>
        <v>41471</v>
      </c>
      <c r="BD933" s="16" t="str">
        <f>IF(COUNTIF(A:A, A933) &gt; 1, "Duplicate", "Unique")</f>
        <v>Unique</v>
      </c>
    </row>
    <row r="934" spans="1:56" x14ac:dyDescent="0.3">
      <c r="A934">
        <v>5552</v>
      </c>
      <c r="B934">
        <v>1963</v>
      </c>
      <c r="C934" t="s">
        <v>41</v>
      </c>
      <c r="D934" t="s">
        <v>29</v>
      </c>
      <c r="E934">
        <v>48721</v>
      </c>
      <c r="F934">
        <v>1</v>
      </c>
      <c r="G934">
        <v>1</v>
      </c>
      <c r="H934" s="1">
        <v>41407</v>
      </c>
      <c r="I934">
        <v>50</v>
      </c>
      <c r="J934">
        <v>81</v>
      </c>
      <c r="K934">
        <v>18</v>
      </c>
      <c r="L934">
        <v>113</v>
      </c>
      <c r="M934">
        <v>47</v>
      </c>
      <c r="N934">
        <v>13</v>
      </c>
      <c r="O934">
        <v>21</v>
      </c>
      <c r="P934">
        <f>IF(Table13[[#This Row],[MntWines]] = 0,"",Table13[[#This Row],[MntWines]])</f>
        <v>81</v>
      </c>
      <c r="Q934">
        <f>IF(Table13[[#This Row],[MntFruits]] = 0, "",Table13[[#This Row],[MntFruits]])</f>
        <v>18</v>
      </c>
      <c r="R934">
        <f>IF(Table13[[#This Row],[MntMeatProducts]] = 0, "",Table13[[#This Row],[MntMeatProducts]])</f>
        <v>113</v>
      </c>
      <c r="S934">
        <f>IF(Table13[[#This Row],[MntFishProducts]] = 0, "",Table13[[#This Row],[MntFishProducts]])</f>
        <v>47</v>
      </c>
      <c r="T934">
        <f>IF(Table13[[#This Row],[MntSweetProducts]] = 0, "",Table13[[#This Row],[MntSweetProducts]])</f>
        <v>13</v>
      </c>
      <c r="U934">
        <f>IF(Table13[[#This Row],[MntGoldProds]] = 0, "",Table13[[#This Row],[MntGoldProds]])</f>
        <v>21</v>
      </c>
      <c r="V934">
        <v>6</v>
      </c>
      <c r="W934">
        <v>4</v>
      </c>
      <c r="X934">
        <v>2</v>
      </c>
      <c r="Y934">
        <v>5</v>
      </c>
      <c r="Z934">
        <v>6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 t="s">
        <v>43</v>
      </c>
      <c r="AI934" s="13">
        <f>SUM(Table13[[#This Row],[MntWines]:[MntGoldProds]])</f>
        <v>293</v>
      </c>
      <c r="AJ934" s="13">
        <f>AVERAGE(Table13[[#This Row],[MntWines]:[MntGoldProds]])</f>
        <v>48.833333333333336</v>
      </c>
      <c r="AK934">
        <f>IF(Table13[[#This Row],[Total Number of Purchases]]=0,0,Table13[[#This Row],[Total Spend]]/Table13[[#This Row],[Total Number of Purchases]])</f>
        <v>17.235294117647058</v>
      </c>
      <c r="AM934">
        <f>SUM(Table13[[#This Row],[NumDealsPurchases]:[NumStorePurchases]])</f>
        <v>17</v>
      </c>
      <c r="AN934" s="14">
        <f>Snapshot_Date-Table13[[#This Row],[Dt_Customer]]</f>
        <v>509</v>
      </c>
      <c r="AP934" s="13">
        <f>Table13[[#This Row],[NumDealsPurchases]]/Table13[[#This Row],[Total Number of Purchases]]*100</f>
        <v>35.294117647058826</v>
      </c>
      <c r="AQ934">
        <f>6-ROUNDUP(_xlfn.PERCENTRANK.INC(Table13[Recency],Table13[[#This Row],[Recency]])*5, 0)</f>
        <v>3</v>
      </c>
      <c r="AR934">
        <f>ROUNDUP(_xlfn.PERCENTRANK.INC(Table13[Total Number of Purchases],Table13[[#This Row],[Total Number of Purchases]])*5,0)</f>
        <v>3</v>
      </c>
      <c r="AS934">
        <f>ROUNDUP(_xlfn.PERCENTRANK.INC(Table13[Total Spend],Table13[[#This Row],[Total Spend]])*5,0)</f>
        <v>3</v>
      </c>
      <c r="AT934" t="str">
        <f>Table13[[#This Row],[Recency Score]]&amp;Table13[[#This Row],[Frequency Score]]&amp;Table13[[#This Row],[Monetary Score]]</f>
        <v>333</v>
      </c>
      <c r="AU934" t="str">
        <f t="shared" si="14"/>
        <v>Needs Attention</v>
      </c>
      <c r="AW934" s="13">
        <f>DATEDIF(Table13[[#This Row],[Dt_Customer]], Snapshot_Date, "d")</f>
        <v>509</v>
      </c>
      <c r="AX934" s="13">
        <f>Table13[[#This Row],[CL if today]]/365</f>
        <v>1.3945205479452054</v>
      </c>
      <c r="AY934">
        <f>Table13[[#This Row],[Total Number of Purchases]]/Table13[[#This Row],[Corrected CL]]</f>
        <v>12.19056974459725</v>
      </c>
      <c r="AZ934">
        <f>Table13[[#This Row],[Average Order Value (AOV)]]*Table13[[#This Row],[Freq per Year]]</f>
        <v>210.10805500982318</v>
      </c>
      <c r="BA934">
        <f>Table13[[#This Row],[Total Spend]]/Table13[[#This Row],[Corrected CL]]</f>
        <v>210.1080550098232</v>
      </c>
      <c r="BB934">
        <v>14.2578125</v>
      </c>
      <c r="BC934" s="1">
        <f>Table13[[#This Row],[Dt_Customer]]+Table13[[#This Row],[Recency]]</f>
        <v>41457</v>
      </c>
      <c r="BD934" s="16" t="str">
        <f>IF(COUNTIF(A:A, A934) &gt; 1, "Duplicate", "Unique")</f>
        <v>Unique</v>
      </c>
    </row>
    <row r="935" spans="1:56" x14ac:dyDescent="0.3">
      <c r="A935">
        <v>1044</v>
      </c>
      <c r="B935">
        <v>1953</v>
      </c>
      <c r="C935" t="s">
        <v>28</v>
      </c>
      <c r="D935" t="s">
        <v>35</v>
      </c>
      <c r="E935">
        <v>58398</v>
      </c>
      <c r="F935">
        <v>0</v>
      </c>
      <c r="G935">
        <v>0</v>
      </c>
      <c r="H935" s="1">
        <v>41408</v>
      </c>
      <c r="I935">
        <v>44</v>
      </c>
      <c r="J935">
        <v>299</v>
      </c>
      <c r="K935">
        <v>5</v>
      </c>
      <c r="L935">
        <v>201</v>
      </c>
      <c r="M935">
        <v>21</v>
      </c>
      <c r="N935">
        <v>21</v>
      </c>
      <c r="O935">
        <v>49</v>
      </c>
      <c r="P935">
        <f>IF(Table13[[#This Row],[MntWines]] = 0,"",Table13[[#This Row],[MntWines]])</f>
        <v>299</v>
      </c>
      <c r="Q935">
        <f>IF(Table13[[#This Row],[MntFruits]] = 0, "",Table13[[#This Row],[MntFruits]])</f>
        <v>5</v>
      </c>
      <c r="R935">
        <f>IF(Table13[[#This Row],[MntMeatProducts]] = 0, "",Table13[[#This Row],[MntMeatProducts]])</f>
        <v>201</v>
      </c>
      <c r="S935">
        <f>IF(Table13[[#This Row],[MntFishProducts]] = 0, "",Table13[[#This Row],[MntFishProducts]])</f>
        <v>21</v>
      </c>
      <c r="T935">
        <f>IF(Table13[[#This Row],[MntSweetProducts]] = 0, "",Table13[[#This Row],[MntSweetProducts]])</f>
        <v>21</v>
      </c>
      <c r="U935">
        <f>IF(Table13[[#This Row],[MntGoldProds]] = 0, "",Table13[[#This Row],[MntGoldProds]])</f>
        <v>49</v>
      </c>
      <c r="V935">
        <v>3</v>
      </c>
      <c r="W935">
        <v>5</v>
      </c>
      <c r="X935">
        <v>4</v>
      </c>
      <c r="Y935">
        <v>8</v>
      </c>
      <c r="Z935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s">
        <v>36</v>
      </c>
      <c r="AI935" s="13">
        <f>SUM(Table13[[#This Row],[MntWines]:[MntGoldProds]])</f>
        <v>596</v>
      </c>
      <c r="AJ935" s="13">
        <f>AVERAGE(Table13[[#This Row],[MntWines]:[MntGoldProds]])</f>
        <v>99.333333333333329</v>
      </c>
      <c r="AK935">
        <f>IF(Table13[[#This Row],[Total Number of Purchases]]=0,0,Table13[[#This Row],[Total Spend]]/Table13[[#This Row],[Total Number of Purchases]])</f>
        <v>29.8</v>
      </c>
      <c r="AM935">
        <f>SUM(Table13[[#This Row],[NumDealsPurchases]:[NumStorePurchases]])</f>
        <v>20</v>
      </c>
      <c r="AN935" s="14">
        <f>Snapshot_Date-Table13[[#This Row],[Dt_Customer]]</f>
        <v>508</v>
      </c>
      <c r="AP935" s="13">
        <f>Table13[[#This Row],[NumDealsPurchases]]/Table13[[#This Row],[Total Number of Purchases]]*100</f>
        <v>15</v>
      </c>
      <c r="AQ935">
        <f>6-ROUNDUP(_xlfn.PERCENTRANK.INC(Table13[Recency],Table13[[#This Row],[Recency]])*5, 0)</f>
        <v>3</v>
      </c>
      <c r="AR935">
        <f>ROUNDUP(_xlfn.PERCENTRANK.INC(Table13[Total Number of Purchases],Table13[[#This Row],[Total Number of Purchases]])*5,0)</f>
        <v>4</v>
      </c>
      <c r="AS935">
        <f>ROUNDUP(_xlfn.PERCENTRANK.INC(Table13[Total Spend],Table13[[#This Row],[Total Spend]])*5,0)</f>
        <v>3</v>
      </c>
      <c r="AT935" t="str">
        <f>Table13[[#This Row],[Recency Score]]&amp;Table13[[#This Row],[Frequency Score]]&amp;Table13[[#This Row],[Monetary Score]]</f>
        <v>343</v>
      </c>
      <c r="AU935" t="str">
        <f t="shared" si="14"/>
        <v>Needs Attention</v>
      </c>
      <c r="AW935" s="13">
        <f>DATEDIF(Table13[[#This Row],[Dt_Customer]], Snapshot_Date, "d")</f>
        <v>508</v>
      </c>
      <c r="AX935" s="13">
        <f>Table13[[#This Row],[CL if today]]/365</f>
        <v>1.3917808219178083</v>
      </c>
      <c r="AY935">
        <f>Table13[[#This Row],[Total Number of Purchases]]/Table13[[#This Row],[Corrected CL]]</f>
        <v>14.37007874015748</v>
      </c>
      <c r="AZ935">
        <f>Table13[[#This Row],[Average Order Value (AOV)]]*Table13[[#This Row],[Freq per Year]]</f>
        <v>428.22834645669292</v>
      </c>
      <c r="BA935">
        <f>Table13[[#This Row],[Total Spend]]/Table13[[#This Row],[Corrected CL]]</f>
        <v>428.22834645669292</v>
      </c>
      <c r="BB935">
        <v>1058.5714285714287</v>
      </c>
      <c r="BC935" s="1">
        <f>Table13[[#This Row],[Dt_Customer]]+Table13[[#This Row],[Recency]]</f>
        <v>41452</v>
      </c>
      <c r="BD935" s="16" t="str">
        <f>IF(COUNTIF(A:A, A935) &gt; 1, "Duplicate", "Unique")</f>
        <v>Unique</v>
      </c>
    </row>
    <row r="936" spans="1:56" x14ac:dyDescent="0.3">
      <c r="A936">
        <v>125</v>
      </c>
      <c r="B936">
        <v>1958</v>
      </c>
      <c r="C936" t="s">
        <v>38</v>
      </c>
      <c r="D936" t="s">
        <v>35</v>
      </c>
      <c r="E936">
        <v>53083</v>
      </c>
      <c r="F936">
        <v>1</v>
      </c>
      <c r="G936">
        <v>1</v>
      </c>
      <c r="H936" s="1">
        <v>41409</v>
      </c>
      <c r="I936">
        <v>65</v>
      </c>
      <c r="J936">
        <v>215</v>
      </c>
      <c r="K936">
        <v>7</v>
      </c>
      <c r="L936">
        <v>33</v>
      </c>
      <c r="M936">
        <v>3</v>
      </c>
      <c r="N936">
        <v>0</v>
      </c>
      <c r="O936">
        <v>13</v>
      </c>
      <c r="P936">
        <f>IF(Table13[[#This Row],[MntWines]] = 0,"",Table13[[#This Row],[MntWines]])</f>
        <v>215</v>
      </c>
      <c r="Q936">
        <f>IF(Table13[[#This Row],[MntFruits]] = 0, "",Table13[[#This Row],[MntFruits]])</f>
        <v>7</v>
      </c>
      <c r="R936">
        <f>IF(Table13[[#This Row],[MntMeatProducts]] = 0, "",Table13[[#This Row],[MntMeatProducts]])</f>
        <v>33</v>
      </c>
      <c r="S936">
        <f>IF(Table13[[#This Row],[MntFishProducts]] = 0, "",Table13[[#This Row],[MntFishProducts]])</f>
        <v>3</v>
      </c>
      <c r="T936" t="str">
        <f>IF(Table13[[#This Row],[MntSweetProducts]] = 0, "",Table13[[#This Row],[MntSweetProducts]])</f>
        <v/>
      </c>
      <c r="U936">
        <f>IF(Table13[[#This Row],[MntGoldProds]] = 0, "",Table13[[#This Row],[MntGoldProds]])</f>
        <v>13</v>
      </c>
      <c r="V936">
        <v>6</v>
      </c>
      <c r="W936">
        <v>5</v>
      </c>
      <c r="X936">
        <v>1</v>
      </c>
      <c r="Y936">
        <v>5</v>
      </c>
      <c r="Z936">
        <v>7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 t="s">
        <v>40</v>
      </c>
      <c r="AI936" s="13">
        <f>SUM(Table13[[#This Row],[MntWines]:[MntGoldProds]])</f>
        <v>271</v>
      </c>
      <c r="AJ936" s="13">
        <f>AVERAGE(Table13[[#This Row],[MntWines]:[MntGoldProds]])</f>
        <v>45.166666666666664</v>
      </c>
      <c r="AK936">
        <f>IF(Table13[[#This Row],[Total Number of Purchases]]=0,0,Table13[[#This Row],[Total Spend]]/Table13[[#This Row],[Total Number of Purchases]])</f>
        <v>15.941176470588236</v>
      </c>
      <c r="AM936">
        <f>SUM(Table13[[#This Row],[NumDealsPurchases]:[NumStorePurchases]])</f>
        <v>17</v>
      </c>
      <c r="AN936" s="14">
        <f>Snapshot_Date-Table13[[#This Row],[Dt_Customer]]</f>
        <v>507</v>
      </c>
      <c r="AP936" s="13">
        <f>Table13[[#This Row],[NumDealsPurchases]]/Table13[[#This Row],[Total Number of Purchases]]*100</f>
        <v>35.294117647058826</v>
      </c>
      <c r="AQ936">
        <f>6-ROUNDUP(_xlfn.PERCENTRANK.INC(Table13[Recency],Table13[[#This Row],[Recency]])*5, 0)</f>
        <v>2</v>
      </c>
      <c r="AR936">
        <f>ROUNDUP(_xlfn.PERCENTRANK.INC(Table13[Total Number of Purchases],Table13[[#This Row],[Total Number of Purchases]])*5,0)</f>
        <v>3</v>
      </c>
      <c r="AS936">
        <f>ROUNDUP(_xlfn.PERCENTRANK.INC(Table13[Total Spend],Table13[[#This Row],[Total Spend]])*5,0)</f>
        <v>3</v>
      </c>
      <c r="AT936" t="str">
        <f>Table13[[#This Row],[Recency Score]]&amp;Table13[[#This Row],[Frequency Score]]&amp;Table13[[#This Row],[Monetary Score]]</f>
        <v>233</v>
      </c>
      <c r="AU936" t="str">
        <f t="shared" si="14"/>
        <v>About to Sleep</v>
      </c>
      <c r="AW936" s="13">
        <f>DATEDIF(Table13[[#This Row],[Dt_Customer]], Snapshot_Date, "d")</f>
        <v>507</v>
      </c>
      <c r="AX936" s="13">
        <f>Table13[[#This Row],[CL if today]]/365</f>
        <v>1.3890410958904109</v>
      </c>
      <c r="AY936">
        <f>Table13[[#This Row],[Total Number of Purchases]]/Table13[[#This Row],[Corrected CL]]</f>
        <v>12.238658777120316</v>
      </c>
      <c r="AZ936">
        <f>Table13[[#This Row],[Average Order Value (AOV)]]*Table13[[#This Row],[Freq per Year]]</f>
        <v>195.09861932938855</v>
      </c>
      <c r="BA936">
        <f>Table13[[#This Row],[Total Spend]]/Table13[[#This Row],[Corrected CL]]</f>
        <v>195.09861932938855</v>
      </c>
      <c r="BB936">
        <v>227.14285714285717</v>
      </c>
      <c r="BC936" s="1">
        <f>Table13[[#This Row],[Dt_Customer]]+Table13[[#This Row],[Recency]]</f>
        <v>41474</v>
      </c>
      <c r="BD936" s="16" t="str">
        <f>IF(COUNTIF(A:A, A936) &gt; 1, "Duplicate", "Unique")</f>
        <v>Unique</v>
      </c>
    </row>
    <row r="937" spans="1:56" x14ac:dyDescent="0.3">
      <c r="A937">
        <v>1404</v>
      </c>
      <c r="B937">
        <v>1968</v>
      </c>
      <c r="C937" t="s">
        <v>28</v>
      </c>
      <c r="D937" t="s">
        <v>35</v>
      </c>
      <c r="E937">
        <v>34916</v>
      </c>
      <c r="F937">
        <v>2</v>
      </c>
      <c r="G937">
        <v>0</v>
      </c>
      <c r="H937" s="1">
        <v>41409</v>
      </c>
      <c r="I937">
        <v>89</v>
      </c>
      <c r="J937">
        <v>51</v>
      </c>
      <c r="K937">
        <v>23</v>
      </c>
      <c r="L937">
        <v>82</v>
      </c>
      <c r="M937">
        <v>33</v>
      </c>
      <c r="N937">
        <v>0</v>
      </c>
      <c r="O937">
        <v>42</v>
      </c>
      <c r="P937">
        <f>IF(Table13[[#This Row],[MntWines]] = 0,"",Table13[[#This Row],[MntWines]])</f>
        <v>51</v>
      </c>
      <c r="Q937">
        <f>IF(Table13[[#This Row],[MntFruits]] = 0, "",Table13[[#This Row],[MntFruits]])</f>
        <v>23</v>
      </c>
      <c r="R937">
        <f>IF(Table13[[#This Row],[MntMeatProducts]] = 0, "",Table13[[#This Row],[MntMeatProducts]])</f>
        <v>82</v>
      </c>
      <c r="S937">
        <f>IF(Table13[[#This Row],[MntFishProducts]] = 0, "",Table13[[#This Row],[MntFishProducts]])</f>
        <v>33</v>
      </c>
      <c r="T937" t="str">
        <f>IF(Table13[[#This Row],[MntSweetProducts]] = 0, "",Table13[[#This Row],[MntSweetProducts]])</f>
        <v/>
      </c>
      <c r="U937">
        <f>IF(Table13[[#This Row],[MntGoldProds]] = 0, "",Table13[[#This Row],[MntGoldProds]])</f>
        <v>42</v>
      </c>
      <c r="V937">
        <v>4</v>
      </c>
      <c r="W937">
        <v>5</v>
      </c>
      <c r="X937">
        <v>1</v>
      </c>
      <c r="Y937">
        <v>3</v>
      </c>
      <c r="Z937">
        <v>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 t="s">
        <v>43</v>
      </c>
      <c r="AI937" s="13">
        <f>SUM(Table13[[#This Row],[MntWines]:[MntGoldProds]])</f>
        <v>231</v>
      </c>
      <c r="AJ937" s="13">
        <f>AVERAGE(Table13[[#This Row],[MntWines]:[MntGoldProds]])</f>
        <v>38.5</v>
      </c>
      <c r="AK937">
        <f>IF(Table13[[#This Row],[Total Number of Purchases]]=0,0,Table13[[#This Row],[Total Spend]]/Table13[[#This Row],[Total Number of Purchases]])</f>
        <v>17.76923076923077</v>
      </c>
      <c r="AM937">
        <f>SUM(Table13[[#This Row],[NumDealsPurchases]:[NumStorePurchases]])</f>
        <v>13</v>
      </c>
      <c r="AN937" s="14">
        <f>Snapshot_Date-Table13[[#This Row],[Dt_Customer]]</f>
        <v>507</v>
      </c>
      <c r="AP937" s="13">
        <f>Table13[[#This Row],[NumDealsPurchases]]/Table13[[#This Row],[Total Number of Purchases]]*100</f>
        <v>30.76923076923077</v>
      </c>
      <c r="AQ937">
        <f>6-ROUNDUP(_xlfn.PERCENTRANK.INC(Table13[Recency],Table13[[#This Row],[Recency]])*5, 0)</f>
        <v>1</v>
      </c>
      <c r="AR937">
        <f>ROUNDUP(_xlfn.PERCENTRANK.INC(Table13[Total Number of Purchases],Table13[[#This Row],[Total Number of Purchases]])*5,0)</f>
        <v>3</v>
      </c>
      <c r="AS937">
        <f>ROUNDUP(_xlfn.PERCENTRANK.INC(Table13[Total Spend],Table13[[#This Row],[Total Spend]])*5,0)</f>
        <v>3</v>
      </c>
      <c r="AT937" t="str">
        <f>Table13[[#This Row],[Recency Score]]&amp;Table13[[#This Row],[Frequency Score]]&amp;Table13[[#This Row],[Monetary Score]]</f>
        <v>133</v>
      </c>
      <c r="AU937" t="str">
        <f t="shared" si="14"/>
        <v>Lost</v>
      </c>
      <c r="AW937" s="13">
        <f>DATEDIF(Table13[[#This Row],[Dt_Customer]], Snapshot_Date, "d")</f>
        <v>507</v>
      </c>
      <c r="AX937" s="13">
        <f>Table13[[#This Row],[CL if today]]/365</f>
        <v>1.3890410958904109</v>
      </c>
      <c r="AY937">
        <f>Table13[[#This Row],[Total Number of Purchases]]/Table13[[#This Row],[Corrected CL]]</f>
        <v>9.3589743589743595</v>
      </c>
      <c r="AZ937">
        <f>Table13[[#This Row],[Average Order Value (AOV)]]*Table13[[#This Row],[Freq per Year]]</f>
        <v>166.30177514792902</v>
      </c>
      <c r="BA937">
        <f>Table13[[#This Row],[Total Spend]]/Table13[[#This Row],[Corrected CL]]</f>
        <v>166.30177514792899</v>
      </c>
      <c r="BB937">
        <v>283.57142857142861</v>
      </c>
      <c r="BC937" s="1">
        <f>Table13[[#This Row],[Dt_Customer]]+Table13[[#This Row],[Recency]]</f>
        <v>41498</v>
      </c>
      <c r="BD937" s="16" t="str">
        <f>IF(COUNTIF(A:A, A937) &gt; 1, "Duplicate", "Unique")</f>
        <v>Unique</v>
      </c>
    </row>
    <row r="938" spans="1:56" x14ac:dyDescent="0.3">
      <c r="A938">
        <v>948</v>
      </c>
      <c r="B938">
        <v>1971</v>
      </c>
      <c r="C938" t="s">
        <v>28</v>
      </c>
      <c r="D938" t="s">
        <v>31</v>
      </c>
      <c r="E938">
        <v>10245</v>
      </c>
      <c r="F938">
        <v>1</v>
      </c>
      <c r="G938">
        <v>0</v>
      </c>
      <c r="H938" s="1">
        <v>41409</v>
      </c>
      <c r="I938">
        <v>32</v>
      </c>
      <c r="J938">
        <v>4</v>
      </c>
      <c r="K938">
        <v>7</v>
      </c>
      <c r="L938">
        <v>7</v>
      </c>
      <c r="M938">
        <v>6</v>
      </c>
      <c r="N938">
        <v>4</v>
      </c>
      <c r="O938">
        <v>13</v>
      </c>
      <c r="P938">
        <f>IF(Table13[[#This Row],[MntWines]] = 0,"",Table13[[#This Row],[MntWines]])</f>
        <v>4</v>
      </c>
      <c r="Q938">
        <f>IF(Table13[[#This Row],[MntFruits]] = 0, "",Table13[[#This Row],[MntFruits]])</f>
        <v>7</v>
      </c>
      <c r="R938">
        <f>IF(Table13[[#This Row],[MntMeatProducts]] = 0, "",Table13[[#This Row],[MntMeatProducts]])</f>
        <v>7</v>
      </c>
      <c r="S938">
        <f>IF(Table13[[#This Row],[MntFishProducts]] = 0, "",Table13[[#This Row],[MntFishProducts]])</f>
        <v>6</v>
      </c>
      <c r="T938">
        <f>IF(Table13[[#This Row],[MntSweetProducts]] = 0, "",Table13[[#This Row],[MntSweetProducts]])</f>
        <v>4</v>
      </c>
      <c r="U938">
        <f>IF(Table13[[#This Row],[MntGoldProds]] = 0, "",Table13[[#This Row],[MntGoldProds]])</f>
        <v>13</v>
      </c>
      <c r="V938">
        <v>3</v>
      </c>
      <c r="W938">
        <v>1</v>
      </c>
      <c r="X938">
        <v>2</v>
      </c>
      <c r="Y938">
        <v>2</v>
      </c>
      <c r="Z938">
        <v>5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 t="s">
        <v>30</v>
      </c>
      <c r="AI938" s="13">
        <f>SUM(Table13[[#This Row],[MntWines]:[MntGoldProds]])</f>
        <v>41</v>
      </c>
      <c r="AJ938" s="13">
        <f>AVERAGE(Table13[[#This Row],[MntWines]:[MntGoldProds]])</f>
        <v>6.833333333333333</v>
      </c>
      <c r="AK938">
        <f>IF(Table13[[#This Row],[Total Number of Purchases]]=0,0,Table13[[#This Row],[Total Spend]]/Table13[[#This Row],[Total Number of Purchases]])</f>
        <v>5.125</v>
      </c>
      <c r="AM938">
        <f>SUM(Table13[[#This Row],[NumDealsPurchases]:[NumStorePurchases]])</f>
        <v>8</v>
      </c>
      <c r="AN938" s="14">
        <f>Snapshot_Date-Table13[[#This Row],[Dt_Customer]]</f>
        <v>507</v>
      </c>
      <c r="AP938" s="13">
        <f>Table13[[#This Row],[NumDealsPurchases]]/Table13[[#This Row],[Total Number of Purchases]]*100</f>
        <v>37.5</v>
      </c>
      <c r="AQ938">
        <f>6-ROUNDUP(_xlfn.PERCENTRANK.INC(Table13[Recency],Table13[[#This Row],[Recency]])*5, 0)</f>
        <v>4</v>
      </c>
      <c r="AR938">
        <f>ROUNDUP(_xlfn.PERCENTRANK.INC(Table13[Total Number of Purchases],Table13[[#This Row],[Total Number of Purchases]])*5,0)</f>
        <v>2</v>
      </c>
      <c r="AS938">
        <f>ROUNDUP(_xlfn.PERCENTRANK.INC(Table13[Total Spend],Table13[[#This Row],[Total Spend]])*5,0)</f>
        <v>1</v>
      </c>
      <c r="AT938" t="str">
        <f>Table13[[#This Row],[Recency Score]]&amp;Table13[[#This Row],[Frequency Score]]&amp;Table13[[#This Row],[Monetary Score]]</f>
        <v>421</v>
      </c>
      <c r="AU938" t="str">
        <f t="shared" si="14"/>
        <v>Potential Loyalists</v>
      </c>
      <c r="AW938" s="13">
        <f>DATEDIF(Table13[[#This Row],[Dt_Customer]], Snapshot_Date, "d")</f>
        <v>507</v>
      </c>
      <c r="AX938" s="13">
        <f>Table13[[#This Row],[CL if today]]/365</f>
        <v>1.3890410958904109</v>
      </c>
      <c r="AY938">
        <f>Table13[[#This Row],[Total Number of Purchases]]/Table13[[#This Row],[Corrected CL]]</f>
        <v>5.7593688362919133</v>
      </c>
      <c r="AZ938">
        <f>Table13[[#This Row],[Average Order Value (AOV)]]*Table13[[#This Row],[Freq per Year]]</f>
        <v>29.516765285996055</v>
      </c>
      <c r="BA938">
        <f>Table13[[#This Row],[Total Spend]]/Table13[[#This Row],[Corrected CL]]</f>
        <v>29.516765285996055</v>
      </c>
      <c r="BB938">
        <v>227.14285714285717</v>
      </c>
      <c r="BC938" s="1">
        <f>Table13[[#This Row],[Dt_Customer]]+Table13[[#This Row],[Recency]]</f>
        <v>41441</v>
      </c>
      <c r="BD938" s="16" t="str">
        <f>IF(COUNTIF(A:A, A938) &gt; 1, "Duplicate", "Unique")</f>
        <v>Unique</v>
      </c>
    </row>
    <row r="939" spans="1:56" x14ac:dyDescent="0.3">
      <c r="A939">
        <v>1606</v>
      </c>
      <c r="B939">
        <v>1971</v>
      </c>
      <c r="C939" t="s">
        <v>28</v>
      </c>
      <c r="D939" t="s">
        <v>35</v>
      </c>
      <c r="E939">
        <v>38590</v>
      </c>
      <c r="F939">
        <v>1</v>
      </c>
      <c r="G939">
        <v>0</v>
      </c>
      <c r="H939" s="1">
        <v>41409</v>
      </c>
      <c r="I939">
        <v>65</v>
      </c>
      <c r="J939">
        <v>3</v>
      </c>
      <c r="K939">
        <v>1</v>
      </c>
      <c r="L939">
        <v>8</v>
      </c>
      <c r="M939">
        <v>4</v>
      </c>
      <c r="N939">
        <v>3</v>
      </c>
      <c r="O939">
        <v>3</v>
      </c>
      <c r="P939">
        <f>IF(Table13[[#This Row],[MntWines]] = 0,"",Table13[[#This Row],[MntWines]])</f>
        <v>3</v>
      </c>
      <c r="Q939">
        <f>IF(Table13[[#This Row],[MntFruits]] = 0, "",Table13[[#This Row],[MntFruits]])</f>
        <v>1</v>
      </c>
      <c r="R939">
        <f>IF(Table13[[#This Row],[MntMeatProducts]] = 0, "",Table13[[#This Row],[MntMeatProducts]])</f>
        <v>8</v>
      </c>
      <c r="S939">
        <f>IF(Table13[[#This Row],[MntFishProducts]] = 0, "",Table13[[#This Row],[MntFishProducts]])</f>
        <v>4</v>
      </c>
      <c r="T939">
        <f>IF(Table13[[#This Row],[MntSweetProducts]] = 0, "",Table13[[#This Row],[MntSweetProducts]])</f>
        <v>3</v>
      </c>
      <c r="U939">
        <f>IF(Table13[[#This Row],[MntGoldProds]] = 0, "",Table13[[#This Row],[MntGoldProds]])</f>
        <v>3</v>
      </c>
      <c r="V939">
        <v>1</v>
      </c>
      <c r="W939">
        <v>1</v>
      </c>
      <c r="X939">
        <v>0</v>
      </c>
      <c r="Y939">
        <v>2</v>
      </c>
      <c r="Z939">
        <v>8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 t="s">
        <v>43</v>
      </c>
      <c r="AI939" s="13">
        <f>SUM(Table13[[#This Row],[MntWines]:[MntGoldProds]])</f>
        <v>22</v>
      </c>
      <c r="AJ939" s="13">
        <f>AVERAGE(Table13[[#This Row],[MntWines]:[MntGoldProds]])</f>
        <v>3.6666666666666665</v>
      </c>
      <c r="AK939">
        <f>IF(Table13[[#This Row],[Total Number of Purchases]]=0,0,Table13[[#This Row],[Total Spend]]/Table13[[#This Row],[Total Number of Purchases]])</f>
        <v>5.5</v>
      </c>
      <c r="AM939">
        <f>SUM(Table13[[#This Row],[NumDealsPurchases]:[NumStorePurchases]])</f>
        <v>4</v>
      </c>
      <c r="AN939" s="14">
        <f>Snapshot_Date-Table13[[#This Row],[Dt_Customer]]</f>
        <v>507</v>
      </c>
      <c r="AP939" s="13">
        <f>Table13[[#This Row],[NumDealsPurchases]]/Table13[[#This Row],[Total Number of Purchases]]*100</f>
        <v>25</v>
      </c>
      <c r="AQ939">
        <f>6-ROUNDUP(_xlfn.PERCENTRANK.INC(Table13[Recency],Table13[[#This Row],[Recency]])*5, 0)</f>
        <v>2</v>
      </c>
      <c r="AR939">
        <f>ROUNDUP(_xlfn.PERCENTRANK.INC(Table13[Total Number of Purchases],Table13[[#This Row],[Total Number of Purchases]])*5,0)</f>
        <v>1</v>
      </c>
      <c r="AS939">
        <f>ROUNDUP(_xlfn.PERCENTRANK.INC(Table13[Total Spend],Table13[[#This Row],[Total Spend]])*5,0)</f>
        <v>1</v>
      </c>
      <c r="AT939" t="str">
        <f>Table13[[#This Row],[Recency Score]]&amp;Table13[[#This Row],[Frequency Score]]&amp;Table13[[#This Row],[Monetary Score]]</f>
        <v>211</v>
      </c>
      <c r="AU939" t="str">
        <f t="shared" si="14"/>
        <v>About to Sleep</v>
      </c>
      <c r="AW939" s="13">
        <f>DATEDIF(Table13[[#This Row],[Dt_Customer]], Snapshot_Date, "d")</f>
        <v>507</v>
      </c>
      <c r="AX939" s="13">
        <f>Table13[[#This Row],[CL if today]]/365</f>
        <v>1.3890410958904109</v>
      </c>
      <c r="AY939">
        <f>Table13[[#This Row],[Total Number of Purchases]]/Table13[[#This Row],[Corrected CL]]</f>
        <v>2.8796844181459567</v>
      </c>
      <c r="AZ939">
        <f>Table13[[#This Row],[Average Order Value (AOV)]]*Table13[[#This Row],[Freq per Year]]</f>
        <v>15.838264299802761</v>
      </c>
      <c r="BA939">
        <f>Table13[[#This Row],[Total Spend]]/Table13[[#This Row],[Corrected CL]]</f>
        <v>15.838264299802761</v>
      </c>
      <c r="BB939">
        <v>70.714285714285722</v>
      </c>
      <c r="BC939" s="1">
        <f>Table13[[#This Row],[Dt_Customer]]+Table13[[#This Row],[Recency]]</f>
        <v>41474</v>
      </c>
      <c r="BD939" s="16" t="str">
        <f>IF(COUNTIF(A:A, A939) &gt; 1, "Duplicate", "Unique")</f>
        <v>Unique</v>
      </c>
    </row>
    <row r="940" spans="1:56" x14ac:dyDescent="0.3">
      <c r="A940">
        <v>8754</v>
      </c>
      <c r="B940">
        <v>1974</v>
      </c>
      <c r="C940" t="s">
        <v>37</v>
      </c>
      <c r="D940" t="s">
        <v>35</v>
      </c>
      <c r="E940">
        <v>45068</v>
      </c>
      <c r="F940">
        <v>0</v>
      </c>
      <c r="G940">
        <v>1</v>
      </c>
      <c r="H940" s="1">
        <v>41410</v>
      </c>
      <c r="I940">
        <v>25</v>
      </c>
      <c r="J940">
        <v>14</v>
      </c>
      <c r="K940">
        <v>0</v>
      </c>
      <c r="L940">
        <v>3</v>
      </c>
      <c r="M940">
        <v>0</v>
      </c>
      <c r="N940">
        <v>0</v>
      </c>
      <c r="O940">
        <v>3</v>
      </c>
      <c r="P940">
        <f>IF(Table13[[#This Row],[MntWines]] = 0,"",Table13[[#This Row],[MntWines]])</f>
        <v>14</v>
      </c>
      <c r="Q940" t="str">
        <f>IF(Table13[[#This Row],[MntFruits]] = 0, "",Table13[[#This Row],[MntFruits]])</f>
        <v/>
      </c>
      <c r="R940">
        <f>IF(Table13[[#This Row],[MntMeatProducts]] = 0, "",Table13[[#This Row],[MntMeatProducts]])</f>
        <v>3</v>
      </c>
      <c r="S940" t="str">
        <f>IF(Table13[[#This Row],[MntFishProducts]] = 0, "",Table13[[#This Row],[MntFishProducts]])</f>
        <v/>
      </c>
      <c r="T940" t="str">
        <f>IF(Table13[[#This Row],[MntSweetProducts]] = 0, "",Table13[[#This Row],[MntSweetProducts]])</f>
        <v/>
      </c>
      <c r="U940">
        <f>IF(Table13[[#This Row],[MntGoldProds]] = 0, "",Table13[[#This Row],[MntGoldProds]])</f>
        <v>3</v>
      </c>
      <c r="V940">
        <v>1</v>
      </c>
      <c r="W940">
        <v>1</v>
      </c>
      <c r="X940">
        <v>0</v>
      </c>
      <c r="Y940">
        <v>2</v>
      </c>
      <c r="Z940">
        <v>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 t="s">
        <v>30</v>
      </c>
      <c r="AI940" s="13">
        <f>SUM(Table13[[#This Row],[MntWines]:[MntGoldProds]])</f>
        <v>20</v>
      </c>
      <c r="AJ940" s="13">
        <f>AVERAGE(Table13[[#This Row],[MntWines]:[MntGoldProds]])</f>
        <v>3.3333333333333335</v>
      </c>
      <c r="AK940">
        <f>IF(Table13[[#This Row],[Total Number of Purchases]]=0,0,Table13[[#This Row],[Total Spend]]/Table13[[#This Row],[Total Number of Purchases]])</f>
        <v>5</v>
      </c>
      <c r="AM940">
        <f>SUM(Table13[[#This Row],[NumDealsPurchases]:[NumStorePurchases]])</f>
        <v>4</v>
      </c>
      <c r="AN940" s="14">
        <f>Snapshot_Date-Table13[[#This Row],[Dt_Customer]]</f>
        <v>506</v>
      </c>
      <c r="AP940" s="13">
        <f>Table13[[#This Row],[NumDealsPurchases]]/Table13[[#This Row],[Total Number of Purchases]]*100</f>
        <v>25</v>
      </c>
      <c r="AQ940">
        <f>6-ROUNDUP(_xlfn.PERCENTRANK.INC(Table13[Recency],Table13[[#This Row],[Recency]])*5, 0)</f>
        <v>4</v>
      </c>
      <c r="AR940">
        <f>ROUNDUP(_xlfn.PERCENTRANK.INC(Table13[Total Number of Purchases],Table13[[#This Row],[Total Number of Purchases]])*5,0)</f>
        <v>1</v>
      </c>
      <c r="AS940">
        <f>ROUNDUP(_xlfn.PERCENTRANK.INC(Table13[Total Spend],Table13[[#This Row],[Total Spend]])*5,0)</f>
        <v>1</v>
      </c>
      <c r="AT940" t="str">
        <f>Table13[[#This Row],[Recency Score]]&amp;Table13[[#This Row],[Frequency Score]]&amp;Table13[[#This Row],[Monetary Score]]</f>
        <v>411</v>
      </c>
      <c r="AU940" t="str">
        <f t="shared" si="14"/>
        <v>Potential Loyalists</v>
      </c>
      <c r="AW940" s="13">
        <f>DATEDIF(Table13[[#This Row],[Dt_Customer]], Snapshot_Date, "d")</f>
        <v>506</v>
      </c>
      <c r="AX940" s="13">
        <f>Table13[[#This Row],[CL if today]]/365</f>
        <v>1.3863013698630138</v>
      </c>
      <c r="AY940">
        <f>Table13[[#This Row],[Total Number of Purchases]]/Table13[[#This Row],[Corrected CL]]</f>
        <v>2.885375494071146</v>
      </c>
      <c r="AZ940">
        <f>Table13[[#This Row],[Average Order Value (AOV)]]*Table13[[#This Row],[Freq per Year]]</f>
        <v>14.426877470355731</v>
      </c>
      <c r="BA940">
        <f>Table13[[#This Row],[Total Spend]]/Table13[[#This Row],[Corrected CL]]</f>
        <v>14.426877470355731</v>
      </c>
      <c r="BB940">
        <v>93.571428571428584</v>
      </c>
      <c r="BC940" s="1">
        <f>Table13[[#This Row],[Dt_Customer]]+Table13[[#This Row],[Recency]]</f>
        <v>41435</v>
      </c>
      <c r="BD940" s="16" t="str">
        <f>IF(COUNTIF(A:A, A940) &gt; 1, "Duplicate", "Unique")</f>
        <v>Unique</v>
      </c>
    </row>
    <row r="941" spans="1:56" x14ac:dyDescent="0.3">
      <c r="A941">
        <v>9370</v>
      </c>
      <c r="B941">
        <v>1945</v>
      </c>
      <c r="C941" t="s">
        <v>37</v>
      </c>
      <c r="D941" t="s">
        <v>33</v>
      </c>
      <c r="E941">
        <v>65846</v>
      </c>
      <c r="F941">
        <v>0</v>
      </c>
      <c r="G941">
        <v>0</v>
      </c>
      <c r="H941" s="1">
        <v>41411</v>
      </c>
      <c r="I941">
        <v>68</v>
      </c>
      <c r="J941">
        <v>562</v>
      </c>
      <c r="K941">
        <v>81</v>
      </c>
      <c r="L941">
        <v>276</v>
      </c>
      <c r="M941">
        <v>80</v>
      </c>
      <c r="N941">
        <v>40</v>
      </c>
      <c r="O941">
        <v>81</v>
      </c>
      <c r="P941">
        <f>IF(Table13[[#This Row],[MntWines]] = 0,"",Table13[[#This Row],[MntWines]])</f>
        <v>562</v>
      </c>
      <c r="Q941">
        <f>IF(Table13[[#This Row],[MntFruits]] = 0, "",Table13[[#This Row],[MntFruits]])</f>
        <v>81</v>
      </c>
      <c r="R941">
        <f>IF(Table13[[#This Row],[MntMeatProducts]] = 0, "",Table13[[#This Row],[MntMeatProducts]])</f>
        <v>276</v>
      </c>
      <c r="S941">
        <f>IF(Table13[[#This Row],[MntFishProducts]] = 0, "",Table13[[#This Row],[MntFishProducts]])</f>
        <v>80</v>
      </c>
      <c r="T941">
        <f>IF(Table13[[#This Row],[MntSweetProducts]] = 0, "",Table13[[#This Row],[MntSweetProducts]])</f>
        <v>40</v>
      </c>
      <c r="U941">
        <f>IF(Table13[[#This Row],[MntGoldProds]] = 0, "",Table13[[#This Row],[MntGoldProds]])</f>
        <v>81</v>
      </c>
      <c r="V941">
        <v>1</v>
      </c>
      <c r="W941">
        <v>6</v>
      </c>
      <c r="X941">
        <v>3</v>
      </c>
      <c r="Y941">
        <v>6</v>
      </c>
      <c r="Z941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 t="s">
        <v>32</v>
      </c>
      <c r="AI941" s="13">
        <f>SUM(Table13[[#This Row],[MntWines]:[MntGoldProds]])</f>
        <v>1120</v>
      </c>
      <c r="AJ941" s="13">
        <f>AVERAGE(Table13[[#This Row],[MntWines]:[MntGoldProds]])</f>
        <v>186.66666666666666</v>
      </c>
      <c r="AK941">
        <f>IF(Table13[[#This Row],[Total Number of Purchases]]=0,0,Table13[[#This Row],[Total Spend]]/Table13[[#This Row],[Total Number of Purchases]])</f>
        <v>70</v>
      </c>
      <c r="AM941">
        <f>SUM(Table13[[#This Row],[NumDealsPurchases]:[NumStorePurchases]])</f>
        <v>16</v>
      </c>
      <c r="AN941" s="14">
        <f>Snapshot_Date-Table13[[#This Row],[Dt_Customer]]</f>
        <v>505</v>
      </c>
      <c r="AP941" s="13">
        <f>Table13[[#This Row],[NumDealsPurchases]]/Table13[[#This Row],[Total Number of Purchases]]*100</f>
        <v>6.25</v>
      </c>
      <c r="AQ941">
        <f>6-ROUNDUP(_xlfn.PERCENTRANK.INC(Table13[Recency],Table13[[#This Row],[Recency]])*5, 0)</f>
        <v>2</v>
      </c>
      <c r="AR941">
        <f>ROUNDUP(_xlfn.PERCENTRANK.INC(Table13[Total Number of Purchases],Table13[[#This Row],[Total Number of Purchases]])*5,0)</f>
        <v>3</v>
      </c>
      <c r="AS941">
        <f>ROUNDUP(_xlfn.PERCENTRANK.INC(Table13[Total Spend],Table13[[#This Row],[Total Spend]])*5,0)</f>
        <v>4</v>
      </c>
      <c r="AT941" t="str">
        <f>Table13[[#This Row],[Recency Score]]&amp;Table13[[#This Row],[Frequency Score]]&amp;Table13[[#This Row],[Monetary Score]]</f>
        <v>234</v>
      </c>
      <c r="AU941" t="str">
        <f t="shared" si="14"/>
        <v>About to Sleep</v>
      </c>
      <c r="AW941" s="13">
        <f>DATEDIF(Table13[[#This Row],[Dt_Customer]], Snapshot_Date, "d")</f>
        <v>505</v>
      </c>
      <c r="AX941" s="13">
        <f>Table13[[#This Row],[CL if today]]/365</f>
        <v>1.3835616438356164</v>
      </c>
      <c r="AY941">
        <f>Table13[[#This Row],[Total Number of Purchases]]/Table13[[#This Row],[Corrected CL]]</f>
        <v>11.564356435643564</v>
      </c>
      <c r="AZ941">
        <f>Table13[[#This Row],[Average Order Value (AOV)]]*Table13[[#This Row],[Freq per Year]]</f>
        <v>809.50495049504946</v>
      </c>
      <c r="BA941">
        <f>Table13[[#This Row],[Total Spend]]/Table13[[#This Row],[Corrected CL]]</f>
        <v>809.50495049504957</v>
      </c>
      <c r="BB941">
        <v>697.14285714285722</v>
      </c>
      <c r="BC941" s="1">
        <f>Table13[[#This Row],[Dt_Customer]]+Table13[[#This Row],[Recency]]</f>
        <v>41479</v>
      </c>
      <c r="BD941" s="16" t="str">
        <f>IF(COUNTIF(A:A, A941) &gt; 1, "Duplicate", "Unique")</f>
        <v>Unique</v>
      </c>
    </row>
    <row r="942" spans="1:56" x14ac:dyDescent="0.3">
      <c r="A942">
        <v>6374</v>
      </c>
      <c r="B942">
        <v>1954</v>
      </c>
      <c r="C942" t="s">
        <v>37</v>
      </c>
      <c r="D942" t="s">
        <v>33</v>
      </c>
      <c r="E942">
        <v>36930</v>
      </c>
      <c r="F942">
        <v>0</v>
      </c>
      <c r="G942">
        <v>1</v>
      </c>
      <c r="H942" s="1">
        <v>41411</v>
      </c>
      <c r="I942">
        <v>50</v>
      </c>
      <c r="J942">
        <v>223</v>
      </c>
      <c r="K942">
        <v>2</v>
      </c>
      <c r="L942">
        <v>31</v>
      </c>
      <c r="M942">
        <v>0</v>
      </c>
      <c r="N942">
        <v>2</v>
      </c>
      <c r="O942">
        <v>39</v>
      </c>
      <c r="P942">
        <f>IF(Table13[[#This Row],[MntWines]] = 0,"",Table13[[#This Row],[MntWines]])</f>
        <v>223</v>
      </c>
      <c r="Q942">
        <f>IF(Table13[[#This Row],[MntFruits]] = 0, "",Table13[[#This Row],[MntFruits]])</f>
        <v>2</v>
      </c>
      <c r="R942">
        <f>IF(Table13[[#This Row],[MntMeatProducts]] = 0, "",Table13[[#This Row],[MntMeatProducts]])</f>
        <v>31</v>
      </c>
      <c r="S942" t="str">
        <f>IF(Table13[[#This Row],[MntFishProducts]] = 0, "",Table13[[#This Row],[MntFishProducts]])</f>
        <v/>
      </c>
      <c r="T942">
        <f>IF(Table13[[#This Row],[MntSweetProducts]] = 0, "",Table13[[#This Row],[MntSweetProducts]])</f>
        <v>2</v>
      </c>
      <c r="U942">
        <f>IF(Table13[[#This Row],[MntGoldProds]] = 0, "",Table13[[#This Row],[MntGoldProds]])</f>
        <v>39</v>
      </c>
      <c r="V942">
        <v>5</v>
      </c>
      <c r="W942">
        <v>5</v>
      </c>
      <c r="X942">
        <v>2</v>
      </c>
      <c r="Y942">
        <v>4</v>
      </c>
      <c r="Z942">
        <v>8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 t="s">
        <v>30</v>
      </c>
      <c r="AI942" s="13">
        <f>SUM(Table13[[#This Row],[MntWines]:[MntGoldProds]])</f>
        <v>297</v>
      </c>
      <c r="AJ942" s="13">
        <f>AVERAGE(Table13[[#This Row],[MntWines]:[MntGoldProds]])</f>
        <v>49.5</v>
      </c>
      <c r="AK942">
        <f>IF(Table13[[#This Row],[Total Number of Purchases]]=0,0,Table13[[#This Row],[Total Spend]]/Table13[[#This Row],[Total Number of Purchases]])</f>
        <v>18.5625</v>
      </c>
      <c r="AM942">
        <f>SUM(Table13[[#This Row],[NumDealsPurchases]:[NumStorePurchases]])</f>
        <v>16</v>
      </c>
      <c r="AN942" s="14">
        <f>Snapshot_Date-Table13[[#This Row],[Dt_Customer]]</f>
        <v>505</v>
      </c>
      <c r="AP942" s="13">
        <f>Table13[[#This Row],[NumDealsPurchases]]/Table13[[#This Row],[Total Number of Purchases]]*100</f>
        <v>31.25</v>
      </c>
      <c r="AQ942">
        <f>6-ROUNDUP(_xlfn.PERCENTRANK.INC(Table13[Recency],Table13[[#This Row],[Recency]])*5, 0)</f>
        <v>3</v>
      </c>
      <c r="AR942">
        <f>ROUNDUP(_xlfn.PERCENTRANK.INC(Table13[Total Number of Purchases],Table13[[#This Row],[Total Number of Purchases]])*5,0)</f>
        <v>3</v>
      </c>
      <c r="AS942">
        <f>ROUNDUP(_xlfn.PERCENTRANK.INC(Table13[Total Spend],Table13[[#This Row],[Total Spend]])*5,0)</f>
        <v>3</v>
      </c>
      <c r="AT942" t="str">
        <f>Table13[[#This Row],[Recency Score]]&amp;Table13[[#This Row],[Frequency Score]]&amp;Table13[[#This Row],[Monetary Score]]</f>
        <v>333</v>
      </c>
      <c r="AU942" t="str">
        <f t="shared" si="14"/>
        <v>Needs Attention</v>
      </c>
      <c r="AW942" s="13">
        <f>DATEDIF(Table13[[#This Row],[Dt_Customer]], Snapshot_Date, "d")</f>
        <v>505</v>
      </c>
      <c r="AX942" s="13">
        <f>Table13[[#This Row],[CL if today]]/365</f>
        <v>1.3835616438356164</v>
      </c>
      <c r="AY942">
        <f>Table13[[#This Row],[Total Number of Purchases]]/Table13[[#This Row],[Corrected CL]]</f>
        <v>11.564356435643564</v>
      </c>
      <c r="AZ942">
        <f>Table13[[#This Row],[Average Order Value (AOV)]]*Table13[[#This Row],[Freq per Year]]</f>
        <v>214.66336633663366</v>
      </c>
      <c r="BA942">
        <f>Table13[[#This Row],[Total Spend]]/Table13[[#This Row],[Corrected CL]]</f>
        <v>214.66336633663366</v>
      </c>
      <c r="BB942">
        <v>1126.4901960784314</v>
      </c>
      <c r="BC942" s="1">
        <f>Table13[[#This Row],[Dt_Customer]]+Table13[[#This Row],[Recency]]</f>
        <v>41461</v>
      </c>
      <c r="BD942" s="16" t="str">
        <f>IF(COUNTIF(A:A, A942) &gt; 1, "Duplicate", "Unique")</f>
        <v>Unique</v>
      </c>
    </row>
    <row r="943" spans="1:56" x14ac:dyDescent="0.3">
      <c r="A943">
        <v>5125</v>
      </c>
      <c r="B943">
        <v>1960</v>
      </c>
      <c r="C943" t="s">
        <v>28</v>
      </c>
      <c r="D943" t="s">
        <v>33</v>
      </c>
      <c r="E943">
        <v>79530</v>
      </c>
      <c r="F943">
        <v>0</v>
      </c>
      <c r="G943">
        <v>0</v>
      </c>
      <c r="H943" s="1">
        <v>41411</v>
      </c>
      <c r="I943">
        <v>64</v>
      </c>
      <c r="J943">
        <v>333</v>
      </c>
      <c r="K943">
        <v>0</v>
      </c>
      <c r="L943">
        <v>815</v>
      </c>
      <c r="M943">
        <v>129</v>
      </c>
      <c r="N943">
        <v>42</v>
      </c>
      <c r="O943">
        <v>29</v>
      </c>
      <c r="P943">
        <f>IF(Table13[[#This Row],[MntWines]] = 0,"",Table13[[#This Row],[MntWines]])</f>
        <v>333</v>
      </c>
      <c r="Q943" t="str">
        <f>IF(Table13[[#This Row],[MntFruits]] = 0, "",Table13[[#This Row],[MntFruits]])</f>
        <v/>
      </c>
      <c r="R943">
        <f>IF(Table13[[#This Row],[MntMeatProducts]] = 0, "",Table13[[#This Row],[MntMeatProducts]])</f>
        <v>815</v>
      </c>
      <c r="S943">
        <f>IF(Table13[[#This Row],[MntFishProducts]] = 0, "",Table13[[#This Row],[MntFishProducts]])</f>
        <v>129</v>
      </c>
      <c r="T943">
        <f>IF(Table13[[#This Row],[MntSweetProducts]] = 0, "",Table13[[#This Row],[MntSweetProducts]])</f>
        <v>42</v>
      </c>
      <c r="U943">
        <f>IF(Table13[[#This Row],[MntGoldProds]] = 0, "",Table13[[#This Row],[MntGoldProds]])</f>
        <v>29</v>
      </c>
      <c r="V943">
        <v>1</v>
      </c>
      <c r="W943">
        <v>4</v>
      </c>
      <c r="X943">
        <v>10</v>
      </c>
      <c r="Y943">
        <v>11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 t="s">
        <v>30</v>
      </c>
      <c r="AI943" s="13">
        <f>SUM(Table13[[#This Row],[MntWines]:[MntGoldProds]])</f>
        <v>1348</v>
      </c>
      <c r="AJ943" s="13">
        <f>AVERAGE(Table13[[#This Row],[MntWines]:[MntGoldProds]])</f>
        <v>224.66666666666666</v>
      </c>
      <c r="AK943">
        <f>IF(Table13[[#This Row],[Total Number of Purchases]]=0,0,Table13[[#This Row],[Total Spend]]/Table13[[#This Row],[Total Number of Purchases]])</f>
        <v>51.846153846153847</v>
      </c>
      <c r="AM943">
        <f>SUM(Table13[[#This Row],[NumDealsPurchases]:[NumStorePurchases]])</f>
        <v>26</v>
      </c>
      <c r="AN943" s="14">
        <f>Snapshot_Date-Table13[[#This Row],[Dt_Customer]]</f>
        <v>505</v>
      </c>
      <c r="AP943" s="13">
        <f>Table13[[#This Row],[NumDealsPurchases]]/Table13[[#This Row],[Total Number of Purchases]]*100</f>
        <v>3.8461538461538463</v>
      </c>
      <c r="AQ943">
        <f>6-ROUNDUP(_xlfn.PERCENTRANK.INC(Table13[Recency],Table13[[#This Row],[Recency]])*5, 0)</f>
        <v>2</v>
      </c>
      <c r="AR943">
        <f>ROUNDUP(_xlfn.PERCENTRANK.INC(Table13[Total Number of Purchases],Table13[[#This Row],[Total Number of Purchases]])*5,0)</f>
        <v>5</v>
      </c>
      <c r="AS943">
        <f>ROUNDUP(_xlfn.PERCENTRANK.INC(Table13[Total Spend],Table13[[#This Row],[Total Spend]])*5,0)</f>
        <v>5</v>
      </c>
      <c r="AT943" t="str">
        <f>Table13[[#This Row],[Recency Score]]&amp;Table13[[#This Row],[Frequency Score]]&amp;Table13[[#This Row],[Monetary Score]]</f>
        <v>255</v>
      </c>
      <c r="AU943" t="str">
        <f t="shared" si="14"/>
        <v>Frequent Buyers</v>
      </c>
      <c r="AW943" s="13">
        <f>DATEDIF(Table13[[#This Row],[Dt_Customer]], Snapshot_Date, "d")</f>
        <v>505</v>
      </c>
      <c r="AX943" s="13">
        <f>Table13[[#This Row],[CL if today]]/365</f>
        <v>1.3835616438356164</v>
      </c>
      <c r="AY943">
        <f>Table13[[#This Row],[Total Number of Purchases]]/Table13[[#This Row],[Corrected CL]]</f>
        <v>18.792079207920793</v>
      </c>
      <c r="AZ943">
        <f>Table13[[#This Row],[Average Order Value (AOV)]]*Table13[[#This Row],[Freq per Year]]</f>
        <v>974.29702970297035</v>
      </c>
      <c r="BA943">
        <f>Table13[[#This Row],[Total Spend]]/Table13[[#This Row],[Corrected CL]]</f>
        <v>974.29702970297035</v>
      </c>
      <c r="BB943">
        <v>1126.4901960784314</v>
      </c>
      <c r="BC943" s="1">
        <f>Table13[[#This Row],[Dt_Customer]]+Table13[[#This Row],[Recency]]</f>
        <v>41475</v>
      </c>
      <c r="BD943" s="16" t="str">
        <f>IF(COUNTIF(A:A, A943) &gt; 1, "Duplicate", "Unique")</f>
        <v>Unique</v>
      </c>
    </row>
    <row r="944" spans="1:56" x14ac:dyDescent="0.3">
      <c r="A944">
        <v>675</v>
      </c>
      <c r="B944">
        <v>1973</v>
      </c>
      <c r="C944" t="s">
        <v>41</v>
      </c>
      <c r="D944" t="s">
        <v>29</v>
      </c>
      <c r="E944">
        <v>52034</v>
      </c>
      <c r="F944">
        <v>1</v>
      </c>
      <c r="G944">
        <v>1</v>
      </c>
      <c r="H944" s="1">
        <v>41411</v>
      </c>
      <c r="I944">
        <v>67</v>
      </c>
      <c r="J944">
        <v>146</v>
      </c>
      <c r="K944">
        <v>0</v>
      </c>
      <c r="L944">
        <v>93</v>
      </c>
      <c r="M944">
        <v>7</v>
      </c>
      <c r="N944">
        <v>13</v>
      </c>
      <c r="O944">
        <v>73</v>
      </c>
      <c r="P944">
        <f>IF(Table13[[#This Row],[MntWines]] = 0,"",Table13[[#This Row],[MntWines]])</f>
        <v>146</v>
      </c>
      <c r="Q944" t="str">
        <f>IF(Table13[[#This Row],[MntFruits]] = 0, "",Table13[[#This Row],[MntFruits]])</f>
        <v/>
      </c>
      <c r="R944">
        <f>IF(Table13[[#This Row],[MntMeatProducts]] = 0, "",Table13[[#This Row],[MntMeatProducts]])</f>
        <v>93</v>
      </c>
      <c r="S944">
        <f>IF(Table13[[#This Row],[MntFishProducts]] = 0, "",Table13[[#This Row],[MntFishProducts]])</f>
        <v>7</v>
      </c>
      <c r="T944">
        <f>IF(Table13[[#This Row],[MntSweetProducts]] = 0, "",Table13[[#This Row],[MntSweetProducts]])</f>
        <v>13</v>
      </c>
      <c r="U944">
        <f>IF(Table13[[#This Row],[MntGoldProds]] = 0, "",Table13[[#This Row],[MntGoldProds]])</f>
        <v>73</v>
      </c>
      <c r="V944">
        <v>5</v>
      </c>
      <c r="W944">
        <v>4</v>
      </c>
      <c r="X944">
        <v>2</v>
      </c>
      <c r="Y944">
        <v>5</v>
      </c>
      <c r="Z944">
        <v>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30</v>
      </c>
      <c r="AI944" s="13">
        <f>SUM(Table13[[#This Row],[MntWines]:[MntGoldProds]])</f>
        <v>332</v>
      </c>
      <c r="AJ944" s="13">
        <f>AVERAGE(Table13[[#This Row],[MntWines]:[MntGoldProds]])</f>
        <v>55.333333333333336</v>
      </c>
      <c r="AK944">
        <f>IF(Table13[[#This Row],[Total Number of Purchases]]=0,0,Table13[[#This Row],[Total Spend]]/Table13[[#This Row],[Total Number of Purchases]])</f>
        <v>20.75</v>
      </c>
      <c r="AM944">
        <f>SUM(Table13[[#This Row],[NumDealsPurchases]:[NumStorePurchases]])</f>
        <v>16</v>
      </c>
      <c r="AN944" s="14">
        <f>Snapshot_Date-Table13[[#This Row],[Dt_Customer]]</f>
        <v>505</v>
      </c>
      <c r="AP944" s="13">
        <f>Table13[[#This Row],[NumDealsPurchases]]/Table13[[#This Row],[Total Number of Purchases]]*100</f>
        <v>31.25</v>
      </c>
      <c r="AQ944">
        <f>6-ROUNDUP(_xlfn.PERCENTRANK.INC(Table13[Recency],Table13[[#This Row],[Recency]])*5, 0)</f>
        <v>2</v>
      </c>
      <c r="AR944">
        <f>ROUNDUP(_xlfn.PERCENTRANK.INC(Table13[Total Number of Purchases],Table13[[#This Row],[Total Number of Purchases]])*5,0)</f>
        <v>3</v>
      </c>
      <c r="AS944">
        <f>ROUNDUP(_xlfn.PERCENTRANK.INC(Table13[Total Spend],Table13[[#This Row],[Total Spend]])*5,0)</f>
        <v>3</v>
      </c>
      <c r="AT944" t="str">
        <f>Table13[[#This Row],[Recency Score]]&amp;Table13[[#This Row],[Frequency Score]]&amp;Table13[[#This Row],[Monetary Score]]</f>
        <v>233</v>
      </c>
      <c r="AU944" t="str">
        <f t="shared" si="14"/>
        <v>About to Sleep</v>
      </c>
      <c r="AW944" s="13">
        <f>DATEDIF(Table13[[#This Row],[Dt_Customer]], Snapshot_Date, "d")</f>
        <v>505</v>
      </c>
      <c r="AX944" s="13">
        <f>Table13[[#This Row],[CL if today]]/365</f>
        <v>1.3835616438356164</v>
      </c>
      <c r="AY944">
        <f>Table13[[#This Row],[Total Number of Purchases]]/Table13[[#This Row],[Corrected CL]]</f>
        <v>11.564356435643564</v>
      </c>
      <c r="AZ944">
        <f>Table13[[#This Row],[Average Order Value (AOV)]]*Table13[[#This Row],[Freq per Year]]</f>
        <v>239.96039603960395</v>
      </c>
      <c r="BA944">
        <f>Table13[[#This Row],[Total Spend]]/Table13[[#This Row],[Corrected CL]]</f>
        <v>239.96039603960398</v>
      </c>
      <c r="BB944">
        <v>941.12745098039215</v>
      </c>
      <c r="BC944" s="1">
        <f>Table13[[#This Row],[Dt_Customer]]+Table13[[#This Row],[Recency]]</f>
        <v>41478</v>
      </c>
      <c r="BD944" s="16" t="str">
        <f>IF(COUNTIF(A:A, A944) &gt; 1, "Duplicate", "Unique")</f>
        <v>Unique</v>
      </c>
    </row>
    <row r="945" spans="1:56" x14ac:dyDescent="0.3">
      <c r="A945">
        <v>10669</v>
      </c>
      <c r="B945">
        <v>1981</v>
      </c>
      <c r="C945" t="s">
        <v>28</v>
      </c>
      <c r="D945" t="s">
        <v>33</v>
      </c>
      <c r="E945">
        <v>54386</v>
      </c>
      <c r="F945">
        <v>0</v>
      </c>
      <c r="G945">
        <v>1</v>
      </c>
      <c r="H945" s="1">
        <v>41411</v>
      </c>
      <c r="I945">
        <v>8</v>
      </c>
      <c r="J945">
        <v>277</v>
      </c>
      <c r="K945">
        <v>21</v>
      </c>
      <c r="L945">
        <v>64</v>
      </c>
      <c r="M945">
        <v>62</v>
      </c>
      <c r="N945">
        <v>21</v>
      </c>
      <c r="O945">
        <v>25</v>
      </c>
      <c r="P945">
        <f>IF(Table13[[#This Row],[MntWines]] = 0,"",Table13[[#This Row],[MntWines]])</f>
        <v>277</v>
      </c>
      <c r="Q945">
        <f>IF(Table13[[#This Row],[MntFruits]] = 0, "",Table13[[#This Row],[MntFruits]])</f>
        <v>21</v>
      </c>
      <c r="R945">
        <f>IF(Table13[[#This Row],[MntMeatProducts]] = 0, "",Table13[[#This Row],[MntMeatProducts]])</f>
        <v>64</v>
      </c>
      <c r="S945">
        <f>IF(Table13[[#This Row],[MntFishProducts]] = 0, "",Table13[[#This Row],[MntFishProducts]])</f>
        <v>62</v>
      </c>
      <c r="T945">
        <f>IF(Table13[[#This Row],[MntSweetProducts]] = 0, "",Table13[[#This Row],[MntSweetProducts]])</f>
        <v>21</v>
      </c>
      <c r="U945">
        <f>IF(Table13[[#This Row],[MntGoldProds]] = 0, "",Table13[[#This Row],[MntGoldProds]])</f>
        <v>25</v>
      </c>
      <c r="V945">
        <v>2</v>
      </c>
      <c r="W945">
        <v>3</v>
      </c>
      <c r="X945">
        <v>2</v>
      </c>
      <c r="Y945">
        <v>10</v>
      </c>
      <c r="Z945">
        <v>3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">
        <v>30</v>
      </c>
      <c r="AI945" s="13">
        <f>SUM(Table13[[#This Row],[MntWines]:[MntGoldProds]])</f>
        <v>470</v>
      </c>
      <c r="AJ945" s="13">
        <f>AVERAGE(Table13[[#This Row],[MntWines]:[MntGoldProds]])</f>
        <v>78.333333333333329</v>
      </c>
      <c r="AK945">
        <f>IF(Table13[[#This Row],[Total Number of Purchases]]=0,0,Table13[[#This Row],[Total Spend]]/Table13[[#This Row],[Total Number of Purchases]])</f>
        <v>27.647058823529413</v>
      </c>
      <c r="AM945">
        <f>SUM(Table13[[#This Row],[NumDealsPurchases]:[NumStorePurchases]])</f>
        <v>17</v>
      </c>
      <c r="AN945" s="14">
        <f>Snapshot_Date-Table13[[#This Row],[Dt_Customer]]</f>
        <v>505</v>
      </c>
      <c r="AP945" s="13">
        <f>Table13[[#This Row],[NumDealsPurchases]]/Table13[[#This Row],[Total Number of Purchases]]*100</f>
        <v>11.76470588235294</v>
      </c>
      <c r="AQ945">
        <f>6-ROUNDUP(_xlfn.PERCENTRANK.INC(Table13[Recency],Table13[[#This Row],[Recency]])*5, 0)</f>
        <v>5</v>
      </c>
      <c r="AR945">
        <f>ROUNDUP(_xlfn.PERCENTRANK.INC(Table13[Total Number of Purchases],Table13[[#This Row],[Total Number of Purchases]])*5,0)</f>
        <v>3</v>
      </c>
      <c r="AS945">
        <f>ROUNDUP(_xlfn.PERCENTRANK.INC(Table13[Total Spend],Table13[[#This Row],[Total Spend]])*5,0)</f>
        <v>3</v>
      </c>
      <c r="AT945" t="str">
        <f>Table13[[#This Row],[Recency Score]]&amp;Table13[[#This Row],[Frequency Score]]&amp;Table13[[#This Row],[Monetary Score]]</f>
        <v>533</v>
      </c>
      <c r="AU945" t="str">
        <f t="shared" si="14"/>
        <v>Loyal Customers</v>
      </c>
      <c r="AW945" s="13">
        <f>DATEDIF(Table13[[#This Row],[Dt_Customer]], Snapshot_Date, "d")</f>
        <v>505</v>
      </c>
      <c r="AX945" s="13">
        <f>Table13[[#This Row],[CL if today]]/365</f>
        <v>1.3835616438356164</v>
      </c>
      <c r="AY945">
        <f>Table13[[#This Row],[Total Number of Purchases]]/Table13[[#This Row],[Corrected CL]]</f>
        <v>12.287128712871286</v>
      </c>
      <c r="AZ945">
        <f>Table13[[#This Row],[Average Order Value (AOV)]]*Table13[[#This Row],[Freq per Year]]</f>
        <v>339.70297029702971</v>
      </c>
      <c r="BA945">
        <f>Table13[[#This Row],[Total Spend]]/Table13[[#This Row],[Corrected CL]]</f>
        <v>339.70297029702971</v>
      </c>
      <c r="BB945">
        <v>1126.4901960784314</v>
      </c>
      <c r="BC945" s="1">
        <f>Table13[[#This Row],[Dt_Customer]]+Table13[[#This Row],[Recency]]</f>
        <v>41419</v>
      </c>
      <c r="BD945" s="16" t="str">
        <f>IF(COUNTIF(A:A, A945) &gt; 1, "Duplicate", "Unique")</f>
        <v>Unique</v>
      </c>
    </row>
    <row r="946" spans="1:56" x14ac:dyDescent="0.3">
      <c r="A946">
        <v>5602</v>
      </c>
      <c r="B946">
        <v>1989</v>
      </c>
      <c r="C946" t="s">
        <v>37</v>
      </c>
      <c r="D946" t="s">
        <v>35</v>
      </c>
      <c r="E946">
        <v>66973</v>
      </c>
      <c r="F946">
        <v>0</v>
      </c>
      <c r="G946">
        <v>0</v>
      </c>
      <c r="H946" s="1">
        <v>41411</v>
      </c>
      <c r="I946">
        <v>98</v>
      </c>
      <c r="J946">
        <v>466</v>
      </c>
      <c r="K946">
        <v>22</v>
      </c>
      <c r="L946">
        <v>432</v>
      </c>
      <c r="M946">
        <v>147</v>
      </c>
      <c r="N946">
        <v>113</v>
      </c>
      <c r="O946">
        <v>102</v>
      </c>
      <c r="P946">
        <f>IF(Table13[[#This Row],[MntWines]] = 0,"",Table13[[#This Row],[MntWines]])</f>
        <v>466</v>
      </c>
      <c r="Q946">
        <f>IF(Table13[[#This Row],[MntFruits]] = 0, "",Table13[[#This Row],[MntFruits]])</f>
        <v>22</v>
      </c>
      <c r="R946">
        <f>IF(Table13[[#This Row],[MntMeatProducts]] = 0, "",Table13[[#This Row],[MntMeatProducts]])</f>
        <v>432</v>
      </c>
      <c r="S946">
        <f>IF(Table13[[#This Row],[MntFishProducts]] = 0, "",Table13[[#This Row],[MntFishProducts]])</f>
        <v>147</v>
      </c>
      <c r="T946">
        <f>IF(Table13[[#This Row],[MntSweetProducts]] = 0, "",Table13[[#This Row],[MntSweetProducts]])</f>
        <v>113</v>
      </c>
      <c r="U946">
        <f>IF(Table13[[#This Row],[MntGoldProds]] = 0, "",Table13[[#This Row],[MntGoldProds]])</f>
        <v>102</v>
      </c>
      <c r="V946">
        <v>1</v>
      </c>
      <c r="W946">
        <v>8</v>
      </c>
      <c r="X946">
        <v>7</v>
      </c>
      <c r="Y946">
        <v>12</v>
      </c>
      <c r="Z946">
        <v>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 t="s">
        <v>40</v>
      </c>
      <c r="AI946" s="13">
        <f>SUM(Table13[[#This Row],[MntWines]:[MntGoldProds]])</f>
        <v>1282</v>
      </c>
      <c r="AJ946" s="13">
        <f>AVERAGE(Table13[[#This Row],[MntWines]:[MntGoldProds]])</f>
        <v>213.66666666666666</v>
      </c>
      <c r="AK946">
        <f>IF(Table13[[#This Row],[Total Number of Purchases]]=0,0,Table13[[#This Row],[Total Spend]]/Table13[[#This Row],[Total Number of Purchases]])</f>
        <v>45.785714285714285</v>
      </c>
      <c r="AM946">
        <f>SUM(Table13[[#This Row],[NumDealsPurchases]:[NumStorePurchases]])</f>
        <v>28</v>
      </c>
      <c r="AN946" s="14">
        <f>Snapshot_Date-Table13[[#This Row],[Dt_Customer]]</f>
        <v>505</v>
      </c>
      <c r="AP946" s="13">
        <f>Table13[[#This Row],[NumDealsPurchases]]/Table13[[#This Row],[Total Number of Purchases]]*100</f>
        <v>3.5714285714285712</v>
      </c>
      <c r="AQ946">
        <f>6-ROUNDUP(_xlfn.PERCENTRANK.INC(Table13[Recency],Table13[[#This Row],[Recency]])*5, 0)</f>
        <v>1</v>
      </c>
      <c r="AR946">
        <f>ROUNDUP(_xlfn.PERCENTRANK.INC(Table13[Total Number of Purchases],Table13[[#This Row],[Total Number of Purchases]])*5,0)</f>
        <v>5</v>
      </c>
      <c r="AS946">
        <f>ROUNDUP(_xlfn.PERCENTRANK.INC(Table13[Total Spend],Table13[[#This Row],[Total Spend]])*5,0)</f>
        <v>5</v>
      </c>
      <c r="AT946" t="str">
        <f>Table13[[#This Row],[Recency Score]]&amp;Table13[[#This Row],[Frequency Score]]&amp;Table13[[#This Row],[Monetary Score]]</f>
        <v>155</v>
      </c>
      <c r="AU946" t="str">
        <f t="shared" si="14"/>
        <v>Frequent Buyers</v>
      </c>
      <c r="AW946" s="13">
        <f>DATEDIF(Table13[[#This Row],[Dt_Customer]], Snapshot_Date, "d")</f>
        <v>505</v>
      </c>
      <c r="AX946" s="13">
        <f>Table13[[#This Row],[CL if today]]/365</f>
        <v>1.3835616438356164</v>
      </c>
      <c r="AY946">
        <f>Table13[[#This Row],[Total Number of Purchases]]/Table13[[#This Row],[Corrected CL]]</f>
        <v>20.237623762376238</v>
      </c>
      <c r="AZ946">
        <f>Table13[[#This Row],[Average Order Value (AOV)]]*Table13[[#This Row],[Freq per Year]]</f>
        <v>926.59405940594058</v>
      </c>
      <c r="BA946">
        <f>Table13[[#This Row],[Total Spend]]/Table13[[#This Row],[Corrected CL]]</f>
        <v>926.59405940594058</v>
      </c>
      <c r="BB946">
        <v>697.14285714285722</v>
      </c>
      <c r="BC946" s="1">
        <f>Table13[[#This Row],[Dt_Customer]]+Table13[[#This Row],[Recency]]</f>
        <v>41509</v>
      </c>
      <c r="BD946" s="16" t="str">
        <f>IF(COUNTIF(A:A, A946) &gt; 1, "Duplicate", "Unique")</f>
        <v>Unique</v>
      </c>
    </row>
    <row r="947" spans="1:56" x14ac:dyDescent="0.3">
      <c r="A947">
        <v>4637</v>
      </c>
      <c r="B947">
        <v>1954</v>
      </c>
      <c r="C947" t="s">
        <v>37</v>
      </c>
      <c r="D947" t="s">
        <v>31</v>
      </c>
      <c r="E947">
        <v>74637</v>
      </c>
      <c r="F947">
        <v>0</v>
      </c>
      <c r="G947">
        <v>0</v>
      </c>
      <c r="H947" s="1">
        <v>41412</v>
      </c>
      <c r="I947">
        <v>73</v>
      </c>
      <c r="J947">
        <v>960</v>
      </c>
      <c r="K947">
        <v>64</v>
      </c>
      <c r="L947">
        <v>464</v>
      </c>
      <c r="M947">
        <v>146</v>
      </c>
      <c r="N947">
        <v>0</v>
      </c>
      <c r="O947">
        <v>16</v>
      </c>
      <c r="P947">
        <f>IF(Table13[[#This Row],[MntWines]] = 0,"",Table13[[#This Row],[MntWines]])</f>
        <v>960</v>
      </c>
      <c r="Q947">
        <f>IF(Table13[[#This Row],[MntFruits]] = 0, "",Table13[[#This Row],[MntFruits]])</f>
        <v>64</v>
      </c>
      <c r="R947">
        <f>IF(Table13[[#This Row],[MntMeatProducts]] = 0, "",Table13[[#This Row],[MntMeatProducts]])</f>
        <v>464</v>
      </c>
      <c r="S947">
        <f>IF(Table13[[#This Row],[MntFishProducts]] = 0, "",Table13[[#This Row],[MntFishProducts]])</f>
        <v>146</v>
      </c>
      <c r="T947" t="str">
        <f>IF(Table13[[#This Row],[MntSweetProducts]] = 0, "",Table13[[#This Row],[MntSweetProducts]])</f>
        <v/>
      </c>
      <c r="U947">
        <f>IF(Table13[[#This Row],[MntGoldProds]] = 0, "",Table13[[#This Row],[MntGoldProds]])</f>
        <v>16</v>
      </c>
      <c r="V947">
        <v>1</v>
      </c>
      <c r="W947">
        <v>6</v>
      </c>
      <c r="X947">
        <v>9</v>
      </c>
      <c r="Y947">
        <v>9</v>
      </c>
      <c r="Z947">
        <v>3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43</v>
      </c>
      <c r="AI947" s="13">
        <f>SUM(Table13[[#This Row],[MntWines]:[MntGoldProds]])</f>
        <v>1650</v>
      </c>
      <c r="AJ947" s="13">
        <f>AVERAGE(Table13[[#This Row],[MntWines]:[MntGoldProds]])</f>
        <v>275</v>
      </c>
      <c r="AK947">
        <f>IF(Table13[[#This Row],[Total Number of Purchases]]=0,0,Table13[[#This Row],[Total Spend]]/Table13[[#This Row],[Total Number of Purchases]])</f>
        <v>66</v>
      </c>
      <c r="AM947">
        <f>SUM(Table13[[#This Row],[NumDealsPurchases]:[NumStorePurchases]])</f>
        <v>25</v>
      </c>
      <c r="AN947" s="14">
        <f>Snapshot_Date-Table13[[#This Row],[Dt_Customer]]</f>
        <v>504</v>
      </c>
      <c r="AP947" s="13">
        <f>Table13[[#This Row],[NumDealsPurchases]]/Table13[[#This Row],[Total Number of Purchases]]*100</f>
        <v>4</v>
      </c>
      <c r="AQ947">
        <f>6-ROUNDUP(_xlfn.PERCENTRANK.INC(Table13[Recency],Table13[[#This Row],[Recency]])*5, 0)</f>
        <v>2</v>
      </c>
      <c r="AR947">
        <f>ROUNDUP(_xlfn.PERCENTRANK.INC(Table13[Total Number of Purchases],Table13[[#This Row],[Total Number of Purchases]])*5,0)</f>
        <v>5</v>
      </c>
      <c r="AS947">
        <f>ROUNDUP(_xlfn.PERCENTRANK.INC(Table13[Total Spend],Table13[[#This Row],[Total Spend]])*5,0)</f>
        <v>5</v>
      </c>
      <c r="AT947" t="str">
        <f>Table13[[#This Row],[Recency Score]]&amp;Table13[[#This Row],[Frequency Score]]&amp;Table13[[#This Row],[Monetary Score]]</f>
        <v>255</v>
      </c>
      <c r="AU947" t="str">
        <f t="shared" si="14"/>
        <v>Frequent Buyers</v>
      </c>
      <c r="AW947" s="13">
        <f>DATEDIF(Table13[[#This Row],[Dt_Customer]], Snapshot_Date, "d")</f>
        <v>504</v>
      </c>
      <c r="AX947" s="13">
        <f>Table13[[#This Row],[CL if today]]/365</f>
        <v>1.3808219178082193</v>
      </c>
      <c r="AY947">
        <f>Table13[[#This Row],[Total Number of Purchases]]/Table13[[#This Row],[Corrected CL]]</f>
        <v>18.105158730158728</v>
      </c>
      <c r="AZ947">
        <f>Table13[[#This Row],[Average Order Value (AOV)]]*Table13[[#This Row],[Freq per Year]]</f>
        <v>1194.9404761904759</v>
      </c>
      <c r="BA947">
        <f>Table13[[#This Row],[Total Spend]]/Table13[[#This Row],[Corrected CL]]</f>
        <v>1194.9404761904761</v>
      </c>
      <c r="BB947">
        <v>210.1080550098232</v>
      </c>
      <c r="BC947" s="1">
        <f>Table13[[#This Row],[Dt_Customer]]+Table13[[#This Row],[Recency]]</f>
        <v>41485</v>
      </c>
      <c r="BD947" s="16" t="str">
        <f>IF(COUNTIF(A:A, A947) &gt; 1, "Duplicate", "Unique")</f>
        <v>Unique</v>
      </c>
    </row>
    <row r="948" spans="1:56" x14ac:dyDescent="0.3">
      <c r="A948">
        <v>6409</v>
      </c>
      <c r="B948">
        <v>1967</v>
      </c>
      <c r="C948" t="s">
        <v>28</v>
      </c>
      <c r="D948" t="s">
        <v>29</v>
      </c>
      <c r="E948">
        <v>57136</v>
      </c>
      <c r="F948">
        <v>0</v>
      </c>
      <c r="G948">
        <v>0</v>
      </c>
      <c r="H948" s="1">
        <v>41412</v>
      </c>
      <c r="I948">
        <v>18</v>
      </c>
      <c r="J948">
        <v>267</v>
      </c>
      <c r="K948">
        <v>140</v>
      </c>
      <c r="L948">
        <v>599</v>
      </c>
      <c r="M948">
        <v>34</v>
      </c>
      <c r="N948">
        <v>12</v>
      </c>
      <c r="O948">
        <v>127</v>
      </c>
      <c r="P948">
        <f>IF(Table13[[#This Row],[MntWines]] = 0,"",Table13[[#This Row],[MntWines]])</f>
        <v>267</v>
      </c>
      <c r="Q948">
        <f>IF(Table13[[#This Row],[MntFruits]] = 0, "",Table13[[#This Row],[MntFruits]])</f>
        <v>140</v>
      </c>
      <c r="R948">
        <f>IF(Table13[[#This Row],[MntMeatProducts]] = 0, "",Table13[[#This Row],[MntMeatProducts]])</f>
        <v>599</v>
      </c>
      <c r="S948">
        <f>IF(Table13[[#This Row],[MntFishProducts]] = 0, "",Table13[[#This Row],[MntFishProducts]])</f>
        <v>34</v>
      </c>
      <c r="T948">
        <f>IF(Table13[[#This Row],[MntSweetProducts]] = 0, "",Table13[[#This Row],[MntSweetProducts]])</f>
        <v>12</v>
      </c>
      <c r="U948">
        <f>IF(Table13[[#This Row],[MntGoldProds]] = 0, "",Table13[[#This Row],[MntGoldProds]])</f>
        <v>127</v>
      </c>
      <c r="V948">
        <v>1</v>
      </c>
      <c r="W948">
        <v>7</v>
      </c>
      <c r="X948">
        <v>5</v>
      </c>
      <c r="Y948">
        <v>7</v>
      </c>
      <c r="Z948">
        <v>6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 t="s">
        <v>43</v>
      </c>
      <c r="AI948" s="13">
        <f>SUM(Table13[[#This Row],[MntWines]:[MntGoldProds]])</f>
        <v>1179</v>
      </c>
      <c r="AJ948" s="13">
        <f>AVERAGE(Table13[[#This Row],[MntWines]:[MntGoldProds]])</f>
        <v>196.5</v>
      </c>
      <c r="AK948">
        <f>IF(Table13[[#This Row],[Total Number of Purchases]]=0,0,Table13[[#This Row],[Total Spend]]/Table13[[#This Row],[Total Number of Purchases]])</f>
        <v>58.95</v>
      </c>
      <c r="AM948">
        <f>SUM(Table13[[#This Row],[NumDealsPurchases]:[NumStorePurchases]])</f>
        <v>20</v>
      </c>
      <c r="AN948" s="14">
        <f>Snapshot_Date-Table13[[#This Row],[Dt_Customer]]</f>
        <v>504</v>
      </c>
      <c r="AP948" s="13">
        <f>Table13[[#This Row],[NumDealsPurchases]]/Table13[[#This Row],[Total Number of Purchases]]*100</f>
        <v>5</v>
      </c>
      <c r="AQ948">
        <f>6-ROUNDUP(_xlfn.PERCENTRANK.INC(Table13[Recency],Table13[[#This Row],[Recency]])*5, 0)</f>
        <v>5</v>
      </c>
      <c r="AR948">
        <f>ROUNDUP(_xlfn.PERCENTRANK.INC(Table13[Total Number of Purchases],Table13[[#This Row],[Total Number of Purchases]])*5,0)</f>
        <v>4</v>
      </c>
      <c r="AS948">
        <f>ROUNDUP(_xlfn.PERCENTRANK.INC(Table13[Total Spend],Table13[[#This Row],[Total Spend]])*5,0)</f>
        <v>5</v>
      </c>
      <c r="AT948" t="str">
        <f>Table13[[#This Row],[Recency Score]]&amp;Table13[[#This Row],[Frequency Score]]&amp;Table13[[#This Row],[Monetary Score]]</f>
        <v>545</v>
      </c>
      <c r="AU948" t="str">
        <f t="shared" si="14"/>
        <v>Loyal Customers</v>
      </c>
      <c r="AW948" s="13">
        <f>DATEDIF(Table13[[#This Row],[Dt_Customer]], Snapshot_Date, "d")</f>
        <v>504</v>
      </c>
      <c r="AX948" s="13">
        <f>Table13[[#This Row],[CL if today]]/365</f>
        <v>1.3808219178082193</v>
      </c>
      <c r="AY948">
        <f>Table13[[#This Row],[Total Number of Purchases]]/Table13[[#This Row],[Corrected CL]]</f>
        <v>14.484126984126982</v>
      </c>
      <c r="AZ948">
        <f>Table13[[#This Row],[Average Order Value (AOV)]]*Table13[[#This Row],[Freq per Year]]</f>
        <v>853.83928571428567</v>
      </c>
      <c r="BA948">
        <f>Table13[[#This Row],[Total Spend]]/Table13[[#This Row],[Corrected CL]]</f>
        <v>853.83928571428567</v>
      </c>
      <c r="BB948">
        <v>428.22834645669292</v>
      </c>
      <c r="BC948" s="1">
        <f>Table13[[#This Row],[Dt_Customer]]+Table13[[#This Row],[Recency]]</f>
        <v>41430</v>
      </c>
      <c r="BD948" s="16" t="str">
        <f>IF(COUNTIF(A:A, A948) &gt; 1, "Duplicate", "Unique")</f>
        <v>Unique</v>
      </c>
    </row>
    <row r="949" spans="1:56" x14ac:dyDescent="0.3">
      <c r="A949">
        <v>6461</v>
      </c>
      <c r="B949">
        <v>1969</v>
      </c>
      <c r="C949" t="s">
        <v>41</v>
      </c>
      <c r="D949" t="s">
        <v>31</v>
      </c>
      <c r="E949">
        <v>62772</v>
      </c>
      <c r="F949">
        <v>0</v>
      </c>
      <c r="G949">
        <v>1</v>
      </c>
      <c r="H949" s="1">
        <v>41413</v>
      </c>
      <c r="I949">
        <v>74</v>
      </c>
      <c r="J949">
        <v>581</v>
      </c>
      <c r="K949">
        <v>49</v>
      </c>
      <c r="L949">
        <v>157</v>
      </c>
      <c r="M949">
        <v>43</v>
      </c>
      <c r="N949">
        <v>8</v>
      </c>
      <c r="O949">
        <v>108</v>
      </c>
      <c r="P949">
        <f>IF(Table13[[#This Row],[MntWines]] = 0,"",Table13[[#This Row],[MntWines]])</f>
        <v>581</v>
      </c>
      <c r="Q949">
        <f>IF(Table13[[#This Row],[MntFruits]] = 0, "",Table13[[#This Row],[MntFruits]])</f>
        <v>49</v>
      </c>
      <c r="R949">
        <f>IF(Table13[[#This Row],[MntMeatProducts]] = 0, "",Table13[[#This Row],[MntMeatProducts]])</f>
        <v>157</v>
      </c>
      <c r="S949">
        <f>IF(Table13[[#This Row],[MntFishProducts]] = 0, "",Table13[[#This Row],[MntFishProducts]])</f>
        <v>43</v>
      </c>
      <c r="T949">
        <f>IF(Table13[[#This Row],[MntSweetProducts]] = 0, "",Table13[[#This Row],[MntSweetProducts]])</f>
        <v>8</v>
      </c>
      <c r="U949">
        <f>IF(Table13[[#This Row],[MntGoldProds]] = 0, "",Table13[[#This Row],[MntGoldProds]])</f>
        <v>108</v>
      </c>
      <c r="V949">
        <v>1</v>
      </c>
      <c r="W949">
        <v>5</v>
      </c>
      <c r="X949">
        <v>6</v>
      </c>
      <c r="Y949">
        <v>11</v>
      </c>
      <c r="Z949">
        <v>2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 t="s">
        <v>30</v>
      </c>
      <c r="AI949" s="13">
        <f>SUM(Table13[[#This Row],[MntWines]:[MntGoldProds]])</f>
        <v>946</v>
      </c>
      <c r="AJ949" s="13">
        <f>AVERAGE(Table13[[#This Row],[MntWines]:[MntGoldProds]])</f>
        <v>157.66666666666666</v>
      </c>
      <c r="AK949">
        <f>IF(Table13[[#This Row],[Total Number of Purchases]]=0,0,Table13[[#This Row],[Total Spend]]/Table13[[#This Row],[Total Number of Purchases]])</f>
        <v>41.130434782608695</v>
      </c>
      <c r="AM949">
        <f>SUM(Table13[[#This Row],[NumDealsPurchases]:[NumStorePurchases]])</f>
        <v>23</v>
      </c>
      <c r="AN949" s="14">
        <f>Snapshot_Date-Table13[[#This Row],[Dt_Customer]]</f>
        <v>503</v>
      </c>
      <c r="AP949" s="13">
        <f>Table13[[#This Row],[NumDealsPurchases]]/Table13[[#This Row],[Total Number of Purchases]]*100</f>
        <v>4.3478260869565215</v>
      </c>
      <c r="AQ949">
        <f>6-ROUNDUP(_xlfn.PERCENTRANK.INC(Table13[Recency],Table13[[#This Row],[Recency]])*5, 0)</f>
        <v>2</v>
      </c>
      <c r="AR949">
        <f>ROUNDUP(_xlfn.PERCENTRANK.INC(Table13[Total Number of Purchases],Table13[[#This Row],[Total Number of Purchases]])*5,0)</f>
        <v>5</v>
      </c>
      <c r="AS949">
        <f>ROUNDUP(_xlfn.PERCENTRANK.INC(Table13[Total Spend],Table13[[#This Row],[Total Spend]])*5,0)</f>
        <v>4</v>
      </c>
      <c r="AT949" t="str">
        <f>Table13[[#This Row],[Recency Score]]&amp;Table13[[#This Row],[Frequency Score]]&amp;Table13[[#This Row],[Monetary Score]]</f>
        <v>254</v>
      </c>
      <c r="AU949" t="str">
        <f t="shared" si="14"/>
        <v>Frequent Buyers</v>
      </c>
      <c r="AW949" s="13">
        <f>DATEDIF(Table13[[#This Row],[Dt_Customer]], Snapshot_Date, "d")</f>
        <v>503</v>
      </c>
      <c r="AX949" s="13">
        <f>Table13[[#This Row],[CL if today]]/365</f>
        <v>1.3780821917808219</v>
      </c>
      <c r="AY949">
        <f>Table13[[#This Row],[Total Number of Purchases]]/Table13[[#This Row],[Corrected CL]]</f>
        <v>16.689860834990061</v>
      </c>
      <c r="AZ949">
        <f>Table13[[#This Row],[Average Order Value (AOV)]]*Table13[[#This Row],[Freq per Year]]</f>
        <v>686.46123260437378</v>
      </c>
      <c r="BA949">
        <f>Table13[[#This Row],[Total Spend]]/Table13[[#This Row],[Corrected CL]]</f>
        <v>686.46123260437378</v>
      </c>
      <c r="BB949">
        <v>15.838264299802761</v>
      </c>
      <c r="BC949" s="1">
        <f>Table13[[#This Row],[Dt_Customer]]+Table13[[#This Row],[Recency]]</f>
        <v>41487</v>
      </c>
      <c r="BD949" s="16" t="str">
        <f>IF(COUNTIF(A:A, A949) &gt; 1, "Duplicate", "Unique")</f>
        <v>Unique</v>
      </c>
    </row>
    <row r="950" spans="1:56" x14ac:dyDescent="0.3">
      <c r="A950">
        <v>11148</v>
      </c>
      <c r="B950">
        <v>1975</v>
      </c>
      <c r="C950" t="s">
        <v>28</v>
      </c>
      <c r="D950" t="s">
        <v>35</v>
      </c>
      <c r="E950">
        <v>22280</v>
      </c>
      <c r="F950">
        <v>1</v>
      </c>
      <c r="G950">
        <v>0</v>
      </c>
      <c r="H950" s="1">
        <v>41413</v>
      </c>
      <c r="I950">
        <v>85</v>
      </c>
      <c r="J950">
        <v>2</v>
      </c>
      <c r="K950">
        <v>1</v>
      </c>
      <c r="L950">
        <v>4</v>
      </c>
      <c r="M950">
        <v>3</v>
      </c>
      <c r="N950">
        <v>1</v>
      </c>
      <c r="O950">
        <v>2</v>
      </c>
      <c r="P950">
        <f>IF(Table13[[#This Row],[MntWines]] = 0,"",Table13[[#This Row],[MntWines]])</f>
        <v>2</v>
      </c>
      <c r="Q950">
        <f>IF(Table13[[#This Row],[MntFruits]] = 0, "",Table13[[#This Row],[MntFruits]])</f>
        <v>1</v>
      </c>
      <c r="R950">
        <f>IF(Table13[[#This Row],[MntMeatProducts]] = 0, "",Table13[[#This Row],[MntMeatProducts]])</f>
        <v>4</v>
      </c>
      <c r="S950">
        <f>IF(Table13[[#This Row],[MntFishProducts]] = 0, "",Table13[[#This Row],[MntFishProducts]])</f>
        <v>3</v>
      </c>
      <c r="T950">
        <f>IF(Table13[[#This Row],[MntSweetProducts]] = 0, "",Table13[[#This Row],[MntSweetProducts]])</f>
        <v>1</v>
      </c>
      <c r="U950">
        <f>IF(Table13[[#This Row],[MntGoldProds]] = 0, "",Table13[[#This Row],[MntGoldProds]])</f>
        <v>2</v>
      </c>
      <c r="V950">
        <v>1</v>
      </c>
      <c r="W950">
        <v>1</v>
      </c>
      <c r="X950">
        <v>0</v>
      </c>
      <c r="Y950">
        <v>2</v>
      </c>
      <c r="Z950">
        <v>8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 t="s">
        <v>30</v>
      </c>
      <c r="AI950" s="13">
        <f>SUM(Table13[[#This Row],[MntWines]:[MntGoldProds]])</f>
        <v>13</v>
      </c>
      <c r="AJ950" s="13">
        <f>AVERAGE(Table13[[#This Row],[MntWines]:[MntGoldProds]])</f>
        <v>2.1666666666666665</v>
      </c>
      <c r="AK950">
        <f>IF(Table13[[#This Row],[Total Number of Purchases]]=0,0,Table13[[#This Row],[Total Spend]]/Table13[[#This Row],[Total Number of Purchases]])</f>
        <v>3.25</v>
      </c>
      <c r="AM950">
        <f>SUM(Table13[[#This Row],[NumDealsPurchases]:[NumStorePurchases]])</f>
        <v>4</v>
      </c>
      <c r="AN950" s="14">
        <f>Snapshot_Date-Table13[[#This Row],[Dt_Customer]]</f>
        <v>503</v>
      </c>
      <c r="AP950" s="13">
        <f>Table13[[#This Row],[NumDealsPurchases]]/Table13[[#This Row],[Total Number of Purchases]]*100</f>
        <v>25</v>
      </c>
      <c r="AQ950">
        <f>6-ROUNDUP(_xlfn.PERCENTRANK.INC(Table13[Recency],Table13[[#This Row],[Recency]])*5, 0)</f>
        <v>1</v>
      </c>
      <c r="AR950">
        <f>ROUNDUP(_xlfn.PERCENTRANK.INC(Table13[Total Number of Purchases],Table13[[#This Row],[Total Number of Purchases]])*5,0)</f>
        <v>1</v>
      </c>
      <c r="AS950">
        <f>ROUNDUP(_xlfn.PERCENTRANK.INC(Table13[Total Spend],Table13[[#This Row],[Total Spend]])*5,0)</f>
        <v>1</v>
      </c>
      <c r="AT950" t="str">
        <f>Table13[[#This Row],[Recency Score]]&amp;Table13[[#This Row],[Frequency Score]]&amp;Table13[[#This Row],[Monetary Score]]</f>
        <v>111</v>
      </c>
      <c r="AU950" t="str">
        <f t="shared" si="14"/>
        <v>Lost</v>
      </c>
      <c r="AW950" s="13">
        <f>DATEDIF(Table13[[#This Row],[Dt_Customer]], Snapshot_Date, "d")</f>
        <v>503</v>
      </c>
      <c r="AX950" s="13">
        <f>Table13[[#This Row],[CL if today]]/365</f>
        <v>1.3780821917808219</v>
      </c>
      <c r="AY950">
        <f>Table13[[#This Row],[Total Number of Purchases]]/Table13[[#This Row],[Corrected CL]]</f>
        <v>2.9025844930417497</v>
      </c>
      <c r="AZ950">
        <f>Table13[[#This Row],[Average Order Value (AOV)]]*Table13[[#This Row],[Freq per Year]]</f>
        <v>9.4333996023856859</v>
      </c>
      <c r="BA950">
        <f>Table13[[#This Row],[Total Spend]]/Table13[[#This Row],[Corrected CL]]</f>
        <v>9.4333996023856859</v>
      </c>
      <c r="BB950">
        <v>166.30177514792899</v>
      </c>
      <c r="BC950" s="1">
        <f>Table13[[#This Row],[Dt_Customer]]+Table13[[#This Row],[Recency]]</f>
        <v>41498</v>
      </c>
      <c r="BD950" s="16" t="str">
        <f>IF(COUNTIF(A:A, A950) &gt; 1, "Duplicate", "Unique")</f>
        <v>Unique</v>
      </c>
    </row>
    <row r="951" spans="1:56" x14ac:dyDescent="0.3">
      <c r="A951">
        <v>10091</v>
      </c>
      <c r="B951">
        <v>1956</v>
      </c>
      <c r="C951" t="s">
        <v>28</v>
      </c>
      <c r="D951" t="s">
        <v>31</v>
      </c>
      <c r="E951">
        <v>60230</v>
      </c>
      <c r="F951">
        <v>0</v>
      </c>
      <c r="G951">
        <v>1</v>
      </c>
      <c r="H951" s="1">
        <v>41414</v>
      </c>
      <c r="I951">
        <v>78</v>
      </c>
      <c r="J951">
        <v>520</v>
      </c>
      <c r="K951">
        <v>20</v>
      </c>
      <c r="L951">
        <v>367</v>
      </c>
      <c r="M951">
        <v>39</v>
      </c>
      <c r="N951">
        <v>81</v>
      </c>
      <c r="O951">
        <v>40</v>
      </c>
      <c r="P951">
        <f>IF(Table13[[#This Row],[MntWines]] = 0,"",Table13[[#This Row],[MntWines]])</f>
        <v>520</v>
      </c>
      <c r="Q951">
        <f>IF(Table13[[#This Row],[MntFruits]] = 0, "",Table13[[#This Row],[MntFruits]])</f>
        <v>20</v>
      </c>
      <c r="R951">
        <f>IF(Table13[[#This Row],[MntMeatProducts]] = 0, "",Table13[[#This Row],[MntMeatProducts]])</f>
        <v>367</v>
      </c>
      <c r="S951">
        <f>IF(Table13[[#This Row],[MntFishProducts]] = 0, "",Table13[[#This Row],[MntFishProducts]])</f>
        <v>39</v>
      </c>
      <c r="T951">
        <f>IF(Table13[[#This Row],[MntSweetProducts]] = 0, "",Table13[[#This Row],[MntSweetProducts]])</f>
        <v>81</v>
      </c>
      <c r="U951">
        <f>IF(Table13[[#This Row],[MntGoldProds]] = 0, "",Table13[[#This Row],[MntGoldProds]])</f>
        <v>40</v>
      </c>
      <c r="V951">
        <v>2</v>
      </c>
      <c r="W951">
        <v>6</v>
      </c>
      <c r="X951">
        <v>3</v>
      </c>
      <c r="Y951">
        <v>6</v>
      </c>
      <c r="Z951">
        <v>5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 t="s">
        <v>30</v>
      </c>
      <c r="AI951" s="13">
        <f>SUM(Table13[[#This Row],[MntWines]:[MntGoldProds]])</f>
        <v>1067</v>
      </c>
      <c r="AJ951" s="13">
        <f>AVERAGE(Table13[[#This Row],[MntWines]:[MntGoldProds]])</f>
        <v>177.83333333333334</v>
      </c>
      <c r="AK951">
        <f>IF(Table13[[#This Row],[Total Number of Purchases]]=0,0,Table13[[#This Row],[Total Spend]]/Table13[[#This Row],[Total Number of Purchases]])</f>
        <v>62.764705882352942</v>
      </c>
      <c r="AM951">
        <f>SUM(Table13[[#This Row],[NumDealsPurchases]:[NumStorePurchases]])</f>
        <v>17</v>
      </c>
      <c r="AN951" s="14">
        <f>Snapshot_Date-Table13[[#This Row],[Dt_Customer]]</f>
        <v>502</v>
      </c>
      <c r="AP951" s="13">
        <f>Table13[[#This Row],[NumDealsPurchases]]/Table13[[#This Row],[Total Number of Purchases]]*100</f>
        <v>11.76470588235294</v>
      </c>
      <c r="AQ951">
        <f>6-ROUNDUP(_xlfn.PERCENTRANK.INC(Table13[Recency],Table13[[#This Row],[Recency]])*5, 0)</f>
        <v>2</v>
      </c>
      <c r="AR951">
        <f>ROUNDUP(_xlfn.PERCENTRANK.INC(Table13[Total Number of Purchases],Table13[[#This Row],[Total Number of Purchases]])*5,0)</f>
        <v>3</v>
      </c>
      <c r="AS951">
        <f>ROUNDUP(_xlfn.PERCENTRANK.INC(Table13[Total Spend],Table13[[#This Row],[Total Spend]])*5,0)</f>
        <v>4</v>
      </c>
      <c r="AT951" t="str">
        <f>Table13[[#This Row],[Recency Score]]&amp;Table13[[#This Row],[Frequency Score]]&amp;Table13[[#This Row],[Monetary Score]]</f>
        <v>234</v>
      </c>
      <c r="AU951" t="str">
        <f t="shared" si="14"/>
        <v>About to Sleep</v>
      </c>
      <c r="AW951" s="13">
        <f>DATEDIF(Table13[[#This Row],[Dt_Customer]], Snapshot_Date, "d")</f>
        <v>502</v>
      </c>
      <c r="AX951" s="13">
        <f>Table13[[#This Row],[CL if today]]/365</f>
        <v>1.3753424657534246</v>
      </c>
      <c r="AY951">
        <f>Table13[[#This Row],[Total Number of Purchases]]/Table13[[#This Row],[Corrected CL]]</f>
        <v>12.360557768924304</v>
      </c>
      <c r="AZ951">
        <f>Table13[[#This Row],[Average Order Value (AOV)]]*Table13[[#This Row],[Freq per Year]]</f>
        <v>775.80677290836661</v>
      </c>
      <c r="BA951">
        <f>Table13[[#This Row],[Total Spend]]/Table13[[#This Row],[Corrected CL]]</f>
        <v>775.80677290836661</v>
      </c>
      <c r="BB951">
        <v>29.516765285996055</v>
      </c>
      <c r="BC951" s="1">
        <f>Table13[[#This Row],[Dt_Customer]]+Table13[[#This Row],[Recency]]</f>
        <v>41492</v>
      </c>
      <c r="BD951" s="16" t="str">
        <f>IF(COUNTIF(A:A, A951) &gt; 1, "Duplicate", "Unique")</f>
        <v>Unique</v>
      </c>
    </row>
    <row r="952" spans="1:56" x14ac:dyDescent="0.3">
      <c r="A952">
        <v>2002</v>
      </c>
      <c r="B952">
        <v>1958</v>
      </c>
      <c r="C952" t="s">
        <v>28</v>
      </c>
      <c r="D952" t="s">
        <v>29</v>
      </c>
      <c r="E952">
        <v>71964</v>
      </c>
      <c r="F952">
        <v>0</v>
      </c>
      <c r="G952">
        <v>0</v>
      </c>
      <c r="H952" s="1">
        <v>41414</v>
      </c>
      <c r="I952">
        <v>81</v>
      </c>
      <c r="J952">
        <v>587</v>
      </c>
      <c r="K952">
        <v>51</v>
      </c>
      <c r="L952">
        <v>932</v>
      </c>
      <c r="M952">
        <v>180</v>
      </c>
      <c r="N952">
        <v>34</v>
      </c>
      <c r="O952">
        <v>86</v>
      </c>
      <c r="P952">
        <f>IF(Table13[[#This Row],[MntWines]] = 0,"",Table13[[#This Row],[MntWines]])</f>
        <v>587</v>
      </c>
      <c r="Q952">
        <f>IF(Table13[[#This Row],[MntFruits]] = 0, "",Table13[[#This Row],[MntFruits]])</f>
        <v>51</v>
      </c>
      <c r="R952">
        <f>IF(Table13[[#This Row],[MntMeatProducts]] = 0, "",Table13[[#This Row],[MntMeatProducts]])</f>
        <v>932</v>
      </c>
      <c r="S952">
        <f>IF(Table13[[#This Row],[MntFishProducts]] = 0, "",Table13[[#This Row],[MntFishProducts]])</f>
        <v>180</v>
      </c>
      <c r="T952">
        <f>IF(Table13[[#This Row],[MntSweetProducts]] = 0, "",Table13[[#This Row],[MntSweetProducts]])</f>
        <v>34</v>
      </c>
      <c r="U952">
        <f>IF(Table13[[#This Row],[MntGoldProds]] = 0, "",Table13[[#This Row],[MntGoldProds]])</f>
        <v>86</v>
      </c>
      <c r="V952">
        <v>1</v>
      </c>
      <c r="W952">
        <v>5</v>
      </c>
      <c r="X952">
        <v>6</v>
      </c>
      <c r="Y952">
        <v>5</v>
      </c>
      <c r="Z952">
        <v>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30</v>
      </c>
      <c r="AI952" s="13">
        <f>SUM(Table13[[#This Row],[MntWines]:[MntGoldProds]])</f>
        <v>1870</v>
      </c>
      <c r="AJ952" s="13">
        <f>AVERAGE(Table13[[#This Row],[MntWines]:[MntGoldProds]])</f>
        <v>311.66666666666669</v>
      </c>
      <c r="AK952">
        <f>IF(Table13[[#This Row],[Total Number of Purchases]]=0,0,Table13[[#This Row],[Total Spend]]/Table13[[#This Row],[Total Number of Purchases]])</f>
        <v>110</v>
      </c>
      <c r="AM952">
        <f>SUM(Table13[[#This Row],[NumDealsPurchases]:[NumStorePurchases]])</f>
        <v>17</v>
      </c>
      <c r="AN952" s="14">
        <f>Snapshot_Date-Table13[[#This Row],[Dt_Customer]]</f>
        <v>502</v>
      </c>
      <c r="AP952" s="13">
        <f>Table13[[#This Row],[NumDealsPurchases]]/Table13[[#This Row],[Total Number of Purchases]]*100</f>
        <v>5.8823529411764701</v>
      </c>
      <c r="AQ952">
        <f>6-ROUNDUP(_xlfn.PERCENTRANK.INC(Table13[Recency],Table13[[#This Row],[Recency]])*5, 0)</f>
        <v>1</v>
      </c>
      <c r="AR952">
        <f>ROUNDUP(_xlfn.PERCENTRANK.INC(Table13[Total Number of Purchases],Table13[[#This Row],[Total Number of Purchases]])*5,0)</f>
        <v>3</v>
      </c>
      <c r="AS952">
        <f>ROUNDUP(_xlfn.PERCENTRANK.INC(Table13[Total Spend],Table13[[#This Row],[Total Spend]])*5,0)</f>
        <v>5</v>
      </c>
      <c r="AT952" t="str">
        <f>Table13[[#This Row],[Recency Score]]&amp;Table13[[#This Row],[Frequency Score]]&amp;Table13[[#This Row],[Monetary Score]]</f>
        <v>135</v>
      </c>
      <c r="AU952" t="str">
        <f t="shared" si="14"/>
        <v>Big Spenders</v>
      </c>
      <c r="AW952" s="13">
        <f>DATEDIF(Table13[[#This Row],[Dt_Customer]], Snapshot_Date, "d")</f>
        <v>502</v>
      </c>
      <c r="AX952" s="13">
        <f>Table13[[#This Row],[CL if today]]/365</f>
        <v>1.3753424657534246</v>
      </c>
      <c r="AY952">
        <f>Table13[[#This Row],[Total Number of Purchases]]/Table13[[#This Row],[Corrected CL]]</f>
        <v>12.360557768924304</v>
      </c>
      <c r="AZ952">
        <f>Table13[[#This Row],[Average Order Value (AOV)]]*Table13[[#This Row],[Freq per Year]]</f>
        <v>1359.6613545816733</v>
      </c>
      <c r="BA952">
        <f>Table13[[#This Row],[Total Spend]]/Table13[[#This Row],[Corrected CL]]</f>
        <v>1359.6613545816733</v>
      </c>
      <c r="BB952">
        <v>195.09861932938855</v>
      </c>
      <c r="BC952" s="1">
        <f>Table13[[#This Row],[Dt_Customer]]+Table13[[#This Row],[Recency]]</f>
        <v>41495</v>
      </c>
      <c r="BD952" s="16" t="str">
        <f>IF(COUNTIF(A:A, A952) &gt; 1, "Duplicate", "Unique")</f>
        <v>Unique</v>
      </c>
    </row>
    <row r="953" spans="1:56" x14ac:dyDescent="0.3">
      <c r="A953">
        <v>2176</v>
      </c>
      <c r="B953">
        <v>1972</v>
      </c>
      <c r="C953" t="s">
        <v>28</v>
      </c>
      <c r="D953" t="s">
        <v>33</v>
      </c>
      <c r="E953">
        <v>80134</v>
      </c>
      <c r="F953">
        <v>1</v>
      </c>
      <c r="G953">
        <v>0</v>
      </c>
      <c r="H953" s="1">
        <v>41414</v>
      </c>
      <c r="I953">
        <v>40</v>
      </c>
      <c r="J953">
        <v>1218</v>
      </c>
      <c r="K953">
        <v>16</v>
      </c>
      <c r="L953">
        <v>272</v>
      </c>
      <c r="M953">
        <v>104</v>
      </c>
      <c r="N953">
        <v>0</v>
      </c>
      <c r="O953">
        <v>80</v>
      </c>
      <c r="P953">
        <f>IF(Table13[[#This Row],[MntWines]] = 0,"",Table13[[#This Row],[MntWines]])</f>
        <v>1218</v>
      </c>
      <c r="Q953">
        <f>IF(Table13[[#This Row],[MntFruits]] = 0, "",Table13[[#This Row],[MntFruits]])</f>
        <v>16</v>
      </c>
      <c r="R953">
        <f>IF(Table13[[#This Row],[MntMeatProducts]] = 0, "",Table13[[#This Row],[MntMeatProducts]])</f>
        <v>272</v>
      </c>
      <c r="S953">
        <f>IF(Table13[[#This Row],[MntFishProducts]] = 0, "",Table13[[#This Row],[MntFishProducts]])</f>
        <v>104</v>
      </c>
      <c r="T953" t="str">
        <f>IF(Table13[[#This Row],[MntSweetProducts]] = 0, "",Table13[[#This Row],[MntSweetProducts]])</f>
        <v/>
      </c>
      <c r="U953">
        <f>IF(Table13[[#This Row],[MntGoldProds]] = 0, "",Table13[[#This Row],[MntGoldProds]])</f>
        <v>80</v>
      </c>
      <c r="V953">
        <v>2</v>
      </c>
      <c r="W953">
        <v>5</v>
      </c>
      <c r="X953">
        <v>3</v>
      </c>
      <c r="Y953">
        <v>6</v>
      </c>
      <c r="Z953">
        <v>6</v>
      </c>
      <c r="AA953">
        <v>1</v>
      </c>
      <c r="AB953">
        <v>0</v>
      </c>
      <c r="AC953">
        <v>0</v>
      </c>
      <c r="AD953">
        <v>1</v>
      </c>
      <c r="AE953">
        <v>1</v>
      </c>
      <c r="AF953">
        <v>1</v>
      </c>
      <c r="AG953">
        <v>0</v>
      </c>
      <c r="AH953" t="s">
        <v>43</v>
      </c>
      <c r="AI953" s="13">
        <f>SUM(Table13[[#This Row],[MntWines]:[MntGoldProds]])</f>
        <v>1690</v>
      </c>
      <c r="AJ953" s="13">
        <f>AVERAGE(Table13[[#This Row],[MntWines]:[MntGoldProds]])</f>
        <v>281.66666666666669</v>
      </c>
      <c r="AK953">
        <f>IF(Table13[[#This Row],[Total Number of Purchases]]=0,0,Table13[[#This Row],[Total Spend]]/Table13[[#This Row],[Total Number of Purchases]])</f>
        <v>105.625</v>
      </c>
      <c r="AM953">
        <f>SUM(Table13[[#This Row],[NumDealsPurchases]:[NumStorePurchases]])</f>
        <v>16</v>
      </c>
      <c r="AN953" s="14">
        <f>Snapshot_Date-Table13[[#This Row],[Dt_Customer]]</f>
        <v>502</v>
      </c>
      <c r="AP953" s="13">
        <f>Table13[[#This Row],[NumDealsPurchases]]/Table13[[#This Row],[Total Number of Purchases]]*100</f>
        <v>12.5</v>
      </c>
      <c r="AQ953">
        <f>6-ROUNDUP(_xlfn.PERCENTRANK.INC(Table13[Recency],Table13[[#This Row],[Recency]])*5, 0)</f>
        <v>3</v>
      </c>
      <c r="AR953">
        <f>ROUNDUP(_xlfn.PERCENTRANK.INC(Table13[Total Number of Purchases],Table13[[#This Row],[Total Number of Purchases]])*5,0)</f>
        <v>3</v>
      </c>
      <c r="AS953">
        <f>ROUNDUP(_xlfn.PERCENTRANK.INC(Table13[Total Spend],Table13[[#This Row],[Total Spend]])*5,0)</f>
        <v>5</v>
      </c>
      <c r="AT953" t="str">
        <f>Table13[[#This Row],[Recency Score]]&amp;Table13[[#This Row],[Frequency Score]]&amp;Table13[[#This Row],[Monetary Score]]</f>
        <v>335</v>
      </c>
      <c r="AU953" t="str">
        <f t="shared" si="14"/>
        <v>Big Spenders</v>
      </c>
      <c r="AW953" s="13">
        <f>DATEDIF(Table13[[#This Row],[Dt_Customer]], Snapshot_Date, "d")</f>
        <v>502</v>
      </c>
      <c r="AX953" s="13">
        <f>Table13[[#This Row],[CL if today]]/365</f>
        <v>1.3753424657534246</v>
      </c>
      <c r="AY953">
        <f>Table13[[#This Row],[Total Number of Purchases]]/Table13[[#This Row],[Corrected CL]]</f>
        <v>11.633466135458168</v>
      </c>
      <c r="AZ953">
        <f>Table13[[#This Row],[Average Order Value (AOV)]]*Table13[[#This Row],[Freq per Year]]</f>
        <v>1228.784860557769</v>
      </c>
      <c r="BA953">
        <f>Table13[[#This Row],[Total Spend]]/Table13[[#This Row],[Corrected CL]]</f>
        <v>1228.784860557769</v>
      </c>
      <c r="BB953">
        <v>926.59405940594058</v>
      </c>
      <c r="BC953" s="1">
        <f>Table13[[#This Row],[Dt_Customer]]+Table13[[#This Row],[Recency]]</f>
        <v>41454</v>
      </c>
      <c r="BD953" s="16" t="str">
        <f>IF(COUNTIF(A:A, A953) &gt; 1, "Duplicate", "Unique")</f>
        <v>Unique</v>
      </c>
    </row>
    <row r="954" spans="1:56" x14ac:dyDescent="0.3">
      <c r="A954">
        <v>9121</v>
      </c>
      <c r="B954">
        <v>1972</v>
      </c>
      <c r="C954" t="s">
        <v>28</v>
      </c>
      <c r="D954" t="s">
        <v>33</v>
      </c>
      <c r="E954">
        <v>80134</v>
      </c>
      <c r="F954">
        <v>1</v>
      </c>
      <c r="G954">
        <v>0</v>
      </c>
      <c r="H954" s="1">
        <v>41414</v>
      </c>
      <c r="I954">
        <v>40</v>
      </c>
      <c r="J954">
        <v>1218</v>
      </c>
      <c r="K954">
        <v>16</v>
      </c>
      <c r="L954">
        <v>272</v>
      </c>
      <c r="M954">
        <v>104</v>
      </c>
      <c r="N954">
        <v>0</v>
      </c>
      <c r="O954">
        <v>80</v>
      </c>
      <c r="P954">
        <f>IF(Table13[[#This Row],[MntWines]] = 0,"",Table13[[#This Row],[MntWines]])</f>
        <v>1218</v>
      </c>
      <c r="Q954">
        <f>IF(Table13[[#This Row],[MntFruits]] = 0, "",Table13[[#This Row],[MntFruits]])</f>
        <v>16</v>
      </c>
      <c r="R954">
        <f>IF(Table13[[#This Row],[MntMeatProducts]] = 0, "",Table13[[#This Row],[MntMeatProducts]])</f>
        <v>272</v>
      </c>
      <c r="S954">
        <f>IF(Table13[[#This Row],[MntFishProducts]] = 0, "",Table13[[#This Row],[MntFishProducts]])</f>
        <v>104</v>
      </c>
      <c r="T954" t="str">
        <f>IF(Table13[[#This Row],[MntSweetProducts]] = 0, "",Table13[[#This Row],[MntSweetProducts]])</f>
        <v/>
      </c>
      <c r="U954">
        <f>IF(Table13[[#This Row],[MntGoldProds]] = 0, "",Table13[[#This Row],[MntGoldProds]])</f>
        <v>80</v>
      </c>
      <c r="V954">
        <v>2</v>
      </c>
      <c r="W954">
        <v>5</v>
      </c>
      <c r="X954">
        <v>3</v>
      </c>
      <c r="Y954">
        <v>6</v>
      </c>
      <c r="Z954">
        <v>6</v>
      </c>
      <c r="AA954">
        <v>1</v>
      </c>
      <c r="AB954">
        <v>0</v>
      </c>
      <c r="AC954">
        <v>0</v>
      </c>
      <c r="AD954">
        <v>1</v>
      </c>
      <c r="AE954">
        <v>1</v>
      </c>
      <c r="AF954">
        <v>1</v>
      </c>
      <c r="AG954">
        <v>0</v>
      </c>
      <c r="AH954" t="s">
        <v>36</v>
      </c>
      <c r="AI954" s="13">
        <f>SUM(Table13[[#This Row],[MntWines]:[MntGoldProds]])</f>
        <v>1690</v>
      </c>
      <c r="AJ954" s="13">
        <f>AVERAGE(Table13[[#This Row],[MntWines]:[MntGoldProds]])</f>
        <v>281.66666666666669</v>
      </c>
      <c r="AK954">
        <f>IF(Table13[[#This Row],[Total Number of Purchases]]=0,0,Table13[[#This Row],[Total Spend]]/Table13[[#This Row],[Total Number of Purchases]])</f>
        <v>105.625</v>
      </c>
      <c r="AM954">
        <f>SUM(Table13[[#This Row],[NumDealsPurchases]:[NumStorePurchases]])</f>
        <v>16</v>
      </c>
      <c r="AN954" s="14">
        <f>Snapshot_Date-Table13[[#This Row],[Dt_Customer]]</f>
        <v>502</v>
      </c>
      <c r="AP954" s="13">
        <f>Table13[[#This Row],[NumDealsPurchases]]/Table13[[#This Row],[Total Number of Purchases]]*100</f>
        <v>12.5</v>
      </c>
      <c r="AQ954">
        <f>6-ROUNDUP(_xlfn.PERCENTRANK.INC(Table13[Recency],Table13[[#This Row],[Recency]])*5, 0)</f>
        <v>3</v>
      </c>
      <c r="AR954">
        <f>ROUNDUP(_xlfn.PERCENTRANK.INC(Table13[Total Number of Purchases],Table13[[#This Row],[Total Number of Purchases]])*5,0)</f>
        <v>3</v>
      </c>
      <c r="AS954">
        <f>ROUNDUP(_xlfn.PERCENTRANK.INC(Table13[Total Spend],Table13[[#This Row],[Total Spend]])*5,0)</f>
        <v>5</v>
      </c>
      <c r="AT954" t="str">
        <f>Table13[[#This Row],[Recency Score]]&amp;Table13[[#This Row],[Frequency Score]]&amp;Table13[[#This Row],[Monetary Score]]</f>
        <v>335</v>
      </c>
      <c r="AU954" t="str">
        <f t="shared" si="14"/>
        <v>Big Spenders</v>
      </c>
      <c r="AW954" s="13">
        <f>DATEDIF(Table13[[#This Row],[Dt_Customer]], Snapshot_Date, "d")</f>
        <v>502</v>
      </c>
      <c r="AX954" s="13">
        <f>Table13[[#This Row],[CL if today]]/365</f>
        <v>1.3753424657534246</v>
      </c>
      <c r="AY954">
        <f>Table13[[#This Row],[Total Number of Purchases]]/Table13[[#This Row],[Corrected CL]]</f>
        <v>11.633466135458168</v>
      </c>
      <c r="AZ954">
        <f>Table13[[#This Row],[Average Order Value (AOV)]]*Table13[[#This Row],[Freq per Year]]</f>
        <v>1228.784860557769</v>
      </c>
      <c r="BA954">
        <f>Table13[[#This Row],[Total Spend]]/Table13[[#This Row],[Corrected CL]]</f>
        <v>1228.784860557769</v>
      </c>
      <c r="BB954">
        <v>14.426877470355731</v>
      </c>
      <c r="BC954" s="1">
        <f>Table13[[#This Row],[Dt_Customer]]+Table13[[#This Row],[Recency]]</f>
        <v>41454</v>
      </c>
      <c r="BD954" s="16" t="str">
        <f>IF(COUNTIF(A:A, A954) &gt; 1, "Duplicate", "Unique")</f>
        <v>Unique</v>
      </c>
    </row>
    <row r="955" spans="1:56" x14ac:dyDescent="0.3">
      <c r="A955">
        <v>11187</v>
      </c>
      <c r="B955">
        <v>1978</v>
      </c>
      <c r="C955" t="s">
        <v>44</v>
      </c>
      <c r="D955" t="s">
        <v>31</v>
      </c>
      <c r="E955">
        <v>26487</v>
      </c>
      <c r="F955">
        <v>1</v>
      </c>
      <c r="G955">
        <v>0</v>
      </c>
      <c r="H955" s="1">
        <v>41414</v>
      </c>
      <c r="I955">
        <v>23</v>
      </c>
      <c r="J955">
        <v>2</v>
      </c>
      <c r="K955">
        <v>8</v>
      </c>
      <c r="L955">
        <v>10</v>
      </c>
      <c r="M955">
        <v>12</v>
      </c>
      <c r="N955">
        <v>14</v>
      </c>
      <c r="O955">
        <v>23</v>
      </c>
      <c r="P955">
        <f>IF(Table13[[#This Row],[MntWines]] = 0,"",Table13[[#This Row],[MntWines]])</f>
        <v>2</v>
      </c>
      <c r="Q955">
        <f>IF(Table13[[#This Row],[MntFruits]] = 0, "",Table13[[#This Row],[MntFruits]])</f>
        <v>8</v>
      </c>
      <c r="R955">
        <f>IF(Table13[[#This Row],[MntMeatProducts]] = 0, "",Table13[[#This Row],[MntMeatProducts]])</f>
        <v>10</v>
      </c>
      <c r="S955">
        <f>IF(Table13[[#This Row],[MntFishProducts]] = 0, "",Table13[[#This Row],[MntFishProducts]])</f>
        <v>12</v>
      </c>
      <c r="T955">
        <f>IF(Table13[[#This Row],[MntSweetProducts]] = 0, "",Table13[[#This Row],[MntSweetProducts]])</f>
        <v>14</v>
      </c>
      <c r="U955">
        <f>IF(Table13[[#This Row],[MntGoldProds]] = 0, "",Table13[[#This Row],[MntGoldProds]])</f>
        <v>23</v>
      </c>
      <c r="V955">
        <v>3</v>
      </c>
      <c r="W955">
        <v>2</v>
      </c>
      <c r="X955">
        <v>1</v>
      </c>
      <c r="Y955">
        <v>3</v>
      </c>
      <c r="Z955">
        <v>5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 t="s">
        <v>32</v>
      </c>
      <c r="AI955" s="13">
        <f>SUM(Table13[[#This Row],[MntWines]:[MntGoldProds]])</f>
        <v>69</v>
      </c>
      <c r="AJ955" s="13">
        <f>AVERAGE(Table13[[#This Row],[MntWines]:[MntGoldProds]])</f>
        <v>11.5</v>
      </c>
      <c r="AK955">
        <f>IF(Table13[[#This Row],[Total Number of Purchases]]=0,0,Table13[[#This Row],[Total Spend]]/Table13[[#This Row],[Total Number of Purchases]])</f>
        <v>7.666666666666667</v>
      </c>
      <c r="AM955">
        <f>SUM(Table13[[#This Row],[NumDealsPurchases]:[NumStorePurchases]])</f>
        <v>9</v>
      </c>
      <c r="AN955" s="14">
        <f>Snapshot_Date-Table13[[#This Row],[Dt_Customer]]</f>
        <v>502</v>
      </c>
      <c r="AP955" s="13">
        <f>Table13[[#This Row],[NumDealsPurchases]]/Table13[[#This Row],[Total Number of Purchases]]*100</f>
        <v>33.333333333333329</v>
      </c>
      <c r="AQ955">
        <f>6-ROUNDUP(_xlfn.PERCENTRANK.INC(Table13[Recency],Table13[[#This Row],[Recency]])*5, 0)</f>
        <v>4</v>
      </c>
      <c r="AR955">
        <f>ROUNDUP(_xlfn.PERCENTRANK.INC(Table13[Total Number of Purchases],Table13[[#This Row],[Total Number of Purchases]])*5,0)</f>
        <v>2</v>
      </c>
      <c r="AS955">
        <f>ROUNDUP(_xlfn.PERCENTRANK.INC(Table13[Total Spend],Table13[[#This Row],[Total Spend]])*5,0)</f>
        <v>2</v>
      </c>
      <c r="AT955" t="str">
        <f>Table13[[#This Row],[Recency Score]]&amp;Table13[[#This Row],[Frequency Score]]&amp;Table13[[#This Row],[Monetary Score]]</f>
        <v>422</v>
      </c>
      <c r="AU955" t="str">
        <f t="shared" si="14"/>
        <v>Potential Loyalists</v>
      </c>
      <c r="AW955" s="13">
        <f>DATEDIF(Table13[[#This Row],[Dt_Customer]], Snapshot_Date, "d")</f>
        <v>502</v>
      </c>
      <c r="AX955" s="13">
        <f>Table13[[#This Row],[CL if today]]/365</f>
        <v>1.3753424657534246</v>
      </c>
      <c r="AY955">
        <f>Table13[[#This Row],[Total Number of Purchases]]/Table13[[#This Row],[Corrected CL]]</f>
        <v>6.54382470119522</v>
      </c>
      <c r="AZ955">
        <f>Table13[[#This Row],[Average Order Value (AOV)]]*Table13[[#This Row],[Freq per Year]]</f>
        <v>50.169322709163353</v>
      </c>
      <c r="BA955">
        <f>Table13[[#This Row],[Total Spend]]/Table13[[#This Row],[Corrected CL]]</f>
        <v>50.169322709163353</v>
      </c>
      <c r="BB955">
        <v>809.50495049504957</v>
      </c>
      <c r="BC955" s="1">
        <f>Table13[[#This Row],[Dt_Customer]]+Table13[[#This Row],[Recency]]</f>
        <v>41437</v>
      </c>
      <c r="BD955" s="16" t="str">
        <f>IF(COUNTIF(A:A, A955) &gt; 1, "Duplicate", "Unique")</f>
        <v>Unique</v>
      </c>
    </row>
    <row r="956" spans="1:56" x14ac:dyDescent="0.3">
      <c r="A956">
        <v>10552</v>
      </c>
      <c r="B956">
        <v>1979</v>
      </c>
      <c r="C956" t="s">
        <v>38</v>
      </c>
      <c r="D956" t="s">
        <v>33</v>
      </c>
      <c r="E956">
        <v>54210</v>
      </c>
      <c r="F956">
        <v>0</v>
      </c>
      <c r="G956">
        <v>1</v>
      </c>
      <c r="H956" s="1">
        <v>41414</v>
      </c>
      <c r="I956">
        <v>18</v>
      </c>
      <c r="J956">
        <v>70</v>
      </c>
      <c r="K956">
        <v>54</v>
      </c>
      <c r="L956">
        <v>109</v>
      </c>
      <c r="M956">
        <v>80</v>
      </c>
      <c r="N956">
        <v>9</v>
      </c>
      <c r="O956">
        <v>45</v>
      </c>
      <c r="P956">
        <f>IF(Table13[[#This Row],[MntWines]] = 0,"",Table13[[#This Row],[MntWines]])</f>
        <v>70</v>
      </c>
      <c r="Q956">
        <f>IF(Table13[[#This Row],[MntFruits]] = 0, "",Table13[[#This Row],[MntFruits]])</f>
        <v>54</v>
      </c>
      <c r="R956">
        <f>IF(Table13[[#This Row],[MntMeatProducts]] = 0, "",Table13[[#This Row],[MntMeatProducts]])</f>
        <v>109</v>
      </c>
      <c r="S956">
        <f>IF(Table13[[#This Row],[MntFishProducts]] = 0, "",Table13[[#This Row],[MntFishProducts]])</f>
        <v>80</v>
      </c>
      <c r="T956">
        <f>IF(Table13[[#This Row],[MntSweetProducts]] = 0, "",Table13[[#This Row],[MntSweetProducts]])</f>
        <v>9</v>
      </c>
      <c r="U956">
        <f>IF(Table13[[#This Row],[MntGoldProds]] = 0, "",Table13[[#This Row],[MntGoldProds]])</f>
        <v>45</v>
      </c>
      <c r="V956">
        <v>2</v>
      </c>
      <c r="W956">
        <v>4</v>
      </c>
      <c r="X956">
        <v>1</v>
      </c>
      <c r="Y956">
        <v>7</v>
      </c>
      <c r="Z956">
        <v>5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 t="s">
        <v>30</v>
      </c>
      <c r="AI956" s="13">
        <f>SUM(Table13[[#This Row],[MntWines]:[MntGoldProds]])</f>
        <v>367</v>
      </c>
      <c r="AJ956" s="13">
        <f>AVERAGE(Table13[[#This Row],[MntWines]:[MntGoldProds]])</f>
        <v>61.166666666666664</v>
      </c>
      <c r="AK956">
        <f>IF(Table13[[#This Row],[Total Number of Purchases]]=0,0,Table13[[#This Row],[Total Spend]]/Table13[[#This Row],[Total Number of Purchases]])</f>
        <v>26.214285714285715</v>
      </c>
      <c r="AM956">
        <f>SUM(Table13[[#This Row],[NumDealsPurchases]:[NumStorePurchases]])</f>
        <v>14</v>
      </c>
      <c r="AN956" s="14">
        <f>Snapshot_Date-Table13[[#This Row],[Dt_Customer]]</f>
        <v>502</v>
      </c>
      <c r="AP956" s="13">
        <f>Table13[[#This Row],[NumDealsPurchases]]/Table13[[#This Row],[Total Number of Purchases]]*100</f>
        <v>14.285714285714285</v>
      </c>
      <c r="AQ956">
        <f>6-ROUNDUP(_xlfn.PERCENTRANK.INC(Table13[Recency],Table13[[#This Row],[Recency]])*5, 0)</f>
        <v>5</v>
      </c>
      <c r="AR956">
        <f>ROUNDUP(_xlfn.PERCENTRANK.INC(Table13[Total Number of Purchases],Table13[[#This Row],[Total Number of Purchases]])*5,0)</f>
        <v>3</v>
      </c>
      <c r="AS956">
        <f>ROUNDUP(_xlfn.PERCENTRANK.INC(Table13[Total Spend],Table13[[#This Row],[Total Spend]])*5,0)</f>
        <v>3</v>
      </c>
      <c r="AT956" t="str">
        <f>Table13[[#This Row],[Recency Score]]&amp;Table13[[#This Row],[Frequency Score]]&amp;Table13[[#This Row],[Monetary Score]]</f>
        <v>533</v>
      </c>
      <c r="AU956" t="str">
        <f t="shared" si="14"/>
        <v>Loyal Customers</v>
      </c>
      <c r="AW956" s="13">
        <f>DATEDIF(Table13[[#This Row],[Dt_Customer]], Snapshot_Date, "d")</f>
        <v>502</v>
      </c>
      <c r="AX956" s="13">
        <f>Table13[[#This Row],[CL if today]]/365</f>
        <v>1.3753424657534246</v>
      </c>
      <c r="AY956">
        <f>Table13[[#This Row],[Total Number of Purchases]]/Table13[[#This Row],[Corrected CL]]</f>
        <v>10.179282868525897</v>
      </c>
      <c r="AZ956">
        <f>Table13[[#This Row],[Average Order Value (AOV)]]*Table13[[#This Row],[Freq per Year]]</f>
        <v>266.84262948207174</v>
      </c>
      <c r="BA956">
        <f>Table13[[#This Row],[Total Spend]]/Table13[[#This Row],[Corrected CL]]</f>
        <v>266.84262948207174</v>
      </c>
      <c r="BB956">
        <v>239.96039603960398</v>
      </c>
      <c r="BC956" s="1">
        <f>Table13[[#This Row],[Dt_Customer]]+Table13[[#This Row],[Recency]]</f>
        <v>41432</v>
      </c>
      <c r="BD956" s="16" t="str">
        <f>IF(COUNTIF(A:A, A956) &gt; 1, "Duplicate", "Unique")</f>
        <v>Unique</v>
      </c>
    </row>
    <row r="957" spans="1:56" x14ac:dyDescent="0.3">
      <c r="A957">
        <v>11031</v>
      </c>
      <c r="B957">
        <v>1950</v>
      </c>
      <c r="C957" t="s">
        <v>37</v>
      </c>
      <c r="D957" t="s">
        <v>33</v>
      </c>
      <c r="E957">
        <v>48699</v>
      </c>
      <c r="F957">
        <v>1</v>
      </c>
      <c r="G957">
        <v>1</v>
      </c>
      <c r="H957" s="1">
        <v>41415</v>
      </c>
      <c r="I957">
        <v>90</v>
      </c>
      <c r="J957">
        <v>26</v>
      </c>
      <c r="K957">
        <v>1</v>
      </c>
      <c r="L957">
        <v>10</v>
      </c>
      <c r="M957">
        <v>2</v>
      </c>
      <c r="N957">
        <v>0</v>
      </c>
      <c r="O957">
        <v>1</v>
      </c>
      <c r="P957">
        <f>IF(Table13[[#This Row],[MntWines]] = 0,"",Table13[[#This Row],[MntWines]])</f>
        <v>26</v>
      </c>
      <c r="Q957">
        <f>IF(Table13[[#This Row],[MntFruits]] = 0, "",Table13[[#This Row],[MntFruits]])</f>
        <v>1</v>
      </c>
      <c r="R957">
        <f>IF(Table13[[#This Row],[MntMeatProducts]] = 0, "",Table13[[#This Row],[MntMeatProducts]])</f>
        <v>10</v>
      </c>
      <c r="S957">
        <f>IF(Table13[[#This Row],[MntFishProducts]] = 0, "",Table13[[#This Row],[MntFishProducts]])</f>
        <v>2</v>
      </c>
      <c r="T957" t="str">
        <f>IF(Table13[[#This Row],[MntSweetProducts]] = 0, "",Table13[[#This Row],[MntSweetProducts]])</f>
        <v/>
      </c>
      <c r="U957">
        <f>IF(Table13[[#This Row],[MntGoldProds]] = 0, "",Table13[[#This Row],[MntGoldProds]])</f>
        <v>1</v>
      </c>
      <c r="V957">
        <v>1</v>
      </c>
      <c r="W957">
        <v>1</v>
      </c>
      <c r="X957">
        <v>0</v>
      </c>
      <c r="Y957">
        <v>3</v>
      </c>
      <c r="Z957">
        <v>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 t="s">
        <v>36</v>
      </c>
      <c r="AI957" s="13">
        <f>SUM(Table13[[#This Row],[MntWines]:[MntGoldProds]])</f>
        <v>40</v>
      </c>
      <c r="AJ957" s="13">
        <f>AVERAGE(Table13[[#This Row],[MntWines]:[MntGoldProds]])</f>
        <v>6.666666666666667</v>
      </c>
      <c r="AK957">
        <f>IF(Table13[[#This Row],[Total Number of Purchases]]=0,0,Table13[[#This Row],[Total Spend]]/Table13[[#This Row],[Total Number of Purchases]])</f>
        <v>8</v>
      </c>
      <c r="AM957">
        <f>SUM(Table13[[#This Row],[NumDealsPurchases]:[NumStorePurchases]])</f>
        <v>5</v>
      </c>
      <c r="AN957" s="14">
        <f>Snapshot_Date-Table13[[#This Row],[Dt_Customer]]</f>
        <v>501</v>
      </c>
      <c r="AP957" s="13">
        <f>Table13[[#This Row],[NumDealsPurchases]]/Table13[[#This Row],[Total Number of Purchases]]*100</f>
        <v>20</v>
      </c>
      <c r="AQ957">
        <f>6-ROUNDUP(_xlfn.PERCENTRANK.INC(Table13[Recency],Table13[[#This Row],[Recency]])*5, 0)</f>
        <v>1</v>
      </c>
      <c r="AR957">
        <f>ROUNDUP(_xlfn.PERCENTRANK.INC(Table13[Total Number of Purchases],Table13[[#This Row],[Total Number of Purchases]])*5,0)</f>
        <v>1</v>
      </c>
      <c r="AS957">
        <f>ROUNDUP(_xlfn.PERCENTRANK.INC(Table13[Total Spend],Table13[[#This Row],[Total Spend]])*5,0)</f>
        <v>1</v>
      </c>
      <c r="AT957" t="str">
        <f>Table13[[#This Row],[Recency Score]]&amp;Table13[[#This Row],[Frequency Score]]&amp;Table13[[#This Row],[Monetary Score]]</f>
        <v>111</v>
      </c>
      <c r="AU957" t="str">
        <f t="shared" si="14"/>
        <v>Lost</v>
      </c>
      <c r="AW957" s="13">
        <f>DATEDIF(Table13[[#This Row],[Dt_Customer]], Snapshot_Date, "d")</f>
        <v>501</v>
      </c>
      <c r="AX957" s="13">
        <f>Table13[[#This Row],[CL if today]]/365</f>
        <v>1.3726027397260274</v>
      </c>
      <c r="AY957">
        <f>Table13[[#This Row],[Total Number of Purchases]]/Table13[[#This Row],[Corrected CL]]</f>
        <v>3.6427145708582835</v>
      </c>
      <c r="AZ957">
        <f>Table13[[#This Row],[Average Order Value (AOV)]]*Table13[[#This Row],[Freq per Year]]</f>
        <v>29.141716566866268</v>
      </c>
      <c r="BA957">
        <f>Table13[[#This Row],[Total Spend]]/Table13[[#This Row],[Corrected CL]]</f>
        <v>29.141716566866268</v>
      </c>
      <c r="BB957">
        <v>974.29702970297035</v>
      </c>
      <c r="BC957" s="1">
        <f>Table13[[#This Row],[Dt_Customer]]+Table13[[#This Row],[Recency]]</f>
        <v>41505</v>
      </c>
      <c r="BD957" s="16" t="str">
        <f>IF(COUNTIF(A:A, A957) &gt; 1, "Duplicate", "Unique")</f>
        <v>Unique</v>
      </c>
    </row>
    <row r="958" spans="1:56" x14ac:dyDescent="0.3">
      <c r="A958">
        <v>8082</v>
      </c>
      <c r="B958">
        <v>1971</v>
      </c>
      <c r="C958" t="s">
        <v>28</v>
      </c>
      <c r="D958" t="s">
        <v>33</v>
      </c>
      <c r="E958">
        <v>25721</v>
      </c>
      <c r="F958">
        <v>1</v>
      </c>
      <c r="G958">
        <v>0</v>
      </c>
      <c r="H958" s="1">
        <v>41415</v>
      </c>
      <c r="I958">
        <v>75</v>
      </c>
      <c r="J958">
        <v>1</v>
      </c>
      <c r="K958">
        <v>3</v>
      </c>
      <c r="L958">
        <v>6</v>
      </c>
      <c r="M958">
        <v>3</v>
      </c>
      <c r="N958">
        <v>6</v>
      </c>
      <c r="O958">
        <v>15</v>
      </c>
      <c r="P958">
        <f>IF(Table13[[#This Row],[MntWines]] = 0,"",Table13[[#This Row],[MntWines]])</f>
        <v>1</v>
      </c>
      <c r="Q958">
        <f>IF(Table13[[#This Row],[MntFruits]] = 0, "",Table13[[#This Row],[MntFruits]])</f>
        <v>3</v>
      </c>
      <c r="R958">
        <f>IF(Table13[[#This Row],[MntMeatProducts]] = 0, "",Table13[[#This Row],[MntMeatProducts]])</f>
        <v>6</v>
      </c>
      <c r="S958">
        <f>IF(Table13[[#This Row],[MntFishProducts]] = 0, "",Table13[[#This Row],[MntFishProducts]])</f>
        <v>3</v>
      </c>
      <c r="T958">
        <f>IF(Table13[[#This Row],[MntSweetProducts]] = 0, "",Table13[[#This Row],[MntSweetProducts]])</f>
        <v>6</v>
      </c>
      <c r="U958">
        <f>IF(Table13[[#This Row],[MntGoldProds]] = 0, "",Table13[[#This Row],[MntGoldProds]])</f>
        <v>15</v>
      </c>
      <c r="V958">
        <v>1</v>
      </c>
      <c r="W958">
        <v>1</v>
      </c>
      <c r="X958">
        <v>1</v>
      </c>
      <c r="Y958">
        <v>2</v>
      </c>
      <c r="Z958">
        <v>7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 t="s">
        <v>36</v>
      </c>
      <c r="AI958" s="13">
        <f>SUM(Table13[[#This Row],[MntWines]:[MntGoldProds]])</f>
        <v>34</v>
      </c>
      <c r="AJ958" s="13">
        <f>AVERAGE(Table13[[#This Row],[MntWines]:[MntGoldProds]])</f>
        <v>5.666666666666667</v>
      </c>
      <c r="AK958">
        <f>IF(Table13[[#This Row],[Total Number of Purchases]]=0,0,Table13[[#This Row],[Total Spend]]/Table13[[#This Row],[Total Number of Purchases]])</f>
        <v>6.8</v>
      </c>
      <c r="AM958">
        <f>SUM(Table13[[#This Row],[NumDealsPurchases]:[NumStorePurchases]])</f>
        <v>5</v>
      </c>
      <c r="AN958" s="14">
        <f>Snapshot_Date-Table13[[#This Row],[Dt_Customer]]</f>
        <v>501</v>
      </c>
      <c r="AP958" s="13">
        <f>Table13[[#This Row],[NumDealsPurchases]]/Table13[[#This Row],[Total Number of Purchases]]*100</f>
        <v>20</v>
      </c>
      <c r="AQ958">
        <f>6-ROUNDUP(_xlfn.PERCENTRANK.INC(Table13[Recency],Table13[[#This Row],[Recency]])*5, 0)</f>
        <v>2</v>
      </c>
      <c r="AR958">
        <f>ROUNDUP(_xlfn.PERCENTRANK.INC(Table13[Total Number of Purchases],Table13[[#This Row],[Total Number of Purchases]])*5,0)</f>
        <v>1</v>
      </c>
      <c r="AS958">
        <f>ROUNDUP(_xlfn.PERCENTRANK.INC(Table13[Total Spend],Table13[[#This Row],[Total Spend]])*5,0)</f>
        <v>1</v>
      </c>
      <c r="AT958" t="str">
        <f>Table13[[#This Row],[Recency Score]]&amp;Table13[[#This Row],[Frequency Score]]&amp;Table13[[#This Row],[Monetary Score]]</f>
        <v>211</v>
      </c>
      <c r="AU958" t="str">
        <f t="shared" si="14"/>
        <v>About to Sleep</v>
      </c>
      <c r="AW958" s="13">
        <f>DATEDIF(Table13[[#This Row],[Dt_Customer]], Snapshot_Date, "d")</f>
        <v>501</v>
      </c>
      <c r="AX958" s="13">
        <f>Table13[[#This Row],[CL if today]]/365</f>
        <v>1.3726027397260274</v>
      </c>
      <c r="AY958">
        <f>Table13[[#This Row],[Total Number of Purchases]]/Table13[[#This Row],[Corrected CL]]</f>
        <v>3.6427145708582835</v>
      </c>
      <c r="AZ958">
        <f>Table13[[#This Row],[Average Order Value (AOV)]]*Table13[[#This Row],[Freq per Year]]</f>
        <v>24.770459081836329</v>
      </c>
      <c r="BA958">
        <f>Table13[[#This Row],[Total Spend]]/Table13[[#This Row],[Corrected CL]]</f>
        <v>24.770459081836329</v>
      </c>
      <c r="BB958">
        <v>214.66336633663366</v>
      </c>
      <c r="BC958" s="1">
        <f>Table13[[#This Row],[Dt_Customer]]+Table13[[#This Row],[Recency]]</f>
        <v>41490</v>
      </c>
      <c r="BD958" s="16" t="str">
        <f>IF(COUNTIF(A:A, A958) &gt; 1, "Duplicate", "Unique")</f>
        <v>Unique</v>
      </c>
    </row>
    <row r="959" spans="1:56" x14ac:dyDescent="0.3">
      <c r="A959">
        <v>3174</v>
      </c>
      <c r="B959">
        <v>1959</v>
      </c>
      <c r="C959" t="s">
        <v>28</v>
      </c>
      <c r="D959" t="s">
        <v>35</v>
      </c>
      <c r="E959">
        <v>87771</v>
      </c>
      <c r="F959">
        <v>0</v>
      </c>
      <c r="G959">
        <v>1</v>
      </c>
      <c r="H959" s="1">
        <v>41416</v>
      </c>
      <c r="I959">
        <v>61</v>
      </c>
      <c r="J959">
        <v>1492</v>
      </c>
      <c r="K959">
        <v>38</v>
      </c>
      <c r="L959">
        <v>287</v>
      </c>
      <c r="M959">
        <v>50</v>
      </c>
      <c r="N959">
        <v>57</v>
      </c>
      <c r="O959">
        <v>33</v>
      </c>
      <c r="P959">
        <f>IF(Table13[[#This Row],[MntWines]] = 0,"",Table13[[#This Row],[MntWines]])</f>
        <v>1492</v>
      </c>
      <c r="Q959">
        <f>IF(Table13[[#This Row],[MntFruits]] = 0, "",Table13[[#This Row],[MntFruits]])</f>
        <v>38</v>
      </c>
      <c r="R959">
        <f>IF(Table13[[#This Row],[MntMeatProducts]] = 0, "",Table13[[#This Row],[MntMeatProducts]])</f>
        <v>287</v>
      </c>
      <c r="S959">
        <f>IF(Table13[[#This Row],[MntFishProducts]] = 0, "",Table13[[#This Row],[MntFishProducts]])</f>
        <v>50</v>
      </c>
      <c r="T959">
        <f>IF(Table13[[#This Row],[MntSweetProducts]] = 0, "",Table13[[#This Row],[MntSweetProducts]])</f>
        <v>57</v>
      </c>
      <c r="U959">
        <f>IF(Table13[[#This Row],[MntGoldProds]] = 0, "",Table13[[#This Row],[MntGoldProds]])</f>
        <v>33</v>
      </c>
      <c r="V959">
        <v>1</v>
      </c>
      <c r="W959">
        <v>5</v>
      </c>
      <c r="X959">
        <v>10</v>
      </c>
      <c r="Y959">
        <v>4</v>
      </c>
      <c r="Z959">
        <v>6</v>
      </c>
      <c r="AA959">
        <v>1</v>
      </c>
      <c r="AB959">
        <v>1</v>
      </c>
      <c r="AC959">
        <v>0</v>
      </c>
      <c r="AD959">
        <v>1</v>
      </c>
      <c r="AE959">
        <v>1</v>
      </c>
      <c r="AF959">
        <v>1</v>
      </c>
      <c r="AG959">
        <v>0</v>
      </c>
      <c r="AH959" t="s">
        <v>30</v>
      </c>
      <c r="AI959" s="13">
        <f>SUM(Table13[[#This Row],[MntWines]:[MntGoldProds]])</f>
        <v>1957</v>
      </c>
      <c r="AJ959" s="13">
        <f>AVERAGE(Table13[[#This Row],[MntWines]:[MntGoldProds]])</f>
        <v>326.16666666666669</v>
      </c>
      <c r="AK959">
        <f>IF(Table13[[#This Row],[Total Number of Purchases]]=0,0,Table13[[#This Row],[Total Spend]]/Table13[[#This Row],[Total Number of Purchases]])</f>
        <v>97.85</v>
      </c>
      <c r="AM959">
        <f>SUM(Table13[[#This Row],[NumDealsPurchases]:[NumStorePurchases]])</f>
        <v>20</v>
      </c>
      <c r="AN959" s="14">
        <f>Snapshot_Date-Table13[[#This Row],[Dt_Customer]]</f>
        <v>500</v>
      </c>
      <c r="AP959" s="13">
        <f>Table13[[#This Row],[NumDealsPurchases]]/Table13[[#This Row],[Total Number of Purchases]]*100</f>
        <v>5</v>
      </c>
      <c r="AQ959">
        <f>6-ROUNDUP(_xlfn.PERCENTRANK.INC(Table13[Recency],Table13[[#This Row],[Recency]])*5, 0)</f>
        <v>2</v>
      </c>
      <c r="AR959">
        <f>ROUNDUP(_xlfn.PERCENTRANK.INC(Table13[Total Number of Purchases],Table13[[#This Row],[Total Number of Purchases]])*5,0)</f>
        <v>4</v>
      </c>
      <c r="AS959">
        <f>ROUNDUP(_xlfn.PERCENTRANK.INC(Table13[Total Spend],Table13[[#This Row],[Total Spend]])*5,0)</f>
        <v>5</v>
      </c>
      <c r="AT959" t="str">
        <f>Table13[[#This Row],[Recency Score]]&amp;Table13[[#This Row],[Frequency Score]]&amp;Table13[[#This Row],[Monetary Score]]</f>
        <v>245</v>
      </c>
      <c r="AU959" t="str">
        <f t="shared" si="14"/>
        <v>Big Spenders</v>
      </c>
      <c r="AW959" s="13">
        <f>DATEDIF(Table13[[#This Row],[Dt_Customer]], Snapshot_Date, "d")</f>
        <v>500</v>
      </c>
      <c r="AX959" s="13">
        <f>Table13[[#This Row],[CL if today]]/365</f>
        <v>1.3698630136986301</v>
      </c>
      <c r="AY959">
        <f>Table13[[#This Row],[Total Number of Purchases]]/Table13[[#This Row],[Corrected CL]]</f>
        <v>14.600000000000001</v>
      </c>
      <c r="AZ959">
        <f>Table13[[#This Row],[Average Order Value (AOV)]]*Table13[[#This Row],[Freq per Year]]</f>
        <v>1428.6100000000001</v>
      </c>
      <c r="BA959">
        <f>Table13[[#This Row],[Total Spend]]/Table13[[#This Row],[Corrected CL]]</f>
        <v>1428.6100000000001</v>
      </c>
      <c r="BB959">
        <v>853.83928571428567</v>
      </c>
      <c r="BC959" s="1">
        <f>Table13[[#This Row],[Dt_Customer]]+Table13[[#This Row],[Recency]]</f>
        <v>41477</v>
      </c>
      <c r="BD959" s="16" t="str">
        <f>IF(COUNTIF(A:A, A959) &gt; 1, "Duplicate", "Unique")</f>
        <v>Unique</v>
      </c>
    </row>
    <row r="960" spans="1:56" x14ac:dyDescent="0.3">
      <c r="A960">
        <v>5536</v>
      </c>
      <c r="B960">
        <v>1959</v>
      </c>
      <c r="C960" t="s">
        <v>28</v>
      </c>
      <c r="D960" t="s">
        <v>35</v>
      </c>
      <c r="E960">
        <v>87771</v>
      </c>
      <c r="F960">
        <v>0</v>
      </c>
      <c r="G960">
        <v>1</v>
      </c>
      <c r="H960" s="1">
        <v>41416</v>
      </c>
      <c r="I960">
        <v>61</v>
      </c>
      <c r="J960">
        <v>1492</v>
      </c>
      <c r="K960">
        <v>38</v>
      </c>
      <c r="L960">
        <v>287</v>
      </c>
      <c r="M960">
        <v>50</v>
      </c>
      <c r="N960">
        <v>57</v>
      </c>
      <c r="O960">
        <v>33</v>
      </c>
      <c r="P960">
        <f>IF(Table13[[#This Row],[MntWines]] = 0,"",Table13[[#This Row],[MntWines]])</f>
        <v>1492</v>
      </c>
      <c r="Q960">
        <f>IF(Table13[[#This Row],[MntFruits]] = 0, "",Table13[[#This Row],[MntFruits]])</f>
        <v>38</v>
      </c>
      <c r="R960">
        <f>IF(Table13[[#This Row],[MntMeatProducts]] = 0, "",Table13[[#This Row],[MntMeatProducts]])</f>
        <v>287</v>
      </c>
      <c r="S960">
        <f>IF(Table13[[#This Row],[MntFishProducts]] = 0, "",Table13[[#This Row],[MntFishProducts]])</f>
        <v>50</v>
      </c>
      <c r="T960">
        <f>IF(Table13[[#This Row],[MntSweetProducts]] = 0, "",Table13[[#This Row],[MntSweetProducts]])</f>
        <v>57</v>
      </c>
      <c r="U960">
        <f>IF(Table13[[#This Row],[MntGoldProds]] = 0, "",Table13[[#This Row],[MntGoldProds]])</f>
        <v>33</v>
      </c>
      <c r="V960">
        <v>1</v>
      </c>
      <c r="W960">
        <v>5</v>
      </c>
      <c r="X960">
        <v>10</v>
      </c>
      <c r="Y960">
        <v>4</v>
      </c>
      <c r="Z960">
        <v>6</v>
      </c>
      <c r="AA960">
        <v>1</v>
      </c>
      <c r="AB960">
        <v>1</v>
      </c>
      <c r="AC960">
        <v>0</v>
      </c>
      <c r="AD960">
        <v>1</v>
      </c>
      <c r="AE960">
        <v>1</v>
      </c>
      <c r="AF960">
        <v>1</v>
      </c>
      <c r="AG960">
        <v>0</v>
      </c>
      <c r="AH960" t="s">
        <v>32</v>
      </c>
      <c r="AI960" s="13">
        <f>SUM(Table13[[#This Row],[MntWines]:[MntGoldProds]])</f>
        <v>1957</v>
      </c>
      <c r="AJ960" s="13">
        <f>AVERAGE(Table13[[#This Row],[MntWines]:[MntGoldProds]])</f>
        <v>326.16666666666669</v>
      </c>
      <c r="AK960">
        <f>IF(Table13[[#This Row],[Total Number of Purchases]]=0,0,Table13[[#This Row],[Total Spend]]/Table13[[#This Row],[Total Number of Purchases]])</f>
        <v>97.85</v>
      </c>
      <c r="AM960">
        <f>SUM(Table13[[#This Row],[NumDealsPurchases]:[NumStorePurchases]])</f>
        <v>20</v>
      </c>
      <c r="AN960" s="14">
        <f>Snapshot_Date-Table13[[#This Row],[Dt_Customer]]</f>
        <v>500</v>
      </c>
      <c r="AP960" s="13">
        <f>Table13[[#This Row],[NumDealsPurchases]]/Table13[[#This Row],[Total Number of Purchases]]*100</f>
        <v>5</v>
      </c>
      <c r="AQ960">
        <f>6-ROUNDUP(_xlfn.PERCENTRANK.INC(Table13[Recency],Table13[[#This Row],[Recency]])*5, 0)</f>
        <v>2</v>
      </c>
      <c r="AR960">
        <f>ROUNDUP(_xlfn.PERCENTRANK.INC(Table13[Total Number of Purchases],Table13[[#This Row],[Total Number of Purchases]])*5,0)</f>
        <v>4</v>
      </c>
      <c r="AS960">
        <f>ROUNDUP(_xlfn.PERCENTRANK.INC(Table13[Total Spend],Table13[[#This Row],[Total Spend]])*5,0)</f>
        <v>5</v>
      </c>
      <c r="AT960" t="str">
        <f>Table13[[#This Row],[Recency Score]]&amp;Table13[[#This Row],[Frequency Score]]&amp;Table13[[#This Row],[Monetary Score]]</f>
        <v>245</v>
      </c>
      <c r="AU960" t="str">
        <f t="shared" si="14"/>
        <v>Big Spenders</v>
      </c>
      <c r="AW960" s="13">
        <f>DATEDIF(Table13[[#This Row],[Dt_Customer]], Snapshot_Date, "d")</f>
        <v>500</v>
      </c>
      <c r="AX960" s="13">
        <f>Table13[[#This Row],[CL if today]]/365</f>
        <v>1.3698630136986301</v>
      </c>
      <c r="AY960">
        <f>Table13[[#This Row],[Total Number of Purchases]]/Table13[[#This Row],[Corrected CL]]</f>
        <v>14.600000000000001</v>
      </c>
      <c r="AZ960">
        <f>Table13[[#This Row],[Average Order Value (AOV)]]*Table13[[#This Row],[Freq per Year]]</f>
        <v>1428.6100000000001</v>
      </c>
      <c r="BA960">
        <f>Table13[[#This Row],[Total Spend]]/Table13[[#This Row],[Corrected CL]]</f>
        <v>1428.6100000000001</v>
      </c>
      <c r="BB960">
        <v>1194.9404761904761</v>
      </c>
      <c r="BC960" s="1">
        <f>Table13[[#This Row],[Dt_Customer]]+Table13[[#This Row],[Recency]]</f>
        <v>41477</v>
      </c>
      <c r="BD960" s="16" t="str">
        <f>IF(COUNTIF(A:A, A960) &gt; 1, "Duplicate", "Unique")</f>
        <v>Unique</v>
      </c>
    </row>
    <row r="961" spans="1:56" x14ac:dyDescent="0.3">
      <c r="A961">
        <v>945</v>
      </c>
      <c r="B961">
        <v>1965</v>
      </c>
      <c r="C961" t="s">
        <v>28</v>
      </c>
      <c r="D961" t="s">
        <v>35</v>
      </c>
      <c r="E961">
        <v>36317</v>
      </c>
      <c r="F961">
        <v>0</v>
      </c>
      <c r="G961">
        <v>1</v>
      </c>
      <c r="H961" s="1">
        <v>41416</v>
      </c>
      <c r="I961">
        <v>53</v>
      </c>
      <c r="J961">
        <v>87</v>
      </c>
      <c r="K961">
        <v>3</v>
      </c>
      <c r="L961">
        <v>25</v>
      </c>
      <c r="M961">
        <v>3</v>
      </c>
      <c r="N961">
        <v>2</v>
      </c>
      <c r="O961">
        <v>13</v>
      </c>
      <c r="P961">
        <f>IF(Table13[[#This Row],[MntWines]] = 0,"",Table13[[#This Row],[MntWines]])</f>
        <v>87</v>
      </c>
      <c r="Q961">
        <f>IF(Table13[[#This Row],[MntFruits]] = 0, "",Table13[[#This Row],[MntFruits]])</f>
        <v>3</v>
      </c>
      <c r="R961">
        <f>IF(Table13[[#This Row],[MntMeatProducts]] = 0, "",Table13[[#This Row],[MntMeatProducts]])</f>
        <v>25</v>
      </c>
      <c r="S961">
        <f>IF(Table13[[#This Row],[MntFishProducts]] = 0, "",Table13[[#This Row],[MntFishProducts]])</f>
        <v>3</v>
      </c>
      <c r="T961">
        <f>IF(Table13[[#This Row],[MntSweetProducts]] = 0, "",Table13[[#This Row],[MntSweetProducts]])</f>
        <v>2</v>
      </c>
      <c r="U961">
        <f>IF(Table13[[#This Row],[MntGoldProds]] = 0, "",Table13[[#This Row],[MntGoldProds]])</f>
        <v>13</v>
      </c>
      <c r="V961">
        <v>2</v>
      </c>
      <c r="W961">
        <v>3</v>
      </c>
      <c r="X961">
        <v>0</v>
      </c>
      <c r="Y961">
        <v>4</v>
      </c>
      <c r="Z961">
        <v>7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 t="s">
        <v>30</v>
      </c>
      <c r="AI961" s="13">
        <f>SUM(Table13[[#This Row],[MntWines]:[MntGoldProds]])</f>
        <v>133</v>
      </c>
      <c r="AJ961" s="13">
        <f>AVERAGE(Table13[[#This Row],[MntWines]:[MntGoldProds]])</f>
        <v>22.166666666666668</v>
      </c>
      <c r="AK961">
        <f>IF(Table13[[#This Row],[Total Number of Purchases]]=0,0,Table13[[#This Row],[Total Spend]]/Table13[[#This Row],[Total Number of Purchases]])</f>
        <v>14.777777777777779</v>
      </c>
      <c r="AM961">
        <f>SUM(Table13[[#This Row],[NumDealsPurchases]:[NumStorePurchases]])</f>
        <v>9</v>
      </c>
      <c r="AN961" s="14">
        <f>Snapshot_Date-Table13[[#This Row],[Dt_Customer]]</f>
        <v>500</v>
      </c>
      <c r="AP961" s="13">
        <f>Table13[[#This Row],[NumDealsPurchases]]/Table13[[#This Row],[Total Number of Purchases]]*100</f>
        <v>22.222222222222221</v>
      </c>
      <c r="AQ961">
        <f>6-ROUNDUP(_xlfn.PERCENTRANK.INC(Table13[Recency],Table13[[#This Row],[Recency]])*5, 0)</f>
        <v>3</v>
      </c>
      <c r="AR961">
        <f>ROUNDUP(_xlfn.PERCENTRANK.INC(Table13[Total Number of Purchases],Table13[[#This Row],[Total Number of Purchases]])*5,0)</f>
        <v>2</v>
      </c>
      <c r="AS961">
        <f>ROUNDUP(_xlfn.PERCENTRANK.INC(Table13[Total Spend],Table13[[#This Row],[Total Spend]])*5,0)</f>
        <v>2</v>
      </c>
      <c r="AT961" t="str">
        <f>Table13[[#This Row],[Recency Score]]&amp;Table13[[#This Row],[Frequency Score]]&amp;Table13[[#This Row],[Monetary Score]]</f>
        <v>322</v>
      </c>
      <c r="AU961" t="str">
        <f t="shared" si="14"/>
        <v>Needs Attention</v>
      </c>
      <c r="AW961" s="13">
        <f>DATEDIF(Table13[[#This Row],[Dt_Customer]], Snapshot_Date, "d")</f>
        <v>500</v>
      </c>
      <c r="AX961" s="13">
        <f>Table13[[#This Row],[CL if today]]/365</f>
        <v>1.3698630136986301</v>
      </c>
      <c r="AY961">
        <f>Table13[[#This Row],[Total Number of Purchases]]/Table13[[#This Row],[Corrected CL]]</f>
        <v>6.57</v>
      </c>
      <c r="AZ961">
        <f>Table13[[#This Row],[Average Order Value (AOV)]]*Table13[[#This Row],[Freq per Year]]</f>
        <v>97.09</v>
      </c>
      <c r="BA961">
        <f>Table13[[#This Row],[Total Spend]]/Table13[[#This Row],[Corrected CL]]</f>
        <v>97.09</v>
      </c>
      <c r="BB961">
        <v>9.4333996023856859</v>
      </c>
      <c r="BC961" s="1">
        <f>Table13[[#This Row],[Dt_Customer]]+Table13[[#This Row],[Recency]]</f>
        <v>41469</v>
      </c>
      <c r="BD961" s="16" t="str">
        <f>IF(COUNTIF(A:A, A961) &gt; 1, "Duplicate", "Unique")</f>
        <v>Unique</v>
      </c>
    </row>
    <row r="962" spans="1:56" x14ac:dyDescent="0.3">
      <c r="A962">
        <v>1184</v>
      </c>
      <c r="B962">
        <v>1968</v>
      </c>
      <c r="C962" t="s">
        <v>37</v>
      </c>
      <c r="D962" t="s">
        <v>29</v>
      </c>
      <c r="E962">
        <v>69674</v>
      </c>
      <c r="F962">
        <v>0</v>
      </c>
      <c r="G962">
        <v>2</v>
      </c>
      <c r="H962" s="1">
        <v>41416</v>
      </c>
      <c r="I962">
        <v>46</v>
      </c>
      <c r="J962">
        <v>554</v>
      </c>
      <c r="K962">
        <v>41</v>
      </c>
      <c r="L962">
        <v>215</v>
      </c>
      <c r="M962">
        <v>11</v>
      </c>
      <c r="N962">
        <v>0</v>
      </c>
      <c r="O962">
        <v>24</v>
      </c>
      <c r="P962">
        <f>IF(Table13[[#This Row],[MntWines]] = 0,"",Table13[[#This Row],[MntWines]])</f>
        <v>554</v>
      </c>
      <c r="Q962">
        <f>IF(Table13[[#This Row],[MntFruits]] = 0, "",Table13[[#This Row],[MntFruits]])</f>
        <v>41</v>
      </c>
      <c r="R962">
        <f>IF(Table13[[#This Row],[MntMeatProducts]] = 0, "",Table13[[#This Row],[MntMeatProducts]])</f>
        <v>215</v>
      </c>
      <c r="S962">
        <f>IF(Table13[[#This Row],[MntFishProducts]] = 0, "",Table13[[#This Row],[MntFishProducts]])</f>
        <v>11</v>
      </c>
      <c r="T962" t="str">
        <f>IF(Table13[[#This Row],[MntSweetProducts]] = 0, "",Table13[[#This Row],[MntSweetProducts]])</f>
        <v/>
      </c>
      <c r="U962">
        <f>IF(Table13[[#This Row],[MntGoldProds]] = 0, "",Table13[[#This Row],[MntGoldProds]])</f>
        <v>24</v>
      </c>
      <c r="V962">
        <v>3</v>
      </c>
      <c r="W962">
        <v>10</v>
      </c>
      <c r="X962">
        <v>2</v>
      </c>
      <c r="Y962">
        <v>10</v>
      </c>
      <c r="Z962">
        <v>5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43</v>
      </c>
      <c r="AI962" s="13">
        <f>SUM(Table13[[#This Row],[MntWines]:[MntGoldProds]])</f>
        <v>845</v>
      </c>
      <c r="AJ962" s="13">
        <f>AVERAGE(Table13[[#This Row],[MntWines]:[MntGoldProds]])</f>
        <v>140.83333333333334</v>
      </c>
      <c r="AK962">
        <f>IF(Table13[[#This Row],[Total Number of Purchases]]=0,0,Table13[[#This Row],[Total Spend]]/Table13[[#This Row],[Total Number of Purchases]])</f>
        <v>33.799999999999997</v>
      </c>
      <c r="AM962">
        <f>SUM(Table13[[#This Row],[NumDealsPurchases]:[NumStorePurchases]])</f>
        <v>25</v>
      </c>
      <c r="AN962" s="14">
        <f>Snapshot_Date-Table13[[#This Row],[Dt_Customer]]</f>
        <v>500</v>
      </c>
      <c r="AP962" s="13">
        <f>Table13[[#This Row],[NumDealsPurchases]]/Table13[[#This Row],[Total Number of Purchases]]*100</f>
        <v>12</v>
      </c>
      <c r="AQ962">
        <f>6-ROUNDUP(_xlfn.PERCENTRANK.INC(Table13[Recency],Table13[[#This Row],[Recency]])*5, 0)</f>
        <v>3</v>
      </c>
      <c r="AR962">
        <f>ROUNDUP(_xlfn.PERCENTRANK.INC(Table13[Total Number of Purchases],Table13[[#This Row],[Total Number of Purchases]])*5,0)</f>
        <v>5</v>
      </c>
      <c r="AS962">
        <f>ROUNDUP(_xlfn.PERCENTRANK.INC(Table13[Total Spend],Table13[[#This Row],[Total Spend]])*5,0)</f>
        <v>4</v>
      </c>
      <c r="AT962" t="str">
        <f>Table13[[#This Row],[Recency Score]]&amp;Table13[[#This Row],[Frequency Score]]&amp;Table13[[#This Row],[Monetary Score]]</f>
        <v>354</v>
      </c>
      <c r="AU962" t="str">
        <f t="shared" ref="AU962:AU1025" si="15">IF(AT962="555","Champions",
IF(AND(LEFT(AT962,1)="5", MID(AT962,2,1)&gt;="3"),"Loyal Customers",
IF(MID(AT962,2,1)="5","Frequent Buyers",
IF(RIGHT(AT962,1)="5","Big Spenders",
IF(LEFT(AT962,1)="4","Potential Loyalists",
IF(LEFT(AT962,1)="3","Needs Attention",
IF(LEFT(AT962,1)="2","About to Sleep",
IF(LEFT(AT962,1)="1","Lost",
IF(LEFT(AT962,1)&lt;="2","At Risk","Others")))))))))</f>
        <v>Frequent Buyers</v>
      </c>
      <c r="AW962" s="13">
        <f>DATEDIF(Table13[[#This Row],[Dt_Customer]], Snapshot_Date, "d")</f>
        <v>500</v>
      </c>
      <c r="AX962" s="13">
        <f>Table13[[#This Row],[CL if today]]/365</f>
        <v>1.3698630136986301</v>
      </c>
      <c r="AY962">
        <f>Table13[[#This Row],[Total Number of Purchases]]/Table13[[#This Row],[Corrected CL]]</f>
        <v>18.25</v>
      </c>
      <c r="AZ962">
        <f>Table13[[#This Row],[Average Order Value (AOV)]]*Table13[[#This Row],[Freq per Year]]</f>
        <v>616.84999999999991</v>
      </c>
      <c r="BA962">
        <f>Table13[[#This Row],[Total Spend]]/Table13[[#This Row],[Corrected CL]]</f>
        <v>616.85</v>
      </c>
      <c r="BB962">
        <v>686.46123260437378</v>
      </c>
      <c r="BC962" s="1">
        <f>Table13[[#This Row],[Dt_Customer]]+Table13[[#This Row],[Recency]]</f>
        <v>41462</v>
      </c>
      <c r="BD962" s="16" t="str">
        <f>IF(COUNTIF(A:A, A962) &gt; 1, "Duplicate", "Unique")</f>
        <v>Unique</v>
      </c>
    </row>
    <row r="963" spans="1:56" x14ac:dyDescent="0.3">
      <c r="A963">
        <v>1204</v>
      </c>
      <c r="B963">
        <v>1970</v>
      </c>
      <c r="C963" t="s">
        <v>37</v>
      </c>
      <c r="D963" t="s">
        <v>33</v>
      </c>
      <c r="E963">
        <v>67536</v>
      </c>
      <c r="F963">
        <v>0</v>
      </c>
      <c r="G963">
        <v>1</v>
      </c>
      <c r="H963" s="1">
        <v>41416</v>
      </c>
      <c r="I963">
        <v>45</v>
      </c>
      <c r="J963">
        <v>1253</v>
      </c>
      <c r="K963">
        <v>0</v>
      </c>
      <c r="L963">
        <v>447</v>
      </c>
      <c r="M963">
        <v>23</v>
      </c>
      <c r="N963">
        <v>71</v>
      </c>
      <c r="O963">
        <v>35</v>
      </c>
      <c r="P963">
        <f>IF(Table13[[#This Row],[MntWines]] = 0,"",Table13[[#This Row],[MntWines]])</f>
        <v>1253</v>
      </c>
      <c r="Q963" t="str">
        <f>IF(Table13[[#This Row],[MntFruits]] = 0, "",Table13[[#This Row],[MntFruits]])</f>
        <v/>
      </c>
      <c r="R963">
        <f>IF(Table13[[#This Row],[MntMeatProducts]] = 0, "",Table13[[#This Row],[MntMeatProducts]])</f>
        <v>447</v>
      </c>
      <c r="S963">
        <f>IF(Table13[[#This Row],[MntFishProducts]] = 0, "",Table13[[#This Row],[MntFishProducts]])</f>
        <v>23</v>
      </c>
      <c r="T963">
        <f>IF(Table13[[#This Row],[MntSweetProducts]] = 0, "",Table13[[#This Row],[MntSweetProducts]])</f>
        <v>71</v>
      </c>
      <c r="U963">
        <f>IF(Table13[[#This Row],[MntGoldProds]] = 0, "",Table13[[#This Row],[MntGoldProds]])</f>
        <v>35</v>
      </c>
      <c r="V963">
        <v>3</v>
      </c>
      <c r="W963">
        <v>11</v>
      </c>
      <c r="X963">
        <v>5</v>
      </c>
      <c r="Y963">
        <v>11</v>
      </c>
      <c r="Z963">
        <v>8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 t="s">
        <v>43</v>
      </c>
      <c r="AI963" s="13">
        <f>SUM(Table13[[#This Row],[MntWines]:[MntGoldProds]])</f>
        <v>1829</v>
      </c>
      <c r="AJ963" s="13">
        <f>AVERAGE(Table13[[#This Row],[MntWines]:[MntGoldProds]])</f>
        <v>304.83333333333331</v>
      </c>
      <c r="AK963">
        <f>IF(Table13[[#This Row],[Total Number of Purchases]]=0,0,Table13[[#This Row],[Total Spend]]/Table13[[#This Row],[Total Number of Purchases]])</f>
        <v>60.966666666666669</v>
      </c>
      <c r="AM963">
        <f>SUM(Table13[[#This Row],[NumDealsPurchases]:[NumStorePurchases]])</f>
        <v>30</v>
      </c>
      <c r="AN963" s="14">
        <f>Snapshot_Date-Table13[[#This Row],[Dt_Customer]]</f>
        <v>500</v>
      </c>
      <c r="AP963" s="13">
        <f>Table13[[#This Row],[NumDealsPurchases]]/Table13[[#This Row],[Total Number of Purchases]]*100</f>
        <v>10</v>
      </c>
      <c r="AQ963">
        <f>6-ROUNDUP(_xlfn.PERCENTRANK.INC(Table13[Recency],Table13[[#This Row],[Recency]])*5, 0)</f>
        <v>3</v>
      </c>
      <c r="AR963">
        <f>ROUNDUP(_xlfn.PERCENTRANK.INC(Table13[Total Number of Purchases],Table13[[#This Row],[Total Number of Purchases]])*5,0)</f>
        <v>5</v>
      </c>
      <c r="AS963">
        <f>ROUNDUP(_xlfn.PERCENTRANK.INC(Table13[Total Spend],Table13[[#This Row],[Total Spend]])*5,0)</f>
        <v>5</v>
      </c>
      <c r="AT963" t="str">
        <f>Table13[[#This Row],[Recency Score]]&amp;Table13[[#This Row],[Frequency Score]]&amp;Table13[[#This Row],[Monetary Score]]</f>
        <v>355</v>
      </c>
      <c r="AU963" t="str">
        <f t="shared" si="15"/>
        <v>Frequent Buyers</v>
      </c>
      <c r="AW963" s="13">
        <f>DATEDIF(Table13[[#This Row],[Dt_Customer]], Snapshot_Date, "d")</f>
        <v>500</v>
      </c>
      <c r="AX963" s="13">
        <f>Table13[[#This Row],[CL if today]]/365</f>
        <v>1.3698630136986301</v>
      </c>
      <c r="AY963">
        <f>Table13[[#This Row],[Total Number of Purchases]]/Table13[[#This Row],[Corrected CL]]</f>
        <v>21.900000000000002</v>
      </c>
      <c r="AZ963">
        <f>Table13[[#This Row],[Average Order Value (AOV)]]*Table13[[#This Row],[Freq per Year]]</f>
        <v>1335.17</v>
      </c>
      <c r="BA963">
        <f>Table13[[#This Row],[Total Spend]]/Table13[[#This Row],[Corrected CL]]</f>
        <v>1335.17</v>
      </c>
      <c r="BB963">
        <v>1359.6613545816733</v>
      </c>
      <c r="BC963" s="1">
        <f>Table13[[#This Row],[Dt_Customer]]+Table13[[#This Row],[Recency]]</f>
        <v>41461</v>
      </c>
      <c r="BD963" s="16" t="str">
        <f>IF(COUNTIF(A:A, A963) &gt; 1, "Duplicate", "Unique")</f>
        <v>Unique</v>
      </c>
    </row>
    <row r="964" spans="1:56" x14ac:dyDescent="0.3">
      <c r="A964">
        <v>1087</v>
      </c>
      <c r="B964">
        <v>1975</v>
      </c>
      <c r="C964" t="s">
        <v>41</v>
      </c>
      <c r="D964" t="s">
        <v>35</v>
      </c>
      <c r="E964">
        <v>22669</v>
      </c>
      <c r="F964">
        <v>1</v>
      </c>
      <c r="G964">
        <v>0</v>
      </c>
      <c r="H964" s="1">
        <v>41416</v>
      </c>
      <c r="I964">
        <v>30</v>
      </c>
      <c r="J964">
        <v>16</v>
      </c>
      <c r="K964">
        <v>14</v>
      </c>
      <c r="L964">
        <v>36</v>
      </c>
      <c r="M964">
        <v>37</v>
      </c>
      <c r="N964">
        <v>22</v>
      </c>
      <c r="O964">
        <v>48</v>
      </c>
      <c r="P964">
        <f>IF(Table13[[#This Row],[MntWines]] = 0,"",Table13[[#This Row],[MntWines]])</f>
        <v>16</v>
      </c>
      <c r="Q964">
        <f>IF(Table13[[#This Row],[MntFruits]] = 0, "",Table13[[#This Row],[MntFruits]])</f>
        <v>14</v>
      </c>
      <c r="R964">
        <f>IF(Table13[[#This Row],[MntMeatProducts]] = 0, "",Table13[[#This Row],[MntMeatProducts]])</f>
        <v>36</v>
      </c>
      <c r="S964">
        <f>IF(Table13[[#This Row],[MntFishProducts]] = 0, "",Table13[[#This Row],[MntFishProducts]])</f>
        <v>37</v>
      </c>
      <c r="T964">
        <f>IF(Table13[[#This Row],[MntSweetProducts]] = 0, "",Table13[[#This Row],[MntSweetProducts]])</f>
        <v>22</v>
      </c>
      <c r="U964">
        <f>IF(Table13[[#This Row],[MntGoldProds]] = 0, "",Table13[[#This Row],[MntGoldProds]])</f>
        <v>48</v>
      </c>
      <c r="V964">
        <v>3</v>
      </c>
      <c r="W964">
        <v>4</v>
      </c>
      <c r="X964">
        <v>1</v>
      </c>
      <c r="Y964">
        <v>2</v>
      </c>
      <c r="Z964">
        <v>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 t="s">
        <v>30</v>
      </c>
      <c r="AI964" s="13">
        <f>SUM(Table13[[#This Row],[MntWines]:[MntGoldProds]])</f>
        <v>173</v>
      </c>
      <c r="AJ964" s="13">
        <f>AVERAGE(Table13[[#This Row],[MntWines]:[MntGoldProds]])</f>
        <v>28.833333333333332</v>
      </c>
      <c r="AK964">
        <f>IF(Table13[[#This Row],[Total Number of Purchases]]=0,0,Table13[[#This Row],[Total Spend]]/Table13[[#This Row],[Total Number of Purchases]])</f>
        <v>17.3</v>
      </c>
      <c r="AM964">
        <f>SUM(Table13[[#This Row],[NumDealsPurchases]:[NumStorePurchases]])</f>
        <v>10</v>
      </c>
      <c r="AN964" s="14">
        <f>Snapshot_Date-Table13[[#This Row],[Dt_Customer]]</f>
        <v>500</v>
      </c>
      <c r="AP964" s="13">
        <f>Table13[[#This Row],[NumDealsPurchases]]/Table13[[#This Row],[Total Number of Purchases]]*100</f>
        <v>30</v>
      </c>
      <c r="AQ964">
        <f>6-ROUNDUP(_xlfn.PERCENTRANK.INC(Table13[Recency],Table13[[#This Row],[Recency]])*5, 0)</f>
        <v>4</v>
      </c>
      <c r="AR964">
        <f>ROUNDUP(_xlfn.PERCENTRANK.INC(Table13[Total Number of Purchases],Table13[[#This Row],[Total Number of Purchases]])*5,0)</f>
        <v>2</v>
      </c>
      <c r="AS964">
        <f>ROUNDUP(_xlfn.PERCENTRANK.INC(Table13[Total Spend],Table13[[#This Row],[Total Spend]])*5,0)</f>
        <v>2</v>
      </c>
      <c r="AT964" t="str">
        <f>Table13[[#This Row],[Recency Score]]&amp;Table13[[#This Row],[Frequency Score]]&amp;Table13[[#This Row],[Monetary Score]]</f>
        <v>422</v>
      </c>
      <c r="AU964" t="str">
        <f t="shared" si="15"/>
        <v>Potential Loyalists</v>
      </c>
      <c r="AW964" s="13">
        <f>DATEDIF(Table13[[#This Row],[Dt_Customer]], Snapshot_Date, "d")</f>
        <v>500</v>
      </c>
      <c r="AX964" s="13">
        <f>Table13[[#This Row],[CL if today]]/365</f>
        <v>1.3698630136986301</v>
      </c>
      <c r="AY964">
        <f>Table13[[#This Row],[Total Number of Purchases]]/Table13[[#This Row],[Corrected CL]]</f>
        <v>7.3000000000000007</v>
      </c>
      <c r="AZ964">
        <f>Table13[[#This Row],[Average Order Value (AOV)]]*Table13[[#This Row],[Freq per Year]]</f>
        <v>126.29000000000002</v>
      </c>
      <c r="BA964">
        <f>Table13[[#This Row],[Total Spend]]/Table13[[#This Row],[Corrected CL]]</f>
        <v>126.29</v>
      </c>
      <c r="BB964">
        <v>775.80677290836661</v>
      </c>
      <c r="BC964" s="1">
        <f>Table13[[#This Row],[Dt_Customer]]+Table13[[#This Row],[Recency]]</f>
        <v>41446</v>
      </c>
      <c r="BD964" s="16" t="str">
        <f>IF(COUNTIF(A:A, A964) &gt; 1, "Duplicate", "Unique")</f>
        <v>Unique</v>
      </c>
    </row>
    <row r="965" spans="1:56" x14ac:dyDescent="0.3">
      <c r="A965">
        <v>3979</v>
      </c>
      <c r="B965">
        <v>1983</v>
      </c>
      <c r="C965" t="s">
        <v>37</v>
      </c>
      <c r="D965" t="s">
        <v>29</v>
      </c>
      <c r="E965">
        <v>90687</v>
      </c>
      <c r="F965">
        <v>0</v>
      </c>
      <c r="G965">
        <v>0</v>
      </c>
      <c r="H965" s="1">
        <v>41416</v>
      </c>
      <c r="I965">
        <v>98</v>
      </c>
      <c r="J965">
        <v>982</v>
      </c>
      <c r="K965">
        <v>17</v>
      </c>
      <c r="L965">
        <v>672</v>
      </c>
      <c r="M965">
        <v>23</v>
      </c>
      <c r="N965">
        <v>34</v>
      </c>
      <c r="O965">
        <v>51</v>
      </c>
      <c r="P965">
        <f>IF(Table13[[#This Row],[MntWines]] = 0,"",Table13[[#This Row],[MntWines]])</f>
        <v>982</v>
      </c>
      <c r="Q965">
        <f>IF(Table13[[#This Row],[MntFruits]] = 0, "",Table13[[#This Row],[MntFruits]])</f>
        <v>17</v>
      </c>
      <c r="R965">
        <f>IF(Table13[[#This Row],[MntMeatProducts]] = 0, "",Table13[[#This Row],[MntMeatProducts]])</f>
        <v>672</v>
      </c>
      <c r="S965">
        <f>IF(Table13[[#This Row],[MntFishProducts]] = 0, "",Table13[[#This Row],[MntFishProducts]])</f>
        <v>23</v>
      </c>
      <c r="T965">
        <f>IF(Table13[[#This Row],[MntSweetProducts]] = 0, "",Table13[[#This Row],[MntSweetProducts]])</f>
        <v>34</v>
      </c>
      <c r="U965">
        <f>IF(Table13[[#This Row],[MntGoldProds]] = 0, "",Table13[[#This Row],[MntGoldProds]])</f>
        <v>51</v>
      </c>
      <c r="V965">
        <v>1</v>
      </c>
      <c r="W965">
        <v>6</v>
      </c>
      <c r="X965">
        <v>2</v>
      </c>
      <c r="Y965">
        <v>8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 t="s">
        <v>30</v>
      </c>
      <c r="AI965" s="13">
        <f>SUM(Table13[[#This Row],[MntWines]:[MntGoldProds]])</f>
        <v>1779</v>
      </c>
      <c r="AJ965" s="13">
        <f>AVERAGE(Table13[[#This Row],[MntWines]:[MntGoldProds]])</f>
        <v>296.5</v>
      </c>
      <c r="AK965">
        <f>IF(Table13[[#This Row],[Total Number of Purchases]]=0,0,Table13[[#This Row],[Total Spend]]/Table13[[#This Row],[Total Number of Purchases]])</f>
        <v>104.64705882352941</v>
      </c>
      <c r="AM965">
        <f>SUM(Table13[[#This Row],[NumDealsPurchases]:[NumStorePurchases]])</f>
        <v>17</v>
      </c>
      <c r="AN965" s="14">
        <f>Snapshot_Date-Table13[[#This Row],[Dt_Customer]]</f>
        <v>500</v>
      </c>
      <c r="AP965" s="13">
        <f>Table13[[#This Row],[NumDealsPurchases]]/Table13[[#This Row],[Total Number of Purchases]]*100</f>
        <v>5.8823529411764701</v>
      </c>
      <c r="AQ965">
        <f>6-ROUNDUP(_xlfn.PERCENTRANK.INC(Table13[Recency],Table13[[#This Row],[Recency]])*5, 0)</f>
        <v>1</v>
      </c>
      <c r="AR965">
        <f>ROUNDUP(_xlfn.PERCENTRANK.INC(Table13[Total Number of Purchases],Table13[[#This Row],[Total Number of Purchases]])*5,0)</f>
        <v>3</v>
      </c>
      <c r="AS965">
        <f>ROUNDUP(_xlfn.PERCENTRANK.INC(Table13[Total Spend],Table13[[#This Row],[Total Spend]])*5,0)</f>
        <v>5</v>
      </c>
      <c r="AT965" t="str">
        <f>Table13[[#This Row],[Recency Score]]&amp;Table13[[#This Row],[Frequency Score]]&amp;Table13[[#This Row],[Monetary Score]]</f>
        <v>135</v>
      </c>
      <c r="AU965" t="str">
        <f t="shared" si="15"/>
        <v>Big Spenders</v>
      </c>
      <c r="AW965" s="13">
        <f>DATEDIF(Table13[[#This Row],[Dt_Customer]], Snapshot_Date, "d")</f>
        <v>500</v>
      </c>
      <c r="AX965" s="13">
        <f>Table13[[#This Row],[CL if today]]/365</f>
        <v>1.3698630136986301</v>
      </c>
      <c r="AY965">
        <f>Table13[[#This Row],[Total Number of Purchases]]/Table13[[#This Row],[Corrected CL]]</f>
        <v>12.41</v>
      </c>
      <c r="AZ965">
        <f>Table13[[#This Row],[Average Order Value (AOV)]]*Table13[[#This Row],[Freq per Year]]</f>
        <v>1298.6699999999998</v>
      </c>
      <c r="BA965">
        <f>Table13[[#This Row],[Total Spend]]/Table13[[#This Row],[Corrected CL]]</f>
        <v>1298.67</v>
      </c>
      <c r="BB965">
        <v>339.70297029702971</v>
      </c>
      <c r="BC965" s="1">
        <f>Table13[[#This Row],[Dt_Customer]]+Table13[[#This Row],[Recency]]</f>
        <v>41514</v>
      </c>
      <c r="BD965" s="16" t="str">
        <f>IF(COUNTIF(A:A, A965) &gt; 1, "Duplicate", "Unique")</f>
        <v>Unique</v>
      </c>
    </row>
    <row r="966" spans="1:56" x14ac:dyDescent="0.3">
      <c r="A966">
        <v>550</v>
      </c>
      <c r="B966">
        <v>1952</v>
      </c>
      <c r="C966" t="s">
        <v>28</v>
      </c>
      <c r="D966" t="s">
        <v>29</v>
      </c>
      <c r="E966">
        <v>62335</v>
      </c>
      <c r="F966">
        <v>0</v>
      </c>
      <c r="G966">
        <v>1</v>
      </c>
      <c r="H966" s="1">
        <v>41417</v>
      </c>
      <c r="I966">
        <v>87</v>
      </c>
      <c r="J966">
        <v>243</v>
      </c>
      <c r="K966">
        <v>131</v>
      </c>
      <c r="L966">
        <v>217</v>
      </c>
      <c r="M966">
        <v>85</v>
      </c>
      <c r="N966">
        <v>6</v>
      </c>
      <c r="O966">
        <v>26</v>
      </c>
      <c r="P966">
        <f>IF(Table13[[#This Row],[MntWines]] = 0,"",Table13[[#This Row],[MntWines]])</f>
        <v>243</v>
      </c>
      <c r="Q966">
        <f>IF(Table13[[#This Row],[MntFruits]] = 0, "",Table13[[#This Row],[MntFruits]])</f>
        <v>131</v>
      </c>
      <c r="R966">
        <f>IF(Table13[[#This Row],[MntMeatProducts]] = 0, "",Table13[[#This Row],[MntMeatProducts]])</f>
        <v>217</v>
      </c>
      <c r="S966">
        <f>IF(Table13[[#This Row],[MntFishProducts]] = 0, "",Table13[[#This Row],[MntFishProducts]])</f>
        <v>85</v>
      </c>
      <c r="T966">
        <f>IF(Table13[[#This Row],[MntSweetProducts]] = 0, "",Table13[[#This Row],[MntSweetProducts]])</f>
        <v>6</v>
      </c>
      <c r="U966">
        <f>IF(Table13[[#This Row],[MntGoldProds]] = 0, "",Table13[[#This Row],[MntGoldProds]])</f>
        <v>26</v>
      </c>
      <c r="V966">
        <v>2</v>
      </c>
      <c r="W966">
        <v>3</v>
      </c>
      <c r="X966">
        <v>3</v>
      </c>
      <c r="Y966">
        <v>13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30</v>
      </c>
      <c r="AI966" s="13">
        <f>SUM(Table13[[#This Row],[MntWines]:[MntGoldProds]])</f>
        <v>708</v>
      </c>
      <c r="AJ966" s="13">
        <f>AVERAGE(Table13[[#This Row],[MntWines]:[MntGoldProds]])</f>
        <v>118</v>
      </c>
      <c r="AK966">
        <f>IF(Table13[[#This Row],[Total Number of Purchases]]=0,0,Table13[[#This Row],[Total Spend]]/Table13[[#This Row],[Total Number of Purchases]])</f>
        <v>33.714285714285715</v>
      </c>
      <c r="AM966">
        <f>SUM(Table13[[#This Row],[NumDealsPurchases]:[NumStorePurchases]])</f>
        <v>21</v>
      </c>
      <c r="AN966" s="14">
        <f>Snapshot_Date-Table13[[#This Row],[Dt_Customer]]</f>
        <v>499</v>
      </c>
      <c r="AP966" s="13">
        <f>Table13[[#This Row],[NumDealsPurchases]]/Table13[[#This Row],[Total Number of Purchases]]*100</f>
        <v>9.5238095238095237</v>
      </c>
      <c r="AQ966">
        <f>6-ROUNDUP(_xlfn.PERCENTRANK.INC(Table13[Recency],Table13[[#This Row],[Recency]])*5, 0)</f>
        <v>1</v>
      </c>
      <c r="AR966">
        <f>ROUNDUP(_xlfn.PERCENTRANK.INC(Table13[Total Number of Purchases],Table13[[#This Row],[Total Number of Purchases]])*5,0)</f>
        <v>4</v>
      </c>
      <c r="AS966">
        <f>ROUNDUP(_xlfn.PERCENTRANK.INC(Table13[Total Spend],Table13[[#This Row],[Total Spend]])*5,0)</f>
        <v>4</v>
      </c>
      <c r="AT966" t="str">
        <f>Table13[[#This Row],[Recency Score]]&amp;Table13[[#This Row],[Frequency Score]]&amp;Table13[[#This Row],[Monetary Score]]</f>
        <v>144</v>
      </c>
      <c r="AU966" t="str">
        <f t="shared" si="15"/>
        <v>Lost</v>
      </c>
      <c r="AW966" s="13">
        <f>DATEDIF(Table13[[#This Row],[Dt_Customer]], Snapshot_Date, "d")</f>
        <v>499</v>
      </c>
      <c r="AX966" s="13">
        <f>Table13[[#This Row],[CL if today]]/365</f>
        <v>1.3671232876712329</v>
      </c>
      <c r="AY966">
        <f>Table13[[#This Row],[Total Number of Purchases]]/Table13[[#This Row],[Corrected CL]]</f>
        <v>15.360721442885771</v>
      </c>
      <c r="AZ966">
        <f>Table13[[#This Row],[Average Order Value (AOV)]]*Table13[[#This Row],[Freq per Year]]</f>
        <v>517.87575150300597</v>
      </c>
      <c r="BA966">
        <f>Table13[[#This Row],[Total Spend]]/Table13[[#This Row],[Corrected CL]]</f>
        <v>517.87575150300597</v>
      </c>
      <c r="BB966">
        <v>1228.784860557769</v>
      </c>
      <c r="BC966" s="1">
        <f>Table13[[#This Row],[Dt_Customer]]+Table13[[#This Row],[Recency]]</f>
        <v>41504</v>
      </c>
      <c r="BD966" s="16" t="str">
        <f>IF(COUNTIF(A:A, A966) &gt; 1, "Duplicate", "Unique")</f>
        <v>Unique</v>
      </c>
    </row>
    <row r="967" spans="1:56" x14ac:dyDescent="0.3">
      <c r="A967">
        <v>4687</v>
      </c>
      <c r="B967">
        <v>1958</v>
      </c>
      <c r="C967" t="s">
        <v>41</v>
      </c>
      <c r="D967" t="s">
        <v>33</v>
      </c>
      <c r="E967">
        <v>80739</v>
      </c>
      <c r="F967">
        <v>0</v>
      </c>
      <c r="G967">
        <v>0</v>
      </c>
      <c r="H967" s="1">
        <v>41417</v>
      </c>
      <c r="I967">
        <v>92</v>
      </c>
      <c r="J967">
        <v>674</v>
      </c>
      <c r="K967">
        <v>92</v>
      </c>
      <c r="L967">
        <v>736</v>
      </c>
      <c r="M967">
        <v>39</v>
      </c>
      <c r="N967">
        <v>0</v>
      </c>
      <c r="O967">
        <v>92</v>
      </c>
      <c r="P967">
        <f>IF(Table13[[#This Row],[MntWines]] = 0,"",Table13[[#This Row],[MntWines]])</f>
        <v>674</v>
      </c>
      <c r="Q967">
        <f>IF(Table13[[#This Row],[MntFruits]] = 0, "",Table13[[#This Row],[MntFruits]])</f>
        <v>92</v>
      </c>
      <c r="R967">
        <f>IF(Table13[[#This Row],[MntMeatProducts]] = 0, "",Table13[[#This Row],[MntMeatProducts]])</f>
        <v>736</v>
      </c>
      <c r="S967">
        <f>IF(Table13[[#This Row],[MntFishProducts]] = 0, "",Table13[[#This Row],[MntFishProducts]])</f>
        <v>39</v>
      </c>
      <c r="T967" t="str">
        <f>IF(Table13[[#This Row],[MntSweetProducts]] = 0, "",Table13[[#This Row],[MntSweetProducts]])</f>
        <v/>
      </c>
      <c r="U967">
        <f>IF(Table13[[#This Row],[MntGoldProds]] = 0, "",Table13[[#This Row],[MntGoldProds]])</f>
        <v>92</v>
      </c>
      <c r="V967">
        <v>1</v>
      </c>
      <c r="W967">
        <v>3</v>
      </c>
      <c r="X967">
        <v>11</v>
      </c>
      <c r="Y967">
        <v>9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 t="s">
        <v>30</v>
      </c>
      <c r="AI967" s="13">
        <f>SUM(Table13[[#This Row],[MntWines]:[MntGoldProds]])</f>
        <v>1633</v>
      </c>
      <c r="AJ967" s="13">
        <f>AVERAGE(Table13[[#This Row],[MntWines]:[MntGoldProds]])</f>
        <v>272.16666666666669</v>
      </c>
      <c r="AK967">
        <f>IF(Table13[[#This Row],[Total Number of Purchases]]=0,0,Table13[[#This Row],[Total Spend]]/Table13[[#This Row],[Total Number of Purchases]])</f>
        <v>68.041666666666671</v>
      </c>
      <c r="AM967">
        <f>SUM(Table13[[#This Row],[NumDealsPurchases]:[NumStorePurchases]])</f>
        <v>24</v>
      </c>
      <c r="AN967" s="14">
        <f>Snapshot_Date-Table13[[#This Row],[Dt_Customer]]</f>
        <v>499</v>
      </c>
      <c r="AP967" s="13">
        <f>Table13[[#This Row],[NumDealsPurchases]]/Table13[[#This Row],[Total Number of Purchases]]*100</f>
        <v>4.1666666666666661</v>
      </c>
      <c r="AQ967">
        <f>6-ROUNDUP(_xlfn.PERCENTRANK.INC(Table13[Recency],Table13[[#This Row],[Recency]])*5, 0)</f>
        <v>1</v>
      </c>
      <c r="AR967">
        <f>ROUNDUP(_xlfn.PERCENTRANK.INC(Table13[Total Number of Purchases],Table13[[#This Row],[Total Number of Purchases]])*5,0)</f>
        <v>5</v>
      </c>
      <c r="AS967">
        <f>ROUNDUP(_xlfn.PERCENTRANK.INC(Table13[Total Spend],Table13[[#This Row],[Total Spend]])*5,0)</f>
        <v>5</v>
      </c>
      <c r="AT967" t="str">
        <f>Table13[[#This Row],[Recency Score]]&amp;Table13[[#This Row],[Frequency Score]]&amp;Table13[[#This Row],[Monetary Score]]</f>
        <v>155</v>
      </c>
      <c r="AU967" t="str">
        <f t="shared" si="15"/>
        <v>Frequent Buyers</v>
      </c>
      <c r="AW967" s="13">
        <f>DATEDIF(Table13[[#This Row],[Dt_Customer]], Snapshot_Date, "d")</f>
        <v>499</v>
      </c>
      <c r="AX967" s="13">
        <f>Table13[[#This Row],[CL if today]]/365</f>
        <v>1.3671232876712329</v>
      </c>
      <c r="AY967">
        <f>Table13[[#This Row],[Total Number of Purchases]]/Table13[[#This Row],[Corrected CL]]</f>
        <v>17.555110220440881</v>
      </c>
      <c r="AZ967">
        <f>Table13[[#This Row],[Average Order Value (AOV)]]*Table13[[#This Row],[Freq per Year]]</f>
        <v>1194.4789579158316</v>
      </c>
      <c r="BA967">
        <f>Table13[[#This Row],[Total Spend]]/Table13[[#This Row],[Corrected CL]]</f>
        <v>1194.4789579158316</v>
      </c>
      <c r="BB967">
        <v>1228.784860557769</v>
      </c>
      <c r="BC967" s="1">
        <f>Table13[[#This Row],[Dt_Customer]]+Table13[[#This Row],[Recency]]</f>
        <v>41509</v>
      </c>
      <c r="BD967" s="16" t="str">
        <f>IF(COUNTIF(A:A, A967) &gt; 1, "Duplicate", "Unique")</f>
        <v>Unique</v>
      </c>
    </row>
    <row r="968" spans="1:56" x14ac:dyDescent="0.3">
      <c r="A968">
        <v>3598</v>
      </c>
      <c r="B968">
        <v>1972</v>
      </c>
      <c r="C968" t="s">
        <v>28</v>
      </c>
      <c r="D968" t="s">
        <v>33</v>
      </c>
      <c r="E968">
        <v>62710</v>
      </c>
      <c r="F968">
        <v>0</v>
      </c>
      <c r="G968">
        <v>1</v>
      </c>
      <c r="H968" s="1">
        <v>41417</v>
      </c>
      <c r="I968">
        <v>53</v>
      </c>
      <c r="J968">
        <v>441</v>
      </c>
      <c r="K968">
        <v>35</v>
      </c>
      <c r="L968">
        <v>83</v>
      </c>
      <c r="M968">
        <v>7</v>
      </c>
      <c r="N968">
        <v>29</v>
      </c>
      <c r="O968">
        <v>11</v>
      </c>
      <c r="P968">
        <f>IF(Table13[[#This Row],[MntWines]] = 0,"",Table13[[#This Row],[MntWines]])</f>
        <v>441</v>
      </c>
      <c r="Q968">
        <f>IF(Table13[[#This Row],[MntFruits]] = 0, "",Table13[[#This Row],[MntFruits]])</f>
        <v>35</v>
      </c>
      <c r="R968">
        <f>IF(Table13[[#This Row],[MntMeatProducts]] = 0, "",Table13[[#This Row],[MntMeatProducts]])</f>
        <v>83</v>
      </c>
      <c r="S968">
        <f>IF(Table13[[#This Row],[MntFishProducts]] = 0, "",Table13[[#This Row],[MntFishProducts]])</f>
        <v>7</v>
      </c>
      <c r="T968">
        <f>IF(Table13[[#This Row],[MntSweetProducts]] = 0, "",Table13[[#This Row],[MntSweetProducts]])</f>
        <v>29</v>
      </c>
      <c r="U968">
        <f>IF(Table13[[#This Row],[MntGoldProds]] = 0, "",Table13[[#This Row],[MntGoldProds]])</f>
        <v>11</v>
      </c>
      <c r="V968">
        <v>4</v>
      </c>
      <c r="W968">
        <v>4</v>
      </c>
      <c r="X968">
        <v>2</v>
      </c>
      <c r="Y968">
        <v>12</v>
      </c>
      <c r="Z968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 t="s">
        <v>30</v>
      </c>
      <c r="AI968" s="13">
        <f>SUM(Table13[[#This Row],[MntWines]:[MntGoldProds]])</f>
        <v>606</v>
      </c>
      <c r="AJ968" s="13">
        <f>AVERAGE(Table13[[#This Row],[MntWines]:[MntGoldProds]])</f>
        <v>101</v>
      </c>
      <c r="AK968">
        <f>IF(Table13[[#This Row],[Total Number of Purchases]]=0,0,Table13[[#This Row],[Total Spend]]/Table13[[#This Row],[Total Number of Purchases]])</f>
        <v>27.545454545454547</v>
      </c>
      <c r="AM968">
        <f>SUM(Table13[[#This Row],[NumDealsPurchases]:[NumStorePurchases]])</f>
        <v>22</v>
      </c>
      <c r="AN968" s="14">
        <f>Snapshot_Date-Table13[[#This Row],[Dt_Customer]]</f>
        <v>499</v>
      </c>
      <c r="AP968" s="13">
        <f>Table13[[#This Row],[NumDealsPurchases]]/Table13[[#This Row],[Total Number of Purchases]]*100</f>
        <v>18.181818181818183</v>
      </c>
      <c r="AQ968">
        <f>6-ROUNDUP(_xlfn.PERCENTRANK.INC(Table13[Recency],Table13[[#This Row],[Recency]])*5, 0)</f>
        <v>3</v>
      </c>
      <c r="AR968">
        <f>ROUNDUP(_xlfn.PERCENTRANK.INC(Table13[Total Number of Purchases],Table13[[#This Row],[Total Number of Purchases]])*5,0)</f>
        <v>4</v>
      </c>
      <c r="AS968">
        <f>ROUNDUP(_xlfn.PERCENTRANK.INC(Table13[Total Spend],Table13[[#This Row],[Total Spend]])*5,0)</f>
        <v>3</v>
      </c>
      <c r="AT968" t="str">
        <f>Table13[[#This Row],[Recency Score]]&amp;Table13[[#This Row],[Frequency Score]]&amp;Table13[[#This Row],[Monetary Score]]</f>
        <v>343</v>
      </c>
      <c r="AU968" t="str">
        <f t="shared" si="15"/>
        <v>Needs Attention</v>
      </c>
      <c r="AW968" s="13">
        <f>DATEDIF(Table13[[#This Row],[Dt_Customer]], Snapshot_Date, "d")</f>
        <v>499</v>
      </c>
      <c r="AX968" s="13">
        <f>Table13[[#This Row],[CL if today]]/365</f>
        <v>1.3671232876712329</v>
      </c>
      <c r="AY968">
        <f>Table13[[#This Row],[Total Number of Purchases]]/Table13[[#This Row],[Corrected CL]]</f>
        <v>16.092184368737474</v>
      </c>
      <c r="AZ968">
        <f>Table13[[#This Row],[Average Order Value (AOV)]]*Table13[[#This Row],[Freq per Year]]</f>
        <v>443.26653306613224</v>
      </c>
      <c r="BA968">
        <f>Table13[[#This Row],[Total Spend]]/Table13[[#This Row],[Corrected CL]]</f>
        <v>443.26653306613224</v>
      </c>
      <c r="BB968">
        <v>50.169322709163353</v>
      </c>
      <c r="BC968" s="1">
        <f>Table13[[#This Row],[Dt_Customer]]+Table13[[#This Row],[Recency]]</f>
        <v>41470</v>
      </c>
      <c r="BD968" s="16" t="str">
        <f>IF(COUNTIF(A:A, A968) &gt; 1, "Duplicate", "Unique")</f>
        <v>Unique</v>
      </c>
    </row>
    <row r="969" spans="1:56" x14ac:dyDescent="0.3">
      <c r="A969">
        <v>7286</v>
      </c>
      <c r="B969">
        <v>1968</v>
      </c>
      <c r="C969" t="s">
        <v>28</v>
      </c>
      <c r="D969" t="s">
        <v>35</v>
      </c>
      <c r="E969">
        <v>41728</v>
      </c>
      <c r="F969">
        <v>1</v>
      </c>
      <c r="G969">
        <v>0</v>
      </c>
      <c r="H969" s="1">
        <v>41418</v>
      </c>
      <c r="I969">
        <v>92</v>
      </c>
      <c r="J969">
        <v>13</v>
      </c>
      <c r="K969">
        <v>6</v>
      </c>
      <c r="L969">
        <v>15</v>
      </c>
      <c r="M969">
        <v>3</v>
      </c>
      <c r="N969">
        <v>5</v>
      </c>
      <c r="O969">
        <v>13</v>
      </c>
      <c r="P969">
        <f>IF(Table13[[#This Row],[MntWines]] = 0,"",Table13[[#This Row],[MntWines]])</f>
        <v>13</v>
      </c>
      <c r="Q969">
        <f>IF(Table13[[#This Row],[MntFruits]] = 0, "",Table13[[#This Row],[MntFruits]])</f>
        <v>6</v>
      </c>
      <c r="R969">
        <f>IF(Table13[[#This Row],[MntMeatProducts]] = 0, "",Table13[[#This Row],[MntMeatProducts]])</f>
        <v>15</v>
      </c>
      <c r="S969">
        <f>IF(Table13[[#This Row],[MntFishProducts]] = 0, "",Table13[[#This Row],[MntFishProducts]])</f>
        <v>3</v>
      </c>
      <c r="T969">
        <f>IF(Table13[[#This Row],[MntSweetProducts]] = 0, "",Table13[[#This Row],[MntSweetProducts]])</f>
        <v>5</v>
      </c>
      <c r="U969">
        <f>IF(Table13[[#This Row],[MntGoldProds]] = 0, "",Table13[[#This Row],[MntGoldProds]])</f>
        <v>13</v>
      </c>
      <c r="V969">
        <v>1</v>
      </c>
      <c r="W969">
        <v>2</v>
      </c>
      <c r="X969">
        <v>0</v>
      </c>
      <c r="Y969">
        <v>2</v>
      </c>
      <c r="Z969">
        <v>10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 t="s">
        <v>36</v>
      </c>
      <c r="AI969" s="13">
        <f>SUM(Table13[[#This Row],[MntWines]:[MntGoldProds]])</f>
        <v>55</v>
      </c>
      <c r="AJ969" s="13">
        <f>AVERAGE(Table13[[#This Row],[MntWines]:[MntGoldProds]])</f>
        <v>9.1666666666666661</v>
      </c>
      <c r="AK969">
        <f>IF(Table13[[#This Row],[Total Number of Purchases]]=0,0,Table13[[#This Row],[Total Spend]]/Table13[[#This Row],[Total Number of Purchases]])</f>
        <v>11</v>
      </c>
      <c r="AM969">
        <f>SUM(Table13[[#This Row],[NumDealsPurchases]:[NumStorePurchases]])</f>
        <v>5</v>
      </c>
      <c r="AN969" s="14">
        <f>Snapshot_Date-Table13[[#This Row],[Dt_Customer]]</f>
        <v>498</v>
      </c>
      <c r="AP969" s="13">
        <f>Table13[[#This Row],[NumDealsPurchases]]/Table13[[#This Row],[Total Number of Purchases]]*100</f>
        <v>20</v>
      </c>
      <c r="AQ969">
        <f>6-ROUNDUP(_xlfn.PERCENTRANK.INC(Table13[Recency],Table13[[#This Row],[Recency]])*5, 0)</f>
        <v>1</v>
      </c>
      <c r="AR969">
        <f>ROUNDUP(_xlfn.PERCENTRANK.INC(Table13[Total Number of Purchases],Table13[[#This Row],[Total Number of Purchases]])*5,0)</f>
        <v>1</v>
      </c>
      <c r="AS969">
        <f>ROUNDUP(_xlfn.PERCENTRANK.INC(Table13[Total Spend],Table13[[#This Row],[Total Spend]])*5,0)</f>
        <v>1</v>
      </c>
      <c r="AT969" t="str">
        <f>Table13[[#This Row],[Recency Score]]&amp;Table13[[#This Row],[Frequency Score]]&amp;Table13[[#This Row],[Monetary Score]]</f>
        <v>111</v>
      </c>
      <c r="AU969" t="str">
        <f t="shared" si="15"/>
        <v>Lost</v>
      </c>
      <c r="AW969" s="13">
        <f>DATEDIF(Table13[[#This Row],[Dt_Customer]], Snapshot_Date, "d")</f>
        <v>498</v>
      </c>
      <c r="AX969" s="13">
        <f>Table13[[#This Row],[CL if today]]/365</f>
        <v>1.3643835616438356</v>
      </c>
      <c r="AY969">
        <f>Table13[[#This Row],[Total Number of Purchases]]/Table13[[#This Row],[Corrected CL]]</f>
        <v>3.6646586345381529</v>
      </c>
      <c r="AZ969">
        <f>Table13[[#This Row],[Average Order Value (AOV)]]*Table13[[#This Row],[Freq per Year]]</f>
        <v>40.311244979919678</v>
      </c>
      <c r="BA969">
        <f>Table13[[#This Row],[Total Spend]]/Table13[[#This Row],[Corrected CL]]</f>
        <v>40.311244979919678</v>
      </c>
      <c r="BB969">
        <v>266.84262948207174</v>
      </c>
      <c r="BC969" s="1">
        <f>Table13[[#This Row],[Dt_Customer]]+Table13[[#This Row],[Recency]]</f>
        <v>41510</v>
      </c>
      <c r="BD969" s="16" t="str">
        <f>IF(COUNTIF(A:A, A969) &gt; 1, "Duplicate", "Unique")</f>
        <v>Unique</v>
      </c>
    </row>
    <row r="970" spans="1:56" x14ac:dyDescent="0.3">
      <c r="A970">
        <v>9925</v>
      </c>
      <c r="B970">
        <v>1981</v>
      </c>
      <c r="C970" t="s">
        <v>37</v>
      </c>
      <c r="D970" t="s">
        <v>35</v>
      </c>
      <c r="E970">
        <v>39665</v>
      </c>
      <c r="F970">
        <v>1</v>
      </c>
      <c r="G970">
        <v>0</v>
      </c>
      <c r="H970" s="1">
        <v>41419</v>
      </c>
      <c r="I970">
        <v>97</v>
      </c>
      <c r="J970">
        <v>127</v>
      </c>
      <c r="K970">
        <v>1</v>
      </c>
      <c r="L970">
        <v>56</v>
      </c>
      <c r="M970">
        <v>0</v>
      </c>
      <c r="N970">
        <v>1</v>
      </c>
      <c r="O970">
        <v>31</v>
      </c>
      <c r="P970">
        <f>IF(Table13[[#This Row],[MntWines]] = 0,"",Table13[[#This Row],[MntWines]])</f>
        <v>127</v>
      </c>
      <c r="Q970">
        <f>IF(Table13[[#This Row],[MntFruits]] = 0, "",Table13[[#This Row],[MntFruits]])</f>
        <v>1</v>
      </c>
      <c r="R970">
        <f>IF(Table13[[#This Row],[MntMeatProducts]] = 0, "",Table13[[#This Row],[MntMeatProducts]])</f>
        <v>56</v>
      </c>
      <c r="S970" t="str">
        <f>IF(Table13[[#This Row],[MntFishProducts]] = 0, "",Table13[[#This Row],[MntFishProducts]])</f>
        <v/>
      </c>
      <c r="T970">
        <f>IF(Table13[[#This Row],[MntSweetProducts]] = 0, "",Table13[[#This Row],[MntSweetProducts]])</f>
        <v>1</v>
      </c>
      <c r="U970">
        <f>IF(Table13[[#This Row],[MntGoldProds]] = 0, "",Table13[[#This Row],[MntGoldProds]])</f>
        <v>31</v>
      </c>
      <c r="V970">
        <v>3</v>
      </c>
      <c r="W970">
        <v>4</v>
      </c>
      <c r="X970">
        <v>2</v>
      </c>
      <c r="Y970">
        <v>3</v>
      </c>
      <c r="Z970">
        <v>7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 t="s">
        <v>30</v>
      </c>
      <c r="AI970" s="13">
        <f>SUM(Table13[[#This Row],[MntWines]:[MntGoldProds]])</f>
        <v>216</v>
      </c>
      <c r="AJ970" s="13">
        <f>AVERAGE(Table13[[#This Row],[MntWines]:[MntGoldProds]])</f>
        <v>36</v>
      </c>
      <c r="AK970">
        <f>IF(Table13[[#This Row],[Total Number of Purchases]]=0,0,Table13[[#This Row],[Total Spend]]/Table13[[#This Row],[Total Number of Purchases]])</f>
        <v>18</v>
      </c>
      <c r="AM970">
        <f>SUM(Table13[[#This Row],[NumDealsPurchases]:[NumStorePurchases]])</f>
        <v>12</v>
      </c>
      <c r="AN970" s="14">
        <f>Snapshot_Date-Table13[[#This Row],[Dt_Customer]]</f>
        <v>497</v>
      </c>
      <c r="AP970" s="13">
        <f>Table13[[#This Row],[NumDealsPurchases]]/Table13[[#This Row],[Total Number of Purchases]]*100</f>
        <v>25</v>
      </c>
      <c r="AQ970">
        <f>6-ROUNDUP(_xlfn.PERCENTRANK.INC(Table13[Recency],Table13[[#This Row],[Recency]])*5, 0)</f>
        <v>1</v>
      </c>
      <c r="AR970">
        <f>ROUNDUP(_xlfn.PERCENTRANK.INC(Table13[Total Number of Purchases],Table13[[#This Row],[Total Number of Purchases]])*5,0)</f>
        <v>2</v>
      </c>
      <c r="AS970">
        <f>ROUNDUP(_xlfn.PERCENTRANK.INC(Table13[Total Spend],Table13[[#This Row],[Total Spend]])*5,0)</f>
        <v>3</v>
      </c>
      <c r="AT970" t="str">
        <f>Table13[[#This Row],[Recency Score]]&amp;Table13[[#This Row],[Frequency Score]]&amp;Table13[[#This Row],[Monetary Score]]</f>
        <v>123</v>
      </c>
      <c r="AU970" t="str">
        <f t="shared" si="15"/>
        <v>Lost</v>
      </c>
      <c r="AW970" s="13">
        <f>DATEDIF(Table13[[#This Row],[Dt_Customer]], Snapshot_Date, "d")</f>
        <v>497</v>
      </c>
      <c r="AX970" s="13">
        <f>Table13[[#This Row],[CL if today]]/365</f>
        <v>1.3616438356164384</v>
      </c>
      <c r="AY970">
        <f>Table13[[#This Row],[Total Number of Purchases]]/Table13[[#This Row],[Corrected CL]]</f>
        <v>8.8128772635814894</v>
      </c>
      <c r="AZ970">
        <f>Table13[[#This Row],[Average Order Value (AOV)]]*Table13[[#This Row],[Freq per Year]]</f>
        <v>158.6317907444668</v>
      </c>
      <c r="BA970">
        <f>Table13[[#This Row],[Total Spend]]/Table13[[#This Row],[Corrected CL]]</f>
        <v>158.6317907444668</v>
      </c>
      <c r="BB970">
        <v>29.141716566866268</v>
      </c>
      <c r="BC970" s="1">
        <f>Table13[[#This Row],[Dt_Customer]]+Table13[[#This Row],[Recency]]</f>
        <v>41516</v>
      </c>
      <c r="BD970" s="16" t="str">
        <f>IF(COUNTIF(A:A, A970) &gt; 1, "Duplicate", "Unique")</f>
        <v>Unique</v>
      </c>
    </row>
    <row r="971" spans="1:56" x14ac:dyDescent="0.3">
      <c r="A971">
        <v>73</v>
      </c>
      <c r="B971">
        <v>1953</v>
      </c>
      <c r="C971" t="s">
        <v>37</v>
      </c>
      <c r="D971" t="s">
        <v>31</v>
      </c>
      <c r="E971">
        <v>51411</v>
      </c>
      <c r="F971">
        <v>1</v>
      </c>
      <c r="G971">
        <v>2</v>
      </c>
      <c r="H971" s="1">
        <v>41420</v>
      </c>
      <c r="I971">
        <v>81</v>
      </c>
      <c r="J971">
        <v>14</v>
      </c>
      <c r="K971">
        <v>0</v>
      </c>
      <c r="L971">
        <v>3</v>
      </c>
      <c r="M971">
        <v>0</v>
      </c>
      <c r="N971">
        <v>0</v>
      </c>
      <c r="O971">
        <v>1</v>
      </c>
      <c r="P971">
        <f>IF(Table13[[#This Row],[MntWines]] = 0,"",Table13[[#This Row],[MntWines]])</f>
        <v>14</v>
      </c>
      <c r="Q971" t="str">
        <f>IF(Table13[[#This Row],[MntFruits]] = 0, "",Table13[[#This Row],[MntFruits]])</f>
        <v/>
      </c>
      <c r="R971">
        <f>IF(Table13[[#This Row],[MntMeatProducts]] = 0, "",Table13[[#This Row],[MntMeatProducts]])</f>
        <v>3</v>
      </c>
      <c r="S971" t="str">
        <f>IF(Table13[[#This Row],[MntFishProducts]] = 0, "",Table13[[#This Row],[MntFishProducts]])</f>
        <v/>
      </c>
      <c r="T971" t="str">
        <f>IF(Table13[[#This Row],[MntSweetProducts]] = 0, "",Table13[[#This Row],[MntSweetProducts]])</f>
        <v/>
      </c>
      <c r="U971">
        <f>IF(Table13[[#This Row],[MntGoldProds]] = 0, "",Table13[[#This Row],[MntGoldProds]])</f>
        <v>1</v>
      </c>
      <c r="V971">
        <v>1</v>
      </c>
      <c r="W971">
        <v>0</v>
      </c>
      <c r="X971">
        <v>0</v>
      </c>
      <c r="Y971">
        <v>3</v>
      </c>
      <c r="Z971">
        <v>5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 t="s">
        <v>40</v>
      </c>
      <c r="AI971" s="13">
        <f>SUM(Table13[[#This Row],[MntWines]:[MntGoldProds]])</f>
        <v>18</v>
      </c>
      <c r="AJ971" s="13">
        <f>AVERAGE(Table13[[#This Row],[MntWines]:[MntGoldProds]])</f>
        <v>3</v>
      </c>
      <c r="AK971">
        <f>IF(Table13[[#This Row],[Total Number of Purchases]]=0,0,Table13[[#This Row],[Total Spend]]/Table13[[#This Row],[Total Number of Purchases]])</f>
        <v>4.5</v>
      </c>
      <c r="AM971">
        <f>SUM(Table13[[#This Row],[NumDealsPurchases]:[NumStorePurchases]])</f>
        <v>4</v>
      </c>
      <c r="AN971" s="14">
        <f>Snapshot_Date-Table13[[#This Row],[Dt_Customer]]</f>
        <v>496</v>
      </c>
      <c r="AP971" s="13">
        <f>Table13[[#This Row],[NumDealsPurchases]]/Table13[[#This Row],[Total Number of Purchases]]*100</f>
        <v>25</v>
      </c>
      <c r="AQ971">
        <f>6-ROUNDUP(_xlfn.PERCENTRANK.INC(Table13[Recency],Table13[[#This Row],[Recency]])*5, 0)</f>
        <v>1</v>
      </c>
      <c r="AR971">
        <f>ROUNDUP(_xlfn.PERCENTRANK.INC(Table13[Total Number of Purchases],Table13[[#This Row],[Total Number of Purchases]])*5,0)</f>
        <v>1</v>
      </c>
      <c r="AS971">
        <f>ROUNDUP(_xlfn.PERCENTRANK.INC(Table13[Total Spend],Table13[[#This Row],[Total Spend]])*5,0)</f>
        <v>1</v>
      </c>
      <c r="AT971" t="str">
        <f>Table13[[#This Row],[Recency Score]]&amp;Table13[[#This Row],[Frequency Score]]&amp;Table13[[#This Row],[Monetary Score]]</f>
        <v>111</v>
      </c>
      <c r="AU971" t="str">
        <f t="shared" si="15"/>
        <v>Lost</v>
      </c>
      <c r="AW971" s="13">
        <f>DATEDIF(Table13[[#This Row],[Dt_Customer]], Snapshot_Date, "d")</f>
        <v>496</v>
      </c>
      <c r="AX971" s="13">
        <f>Table13[[#This Row],[CL if today]]/365</f>
        <v>1.3589041095890411</v>
      </c>
      <c r="AY971">
        <f>Table13[[#This Row],[Total Number of Purchases]]/Table13[[#This Row],[Corrected CL]]</f>
        <v>2.9435483870967745</v>
      </c>
      <c r="AZ971">
        <f>Table13[[#This Row],[Average Order Value (AOV)]]*Table13[[#This Row],[Freq per Year]]</f>
        <v>13.245967741935486</v>
      </c>
      <c r="BA971">
        <f>Table13[[#This Row],[Total Spend]]/Table13[[#This Row],[Corrected CL]]</f>
        <v>13.245967741935484</v>
      </c>
      <c r="BB971">
        <v>24.770459081836329</v>
      </c>
      <c r="BC971" s="1">
        <f>Table13[[#This Row],[Dt_Customer]]+Table13[[#This Row],[Recency]]</f>
        <v>41501</v>
      </c>
      <c r="BD971" s="16" t="str">
        <f>IF(COUNTIF(A:A, A971) &gt; 1, "Duplicate", "Unique")</f>
        <v>Unique</v>
      </c>
    </row>
    <row r="972" spans="1:56" x14ac:dyDescent="0.3">
      <c r="A972">
        <v>8786</v>
      </c>
      <c r="B972">
        <v>1956</v>
      </c>
      <c r="C972" t="s">
        <v>41</v>
      </c>
      <c r="D972" t="s">
        <v>33</v>
      </c>
      <c r="E972">
        <v>62058</v>
      </c>
      <c r="F972">
        <v>0</v>
      </c>
      <c r="G972">
        <v>1</v>
      </c>
      <c r="H972" s="1">
        <v>41420</v>
      </c>
      <c r="I972">
        <v>52</v>
      </c>
      <c r="J972">
        <v>301</v>
      </c>
      <c r="K972">
        <v>7</v>
      </c>
      <c r="L972">
        <v>74</v>
      </c>
      <c r="M972">
        <v>10</v>
      </c>
      <c r="N972">
        <v>0</v>
      </c>
      <c r="O972">
        <v>58</v>
      </c>
      <c r="P972">
        <f>IF(Table13[[#This Row],[MntWines]] = 0,"",Table13[[#This Row],[MntWines]])</f>
        <v>301</v>
      </c>
      <c r="Q972">
        <f>IF(Table13[[#This Row],[MntFruits]] = 0, "",Table13[[#This Row],[MntFruits]])</f>
        <v>7</v>
      </c>
      <c r="R972">
        <f>IF(Table13[[#This Row],[MntMeatProducts]] = 0, "",Table13[[#This Row],[MntMeatProducts]])</f>
        <v>74</v>
      </c>
      <c r="S972">
        <f>IF(Table13[[#This Row],[MntFishProducts]] = 0, "",Table13[[#This Row],[MntFishProducts]])</f>
        <v>10</v>
      </c>
      <c r="T972" t="str">
        <f>IF(Table13[[#This Row],[MntSweetProducts]] = 0, "",Table13[[#This Row],[MntSweetProducts]])</f>
        <v/>
      </c>
      <c r="U972">
        <f>IF(Table13[[#This Row],[MntGoldProds]] = 0, "",Table13[[#This Row],[MntGoldProds]])</f>
        <v>58</v>
      </c>
      <c r="V972">
        <v>4</v>
      </c>
      <c r="W972">
        <v>6</v>
      </c>
      <c r="X972">
        <v>1</v>
      </c>
      <c r="Y972">
        <v>7</v>
      </c>
      <c r="Z972">
        <v>6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 t="s">
        <v>39</v>
      </c>
      <c r="AI972" s="13">
        <f>SUM(Table13[[#This Row],[MntWines]:[MntGoldProds]])</f>
        <v>450</v>
      </c>
      <c r="AJ972" s="13">
        <f>AVERAGE(Table13[[#This Row],[MntWines]:[MntGoldProds]])</f>
        <v>75</v>
      </c>
      <c r="AK972">
        <f>IF(Table13[[#This Row],[Total Number of Purchases]]=0,0,Table13[[#This Row],[Total Spend]]/Table13[[#This Row],[Total Number of Purchases]])</f>
        <v>25</v>
      </c>
      <c r="AM972">
        <f>SUM(Table13[[#This Row],[NumDealsPurchases]:[NumStorePurchases]])</f>
        <v>18</v>
      </c>
      <c r="AN972" s="14">
        <f>Snapshot_Date-Table13[[#This Row],[Dt_Customer]]</f>
        <v>496</v>
      </c>
      <c r="AP972" s="13">
        <f>Table13[[#This Row],[NumDealsPurchases]]/Table13[[#This Row],[Total Number of Purchases]]*100</f>
        <v>22.222222222222221</v>
      </c>
      <c r="AQ972">
        <f>6-ROUNDUP(_xlfn.PERCENTRANK.INC(Table13[Recency],Table13[[#This Row],[Recency]])*5, 0)</f>
        <v>3</v>
      </c>
      <c r="AR972">
        <f>ROUNDUP(_xlfn.PERCENTRANK.INC(Table13[Total Number of Purchases],Table13[[#This Row],[Total Number of Purchases]])*5,0)</f>
        <v>4</v>
      </c>
      <c r="AS972">
        <f>ROUNDUP(_xlfn.PERCENTRANK.INC(Table13[Total Spend],Table13[[#This Row],[Total Spend]])*5,0)</f>
        <v>3</v>
      </c>
      <c r="AT972" t="str">
        <f>Table13[[#This Row],[Recency Score]]&amp;Table13[[#This Row],[Frequency Score]]&amp;Table13[[#This Row],[Monetary Score]]</f>
        <v>343</v>
      </c>
      <c r="AU972" t="str">
        <f t="shared" si="15"/>
        <v>Needs Attention</v>
      </c>
      <c r="AW972" s="13">
        <f>DATEDIF(Table13[[#This Row],[Dt_Customer]], Snapshot_Date, "d")</f>
        <v>496</v>
      </c>
      <c r="AX972" s="13">
        <f>Table13[[#This Row],[CL if today]]/365</f>
        <v>1.3589041095890411</v>
      </c>
      <c r="AY972">
        <f>Table13[[#This Row],[Total Number of Purchases]]/Table13[[#This Row],[Corrected CL]]</f>
        <v>13.245967741935484</v>
      </c>
      <c r="AZ972">
        <f>Table13[[#This Row],[Average Order Value (AOV)]]*Table13[[#This Row],[Freq per Year]]</f>
        <v>331.14919354838707</v>
      </c>
      <c r="BA972">
        <f>Table13[[#This Row],[Total Spend]]/Table13[[#This Row],[Corrected CL]]</f>
        <v>331.14919354838713</v>
      </c>
      <c r="BB972">
        <v>1428.6100000000001</v>
      </c>
      <c r="BC972" s="1">
        <f>Table13[[#This Row],[Dt_Customer]]+Table13[[#This Row],[Recency]]</f>
        <v>41472</v>
      </c>
      <c r="BD972" s="16" t="str">
        <f>IF(COUNTIF(A:A, A972) &gt; 1, "Duplicate", "Unique")</f>
        <v>Unique</v>
      </c>
    </row>
    <row r="973" spans="1:56" x14ac:dyDescent="0.3">
      <c r="A973">
        <v>8643</v>
      </c>
      <c r="B973">
        <v>1971</v>
      </c>
      <c r="C973" t="s">
        <v>28</v>
      </c>
      <c r="D973" t="s">
        <v>35</v>
      </c>
      <c r="E973">
        <v>69930</v>
      </c>
      <c r="F973">
        <v>0</v>
      </c>
      <c r="G973">
        <v>0</v>
      </c>
      <c r="H973" s="1">
        <v>41420</v>
      </c>
      <c r="I973">
        <v>21</v>
      </c>
      <c r="J973">
        <v>252</v>
      </c>
      <c r="K973">
        <v>98</v>
      </c>
      <c r="L973">
        <v>827</v>
      </c>
      <c r="M973">
        <v>219</v>
      </c>
      <c r="N973">
        <v>70</v>
      </c>
      <c r="O973">
        <v>196</v>
      </c>
      <c r="P973">
        <f>IF(Table13[[#This Row],[MntWines]] = 0,"",Table13[[#This Row],[MntWines]])</f>
        <v>252</v>
      </c>
      <c r="Q973">
        <f>IF(Table13[[#This Row],[MntFruits]] = 0, "",Table13[[#This Row],[MntFruits]])</f>
        <v>98</v>
      </c>
      <c r="R973">
        <f>IF(Table13[[#This Row],[MntMeatProducts]] = 0, "",Table13[[#This Row],[MntMeatProducts]])</f>
        <v>827</v>
      </c>
      <c r="S973">
        <f>IF(Table13[[#This Row],[MntFishProducts]] = 0, "",Table13[[#This Row],[MntFishProducts]])</f>
        <v>219</v>
      </c>
      <c r="T973">
        <f>IF(Table13[[#This Row],[MntSweetProducts]] = 0, "",Table13[[#This Row],[MntSweetProducts]])</f>
        <v>70</v>
      </c>
      <c r="U973">
        <f>IF(Table13[[#This Row],[MntGoldProds]] = 0, "",Table13[[#This Row],[MntGoldProds]])</f>
        <v>196</v>
      </c>
      <c r="V973">
        <v>1</v>
      </c>
      <c r="W973">
        <v>4</v>
      </c>
      <c r="X973">
        <v>5</v>
      </c>
      <c r="Y973">
        <v>12</v>
      </c>
      <c r="Z973">
        <v>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40</v>
      </c>
      <c r="AI973" s="13">
        <f>SUM(Table13[[#This Row],[MntWines]:[MntGoldProds]])</f>
        <v>1662</v>
      </c>
      <c r="AJ973" s="13">
        <f>AVERAGE(Table13[[#This Row],[MntWines]:[MntGoldProds]])</f>
        <v>277</v>
      </c>
      <c r="AK973">
        <f>IF(Table13[[#This Row],[Total Number of Purchases]]=0,0,Table13[[#This Row],[Total Spend]]/Table13[[#This Row],[Total Number of Purchases]])</f>
        <v>75.545454545454547</v>
      </c>
      <c r="AM973">
        <f>SUM(Table13[[#This Row],[NumDealsPurchases]:[NumStorePurchases]])</f>
        <v>22</v>
      </c>
      <c r="AN973" s="14">
        <f>Snapshot_Date-Table13[[#This Row],[Dt_Customer]]</f>
        <v>496</v>
      </c>
      <c r="AP973" s="13">
        <f>Table13[[#This Row],[NumDealsPurchases]]/Table13[[#This Row],[Total Number of Purchases]]*100</f>
        <v>4.5454545454545459</v>
      </c>
      <c r="AQ973">
        <f>6-ROUNDUP(_xlfn.PERCENTRANK.INC(Table13[Recency],Table13[[#This Row],[Recency]])*5, 0)</f>
        <v>4</v>
      </c>
      <c r="AR973">
        <f>ROUNDUP(_xlfn.PERCENTRANK.INC(Table13[Total Number of Purchases],Table13[[#This Row],[Total Number of Purchases]])*5,0)</f>
        <v>4</v>
      </c>
      <c r="AS973">
        <f>ROUNDUP(_xlfn.PERCENTRANK.INC(Table13[Total Spend],Table13[[#This Row],[Total Spend]])*5,0)</f>
        <v>5</v>
      </c>
      <c r="AT973" t="str">
        <f>Table13[[#This Row],[Recency Score]]&amp;Table13[[#This Row],[Frequency Score]]&amp;Table13[[#This Row],[Monetary Score]]</f>
        <v>445</v>
      </c>
      <c r="AU973" t="str">
        <f t="shared" si="15"/>
        <v>Big Spenders</v>
      </c>
      <c r="AW973" s="13">
        <f>DATEDIF(Table13[[#This Row],[Dt_Customer]], Snapshot_Date, "d")</f>
        <v>496</v>
      </c>
      <c r="AX973" s="13">
        <f>Table13[[#This Row],[CL if today]]/365</f>
        <v>1.3589041095890411</v>
      </c>
      <c r="AY973">
        <f>Table13[[#This Row],[Total Number of Purchases]]/Table13[[#This Row],[Corrected CL]]</f>
        <v>16.18951612903226</v>
      </c>
      <c r="AZ973">
        <f>Table13[[#This Row],[Average Order Value (AOV)]]*Table13[[#This Row],[Freq per Year]]</f>
        <v>1223.0443548387098</v>
      </c>
      <c r="BA973">
        <f>Table13[[#This Row],[Total Spend]]/Table13[[#This Row],[Corrected CL]]</f>
        <v>1223.0443548387098</v>
      </c>
      <c r="BB973">
        <v>1428.6100000000001</v>
      </c>
      <c r="BC973" s="1">
        <f>Table13[[#This Row],[Dt_Customer]]+Table13[[#This Row],[Recency]]</f>
        <v>41441</v>
      </c>
      <c r="BD973" s="16" t="str">
        <f>IF(COUNTIF(A:A, A973) &gt; 1, "Duplicate", "Unique")</f>
        <v>Unique</v>
      </c>
    </row>
    <row r="974" spans="1:56" x14ac:dyDescent="0.3">
      <c r="A974">
        <v>5883</v>
      </c>
      <c r="B974">
        <v>1972</v>
      </c>
      <c r="C974" t="s">
        <v>28</v>
      </c>
      <c r="D974" t="s">
        <v>33</v>
      </c>
      <c r="E974">
        <v>77981</v>
      </c>
      <c r="F974">
        <v>1</v>
      </c>
      <c r="G974">
        <v>0</v>
      </c>
      <c r="H974" s="1">
        <v>41420</v>
      </c>
      <c r="I974">
        <v>78</v>
      </c>
      <c r="J974">
        <v>138</v>
      </c>
      <c r="K974">
        <v>120</v>
      </c>
      <c r="L974">
        <v>204</v>
      </c>
      <c r="M974">
        <v>16</v>
      </c>
      <c r="N974">
        <v>126</v>
      </c>
      <c r="O974">
        <v>60</v>
      </c>
      <c r="P974">
        <f>IF(Table13[[#This Row],[MntWines]] = 0,"",Table13[[#This Row],[MntWines]])</f>
        <v>138</v>
      </c>
      <c r="Q974">
        <f>IF(Table13[[#This Row],[MntFruits]] = 0, "",Table13[[#This Row],[MntFruits]])</f>
        <v>120</v>
      </c>
      <c r="R974">
        <f>IF(Table13[[#This Row],[MntMeatProducts]] = 0, "",Table13[[#This Row],[MntMeatProducts]])</f>
        <v>204</v>
      </c>
      <c r="S974">
        <f>IF(Table13[[#This Row],[MntFishProducts]] = 0, "",Table13[[#This Row],[MntFishProducts]])</f>
        <v>16</v>
      </c>
      <c r="T974">
        <f>IF(Table13[[#This Row],[MntSweetProducts]] = 0, "",Table13[[#This Row],[MntSweetProducts]])</f>
        <v>126</v>
      </c>
      <c r="U974">
        <f>IF(Table13[[#This Row],[MntGoldProds]] = 0, "",Table13[[#This Row],[MntGoldProds]])</f>
        <v>60</v>
      </c>
      <c r="V974">
        <v>3</v>
      </c>
      <c r="W974">
        <v>7</v>
      </c>
      <c r="X974">
        <v>4</v>
      </c>
      <c r="Y974">
        <v>7</v>
      </c>
      <c r="Z974">
        <v>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t="s">
        <v>30</v>
      </c>
      <c r="AI974" s="13">
        <f>SUM(Table13[[#This Row],[MntWines]:[MntGoldProds]])</f>
        <v>664</v>
      </c>
      <c r="AJ974" s="13">
        <f>AVERAGE(Table13[[#This Row],[MntWines]:[MntGoldProds]])</f>
        <v>110.66666666666667</v>
      </c>
      <c r="AK974">
        <f>IF(Table13[[#This Row],[Total Number of Purchases]]=0,0,Table13[[#This Row],[Total Spend]]/Table13[[#This Row],[Total Number of Purchases]])</f>
        <v>31.61904761904762</v>
      </c>
      <c r="AM974">
        <f>SUM(Table13[[#This Row],[NumDealsPurchases]:[NumStorePurchases]])</f>
        <v>21</v>
      </c>
      <c r="AN974" s="14">
        <f>Snapshot_Date-Table13[[#This Row],[Dt_Customer]]</f>
        <v>496</v>
      </c>
      <c r="AP974" s="13">
        <f>Table13[[#This Row],[NumDealsPurchases]]/Table13[[#This Row],[Total Number of Purchases]]*100</f>
        <v>14.285714285714285</v>
      </c>
      <c r="AQ974">
        <f>6-ROUNDUP(_xlfn.PERCENTRANK.INC(Table13[Recency],Table13[[#This Row],[Recency]])*5, 0)</f>
        <v>2</v>
      </c>
      <c r="AR974">
        <f>ROUNDUP(_xlfn.PERCENTRANK.INC(Table13[Total Number of Purchases],Table13[[#This Row],[Total Number of Purchases]])*5,0)</f>
        <v>4</v>
      </c>
      <c r="AS974">
        <f>ROUNDUP(_xlfn.PERCENTRANK.INC(Table13[Total Spend],Table13[[#This Row],[Total Spend]])*5,0)</f>
        <v>4</v>
      </c>
      <c r="AT974" t="str">
        <f>Table13[[#This Row],[Recency Score]]&amp;Table13[[#This Row],[Frequency Score]]&amp;Table13[[#This Row],[Monetary Score]]</f>
        <v>244</v>
      </c>
      <c r="AU974" t="str">
        <f t="shared" si="15"/>
        <v>About to Sleep</v>
      </c>
      <c r="AW974" s="13">
        <f>DATEDIF(Table13[[#This Row],[Dt_Customer]], Snapshot_Date, "d")</f>
        <v>496</v>
      </c>
      <c r="AX974" s="13">
        <f>Table13[[#This Row],[CL if today]]/365</f>
        <v>1.3589041095890411</v>
      </c>
      <c r="AY974">
        <f>Table13[[#This Row],[Total Number of Purchases]]/Table13[[#This Row],[Corrected CL]]</f>
        <v>15.453629032258064</v>
      </c>
      <c r="AZ974">
        <f>Table13[[#This Row],[Average Order Value (AOV)]]*Table13[[#This Row],[Freq per Year]]</f>
        <v>488.62903225806451</v>
      </c>
      <c r="BA974">
        <f>Table13[[#This Row],[Total Spend]]/Table13[[#This Row],[Corrected CL]]</f>
        <v>488.62903225806451</v>
      </c>
      <c r="BB974">
        <v>1298.67</v>
      </c>
      <c r="BC974" s="1">
        <f>Table13[[#This Row],[Dt_Customer]]+Table13[[#This Row],[Recency]]</f>
        <v>41498</v>
      </c>
      <c r="BD974" s="16" t="str">
        <f>IF(COUNTIF(A:A, A974) &gt; 1, "Duplicate", "Unique")</f>
        <v>Unique</v>
      </c>
    </row>
    <row r="975" spans="1:56" x14ac:dyDescent="0.3">
      <c r="A975">
        <v>2404</v>
      </c>
      <c r="B975">
        <v>1976</v>
      </c>
      <c r="C975" t="s">
        <v>28</v>
      </c>
      <c r="D975" t="s">
        <v>33</v>
      </c>
      <c r="E975">
        <v>53359</v>
      </c>
      <c r="F975">
        <v>1</v>
      </c>
      <c r="G975">
        <v>1</v>
      </c>
      <c r="H975" s="1">
        <v>41421</v>
      </c>
      <c r="I975">
        <v>4</v>
      </c>
      <c r="J975">
        <v>173</v>
      </c>
      <c r="K975">
        <v>4</v>
      </c>
      <c r="L975">
        <v>30</v>
      </c>
      <c r="M975">
        <v>3</v>
      </c>
      <c r="N975">
        <v>6</v>
      </c>
      <c r="O975">
        <v>41</v>
      </c>
      <c r="P975">
        <f>IF(Table13[[#This Row],[MntWines]] = 0,"",Table13[[#This Row],[MntWines]])</f>
        <v>173</v>
      </c>
      <c r="Q975">
        <f>IF(Table13[[#This Row],[MntFruits]] = 0, "",Table13[[#This Row],[MntFruits]])</f>
        <v>4</v>
      </c>
      <c r="R975">
        <f>IF(Table13[[#This Row],[MntMeatProducts]] = 0, "",Table13[[#This Row],[MntMeatProducts]])</f>
        <v>30</v>
      </c>
      <c r="S975">
        <f>IF(Table13[[#This Row],[MntFishProducts]] = 0, "",Table13[[#This Row],[MntFishProducts]])</f>
        <v>3</v>
      </c>
      <c r="T975">
        <f>IF(Table13[[#This Row],[MntSweetProducts]] = 0, "",Table13[[#This Row],[MntSweetProducts]])</f>
        <v>6</v>
      </c>
      <c r="U975">
        <f>IF(Table13[[#This Row],[MntGoldProds]] = 0, "",Table13[[#This Row],[MntGoldProds]])</f>
        <v>41</v>
      </c>
      <c r="V975">
        <v>4</v>
      </c>
      <c r="W975">
        <v>5</v>
      </c>
      <c r="X975">
        <v>1</v>
      </c>
      <c r="Y975">
        <v>4</v>
      </c>
      <c r="Z975">
        <v>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 t="s">
        <v>34</v>
      </c>
      <c r="AI975" s="13">
        <f>SUM(Table13[[#This Row],[MntWines]:[MntGoldProds]])</f>
        <v>257</v>
      </c>
      <c r="AJ975" s="13">
        <f>AVERAGE(Table13[[#This Row],[MntWines]:[MntGoldProds]])</f>
        <v>42.833333333333336</v>
      </c>
      <c r="AK975">
        <f>IF(Table13[[#This Row],[Total Number of Purchases]]=0,0,Table13[[#This Row],[Total Spend]]/Table13[[#This Row],[Total Number of Purchases]])</f>
        <v>18.357142857142858</v>
      </c>
      <c r="AM975">
        <f>SUM(Table13[[#This Row],[NumDealsPurchases]:[NumStorePurchases]])</f>
        <v>14</v>
      </c>
      <c r="AN975" s="14">
        <f>Snapshot_Date-Table13[[#This Row],[Dt_Customer]]</f>
        <v>495</v>
      </c>
      <c r="AP975" s="13">
        <f>Table13[[#This Row],[NumDealsPurchases]]/Table13[[#This Row],[Total Number of Purchases]]*100</f>
        <v>28.571428571428569</v>
      </c>
      <c r="AQ975">
        <f>6-ROUNDUP(_xlfn.PERCENTRANK.INC(Table13[Recency],Table13[[#This Row],[Recency]])*5, 0)</f>
        <v>5</v>
      </c>
      <c r="AR975">
        <f>ROUNDUP(_xlfn.PERCENTRANK.INC(Table13[Total Number of Purchases],Table13[[#This Row],[Total Number of Purchases]])*5,0)</f>
        <v>3</v>
      </c>
      <c r="AS975">
        <f>ROUNDUP(_xlfn.PERCENTRANK.INC(Table13[Total Spend],Table13[[#This Row],[Total Spend]])*5,0)</f>
        <v>3</v>
      </c>
      <c r="AT975" t="str">
        <f>Table13[[#This Row],[Recency Score]]&amp;Table13[[#This Row],[Frequency Score]]&amp;Table13[[#This Row],[Monetary Score]]</f>
        <v>533</v>
      </c>
      <c r="AU975" t="str">
        <f t="shared" si="15"/>
        <v>Loyal Customers</v>
      </c>
      <c r="AW975" s="13">
        <f>DATEDIF(Table13[[#This Row],[Dt_Customer]], Snapshot_Date, "d")</f>
        <v>495</v>
      </c>
      <c r="AX975" s="13">
        <f>Table13[[#This Row],[CL if today]]/365</f>
        <v>1.3561643835616439</v>
      </c>
      <c r="AY975">
        <f>Table13[[#This Row],[Total Number of Purchases]]/Table13[[#This Row],[Corrected CL]]</f>
        <v>10.323232323232322</v>
      </c>
      <c r="AZ975">
        <f>Table13[[#This Row],[Average Order Value (AOV)]]*Table13[[#This Row],[Freq per Year]]</f>
        <v>189.50505050505049</v>
      </c>
      <c r="BA975">
        <f>Table13[[#This Row],[Total Spend]]/Table13[[#This Row],[Corrected CL]]</f>
        <v>189.50505050505049</v>
      </c>
      <c r="BB975">
        <v>97.09</v>
      </c>
      <c r="BC975" s="1">
        <f>Table13[[#This Row],[Dt_Customer]]+Table13[[#This Row],[Recency]]</f>
        <v>41425</v>
      </c>
      <c r="BD975" s="16" t="str">
        <f>IF(COUNTIF(A:A, A975) &gt; 1, "Duplicate", "Unique")</f>
        <v>Unique</v>
      </c>
    </row>
    <row r="976" spans="1:56" x14ac:dyDescent="0.3">
      <c r="A976">
        <v>2285</v>
      </c>
      <c r="B976">
        <v>1954</v>
      </c>
      <c r="C976" t="s">
        <v>41</v>
      </c>
      <c r="D976" t="s">
        <v>35</v>
      </c>
      <c r="E976">
        <v>36634</v>
      </c>
      <c r="F976">
        <v>0</v>
      </c>
      <c r="G976">
        <v>1</v>
      </c>
      <c r="H976" s="1">
        <v>41422</v>
      </c>
      <c r="I976">
        <v>0</v>
      </c>
      <c r="J976">
        <v>213</v>
      </c>
      <c r="K976">
        <v>9</v>
      </c>
      <c r="L976">
        <v>76</v>
      </c>
      <c r="M976">
        <v>4</v>
      </c>
      <c r="N976">
        <v>3</v>
      </c>
      <c r="O976">
        <v>30</v>
      </c>
      <c r="P976">
        <f>IF(Table13[[#This Row],[MntWines]] = 0,"",Table13[[#This Row],[MntWines]])</f>
        <v>213</v>
      </c>
      <c r="Q976">
        <f>IF(Table13[[#This Row],[MntFruits]] = 0, "",Table13[[#This Row],[MntFruits]])</f>
        <v>9</v>
      </c>
      <c r="R976">
        <f>IF(Table13[[#This Row],[MntMeatProducts]] = 0, "",Table13[[#This Row],[MntMeatProducts]])</f>
        <v>76</v>
      </c>
      <c r="S976">
        <f>IF(Table13[[#This Row],[MntFishProducts]] = 0, "",Table13[[#This Row],[MntFishProducts]])</f>
        <v>4</v>
      </c>
      <c r="T976">
        <f>IF(Table13[[#This Row],[MntSweetProducts]] = 0, "",Table13[[#This Row],[MntSweetProducts]])</f>
        <v>3</v>
      </c>
      <c r="U976">
        <f>IF(Table13[[#This Row],[MntGoldProds]] = 0, "",Table13[[#This Row],[MntGoldProds]])</f>
        <v>30</v>
      </c>
      <c r="V976">
        <v>3</v>
      </c>
      <c r="W976">
        <v>5</v>
      </c>
      <c r="X976">
        <v>2</v>
      </c>
      <c r="Y976">
        <v>5</v>
      </c>
      <c r="Z976">
        <v>7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">
        <v>43</v>
      </c>
      <c r="AI976" s="13">
        <f>SUM(Table13[[#This Row],[MntWines]:[MntGoldProds]])</f>
        <v>335</v>
      </c>
      <c r="AJ976" s="13">
        <f>AVERAGE(Table13[[#This Row],[MntWines]:[MntGoldProds]])</f>
        <v>55.833333333333336</v>
      </c>
      <c r="AK976">
        <f>IF(Table13[[#This Row],[Total Number of Purchases]]=0,0,Table13[[#This Row],[Total Spend]]/Table13[[#This Row],[Total Number of Purchases]])</f>
        <v>22.333333333333332</v>
      </c>
      <c r="AM976">
        <f>SUM(Table13[[#This Row],[NumDealsPurchases]:[NumStorePurchases]])</f>
        <v>15</v>
      </c>
      <c r="AN976" s="14">
        <f>Snapshot_Date-Table13[[#This Row],[Dt_Customer]]</f>
        <v>494</v>
      </c>
      <c r="AP976" s="13">
        <f>Table13[[#This Row],[NumDealsPurchases]]/Table13[[#This Row],[Total Number of Purchases]]*100</f>
        <v>20</v>
      </c>
      <c r="AQ976">
        <f>6-ROUNDUP(_xlfn.PERCENTRANK.INC(Table13[Recency],Table13[[#This Row],[Recency]])*5, 0)</f>
        <v>6</v>
      </c>
      <c r="AR976">
        <f>ROUNDUP(_xlfn.PERCENTRANK.INC(Table13[Total Number of Purchases],Table13[[#This Row],[Total Number of Purchases]])*5,0)</f>
        <v>3</v>
      </c>
      <c r="AS976">
        <f>ROUNDUP(_xlfn.PERCENTRANK.INC(Table13[Total Spend],Table13[[#This Row],[Total Spend]])*5,0)</f>
        <v>3</v>
      </c>
      <c r="AT976" t="str">
        <f>Table13[[#This Row],[Recency Score]]&amp;Table13[[#This Row],[Frequency Score]]&amp;Table13[[#This Row],[Monetary Score]]</f>
        <v>633</v>
      </c>
      <c r="AU976" t="str">
        <f t="shared" si="15"/>
        <v>Others</v>
      </c>
      <c r="AW976" s="13">
        <f>DATEDIF(Table13[[#This Row],[Dt_Customer]], Snapshot_Date, "d")</f>
        <v>494</v>
      </c>
      <c r="AX976" s="13">
        <f>Table13[[#This Row],[CL if today]]/365</f>
        <v>1.3534246575342466</v>
      </c>
      <c r="AY976">
        <f>Table13[[#This Row],[Total Number of Purchases]]/Table13[[#This Row],[Corrected CL]]</f>
        <v>11.082995951417004</v>
      </c>
      <c r="AZ976">
        <f>Table13[[#This Row],[Average Order Value (AOV)]]*Table13[[#This Row],[Freq per Year]]</f>
        <v>247.52024291497975</v>
      </c>
      <c r="BA976">
        <f>Table13[[#This Row],[Total Spend]]/Table13[[#This Row],[Corrected CL]]</f>
        <v>247.52024291497975</v>
      </c>
      <c r="BB976">
        <v>1194.4789579158316</v>
      </c>
      <c r="BC976" s="1">
        <f>Table13[[#This Row],[Dt_Customer]]+Table13[[#This Row],[Recency]]</f>
        <v>41422</v>
      </c>
      <c r="BD976" s="16" t="str">
        <f>IF(COUNTIF(A:A, A976) &gt; 1, "Duplicate", "Unique")</f>
        <v>Unique</v>
      </c>
    </row>
    <row r="977" spans="1:56" x14ac:dyDescent="0.3">
      <c r="A977">
        <v>975</v>
      </c>
      <c r="B977">
        <v>1956</v>
      </c>
      <c r="C977" t="s">
        <v>28</v>
      </c>
      <c r="D977" t="s">
        <v>31</v>
      </c>
      <c r="E977">
        <v>54252</v>
      </c>
      <c r="F977">
        <v>1</v>
      </c>
      <c r="G977">
        <v>1</v>
      </c>
      <c r="H977" s="1">
        <v>41422</v>
      </c>
      <c r="I977">
        <v>25</v>
      </c>
      <c r="J977">
        <v>178</v>
      </c>
      <c r="K977">
        <v>4</v>
      </c>
      <c r="L977">
        <v>26</v>
      </c>
      <c r="M977">
        <v>8</v>
      </c>
      <c r="N977">
        <v>4</v>
      </c>
      <c r="O977">
        <v>44</v>
      </c>
      <c r="P977">
        <f>IF(Table13[[#This Row],[MntWines]] = 0,"",Table13[[#This Row],[MntWines]])</f>
        <v>178</v>
      </c>
      <c r="Q977">
        <f>IF(Table13[[#This Row],[MntFruits]] = 0, "",Table13[[#This Row],[MntFruits]])</f>
        <v>4</v>
      </c>
      <c r="R977">
        <f>IF(Table13[[#This Row],[MntMeatProducts]] = 0, "",Table13[[#This Row],[MntMeatProducts]])</f>
        <v>26</v>
      </c>
      <c r="S977">
        <f>IF(Table13[[#This Row],[MntFishProducts]] = 0, "",Table13[[#This Row],[MntFishProducts]])</f>
        <v>8</v>
      </c>
      <c r="T977">
        <f>IF(Table13[[#This Row],[MntSweetProducts]] = 0, "",Table13[[#This Row],[MntSweetProducts]])</f>
        <v>4</v>
      </c>
      <c r="U977">
        <f>IF(Table13[[#This Row],[MntGoldProds]] = 0, "",Table13[[#This Row],[MntGoldProds]])</f>
        <v>44</v>
      </c>
      <c r="V977">
        <v>5</v>
      </c>
      <c r="W977">
        <v>4</v>
      </c>
      <c r="X977">
        <v>1</v>
      </c>
      <c r="Y977">
        <v>5</v>
      </c>
      <c r="Z977">
        <v>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 t="s">
        <v>36</v>
      </c>
      <c r="AI977" s="13">
        <f>SUM(Table13[[#This Row],[MntWines]:[MntGoldProds]])</f>
        <v>264</v>
      </c>
      <c r="AJ977" s="13">
        <f>AVERAGE(Table13[[#This Row],[MntWines]:[MntGoldProds]])</f>
        <v>44</v>
      </c>
      <c r="AK977">
        <f>IF(Table13[[#This Row],[Total Number of Purchases]]=0,0,Table13[[#This Row],[Total Spend]]/Table13[[#This Row],[Total Number of Purchases]])</f>
        <v>17.600000000000001</v>
      </c>
      <c r="AM977">
        <f>SUM(Table13[[#This Row],[NumDealsPurchases]:[NumStorePurchases]])</f>
        <v>15</v>
      </c>
      <c r="AN977" s="14">
        <f>Snapshot_Date-Table13[[#This Row],[Dt_Customer]]</f>
        <v>494</v>
      </c>
      <c r="AP977" s="13">
        <f>Table13[[#This Row],[NumDealsPurchases]]/Table13[[#This Row],[Total Number of Purchases]]*100</f>
        <v>33.333333333333329</v>
      </c>
      <c r="AQ977">
        <f>6-ROUNDUP(_xlfn.PERCENTRANK.INC(Table13[Recency],Table13[[#This Row],[Recency]])*5, 0)</f>
        <v>4</v>
      </c>
      <c r="AR977">
        <f>ROUNDUP(_xlfn.PERCENTRANK.INC(Table13[Total Number of Purchases],Table13[[#This Row],[Total Number of Purchases]])*5,0)</f>
        <v>3</v>
      </c>
      <c r="AS977">
        <f>ROUNDUP(_xlfn.PERCENTRANK.INC(Table13[Total Spend],Table13[[#This Row],[Total Spend]])*5,0)</f>
        <v>3</v>
      </c>
      <c r="AT977" t="str">
        <f>Table13[[#This Row],[Recency Score]]&amp;Table13[[#This Row],[Frequency Score]]&amp;Table13[[#This Row],[Monetary Score]]</f>
        <v>433</v>
      </c>
      <c r="AU977" t="str">
        <f t="shared" si="15"/>
        <v>Potential Loyalists</v>
      </c>
      <c r="AW977" s="13">
        <f>DATEDIF(Table13[[#This Row],[Dt_Customer]], Snapshot_Date, "d")</f>
        <v>494</v>
      </c>
      <c r="AX977" s="13">
        <f>Table13[[#This Row],[CL if today]]/365</f>
        <v>1.3534246575342466</v>
      </c>
      <c r="AY977">
        <f>Table13[[#This Row],[Total Number of Purchases]]/Table13[[#This Row],[Corrected CL]]</f>
        <v>11.082995951417004</v>
      </c>
      <c r="AZ977">
        <f>Table13[[#This Row],[Average Order Value (AOV)]]*Table13[[#This Row],[Freq per Year]]</f>
        <v>195.0607287449393</v>
      </c>
      <c r="BA977">
        <f>Table13[[#This Row],[Total Spend]]/Table13[[#This Row],[Corrected CL]]</f>
        <v>195.06072874493927</v>
      </c>
      <c r="BB977">
        <v>126.29</v>
      </c>
      <c r="BC977" s="1">
        <f>Table13[[#This Row],[Dt_Customer]]+Table13[[#This Row],[Recency]]</f>
        <v>41447</v>
      </c>
      <c r="BD977" s="16" t="str">
        <f>IF(COUNTIF(A:A, A977) &gt; 1, "Duplicate", "Unique")</f>
        <v>Unique</v>
      </c>
    </row>
    <row r="978" spans="1:56" x14ac:dyDescent="0.3">
      <c r="A978">
        <v>8562</v>
      </c>
      <c r="B978">
        <v>1969</v>
      </c>
      <c r="C978" t="s">
        <v>28</v>
      </c>
      <c r="D978" t="s">
        <v>35</v>
      </c>
      <c r="E978">
        <v>54165</v>
      </c>
      <c r="F978">
        <v>0</v>
      </c>
      <c r="G978">
        <v>0</v>
      </c>
      <c r="H978" s="1">
        <v>41422</v>
      </c>
      <c r="I978">
        <v>72</v>
      </c>
      <c r="J978">
        <v>127</v>
      </c>
      <c r="K978">
        <v>4</v>
      </c>
      <c r="L978">
        <v>73</v>
      </c>
      <c r="M978">
        <v>15</v>
      </c>
      <c r="N978">
        <v>6</v>
      </c>
      <c r="O978">
        <v>11</v>
      </c>
      <c r="P978">
        <f>IF(Table13[[#This Row],[MntWines]] = 0,"",Table13[[#This Row],[MntWines]])</f>
        <v>127</v>
      </c>
      <c r="Q978">
        <f>IF(Table13[[#This Row],[MntFruits]] = 0, "",Table13[[#This Row],[MntFruits]])</f>
        <v>4</v>
      </c>
      <c r="R978">
        <f>IF(Table13[[#This Row],[MntMeatProducts]] = 0, "",Table13[[#This Row],[MntMeatProducts]])</f>
        <v>73</v>
      </c>
      <c r="S978">
        <f>IF(Table13[[#This Row],[MntFishProducts]] = 0, "",Table13[[#This Row],[MntFishProducts]])</f>
        <v>15</v>
      </c>
      <c r="T978">
        <f>IF(Table13[[#This Row],[MntSweetProducts]] = 0, "",Table13[[#This Row],[MntSweetProducts]])</f>
        <v>6</v>
      </c>
      <c r="U978">
        <f>IF(Table13[[#This Row],[MntGoldProds]] = 0, "",Table13[[#This Row],[MntGoldProds]])</f>
        <v>11</v>
      </c>
      <c r="V978">
        <v>1</v>
      </c>
      <c r="W978">
        <v>2</v>
      </c>
      <c r="X978">
        <v>1</v>
      </c>
      <c r="Y978">
        <v>7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 t="s">
        <v>30</v>
      </c>
      <c r="AI978" s="13">
        <f>SUM(Table13[[#This Row],[MntWines]:[MntGoldProds]])</f>
        <v>236</v>
      </c>
      <c r="AJ978" s="13">
        <f>AVERAGE(Table13[[#This Row],[MntWines]:[MntGoldProds]])</f>
        <v>39.333333333333336</v>
      </c>
      <c r="AK978">
        <f>IF(Table13[[#This Row],[Total Number of Purchases]]=0,0,Table13[[#This Row],[Total Spend]]/Table13[[#This Row],[Total Number of Purchases]])</f>
        <v>21.454545454545453</v>
      </c>
      <c r="AM978">
        <f>SUM(Table13[[#This Row],[NumDealsPurchases]:[NumStorePurchases]])</f>
        <v>11</v>
      </c>
      <c r="AN978" s="14">
        <f>Snapshot_Date-Table13[[#This Row],[Dt_Customer]]</f>
        <v>494</v>
      </c>
      <c r="AP978" s="13">
        <f>Table13[[#This Row],[NumDealsPurchases]]/Table13[[#This Row],[Total Number of Purchases]]*100</f>
        <v>9.0909090909090917</v>
      </c>
      <c r="AQ978">
        <f>6-ROUNDUP(_xlfn.PERCENTRANK.INC(Table13[Recency],Table13[[#This Row],[Recency]])*5, 0)</f>
        <v>2</v>
      </c>
      <c r="AR978">
        <f>ROUNDUP(_xlfn.PERCENTRANK.INC(Table13[Total Number of Purchases],Table13[[#This Row],[Total Number of Purchases]])*5,0)</f>
        <v>2</v>
      </c>
      <c r="AS978">
        <f>ROUNDUP(_xlfn.PERCENTRANK.INC(Table13[Total Spend],Table13[[#This Row],[Total Spend]])*5,0)</f>
        <v>3</v>
      </c>
      <c r="AT978" t="str">
        <f>Table13[[#This Row],[Recency Score]]&amp;Table13[[#This Row],[Frequency Score]]&amp;Table13[[#This Row],[Monetary Score]]</f>
        <v>223</v>
      </c>
      <c r="AU978" t="str">
        <f t="shared" si="15"/>
        <v>About to Sleep</v>
      </c>
      <c r="AW978" s="13">
        <f>DATEDIF(Table13[[#This Row],[Dt_Customer]], Snapshot_Date, "d")</f>
        <v>494</v>
      </c>
      <c r="AX978" s="13">
        <f>Table13[[#This Row],[CL if today]]/365</f>
        <v>1.3534246575342466</v>
      </c>
      <c r="AY978">
        <f>Table13[[#This Row],[Total Number of Purchases]]/Table13[[#This Row],[Corrected CL]]</f>
        <v>8.1275303643724701</v>
      </c>
      <c r="AZ978">
        <f>Table13[[#This Row],[Average Order Value (AOV)]]*Table13[[#This Row],[Freq per Year]]</f>
        <v>174.37246963562754</v>
      </c>
      <c r="BA978">
        <f>Table13[[#This Row],[Total Spend]]/Table13[[#This Row],[Corrected CL]]</f>
        <v>174.37246963562754</v>
      </c>
      <c r="BB978">
        <v>1335.17</v>
      </c>
      <c r="BC978" s="1">
        <f>Table13[[#This Row],[Dt_Customer]]+Table13[[#This Row],[Recency]]</f>
        <v>41494</v>
      </c>
      <c r="BD978" s="16" t="str">
        <f>IF(COUNTIF(A:A, A978) &gt; 1, "Duplicate", "Unique")</f>
        <v>Unique</v>
      </c>
    </row>
    <row r="979" spans="1:56" x14ac:dyDescent="0.3">
      <c r="A979">
        <v>6810</v>
      </c>
      <c r="B979">
        <v>1983</v>
      </c>
      <c r="C979" t="s">
        <v>28</v>
      </c>
      <c r="D979" t="s">
        <v>29</v>
      </c>
      <c r="E979">
        <v>82025</v>
      </c>
      <c r="F979">
        <v>0</v>
      </c>
      <c r="G979">
        <v>0</v>
      </c>
      <c r="H979" s="1">
        <v>41422</v>
      </c>
      <c r="I979">
        <v>76</v>
      </c>
      <c r="J979">
        <v>267</v>
      </c>
      <c r="K979">
        <v>98</v>
      </c>
      <c r="L979">
        <v>606</v>
      </c>
      <c r="M979">
        <v>48</v>
      </c>
      <c r="N979">
        <v>70</v>
      </c>
      <c r="O979">
        <v>98</v>
      </c>
      <c r="P979">
        <f>IF(Table13[[#This Row],[MntWines]] = 0,"",Table13[[#This Row],[MntWines]])</f>
        <v>267</v>
      </c>
      <c r="Q979">
        <f>IF(Table13[[#This Row],[MntFruits]] = 0, "",Table13[[#This Row],[MntFruits]])</f>
        <v>98</v>
      </c>
      <c r="R979">
        <f>IF(Table13[[#This Row],[MntMeatProducts]] = 0, "",Table13[[#This Row],[MntMeatProducts]])</f>
        <v>606</v>
      </c>
      <c r="S979">
        <f>IF(Table13[[#This Row],[MntFishProducts]] = 0, "",Table13[[#This Row],[MntFishProducts]])</f>
        <v>48</v>
      </c>
      <c r="T979">
        <f>IF(Table13[[#This Row],[MntSweetProducts]] = 0, "",Table13[[#This Row],[MntSweetProducts]])</f>
        <v>70</v>
      </c>
      <c r="U979">
        <f>IF(Table13[[#This Row],[MntGoldProds]] = 0, "",Table13[[#This Row],[MntGoldProds]])</f>
        <v>98</v>
      </c>
      <c r="V979">
        <v>1</v>
      </c>
      <c r="W979">
        <v>3</v>
      </c>
      <c r="X979">
        <v>2</v>
      </c>
      <c r="Y979">
        <v>6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 t="s">
        <v>43</v>
      </c>
      <c r="AI979" s="13">
        <f>SUM(Table13[[#This Row],[MntWines]:[MntGoldProds]])</f>
        <v>1187</v>
      </c>
      <c r="AJ979" s="13">
        <f>AVERAGE(Table13[[#This Row],[MntWines]:[MntGoldProds]])</f>
        <v>197.83333333333334</v>
      </c>
      <c r="AK979">
        <f>IF(Table13[[#This Row],[Total Number of Purchases]]=0,0,Table13[[#This Row],[Total Spend]]/Table13[[#This Row],[Total Number of Purchases]])</f>
        <v>98.916666666666671</v>
      </c>
      <c r="AM979">
        <f>SUM(Table13[[#This Row],[NumDealsPurchases]:[NumStorePurchases]])</f>
        <v>12</v>
      </c>
      <c r="AN979" s="14">
        <f>Snapshot_Date-Table13[[#This Row],[Dt_Customer]]</f>
        <v>494</v>
      </c>
      <c r="AP979" s="13">
        <f>Table13[[#This Row],[NumDealsPurchases]]/Table13[[#This Row],[Total Number of Purchases]]*100</f>
        <v>8.3333333333333321</v>
      </c>
      <c r="AQ979">
        <f>6-ROUNDUP(_xlfn.PERCENTRANK.INC(Table13[Recency],Table13[[#This Row],[Recency]])*5, 0)</f>
        <v>2</v>
      </c>
      <c r="AR979">
        <f>ROUNDUP(_xlfn.PERCENTRANK.INC(Table13[Total Number of Purchases],Table13[[#This Row],[Total Number of Purchases]])*5,0)</f>
        <v>2</v>
      </c>
      <c r="AS979">
        <f>ROUNDUP(_xlfn.PERCENTRANK.INC(Table13[Total Spend],Table13[[#This Row],[Total Spend]])*5,0)</f>
        <v>5</v>
      </c>
      <c r="AT979" t="str">
        <f>Table13[[#This Row],[Recency Score]]&amp;Table13[[#This Row],[Frequency Score]]&amp;Table13[[#This Row],[Monetary Score]]</f>
        <v>225</v>
      </c>
      <c r="AU979" t="str">
        <f t="shared" si="15"/>
        <v>Big Spenders</v>
      </c>
      <c r="AW979" s="13">
        <f>DATEDIF(Table13[[#This Row],[Dt_Customer]], Snapshot_Date, "d")</f>
        <v>494</v>
      </c>
      <c r="AX979" s="13">
        <f>Table13[[#This Row],[CL if today]]/365</f>
        <v>1.3534246575342466</v>
      </c>
      <c r="AY979">
        <f>Table13[[#This Row],[Total Number of Purchases]]/Table13[[#This Row],[Corrected CL]]</f>
        <v>8.8663967611336041</v>
      </c>
      <c r="AZ979">
        <f>Table13[[#This Row],[Average Order Value (AOV)]]*Table13[[#This Row],[Freq per Year]]</f>
        <v>877.03441295546577</v>
      </c>
      <c r="BA979">
        <f>Table13[[#This Row],[Total Spend]]/Table13[[#This Row],[Corrected CL]]</f>
        <v>877.03441295546554</v>
      </c>
      <c r="BB979">
        <v>616.85</v>
      </c>
      <c r="BC979" s="1">
        <f>Table13[[#This Row],[Dt_Customer]]+Table13[[#This Row],[Recency]]</f>
        <v>41498</v>
      </c>
      <c r="BD979" s="16" t="str">
        <f>IF(COUNTIF(A:A, A979) &gt; 1, "Duplicate", "Unique")</f>
        <v>Unique</v>
      </c>
    </row>
    <row r="980" spans="1:56" x14ac:dyDescent="0.3">
      <c r="A980">
        <v>10486</v>
      </c>
      <c r="B980">
        <v>1948</v>
      </c>
      <c r="C980" t="s">
        <v>28</v>
      </c>
      <c r="D980" t="s">
        <v>33</v>
      </c>
      <c r="E980">
        <v>77142</v>
      </c>
      <c r="F980">
        <v>0</v>
      </c>
      <c r="G980">
        <v>0</v>
      </c>
      <c r="H980" s="1">
        <v>41423</v>
      </c>
      <c r="I980">
        <v>54</v>
      </c>
      <c r="J980">
        <v>476</v>
      </c>
      <c r="K980">
        <v>75</v>
      </c>
      <c r="L980">
        <v>162</v>
      </c>
      <c r="M980">
        <v>29</v>
      </c>
      <c r="N980">
        <v>151</v>
      </c>
      <c r="O980">
        <v>97</v>
      </c>
      <c r="P980">
        <f>IF(Table13[[#This Row],[MntWines]] = 0,"",Table13[[#This Row],[MntWines]])</f>
        <v>476</v>
      </c>
      <c r="Q980">
        <f>IF(Table13[[#This Row],[MntFruits]] = 0, "",Table13[[#This Row],[MntFruits]])</f>
        <v>75</v>
      </c>
      <c r="R980">
        <f>IF(Table13[[#This Row],[MntMeatProducts]] = 0, "",Table13[[#This Row],[MntMeatProducts]])</f>
        <v>162</v>
      </c>
      <c r="S980">
        <f>IF(Table13[[#This Row],[MntFishProducts]] = 0, "",Table13[[#This Row],[MntFishProducts]])</f>
        <v>29</v>
      </c>
      <c r="T980">
        <f>IF(Table13[[#This Row],[MntSweetProducts]] = 0, "",Table13[[#This Row],[MntSweetProducts]])</f>
        <v>151</v>
      </c>
      <c r="U980">
        <f>IF(Table13[[#This Row],[MntGoldProds]] = 0, "",Table13[[#This Row],[MntGoldProds]])</f>
        <v>97</v>
      </c>
      <c r="V980">
        <v>1</v>
      </c>
      <c r="W980">
        <v>4</v>
      </c>
      <c r="X980">
        <v>4</v>
      </c>
      <c r="Y980">
        <v>8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 t="s">
        <v>30</v>
      </c>
      <c r="AI980" s="13">
        <f>SUM(Table13[[#This Row],[MntWines]:[MntGoldProds]])</f>
        <v>990</v>
      </c>
      <c r="AJ980" s="13">
        <f>AVERAGE(Table13[[#This Row],[MntWines]:[MntGoldProds]])</f>
        <v>165</v>
      </c>
      <c r="AK980">
        <f>IF(Table13[[#This Row],[Total Number of Purchases]]=0,0,Table13[[#This Row],[Total Spend]]/Table13[[#This Row],[Total Number of Purchases]])</f>
        <v>58.235294117647058</v>
      </c>
      <c r="AM980">
        <f>SUM(Table13[[#This Row],[NumDealsPurchases]:[NumStorePurchases]])</f>
        <v>17</v>
      </c>
      <c r="AN980" s="14">
        <f>Snapshot_Date-Table13[[#This Row],[Dt_Customer]]</f>
        <v>493</v>
      </c>
      <c r="AP980" s="13">
        <f>Table13[[#This Row],[NumDealsPurchases]]/Table13[[#This Row],[Total Number of Purchases]]*100</f>
        <v>5.8823529411764701</v>
      </c>
      <c r="AQ980">
        <f>6-ROUNDUP(_xlfn.PERCENTRANK.INC(Table13[Recency],Table13[[#This Row],[Recency]])*5, 0)</f>
        <v>3</v>
      </c>
      <c r="AR980">
        <f>ROUNDUP(_xlfn.PERCENTRANK.INC(Table13[Total Number of Purchases],Table13[[#This Row],[Total Number of Purchases]])*5,0)</f>
        <v>3</v>
      </c>
      <c r="AS980">
        <f>ROUNDUP(_xlfn.PERCENTRANK.INC(Table13[Total Spend],Table13[[#This Row],[Total Spend]])*5,0)</f>
        <v>4</v>
      </c>
      <c r="AT980" t="str">
        <f>Table13[[#This Row],[Recency Score]]&amp;Table13[[#This Row],[Frequency Score]]&amp;Table13[[#This Row],[Monetary Score]]</f>
        <v>334</v>
      </c>
      <c r="AU980" t="str">
        <f t="shared" si="15"/>
        <v>Needs Attention</v>
      </c>
      <c r="AW980" s="13">
        <f>DATEDIF(Table13[[#This Row],[Dt_Customer]], Snapshot_Date, "d")</f>
        <v>493</v>
      </c>
      <c r="AX980" s="13">
        <f>Table13[[#This Row],[CL if today]]/365</f>
        <v>1.3506849315068492</v>
      </c>
      <c r="AY980">
        <f>Table13[[#This Row],[Total Number of Purchases]]/Table13[[#This Row],[Corrected CL]]</f>
        <v>12.586206896551726</v>
      </c>
      <c r="AZ980">
        <f>Table13[[#This Row],[Average Order Value (AOV)]]*Table13[[#This Row],[Freq per Year]]</f>
        <v>732.96146044624754</v>
      </c>
      <c r="BA980">
        <f>Table13[[#This Row],[Total Spend]]/Table13[[#This Row],[Corrected CL]]</f>
        <v>732.96146044624754</v>
      </c>
      <c r="BB980">
        <v>40.311244979919678</v>
      </c>
      <c r="BC980" s="1">
        <f>Table13[[#This Row],[Dt_Customer]]+Table13[[#This Row],[Recency]]</f>
        <v>41477</v>
      </c>
      <c r="BD980" s="16" t="str">
        <f>IF(COUNTIF(A:A, A980) &gt; 1, "Duplicate", "Unique")</f>
        <v>Unique</v>
      </c>
    </row>
    <row r="981" spans="1:56" x14ac:dyDescent="0.3">
      <c r="A981">
        <v>6379</v>
      </c>
      <c r="B981">
        <v>1949</v>
      </c>
      <c r="C981" t="s">
        <v>41</v>
      </c>
      <c r="D981" t="s">
        <v>42</v>
      </c>
      <c r="E981">
        <v>47570</v>
      </c>
      <c r="F981">
        <v>1</v>
      </c>
      <c r="G981">
        <v>1</v>
      </c>
      <c r="H981" s="1">
        <v>41423</v>
      </c>
      <c r="I981">
        <v>3</v>
      </c>
      <c r="J981">
        <v>67</v>
      </c>
      <c r="K981">
        <v>1</v>
      </c>
      <c r="L981">
        <v>20</v>
      </c>
      <c r="M981">
        <v>0</v>
      </c>
      <c r="N981">
        <v>2</v>
      </c>
      <c r="O981">
        <v>31</v>
      </c>
      <c r="P981">
        <f>IF(Table13[[#This Row],[MntWines]] = 0,"",Table13[[#This Row],[MntWines]])</f>
        <v>67</v>
      </c>
      <c r="Q981">
        <f>IF(Table13[[#This Row],[MntFruits]] = 0, "",Table13[[#This Row],[MntFruits]])</f>
        <v>1</v>
      </c>
      <c r="R981">
        <f>IF(Table13[[#This Row],[MntMeatProducts]] = 0, "",Table13[[#This Row],[MntMeatProducts]])</f>
        <v>20</v>
      </c>
      <c r="S981" t="str">
        <f>IF(Table13[[#This Row],[MntFishProducts]] = 0, "",Table13[[#This Row],[MntFishProducts]])</f>
        <v/>
      </c>
      <c r="T981">
        <f>IF(Table13[[#This Row],[MntSweetProducts]] = 0, "",Table13[[#This Row],[MntSweetProducts]])</f>
        <v>2</v>
      </c>
      <c r="U981">
        <f>IF(Table13[[#This Row],[MntGoldProds]] = 0, "",Table13[[#This Row],[MntGoldProds]])</f>
        <v>31</v>
      </c>
      <c r="V981">
        <v>3</v>
      </c>
      <c r="W981">
        <v>2</v>
      </c>
      <c r="X981">
        <v>2</v>
      </c>
      <c r="Y981">
        <v>2</v>
      </c>
      <c r="Z981">
        <v>7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 t="s">
        <v>34</v>
      </c>
      <c r="AI981" s="13">
        <f>SUM(Table13[[#This Row],[MntWines]:[MntGoldProds]])</f>
        <v>121</v>
      </c>
      <c r="AJ981" s="13">
        <f>AVERAGE(Table13[[#This Row],[MntWines]:[MntGoldProds]])</f>
        <v>20.166666666666668</v>
      </c>
      <c r="AK981">
        <f>IF(Table13[[#This Row],[Total Number of Purchases]]=0,0,Table13[[#This Row],[Total Spend]]/Table13[[#This Row],[Total Number of Purchases]])</f>
        <v>13.444444444444445</v>
      </c>
      <c r="AM981">
        <f>SUM(Table13[[#This Row],[NumDealsPurchases]:[NumStorePurchases]])</f>
        <v>9</v>
      </c>
      <c r="AN981" s="14">
        <f>Snapshot_Date-Table13[[#This Row],[Dt_Customer]]</f>
        <v>493</v>
      </c>
      <c r="AP981" s="13">
        <f>Table13[[#This Row],[NumDealsPurchases]]/Table13[[#This Row],[Total Number of Purchases]]*100</f>
        <v>33.333333333333329</v>
      </c>
      <c r="AQ981">
        <f>6-ROUNDUP(_xlfn.PERCENTRANK.INC(Table13[Recency],Table13[[#This Row],[Recency]])*5, 0)</f>
        <v>5</v>
      </c>
      <c r="AR981">
        <f>ROUNDUP(_xlfn.PERCENTRANK.INC(Table13[Total Number of Purchases],Table13[[#This Row],[Total Number of Purchases]])*5,0)</f>
        <v>2</v>
      </c>
      <c r="AS981">
        <f>ROUNDUP(_xlfn.PERCENTRANK.INC(Table13[Total Spend],Table13[[#This Row],[Total Spend]])*5,0)</f>
        <v>2</v>
      </c>
      <c r="AT981" t="str">
        <f>Table13[[#This Row],[Recency Score]]&amp;Table13[[#This Row],[Frequency Score]]&amp;Table13[[#This Row],[Monetary Score]]</f>
        <v>522</v>
      </c>
      <c r="AU981" t="str">
        <f t="shared" si="15"/>
        <v>Others</v>
      </c>
      <c r="AW981" s="13">
        <f>DATEDIF(Table13[[#This Row],[Dt_Customer]], Snapshot_Date, "d")</f>
        <v>493</v>
      </c>
      <c r="AX981" s="13">
        <f>Table13[[#This Row],[CL if today]]/365</f>
        <v>1.3506849315068492</v>
      </c>
      <c r="AY981">
        <f>Table13[[#This Row],[Total Number of Purchases]]/Table13[[#This Row],[Corrected CL]]</f>
        <v>6.6632860040567961</v>
      </c>
      <c r="AZ981">
        <f>Table13[[#This Row],[Average Order Value (AOV)]]*Table13[[#This Row],[Freq per Year]]</f>
        <v>89.584178498985821</v>
      </c>
      <c r="BA981">
        <f>Table13[[#This Row],[Total Spend]]/Table13[[#This Row],[Corrected CL]]</f>
        <v>89.584178498985807</v>
      </c>
      <c r="BB981">
        <v>158.6317907444668</v>
      </c>
      <c r="BC981" s="1">
        <f>Table13[[#This Row],[Dt_Customer]]+Table13[[#This Row],[Recency]]</f>
        <v>41426</v>
      </c>
      <c r="BD981" s="16" t="str">
        <f>IF(COUNTIF(A:A, A981) &gt; 1, "Duplicate", "Unique")</f>
        <v>Unique</v>
      </c>
    </row>
    <row r="982" spans="1:56" x14ac:dyDescent="0.3">
      <c r="A982">
        <v>5863</v>
      </c>
      <c r="B982">
        <v>1953</v>
      </c>
      <c r="C982" t="s">
        <v>28</v>
      </c>
      <c r="D982" t="s">
        <v>33</v>
      </c>
      <c r="E982">
        <v>47703</v>
      </c>
      <c r="F982">
        <v>0</v>
      </c>
      <c r="G982">
        <v>1</v>
      </c>
      <c r="H982" s="1">
        <v>41423</v>
      </c>
      <c r="I982">
        <v>95</v>
      </c>
      <c r="J982">
        <v>359</v>
      </c>
      <c r="K982">
        <v>0</v>
      </c>
      <c r="L982">
        <v>134</v>
      </c>
      <c r="M982">
        <v>13</v>
      </c>
      <c r="N982">
        <v>26</v>
      </c>
      <c r="O982">
        <v>123</v>
      </c>
      <c r="P982">
        <f>IF(Table13[[#This Row],[MntWines]] = 0,"",Table13[[#This Row],[MntWines]])</f>
        <v>359</v>
      </c>
      <c r="Q982" t="str">
        <f>IF(Table13[[#This Row],[MntFruits]] = 0, "",Table13[[#This Row],[MntFruits]])</f>
        <v/>
      </c>
      <c r="R982">
        <f>IF(Table13[[#This Row],[MntMeatProducts]] = 0, "",Table13[[#This Row],[MntMeatProducts]])</f>
        <v>134</v>
      </c>
      <c r="S982">
        <f>IF(Table13[[#This Row],[MntFishProducts]] = 0, "",Table13[[#This Row],[MntFishProducts]])</f>
        <v>13</v>
      </c>
      <c r="T982">
        <f>IF(Table13[[#This Row],[MntSweetProducts]] = 0, "",Table13[[#This Row],[MntSweetProducts]])</f>
        <v>26</v>
      </c>
      <c r="U982">
        <f>IF(Table13[[#This Row],[MntGoldProds]] = 0, "",Table13[[#This Row],[MntGoldProds]])</f>
        <v>123</v>
      </c>
      <c r="V982">
        <v>4</v>
      </c>
      <c r="W982">
        <v>6</v>
      </c>
      <c r="X982">
        <v>3</v>
      </c>
      <c r="Y982">
        <v>8</v>
      </c>
      <c r="Z982">
        <v>5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30</v>
      </c>
      <c r="AI982" s="13">
        <f>SUM(Table13[[#This Row],[MntWines]:[MntGoldProds]])</f>
        <v>655</v>
      </c>
      <c r="AJ982" s="13">
        <f>AVERAGE(Table13[[#This Row],[MntWines]:[MntGoldProds]])</f>
        <v>109.16666666666667</v>
      </c>
      <c r="AK982">
        <f>IF(Table13[[#This Row],[Total Number of Purchases]]=0,0,Table13[[#This Row],[Total Spend]]/Table13[[#This Row],[Total Number of Purchases]])</f>
        <v>31.19047619047619</v>
      </c>
      <c r="AM982">
        <f>SUM(Table13[[#This Row],[NumDealsPurchases]:[NumStorePurchases]])</f>
        <v>21</v>
      </c>
      <c r="AN982" s="14">
        <f>Snapshot_Date-Table13[[#This Row],[Dt_Customer]]</f>
        <v>493</v>
      </c>
      <c r="AP982" s="13">
        <f>Table13[[#This Row],[NumDealsPurchases]]/Table13[[#This Row],[Total Number of Purchases]]*100</f>
        <v>19.047619047619047</v>
      </c>
      <c r="AQ982">
        <f>6-ROUNDUP(_xlfn.PERCENTRANK.INC(Table13[Recency],Table13[[#This Row],[Recency]])*5, 0)</f>
        <v>1</v>
      </c>
      <c r="AR982">
        <f>ROUNDUP(_xlfn.PERCENTRANK.INC(Table13[Total Number of Purchases],Table13[[#This Row],[Total Number of Purchases]])*5,0)</f>
        <v>4</v>
      </c>
      <c r="AS982">
        <f>ROUNDUP(_xlfn.PERCENTRANK.INC(Table13[Total Spend],Table13[[#This Row],[Total Spend]])*5,0)</f>
        <v>4</v>
      </c>
      <c r="AT982" t="str">
        <f>Table13[[#This Row],[Recency Score]]&amp;Table13[[#This Row],[Frequency Score]]&amp;Table13[[#This Row],[Monetary Score]]</f>
        <v>144</v>
      </c>
      <c r="AU982" t="str">
        <f t="shared" si="15"/>
        <v>Lost</v>
      </c>
      <c r="AW982" s="13">
        <f>DATEDIF(Table13[[#This Row],[Dt_Customer]], Snapshot_Date, "d")</f>
        <v>493</v>
      </c>
      <c r="AX982" s="13">
        <f>Table13[[#This Row],[CL if today]]/365</f>
        <v>1.3506849315068492</v>
      </c>
      <c r="AY982">
        <f>Table13[[#This Row],[Total Number of Purchases]]/Table13[[#This Row],[Corrected CL]]</f>
        <v>15.54766734279919</v>
      </c>
      <c r="AZ982">
        <f>Table13[[#This Row],[Average Order Value (AOV)]]*Table13[[#This Row],[Freq per Year]]</f>
        <v>484.93914807302235</v>
      </c>
      <c r="BA982">
        <f>Table13[[#This Row],[Total Spend]]/Table13[[#This Row],[Corrected CL]]</f>
        <v>484.93914807302235</v>
      </c>
      <c r="BB982">
        <v>517.87575150300597</v>
      </c>
      <c r="BC982" s="1">
        <f>Table13[[#This Row],[Dt_Customer]]+Table13[[#This Row],[Recency]]</f>
        <v>41518</v>
      </c>
      <c r="BD982" s="16" t="str">
        <f>IF(COUNTIF(A:A, A982) &gt; 1, "Duplicate", "Unique")</f>
        <v>Unique</v>
      </c>
    </row>
    <row r="983" spans="1:56" x14ac:dyDescent="0.3">
      <c r="A983">
        <v>5847</v>
      </c>
      <c r="B983">
        <v>1969</v>
      </c>
      <c r="C983" t="s">
        <v>28</v>
      </c>
      <c r="D983" t="s">
        <v>29</v>
      </c>
      <c r="E983">
        <v>69901</v>
      </c>
      <c r="F983">
        <v>0</v>
      </c>
      <c r="G983">
        <v>1</v>
      </c>
      <c r="H983" s="1">
        <v>41423</v>
      </c>
      <c r="I983">
        <v>95</v>
      </c>
      <c r="J983">
        <v>312</v>
      </c>
      <c r="K983">
        <v>21</v>
      </c>
      <c r="L983">
        <v>206</v>
      </c>
      <c r="M983">
        <v>102</v>
      </c>
      <c r="N983">
        <v>92</v>
      </c>
      <c r="O983">
        <v>149</v>
      </c>
      <c r="P983">
        <f>IF(Table13[[#This Row],[MntWines]] = 0,"",Table13[[#This Row],[MntWines]])</f>
        <v>312</v>
      </c>
      <c r="Q983">
        <f>IF(Table13[[#This Row],[MntFruits]] = 0, "",Table13[[#This Row],[MntFruits]])</f>
        <v>21</v>
      </c>
      <c r="R983">
        <f>IF(Table13[[#This Row],[MntMeatProducts]] = 0, "",Table13[[#This Row],[MntMeatProducts]])</f>
        <v>206</v>
      </c>
      <c r="S983">
        <f>IF(Table13[[#This Row],[MntFishProducts]] = 0, "",Table13[[#This Row],[MntFishProducts]])</f>
        <v>102</v>
      </c>
      <c r="T983">
        <f>IF(Table13[[#This Row],[MntSweetProducts]] = 0, "",Table13[[#This Row],[MntSweetProducts]])</f>
        <v>92</v>
      </c>
      <c r="U983">
        <f>IF(Table13[[#This Row],[MntGoldProds]] = 0, "",Table13[[#This Row],[MntGoldProds]])</f>
        <v>149</v>
      </c>
      <c r="V983">
        <v>3</v>
      </c>
      <c r="W983">
        <v>7</v>
      </c>
      <c r="X983">
        <v>3</v>
      </c>
      <c r="Y983">
        <v>10</v>
      </c>
      <c r="Z983">
        <v>5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 t="s">
        <v>30</v>
      </c>
      <c r="AI983" s="13">
        <f>SUM(Table13[[#This Row],[MntWines]:[MntGoldProds]])</f>
        <v>882</v>
      </c>
      <c r="AJ983" s="13">
        <f>AVERAGE(Table13[[#This Row],[MntWines]:[MntGoldProds]])</f>
        <v>147</v>
      </c>
      <c r="AK983">
        <f>IF(Table13[[#This Row],[Total Number of Purchases]]=0,0,Table13[[#This Row],[Total Spend]]/Table13[[#This Row],[Total Number of Purchases]])</f>
        <v>38.347826086956523</v>
      </c>
      <c r="AM983">
        <f>SUM(Table13[[#This Row],[NumDealsPurchases]:[NumStorePurchases]])</f>
        <v>23</v>
      </c>
      <c r="AN983" s="14">
        <f>Snapshot_Date-Table13[[#This Row],[Dt_Customer]]</f>
        <v>493</v>
      </c>
      <c r="AP983" s="13">
        <f>Table13[[#This Row],[NumDealsPurchases]]/Table13[[#This Row],[Total Number of Purchases]]*100</f>
        <v>13.043478260869565</v>
      </c>
      <c r="AQ983">
        <f>6-ROUNDUP(_xlfn.PERCENTRANK.INC(Table13[Recency],Table13[[#This Row],[Recency]])*5, 0)</f>
        <v>1</v>
      </c>
      <c r="AR983">
        <f>ROUNDUP(_xlfn.PERCENTRANK.INC(Table13[Total Number of Purchases],Table13[[#This Row],[Total Number of Purchases]])*5,0)</f>
        <v>5</v>
      </c>
      <c r="AS983">
        <f>ROUNDUP(_xlfn.PERCENTRANK.INC(Table13[Total Spend],Table13[[#This Row],[Total Spend]])*5,0)</f>
        <v>4</v>
      </c>
      <c r="AT983" t="str">
        <f>Table13[[#This Row],[Recency Score]]&amp;Table13[[#This Row],[Frequency Score]]&amp;Table13[[#This Row],[Monetary Score]]</f>
        <v>154</v>
      </c>
      <c r="AU983" t="str">
        <f t="shared" si="15"/>
        <v>Frequent Buyers</v>
      </c>
      <c r="AW983" s="13">
        <f>DATEDIF(Table13[[#This Row],[Dt_Customer]], Snapshot_Date, "d")</f>
        <v>493</v>
      </c>
      <c r="AX983" s="13">
        <f>Table13[[#This Row],[CL if today]]/365</f>
        <v>1.3506849315068492</v>
      </c>
      <c r="AY983">
        <f>Table13[[#This Row],[Total Number of Purchases]]/Table13[[#This Row],[Corrected CL]]</f>
        <v>17.028397565922923</v>
      </c>
      <c r="AZ983">
        <f>Table13[[#This Row],[Average Order Value (AOV)]]*Table13[[#This Row],[Freq per Year]]</f>
        <v>653.00202839756605</v>
      </c>
      <c r="BA983">
        <f>Table13[[#This Row],[Total Spend]]/Table13[[#This Row],[Corrected CL]]</f>
        <v>653.00202839756594</v>
      </c>
      <c r="BB983">
        <v>443.26653306613224</v>
      </c>
      <c r="BC983" s="1">
        <f>Table13[[#This Row],[Dt_Customer]]+Table13[[#This Row],[Recency]]</f>
        <v>41518</v>
      </c>
      <c r="BD983" s="16" t="str">
        <f>IF(COUNTIF(A:A, A983) &gt; 1, "Duplicate", "Unique")</f>
        <v>Unique</v>
      </c>
    </row>
    <row r="984" spans="1:56" x14ac:dyDescent="0.3">
      <c r="A984">
        <v>9967</v>
      </c>
      <c r="B984">
        <v>1974</v>
      </c>
      <c r="C984" t="s">
        <v>28</v>
      </c>
      <c r="D984" t="s">
        <v>29</v>
      </c>
      <c r="E984">
        <v>53034</v>
      </c>
      <c r="F984">
        <v>1</v>
      </c>
      <c r="G984">
        <v>1</v>
      </c>
      <c r="H984" s="1">
        <v>41424</v>
      </c>
      <c r="I984">
        <v>30</v>
      </c>
      <c r="J984">
        <v>160</v>
      </c>
      <c r="K984">
        <v>15</v>
      </c>
      <c r="L984">
        <v>196</v>
      </c>
      <c r="M984">
        <v>15</v>
      </c>
      <c r="N984">
        <v>11</v>
      </c>
      <c r="O984">
        <v>50</v>
      </c>
      <c r="P984">
        <f>IF(Table13[[#This Row],[MntWines]] = 0,"",Table13[[#This Row],[MntWines]])</f>
        <v>160</v>
      </c>
      <c r="Q984">
        <f>IF(Table13[[#This Row],[MntFruits]] = 0, "",Table13[[#This Row],[MntFruits]])</f>
        <v>15</v>
      </c>
      <c r="R984">
        <f>IF(Table13[[#This Row],[MntMeatProducts]] = 0, "",Table13[[#This Row],[MntMeatProducts]])</f>
        <v>196</v>
      </c>
      <c r="S984">
        <f>IF(Table13[[#This Row],[MntFishProducts]] = 0, "",Table13[[#This Row],[MntFishProducts]])</f>
        <v>15</v>
      </c>
      <c r="T984">
        <f>IF(Table13[[#This Row],[MntSweetProducts]] = 0, "",Table13[[#This Row],[MntSweetProducts]])</f>
        <v>11</v>
      </c>
      <c r="U984">
        <f>IF(Table13[[#This Row],[MntGoldProds]] = 0, "",Table13[[#This Row],[MntGoldProds]])</f>
        <v>50</v>
      </c>
      <c r="V984">
        <v>8</v>
      </c>
      <c r="W984">
        <v>6</v>
      </c>
      <c r="X984">
        <v>1</v>
      </c>
      <c r="Y984">
        <v>7</v>
      </c>
      <c r="Z984">
        <v>8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 t="s">
        <v>34</v>
      </c>
      <c r="AI984" s="13">
        <f>SUM(Table13[[#This Row],[MntWines]:[MntGoldProds]])</f>
        <v>447</v>
      </c>
      <c r="AJ984" s="13">
        <f>AVERAGE(Table13[[#This Row],[MntWines]:[MntGoldProds]])</f>
        <v>74.5</v>
      </c>
      <c r="AK984">
        <f>IF(Table13[[#This Row],[Total Number of Purchases]]=0,0,Table13[[#This Row],[Total Spend]]/Table13[[#This Row],[Total Number of Purchases]])</f>
        <v>20.318181818181817</v>
      </c>
      <c r="AM984">
        <f>SUM(Table13[[#This Row],[NumDealsPurchases]:[NumStorePurchases]])</f>
        <v>22</v>
      </c>
      <c r="AN984" s="14">
        <f>Snapshot_Date-Table13[[#This Row],[Dt_Customer]]</f>
        <v>492</v>
      </c>
      <c r="AP984" s="13">
        <f>Table13[[#This Row],[NumDealsPurchases]]/Table13[[#This Row],[Total Number of Purchases]]*100</f>
        <v>36.363636363636367</v>
      </c>
      <c r="AQ984">
        <f>6-ROUNDUP(_xlfn.PERCENTRANK.INC(Table13[Recency],Table13[[#This Row],[Recency]])*5, 0)</f>
        <v>4</v>
      </c>
      <c r="AR984">
        <f>ROUNDUP(_xlfn.PERCENTRANK.INC(Table13[Total Number of Purchases],Table13[[#This Row],[Total Number of Purchases]])*5,0)</f>
        <v>4</v>
      </c>
      <c r="AS984">
        <f>ROUNDUP(_xlfn.PERCENTRANK.INC(Table13[Total Spend],Table13[[#This Row],[Total Spend]])*5,0)</f>
        <v>3</v>
      </c>
      <c r="AT984" t="str">
        <f>Table13[[#This Row],[Recency Score]]&amp;Table13[[#This Row],[Frequency Score]]&amp;Table13[[#This Row],[Monetary Score]]</f>
        <v>443</v>
      </c>
      <c r="AU984" t="str">
        <f t="shared" si="15"/>
        <v>Potential Loyalists</v>
      </c>
      <c r="AW984" s="13">
        <f>DATEDIF(Table13[[#This Row],[Dt_Customer]], Snapshot_Date, "d")</f>
        <v>492</v>
      </c>
      <c r="AX984" s="13">
        <f>Table13[[#This Row],[CL if today]]/365</f>
        <v>1.3479452054794521</v>
      </c>
      <c r="AY984">
        <f>Table13[[#This Row],[Total Number of Purchases]]/Table13[[#This Row],[Corrected CL]]</f>
        <v>16.321138211382113</v>
      </c>
      <c r="AZ984">
        <f>Table13[[#This Row],[Average Order Value (AOV)]]*Table13[[#This Row],[Freq per Year]]</f>
        <v>331.61585365853654</v>
      </c>
      <c r="BA984">
        <f>Table13[[#This Row],[Total Spend]]/Table13[[#This Row],[Corrected CL]]</f>
        <v>331.61585365853659</v>
      </c>
      <c r="BB984">
        <v>488.62903225806451</v>
      </c>
      <c r="BC984" s="1">
        <f>Table13[[#This Row],[Dt_Customer]]+Table13[[#This Row],[Recency]]</f>
        <v>41454</v>
      </c>
      <c r="BD984" s="16" t="str">
        <f>IF(COUNTIF(A:A, A984) &gt; 1, "Duplicate", "Unique")</f>
        <v>Unique</v>
      </c>
    </row>
    <row r="985" spans="1:56" x14ac:dyDescent="0.3">
      <c r="A985">
        <v>1324</v>
      </c>
      <c r="B985">
        <v>1988</v>
      </c>
      <c r="C985" t="s">
        <v>28</v>
      </c>
      <c r="D985" t="s">
        <v>33</v>
      </c>
      <c r="E985">
        <v>38872</v>
      </c>
      <c r="F985">
        <v>1</v>
      </c>
      <c r="G985">
        <v>0</v>
      </c>
      <c r="H985" s="1">
        <v>41424</v>
      </c>
      <c r="I985">
        <v>93</v>
      </c>
      <c r="J985">
        <v>23</v>
      </c>
      <c r="K985">
        <v>3</v>
      </c>
      <c r="L985">
        <v>21</v>
      </c>
      <c r="M985">
        <v>3</v>
      </c>
      <c r="N985">
        <v>19</v>
      </c>
      <c r="O985">
        <v>22</v>
      </c>
      <c r="P985">
        <f>IF(Table13[[#This Row],[MntWines]] = 0,"",Table13[[#This Row],[MntWines]])</f>
        <v>23</v>
      </c>
      <c r="Q985">
        <f>IF(Table13[[#This Row],[MntFruits]] = 0, "",Table13[[#This Row],[MntFruits]])</f>
        <v>3</v>
      </c>
      <c r="R985">
        <f>IF(Table13[[#This Row],[MntMeatProducts]] = 0, "",Table13[[#This Row],[MntMeatProducts]])</f>
        <v>21</v>
      </c>
      <c r="S985">
        <f>IF(Table13[[#This Row],[MntFishProducts]] = 0, "",Table13[[#This Row],[MntFishProducts]])</f>
        <v>3</v>
      </c>
      <c r="T985">
        <f>IF(Table13[[#This Row],[MntSweetProducts]] = 0, "",Table13[[#This Row],[MntSweetProducts]])</f>
        <v>19</v>
      </c>
      <c r="U985">
        <f>IF(Table13[[#This Row],[MntGoldProds]] = 0, "",Table13[[#This Row],[MntGoldProds]])</f>
        <v>22</v>
      </c>
      <c r="V985">
        <v>2</v>
      </c>
      <c r="W985">
        <v>3</v>
      </c>
      <c r="X985">
        <v>0</v>
      </c>
      <c r="Y985">
        <v>3</v>
      </c>
      <c r="Z985">
        <v>8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t="s">
        <v>40</v>
      </c>
      <c r="AI985" s="13">
        <f>SUM(Table13[[#This Row],[MntWines]:[MntGoldProds]])</f>
        <v>91</v>
      </c>
      <c r="AJ985" s="13">
        <f>AVERAGE(Table13[[#This Row],[MntWines]:[MntGoldProds]])</f>
        <v>15.166666666666666</v>
      </c>
      <c r="AK985">
        <f>IF(Table13[[#This Row],[Total Number of Purchases]]=0,0,Table13[[#This Row],[Total Spend]]/Table13[[#This Row],[Total Number of Purchases]])</f>
        <v>11.375</v>
      </c>
      <c r="AM985">
        <f>SUM(Table13[[#This Row],[NumDealsPurchases]:[NumStorePurchases]])</f>
        <v>8</v>
      </c>
      <c r="AN985" s="14">
        <f>Snapshot_Date-Table13[[#This Row],[Dt_Customer]]</f>
        <v>492</v>
      </c>
      <c r="AP985" s="13">
        <f>Table13[[#This Row],[NumDealsPurchases]]/Table13[[#This Row],[Total Number of Purchases]]*100</f>
        <v>25</v>
      </c>
      <c r="AQ985">
        <f>6-ROUNDUP(_xlfn.PERCENTRANK.INC(Table13[Recency],Table13[[#This Row],[Recency]])*5, 0)</f>
        <v>1</v>
      </c>
      <c r="AR985">
        <f>ROUNDUP(_xlfn.PERCENTRANK.INC(Table13[Total Number of Purchases],Table13[[#This Row],[Total Number of Purchases]])*5,0)</f>
        <v>2</v>
      </c>
      <c r="AS985">
        <f>ROUNDUP(_xlfn.PERCENTRANK.INC(Table13[Total Spend],Table13[[#This Row],[Total Spend]])*5,0)</f>
        <v>2</v>
      </c>
      <c r="AT985" t="str">
        <f>Table13[[#This Row],[Recency Score]]&amp;Table13[[#This Row],[Frequency Score]]&amp;Table13[[#This Row],[Monetary Score]]</f>
        <v>122</v>
      </c>
      <c r="AU985" t="str">
        <f t="shared" si="15"/>
        <v>Lost</v>
      </c>
      <c r="AW985" s="13">
        <f>DATEDIF(Table13[[#This Row],[Dt_Customer]], Snapshot_Date, "d")</f>
        <v>492</v>
      </c>
      <c r="AX985" s="13">
        <f>Table13[[#This Row],[CL if today]]/365</f>
        <v>1.3479452054794521</v>
      </c>
      <c r="AY985">
        <f>Table13[[#This Row],[Total Number of Purchases]]/Table13[[#This Row],[Corrected CL]]</f>
        <v>5.9349593495934956</v>
      </c>
      <c r="AZ985">
        <f>Table13[[#This Row],[Average Order Value (AOV)]]*Table13[[#This Row],[Freq per Year]]</f>
        <v>67.510162601626007</v>
      </c>
      <c r="BA985">
        <f>Table13[[#This Row],[Total Spend]]/Table13[[#This Row],[Corrected CL]]</f>
        <v>67.510162601626021</v>
      </c>
      <c r="BB985">
        <v>13.245967741935484</v>
      </c>
      <c r="BC985" s="1">
        <f>Table13[[#This Row],[Dt_Customer]]+Table13[[#This Row],[Recency]]</f>
        <v>41517</v>
      </c>
      <c r="BD985" s="16" t="str">
        <f>IF(COUNTIF(A:A, A985) &gt; 1, "Duplicate", "Unique")</f>
        <v>Unique</v>
      </c>
    </row>
    <row r="986" spans="1:56" x14ac:dyDescent="0.3">
      <c r="A986">
        <v>4385</v>
      </c>
      <c r="B986">
        <v>1981</v>
      </c>
      <c r="C986" t="s">
        <v>37</v>
      </c>
      <c r="D986" t="s">
        <v>31</v>
      </c>
      <c r="E986">
        <v>36038</v>
      </c>
      <c r="F986">
        <v>1</v>
      </c>
      <c r="G986">
        <v>0</v>
      </c>
      <c r="H986" s="1">
        <v>41425</v>
      </c>
      <c r="I986">
        <v>82</v>
      </c>
      <c r="J986">
        <v>23</v>
      </c>
      <c r="K986">
        <v>0</v>
      </c>
      <c r="L986">
        <v>15</v>
      </c>
      <c r="M986">
        <v>0</v>
      </c>
      <c r="N986">
        <v>2</v>
      </c>
      <c r="O986">
        <v>7</v>
      </c>
      <c r="P986">
        <f>IF(Table13[[#This Row],[MntWines]] = 0,"",Table13[[#This Row],[MntWines]])</f>
        <v>23</v>
      </c>
      <c r="Q986" t="str">
        <f>IF(Table13[[#This Row],[MntFruits]] = 0, "",Table13[[#This Row],[MntFruits]])</f>
        <v/>
      </c>
      <c r="R986">
        <f>IF(Table13[[#This Row],[MntMeatProducts]] = 0, "",Table13[[#This Row],[MntMeatProducts]])</f>
        <v>15</v>
      </c>
      <c r="S986" t="str">
        <f>IF(Table13[[#This Row],[MntFishProducts]] = 0, "",Table13[[#This Row],[MntFishProducts]])</f>
        <v/>
      </c>
      <c r="T986">
        <f>IF(Table13[[#This Row],[MntSweetProducts]] = 0, "",Table13[[#This Row],[MntSweetProducts]])</f>
        <v>2</v>
      </c>
      <c r="U986">
        <f>IF(Table13[[#This Row],[MntGoldProds]] = 0, "",Table13[[#This Row],[MntGoldProds]])</f>
        <v>7</v>
      </c>
      <c r="V986">
        <v>2</v>
      </c>
      <c r="W986">
        <v>3</v>
      </c>
      <c r="X986">
        <v>0</v>
      </c>
      <c r="Y986">
        <v>3</v>
      </c>
      <c r="Z986">
        <v>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 t="s">
        <v>30</v>
      </c>
      <c r="AI986" s="13">
        <f>SUM(Table13[[#This Row],[MntWines]:[MntGoldProds]])</f>
        <v>47</v>
      </c>
      <c r="AJ986" s="13">
        <f>AVERAGE(Table13[[#This Row],[MntWines]:[MntGoldProds]])</f>
        <v>7.833333333333333</v>
      </c>
      <c r="AK986">
        <f>IF(Table13[[#This Row],[Total Number of Purchases]]=0,0,Table13[[#This Row],[Total Spend]]/Table13[[#This Row],[Total Number of Purchases]])</f>
        <v>5.875</v>
      </c>
      <c r="AM986">
        <f>SUM(Table13[[#This Row],[NumDealsPurchases]:[NumStorePurchases]])</f>
        <v>8</v>
      </c>
      <c r="AN986" s="14">
        <f>Snapshot_Date-Table13[[#This Row],[Dt_Customer]]</f>
        <v>491</v>
      </c>
      <c r="AP986" s="13">
        <f>Table13[[#This Row],[NumDealsPurchases]]/Table13[[#This Row],[Total Number of Purchases]]*100</f>
        <v>25</v>
      </c>
      <c r="AQ986">
        <f>6-ROUNDUP(_xlfn.PERCENTRANK.INC(Table13[Recency],Table13[[#This Row],[Recency]])*5, 0)</f>
        <v>1</v>
      </c>
      <c r="AR986">
        <f>ROUNDUP(_xlfn.PERCENTRANK.INC(Table13[Total Number of Purchases],Table13[[#This Row],[Total Number of Purchases]])*5,0)</f>
        <v>2</v>
      </c>
      <c r="AS986">
        <f>ROUNDUP(_xlfn.PERCENTRANK.INC(Table13[Total Spend],Table13[[#This Row],[Total Spend]])*5,0)</f>
        <v>1</v>
      </c>
      <c r="AT986" t="str">
        <f>Table13[[#This Row],[Recency Score]]&amp;Table13[[#This Row],[Frequency Score]]&amp;Table13[[#This Row],[Monetary Score]]</f>
        <v>121</v>
      </c>
      <c r="AU986" t="str">
        <f t="shared" si="15"/>
        <v>Lost</v>
      </c>
      <c r="AW986" s="13">
        <f>DATEDIF(Table13[[#This Row],[Dt_Customer]], Snapshot_Date, "d")</f>
        <v>491</v>
      </c>
      <c r="AX986" s="13">
        <f>Table13[[#This Row],[CL if today]]/365</f>
        <v>1.3452054794520547</v>
      </c>
      <c r="AY986">
        <f>Table13[[#This Row],[Total Number of Purchases]]/Table13[[#This Row],[Corrected CL]]</f>
        <v>5.9470468431771897</v>
      </c>
      <c r="AZ986">
        <f>Table13[[#This Row],[Average Order Value (AOV)]]*Table13[[#This Row],[Freq per Year]]</f>
        <v>34.938900203665987</v>
      </c>
      <c r="BA986">
        <f>Table13[[#This Row],[Total Spend]]/Table13[[#This Row],[Corrected CL]]</f>
        <v>34.938900203665987</v>
      </c>
      <c r="BB986">
        <v>331.14919354838713</v>
      </c>
      <c r="BC986" s="1">
        <f>Table13[[#This Row],[Dt_Customer]]+Table13[[#This Row],[Recency]]</f>
        <v>41507</v>
      </c>
      <c r="BD986" s="16" t="str">
        <f>IF(COUNTIF(A:A, A986) &gt; 1, "Duplicate", "Unique")</f>
        <v>Unique</v>
      </c>
    </row>
    <row r="987" spans="1:56" x14ac:dyDescent="0.3">
      <c r="A987">
        <v>9422</v>
      </c>
      <c r="B987">
        <v>1989</v>
      </c>
      <c r="C987" t="s">
        <v>28</v>
      </c>
      <c r="D987" t="s">
        <v>33</v>
      </c>
      <c r="E987">
        <v>38360</v>
      </c>
      <c r="F987">
        <v>1</v>
      </c>
      <c r="G987">
        <v>0</v>
      </c>
      <c r="H987" s="1">
        <v>41425</v>
      </c>
      <c r="I987">
        <v>26</v>
      </c>
      <c r="J987">
        <v>36</v>
      </c>
      <c r="K987">
        <v>2</v>
      </c>
      <c r="L987">
        <v>42</v>
      </c>
      <c r="M987">
        <v>20</v>
      </c>
      <c r="N987">
        <v>21</v>
      </c>
      <c r="O987">
        <v>10</v>
      </c>
      <c r="P987">
        <f>IF(Table13[[#This Row],[MntWines]] = 0,"",Table13[[#This Row],[MntWines]])</f>
        <v>36</v>
      </c>
      <c r="Q987">
        <f>IF(Table13[[#This Row],[MntFruits]] = 0, "",Table13[[#This Row],[MntFruits]])</f>
        <v>2</v>
      </c>
      <c r="R987">
        <f>IF(Table13[[#This Row],[MntMeatProducts]] = 0, "",Table13[[#This Row],[MntMeatProducts]])</f>
        <v>42</v>
      </c>
      <c r="S987">
        <f>IF(Table13[[#This Row],[MntFishProducts]] = 0, "",Table13[[#This Row],[MntFishProducts]])</f>
        <v>20</v>
      </c>
      <c r="T987">
        <f>IF(Table13[[#This Row],[MntSweetProducts]] = 0, "",Table13[[#This Row],[MntSweetProducts]])</f>
        <v>21</v>
      </c>
      <c r="U987">
        <f>IF(Table13[[#This Row],[MntGoldProds]] = 0, "",Table13[[#This Row],[MntGoldProds]])</f>
        <v>10</v>
      </c>
      <c r="V987">
        <v>2</v>
      </c>
      <c r="W987">
        <v>2</v>
      </c>
      <c r="X987">
        <v>1</v>
      </c>
      <c r="Y987">
        <v>4</v>
      </c>
      <c r="Z987">
        <v>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36</v>
      </c>
      <c r="AI987" s="13">
        <f>SUM(Table13[[#This Row],[MntWines]:[MntGoldProds]])</f>
        <v>131</v>
      </c>
      <c r="AJ987" s="13">
        <f>AVERAGE(Table13[[#This Row],[MntWines]:[MntGoldProds]])</f>
        <v>21.833333333333332</v>
      </c>
      <c r="AK987">
        <f>IF(Table13[[#This Row],[Total Number of Purchases]]=0,0,Table13[[#This Row],[Total Spend]]/Table13[[#This Row],[Total Number of Purchases]])</f>
        <v>14.555555555555555</v>
      </c>
      <c r="AM987">
        <f>SUM(Table13[[#This Row],[NumDealsPurchases]:[NumStorePurchases]])</f>
        <v>9</v>
      </c>
      <c r="AN987" s="14">
        <f>Snapshot_Date-Table13[[#This Row],[Dt_Customer]]</f>
        <v>491</v>
      </c>
      <c r="AP987" s="13">
        <f>Table13[[#This Row],[NumDealsPurchases]]/Table13[[#This Row],[Total Number of Purchases]]*100</f>
        <v>22.222222222222221</v>
      </c>
      <c r="AQ987">
        <f>6-ROUNDUP(_xlfn.PERCENTRANK.INC(Table13[Recency],Table13[[#This Row],[Recency]])*5, 0)</f>
        <v>4</v>
      </c>
      <c r="AR987">
        <f>ROUNDUP(_xlfn.PERCENTRANK.INC(Table13[Total Number of Purchases],Table13[[#This Row],[Total Number of Purchases]])*5,0)</f>
        <v>2</v>
      </c>
      <c r="AS987">
        <f>ROUNDUP(_xlfn.PERCENTRANK.INC(Table13[Total Spend],Table13[[#This Row],[Total Spend]])*5,0)</f>
        <v>2</v>
      </c>
      <c r="AT987" t="str">
        <f>Table13[[#This Row],[Recency Score]]&amp;Table13[[#This Row],[Frequency Score]]&amp;Table13[[#This Row],[Monetary Score]]</f>
        <v>422</v>
      </c>
      <c r="AU987" t="str">
        <f t="shared" si="15"/>
        <v>Potential Loyalists</v>
      </c>
      <c r="AW987" s="13">
        <f>DATEDIF(Table13[[#This Row],[Dt_Customer]], Snapshot_Date, "d")</f>
        <v>491</v>
      </c>
      <c r="AX987" s="13">
        <f>Table13[[#This Row],[CL if today]]/365</f>
        <v>1.3452054794520547</v>
      </c>
      <c r="AY987">
        <f>Table13[[#This Row],[Total Number of Purchases]]/Table13[[#This Row],[Corrected CL]]</f>
        <v>6.6904276985743385</v>
      </c>
      <c r="AZ987">
        <f>Table13[[#This Row],[Average Order Value (AOV)]]*Table13[[#This Row],[Freq per Year]]</f>
        <v>97.382892057026481</v>
      </c>
      <c r="BA987">
        <f>Table13[[#This Row],[Total Spend]]/Table13[[#This Row],[Corrected CL]]</f>
        <v>97.382892057026481</v>
      </c>
      <c r="BB987">
        <v>1223.0443548387098</v>
      </c>
      <c r="BC987" s="1">
        <f>Table13[[#This Row],[Dt_Customer]]+Table13[[#This Row],[Recency]]</f>
        <v>41451</v>
      </c>
      <c r="BD987" s="16" t="str">
        <f>IF(COUNTIF(A:A, A987) &gt; 1, "Duplicate", "Unique")</f>
        <v>Unique</v>
      </c>
    </row>
    <row r="988" spans="1:56" x14ac:dyDescent="0.3">
      <c r="A988">
        <v>5872</v>
      </c>
      <c r="B988">
        <v>1951</v>
      </c>
      <c r="C988" t="s">
        <v>28</v>
      </c>
      <c r="D988" t="s">
        <v>31</v>
      </c>
      <c r="E988">
        <v>60689</v>
      </c>
      <c r="F988">
        <v>0</v>
      </c>
      <c r="G988">
        <v>1</v>
      </c>
      <c r="H988" s="1">
        <v>41426</v>
      </c>
      <c r="I988">
        <v>23</v>
      </c>
      <c r="J988">
        <v>240</v>
      </c>
      <c r="K988">
        <v>90</v>
      </c>
      <c r="L988">
        <v>216</v>
      </c>
      <c r="M988">
        <v>63</v>
      </c>
      <c r="N988">
        <v>6</v>
      </c>
      <c r="O988">
        <v>24</v>
      </c>
      <c r="P988">
        <f>IF(Table13[[#This Row],[MntWines]] = 0,"",Table13[[#This Row],[MntWines]])</f>
        <v>240</v>
      </c>
      <c r="Q988">
        <f>IF(Table13[[#This Row],[MntFruits]] = 0, "",Table13[[#This Row],[MntFruits]])</f>
        <v>90</v>
      </c>
      <c r="R988">
        <f>IF(Table13[[#This Row],[MntMeatProducts]] = 0, "",Table13[[#This Row],[MntMeatProducts]])</f>
        <v>216</v>
      </c>
      <c r="S988">
        <f>IF(Table13[[#This Row],[MntFishProducts]] = 0, "",Table13[[#This Row],[MntFishProducts]])</f>
        <v>63</v>
      </c>
      <c r="T988">
        <f>IF(Table13[[#This Row],[MntSweetProducts]] = 0, "",Table13[[#This Row],[MntSweetProducts]])</f>
        <v>6</v>
      </c>
      <c r="U988">
        <f>IF(Table13[[#This Row],[MntGoldProds]] = 0, "",Table13[[#This Row],[MntGoldProds]])</f>
        <v>24</v>
      </c>
      <c r="V988">
        <v>4</v>
      </c>
      <c r="W988">
        <v>4</v>
      </c>
      <c r="X988">
        <v>4</v>
      </c>
      <c r="Y988">
        <v>10</v>
      </c>
      <c r="Z988">
        <v>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 t="s">
        <v>34</v>
      </c>
      <c r="AI988" s="13">
        <f>SUM(Table13[[#This Row],[MntWines]:[MntGoldProds]])</f>
        <v>639</v>
      </c>
      <c r="AJ988" s="13">
        <f>AVERAGE(Table13[[#This Row],[MntWines]:[MntGoldProds]])</f>
        <v>106.5</v>
      </c>
      <c r="AK988">
        <f>IF(Table13[[#This Row],[Total Number of Purchases]]=0,0,Table13[[#This Row],[Total Spend]]/Table13[[#This Row],[Total Number of Purchases]])</f>
        <v>29.045454545454547</v>
      </c>
      <c r="AM988">
        <f>SUM(Table13[[#This Row],[NumDealsPurchases]:[NumStorePurchases]])</f>
        <v>22</v>
      </c>
      <c r="AN988" s="14">
        <f>Snapshot_Date-Table13[[#This Row],[Dt_Customer]]</f>
        <v>490</v>
      </c>
      <c r="AP988" s="13">
        <f>Table13[[#This Row],[NumDealsPurchases]]/Table13[[#This Row],[Total Number of Purchases]]*100</f>
        <v>18.181818181818183</v>
      </c>
      <c r="AQ988">
        <f>6-ROUNDUP(_xlfn.PERCENTRANK.INC(Table13[Recency],Table13[[#This Row],[Recency]])*5, 0)</f>
        <v>4</v>
      </c>
      <c r="AR988">
        <f>ROUNDUP(_xlfn.PERCENTRANK.INC(Table13[Total Number of Purchases],Table13[[#This Row],[Total Number of Purchases]])*5,0)</f>
        <v>4</v>
      </c>
      <c r="AS988">
        <f>ROUNDUP(_xlfn.PERCENTRANK.INC(Table13[Total Spend],Table13[[#This Row],[Total Spend]])*5,0)</f>
        <v>4</v>
      </c>
      <c r="AT988" t="str">
        <f>Table13[[#This Row],[Recency Score]]&amp;Table13[[#This Row],[Frequency Score]]&amp;Table13[[#This Row],[Monetary Score]]</f>
        <v>444</v>
      </c>
      <c r="AU988" t="str">
        <f t="shared" si="15"/>
        <v>Potential Loyalists</v>
      </c>
      <c r="AW988" s="13">
        <f>DATEDIF(Table13[[#This Row],[Dt_Customer]], Snapshot_Date, "d")</f>
        <v>490</v>
      </c>
      <c r="AX988" s="13">
        <f>Table13[[#This Row],[CL if today]]/365</f>
        <v>1.3424657534246576</v>
      </c>
      <c r="AY988">
        <f>Table13[[#This Row],[Total Number of Purchases]]/Table13[[#This Row],[Corrected CL]]</f>
        <v>16.387755102040817</v>
      </c>
      <c r="AZ988">
        <f>Table13[[#This Row],[Average Order Value (AOV)]]*Table13[[#This Row],[Freq per Year]]</f>
        <v>475.98979591836741</v>
      </c>
      <c r="BA988">
        <f>Table13[[#This Row],[Total Spend]]/Table13[[#This Row],[Corrected CL]]</f>
        <v>475.98979591836735</v>
      </c>
      <c r="BB988">
        <v>877.03441295546554</v>
      </c>
      <c r="BC988" s="1">
        <f>Table13[[#This Row],[Dt_Customer]]+Table13[[#This Row],[Recency]]</f>
        <v>41449</v>
      </c>
      <c r="BD988" s="16" t="str">
        <f>IF(COUNTIF(A:A, A988) &gt; 1, "Duplicate", "Unique")</f>
        <v>Unique</v>
      </c>
    </row>
    <row r="989" spans="1:56" x14ac:dyDescent="0.3">
      <c r="A989">
        <v>2565</v>
      </c>
      <c r="B989">
        <v>1955</v>
      </c>
      <c r="C989" t="s">
        <v>41</v>
      </c>
      <c r="D989" t="s">
        <v>29</v>
      </c>
      <c r="E989">
        <v>70638</v>
      </c>
      <c r="F989">
        <v>0</v>
      </c>
      <c r="G989">
        <v>0</v>
      </c>
      <c r="H989" s="1">
        <v>41426</v>
      </c>
      <c r="I989">
        <v>69</v>
      </c>
      <c r="J989">
        <v>1016</v>
      </c>
      <c r="K989">
        <v>12</v>
      </c>
      <c r="L989">
        <v>215</v>
      </c>
      <c r="M989">
        <v>16</v>
      </c>
      <c r="N989">
        <v>12</v>
      </c>
      <c r="O989">
        <v>63</v>
      </c>
      <c r="P989">
        <f>IF(Table13[[#This Row],[MntWines]] = 0,"",Table13[[#This Row],[MntWines]])</f>
        <v>1016</v>
      </c>
      <c r="Q989">
        <f>IF(Table13[[#This Row],[MntFruits]] = 0, "",Table13[[#This Row],[MntFruits]])</f>
        <v>12</v>
      </c>
      <c r="R989">
        <f>IF(Table13[[#This Row],[MntMeatProducts]] = 0, "",Table13[[#This Row],[MntMeatProducts]])</f>
        <v>215</v>
      </c>
      <c r="S989">
        <f>IF(Table13[[#This Row],[MntFishProducts]] = 0, "",Table13[[#This Row],[MntFishProducts]])</f>
        <v>16</v>
      </c>
      <c r="T989">
        <f>IF(Table13[[#This Row],[MntSweetProducts]] = 0, "",Table13[[#This Row],[MntSweetProducts]])</f>
        <v>12</v>
      </c>
      <c r="U989">
        <f>IF(Table13[[#This Row],[MntGoldProds]] = 0, "",Table13[[#This Row],[MntGoldProds]])</f>
        <v>63</v>
      </c>
      <c r="V989">
        <v>1</v>
      </c>
      <c r="W989">
        <v>4</v>
      </c>
      <c r="X989">
        <v>5</v>
      </c>
      <c r="Y989">
        <v>10</v>
      </c>
      <c r="Z989">
        <v>3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 t="s">
        <v>43</v>
      </c>
      <c r="AI989" s="13">
        <f>SUM(Table13[[#This Row],[MntWines]:[MntGoldProds]])</f>
        <v>1334</v>
      </c>
      <c r="AJ989" s="13">
        <f>AVERAGE(Table13[[#This Row],[MntWines]:[MntGoldProds]])</f>
        <v>222.33333333333334</v>
      </c>
      <c r="AK989">
        <f>IF(Table13[[#This Row],[Total Number of Purchases]]=0,0,Table13[[#This Row],[Total Spend]]/Table13[[#This Row],[Total Number of Purchases]])</f>
        <v>66.7</v>
      </c>
      <c r="AM989">
        <f>SUM(Table13[[#This Row],[NumDealsPurchases]:[NumStorePurchases]])</f>
        <v>20</v>
      </c>
      <c r="AN989" s="14">
        <f>Snapshot_Date-Table13[[#This Row],[Dt_Customer]]</f>
        <v>490</v>
      </c>
      <c r="AP989" s="13">
        <f>Table13[[#This Row],[NumDealsPurchases]]/Table13[[#This Row],[Total Number of Purchases]]*100</f>
        <v>5</v>
      </c>
      <c r="AQ989">
        <f>6-ROUNDUP(_xlfn.PERCENTRANK.INC(Table13[Recency],Table13[[#This Row],[Recency]])*5, 0)</f>
        <v>2</v>
      </c>
      <c r="AR989">
        <f>ROUNDUP(_xlfn.PERCENTRANK.INC(Table13[Total Number of Purchases],Table13[[#This Row],[Total Number of Purchases]])*5,0)</f>
        <v>4</v>
      </c>
      <c r="AS989">
        <f>ROUNDUP(_xlfn.PERCENTRANK.INC(Table13[Total Spend],Table13[[#This Row],[Total Spend]])*5,0)</f>
        <v>5</v>
      </c>
      <c r="AT989" t="str">
        <f>Table13[[#This Row],[Recency Score]]&amp;Table13[[#This Row],[Frequency Score]]&amp;Table13[[#This Row],[Monetary Score]]</f>
        <v>245</v>
      </c>
      <c r="AU989" t="str">
        <f t="shared" si="15"/>
        <v>Big Spenders</v>
      </c>
      <c r="AW989" s="13">
        <f>DATEDIF(Table13[[#This Row],[Dt_Customer]], Snapshot_Date, "d")</f>
        <v>490</v>
      </c>
      <c r="AX989" s="13">
        <f>Table13[[#This Row],[CL if today]]/365</f>
        <v>1.3424657534246576</v>
      </c>
      <c r="AY989">
        <f>Table13[[#This Row],[Total Number of Purchases]]/Table13[[#This Row],[Corrected CL]]</f>
        <v>14.897959183673469</v>
      </c>
      <c r="AZ989">
        <f>Table13[[#This Row],[Average Order Value (AOV)]]*Table13[[#This Row],[Freq per Year]]</f>
        <v>993.69387755102048</v>
      </c>
      <c r="BA989">
        <f>Table13[[#This Row],[Total Spend]]/Table13[[#This Row],[Corrected CL]]</f>
        <v>993.69387755102036</v>
      </c>
      <c r="BB989">
        <v>189.50505050505049</v>
      </c>
      <c r="BC989" s="1">
        <f>Table13[[#This Row],[Dt_Customer]]+Table13[[#This Row],[Recency]]</f>
        <v>41495</v>
      </c>
      <c r="BD989" s="16" t="str">
        <f>IF(COUNTIF(A:A, A989) &gt; 1, "Duplicate", "Unique")</f>
        <v>Unique</v>
      </c>
    </row>
    <row r="990" spans="1:56" x14ac:dyDescent="0.3">
      <c r="A990">
        <v>9729</v>
      </c>
      <c r="B990">
        <v>1955</v>
      </c>
      <c r="C990" t="s">
        <v>28</v>
      </c>
      <c r="D990" t="s">
        <v>42</v>
      </c>
      <c r="E990">
        <v>58275</v>
      </c>
      <c r="F990">
        <v>1</v>
      </c>
      <c r="G990">
        <v>1</v>
      </c>
      <c r="H990" s="1">
        <v>41427</v>
      </c>
      <c r="I990">
        <v>48</v>
      </c>
      <c r="J990">
        <v>189</v>
      </c>
      <c r="K990">
        <v>10</v>
      </c>
      <c r="L990">
        <v>253</v>
      </c>
      <c r="M990">
        <v>56</v>
      </c>
      <c r="N990">
        <v>43</v>
      </c>
      <c r="O990">
        <v>64</v>
      </c>
      <c r="P990">
        <f>IF(Table13[[#This Row],[MntWines]] = 0,"",Table13[[#This Row],[MntWines]])</f>
        <v>189</v>
      </c>
      <c r="Q990">
        <f>IF(Table13[[#This Row],[MntFruits]] = 0, "",Table13[[#This Row],[MntFruits]])</f>
        <v>10</v>
      </c>
      <c r="R990">
        <f>IF(Table13[[#This Row],[MntMeatProducts]] = 0, "",Table13[[#This Row],[MntMeatProducts]])</f>
        <v>253</v>
      </c>
      <c r="S990">
        <f>IF(Table13[[#This Row],[MntFishProducts]] = 0, "",Table13[[#This Row],[MntFishProducts]])</f>
        <v>56</v>
      </c>
      <c r="T990">
        <f>IF(Table13[[#This Row],[MntSweetProducts]] = 0, "",Table13[[#This Row],[MntSweetProducts]])</f>
        <v>43</v>
      </c>
      <c r="U990">
        <f>IF(Table13[[#This Row],[MntGoldProds]] = 0, "",Table13[[#This Row],[MntGoldProds]])</f>
        <v>64</v>
      </c>
      <c r="V990">
        <v>6</v>
      </c>
      <c r="W990">
        <v>8</v>
      </c>
      <c r="X990">
        <v>2</v>
      </c>
      <c r="Y990">
        <v>7</v>
      </c>
      <c r="Z990">
        <v>7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39</v>
      </c>
      <c r="AI990" s="13">
        <f>SUM(Table13[[#This Row],[MntWines]:[MntGoldProds]])</f>
        <v>615</v>
      </c>
      <c r="AJ990" s="13">
        <f>AVERAGE(Table13[[#This Row],[MntWines]:[MntGoldProds]])</f>
        <v>102.5</v>
      </c>
      <c r="AK990">
        <f>IF(Table13[[#This Row],[Total Number of Purchases]]=0,0,Table13[[#This Row],[Total Spend]]/Table13[[#This Row],[Total Number of Purchases]])</f>
        <v>26.739130434782609</v>
      </c>
      <c r="AM990">
        <f>SUM(Table13[[#This Row],[NumDealsPurchases]:[NumStorePurchases]])</f>
        <v>23</v>
      </c>
      <c r="AN990" s="14">
        <f>Snapshot_Date-Table13[[#This Row],[Dt_Customer]]</f>
        <v>489</v>
      </c>
      <c r="AP990" s="13">
        <f>Table13[[#This Row],[NumDealsPurchases]]/Table13[[#This Row],[Total Number of Purchases]]*100</f>
        <v>26.086956521739129</v>
      </c>
      <c r="AQ990">
        <f>6-ROUNDUP(_xlfn.PERCENTRANK.INC(Table13[Recency],Table13[[#This Row],[Recency]])*5, 0)</f>
        <v>3</v>
      </c>
      <c r="AR990">
        <f>ROUNDUP(_xlfn.PERCENTRANK.INC(Table13[Total Number of Purchases],Table13[[#This Row],[Total Number of Purchases]])*5,0)</f>
        <v>5</v>
      </c>
      <c r="AS990">
        <f>ROUNDUP(_xlfn.PERCENTRANK.INC(Table13[Total Spend],Table13[[#This Row],[Total Spend]])*5,0)</f>
        <v>3</v>
      </c>
      <c r="AT990" t="str">
        <f>Table13[[#This Row],[Recency Score]]&amp;Table13[[#This Row],[Frequency Score]]&amp;Table13[[#This Row],[Monetary Score]]</f>
        <v>353</v>
      </c>
      <c r="AU990" t="str">
        <f t="shared" si="15"/>
        <v>Frequent Buyers</v>
      </c>
      <c r="AW990" s="13">
        <f>DATEDIF(Table13[[#This Row],[Dt_Customer]], Snapshot_Date, "d")</f>
        <v>489</v>
      </c>
      <c r="AX990" s="13">
        <f>Table13[[#This Row],[CL if today]]/365</f>
        <v>1.3397260273972602</v>
      </c>
      <c r="AY990">
        <f>Table13[[#This Row],[Total Number of Purchases]]/Table13[[#This Row],[Corrected CL]]</f>
        <v>17.167689161554193</v>
      </c>
      <c r="AZ990">
        <f>Table13[[#This Row],[Average Order Value (AOV)]]*Table13[[#This Row],[Freq per Year]]</f>
        <v>459.04907975460128</v>
      </c>
      <c r="BA990">
        <f>Table13[[#This Row],[Total Spend]]/Table13[[#This Row],[Corrected CL]]</f>
        <v>459.04907975460122</v>
      </c>
      <c r="BB990">
        <v>174.37246963562754</v>
      </c>
      <c r="BC990" s="1">
        <f>Table13[[#This Row],[Dt_Customer]]+Table13[[#This Row],[Recency]]</f>
        <v>41475</v>
      </c>
      <c r="BD990" s="16" t="str">
        <f>IF(COUNTIF(A:A, A990) &gt; 1, "Duplicate", "Unique")</f>
        <v>Unique</v>
      </c>
    </row>
    <row r="991" spans="1:56" x14ac:dyDescent="0.3">
      <c r="A991">
        <v>9432</v>
      </c>
      <c r="B991">
        <v>1977</v>
      </c>
      <c r="C991" t="s">
        <v>28</v>
      </c>
      <c r="D991" t="s">
        <v>35</v>
      </c>
      <c r="E991">
        <v>666666</v>
      </c>
      <c r="F991">
        <v>1</v>
      </c>
      <c r="G991">
        <v>0</v>
      </c>
      <c r="H991" s="1">
        <v>41427</v>
      </c>
      <c r="I991">
        <v>23</v>
      </c>
      <c r="J991">
        <v>9</v>
      </c>
      <c r="K991">
        <v>14</v>
      </c>
      <c r="L991">
        <v>18</v>
      </c>
      <c r="M991">
        <v>8</v>
      </c>
      <c r="N991">
        <v>1</v>
      </c>
      <c r="O991">
        <v>12</v>
      </c>
      <c r="P991">
        <f>IF(Table13[[#This Row],[MntWines]] = 0,"",Table13[[#This Row],[MntWines]])</f>
        <v>9</v>
      </c>
      <c r="Q991">
        <f>IF(Table13[[#This Row],[MntFruits]] = 0, "",Table13[[#This Row],[MntFruits]])</f>
        <v>14</v>
      </c>
      <c r="R991">
        <f>IF(Table13[[#This Row],[MntMeatProducts]] = 0, "",Table13[[#This Row],[MntMeatProducts]])</f>
        <v>18</v>
      </c>
      <c r="S991">
        <f>IF(Table13[[#This Row],[MntFishProducts]] = 0, "",Table13[[#This Row],[MntFishProducts]])</f>
        <v>8</v>
      </c>
      <c r="T991">
        <f>IF(Table13[[#This Row],[MntSweetProducts]] = 0, "",Table13[[#This Row],[MntSweetProducts]])</f>
        <v>1</v>
      </c>
      <c r="U991">
        <f>IF(Table13[[#This Row],[MntGoldProds]] = 0, "",Table13[[#This Row],[MntGoldProds]])</f>
        <v>12</v>
      </c>
      <c r="V991">
        <v>4</v>
      </c>
      <c r="W991">
        <v>3</v>
      </c>
      <c r="X991">
        <v>1</v>
      </c>
      <c r="Y991">
        <v>3</v>
      </c>
      <c r="Z991">
        <v>6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 t="s">
        <v>43</v>
      </c>
      <c r="AI991" s="13">
        <f>SUM(Table13[[#This Row],[MntWines]:[MntGoldProds]])</f>
        <v>62</v>
      </c>
      <c r="AJ991" s="13">
        <f>AVERAGE(Table13[[#This Row],[MntWines]:[MntGoldProds]])</f>
        <v>10.333333333333334</v>
      </c>
      <c r="AK991">
        <f>IF(Table13[[#This Row],[Total Number of Purchases]]=0,0,Table13[[#This Row],[Total Spend]]/Table13[[#This Row],[Total Number of Purchases]])</f>
        <v>5.6363636363636367</v>
      </c>
      <c r="AM991">
        <f>SUM(Table13[[#This Row],[NumDealsPurchases]:[NumStorePurchases]])</f>
        <v>11</v>
      </c>
      <c r="AN991" s="14">
        <f>Snapshot_Date-Table13[[#This Row],[Dt_Customer]]</f>
        <v>489</v>
      </c>
      <c r="AP991" s="13">
        <f>Table13[[#This Row],[NumDealsPurchases]]/Table13[[#This Row],[Total Number of Purchases]]*100</f>
        <v>36.363636363636367</v>
      </c>
      <c r="AQ991">
        <f>6-ROUNDUP(_xlfn.PERCENTRANK.INC(Table13[Recency],Table13[[#This Row],[Recency]])*5, 0)</f>
        <v>4</v>
      </c>
      <c r="AR991">
        <f>ROUNDUP(_xlfn.PERCENTRANK.INC(Table13[Total Number of Purchases],Table13[[#This Row],[Total Number of Purchases]])*5,0)</f>
        <v>2</v>
      </c>
      <c r="AS991">
        <f>ROUNDUP(_xlfn.PERCENTRANK.INC(Table13[Total Spend],Table13[[#This Row],[Total Spend]])*5,0)</f>
        <v>2</v>
      </c>
      <c r="AT991" t="str">
        <f>Table13[[#This Row],[Recency Score]]&amp;Table13[[#This Row],[Frequency Score]]&amp;Table13[[#This Row],[Monetary Score]]</f>
        <v>422</v>
      </c>
      <c r="AU991" t="str">
        <f t="shared" si="15"/>
        <v>Potential Loyalists</v>
      </c>
      <c r="AW991" s="13">
        <f>DATEDIF(Table13[[#This Row],[Dt_Customer]], Snapshot_Date, "d")</f>
        <v>489</v>
      </c>
      <c r="AX991" s="13">
        <f>Table13[[#This Row],[CL if today]]/365</f>
        <v>1.3397260273972602</v>
      </c>
      <c r="AY991">
        <f>Table13[[#This Row],[Total Number of Purchases]]/Table13[[#This Row],[Corrected CL]]</f>
        <v>8.2106339468302654</v>
      </c>
      <c r="AZ991">
        <f>Table13[[#This Row],[Average Order Value (AOV)]]*Table13[[#This Row],[Freq per Year]]</f>
        <v>46.278118609406953</v>
      </c>
      <c r="BA991">
        <f>Table13[[#This Row],[Total Spend]]/Table13[[#This Row],[Corrected CL]]</f>
        <v>46.278118609406953</v>
      </c>
      <c r="BB991">
        <v>195.06072874493927</v>
      </c>
      <c r="BC991" s="1">
        <f>Table13[[#This Row],[Dt_Customer]]+Table13[[#This Row],[Recency]]</f>
        <v>41450</v>
      </c>
      <c r="BD991" s="16" t="str">
        <f>IF(COUNTIF(A:A, A991) &gt; 1, "Duplicate", "Unique")</f>
        <v>Unique</v>
      </c>
    </row>
    <row r="992" spans="1:56" x14ac:dyDescent="0.3">
      <c r="A992">
        <v>7313</v>
      </c>
      <c r="B992">
        <v>1949</v>
      </c>
      <c r="C992" t="s">
        <v>38</v>
      </c>
      <c r="D992" t="s">
        <v>42</v>
      </c>
      <c r="E992">
        <v>74859</v>
      </c>
      <c r="F992">
        <v>0</v>
      </c>
      <c r="G992">
        <v>0</v>
      </c>
      <c r="H992" s="1">
        <v>41428</v>
      </c>
      <c r="I992">
        <v>63</v>
      </c>
      <c r="J992">
        <v>570</v>
      </c>
      <c r="K992">
        <v>73</v>
      </c>
      <c r="L992">
        <v>614</v>
      </c>
      <c r="M992">
        <v>133</v>
      </c>
      <c r="N992">
        <v>102</v>
      </c>
      <c r="O992">
        <v>73</v>
      </c>
      <c r="P992">
        <f>IF(Table13[[#This Row],[MntWines]] = 0,"",Table13[[#This Row],[MntWines]])</f>
        <v>570</v>
      </c>
      <c r="Q992">
        <f>IF(Table13[[#This Row],[MntFruits]] = 0, "",Table13[[#This Row],[MntFruits]])</f>
        <v>73</v>
      </c>
      <c r="R992">
        <f>IF(Table13[[#This Row],[MntMeatProducts]] = 0, "",Table13[[#This Row],[MntMeatProducts]])</f>
        <v>614</v>
      </c>
      <c r="S992">
        <f>IF(Table13[[#This Row],[MntFishProducts]] = 0, "",Table13[[#This Row],[MntFishProducts]])</f>
        <v>133</v>
      </c>
      <c r="T992">
        <f>IF(Table13[[#This Row],[MntSweetProducts]] = 0, "",Table13[[#This Row],[MntSweetProducts]])</f>
        <v>102</v>
      </c>
      <c r="U992">
        <f>IF(Table13[[#This Row],[MntGoldProds]] = 0, "",Table13[[#This Row],[MntGoldProds]])</f>
        <v>73</v>
      </c>
      <c r="V992">
        <v>1</v>
      </c>
      <c r="W992">
        <v>6</v>
      </c>
      <c r="X992">
        <v>5</v>
      </c>
      <c r="Y992">
        <v>11</v>
      </c>
      <c r="Z992">
        <v>3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 t="s">
        <v>32</v>
      </c>
      <c r="AI992" s="13">
        <f>SUM(Table13[[#This Row],[MntWines]:[MntGoldProds]])</f>
        <v>1565</v>
      </c>
      <c r="AJ992" s="13">
        <f>AVERAGE(Table13[[#This Row],[MntWines]:[MntGoldProds]])</f>
        <v>260.83333333333331</v>
      </c>
      <c r="AK992">
        <f>IF(Table13[[#This Row],[Total Number of Purchases]]=0,0,Table13[[#This Row],[Total Spend]]/Table13[[#This Row],[Total Number of Purchases]])</f>
        <v>68.043478260869563</v>
      </c>
      <c r="AM992">
        <f>SUM(Table13[[#This Row],[NumDealsPurchases]:[NumStorePurchases]])</f>
        <v>23</v>
      </c>
      <c r="AN992" s="14">
        <f>Snapshot_Date-Table13[[#This Row],[Dt_Customer]]</f>
        <v>488</v>
      </c>
      <c r="AP992" s="13">
        <f>Table13[[#This Row],[NumDealsPurchases]]/Table13[[#This Row],[Total Number of Purchases]]*100</f>
        <v>4.3478260869565215</v>
      </c>
      <c r="AQ992">
        <f>6-ROUNDUP(_xlfn.PERCENTRANK.INC(Table13[Recency],Table13[[#This Row],[Recency]])*5, 0)</f>
        <v>2</v>
      </c>
      <c r="AR992">
        <f>ROUNDUP(_xlfn.PERCENTRANK.INC(Table13[Total Number of Purchases],Table13[[#This Row],[Total Number of Purchases]])*5,0)</f>
        <v>5</v>
      </c>
      <c r="AS992">
        <f>ROUNDUP(_xlfn.PERCENTRANK.INC(Table13[Total Spend],Table13[[#This Row],[Total Spend]])*5,0)</f>
        <v>5</v>
      </c>
      <c r="AT992" t="str">
        <f>Table13[[#This Row],[Recency Score]]&amp;Table13[[#This Row],[Frequency Score]]&amp;Table13[[#This Row],[Monetary Score]]</f>
        <v>255</v>
      </c>
      <c r="AU992" t="str">
        <f t="shared" si="15"/>
        <v>Frequent Buyers</v>
      </c>
      <c r="AW992" s="13">
        <f>DATEDIF(Table13[[#This Row],[Dt_Customer]], Snapshot_Date, "d")</f>
        <v>488</v>
      </c>
      <c r="AX992" s="13">
        <f>Table13[[#This Row],[CL if today]]/365</f>
        <v>1.3369863013698631</v>
      </c>
      <c r="AY992">
        <f>Table13[[#This Row],[Total Number of Purchases]]/Table13[[#This Row],[Corrected CL]]</f>
        <v>17.202868852459016</v>
      </c>
      <c r="AZ992">
        <f>Table13[[#This Row],[Average Order Value (AOV)]]*Table13[[#This Row],[Freq per Year]]</f>
        <v>1170.5430327868851</v>
      </c>
      <c r="BA992">
        <f>Table13[[#This Row],[Total Spend]]/Table13[[#This Row],[Corrected CL]]</f>
        <v>1170.5430327868853</v>
      </c>
      <c r="BB992">
        <v>653.00202839756594</v>
      </c>
      <c r="BC992" s="1">
        <f>Table13[[#This Row],[Dt_Customer]]+Table13[[#This Row],[Recency]]</f>
        <v>41491</v>
      </c>
      <c r="BD992" s="16" t="str">
        <f>IF(COUNTIF(A:A, A992) &gt; 1, "Duplicate", "Unique")</f>
        <v>Unique</v>
      </c>
    </row>
    <row r="993" spans="1:56" x14ac:dyDescent="0.3">
      <c r="A993">
        <v>6906</v>
      </c>
      <c r="B993">
        <v>1953</v>
      </c>
      <c r="C993" t="s">
        <v>41</v>
      </c>
      <c r="D993" t="s">
        <v>42</v>
      </c>
      <c r="E993">
        <v>84953</v>
      </c>
      <c r="F993">
        <v>0</v>
      </c>
      <c r="G993">
        <v>0</v>
      </c>
      <c r="H993" s="1">
        <v>41428</v>
      </c>
      <c r="I993">
        <v>73</v>
      </c>
      <c r="J993">
        <v>167</v>
      </c>
      <c r="K993">
        <v>48</v>
      </c>
      <c r="L993">
        <v>602</v>
      </c>
      <c r="M993">
        <v>63</v>
      </c>
      <c r="N993">
        <v>72</v>
      </c>
      <c r="O993">
        <v>72</v>
      </c>
      <c r="P993">
        <f>IF(Table13[[#This Row],[MntWines]] = 0,"",Table13[[#This Row],[MntWines]])</f>
        <v>167</v>
      </c>
      <c r="Q993">
        <f>IF(Table13[[#This Row],[MntFruits]] = 0, "",Table13[[#This Row],[MntFruits]])</f>
        <v>48</v>
      </c>
      <c r="R993">
        <f>IF(Table13[[#This Row],[MntMeatProducts]] = 0, "",Table13[[#This Row],[MntMeatProducts]])</f>
        <v>602</v>
      </c>
      <c r="S993">
        <f>IF(Table13[[#This Row],[MntFishProducts]] = 0, "",Table13[[#This Row],[MntFishProducts]])</f>
        <v>63</v>
      </c>
      <c r="T993">
        <f>IF(Table13[[#This Row],[MntSweetProducts]] = 0, "",Table13[[#This Row],[MntSweetProducts]])</f>
        <v>72</v>
      </c>
      <c r="U993">
        <f>IF(Table13[[#This Row],[MntGoldProds]] = 0, "",Table13[[#This Row],[MntGoldProds]])</f>
        <v>72</v>
      </c>
      <c r="V993">
        <v>1</v>
      </c>
      <c r="W993">
        <v>3</v>
      </c>
      <c r="X993">
        <v>10</v>
      </c>
      <c r="Y993">
        <v>4</v>
      </c>
      <c r="Z993">
        <v>2</v>
      </c>
      <c r="AA993">
        <v>1</v>
      </c>
      <c r="AB993">
        <v>0</v>
      </c>
      <c r="AC993">
        <v>0</v>
      </c>
      <c r="AD993">
        <v>1</v>
      </c>
      <c r="AE993">
        <v>1</v>
      </c>
      <c r="AF993">
        <v>1</v>
      </c>
      <c r="AG993">
        <v>0</v>
      </c>
      <c r="AH993" t="s">
        <v>30</v>
      </c>
      <c r="AI993" s="13">
        <f>SUM(Table13[[#This Row],[MntWines]:[MntGoldProds]])</f>
        <v>1024</v>
      </c>
      <c r="AJ993" s="13">
        <f>AVERAGE(Table13[[#This Row],[MntWines]:[MntGoldProds]])</f>
        <v>170.66666666666666</v>
      </c>
      <c r="AK993">
        <f>IF(Table13[[#This Row],[Total Number of Purchases]]=0,0,Table13[[#This Row],[Total Spend]]/Table13[[#This Row],[Total Number of Purchases]])</f>
        <v>56.888888888888886</v>
      </c>
      <c r="AM993">
        <f>SUM(Table13[[#This Row],[NumDealsPurchases]:[NumStorePurchases]])</f>
        <v>18</v>
      </c>
      <c r="AN993" s="14">
        <f>Snapshot_Date-Table13[[#This Row],[Dt_Customer]]</f>
        <v>488</v>
      </c>
      <c r="AP993" s="13">
        <f>Table13[[#This Row],[NumDealsPurchases]]/Table13[[#This Row],[Total Number of Purchases]]*100</f>
        <v>5.5555555555555554</v>
      </c>
      <c r="AQ993">
        <f>6-ROUNDUP(_xlfn.PERCENTRANK.INC(Table13[Recency],Table13[[#This Row],[Recency]])*5, 0)</f>
        <v>2</v>
      </c>
      <c r="AR993">
        <f>ROUNDUP(_xlfn.PERCENTRANK.INC(Table13[Total Number of Purchases],Table13[[#This Row],[Total Number of Purchases]])*5,0)</f>
        <v>4</v>
      </c>
      <c r="AS993">
        <f>ROUNDUP(_xlfn.PERCENTRANK.INC(Table13[Total Spend],Table13[[#This Row],[Total Spend]])*5,0)</f>
        <v>4</v>
      </c>
      <c r="AT993" t="str">
        <f>Table13[[#This Row],[Recency Score]]&amp;Table13[[#This Row],[Frequency Score]]&amp;Table13[[#This Row],[Monetary Score]]</f>
        <v>244</v>
      </c>
      <c r="AU993" t="str">
        <f t="shared" si="15"/>
        <v>About to Sleep</v>
      </c>
      <c r="AW993" s="13">
        <f>DATEDIF(Table13[[#This Row],[Dt_Customer]], Snapshot_Date, "d")</f>
        <v>488</v>
      </c>
      <c r="AX993" s="13">
        <f>Table13[[#This Row],[CL if today]]/365</f>
        <v>1.3369863013698631</v>
      </c>
      <c r="AY993">
        <f>Table13[[#This Row],[Total Number of Purchases]]/Table13[[#This Row],[Corrected CL]]</f>
        <v>13.46311475409836</v>
      </c>
      <c r="AZ993">
        <f>Table13[[#This Row],[Average Order Value (AOV)]]*Table13[[#This Row],[Freq per Year]]</f>
        <v>765.90163934426221</v>
      </c>
      <c r="BA993">
        <f>Table13[[#This Row],[Total Spend]]/Table13[[#This Row],[Corrected CL]]</f>
        <v>765.90163934426221</v>
      </c>
      <c r="BB993">
        <v>247.52024291497975</v>
      </c>
      <c r="BC993" s="1">
        <f>Table13[[#This Row],[Dt_Customer]]+Table13[[#This Row],[Recency]]</f>
        <v>41501</v>
      </c>
      <c r="BD993" s="16" t="str">
        <f>IF(COUNTIF(A:A, A993) &gt; 1, "Duplicate", "Unique")</f>
        <v>Unique</v>
      </c>
    </row>
    <row r="994" spans="1:56" x14ac:dyDescent="0.3">
      <c r="A994">
        <v>6583</v>
      </c>
      <c r="B994">
        <v>1955</v>
      </c>
      <c r="C994" t="s">
        <v>38</v>
      </c>
      <c r="D994" t="s">
        <v>33</v>
      </c>
      <c r="E994">
        <v>72635</v>
      </c>
      <c r="F994">
        <v>0</v>
      </c>
      <c r="G994">
        <v>0</v>
      </c>
      <c r="H994" s="1">
        <v>41428</v>
      </c>
      <c r="I994">
        <v>54</v>
      </c>
      <c r="J994">
        <v>390</v>
      </c>
      <c r="K994">
        <v>22</v>
      </c>
      <c r="L994">
        <v>323</v>
      </c>
      <c r="M994">
        <v>104</v>
      </c>
      <c r="N994">
        <v>35</v>
      </c>
      <c r="O994">
        <v>107</v>
      </c>
      <c r="P994">
        <f>IF(Table13[[#This Row],[MntWines]] = 0,"",Table13[[#This Row],[MntWines]])</f>
        <v>390</v>
      </c>
      <c r="Q994">
        <f>IF(Table13[[#This Row],[MntFruits]] = 0, "",Table13[[#This Row],[MntFruits]])</f>
        <v>22</v>
      </c>
      <c r="R994">
        <f>IF(Table13[[#This Row],[MntMeatProducts]] = 0, "",Table13[[#This Row],[MntMeatProducts]])</f>
        <v>323</v>
      </c>
      <c r="S994">
        <f>IF(Table13[[#This Row],[MntFishProducts]] = 0, "",Table13[[#This Row],[MntFishProducts]])</f>
        <v>104</v>
      </c>
      <c r="T994">
        <f>IF(Table13[[#This Row],[MntSweetProducts]] = 0, "",Table13[[#This Row],[MntSweetProducts]])</f>
        <v>35</v>
      </c>
      <c r="U994">
        <f>IF(Table13[[#This Row],[MntGoldProds]] = 0, "",Table13[[#This Row],[MntGoldProds]])</f>
        <v>107</v>
      </c>
      <c r="V994">
        <v>1</v>
      </c>
      <c r="W994">
        <v>6</v>
      </c>
      <c r="X994">
        <v>8</v>
      </c>
      <c r="Y994">
        <v>6</v>
      </c>
      <c r="Z994">
        <v>3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 t="s">
        <v>30</v>
      </c>
      <c r="AI994" s="13">
        <f>SUM(Table13[[#This Row],[MntWines]:[MntGoldProds]])</f>
        <v>981</v>
      </c>
      <c r="AJ994" s="13">
        <f>AVERAGE(Table13[[#This Row],[MntWines]:[MntGoldProds]])</f>
        <v>163.5</v>
      </c>
      <c r="AK994">
        <f>IF(Table13[[#This Row],[Total Number of Purchases]]=0,0,Table13[[#This Row],[Total Spend]]/Table13[[#This Row],[Total Number of Purchases]])</f>
        <v>46.714285714285715</v>
      </c>
      <c r="AM994">
        <f>SUM(Table13[[#This Row],[NumDealsPurchases]:[NumStorePurchases]])</f>
        <v>21</v>
      </c>
      <c r="AN994" s="14">
        <f>Snapshot_Date-Table13[[#This Row],[Dt_Customer]]</f>
        <v>488</v>
      </c>
      <c r="AP994" s="13">
        <f>Table13[[#This Row],[NumDealsPurchases]]/Table13[[#This Row],[Total Number of Purchases]]*100</f>
        <v>4.7619047619047619</v>
      </c>
      <c r="AQ994">
        <f>6-ROUNDUP(_xlfn.PERCENTRANK.INC(Table13[Recency],Table13[[#This Row],[Recency]])*5, 0)</f>
        <v>3</v>
      </c>
      <c r="AR994">
        <f>ROUNDUP(_xlfn.PERCENTRANK.INC(Table13[Total Number of Purchases],Table13[[#This Row],[Total Number of Purchases]])*5,0)</f>
        <v>4</v>
      </c>
      <c r="AS994">
        <f>ROUNDUP(_xlfn.PERCENTRANK.INC(Table13[Total Spend],Table13[[#This Row],[Total Spend]])*5,0)</f>
        <v>4</v>
      </c>
      <c r="AT994" t="str">
        <f>Table13[[#This Row],[Recency Score]]&amp;Table13[[#This Row],[Frequency Score]]&amp;Table13[[#This Row],[Monetary Score]]</f>
        <v>344</v>
      </c>
      <c r="AU994" t="str">
        <f t="shared" si="15"/>
        <v>Needs Attention</v>
      </c>
      <c r="AW994" s="13">
        <f>DATEDIF(Table13[[#This Row],[Dt_Customer]], Snapshot_Date, "d")</f>
        <v>488</v>
      </c>
      <c r="AX994" s="13">
        <f>Table13[[#This Row],[CL if today]]/365</f>
        <v>1.3369863013698631</v>
      </c>
      <c r="AY994">
        <f>Table13[[#This Row],[Total Number of Purchases]]/Table13[[#This Row],[Corrected CL]]</f>
        <v>15.706967213114753</v>
      </c>
      <c r="AZ994">
        <f>Table13[[#This Row],[Average Order Value (AOV)]]*Table13[[#This Row],[Freq per Year]]</f>
        <v>733.73975409836066</v>
      </c>
      <c r="BA994">
        <f>Table13[[#This Row],[Total Spend]]/Table13[[#This Row],[Corrected CL]]</f>
        <v>733.73975409836066</v>
      </c>
      <c r="BB994">
        <v>67.510162601626021</v>
      </c>
      <c r="BC994" s="1">
        <f>Table13[[#This Row],[Dt_Customer]]+Table13[[#This Row],[Recency]]</f>
        <v>41482</v>
      </c>
      <c r="BD994" s="16" t="str">
        <f>IF(COUNTIF(A:A, A994) &gt; 1, "Duplicate", "Unique")</f>
        <v>Unique</v>
      </c>
    </row>
    <row r="995" spans="1:56" x14ac:dyDescent="0.3">
      <c r="A995">
        <v>3433</v>
      </c>
      <c r="B995">
        <v>1955</v>
      </c>
      <c r="C995" t="s">
        <v>38</v>
      </c>
      <c r="D995" t="s">
        <v>33</v>
      </c>
      <c r="E995">
        <v>72635</v>
      </c>
      <c r="F995">
        <v>0</v>
      </c>
      <c r="G995">
        <v>0</v>
      </c>
      <c r="H995" s="1">
        <v>41428</v>
      </c>
      <c r="I995">
        <v>54</v>
      </c>
      <c r="J995">
        <v>390</v>
      </c>
      <c r="K995">
        <v>22</v>
      </c>
      <c r="L995">
        <v>323</v>
      </c>
      <c r="M995">
        <v>104</v>
      </c>
      <c r="N995">
        <v>35</v>
      </c>
      <c r="O995">
        <v>107</v>
      </c>
      <c r="P995">
        <f>IF(Table13[[#This Row],[MntWines]] = 0,"",Table13[[#This Row],[MntWines]])</f>
        <v>390</v>
      </c>
      <c r="Q995">
        <f>IF(Table13[[#This Row],[MntFruits]] = 0, "",Table13[[#This Row],[MntFruits]])</f>
        <v>22</v>
      </c>
      <c r="R995">
        <f>IF(Table13[[#This Row],[MntMeatProducts]] = 0, "",Table13[[#This Row],[MntMeatProducts]])</f>
        <v>323</v>
      </c>
      <c r="S995">
        <f>IF(Table13[[#This Row],[MntFishProducts]] = 0, "",Table13[[#This Row],[MntFishProducts]])</f>
        <v>104</v>
      </c>
      <c r="T995">
        <f>IF(Table13[[#This Row],[MntSweetProducts]] = 0, "",Table13[[#This Row],[MntSweetProducts]])</f>
        <v>35</v>
      </c>
      <c r="U995">
        <f>IF(Table13[[#This Row],[MntGoldProds]] = 0, "",Table13[[#This Row],[MntGoldProds]])</f>
        <v>107</v>
      </c>
      <c r="V995">
        <v>1</v>
      </c>
      <c r="W995">
        <v>6</v>
      </c>
      <c r="X995">
        <v>8</v>
      </c>
      <c r="Y995">
        <v>6</v>
      </c>
      <c r="Z995">
        <v>3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30</v>
      </c>
      <c r="AI995" s="13">
        <f>SUM(Table13[[#This Row],[MntWines]:[MntGoldProds]])</f>
        <v>981</v>
      </c>
      <c r="AJ995" s="13">
        <f>AVERAGE(Table13[[#This Row],[MntWines]:[MntGoldProds]])</f>
        <v>163.5</v>
      </c>
      <c r="AK995">
        <f>IF(Table13[[#This Row],[Total Number of Purchases]]=0,0,Table13[[#This Row],[Total Spend]]/Table13[[#This Row],[Total Number of Purchases]])</f>
        <v>46.714285714285715</v>
      </c>
      <c r="AM995">
        <f>SUM(Table13[[#This Row],[NumDealsPurchases]:[NumStorePurchases]])</f>
        <v>21</v>
      </c>
      <c r="AN995" s="14">
        <f>Snapshot_Date-Table13[[#This Row],[Dt_Customer]]</f>
        <v>488</v>
      </c>
      <c r="AP995" s="13">
        <f>Table13[[#This Row],[NumDealsPurchases]]/Table13[[#This Row],[Total Number of Purchases]]*100</f>
        <v>4.7619047619047619</v>
      </c>
      <c r="AQ995">
        <f>6-ROUNDUP(_xlfn.PERCENTRANK.INC(Table13[Recency],Table13[[#This Row],[Recency]])*5, 0)</f>
        <v>3</v>
      </c>
      <c r="AR995">
        <f>ROUNDUP(_xlfn.PERCENTRANK.INC(Table13[Total Number of Purchases],Table13[[#This Row],[Total Number of Purchases]])*5,0)</f>
        <v>4</v>
      </c>
      <c r="AS995">
        <f>ROUNDUP(_xlfn.PERCENTRANK.INC(Table13[Total Spend],Table13[[#This Row],[Total Spend]])*5,0)</f>
        <v>4</v>
      </c>
      <c r="AT995" t="str">
        <f>Table13[[#This Row],[Recency Score]]&amp;Table13[[#This Row],[Frequency Score]]&amp;Table13[[#This Row],[Monetary Score]]</f>
        <v>344</v>
      </c>
      <c r="AU995" t="str">
        <f t="shared" si="15"/>
        <v>Needs Attention</v>
      </c>
      <c r="AW995" s="13">
        <f>DATEDIF(Table13[[#This Row],[Dt_Customer]], Snapshot_Date, "d")</f>
        <v>488</v>
      </c>
      <c r="AX995" s="13">
        <f>Table13[[#This Row],[CL if today]]/365</f>
        <v>1.3369863013698631</v>
      </c>
      <c r="AY995">
        <f>Table13[[#This Row],[Total Number of Purchases]]/Table13[[#This Row],[Corrected CL]]</f>
        <v>15.706967213114753</v>
      </c>
      <c r="AZ995">
        <f>Table13[[#This Row],[Average Order Value (AOV)]]*Table13[[#This Row],[Freq per Year]]</f>
        <v>733.73975409836066</v>
      </c>
      <c r="BA995">
        <f>Table13[[#This Row],[Total Spend]]/Table13[[#This Row],[Corrected CL]]</f>
        <v>733.73975409836066</v>
      </c>
      <c r="BB995">
        <v>89.584178498985807</v>
      </c>
      <c r="BC995" s="1">
        <f>Table13[[#This Row],[Dt_Customer]]+Table13[[#This Row],[Recency]]</f>
        <v>41482</v>
      </c>
      <c r="BD995" s="16" t="str">
        <f>IF(COUNTIF(A:A, A995) &gt; 1, "Duplicate", "Unique")</f>
        <v>Unique</v>
      </c>
    </row>
    <row r="996" spans="1:56" x14ac:dyDescent="0.3">
      <c r="A996">
        <v>10156</v>
      </c>
      <c r="B996">
        <v>1975</v>
      </c>
      <c r="C996" t="s">
        <v>28</v>
      </c>
      <c r="D996" t="s">
        <v>31</v>
      </c>
      <c r="E996">
        <v>84196</v>
      </c>
      <c r="F996">
        <v>0</v>
      </c>
      <c r="G996">
        <v>1</v>
      </c>
      <c r="H996" s="1">
        <v>41428</v>
      </c>
      <c r="I996">
        <v>56</v>
      </c>
      <c r="J996">
        <v>215</v>
      </c>
      <c r="K996">
        <v>63</v>
      </c>
      <c r="L996">
        <v>507</v>
      </c>
      <c r="M996">
        <v>231</v>
      </c>
      <c r="N996">
        <v>31</v>
      </c>
      <c r="O996">
        <v>190</v>
      </c>
      <c r="P996">
        <f>IF(Table13[[#This Row],[MntWines]] = 0,"",Table13[[#This Row],[MntWines]])</f>
        <v>215</v>
      </c>
      <c r="Q996">
        <f>IF(Table13[[#This Row],[MntFruits]] = 0, "",Table13[[#This Row],[MntFruits]])</f>
        <v>63</v>
      </c>
      <c r="R996">
        <f>IF(Table13[[#This Row],[MntMeatProducts]] = 0, "",Table13[[#This Row],[MntMeatProducts]])</f>
        <v>507</v>
      </c>
      <c r="S996">
        <f>IF(Table13[[#This Row],[MntFishProducts]] = 0, "",Table13[[#This Row],[MntFishProducts]])</f>
        <v>231</v>
      </c>
      <c r="T996">
        <f>IF(Table13[[#This Row],[MntSweetProducts]] = 0, "",Table13[[#This Row],[MntSweetProducts]])</f>
        <v>31</v>
      </c>
      <c r="U996">
        <f>IF(Table13[[#This Row],[MntGoldProds]] = 0, "",Table13[[#This Row],[MntGoldProds]])</f>
        <v>190</v>
      </c>
      <c r="V996">
        <v>1</v>
      </c>
      <c r="W996">
        <v>8</v>
      </c>
      <c r="X996">
        <v>4</v>
      </c>
      <c r="Y996">
        <v>7</v>
      </c>
      <c r="Z996">
        <v>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30</v>
      </c>
      <c r="AI996" s="13">
        <f>SUM(Table13[[#This Row],[MntWines]:[MntGoldProds]])</f>
        <v>1237</v>
      </c>
      <c r="AJ996" s="13">
        <f>AVERAGE(Table13[[#This Row],[MntWines]:[MntGoldProds]])</f>
        <v>206.16666666666666</v>
      </c>
      <c r="AK996">
        <f>IF(Table13[[#This Row],[Total Number of Purchases]]=0,0,Table13[[#This Row],[Total Spend]]/Table13[[#This Row],[Total Number of Purchases]])</f>
        <v>61.85</v>
      </c>
      <c r="AM996">
        <f>SUM(Table13[[#This Row],[NumDealsPurchases]:[NumStorePurchases]])</f>
        <v>20</v>
      </c>
      <c r="AN996" s="14">
        <f>Snapshot_Date-Table13[[#This Row],[Dt_Customer]]</f>
        <v>488</v>
      </c>
      <c r="AP996" s="13">
        <f>Table13[[#This Row],[NumDealsPurchases]]/Table13[[#This Row],[Total Number of Purchases]]*100</f>
        <v>5</v>
      </c>
      <c r="AQ996">
        <f>6-ROUNDUP(_xlfn.PERCENTRANK.INC(Table13[Recency],Table13[[#This Row],[Recency]])*5, 0)</f>
        <v>3</v>
      </c>
      <c r="AR996">
        <f>ROUNDUP(_xlfn.PERCENTRANK.INC(Table13[Total Number of Purchases],Table13[[#This Row],[Total Number of Purchases]])*5,0)</f>
        <v>4</v>
      </c>
      <c r="AS996">
        <f>ROUNDUP(_xlfn.PERCENTRANK.INC(Table13[Total Spend],Table13[[#This Row],[Total Spend]])*5,0)</f>
        <v>5</v>
      </c>
      <c r="AT996" t="str">
        <f>Table13[[#This Row],[Recency Score]]&amp;Table13[[#This Row],[Frequency Score]]&amp;Table13[[#This Row],[Monetary Score]]</f>
        <v>345</v>
      </c>
      <c r="AU996" t="str">
        <f t="shared" si="15"/>
        <v>Big Spenders</v>
      </c>
      <c r="AW996" s="13">
        <f>DATEDIF(Table13[[#This Row],[Dt_Customer]], Snapshot_Date, "d")</f>
        <v>488</v>
      </c>
      <c r="AX996" s="13">
        <f>Table13[[#This Row],[CL if today]]/365</f>
        <v>1.3369863013698631</v>
      </c>
      <c r="AY996">
        <f>Table13[[#This Row],[Total Number of Purchases]]/Table13[[#This Row],[Corrected CL]]</f>
        <v>14.959016393442623</v>
      </c>
      <c r="AZ996">
        <f>Table13[[#This Row],[Average Order Value (AOV)]]*Table13[[#This Row],[Freq per Year]]</f>
        <v>925.21516393442619</v>
      </c>
      <c r="BA996">
        <f>Table13[[#This Row],[Total Spend]]/Table13[[#This Row],[Corrected CL]]</f>
        <v>925.21516393442619</v>
      </c>
      <c r="BB996">
        <v>732.96146044624754</v>
      </c>
      <c r="BC996" s="1">
        <f>Table13[[#This Row],[Dt_Customer]]+Table13[[#This Row],[Recency]]</f>
        <v>41484</v>
      </c>
      <c r="BD996" s="16" t="str">
        <f>IF(COUNTIF(A:A, A996) &gt; 1, "Duplicate", "Unique")</f>
        <v>Unique</v>
      </c>
    </row>
    <row r="997" spans="1:56" x14ac:dyDescent="0.3">
      <c r="A997">
        <v>1503</v>
      </c>
      <c r="B997">
        <v>1976</v>
      </c>
      <c r="C997" t="s">
        <v>37</v>
      </c>
      <c r="D997" t="s">
        <v>35</v>
      </c>
      <c r="E997">
        <v>162397</v>
      </c>
      <c r="F997">
        <v>1</v>
      </c>
      <c r="G997">
        <v>1</v>
      </c>
      <c r="H997" s="1">
        <v>41428</v>
      </c>
      <c r="I997">
        <v>31</v>
      </c>
      <c r="J997">
        <v>85</v>
      </c>
      <c r="K997">
        <v>1</v>
      </c>
      <c r="L997">
        <v>16</v>
      </c>
      <c r="M997">
        <v>2</v>
      </c>
      <c r="N997">
        <v>1</v>
      </c>
      <c r="O997">
        <v>2</v>
      </c>
      <c r="P997">
        <f>IF(Table13[[#This Row],[MntWines]] = 0,"",Table13[[#This Row],[MntWines]])</f>
        <v>85</v>
      </c>
      <c r="Q997">
        <f>IF(Table13[[#This Row],[MntFruits]] = 0, "",Table13[[#This Row],[MntFruits]])</f>
        <v>1</v>
      </c>
      <c r="R997">
        <f>IF(Table13[[#This Row],[MntMeatProducts]] = 0, "",Table13[[#This Row],[MntMeatProducts]])</f>
        <v>16</v>
      </c>
      <c r="S997">
        <f>IF(Table13[[#This Row],[MntFishProducts]] = 0, "",Table13[[#This Row],[MntFishProducts]])</f>
        <v>2</v>
      </c>
      <c r="T997">
        <f>IF(Table13[[#This Row],[MntSweetProducts]] = 0, "",Table13[[#This Row],[MntSweetProducts]])</f>
        <v>1</v>
      </c>
      <c r="U997">
        <f>IF(Table13[[#This Row],[MntGoldProds]] = 0, "",Table13[[#This Row],[MntGoldProds]])</f>
        <v>2</v>
      </c>
      <c r="V997">
        <v>0</v>
      </c>
      <c r="W997">
        <v>0</v>
      </c>
      <c r="X997">
        <v>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t="s">
        <v>30</v>
      </c>
      <c r="AI997" s="13">
        <f>SUM(Table13[[#This Row],[MntWines]:[MntGoldProds]])</f>
        <v>107</v>
      </c>
      <c r="AJ997" s="13">
        <f>AVERAGE(Table13[[#This Row],[MntWines]:[MntGoldProds]])</f>
        <v>17.833333333333332</v>
      </c>
      <c r="AK997">
        <f>IF(Table13[[#This Row],[Total Number of Purchases]]=0,0,Table13[[#This Row],[Total Spend]]/Table13[[#This Row],[Total Number of Purchases]])</f>
        <v>107</v>
      </c>
      <c r="AM997">
        <f>SUM(Table13[[#This Row],[NumDealsPurchases]:[NumStorePurchases]])</f>
        <v>1</v>
      </c>
      <c r="AN997" s="14">
        <f>Snapshot_Date-Table13[[#This Row],[Dt_Customer]]</f>
        <v>488</v>
      </c>
      <c r="AP997" s="13">
        <f>Table13[[#This Row],[NumDealsPurchases]]/Table13[[#This Row],[Total Number of Purchases]]*100</f>
        <v>0</v>
      </c>
      <c r="AQ997">
        <f>6-ROUNDUP(_xlfn.PERCENTRANK.INC(Table13[Recency],Table13[[#This Row],[Recency]])*5, 0)</f>
        <v>4</v>
      </c>
      <c r="AR997">
        <f>ROUNDUP(_xlfn.PERCENTRANK.INC(Table13[Total Number of Purchases],Table13[[#This Row],[Total Number of Purchases]])*5,0)</f>
        <v>1</v>
      </c>
      <c r="AS997">
        <f>ROUNDUP(_xlfn.PERCENTRANK.INC(Table13[Total Spend],Table13[[#This Row],[Total Spend]])*5,0)</f>
        <v>2</v>
      </c>
      <c r="AT997" t="str">
        <f>Table13[[#This Row],[Recency Score]]&amp;Table13[[#This Row],[Frequency Score]]&amp;Table13[[#This Row],[Monetary Score]]</f>
        <v>412</v>
      </c>
      <c r="AU997" t="str">
        <f t="shared" si="15"/>
        <v>Potential Loyalists</v>
      </c>
      <c r="AW997" s="13">
        <f>DATEDIF(Table13[[#This Row],[Dt_Customer]], Snapshot_Date, "d")</f>
        <v>488</v>
      </c>
      <c r="AX997" s="13">
        <f>Table13[[#This Row],[CL if today]]/365</f>
        <v>1.3369863013698631</v>
      </c>
      <c r="AY997">
        <f>Table13[[#This Row],[Total Number of Purchases]]/Table13[[#This Row],[Corrected CL]]</f>
        <v>0.74795081967213106</v>
      </c>
      <c r="AZ997">
        <f>Table13[[#This Row],[Average Order Value (AOV)]]*Table13[[#This Row],[Freq per Year]]</f>
        <v>80.030737704918025</v>
      </c>
      <c r="BA997">
        <f>Table13[[#This Row],[Total Spend]]/Table13[[#This Row],[Corrected CL]]</f>
        <v>80.030737704918025</v>
      </c>
      <c r="BB997">
        <v>331.61585365853659</v>
      </c>
      <c r="BC997" s="1">
        <f>Table13[[#This Row],[Dt_Customer]]+Table13[[#This Row],[Recency]]</f>
        <v>41459</v>
      </c>
      <c r="BD997" s="16" t="str">
        <f>IF(COUNTIF(A:A, A997) &gt; 1, "Duplicate", "Unique")</f>
        <v>Unique</v>
      </c>
    </row>
    <row r="998" spans="1:56" x14ac:dyDescent="0.3">
      <c r="A998">
        <v>4278</v>
      </c>
      <c r="B998">
        <v>1983</v>
      </c>
      <c r="C998" t="s">
        <v>37</v>
      </c>
      <c r="D998" t="s">
        <v>31</v>
      </c>
      <c r="E998">
        <v>87188</v>
      </c>
      <c r="F998">
        <v>0</v>
      </c>
      <c r="G998">
        <v>0</v>
      </c>
      <c r="H998" s="1">
        <v>41428</v>
      </c>
      <c r="I998">
        <v>73</v>
      </c>
      <c r="J998">
        <v>910</v>
      </c>
      <c r="K998">
        <v>111</v>
      </c>
      <c r="L998">
        <v>724</v>
      </c>
      <c r="M998">
        <v>49</v>
      </c>
      <c r="N998">
        <v>74</v>
      </c>
      <c r="O998">
        <v>55</v>
      </c>
      <c r="P998">
        <f>IF(Table13[[#This Row],[MntWines]] = 0,"",Table13[[#This Row],[MntWines]])</f>
        <v>910</v>
      </c>
      <c r="Q998">
        <f>IF(Table13[[#This Row],[MntFruits]] = 0, "",Table13[[#This Row],[MntFruits]])</f>
        <v>111</v>
      </c>
      <c r="R998">
        <f>IF(Table13[[#This Row],[MntMeatProducts]] = 0, "",Table13[[#This Row],[MntMeatProducts]])</f>
        <v>724</v>
      </c>
      <c r="S998">
        <f>IF(Table13[[#This Row],[MntFishProducts]] = 0, "",Table13[[#This Row],[MntFishProducts]])</f>
        <v>49</v>
      </c>
      <c r="T998">
        <f>IF(Table13[[#This Row],[MntSweetProducts]] = 0, "",Table13[[#This Row],[MntSweetProducts]])</f>
        <v>74</v>
      </c>
      <c r="U998">
        <f>IF(Table13[[#This Row],[MntGoldProds]] = 0, "",Table13[[#This Row],[MntGoldProds]])</f>
        <v>55</v>
      </c>
      <c r="V998">
        <v>1</v>
      </c>
      <c r="W998">
        <v>10</v>
      </c>
      <c r="X998">
        <v>2</v>
      </c>
      <c r="Y998">
        <v>6</v>
      </c>
      <c r="Z998">
        <v>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 t="s">
        <v>40</v>
      </c>
      <c r="AI998" s="13">
        <f>SUM(Table13[[#This Row],[MntWines]:[MntGoldProds]])</f>
        <v>1923</v>
      </c>
      <c r="AJ998" s="13">
        <f>AVERAGE(Table13[[#This Row],[MntWines]:[MntGoldProds]])</f>
        <v>320.5</v>
      </c>
      <c r="AK998">
        <f>IF(Table13[[#This Row],[Total Number of Purchases]]=0,0,Table13[[#This Row],[Total Spend]]/Table13[[#This Row],[Total Number of Purchases]])</f>
        <v>101.21052631578948</v>
      </c>
      <c r="AM998">
        <f>SUM(Table13[[#This Row],[NumDealsPurchases]:[NumStorePurchases]])</f>
        <v>19</v>
      </c>
      <c r="AN998" s="14">
        <f>Snapshot_Date-Table13[[#This Row],[Dt_Customer]]</f>
        <v>488</v>
      </c>
      <c r="AP998" s="13">
        <f>Table13[[#This Row],[NumDealsPurchases]]/Table13[[#This Row],[Total Number of Purchases]]*100</f>
        <v>5.2631578947368416</v>
      </c>
      <c r="AQ998">
        <f>6-ROUNDUP(_xlfn.PERCENTRANK.INC(Table13[Recency],Table13[[#This Row],[Recency]])*5, 0)</f>
        <v>2</v>
      </c>
      <c r="AR998">
        <f>ROUNDUP(_xlfn.PERCENTRANK.INC(Table13[Total Number of Purchases],Table13[[#This Row],[Total Number of Purchases]])*5,0)</f>
        <v>4</v>
      </c>
      <c r="AS998">
        <f>ROUNDUP(_xlfn.PERCENTRANK.INC(Table13[Total Spend],Table13[[#This Row],[Total Spend]])*5,0)</f>
        <v>5</v>
      </c>
      <c r="AT998" t="str">
        <f>Table13[[#This Row],[Recency Score]]&amp;Table13[[#This Row],[Frequency Score]]&amp;Table13[[#This Row],[Monetary Score]]</f>
        <v>245</v>
      </c>
      <c r="AU998" t="str">
        <f t="shared" si="15"/>
        <v>Big Spenders</v>
      </c>
      <c r="AW998" s="13">
        <f>DATEDIF(Table13[[#This Row],[Dt_Customer]], Snapshot_Date, "d")</f>
        <v>488</v>
      </c>
      <c r="AX998" s="13">
        <f>Table13[[#This Row],[CL if today]]/365</f>
        <v>1.3369863013698631</v>
      </c>
      <c r="AY998">
        <f>Table13[[#This Row],[Total Number of Purchases]]/Table13[[#This Row],[Corrected CL]]</f>
        <v>14.21106557377049</v>
      </c>
      <c r="AZ998">
        <f>Table13[[#This Row],[Average Order Value (AOV)]]*Table13[[#This Row],[Freq per Year]]</f>
        <v>1438.3094262295081</v>
      </c>
      <c r="BA998">
        <f>Table13[[#This Row],[Total Spend]]/Table13[[#This Row],[Corrected CL]]</f>
        <v>1438.3094262295081</v>
      </c>
      <c r="BB998">
        <v>484.93914807302235</v>
      </c>
      <c r="BC998" s="1">
        <f>Table13[[#This Row],[Dt_Customer]]+Table13[[#This Row],[Recency]]</f>
        <v>41501</v>
      </c>
      <c r="BD998" s="16" t="str">
        <f>IF(COUNTIF(A:A, A998) &gt; 1, "Duplicate", "Unique")</f>
        <v>Unique</v>
      </c>
    </row>
    <row r="999" spans="1:56" x14ac:dyDescent="0.3">
      <c r="A999">
        <v>6945</v>
      </c>
      <c r="B999">
        <v>1952</v>
      </c>
      <c r="C999" t="s">
        <v>28</v>
      </c>
      <c r="D999" t="s">
        <v>31</v>
      </c>
      <c r="E999">
        <v>84574</v>
      </c>
      <c r="F999">
        <v>0</v>
      </c>
      <c r="G999">
        <v>0</v>
      </c>
      <c r="H999" s="1">
        <v>41429</v>
      </c>
      <c r="I999">
        <v>72</v>
      </c>
      <c r="J999">
        <v>387</v>
      </c>
      <c r="K999">
        <v>20</v>
      </c>
      <c r="L999">
        <v>713</v>
      </c>
      <c r="M999">
        <v>38</v>
      </c>
      <c r="N999">
        <v>54</v>
      </c>
      <c r="O999">
        <v>163</v>
      </c>
      <c r="P999">
        <f>IF(Table13[[#This Row],[MntWines]] = 0,"",Table13[[#This Row],[MntWines]])</f>
        <v>387</v>
      </c>
      <c r="Q999">
        <f>IF(Table13[[#This Row],[MntFruits]] = 0, "",Table13[[#This Row],[MntFruits]])</f>
        <v>20</v>
      </c>
      <c r="R999">
        <f>IF(Table13[[#This Row],[MntMeatProducts]] = 0, "",Table13[[#This Row],[MntMeatProducts]])</f>
        <v>713</v>
      </c>
      <c r="S999">
        <f>IF(Table13[[#This Row],[MntFishProducts]] = 0, "",Table13[[#This Row],[MntFishProducts]])</f>
        <v>38</v>
      </c>
      <c r="T999">
        <f>IF(Table13[[#This Row],[MntSweetProducts]] = 0, "",Table13[[#This Row],[MntSweetProducts]])</f>
        <v>54</v>
      </c>
      <c r="U999">
        <f>IF(Table13[[#This Row],[MntGoldProds]] = 0, "",Table13[[#This Row],[MntGoldProds]])</f>
        <v>163</v>
      </c>
      <c r="V999">
        <v>1</v>
      </c>
      <c r="W999">
        <v>9</v>
      </c>
      <c r="X999">
        <v>11</v>
      </c>
      <c r="Y999">
        <v>11</v>
      </c>
      <c r="Z999">
        <v>5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 t="s">
        <v>30</v>
      </c>
      <c r="AI999" s="13">
        <f>SUM(Table13[[#This Row],[MntWines]:[MntGoldProds]])</f>
        <v>1375</v>
      </c>
      <c r="AJ999" s="13">
        <f>AVERAGE(Table13[[#This Row],[MntWines]:[MntGoldProds]])</f>
        <v>229.16666666666666</v>
      </c>
      <c r="AK999">
        <f>IF(Table13[[#This Row],[Total Number of Purchases]]=0,0,Table13[[#This Row],[Total Spend]]/Table13[[#This Row],[Total Number of Purchases]])</f>
        <v>42.96875</v>
      </c>
      <c r="AM999">
        <f>SUM(Table13[[#This Row],[NumDealsPurchases]:[NumStorePurchases]])</f>
        <v>32</v>
      </c>
      <c r="AN999" s="14">
        <f>Snapshot_Date-Table13[[#This Row],[Dt_Customer]]</f>
        <v>487</v>
      </c>
      <c r="AP999" s="13">
        <f>Table13[[#This Row],[NumDealsPurchases]]/Table13[[#This Row],[Total Number of Purchases]]*100</f>
        <v>3.125</v>
      </c>
      <c r="AQ999">
        <f>6-ROUNDUP(_xlfn.PERCENTRANK.INC(Table13[Recency],Table13[[#This Row],[Recency]])*5, 0)</f>
        <v>2</v>
      </c>
      <c r="AR999">
        <f>ROUNDUP(_xlfn.PERCENTRANK.INC(Table13[Total Number of Purchases],Table13[[#This Row],[Total Number of Purchases]])*5,0)</f>
        <v>5</v>
      </c>
      <c r="AS999">
        <f>ROUNDUP(_xlfn.PERCENTRANK.INC(Table13[Total Spend],Table13[[#This Row],[Total Spend]])*5,0)</f>
        <v>5</v>
      </c>
      <c r="AT999" t="str">
        <f>Table13[[#This Row],[Recency Score]]&amp;Table13[[#This Row],[Frequency Score]]&amp;Table13[[#This Row],[Monetary Score]]</f>
        <v>255</v>
      </c>
      <c r="AU999" t="str">
        <f t="shared" si="15"/>
        <v>Frequent Buyers</v>
      </c>
      <c r="AW999" s="13">
        <f>DATEDIF(Table13[[#This Row],[Dt_Customer]], Snapshot_Date, "d")</f>
        <v>487</v>
      </c>
      <c r="AX999" s="13">
        <f>Table13[[#This Row],[CL if today]]/365</f>
        <v>1.3342465753424657</v>
      </c>
      <c r="AY999">
        <f>Table13[[#This Row],[Total Number of Purchases]]/Table13[[#This Row],[Corrected CL]]</f>
        <v>23.983572895277209</v>
      </c>
      <c r="AZ999">
        <f>Table13[[#This Row],[Average Order Value (AOV)]]*Table13[[#This Row],[Freq per Year]]</f>
        <v>1030.5441478439425</v>
      </c>
      <c r="BA999">
        <f>Table13[[#This Row],[Total Spend]]/Table13[[#This Row],[Corrected CL]]</f>
        <v>1030.5441478439425</v>
      </c>
      <c r="BB999">
        <v>993.69387755102036</v>
      </c>
      <c r="BC999" s="1">
        <f>Table13[[#This Row],[Dt_Customer]]+Table13[[#This Row],[Recency]]</f>
        <v>41501</v>
      </c>
      <c r="BD999" s="16" t="str">
        <f>IF(COUNTIF(A:A, A999) &gt; 1, "Duplicate", "Unique")</f>
        <v>Unique</v>
      </c>
    </row>
    <row r="1000" spans="1:56" x14ac:dyDescent="0.3">
      <c r="A1000">
        <v>2661</v>
      </c>
      <c r="B1000">
        <v>1964</v>
      </c>
      <c r="C1000" t="s">
        <v>28</v>
      </c>
      <c r="D1000" t="s">
        <v>31</v>
      </c>
      <c r="E1000">
        <v>18701</v>
      </c>
      <c r="F1000">
        <v>1</v>
      </c>
      <c r="G1000">
        <v>1</v>
      </c>
      <c r="H1000" s="1">
        <v>41429</v>
      </c>
      <c r="I1000">
        <v>95</v>
      </c>
      <c r="J1000">
        <v>12</v>
      </c>
      <c r="K1000">
        <v>4</v>
      </c>
      <c r="L1000">
        <v>2</v>
      </c>
      <c r="M1000">
        <v>10</v>
      </c>
      <c r="N1000">
        <v>6</v>
      </c>
      <c r="O1000">
        <v>10</v>
      </c>
      <c r="P1000">
        <f>IF(Table13[[#This Row],[MntWines]] = 0,"",Table13[[#This Row],[MntWines]])</f>
        <v>12</v>
      </c>
      <c r="Q1000">
        <f>IF(Table13[[#This Row],[MntFruits]] = 0, "",Table13[[#This Row],[MntFruits]])</f>
        <v>4</v>
      </c>
      <c r="R1000">
        <f>IF(Table13[[#This Row],[MntMeatProducts]] = 0, "",Table13[[#This Row],[MntMeatProducts]])</f>
        <v>2</v>
      </c>
      <c r="S1000">
        <f>IF(Table13[[#This Row],[MntFishProducts]] = 0, "",Table13[[#This Row],[MntFishProducts]])</f>
        <v>10</v>
      </c>
      <c r="T1000">
        <f>IF(Table13[[#This Row],[MntSweetProducts]] = 0, "",Table13[[#This Row],[MntSweetProducts]])</f>
        <v>6</v>
      </c>
      <c r="U1000">
        <f>IF(Table13[[#This Row],[MntGoldProds]] = 0, "",Table13[[#This Row],[MntGoldProds]])</f>
        <v>10</v>
      </c>
      <c r="V1000">
        <v>4</v>
      </c>
      <c r="W1000">
        <v>2</v>
      </c>
      <c r="X1000">
        <v>0</v>
      </c>
      <c r="Y1000">
        <v>4</v>
      </c>
      <c r="Z1000">
        <v>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">
        <v>43</v>
      </c>
      <c r="AI1000" s="13">
        <f>SUM(Table13[[#This Row],[MntWines]:[MntGoldProds]])</f>
        <v>44</v>
      </c>
      <c r="AJ1000" s="13">
        <f>AVERAGE(Table13[[#This Row],[MntWines]:[MntGoldProds]])</f>
        <v>7.333333333333333</v>
      </c>
      <c r="AK1000">
        <f>IF(Table13[[#This Row],[Total Number of Purchases]]=0,0,Table13[[#This Row],[Total Spend]]/Table13[[#This Row],[Total Number of Purchases]])</f>
        <v>4.4000000000000004</v>
      </c>
      <c r="AM1000">
        <f>SUM(Table13[[#This Row],[NumDealsPurchases]:[NumStorePurchases]])</f>
        <v>10</v>
      </c>
      <c r="AN1000" s="14">
        <f>Snapshot_Date-Table13[[#This Row],[Dt_Customer]]</f>
        <v>487</v>
      </c>
      <c r="AP1000" s="13">
        <f>Table13[[#This Row],[NumDealsPurchases]]/Table13[[#This Row],[Total Number of Purchases]]*100</f>
        <v>40</v>
      </c>
      <c r="AQ1000">
        <f>6-ROUNDUP(_xlfn.PERCENTRANK.INC(Table13[Recency],Table13[[#This Row],[Recency]])*5, 0)</f>
        <v>1</v>
      </c>
      <c r="AR1000">
        <f>ROUNDUP(_xlfn.PERCENTRANK.INC(Table13[Total Number of Purchases],Table13[[#This Row],[Total Number of Purchases]])*5,0)</f>
        <v>2</v>
      </c>
      <c r="AS1000">
        <f>ROUNDUP(_xlfn.PERCENTRANK.INC(Table13[Total Spend],Table13[[#This Row],[Total Spend]])*5,0)</f>
        <v>1</v>
      </c>
      <c r="AT1000" t="str">
        <f>Table13[[#This Row],[Recency Score]]&amp;Table13[[#This Row],[Frequency Score]]&amp;Table13[[#This Row],[Monetary Score]]</f>
        <v>121</v>
      </c>
      <c r="AU1000" t="str">
        <f t="shared" si="15"/>
        <v>Lost</v>
      </c>
      <c r="AW1000" s="13">
        <f>DATEDIF(Table13[[#This Row],[Dt_Customer]], Snapshot_Date, "d")</f>
        <v>487</v>
      </c>
      <c r="AX1000" s="13">
        <f>Table13[[#This Row],[CL if today]]/365</f>
        <v>1.3342465753424657</v>
      </c>
      <c r="AY1000">
        <f>Table13[[#This Row],[Total Number of Purchases]]/Table13[[#This Row],[Corrected CL]]</f>
        <v>7.4948665297741277</v>
      </c>
      <c r="AZ1000">
        <f>Table13[[#This Row],[Average Order Value (AOV)]]*Table13[[#This Row],[Freq per Year]]</f>
        <v>32.977412731006162</v>
      </c>
      <c r="BA1000">
        <f>Table13[[#This Row],[Total Spend]]/Table13[[#This Row],[Corrected CL]]</f>
        <v>32.977412731006162</v>
      </c>
      <c r="BB1000">
        <v>97.382892057026481</v>
      </c>
      <c r="BC1000" s="1">
        <f>Table13[[#This Row],[Dt_Customer]]+Table13[[#This Row],[Recency]]</f>
        <v>41524</v>
      </c>
      <c r="BD1000" s="16" t="str">
        <f>IF(COUNTIF(A:A, A1000) &gt; 1, "Duplicate", "Unique")</f>
        <v>Unique</v>
      </c>
    </row>
    <row r="1001" spans="1:56" x14ac:dyDescent="0.3">
      <c r="A1001">
        <v>3130</v>
      </c>
      <c r="B1001">
        <v>1964</v>
      </c>
      <c r="C1001" t="s">
        <v>28</v>
      </c>
      <c r="D1001" t="s">
        <v>31</v>
      </c>
      <c r="E1001">
        <v>18701</v>
      </c>
      <c r="F1001">
        <v>1</v>
      </c>
      <c r="G1001">
        <v>1</v>
      </c>
      <c r="H1001" s="1">
        <v>41429</v>
      </c>
      <c r="I1001">
        <v>95</v>
      </c>
      <c r="J1001">
        <v>12</v>
      </c>
      <c r="K1001">
        <v>4</v>
      </c>
      <c r="L1001">
        <v>2</v>
      </c>
      <c r="M1001">
        <v>10</v>
      </c>
      <c r="N1001">
        <v>6</v>
      </c>
      <c r="O1001">
        <v>10</v>
      </c>
      <c r="P1001">
        <f>IF(Table13[[#This Row],[MntWines]] = 0,"",Table13[[#This Row],[MntWines]])</f>
        <v>12</v>
      </c>
      <c r="Q1001">
        <f>IF(Table13[[#This Row],[MntFruits]] = 0, "",Table13[[#This Row],[MntFruits]])</f>
        <v>4</v>
      </c>
      <c r="R1001">
        <f>IF(Table13[[#This Row],[MntMeatProducts]] = 0, "",Table13[[#This Row],[MntMeatProducts]])</f>
        <v>2</v>
      </c>
      <c r="S1001">
        <f>IF(Table13[[#This Row],[MntFishProducts]] = 0, "",Table13[[#This Row],[MntFishProducts]])</f>
        <v>10</v>
      </c>
      <c r="T1001">
        <f>IF(Table13[[#This Row],[MntSweetProducts]] = 0, "",Table13[[#This Row],[MntSweetProducts]])</f>
        <v>6</v>
      </c>
      <c r="U1001">
        <f>IF(Table13[[#This Row],[MntGoldProds]] = 0, "",Table13[[#This Row],[MntGoldProds]])</f>
        <v>10</v>
      </c>
      <c r="V1001">
        <v>4</v>
      </c>
      <c r="W1001">
        <v>2</v>
      </c>
      <c r="X1001">
        <v>0</v>
      </c>
      <c r="Y1001">
        <v>4</v>
      </c>
      <c r="Z1001">
        <v>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 t="s">
        <v>30</v>
      </c>
      <c r="AI1001" s="13">
        <f>SUM(Table13[[#This Row],[MntWines]:[MntGoldProds]])</f>
        <v>44</v>
      </c>
      <c r="AJ1001" s="13">
        <f>AVERAGE(Table13[[#This Row],[MntWines]:[MntGoldProds]])</f>
        <v>7.333333333333333</v>
      </c>
      <c r="AK1001">
        <f>IF(Table13[[#This Row],[Total Number of Purchases]]=0,0,Table13[[#This Row],[Total Spend]]/Table13[[#This Row],[Total Number of Purchases]])</f>
        <v>4.4000000000000004</v>
      </c>
      <c r="AM1001">
        <f>SUM(Table13[[#This Row],[NumDealsPurchases]:[NumStorePurchases]])</f>
        <v>10</v>
      </c>
      <c r="AN1001" s="14">
        <f>Snapshot_Date-Table13[[#This Row],[Dt_Customer]]</f>
        <v>487</v>
      </c>
      <c r="AP1001" s="13">
        <f>Table13[[#This Row],[NumDealsPurchases]]/Table13[[#This Row],[Total Number of Purchases]]*100</f>
        <v>40</v>
      </c>
      <c r="AQ1001">
        <f>6-ROUNDUP(_xlfn.PERCENTRANK.INC(Table13[Recency],Table13[[#This Row],[Recency]])*5, 0)</f>
        <v>1</v>
      </c>
      <c r="AR1001">
        <f>ROUNDUP(_xlfn.PERCENTRANK.INC(Table13[Total Number of Purchases],Table13[[#This Row],[Total Number of Purchases]])*5,0)</f>
        <v>2</v>
      </c>
      <c r="AS1001">
        <f>ROUNDUP(_xlfn.PERCENTRANK.INC(Table13[Total Spend],Table13[[#This Row],[Total Spend]])*5,0)</f>
        <v>1</v>
      </c>
      <c r="AT1001" t="str">
        <f>Table13[[#This Row],[Recency Score]]&amp;Table13[[#This Row],[Frequency Score]]&amp;Table13[[#This Row],[Monetary Score]]</f>
        <v>121</v>
      </c>
      <c r="AU1001" t="str">
        <f t="shared" si="15"/>
        <v>Lost</v>
      </c>
      <c r="AW1001" s="13">
        <f>DATEDIF(Table13[[#This Row],[Dt_Customer]], Snapshot_Date, "d")</f>
        <v>487</v>
      </c>
      <c r="AX1001" s="13">
        <f>Table13[[#This Row],[CL if today]]/365</f>
        <v>1.3342465753424657</v>
      </c>
      <c r="AY1001">
        <f>Table13[[#This Row],[Total Number of Purchases]]/Table13[[#This Row],[Corrected CL]]</f>
        <v>7.4948665297741277</v>
      </c>
      <c r="AZ1001">
        <f>Table13[[#This Row],[Average Order Value (AOV)]]*Table13[[#This Row],[Freq per Year]]</f>
        <v>32.977412731006162</v>
      </c>
      <c r="BA1001">
        <f>Table13[[#This Row],[Total Spend]]/Table13[[#This Row],[Corrected CL]]</f>
        <v>32.977412731006162</v>
      </c>
      <c r="BB1001">
        <v>34.938900203665987</v>
      </c>
      <c r="BC1001" s="1">
        <f>Table13[[#This Row],[Dt_Customer]]+Table13[[#This Row],[Recency]]</f>
        <v>41524</v>
      </c>
      <c r="BD1001" s="16" t="str">
        <f>IF(COUNTIF(A:A, A1001) &gt; 1, "Duplicate", "Unique")</f>
        <v>Unique</v>
      </c>
    </row>
    <row r="1002" spans="1:56" x14ac:dyDescent="0.3">
      <c r="A1002">
        <v>5336</v>
      </c>
      <c r="B1002">
        <v>1971</v>
      </c>
      <c r="C1002" t="s">
        <v>41</v>
      </c>
      <c r="D1002" t="s">
        <v>35</v>
      </c>
      <c r="E1002">
        <v>157733</v>
      </c>
      <c r="F1002">
        <v>1</v>
      </c>
      <c r="G1002">
        <v>0</v>
      </c>
      <c r="H1002" s="1">
        <v>41429</v>
      </c>
      <c r="I1002">
        <v>37</v>
      </c>
      <c r="J1002">
        <v>39</v>
      </c>
      <c r="K1002">
        <v>1</v>
      </c>
      <c r="L1002">
        <v>9</v>
      </c>
      <c r="M1002">
        <v>2</v>
      </c>
      <c r="N1002">
        <v>0</v>
      </c>
      <c r="O1002">
        <v>8</v>
      </c>
      <c r="P1002">
        <f>IF(Table13[[#This Row],[MntWines]] = 0,"",Table13[[#This Row],[MntWines]])</f>
        <v>39</v>
      </c>
      <c r="Q1002">
        <f>IF(Table13[[#This Row],[MntFruits]] = 0, "",Table13[[#This Row],[MntFruits]])</f>
        <v>1</v>
      </c>
      <c r="R1002">
        <f>IF(Table13[[#This Row],[MntMeatProducts]] = 0, "",Table13[[#This Row],[MntMeatProducts]])</f>
        <v>9</v>
      </c>
      <c r="S1002">
        <f>IF(Table13[[#This Row],[MntFishProducts]] = 0, "",Table13[[#This Row],[MntFishProducts]])</f>
        <v>2</v>
      </c>
      <c r="T1002" t="str">
        <f>IF(Table13[[#This Row],[MntSweetProducts]] = 0, "",Table13[[#This Row],[MntSweetProducts]])</f>
        <v/>
      </c>
      <c r="U1002">
        <f>IF(Table13[[#This Row],[MntGoldProds]] = 0, "",Table13[[#This Row],[MntGoldProds]])</f>
        <v>8</v>
      </c>
      <c r="V1002">
        <v>0</v>
      </c>
      <c r="W1002">
        <v>1</v>
      </c>
      <c r="X1002">
        <v>0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t="s">
        <v>30</v>
      </c>
      <c r="AI1002" s="13">
        <f>SUM(Table13[[#This Row],[MntWines]:[MntGoldProds]])</f>
        <v>59</v>
      </c>
      <c r="AJ1002" s="13">
        <f>AVERAGE(Table13[[#This Row],[MntWines]:[MntGoldProds]])</f>
        <v>9.8333333333333339</v>
      </c>
      <c r="AK1002">
        <f>IF(Table13[[#This Row],[Total Number of Purchases]]=0,0,Table13[[#This Row],[Total Spend]]/Table13[[#This Row],[Total Number of Purchases]])</f>
        <v>29.5</v>
      </c>
      <c r="AM1002">
        <f>SUM(Table13[[#This Row],[NumDealsPurchases]:[NumStorePurchases]])</f>
        <v>2</v>
      </c>
      <c r="AN1002" s="14">
        <f>Snapshot_Date-Table13[[#This Row],[Dt_Customer]]</f>
        <v>487</v>
      </c>
      <c r="AP1002" s="13">
        <f>Table13[[#This Row],[NumDealsPurchases]]/Table13[[#This Row],[Total Number of Purchases]]*100</f>
        <v>0</v>
      </c>
      <c r="AQ1002">
        <f>6-ROUNDUP(_xlfn.PERCENTRANK.INC(Table13[Recency],Table13[[#This Row],[Recency]])*5, 0)</f>
        <v>4</v>
      </c>
      <c r="AR1002">
        <f>ROUNDUP(_xlfn.PERCENTRANK.INC(Table13[Total Number of Purchases],Table13[[#This Row],[Total Number of Purchases]])*5,0)</f>
        <v>1</v>
      </c>
      <c r="AS1002">
        <f>ROUNDUP(_xlfn.PERCENTRANK.INC(Table13[Total Spend],Table13[[#This Row],[Total Spend]])*5,0)</f>
        <v>2</v>
      </c>
      <c r="AT1002" t="str">
        <f>Table13[[#This Row],[Recency Score]]&amp;Table13[[#This Row],[Frequency Score]]&amp;Table13[[#This Row],[Monetary Score]]</f>
        <v>412</v>
      </c>
      <c r="AU1002" t="str">
        <f t="shared" si="15"/>
        <v>Potential Loyalists</v>
      </c>
      <c r="AW1002" s="13">
        <f>DATEDIF(Table13[[#This Row],[Dt_Customer]], Snapshot_Date, "d")</f>
        <v>487</v>
      </c>
      <c r="AX1002" s="13">
        <f>Table13[[#This Row],[CL if today]]/365</f>
        <v>1.3342465753424657</v>
      </c>
      <c r="AY1002">
        <f>Table13[[#This Row],[Total Number of Purchases]]/Table13[[#This Row],[Corrected CL]]</f>
        <v>1.4989733059548256</v>
      </c>
      <c r="AZ1002">
        <f>Table13[[#This Row],[Average Order Value (AOV)]]*Table13[[#This Row],[Freq per Year]]</f>
        <v>44.219712525667354</v>
      </c>
      <c r="BA1002">
        <f>Table13[[#This Row],[Total Spend]]/Table13[[#This Row],[Corrected CL]]</f>
        <v>44.219712525667354</v>
      </c>
      <c r="BB1002">
        <v>46.278118609406953</v>
      </c>
      <c r="BC1002" s="1">
        <f>Table13[[#This Row],[Dt_Customer]]+Table13[[#This Row],[Recency]]</f>
        <v>41466</v>
      </c>
      <c r="BD1002" s="16" t="str">
        <f>IF(COUNTIF(A:A, A1002) &gt; 1, "Duplicate", "Unique")</f>
        <v>Unique</v>
      </c>
    </row>
    <row r="1003" spans="1:56" x14ac:dyDescent="0.3">
      <c r="A1003">
        <v>1361</v>
      </c>
      <c r="B1003">
        <v>1974</v>
      </c>
      <c r="C1003" t="s">
        <v>41</v>
      </c>
      <c r="D1003" t="s">
        <v>33</v>
      </c>
      <c r="E1003">
        <v>82584</v>
      </c>
      <c r="F1003">
        <v>0</v>
      </c>
      <c r="G1003">
        <v>0</v>
      </c>
      <c r="H1003" s="1">
        <v>41429</v>
      </c>
      <c r="I1003">
        <v>26</v>
      </c>
      <c r="J1003">
        <v>1076</v>
      </c>
      <c r="K1003">
        <v>68</v>
      </c>
      <c r="L1003">
        <v>103</v>
      </c>
      <c r="M1003">
        <v>29</v>
      </c>
      <c r="N1003">
        <v>91</v>
      </c>
      <c r="O1003">
        <v>68</v>
      </c>
      <c r="P1003">
        <f>IF(Table13[[#This Row],[MntWines]] = 0,"",Table13[[#This Row],[MntWines]])</f>
        <v>1076</v>
      </c>
      <c r="Q1003">
        <f>IF(Table13[[#This Row],[MntFruits]] = 0, "",Table13[[#This Row],[MntFruits]])</f>
        <v>68</v>
      </c>
      <c r="R1003">
        <f>IF(Table13[[#This Row],[MntMeatProducts]] = 0, "",Table13[[#This Row],[MntMeatProducts]])</f>
        <v>103</v>
      </c>
      <c r="S1003">
        <f>IF(Table13[[#This Row],[MntFishProducts]] = 0, "",Table13[[#This Row],[MntFishProducts]])</f>
        <v>29</v>
      </c>
      <c r="T1003">
        <f>IF(Table13[[#This Row],[MntSweetProducts]] = 0, "",Table13[[#This Row],[MntSweetProducts]])</f>
        <v>91</v>
      </c>
      <c r="U1003">
        <f>IF(Table13[[#This Row],[MntGoldProds]] = 0, "",Table13[[#This Row],[MntGoldProds]])</f>
        <v>68</v>
      </c>
      <c r="V1003">
        <v>1</v>
      </c>
      <c r="W1003">
        <v>3</v>
      </c>
      <c r="X1003">
        <v>4</v>
      </c>
      <c r="Y1003">
        <v>8</v>
      </c>
      <c r="Z1003">
        <v>1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0</v>
      </c>
      <c r="AH1003" t="s">
        <v>30</v>
      </c>
      <c r="AI1003" s="13">
        <f>SUM(Table13[[#This Row],[MntWines]:[MntGoldProds]])</f>
        <v>1435</v>
      </c>
      <c r="AJ1003" s="13">
        <f>AVERAGE(Table13[[#This Row],[MntWines]:[MntGoldProds]])</f>
        <v>239.16666666666666</v>
      </c>
      <c r="AK1003">
        <f>IF(Table13[[#This Row],[Total Number of Purchases]]=0,0,Table13[[#This Row],[Total Spend]]/Table13[[#This Row],[Total Number of Purchases]])</f>
        <v>89.6875</v>
      </c>
      <c r="AM1003">
        <f>SUM(Table13[[#This Row],[NumDealsPurchases]:[NumStorePurchases]])</f>
        <v>16</v>
      </c>
      <c r="AN1003" s="14">
        <f>Snapshot_Date-Table13[[#This Row],[Dt_Customer]]</f>
        <v>487</v>
      </c>
      <c r="AP1003" s="13">
        <f>Table13[[#This Row],[NumDealsPurchases]]/Table13[[#This Row],[Total Number of Purchases]]*100</f>
        <v>6.25</v>
      </c>
      <c r="AQ1003">
        <f>6-ROUNDUP(_xlfn.PERCENTRANK.INC(Table13[Recency],Table13[[#This Row],[Recency]])*5, 0)</f>
        <v>4</v>
      </c>
      <c r="AR1003">
        <f>ROUNDUP(_xlfn.PERCENTRANK.INC(Table13[Total Number of Purchases],Table13[[#This Row],[Total Number of Purchases]])*5,0)</f>
        <v>3</v>
      </c>
      <c r="AS1003">
        <f>ROUNDUP(_xlfn.PERCENTRANK.INC(Table13[Total Spend],Table13[[#This Row],[Total Spend]])*5,0)</f>
        <v>5</v>
      </c>
      <c r="AT1003" t="str">
        <f>Table13[[#This Row],[Recency Score]]&amp;Table13[[#This Row],[Frequency Score]]&amp;Table13[[#This Row],[Monetary Score]]</f>
        <v>435</v>
      </c>
      <c r="AU1003" t="str">
        <f t="shared" si="15"/>
        <v>Big Spenders</v>
      </c>
      <c r="AW1003" s="13">
        <f>DATEDIF(Table13[[#This Row],[Dt_Customer]], Snapshot_Date, "d")</f>
        <v>487</v>
      </c>
      <c r="AX1003" s="13">
        <f>Table13[[#This Row],[CL if today]]/365</f>
        <v>1.3342465753424657</v>
      </c>
      <c r="AY1003">
        <f>Table13[[#This Row],[Total Number of Purchases]]/Table13[[#This Row],[Corrected CL]]</f>
        <v>11.991786447638605</v>
      </c>
      <c r="AZ1003">
        <f>Table13[[#This Row],[Average Order Value (AOV)]]*Table13[[#This Row],[Freq per Year]]</f>
        <v>1075.5133470225874</v>
      </c>
      <c r="BA1003">
        <f>Table13[[#This Row],[Total Spend]]/Table13[[#This Row],[Corrected CL]]</f>
        <v>1075.5133470225874</v>
      </c>
      <c r="BB1003">
        <v>765.90163934426221</v>
      </c>
      <c r="BC1003" s="1">
        <f>Table13[[#This Row],[Dt_Customer]]+Table13[[#This Row],[Recency]]</f>
        <v>41455</v>
      </c>
      <c r="BD1003" s="16" t="str">
        <f>IF(COUNTIF(A:A, A1003) &gt; 1, "Duplicate", "Unique")</f>
        <v>Unique</v>
      </c>
    </row>
    <row r="1004" spans="1:56" x14ac:dyDescent="0.3">
      <c r="A1004">
        <v>7822</v>
      </c>
      <c r="B1004">
        <v>1976</v>
      </c>
      <c r="C1004" t="s">
        <v>28</v>
      </c>
      <c r="D1004" t="s">
        <v>35</v>
      </c>
      <c r="E1004">
        <v>54058</v>
      </c>
      <c r="F1004">
        <v>0</v>
      </c>
      <c r="G1004">
        <v>1</v>
      </c>
      <c r="H1004" s="1">
        <v>41429</v>
      </c>
      <c r="I1004">
        <v>56</v>
      </c>
      <c r="J1004">
        <v>198</v>
      </c>
      <c r="K1004">
        <v>18</v>
      </c>
      <c r="L1004">
        <v>252</v>
      </c>
      <c r="M1004">
        <v>32</v>
      </c>
      <c r="N1004">
        <v>108</v>
      </c>
      <c r="O1004">
        <v>54</v>
      </c>
      <c r="P1004">
        <f>IF(Table13[[#This Row],[MntWines]] = 0,"",Table13[[#This Row],[MntWines]])</f>
        <v>198</v>
      </c>
      <c r="Q1004">
        <f>IF(Table13[[#This Row],[MntFruits]] = 0, "",Table13[[#This Row],[MntFruits]])</f>
        <v>18</v>
      </c>
      <c r="R1004">
        <f>IF(Table13[[#This Row],[MntMeatProducts]] = 0, "",Table13[[#This Row],[MntMeatProducts]])</f>
        <v>252</v>
      </c>
      <c r="S1004">
        <f>IF(Table13[[#This Row],[MntFishProducts]] = 0, "",Table13[[#This Row],[MntFishProducts]])</f>
        <v>32</v>
      </c>
      <c r="T1004">
        <f>IF(Table13[[#This Row],[MntSweetProducts]] = 0, "",Table13[[#This Row],[MntSweetProducts]])</f>
        <v>108</v>
      </c>
      <c r="U1004">
        <f>IF(Table13[[#This Row],[MntGoldProds]] = 0, "",Table13[[#This Row],[MntGoldProds]])</f>
        <v>54</v>
      </c>
      <c r="V1004">
        <v>2</v>
      </c>
      <c r="W1004">
        <v>4</v>
      </c>
      <c r="X1004">
        <v>6</v>
      </c>
      <c r="Y1004">
        <v>8</v>
      </c>
      <c r="Z1004">
        <v>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 t="s">
        <v>30</v>
      </c>
      <c r="AI1004" s="13">
        <f>SUM(Table13[[#This Row],[MntWines]:[MntGoldProds]])</f>
        <v>662</v>
      </c>
      <c r="AJ1004" s="13">
        <f>AVERAGE(Table13[[#This Row],[MntWines]:[MntGoldProds]])</f>
        <v>110.33333333333333</v>
      </c>
      <c r="AK1004">
        <f>IF(Table13[[#This Row],[Total Number of Purchases]]=0,0,Table13[[#This Row],[Total Spend]]/Table13[[#This Row],[Total Number of Purchases]])</f>
        <v>33.1</v>
      </c>
      <c r="AM1004">
        <f>SUM(Table13[[#This Row],[NumDealsPurchases]:[NumStorePurchases]])</f>
        <v>20</v>
      </c>
      <c r="AN1004" s="14">
        <f>Snapshot_Date-Table13[[#This Row],[Dt_Customer]]</f>
        <v>487</v>
      </c>
      <c r="AP1004" s="13">
        <f>Table13[[#This Row],[NumDealsPurchases]]/Table13[[#This Row],[Total Number of Purchases]]*100</f>
        <v>10</v>
      </c>
      <c r="AQ1004">
        <f>6-ROUNDUP(_xlfn.PERCENTRANK.INC(Table13[Recency],Table13[[#This Row],[Recency]])*5, 0)</f>
        <v>3</v>
      </c>
      <c r="AR1004">
        <f>ROUNDUP(_xlfn.PERCENTRANK.INC(Table13[Total Number of Purchases],Table13[[#This Row],[Total Number of Purchases]])*5,0)</f>
        <v>4</v>
      </c>
      <c r="AS1004">
        <f>ROUNDUP(_xlfn.PERCENTRANK.INC(Table13[Total Spend],Table13[[#This Row],[Total Spend]])*5,0)</f>
        <v>4</v>
      </c>
      <c r="AT1004" t="str">
        <f>Table13[[#This Row],[Recency Score]]&amp;Table13[[#This Row],[Frequency Score]]&amp;Table13[[#This Row],[Monetary Score]]</f>
        <v>344</v>
      </c>
      <c r="AU1004" t="str">
        <f t="shared" si="15"/>
        <v>Needs Attention</v>
      </c>
      <c r="AW1004" s="13">
        <f>DATEDIF(Table13[[#This Row],[Dt_Customer]], Snapshot_Date, "d")</f>
        <v>487</v>
      </c>
      <c r="AX1004" s="13">
        <f>Table13[[#This Row],[CL if today]]/365</f>
        <v>1.3342465753424657</v>
      </c>
      <c r="AY1004">
        <f>Table13[[#This Row],[Total Number of Purchases]]/Table13[[#This Row],[Corrected CL]]</f>
        <v>14.989733059548255</v>
      </c>
      <c r="AZ1004">
        <f>Table13[[#This Row],[Average Order Value (AOV)]]*Table13[[#This Row],[Freq per Year]]</f>
        <v>496.16016427104728</v>
      </c>
      <c r="BA1004">
        <f>Table13[[#This Row],[Total Spend]]/Table13[[#This Row],[Corrected CL]]</f>
        <v>496.16016427104722</v>
      </c>
      <c r="BB1004">
        <v>475.98979591836735</v>
      </c>
      <c r="BC1004" s="1">
        <f>Table13[[#This Row],[Dt_Customer]]+Table13[[#This Row],[Recency]]</f>
        <v>41485</v>
      </c>
      <c r="BD1004" s="16" t="str">
        <f>IF(COUNTIF(A:A, A1004) &gt; 1, "Duplicate", "Unique")</f>
        <v>Unique</v>
      </c>
    </row>
    <row r="1005" spans="1:56" x14ac:dyDescent="0.3">
      <c r="A1005">
        <v>6919</v>
      </c>
      <c r="B1005">
        <v>1978</v>
      </c>
      <c r="C1005" t="s">
        <v>38</v>
      </c>
      <c r="D1005" t="s">
        <v>33</v>
      </c>
      <c r="E1005">
        <v>26224</v>
      </c>
      <c r="F1005">
        <v>1</v>
      </c>
      <c r="G1005">
        <v>0</v>
      </c>
      <c r="H1005" s="1">
        <v>41429</v>
      </c>
      <c r="I1005">
        <v>39</v>
      </c>
      <c r="J1005">
        <v>4</v>
      </c>
      <c r="K1005">
        <v>7</v>
      </c>
      <c r="L1005">
        <v>15</v>
      </c>
      <c r="M1005">
        <v>13</v>
      </c>
      <c r="N1005">
        <v>9</v>
      </c>
      <c r="O1005">
        <v>15</v>
      </c>
      <c r="P1005">
        <f>IF(Table13[[#This Row],[MntWines]] = 0,"",Table13[[#This Row],[MntWines]])</f>
        <v>4</v>
      </c>
      <c r="Q1005">
        <f>IF(Table13[[#This Row],[MntFruits]] = 0, "",Table13[[#This Row],[MntFruits]])</f>
        <v>7</v>
      </c>
      <c r="R1005">
        <f>IF(Table13[[#This Row],[MntMeatProducts]] = 0, "",Table13[[#This Row],[MntMeatProducts]])</f>
        <v>15</v>
      </c>
      <c r="S1005">
        <f>IF(Table13[[#This Row],[MntFishProducts]] = 0, "",Table13[[#This Row],[MntFishProducts]])</f>
        <v>13</v>
      </c>
      <c r="T1005">
        <f>IF(Table13[[#This Row],[MntSweetProducts]] = 0, "",Table13[[#This Row],[MntSweetProducts]])</f>
        <v>9</v>
      </c>
      <c r="U1005">
        <f>IF(Table13[[#This Row],[MntGoldProds]] = 0, "",Table13[[#This Row],[MntGoldProds]])</f>
        <v>15</v>
      </c>
      <c r="V1005">
        <v>3</v>
      </c>
      <c r="W1005">
        <v>2</v>
      </c>
      <c r="X1005">
        <v>1</v>
      </c>
      <c r="Y1005">
        <v>3</v>
      </c>
      <c r="Z1005">
        <v>6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 t="s">
        <v>30</v>
      </c>
      <c r="AI1005" s="13">
        <f>SUM(Table13[[#This Row],[MntWines]:[MntGoldProds]])</f>
        <v>63</v>
      </c>
      <c r="AJ1005" s="13">
        <f>AVERAGE(Table13[[#This Row],[MntWines]:[MntGoldProds]])</f>
        <v>10.5</v>
      </c>
      <c r="AK1005">
        <f>IF(Table13[[#This Row],[Total Number of Purchases]]=0,0,Table13[[#This Row],[Total Spend]]/Table13[[#This Row],[Total Number of Purchases]])</f>
        <v>7</v>
      </c>
      <c r="AM1005">
        <f>SUM(Table13[[#This Row],[NumDealsPurchases]:[NumStorePurchases]])</f>
        <v>9</v>
      </c>
      <c r="AN1005" s="14">
        <f>Snapshot_Date-Table13[[#This Row],[Dt_Customer]]</f>
        <v>487</v>
      </c>
      <c r="AP1005" s="13">
        <f>Table13[[#This Row],[NumDealsPurchases]]/Table13[[#This Row],[Total Number of Purchases]]*100</f>
        <v>33.333333333333329</v>
      </c>
      <c r="AQ1005">
        <f>6-ROUNDUP(_xlfn.PERCENTRANK.INC(Table13[Recency],Table13[[#This Row],[Recency]])*5, 0)</f>
        <v>4</v>
      </c>
      <c r="AR1005">
        <f>ROUNDUP(_xlfn.PERCENTRANK.INC(Table13[Total Number of Purchases],Table13[[#This Row],[Total Number of Purchases]])*5,0)</f>
        <v>2</v>
      </c>
      <c r="AS1005">
        <f>ROUNDUP(_xlfn.PERCENTRANK.INC(Table13[Total Spend],Table13[[#This Row],[Total Spend]])*5,0)</f>
        <v>2</v>
      </c>
      <c r="AT1005" t="str">
        <f>Table13[[#This Row],[Recency Score]]&amp;Table13[[#This Row],[Frequency Score]]&amp;Table13[[#This Row],[Monetary Score]]</f>
        <v>422</v>
      </c>
      <c r="AU1005" t="str">
        <f t="shared" si="15"/>
        <v>Potential Loyalists</v>
      </c>
      <c r="AW1005" s="13">
        <f>DATEDIF(Table13[[#This Row],[Dt_Customer]], Snapshot_Date, "d")</f>
        <v>487</v>
      </c>
      <c r="AX1005" s="13">
        <f>Table13[[#This Row],[CL if today]]/365</f>
        <v>1.3342465753424657</v>
      </c>
      <c r="AY1005">
        <f>Table13[[#This Row],[Total Number of Purchases]]/Table13[[#This Row],[Corrected CL]]</f>
        <v>6.745379876796715</v>
      </c>
      <c r="AZ1005">
        <f>Table13[[#This Row],[Average Order Value (AOV)]]*Table13[[#This Row],[Freq per Year]]</f>
        <v>47.217659137577002</v>
      </c>
      <c r="BA1005">
        <f>Table13[[#This Row],[Total Spend]]/Table13[[#This Row],[Corrected CL]]</f>
        <v>47.217659137577002</v>
      </c>
      <c r="BB1005">
        <v>459.04907975460122</v>
      </c>
      <c r="BC1005" s="1">
        <f>Table13[[#This Row],[Dt_Customer]]+Table13[[#This Row],[Recency]]</f>
        <v>41468</v>
      </c>
      <c r="BD1005" s="16" t="str">
        <f>IF(COUNTIF(A:A, A1005) &gt; 1, "Duplicate", "Unique")</f>
        <v>Unique</v>
      </c>
    </row>
    <row r="1006" spans="1:56" x14ac:dyDescent="0.3">
      <c r="A1006">
        <v>10377</v>
      </c>
      <c r="B1006">
        <v>1958</v>
      </c>
      <c r="C1006" t="s">
        <v>41</v>
      </c>
      <c r="D1006" t="s">
        <v>35</v>
      </c>
      <c r="E1006">
        <v>46692</v>
      </c>
      <c r="F1006">
        <v>0</v>
      </c>
      <c r="G1006">
        <v>1</v>
      </c>
      <c r="H1006" s="1">
        <v>41431</v>
      </c>
      <c r="I1006">
        <v>37</v>
      </c>
      <c r="J1006">
        <v>170</v>
      </c>
      <c r="K1006">
        <v>6</v>
      </c>
      <c r="L1006">
        <v>97</v>
      </c>
      <c r="M1006">
        <v>24</v>
      </c>
      <c r="N1006">
        <v>12</v>
      </c>
      <c r="O1006">
        <v>88</v>
      </c>
      <c r="P1006">
        <f>IF(Table13[[#This Row],[MntWines]] = 0,"",Table13[[#This Row],[MntWines]])</f>
        <v>170</v>
      </c>
      <c r="Q1006">
        <f>IF(Table13[[#This Row],[MntFruits]] = 0, "",Table13[[#This Row],[MntFruits]])</f>
        <v>6</v>
      </c>
      <c r="R1006">
        <f>IF(Table13[[#This Row],[MntMeatProducts]] = 0, "",Table13[[#This Row],[MntMeatProducts]])</f>
        <v>97</v>
      </c>
      <c r="S1006">
        <f>IF(Table13[[#This Row],[MntFishProducts]] = 0, "",Table13[[#This Row],[MntFishProducts]])</f>
        <v>24</v>
      </c>
      <c r="T1006">
        <f>IF(Table13[[#This Row],[MntSweetProducts]] = 0, "",Table13[[#This Row],[MntSweetProducts]])</f>
        <v>12</v>
      </c>
      <c r="U1006">
        <f>IF(Table13[[#This Row],[MntGoldProds]] = 0, "",Table13[[#This Row],[MntGoldProds]])</f>
        <v>88</v>
      </c>
      <c r="V1006">
        <v>3</v>
      </c>
      <c r="W1006">
        <v>6</v>
      </c>
      <c r="X1006">
        <v>1</v>
      </c>
      <c r="Y1006">
        <v>5</v>
      </c>
      <c r="Z1006">
        <v>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 t="s">
        <v>30</v>
      </c>
      <c r="AI1006" s="13">
        <f>SUM(Table13[[#This Row],[MntWines]:[MntGoldProds]])</f>
        <v>397</v>
      </c>
      <c r="AJ1006" s="13">
        <f>AVERAGE(Table13[[#This Row],[MntWines]:[MntGoldProds]])</f>
        <v>66.166666666666671</v>
      </c>
      <c r="AK1006">
        <f>IF(Table13[[#This Row],[Total Number of Purchases]]=0,0,Table13[[#This Row],[Total Spend]]/Table13[[#This Row],[Total Number of Purchases]])</f>
        <v>26.466666666666665</v>
      </c>
      <c r="AM1006">
        <f>SUM(Table13[[#This Row],[NumDealsPurchases]:[NumStorePurchases]])</f>
        <v>15</v>
      </c>
      <c r="AN1006" s="14">
        <f>Snapshot_Date-Table13[[#This Row],[Dt_Customer]]</f>
        <v>485</v>
      </c>
      <c r="AP1006" s="13">
        <f>Table13[[#This Row],[NumDealsPurchases]]/Table13[[#This Row],[Total Number of Purchases]]*100</f>
        <v>20</v>
      </c>
      <c r="AQ1006">
        <f>6-ROUNDUP(_xlfn.PERCENTRANK.INC(Table13[Recency],Table13[[#This Row],[Recency]])*5, 0)</f>
        <v>4</v>
      </c>
      <c r="AR1006">
        <f>ROUNDUP(_xlfn.PERCENTRANK.INC(Table13[Total Number of Purchases],Table13[[#This Row],[Total Number of Purchases]])*5,0)</f>
        <v>3</v>
      </c>
      <c r="AS1006">
        <f>ROUNDUP(_xlfn.PERCENTRANK.INC(Table13[Total Spend],Table13[[#This Row],[Total Spend]])*5,0)</f>
        <v>3</v>
      </c>
      <c r="AT1006" t="str">
        <f>Table13[[#This Row],[Recency Score]]&amp;Table13[[#This Row],[Frequency Score]]&amp;Table13[[#This Row],[Monetary Score]]</f>
        <v>433</v>
      </c>
      <c r="AU1006" t="str">
        <f t="shared" si="15"/>
        <v>Potential Loyalists</v>
      </c>
      <c r="AW1006" s="13">
        <f>DATEDIF(Table13[[#This Row],[Dt_Customer]], Snapshot_Date, "d")</f>
        <v>485</v>
      </c>
      <c r="AX1006" s="13">
        <f>Table13[[#This Row],[CL if today]]/365</f>
        <v>1.3287671232876712</v>
      </c>
      <c r="AY1006">
        <f>Table13[[#This Row],[Total Number of Purchases]]/Table13[[#This Row],[Corrected CL]]</f>
        <v>11.288659793814434</v>
      </c>
      <c r="AZ1006">
        <f>Table13[[#This Row],[Average Order Value (AOV)]]*Table13[[#This Row],[Freq per Year]]</f>
        <v>298.77319587628864</v>
      </c>
      <c r="BA1006">
        <f>Table13[[#This Row],[Total Spend]]/Table13[[#This Row],[Corrected CL]]</f>
        <v>298.77319587628864</v>
      </c>
      <c r="BB1006">
        <v>1438.3094262295081</v>
      </c>
      <c r="BC1006" s="1">
        <f>Table13[[#This Row],[Dt_Customer]]+Table13[[#This Row],[Recency]]</f>
        <v>41468</v>
      </c>
      <c r="BD1006" s="16" t="str">
        <f>IF(COUNTIF(A:A, A1006) &gt; 1, "Duplicate", "Unique")</f>
        <v>Unique</v>
      </c>
    </row>
    <row r="1007" spans="1:56" x14ac:dyDescent="0.3">
      <c r="A1007">
        <v>4855</v>
      </c>
      <c r="B1007">
        <v>1974</v>
      </c>
      <c r="C1007" t="s">
        <v>37</v>
      </c>
      <c r="D1007" t="s">
        <v>35</v>
      </c>
      <c r="E1007">
        <v>30351</v>
      </c>
      <c r="F1007">
        <v>1</v>
      </c>
      <c r="G1007">
        <v>0</v>
      </c>
      <c r="H1007" s="1">
        <v>41431</v>
      </c>
      <c r="I1007">
        <v>19</v>
      </c>
      <c r="J1007">
        <v>14</v>
      </c>
      <c r="K1007">
        <v>0</v>
      </c>
      <c r="L1007">
        <v>24</v>
      </c>
      <c r="M1007">
        <v>3</v>
      </c>
      <c r="N1007">
        <v>3</v>
      </c>
      <c r="O1007">
        <v>2</v>
      </c>
      <c r="P1007">
        <f>IF(Table13[[#This Row],[MntWines]] = 0,"",Table13[[#This Row],[MntWines]])</f>
        <v>14</v>
      </c>
      <c r="Q1007" t="str">
        <f>IF(Table13[[#This Row],[MntFruits]] = 0, "",Table13[[#This Row],[MntFruits]])</f>
        <v/>
      </c>
      <c r="R1007">
        <f>IF(Table13[[#This Row],[MntMeatProducts]] = 0, "",Table13[[#This Row],[MntMeatProducts]])</f>
        <v>24</v>
      </c>
      <c r="S1007">
        <f>IF(Table13[[#This Row],[MntFishProducts]] = 0, "",Table13[[#This Row],[MntFishProducts]])</f>
        <v>3</v>
      </c>
      <c r="T1007">
        <f>IF(Table13[[#This Row],[MntSweetProducts]] = 0, "",Table13[[#This Row],[MntSweetProducts]])</f>
        <v>3</v>
      </c>
      <c r="U1007">
        <f>IF(Table13[[#This Row],[MntGoldProds]] = 0, "",Table13[[#This Row],[MntGoldProds]])</f>
        <v>2</v>
      </c>
      <c r="V1007">
        <v>1</v>
      </c>
      <c r="W1007">
        <v>3</v>
      </c>
      <c r="X1007">
        <v>0</v>
      </c>
      <c r="Y1007">
        <v>2</v>
      </c>
      <c r="Z1007">
        <v>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 t="s">
        <v>34</v>
      </c>
      <c r="AI1007" s="13">
        <f>SUM(Table13[[#This Row],[MntWines]:[MntGoldProds]])</f>
        <v>46</v>
      </c>
      <c r="AJ1007" s="13">
        <f>AVERAGE(Table13[[#This Row],[MntWines]:[MntGoldProds]])</f>
        <v>7.666666666666667</v>
      </c>
      <c r="AK1007">
        <f>IF(Table13[[#This Row],[Total Number of Purchases]]=0,0,Table13[[#This Row],[Total Spend]]/Table13[[#This Row],[Total Number of Purchases]])</f>
        <v>7.666666666666667</v>
      </c>
      <c r="AM1007">
        <f>SUM(Table13[[#This Row],[NumDealsPurchases]:[NumStorePurchases]])</f>
        <v>6</v>
      </c>
      <c r="AN1007" s="14">
        <f>Snapshot_Date-Table13[[#This Row],[Dt_Customer]]</f>
        <v>485</v>
      </c>
      <c r="AP1007" s="13">
        <f>Table13[[#This Row],[NumDealsPurchases]]/Table13[[#This Row],[Total Number of Purchases]]*100</f>
        <v>16.666666666666664</v>
      </c>
      <c r="AQ1007">
        <f>6-ROUNDUP(_xlfn.PERCENTRANK.INC(Table13[Recency],Table13[[#This Row],[Recency]])*5, 0)</f>
        <v>5</v>
      </c>
      <c r="AR1007">
        <f>ROUNDUP(_xlfn.PERCENTRANK.INC(Table13[Total Number of Purchases],Table13[[#This Row],[Total Number of Purchases]])*5,0)</f>
        <v>1</v>
      </c>
      <c r="AS1007">
        <f>ROUNDUP(_xlfn.PERCENTRANK.INC(Table13[Total Spend],Table13[[#This Row],[Total Spend]])*5,0)</f>
        <v>1</v>
      </c>
      <c r="AT1007" t="str">
        <f>Table13[[#This Row],[Recency Score]]&amp;Table13[[#This Row],[Frequency Score]]&amp;Table13[[#This Row],[Monetary Score]]</f>
        <v>511</v>
      </c>
      <c r="AU1007" t="str">
        <f t="shared" si="15"/>
        <v>Others</v>
      </c>
      <c r="AW1007" s="13">
        <f>DATEDIF(Table13[[#This Row],[Dt_Customer]], Snapshot_Date, "d")</f>
        <v>485</v>
      </c>
      <c r="AX1007" s="13">
        <f>Table13[[#This Row],[CL if today]]/365</f>
        <v>1.3287671232876712</v>
      </c>
      <c r="AY1007">
        <f>Table13[[#This Row],[Total Number of Purchases]]/Table13[[#This Row],[Corrected CL]]</f>
        <v>4.5154639175257731</v>
      </c>
      <c r="AZ1007">
        <f>Table13[[#This Row],[Average Order Value (AOV)]]*Table13[[#This Row],[Freq per Year]]</f>
        <v>34.618556701030926</v>
      </c>
      <c r="BA1007">
        <f>Table13[[#This Row],[Total Spend]]/Table13[[#This Row],[Corrected CL]]</f>
        <v>34.618556701030926</v>
      </c>
      <c r="BB1007">
        <v>925.21516393442619</v>
      </c>
      <c r="BC1007" s="1">
        <f>Table13[[#This Row],[Dt_Customer]]+Table13[[#This Row],[Recency]]</f>
        <v>41450</v>
      </c>
      <c r="BD1007" s="16" t="str">
        <f>IF(COUNTIF(A:A, A1007) &gt; 1, "Duplicate", "Unique")</f>
        <v>Unique</v>
      </c>
    </row>
    <row r="1008" spans="1:56" x14ac:dyDescent="0.3">
      <c r="A1008">
        <v>5049</v>
      </c>
      <c r="B1008">
        <v>1974</v>
      </c>
      <c r="C1008" t="s">
        <v>37</v>
      </c>
      <c r="D1008" t="s">
        <v>35</v>
      </c>
      <c r="E1008">
        <v>30351</v>
      </c>
      <c r="F1008">
        <v>1</v>
      </c>
      <c r="G1008">
        <v>0</v>
      </c>
      <c r="H1008" s="1">
        <v>41431</v>
      </c>
      <c r="I1008">
        <v>19</v>
      </c>
      <c r="J1008">
        <v>14</v>
      </c>
      <c r="K1008">
        <v>0</v>
      </c>
      <c r="L1008">
        <v>24</v>
      </c>
      <c r="M1008">
        <v>3</v>
      </c>
      <c r="N1008">
        <v>3</v>
      </c>
      <c r="O1008">
        <v>2</v>
      </c>
      <c r="P1008">
        <f>IF(Table13[[#This Row],[MntWines]] = 0,"",Table13[[#This Row],[MntWines]])</f>
        <v>14</v>
      </c>
      <c r="Q1008" t="str">
        <f>IF(Table13[[#This Row],[MntFruits]] = 0, "",Table13[[#This Row],[MntFruits]])</f>
        <v/>
      </c>
      <c r="R1008">
        <f>IF(Table13[[#This Row],[MntMeatProducts]] = 0, "",Table13[[#This Row],[MntMeatProducts]])</f>
        <v>24</v>
      </c>
      <c r="S1008">
        <f>IF(Table13[[#This Row],[MntFishProducts]] = 0, "",Table13[[#This Row],[MntFishProducts]])</f>
        <v>3</v>
      </c>
      <c r="T1008">
        <f>IF(Table13[[#This Row],[MntSweetProducts]] = 0, "",Table13[[#This Row],[MntSweetProducts]])</f>
        <v>3</v>
      </c>
      <c r="U1008">
        <f>IF(Table13[[#This Row],[MntGoldProds]] = 0, "",Table13[[#This Row],[MntGoldProds]])</f>
        <v>2</v>
      </c>
      <c r="V1008">
        <v>1</v>
      </c>
      <c r="W1008">
        <v>3</v>
      </c>
      <c r="X1008">
        <v>0</v>
      </c>
      <c r="Y1008">
        <v>2</v>
      </c>
      <c r="Z1008">
        <v>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 t="s">
        <v>30</v>
      </c>
      <c r="AI1008" s="13">
        <f>SUM(Table13[[#This Row],[MntWines]:[MntGoldProds]])</f>
        <v>46</v>
      </c>
      <c r="AJ1008" s="13">
        <f>AVERAGE(Table13[[#This Row],[MntWines]:[MntGoldProds]])</f>
        <v>7.666666666666667</v>
      </c>
      <c r="AK1008">
        <f>IF(Table13[[#This Row],[Total Number of Purchases]]=0,0,Table13[[#This Row],[Total Spend]]/Table13[[#This Row],[Total Number of Purchases]])</f>
        <v>7.666666666666667</v>
      </c>
      <c r="AM1008">
        <f>SUM(Table13[[#This Row],[NumDealsPurchases]:[NumStorePurchases]])</f>
        <v>6</v>
      </c>
      <c r="AN1008" s="14">
        <f>Snapshot_Date-Table13[[#This Row],[Dt_Customer]]</f>
        <v>485</v>
      </c>
      <c r="AP1008" s="13">
        <f>Table13[[#This Row],[NumDealsPurchases]]/Table13[[#This Row],[Total Number of Purchases]]*100</f>
        <v>16.666666666666664</v>
      </c>
      <c r="AQ1008">
        <f>6-ROUNDUP(_xlfn.PERCENTRANK.INC(Table13[Recency],Table13[[#This Row],[Recency]])*5, 0)</f>
        <v>5</v>
      </c>
      <c r="AR1008">
        <f>ROUNDUP(_xlfn.PERCENTRANK.INC(Table13[Total Number of Purchases],Table13[[#This Row],[Total Number of Purchases]])*5,0)</f>
        <v>1</v>
      </c>
      <c r="AS1008">
        <f>ROUNDUP(_xlfn.PERCENTRANK.INC(Table13[Total Spend],Table13[[#This Row],[Total Spend]])*5,0)</f>
        <v>1</v>
      </c>
      <c r="AT1008" t="str">
        <f>Table13[[#This Row],[Recency Score]]&amp;Table13[[#This Row],[Frequency Score]]&amp;Table13[[#This Row],[Monetary Score]]</f>
        <v>511</v>
      </c>
      <c r="AU1008" t="str">
        <f t="shared" si="15"/>
        <v>Others</v>
      </c>
      <c r="AW1008" s="13">
        <f>DATEDIF(Table13[[#This Row],[Dt_Customer]], Snapshot_Date, "d")</f>
        <v>485</v>
      </c>
      <c r="AX1008" s="13">
        <f>Table13[[#This Row],[CL if today]]/365</f>
        <v>1.3287671232876712</v>
      </c>
      <c r="AY1008">
        <f>Table13[[#This Row],[Total Number of Purchases]]/Table13[[#This Row],[Corrected CL]]</f>
        <v>4.5154639175257731</v>
      </c>
      <c r="AZ1008">
        <f>Table13[[#This Row],[Average Order Value (AOV)]]*Table13[[#This Row],[Freq per Year]]</f>
        <v>34.618556701030926</v>
      </c>
      <c r="BA1008">
        <f>Table13[[#This Row],[Total Spend]]/Table13[[#This Row],[Corrected CL]]</f>
        <v>34.618556701030926</v>
      </c>
      <c r="BB1008">
        <v>1170.5430327868853</v>
      </c>
      <c r="BC1008" s="1">
        <f>Table13[[#This Row],[Dt_Customer]]+Table13[[#This Row],[Recency]]</f>
        <v>41450</v>
      </c>
      <c r="BD1008" s="16" t="str">
        <f>IF(COUNTIF(A:A, A1008) &gt; 1, "Duplicate", "Unique")</f>
        <v>Unique</v>
      </c>
    </row>
    <row r="1009" spans="1:56" x14ac:dyDescent="0.3">
      <c r="A1009">
        <v>5991</v>
      </c>
      <c r="B1009">
        <v>1949</v>
      </c>
      <c r="C1009" t="s">
        <v>41</v>
      </c>
      <c r="D1009" t="s">
        <v>33</v>
      </c>
      <c r="E1009">
        <v>48150</v>
      </c>
      <c r="F1009">
        <v>0</v>
      </c>
      <c r="G1009">
        <v>1</v>
      </c>
      <c r="H1009" s="1">
        <v>41433</v>
      </c>
      <c r="I1009">
        <v>24</v>
      </c>
      <c r="J1009">
        <v>173</v>
      </c>
      <c r="K1009">
        <v>2</v>
      </c>
      <c r="L1009">
        <v>39</v>
      </c>
      <c r="M1009">
        <v>3</v>
      </c>
      <c r="N1009">
        <v>2</v>
      </c>
      <c r="O1009">
        <v>47</v>
      </c>
      <c r="P1009">
        <f>IF(Table13[[#This Row],[MntWines]] = 0,"",Table13[[#This Row],[MntWines]])</f>
        <v>173</v>
      </c>
      <c r="Q1009">
        <f>IF(Table13[[#This Row],[MntFruits]] = 0, "",Table13[[#This Row],[MntFruits]])</f>
        <v>2</v>
      </c>
      <c r="R1009">
        <f>IF(Table13[[#This Row],[MntMeatProducts]] = 0, "",Table13[[#This Row],[MntMeatProducts]])</f>
        <v>39</v>
      </c>
      <c r="S1009">
        <f>IF(Table13[[#This Row],[MntFishProducts]] = 0, "",Table13[[#This Row],[MntFishProducts]])</f>
        <v>3</v>
      </c>
      <c r="T1009">
        <f>IF(Table13[[#This Row],[MntSweetProducts]] = 0, "",Table13[[#This Row],[MntSweetProducts]])</f>
        <v>2</v>
      </c>
      <c r="U1009">
        <f>IF(Table13[[#This Row],[MntGoldProds]] = 0, "",Table13[[#This Row],[MntGoldProds]])</f>
        <v>47</v>
      </c>
      <c r="V1009">
        <v>3</v>
      </c>
      <c r="W1009">
        <v>5</v>
      </c>
      <c r="X1009">
        <v>1</v>
      </c>
      <c r="Y1009">
        <v>4</v>
      </c>
      <c r="Z1009">
        <v>7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s">
        <v>39</v>
      </c>
      <c r="AI1009" s="13">
        <f>SUM(Table13[[#This Row],[MntWines]:[MntGoldProds]])</f>
        <v>266</v>
      </c>
      <c r="AJ1009" s="13">
        <f>AVERAGE(Table13[[#This Row],[MntWines]:[MntGoldProds]])</f>
        <v>44.333333333333336</v>
      </c>
      <c r="AK1009">
        <f>IF(Table13[[#This Row],[Total Number of Purchases]]=0,0,Table13[[#This Row],[Total Spend]]/Table13[[#This Row],[Total Number of Purchases]])</f>
        <v>20.46153846153846</v>
      </c>
      <c r="AM1009">
        <f>SUM(Table13[[#This Row],[NumDealsPurchases]:[NumStorePurchases]])</f>
        <v>13</v>
      </c>
      <c r="AN1009" s="14">
        <f>Snapshot_Date-Table13[[#This Row],[Dt_Customer]]</f>
        <v>483</v>
      </c>
      <c r="AP1009" s="13">
        <f>Table13[[#This Row],[NumDealsPurchases]]/Table13[[#This Row],[Total Number of Purchases]]*100</f>
        <v>23.076923076923077</v>
      </c>
      <c r="AQ1009">
        <f>6-ROUNDUP(_xlfn.PERCENTRANK.INC(Table13[Recency],Table13[[#This Row],[Recency]])*5, 0)</f>
        <v>4</v>
      </c>
      <c r="AR1009">
        <f>ROUNDUP(_xlfn.PERCENTRANK.INC(Table13[Total Number of Purchases],Table13[[#This Row],[Total Number of Purchases]])*5,0)</f>
        <v>3</v>
      </c>
      <c r="AS1009">
        <f>ROUNDUP(_xlfn.PERCENTRANK.INC(Table13[Total Spend],Table13[[#This Row],[Total Spend]])*5,0)</f>
        <v>3</v>
      </c>
      <c r="AT1009" t="str">
        <f>Table13[[#This Row],[Recency Score]]&amp;Table13[[#This Row],[Frequency Score]]&amp;Table13[[#This Row],[Monetary Score]]</f>
        <v>433</v>
      </c>
      <c r="AU1009" t="str">
        <f t="shared" si="15"/>
        <v>Potential Loyalists</v>
      </c>
      <c r="AW1009" s="13">
        <f>DATEDIF(Table13[[#This Row],[Dt_Customer]], Snapshot_Date, "d")</f>
        <v>483</v>
      </c>
      <c r="AX1009" s="13">
        <f>Table13[[#This Row],[CL if today]]/365</f>
        <v>1.3232876712328767</v>
      </c>
      <c r="AY1009">
        <f>Table13[[#This Row],[Total Number of Purchases]]/Table13[[#This Row],[Corrected CL]]</f>
        <v>9.8240165631469978</v>
      </c>
      <c r="AZ1009">
        <f>Table13[[#This Row],[Average Order Value (AOV)]]*Table13[[#This Row],[Freq per Year]]</f>
        <v>201.01449275362316</v>
      </c>
      <c r="BA1009">
        <f>Table13[[#This Row],[Total Spend]]/Table13[[#This Row],[Corrected CL]]</f>
        <v>201.01449275362319</v>
      </c>
      <c r="BB1009">
        <v>80.030737704918025</v>
      </c>
      <c r="BC1009" s="1">
        <f>Table13[[#This Row],[Dt_Customer]]+Table13[[#This Row],[Recency]]</f>
        <v>41457</v>
      </c>
      <c r="BD1009" s="16" t="str">
        <f>IF(COUNTIF(A:A, A1009) &gt; 1, "Duplicate", "Unique")</f>
        <v>Unique</v>
      </c>
    </row>
    <row r="1010" spans="1:56" x14ac:dyDescent="0.3">
      <c r="A1010">
        <v>8584</v>
      </c>
      <c r="B1010">
        <v>1952</v>
      </c>
      <c r="C1010" t="s">
        <v>37</v>
      </c>
      <c r="D1010" t="s">
        <v>35</v>
      </c>
      <c r="E1010">
        <v>85431</v>
      </c>
      <c r="F1010">
        <v>0</v>
      </c>
      <c r="G1010">
        <v>0</v>
      </c>
      <c r="H1010" s="1">
        <v>41433</v>
      </c>
      <c r="I1010">
        <v>54</v>
      </c>
      <c r="J1010">
        <v>376</v>
      </c>
      <c r="K1010">
        <v>53</v>
      </c>
      <c r="L1010">
        <v>462</v>
      </c>
      <c r="M1010">
        <v>168</v>
      </c>
      <c r="N1010">
        <v>53</v>
      </c>
      <c r="O1010">
        <v>53</v>
      </c>
      <c r="P1010">
        <f>IF(Table13[[#This Row],[MntWines]] = 0,"",Table13[[#This Row],[MntWines]])</f>
        <v>376</v>
      </c>
      <c r="Q1010">
        <f>IF(Table13[[#This Row],[MntFruits]] = 0, "",Table13[[#This Row],[MntFruits]])</f>
        <v>53</v>
      </c>
      <c r="R1010">
        <f>IF(Table13[[#This Row],[MntMeatProducts]] = 0, "",Table13[[#This Row],[MntMeatProducts]])</f>
        <v>462</v>
      </c>
      <c r="S1010">
        <f>IF(Table13[[#This Row],[MntFishProducts]] = 0, "",Table13[[#This Row],[MntFishProducts]])</f>
        <v>168</v>
      </c>
      <c r="T1010">
        <f>IF(Table13[[#This Row],[MntSweetProducts]] = 0, "",Table13[[#This Row],[MntSweetProducts]])</f>
        <v>53</v>
      </c>
      <c r="U1010">
        <f>IF(Table13[[#This Row],[MntGoldProds]] = 0, "",Table13[[#This Row],[MntGoldProds]])</f>
        <v>53</v>
      </c>
      <c r="V1010">
        <v>1</v>
      </c>
      <c r="W1010">
        <v>2</v>
      </c>
      <c r="X1010">
        <v>7</v>
      </c>
      <c r="Y1010">
        <v>7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30</v>
      </c>
      <c r="AI1010" s="13">
        <f>SUM(Table13[[#This Row],[MntWines]:[MntGoldProds]])</f>
        <v>1165</v>
      </c>
      <c r="AJ1010" s="13">
        <f>AVERAGE(Table13[[#This Row],[MntWines]:[MntGoldProds]])</f>
        <v>194.16666666666666</v>
      </c>
      <c r="AK1010">
        <f>IF(Table13[[#This Row],[Total Number of Purchases]]=0,0,Table13[[#This Row],[Total Spend]]/Table13[[#This Row],[Total Number of Purchases]])</f>
        <v>68.529411764705884</v>
      </c>
      <c r="AM1010">
        <f>SUM(Table13[[#This Row],[NumDealsPurchases]:[NumStorePurchases]])</f>
        <v>17</v>
      </c>
      <c r="AN1010" s="14">
        <f>Snapshot_Date-Table13[[#This Row],[Dt_Customer]]</f>
        <v>483</v>
      </c>
      <c r="AP1010" s="13">
        <f>Table13[[#This Row],[NumDealsPurchases]]/Table13[[#This Row],[Total Number of Purchases]]*100</f>
        <v>5.8823529411764701</v>
      </c>
      <c r="AQ1010">
        <f>6-ROUNDUP(_xlfn.PERCENTRANK.INC(Table13[Recency],Table13[[#This Row],[Recency]])*5, 0)</f>
        <v>3</v>
      </c>
      <c r="AR1010">
        <f>ROUNDUP(_xlfn.PERCENTRANK.INC(Table13[Total Number of Purchases],Table13[[#This Row],[Total Number of Purchases]])*5,0)</f>
        <v>3</v>
      </c>
      <c r="AS1010">
        <f>ROUNDUP(_xlfn.PERCENTRANK.INC(Table13[Total Spend],Table13[[#This Row],[Total Spend]])*5,0)</f>
        <v>4</v>
      </c>
      <c r="AT1010" t="str">
        <f>Table13[[#This Row],[Recency Score]]&amp;Table13[[#This Row],[Frequency Score]]&amp;Table13[[#This Row],[Monetary Score]]</f>
        <v>334</v>
      </c>
      <c r="AU1010" t="str">
        <f t="shared" si="15"/>
        <v>Needs Attention</v>
      </c>
      <c r="AW1010" s="13">
        <f>DATEDIF(Table13[[#This Row],[Dt_Customer]], Snapshot_Date, "d")</f>
        <v>483</v>
      </c>
      <c r="AX1010" s="13">
        <f>Table13[[#This Row],[CL if today]]/365</f>
        <v>1.3232876712328767</v>
      </c>
      <c r="AY1010">
        <f>Table13[[#This Row],[Total Number of Purchases]]/Table13[[#This Row],[Corrected CL]]</f>
        <v>12.846790890269151</v>
      </c>
      <c r="AZ1010">
        <f>Table13[[#This Row],[Average Order Value (AOV)]]*Table13[[#This Row],[Freq per Year]]</f>
        <v>880.38302277432717</v>
      </c>
      <c r="BA1010">
        <f>Table13[[#This Row],[Total Spend]]/Table13[[#This Row],[Corrected CL]]</f>
        <v>880.38302277432717</v>
      </c>
      <c r="BB1010">
        <v>733.73975409836066</v>
      </c>
      <c r="BC1010" s="1">
        <f>Table13[[#This Row],[Dt_Customer]]+Table13[[#This Row],[Recency]]</f>
        <v>41487</v>
      </c>
      <c r="BD1010" s="16" t="str">
        <f>IF(COUNTIF(A:A, A1010) &gt; 1, "Duplicate", "Unique")</f>
        <v>Unique</v>
      </c>
    </row>
    <row r="1011" spans="1:56" x14ac:dyDescent="0.3">
      <c r="A1011">
        <v>10128</v>
      </c>
      <c r="B1011">
        <v>1958</v>
      </c>
      <c r="C1011" t="s">
        <v>28</v>
      </c>
      <c r="D1011" t="s">
        <v>35</v>
      </c>
      <c r="E1011">
        <v>53977</v>
      </c>
      <c r="F1011">
        <v>0</v>
      </c>
      <c r="G1011">
        <v>1</v>
      </c>
      <c r="H1011" s="1">
        <v>41433</v>
      </c>
      <c r="I1011">
        <v>21</v>
      </c>
      <c r="J1011">
        <v>620</v>
      </c>
      <c r="K1011">
        <v>16</v>
      </c>
      <c r="L1011">
        <v>165</v>
      </c>
      <c r="M1011">
        <v>0</v>
      </c>
      <c r="N1011">
        <v>24</v>
      </c>
      <c r="O1011">
        <v>82</v>
      </c>
      <c r="P1011">
        <f>IF(Table13[[#This Row],[MntWines]] = 0,"",Table13[[#This Row],[MntWines]])</f>
        <v>620</v>
      </c>
      <c r="Q1011">
        <f>IF(Table13[[#This Row],[MntFruits]] = 0, "",Table13[[#This Row],[MntFruits]])</f>
        <v>16</v>
      </c>
      <c r="R1011">
        <f>IF(Table13[[#This Row],[MntMeatProducts]] = 0, "",Table13[[#This Row],[MntMeatProducts]])</f>
        <v>165</v>
      </c>
      <c r="S1011" t="str">
        <f>IF(Table13[[#This Row],[MntFishProducts]] = 0, "",Table13[[#This Row],[MntFishProducts]])</f>
        <v/>
      </c>
      <c r="T1011">
        <f>IF(Table13[[#This Row],[MntSweetProducts]] = 0, "",Table13[[#This Row],[MntSweetProducts]])</f>
        <v>24</v>
      </c>
      <c r="U1011">
        <f>IF(Table13[[#This Row],[MntGoldProds]] = 0, "",Table13[[#This Row],[MntGoldProds]])</f>
        <v>82</v>
      </c>
      <c r="V1011">
        <v>5</v>
      </c>
      <c r="W1011">
        <v>5</v>
      </c>
      <c r="X1011">
        <v>5</v>
      </c>
      <c r="Y1011">
        <v>12</v>
      </c>
      <c r="Z1011">
        <v>5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 t="s">
        <v>32</v>
      </c>
      <c r="AI1011" s="13">
        <f>SUM(Table13[[#This Row],[MntWines]:[MntGoldProds]])</f>
        <v>907</v>
      </c>
      <c r="AJ1011" s="13">
        <f>AVERAGE(Table13[[#This Row],[MntWines]:[MntGoldProds]])</f>
        <v>151.16666666666666</v>
      </c>
      <c r="AK1011">
        <f>IF(Table13[[#This Row],[Total Number of Purchases]]=0,0,Table13[[#This Row],[Total Spend]]/Table13[[#This Row],[Total Number of Purchases]])</f>
        <v>33.592592592592595</v>
      </c>
      <c r="AM1011">
        <f>SUM(Table13[[#This Row],[NumDealsPurchases]:[NumStorePurchases]])</f>
        <v>27</v>
      </c>
      <c r="AN1011" s="14">
        <f>Snapshot_Date-Table13[[#This Row],[Dt_Customer]]</f>
        <v>483</v>
      </c>
      <c r="AP1011" s="13">
        <f>Table13[[#This Row],[NumDealsPurchases]]/Table13[[#This Row],[Total Number of Purchases]]*100</f>
        <v>18.518518518518519</v>
      </c>
      <c r="AQ1011">
        <f>6-ROUNDUP(_xlfn.PERCENTRANK.INC(Table13[Recency],Table13[[#This Row],[Recency]])*5, 0)</f>
        <v>4</v>
      </c>
      <c r="AR1011">
        <f>ROUNDUP(_xlfn.PERCENTRANK.INC(Table13[Total Number of Purchases],Table13[[#This Row],[Total Number of Purchases]])*5,0)</f>
        <v>5</v>
      </c>
      <c r="AS1011">
        <f>ROUNDUP(_xlfn.PERCENTRANK.INC(Table13[Total Spend],Table13[[#This Row],[Total Spend]])*5,0)</f>
        <v>4</v>
      </c>
      <c r="AT1011" t="str">
        <f>Table13[[#This Row],[Recency Score]]&amp;Table13[[#This Row],[Frequency Score]]&amp;Table13[[#This Row],[Monetary Score]]</f>
        <v>454</v>
      </c>
      <c r="AU1011" t="str">
        <f t="shared" si="15"/>
        <v>Frequent Buyers</v>
      </c>
      <c r="AW1011" s="13">
        <f>DATEDIF(Table13[[#This Row],[Dt_Customer]], Snapshot_Date, "d")</f>
        <v>483</v>
      </c>
      <c r="AX1011" s="13">
        <f>Table13[[#This Row],[CL if today]]/365</f>
        <v>1.3232876712328767</v>
      </c>
      <c r="AY1011">
        <f>Table13[[#This Row],[Total Number of Purchases]]/Table13[[#This Row],[Corrected CL]]</f>
        <v>20.403726708074533</v>
      </c>
      <c r="AZ1011">
        <f>Table13[[#This Row],[Average Order Value (AOV)]]*Table13[[#This Row],[Freq per Year]]</f>
        <v>685.4140786749482</v>
      </c>
      <c r="BA1011">
        <f>Table13[[#This Row],[Total Spend]]/Table13[[#This Row],[Corrected CL]]</f>
        <v>685.4140786749482</v>
      </c>
      <c r="BB1011">
        <v>32.977412731006162</v>
      </c>
      <c r="BC1011" s="1">
        <f>Table13[[#This Row],[Dt_Customer]]+Table13[[#This Row],[Recency]]</f>
        <v>41454</v>
      </c>
      <c r="BD1011" s="16" t="str">
        <f>IF(COUNTIF(A:A, A1011) &gt; 1, "Duplicate", "Unique")</f>
        <v>Unique</v>
      </c>
    </row>
    <row r="1012" spans="1:56" x14ac:dyDescent="0.3">
      <c r="A1012">
        <v>9284</v>
      </c>
      <c r="B1012">
        <v>1958</v>
      </c>
      <c r="C1012" t="s">
        <v>28</v>
      </c>
      <c r="D1012" t="s">
        <v>35</v>
      </c>
      <c r="E1012">
        <v>53977</v>
      </c>
      <c r="F1012">
        <v>0</v>
      </c>
      <c r="G1012">
        <v>1</v>
      </c>
      <c r="H1012" s="1">
        <v>41433</v>
      </c>
      <c r="I1012">
        <v>21</v>
      </c>
      <c r="J1012">
        <v>620</v>
      </c>
      <c r="K1012">
        <v>16</v>
      </c>
      <c r="L1012">
        <v>165</v>
      </c>
      <c r="M1012">
        <v>0</v>
      </c>
      <c r="N1012">
        <v>24</v>
      </c>
      <c r="O1012">
        <v>82</v>
      </c>
      <c r="P1012">
        <f>IF(Table13[[#This Row],[MntWines]] = 0,"",Table13[[#This Row],[MntWines]])</f>
        <v>620</v>
      </c>
      <c r="Q1012">
        <f>IF(Table13[[#This Row],[MntFruits]] = 0, "",Table13[[#This Row],[MntFruits]])</f>
        <v>16</v>
      </c>
      <c r="R1012">
        <f>IF(Table13[[#This Row],[MntMeatProducts]] = 0, "",Table13[[#This Row],[MntMeatProducts]])</f>
        <v>165</v>
      </c>
      <c r="S1012" t="str">
        <f>IF(Table13[[#This Row],[MntFishProducts]] = 0, "",Table13[[#This Row],[MntFishProducts]])</f>
        <v/>
      </c>
      <c r="T1012">
        <f>IF(Table13[[#This Row],[MntSweetProducts]] = 0, "",Table13[[#This Row],[MntSweetProducts]])</f>
        <v>24</v>
      </c>
      <c r="U1012">
        <f>IF(Table13[[#This Row],[MntGoldProds]] = 0, "",Table13[[#This Row],[MntGoldProds]])</f>
        <v>82</v>
      </c>
      <c r="V1012">
        <v>5</v>
      </c>
      <c r="W1012">
        <v>5</v>
      </c>
      <c r="X1012">
        <v>5</v>
      </c>
      <c r="Y1012">
        <v>12</v>
      </c>
      <c r="Z1012">
        <v>5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t="s">
        <v>30</v>
      </c>
      <c r="AI1012" s="13">
        <f>SUM(Table13[[#This Row],[MntWines]:[MntGoldProds]])</f>
        <v>907</v>
      </c>
      <c r="AJ1012" s="13">
        <f>AVERAGE(Table13[[#This Row],[MntWines]:[MntGoldProds]])</f>
        <v>151.16666666666666</v>
      </c>
      <c r="AK1012">
        <f>IF(Table13[[#This Row],[Total Number of Purchases]]=0,0,Table13[[#This Row],[Total Spend]]/Table13[[#This Row],[Total Number of Purchases]])</f>
        <v>33.592592592592595</v>
      </c>
      <c r="AM1012">
        <f>SUM(Table13[[#This Row],[NumDealsPurchases]:[NumStorePurchases]])</f>
        <v>27</v>
      </c>
      <c r="AN1012" s="14">
        <f>Snapshot_Date-Table13[[#This Row],[Dt_Customer]]</f>
        <v>483</v>
      </c>
      <c r="AP1012" s="13">
        <f>Table13[[#This Row],[NumDealsPurchases]]/Table13[[#This Row],[Total Number of Purchases]]*100</f>
        <v>18.518518518518519</v>
      </c>
      <c r="AQ1012">
        <f>6-ROUNDUP(_xlfn.PERCENTRANK.INC(Table13[Recency],Table13[[#This Row],[Recency]])*5, 0)</f>
        <v>4</v>
      </c>
      <c r="AR1012">
        <f>ROUNDUP(_xlfn.PERCENTRANK.INC(Table13[Total Number of Purchases],Table13[[#This Row],[Total Number of Purchases]])*5,0)</f>
        <v>5</v>
      </c>
      <c r="AS1012">
        <f>ROUNDUP(_xlfn.PERCENTRANK.INC(Table13[Total Spend],Table13[[#This Row],[Total Spend]])*5,0)</f>
        <v>4</v>
      </c>
      <c r="AT1012" t="str">
        <f>Table13[[#This Row],[Recency Score]]&amp;Table13[[#This Row],[Frequency Score]]&amp;Table13[[#This Row],[Monetary Score]]</f>
        <v>454</v>
      </c>
      <c r="AU1012" t="str">
        <f t="shared" si="15"/>
        <v>Frequent Buyers</v>
      </c>
      <c r="AW1012" s="13">
        <f>DATEDIF(Table13[[#This Row],[Dt_Customer]], Snapshot_Date, "d")</f>
        <v>483</v>
      </c>
      <c r="AX1012" s="13">
        <f>Table13[[#This Row],[CL if today]]/365</f>
        <v>1.3232876712328767</v>
      </c>
      <c r="AY1012">
        <f>Table13[[#This Row],[Total Number of Purchases]]/Table13[[#This Row],[Corrected CL]]</f>
        <v>20.403726708074533</v>
      </c>
      <c r="AZ1012">
        <f>Table13[[#This Row],[Average Order Value (AOV)]]*Table13[[#This Row],[Freq per Year]]</f>
        <v>685.4140786749482</v>
      </c>
      <c r="BA1012">
        <f>Table13[[#This Row],[Total Spend]]/Table13[[#This Row],[Corrected CL]]</f>
        <v>685.4140786749482</v>
      </c>
      <c r="BB1012">
        <v>32.977412731006162</v>
      </c>
      <c r="BC1012" s="1">
        <f>Table13[[#This Row],[Dt_Customer]]+Table13[[#This Row],[Recency]]</f>
        <v>41454</v>
      </c>
      <c r="BD1012" s="16" t="str">
        <f>IF(COUNTIF(A:A, A1012) &gt; 1, "Duplicate", "Unique")</f>
        <v>Unique</v>
      </c>
    </row>
    <row r="1013" spans="1:56" x14ac:dyDescent="0.3">
      <c r="A1013">
        <v>2516</v>
      </c>
      <c r="B1013">
        <v>1969</v>
      </c>
      <c r="C1013" t="s">
        <v>38</v>
      </c>
      <c r="D1013" t="s">
        <v>33</v>
      </c>
      <c r="E1013">
        <v>46831</v>
      </c>
      <c r="F1013">
        <v>1</v>
      </c>
      <c r="G1013">
        <v>1</v>
      </c>
      <c r="H1013" s="1">
        <v>41433</v>
      </c>
      <c r="I1013">
        <v>84</v>
      </c>
      <c r="J1013">
        <v>22</v>
      </c>
      <c r="K1013">
        <v>2</v>
      </c>
      <c r="L1013">
        <v>10</v>
      </c>
      <c r="M1013">
        <v>6</v>
      </c>
      <c r="N1013">
        <v>4</v>
      </c>
      <c r="O1013">
        <v>34</v>
      </c>
      <c r="P1013">
        <f>IF(Table13[[#This Row],[MntWines]] = 0,"",Table13[[#This Row],[MntWines]])</f>
        <v>22</v>
      </c>
      <c r="Q1013">
        <f>IF(Table13[[#This Row],[MntFruits]] = 0, "",Table13[[#This Row],[MntFruits]])</f>
        <v>2</v>
      </c>
      <c r="R1013">
        <f>IF(Table13[[#This Row],[MntMeatProducts]] = 0, "",Table13[[#This Row],[MntMeatProducts]])</f>
        <v>10</v>
      </c>
      <c r="S1013">
        <f>IF(Table13[[#This Row],[MntFishProducts]] = 0, "",Table13[[#This Row],[MntFishProducts]])</f>
        <v>6</v>
      </c>
      <c r="T1013">
        <f>IF(Table13[[#This Row],[MntSweetProducts]] = 0, "",Table13[[#This Row],[MntSweetProducts]])</f>
        <v>4</v>
      </c>
      <c r="U1013">
        <f>IF(Table13[[#This Row],[MntGoldProds]] = 0, "",Table13[[#This Row],[MntGoldProds]])</f>
        <v>34</v>
      </c>
      <c r="V1013">
        <v>2</v>
      </c>
      <c r="W1013">
        <v>1</v>
      </c>
      <c r="X1013">
        <v>2</v>
      </c>
      <c r="Y1013">
        <v>2</v>
      </c>
      <c r="Z1013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 t="s">
        <v>30</v>
      </c>
      <c r="AI1013" s="13">
        <f>SUM(Table13[[#This Row],[MntWines]:[MntGoldProds]])</f>
        <v>78</v>
      </c>
      <c r="AJ1013" s="13">
        <f>AVERAGE(Table13[[#This Row],[MntWines]:[MntGoldProds]])</f>
        <v>13</v>
      </c>
      <c r="AK1013">
        <f>IF(Table13[[#This Row],[Total Number of Purchases]]=0,0,Table13[[#This Row],[Total Spend]]/Table13[[#This Row],[Total Number of Purchases]])</f>
        <v>11.142857142857142</v>
      </c>
      <c r="AM1013">
        <f>SUM(Table13[[#This Row],[NumDealsPurchases]:[NumStorePurchases]])</f>
        <v>7</v>
      </c>
      <c r="AN1013" s="14">
        <f>Snapshot_Date-Table13[[#This Row],[Dt_Customer]]</f>
        <v>483</v>
      </c>
      <c r="AP1013" s="13">
        <f>Table13[[#This Row],[NumDealsPurchases]]/Table13[[#This Row],[Total Number of Purchases]]*100</f>
        <v>28.571428571428569</v>
      </c>
      <c r="AQ1013">
        <f>6-ROUNDUP(_xlfn.PERCENTRANK.INC(Table13[Recency],Table13[[#This Row],[Recency]])*5, 0)</f>
        <v>1</v>
      </c>
      <c r="AR1013">
        <f>ROUNDUP(_xlfn.PERCENTRANK.INC(Table13[Total Number of Purchases],Table13[[#This Row],[Total Number of Purchases]])*5,0)</f>
        <v>1</v>
      </c>
      <c r="AS1013">
        <f>ROUNDUP(_xlfn.PERCENTRANK.INC(Table13[Total Spend],Table13[[#This Row],[Total Spend]])*5,0)</f>
        <v>2</v>
      </c>
      <c r="AT1013" t="str">
        <f>Table13[[#This Row],[Recency Score]]&amp;Table13[[#This Row],[Frequency Score]]&amp;Table13[[#This Row],[Monetary Score]]</f>
        <v>112</v>
      </c>
      <c r="AU1013" t="str">
        <f t="shared" si="15"/>
        <v>Lost</v>
      </c>
      <c r="AW1013" s="13">
        <f>DATEDIF(Table13[[#This Row],[Dt_Customer]], Snapshot_Date, "d")</f>
        <v>483</v>
      </c>
      <c r="AX1013" s="13">
        <f>Table13[[#This Row],[CL if today]]/365</f>
        <v>1.3232876712328767</v>
      </c>
      <c r="AY1013">
        <f>Table13[[#This Row],[Total Number of Purchases]]/Table13[[#This Row],[Corrected CL]]</f>
        <v>5.2898550724637685</v>
      </c>
      <c r="AZ1013">
        <f>Table13[[#This Row],[Average Order Value (AOV)]]*Table13[[#This Row],[Freq per Year]]</f>
        <v>58.944099378881987</v>
      </c>
      <c r="BA1013">
        <f>Table13[[#This Row],[Total Spend]]/Table13[[#This Row],[Corrected CL]]</f>
        <v>58.944099378881987</v>
      </c>
      <c r="BB1013">
        <v>733.73975409836066</v>
      </c>
      <c r="BC1013" s="1">
        <f>Table13[[#This Row],[Dt_Customer]]+Table13[[#This Row],[Recency]]</f>
        <v>41517</v>
      </c>
      <c r="BD1013" s="16" t="str">
        <f>IF(COUNTIF(A:A, A1013) &gt; 1, "Duplicate", "Unique")</f>
        <v>Unique</v>
      </c>
    </row>
    <row r="1014" spans="1:56" x14ac:dyDescent="0.3">
      <c r="A1014">
        <v>2541</v>
      </c>
      <c r="B1014">
        <v>1976</v>
      </c>
      <c r="C1014" t="s">
        <v>28</v>
      </c>
      <c r="D1014" t="s">
        <v>33</v>
      </c>
      <c r="E1014">
        <v>24027</v>
      </c>
      <c r="F1014">
        <v>1</v>
      </c>
      <c r="G1014">
        <v>0</v>
      </c>
      <c r="H1014" s="1">
        <v>41434</v>
      </c>
      <c r="I1014">
        <v>7</v>
      </c>
      <c r="J1014">
        <v>14</v>
      </c>
      <c r="K1014">
        <v>7</v>
      </c>
      <c r="L1014">
        <v>11</v>
      </c>
      <c r="M1014">
        <v>11</v>
      </c>
      <c r="N1014">
        <v>0</v>
      </c>
      <c r="O1014">
        <v>5</v>
      </c>
      <c r="P1014">
        <f>IF(Table13[[#This Row],[MntWines]] = 0,"",Table13[[#This Row],[MntWines]])</f>
        <v>14</v>
      </c>
      <c r="Q1014">
        <f>IF(Table13[[#This Row],[MntFruits]] = 0, "",Table13[[#This Row],[MntFruits]])</f>
        <v>7</v>
      </c>
      <c r="R1014">
        <f>IF(Table13[[#This Row],[MntMeatProducts]] = 0, "",Table13[[#This Row],[MntMeatProducts]])</f>
        <v>11</v>
      </c>
      <c r="S1014">
        <f>IF(Table13[[#This Row],[MntFishProducts]] = 0, "",Table13[[#This Row],[MntFishProducts]])</f>
        <v>11</v>
      </c>
      <c r="T1014" t="str">
        <f>IF(Table13[[#This Row],[MntSweetProducts]] = 0, "",Table13[[#This Row],[MntSweetProducts]])</f>
        <v/>
      </c>
      <c r="U1014">
        <f>IF(Table13[[#This Row],[MntGoldProds]] = 0, "",Table13[[#This Row],[MntGoldProds]])</f>
        <v>5</v>
      </c>
      <c r="V1014">
        <v>2</v>
      </c>
      <c r="W1014">
        <v>2</v>
      </c>
      <c r="X1014">
        <v>0</v>
      </c>
      <c r="Y1014">
        <v>3</v>
      </c>
      <c r="Z1014">
        <v>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30</v>
      </c>
      <c r="AI1014" s="13">
        <f>SUM(Table13[[#This Row],[MntWines]:[MntGoldProds]])</f>
        <v>48</v>
      </c>
      <c r="AJ1014" s="13">
        <f>AVERAGE(Table13[[#This Row],[MntWines]:[MntGoldProds]])</f>
        <v>8</v>
      </c>
      <c r="AK1014">
        <f>IF(Table13[[#This Row],[Total Number of Purchases]]=0,0,Table13[[#This Row],[Total Spend]]/Table13[[#This Row],[Total Number of Purchases]])</f>
        <v>6.8571428571428568</v>
      </c>
      <c r="AM1014">
        <f>SUM(Table13[[#This Row],[NumDealsPurchases]:[NumStorePurchases]])</f>
        <v>7</v>
      </c>
      <c r="AN1014" s="14">
        <f>Snapshot_Date-Table13[[#This Row],[Dt_Customer]]</f>
        <v>482</v>
      </c>
      <c r="AP1014" s="13">
        <f>Table13[[#This Row],[NumDealsPurchases]]/Table13[[#This Row],[Total Number of Purchases]]*100</f>
        <v>28.571428571428569</v>
      </c>
      <c r="AQ1014">
        <f>6-ROUNDUP(_xlfn.PERCENTRANK.INC(Table13[Recency],Table13[[#This Row],[Recency]])*5, 0)</f>
        <v>5</v>
      </c>
      <c r="AR1014">
        <f>ROUNDUP(_xlfn.PERCENTRANK.INC(Table13[Total Number of Purchases],Table13[[#This Row],[Total Number of Purchases]])*5,0)</f>
        <v>1</v>
      </c>
      <c r="AS1014">
        <f>ROUNDUP(_xlfn.PERCENTRANK.INC(Table13[Total Spend],Table13[[#This Row],[Total Spend]])*5,0)</f>
        <v>1</v>
      </c>
      <c r="AT1014" t="str">
        <f>Table13[[#This Row],[Recency Score]]&amp;Table13[[#This Row],[Frequency Score]]&amp;Table13[[#This Row],[Monetary Score]]</f>
        <v>511</v>
      </c>
      <c r="AU1014" t="str">
        <f t="shared" si="15"/>
        <v>Others</v>
      </c>
      <c r="AW1014" s="13">
        <f>DATEDIF(Table13[[#This Row],[Dt_Customer]], Snapshot_Date, "d")</f>
        <v>482</v>
      </c>
      <c r="AX1014" s="13">
        <f>Table13[[#This Row],[CL if today]]/365</f>
        <v>1.3205479452054794</v>
      </c>
      <c r="AY1014">
        <f>Table13[[#This Row],[Total Number of Purchases]]/Table13[[#This Row],[Corrected CL]]</f>
        <v>5.3008298755186729</v>
      </c>
      <c r="AZ1014">
        <f>Table13[[#This Row],[Average Order Value (AOV)]]*Table13[[#This Row],[Freq per Year]]</f>
        <v>36.34854771784233</v>
      </c>
      <c r="BA1014">
        <f>Table13[[#This Row],[Total Spend]]/Table13[[#This Row],[Corrected CL]]</f>
        <v>36.34854771784233</v>
      </c>
      <c r="BB1014">
        <v>1030.5441478439425</v>
      </c>
      <c r="BC1014" s="1">
        <f>Table13[[#This Row],[Dt_Customer]]+Table13[[#This Row],[Recency]]</f>
        <v>41441</v>
      </c>
      <c r="BD1014" s="16" t="str">
        <f>IF(COUNTIF(A:A, A1014) &gt; 1, "Duplicate", "Unique")</f>
        <v>Unique</v>
      </c>
    </row>
    <row r="1015" spans="1:56" x14ac:dyDescent="0.3">
      <c r="A1015">
        <v>8957</v>
      </c>
      <c r="B1015">
        <v>1952</v>
      </c>
      <c r="C1015" t="s">
        <v>38</v>
      </c>
      <c r="D1015" t="s">
        <v>31</v>
      </c>
      <c r="E1015">
        <v>64831</v>
      </c>
      <c r="F1015">
        <v>1</v>
      </c>
      <c r="G1015">
        <v>1</v>
      </c>
      <c r="H1015" s="1">
        <v>41435</v>
      </c>
      <c r="I1015">
        <v>51</v>
      </c>
      <c r="J1015">
        <v>480</v>
      </c>
      <c r="K1015">
        <v>86</v>
      </c>
      <c r="L1015">
        <v>249</v>
      </c>
      <c r="M1015">
        <v>75</v>
      </c>
      <c r="N1015">
        <v>86</v>
      </c>
      <c r="O1015">
        <v>144</v>
      </c>
      <c r="P1015">
        <f>IF(Table13[[#This Row],[MntWines]] = 0,"",Table13[[#This Row],[MntWines]])</f>
        <v>480</v>
      </c>
      <c r="Q1015">
        <f>IF(Table13[[#This Row],[MntFruits]] = 0, "",Table13[[#This Row],[MntFruits]])</f>
        <v>86</v>
      </c>
      <c r="R1015">
        <f>IF(Table13[[#This Row],[MntMeatProducts]] = 0, "",Table13[[#This Row],[MntMeatProducts]])</f>
        <v>249</v>
      </c>
      <c r="S1015">
        <f>IF(Table13[[#This Row],[MntFishProducts]] = 0, "",Table13[[#This Row],[MntFishProducts]])</f>
        <v>75</v>
      </c>
      <c r="T1015">
        <f>IF(Table13[[#This Row],[MntSweetProducts]] = 0, "",Table13[[#This Row],[MntSweetProducts]])</f>
        <v>86</v>
      </c>
      <c r="U1015">
        <f>IF(Table13[[#This Row],[MntGoldProds]] = 0, "",Table13[[#This Row],[MntGoldProds]])</f>
        <v>144</v>
      </c>
      <c r="V1015">
        <v>8</v>
      </c>
      <c r="W1015">
        <v>6</v>
      </c>
      <c r="X1015">
        <v>3</v>
      </c>
      <c r="Y1015">
        <v>5</v>
      </c>
      <c r="Z1015">
        <v>6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 t="s">
        <v>43</v>
      </c>
      <c r="AI1015" s="13">
        <f>SUM(Table13[[#This Row],[MntWines]:[MntGoldProds]])</f>
        <v>1120</v>
      </c>
      <c r="AJ1015" s="13">
        <f>AVERAGE(Table13[[#This Row],[MntWines]:[MntGoldProds]])</f>
        <v>186.66666666666666</v>
      </c>
      <c r="AK1015">
        <f>IF(Table13[[#This Row],[Total Number of Purchases]]=0,0,Table13[[#This Row],[Total Spend]]/Table13[[#This Row],[Total Number of Purchases]])</f>
        <v>50.909090909090907</v>
      </c>
      <c r="AM1015">
        <f>SUM(Table13[[#This Row],[NumDealsPurchases]:[NumStorePurchases]])</f>
        <v>22</v>
      </c>
      <c r="AN1015" s="14">
        <f>Snapshot_Date-Table13[[#This Row],[Dt_Customer]]</f>
        <v>481</v>
      </c>
      <c r="AP1015" s="13">
        <f>Table13[[#This Row],[NumDealsPurchases]]/Table13[[#This Row],[Total Number of Purchases]]*100</f>
        <v>36.363636363636367</v>
      </c>
      <c r="AQ1015">
        <f>6-ROUNDUP(_xlfn.PERCENTRANK.INC(Table13[Recency],Table13[[#This Row],[Recency]])*5, 0)</f>
        <v>3</v>
      </c>
      <c r="AR1015">
        <f>ROUNDUP(_xlfn.PERCENTRANK.INC(Table13[Total Number of Purchases],Table13[[#This Row],[Total Number of Purchases]])*5,0)</f>
        <v>4</v>
      </c>
      <c r="AS1015">
        <f>ROUNDUP(_xlfn.PERCENTRANK.INC(Table13[Total Spend],Table13[[#This Row],[Total Spend]])*5,0)</f>
        <v>4</v>
      </c>
      <c r="AT1015" t="str">
        <f>Table13[[#This Row],[Recency Score]]&amp;Table13[[#This Row],[Frequency Score]]&amp;Table13[[#This Row],[Monetary Score]]</f>
        <v>344</v>
      </c>
      <c r="AU1015" t="str">
        <f t="shared" si="15"/>
        <v>Needs Attention</v>
      </c>
      <c r="AW1015" s="13">
        <f>DATEDIF(Table13[[#This Row],[Dt_Customer]], Snapshot_Date, "d")</f>
        <v>481</v>
      </c>
      <c r="AX1015" s="13">
        <f>Table13[[#This Row],[CL if today]]/365</f>
        <v>1.3178082191780822</v>
      </c>
      <c r="AY1015">
        <f>Table13[[#This Row],[Total Number of Purchases]]/Table13[[#This Row],[Corrected CL]]</f>
        <v>16.694386694386694</v>
      </c>
      <c r="AZ1015">
        <f>Table13[[#This Row],[Average Order Value (AOV)]]*Table13[[#This Row],[Freq per Year]]</f>
        <v>849.89604989604982</v>
      </c>
      <c r="BA1015">
        <f>Table13[[#This Row],[Total Spend]]/Table13[[#This Row],[Corrected CL]]</f>
        <v>849.89604989604993</v>
      </c>
      <c r="BB1015">
        <v>47.217659137577002</v>
      </c>
      <c r="BC1015" s="1">
        <f>Table13[[#This Row],[Dt_Customer]]+Table13[[#This Row],[Recency]]</f>
        <v>41486</v>
      </c>
      <c r="BD1015" s="16" t="str">
        <f>IF(COUNTIF(A:A, A1015) &gt; 1, "Duplicate", "Unique")</f>
        <v>Unique</v>
      </c>
    </row>
    <row r="1016" spans="1:56" x14ac:dyDescent="0.3">
      <c r="A1016">
        <v>4470</v>
      </c>
      <c r="B1016">
        <v>1962</v>
      </c>
      <c r="C1016" t="s">
        <v>41</v>
      </c>
      <c r="D1016" t="s">
        <v>33</v>
      </c>
      <c r="E1016">
        <v>58646</v>
      </c>
      <c r="F1016">
        <v>0</v>
      </c>
      <c r="G1016">
        <v>1</v>
      </c>
      <c r="H1016" s="1">
        <v>41435</v>
      </c>
      <c r="I1016">
        <v>3</v>
      </c>
      <c r="J1016">
        <v>62</v>
      </c>
      <c r="K1016">
        <v>1</v>
      </c>
      <c r="L1016">
        <v>44</v>
      </c>
      <c r="M1016">
        <v>6</v>
      </c>
      <c r="N1016">
        <v>5</v>
      </c>
      <c r="O1016">
        <v>22</v>
      </c>
      <c r="P1016">
        <f>IF(Table13[[#This Row],[MntWines]] = 0,"",Table13[[#This Row],[MntWines]])</f>
        <v>62</v>
      </c>
      <c r="Q1016">
        <f>IF(Table13[[#This Row],[MntFruits]] = 0, "",Table13[[#This Row],[MntFruits]])</f>
        <v>1</v>
      </c>
      <c r="R1016">
        <f>IF(Table13[[#This Row],[MntMeatProducts]] = 0, "",Table13[[#This Row],[MntMeatProducts]])</f>
        <v>44</v>
      </c>
      <c r="S1016">
        <f>IF(Table13[[#This Row],[MntFishProducts]] = 0, "",Table13[[#This Row],[MntFishProducts]])</f>
        <v>6</v>
      </c>
      <c r="T1016">
        <f>IF(Table13[[#This Row],[MntSweetProducts]] = 0, "",Table13[[#This Row],[MntSweetProducts]])</f>
        <v>5</v>
      </c>
      <c r="U1016">
        <f>IF(Table13[[#This Row],[MntGoldProds]] = 0, "",Table13[[#This Row],[MntGoldProds]])</f>
        <v>22</v>
      </c>
      <c r="V1016">
        <v>1</v>
      </c>
      <c r="W1016">
        <v>2</v>
      </c>
      <c r="X1016">
        <v>1</v>
      </c>
      <c r="Y1016">
        <v>4</v>
      </c>
      <c r="Z1016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30</v>
      </c>
      <c r="AI1016" s="13">
        <f>SUM(Table13[[#This Row],[MntWines]:[MntGoldProds]])</f>
        <v>140</v>
      </c>
      <c r="AJ1016" s="13">
        <f>AVERAGE(Table13[[#This Row],[MntWines]:[MntGoldProds]])</f>
        <v>23.333333333333332</v>
      </c>
      <c r="AK1016">
        <f>IF(Table13[[#This Row],[Total Number of Purchases]]=0,0,Table13[[#This Row],[Total Spend]]/Table13[[#This Row],[Total Number of Purchases]])</f>
        <v>17.5</v>
      </c>
      <c r="AM1016">
        <f>SUM(Table13[[#This Row],[NumDealsPurchases]:[NumStorePurchases]])</f>
        <v>8</v>
      </c>
      <c r="AN1016" s="14">
        <f>Snapshot_Date-Table13[[#This Row],[Dt_Customer]]</f>
        <v>481</v>
      </c>
      <c r="AP1016" s="13">
        <f>Table13[[#This Row],[NumDealsPurchases]]/Table13[[#This Row],[Total Number of Purchases]]*100</f>
        <v>12.5</v>
      </c>
      <c r="AQ1016">
        <f>6-ROUNDUP(_xlfn.PERCENTRANK.INC(Table13[Recency],Table13[[#This Row],[Recency]])*5, 0)</f>
        <v>5</v>
      </c>
      <c r="AR1016">
        <f>ROUNDUP(_xlfn.PERCENTRANK.INC(Table13[Total Number of Purchases],Table13[[#This Row],[Total Number of Purchases]])*5,0)</f>
        <v>2</v>
      </c>
      <c r="AS1016">
        <f>ROUNDUP(_xlfn.PERCENTRANK.INC(Table13[Total Spend],Table13[[#This Row],[Total Spend]])*5,0)</f>
        <v>2</v>
      </c>
      <c r="AT1016" t="str">
        <f>Table13[[#This Row],[Recency Score]]&amp;Table13[[#This Row],[Frequency Score]]&amp;Table13[[#This Row],[Monetary Score]]</f>
        <v>522</v>
      </c>
      <c r="AU1016" t="str">
        <f t="shared" si="15"/>
        <v>Others</v>
      </c>
      <c r="AW1016" s="13">
        <f>DATEDIF(Table13[[#This Row],[Dt_Customer]], Snapshot_Date, "d")</f>
        <v>481</v>
      </c>
      <c r="AX1016" s="13">
        <f>Table13[[#This Row],[CL if today]]/365</f>
        <v>1.3178082191780822</v>
      </c>
      <c r="AY1016">
        <f>Table13[[#This Row],[Total Number of Purchases]]/Table13[[#This Row],[Corrected CL]]</f>
        <v>6.0706860706860706</v>
      </c>
      <c r="AZ1016">
        <f>Table13[[#This Row],[Average Order Value (AOV)]]*Table13[[#This Row],[Freq per Year]]</f>
        <v>106.23700623700624</v>
      </c>
      <c r="BA1016">
        <f>Table13[[#This Row],[Total Spend]]/Table13[[#This Row],[Corrected CL]]</f>
        <v>106.23700623700624</v>
      </c>
      <c r="BB1016">
        <v>1075.5133470225874</v>
      </c>
      <c r="BC1016" s="1">
        <f>Table13[[#This Row],[Dt_Customer]]+Table13[[#This Row],[Recency]]</f>
        <v>41438</v>
      </c>
      <c r="BD1016" s="16" t="str">
        <f>IF(COUNTIF(A:A, A1016) &gt; 1, "Duplicate", "Unique")</f>
        <v>Unique</v>
      </c>
    </row>
    <row r="1017" spans="1:56" x14ac:dyDescent="0.3">
      <c r="A1017">
        <v>6183</v>
      </c>
      <c r="B1017">
        <v>1962</v>
      </c>
      <c r="C1017" t="s">
        <v>41</v>
      </c>
      <c r="D1017" t="s">
        <v>33</v>
      </c>
      <c r="E1017">
        <v>58646</v>
      </c>
      <c r="F1017">
        <v>0</v>
      </c>
      <c r="G1017">
        <v>1</v>
      </c>
      <c r="H1017" s="1">
        <v>41435</v>
      </c>
      <c r="I1017">
        <v>3</v>
      </c>
      <c r="J1017">
        <v>62</v>
      </c>
      <c r="K1017">
        <v>1</v>
      </c>
      <c r="L1017">
        <v>44</v>
      </c>
      <c r="M1017">
        <v>6</v>
      </c>
      <c r="N1017">
        <v>5</v>
      </c>
      <c r="O1017">
        <v>22</v>
      </c>
      <c r="P1017">
        <f>IF(Table13[[#This Row],[MntWines]] = 0,"",Table13[[#This Row],[MntWines]])</f>
        <v>62</v>
      </c>
      <c r="Q1017">
        <f>IF(Table13[[#This Row],[MntFruits]] = 0, "",Table13[[#This Row],[MntFruits]])</f>
        <v>1</v>
      </c>
      <c r="R1017">
        <f>IF(Table13[[#This Row],[MntMeatProducts]] = 0, "",Table13[[#This Row],[MntMeatProducts]])</f>
        <v>44</v>
      </c>
      <c r="S1017">
        <f>IF(Table13[[#This Row],[MntFishProducts]] = 0, "",Table13[[#This Row],[MntFishProducts]])</f>
        <v>6</v>
      </c>
      <c r="T1017">
        <f>IF(Table13[[#This Row],[MntSweetProducts]] = 0, "",Table13[[#This Row],[MntSweetProducts]])</f>
        <v>5</v>
      </c>
      <c r="U1017">
        <f>IF(Table13[[#This Row],[MntGoldProds]] = 0, "",Table13[[#This Row],[MntGoldProds]])</f>
        <v>22</v>
      </c>
      <c r="V1017">
        <v>1</v>
      </c>
      <c r="W1017">
        <v>2</v>
      </c>
      <c r="X1017">
        <v>1</v>
      </c>
      <c r="Y1017">
        <v>4</v>
      </c>
      <c r="Z1017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 t="s">
        <v>39</v>
      </c>
      <c r="AI1017" s="13">
        <f>SUM(Table13[[#This Row],[MntWines]:[MntGoldProds]])</f>
        <v>140</v>
      </c>
      <c r="AJ1017" s="13">
        <f>AVERAGE(Table13[[#This Row],[MntWines]:[MntGoldProds]])</f>
        <v>23.333333333333332</v>
      </c>
      <c r="AK1017">
        <f>IF(Table13[[#This Row],[Total Number of Purchases]]=0,0,Table13[[#This Row],[Total Spend]]/Table13[[#This Row],[Total Number of Purchases]])</f>
        <v>17.5</v>
      </c>
      <c r="AM1017">
        <f>SUM(Table13[[#This Row],[NumDealsPurchases]:[NumStorePurchases]])</f>
        <v>8</v>
      </c>
      <c r="AN1017" s="14">
        <f>Snapshot_Date-Table13[[#This Row],[Dt_Customer]]</f>
        <v>481</v>
      </c>
      <c r="AP1017" s="13">
        <f>Table13[[#This Row],[NumDealsPurchases]]/Table13[[#This Row],[Total Number of Purchases]]*100</f>
        <v>12.5</v>
      </c>
      <c r="AQ1017">
        <f>6-ROUNDUP(_xlfn.PERCENTRANK.INC(Table13[Recency],Table13[[#This Row],[Recency]])*5, 0)</f>
        <v>5</v>
      </c>
      <c r="AR1017">
        <f>ROUNDUP(_xlfn.PERCENTRANK.INC(Table13[Total Number of Purchases],Table13[[#This Row],[Total Number of Purchases]])*5,0)</f>
        <v>2</v>
      </c>
      <c r="AS1017">
        <f>ROUNDUP(_xlfn.PERCENTRANK.INC(Table13[Total Spend],Table13[[#This Row],[Total Spend]])*5,0)</f>
        <v>2</v>
      </c>
      <c r="AT1017" t="str">
        <f>Table13[[#This Row],[Recency Score]]&amp;Table13[[#This Row],[Frequency Score]]&amp;Table13[[#This Row],[Monetary Score]]</f>
        <v>522</v>
      </c>
      <c r="AU1017" t="str">
        <f t="shared" si="15"/>
        <v>Others</v>
      </c>
      <c r="AW1017" s="13">
        <f>DATEDIF(Table13[[#This Row],[Dt_Customer]], Snapshot_Date, "d")</f>
        <v>481</v>
      </c>
      <c r="AX1017" s="13">
        <f>Table13[[#This Row],[CL if today]]/365</f>
        <v>1.3178082191780822</v>
      </c>
      <c r="AY1017">
        <f>Table13[[#This Row],[Total Number of Purchases]]/Table13[[#This Row],[Corrected CL]]</f>
        <v>6.0706860706860706</v>
      </c>
      <c r="AZ1017">
        <f>Table13[[#This Row],[Average Order Value (AOV)]]*Table13[[#This Row],[Freq per Year]]</f>
        <v>106.23700623700624</v>
      </c>
      <c r="BA1017">
        <f>Table13[[#This Row],[Total Spend]]/Table13[[#This Row],[Corrected CL]]</f>
        <v>106.23700623700624</v>
      </c>
      <c r="BB1017">
        <v>44.219712525667354</v>
      </c>
      <c r="BC1017" s="1">
        <f>Table13[[#This Row],[Dt_Customer]]+Table13[[#This Row],[Recency]]</f>
        <v>41438</v>
      </c>
      <c r="BD1017" s="16" t="str">
        <f>IF(COUNTIF(A:A, A1017) &gt; 1, "Duplicate", "Unique")</f>
        <v>Unique</v>
      </c>
    </row>
    <row r="1018" spans="1:56" x14ac:dyDescent="0.3">
      <c r="A1018">
        <v>6376</v>
      </c>
      <c r="B1018">
        <v>1979</v>
      </c>
      <c r="C1018" t="s">
        <v>28</v>
      </c>
      <c r="D1018" t="s">
        <v>31</v>
      </c>
      <c r="E1018">
        <v>57537</v>
      </c>
      <c r="F1018">
        <v>1</v>
      </c>
      <c r="G1018">
        <v>0</v>
      </c>
      <c r="H1018" s="1">
        <v>41435</v>
      </c>
      <c r="I1018">
        <v>83</v>
      </c>
      <c r="J1018">
        <v>191</v>
      </c>
      <c r="K1018">
        <v>56</v>
      </c>
      <c r="L1018">
        <v>139</v>
      </c>
      <c r="M1018">
        <v>51</v>
      </c>
      <c r="N1018">
        <v>8</v>
      </c>
      <c r="O1018">
        <v>100</v>
      </c>
      <c r="P1018">
        <f>IF(Table13[[#This Row],[MntWines]] = 0,"",Table13[[#This Row],[MntWines]])</f>
        <v>191</v>
      </c>
      <c r="Q1018">
        <f>IF(Table13[[#This Row],[MntFruits]] = 0, "",Table13[[#This Row],[MntFruits]])</f>
        <v>56</v>
      </c>
      <c r="R1018">
        <f>IF(Table13[[#This Row],[MntMeatProducts]] = 0, "",Table13[[#This Row],[MntMeatProducts]])</f>
        <v>139</v>
      </c>
      <c r="S1018">
        <f>IF(Table13[[#This Row],[MntFishProducts]] = 0, "",Table13[[#This Row],[MntFishProducts]])</f>
        <v>51</v>
      </c>
      <c r="T1018">
        <f>IF(Table13[[#This Row],[MntSweetProducts]] = 0, "",Table13[[#This Row],[MntSweetProducts]])</f>
        <v>8</v>
      </c>
      <c r="U1018">
        <f>IF(Table13[[#This Row],[MntGoldProds]] = 0, "",Table13[[#This Row],[MntGoldProds]])</f>
        <v>100</v>
      </c>
      <c r="V1018">
        <v>4</v>
      </c>
      <c r="W1018">
        <v>4</v>
      </c>
      <c r="X1018">
        <v>3</v>
      </c>
      <c r="Y1018">
        <v>8</v>
      </c>
      <c r="Z1018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36</v>
      </c>
      <c r="AI1018" s="13">
        <f>SUM(Table13[[#This Row],[MntWines]:[MntGoldProds]])</f>
        <v>545</v>
      </c>
      <c r="AJ1018" s="13">
        <f>AVERAGE(Table13[[#This Row],[MntWines]:[MntGoldProds]])</f>
        <v>90.833333333333329</v>
      </c>
      <c r="AK1018">
        <f>IF(Table13[[#This Row],[Total Number of Purchases]]=0,0,Table13[[#This Row],[Total Spend]]/Table13[[#This Row],[Total Number of Purchases]])</f>
        <v>28.684210526315791</v>
      </c>
      <c r="AM1018">
        <f>SUM(Table13[[#This Row],[NumDealsPurchases]:[NumStorePurchases]])</f>
        <v>19</v>
      </c>
      <c r="AN1018" s="14">
        <f>Snapshot_Date-Table13[[#This Row],[Dt_Customer]]</f>
        <v>481</v>
      </c>
      <c r="AP1018" s="13">
        <f>Table13[[#This Row],[NumDealsPurchases]]/Table13[[#This Row],[Total Number of Purchases]]*100</f>
        <v>21.052631578947366</v>
      </c>
      <c r="AQ1018">
        <f>6-ROUNDUP(_xlfn.PERCENTRANK.INC(Table13[Recency],Table13[[#This Row],[Recency]])*5, 0)</f>
        <v>1</v>
      </c>
      <c r="AR1018">
        <f>ROUNDUP(_xlfn.PERCENTRANK.INC(Table13[Total Number of Purchases],Table13[[#This Row],[Total Number of Purchases]])*5,0)</f>
        <v>4</v>
      </c>
      <c r="AS1018">
        <f>ROUNDUP(_xlfn.PERCENTRANK.INC(Table13[Total Spend],Table13[[#This Row],[Total Spend]])*5,0)</f>
        <v>3</v>
      </c>
      <c r="AT1018" t="str">
        <f>Table13[[#This Row],[Recency Score]]&amp;Table13[[#This Row],[Frequency Score]]&amp;Table13[[#This Row],[Monetary Score]]</f>
        <v>143</v>
      </c>
      <c r="AU1018" t="str">
        <f t="shared" si="15"/>
        <v>Lost</v>
      </c>
      <c r="AW1018" s="13">
        <f>DATEDIF(Table13[[#This Row],[Dt_Customer]], Snapshot_Date, "d")</f>
        <v>481</v>
      </c>
      <c r="AX1018" s="13">
        <f>Table13[[#This Row],[CL if today]]/365</f>
        <v>1.3178082191780822</v>
      </c>
      <c r="AY1018">
        <f>Table13[[#This Row],[Total Number of Purchases]]/Table13[[#This Row],[Corrected CL]]</f>
        <v>14.417879417879417</v>
      </c>
      <c r="AZ1018">
        <f>Table13[[#This Row],[Average Order Value (AOV)]]*Table13[[#This Row],[Freq per Year]]</f>
        <v>413.56548856548858</v>
      </c>
      <c r="BA1018">
        <f>Table13[[#This Row],[Total Spend]]/Table13[[#This Row],[Corrected CL]]</f>
        <v>413.56548856548858</v>
      </c>
      <c r="BB1018">
        <v>496.16016427104722</v>
      </c>
      <c r="BC1018" s="1">
        <f>Table13[[#This Row],[Dt_Customer]]+Table13[[#This Row],[Recency]]</f>
        <v>41518</v>
      </c>
      <c r="BD1018" s="16" t="str">
        <f>IF(COUNTIF(A:A, A1018) &gt; 1, "Duplicate", "Unique")</f>
        <v>Unique</v>
      </c>
    </row>
    <row r="1019" spans="1:56" x14ac:dyDescent="0.3">
      <c r="A1019">
        <v>6518</v>
      </c>
      <c r="B1019">
        <v>1951</v>
      </c>
      <c r="C1019" t="s">
        <v>37</v>
      </c>
      <c r="D1019" t="s">
        <v>42</v>
      </c>
      <c r="E1019">
        <v>67680</v>
      </c>
      <c r="F1019">
        <v>0</v>
      </c>
      <c r="G1019">
        <v>1</v>
      </c>
      <c r="H1019" s="1">
        <v>41436</v>
      </c>
      <c r="I1019">
        <v>8</v>
      </c>
      <c r="J1019">
        <v>546</v>
      </c>
      <c r="K1019">
        <v>0</v>
      </c>
      <c r="L1019">
        <v>48</v>
      </c>
      <c r="M1019">
        <v>0</v>
      </c>
      <c r="N1019">
        <v>6</v>
      </c>
      <c r="O1019">
        <v>6</v>
      </c>
      <c r="P1019">
        <f>IF(Table13[[#This Row],[MntWines]] = 0,"",Table13[[#This Row],[MntWines]])</f>
        <v>546</v>
      </c>
      <c r="Q1019" t="str">
        <f>IF(Table13[[#This Row],[MntFruits]] = 0, "",Table13[[#This Row],[MntFruits]])</f>
        <v/>
      </c>
      <c r="R1019">
        <f>IF(Table13[[#This Row],[MntMeatProducts]] = 0, "",Table13[[#This Row],[MntMeatProducts]])</f>
        <v>48</v>
      </c>
      <c r="S1019" t="str">
        <f>IF(Table13[[#This Row],[MntFishProducts]] = 0, "",Table13[[#This Row],[MntFishProducts]])</f>
        <v/>
      </c>
      <c r="T1019">
        <f>IF(Table13[[#This Row],[MntSweetProducts]] = 0, "",Table13[[#This Row],[MntSweetProducts]])</f>
        <v>6</v>
      </c>
      <c r="U1019">
        <f>IF(Table13[[#This Row],[MntGoldProds]] = 0, "",Table13[[#This Row],[MntGoldProds]])</f>
        <v>6</v>
      </c>
      <c r="V1019">
        <v>1</v>
      </c>
      <c r="W1019">
        <v>7</v>
      </c>
      <c r="X1019">
        <v>3</v>
      </c>
      <c r="Y1019">
        <v>8</v>
      </c>
      <c r="Z1019">
        <v>5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 t="s">
        <v>36</v>
      </c>
      <c r="AI1019" s="13">
        <f>SUM(Table13[[#This Row],[MntWines]:[MntGoldProds]])</f>
        <v>606</v>
      </c>
      <c r="AJ1019" s="13">
        <f>AVERAGE(Table13[[#This Row],[MntWines]:[MntGoldProds]])</f>
        <v>101</v>
      </c>
      <c r="AK1019">
        <f>IF(Table13[[#This Row],[Total Number of Purchases]]=0,0,Table13[[#This Row],[Total Spend]]/Table13[[#This Row],[Total Number of Purchases]])</f>
        <v>31.894736842105264</v>
      </c>
      <c r="AM1019">
        <f>SUM(Table13[[#This Row],[NumDealsPurchases]:[NumStorePurchases]])</f>
        <v>19</v>
      </c>
      <c r="AN1019" s="14">
        <f>Snapshot_Date-Table13[[#This Row],[Dt_Customer]]</f>
        <v>480</v>
      </c>
      <c r="AP1019" s="13">
        <f>Table13[[#This Row],[NumDealsPurchases]]/Table13[[#This Row],[Total Number of Purchases]]*100</f>
        <v>5.2631578947368416</v>
      </c>
      <c r="AQ1019">
        <f>6-ROUNDUP(_xlfn.PERCENTRANK.INC(Table13[Recency],Table13[[#This Row],[Recency]])*5, 0)</f>
        <v>5</v>
      </c>
      <c r="AR1019">
        <f>ROUNDUP(_xlfn.PERCENTRANK.INC(Table13[Total Number of Purchases],Table13[[#This Row],[Total Number of Purchases]])*5,0)</f>
        <v>4</v>
      </c>
      <c r="AS1019">
        <f>ROUNDUP(_xlfn.PERCENTRANK.INC(Table13[Total Spend],Table13[[#This Row],[Total Spend]])*5,0)</f>
        <v>3</v>
      </c>
      <c r="AT1019" t="str">
        <f>Table13[[#This Row],[Recency Score]]&amp;Table13[[#This Row],[Frequency Score]]&amp;Table13[[#This Row],[Monetary Score]]</f>
        <v>543</v>
      </c>
      <c r="AU1019" t="str">
        <f t="shared" si="15"/>
        <v>Loyal Customers</v>
      </c>
      <c r="AW1019" s="13">
        <f>DATEDIF(Table13[[#This Row],[Dt_Customer]], Snapshot_Date, "d")</f>
        <v>480</v>
      </c>
      <c r="AX1019" s="13">
        <f>Table13[[#This Row],[CL if today]]/365</f>
        <v>1.3150684931506849</v>
      </c>
      <c r="AY1019">
        <f>Table13[[#This Row],[Total Number of Purchases]]/Table13[[#This Row],[Corrected CL]]</f>
        <v>14.447916666666668</v>
      </c>
      <c r="AZ1019">
        <f>Table13[[#This Row],[Average Order Value (AOV)]]*Table13[[#This Row],[Freq per Year]]</f>
        <v>460.81250000000006</v>
      </c>
      <c r="BA1019">
        <f>Table13[[#This Row],[Total Spend]]/Table13[[#This Row],[Corrected CL]]</f>
        <v>460.8125</v>
      </c>
      <c r="BB1019">
        <v>34.618556701030926</v>
      </c>
      <c r="BC1019" s="1">
        <f>Table13[[#This Row],[Dt_Customer]]+Table13[[#This Row],[Recency]]</f>
        <v>41444</v>
      </c>
      <c r="BD1019" s="16" t="str">
        <f>IF(COUNTIF(A:A, A1019) &gt; 1, "Duplicate", "Unique")</f>
        <v>Unique</v>
      </c>
    </row>
    <row r="1020" spans="1:56" x14ac:dyDescent="0.3">
      <c r="A1020">
        <v>2036</v>
      </c>
      <c r="B1020">
        <v>1973</v>
      </c>
      <c r="C1020" t="s">
        <v>37</v>
      </c>
      <c r="D1020" t="s">
        <v>35</v>
      </c>
      <c r="E1020">
        <v>57906</v>
      </c>
      <c r="F1020">
        <v>0</v>
      </c>
      <c r="G1020">
        <v>1</v>
      </c>
      <c r="H1020" s="1">
        <v>41436</v>
      </c>
      <c r="I1020">
        <v>29</v>
      </c>
      <c r="J1020">
        <v>243</v>
      </c>
      <c r="K1020">
        <v>11</v>
      </c>
      <c r="L1020">
        <v>119</v>
      </c>
      <c r="M1020">
        <v>10</v>
      </c>
      <c r="N1020">
        <v>3</v>
      </c>
      <c r="O1020">
        <v>15</v>
      </c>
      <c r="P1020">
        <f>IF(Table13[[#This Row],[MntWines]] = 0,"",Table13[[#This Row],[MntWines]])</f>
        <v>243</v>
      </c>
      <c r="Q1020">
        <f>IF(Table13[[#This Row],[MntFruits]] = 0, "",Table13[[#This Row],[MntFruits]])</f>
        <v>11</v>
      </c>
      <c r="R1020">
        <f>IF(Table13[[#This Row],[MntMeatProducts]] = 0, "",Table13[[#This Row],[MntMeatProducts]])</f>
        <v>119</v>
      </c>
      <c r="S1020">
        <f>IF(Table13[[#This Row],[MntFishProducts]] = 0, "",Table13[[#This Row],[MntFishProducts]])</f>
        <v>10</v>
      </c>
      <c r="T1020">
        <f>IF(Table13[[#This Row],[MntSweetProducts]] = 0, "",Table13[[#This Row],[MntSweetProducts]])</f>
        <v>3</v>
      </c>
      <c r="U1020">
        <f>IF(Table13[[#This Row],[MntGoldProds]] = 0, "",Table13[[#This Row],[MntGoldProds]])</f>
        <v>15</v>
      </c>
      <c r="V1020">
        <v>3</v>
      </c>
      <c r="W1020">
        <v>4</v>
      </c>
      <c r="X1020">
        <v>2</v>
      </c>
      <c r="Y1020">
        <v>8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 t="s">
        <v>40</v>
      </c>
      <c r="AI1020" s="13">
        <f>SUM(Table13[[#This Row],[MntWines]:[MntGoldProds]])</f>
        <v>401</v>
      </c>
      <c r="AJ1020" s="13">
        <f>AVERAGE(Table13[[#This Row],[MntWines]:[MntGoldProds]])</f>
        <v>66.833333333333329</v>
      </c>
      <c r="AK1020">
        <f>IF(Table13[[#This Row],[Total Number of Purchases]]=0,0,Table13[[#This Row],[Total Spend]]/Table13[[#This Row],[Total Number of Purchases]])</f>
        <v>23.588235294117649</v>
      </c>
      <c r="AM1020">
        <f>SUM(Table13[[#This Row],[NumDealsPurchases]:[NumStorePurchases]])</f>
        <v>17</v>
      </c>
      <c r="AN1020" s="14">
        <f>Snapshot_Date-Table13[[#This Row],[Dt_Customer]]</f>
        <v>480</v>
      </c>
      <c r="AP1020" s="13">
        <f>Table13[[#This Row],[NumDealsPurchases]]/Table13[[#This Row],[Total Number of Purchases]]*100</f>
        <v>17.647058823529413</v>
      </c>
      <c r="AQ1020">
        <f>6-ROUNDUP(_xlfn.PERCENTRANK.INC(Table13[Recency],Table13[[#This Row],[Recency]])*5, 0)</f>
        <v>4</v>
      </c>
      <c r="AR1020">
        <f>ROUNDUP(_xlfn.PERCENTRANK.INC(Table13[Total Number of Purchases],Table13[[#This Row],[Total Number of Purchases]])*5,0)</f>
        <v>3</v>
      </c>
      <c r="AS1020">
        <f>ROUNDUP(_xlfn.PERCENTRANK.INC(Table13[Total Spend],Table13[[#This Row],[Total Spend]])*5,0)</f>
        <v>3</v>
      </c>
      <c r="AT1020" t="str">
        <f>Table13[[#This Row],[Recency Score]]&amp;Table13[[#This Row],[Frequency Score]]&amp;Table13[[#This Row],[Monetary Score]]</f>
        <v>433</v>
      </c>
      <c r="AU1020" t="str">
        <f t="shared" si="15"/>
        <v>Potential Loyalists</v>
      </c>
      <c r="AW1020" s="13">
        <f>DATEDIF(Table13[[#This Row],[Dt_Customer]], Snapshot_Date, "d")</f>
        <v>480</v>
      </c>
      <c r="AX1020" s="13">
        <f>Table13[[#This Row],[CL if today]]/365</f>
        <v>1.3150684931506849</v>
      </c>
      <c r="AY1020">
        <f>Table13[[#This Row],[Total Number of Purchases]]/Table13[[#This Row],[Corrected CL]]</f>
        <v>12.927083333333334</v>
      </c>
      <c r="AZ1020">
        <f>Table13[[#This Row],[Average Order Value (AOV)]]*Table13[[#This Row],[Freq per Year]]</f>
        <v>304.92708333333337</v>
      </c>
      <c r="BA1020">
        <f>Table13[[#This Row],[Total Spend]]/Table13[[#This Row],[Corrected CL]]</f>
        <v>304.92708333333337</v>
      </c>
      <c r="BB1020">
        <v>298.77319587628864</v>
      </c>
      <c r="BC1020" s="1">
        <f>Table13[[#This Row],[Dt_Customer]]+Table13[[#This Row],[Recency]]</f>
        <v>41465</v>
      </c>
      <c r="BD1020" s="16" t="str">
        <f>IF(COUNTIF(A:A, A1020) &gt; 1, "Duplicate", "Unique")</f>
        <v>Unique</v>
      </c>
    </row>
    <row r="1021" spans="1:56" x14ac:dyDescent="0.3">
      <c r="A1021">
        <v>8602</v>
      </c>
      <c r="B1021">
        <v>1964</v>
      </c>
      <c r="C1021" t="s">
        <v>28</v>
      </c>
      <c r="D1021" t="s">
        <v>29</v>
      </c>
      <c r="E1021">
        <v>69932</v>
      </c>
      <c r="F1021">
        <v>0</v>
      </c>
      <c r="G1021">
        <v>1</v>
      </c>
      <c r="H1021" s="1">
        <v>41437</v>
      </c>
      <c r="I1021">
        <v>97</v>
      </c>
      <c r="J1021">
        <v>412</v>
      </c>
      <c r="K1021">
        <v>172</v>
      </c>
      <c r="L1021">
        <v>153</v>
      </c>
      <c r="M1021">
        <v>150</v>
      </c>
      <c r="N1021">
        <v>105</v>
      </c>
      <c r="O1021">
        <v>57</v>
      </c>
      <c r="P1021">
        <f>IF(Table13[[#This Row],[MntWines]] = 0,"",Table13[[#This Row],[MntWines]])</f>
        <v>412</v>
      </c>
      <c r="Q1021">
        <f>IF(Table13[[#This Row],[MntFruits]] = 0, "",Table13[[#This Row],[MntFruits]])</f>
        <v>172</v>
      </c>
      <c r="R1021">
        <f>IF(Table13[[#This Row],[MntMeatProducts]] = 0, "",Table13[[#This Row],[MntMeatProducts]])</f>
        <v>153</v>
      </c>
      <c r="S1021">
        <f>IF(Table13[[#This Row],[MntFishProducts]] = 0, "",Table13[[#This Row],[MntFishProducts]])</f>
        <v>150</v>
      </c>
      <c r="T1021">
        <f>IF(Table13[[#This Row],[MntSweetProducts]] = 0, "",Table13[[#This Row],[MntSweetProducts]])</f>
        <v>105</v>
      </c>
      <c r="U1021">
        <f>IF(Table13[[#This Row],[MntGoldProds]] = 0, "",Table13[[#This Row],[MntGoldProds]])</f>
        <v>57</v>
      </c>
      <c r="V1021">
        <v>2</v>
      </c>
      <c r="W1021">
        <v>7</v>
      </c>
      <c r="X1021">
        <v>6</v>
      </c>
      <c r="Y1021">
        <v>11</v>
      </c>
      <c r="Z1021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 t="s">
        <v>30</v>
      </c>
      <c r="AI1021" s="13">
        <f>SUM(Table13[[#This Row],[MntWines]:[MntGoldProds]])</f>
        <v>1049</v>
      </c>
      <c r="AJ1021" s="13">
        <f>AVERAGE(Table13[[#This Row],[MntWines]:[MntGoldProds]])</f>
        <v>174.83333333333334</v>
      </c>
      <c r="AK1021">
        <f>IF(Table13[[#This Row],[Total Number of Purchases]]=0,0,Table13[[#This Row],[Total Spend]]/Table13[[#This Row],[Total Number of Purchases]])</f>
        <v>40.346153846153847</v>
      </c>
      <c r="AM1021">
        <f>SUM(Table13[[#This Row],[NumDealsPurchases]:[NumStorePurchases]])</f>
        <v>26</v>
      </c>
      <c r="AN1021" s="14">
        <f>Snapshot_Date-Table13[[#This Row],[Dt_Customer]]</f>
        <v>479</v>
      </c>
      <c r="AP1021" s="13">
        <f>Table13[[#This Row],[NumDealsPurchases]]/Table13[[#This Row],[Total Number of Purchases]]*100</f>
        <v>7.6923076923076925</v>
      </c>
      <c r="AQ1021">
        <f>6-ROUNDUP(_xlfn.PERCENTRANK.INC(Table13[Recency],Table13[[#This Row],[Recency]])*5, 0)</f>
        <v>1</v>
      </c>
      <c r="AR1021">
        <f>ROUNDUP(_xlfn.PERCENTRANK.INC(Table13[Total Number of Purchases],Table13[[#This Row],[Total Number of Purchases]])*5,0)</f>
        <v>5</v>
      </c>
      <c r="AS1021">
        <f>ROUNDUP(_xlfn.PERCENTRANK.INC(Table13[Total Spend],Table13[[#This Row],[Total Spend]])*5,0)</f>
        <v>4</v>
      </c>
      <c r="AT1021" t="str">
        <f>Table13[[#This Row],[Recency Score]]&amp;Table13[[#This Row],[Frequency Score]]&amp;Table13[[#This Row],[Monetary Score]]</f>
        <v>154</v>
      </c>
      <c r="AU1021" t="str">
        <f t="shared" si="15"/>
        <v>Frequent Buyers</v>
      </c>
      <c r="AW1021" s="13">
        <f>DATEDIF(Table13[[#This Row],[Dt_Customer]], Snapshot_Date, "d")</f>
        <v>479</v>
      </c>
      <c r="AX1021" s="13">
        <f>Table13[[#This Row],[CL if today]]/365</f>
        <v>1.3123287671232877</v>
      </c>
      <c r="AY1021">
        <f>Table13[[#This Row],[Total Number of Purchases]]/Table13[[#This Row],[Corrected CL]]</f>
        <v>19.812108559498956</v>
      </c>
      <c r="AZ1021">
        <f>Table13[[#This Row],[Average Order Value (AOV)]]*Table13[[#This Row],[Freq per Year]]</f>
        <v>799.3423799582464</v>
      </c>
      <c r="BA1021">
        <f>Table13[[#This Row],[Total Spend]]/Table13[[#This Row],[Corrected CL]]</f>
        <v>799.34237995824628</v>
      </c>
      <c r="BB1021">
        <v>34.618556701030926</v>
      </c>
      <c r="BC1021" s="1">
        <f>Table13[[#This Row],[Dt_Customer]]+Table13[[#This Row],[Recency]]</f>
        <v>41534</v>
      </c>
      <c r="BD1021" s="16" t="str">
        <f>IF(COUNTIF(A:A, A1021) &gt; 1, "Duplicate", "Unique")</f>
        <v>Unique</v>
      </c>
    </row>
    <row r="1022" spans="1:56" x14ac:dyDescent="0.3">
      <c r="A1022">
        <v>9381</v>
      </c>
      <c r="B1022">
        <v>1978</v>
      </c>
      <c r="C1022" t="s">
        <v>28</v>
      </c>
      <c r="D1022" t="s">
        <v>33</v>
      </c>
      <c r="E1022">
        <v>66373</v>
      </c>
      <c r="F1022">
        <v>1</v>
      </c>
      <c r="G1022">
        <v>1</v>
      </c>
      <c r="H1022" s="1">
        <v>41437</v>
      </c>
      <c r="I1022">
        <v>57</v>
      </c>
      <c r="J1022">
        <v>328</v>
      </c>
      <c r="K1022">
        <v>9</v>
      </c>
      <c r="L1022">
        <v>124</v>
      </c>
      <c r="M1022">
        <v>12</v>
      </c>
      <c r="N1022">
        <v>24</v>
      </c>
      <c r="O1022">
        <v>109</v>
      </c>
      <c r="P1022">
        <f>IF(Table13[[#This Row],[MntWines]] = 0,"",Table13[[#This Row],[MntWines]])</f>
        <v>328</v>
      </c>
      <c r="Q1022">
        <f>IF(Table13[[#This Row],[MntFruits]] = 0, "",Table13[[#This Row],[MntFruits]])</f>
        <v>9</v>
      </c>
      <c r="R1022">
        <f>IF(Table13[[#This Row],[MntMeatProducts]] = 0, "",Table13[[#This Row],[MntMeatProducts]])</f>
        <v>124</v>
      </c>
      <c r="S1022">
        <f>IF(Table13[[#This Row],[MntFishProducts]] = 0, "",Table13[[#This Row],[MntFishProducts]])</f>
        <v>12</v>
      </c>
      <c r="T1022">
        <f>IF(Table13[[#This Row],[MntSweetProducts]] = 0, "",Table13[[#This Row],[MntSweetProducts]])</f>
        <v>24</v>
      </c>
      <c r="U1022">
        <f>IF(Table13[[#This Row],[MntGoldProds]] = 0, "",Table13[[#This Row],[MntGoldProds]])</f>
        <v>109</v>
      </c>
      <c r="V1022">
        <v>7</v>
      </c>
      <c r="W1022">
        <v>4</v>
      </c>
      <c r="X1022">
        <v>2</v>
      </c>
      <c r="Y1022">
        <v>10</v>
      </c>
      <c r="Z1022">
        <v>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36</v>
      </c>
      <c r="AI1022" s="13">
        <f>SUM(Table13[[#This Row],[MntWines]:[MntGoldProds]])</f>
        <v>606</v>
      </c>
      <c r="AJ1022" s="13">
        <f>AVERAGE(Table13[[#This Row],[MntWines]:[MntGoldProds]])</f>
        <v>101</v>
      </c>
      <c r="AK1022">
        <f>IF(Table13[[#This Row],[Total Number of Purchases]]=0,0,Table13[[#This Row],[Total Spend]]/Table13[[#This Row],[Total Number of Purchases]])</f>
        <v>26.347826086956523</v>
      </c>
      <c r="AM1022">
        <f>SUM(Table13[[#This Row],[NumDealsPurchases]:[NumStorePurchases]])</f>
        <v>23</v>
      </c>
      <c r="AN1022" s="14">
        <f>Snapshot_Date-Table13[[#This Row],[Dt_Customer]]</f>
        <v>479</v>
      </c>
      <c r="AP1022" s="13">
        <f>Table13[[#This Row],[NumDealsPurchases]]/Table13[[#This Row],[Total Number of Purchases]]*100</f>
        <v>30.434782608695656</v>
      </c>
      <c r="AQ1022">
        <f>6-ROUNDUP(_xlfn.PERCENTRANK.INC(Table13[Recency],Table13[[#This Row],[Recency]])*5, 0)</f>
        <v>3</v>
      </c>
      <c r="AR1022">
        <f>ROUNDUP(_xlfn.PERCENTRANK.INC(Table13[Total Number of Purchases],Table13[[#This Row],[Total Number of Purchases]])*5,0)</f>
        <v>5</v>
      </c>
      <c r="AS1022">
        <f>ROUNDUP(_xlfn.PERCENTRANK.INC(Table13[Total Spend],Table13[[#This Row],[Total Spend]])*5,0)</f>
        <v>3</v>
      </c>
      <c r="AT1022" t="str">
        <f>Table13[[#This Row],[Recency Score]]&amp;Table13[[#This Row],[Frequency Score]]&amp;Table13[[#This Row],[Monetary Score]]</f>
        <v>353</v>
      </c>
      <c r="AU1022" t="str">
        <f t="shared" si="15"/>
        <v>Frequent Buyers</v>
      </c>
      <c r="AW1022" s="13">
        <f>DATEDIF(Table13[[#This Row],[Dt_Customer]], Snapshot_Date, "d")</f>
        <v>479</v>
      </c>
      <c r="AX1022" s="13">
        <f>Table13[[#This Row],[CL if today]]/365</f>
        <v>1.3123287671232877</v>
      </c>
      <c r="AY1022">
        <f>Table13[[#This Row],[Total Number of Purchases]]/Table13[[#This Row],[Corrected CL]]</f>
        <v>17.526096033402922</v>
      </c>
      <c r="AZ1022">
        <f>Table13[[#This Row],[Average Order Value (AOV)]]*Table13[[#This Row],[Freq per Year]]</f>
        <v>461.77453027139876</v>
      </c>
      <c r="BA1022">
        <f>Table13[[#This Row],[Total Spend]]/Table13[[#This Row],[Corrected CL]]</f>
        <v>461.7745302713987</v>
      </c>
      <c r="BB1022">
        <v>880.38302277432717</v>
      </c>
      <c r="BC1022" s="1">
        <f>Table13[[#This Row],[Dt_Customer]]+Table13[[#This Row],[Recency]]</f>
        <v>41494</v>
      </c>
      <c r="BD1022" s="16" t="str">
        <f>IF(COUNTIF(A:A, A1022) &gt; 1, "Duplicate", "Unique")</f>
        <v>Unique</v>
      </c>
    </row>
    <row r="1023" spans="1:56" x14ac:dyDescent="0.3">
      <c r="A1023">
        <v>9384</v>
      </c>
      <c r="B1023">
        <v>1978</v>
      </c>
      <c r="C1023" t="s">
        <v>28</v>
      </c>
      <c r="D1023" t="s">
        <v>33</v>
      </c>
      <c r="E1023">
        <v>66373</v>
      </c>
      <c r="F1023">
        <v>1</v>
      </c>
      <c r="G1023">
        <v>1</v>
      </c>
      <c r="H1023" s="1">
        <v>41437</v>
      </c>
      <c r="I1023">
        <v>57</v>
      </c>
      <c r="J1023">
        <v>328</v>
      </c>
      <c r="K1023">
        <v>9</v>
      </c>
      <c r="L1023">
        <v>124</v>
      </c>
      <c r="M1023">
        <v>12</v>
      </c>
      <c r="N1023">
        <v>24</v>
      </c>
      <c r="O1023">
        <v>109</v>
      </c>
      <c r="P1023">
        <f>IF(Table13[[#This Row],[MntWines]] = 0,"",Table13[[#This Row],[MntWines]])</f>
        <v>328</v>
      </c>
      <c r="Q1023">
        <f>IF(Table13[[#This Row],[MntFruits]] = 0, "",Table13[[#This Row],[MntFruits]])</f>
        <v>9</v>
      </c>
      <c r="R1023">
        <f>IF(Table13[[#This Row],[MntMeatProducts]] = 0, "",Table13[[#This Row],[MntMeatProducts]])</f>
        <v>124</v>
      </c>
      <c r="S1023">
        <f>IF(Table13[[#This Row],[MntFishProducts]] = 0, "",Table13[[#This Row],[MntFishProducts]])</f>
        <v>12</v>
      </c>
      <c r="T1023">
        <f>IF(Table13[[#This Row],[MntSweetProducts]] = 0, "",Table13[[#This Row],[MntSweetProducts]])</f>
        <v>24</v>
      </c>
      <c r="U1023">
        <f>IF(Table13[[#This Row],[MntGoldProds]] = 0, "",Table13[[#This Row],[MntGoldProds]])</f>
        <v>109</v>
      </c>
      <c r="V1023">
        <v>7</v>
      </c>
      <c r="W1023">
        <v>4</v>
      </c>
      <c r="X1023">
        <v>2</v>
      </c>
      <c r="Y1023">
        <v>10</v>
      </c>
      <c r="Z1023">
        <v>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36</v>
      </c>
      <c r="AI1023" s="13">
        <f>SUM(Table13[[#This Row],[MntWines]:[MntGoldProds]])</f>
        <v>606</v>
      </c>
      <c r="AJ1023" s="13">
        <f>AVERAGE(Table13[[#This Row],[MntWines]:[MntGoldProds]])</f>
        <v>101</v>
      </c>
      <c r="AK1023">
        <f>IF(Table13[[#This Row],[Total Number of Purchases]]=0,0,Table13[[#This Row],[Total Spend]]/Table13[[#This Row],[Total Number of Purchases]])</f>
        <v>26.347826086956523</v>
      </c>
      <c r="AM1023">
        <f>SUM(Table13[[#This Row],[NumDealsPurchases]:[NumStorePurchases]])</f>
        <v>23</v>
      </c>
      <c r="AN1023" s="14">
        <f>Snapshot_Date-Table13[[#This Row],[Dt_Customer]]</f>
        <v>479</v>
      </c>
      <c r="AP1023" s="13">
        <f>Table13[[#This Row],[NumDealsPurchases]]/Table13[[#This Row],[Total Number of Purchases]]*100</f>
        <v>30.434782608695656</v>
      </c>
      <c r="AQ1023">
        <f>6-ROUNDUP(_xlfn.PERCENTRANK.INC(Table13[Recency],Table13[[#This Row],[Recency]])*5, 0)</f>
        <v>3</v>
      </c>
      <c r="AR1023">
        <f>ROUNDUP(_xlfn.PERCENTRANK.INC(Table13[Total Number of Purchases],Table13[[#This Row],[Total Number of Purchases]])*5,0)</f>
        <v>5</v>
      </c>
      <c r="AS1023">
        <f>ROUNDUP(_xlfn.PERCENTRANK.INC(Table13[Total Spend],Table13[[#This Row],[Total Spend]])*5,0)</f>
        <v>3</v>
      </c>
      <c r="AT1023" t="str">
        <f>Table13[[#This Row],[Recency Score]]&amp;Table13[[#This Row],[Frequency Score]]&amp;Table13[[#This Row],[Monetary Score]]</f>
        <v>353</v>
      </c>
      <c r="AU1023" t="str">
        <f t="shared" si="15"/>
        <v>Frequent Buyers</v>
      </c>
      <c r="AW1023" s="13">
        <f>DATEDIF(Table13[[#This Row],[Dt_Customer]], Snapshot_Date, "d")</f>
        <v>479</v>
      </c>
      <c r="AX1023" s="13">
        <f>Table13[[#This Row],[CL if today]]/365</f>
        <v>1.3123287671232877</v>
      </c>
      <c r="AY1023">
        <f>Table13[[#This Row],[Total Number of Purchases]]/Table13[[#This Row],[Corrected CL]]</f>
        <v>17.526096033402922</v>
      </c>
      <c r="AZ1023">
        <f>Table13[[#This Row],[Average Order Value (AOV)]]*Table13[[#This Row],[Freq per Year]]</f>
        <v>461.77453027139876</v>
      </c>
      <c r="BA1023">
        <f>Table13[[#This Row],[Total Spend]]/Table13[[#This Row],[Corrected CL]]</f>
        <v>461.7745302713987</v>
      </c>
      <c r="BB1023">
        <v>58.944099378881987</v>
      </c>
      <c r="BC1023" s="1">
        <f>Table13[[#This Row],[Dt_Customer]]+Table13[[#This Row],[Recency]]</f>
        <v>41494</v>
      </c>
      <c r="BD1023" s="16" t="str">
        <f>IF(COUNTIF(A:A, A1023) &gt; 1, "Duplicate", "Unique")</f>
        <v>Unique</v>
      </c>
    </row>
    <row r="1024" spans="1:56" x14ac:dyDescent="0.3">
      <c r="A1024">
        <v>4697</v>
      </c>
      <c r="B1024">
        <v>1949</v>
      </c>
      <c r="C1024" t="s">
        <v>41</v>
      </c>
      <c r="D1024" t="s">
        <v>29</v>
      </c>
      <c r="E1024">
        <v>35416</v>
      </c>
      <c r="F1024">
        <v>0</v>
      </c>
      <c r="G1024">
        <v>0</v>
      </c>
      <c r="H1024" s="1">
        <v>41438</v>
      </c>
      <c r="I1024">
        <v>62</v>
      </c>
      <c r="J1024">
        <v>248</v>
      </c>
      <c r="K1024">
        <v>3</v>
      </c>
      <c r="L1024">
        <v>81</v>
      </c>
      <c r="M1024">
        <v>4</v>
      </c>
      <c r="N1024">
        <v>3</v>
      </c>
      <c r="O1024">
        <v>51</v>
      </c>
      <c r="P1024">
        <f>IF(Table13[[#This Row],[MntWines]] = 0,"",Table13[[#This Row],[MntWines]])</f>
        <v>248</v>
      </c>
      <c r="Q1024">
        <f>IF(Table13[[#This Row],[MntFruits]] = 0, "",Table13[[#This Row],[MntFruits]])</f>
        <v>3</v>
      </c>
      <c r="R1024">
        <f>IF(Table13[[#This Row],[MntMeatProducts]] = 0, "",Table13[[#This Row],[MntMeatProducts]])</f>
        <v>81</v>
      </c>
      <c r="S1024">
        <f>IF(Table13[[#This Row],[MntFishProducts]] = 0, "",Table13[[#This Row],[MntFishProducts]])</f>
        <v>4</v>
      </c>
      <c r="T1024">
        <f>IF(Table13[[#This Row],[MntSweetProducts]] = 0, "",Table13[[#This Row],[MntSweetProducts]])</f>
        <v>3</v>
      </c>
      <c r="U1024">
        <f>IF(Table13[[#This Row],[MntGoldProds]] = 0, "",Table13[[#This Row],[MntGoldProds]])</f>
        <v>51</v>
      </c>
      <c r="V1024">
        <v>3</v>
      </c>
      <c r="W1024">
        <v>7</v>
      </c>
      <c r="X1024">
        <v>1</v>
      </c>
      <c r="Y1024">
        <v>5</v>
      </c>
      <c r="Z1024">
        <v>8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 t="s">
        <v>43</v>
      </c>
      <c r="AI1024" s="13">
        <f>SUM(Table13[[#This Row],[MntWines]:[MntGoldProds]])</f>
        <v>390</v>
      </c>
      <c r="AJ1024" s="13">
        <f>AVERAGE(Table13[[#This Row],[MntWines]:[MntGoldProds]])</f>
        <v>65</v>
      </c>
      <c r="AK1024">
        <f>IF(Table13[[#This Row],[Total Number of Purchases]]=0,0,Table13[[#This Row],[Total Spend]]/Table13[[#This Row],[Total Number of Purchases]])</f>
        <v>24.375</v>
      </c>
      <c r="AM1024">
        <f>SUM(Table13[[#This Row],[NumDealsPurchases]:[NumStorePurchases]])</f>
        <v>16</v>
      </c>
      <c r="AN1024" s="14">
        <f>Snapshot_Date-Table13[[#This Row],[Dt_Customer]]</f>
        <v>478</v>
      </c>
      <c r="AP1024" s="13">
        <f>Table13[[#This Row],[NumDealsPurchases]]/Table13[[#This Row],[Total Number of Purchases]]*100</f>
        <v>18.75</v>
      </c>
      <c r="AQ1024">
        <f>6-ROUNDUP(_xlfn.PERCENTRANK.INC(Table13[Recency],Table13[[#This Row],[Recency]])*5, 0)</f>
        <v>2</v>
      </c>
      <c r="AR1024">
        <f>ROUNDUP(_xlfn.PERCENTRANK.INC(Table13[Total Number of Purchases],Table13[[#This Row],[Total Number of Purchases]])*5,0)</f>
        <v>3</v>
      </c>
      <c r="AS1024">
        <f>ROUNDUP(_xlfn.PERCENTRANK.INC(Table13[Total Spend],Table13[[#This Row],[Total Spend]])*5,0)</f>
        <v>3</v>
      </c>
      <c r="AT1024" t="str">
        <f>Table13[[#This Row],[Recency Score]]&amp;Table13[[#This Row],[Frequency Score]]&amp;Table13[[#This Row],[Monetary Score]]</f>
        <v>233</v>
      </c>
      <c r="AU1024" t="str">
        <f t="shared" si="15"/>
        <v>About to Sleep</v>
      </c>
      <c r="AW1024" s="13">
        <f>DATEDIF(Table13[[#This Row],[Dt_Customer]], Snapshot_Date, "d")</f>
        <v>478</v>
      </c>
      <c r="AX1024" s="13">
        <f>Table13[[#This Row],[CL if today]]/365</f>
        <v>1.3095890410958904</v>
      </c>
      <c r="AY1024">
        <f>Table13[[#This Row],[Total Number of Purchases]]/Table13[[#This Row],[Corrected CL]]</f>
        <v>12.217573221757323</v>
      </c>
      <c r="AZ1024">
        <f>Table13[[#This Row],[Average Order Value (AOV)]]*Table13[[#This Row],[Freq per Year]]</f>
        <v>297.80334728033478</v>
      </c>
      <c r="BA1024">
        <f>Table13[[#This Row],[Total Spend]]/Table13[[#This Row],[Corrected CL]]</f>
        <v>297.80334728033472</v>
      </c>
      <c r="BB1024">
        <v>36.34854771784233</v>
      </c>
      <c r="BC1024" s="1">
        <f>Table13[[#This Row],[Dt_Customer]]+Table13[[#This Row],[Recency]]</f>
        <v>41500</v>
      </c>
      <c r="BD1024" s="16" t="str">
        <f>IF(COUNTIF(A:A, A1024) &gt; 1, "Duplicate", "Unique")</f>
        <v>Unique</v>
      </c>
    </row>
    <row r="1025" spans="1:56" x14ac:dyDescent="0.3">
      <c r="A1025">
        <v>6245</v>
      </c>
      <c r="B1025">
        <v>1950</v>
      </c>
      <c r="C1025" t="s">
        <v>37</v>
      </c>
      <c r="D1025" t="s">
        <v>35</v>
      </c>
      <c r="E1025">
        <v>59292</v>
      </c>
      <c r="F1025">
        <v>0</v>
      </c>
      <c r="G1025">
        <v>1</v>
      </c>
      <c r="H1025" s="1">
        <v>41438</v>
      </c>
      <c r="I1025">
        <v>71</v>
      </c>
      <c r="J1025">
        <v>378</v>
      </c>
      <c r="K1025">
        <v>14</v>
      </c>
      <c r="L1025">
        <v>68</v>
      </c>
      <c r="M1025">
        <v>19</v>
      </c>
      <c r="N1025">
        <v>14</v>
      </c>
      <c r="O1025">
        <v>14</v>
      </c>
      <c r="P1025">
        <f>IF(Table13[[#This Row],[MntWines]] = 0,"",Table13[[#This Row],[MntWines]])</f>
        <v>378</v>
      </c>
      <c r="Q1025">
        <f>IF(Table13[[#This Row],[MntFruits]] = 0, "",Table13[[#This Row],[MntFruits]])</f>
        <v>14</v>
      </c>
      <c r="R1025">
        <f>IF(Table13[[#This Row],[MntMeatProducts]] = 0, "",Table13[[#This Row],[MntMeatProducts]])</f>
        <v>68</v>
      </c>
      <c r="S1025">
        <f>IF(Table13[[#This Row],[MntFishProducts]] = 0, "",Table13[[#This Row],[MntFishProducts]])</f>
        <v>19</v>
      </c>
      <c r="T1025">
        <f>IF(Table13[[#This Row],[MntSweetProducts]] = 0, "",Table13[[#This Row],[MntSweetProducts]])</f>
        <v>14</v>
      </c>
      <c r="U1025">
        <f>IF(Table13[[#This Row],[MntGoldProds]] = 0, "",Table13[[#This Row],[MntGoldProds]])</f>
        <v>14</v>
      </c>
      <c r="V1025">
        <v>2</v>
      </c>
      <c r="W1025">
        <v>3</v>
      </c>
      <c r="X1025">
        <v>5</v>
      </c>
      <c r="Y1025">
        <v>8</v>
      </c>
      <c r="Z1025">
        <v>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30</v>
      </c>
      <c r="AI1025" s="13">
        <f>SUM(Table13[[#This Row],[MntWines]:[MntGoldProds]])</f>
        <v>507</v>
      </c>
      <c r="AJ1025" s="13">
        <f>AVERAGE(Table13[[#This Row],[MntWines]:[MntGoldProds]])</f>
        <v>84.5</v>
      </c>
      <c r="AK1025">
        <f>IF(Table13[[#This Row],[Total Number of Purchases]]=0,0,Table13[[#This Row],[Total Spend]]/Table13[[#This Row],[Total Number of Purchases]])</f>
        <v>28.166666666666668</v>
      </c>
      <c r="AM1025">
        <f>SUM(Table13[[#This Row],[NumDealsPurchases]:[NumStorePurchases]])</f>
        <v>18</v>
      </c>
      <c r="AN1025" s="14">
        <f>Snapshot_Date-Table13[[#This Row],[Dt_Customer]]</f>
        <v>478</v>
      </c>
      <c r="AP1025" s="13">
        <f>Table13[[#This Row],[NumDealsPurchases]]/Table13[[#This Row],[Total Number of Purchases]]*100</f>
        <v>11.111111111111111</v>
      </c>
      <c r="AQ1025">
        <f>6-ROUNDUP(_xlfn.PERCENTRANK.INC(Table13[Recency],Table13[[#This Row],[Recency]])*5, 0)</f>
        <v>2</v>
      </c>
      <c r="AR1025">
        <f>ROUNDUP(_xlfn.PERCENTRANK.INC(Table13[Total Number of Purchases],Table13[[#This Row],[Total Number of Purchases]])*5,0)</f>
        <v>4</v>
      </c>
      <c r="AS1025">
        <f>ROUNDUP(_xlfn.PERCENTRANK.INC(Table13[Total Spend],Table13[[#This Row],[Total Spend]])*5,0)</f>
        <v>3</v>
      </c>
      <c r="AT1025" t="str">
        <f>Table13[[#This Row],[Recency Score]]&amp;Table13[[#This Row],[Frequency Score]]&amp;Table13[[#This Row],[Monetary Score]]</f>
        <v>243</v>
      </c>
      <c r="AU1025" t="str">
        <f t="shared" si="15"/>
        <v>About to Sleep</v>
      </c>
      <c r="AW1025" s="13">
        <f>DATEDIF(Table13[[#This Row],[Dt_Customer]], Snapshot_Date, "d")</f>
        <v>478</v>
      </c>
      <c r="AX1025" s="13">
        <f>Table13[[#This Row],[CL if today]]/365</f>
        <v>1.3095890410958904</v>
      </c>
      <c r="AY1025">
        <f>Table13[[#This Row],[Total Number of Purchases]]/Table13[[#This Row],[Corrected CL]]</f>
        <v>13.744769874476988</v>
      </c>
      <c r="AZ1025">
        <f>Table13[[#This Row],[Average Order Value (AOV)]]*Table13[[#This Row],[Freq per Year]]</f>
        <v>387.1443514644352</v>
      </c>
      <c r="BA1025">
        <f>Table13[[#This Row],[Total Spend]]/Table13[[#This Row],[Corrected CL]]</f>
        <v>387.14435146443515</v>
      </c>
      <c r="BB1025">
        <v>685.4140786749482</v>
      </c>
      <c r="BC1025" s="1">
        <f>Table13[[#This Row],[Dt_Customer]]+Table13[[#This Row],[Recency]]</f>
        <v>41509</v>
      </c>
      <c r="BD1025" s="16" t="str">
        <f>IF(COUNTIF(A:A, A1025) &gt; 1, "Duplicate", "Unique")</f>
        <v>Unique</v>
      </c>
    </row>
    <row r="1026" spans="1:56" x14ac:dyDescent="0.3">
      <c r="A1026">
        <v>8780</v>
      </c>
      <c r="B1026">
        <v>1950</v>
      </c>
      <c r="C1026" t="s">
        <v>37</v>
      </c>
      <c r="D1026" t="s">
        <v>35</v>
      </c>
      <c r="E1026">
        <v>59292</v>
      </c>
      <c r="F1026">
        <v>0</v>
      </c>
      <c r="G1026">
        <v>1</v>
      </c>
      <c r="H1026" s="1">
        <v>41438</v>
      </c>
      <c r="I1026">
        <v>71</v>
      </c>
      <c r="J1026">
        <v>378</v>
      </c>
      <c r="K1026">
        <v>14</v>
      </c>
      <c r="L1026">
        <v>68</v>
      </c>
      <c r="M1026">
        <v>19</v>
      </c>
      <c r="N1026">
        <v>14</v>
      </c>
      <c r="O1026">
        <v>14</v>
      </c>
      <c r="P1026">
        <f>IF(Table13[[#This Row],[MntWines]] = 0,"",Table13[[#This Row],[MntWines]])</f>
        <v>378</v>
      </c>
      <c r="Q1026">
        <f>IF(Table13[[#This Row],[MntFruits]] = 0, "",Table13[[#This Row],[MntFruits]])</f>
        <v>14</v>
      </c>
      <c r="R1026">
        <f>IF(Table13[[#This Row],[MntMeatProducts]] = 0, "",Table13[[#This Row],[MntMeatProducts]])</f>
        <v>68</v>
      </c>
      <c r="S1026">
        <f>IF(Table13[[#This Row],[MntFishProducts]] = 0, "",Table13[[#This Row],[MntFishProducts]])</f>
        <v>19</v>
      </c>
      <c r="T1026">
        <f>IF(Table13[[#This Row],[MntSweetProducts]] = 0, "",Table13[[#This Row],[MntSweetProducts]])</f>
        <v>14</v>
      </c>
      <c r="U1026">
        <f>IF(Table13[[#This Row],[MntGoldProds]] = 0, "",Table13[[#This Row],[MntGoldProds]])</f>
        <v>14</v>
      </c>
      <c r="V1026">
        <v>2</v>
      </c>
      <c r="W1026">
        <v>3</v>
      </c>
      <c r="X1026">
        <v>5</v>
      </c>
      <c r="Y1026">
        <v>8</v>
      </c>
      <c r="Z1026">
        <v>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30</v>
      </c>
      <c r="AI1026" s="13">
        <f>SUM(Table13[[#This Row],[MntWines]:[MntGoldProds]])</f>
        <v>507</v>
      </c>
      <c r="AJ1026" s="13">
        <f>AVERAGE(Table13[[#This Row],[MntWines]:[MntGoldProds]])</f>
        <v>84.5</v>
      </c>
      <c r="AK1026">
        <f>IF(Table13[[#This Row],[Total Number of Purchases]]=0,0,Table13[[#This Row],[Total Spend]]/Table13[[#This Row],[Total Number of Purchases]])</f>
        <v>28.166666666666668</v>
      </c>
      <c r="AM1026">
        <f>SUM(Table13[[#This Row],[NumDealsPurchases]:[NumStorePurchases]])</f>
        <v>18</v>
      </c>
      <c r="AN1026" s="14">
        <f>Snapshot_Date-Table13[[#This Row],[Dt_Customer]]</f>
        <v>478</v>
      </c>
      <c r="AP1026" s="13">
        <f>Table13[[#This Row],[NumDealsPurchases]]/Table13[[#This Row],[Total Number of Purchases]]*100</f>
        <v>11.111111111111111</v>
      </c>
      <c r="AQ1026">
        <f>6-ROUNDUP(_xlfn.PERCENTRANK.INC(Table13[Recency],Table13[[#This Row],[Recency]])*5, 0)</f>
        <v>2</v>
      </c>
      <c r="AR1026">
        <f>ROUNDUP(_xlfn.PERCENTRANK.INC(Table13[Total Number of Purchases],Table13[[#This Row],[Total Number of Purchases]])*5,0)</f>
        <v>4</v>
      </c>
      <c r="AS1026">
        <f>ROUNDUP(_xlfn.PERCENTRANK.INC(Table13[Total Spend],Table13[[#This Row],[Total Spend]])*5,0)</f>
        <v>3</v>
      </c>
      <c r="AT1026" t="str">
        <f>Table13[[#This Row],[Recency Score]]&amp;Table13[[#This Row],[Frequency Score]]&amp;Table13[[#This Row],[Monetary Score]]</f>
        <v>243</v>
      </c>
      <c r="AU1026" t="str">
        <f t="shared" ref="AU1026:AU1089" si="16">IF(AT1026="555","Champions",
IF(AND(LEFT(AT1026,1)="5", MID(AT1026,2,1)&gt;="3"),"Loyal Customers",
IF(MID(AT1026,2,1)="5","Frequent Buyers",
IF(RIGHT(AT1026,1)="5","Big Spenders",
IF(LEFT(AT1026,1)="4","Potential Loyalists",
IF(LEFT(AT1026,1)="3","Needs Attention",
IF(LEFT(AT1026,1)="2","About to Sleep",
IF(LEFT(AT1026,1)="1","Lost",
IF(LEFT(AT1026,1)&lt;="2","At Risk","Others")))))))))</f>
        <v>About to Sleep</v>
      </c>
      <c r="AW1026" s="13">
        <f>DATEDIF(Table13[[#This Row],[Dt_Customer]], Snapshot_Date, "d")</f>
        <v>478</v>
      </c>
      <c r="AX1026" s="13">
        <f>Table13[[#This Row],[CL if today]]/365</f>
        <v>1.3095890410958904</v>
      </c>
      <c r="AY1026">
        <f>Table13[[#This Row],[Total Number of Purchases]]/Table13[[#This Row],[Corrected CL]]</f>
        <v>13.744769874476988</v>
      </c>
      <c r="AZ1026">
        <f>Table13[[#This Row],[Average Order Value (AOV)]]*Table13[[#This Row],[Freq per Year]]</f>
        <v>387.1443514644352</v>
      </c>
      <c r="BA1026">
        <f>Table13[[#This Row],[Total Spend]]/Table13[[#This Row],[Corrected CL]]</f>
        <v>387.14435146443515</v>
      </c>
      <c r="BB1026">
        <v>685.4140786749482</v>
      </c>
      <c r="BC1026" s="1">
        <f>Table13[[#This Row],[Dt_Customer]]+Table13[[#This Row],[Recency]]</f>
        <v>41509</v>
      </c>
      <c r="BD1026" s="16" t="str">
        <f>IF(COUNTIF(A:A, A1026) &gt; 1, "Duplicate", "Unique")</f>
        <v>Unique</v>
      </c>
    </row>
    <row r="1027" spans="1:56" x14ac:dyDescent="0.3">
      <c r="A1027">
        <v>10870</v>
      </c>
      <c r="B1027">
        <v>1967</v>
      </c>
      <c r="C1027" t="s">
        <v>28</v>
      </c>
      <c r="D1027" t="s">
        <v>33</v>
      </c>
      <c r="E1027">
        <v>61223</v>
      </c>
      <c r="F1027">
        <v>0</v>
      </c>
      <c r="G1027">
        <v>1</v>
      </c>
      <c r="H1027" s="1">
        <v>41438</v>
      </c>
      <c r="I1027">
        <v>46</v>
      </c>
      <c r="J1027">
        <v>709</v>
      </c>
      <c r="K1027">
        <v>43</v>
      </c>
      <c r="L1027">
        <v>182</v>
      </c>
      <c r="M1027">
        <v>42</v>
      </c>
      <c r="N1027">
        <v>118</v>
      </c>
      <c r="O1027">
        <v>247</v>
      </c>
      <c r="P1027">
        <f>IF(Table13[[#This Row],[MntWines]] = 0,"",Table13[[#This Row],[MntWines]])</f>
        <v>709</v>
      </c>
      <c r="Q1027">
        <f>IF(Table13[[#This Row],[MntFruits]] = 0, "",Table13[[#This Row],[MntFruits]])</f>
        <v>43</v>
      </c>
      <c r="R1027">
        <f>IF(Table13[[#This Row],[MntMeatProducts]] = 0, "",Table13[[#This Row],[MntMeatProducts]])</f>
        <v>182</v>
      </c>
      <c r="S1027">
        <f>IF(Table13[[#This Row],[MntFishProducts]] = 0, "",Table13[[#This Row],[MntFishProducts]])</f>
        <v>42</v>
      </c>
      <c r="T1027">
        <f>IF(Table13[[#This Row],[MntSweetProducts]] = 0, "",Table13[[#This Row],[MntSweetProducts]])</f>
        <v>118</v>
      </c>
      <c r="U1027">
        <f>IF(Table13[[#This Row],[MntGoldProds]] = 0, "",Table13[[#This Row],[MntGoldProds]])</f>
        <v>247</v>
      </c>
      <c r="V1027">
        <v>2</v>
      </c>
      <c r="W1027">
        <v>9</v>
      </c>
      <c r="X1027">
        <v>3</v>
      </c>
      <c r="Y1027">
        <v>4</v>
      </c>
      <c r="Z1027">
        <v>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43</v>
      </c>
      <c r="AI1027" s="13">
        <f>SUM(Table13[[#This Row],[MntWines]:[MntGoldProds]])</f>
        <v>1341</v>
      </c>
      <c r="AJ1027" s="13">
        <f>AVERAGE(Table13[[#This Row],[MntWines]:[MntGoldProds]])</f>
        <v>223.5</v>
      </c>
      <c r="AK1027">
        <f>IF(Table13[[#This Row],[Total Number of Purchases]]=0,0,Table13[[#This Row],[Total Spend]]/Table13[[#This Row],[Total Number of Purchases]])</f>
        <v>74.5</v>
      </c>
      <c r="AM1027">
        <f>SUM(Table13[[#This Row],[NumDealsPurchases]:[NumStorePurchases]])</f>
        <v>18</v>
      </c>
      <c r="AN1027" s="14">
        <f>Snapshot_Date-Table13[[#This Row],[Dt_Customer]]</f>
        <v>478</v>
      </c>
      <c r="AP1027" s="13">
        <f>Table13[[#This Row],[NumDealsPurchases]]/Table13[[#This Row],[Total Number of Purchases]]*100</f>
        <v>11.111111111111111</v>
      </c>
      <c r="AQ1027">
        <f>6-ROUNDUP(_xlfn.PERCENTRANK.INC(Table13[Recency],Table13[[#This Row],[Recency]])*5, 0)</f>
        <v>3</v>
      </c>
      <c r="AR1027">
        <f>ROUNDUP(_xlfn.PERCENTRANK.INC(Table13[Total Number of Purchases],Table13[[#This Row],[Total Number of Purchases]])*5,0)</f>
        <v>4</v>
      </c>
      <c r="AS1027">
        <f>ROUNDUP(_xlfn.PERCENTRANK.INC(Table13[Total Spend],Table13[[#This Row],[Total Spend]])*5,0)</f>
        <v>5</v>
      </c>
      <c r="AT1027" t="str">
        <f>Table13[[#This Row],[Recency Score]]&amp;Table13[[#This Row],[Frequency Score]]&amp;Table13[[#This Row],[Monetary Score]]</f>
        <v>345</v>
      </c>
      <c r="AU1027" t="str">
        <f t="shared" si="16"/>
        <v>Big Spenders</v>
      </c>
      <c r="AW1027" s="13">
        <f>DATEDIF(Table13[[#This Row],[Dt_Customer]], Snapshot_Date, "d")</f>
        <v>478</v>
      </c>
      <c r="AX1027" s="13">
        <f>Table13[[#This Row],[CL if today]]/365</f>
        <v>1.3095890410958904</v>
      </c>
      <c r="AY1027">
        <f>Table13[[#This Row],[Total Number of Purchases]]/Table13[[#This Row],[Corrected CL]]</f>
        <v>13.744769874476988</v>
      </c>
      <c r="AZ1027">
        <f>Table13[[#This Row],[Average Order Value (AOV)]]*Table13[[#This Row],[Freq per Year]]</f>
        <v>1023.9853556485357</v>
      </c>
      <c r="BA1027">
        <f>Table13[[#This Row],[Total Spend]]/Table13[[#This Row],[Corrected CL]]</f>
        <v>1023.9853556485356</v>
      </c>
      <c r="BB1027">
        <v>413.56548856548858</v>
      </c>
      <c r="BC1027" s="1">
        <f>Table13[[#This Row],[Dt_Customer]]+Table13[[#This Row],[Recency]]</f>
        <v>41484</v>
      </c>
      <c r="BD1027" s="16" t="str">
        <f>IF(COUNTIF(A:A, A1027) &gt; 1, "Duplicate", "Unique")</f>
        <v>Unique</v>
      </c>
    </row>
    <row r="1028" spans="1:56" x14ac:dyDescent="0.3">
      <c r="A1028">
        <v>7848</v>
      </c>
      <c r="B1028">
        <v>1974</v>
      </c>
      <c r="C1028" t="s">
        <v>28</v>
      </c>
      <c r="D1028" t="s">
        <v>31</v>
      </c>
      <c r="E1028">
        <v>49166</v>
      </c>
      <c r="F1028">
        <v>0</v>
      </c>
      <c r="G1028">
        <v>1</v>
      </c>
      <c r="H1028" s="1">
        <v>41438</v>
      </c>
      <c r="I1028">
        <v>17</v>
      </c>
      <c r="J1028">
        <v>224</v>
      </c>
      <c r="K1028">
        <v>2</v>
      </c>
      <c r="L1028">
        <v>25</v>
      </c>
      <c r="M1028">
        <v>7</v>
      </c>
      <c r="N1028">
        <v>0</v>
      </c>
      <c r="O1028">
        <v>110</v>
      </c>
      <c r="P1028">
        <f>IF(Table13[[#This Row],[MntWines]] = 0,"",Table13[[#This Row],[MntWines]])</f>
        <v>224</v>
      </c>
      <c r="Q1028">
        <f>IF(Table13[[#This Row],[MntFruits]] = 0, "",Table13[[#This Row],[MntFruits]])</f>
        <v>2</v>
      </c>
      <c r="R1028">
        <f>IF(Table13[[#This Row],[MntMeatProducts]] = 0, "",Table13[[#This Row],[MntMeatProducts]])</f>
        <v>25</v>
      </c>
      <c r="S1028">
        <f>IF(Table13[[#This Row],[MntFishProducts]] = 0, "",Table13[[#This Row],[MntFishProducts]])</f>
        <v>7</v>
      </c>
      <c r="T1028" t="str">
        <f>IF(Table13[[#This Row],[MntSweetProducts]] = 0, "",Table13[[#This Row],[MntSweetProducts]])</f>
        <v/>
      </c>
      <c r="U1028">
        <f>IF(Table13[[#This Row],[MntGoldProds]] = 0, "",Table13[[#This Row],[MntGoldProds]])</f>
        <v>110</v>
      </c>
      <c r="V1028">
        <v>2</v>
      </c>
      <c r="W1028">
        <v>5</v>
      </c>
      <c r="X1028">
        <v>3</v>
      </c>
      <c r="Y1028">
        <v>3</v>
      </c>
      <c r="Z1028">
        <v>6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 t="s">
        <v>40</v>
      </c>
      <c r="AI1028" s="13">
        <f>SUM(Table13[[#This Row],[MntWines]:[MntGoldProds]])</f>
        <v>368</v>
      </c>
      <c r="AJ1028" s="13">
        <f>AVERAGE(Table13[[#This Row],[MntWines]:[MntGoldProds]])</f>
        <v>61.333333333333336</v>
      </c>
      <c r="AK1028">
        <f>IF(Table13[[#This Row],[Total Number of Purchases]]=0,0,Table13[[#This Row],[Total Spend]]/Table13[[#This Row],[Total Number of Purchases]])</f>
        <v>28.307692307692307</v>
      </c>
      <c r="AM1028">
        <f>SUM(Table13[[#This Row],[NumDealsPurchases]:[NumStorePurchases]])</f>
        <v>13</v>
      </c>
      <c r="AN1028" s="14">
        <f>Snapshot_Date-Table13[[#This Row],[Dt_Customer]]</f>
        <v>478</v>
      </c>
      <c r="AP1028" s="13">
        <f>Table13[[#This Row],[NumDealsPurchases]]/Table13[[#This Row],[Total Number of Purchases]]*100</f>
        <v>15.384615384615385</v>
      </c>
      <c r="AQ1028">
        <f>6-ROUNDUP(_xlfn.PERCENTRANK.INC(Table13[Recency],Table13[[#This Row],[Recency]])*5, 0)</f>
        <v>5</v>
      </c>
      <c r="AR1028">
        <f>ROUNDUP(_xlfn.PERCENTRANK.INC(Table13[Total Number of Purchases],Table13[[#This Row],[Total Number of Purchases]])*5,0)</f>
        <v>3</v>
      </c>
      <c r="AS1028">
        <f>ROUNDUP(_xlfn.PERCENTRANK.INC(Table13[Total Spend],Table13[[#This Row],[Total Spend]])*5,0)</f>
        <v>3</v>
      </c>
      <c r="AT1028" t="str">
        <f>Table13[[#This Row],[Recency Score]]&amp;Table13[[#This Row],[Frequency Score]]&amp;Table13[[#This Row],[Monetary Score]]</f>
        <v>533</v>
      </c>
      <c r="AU1028" t="str">
        <f t="shared" si="16"/>
        <v>Loyal Customers</v>
      </c>
      <c r="AW1028" s="13">
        <f>DATEDIF(Table13[[#This Row],[Dt_Customer]], Snapshot_Date, "d")</f>
        <v>478</v>
      </c>
      <c r="AX1028" s="13">
        <f>Table13[[#This Row],[CL if today]]/365</f>
        <v>1.3095890410958904</v>
      </c>
      <c r="AY1028">
        <f>Table13[[#This Row],[Total Number of Purchases]]/Table13[[#This Row],[Corrected CL]]</f>
        <v>9.926778242677825</v>
      </c>
      <c r="AZ1028">
        <f>Table13[[#This Row],[Average Order Value (AOV)]]*Table13[[#This Row],[Freq per Year]]</f>
        <v>281.0041841004184</v>
      </c>
      <c r="BA1028">
        <f>Table13[[#This Row],[Total Spend]]/Table13[[#This Row],[Corrected CL]]</f>
        <v>281.0041841004184</v>
      </c>
      <c r="BB1028">
        <v>849.89604989604993</v>
      </c>
      <c r="BC1028" s="1">
        <f>Table13[[#This Row],[Dt_Customer]]+Table13[[#This Row],[Recency]]</f>
        <v>41455</v>
      </c>
      <c r="BD1028" s="16" t="str">
        <f>IF(COUNTIF(A:A, A1028) &gt; 1, "Duplicate", "Unique")</f>
        <v>Unique</v>
      </c>
    </row>
    <row r="1029" spans="1:56" x14ac:dyDescent="0.3">
      <c r="A1029">
        <v>10691</v>
      </c>
      <c r="B1029">
        <v>1960</v>
      </c>
      <c r="C1029" t="s">
        <v>41</v>
      </c>
      <c r="D1029" t="s">
        <v>33</v>
      </c>
      <c r="E1029">
        <v>28520</v>
      </c>
      <c r="F1029">
        <v>1</v>
      </c>
      <c r="G1029">
        <v>1</v>
      </c>
      <c r="H1029" s="1">
        <v>41439</v>
      </c>
      <c r="I1029">
        <v>55</v>
      </c>
      <c r="J1029">
        <v>11</v>
      </c>
      <c r="K1029">
        <v>0</v>
      </c>
      <c r="L1029">
        <v>10</v>
      </c>
      <c r="M1029">
        <v>0</v>
      </c>
      <c r="N1029">
        <v>2</v>
      </c>
      <c r="O1029">
        <v>20</v>
      </c>
      <c r="P1029">
        <f>IF(Table13[[#This Row],[MntWines]] = 0,"",Table13[[#This Row],[MntWines]])</f>
        <v>11</v>
      </c>
      <c r="Q1029" t="str">
        <f>IF(Table13[[#This Row],[MntFruits]] = 0, "",Table13[[#This Row],[MntFruits]])</f>
        <v/>
      </c>
      <c r="R1029">
        <f>IF(Table13[[#This Row],[MntMeatProducts]] = 0, "",Table13[[#This Row],[MntMeatProducts]])</f>
        <v>10</v>
      </c>
      <c r="S1029" t="str">
        <f>IF(Table13[[#This Row],[MntFishProducts]] = 0, "",Table13[[#This Row],[MntFishProducts]])</f>
        <v/>
      </c>
      <c r="T1029">
        <f>IF(Table13[[#This Row],[MntSweetProducts]] = 0, "",Table13[[#This Row],[MntSweetProducts]])</f>
        <v>2</v>
      </c>
      <c r="U1029">
        <f>IF(Table13[[#This Row],[MntGoldProds]] = 0, "",Table13[[#This Row],[MntGoldProds]])</f>
        <v>20</v>
      </c>
      <c r="V1029">
        <v>1</v>
      </c>
      <c r="W1029">
        <v>1</v>
      </c>
      <c r="X1029">
        <v>1</v>
      </c>
      <c r="Y1029">
        <v>2</v>
      </c>
      <c r="Z1029">
        <v>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">
        <v>30</v>
      </c>
      <c r="AI1029" s="13">
        <f>SUM(Table13[[#This Row],[MntWines]:[MntGoldProds]])</f>
        <v>43</v>
      </c>
      <c r="AJ1029" s="13">
        <f>AVERAGE(Table13[[#This Row],[MntWines]:[MntGoldProds]])</f>
        <v>7.166666666666667</v>
      </c>
      <c r="AK1029">
        <f>IF(Table13[[#This Row],[Total Number of Purchases]]=0,0,Table13[[#This Row],[Total Spend]]/Table13[[#This Row],[Total Number of Purchases]])</f>
        <v>8.6</v>
      </c>
      <c r="AM1029">
        <f>SUM(Table13[[#This Row],[NumDealsPurchases]:[NumStorePurchases]])</f>
        <v>5</v>
      </c>
      <c r="AN1029" s="14">
        <f>Snapshot_Date-Table13[[#This Row],[Dt_Customer]]</f>
        <v>477</v>
      </c>
      <c r="AP1029" s="13">
        <f>Table13[[#This Row],[NumDealsPurchases]]/Table13[[#This Row],[Total Number of Purchases]]*100</f>
        <v>20</v>
      </c>
      <c r="AQ1029">
        <f>6-ROUNDUP(_xlfn.PERCENTRANK.INC(Table13[Recency],Table13[[#This Row],[Recency]])*5, 0)</f>
        <v>3</v>
      </c>
      <c r="AR1029">
        <f>ROUNDUP(_xlfn.PERCENTRANK.INC(Table13[Total Number of Purchases],Table13[[#This Row],[Total Number of Purchases]])*5,0)</f>
        <v>1</v>
      </c>
      <c r="AS1029">
        <f>ROUNDUP(_xlfn.PERCENTRANK.INC(Table13[Total Spend],Table13[[#This Row],[Total Spend]])*5,0)</f>
        <v>1</v>
      </c>
      <c r="AT1029" t="str">
        <f>Table13[[#This Row],[Recency Score]]&amp;Table13[[#This Row],[Frequency Score]]&amp;Table13[[#This Row],[Monetary Score]]</f>
        <v>311</v>
      </c>
      <c r="AU1029" t="str">
        <f t="shared" si="16"/>
        <v>Needs Attention</v>
      </c>
      <c r="AW1029" s="13">
        <f>DATEDIF(Table13[[#This Row],[Dt_Customer]], Snapshot_Date, "d")</f>
        <v>477</v>
      </c>
      <c r="AX1029" s="13">
        <f>Table13[[#This Row],[CL if today]]/365</f>
        <v>1.3068493150684932</v>
      </c>
      <c r="AY1029">
        <f>Table13[[#This Row],[Total Number of Purchases]]/Table13[[#This Row],[Corrected CL]]</f>
        <v>3.8259958071278826</v>
      </c>
      <c r="AZ1029">
        <f>Table13[[#This Row],[Average Order Value (AOV)]]*Table13[[#This Row],[Freq per Year]]</f>
        <v>32.903563941299787</v>
      </c>
      <c r="BA1029">
        <f>Table13[[#This Row],[Total Spend]]/Table13[[#This Row],[Corrected CL]]</f>
        <v>32.903563941299787</v>
      </c>
      <c r="BB1029">
        <v>304.92708333333337</v>
      </c>
      <c r="BC1029" s="1">
        <f>Table13[[#This Row],[Dt_Customer]]+Table13[[#This Row],[Recency]]</f>
        <v>41494</v>
      </c>
      <c r="BD1029" s="16" t="str">
        <f>IF(COUNTIF(A:A, A1029) &gt; 1, "Duplicate", "Unique")</f>
        <v>Unique</v>
      </c>
    </row>
    <row r="1030" spans="1:56" x14ac:dyDescent="0.3">
      <c r="A1030">
        <v>1517</v>
      </c>
      <c r="B1030">
        <v>1969</v>
      </c>
      <c r="C1030" t="s">
        <v>28</v>
      </c>
      <c r="D1030" t="s">
        <v>31</v>
      </c>
      <c r="E1030">
        <v>30822</v>
      </c>
      <c r="F1030">
        <v>1</v>
      </c>
      <c r="G1030">
        <v>0</v>
      </c>
      <c r="H1030" s="1">
        <v>41439</v>
      </c>
      <c r="I1030">
        <v>92</v>
      </c>
      <c r="J1030">
        <v>3</v>
      </c>
      <c r="K1030">
        <v>9</v>
      </c>
      <c r="L1030">
        <v>13</v>
      </c>
      <c r="M1030">
        <v>2</v>
      </c>
      <c r="N1030">
        <v>12</v>
      </c>
      <c r="O1030">
        <v>12</v>
      </c>
      <c r="P1030">
        <f>IF(Table13[[#This Row],[MntWines]] = 0,"",Table13[[#This Row],[MntWines]])</f>
        <v>3</v>
      </c>
      <c r="Q1030">
        <f>IF(Table13[[#This Row],[MntFruits]] = 0, "",Table13[[#This Row],[MntFruits]])</f>
        <v>9</v>
      </c>
      <c r="R1030">
        <f>IF(Table13[[#This Row],[MntMeatProducts]] = 0, "",Table13[[#This Row],[MntMeatProducts]])</f>
        <v>13</v>
      </c>
      <c r="S1030">
        <f>IF(Table13[[#This Row],[MntFishProducts]] = 0, "",Table13[[#This Row],[MntFishProducts]])</f>
        <v>2</v>
      </c>
      <c r="T1030">
        <f>IF(Table13[[#This Row],[MntSweetProducts]] = 0, "",Table13[[#This Row],[MntSweetProducts]])</f>
        <v>12</v>
      </c>
      <c r="U1030">
        <f>IF(Table13[[#This Row],[MntGoldProds]] = 0, "",Table13[[#This Row],[MntGoldProds]])</f>
        <v>12</v>
      </c>
      <c r="V1030">
        <v>1</v>
      </c>
      <c r="W1030">
        <v>1</v>
      </c>
      <c r="X1030">
        <v>0</v>
      </c>
      <c r="Y1030">
        <v>3</v>
      </c>
      <c r="Z1030">
        <v>7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30</v>
      </c>
      <c r="AI1030" s="13">
        <f>SUM(Table13[[#This Row],[MntWines]:[MntGoldProds]])</f>
        <v>51</v>
      </c>
      <c r="AJ1030" s="13">
        <f>AVERAGE(Table13[[#This Row],[MntWines]:[MntGoldProds]])</f>
        <v>8.5</v>
      </c>
      <c r="AK1030">
        <f>IF(Table13[[#This Row],[Total Number of Purchases]]=0,0,Table13[[#This Row],[Total Spend]]/Table13[[#This Row],[Total Number of Purchases]])</f>
        <v>10.199999999999999</v>
      </c>
      <c r="AM1030">
        <f>SUM(Table13[[#This Row],[NumDealsPurchases]:[NumStorePurchases]])</f>
        <v>5</v>
      </c>
      <c r="AN1030" s="14">
        <f>Snapshot_Date-Table13[[#This Row],[Dt_Customer]]</f>
        <v>477</v>
      </c>
      <c r="AP1030" s="13">
        <f>Table13[[#This Row],[NumDealsPurchases]]/Table13[[#This Row],[Total Number of Purchases]]*100</f>
        <v>20</v>
      </c>
      <c r="AQ1030">
        <f>6-ROUNDUP(_xlfn.PERCENTRANK.INC(Table13[Recency],Table13[[#This Row],[Recency]])*5, 0)</f>
        <v>1</v>
      </c>
      <c r="AR1030">
        <f>ROUNDUP(_xlfn.PERCENTRANK.INC(Table13[Total Number of Purchases],Table13[[#This Row],[Total Number of Purchases]])*5,0)</f>
        <v>1</v>
      </c>
      <c r="AS1030">
        <f>ROUNDUP(_xlfn.PERCENTRANK.INC(Table13[Total Spend],Table13[[#This Row],[Total Spend]])*5,0)</f>
        <v>1</v>
      </c>
      <c r="AT1030" t="str">
        <f>Table13[[#This Row],[Recency Score]]&amp;Table13[[#This Row],[Frequency Score]]&amp;Table13[[#This Row],[Monetary Score]]</f>
        <v>111</v>
      </c>
      <c r="AU1030" t="str">
        <f t="shared" si="16"/>
        <v>Lost</v>
      </c>
      <c r="AW1030" s="13">
        <f>DATEDIF(Table13[[#This Row],[Dt_Customer]], Snapshot_Date, "d")</f>
        <v>477</v>
      </c>
      <c r="AX1030" s="13">
        <f>Table13[[#This Row],[CL if today]]/365</f>
        <v>1.3068493150684932</v>
      </c>
      <c r="AY1030">
        <f>Table13[[#This Row],[Total Number of Purchases]]/Table13[[#This Row],[Corrected CL]]</f>
        <v>3.8259958071278826</v>
      </c>
      <c r="AZ1030">
        <f>Table13[[#This Row],[Average Order Value (AOV)]]*Table13[[#This Row],[Freq per Year]]</f>
        <v>39.025157232704402</v>
      </c>
      <c r="BA1030">
        <f>Table13[[#This Row],[Total Spend]]/Table13[[#This Row],[Corrected CL]]</f>
        <v>39.025157232704402</v>
      </c>
      <c r="BB1030">
        <v>106.23700623700624</v>
      </c>
      <c r="BC1030" s="1">
        <f>Table13[[#This Row],[Dt_Customer]]+Table13[[#This Row],[Recency]]</f>
        <v>41531</v>
      </c>
      <c r="BD1030" s="16" t="str">
        <f>IF(COUNTIF(A:A, A1030) &gt; 1, "Duplicate", "Unique")</f>
        <v>Unique</v>
      </c>
    </row>
    <row r="1031" spans="1:56" x14ac:dyDescent="0.3">
      <c r="A1031">
        <v>4037</v>
      </c>
      <c r="B1031">
        <v>1976</v>
      </c>
      <c r="C1031" t="s">
        <v>28</v>
      </c>
      <c r="D1031" t="s">
        <v>29</v>
      </c>
      <c r="E1031">
        <v>31859</v>
      </c>
      <c r="F1031">
        <v>1</v>
      </c>
      <c r="G1031">
        <v>0</v>
      </c>
      <c r="H1031" s="1">
        <v>41439</v>
      </c>
      <c r="I1031">
        <v>77</v>
      </c>
      <c r="J1031">
        <v>3</v>
      </c>
      <c r="K1031">
        <v>1</v>
      </c>
      <c r="L1031">
        <v>3</v>
      </c>
      <c r="M1031">
        <v>8</v>
      </c>
      <c r="N1031">
        <v>0</v>
      </c>
      <c r="O1031">
        <v>5</v>
      </c>
      <c r="P1031">
        <f>IF(Table13[[#This Row],[MntWines]] = 0,"",Table13[[#This Row],[MntWines]])</f>
        <v>3</v>
      </c>
      <c r="Q1031">
        <f>IF(Table13[[#This Row],[MntFruits]] = 0, "",Table13[[#This Row],[MntFruits]])</f>
        <v>1</v>
      </c>
      <c r="R1031">
        <f>IF(Table13[[#This Row],[MntMeatProducts]] = 0, "",Table13[[#This Row],[MntMeatProducts]])</f>
        <v>3</v>
      </c>
      <c r="S1031">
        <f>IF(Table13[[#This Row],[MntFishProducts]] = 0, "",Table13[[#This Row],[MntFishProducts]])</f>
        <v>8</v>
      </c>
      <c r="T1031" t="str">
        <f>IF(Table13[[#This Row],[MntSweetProducts]] = 0, "",Table13[[#This Row],[MntSweetProducts]])</f>
        <v/>
      </c>
      <c r="U1031">
        <f>IF(Table13[[#This Row],[MntGoldProds]] = 0, "",Table13[[#This Row],[MntGoldProds]])</f>
        <v>5</v>
      </c>
      <c r="V1031">
        <v>1</v>
      </c>
      <c r="W1031">
        <v>1</v>
      </c>
      <c r="X1031">
        <v>0</v>
      </c>
      <c r="Y1031">
        <v>2</v>
      </c>
      <c r="Z1031">
        <v>7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 t="s">
        <v>43</v>
      </c>
      <c r="AI1031" s="13">
        <f>SUM(Table13[[#This Row],[MntWines]:[MntGoldProds]])</f>
        <v>20</v>
      </c>
      <c r="AJ1031" s="13">
        <f>AVERAGE(Table13[[#This Row],[MntWines]:[MntGoldProds]])</f>
        <v>3.3333333333333335</v>
      </c>
      <c r="AK1031">
        <f>IF(Table13[[#This Row],[Total Number of Purchases]]=0,0,Table13[[#This Row],[Total Spend]]/Table13[[#This Row],[Total Number of Purchases]])</f>
        <v>5</v>
      </c>
      <c r="AM1031">
        <f>SUM(Table13[[#This Row],[NumDealsPurchases]:[NumStorePurchases]])</f>
        <v>4</v>
      </c>
      <c r="AN1031" s="14">
        <f>Snapshot_Date-Table13[[#This Row],[Dt_Customer]]</f>
        <v>477</v>
      </c>
      <c r="AP1031" s="13">
        <f>Table13[[#This Row],[NumDealsPurchases]]/Table13[[#This Row],[Total Number of Purchases]]*100</f>
        <v>25</v>
      </c>
      <c r="AQ1031">
        <f>6-ROUNDUP(_xlfn.PERCENTRANK.INC(Table13[Recency],Table13[[#This Row],[Recency]])*5, 0)</f>
        <v>2</v>
      </c>
      <c r="AR1031">
        <f>ROUNDUP(_xlfn.PERCENTRANK.INC(Table13[Total Number of Purchases],Table13[[#This Row],[Total Number of Purchases]])*5,0)</f>
        <v>1</v>
      </c>
      <c r="AS1031">
        <f>ROUNDUP(_xlfn.PERCENTRANK.INC(Table13[Total Spend],Table13[[#This Row],[Total Spend]])*5,0)</f>
        <v>1</v>
      </c>
      <c r="AT1031" t="str">
        <f>Table13[[#This Row],[Recency Score]]&amp;Table13[[#This Row],[Frequency Score]]&amp;Table13[[#This Row],[Monetary Score]]</f>
        <v>211</v>
      </c>
      <c r="AU1031" t="str">
        <f t="shared" si="16"/>
        <v>About to Sleep</v>
      </c>
      <c r="AW1031" s="13">
        <f>DATEDIF(Table13[[#This Row],[Dt_Customer]], Snapshot_Date, "d")</f>
        <v>477</v>
      </c>
      <c r="AX1031" s="13">
        <f>Table13[[#This Row],[CL if today]]/365</f>
        <v>1.3068493150684932</v>
      </c>
      <c r="AY1031">
        <f>Table13[[#This Row],[Total Number of Purchases]]/Table13[[#This Row],[Corrected CL]]</f>
        <v>3.0607966457023057</v>
      </c>
      <c r="AZ1031">
        <f>Table13[[#This Row],[Average Order Value (AOV)]]*Table13[[#This Row],[Freq per Year]]</f>
        <v>15.303983228511528</v>
      </c>
      <c r="BA1031">
        <f>Table13[[#This Row],[Total Spend]]/Table13[[#This Row],[Corrected CL]]</f>
        <v>15.30398322851153</v>
      </c>
      <c r="BB1031">
        <v>106.23700623700624</v>
      </c>
      <c r="BC1031" s="1">
        <f>Table13[[#This Row],[Dt_Customer]]+Table13[[#This Row],[Recency]]</f>
        <v>41516</v>
      </c>
      <c r="BD1031" s="16" t="str">
        <f>IF(COUNTIF(A:A, A1031) &gt; 1, "Duplicate", "Unique")</f>
        <v>Unique</v>
      </c>
    </row>
    <row r="1032" spans="1:56" x14ac:dyDescent="0.3">
      <c r="A1032">
        <v>3179</v>
      </c>
      <c r="B1032">
        <v>1980</v>
      </c>
      <c r="C1032" t="s">
        <v>28</v>
      </c>
      <c r="D1032" t="s">
        <v>31</v>
      </c>
      <c r="E1032">
        <v>81741</v>
      </c>
      <c r="F1032">
        <v>0</v>
      </c>
      <c r="G1032">
        <v>0</v>
      </c>
      <c r="H1032" s="1">
        <v>41441</v>
      </c>
      <c r="I1032">
        <v>75</v>
      </c>
      <c r="J1032">
        <v>249</v>
      </c>
      <c r="K1032">
        <v>153</v>
      </c>
      <c r="L1032">
        <v>940</v>
      </c>
      <c r="M1032">
        <v>58</v>
      </c>
      <c r="N1032">
        <v>134</v>
      </c>
      <c r="O1032">
        <v>38</v>
      </c>
      <c r="P1032">
        <f>IF(Table13[[#This Row],[MntWines]] = 0,"",Table13[[#This Row],[MntWines]])</f>
        <v>249</v>
      </c>
      <c r="Q1032">
        <f>IF(Table13[[#This Row],[MntFruits]] = 0, "",Table13[[#This Row],[MntFruits]])</f>
        <v>153</v>
      </c>
      <c r="R1032">
        <f>IF(Table13[[#This Row],[MntMeatProducts]] = 0, "",Table13[[#This Row],[MntMeatProducts]])</f>
        <v>940</v>
      </c>
      <c r="S1032">
        <f>IF(Table13[[#This Row],[MntFishProducts]] = 0, "",Table13[[#This Row],[MntFishProducts]])</f>
        <v>58</v>
      </c>
      <c r="T1032">
        <f>IF(Table13[[#This Row],[MntSweetProducts]] = 0, "",Table13[[#This Row],[MntSweetProducts]])</f>
        <v>134</v>
      </c>
      <c r="U1032">
        <f>IF(Table13[[#This Row],[MntGoldProds]] = 0, "",Table13[[#This Row],[MntGoldProds]])</f>
        <v>38</v>
      </c>
      <c r="V1032">
        <v>0</v>
      </c>
      <c r="W1032">
        <v>6</v>
      </c>
      <c r="X1032">
        <v>6</v>
      </c>
      <c r="Y1032">
        <v>7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">
        <v>30</v>
      </c>
      <c r="AI1032" s="13">
        <f>SUM(Table13[[#This Row],[MntWines]:[MntGoldProds]])</f>
        <v>1572</v>
      </c>
      <c r="AJ1032" s="13">
        <f>AVERAGE(Table13[[#This Row],[MntWines]:[MntGoldProds]])</f>
        <v>262</v>
      </c>
      <c r="AK1032">
        <f>IF(Table13[[#This Row],[Total Number of Purchases]]=0,0,Table13[[#This Row],[Total Spend]]/Table13[[#This Row],[Total Number of Purchases]])</f>
        <v>82.736842105263165</v>
      </c>
      <c r="AM1032">
        <f>SUM(Table13[[#This Row],[NumDealsPurchases]:[NumStorePurchases]])</f>
        <v>19</v>
      </c>
      <c r="AN1032" s="14">
        <f>Snapshot_Date-Table13[[#This Row],[Dt_Customer]]</f>
        <v>475</v>
      </c>
      <c r="AP1032" s="13">
        <f>Table13[[#This Row],[NumDealsPurchases]]/Table13[[#This Row],[Total Number of Purchases]]*100</f>
        <v>0</v>
      </c>
      <c r="AQ1032">
        <f>6-ROUNDUP(_xlfn.PERCENTRANK.INC(Table13[Recency],Table13[[#This Row],[Recency]])*5, 0)</f>
        <v>2</v>
      </c>
      <c r="AR1032">
        <f>ROUNDUP(_xlfn.PERCENTRANK.INC(Table13[Total Number of Purchases],Table13[[#This Row],[Total Number of Purchases]])*5,0)</f>
        <v>4</v>
      </c>
      <c r="AS1032">
        <f>ROUNDUP(_xlfn.PERCENTRANK.INC(Table13[Total Spend],Table13[[#This Row],[Total Spend]])*5,0)</f>
        <v>5</v>
      </c>
      <c r="AT1032" t="str">
        <f>Table13[[#This Row],[Recency Score]]&amp;Table13[[#This Row],[Frequency Score]]&amp;Table13[[#This Row],[Monetary Score]]</f>
        <v>245</v>
      </c>
      <c r="AU1032" t="str">
        <f t="shared" si="16"/>
        <v>Big Spenders</v>
      </c>
      <c r="AW1032" s="13">
        <f>DATEDIF(Table13[[#This Row],[Dt_Customer]], Snapshot_Date, "d")</f>
        <v>475</v>
      </c>
      <c r="AX1032" s="13">
        <f>Table13[[#This Row],[CL if today]]/365</f>
        <v>1.3013698630136987</v>
      </c>
      <c r="AY1032">
        <f>Table13[[#This Row],[Total Number of Purchases]]/Table13[[#This Row],[Corrected CL]]</f>
        <v>14.6</v>
      </c>
      <c r="AZ1032">
        <f>Table13[[#This Row],[Average Order Value (AOV)]]*Table13[[#This Row],[Freq per Year]]</f>
        <v>1207.9578947368423</v>
      </c>
      <c r="BA1032">
        <f>Table13[[#This Row],[Total Spend]]/Table13[[#This Row],[Corrected CL]]</f>
        <v>1207.957894736842</v>
      </c>
      <c r="BB1032">
        <v>460.8125</v>
      </c>
      <c r="BC1032" s="1">
        <f>Table13[[#This Row],[Dt_Customer]]+Table13[[#This Row],[Recency]]</f>
        <v>41516</v>
      </c>
      <c r="BD1032" s="16" t="str">
        <f>IF(COUNTIF(A:A, A1032) &gt; 1, "Duplicate", "Unique")</f>
        <v>Unique</v>
      </c>
    </row>
    <row r="1033" spans="1:56" x14ac:dyDescent="0.3">
      <c r="A1033">
        <v>8779</v>
      </c>
      <c r="B1033">
        <v>1985</v>
      </c>
      <c r="C1033" t="s">
        <v>38</v>
      </c>
      <c r="D1033" t="s">
        <v>33</v>
      </c>
      <c r="E1033">
        <v>36145</v>
      </c>
      <c r="F1033">
        <v>1</v>
      </c>
      <c r="G1033">
        <v>0</v>
      </c>
      <c r="H1033" s="1">
        <v>41441</v>
      </c>
      <c r="I1033">
        <v>13</v>
      </c>
      <c r="J1033">
        <v>56</v>
      </c>
      <c r="K1033">
        <v>4</v>
      </c>
      <c r="L1033">
        <v>76</v>
      </c>
      <c r="M1033">
        <v>17</v>
      </c>
      <c r="N1033">
        <v>1</v>
      </c>
      <c r="O1033">
        <v>18</v>
      </c>
      <c r="P1033">
        <f>IF(Table13[[#This Row],[MntWines]] = 0,"",Table13[[#This Row],[MntWines]])</f>
        <v>56</v>
      </c>
      <c r="Q1033">
        <f>IF(Table13[[#This Row],[MntFruits]] = 0, "",Table13[[#This Row],[MntFruits]])</f>
        <v>4</v>
      </c>
      <c r="R1033">
        <f>IF(Table13[[#This Row],[MntMeatProducts]] = 0, "",Table13[[#This Row],[MntMeatProducts]])</f>
        <v>76</v>
      </c>
      <c r="S1033">
        <f>IF(Table13[[#This Row],[MntFishProducts]] = 0, "",Table13[[#This Row],[MntFishProducts]])</f>
        <v>17</v>
      </c>
      <c r="T1033">
        <f>IF(Table13[[#This Row],[MntSweetProducts]] = 0, "",Table13[[#This Row],[MntSweetProducts]])</f>
        <v>1</v>
      </c>
      <c r="U1033">
        <f>IF(Table13[[#This Row],[MntGoldProds]] = 0, "",Table13[[#This Row],[MntGoldProds]])</f>
        <v>18</v>
      </c>
      <c r="V1033">
        <v>4</v>
      </c>
      <c r="W1033">
        <v>4</v>
      </c>
      <c r="X1033">
        <v>1</v>
      </c>
      <c r="Y1033">
        <v>3</v>
      </c>
      <c r="Z1033">
        <v>9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1</v>
      </c>
      <c r="AG1033">
        <v>0</v>
      </c>
      <c r="AH1033" t="s">
        <v>34</v>
      </c>
      <c r="AI1033" s="13">
        <f>SUM(Table13[[#This Row],[MntWines]:[MntGoldProds]])</f>
        <v>172</v>
      </c>
      <c r="AJ1033" s="13">
        <f>AVERAGE(Table13[[#This Row],[MntWines]:[MntGoldProds]])</f>
        <v>28.666666666666668</v>
      </c>
      <c r="AK1033">
        <f>IF(Table13[[#This Row],[Total Number of Purchases]]=0,0,Table13[[#This Row],[Total Spend]]/Table13[[#This Row],[Total Number of Purchases]])</f>
        <v>14.333333333333334</v>
      </c>
      <c r="AM1033">
        <f>SUM(Table13[[#This Row],[NumDealsPurchases]:[NumStorePurchases]])</f>
        <v>12</v>
      </c>
      <c r="AN1033" s="14">
        <f>Snapshot_Date-Table13[[#This Row],[Dt_Customer]]</f>
        <v>475</v>
      </c>
      <c r="AP1033" s="13">
        <f>Table13[[#This Row],[NumDealsPurchases]]/Table13[[#This Row],[Total Number of Purchases]]*100</f>
        <v>33.333333333333329</v>
      </c>
      <c r="AQ1033">
        <f>6-ROUNDUP(_xlfn.PERCENTRANK.INC(Table13[Recency],Table13[[#This Row],[Recency]])*5, 0)</f>
        <v>5</v>
      </c>
      <c r="AR1033">
        <f>ROUNDUP(_xlfn.PERCENTRANK.INC(Table13[Total Number of Purchases],Table13[[#This Row],[Total Number of Purchases]])*5,0)</f>
        <v>2</v>
      </c>
      <c r="AS1033">
        <f>ROUNDUP(_xlfn.PERCENTRANK.INC(Table13[Total Spend],Table13[[#This Row],[Total Spend]])*5,0)</f>
        <v>2</v>
      </c>
      <c r="AT1033" t="str">
        <f>Table13[[#This Row],[Recency Score]]&amp;Table13[[#This Row],[Frequency Score]]&amp;Table13[[#This Row],[Monetary Score]]</f>
        <v>522</v>
      </c>
      <c r="AU1033" t="str">
        <f t="shared" si="16"/>
        <v>Others</v>
      </c>
      <c r="AW1033" s="13">
        <f>DATEDIF(Table13[[#This Row],[Dt_Customer]], Snapshot_Date, "d")</f>
        <v>475</v>
      </c>
      <c r="AX1033" s="13">
        <f>Table13[[#This Row],[CL if today]]/365</f>
        <v>1.3013698630136987</v>
      </c>
      <c r="AY1033">
        <f>Table13[[#This Row],[Total Number of Purchases]]/Table13[[#This Row],[Corrected CL]]</f>
        <v>9.2210526315789458</v>
      </c>
      <c r="AZ1033">
        <f>Table13[[#This Row],[Average Order Value (AOV)]]*Table13[[#This Row],[Freq per Year]]</f>
        <v>132.16842105263157</v>
      </c>
      <c r="BA1033">
        <f>Table13[[#This Row],[Total Spend]]/Table13[[#This Row],[Corrected CL]]</f>
        <v>132.16842105263157</v>
      </c>
      <c r="BB1033">
        <v>799.34237995824628</v>
      </c>
      <c r="BC1033" s="1">
        <f>Table13[[#This Row],[Dt_Customer]]+Table13[[#This Row],[Recency]]</f>
        <v>41454</v>
      </c>
      <c r="BD1033" s="16" t="str">
        <f>IF(COUNTIF(A:A, A1033) &gt; 1, "Duplicate", "Unique")</f>
        <v>Unique</v>
      </c>
    </row>
    <row r="1034" spans="1:56" x14ac:dyDescent="0.3">
      <c r="A1034">
        <v>5209</v>
      </c>
      <c r="B1034">
        <v>1954</v>
      </c>
      <c r="C1034" t="s">
        <v>28</v>
      </c>
      <c r="D1034" t="s">
        <v>29</v>
      </c>
      <c r="E1034">
        <v>50002</v>
      </c>
      <c r="F1034">
        <v>0</v>
      </c>
      <c r="G1034">
        <v>1</v>
      </c>
      <c r="H1034" s="1">
        <v>41442</v>
      </c>
      <c r="I1034">
        <v>21</v>
      </c>
      <c r="J1034">
        <v>443</v>
      </c>
      <c r="K1034">
        <v>5</v>
      </c>
      <c r="L1034">
        <v>71</v>
      </c>
      <c r="M1034">
        <v>21</v>
      </c>
      <c r="N1034">
        <v>16</v>
      </c>
      <c r="O1034">
        <v>82</v>
      </c>
      <c r="P1034">
        <f>IF(Table13[[#This Row],[MntWines]] = 0,"",Table13[[#This Row],[MntWines]])</f>
        <v>443</v>
      </c>
      <c r="Q1034">
        <f>IF(Table13[[#This Row],[MntFruits]] = 0, "",Table13[[#This Row],[MntFruits]])</f>
        <v>5</v>
      </c>
      <c r="R1034">
        <f>IF(Table13[[#This Row],[MntMeatProducts]] = 0, "",Table13[[#This Row],[MntMeatProducts]])</f>
        <v>71</v>
      </c>
      <c r="S1034">
        <f>IF(Table13[[#This Row],[MntFishProducts]] = 0, "",Table13[[#This Row],[MntFishProducts]])</f>
        <v>21</v>
      </c>
      <c r="T1034">
        <f>IF(Table13[[#This Row],[MntSweetProducts]] = 0, "",Table13[[#This Row],[MntSweetProducts]])</f>
        <v>16</v>
      </c>
      <c r="U1034">
        <f>IF(Table13[[#This Row],[MntGoldProds]] = 0, "",Table13[[#This Row],[MntGoldProds]])</f>
        <v>82</v>
      </c>
      <c r="V1034">
        <v>2</v>
      </c>
      <c r="W1034">
        <v>8</v>
      </c>
      <c r="X1034">
        <v>2</v>
      </c>
      <c r="Y1034">
        <v>7</v>
      </c>
      <c r="Z1034">
        <v>7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43</v>
      </c>
      <c r="AI1034" s="13">
        <f>SUM(Table13[[#This Row],[MntWines]:[MntGoldProds]])</f>
        <v>638</v>
      </c>
      <c r="AJ1034" s="13">
        <f>AVERAGE(Table13[[#This Row],[MntWines]:[MntGoldProds]])</f>
        <v>106.33333333333333</v>
      </c>
      <c r="AK1034">
        <f>IF(Table13[[#This Row],[Total Number of Purchases]]=0,0,Table13[[#This Row],[Total Spend]]/Table13[[#This Row],[Total Number of Purchases]])</f>
        <v>33.578947368421055</v>
      </c>
      <c r="AM1034">
        <f>SUM(Table13[[#This Row],[NumDealsPurchases]:[NumStorePurchases]])</f>
        <v>19</v>
      </c>
      <c r="AN1034" s="14">
        <f>Snapshot_Date-Table13[[#This Row],[Dt_Customer]]</f>
        <v>474</v>
      </c>
      <c r="AP1034" s="13">
        <f>Table13[[#This Row],[NumDealsPurchases]]/Table13[[#This Row],[Total Number of Purchases]]*100</f>
        <v>10.526315789473683</v>
      </c>
      <c r="AQ1034">
        <f>6-ROUNDUP(_xlfn.PERCENTRANK.INC(Table13[Recency],Table13[[#This Row],[Recency]])*5, 0)</f>
        <v>4</v>
      </c>
      <c r="AR1034">
        <f>ROUNDUP(_xlfn.PERCENTRANK.INC(Table13[Total Number of Purchases],Table13[[#This Row],[Total Number of Purchases]])*5,0)</f>
        <v>4</v>
      </c>
      <c r="AS1034">
        <f>ROUNDUP(_xlfn.PERCENTRANK.INC(Table13[Total Spend],Table13[[#This Row],[Total Spend]])*5,0)</f>
        <v>4</v>
      </c>
      <c r="AT1034" t="str">
        <f>Table13[[#This Row],[Recency Score]]&amp;Table13[[#This Row],[Frequency Score]]&amp;Table13[[#This Row],[Monetary Score]]</f>
        <v>444</v>
      </c>
      <c r="AU1034" t="str">
        <f t="shared" si="16"/>
        <v>Potential Loyalists</v>
      </c>
      <c r="AW1034" s="13">
        <f>DATEDIF(Table13[[#This Row],[Dt_Customer]], Snapshot_Date, "d")</f>
        <v>474</v>
      </c>
      <c r="AX1034" s="13">
        <f>Table13[[#This Row],[CL if today]]/365</f>
        <v>1.2986301369863014</v>
      </c>
      <c r="AY1034">
        <f>Table13[[#This Row],[Total Number of Purchases]]/Table13[[#This Row],[Corrected CL]]</f>
        <v>14.630801687763713</v>
      </c>
      <c r="AZ1034">
        <f>Table13[[#This Row],[Average Order Value (AOV)]]*Table13[[#This Row],[Freq per Year]]</f>
        <v>491.28691983122366</v>
      </c>
      <c r="BA1034">
        <f>Table13[[#This Row],[Total Spend]]/Table13[[#This Row],[Corrected CL]]</f>
        <v>491.28691983122366</v>
      </c>
      <c r="BB1034">
        <v>387.14435146443515</v>
      </c>
      <c r="BC1034" s="1">
        <f>Table13[[#This Row],[Dt_Customer]]+Table13[[#This Row],[Recency]]</f>
        <v>41463</v>
      </c>
      <c r="BD1034" s="16" t="str">
        <f>IF(COUNTIF(A:A, A1034) &gt; 1, "Duplicate", "Unique")</f>
        <v>Unique</v>
      </c>
    </row>
    <row r="1035" spans="1:56" x14ac:dyDescent="0.3">
      <c r="A1035">
        <v>1518</v>
      </c>
      <c r="B1035">
        <v>1965</v>
      </c>
      <c r="C1035" t="s">
        <v>41</v>
      </c>
      <c r="D1035" t="s">
        <v>33</v>
      </c>
      <c r="E1035">
        <v>62694</v>
      </c>
      <c r="F1035">
        <v>1</v>
      </c>
      <c r="G1035">
        <v>1</v>
      </c>
      <c r="H1035" s="1">
        <v>41442</v>
      </c>
      <c r="I1035">
        <v>29</v>
      </c>
      <c r="J1035">
        <v>379</v>
      </c>
      <c r="K1035">
        <v>6</v>
      </c>
      <c r="L1035">
        <v>157</v>
      </c>
      <c r="M1035">
        <v>25</v>
      </c>
      <c r="N1035">
        <v>91</v>
      </c>
      <c r="O1035">
        <v>91</v>
      </c>
      <c r="P1035">
        <f>IF(Table13[[#This Row],[MntWines]] = 0,"",Table13[[#This Row],[MntWines]])</f>
        <v>379</v>
      </c>
      <c r="Q1035">
        <f>IF(Table13[[#This Row],[MntFruits]] = 0, "",Table13[[#This Row],[MntFruits]])</f>
        <v>6</v>
      </c>
      <c r="R1035">
        <f>IF(Table13[[#This Row],[MntMeatProducts]] = 0, "",Table13[[#This Row],[MntMeatProducts]])</f>
        <v>157</v>
      </c>
      <c r="S1035">
        <f>IF(Table13[[#This Row],[MntFishProducts]] = 0, "",Table13[[#This Row],[MntFishProducts]])</f>
        <v>25</v>
      </c>
      <c r="T1035">
        <f>IF(Table13[[#This Row],[MntSweetProducts]] = 0, "",Table13[[#This Row],[MntSweetProducts]])</f>
        <v>91</v>
      </c>
      <c r="U1035">
        <f>IF(Table13[[#This Row],[MntGoldProds]] = 0, "",Table13[[#This Row],[MntGoldProds]])</f>
        <v>91</v>
      </c>
      <c r="V1035">
        <v>5</v>
      </c>
      <c r="W1035">
        <v>9</v>
      </c>
      <c r="X1035">
        <v>3</v>
      </c>
      <c r="Y1035">
        <v>7</v>
      </c>
      <c r="Z1035">
        <v>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 t="s">
        <v>30</v>
      </c>
      <c r="AI1035" s="13">
        <f>SUM(Table13[[#This Row],[MntWines]:[MntGoldProds]])</f>
        <v>749</v>
      </c>
      <c r="AJ1035" s="13">
        <f>AVERAGE(Table13[[#This Row],[MntWines]:[MntGoldProds]])</f>
        <v>124.83333333333333</v>
      </c>
      <c r="AK1035">
        <f>IF(Table13[[#This Row],[Total Number of Purchases]]=0,0,Table13[[#This Row],[Total Spend]]/Table13[[#This Row],[Total Number of Purchases]])</f>
        <v>31.208333333333332</v>
      </c>
      <c r="AM1035">
        <f>SUM(Table13[[#This Row],[NumDealsPurchases]:[NumStorePurchases]])</f>
        <v>24</v>
      </c>
      <c r="AN1035" s="14">
        <f>Snapshot_Date-Table13[[#This Row],[Dt_Customer]]</f>
        <v>474</v>
      </c>
      <c r="AP1035" s="13">
        <f>Table13[[#This Row],[NumDealsPurchases]]/Table13[[#This Row],[Total Number of Purchases]]*100</f>
        <v>20.833333333333336</v>
      </c>
      <c r="AQ1035">
        <f>6-ROUNDUP(_xlfn.PERCENTRANK.INC(Table13[Recency],Table13[[#This Row],[Recency]])*5, 0)</f>
        <v>4</v>
      </c>
      <c r="AR1035">
        <f>ROUNDUP(_xlfn.PERCENTRANK.INC(Table13[Total Number of Purchases],Table13[[#This Row],[Total Number of Purchases]])*5,0)</f>
        <v>5</v>
      </c>
      <c r="AS1035">
        <f>ROUNDUP(_xlfn.PERCENTRANK.INC(Table13[Total Spend],Table13[[#This Row],[Total Spend]])*5,0)</f>
        <v>4</v>
      </c>
      <c r="AT1035" t="str">
        <f>Table13[[#This Row],[Recency Score]]&amp;Table13[[#This Row],[Frequency Score]]&amp;Table13[[#This Row],[Monetary Score]]</f>
        <v>454</v>
      </c>
      <c r="AU1035" t="str">
        <f t="shared" si="16"/>
        <v>Frequent Buyers</v>
      </c>
      <c r="AW1035" s="13">
        <f>DATEDIF(Table13[[#This Row],[Dt_Customer]], Snapshot_Date, "d")</f>
        <v>474</v>
      </c>
      <c r="AX1035" s="13">
        <f>Table13[[#This Row],[CL if today]]/365</f>
        <v>1.2986301369863014</v>
      </c>
      <c r="AY1035">
        <f>Table13[[#This Row],[Total Number of Purchases]]/Table13[[#This Row],[Corrected CL]]</f>
        <v>18.481012658227847</v>
      </c>
      <c r="AZ1035">
        <f>Table13[[#This Row],[Average Order Value (AOV)]]*Table13[[#This Row],[Freq per Year]]</f>
        <v>576.76160337552733</v>
      </c>
      <c r="BA1035">
        <f>Table13[[#This Row],[Total Spend]]/Table13[[#This Row],[Corrected CL]]</f>
        <v>576.76160337552744</v>
      </c>
      <c r="BB1035">
        <v>461.7745302713987</v>
      </c>
      <c r="BC1035" s="1">
        <f>Table13[[#This Row],[Dt_Customer]]+Table13[[#This Row],[Recency]]</f>
        <v>41471</v>
      </c>
      <c r="BD1035" s="16" t="str">
        <f>IF(COUNTIF(A:A, A1035) &gt; 1, "Duplicate", "Unique")</f>
        <v>Unique</v>
      </c>
    </row>
    <row r="1036" spans="1:56" x14ac:dyDescent="0.3">
      <c r="A1036">
        <v>8724</v>
      </c>
      <c r="B1036">
        <v>1982</v>
      </c>
      <c r="C1036" t="s">
        <v>28</v>
      </c>
      <c r="D1036" t="s">
        <v>31</v>
      </c>
      <c r="E1036">
        <v>28567</v>
      </c>
      <c r="F1036">
        <v>1</v>
      </c>
      <c r="G1036">
        <v>0</v>
      </c>
      <c r="H1036" s="1">
        <v>41442</v>
      </c>
      <c r="I1036">
        <v>57</v>
      </c>
      <c r="J1036">
        <v>11</v>
      </c>
      <c r="K1036">
        <v>3</v>
      </c>
      <c r="L1036">
        <v>22</v>
      </c>
      <c r="M1036">
        <v>2</v>
      </c>
      <c r="N1036">
        <v>2</v>
      </c>
      <c r="O1036">
        <v>6</v>
      </c>
      <c r="P1036">
        <f>IF(Table13[[#This Row],[MntWines]] = 0,"",Table13[[#This Row],[MntWines]])</f>
        <v>11</v>
      </c>
      <c r="Q1036">
        <f>IF(Table13[[#This Row],[MntFruits]] = 0, "",Table13[[#This Row],[MntFruits]])</f>
        <v>3</v>
      </c>
      <c r="R1036">
        <f>IF(Table13[[#This Row],[MntMeatProducts]] = 0, "",Table13[[#This Row],[MntMeatProducts]])</f>
        <v>22</v>
      </c>
      <c r="S1036">
        <f>IF(Table13[[#This Row],[MntFishProducts]] = 0, "",Table13[[#This Row],[MntFishProducts]])</f>
        <v>2</v>
      </c>
      <c r="T1036">
        <f>IF(Table13[[#This Row],[MntSweetProducts]] = 0, "",Table13[[#This Row],[MntSweetProducts]])</f>
        <v>2</v>
      </c>
      <c r="U1036">
        <f>IF(Table13[[#This Row],[MntGoldProds]] = 0, "",Table13[[#This Row],[MntGoldProds]])</f>
        <v>6</v>
      </c>
      <c r="V1036">
        <v>2</v>
      </c>
      <c r="W1036">
        <v>2</v>
      </c>
      <c r="X1036">
        <v>0</v>
      </c>
      <c r="Y1036">
        <v>3</v>
      </c>
      <c r="Z1036">
        <v>6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 t="s">
        <v>30</v>
      </c>
      <c r="AI1036" s="13">
        <f>SUM(Table13[[#This Row],[MntWines]:[MntGoldProds]])</f>
        <v>46</v>
      </c>
      <c r="AJ1036" s="13">
        <f>AVERAGE(Table13[[#This Row],[MntWines]:[MntGoldProds]])</f>
        <v>7.666666666666667</v>
      </c>
      <c r="AK1036">
        <f>IF(Table13[[#This Row],[Total Number of Purchases]]=0,0,Table13[[#This Row],[Total Spend]]/Table13[[#This Row],[Total Number of Purchases]])</f>
        <v>6.5714285714285712</v>
      </c>
      <c r="AM1036">
        <f>SUM(Table13[[#This Row],[NumDealsPurchases]:[NumStorePurchases]])</f>
        <v>7</v>
      </c>
      <c r="AN1036" s="14">
        <f>Snapshot_Date-Table13[[#This Row],[Dt_Customer]]</f>
        <v>474</v>
      </c>
      <c r="AP1036" s="13">
        <f>Table13[[#This Row],[NumDealsPurchases]]/Table13[[#This Row],[Total Number of Purchases]]*100</f>
        <v>28.571428571428569</v>
      </c>
      <c r="AQ1036">
        <f>6-ROUNDUP(_xlfn.PERCENTRANK.INC(Table13[Recency],Table13[[#This Row],[Recency]])*5, 0)</f>
        <v>3</v>
      </c>
      <c r="AR1036">
        <f>ROUNDUP(_xlfn.PERCENTRANK.INC(Table13[Total Number of Purchases],Table13[[#This Row],[Total Number of Purchases]])*5,0)</f>
        <v>1</v>
      </c>
      <c r="AS1036">
        <f>ROUNDUP(_xlfn.PERCENTRANK.INC(Table13[Total Spend],Table13[[#This Row],[Total Spend]])*5,0)</f>
        <v>1</v>
      </c>
      <c r="AT1036" t="str">
        <f>Table13[[#This Row],[Recency Score]]&amp;Table13[[#This Row],[Frequency Score]]&amp;Table13[[#This Row],[Monetary Score]]</f>
        <v>311</v>
      </c>
      <c r="AU1036" t="str">
        <f t="shared" si="16"/>
        <v>Needs Attention</v>
      </c>
      <c r="AW1036" s="13">
        <f>DATEDIF(Table13[[#This Row],[Dt_Customer]], Snapshot_Date, "d")</f>
        <v>474</v>
      </c>
      <c r="AX1036" s="13">
        <f>Table13[[#This Row],[CL if today]]/365</f>
        <v>1.2986301369863014</v>
      </c>
      <c r="AY1036">
        <f>Table13[[#This Row],[Total Number of Purchases]]/Table13[[#This Row],[Corrected CL]]</f>
        <v>5.390295358649789</v>
      </c>
      <c r="AZ1036">
        <f>Table13[[#This Row],[Average Order Value (AOV)]]*Table13[[#This Row],[Freq per Year]]</f>
        <v>35.42194092827004</v>
      </c>
      <c r="BA1036">
        <f>Table13[[#This Row],[Total Spend]]/Table13[[#This Row],[Corrected CL]]</f>
        <v>35.42194092827004</v>
      </c>
      <c r="BB1036">
        <v>461.7745302713987</v>
      </c>
      <c r="BC1036" s="1">
        <f>Table13[[#This Row],[Dt_Customer]]+Table13[[#This Row],[Recency]]</f>
        <v>41499</v>
      </c>
      <c r="BD1036" s="16" t="str">
        <f>IF(COUNTIF(A:A, A1036) &gt; 1, "Duplicate", "Unique")</f>
        <v>Unique</v>
      </c>
    </row>
    <row r="1037" spans="1:56" x14ac:dyDescent="0.3">
      <c r="A1037">
        <v>2632</v>
      </c>
      <c r="B1037">
        <v>1954</v>
      </c>
      <c r="C1037" t="s">
        <v>28</v>
      </c>
      <c r="D1037" t="s">
        <v>33</v>
      </c>
      <c r="E1037">
        <v>50501</v>
      </c>
      <c r="F1037">
        <v>1</v>
      </c>
      <c r="G1037">
        <v>1</v>
      </c>
      <c r="H1037" s="1">
        <v>41443</v>
      </c>
      <c r="I1037">
        <v>10</v>
      </c>
      <c r="J1037">
        <v>297</v>
      </c>
      <c r="K1037">
        <v>0</v>
      </c>
      <c r="L1037">
        <v>38</v>
      </c>
      <c r="M1037">
        <v>13</v>
      </c>
      <c r="N1037">
        <v>0</v>
      </c>
      <c r="O1037">
        <v>152</v>
      </c>
      <c r="P1037">
        <f>IF(Table13[[#This Row],[MntWines]] = 0,"",Table13[[#This Row],[MntWines]])</f>
        <v>297</v>
      </c>
      <c r="Q1037" t="str">
        <f>IF(Table13[[#This Row],[MntFruits]] = 0, "",Table13[[#This Row],[MntFruits]])</f>
        <v/>
      </c>
      <c r="R1037">
        <f>IF(Table13[[#This Row],[MntMeatProducts]] = 0, "",Table13[[#This Row],[MntMeatProducts]])</f>
        <v>38</v>
      </c>
      <c r="S1037">
        <f>IF(Table13[[#This Row],[MntFishProducts]] = 0, "",Table13[[#This Row],[MntFishProducts]])</f>
        <v>13</v>
      </c>
      <c r="T1037" t="str">
        <f>IF(Table13[[#This Row],[MntSweetProducts]] = 0, "",Table13[[#This Row],[MntSweetProducts]])</f>
        <v/>
      </c>
      <c r="U1037">
        <f>IF(Table13[[#This Row],[MntGoldProds]] = 0, "",Table13[[#This Row],[MntGoldProds]])</f>
        <v>152</v>
      </c>
      <c r="V1037">
        <v>7</v>
      </c>
      <c r="W1037">
        <v>5</v>
      </c>
      <c r="X1037">
        <v>4</v>
      </c>
      <c r="Y1037">
        <v>4</v>
      </c>
      <c r="Z1037">
        <v>6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1</v>
      </c>
      <c r="AG1037">
        <v>0</v>
      </c>
      <c r="AH1037" t="s">
        <v>40</v>
      </c>
      <c r="AI1037" s="13">
        <f>SUM(Table13[[#This Row],[MntWines]:[MntGoldProds]])</f>
        <v>500</v>
      </c>
      <c r="AJ1037" s="13">
        <f>AVERAGE(Table13[[#This Row],[MntWines]:[MntGoldProds]])</f>
        <v>83.333333333333329</v>
      </c>
      <c r="AK1037">
        <f>IF(Table13[[#This Row],[Total Number of Purchases]]=0,0,Table13[[#This Row],[Total Spend]]/Table13[[#This Row],[Total Number of Purchases]])</f>
        <v>25</v>
      </c>
      <c r="AM1037">
        <f>SUM(Table13[[#This Row],[NumDealsPurchases]:[NumStorePurchases]])</f>
        <v>20</v>
      </c>
      <c r="AN1037" s="14">
        <f>Snapshot_Date-Table13[[#This Row],[Dt_Customer]]</f>
        <v>473</v>
      </c>
      <c r="AP1037" s="13">
        <f>Table13[[#This Row],[NumDealsPurchases]]/Table13[[#This Row],[Total Number of Purchases]]*100</f>
        <v>35</v>
      </c>
      <c r="AQ1037">
        <f>6-ROUNDUP(_xlfn.PERCENTRANK.INC(Table13[Recency],Table13[[#This Row],[Recency]])*5, 0)</f>
        <v>5</v>
      </c>
      <c r="AR1037">
        <f>ROUNDUP(_xlfn.PERCENTRANK.INC(Table13[Total Number of Purchases],Table13[[#This Row],[Total Number of Purchases]])*5,0)</f>
        <v>4</v>
      </c>
      <c r="AS1037">
        <f>ROUNDUP(_xlfn.PERCENTRANK.INC(Table13[Total Spend],Table13[[#This Row],[Total Spend]])*5,0)</f>
        <v>3</v>
      </c>
      <c r="AT1037" t="str">
        <f>Table13[[#This Row],[Recency Score]]&amp;Table13[[#This Row],[Frequency Score]]&amp;Table13[[#This Row],[Monetary Score]]</f>
        <v>543</v>
      </c>
      <c r="AU1037" t="str">
        <f t="shared" si="16"/>
        <v>Loyal Customers</v>
      </c>
      <c r="AW1037" s="13">
        <f>DATEDIF(Table13[[#This Row],[Dt_Customer]], Snapshot_Date, "d")</f>
        <v>473</v>
      </c>
      <c r="AX1037" s="13">
        <f>Table13[[#This Row],[CL if today]]/365</f>
        <v>1.295890410958904</v>
      </c>
      <c r="AY1037">
        <f>Table13[[#This Row],[Total Number of Purchases]]/Table13[[#This Row],[Corrected CL]]</f>
        <v>15.43340380549683</v>
      </c>
      <c r="AZ1037">
        <f>Table13[[#This Row],[Average Order Value (AOV)]]*Table13[[#This Row],[Freq per Year]]</f>
        <v>385.83509513742075</v>
      </c>
      <c r="BA1037">
        <f>Table13[[#This Row],[Total Spend]]/Table13[[#This Row],[Corrected CL]]</f>
        <v>385.83509513742075</v>
      </c>
      <c r="BB1037">
        <v>1023.9853556485356</v>
      </c>
      <c r="BC1037" s="1">
        <f>Table13[[#This Row],[Dt_Customer]]+Table13[[#This Row],[Recency]]</f>
        <v>41453</v>
      </c>
      <c r="BD1037" s="16" t="str">
        <f>IF(COUNTIF(A:A, A1037) &gt; 1, "Duplicate", "Unique")</f>
        <v>Unique</v>
      </c>
    </row>
    <row r="1038" spans="1:56" x14ac:dyDescent="0.3">
      <c r="A1038">
        <v>10219</v>
      </c>
      <c r="B1038">
        <v>1972</v>
      </c>
      <c r="C1038" t="s">
        <v>28</v>
      </c>
      <c r="D1038" t="s">
        <v>35</v>
      </c>
      <c r="E1038">
        <v>31590</v>
      </c>
      <c r="F1038">
        <v>1</v>
      </c>
      <c r="G1038">
        <v>0</v>
      </c>
      <c r="H1038" s="1">
        <v>41443</v>
      </c>
      <c r="I1038">
        <v>40</v>
      </c>
      <c r="J1038">
        <v>6</v>
      </c>
      <c r="K1038">
        <v>2</v>
      </c>
      <c r="L1038">
        <v>15</v>
      </c>
      <c r="M1038">
        <v>6</v>
      </c>
      <c r="N1038">
        <v>6</v>
      </c>
      <c r="O1038">
        <v>3</v>
      </c>
      <c r="P1038">
        <f>IF(Table13[[#This Row],[MntWines]] = 0,"",Table13[[#This Row],[MntWines]])</f>
        <v>6</v>
      </c>
      <c r="Q1038">
        <f>IF(Table13[[#This Row],[MntFruits]] = 0, "",Table13[[#This Row],[MntFruits]])</f>
        <v>2</v>
      </c>
      <c r="R1038">
        <f>IF(Table13[[#This Row],[MntMeatProducts]] = 0, "",Table13[[#This Row],[MntMeatProducts]])</f>
        <v>15</v>
      </c>
      <c r="S1038">
        <f>IF(Table13[[#This Row],[MntFishProducts]] = 0, "",Table13[[#This Row],[MntFishProducts]])</f>
        <v>6</v>
      </c>
      <c r="T1038">
        <f>IF(Table13[[#This Row],[MntSweetProducts]] = 0, "",Table13[[#This Row],[MntSweetProducts]])</f>
        <v>6</v>
      </c>
      <c r="U1038">
        <f>IF(Table13[[#This Row],[MntGoldProds]] = 0, "",Table13[[#This Row],[MntGoldProds]])</f>
        <v>3</v>
      </c>
      <c r="V1038">
        <v>1</v>
      </c>
      <c r="W1038">
        <v>1</v>
      </c>
      <c r="X1038">
        <v>0</v>
      </c>
      <c r="Y1038">
        <v>3</v>
      </c>
      <c r="Z1038">
        <v>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32</v>
      </c>
      <c r="AI1038" s="13">
        <f>SUM(Table13[[#This Row],[MntWines]:[MntGoldProds]])</f>
        <v>38</v>
      </c>
      <c r="AJ1038" s="13">
        <f>AVERAGE(Table13[[#This Row],[MntWines]:[MntGoldProds]])</f>
        <v>6.333333333333333</v>
      </c>
      <c r="AK1038">
        <f>IF(Table13[[#This Row],[Total Number of Purchases]]=0,0,Table13[[#This Row],[Total Spend]]/Table13[[#This Row],[Total Number of Purchases]])</f>
        <v>7.6</v>
      </c>
      <c r="AM1038">
        <f>SUM(Table13[[#This Row],[NumDealsPurchases]:[NumStorePurchases]])</f>
        <v>5</v>
      </c>
      <c r="AN1038" s="14">
        <f>Snapshot_Date-Table13[[#This Row],[Dt_Customer]]</f>
        <v>473</v>
      </c>
      <c r="AP1038" s="13">
        <f>Table13[[#This Row],[NumDealsPurchases]]/Table13[[#This Row],[Total Number of Purchases]]*100</f>
        <v>20</v>
      </c>
      <c r="AQ1038">
        <f>6-ROUNDUP(_xlfn.PERCENTRANK.INC(Table13[Recency],Table13[[#This Row],[Recency]])*5, 0)</f>
        <v>3</v>
      </c>
      <c r="AR1038">
        <f>ROUNDUP(_xlfn.PERCENTRANK.INC(Table13[Total Number of Purchases],Table13[[#This Row],[Total Number of Purchases]])*5,0)</f>
        <v>1</v>
      </c>
      <c r="AS1038">
        <f>ROUNDUP(_xlfn.PERCENTRANK.INC(Table13[Total Spend],Table13[[#This Row],[Total Spend]])*5,0)</f>
        <v>1</v>
      </c>
      <c r="AT1038" t="str">
        <f>Table13[[#This Row],[Recency Score]]&amp;Table13[[#This Row],[Frequency Score]]&amp;Table13[[#This Row],[Monetary Score]]</f>
        <v>311</v>
      </c>
      <c r="AU1038" t="str">
        <f t="shared" si="16"/>
        <v>Needs Attention</v>
      </c>
      <c r="AW1038" s="13">
        <f>DATEDIF(Table13[[#This Row],[Dt_Customer]], Snapshot_Date, "d")</f>
        <v>473</v>
      </c>
      <c r="AX1038" s="13">
        <f>Table13[[#This Row],[CL if today]]/365</f>
        <v>1.295890410958904</v>
      </c>
      <c r="AY1038">
        <f>Table13[[#This Row],[Total Number of Purchases]]/Table13[[#This Row],[Corrected CL]]</f>
        <v>3.8583509513742076</v>
      </c>
      <c r="AZ1038">
        <f>Table13[[#This Row],[Average Order Value (AOV)]]*Table13[[#This Row],[Freq per Year]]</f>
        <v>29.323467230443978</v>
      </c>
      <c r="BA1038">
        <f>Table13[[#This Row],[Total Spend]]/Table13[[#This Row],[Corrected CL]]</f>
        <v>29.323467230443978</v>
      </c>
      <c r="BB1038">
        <v>387.14435146443515</v>
      </c>
      <c r="BC1038" s="1">
        <f>Table13[[#This Row],[Dt_Customer]]+Table13[[#This Row],[Recency]]</f>
        <v>41483</v>
      </c>
      <c r="BD1038" s="16" t="str">
        <f>IF(COUNTIF(A:A, A1038) &gt; 1, "Duplicate", "Unique")</f>
        <v>Unique</v>
      </c>
    </row>
    <row r="1039" spans="1:56" x14ac:dyDescent="0.3">
      <c r="A1039">
        <v>291</v>
      </c>
      <c r="B1039">
        <v>1970</v>
      </c>
      <c r="C1039" t="s">
        <v>28</v>
      </c>
      <c r="D1039" t="s">
        <v>33</v>
      </c>
      <c r="E1039">
        <v>72940</v>
      </c>
      <c r="F1039">
        <v>0</v>
      </c>
      <c r="G1039">
        <v>0</v>
      </c>
      <c r="H1039" s="1">
        <v>41444</v>
      </c>
      <c r="I1039">
        <v>13</v>
      </c>
      <c r="J1039">
        <v>182</v>
      </c>
      <c r="K1039">
        <v>74</v>
      </c>
      <c r="L1039">
        <v>298</v>
      </c>
      <c r="M1039">
        <v>162</v>
      </c>
      <c r="N1039">
        <v>149</v>
      </c>
      <c r="O1039">
        <v>116</v>
      </c>
      <c r="P1039">
        <f>IF(Table13[[#This Row],[MntWines]] = 0,"",Table13[[#This Row],[MntWines]])</f>
        <v>182</v>
      </c>
      <c r="Q1039">
        <f>IF(Table13[[#This Row],[MntFruits]] = 0, "",Table13[[#This Row],[MntFruits]])</f>
        <v>74</v>
      </c>
      <c r="R1039">
        <f>IF(Table13[[#This Row],[MntMeatProducts]] = 0, "",Table13[[#This Row],[MntMeatProducts]])</f>
        <v>298</v>
      </c>
      <c r="S1039">
        <f>IF(Table13[[#This Row],[MntFishProducts]] = 0, "",Table13[[#This Row],[MntFishProducts]])</f>
        <v>162</v>
      </c>
      <c r="T1039">
        <f>IF(Table13[[#This Row],[MntSweetProducts]] = 0, "",Table13[[#This Row],[MntSweetProducts]])</f>
        <v>149</v>
      </c>
      <c r="U1039">
        <f>IF(Table13[[#This Row],[MntGoldProds]] = 0, "",Table13[[#This Row],[MntGoldProds]])</f>
        <v>116</v>
      </c>
      <c r="V1039">
        <v>1</v>
      </c>
      <c r="W1039">
        <v>3</v>
      </c>
      <c r="X1039">
        <v>3</v>
      </c>
      <c r="Y1039">
        <v>6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 t="s">
        <v>43</v>
      </c>
      <c r="AI1039" s="13">
        <f>SUM(Table13[[#This Row],[MntWines]:[MntGoldProds]])</f>
        <v>981</v>
      </c>
      <c r="AJ1039" s="13">
        <f>AVERAGE(Table13[[#This Row],[MntWines]:[MntGoldProds]])</f>
        <v>163.5</v>
      </c>
      <c r="AK1039">
        <f>IF(Table13[[#This Row],[Total Number of Purchases]]=0,0,Table13[[#This Row],[Total Spend]]/Table13[[#This Row],[Total Number of Purchases]])</f>
        <v>75.461538461538467</v>
      </c>
      <c r="AM1039">
        <f>SUM(Table13[[#This Row],[NumDealsPurchases]:[NumStorePurchases]])</f>
        <v>13</v>
      </c>
      <c r="AN1039" s="14">
        <f>Snapshot_Date-Table13[[#This Row],[Dt_Customer]]</f>
        <v>472</v>
      </c>
      <c r="AP1039" s="13">
        <f>Table13[[#This Row],[NumDealsPurchases]]/Table13[[#This Row],[Total Number of Purchases]]*100</f>
        <v>7.6923076923076925</v>
      </c>
      <c r="AQ1039">
        <f>6-ROUNDUP(_xlfn.PERCENTRANK.INC(Table13[Recency],Table13[[#This Row],[Recency]])*5, 0)</f>
        <v>5</v>
      </c>
      <c r="AR1039">
        <f>ROUNDUP(_xlfn.PERCENTRANK.INC(Table13[Total Number of Purchases],Table13[[#This Row],[Total Number of Purchases]])*5,0)</f>
        <v>3</v>
      </c>
      <c r="AS1039">
        <f>ROUNDUP(_xlfn.PERCENTRANK.INC(Table13[Total Spend],Table13[[#This Row],[Total Spend]])*5,0)</f>
        <v>4</v>
      </c>
      <c r="AT1039" t="str">
        <f>Table13[[#This Row],[Recency Score]]&amp;Table13[[#This Row],[Frequency Score]]&amp;Table13[[#This Row],[Monetary Score]]</f>
        <v>534</v>
      </c>
      <c r="AU1039" t="str">
        <f t="shared" si="16"/>
        <v>Loyal Customers</v>
      </c>
      <c r="AW1039" s="13">
        <f>DATEDIF(Table13[[#This Row],[Dt_Customer]], Snapshot_Date, "d")</f>
        <v>472</v>
      </c>
      <c r="AX1039" s="13">
        <f>Table13[[#This Row],[CL if today]]/365</f>
        <v>1.2931506849315069</v>
      </c>
      <c r="AY1039">
        <f>Table13[[#This Row],[Total Number of Purchases]]/Table13[[#This Row],[Corrected CL]]</f>
        <v>10.052966101694915</v>
      </c>
      <c r="AZ1039">
        <f>Table13[[#This Row],[Average Order Value (AOV)]]*Table13[[#This Row],[Freq per Year]]</f>
        <v>758.6122881355933</v>
      </c>
      <c r="BA1039">
        <f>Table13[[#This Row],[Total Spend]]/Table13[[#This Row],[Corrected CL]]</f>
        <v>758.61228813559319</v>
      </c>
      <c r="BB1039">
        <v>32.903563941299787</v>
      </c>
      <c r="BC1039" s="1">
        <f>Table13[[#This Row],[Dt_Customer]]+Table13[[#This Row],[Recency]]</f>
        <v>41457</v>
      </c>
      <c r="BD1039" s="16" t="str">
        <f>IF(COUNTIF(A:A, A1039) &gt; 1, "Duplicate", "Unique")</f>
        <v>Unique</v>
      </c>
    </row>
    <row r="1040" spans="1:56" x14ac:dyDescent="0.3">
      <c r="A1040">
        <v>10207</v>
      </c>
      <c r="B1040">
        <v>1978</v>
      </c>
      <c r="C1040" t="s">
        <v>28</v>
      </c>
      <c r="D1040" t="s">
        <v>35</v>
      </c>
      <c r="E1040">
        <v>22775</v>
      </c>
      <c r="F1040">
        <v>1</v>
      </c>
      <c r="G1040">
        <v>0</v>
      </c>
      <c r="H1040" s="1">
        <v>41444</v>
      </c>
      <c r="I1040">
        <v>40</v>
      </c>
      <c r="J1040">
        <v>5</v>
      </c>
      <c r="K1040">
        <v>1</v>
      </c>
      <c r="L1040">
        <v>8</v>
      </c>
      <c r="M1040">
        <v>0</v>
      </c>
      <c r="N1040">
        <v>0</v>
      </c>
      <c r="O1040">
        <v>1</v>
      </c>
      <c r="P1040">
        <f>IF(Table13[[#This Row],[MntWines]] = 0,"",Table13[[#This Row],[MntWines]])</f>
        <v>5</v>
      </c>
      <c r="Q1040">
        <f>IF(Table13[[#This Row],[MntFruits]] = 0, "",Table13[[#This Row],[MntFruits]])</f>
        <v>1</v>
      </c>
      <c r="R1040">
        <f>IF(Table13[[#This Row],[MntMeatProducts]] = 0, "",Table13[[#This Row],[MntMeatProducts]])</f>
        <v>8</v>
      </c>
      <c r="S1040" t="str">
        <f>IF(Table13[[#This Row],[MntFishProducts]] = 0, "",Table13[[#This Row],[MntFishProducts]])</f>
        <v/>
      </c>
      <c r="T1040" t="str">
        <f>IF(Table13[[#This Row],[MntSweetProducts]] = 0, "",Table13[[#This Row],[MntSweetProducts]])</f>
        <v/>
      </c>
      <c r="U1040">
        <f>IF(Table13[[#This Row],[MntGoldProds]] = 0, "",Table13[[#This Row],[MntGoldProds]])</f>
        <v>1</v>
      </c>
      <c r="V1040">
        <v>1</v>
      </c>
      <c r="W1040">
        <v>1</v>
      </c>
      <c r="X1040">
        <v>0</v>
      </c>
      <c r="Y1040">
        <v>2</v>
      </c>
      <c r="Z1040">
        <v>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43</v>
      </c>
      <c r="AI1040" s="13">
        <f>SUM(Table13[[#This Row],[MntWines]:[MntGoldProds]])</f>
        <v>15</v>
      </c>
      <c r="AJ1040" s="13">
        <f>AVERAGE(Table13[[#This Row],[MntWines]:[MntGoldProds]])</f>
        <v>2.5</v>
      </c>
      <c r="AK1040">
        <f>IF(Table13[[#This Row],[Total Number of Purchases]]=0,0,Table13[[#This Row],[Total Spend]]/Table13[[#This Row],[Total Number of Purchases]])</f>
        <v>3.75</v>
      </c>
      <c r="AM1040">
        <f>SUM(Table13[[#This Row],[NumDealsPurchases]:[NumStorePurchases]])</f>
        <v>4</v>
      </c>
      <c r="AN1040" s="14">
        <f>Snapshot_Date-Table13[[#This Row],[Dt_Customer]]</f>
        <v>472</v>
      </c>
      <c r="AP1040" s="13">
        <f>Table13[[#This Row],[NumDealsPurchases]]/Table13[[#This Row],[Total Number of Purchases]]*100</f>
        <v>25</v>
      </c>
      <c r="AQ1040">
        <f>6-ROUNDUP(_xlfn.PERCENTRANK.INC(Table13[Recency],Table13[[#This Row],[Recency]])*5, 0)</f>
        <v>3</v>
      </c>
      <c r="AR1040">
        <f>ROUNDUP(_xlfn.PERCENTRANK.INC(Table13[Total Number of Purchases],Table13[[#This Row],[Total Number of Purchases]])*5,0)</f>
        <v>1</v>
      </c>
      <c r="AS1040">
        <f>ROUNDUP(_xlfn.PERCENTRANK.INC(Table13[Total Spend],Table13[[#This Row],[Total Spend]])*5,0)</f>
        <v>1</v>
      </c>
      <c r="AT1040" t="str">
        <f>Table13[[#This Row],[Recency Score]]&amp;Table13[[#This Row],[Frequency Score]]&amp;Table13[[#This Row],[Monetary Score]]</f>
        <v>311</v>
      </c>
      <c r="AU1040" t="str">
        <f t="shared" si="16"/>
        <v>Needs Attention</v>
      </c>
      <c r="AW1040" s="13">
        <f>DATEDIF(Table13[[#This Row],[Dt_Customer]], Snapshot_Date, "d")</f>
        <v>472</v>
      </c>
      <c r="AX1040" s="13">
        <f>Table13[[#This Row],[CL if today]]/365</f>
        <v>1.2931506849315069</v>
      </c>
      <c r="AY1040">
        <f>Table13[[#This Row],[Total Number of Purchases]]/Table13[[#This Row],[Corrected CL]]</f>
        <v>3.0932203389830506</v>
      </c>
      <c r="AZ1040">
        <f>Table13[[#This Row],[Average Order Value (AOV)]]*Table13[[#This Row],[Freq per Year]]</f>
        <v>11.599576271186439</v>
      </c>
      <c r="BA1040">
        <f>Table13[[#This Row],[Total Spend]]/Table13[[#This Row],[Corrected CL]]</f>
        <v>11.599576271186441</v>
      </c>
      <c r="BB1040">
        <v>15.30398322851153</v>
      </c>
      <c r="BC1040" s="1">
        <f>Table13[[#This Row],[Dt_Customer]]+Table13[[#This Row],[Recency]]</f>
        <v>41484</v>
      </c>
      <c r="BD1040" s="16" t="str">
        <f>IF(COUNTIF(A:A, A1040) &gt; 1, "Duplicate", "Unique")</f>
        <v>Unique</v>
      </c>
    </row>
    <row r="1041" spans="1:56" x14ac:dyDescent="0.3">
      <c r="A1041">
        <v>4838</v>
      </c>
      <c r="B1041">
        <v>1978</v>
      </c>
      <c r="C1041" t="s">
        <v>28</v>
      </c>
      <c r="D1041" t="s">
        <v>35</v>
      </c>
      <c r="E1041">
        <v>22775</v>
      </c>
      <c r="F1041">
        <v>1</v>
      </c>
      <c r="G1041">
        <v>0</v>
      </c>
      <c r="H1041" s="1">
        <v>41444</v>
      </c>
      <c r="I1041">
        <v>40</v>
      </c>
      <c r="J1041">
        <v>5</v>
      </c>
      <c r="K1041">
        <v>1</v>
      </c>
      <c r="L1041">
        <v>8</v>
      </c>
      <c r="M1041">
        <v>0</v>
      </c>
      <c r="N1041">
        <v>0</v>
      </c>
      <c r="O1041">
        <v>1</v>
      </c>
      <c r="P1041">
        <f>IF(Table13[[#This Row],[MntWines]] = 0,"",Table13[[#This Row],[MntWines]])</f>
        <v>5</v>
      </c>
      <c r="Q1041">
        <f>IF(Table13[[#This Row],[MntFruits]] = 0, "",Table13[[#This Row],[MntFruits]])</f>
        <v>1</v>
      </c>
      <c r="R1041">
        <f>IF(Table13[[#This Row],[MntMeatProducts]] = 0, "",Table13[[#This Row],[MntMeatProducts]])</f>
        <v>8</v>
      </c>
      <c r="S1041" t="str">
        <f>IF(Table13[[#This Row],[MntFishProducts]] = 0, "",Table13[[#This Row],[MntFishProducts]])</f>
        <v/>
      </c>
      <c r="T1041" t="str">
        <f>IF(Table13[[#This Row],[MntSweetProducts]] = 0, "",Table13[[#This Row],[MntSweetProducts]])</f>
        <v/>
      </c>
      <c r="U1041">
        <f>IF(Table13[[#This Row],[MntGoldProds]] = 0, "",Table13[[#This Row],[MntGoldProds]])</f>
        <v>1</v>
      </c>
      <c r="V1041">
        <v>1</v>
      </c>
      <c r="W1041">
        <v>1</v>
      </c>
      <c r="X1041">
        <v>0</v>
      </c>
      <c r="Y1041">
        <v>2</v>
      </c>
      <c r="Z1041">
        <v>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 t="s">
        <v>40</v>
      </c>
      <c r="AI1041" s="13">
        <f>SUM(Table13[[#This Row],[MntWines]:[MntGoldProds]])</f>
        <v>15</v>
      </c>
      <c r="AJ1041" s="13">
        <f>AVERAGE(Table13[[#This Row],[MntWines]:[MntGoldProds]])</f>
        <v>2.5</v>
      </c>
      <c r="AK1041">
        <f>IF(Table13[[#This Row],[Total Number of Purchases]]=0,0,Table13[[#This Row],[Total Spend]]/Table13[[#This Row],[Total Number of Purchases]])</f>
        <v>3.75</v>
      </c>
      <c r="AM1041">
        <f>SUM(Table13[[#This Row],[NumDealsPurchases]:[NumStorePurchases]])</f>
        <v>4</v>
      </c>
      <c r="AN1041" s="14">
        <f>Snapshot_Date-Table13[[#This Row],[Dt_Customer]]</f>
        <v>472</v>
      </c>
      <c r="AP1041" s="13">
        <f>Table13[[#This Row],[NumDealsPurchases]]/Table13[[#This Row],[Total Number of Purchases]]*100</f>
        <v>25</v>
      </c>
      <c r="AQ1041">
        <f>6-ROUNDUP(_xlfn.PERCENTRANK.INC(Table13[Recency],Table13[[#This Row],[Recency]])*5, 0)</f>
        <v>3</v>
      </c>
      <c r="AR1041">
        <f>ROUNDUP(_xlfn.PERCENTRANK.INC(Table13[Total Number of Purchases],Table13[[#This Row],[Total Number of Purchases]])*5,0)</f>
        <v>1</v>
      </c>
      <c r="AS1041">
        <f>ROUNDUP(_xlfn.PERCENTRANK.INC(Table13[Total Spend],Table13[[#This Row],[Total Spend]])*5,0)</f>
        <v>1</v>
      </c>
      <c r="AT1041" t="str">
        <f>Table13[[#This Row],[Recency Score]]&amp;Table13[[#This Row],[Frequency Score]]&amp;Table13[[#This Row],[Monetary Score]]</f>
        <v>311</v>
      </c>
      <c r="AU1041" t="str">
        <f t="shared" si="16"/>
        <v>Needs Attention</v>
      </c>
      <c r="AW1041" s="13">
        <f>DATEDIF(Table13[[#This Row],[Dt_Customer]], Snapshot_Date, "d")</f>
        <v>472</v>
      </c>
      <c r="AX1041" s="13">
        <f>Table13[[#This Row],[CL if today]]/365</f>
        <v>1.2931506849315069</v>
      </c>
      <c r="AY1041">
        <f>Table13[[#This Row],[Total Number of Purchases]]/Table13[[#This Row],[Corrected CL]]</f>
        <v>3.0932203389830506</v>
      </c>
      <c r="AZ1041">
        <f>Table13[[#This Row],[Average Order Value (AOV)]]*Table13[[#This Row],[Freq per Year]]</f>
        <v>11.599576271186439</v>
      </c>
      <c r="BA1041">
        <f>Table13[[#This Row],[Total Spend]]/Table13[[#This Row],[Corrected CL]]</f>
        <v>11.599576271186441</v>
      </c>
      <c r="BB1041">
        <v>39.025157232704402</v>
      </c>
      <c r="BC1041" s="1">
        <f>Table13[[#This Row],[Dt_Customer]]+Table13[[#This Row],[Recency]]</f>
        <v>41484</v>
      </c>
      <c r="BD1041" s="16" t="str">
        <f>IF(COUNTIF(A:A, A1041) &gt; 1, "Duplicate", "Unique")</f>
        <v>Unique</v>
      </c>
    </row>
    <row r="1042" spans="1:56" x14ac:dyDescent="0.3">
      <c r="A1042">
        <v>6437</v>
      </c>
      <c r="B1042">
        <v>1985</v>
      </c>
      <c r="C1042" t="s">
        <v>38</v>
      </c>
      <c r="D1042" t="s">
        <v>31</v>
      </c>
      <c r="E1042">
        <v>41473</v>
      </c>
      <c r="F1042">
        <v>1</v>
      </c>
      <c r="G1042">
        <v>0</v>
      </c>
      <c r="H1042" s="1">
        <v>41444</v>
      </c>
      <c r="I1042">
        <v>80</v>
      </c>
      <c r="J1042">
        <v>21</v>
      </c>
      <c r="K1042">
        <v>8</v>
      </c>
      <c r="L1042">
        <v>20</v>
      </c>
      <c r="M1042">
        <v>15</v>
      </c>
      <c r="N1042">
        <v>3</v>
      </c>
      <c r="O1042">
        <v>9</v>
      </c>
      <c r="P1042">
        <f>IF(Table13[[#This Row],[MntWines]] = 0,"",Table13[[#This Row],[MntWines]])</f>
        <v>21</v>
      </c>
      <c r="Q1042">
        <f>IF(Table13[[#This Row],[MntFruits]] = 0, "",Table13[[#This Row],[MntFruits]])</f>
        <v>8</v>
      </c>
      <c r="R1042">
        <f>IF(Table13[[#This Row],[MntMeatProducts]] = 0, "",Table13[[#This Row],[MntMeatProducts]])</f>
        <v>20</v>
      </c>
      <c r="S1042">
        <f>IF(Table13[[#This Row],[MntFishProducts]] = 0, "",Table13[[#This Row],[MntFishProducts]])</f>
        <v>15</v>
      </c>
      <c r="T1042">
        <f>IF(Table13[[#This Row],[MntSweetProducts]] = 0, "",Table13[[#This Row],[MntSweetProducts]])</f>
        <v>3</v>
      </c>
      <c r="U1042">
        <f>IF(Table13[[#This Row],[MntGoldProds]] = 0, "",Table13[[#This Row],[MntGoldProds]])</f>
        <v>9</v>
      </c>
      <c r="V1042">
        <v>1</v>
      </c>
      <c r="W1042">
        <v>2</v>
      </c>
      <c r="X1042">
        <v>0</v>
      </c>
      <c r="Y1042">
        <v>3</v>
      </c>
      <c r="Z1042">
        <v>7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30</v>
      </c>
      <c r="AI1042" s="13">
        <f>SUM(Table13[[#This Row],[MntWines]:[MntGoldProds]])</f>
        <v>76</v>
      </c>
      <c r="AJ1042" s="13">
        <f>AVERAGE(Table13[[#This Row],[MntWines]:[MntGoldProds]])</f>
        <v>12.666666666666666</v>
      </c>
      <c r="AK1042">
        <f>IF(Table13[[#This Row],[Total Number of Purchases]]=0,0,Table13[[#This Row],[Total Spend]]/Table13[[#This Row],[Total Number of Purchases]])</f>
        <v>12.666666666666666</v>
      </c>
      <c r="AM1042">
        <f>SUM(Table13[[#This Row],[NumDealsPurchases]:[NumStorePurchases]])</f>
        <v>6</v>
      </c>
      <c r="AN1042" s="14">
        <f>Snapshot_Date-Table13[[#This Row],[Dt_Customer]]</f>
        <v>472</v>
      </c>
      <c r="AP1042" s="13">
        <f>Table13[[#This Row],[NumDealsPurchases]]/Table13[[#This Row],[Total Number of Purchases]]*100</f>
        <v>16.666666666666664</v>
      </c>
      <c r="AQ1042">
        <f>6-ROUNDUP(_xlfn.PERCENTRANK.INC(Table13[Recency],Table13[[#This Row],[Recency]])*5, 0)</f>
        <v>1</v>
      </c>
      <c r="AR1042">
        <f>ROUNDUP(_xlfn.PERCENTRANK.INC(Table13[Total Number of Purchases],Table13[[#This Row],[Total Number of Purchases]])*5,0)</f>
        <v>1</v>
      </c>
      <c r="AS1042">
        <f>ROUNDUP(_xlfn.PERCENTRANK.INC(Table13[Total Spend],Table13[[#This Row],[Total Spend]])*5,0)</f>
        <v>2</v>
      </c>
      <c r="AT1042" t="str">
        <f>Table13[[#This Row],[Recency Score]]&amp;Table13[[#This Row],[Frequency Score]]&amp;Table13[[#This Row],[Monetary Score]]</f>
        <v>112</v>
      </c>
      <c r="AU1042" t="str">
        <f t="shared" si="16"/>
        <v>Lost</v>
      </c>
      <c r="AW1042" s="13">
        <f>DATEDIF(Table13[[#This Row],[Dt_Customer]], Snapshot_Date, "d")</f>
        <v>472</v>
      </c>
      <c r="AX1042" s="13">
        <f>Table13[[#This Row],[CL if today]]/365</f>
        <v>1.2931506849315069</v>
      </c>
      <c r="AY1042">
        <f>Table13[[#This Row],[Total Number of Purchases]]/Table13[[#This Row],[Corrected CL]]</f>
        <v>4.6398305084745761</v>
      </c>
      <c r="AZ1042">
        <f>Table13[[#This Row],[Average Order Value (AOV)]]*Table13[[#This Row],[Freq per Year]]</f>
        <v>58.771186440677958</v>
      </c>
      <c r="BA1042">
        <f>Table13[[#This Row],[Total Spend]]/Table13[[#This Row],[Corrected CL]]</f>
        <v>58.771186440677965</v>
      </c>
      <c r="BB1042">
        <v>281.0041841004184</v>
      </c>
      <c r="BC1042" s="1">
        <f>Table13[[#This Row],[Dt_Customer]]+Table13[[#This Row],[Recency]]</f>
        <v>41524</v>
      </c>
      <c r="BD1042" s="16" t="str">
        <f>IF(COUNTIF(A:A, A1042) &gt; 1, "Duplicate", "Unique")</f>
        <v>Unique</v>
      </c>
    </row>
    <row r="1043" spans="1:56" x14ac:dyDescent="0.3">
      <c r="A1043">
        <v>9805</v>
      </c>
      <c r="B1043">
        <v>1953</v>
      </c>
      <c r="C1043" t="s">
        <v>41</v>
      </c>
      <c r="D1043" t="s">
        <v>35</v>
      </c>
      <c r="E1043">
        <v>56129</v>
      </c>
      <c r="F1043">
        <v>0</v>
      </c>
      <c r="G1043">
        <v>1</v>
      </c>
      <c r="H1043" s="1">
        <v>41445</v>
      </c>
      <c r="I1043">
        <v>65</v>
      </c>
      <c r="J1043">
        <v>320</v>
      </c>
      <c r="K1043">
        <v>48</v>
      </c>
      <c r="L1043">
        <v>133</v>
      </c>
      <c r="M1043">
        <v>39</v>
      </c>
      <c r="N1043">
        <v>72</v>
      </c>
      <c r="O1043">
        <v>48</v>
      </c>
      <c r="P1043">
        <f>IF(Table13[[#This Row],[MntWines]] = 0,"",Table13[[#This Row],[MntWines]])</f>
        <v>320</v>
      </c>
      <c r="Q1043">
        <f>IF(Table13[[#This Row],[MntFruits]] = 0, "",Table13[[#This Row],[MntFruits]])</f>
        <v>48</v>
      </c>
      <c r="R1043">
        <f>IF(Table13[[#This Row],[MntMeatProducts]] = 0, "",Table13[[#This Row],[MntMeatProducts]])</f>
        <v>133</v>
      </c>
      <c r="S1043">
        <f>IF(Table13[[#This Row],[MntFishProducts]] = 0, "",Table13[[#This Row],[MntFishProducts]])</f>
        <v>39</v>
      </c>
      <c r="T1043">
        <f>IF(Table13[[#This Row],[MntSweetProducts]] = 0, "",Table13[[#This Row],[MntSweetProducts]])</f>
        <v>72</v>
      </c>
      <c r="U1043">
        <f>IF(Table13[[#This Row],[MntGoldProds]] = 0, "",Table13[[#This Row],[MntGoldProds]])</f>
        <v>48</v>
      </c>
      <c r="V1043">
        <v>4</v>
      </c>
      <c r="W1043">
        <v>6</v>
      </c>
      <c r="X1043">
        <v>2</v>
      </c>
      <c r="Y1043">
        <v>10</v>
      </c>
      <c r="Z1043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">
        <v>32</v>
      </c>
      <c r="AI1043" s="13">
        <f>SUM(Table13[[#This Row],[MntWines]:[MntGoldProds]])</f>
        <v>660</v>
      </c>
      <c r="AJ1043" s="13">
        <f>AVERAGE(Table13[[#This Row],[MntWines]:[MntGoldProds]])</f>
        <v>110</v>
      </c>
      <c r="AK1043">
        <f>IF(Table13[[#This Row],[Total Number of Purchases]]=0,0,Table13[[#This Row],[Total Spend]]/Table13[[#This Row],[Total Number of Purchases]])</f>
        <v>30</v>
      </c>
      <c r="AM1043">
        <f>SUM(Table13[[#This Row],[NumDealsPurchases]:[NumStorePurchases]])</f>
        <v>22</v>
      </c>
      <c r="AN1043" s="14">
        <f>Snapshot_Date-Table13[[#This Row],[Dt_Customer]]</f>
        <v>471</v>
      </c>
      <c r="AP1043" s="13">
        <f>Table13[[#This Row],[NumDealsPurchases]]/Table13[[#This Row],[Total Number of Purchases]]*100</f>
        <v>18.181818181818183</v>
      </c>
      <c r="AQ1043">
        <f>6-ROUNDUP(_xlfn.PERCENTRANK.INC(Table13[Recency],Table13[[#This Row],[Recency]])*5, 0)</f>
        <v>2</v>
      </c>
      <c r="AR1043">
        <f>ROUNDUP(_xlfn.PERCENTRANK.INC(Table13[Total Number of Purchases],Table13[[#This Row],[Total Number of Purchases]])*5,0)</f>
        <v>4</v>
      </c>
      <c r="AS1043">
        <f>ROUNDUP(_xlfn.PERCENTRANK.INC(Table13[Total Spend],Table13[[#This Row],[Total Spend]])*5,0)</f>
        <v>4</v>
      </c>
      <c r="AT1043" t="str">
        <f>Table13[[#This Row],[Recency Score]]&amp;Table13[[#This Row],[Frequency Score]]&amp;Table13[[#This Row],[Monetary Score]]</f>
        <v>244</v>
      </c>
      <c r="AU1043" t="str">
        <f t="shared" si="16"/>
        <v>About to Sleep</v>
      </c>
      <c r="AW1043" s="13">
        <f>DATEDIF(Table13[[#This Row],[Dt_Customer]], Snapshot_Date, "d")</f>
        <v>471</v>
      </c>
      <c r="AX1043" s="13">
        <f>Table13[[#This Row],[CL if today]]/365</f>
        <v>1.2904109589041095</v>
      </c>
      <c r="AY1043">
        <f>Table13[[#This Row],[Total Number of Purchases]]/Table13[[#This Row],[Corrected CL]]</f>
        <v>17.048832271762208</v>
      </c>
      <c r="AZ1043">
        <f>Table13[[#This Row],[Average Order Value (AOV)]]*Table13[[#This Row],[Freq per Year]]</f>
        <v>511.46496815286628</v>
      </c>
      <c r="BA1043">
        <f>Table13[[#This Row],[Total Spend]]/Table13[[#This Row],[Corrected CL]]</f>
        <v>511.46496815286628</v>
      </c>
      <c r="BB1043">
        <v>132.16842105263157</v>
      </c>
      <c r="BC1043" s="1">
        <f>Table13[[#This Row],[Dt_Customer]]+Table13[[#This Row],[Recency]]</f>
        <v>41510</v>
      </c>
      <c r="BD1043" s="16" t="str">
        <f>IF(COUNTIF(A:A, A1043) &gt; 1, "Duplicate", "Unique")</f>
        <v>Unique</v>
      </c>
    </row>
    <row r="1044" spans="1:56" x14ac:dyDescent="0.3">
      <c r="A1044">
        <v>849</v>
      </c>
      <c r="B1044">
        <v>1953</v>
      </c>
      <c r="C1044" t="s">
        <v>41</v>
      </c>
      <c r="D1044" t="s">
        <v>35</v>
      </c>
      <c r="E1044">
        <v>56129</v>
      </c>
      <c r="F1044">
        <v>0</v>
      </c>
      <c r="G1044">
        <v>1</v>
      </c>
      <c r="H1044" s="1">
        <v>41445</v>
      </c>
      <c r="I1044">
        <v>65</v>
      </c>
      <c r="J1044">
        <v>320</v>
      </c>
      <c r="K1044">
        <v>48</v>
      </c>
      <c r="L1044">
        <v>133</v>
      </c>
      <c r="M1044">
        <v>39</v>
      </c>
      <c r="N1044">
        <v>72</v>
      </c>
      <c r="O1044">
        <v>48</v>
      </c>
      <c r="P1044">
        <f>IF(Table13[[#This Row],[MntWines]] = 0,"",Table13[[#This Row],[MntWines]])</f>
        <v>320</v>
      </c>
      <c r="Q1044">
        <f>IF(Table13[[#This Row],[MntFruits]] = 0, "",Table13[[#This Row],[MntFruits]])</f>
        <v>48</v>
      </c>
      <c r="R1044">
        <f>IF(Table13[[#This Row],[MntMeatProducts]] = 0, "",Table13[[#This Row],[MntMeatProducts]])</f>
        <v>133</v>
      </c>
      <c r="S1044">
        <f>IF(Table13[[#This Row],[MntFishProducts]] = 0, "",Table13[[#This Row],[MntFishProducts]])</f>
        <v>39</v>
      </c>
      <c r="T1044">
        <f>IF(Table13[[#This Row],[MntSweetProducts]] = 0, "",Table13[[#This Row],[MntSweetProducts]])</f>
        <v>72</v>
      </c>
      <c r="U1044">
        <f>IF(Table13[[#This Row],[MntGoldProds]] = 0, "",Table13[[#This Row],[MntGoldProds]])</f>
        <v>48</v>
      </c>
      <c r="V1044">
        <v>4</v>
      </c>
      <c r="W1044">
        <v>6</v>
      </c>
      <c r="X1044">
        <v>2</v>
      </c>
      <c r="Y1044">
        <v>10</v>
      </c>
      <c r="Z1044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 t="s">
        <v>30</v>
      </c>
      <c r="AI1044" s="13">
        <f>SUM(Table13[[#This Row],[MntWines]:[MntGoldProds]])</f>
        <v>660</v>
      </c>
      <c r="AJ1044" s="13">
        <f>AVERAGE(Table13[[#This Row],[MntWines]:[MntGoldProds]])</f>
        <v>110</v>
      </c>
      <c r="AK1044">
        <f>IF(Table13[[#This Row],[Total Number of Purchases]]=0,0,Table13[[#This Row],[Total Spend]]/Table13[[#This Row],[Total Number of Purchases]])</f>
        <v>30</v>
      </c>
      <c r="AM1044">
        <f>SUM(Table13[[#This Row],[NumDealsPurchases]:[NumStorePurchases]])</f>
        <v>22</v>
      </c>
      <c r="AN1044" s="14">
        <f>Snapshot_Date-Table13[[#This Row],[Dt_Customer]]</f>
        <v>471</v>
      </c>
      <c r="AP1044" s="13">
        <f>Table13[[#This Row],[NumDealsPurchases]]/Table13[[#This Row],[Total Number of Purchases]]*100</f>
        <v>18.181818181818183</v>
      </c>
      <c r="AQ1044">
        <f>6-ROUNDUP(_xlfn.PERCENTRANK.INC(Table13[Recency],Table13[[#This Row],[Recency]])*5, 0)</f>
        <v>2</v>
      </c>
      <c r="AR1044">
        <f>ROUNDUP(_xlfn.PERCENTRANK.INC(Table13[Total Number of Purchases],Table13[[#This Row],[Total Number of Purchases]])*5,0)</f>
        <v>4</v>
      </c>
      <c r="AS1044">
        <f>ROUNDUP(_xlfn.PERCENTRANK.INC(Table13[Total Spend],Table13[[#This Row],[Total Spend]])*5,0)</f>
        <v>4</v>
      </c>
      <c r="AT1044" t="str">
        <f>Table13[[#This Row],[Recency Score]]&amp;Table13[[#This Row],[Frequency Score]]&amp;Table13[[#This Row],[Monetary Score]]</f>
        <v>244</v>
      </c>
      <c r="AU1044" t="str">
        <f t="shared" si="16"/>
        <v>About to Sleep</v>
      </c>
      <c r="AW1044" s="13">
        <f>DATEDIF(Table13[[#This Row],[Dt_Customer]], Snapshot_Date, "d")</f>
        <v>471</v>
      </c>
      <c r="AX1044" s="13">
        <f>Table13[[#This Row],[CL if today]]/365</f>
        <v>1.2904109589041095</v>
      </c>
      <c r="AY1044">
        <f>Table13[[#This Row],[Total Number of Purchases]]/Table13[[#This Row],[Corrected CL]]</f>
        <v>17.048832271762208</v>
      </c>
      <c r="AZ1044">
        <f>Table13[[#This Row],[Average Order Value (AOV)]]*Table13[[#This Row],[Freq per Year]]</f>
        <v>511.46496815286628</v>
      </c>
      <c r="BA1044">
        <f>Table13[[#This Row],[Total Spend]]/Table13[[#This Row],[Corrected CL]]</f>
        <v>511.46496815286628</v>
      </c>
      <c r="BB1044">
        <v>1207.957894736842</v>
      </c>
      <c r="BC1044" s="1">
        <f>Table13[[#This Row],[Dt_Customer]]+Table13[[#This Row],[Recency]]</f>
        <v>41510</v>
      </c>
      <c r="BD1044" s="16" t="str">
        <f>IF(COUNTIF(A:A, A1044) &gt; 1, "Duplicate", "Unique")</f>
        <v>Unique</v>
      </c>
    </row>
    <row r="1045" spans="1:56" x14ac:dyDescent="0.3">
      <c r="A1045">
        <v>10524</v>
      </c>
      <c r="B1045">
        <v>1963</v>
      </c>
      <c r="C1045" t="s">
        <v>41</v>
      </c>
      <c r="D1045" t="s">
        <v>29</v>
      </c>
      <c r="E1045">
        <v>49476</v>
      </c>
      <c r="F1045">
        <v>0</v>
      </c>
      <c r="G1045">
        <v>1</v>
      </c>
      <c r="H1045" s="1">
        <v>41445</v>
      </c>
      <c r="I1045">
        <v>29</v>
      </c>
      <c r="J1045">
        <v>386</v>
      </c>
      <c r="K1045">
        <v>23</v>
      </c>
      <c r="L1045">
        <v>95</v>
      </c>
      <c r="M1045">
        <v>54</v>
      </c>
      <c r="N1045">
        <v>41</v>
      </c>
      <c r="O1045">
        <v>196</v>
      </c>
      <c r="P1045">
        <f>IF(Table13[[#This Row],[MntWines]] = 0,"",Table13[[#This Row],[MntWines]])</f>
        <v>386</v>
      </c>
      <c r="Q1045">
        <f>IF(Table13[[#This Row],[MntFruits]] = 0, "",Table13[[#This Row],[MntFruits]])</f>
        <v>23</v>
      </c>
      <c r="R1045">
        <f>IF(Table13[[#This Row],[MntMeatProducts]] = 0, "",Table13[[#This Row],[MntMeatProducts]])</f>
        <v>95</v>
      </c>
      <c r="S1045">
        <f>IF(Table13[[#This Row],[MntFishProducts]] = 0, "",Table13[[#This Row],[MntFishProducts]])</f>
        <v>54</v>
      </c>
      <c r="T1045">
        <f>IF(Table13[[#This Row],[MntSweetProducts]] = 0, "",Table13[[#This Row],[MntSweetProducts]])</f>
        <v>41</v>
      </c>
      <c r="U1045">
        <f>IF(Table13[[#This Row],[MntGoldProds]] = 0, "",Table13[[#This Row],[MntGoldProds]])</f>
        <v>196</v>
      </c>
      <c r="V1045">
        <v>4</v>
      </c>
      <c r="W1045">
        <v>2</v>
      </c>
      <c r="X1045">
        <v>11</v>
      </c>
      <c r="Y1045">
        <v>5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 t="s">
        <v>32</v>
      </c>
      <c r="AI1045" s="13">
        <f>SUM(Table13[[#This Row],[MntWines]:[MntGoldProds]])</f>
        <v>795</v>
      </c>
      <c r="AJ1045" s="13">
        <f>AVERAGE(Table13[[#This Row],[MntWines]:[MntGoldProds]])</f>
        <v>132.5</v>
      </c>
      <c r="AK1045">
        <f>IF(Table13[[#This Row],[Total Number of Purchases]]=0,0,Table13[[#This Row],[Total Spend]]/Table13[[#This Row],[Total Number of Purchases]])</f>
        <v>36.136363636363633</v>
      </c>
      <c r="AM1045">
        <f>SUM(Table13[[#This Row],[NumDealsPurchases]:[NumStorePurchases]])</f>
        <v>22</v>
      </c>
      <c r="AN1045" s="14">
        <f>Snapshot_Date-Table13[[#This Row],[Dt_Customer]]</f>
        <v>471</v>
      </c>
      <c r="AP1045" s="13">
        <f>Table13[[#This Row],[NumDealsPurchases]]/Table13[[#This Row],[Total Number of Purchases]]*100</f>
        <v>18.181818181818183</v>
      </c>
      <c r="AQ1045">
        <f>6-ROUNDUP(_xlfn.PERCENTRANK.INC(Table13[Recency],Table13[[#This Row],[Recency]])*5, 0)</f>
        <v>4</v>
      </c>
      <c r="AR1045">
        <f>ROUNDUP(_xlfn.PERCENTRANK.INC(Table13[Total Number of Purchases],Table13[[#This Row],[Total Number of Purchases]])*5,0)</f>
        <v>4</v>
      </c>
      <c r="AS1045">
        <f>ROUNDUP(_xlfn.PERCENTRANK.INC(Table13[Total Spend],Table13[[#This Row],[Total Spend]])*5,0)</f>
        <v>4</v>
      </c>
      <c r="AT1045" t="str">
        <f>Table13[[#This Row],[Recency Score]]&amp;Table13[[#This Row],[Frequency Score]]&amp;Table13[[#This Row],[Monetary Score]]</f>
        <v>444</v>
      </c>
      <c r="AU1045" t="str">
        <f t="shared" si="16"/>
        <v>Potential Loyalists</v>
      </c>
      <c r="AW1045" s="13">
        <f>DATEDIF(Table13[[#This Row],[Dt_Customer]], Snapshot_Date, "d")</f>
        <v>471</v>
      </c>
      <c r="AX1045" s="13">
        <f>Table13[[#This Row],[CL if today]]/365</f>
        <v>1.2904109589041095</v>
      </c>
      <c r="AY1045">
        <f>Table13[[#This Row],[Total Number of Purchases]]/Table13[[#This Row],[Corrected CL]]</f>
        <v>17.048832271762208</v>
      </c>
      <c r="AZ1045">
        <f>Table13[[#This Row],[Average Order Value (AOV)]]*Table13[[#This Row],[Freq per Year]]</f>
        <v>616.0828025477706</v>
      </c>
      <c r="BA1045">
        <f>Table13[[#This Row],[Total Spend]]/Table13[[#This Row],[Corrected CL]]</f>
        <v>616.08280254777071</v>
      </c>
      <c r="BB1045">
        <v>491.28691983122366</v>
      </c>
      <c r="BC1045" s="1">
        <f>Table13[[#This Row],[Dt_Customer]]+Table13[[#This Row],[Recency]]</f>
        <v>41474</v>
      </c>
      <c r="BD1045" s="16" t="str">
        <f>IF(COUNTIF(A:A, A1045) &gt; 1, "Duplicate", "Unique")</f>
        <v>Unique</v>
      </c>
    </row>
    <row r="1046" spans="1:56" x14ac:dyDescent="0.3">
      <c r="A1046">
        <v>3037</v>
      </c>
      <c r="B1046">
        <v>1983</v>
      </c>
      <c r="C1046" t="s">
        <v>37</v>
      </c>
      <c r="D1046" t="s">
        <v>33</v>
      </c>
      <c r="E1046">
        <v>50150</v>
      </c>
      <c r="F1046">
        <v>0</v>
      </c>
      <c r="G1046">
        <v>0</v>
      </c>
      <c r="H1046" s="1">
        <v>41445</v>
      </c>
      <c r="I1046">
        <v>32</v>
      </c>
      <c r="J1046">
        <v>135</v>
      </c>
      <c r="K1046">
        <v>46</v>
      </c>
      <c r="L1046">
        <v>92</v>
      </c>
      <c r="M1046">
        <v>65</v>
      </c>
      <c r="N1046">
        <v>61</v>
      </c>
      <c r="O1046">
        <v>11</v>
      </c>
      <c r="P1046">
        <f>IF(Table13[[#This Row],[MntWines]] = 0,"",Table13[[#This Row],[MntWines]])</f>
        <v>135</v>
      </c>
      <c r="Q1046">
        <f>IF(Table13[[#This Row],[MntFruits]] = 0, "",Table13[[#This Row],[MntFruits]])</f>
        <v>46</v>
      </c>
      <c r="R1046">
        <f>IF(Table13[[#This Row],[MntMeatProducts]] = 0, "",Table13[[#This Row],[MntMeatProducts]])</f>
        <v>92</v>
      </c>
      <c r="S1046">
        <f>IF(Table13[[#This Row],[MntFishProducts]] = 0, "",Table13[[#This Row],[MntFishProducts]])</f>
        <v>65</v>
      </c>
      <c r="T1046">
        <f>IF(Table13[[#This Row],[MntSweetProducts]] = 0, "",Table13[[#This Row],[MntSweetProducts]])</f>
        <v>61</v>
      </c>
      <c r="U1046">
        <f>IF(Table13[[#This Row],[MntGoldProds]] = 0, "",Table13[[#This Row],[MntGoldProds]])</f>
        <v>11</v>
      </c>
      <c r="V1046">
        <v>2</v>
      </c>
      <c r="W1046">
        <v>5</v>
      </c>
      <c r="X1046">
        <v>2</v>
      </c>
      <c r="Y1046">
        <v>7</v>
      </c>
      <c r="Z1046">
        <v>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32</v>
      </c>
      <c r="AI1046" s="13">
        <f>SUM(Table13[[#This Row],[MntWines]:[MntGoldProds]])</f>
        <v>410</v>
      </c>
      <c r="AJ1046" s="13">
        <f>AVERAGE(Table13[[#This Row],[MntWines]:[MntGoldProds]])</f>
        <v>68.333333333333329</v>
      </c>
      <c r="AK1046">
        <f>IF(Table13[[#This Row],[Total Number of Purchases]]=0,0,Table13[[#This Row],[Total Spend]]/Table13[[#This Row],[Total Number of Purchases]])</f>
        <v>25.625</v>
      </c>
      <c r="AM1046">
        <f>SUM(Table13[[#This Row],[NumDealsPurchases]:[NumStorePurchases]])</f>
        <v>16</v>
      </c>
      <c r="AN1046" s="14">
        <f>Snapshot_Date-Table13[[#This Row],[Dt_Customer]]</f>
        <v>471</v>
      </c>
      <c r="AP1046" s="13">
        <f>Table13[[#This Row],[NumDealsPurchases]]/Table13[[#This Row],[Total Number of Purchases]]*100</f>
        <v>12.5</v>
      </c>
      <c r="AQ1046">
        <f>6-ROUNDUP(_xlfn.PERCENTRANK.INC(Table13[Recency],Table13[[#This Row],[Recency]])*5, 0)</f>
        <v>4</v>
      </c>
      <c r="AR1046">
        <f>ROUNDUP(_xlfn.PERCENTRANK.INC(Table13[Total Number of Purchases],Table13[[#This Row],[Total Number of Purchases]])*5,0)</f>
        <v>3</v>
      </c>
      <c r="AS1046">
        <f>ROUNDUP(_xlfn.PERCENTRANK.INC(Table13[Total Spend],Table13[[#This Row],[Total Spend]])*5,0)</f>
        <v>3</v>
      </c>
      <c r="AT1046" t="str">
        <f>Table13[[#This Row],[Recency Score]]&amp;Table13[[#This Row],[Frequency Score]]&amp;Table13[[#This Row],[Monetary Score]]</f>
        <v>433</v>
      </c>
      <c r="AU1046" t="str">
        <f t="shared" si="16"/>
        <v>Potential Loyalists</v>
      </c>
      <c r="AW1046" s="13">
        <f>DATEDIF(Table13[[#This Row],[Dt_Customer]], Snapshot_Date, "d")</f>
        <v>471</v>
      </c>
      <c r="AX1046" s="13">
        <f>Table13[[#This Row],[CL if today]]/365</f>
        <v>1.2904109589041095</v>
      </c>
      <c r="AY1046">
        <f>Table13[[#This Row],[Total Number of Purchases]]/Table13[[#This Row],[Corrected CL]]</f>
        <v>12.399150743099788</v>
      </c>
      <c r="AZ1046">
        <f>Table13[[#This Row],[Average Order Value (AOV)]]*Table13[[#This Row],[Freq per Year]]</f>
        <v>317.72823779193209</v>
      </c>
      <c r="BA1046">
        <f>Table13[[#This Row],[Total Spend]]/Table13[[#This Row],[Corrected CL]]</f>
        <v>317.72823779193209</v>
      </c>
      <c r="BB1046">
        <v>576.76160337552744</v>
      </c>
      <c r="BC1046" s="1">
        <f>Table13[[#This Row],[Dt_Customer]]+Table13[[#This Row],[Recency]]</f>
        <v>41477</v>
      </c>
      <c r="BD1046" s="16" t="str">
        <f>IF(COUNTIF(A:A, A1046) &gt; 1, "Duplicate", "Unique")</f>
        <v>Unique</v>
      </c>
    </row>
    <row r="1047" spans="1:56" x14ac:dyDescent="0.3">
      <c r="A1047">
        <v>4698</v>
      </c>
      <c r="B1047">
        <v>1983</v>
      </c>
      <c r="C1047" t="s">
        <v>37</v>
      </c>
      <c r="D1047" t="s">
        <v>33</v>
      </c>
      <c r="E1047">
        <v>50150</v>
      </c>
      <c r="F1047">
        <v>0</v>
      </c>
      <c r="G1047">
        <v>0</v>
      </c>
      <c r="H1047" s="1">
        <v>41445</v>
      </c>
      <c r="I1047">
        <v>32</v>
      </c>
      <c r="J1047">
        <v>135</v>
      </c>
      <c r="K1047">
        <v>46</v>
      </c>
      <c r="L1047">
        <v>92</v>
      </c>
      <c r="M1047">
        <v>65</v>
      </c>
      <c r="N1047">
        <v>61</v>
      </c>
      <c r="O1047">
        <v>11</v>
      </c>
      <c r="P1047">
        <f>IF(Table13[[#This Row],[MntWines]] = 0,"",Table13[[#This Row],[MntWines]])</f>
        <v>135</v>
      </c>
      <c r="Q1047">
        <f>IF(Table13[[#This Row],[MntFruits]] = 0, "",Table13[[#This Row],[MntFruits]])</f>
        <v>46</v>
      </c>
      <c r="R1047">
        <f>IF(Table13[[#This Row],[MntMeatProducts]] = 0, "",Table13[[#This Row],[MntMeatProducts]])</f>
        <v>92</v>
      </c>
      <c r="S1047">
        <f>IF(Table13[[#This Row],[MntFishProducts]] = 0, "",Table13[[#This Row],[MntFishProducts]])</f>
        <v>65</v>
      </c>
      <c r="T1047">
        <f>IF(Table13[[#This Row],[MntSweetProducts]] = 0, "",Table13[[#This Row],[MntSweetProducts]])</f>
        <v>61</v>
      </c>
      <c r="U1047">
        <f>IF(Table13[[#This Row],[MntGoldProds]] = 0, "",Table13[[#This Row],[MntGoldProds]])</f>
        <v>11</v>
      </c>
      <c r="V1047">
        <v>2</v>
      </c>
      <c r="W1047">
        <v>5</v>
      </c>
      <c r="X1047">
        <v>2</v>
      </c>
      <c r="Y1047">
        <v>7</v>
      </c>
      <c r="Z1047">
        <v>5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30</v>
      </c>
      <c r="AI1047" s="13">
        <f>SUM(Table13[[#This Row],[MntWines]:[MntGoldProds]])</f>
        <v>410</v>
      </c>
      <c r="AJ1047" s="13">
        <f>AVERAGE(Table13[[#This Row],[MntWines]:[MntGoldProds]])</f>
        <v>68.333333333333329</v>
      </c>
      <c r="AK1047">
        <f>IF(Table13[[#This Row],[Total Number of Purchases]]=0,0,Table13[[#This Row],[Total Spend]]/Table13[[#This Row],[Total Number of Purchases]])</f>
        <v>25.625</v>
      </c>
      <c r="AM1047">
        <f>SUM(Table13[[#This Row],[NumDealsPurchases]:[NumStorePurchases]])</f>
        <v>16</v>
      </c>
      <c r="AN1047" s="14">
        <f>Snapshot_Date-Table13[[#This Row],[Dt_Customer]]</f>
        <v>471</v>
      </c>
      <c r="AP1047" s="13">
        <f>Table13[[#This Row],[NumDealsPurchases]]/Table13[[#This Row],[Total Number of Purchases]]*100</f>
        <v>12.5</v>
      </c>
      <c r="AQ1047">
        <f>6-ROUNDUP(_xlfn.PERCENTRANK.INC(Table13[Recency],Table13[[#This Row],[Recency]])*5, 0)</f>
        <v>4</v>
      </c>
      <c r="AR1047">
        <f>ROUNDUP(_xlfn.PERCENTRANK.INC(Table13[Total Number of Purchases],Table13[[#This Row],[Total Number of Purchases]])*5,0)</f>
        <v>3</v>
      </c>
      <c r="AS1047">
        <f>ROUNDUP(_xlfn.PERCENTRANK.INC(Table13[Total Spend],Table13[[#This Row],[Total Spend]])*5,0)</f>
        <v>3</v>
      </c>
      <c r="AT1047" t="str">
        <f>Table13[[#This Row],[Recency Score]]&amp;Table13[[#This Row],[Frequency Score]]&amp;Table13[[#This Row],[Monetary Score]]</f>
        <v>433</v>
      </c>
      <c r="AU1047" t="str">
        <f t="shared" si="16"/>
        <v>Potential Loyalists</v>
      </c>
      <c r="AW1047" s="13">
        <f>DATEDIF(Table13[[#This Row],[Dt_Customer]], Snapshot_Date, "d")</f>
        <v>471</v>
      </c>
      <c r="AX1047" s="13">
        <f>Table13[[#This Row],[CL if today]]/365</f>
        <v>1.2904109589041095</v>
      </c>
      <c r="AY1047">
        <f>Table13[[#This Row],[Total Number of Purchases]]/Table13[[#This Row],[Corrected CL]]</f>
        <v>12.399150743099788</v>
      </c>
      <c r="AZ1047">
        <f>Table13[[#This Row],[Average Order Value (AOV)]]*Table13[[#This Row],[Freq per Year]]</f>
        <v>317.72823779193209</v>
      </c>
      <c r="BA1047">
        <f>Table13[[#This Row],[Total Spend]]/Table13[[#This Row],[Corrected CL]]</f>
        <v>317.72823779193209</v>
      </c>
      <c r="BB1047">
        <v>35.42194092827004</v>
      </c>
      <c r="BC1047" s="1">
        <f>Table13[[#This Row],[Dt_Customer]]+Table13[[#This Row],[Recency]]</f>
        <v>41477</v>
      </c>
      <c r="BD1047" s="16" t="str">
        <f>IF(COUNTIF(A:A, A1047) &gt; 1, "Duplicate", "Unique")</f>
        <v>Unique</v>
      </c>
    </row>
    <row r="1048" spans="1:56" x14ac:dyDescent="0.3">
      <c r="A1048">
        <v>9347</v>
      </c>
      <c r="B1048">
        <v>1956</v>
      </c>
      <c r="C1048" t="s">
        <v>41</v>
      </c>
      <c r="D1048" t="s">
        <v>35</v>
      </c>
      <c r="E1048">
        <v>50943</v>
      </c>
      <c r="F1048">
        <v>0</v>
      </c>
      <c r="G1048">
        <v>1</v>
      </c>
      <c r="H1048" s="1">
        <v>41446</v>
      </c>
      <c r="I1048">
        <v>49</v>
      </c>
      <c r="J1048">
        <v>31</v>
      </c>
      <c r="K1048">
        <v>0</v>
      </c>
      <c r="L1048">
        <v>7</v>
      </c>
      <c r="M1048">
        <v>2</v>
      </c>
      <c r="N1048">
        <v>0</v>
      </c>
      <c r="O1048">
        <v>6</v>
      </c>
      <c r="P1048">
        <f>IF(Table13[[#This Row],[MntWines]] = 0,"",Table13[[#This Row],[MntWines]])</f>
        <v>31</v>
      </c>
      <c r="Q1048" t="str">
        <f>IF(Table13[[#This Row],[MntFruits]] = 0, "",Table13[[#This Row],[MntFruits]])</f>
        <v/>
      </c>
      <c r="R1048">
        <f>IF(Table13[[#This Row],[MntMeatProducts]] = 0, "",Table13[[#This Row],[MntMeatProducts]])</f>
        <v>7</v>
      </c>
      <c r="S1048">
        <f>IF(Table13[[#This Row],[MntFishProducts]] = 0, "",Table13[[#This Row],[MntFishProducts]])</f>
        <v>2</v>
      </c>
      <c r="T1048" t="str">
        <f>IF(Table13[[#This Row],[MntSweetProducts]] = 0, "",Table13[[#This Row],[MntSweetProducts]])</f>
        <v/>
      </c>
      <c r="U1048">
        <f>IF(Table13[[#This Row],[MntGoldProds]] = 0, "",Table13[[#This Row],[MntGoldProds]])</f>
        <v>6</v>
      </c>
      <c r="V1048">
        <v>1</v>
      </c>
      <c r="W1048">
        <v>1</v>
      </c>
      <c r="X1048">
        <v>0</v>
      </c>
      <c r="Y1048">
        <v>3</v>
      </c>
      <c r="Z1048">
        <v>5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s">
        <v>30</v>
      </c>
      <c r="AI1048" s="13">
        <f>SUM(Table13[[#This Row],[MntWines]:[MntGoldProds]])</f>
        <v>46</v>
      </c>
      <c r="AJ1048" s="13">
        <f>AVERAGE(Table13[[#This Row],[MntWines]:[MntGoldProds]])</f>
        <v>7.666666666666667</v>
      </c>
      <c r="AK1048">
        <f>IF(Table13[[#This Row],[Total Number of Purchases]]=0,0,Table13[[#This Row],[Total Spend]]/Table13[[#This Row],[Total Number of Purchases]])</f>
        <v>9.1999999999999993</v>
      </c>
      <c r="AM1048">
        <f>SUM(Table13[[#This Row],[NumDealsPurchases]:[NumStorePurchases]])</f>
        <v>5</v>
      </c>
      <c r="AN1048" s="14">
        <f>Snapshot_Date-Table13[[#This Row],[Dt_Customer]]</f>
        <v>470</v>
      </c>
      <c r="AP1048" s="13">
        <f>Table13[[#This Row],[NumDealsPurchases]]/Table13[[#This Row],[Total Number of Purchases]]*100</f>
        <v>20</v>
      </c>
      <c r="AQ1048">
        <f>6-ROUNDUP(_xlfn.PERCENTRANK.INC(Table13[Recency],Table13[[#This Row],[Recency]])*5, 0)</f>
        <v>3</v>
      </c>
      <c r="AR1048">
        <f>ROUNDUP(_xlfn.PERCENTRANK.INC(Table13[Total Number of Purchases],Table13[[#This Row],[Total Number of Purchases]])*5,0)</f>
        <v>1</v>
      </c>
      <c r="AS1048">
        <f>ROUNDUP(_xlfn.PERCENTRANK.INC(Table13[Total Spend],Table13[[#This Row],[Total Spend]])*5,0)</f>
        <v>1</v>
      </c>
      <c r="AT1048" t="str">
        <f>Table13[[#This Row],[Recency Score]]&amp;Table13[[#This Row],[Frequency Score]]&amp;Table13[[#This Row],[Monetary Score]]</f>
        <v>311</v>
      </c>
      <c r="AU1048" t="str">
        <f t="shared" si="16"/>
        <v>Needs Attention</v>
      </c>
      <c r="AW1048" s="13">
        <f>DATEDIF(Table13[[#This Row],[Dt_Customer]], Snapshot_Date, "d")</f>
        <v>470</v>
      </c>
      <c r="AX1048" s="13">
        <f>Table13[[#This Row],[CL if today]]/365</f>
        <v>1.2876712328767124</v>
      </c>
      <c r="AY1048">
        <f>Table13[[#This Row],[Total Number of Purchases]]/Table13[[#This Row],[Corrected CL]]</f>
        <v>3.8829787234042552</v>
      </c>
      <c r="AZ1048">
        <f>Table13[[#This Row],[Average Order Value (AOV)]]*Table13[[#This Row],[Freq per Year]]</f>
        <v>35.723404255319146</v>
      </c>
      <c r="BA1048">
        <f>Table13[[#This Row],[Total Spend]]/Table13[[#This Row],[Corrected CL]]</f>
        <v>35.723404255319146</v>
      </c>
      <c r="BB1048">
        <v>11.599576271186441</v>
      </c>
      <c r="BC1048" s="1">
        <f>Table13[[#This Row],[Dt_Customer]]+Table13[[#This Row],[Recency]]</f>
        <v>41495</v>
      </c>
      <c r="BD1048" s="16" t="str">
        <f>IF(COUNTIF(A:A, A1048) &gt; 1, "Duplicate", "Unique")</f>
        <v>Unique</v>
      </c>
    </row>
    <row r="1049" spans="1:56" x14ac:dyDescent="0.3">
      <c r="A1049">
        <v>10160</v>
      </c>
      <c r="B1049">
        <v>1956</v>
      </c>
      <c r="C1049" t="s">
        <v>41</v>
      </c>
      <c r="D1049" t="s">
        <v>35</v>
      </c>
      <c r="E1049">
        <v>50943</v>
      </c>
      <c r="F1049">
        <v>0</v>
      </c>
      <c r="G1049">
        <v>1</v>
      </c>
      <c r="H1049" s="1">
        <v>41446</v>
      </c>
      <c r="I1049">
        <v>49</v>
      </c>
      <c r="J1049">
        <v>31</v>
      </c>
      <c r="K1049">
        <v>0</v>
      </c>
      <c r="L1049">
        <v>7</v>
      </c>
      <c r="M1049">
        <v>2</v>
      </c>
      <c r="N1049">
        <v>0</v>
      </c>
      <c r="O1049">
        <v>6</v>
      </c>
      <c r="P1049">
        <f>IF(Table13[[#This Row],[MntWines]] = 0,"",Table13[[#This Row],[MntWines]])</f>
        <v>31</v>
      </c>
      <c r="Q1049" t="str">
        <f>IF(Table13[[#This Row],[MntFruits]] = 0, "",Table13[[#This Row],[MntFruits]])</f>
        <v/>
      </c>
      <c r="R1049">
        <f>IF(Table13[[#This Row],[MntMeatProducts]] = 0, "",Table13[[#This Row],[MntMeatProducts]])</f>
        <v>7</v>
      </c>
      <c r="S1049">
        <f>IF(Table13[[#This Row],[MntFishProducts]] = 0, "",Table13[[#This Row],[MntFishProducts]])</f>
        <v>2</v>
      </c>
      <c r="T1049" t="str">
        <f>IF(Table13[[#This Row],[MntSweetProducts]] = 0, "",Table13[[#This Row],[MntSweetProducts]])</f>
        <v/>
      </c>
      <c r="U1049">
        <f>IF(Table13[[#This Row],[MntGoldProds]] = 0, "",Table13[[#This Row],[MntGoldProds]])</f>
        <v>6</v>
      </c>
      <c r="V1049">
        <v>1</v>
      </c>
      <c r="W1049">
        <v>1</v>
      </c>
      <c r="X1049">
        <v>0</v>
      </c>
      <c r="Y1049">
        <v>3</v>
      </c>
      <c r="Z1049">
        <v>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30</v>
      </c>
      <c r="AI1049" s="13">
        <f>SUM(Table13[[#This Row],[MntWines]:[MntGoldProds]])</f>
        <v>46</v>
      </c>
      <c r="AJ1049" s="13">
        <f>AVERAGE(Table13[[#This Row],[MntWines]:[MntGoldProds]])</f>
        <v>7.666666666666667</v>
      </c>
      <c r="AK1049">
        <f>IF(Table13[[#This Row],[Total Number of Purchases]]=0,0,Table13[[#This Row],[Total Spend]]/Table13[[#This Row],[Total Number of Purchases]])</f>
        <v>9.1999999999999993</v>
      </c>
      <c r="AM1049">
        <f>SUM(Table13[[#This Row],[NumDealsPurchases]:[NumStorePurchases]])</f>
        <v>5</v>
      </c>
      <c r="AN1049" s="14">
        <f>Snapshot_Date-Table13[[#This Row],[Dt_Customer]]</f>
        <v>470</v>
      </c>
      <c r="AP1049" s="13">
        <f>Table13[[#This Row],[NumDealsPurchases]]/Table13[[#This Row],[Total Number of Purchases]]*100</f>
        <v>20</v>
      </c>
      <c r="AQ1049">
        <f>6-ROUNDUP(_xlfn.PERCENTRANK.INC(Table13[Recency],Table13[[#This Row],[Recency]])*5, 0)</f>
        <v>3</v>
      </c>
      <c r="AR1049">
        <f>ROUNDUP(_xlfn.PERCENTRANK.INC(Table13[Total Number of Purchases],Table13[[#This Row],[Total Number of Purchases]])*5,0)</f>
        <v>1</v>
      </c>
      <c r="AS1049">
        <f>ROUNDUP(_xlfn.PERCENTRANK.INC(Table13[Total Spend],Table13[[#This Row],[Total Spend]])*5,0)</f>
        <v>1</v>
      </c>
      <c r="AT1049" t="str">
        <f>Table13[[#This Row],[Recency Score]]&amp;Table13[[#This Row],[Frequency Score]]&amp;Table13[[#This Row],[Monetary Score]]</f>
        <v>311</v>
      </c>
      <c r="AU1049" t="str">
        <f t="shared" si="16"/>
        <v>Needs Attention</v>
      </c>
      <c r="AW1049" s="13">
        <f>DATEDIF(Table13[[#This Row],[Dt_Customer]], Snapshot_Date, "d")</f>
        <v>470</v>
      </c>
      <c r="AX1049" s="13">
        <f>Table13[[#This Row],[CL if today]]/365</f>
        <v>1.2876712328767124</v>
      </c>
      <c r="AY1049">
        <f>Table13[[#This Row],[Total Number of Purchases]]/Table13[[#This Row],[Corrected CL]]</f>
        <v>3.8829787234042552</v>
      </c>
      <c r="AZ1049">
        <f>Table13[[#This Row],[Average Order Value (AOV)]]*Table13[[#This Row],[Freq per Year]]</f>
        <v>35.723404255319146</v>
      </c>
      <c r="BA1049">
        <f>Table13[[#This Row],[Total Spend]]/Table13[[#This Row],[Corrected CL]]</f>
        <v>35.723404255319146</v>
      </c>
      <c r="BB1049">
        <v>58.771186440677965</v>
      </c>
      <c r="BC1049" s="1">
        <f>Table13[[#This Row],[Dt_Customer]]+Table13[[#This Row],[Recency]]</f>
        <v>41495</v>
      </c>
      <c r="BD1049" s="16" t="str">
        <f>IF(COUNTIF(A:A, A1049) &gt; 1, "Duplicate", "Unique")</f>
        <v>Unique</v>
      </c>
    </row>
    <row r="1050" spans="1:56" x14ac:dyDescent="0.3">
      <c r="A1050">
        <v>3386</v>
      </c>
      <c r="B1050">
        <v>1992</v>
      </c>
      <c r="C1050" t="s">
        <v>28</v>
      </c>
      <c r="D1050" t="s">
        <v>33</v>
      </c>
      <c r="E1050">
        <v>34935</v>
      </c>
      <c r="F1050">
        <v>0</v>
      </c>
      <c r="G1050">
        <v>0</v>
      </c>
      <c r="H1050" s="1">
        <v>41446</v>
      </c>
      <c r="I1050">
        <v>71</v>
      </c>
      <c r="J1050">
        <v>34</v>
      </c>
      <c r="K1050">
        <v>4</v>
      </c>
      <c r="L1050">
        <v>66</v>
      </c>
      <c r="M1050">
        <v>3</v>
      </c>
      <c r="N1050">
        <v>10</v>
      </c>
      <c r="O1050">
        <v>20</v>
      </c>
      <c r="P1050">
        <f>IF(Table13[[#This Row],[MntWines]] = 0,"",Table13[[#This Row],[MntWines]])</f>
        <v>34</v>
      </c>
      <c r="Q1050">
        <f>IF(Table13[[#This Row],[MntFruits]] = 0, "",Table13[[#This Row],[MntFruits]])</f>
        <v>4</v>
      </c>
      <c r="R1050">
        <f>IF(Table13[[#This Row],[MntMeatProducts]] = 0, "",Table13[[#This Row],[MntMeatProducts]])</f>
        <v>66</v>
      </c>
      <c r="S1050">
        <f>IF(Table13[[#This Row],[MntFishProducts]] = 0, "",Table13[[#This Row],[MntFishProducts]])</f>
        <v>3</v>
      </c>
      <c r="T1050">
        <f>IF(Table13[[#This Row],[MntSweetProducts]] = 0, "",Table13[[#This Row],[MntSweetProducts]])</f>
        <v>10</v>
      </c>
      <c r="U1050">
        <f>IF(Table13[[#This Row],[MntGoldProds]] = 0, "",Table13[[#This Row],[MntGoldProds]])</f>
        <v>20</v>
      </c>
      <c r="V1050">
        <v>1</v>
      </c>
      <c r="W1050">
        <v>2</v>
      </c>
      <c r="X1050">
        <v>1</v>
      </c>
      <c r="Y1050">
        <v>4</v>
      </c>
      <c r="Z1050">
        <v>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30</v>
      </c>
      <c r="AI1050" s="13">
        <f>SUM(Table13[[#This Row],[MntWines]:[MntGoldProds]])</f>
        <v>137</v>
      </c>
      <c r="AJ1050" s="13">
        <f>AVERAGE(Table13[[#This Row],[MntWines]:[MntGoldProds]])</f>
        <v>22.833333333333332</v>
      </c>
      <c r="AK1050">
        <f>IF(Table13[[#This Row],[Total Number of Purchases]]=0,0,Table13[[#This Row],[Total Spend]]/Table13[[#This Row],[Total Number of Purchases]])</f>
        <v>17.125</v>
      </c>
      <c r="AM1050">
        <f>SUM(Table13[[#This Row],[NumDealsPurchases]:[NumStorePurchases]])</f>
        <v>8</v>
      </c>
      <c r="AN1050" s="14">
        <f>Snapshot_Date-Table13[[#This Row],[Dt_Customer]]</f>
        <v>470</v>
      </c>
      <c r="AP1050" s="13">
        <f>Table13[[#This Row],[NumDealsPurchases]]/Table13[[#This Row],[Total Number of Purchases]]*100</f>
        <v>12.5</v>
      </c>
      <c r="AQ1050">
        <f>6-ROUNDUP(_xlfn.PERCENTRANK.INC(Table13[Recency],Table13[[#This Row],[Recency]])*5, 0)</f>
        <v>2</v>
      </c>
      <c r="AR1050">
        <f>ROUNDUP(_xlfn.PERCENTRANK.INC(Table13[Total Number of Purchases],Table13[[#This Row],[Total Number of Purchases]])*5,0)</f>
        <v>2</v>
      </c>
      <c r="AS1050">
        <f>ROUNDUP(_xlfn.PERCENTRANK.INC(Table13[Total Spend],Table13[[#This Row],[Total Spend]])*5,0)</f>
        <v>2</v>
      </c>
      <c r="AT1050" t="str">
        <f>Table13[[#This Row],[Recency Score]]&amp;Table13[[#This Row],[Frequency Score]]&amp;Table13[[#This Row],[Monetary Score]]</f>
        <v>222</v>
      </c>
      <c r="AU1050" t="str">
        <f t="shared" si="16"/>
        <v>About to Sleep</v>
      </c>
      <c r="AW1050" s="13">
        <f>DATEDIF(Table13[[#This Row],[Dt_Customer]], Snapshot_Date, "d")</f>
        <v>470</v>
      </c>
      <c r="AX1050" s="13">
        <f>Table13[[#This Row],[CL if today]]/365</f>
        <v>1.2876712328767124</v>
      </c>
      <c r="AY1050">
        <f>Table13[[#This Row],[Total Number of Purchases]]/Table13[[#This Row],[Corrected CL]]</f>
        <v>6.2127659574468082</v>
      </c>
      <c r="AZ1050">
        <f>Table13[[#This Row],[Average Order Value (AOV)]]*Table13[[#This Row],[Freq per Year]]</f>
        <v>106.39361702127658</v>
      </c>
      <c r="BA1050">
        <f>Table13[[#This Row],[Total Spend]]/Table13[[#This Row],[Corrected CL]]</f>
        <v>106.3936170212766</v>
      </c>
      <c r="BB1050">
        <v>385.83509513742075</v>
      </c>
      <c r="BC1050" s="1">
        <f>Table13[[#This Row],[Dt_Customer]]+Table13[[#This Row],[Recency]]</f>
        <v>41517</v>
      </c>
      <c r="BD1050" s="16" t="str">
        <f>IF(COUNTIF(A:A, A1050) &gt; 1, "Duplicate", "Unique")</f>
        <v>Unique</v>
      </c>
    </row>
    <row r="1051" spans="1:56" x14ac:dyDescent="0.3">
      <c r="A1051">
        <v>8175</v>
      </c>
      <c r="B1051">
        <v>1992</v>
      </c>
      <c r="C1051" t="s">
        <v>28</v>
      </c>
      <c r="D1051" t="s">
        <v>33</v>
      </c>
      <c r="E1051">
        <v>34935</v>
      </c>
      <c r="F1051">
        <v>0</v>
      </c>
      <c r="G1051">
        <v>0</v>
      </c>
      <c r="H1051" s="1">
        <v>41446</v>
      </c>
      <c r="I1051">
        <v>71</v>
      </c>
      <c r="J1051">
        <v>34</v>
      </c>
      <c r="K1051">
        <v>4</v>
      </c>
      <c r="L1051">
        <v>66</v>
      </c>
      <c r="M1051">
        <v>3</v>
      </c>
      <c r="N1051">
        <v>10</v>
      </c>
      <c r="O1051">
        <v>20</v>
      </c>
      <c r="P1051">
        <f>IF(Table13[[#This Row],[MntWines]] = 0,"",Table13[[#This Row],[MntWines]])</f>
        <v>34</v>
      </c>
      <c r="Q1051">
        <f>IF(Table13[[#This Row],[MntFruits]] = 0, "",Table13[[#This Row],[MntFruits]])</f>
        <v>4</v>
      </c>
      <c r="R1051">
        <f>IF(Table13[[#This Row],[MntMeatProducts]] = 0, "",Table13[[#This Row],[MntMeatProducts]])</f>
        <v>66</v>
      </c>
      <c r="S1051">
        <f>IF(Table13[[#This Row],[MntFishProducts]] = 0, "",Table13[[#This Row],[MntFishProducts]])</f>
        <v>3</v>
      </c>
      <c r="T1051">
        <f>IF(Table13[[#This Row],[MntSweetProducts]] = 0, "",Table13[[#This Row],[MntSweetProducts]])</f>
        <v>10</v>
      </c>
      <c r="U1051">
        <f>IF(Table13[[#This Row],[MntGoldProds]] = 0, "",Table13[[#This Row],[MntGoldProds]])</f>
        <v>20</v>
      </c>
      <c r="V1051">
        <v>1</v>
      </c>
      <c r="W1051">
        <v>2</v>
      </c>
      <c r="X1051">
        <v>1</v>
      </c>
      <c r="Y1051">
        <v>4</v>
      </c>
      <c r="Z1051">
        <v>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43</v>
      </c>
      <c r="AI1051" s="13">
        <f>SUM(Table13[[#This Row],[MntWines]:[MntGoldProds]])</f>
        <v>137</v>
      </c>
      <c r="AJ1051" s="13">
        <f>AVERAGE(Table13[[#This Row],[MntWines]:[MntGoldProds]])</f>
        <v>22.833333333333332</v>
      </c>
      <c r="AK1051">
        <f>IF(Table13[[#This Row],[Total Number of Purchases]]=0,0,Table13[[#This Row],[Total Spend]]/Table13[[#This Row],[Total Number of Purchases]])</f>
        <v>17.125</v>
      </c>
      <c r="AM1051">
        <f>SUM(Table13[[#This Row],[NumDealsPurchases]:[NumStorePurchases]])</f>
        <v>8</v>
      </c>
      <c r="AN1051" s="14">
        <f>Snapshot_Date-Table13[[#This Row],[Dt_Customer]]</f>
        <v>470</v>
      </c>
      <c r="AP1051" s="13">
        <f>Table13[[#This Row],[NumDealsPurchases]]/Table13[[#This Row],[Total Number of Purchases]]*100</f>
        <v>12.5</v>
      </c>
      <c r="AQ1051">
        <f>6-ROUNDUP(_xlfn.PERCENTRANK.INC(Table13[Recency],Table13[[#This Row],[Recency]])*5, 0)</f>
        <v>2</v>
      </c>
      <c r="AR1051">
        <f>ROUNDUP(_xlfn.PERCENTRANK.INC(Table13[Total Number of Purchases],Table13[[#This Row],[Total Number of Purchases]])*5,0)</f>
        <v>2</v>
      </c>
      <c r="AS1051">
        <f>ROUNDUP(_xlfn.PERCENTRANK.INC(Table13[Total Spend],Table13[[#This Row],[Total Spend]])*5,0)</f>
        <v>2</v>
      </c>
      <c r="AT1051" t="str">
        <f>Table13[[#This Row],[Recency Score]]&amp;Table13[[#This Row],[Frequency Score]]&amp;Table13[[#This Row],[Monetary Score]]</f>
        <v>222</v>
      </c>
      <c r="AU1051" t="str">
        <f t="shared" si="16"/>
        <v>About to Sleep</v>
      </c>
      <c r="AW1051" s="13">
        <f>DATEDIF(Table13[[#This Row],[Dt_Customer]], Snapshot_Date, "d")</f>
        <v>470</v>
      </c>
      <c r="AX1051" s="13">
        <f>Table13[[#This Row],[CL if today]]/365</f>
        <v>1.2876712328767124</v>
      </c>
      <c r="AY1051">
        <f>Table13[[#This Row],[Total Number of Purchases]]/Table13[[#This Row],[Corrected CL]]</f>
        <v>6.2127659574468082</v>
      </c>
      <c r="AZ1051">
        <f>Table13[[#This Row],[Average Order Value (AOV)]]*Table13[[#This Row],[Freq per Year]]</f>
        <v>106.39361702127658</v>
      </c>
      <c r="BA1051">
        <f>Table13[[#This Row],[Total Spend]]/Table13[[#This Row],[Corrected CL]]</f>
        <v>106.3936170212766</v>
      </c>
      <c r="BB1051">
        <v>29.323467230443978</v>
      </c>
      <c r="BC1051" s="1">
        <f>Table13[[#This Row],[Dt_Customer]]+Table13[[#This Row],[Recency]]</f>
        <v>41517</v>
      </c>
      <c r="BD1051" s="16" t="str">
        <f>IF(COUNTIF(A:A, A1051) &gt; 1, "Duplicate", "Unique")</f>
        <v>Unique</v>
      </c>
    </row>
    <row r="1052" spans="1:56" x14ac:dyDescent="0.3">
      <c r="A1052">
        <v>9080</v>
      </c>
      <c r="B1052">
        <v>1972</v>
      </c>
      <c r="C1052" t="s">
        <v>37</v>
      </c>
      <c r="D1052" t="s">
        <v>31</v>
      </c>
      <c r="E1052">
        <v>38578</v>
      </c>
      <c r="F1052">
        <v>1</v>
      </c>
      <c r="G1052">
        <v>1</v>
      </c>
      <c r="H1052" s="1">
        <v>41447</v>
      </c>
      <c r="I1052">
        <v>2</v>
      </c>
      <c r="J1052">
        <v>38</v>
      </c>
      <c r="K1052">
        <v>4</v>
      </c>
      <c r="L1052">
        <v>22</v>
      </c>
      <c r="M1052">
        <v>3</v>
      </c>
      <c r="N1052">
        <v>3</v>
      </c>
      <c r="O1052">
        <v>3</v>
      </c>
      <c r="P1052">
        <f>IF(Table13[[#This Row],[MntWines]] = 0,"",Table13[[#This Row],[MntWines]])</f>
        <v>38</v>
      </c>
      <c r="Q1052">
        <f>IF(Table13[[#This Row],[MntFruits]] = 0, "",Table13[[#This Row],[MntFruits]])</f>
        <v>4</v>
      </c>
      <c r="R1052">
        <f>IF(Table13[[#This Row],[MntMeatProducts]] = 0, "",Table13[[#This Row],[MntMeatProducts]])</f>
        <v>22</v>
      </c>
      <c r="S1052">
        <f>IF(Table13[[#This Row],[MntFishProducts]] = 0, "",Table13[[#This Row],[MntFishProducts]])</f>
        <v>3</v>
      </c>
      <c r="T1052">
        <f>IF(Table13[[#This Row],[MntSweetProducts]] = 0, "",Table13[[#This Row],[MntSweetProducts]])</f>
        <v>3</v>
      </c>
      <c r="U1052">
        <f>IF(Table13[[#This Row],[MntGoldProds]] = 0, "",Table13[[#This Row],[MntGoldProds]])</f>
        <v>3</v>
      </c>
      <c r="V1052">
        <v>3</v>
      </c>
      <c r="W1052">
        <v>3</v>
      </c>
      <c r="X1052">
        <v>0</v>
      </c>
      <c r="Y1052">
        <v>3</v>
      </c>
      <c r="Z1052">
        <v>8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 t="s">
        <v>30</v>
      </c>
      <c r="AI1052" s="13">
        <f>SUM(Table13[[#This Row],[MntWines]:[MntGoldProds]])</f>
        <v>73</v>
      </c>
      <c r="AJ1052" s="13">
        <f>AVERAGE(Table13[[#This Row],[MntWines]:[MntGoldProds]])</f>
        <v>12.166666666666666</v>
      </c>
      <c r="AK1052">
        <f>IF(Table13[[#This Row],[Total Number of Purchases]]=0,0,Table13[[#This Row],[Total Spend]]/Table13[[#This Row],[Total Number of Purchases]])</f>
        <v>8.1111111111111107</v>
      </c>
      <c r="AM1052">
        <f>SUM(Table13[[#This Row],[NumDealsPurchases]:[NumStorePurchases]])</f>
        <v>9</v>
      </c>
      <c r="AN1052" s="14">
        <f>Snapshot_Date-Table13[[#This Row],[Dt_Customer]]</f>
        <v>469</v>
      </c>
      <c r="AP1052" s="13">
        <f>Table13[[#This Row],[NumDealsPurchases]]/Table13[[#This Row],[Total Number of Purchases]]*100</f>
        <v>33.333333333333329</v>
      </c>
      <c r="AQ1052">
        <f>6-ROUNDUP(_xlfn.PERCENTRANK.INC(Table13[Recency],Table13[[#This Row],[Recency]])*5, 0)</f>
        <v>5</v>
      </c>
      <c r="AR1052">
        <f>ROUNDUP(_xlfn.PERCENTRANK.INC(Table13[Total Number of Purchases],Table13[[#This Row],[Total Number of Purchases]])*5,0)</f>
        <v>2</v>
      </c>
      <c r="AS1052">
        <f>ROUNDUP(_xlfn.PERCENTRANK.INC(Table13[Total Spend],Table13[[#This Row],[Total Spend]])*5,0)</f>
        <v>2</v>
      </c>
      <c r="AT1052" t="str">
        <f>Table13[[#This Row],[Recency Score]]&amp;Table13[[#This Row],[Frequency Score]]&amp;Table13[[#This Row],[Monetary Score]]</f>
        <v>522</v>
      </c>
      <c r="AU1052" t="str">
        <f t="shared" si="16"/>
        <v>Others</v>
      </c>
      <c r="AW1052" s="13">
        <f>DATEDIF(Table13[[#This Row],[Dt_Customer]], Snapshot_Date, "d")</f>
        <v>469</v>
      </c>
      <c r="AX1052" s="13">
        <f>Table13[[#This Row],[CL if today]]/365</f>
        <v>1.284931506849315</v>
      </c>
      <c r="AY1052">
        <f>Table13[[#This Row],[Total Number of Purchases]]/Table13[[#This Row],[Corrected CL]]</f>
        <v>7.0042643923240941</v>
      </c>
      <c r="AZ1052">
        <f>Table13[[#This Row],[Average Order Value (AOV)]]*Table13[[#This Row],[Freq per Year]]</f>
        <v>56.812366737739872</v>
      </c>
      <c r="BA1052">
        <f>Table13[[#This Row],[Total Spend]]/Table13[[#This Row],[Corrected CL]]</f>
        <v>56.812366737739872</v>
      </c>
      <c r="BB1052">
        <v>511.46496815286628</v>
      </c>
      <c r="BC1052" s="1">
        <f>Table13[[#This Row],[Dt_Customer]]+Table13[[#This Row],[Recency]]</f>
        <v>41449</v>
      </c>
      <c r="BD1052" s="16" t="str">
        <f>IF(COUNTIF(A:A, A1052) &gt; 1, "Duplicate", "Unique")</f>
        <v>Unique</v>
      </c>
    </row>
    <row r="1053" spans="1:56" x14ac:dyDescent="0.3">
      <c r="A1053">
        <v>1519</v>
      </c>
      <c r="B1053">
        <v>1972</v>
      </c>
      <c r="C1053" t="s">
        <v>37</v>
      </c>
      <c r="D1053" t="s">
        <v>31</v>
      </c>
      <c r="E1053">
        <v>38578</v>
      </c>
      <c r="F1053">
        <v>1</v>
      </c>
      <c r="G1053">
        <v>1</v>
      </c>
      <c r="H1053" s="1">
        <v>41447</v>
      </c>
      <c r="I1053">
        <v>2</v>
      </c>
      <c r="J1053">
        <v>38</v>
      </c>
      <c r="K1053">
        <v>4</v>
      </c>
      <c r="L1053">
        <v>22</v>
      </c>
      <c r="M1053">
        <v>3</v>
      </c>
      <c r="N1053">
        <v>3</v>
      </c>
      <c r="O1053">
        <v>3</v>
      </c>
      <c r="P1053">
        <f>IF(Table13[[#This Row],[MntWines]] = 0,"",Table13[[#This Row],[MntWines]])</f>
        <v>38</v>
      </c>
      <c r="Q1053">
        <f>IF(Table13[[#This Row],[MntFruits]] = 0, "",Table13[[#This Row],[MntFruits]])</f>
        <v>4</v>
      </c>
      <c r="R1053">
        <f>IF(Table13[[#This Row],[MntMeatProducts]] = 0, "",Table13[[#This Row],[MntMeatProducts]])</f>
        <v>22</v>
      </c>
      <c r="S1053">
        <f>IF(Table13[[#This Row],[MntFishProducts]] = 0, "",Table13[[#This Row],[MntFishProducts]])</f>
        <v>3</v>
      </c>
      <c r="T1053">
        <f>IF(Table13[[#This Row],[MntSweetProducts]] = 0, "",Table13[[#This Row],[MntSweetProducts]])</f>
        <v>3</v>
      </c>
      <c r="U1053">
        <f>IF(Table13[[#This Row],[MntGoldProds]] = 0, "",Table13[[#This Row],[MntGoldProds]])</f>
        <v>3</v>
      </c>
      <c r="V1053">
        <v>3</v>
      </c>
      <c r="W1053">
        <v>3</v>
      </c>
      <c r="X1053">
        <v>0</v>
      </c>
      <c r="Y1053">
        <v>3</v>
      </c>
      <c r="Z1053">
        <v>8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 t="s">
        <v>30</v>
      </c>
      <c r="AI1053" s="13">
        <f>SUM(Table13[[#This Row],[MntWines]:[MntGoldProds]])</f>
        <v>73</v>
      </c>
      <c r="AJ1053" s="13">
        <f>AVERAGE(Table13[[#This Row],[MntWines]:[MntGoldProds]])</f>
        <v>12.166666666666666</v>
      </c>
      <c r="AK1053">
        <f>IF(Table13[[#This Row],[Total Number of Purchases]]=0,0,Table13[[#This Row],[Total Spend]]/Table13[[#This Row],[Total Number of Purchases]])</f>
        <v>8.1111111111111107</v>
      </c>
      <c r="AM1053">
        <f>SUM(Table13[[#This Row],[NumDealsPurchases]:[NumStorePurchases]])</f>
        <v>9</v>
      </c>
      <c r="AN1053" s="14">
        <f>Snapshot_Date-Table13[[#This Row],[Dt_Customer]]</f>
        <v>469</v>
      </c>
      <c r="AP1053" s="13">
        <f>Table13[[#This Row],[NumDealsPurchases]]/Table13[[#This Row],[Total Number of Purchases]]*100</f>
        <v>33.333333333333329</v>
      </c>
      <c r="AQ1053">
        <f>6-ROUNDUP(_xlfn.PERCENTRANK.INC(Table13[Recency],Table13[[#This Row],[Recency]])*5, 0)</f>
        <v>5</v>
      </c>
      <c r="AR1053">
        <f>ROUNDUP(_xlfn.PERCENTRANK.INC(Table13[Total Number of Purchases],Table13[[#This Row],[Total Number of Purchases]])*5,0)</f>
        <v>2</v>
      </c>
      <c r="AS1053">
        <f>ROUNDUP(_xlfn.PERCENTRANK.INC(Table13[Total Spend],Table13[[#This Row],[Total Spend]])*5,0)</f>
        <v>2</v>
      </c>
      <c r="AT1053" t="str">
        <f>Table13[[#This Row],[Recency Score]]&amp;Table13[[#This Row],[Frequency Score]]&amp;Table13[[#This Row],[Monetary Score]]</f>
        <v>522</v>
      </c>
      <c r="AU1053" t="str">
        <f t="shared" si="16"/>
        <v>Others</v>
      </c>
      <c r="AW1053" s="13">
        <f>DATEDIF(Table13[[#This Row],[Dt_Customer]], Snapshot_Date, "d")</f>
        <v>469</v>
      </c>
      <c r="AX1053" s="13">
        <f>Table13[[#This Row],[CL if today]]/365</f>
        <v>1.284931506849315</v>
      </c>
      <c r="AY1053">
        <f>Table13[[#This Row],[Total Number of Purchases]]/Table13[[#This Row],[Corrected CL]]</f>
        <v>7.0042643923240941</v>
      </c>
      <c r="AZ1053">
        <f>Table13[[#This Row],[Average Order Value (AOV)]]*Table13[[#This Row],[Freq per Year]]</f>
        <v>56.812366737739872</v>
      </c>
      <c r="BA1053">
        <f>Table13[[#This Row],[Total Spend]]/Table13[[#This Row],[Corrected CL]]</f>
        <v>56.812366737739872</v>
      </c>
      <c r="BB1053">
        <v>758.61228813559319</v>
      </c>
      <c r="BC1053" s="1">
        <f>Table13[[#This Row],[Dt_Customer]]+Table13[[#This Row],[Recency]]</f>
        <v>41449</v>
      </c>
      <c r="BD1053" s="16" t="str">
        <f>IF(COUNTIF(A:A, A1053) &gt; 1, "Duplicate", "Unique")</f>
        <v>Unique</v>
      </c>
    </row>
    <row r="1054" spans="1:56" x14ac:dyDescent="0.3">
      <c r="A1054">
        <v>4552</v>
      </c>
      <c r="B1054">
        <v>1991</v>
      </c>
      <c r="C1054" t="s">
        <v>28</v>
      </c>
      <c r="D1054" t="s">
        <v>33</v>
      </c>
      <c r="E1054">
        <v>51373</v>
      </c>
      <c r="F1054">
        <v>0</v>
      </c>
      <c r="G1054">
        <v>0</v>
      </c>
      <c r="H1054" s="1">
        <v>41447</v>
      </c>
      <c r="I1054">
        <v>37</v>
      </c>
      <c r="J1054">
        <v>83</v>
      </c>
      <c r="K1054">
        <v>2</v>
      </c>
      <c r="L1054">
        <v>101</v>
      </c>
      <c r="M1054">
        <v>64</v>
      </c>
      <c r="N1054">
        <v>26</v>
      </c>
      <c r="O1054">
        <v>117</v>
      </c>
      <c r="P1054">
        <f>IF(Table13[[#This Row],[MntWines]] = 0,"",Table13[[#This Row],[MntWines]])</f>
        <v>83</v>
      </c>
      <c r="Q1054">
        <f>IF(Table13[[#This Row],[MntFruits]] = 0, "",Table13[[#This Row],[MntFruits]])</f>
        <v>2</v>
      </c>
      <c r="R1054">
        <f>IF(Table13[[#This Row],[MntMeatProducts]] = 0, "",Table13[[#This Row],[MntMeatProducts]])</f>
        <v>101</v>
      </c>
      <c r="S1054">
        <f>IF(Table13[[#This Row],[MntFishProducts]] = 0, "",Table13[[#This Row],[MntFishProducts]])</f>
        <v>64</v>
      </c>
      <c r="T1054">
        <f>IF(Table13[[#This Row],[MntSweetProducts]] = 0, "",Table13[[#This Row],[MntSweetProducts]])</f>
        <v>26</v>
      </c>
      <c r="U1054">
        <f>IF(Table13[[#This Row],[MntGoldProds]] = 0, "",Table13[[#This Row],[MntGoldProds]])</f>
        <v>117</v>
      </c>
      <c r="V1054">
        <v>1</v>
      </c>
      <c r="W1054">
        <v>3</v>
      </c>
      <c r="X1054">
        <v>5</v>
      </c>
      <c r="Y1054">
        <v>3</v>
      </c>
      <c r="Z1054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30</v>
      </c>
      <c r="AI1054" s="13">
        <f>SUM(Table13[[#This Row],[MntWines]:[MntGoldProds]])</f>
        <v>393</v>
      </c>
      <c r="AJ1054" s="13">
        <f>AVERAGE(Table13[[#This Row],[MntWines]:[MntGoldProds]])</f>
        <v>65.5</v>
      </c>
      <c r="AK1054">
        <f>IF(Table13[[#This Row],[Total Number of Purchases]]=0,0,Table13[[#This Row],[Total Spend]]/Table13[[#This Row],[Total Number of Purchases]])</f>
        <v>32.75</v>
      </c>
      <c r="AM1054">
        <f>SUM(Table13[[#This Row],[NumDealsPurchases]:[NumStorePurchases]])</f>
        <v>12</v>
      </c>
      <c r="AN1054" s="14">
        <f>Snapshot_Date-Table13[[#This Row],[Dt_Customer]]</f>
        <v>469</v>
      </c>
      <c r="AP1054" s="13">
        <f>Table13[[#This Row],[NumDealsPurchases]]/Table13[[#This Row],[Total Number of Purchases]]*100</f>
        <v>8.3333333333333321</v>
      </c>
      <c r="AQ1054">
        <f>6-ROUNDUP(_xlfn.PERCENTRANK.INC(Table13[Recency],Table13[[#This Row],[Recency]])*5, 0)</f>
        <v>4</v>
      </c>
      <c r="AR1054">
        <f>ROUNDUP(_xlfn.PERCENTRANK.INC(Table13[Total Number of Purchases],Table13[[#This Row],[Total Number of Purchases]])*5,0)</f>
        <v>2</v>
      </c>
      <c r="AS1054">
        <f>ROUNDUP(_xlfn.PERCENTRANK.INC(Table13[Total Spend],Table13[[#This Row],[Total Spend]])*5,0)</f>
        <v>3</v>
      </c>
      <c r="AT1054" t="str">
        <f>Table13[[#This Row],[Recency Score]]&amp;Table13[[#This Row],[Frequency Score]]&amp;Table13[[#This Row],[Monetary Score]]</f>
        <v>423</v>
      </c>
      <c r="AU1054" t="str">
        <f t="shared" si="16"/>
        <v>Potential Loyalists</v>
      </c>
      <c r="AW1054" s="13">
        <f>DATEDIF(Table13[[#This Row],[Dt_Customer]], Snapshot_Date, "d")</f>
        <v>469</v>
      </c>
      <c r="AX1054" s="13">
        <f>Table13[[#This Row],[CL if today]]/365</f>
        <v>1.284931506849315</v>
      </c>
      <c r="AY1054">
        <f>Table13[[#This Row],[Total Number of Purchases]]/Table13[[#This Row],[Corrected CL]]</f>
        <v>9.3390191897654589</v>
      </c>
      <c r="AZ1054">
        <f>Table13[[#This Row],[Average Order Value (AOV)]]*Table13[[#This Row],[Freq per Year]]</f>
        <v>305.85287846481879</v>
      </c>
      <c r="BA1054">
        <f>Table13[[#This Row],[Total Spend]]/Table13[[#This Row],[Corrected CL]]</f>
        <v>305.85287846481879</v>
      </c>
      <c r="BB1054">
        <v>11.599576271186441</v>
      </c>
      <c r="BC1054" s="1">
        <f>Table13[[#This Row],[Dt_Customer]]+Table13[[#This Row],[Recency]]</f>
        <v>41484</v>
      </c>
      <c r="BD1054" s="16" t="str">
        <f>IF(COUNTIF(A:A, A1054) &gt; 1, "Duplicate", "Unique")</f>
        <v>Unique</v>
      </c>
    </row>
    <row r="1055" spans="1:56" x14ac:dyDescent="0.3">
      <c r="A1055">
        <v>8553</v>
      </c>
      <c r="B1055">
        <v>1965</v>
      </c>
      <c r="C1055" t="s">
        <v>28</v>
      </c>
      <c r="D1055" t="s">
        <v>33</v>
      </c>
      <c r="E1055">
        <v>44300</v>
      </c>
      <c r="F1055">
        <v>1</v>
      </c>
      <c r="G1055">
        <v>1</v>
      </c>
      <c r="H1055" s="1">
        <v>41448</v>
      </c>
      <c r="I1055">
        <v>65</v>
      </c>
      <c r="J1055">
        <v>30</v>
      </c>
      <c r="K1055">
        <v>0</v>
      </c>
      <c r="L1055">
        <v>9</v>
      </c>
      <c r="M1055">
        <v>0</v>
      </c>
      <c r="N1055">
        <v>0</v>
      </c>
      <c r="O1055">
        <v>3</v>
      </c>
      <c r="P1055">
        <f>IF(Table13[[#This Row],[MntWines]] = 0,"",Table13[[#This Row],[MntWines]])</f>
        <v>30</v>
      </c>
      <c r="Q1055" t="str">
        <f>IF(Table13[[#This Row],[MntFruits]] = 0, "",Table13[[#This Row],[MntFruits]])</f>
        <v/>
      </c>
      <c r="R1055">
        <f>IF(Table13[[#This Row],[MntMeatProducts]] = 0, "",Table13[[#This Row],[MntMeatProducts]])</f>
        <v>9</v>
      </c>
      <c r="S1055" t="str">
        <f>IF(Table13[[#This Row],[MntFishProducts]] = 0, "",Table13[[#This Row],[MntFishProducts]])</f>
        <v/>
      </c>
      <c r="T1055" t="str">
        <f>IF(Table13[[#This Row],[MntSweetProducts]] = 0, "",Table13[[#This Row],[MntSweetProducts]])</f>
        <v/>
      </c>
      <c r="U1055">
        <f>IF(Table13[[#This Row],[MntGoldProds]] = 0, "",Table13[[#This Row],[MntGoldProds]])</f>
        <v>3</v>
      </c>
      <c r="V1055">
        <v>2</v>
      </c>
      <c r="W1055">
        <v>1</v>
      </c>
      <c r="X1055">
        <v>0</v>
      </c>
      <c r="Y1055">
        <v>3</v>
      </c>
      <c r="Z1055">
        <v>6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 t="s">
        <v>30</v>
      </c>
      <c r="AI1055" s="13">
        <f>SUM(Table13[[#This Row],[MntWines]:[MntGoldProds]])</f>
        <v>42</v>
      </c>
      <c r="AJ1055" s="13">
        <f>AVERAGE(Table13[[#This Row],[MntWines]:[MntGoldProds]])</f>
        <v>7</v>
      </c>
      <c r="AK1055">
        <f>IF(Table13[[#This Row],[Total Number of Purchases]]=0,0,Table13[[#This Row],[Total Spend]]/Table13[[#This Row],[Total Number of Purchases]])</f>
        <v>7</v>
      </c>
      <c r="AM1055">
        <f>SUM(Table13[[#This Row],[NumDealsPurchases]:[NumStorePurchases]])</f>
        <v>6</v>
      </c>
      <c r="AN1055" s="14">
        <f>Snapshot_Date-Table13[[#This Row],[Dt_Customer]]</f>
        <v>468</v>
      </c>
      <c r="AP1055" s="13">
        <f>Table13[[#This Row],[NumDealsPurchases]]/Table13[[#This Row],[Total Number of Purchases]]*100</f>
        <v>33.333333333333329</v>
      </c>
      <c r="AQ1055">
        <f>6-ROUNDUP(_xlfn.PERCENTRANK.INC(Table13[Recency],Table13[[#This Row],[Recency]])*5, 0)</f>
        <v>2</v>
      </c>
      <c r="AR1055">
        <f>ROUNDUP(_xlfn.PERCENTRANK.INC(Table13[Total Number of Purchases],Table13[[#This Row],[Total Number of Purchases]])*5,0)</f>
        <v>1</v>
      </c>
      <c r="AS1055">
        <f>ROUNDUP(_xlfn.PERCENTRANK.INC(Table13[Total Spend],Table13[[#This Row],[Total Spend]])*5,0)</f>
        <v>1</v>
      </c>
      <c r="AT1055" t="str">
        <f>Table13[[#This Row],[Recency Score]]&amp;Table13[[#This Row],[Frequency Score]]&amp;Table13[[#This Row],[Monetary Score]]</f>
        <v>211</v>
      </c>
      <c r="AU1055" t="str">
        <f t="shared" si="16"/>
        <v>About to Sleep</v>
      </c>
      <c r="AW1055" s="13">
        <f>DATEDIF(Table13[[#This Row],[Dt_Customer]], Snapshot_Date, "d")</f>
        <v>468</v>
      </c>
      <c r="AX1055" s="13">
        <f>Table13[[#This Row],[CL if today]]/365</f>
        <v>1.2821917808219179</v>
      </c>
      <c r="AY1055">
        <f>Table13[[#This Row],[Total Number of Purchases]]/Table13[[#This Row],[Corrected CL]]</f>
        <v>4.6794871794871788</v>
      </c>
      <c r="AZ1055">
        <f>Table13[[#This Row],[Average Order Value (AOV)]]*Table13[[#This Row],[Freq per Year]]</f>
        <v>32.756410256410248</v>
      </c>
      <c r="BA1055">
        <f>Table13[[#This Row],[Total Spend]]/Table13[[#This Row],[Corrected CL]]</f>
        <v>32.756410256410255</v>
      </c>
      <c r="BB1055">
        <v>511.46496815286628</v>
      </c>
      <c r="BC1055" s="1">
        <f>Table13[[#This Row],[Dt_Customer]]+Table13[[#This Row],[Recency]]</f>
        <v>41513</v>
      </c>
      <c r="BD1055" s="16" t="str">
        <f>IF(COUNTIF(A:A, A1055) &gt; 1, "Duplicate", "Unique")</f>
        <v>Unique</v>
      </c>
    </row>
    <row r="1056" spans="1:56" x14ac:dyDescent="0.3">
      <c r="A1056">
        <v>2261</v>
      </c>
      <c r="B1056">
        <v>1969</v>
      </c>
      <c r="C1056" t="s">
        <v>28</v>
      </c>
      <c r="D1056" t="s">
        <v>33</v>
      </c>
      <c r="E1056">
        <v>26304</v>
      </c>
      <c r="F1056">
        <v>1</v>
      </c>
      <c r="G1056">
        <v>0</v>
      </c>
      <c r="H1056" s="1">
        <v>41448</v>
      </c>
      <c r="I1056">
        <v>5</v>
      </c>
      <c r="J1056">
        <v>4</v>
      </c>
      <c r="K1056">
        <v>1</v>
      </c>
      <c r="L1056">
        <v>5</v>
      </c>
      <c r="M1056">
        <v>2</v>
      </c>
      <c r="N1056">
        <v>0</v>
      </c>
      <c r="O1056">
        <v>4</v>
      </c>
      <c r="P1056">
        <f>IF(Table13[[#This Row],[MntWines]] = 0,"",Table13[[#This Row],[MntWines]])</f>
        <v>4</v>
      </c>
      <c r="Q1056">
        <f>IF(Table13[[#This Row],[MntFruits]] = 0, "",Table13[[#This Row],[MntFruits]])</f>
        <v>1</v>
      </c>
      <c r="R1056">
        <f>IF(Table13[[#This Row],[MntMeatProducts]] = 0, "",Table13[[#This Row],[MntMeatProducts]])</f>
        <v>5</v>
      </c>
      <c r="S1056">
        <f>IF(Table13[[#This Row],[MntFishProducts]] = 0, "",Table13[[#This Row],[MntFishProducts]])</f>
        <v>2</v>
      </c>
      <c r="T1056" t="str">
        <f>IF(Table13[[#This Row],[MntSweetProducts]] = 0, "",Table13[[#This Row],[MntSweetProducts]])</f>
        <v/>
      </c>
      <c r="U1056">
        <f>IF(Table13[[#This Row],[MntGoldProds]] = 0, "",Table13[[#This Row],[MntGoldProds]])</f>
        <v>4</v>
      </c>
      <c r="V1056">
        <v>1</v>
      </c>
      <c r="W1056">
        <v>1</v>
      </c>
      <c r="X1056">
        <v>0</v>
      </c>
      <c r="Y1056">
        <v>2</v>
      </c>
      <c r="Z1056">
        <v>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 t="s">
        <v>39</v>
      </c>
      <c r="AI1056" s="13">
        <f>SUM(Table13[[#This Row],[MntWines]:[MntGoldProds]])</f>
        <v>16</v>
      </c>
      <c r="AJ1056" s="13">
        <f>AVERAGE(Table13[[#This Row],[MntWines]:[MntGoldProds]])</f>
        <v>2.6666666666666665</v>
      </c>
      <c r="AK1056">
        <f>IF(Table13[[#This Row],[Total Number of Purchases]]=0,0,Table13[[#This Row],[Total Spend]]/Table13[[#This Row],[Total Number of Purchases]])</f>
        <v>4</v>
      </c>
      <c r="AM1056">
        <f>SUM(Table13[[#This Row],[NumDealsPurchases]:[NumStorePurchases]])</f>
        <v>4</v>
      </c>
      <c r="AN1056" s="14">
        <f>Snapshot_Date-Table13[[#This Row],[Dt_Customer]]</f>
        <v>468</v>
      </c>
      <c r="AP1056" s="13">
        <f>Table13[[#This Row],[NumDealsPurchases]]/Table13[[#This Row],[Total Number of Purchases]]*100</f>
        <v>25</v>
      </c>
      <c r="AQ1056">
        <f>6-ROUNDUP(_xlfn.PERCENTRANK.INC(Table13[Recency],Table13[[#This Row],[Recency]])*5, 0)</f>
        <v>5</v>
      </c>
      <c r="AR1056">
        <f>ROUNDUP(_xlfn.PERCENTRANK.INC(Table13[Total Number of Purchases],Table13[[#This Row],[Total Number of Purchases]])*5,0)</f>
        <v>1</v>
      </c>
      <c r="AS1056">
        <f>ROUNDUP(_xlfn.PERCENTRANK.INC(Table13[Total Spend],Table13[[#This Row],[Total Spend]])*5,0)</f>
        <v>1</v>
      </c>
      <c r="AT1056" t="str">
        <f>Table13[[#This Row],[Recency Score]]&amp;Table13[[#This Row],[Frequency Score]]&amp;Table13[[#This Row],[Monetary Score]]</f>
        <v>511</v>
      </c>
      <c r="AU1056" t="str">
        <f t="shared" si="16"/>
        <v>Others</v>
      </c>
      <c r="AW1056" s="13">
        <f>DATEDIF(Table13[[#This Row],[Dt_Customer]], Snapshot_Date, "d")</f>
        <v>468</v>
      </c>
      <c r="AX1056" s="13">
        <f>Table13[[#This Row],[CL if today]]/365</f>
        <v>1.2821917808219179</v>
      </c>
      <c r="AY1056">
        <f>Table13[[#This Row],[Total Number of Purchases]]/Table13[[#This Row],[Corrected CL]]</f>
        <v>3.1196581196581197</v>
      </c>
      <c r="AZ1056">
        <f>Table13[[#This Row],[Average Order Value (AOV)]]*Table13[[#This Row],[Freq per Year]]</f>
        <v>12.478632478632479</v>
      </c>
      <c r="BA1056">
        <f>Table13[[#This Row],[Total Spend]]/Table13[[#This Row],[Corrected CL]]</f>
        <v>12.478632478632479</v>
      </c>
      <c r="BB1056">
        <v>317.72823779193209</v>
      </c>
      <c r="BC1056" s="1">
        <f>Table13[[#This Row],[Dt_Customer]]+Table13[[#This Row],[Recency]]</f>
        <v>41453</v>
      </c>
      <c r="BD1056" s="16" t="str">
        <f>IF(COUNTIF(A:A, A1056) &gt; 1, "Duplicate", "Unique")</f>
        <v>Unique</v>
      </c>
    </row>
    <row r="1057" spans="1:56" x14ac:dyDescent="0.3">
      <c r="A1057">
        <v>2181</v>
      </c>
      <c r="B1057">
        <v>1970</v>
      </c>
      <c r="C1057" t="s">
        <v>28</v>
      </c>
      <c r="D1057" t="s">
        <v>33</v>
      </c>
      <c r="E1057">
        <v>70617</v>
      </c>
      <c r="F1057">
        <v>0</v>
      </c>
      <c r="G1057">
        <v>0</v>
      </c>
      <c r="H1057" s="1">
        <v>41448</v>
      </c>
      <c r="I1057">
        <v>45</v>
      </c>
      <c r="J1057">
        <v>353</v>
      </c>
      <c r="K1057">
        <v>61</v>
      </c>
      <c r="L1057">
        <v>753</v>
      </c>
      <c r="M1057">
        <v>40</v>
      </c>
      <c r="N1057">
        <v>46</v>
      </c>
      <c r="O1057">
        <v>27</v>
      </c>
      <c r="P1057">
        <f>IF(Table13[[#This Row],[MntWines]] = 0,"",Table13[[#This Row],[MntWines]])</f>
        <v>353</v>
      </c>
      <c r="Q1057">
        <f>IF(Table13[[#This Row],[MntFruits]] = 0, "",Table13[[#This Row],[MntFruits]])</f>
        <v>61</v>
      </c>
      <c r="R1057">
        <f>IF(Table13[[#This Row],[MntMeatProducts]] = 0, "",Table13[[#This Row],[MntMeatProducts]])</f>
        <v>753</v>
      </c>
      <c r="S1057">
        <f>IF(Table13[[#This Row],[MntFishProducts]] = 0, "",Table13[[#This Row],[MntFishProducts]])</f>
        <v>40</v>
      </c>
      <c r="T1057">
        <f>IF(Table13[[#This Row],[MntSweetProducts]] = 0, "",Table13[[#This Row],[MntSweetProducts]])</f>
        <v>46</v>
      </c>
      <c r="U1057">
        <f>IF(Table13[[#This Row],[MntGoldProds]] = 0, "",Table13[[#This Row],[MntGoldProds]])</f>
        <v>27</v>
      </c>
      <c r="V1057">
        <v>1</v>
      </c>
      <c r="W1057">
        <v>3</v>
      </c>
      <c r="X1057">
        <v>3</v>
      </c>
      <c r="Y1057">
        <v>7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 t="s">
        <v>30</v>
      </c>
      <c r="AI1057" s="13">
        <f>SUM(Table13[[#This Row],[MntWines]:[MntGoldProds]])</f>
        <v>1280</v>
      </c>
      <c r="AJ1057" s="13">
        <f>AVERAGE(Table13[[#This Row],[MntWines]:[MntGoldProds]])</f>
        <v>213.33333333333334</v>
      </c>
      <c r="AK1057">
        <f>IF(Table13[[#This Row],[Total Number of Purchases]]=0,0,Table13[[#This Row],[Total Spend]]/Table13[[#This Row],[Total Number of Purchases]])</f>
        <v>91.428571428571431</v>
      </c>
      <c r="AM1057">
        <f>SUM(Table13[[#This Row],[NumDealsPurchases]:[NumStorePurchases]])</f>
        <v>14</v>
      </c>
      <c r="AN1057" s="14">
        <f>Snapshot_Date-Table13[[#This Row],[Dt_Customer]]</f>
        <v>468</v>
      </c>
      <c r="AP1057" s="13">
        <f>Table13[[#This Row],[NumDealsPurchases]]/Table13[[#This Row],[Total Number of Purchases]]*100</f>
        <v>7.1428571428571423</v>
      </c>
      <c r="AQ1057">
        <f>6-ROUNDUP(_xlfn.PERCENTRANK.INC(Table13[Recency],Table13[[#This Row],[Recency]])*5, 0)</f>
        <v>3</v>
      </c>
      <c r="AR1057">
        <f>ROUNDUP(_xlfn.PERCENTRANK.INC(Table13[Total Number of Purchases],Table13[[#This Row],[Total Number of Purchases]])*5,0)</f>
        <v>3</v>
      </c>
      <c r="AS1057">
        <f>ROUNDUP(_xlfn.PERCENTRANK.INC(Table13[Total Spend],Table13[[#This Row],[Total Spend]])*5,0)</f>
        <v>5</v>
      </c>
      <c r="AT1057" t="str">
        <f>Table13[[#This Row],[Recency Score]]&amp;Table13[[#This Row],[Frequency Score]]&amp;Table13[[#This Row],[Monetary Score]]</f>
        <v>335</v>
      </c>
      <c r="AU1057" t="str">
        <f t="shared" si="16"/>
        <v>Big Spenders</v>
      </c>
      <c r="AW1057" s="13">
        <f>DATEDIF(Table13[[#This Row],[Dt_Customer]], Snapshot_Date, "d")</f>
        <v>468</v>
      </c>
      <c r="AX1057" s="13">
        <f>Table13[[#This Row],[CL if today]]/365</f>
        <v>1.2821917808219179</v>
      </c>
      <c r="AY1057">
        <f>Table13[[#This Row],[Total Number of Purchases]]/Table13[[#This Row],[Corrected CL]]</f>
        <v>10.918803418803419</v>
      </c>
      <c r="AZ1057">
        <f>Table13[[#This Row],[Average Order Value (AOV)]]*Table13[[#This Row],[Freq per Year]]</f>
        <v>998.29059829059838</v>
      </c>
      <c r="BA1057">
        <f>Table13[[#This Row],[Total Spend]]/Table13[[#This Row],[Corrected CL]]</f>
        <v>998.29059829059827</v>
      </c>
      <c r="BB1057">
        <v>317.72823779193209</v>
      </c>
      <c r="BC1057" s="1">
        <f>Table13[[#This Row],[Dt_Customer]]+Table13[[#This Row],[Recency]]</f>
        <v>41493</v>
      </c>
      <c r="BD1057" s="16" t="str">
        <f>IF(COUNTIF(A:A, A1057) &gt; 1, "Duplicate", "Unique")</f>
        <v>Unique</v>
      </c>
    </row>
    <row r="1058" spans="1:56" x14ac:dyDescent="0.3">
      <c r="A1058">
        <v>5543</v>
      </c>
      <c r="B1058">
        <v>1966</v>
      </c>
      <c r="C1058" t="s">
        <v>28</v>
      </c>
      <c r="D1058" t="s">
        <v>35</v>
      </c>
      <c r="E1058">
        <v>57811</v>
      </c>
      <c r="F1058">
        <v>0</v>
      </c>
      <c r="G1058">
        <v>1</v>
      </c>
      <c r="H1058" s="1">
        <v>41449</v>
      </c>
      <c r="I1058">
        <v>49</v>
      </c>
      <c r="J1058">
        <v>545</v>
      </c>
      <c r="K1058">
        <v>7</v>
      </c>
      <c r="L1058">
        <v>114</v>
      </c>
      <c r="M1058">
        <v>37</v>
      </c>
      <c r="N1058">
        <v>21</v>
      </c>
      <c r="O1058">
        <v>78</v>
      </c>
      <c r="P1058">
        <f>IF(Table13[[#This Row],[MntWines]] = 0,"",Table13[[#This Row],[MntWines]])</f>
        <v>545</v>
      </c>
      <c r="Q1058">
        <f>IF(Table13[[#This Row],[MntFruits]] = 0, "",Table13[[#This Row],[MntFruits]])</f>
        <v>7</v>
      </c>
      <c r="R1058">
        <f>IF(Table13[[#This Row],[MntMeatProducts]] = 0, "",Table13[[#This Row],[MntMeatProducts]])</f>
        <v>114</v>
      </c>
      <c r="S1058">
        <f>IF(Table13[[#This Row],[MntFishProducts]] = 0, "",Table13[[#This Row],[MntFishProducts]])</f>
        <v>37</v>
      </c>
      <c r="T1058">
        <f>IF(Table13[[#This Row],[MntSweetProducts]] = 0, "",Table13[[#This Row],[MntSweetProducts]])</f>
        <v>21</v>
      </c>
      <c r="U1058">
        <f>IF(Table13[[#This Row],[MntGoldProds]] = 0, "",Table13[[#This Row],[MntGoldProds]])</f>
        <v>78</v>
      </c>
      <c r="V1058">
        <v>5</v>
      </c>
      <c r="W1058">
        <v>7</v>
      </c>
      <c r="X1058">
        <v>2</v>
      </c>
      <c r="Y1058">
        <v>11</v>
      </c>
      <c r="Z1058">
        <v>5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 t="s">
        <v>30</v>
      </c>
      <c r="AI1058" s="13">
        <f>SUM(Table13[[#This Row],[MntWines]:[MntGoldProds]])</f>
        <v>802</v>
      </c>
      <c r="AJ1058" s="13">
        <f>AVERAGE(Table13[[#This Row],[MntWines]:[MntGoldProds]])</f>
        <v>133.66666666666666</v>
      </c>
      <c r="AK1058">
        <f>IF(Table13[[#This Row],[Total Number of Purchases]]=0,0,Table13[[#This Row],[Total Spend]]/Table13[[#This Row],[Total Number of Purchases]])</f>
        <v>32.08</v>
      </c>
      <c r="AM1058">
        <f>SUM(Table13[[#This Row],[NumDealsPurchases]:[NumStorePurchases]])</f>
        <v>25</v>
      </c>
      <c r="AN1058" s="14">
        <f>Snapshot_Date-Table13[[#This Row],[Dt_Customer]]</f>
        <v>467</v>
      </c>
      <c r="AP1058" s="13">
        <f>Table13[[#This Row],[NumDealsPurchases]]/Table13[[#This Row],[Total Number of Purchases]]*100</f>
        <v>20</v>
      </c>
      <c r="AQ1058">
        <f>6-ROUNDUP(_xlfn.PERCENTRANK.INC(Table13[Recency],Table13[[#This Row],[Recency]])*5, 0)</f>
        <v>3</v>
      </c>
      <c r="AR1058">
        <f>ROUNDUP(_xlfn.PERCENTRANK.INC(Table13[Total Number of Purchases],Table13[[#This Row],[Total Number of Purchases]])*5,0)</f>
        <v>5</v>
      </c>
      <c r="AS1058">
        <f>ROUNDUP(_xlfn.PERCENTRANK.INC(Table13[Total Spend],Table13[[#This Row],[Total Spend]])*5,0)</f>
        <v>4</v>
      </c>
      <c r="AT1058" t="str">
        <f>Table13[[#This Row],[Recency Score]]&amp;Table13[[#This Row],[Frequency Score]]&amp;Table13[[#This Row],[Monetary Score]]</f>
        <v>354</v>
      </c>
      <c r="AU1058" t="str">
        <f t="shared" si="16"/>
        <v>Frequent Buyers</v>
      </c>
      <c r="AW1058" s="13">
        <f>DATEDIF(Table13[[#This Row],[Dt_Customer]], Snapshot_Date, "d")</f>
        <v>467</v>
      </c>
      <c r="AX1058" s="13">
        <f>Table13[[#This Row],[CL if today]]/365</f>
        <v>1.2794520547945205</v>
      </c>
      <c r="AY1058">
        <f>Table13[[#This Row],[Total Number of Purchases]]/Table13[[#This Row],[Corrected CL]]</f>
        <v>19.53961456102784</v>
      </c>
      <c r="AZ1058">
        <f>Table13[[#This Row],[Average Order Value (AOV)]]*Table13[[#This Row],[Freq per Year]]</f>
        <v>626.83083511777306</v>
      </c>
      <c r="BA1058">
        <f>Table13[[#This Row],[Total Spend]]/Table13[[#This Row],[Corrected CL]]</f>
        <v>626.83083511777306</v>
      </c>
      <c r="BB1058">
        <v>106.3936170212766</v>
      </c>
      <c r="BC1058" s="1">
        <f>Table13[[#This Row],[Dt_Customer]]+Table13[[#This Row],[Recency]]</f>
        <v>41498</v>
      </c>
      <c r="BD1058" s="16" t="str">
        <f>IF(COUNTIF(A:A, A1058) &gt; 1, "Duplicate", "Unique")</f>
        <v>Unique</v>
      </c>
    </row>
    <row r="1059" spans="1:56" x14ac:dyDescent="0.3">
      <c r="A1059">
        <v>3478</v>
      </c>
      <c r="B1059">
        <v>1971</v>
      </c>
      <c r="C1059" t="s">
        <v>37</v>
      </c>
      <c r="D1059" t="s">
        <v>33</v>
      </c>
      <c r="E1059">
        <v>60585</v>
      </c>
      <c r="F1059">
        <v>1</v>
      </c>
      <c r="G1059">
        <v>1</v>
      </c>
      <c r="H1059" s="1">
        <v>41449</v>
      </c>
      <c r="I1059">
        <v>17</v>
      </c>
      <c r="J1059">
        <v>267</v>
      </c>
      <c r="K1059">
        <v>42</v>
      </c>
      <c r="L1059">
        <v>309</v>
      </c>
      <c r="M1059">
        <v>55</v>
      </c>
      <c r="N1059">
        <v>42</v>
      </c>
      <c r="O1059">
        <v>21</v>
      </c>
      <c r="P1059">
        <f>IF(Table13[[#This Row],[MntWines]] = 0,"",Table13[[#This Row],[MntWines]])</f>
        <v>267</v>
      </c>
      <c r="Q1059">
        <f>IF(Table13[[#This Row],[MntFruits]] = 0, "",Table13[[#This Row],[MntFruits]])</f>
        <v>42</v>
      </c>
      <c r="R1059">
        <f>IF(Table13[[#This Row],[MntMeatProducts]] = 0, "",Table13[[#This Row],[MntMeatProducts]])</f>
        <v>309</v>
      </c>
      <c r="S1059">
        <f>IF(Table13[[#This Row],[MntFishProducts]] = 0, "",Table13[[#This Row],[MntFishProducts]])</f>
        <v>55</v>
      </c>
      <c r="T1059">
        <f>IF(Table13[[#This Row],[MntSweetProducts]] = 0, "",Table13[[#This Row],[MntSweetProducts]])</f>
        <v>42</v>
      </c>
      <c r="U1059">
        <f>IF(Table13[[#This Row],[MntGoldProds]] = 0, "",Table13[[#This Row],[MntGoldProds]])</f>
        <v>21</v>
      </c>
      <c r="V1059">
        <v>10</v>
      </c>
      <c r="W1059">
        <v>7</v>
      </c>
      <c r="X1059">
        <v>4</v>
      </c>
      <c r="Y1059">
        <v>9</v>
      </c>
      <c r="Z1059">
        <v>5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 t="s">
        <v>32</v>
      </c>
      <c r="AI1059" s="13">
        <f>SUM(Table13[[#This Row],[MntWines]:[MntGoldProds]])</f>
        <v>736</v>
      </c>
      <c r="AJ1059" s="13">
        <f>AVERAGE(Table13[[#This Row],[MntWines]:[MntGoldProds]])</f>
        <v>122.66666666666667</v>
      </c>
      <c r="AK1059">
        <f>IF(Table13[[#This Row],[Total Number of Purchases]]=0,0,Table13[[#This Row],[Total Spend]]/Table13[[#This Row],[Total Number of Purchases]])</f>
        <v>24.533333333333335</v>
      </c>
      <c r="AM1059">
        <f>SUM(Table13[[#This Row],[NumDealsPurchases]:[NumStorePurchases]])</f>
        <v>30</v>
      </c>
      <c r="AN1059" s="14">
        <f>Snapshot_Date-Table13[[#This Row],[Dt_Customer]]</f>
        <v>467</v>
      </c>
      <c r="AP1059" s="13">
        <f>Table13[[#This Row],[NumDealsPurchases]]/Table13[[#This Row],[Total Number of Purchases]]*100</f>
        <v>33.333333333333329</v>
      </c>
      <c r="AQ1059">
        <f>6-ROUNDUP(_xlfn.PERCENTRANK.INC(Table13[Recency],Table13[[#This Row],[Recency]])*5, 0)</f>
        <v>5</v>
      </c>
      <c r="AR1059">
        <f>ROUNDUP(_xlfn.PERCENTRANK.INC(Table13[Total Number of Purchases],Table13[[#This Row],[Total Number of Purchases]])*5,0)</f>
        <v>5</v>
      </c>
      <c r="AS1059">
        <f>ROUNDUP(_xlfn.PERCENTRANK.INC(Table13[Total Spend],Table13[[#This Row],[Total Spend]])*5,0)</f>
        <v>4</v>
      </c>
      <c r="AT1059" t="str">
        <f>Table13[[#This Row],[Recency Score]]&amp;Table13[[#This Row],[Frequency Score]]&amp;Table13[[#This Row],[Monetary Score]]</f>
        <v>554</v>
      </c>
      <c r="AU1059" t="str">
        <f t="shared" si="16"/>
        <v>Loyal Customers</v>
      </c>
      <c r="AW1059" s="13">
        <f>DATEDIF(Table13[[#This Row],[Dt_Customer]], Snapshot_Date, "d")</f>
        <v>467</v>
      </c>
      <c r="AX1059" s="13">
        <f>Table13[[#This Row],[CL if today]]/365</f>
        <v>1.2794520547945205</v>
      </c>
      <c r="AY1059">
        <f>Table13[[#This Row],[Total Number of Purchases]]/Table13[[#This Row],[Corrected CL]]</f>
        <v>23.447537473233407</v>
      </c>
      <c r="AZ1059">
        <f>Table13[[#This Row],[Average Order Value (AOV)]]*Table13[[#This Row],[Freq per Year]]</f>
        <v>575.24625267665965</v>
      </c>
      <c r="BA1059">
        <f>Table13[[#This Row],[Total Spend]]/Table13[[#This Row],[Corrected CL]]</f>
        <v>575.24625267665954</v>
      </c>
      <c r="BB1059">
        <v>106.3936170212766</v>
      </c>
      <c r="BC1059" s="1">
        <f>Table13[[#This Row],[Dt_Customer]]+Table13[[#This Row],[Recency]]</f>
        <v>41466</v>
      </c>
      <c r="BD1059" s="16" t="str">
        <f>IF(COUNTIF(A:A, A1059) &gt; 1, "Duplicate", "Unique")</f>
        <v>Unique</v>
      </c>
    </row>
    <row r="1060" spans="1:56" x14ac:dyDescent="0.3">
      <c r="A1060">
        <v>9706</v>
      </c>
      <c r="B1060">
        <v>1974</v>
      </c>
      <c r="C1060" t="s">
        <v>37</v>
      </c>
      <c r="D1060" t="s">
        <v>31</v>
      </c>
      <c r="E1060">
        <v>31560</v>
      </c>
      <c r="F1060">
        <v>1</v>
      </c>
      <c r="G1060">
        <v>0</v>
      </c>
      <c r="H1060" s="1">
        <v>41449</v>
      </c>
      <c r="I1060">
        <v>98</v>
      </c>
      <c r="J1060">
        <v>62</v>
      </c>
      <c r="K1060">
        <v>1</v>
      </c>
      <c r="L1060">
        <v>20</v>
      </c>
      <c r="M1060">
        <v>4</v>
      </c>
      <c r="N1060">
        <v>0</v>
      </c>
      <c r="O1060">
        <v>7</v>
      </c>
      <c r="P1060">
        <f>IF(Table13[[#This Row],[MntWines]] = 0,"",Table13[[#This Row],[MntWines]])</f>
        <v>62</v>
      </c>
      <c r="Q1060">
        <f>IF(Table13[[#This Row],[MntFruits]] = 0, "",Table13[[#This Row],[MntFruits]])</f>
        <v>1</v>
      </c>
      <c r="R1060">
        <f>IF(Table13[[#This Row],[MntMeatProducts]] = 0, "",Table13[[#This Row],[MntMeatProducts]])</f>
        <v>20</v>
      </c>
      <c r="S1060">
        <f>IF(Table13[[#This Row],[MntFishProducts]] = 0, "",Table13[[#This Row],[MntFishProducts]])</f>
        <v>4</v>
      </c>
      <c r="T1060" t="str">
        <f>IF(Table13[[#This Row],[MntSweetProducts]] = 0, "",Table13[[#This Row],[MntSweetProducts]])</f>
        <v/>
      </c>
      <c r="U1060">
        <f>IF(Table13[[#This Row],[MntGoldProds]] = 0, "",Table13[[#This Row],[MntGoldProds]])</f>
        <v>7</v>
      </c>
      <c r="V1060">
        <v>2</v>
      </c>
      <c r="W1060">
        <v>2</v>
      </c>
      <c r="X1060">
        <v>1</v>
      </c>
      <c r="Y1060">
        <v>3</v>
      </c>
      <c r="Z1060">
        <v>8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32</v>
      </c>
      <c r="AI1060" s="13">
        <f>SUM(Table13[[#This Row],[MntWines]:[MntGoldProds]])</f>
        <v>94</v>
      </c>
      <c r="AJ1060" s="13">
        <f>AVERAGE(Table13[[#This Row],[MntWines]:[MntGoldProds]])</f>
        <v>15.666666666666666</v>
      </c>
      <c r="AK1060">
        <f>IF(Table13[[#This Row],[Total Number of Purchases]]=0,0,Table13[[#This Row],[Total Spend]]/Table13[[#This Row],[Total Number of Purchases]])</f>
        <v>11.75</v>
      </c>
      <c r="AM1060">
        <f>SUM(Table13[[#This Row],[NumDealsPurchases]:[NumStorePurchases]])</f>
        <v>8</v>
      </c>
      <c r="AN1060" s="14">
        <f>Snapshot_Date-Table13[[#This Row],[Dt_Customer]]</f>
        <v>467</v>
      </c>
      <c r="AP1060" s="13">
        <f>Table13[[#This Row],[NumDealsPurchases]]/Table13[[#This Row],[Total Number of Purchases]]*100</f>
        <v>25</v>
      </c>
      <c r="AQ1060">
        <f>6-ROUNDUP(_xlfn.PERCENTRANK.INC(Table13[Recency],Table13[[#This Row],[Recency]])*5, 0)</f>
        <v>1</v>
      </c>
      <c r="AR1060">
        <f>ROUNDUP(_xlfn.PERCENTRANK.INC(Table13[Total Number of Purchases],Table13[[#This Row],[Total Number of Purchases]])*5,0)</f>
        <v>2</v>
      </c>
      <c r="AS1060">
        <f>ROUNDUP(_xlfn.PERCENTRANK.INC(Table13[Total Spend],Table13[[#This Row],[Total Spend]])*5,0)</f>
        <v>2</v>
      </c>
      <c r="AT1060" t="str">
        <f>Table13[[#This Row],[Recency Score]]&amp;Table13[[#This Row],[Frequency Score]]&amp;Table13[[#This Row],[Monetary Score]]</f>
        <v>122</v>
      </c>
      <c r="AU1060" t="str">
        <f t="shared" si="16"/>
        <v>Lost</v>
      </c>
      <c r="AW1060" s="13">
        <f>DATEDIF(Table13[[#This Row],[Dt_Customer]], Snapshot_Date, "d")</f>
        <v>467</v>
      </c>
      <c r="AX1060" s="13">
        <f>Table13[[#This Row],[CL if today]]/365</f>
        <v>1.2794520547945205</v>
      </c>
      <c r="AY1060">
        <f>Table13[[#This Row],[Total Number of Purchases]]/Table13[[#This Row],[Corrected CL]]</f>
        <v>6.2526766595289081</v>
      </c>
      <c r="AZ1060">
        <f>Table13[[#This Row],[Average Order Value (AOV)]]*Table13[[#This Row],[Freq per Year]]</f>
        <v>73.468950749464668</v>
      </c>
      <c r="BA1060">
        <f>Table13[[#This Row],[Total Spend]]/Table13[[#This Row],[Corrected CL]]</f>
        <v>73.468950749464668</v>
      </c>
      <c r="BB1060">
        <v>616.08280254777071</v>
      </c>
      <c r="BC1060" s="1">
        <f>Table13[[#This Row],[Dt_Customer]]+Table13[[#This Row],[Recency]]</f>
        <v>41547</v>
      </c>
      <c r="BD1060" s="16" t="str">
        <f>IF(COUNTIF(A:A, A1060) &gt; 1, "Duplicate", "Unique")</f>
        <v>Unique</v>
      </c>
    </row>
    <row r="1061" spans="1:56" x14ac:dyDescent="0.3">
      <c r="A1061">
        <v>9780</v>
      </c>
      <c r="B1061">
        <v>1971</v>
      </c>
      <c r="C1061" t="s">
        <v>41</v>
      </c>
      <c r="D1061" t="s">
        <v>35</v>
      </c>
      <c r="E1061">
        <v>71499</v>
      </c>
      <c r="F1061">
        <v>0</v>
      </c>
      <c r="G1061">
        <v>1</v>
      </c>
      <c r="H1061" s="1">
        <v>41450</v>
      </c>
      <c r="I1061">
        <v>12</v>
      </c>
      <c r="J1061">
        <v>465</v>
      </c>
      <c r="K1061">
        <v>25</v>
      </c>
      <c r="L1061">
        <v>132</v>
      </c>
      <c r="M1061">
        <v>136</v>
      </c>
      <c r="N1061">
        <v>0</v>
      </c>
      <c r="O1061">
        <v>37</v>
      </c>
      <c r="P1061">
        <f>IF(Table13[[#This Row],[MntWines]] = 0,"",Table13[[#This Row],[MntWines]])</f>
        <v>465</v>
      </c>
      <c r="Q1061">
        <f>IF(Table13[[#This Row],[MntFruits]] = 0, "",Table13[[#This Row],[MntFruits]])</f>
        <v>25</v>
      </c>
      <c r="R1061">
        <f>IF(Table13[[#This Row],[MntMeatProducts]] = 0, "",Table13[[#This Row],[MntMeatProducts]])</f>
        <v>132</v>
      </c>
      <c r="S1061">
        <f>IF(Table13[[#This Row],[MntFishProducts]] = 0, "",Table13[[#This Row],[MntFishProducts]])</f>
        <v>136</v>
      </c>
      <c r="T1061" t="str">
        <f>IF(Table13[[#This Row],[MntSweetProducts]] = 0, "",Table13[[#This Row],[MntSweetProducts]])</f>
        <v/>
      </c>
      <c r="U1061">
        <f>IF(Table13[[#This Row],[MntGoldProds]] = 0, "",Table13[[#This Row],[MntGoldProds]])</f>
        <v>37</v>
      </c>
      <c r="V1061">
        <v>2</v>
      </c>
      <c r="W1061">
        <v>8</v>
      </c>
      <c r="X1061">
        <v>3</v>
      </c>
      <c r="Y1061">
        <v>13</v>
      </c>
      <c r="Z1061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 t="s">
        <v>30</v>
      </c>
      <c r="AI1061" s="13">
        <f>SUM(Table13[[#This Row],[MntWines]:[MntGoldProds]])</f>
        <v>795</v>
      </c>
      <c r="AJ1061" s="13">
        <f>AVERAGE(Table13[[#This Row],[MntWines]:[MntGoldProds]])</f>
        <v>132.5</v>
      </c>
      <c r="AK1061">
        <f>IF(Table13[[#This Row],[Total Number of Purchases]]=0,0,Table13[[#This Row],[Total Spend]]/Table13[[#This Row],[Total Number of Purchases]])</f>
        <v>30.576923076923077</v>
      </c>
      <c r="AM1061">
        <f>SUM(Table13[[#This Row],[NumDealsPurchases]:[NumStorePurchases]])</f>
        <v>26</v>
      </c>
      <c r="AN1061" s="14">
        <f>Snapshot_Date-Table13[[#This Row],[Dt_Customer]]</f>
        <v>466</v>
      </c>
      <c r="AP1061" s="13">
        <f>Table13[[#This Row],[NumDealsPurchases]]/Table13[[#This Row],[Total Number of Purchases]]*100</f>
        <v>7.6923076923076925</v>
      </c>
      <c r="AQ1061">
        <f>6-ROUNDUP(_xlfn.PERCENTRANK.INC(Table13[Recency],Table13[[#This Row],[Recency]])*5, 0)</f>
        <v>5</v>
      </c>
      <c r="AR1061">
        <f>ROUNDUP(_xlfn.PERCENTRANK.INC(Table13[Total Number of Purchases],Table13[[#This Row],[Total Number of Purchases]])*5,0)</f>
        <v>5</v>
      </c>
      <c r="AS1061">
        <f>ROUNDUP(_xlfn.PERCENTRANK.INC(Table13[Total Spend],Table13[[#This Row],[Total Spend]])*5,0)</f>
        <v>4</v>
      </c>
      <c r="AT1061" t="str">
        <f>Table13[[#This Row],[Recency Score]]&amp;Table13[[#This Row],[Frequency Score]]&amp;Table13[[#This Row],[Monetary Score]]</f>
        <v>554</v>
      </c>
      <c r="AU1061" t="str">
        <f t="shared" si="16"/>
        <v>Loyal Customers</v>
      </c>
      <c r="AW1061" s="13">
        <f>DATEDIF(Table13[[#This Row],[Dt_Customer]], Snapshot_Date, "d")</f>
        <v>466</v>
      </c>
      <c r="AX1061" s="13">
        <f>Table13[[#This Row],[CL if today]]/365</f>
        <v>1.2767123287671234</v>
      </c>
      <c r="AY1061">
        <f>Table13[[#This Row],[Total Number of Purchases]]/Table13[[#This Row],[Corrected CL]]</f>
        <v>20.364806866952787</v>
      </c>
      <c r="AZ1061">
        <f>Table13[[#This Row],[Average Order Value (AOV)]]*Table13[[#This Row],[Freq per Year]]</f>
        <v>622.69313304721015</v>
      </c>
      <c r="BA1061">
        <f>Table13[[#This Row],[Total Spend]]/Table13[[#This Row],[Corrected CL]]</f>
        <v>622.69313304721027</v>
      </c>
      <c r="BB1061">
        <v>35.723404255319146</v>
      </c>
      <c r="BC1061" s="1">
        <f>Table13[[#This Row],[Dt_Customer]]+Table13[[#This Row],[Recency]]</f>
        <v>41462</v>
      </c>
      <c r="BD1061" s="16" t="str">
        <f>IF(COUNTIF(A:A, A1061) &gt; 1, "Duplicate", "Unique")</f>
        <v>Unique</v>
      </c>
    </row>
    <row r="1062" spans="1:56" x14ac:dyDescent="0.3">
      <c r="A1062">
        <v>8773</v>
      </c>
      <c r="B1062">
        <v>1971</v>
      </c>
      <c r="C1062" t="s">
        <v>41</v>
      </c>
      <c r="D1062" t="s">
        <v>35</v>
      </c>
      <c r="E1062">
        <v>57420</v>
      </c>
      <c r="F1062">
        <v>0</v>
      </c>
      <c r="G1062">
        <v>1</v>
      </c>
      <c r="H1062" s="1">
        <v>41450</v>
      </c>
      <c r="I1062">
        <v>22</v>
      </c>
      <c r="J1062">
        <v>280</v>
      </c>
      <c r="K1062">
        <v>0</v>
      </c>
      <c r="L1062">
        <v>18</v>
      </c>
      <c r="M1062">
        <v>0</v>
      </c>
      <c r="N1062">
        <v>0</v>
      </c>
      <c r="O1062">
        <v>24</v>
      </c>
      <c r="P1062">
        <f>IF(Table13[[#This Row],[MntWines]] = 0,"",Table13[[#This Row],[MntWines]])</f>
        <v>280</v>
      </c>
      <c r="Q1062" t="str">
        <f>IF(Table13[[#This Row],[MntFruits]] = 0, "",Table13[[#This Row],[MntFruits]])</f>
        <v/>
      </c>
      <c r="R1062">
        <f>IF(Table13[[#This Row],[MntMeatProducts]] = 0, "",Table13[[#This Row],[MntMeatProducts]])</f>
        <v>18</v>
      </c>
      <c r="S1062" t="str">
        <f>IF(Table13[[#This Row],[MntFishProducts]] = 0, "",Table13[[#This Row],[MntFishProducts]])</f>
        <v/>
      </c>
      <c r="T1062" t="str">
        <f>IF(Table13[[#This Row],[MntSweetProducts]] = 0, "",Table13[[#This Row],[MntSweetProducts]])</f>
        <v/>
      </c>
      <c r="U1062">
        <f>IF(Table13[[#This Row],[MntGoldProds]] = 0, "",Table13[[#This Row],[MntGoldProds]])</f>
        <v>24</v>
      </c>
      <c r="V1062">
        <v>3</v>
      </c>
      <c r="W1062">
        <v>5</v>
      </c>
      <c r="X1062">
        <v>1</v>
      </c>
      <c r="Y1062">
        <v>6</v>
      </c>
      <c r="Z1062">
        <v>7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 t="s">
        <v>34</v>
      </c>
      <c r="AI1062" s="13">
        <f>SUM(Table13[[#This Row],[MntWines]:[MntGoldProds]])</f>
        <v>322</v>
      </c>
      <c r="AJ1062" s="13">
        <f>AVERAGE(Table13[[#This Row],[MntWines]:[MntGoldProds]])</f>
        <v>53.666666666666664</v>
      </c>
      <c r="AK1062">
        <f>IF(Table13[[#This Row],[Total Number of Purchases]]=0,0,Table13[[#This Row],[Total Spend]]/Table13[[#This Row],[Total Number of Purchases]])</f>
        <v>21.466666666666665</v>
      </c>
      <c r="AM1062">
        <f>SUM(Table13[[#This Row],[NumDealsPurchases]:[NumStorePurchases]])</f>
        <v>15</v>
      </c>
      <c r="AN1062" s="14">
        <f>Snapshot_Date-Table13[[#This Row],[Dt_Customer]]</f>
        <v>466</v>
      </c>
      <c r="AP1062" s="13">
        <f>Table13[[#This Row],[NumDealsPurchases]]/Table13[[#This Row],[Total Number of Purchases]]*100</f>
        <v>20</v>
      </c>
      <c r="AQ1062">
        <f>6-ROUNDUP(_xlfn.PERCENTRANK.INC(Table13[Recency],Table13[[#This Row],[Recency]])*5, 0)</f>
        <v>4</v>
      </c>
      <c r="AR1062">
        <f>ROUNDUP(_xlfn.PERCENTRANK.INC(Table13[Total Number of Purchases],Table13[[#This Row],[Total Number of Purchases]])*5,0)</f>
        <v>3</v>
      </c>
      <c r="AS1062">
        <f>ROUNDUP(_xlfn.PERCENTRANK.INC(Table13[Total Spend],Table13[[#This Row],[Total Spend]])*5,0)</f>
        <v>3</v>
      </c>
      <c r="AT1062" t="str">
        <f>Table13[[#This Row],[Recency Score]]&amp;Table13[[#This Row],[Frequency Score]]&amp;Table13[[#This Row],[Monetary Score]]</f>
        <v>433</v>
      </c>
      <c r="AU1062" t="str">
        <f t="shared" si="16"/>
        <v>Potential Loyalists</v>
      </c>
      <c r="AW1062" s="13">
        <f>DATEDIF(Table13[[#This Row],[Dt_Customer]], Snapshot_Date, "d")</f>
        <v>466</v>
      </c>
      <c r="AX1062" s="13">
        <f>Table13[[#This Row],[CL if today]]/365</f>
        <v>1.2767123287671234</v>
      </c>
      <c r="AY1062">
        <f>Table13[[#This Row],[Total Number of Purchases]]/Table13[[#This Row],[Corrected CL]]</f>
        <v>11.748927038626608</v>
      </c>
      <c r="AZ1062">
        <f>Table13[[#This Row],[Average Order Value (AOV)]]*Table13[[#This Row],[Freq per Year]]</f>
        <v>252.21030042918449</v>
      </c>
      <c r="BA1062">
        <f>Table13[[#This Row],[Total Spend]]/Table13[[#This Row],[Corrected CL]]</f>
        <v>252.21030042918454</v>
      </c>
      <c r="BB1062">
        <v>35.723404255319146</v>
      </c>
      <c r="BC1062" s="1">
        <f>Table13[[#This Row],[Dt_Customer]]+Table13[[#This Row],[Recency]]</f>
        <v>41472</v>
      </c>
      <c r="BD1062" s="16" t="str">
        <f>IF(COUNTIF(A:A, A1062) &gt; 1, "Duplicate", "Unique")</f>
        <v>Unique</v>
      </c>
    </row>
    <row r="1063" spans="1:56" x14ac:dyDescent="0.3">
      <c r="A1063">
        <v>5562</v>
      </c>
      <c r="B1063">
        <v>1974</v>
      </c>
      <c r="C1063" t="s">
        <v>28</v>
      </c>
      <c r="D1063" t="s">
        <v>33</v>
      </c>
      <c r="E1063">
        <v>60093</v>
      </c>
      <c r="F1063">
        <v>0</v>
      </c>
      <c r="G1063">
        <v>1</v>
      </c>
      <c r="H1063" s="1">
        <v>41451</v>
      </c>
      <c r="I1063">
        <v>92</v>
      </c>
      <c r="J1063">
        <v>502</v>
      </c>
      <c r="K1063">
        <v>12</v>
      </c>
      <c r="L1063">
        <v>109</v>
      </c>
      <c r="M1063">
        <v>16</v>
      </c>
      <c r="N1063">
        <v>6</v>
      </c>
      <c r="O1063">
        <v>90</v>
      </c>
      <c r="P1063">
        <f>IF(Table13[[#This Row],[MntWines]] = 0,"",Table13[[#This Row],[MntWines]])</f>
        <v>502</v>
      </c>
      <c r="Q1063">
        <f>IF(Table13[[#This Row],[MntFruits]] = 0, "",Table13[[#This Row],[MntFruits]])</f>
        <v>12</v>
      </c>
      <c r="R1063">
        <f>IF(Table13[[#This Row],[MntMeatProducts]] = 0, "",Table13[[#This Row],[MntMeatProducts]])</f>
        <v>109</v>
      </c>
      <c r="S1063">
        <f>IF(Table13[[#This Row],[MntFishProducts]] = 0, "",Table13[[#This Row],[MntFishProducts]])</f>
        <v>16</v>
      </c>
      <c r="T1063">
        <f>IF(Table13[[#This Row],[MntSweetProducts]] = 0, "",Table13[[#This Row],[MntSweetProducts]])</f>
        <v>6</v>
      </c>
      <c r="U1063">
        <f>IF(Table13[[#This Row],[MntGoldProds]] = 0, "",Table13[[#This Row],[MntGoldProds]])</f>
        <v>90</v>
      </c>
      <c r="V1063">
        <v>2</v>
      </c>
      <c r="W1063">
        <v>7</v>
      </c>
      <c r="X1063">
        <v>2</v>
      </c>
      <c r="Y1063">
        <v>10</v>
      </c>
      <c r="Z1063">
        <v>6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 t="s">
        <v>30</v>
      </c>
      <c r="AI1063" s="13">
        <f>SUM(Table13[[#This Row],[MntWines]:[MntGoldProds]])</f>
        <v>735</v>
      </c>
      <c r="AJ1063" s="13">
        <f>AVERAGE(Table13[[#This Row],[MntWines]:[MntGoldProds]])</f>
        <v>122.5</v>
      </c>
      <c r="AK1063">
        <f>IF(Table13[[#This Row],[Total Number of Purchases]]=0,0,Table13[[#This Row],[Total Spend]]/Table13[[#This Row],[Total Number of Purchases]])</f>
        <v>35</v>
      </c>
      <c r="AM1063">
        <f>SUM(Table13[[#This Row],[NumDealsPurchases]:[NumStorePurchases]])</f>
        <v>21</v>
      </c>
      <c r="AN1063" s="14">
        <f>Snapshot_Date-Table13[[#This Row],[Dt_Customer]]</f>
        <v>465</v>
      </c>
      <c r="AP1063" s="13">
        <f>Table13[[#This Row],[NumDealsPurchases]]/Table13[[#This Row],[Total Number of Purchases]]*100</f>
        <v>9.5238095238095237</v>
      </c>
      <c r="AQ1063">
        <f>6-ROUNDUP(_xlfn.PERCENTRANK.INC(Table13[Recency],Table13[[#This Row],[Recency]])*5, 0)</f>
        <v>1</v>
      </c>
      <c r="AR1063">
        <f>ROUNDUP(_xlfn.PERCENTRANK.INC(Table13[Total Number of Purchases],Table13[[#This Row],[Total Number of Purchases]])*5,0)</f>
        <v>4</v>
      </c>
      <c r="AS1063">
        <f>ROUNDUP(_xlfn.PERCENTRANK.INC(Table13[Total Spend],Table13[[#This Row],[Total Spend]])*5,0)</f>
        <v>4</v>
      </c>
      <c r="AT1063" t="str">
        <f>Table13[[#This Row],[Recency Score]]&amp;Table13[[#This Row],[Frequency Score]]&amp;Table13[[#This Row],[Monetary Score]]</f>
        <v>144</v>
      </c>
      <c r="AU1063" t="str">
        <f t="shared" si="16"/>
        <v>Lost</v>
      </c>
      <c r="AW1063" s="13">
        <f>DATEDIF(Table13[[#This Row],[Dt_Customer]], Snapshot_Date, "d")</f>
        <v>465</v>
      </c>
      <c r="AX1063" s="13">
        <f>Table13[[#This Row],[CL if today]]/365</f>
        <v>1.273972602739726</v>
      </c>
      <c r="AY1063">
        <f>Table13[[#This Row],[Total Number of Purchases]]/Table13[[#This Row],[Corrected CL]]</f>
        <v>16.483870967741936</v>
      </c>
      <c r="AZ1063">
        <f>Table13[[#This Row],[Average Order Value (AOV)]]*Table13[[#This Row],[Freq per Year]]</f>
        <v>576.9354838709678</v>
      </c>
      <c r="BA1063">
        <f>Table13[[#This Row],[Total Spend]]/Table13[[#This Row],[Corrected CL]]</f>
        <v>576.9354838709678</v>
      </c>
      <c r="BB1063">
        <v>305.85287846481879</v>
      </c>
      <c r="BC1063" s="1">
        <f>Table13[[#This Row],[Dt_Customer]]+Table13[[#This Row],[Recency]]</f>
        <v>41543</v>
      </c>
      <c r="BD1063" s="16" t="str">
        <f>IF(COUNTIF(A:A, A1063) &gt; 1, "Duplicate", "Unique")</f>
        <v>Unique</v>
      </c>
    </row>
    <row r="1064" spans="1:56" x14ac:dyDescent="0.3">
      <c r="A1064">
        <v>5272</v>
      </c>
      <c r="B1064">
        <v>1965</v>
      </c>
      <c r="C1064" t="s">
        <v>41</v>
      </c>
      <c r="D1064" t="s">
        <v>33</v>
      </c>
      <c r="E1064">
        <v>53843</v>
      </c>
      <c r="F1064">
        <v>0</v>
      </c>
      <c r="G1064">
        <v>1</v>
      </c>
      <c r="H1064" s="1">
        <v>41452</v>
      </c>
      <c r="I1064">
        <v>64</v>
      </c>
      <c r="J1064">
        <v>378</v>
      </c>
      <c r="K1064">
        <v>0</v>
      </c>
      <c r="L1064">
        <v>88</v>
      </c>
      <c r="M1064">
        <v>19</v>
      </c>
      <c r="N1064">
        <v>4</v>
      </c>
      <c r="O1064">
        <v>73</v>
      </c>
      <c r="P1064">
        <f>IF(Table13[[#This Row],[MntWines]] = 0,"",Table13[[#This Row],[MntWines]])</f>
        <v>378</v>
      </c>
      <c r="Q1064" t="str">
        <f>IF(Table13[[#This Row],[MntFruits]] = 0, "",Table13[[#This Row],[MntFruits]])</f>
        <v/>
      </c>
      <c r="R1064">
        <f>IF(Table13[[#This Row],[MntMeatProducts]] = 0, "",Table13[[#This Row],[MntMeatProducts]])</f>
        <v>88</v>
      </c>
      <c r="S1064">
        <f>IF(Table13[[#This Row],[MntFishProducts]] = 0, "",Table13[[#This Row],[MntFishProducts]])</f>
        <v>19</v>
      </c>
      <c r="T1064">
        <f>IF(Table13[[#This Row],[MntSweetProducts]] = 0, "",Table13[[#This Row],[MntSweetProducts]])</f>
        <v>4</v>
      </c>
      <c r="U1064">
        <f>IF(Table13[[#This Row],[MntGoldProds]] = 0, "",Table13[[#This Row],[MntGoldProds]])</f>
        <v>73</v>
      </c>
      <c r="V1064">
        <v>4</v>
      </c>
      <c r="W1064">
        <v>8</v>
      </c>
      <c r="X1064">
        <v>5</v>
      </c>
      <c r="Y1064">
        <v>3</v>
      </c>
      <c r="Z1064">
        <v>7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43</v>
      </c>
      <c r="AI1064" s="13">
        <f>SUM(Table13[[#This Row],[MntWines]:[MntGoldProds]])</f>
        <v>562</v>
      </c>
      <c r="AJ1064" s="13">
        <f>AVERAGE(Table13[[#This Row],[MntWines]:[MntGoldProds]])</f>
        <v>93.666666666666671</v>
      </c>
      <c r="AK1064">
        <f>IF(Table13[[#This Row],[Total Number of Purchases]]=0,0,Table13[[#This Row],[Total Spend]]/Table13[[#This Row],[Total Number of Purchases]])</f>
        <v>28.1</v>
      </c>
      <c r="AM1064">
        <f>SUM(Table13[[#This Row],[NumDealsPurchases]:[NumStorePurchases]])</f>
        <v>20</v>
      </c>
      <c r="AN1064" s="14">
        <f>Snapshot_Date-Table13[[#This Row],[Dt_Customer]]</f>
        <v>464</v>
      </c>
      <c r="AP1064" s="13">
        <f>Table13[[#This Row],[NumDealsPurchases]]/Table13[[#This Row],[Total Number of Purchases]]*100</f>
        <v>20</v>
      </c>
      <c r="AQ1064">
        <f>6-ROUNDUP(_xlfn.PERCENTRANK.INC(Table13[Recency],Table13[[#This Row],[Recency]])*5, 0)</f>
        <v>2</v>
      </c>
      <c r="AR1064">
        <f>ROUNDUP(_xlfn.PERCENTRANK.INC(Table13[Total Number of Purchases],Table13[[#This Row],[Total Number of Purchases]])*5,0)</f>
        <v>4</v>
      </c>
      <c r="AS1064">
        <f>ROUNDUP(_xlfn.PERCENTRANK.INC(Table13[Total Spend],Table13[[#This Row],[Total Spend]])*5,0)</f>
        <v>3</v>
      </c>
      <c r="AT1064" t="str">
        <f>Table13[[#This Row],[Recency Score]]&amp;Table13[[#This Row],[Frequency Score]]&amp;Table13[[#This Row],[Monetary Score]]</f>
        <v>243</v>
      </c>
      <c r="AU1064" t="str">
        <f t="shared" si="16"/>
        <v>About to Sleep</v>
      </c>
      <c r="AW1064" s="13">
        <f>DATEDIF(Table13[[#This Row],[Dt_Customer]], Snapshot_Date, "d")</f>
        <v>464</v>
      </c>
      <c r="AX1064" s="13">
        <f>Table13[[#This Row],[CL if today]]/365</f>
        <v>1.2712328767123289</v>
      </c>
      <c r="AY1064">
        <f>Table13[[#This Row],[Total Number of Purchases]]/Table13[[#This Row],[Corrected CL]]</f>
        <v>15.732758620689653</v>
      </c>
      <c r="AZ1064">
        <f>Table13[[#This Row],[Average Order Value (AOV)]]*Table13[[#This Row],[Freq per Year]]</f>
        <v>442.09051724137925</v>
      </c>
      <c r="BA1064">
        <f>Table13[[#This Row],[Total Spend]]/Table13[[#This Row],[Corrected CL]]</f>
        <v>442.09051724137925</v>
      </c>
      <c r="BB1064">
        <v>56.812366737739872</v>
      </c>
      <c r="BC1064" s="1">
        <f>Table13[[#This Row],[Dt_Customer]]+Table13[[#This Row],[Recency]]</f>
        <v>41516</v>
      </c>
      <c r="BD1064" s="16" t="str">
        <f>IF(COUNTIF(A:A, A1064) &gt; 1, "Duplicate", "Unique")</f>
        <v>Unique</v>
      </c>
    </row>
    <row r="1065" spans="1:56" x14ac:dyDescent="0.3">
      <c r="A1065">
        <v>2814</v>
      </c>
      <c r="B1065">
        <v>1976</v>
      </c>
      <c r="C1065" t="s">
        <v>41</v>
      </c>
      <c r="D1065" t="s">
        <v>35</v>
      </c>
      <c r="E1065">
        <v>30560</v>
      </c>
      <c r="F1065">
        <v>1</v>
      </c>
      <c r="G1065">
        <v>0</v>
      </c>
      <c r="H1065" s="1">
        <v>41452</v>
      </c>
      <c r="I1065">
        <v>6</v>
      </c>
      <c r="J1065">
        <v>9</v>
      </c>
      <c r="K1065">
        <v>1</v>
      </c>
      <c r="L1065">
        <v>5</v>
      </c>
      <c r="M1065">
        <v>4</v>
      </c>
      <c r="N1065">
        <v>5</v>
      </c>
      <c r="O1065">
        <v>7</v>
      </c>
      <c r="P1065">
        <f>IF(Table13[[#This Row],[MntWines]] = 0,"",Table13[[#This Row],[MntWines]])</f>
        <v>9</v>
      </c>
      <c r="Q1065">
        <f>IF(Table13[[#This Row],[MntFruits]] = 0, "",Table13[[#This Row],[MntFruits]])</f>
        <v>1</v>
      </c>
      <c r="R1065">
        <f>IF(Table13[[#This Row],[MntMeatProducts]] = 0, "",Table13[[#This Row],[MntMeatProducts]])</f>
        <v>5</v>
      </c>
      <c r="S1065">
        <f>IF(Table13[[#This Row],[MntFishProducts]] = 0, "",Table13[[#This Row],[MntFishProducts]])</f>
        <v>4</v>
      </c>
      <c r="T1065">
        <f>IF(Table13[[#This Row],[MntSweetProducts]] = 0, "",Table13[[#This Row],[MntSweetProducts]])</f>
        <v>5</v>
      </c>
      <c r="U1065">
        <f>IF(Table13[[#This Row],[MntGoldProds]] = 0, "",Table13[[#This Row],[MntGoldProds]])</f>
        <v>7</v>
      </c>
      <c r="V1065">
        <v>1</v>
      </c>
      <c r="W1065">
        <v>1</v>
      </c>
      <c r="X1065">
        <v>0</v>
      </c>
      <c r="Y1065">
        <v>3</v>
      </c>
      <c r="Z1065">
        <v>7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43</v>
      </c>
      <c r="AI1065" s="13">
        <f>SUM(Table13[[#This Row],[MntWines]:[MntGoldProds]])</f>
        <v>31</v>
      </c>
      <c r="AJ1065" s="13">
        <f>AVERAGE(Table13[[#This Row],[MntWines]:[MntGoldProds]])</f>
        <v>5.166666666666667</v>
      </c>
      <c r="AK1065">
        <f>IF(Table13[[#This Row],[Total Number of Purchases]]=0,0,Table13[[#This Row],[Total Spend]]/Table13[[#This Row],[Total Number of Purchases]])</f>
        <v>6.2</v>
      </c>
      <c r="AM1065">
        <f>SUM(Table13[[#This Row],[NumDealsPurchases]:[NumStorePurchases]])</f>
        <v>5</v>
      </c>
      <c r="AN1065" s="14">
        <f>Snapshot_Date-Table13[[#This Row],[Dt_Customer]]</f>
        <v>464</v>
      </c>
      <c r="AP1065" s="13">
        <f>Table13[[#This Row],[NumDealsPurchases]]/Table13[[#This Row],[Total Number of Purchases]]*100</f>
        <v>20</v>
      </c>
      <c r="AQ1065">
        <f>6-ROUNDUP(_xlfn.PERCENTRANK.INC(Table13[Recency],Table13[[#This Row],[Recency]])*5, 0)</f>
        <v>5</v>
      </c>
      <c r="AR1065">
        <f>ROUNDUP(_xlfn.PERCENTRANK.INC(Table13[Total Number of Purchases],Table13[[#This Row],[Total Number of Purchases]])*5,0)</f>
        <v>1</v>
      </c>
      <c r="AS1065">
        <f>ROUNDUP(_xlfn.PERCENTRANK.INC(Table13[Total Spend],Table13[[#This Row],[Total Spend]])*5,0)</f>
        <v>1</v>
      </c>
      <c r="AT1065" t="str">
        <f>Table13[[#This Row],[Recency Score]]&amp;Table13[[#This Row],[Frequency Score]]&amp;Table13[[#This Row],[Monetary Score]]</f>
        <v>511</v>
      </c>
      <c r="AU1065" t="str">
        <f t="shared" si="16"/>
        <v>Others</v>
      </c>
      <c r="AW1065" s="13">
        <f>DATEDIF(Table13[[#This Row],[Dt_Customer]], Snapshot_Date, "d")</f>
        <v>464</v>
      </c>
      <c r="AX1065" s="13">
        <f>Table13[[#This Row],[CL if today]]/365</f>
        <v>1.2712328767123289</v>
      </c>
      <c r="AY1065">
        <f>Table13[[#This Row],[Total Number of Purchases]]/Table13[[#This Row],[Corrected CL]]</f>
        <v>3.9331896551724133</v>
      </c>
      <c r="AZ1065">
        <f>Table13[[#This Row],[Average Order Value (AOV)]]*Table13[[#This Row],[Freq per Year]]</f>
        <v>24.385775862068964</v>
      </c>
      <c r="BA1065">
        <f>Table13[[#This Row],[Total Spend]]/Table13[[#This Row],[Corrected CL]]</f>
        <v>24.385775862068964</v>
      </c>
      <c r="BB1065">
        <v>998.29059829059827</v>
      </c>
      <c r="BC1065" s="1">
        <f>Table13[[#This Row],[Dt_Customer]]+Table13[[#This Row],[Recency]]</f>
        <v>41458</v>
      </c>
      <c r="BD1065" s="16" t="str">
        <f>IF(COUNTIF(A:A, A1065) &gt; 1, "Duplicate", "Unique")</f>
        <v>Unique</v>
      </c>
    </row>
    <row r="1066" spans="1:56" x14ac:dyDescent="0.3">
      <c r="A1066">
        <v>2711</v>
      </c>
      <c r="B1066">
        <v>1976</v>
      </c>
      <c r="C1066" t="s">
        <v>41</v>
      </c>
      <c r="D1066" t="s">
        <v>35</v>
      </c>
      <c r="E1066">
        <v>30560</v>
      </c>
      <c r="F1066">
        <v>1</v>
      </c>
      <c r="G1066">
        <v>0</v>
      </c>
      <c r="H1066" s="1">
        <v>41452</v>
      </c>
      <c r="I1066">
        <v>6</v>
      </c>
      <c r="J1066">
        <v>9</v>
      </c>
      <c r="K1066">
        <v>1</v>
      </c>
      <c r="L1066">
        <v>5</v>
      </c>
      <c r="M1066">
        <v>4</v>
      </c>
      <c r="N1066">
        <v>5</v>
      </c>
      <c r="O1066">
        <v>7</v>
      </c>
      <c r="P1066">
        <f>IF(Table13[[#This Row],[MntWines]] = 0,"",Table13[[#This Row],[MntWines]])</f>
        <v>9</v>
      </c>
      <c r="Q1066">
        <f>IF(Table13[[#This Row],[MntFruits]] = 0, "",Table13[[#This Row],[MntFruits]])</f>
        <v>1</v>
      </c>
      <c r="R1066">
        <f>IF(Table13[[#This Row],[MntMeatProducts]] = 0, "",Table13[[#This Row],[MntMeatProducts]])</f>
        <v>5</v>
      </c>
      <c r="S1066">
        <f>IF(Table13[[#This Row],[MntFishProducts]] = 0, "",Table13[[#This Row],[MntFishProducts]])</f>
        <v>4</v>
      </c>
      <c r="T1066">
        <f>IF(Table13[[#This Row],[MntSweetProducts]] = 0, "",Table13[[#This Row],[MntSweetProducts]])</f>
        <v>5</v>
      </c>
      <c r="U1066">
        <f>IF(Table13[[#This Row],[MntGoldProds]] = 0, "",Table13[[#This Row],[MntGoldProds]])</f>
        <v>7</v>
      </c>
      <c r="V1066">
        <v>1</v>
      </c>
      <c r="W1066">
        <v>1</v>
      </c>
      <c r="X1066">
        <v>0</v>
      </c>
      <c r="Y1066">
        <v>3</v>
      </c>
      <c r="Z1066">
        <v>7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32</v>
      </c>
      <c r="AI1066" s="13">
        <f>SUM(Table13[[#This Row],[MntWines]:[MntGoldProds]])</f>
        <v>31</v>
      </c>
      <c r="AJ1066" s="13">
        <f>AVERAGE(Table13[[#This Row],[MntWines]:[MntGoldProds]])</f>
        <v>5.166666666666667</v>
      </c>
      <c r="AK1066">
        <f>IF(Table13[[#This Row],[Total Number of Purchases]]=0,0,Table13[[#This Row],[Total Spend]]/Table13[[#This Row],[Total Number of Purchases]])</f>
        <v>6.2</v>
      </c>
      <c r="AM1066">
        <f>SUM(Table13[[#This Row],[NumDealsPurchases]:[NumStorePurchases]])</f>
        <v>5</v>
      </c>
      <c r="AN1066" s="14">
        <f>Snapshot_Date-Table13[[#This Row],[Dt_Customer]]</f>
        <v>464</v>
      </c>
      <c r="AP1066" s="13">
        <f>Table13[[#This Row],[NumDealsPurchases]]/Table13[[#This Row],[Total Number of Purchases]]*100</f>
        <v>20</v>
      </c>
      <c r="AQ1066">
        <f>6-ROUNDUP(_xlfn.PERCENTRANK.INC(Table13[Recency],Table13[[#This Row],[Recency]])*5, 0)</f>
        <v>5</v>
      </c>
      <c r="AR1066">
        <f>ROUNDUP(_xlfn.PERCENTRANK.INC(Table13[Total Number of Purchases],Table13[[#This Row],[Total Number of Purchases]])*5,0)</f>
        <v>1</v>
      </c>
      <c r="AS1066">
        <f>ROUNDUP(_xlfn.PERCENTRANK.INC(Table13[Total Spend],Table13[[#This Row],[Total Spend]])*5,0)</f>
        <v>1</v>
      </c>
      <c r="AT1066" t="str">
        <f>Table13[[#This Row],[Recency Score]]&amp;Table13[[#This Row],[Frequency Score]]&amp;Table13[[#This Row],[Monetary Score]]</f>
        <v>511</v>
      </c>
      <c r="AU1066" t="str">
        <f t="shared" si="16"/>
        <v>Others</v>
      </c>
      <c r="AW1066" s="13">
        <f>DATEDIF(Table13[[#This Row],[Dt_Customer]], Snapshot_Date, "d")</f>
        <v>464</v>
      </c>
      <c r="AX1066" s="13">
        <f>Table13[[#This Row],[CL if today]]/365</f>
        <v>1.2712328767123289</v>
      </c>
      <c r="AY1066">
        <f>Table13[[#This Row],[Total Number of Purchases]]/Table13[[#This Row],[Corrected CL]]</f>
        <v>3.9331896551724133</v>
      </c>
      <c r="AZ1066">
        <f>Table13[[#This Row],[Average Order Value (AOV)]]*Table13[[#This Row],[Freq per Year]]</f>
        <v>24.385775862068964</v>
      </c>
      <c r="BA1066">
        <f>Table13[[#This Row],[Total Spend]]/Table13[[#This Row],[Corrected CL]]</f>
        <v>24.385775862068964</v>
      </c>
      <c r="BB1066">
        <v>32.756410256410255</v>
      </c>
      <c r="BC1066" s="1">
        <f>Table13[[#This Row],[Dt_Customer]]+Table13[[#This Row],[Recency]]</f>
        <v>41458</v>
      </c>
      <c r="BD1066" s="16" t="str">
        <f>IF(COUNTIF(A:A, A1066) &gt; 1, "Duplicate", "Unique")</f>
        <v>Unique</v>
      </c>
    </row>
    <row r="1067" spans="1:56" x14ac:dyDescent="0.3">
      <c r="A1067">
        <v>6347</v>
      </c>
      <c r="B1067">
        <v>1979</v>
      </c>
      <c r="C1067" t="s">
        <v>44</v>
      </c>
      <c r="D1067" t="s">
        <v>31</v>
      </c>
      <c r="E1067">
        <v>15862</v>
      </c>
      <c r="F1067">
        <v>1</v>
      </c>
      <c r="G1067">
        <v>0</v>
      </c>
      <c r="H1067" s="1">
        <v>41452</v>
      </c>
      <c r="I1067">
        <v>26</v>
      </c>
      <c r="J1067">
        <v>1</v>
      </c>
      <c r="K1067">
        <v>1</v>
      </c>
      <c r="L1067">
        <v>4</v>
      </c>
      <c r="M1067">
        <v>11</v>
      </c>
      <c r="N1067">
        <v>9</v>
      </c>
      <c r="O1067">
        <v>10</v>
      </c>
      <c r="P1067">
        <f>IF(Table13[[#This Row],[MntWines]] = 0,"",Table13[[#This Row],[MntWines]])</f>
        <v>1</v>
      </c>
      <c r="Q1067">
        <f>IF(Table13[[#This Row],[MntFruits]] = 0, "",Table13[[#This Row],[MntFruits]])</f>
        <v>1</v>
      </c>
      <c r="R1067">
        <f>IF(Table13[[#This Row],[MntMeatProducts]] = 0, "",Table13[[#This Row],[MntMeatProducts]])</f>
        <v>4</v>
      </c>
      <c r="S1067">
        <f>IF(Table13[[#This Row],[MntFishProducts]] = 0, "",Table13[[#This Row],[MntFishProducts]])</f>
        <v>11</v>
      </c>
      <c r="T1067">
        <f>IF(Table13[[#This Row],[MntSweetProducts]] = 0, "",Table13[[#This Row],[MntSweetProducts]])</f>
        <v>9</v>
      </c>
      <c r="U1067">
        <f>IF(Table13[[#This Row],[MntGoldProds]] = 0, "",Table13[[#This Row],[MntGoldProds]])</f>
        <v>10</v>
      </c>
      <c r="V1067">
        <v>1</v>
      </c>
      <c r="W1067">
        <v>1</v>
      </c>
      <c r="X1067">
        <v>0</v>
      </c>
      <c r="Y1067">
        <v>3</v>
      </c>
      <c r="Z1067">
        <v>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 t="s">
        <v>30</v>
      </c>
      <c r="AI1067" s="13">
        <f>SUM(Table13[[#This Row],[MntWines]:[MntGoldProds]])</f>
        <v>36</v>
      </c>
      <c r="AJ1067" s="13">
        <f>AVERAGE(Table13[[#This Row],[MntWines]:[MntGoldProds]])</f>
        <v>6</v>
      </c>
      <c r="AK1067">
        <f>IF(Table13[[#This Row],[Total Number of Purchases]]=0,0,Table13[[#This Row],[Total Spend]]/Table13[[#This Row],[Total Number of Purchases]])</f>
        <v>7.2</v>
      </c>
      <c r="AM1067">
        <f>SUM(Table13[[#This Row],[NumDealsPurchases]:[NumStorePurchases]])</f>
        <v>5</v>
      </c>
      <c r="AN1067" s="14">
        <f>Snapshot_Date-Table13[[#This Row],[Dt_Customer]]</f>
        <v>464</v>
      </c>
      <c r="AP1067" s="13">
        <f>Table13[[#This Row],[NumDealsPurchases]]/Table13[[#This Row],[Total Number of Purchases]]*100</f>
        <v>20</v>
      </c>
      <c r="AQ1067">
        <f>6-ROUNDUP(_xlfn.PERCENTRANK.INC(Table13[Recency],Table13[[#This Row],[Recency]])*5, 0)</f>
        <v>4</v>
      </c>
      <c r="AR1067">
        <f>ROUNDUP(_xlfn.PERCENTRANK.INC(Table13[Total Number of Purchases],Table13[[#This Row],[Total Number of Purchases]])*5,0)</f>
        <v>1</v>
      </c>
      <c r="AS1067">
        <f>ROUNDUP(_xlfn.PERCENTRANK.INC(Table13[Total Spend],Table13[[#This Row],[Total Spend]])*5,0)</f>
        <v>1</v>
      </c>
      <c r="AT1067" t="str">
        <f>Table13[[#This Row],[Recency Score]]&amp;Table13[[#This Row],[Frequency Score]]&amp;Table13[[#This Row],[Monetary Score]]</f>
        <v>411</v>
      </c>
      <c r="AU1067" t="str">
        <f t="shared" si="16"/>
        <v>Potential Loyalists</v>
      </c>
      <c r="AW1067" s="13">
        <f>DATEDIF(Table13[[#This Row],[Dt_Customer]], Snapshot_Date, "d")</f>
        <v>464</v>
      </c>
      <c r="AX1067" s="13">
        <f>Table13[[#This Row],[CL if today]]/365</f>
        <v>1.2712328767123289</v>
      </c>
      <c r="AY1067">
        <f>Table13[[#This Row],[Total Number of Purchases]]/Table13[[#This Row],[Corrected CL]]</f>
        <v>3.9331896551724133</v>
      </c>
      <c r="AZ1067">
        <f>Table13[[#This Row],[Average Order Value (AOV)]]*Table13[[#This Row],[Freq per Year]]</f>
        <v>28.318965517241377</v>
      </c>
      <c r="BA1067">
        <f>Table13[[#This Row],[Total Spend]]/Table13[[#This Row],[Corrected CL]]</f>
        <v>28.318965517241377</v>
      </c>
      <c r="BB1067">
        <v>56.812366737739872</v>
      </c>
      <c r="BC1067" s="1">
        <f>Table13[[#This Row],[Dt_Customer]]+Table13[[#This Row],[Recency]]</f>
        <v>41478</v>
      </c>
      <c r="BD1067" s="16" t="str">
        <f>IF(COUNTIF(A:A, A1067) &gt; 1, "Duplicate", "Unique")</f>
        <v>Unique</v>
      </c>
    </row>
    <row r="1068" spans="1:56" x14ac:dyDescent="0.3">
      <c r="A1068">
        <v>5841</v>
      </c>
      <c r="B1068">
        <v>1966</v>
      </c>
      <c r="C1068" t="s">
        <v>28</v>
      </c>
      <c r="D1068" t="s">
        <v>35</v>
      </c>
      <c r="E1068">
        <v>60894</v>
      </c>
      <c r="F1068">
        <v>0</v>
      </c>
      <c r="G1068">
        <v>1</v>
      </c>
      <c r="H1068" s="1">
        <v>41453</v>
      </c>
      <c r="I1068">
        <v>61</v>
      </c>
      <c r="J1068">
        <v>606</v>
      </c>
      <c r="K1068">
        <v>7</v>
      </c>
      <c r="L1068">
        <v>155</v>
      </c>
      <c r="M1068">
        <v>10</v>
      </c>
      <c r="N1068">
        <v>0</v>
      </c>
      <c r="O1068">
        <v>54</v>
      </c>
      <c r="P1068">
        <f>IF(Table13[[#This Row],[MntWines]] = 0,"",Table13[[#This Row],[MntWines]])</f>
        <v>606</v>
      </c>
      <c r="Q1068">
        <f>IF(Table13[[#This Row],[MntFruits]] = 0, "",Table13[[#This Row],[MntFruits]])</f>
        <v>7</v>
      </c>
      <c r="R1068">
        <f>IF(Table13[[#This Row],[MntMeatProducts]] = 0, "",Table13[[#This Row],[MntMeatProducts]])</f>
        <v>155</v>
      </c>
      <c r="S1068">
        <f>IF(Table13[[#This Row],[MntFishProducts]] = 0, "",Table13[[#This Row],[MntFishProducts]])</f>
        <v>10</v>
      </c>
      <c r="T1068" t="str">
        <f>IF(Table13[[#This Row],[MntSweetProducts]] = 0, "",Table13[[#This Row],[MntSweetProducts]])</f>
        <v/>
      </c>
      <c r="U1068">
        <f>IF(Table13[[#This Row],[MntGoldProds]] = 0, "",Table13[[#This Row],[MntGoldProds]])</f>
        <v>54</v>
      </c>
      <c r="V1068">
        <v>5</v>
      </c>
      <c r="W1068">
        <v>10</v>
      </c>
      <c r="X1068">
        <v>3</v>
      </c>
      <c r="Y1068">
        <v>8</v>
      </c>
      <c r="Z1068">
        <v>7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 t="s">
        <v>30</v>
      </c>
      <c r="AI1068" s="13">
        <f>SUM(Table13[[#This Row],[MntWines]:[MntGoldProds]])</f>
        <v>832</v>
      </c>
      <c r="AJ1068" s="13">
        <f>AVERAGE(Table13[[#This Row],[MntWines]:[MntGoldProds]])</f>
        <v>138.66666666666666</v>
      </c>
      <c r="AK1068">
        <f>IF(Table13[[#This Row],[Total Number of Purchases]]=0,0,Table13[[#This Row],[Total Spend]]/Table13[[#This Row],[Total Number of Purchases]])</f>
        <v>32</v>
      </c>
      <c r="AM1068">
        <f>SUM(Table13[[#This Row],[NumDealsPurchases]:[NumStorePurchases]])</f>
        <v>26</v>
      </c>
      <c r="AN1068" s="14">
        <f>Snapshot_Date-Table13[[#This Row],[Dt_Customer]]</f>
        <v>463</v>
      </c>
      <c r="AP1068" s="13">
        <f>Table13[[#This Row],[NumDealsPurchases]]/Table13[[#This Row],[Total Number of Purchases]]*100</f>
        <v>19.230769230769234</v>
      </c>
      <c r="AQ1068">
        <f>6-ROUNDUP(_xlfn.PERCENTRANK.INC(Table13[Recency],Table13[[#This Row],[Recency]])*5, 0)</f>
        <v>2</v>
      </c>
      <c r="AR1068">
        <f>ROUNDUP(_xlfn.PERCENTRANK.INC(Table13[Total Number of Purchases],Table13[[#This Row],[Total Number of Purchases]])*5,0)</f>
        <v>5</v>
      </c>
      <c r="AS1068">
        <f>ROUNDUP(_xlfn.PERCENTRANK.INC(Table13[Total Spend],Table13[[#This Row],[Total Spend]])*5,0)</f>
        <v>4</v>
      </c>
      <c r="AT1068" t="str">
        <f>Table13[[#This Row],[Recency Score]]&amp;Table13[[#This Row],[Frequency Score]]&amp;Table13[[#This Row],[Monetary Score]]</f>
        <v>254</v>
      </c>
      <c r="AU1068" t="str">
        <f t="shared" si="16"/>
        <v>Frequent Buyers</v>
      </c>
      <c r="AW1068" s="13">
        <f>DATEDIF(Table13[[#This Row],[Dt_Customer]], Snapshot_Date, "d")</f>
        <v>463</v>
      </c>
      <c r="AX1068" s="13">
        <f>Table13[[#This Row],[CL if today]]/365</f>
        <v>1.2684931506849315</v>
      </c>
      <c r="AY1068">
        <f>Table13[[#This Row],[Total Number of Purchases]]/Table13[[#This Row],[Corrected CL]]</f>
        <v>20.496760259179265</v>
      </c>
      <c r="AZ1068">
        <f>Table13[[#This Row],[Average Order Value (AOV)]]*Table13[[#This Row],[Freq per Year]]</f>
        <v>655.89632829373647</v>
      </c>
      <c r="BA1068">
        <f>Table13[[#This Row],[Total Spend]]/Table13[[#This Row],[Corrected CL]]</f>
        <v>655.89632829373647</v>
      </c>
      <c r="BB1068">
        <v>73.468950749464668</v>
      </c>
      <c r="BC1068" s="1">
        <f>Table13[[#This Row],[Dt_Customer]]+Table13[[#This Row],[Recency]]</f>
        <v>41514</v>
      </c>
      <c r="BD1068" s="16" t="str">
        <f>IF(COUNTIF(A:A, A1068) &gt; 1, "Duplicate", "Unique")</f>
        <v>Unique</v>
      </c>
    </row>
    <row r="1069" spans="1:56" x14ac:dyDescent="0.3">
      <c r="A1069">
        <v>3968</v>
      </c>
      <c r="B1069">
        <v>1970</v>
      </c>
      <c r="C1069" t="s">
        <v>38</v>
      </c>
      <c r="D1069" t="s">
        <v>29</v>
      </c>
      <c r="E1069">
        <v>65706</v>
      </c>
      <c r="F1069">
        <v>0</v>
      </c>
      <c r="G1069">
        <v>0</v>
      </c>
      <c r="H1069" s="1">
        <v>41453</v>
      </c>
      <c r="I1069">
        <v>77</v>
      </c>
      <c r="J1069">
        <v>918</v>
      </c>
      <c r="K1069">
        <v>10</v>
      </c>
      <c r="L1069">
        <v>129</v>
      </c>
      <c r="M1069">
        <v>13</v>
      </c>
      <c r="N1069">
        <v>0</v>
      </c>
      <c r="O1069">
        <v>129</v>
      </c>
      <c r="P1069">
        <f>IF(Table13[[#This Row],[MntWines]] = 0,"",Table13[[#This Row],[MntWines]])</f>
        <v>918</v>
      </c>
      <c r="Q1069">
        <f>IF(Table13[[#This Row],[MntFruits]] = 0, "",Table13[[#This Row],[MntFruits]])</f>
        <v>10</v>
      </c>
      <c r="R1069">
        <f>IF(Table13[[#This Row],[MntMeatProducts]] = 0, "",Table13[[#This Row],[MntMeatProducts]])</f>
        <v>129</v>
      </c>
      <c r="S1069">
        <f>IF(Table13[[#This Row],[MntFishProducts]] = 0, "",Table13[[#This Row],[MntFishProducts]])</f>
        <v>13</v>
      </c>
      <c r="T1069" t="str">
        <f>IF(Table13[[#This Row],[MntSweetProducts]] = 0, "",Table13[[#This Row],[MntSweetProducts]])</f>
        <v/>
      </c>
      <c r="U1069">
        <f>IF(Table13[[#This Row],[MntGoldProds]] = 0, "",Table13[[#This Row],[MntGoldProds]])</f>
        <v>129</v>
      </c>
      <c r="V1069">
        <v>1</v>
      </c>
      <c r="W1069">
        <v>11</v>
      </c>
      <c r="X1069">
        <v>3</v>
      </c>
      <c r="Y1069">
        <v>12</v>
      </c>
      <c r="Z1069">
        <v>7</v>
      </c>
      <c r="AA1069">
        <v>0</v>
      </c>
      <c r="AB1069">
        <v>1</v>
      </c>
      <c r="AC1069">
        <v>0</v>
      </c>
      <c r="AD1069">
        <v>1</v>
      </c>
      <c r="AE1069">
        <v>1</v>
      </c>
      <c r="AF1069">
        <v>1</v>
      </c>
      <c r="AG1069">
        <v>0</v>
      </c>
      <c r="AH1069" t="s">
        <v>32</v>
      </c>
      <c r="AI1069" s="13">
        <f>SUM(Table13[[#This Row],[MntWines]:[MntGoldProds]])</f>
        <v>1199</v>
      </c>
      <c r="AJ1069" s="13">
        <f>AVERAGE(Table13[[#This Row],[MntWines]:[MntGoldProds]])</f>
        <v>199.83333333333334</v>
      </c>
      <c r="AK1069">
        <f>IF(Table13[[#This Row],[Total Number of Purchases]]=0,0,Table13[[#This Row],[Total Spend]]/Table13[[#This Row],[Total Number of Purchases]])</f>
        <v>44.407407407407405</v>
      </c>
      <c r="AM1069">
        <f>SUM(Table13[[#This Row],[NumDealsPurchases]:[NumStorePurchases]])</f>
        <v>27</v>
      </c>
      <c r="AN1069" s="14">
        <f>Snapshot_Date-Table13[[#This Row],[Dt_Customer]]</f>
        <v>463</v>
      </c>
      <c r="AP1069" s="13">
        <f>Table13[[#This Row],[NumDealsPurchases]]/Table13[[#This Row],[Total Number of Purchases]]*100</f>
        <v>3.7037037037037033</v>
      </c>
      <c r="AQ1069">
        <f>6-ROUNDUP(_xlfn.PERCENTRANK.INC(Table13[Recency],Table13[[#This Row],[Recency]])*5, 0)</f>
        <v>2</v>
      </c>
      <c r="AR1069">
        <f>ROUNDUP(_xlfn.PERCENTRANK.INC(Table13[Total Number of Purchases],Table13[[#This Row],[Total Number of Purchases]])*5,0)</f>
        <v>5</v>
      </c>
      <c r="AS1069">
        <f>ROUNDUP(_xlfn.PERCENTRANK.INC(Table13[Total Spend],Table13[[#This Row],[Total Spend]])*5,0)</f>
        <v>5</v>
      </c>
      <c r="AT1069" t="str">
        <f>Table13[[#This Row],[Recency Score]]&amp;Table13[[#This Row],[Frequency Score]]&amp;Table13[[#This Row],[Monetary Score]]</f>
        <v>255</v>
      </c>
      <c r="AU1069" t="str">
        <f t="shared" si="16"/>
        <v>Frequent Buyers</v>
      </c>
      <c r="AW1069" s="13">
        <f>DATEDIF(Table13[[#This Row],[Dt_Customer]], Snapshot_Date, "d")</f>
        <v>463</v>
      </c>
      <c r="AX1069" s="13">
        <f>Table13[[#This Row],[CL if today]]/365</f>
        <v>1.2684931506849315</v>
      </c>
      <c r="AY1069">
        <f>Table13[[#This Row],[Total Number of Purchases]]/Table13[[#This Row],[Corrected CL]]</f>
        <v>21.285097192224622</v>
      </c>
      <c r="AZ1069">
        <f>Table13[[#This Row],[Average Order Value (AOV)]]*Table13[[#This Row],[Freq per Year]]</f>
        <v>945.21598272138226</v>
      </c>
      <c r="BA1069">
        <f>Table13[[#This Row],[Total Spend]]/Table13[[#This Row],[Corrected CL]]</f>
        <v>945.21598272138226</v>
      </c>
      <c r="BB1069">
        <v>12.478632478632479</v>
      </c>
      <c r="BC1069" s="1">
        <f>Table13[[#This Row],[Dt_Customer]]+Table13[[#This Row],[Recency]]</f>
        <v>41530</v>
      </c>
      <c r="BD1069" s="16" t="str">
        <f>IF(COUNTIF(A:A, A1069) &gt; 1, "Duplicate", "Unique")</f>
        <v>Unique</v>
      </c>
    </row>
    <row r="1070" spans="1:56" x14ac:dyDescent="0.3">
      <c r="A1070">
        <v>1506</v>
      </c>
      <c r="B1070">
        <v>1975</v>
      </c>
      <c r="C1070" t="s">
        <v>28</v>
      </c>
      <c r="D1070" t="s">
        <v>31</v>
      </c>
      <c r="E1070">
        <v>42160</v>
      </c>
      <c r="F1070">
        <v>1</v>
      </c>
      <c r="G1070">
        <v>1</v>
      </c>
      <c r="H1070" s="1">
        <v>41453</v>
      </c>
      <c r="I1070">
        <v>26</v>
      </c>
      <c r="J1070">
        <v>48</v>
      </c>
      <c r="K1070">
        <v>9</v>
      </c>
      <c r="L1070">
        <v>45</v>
      </c>
      <c r="M1070">
        <v>3</v>
      </c>
      <c r="N1070">
        <v>15</v>
      </c>
      <c r="O1070">
        <v>20</v>
      </c>
      <c r="P1070">
        <f>IF(Table13[[#This Row],[MntWines]] = 0,"",Table13[[#This Row],[MntWines]])</f>
        <v>48</v>
      </c>
      <c r="Q1070">
        <f>IF(Table13[[#This Row],[MntFruits]] = 0, "",Table13[[#This Row],[MntFruits]])</f>
        <v>9</v>
      </c>
      <c r="R1070">
        <f>IF(Table13[[#This Row],[MntMeatProducts]] = 0, "",Table13[[#This Row],[MntMeatProducts]])</f>
        <v>45</v>
      </c>
      <c r="S1070">
        <f>IF(Table13[[#This Row],[MntFishProducts]] = 0, "",Table13[[#This Row],[MntFishProducts]])</f>
        <v>3</v>
      </c>
      <c r="T1070">
        <f>IF(Table13[[#This Row],[MntSweetProducts]] = 0, "",Table13[[#This Row],[MntSweetProducts]])</f>
        <v>15</v>
      </c>
      <c r="U1070">
        <f>IF(Table13[[#This Row],[MntGoldProds]] = 0, "",Table13[[#This Row],[MntGoldProds]])</f>
        <v>20</v>
      </c>
      <c r="V1070">
        <v>4</v>
      </c>
      <c r="W1070">
        <v>2</v>
      </c>
      <c r="X1070">
        <v>1</v>
      </c>
      <c r="Y1070">
        <v>4</v>
      </c>
      <c r="Z1070">
        <v>6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 t="s">
        <v>30</v>
      </c>
      <c r="AI1070" s="13">
        <f>SUM(Table13[[#This Row],[MntWines]:[MntGoldProds]])</f>
        <v>140</v>
      </c>
      <c r="AJ1070" s="13">
        <f>AVERAGE(Table13[[#This Row],[MntWines]:[MntGoldProds]])</f>
        <v>23.333333333333332</v>
      </c>
      <c r="AK1070">
        <f>IF(Table13[[#This Row],[Total Number of Purchases]]=0,0,Table13[[#This Row],[Total Spend]]/Table13[[#This Row],[Total Number of Purchases]])</f>
        <v>12.727272727272727</v>
      </c>
      <c r="AM1070">
        <f>SUM(Table13[[#This Row],[NumDealsPurchases]:[NumStorePurchases]])</f>
        <v>11</v>
      </c>
      <c r="AN1070" s="14">
        <f>Snapshot_Date-Table13[[#This Row],[Dt_Customer]]</f>
        <v>463</v>
      </c>
      <c r="AP1070" s="13">
        <f>Table13[[#This Row],[NumDealsPurchases]]/Table13[[#This Row],[Total Number of Purchases]]*100</f>
        <v>36.363636363636367</v>
      </c>
      <c r="AQ1070">
        <f>6-ROUNDUP(_xlfn.PERCENTRANK.INC(Table13[Recency],Table13[[#This Row],[Recency]])*5, 0)</f>
        <v>4</v>
      </c>
      <c r="AR1070">
        <f>ROUNDUP(_xlfn.PERCENTRANK.INC(Table13[Total Number of Purchases],Table13[[#This Row],[Total Number of Purchases]])*5,0)</f>
        <v>2</v>
      </c>
      <c r="AS1070">
        <f>ROUNDUP(_xlfn.PERCENTRANK.INC(Table13[Total Spend],Table13[[#This Row],[Total Spend]])*5,0)</f>
        <v>2</v>
      </c>
      <c r="AT1070" t="str">
        <f>Table13[[#This Row],[Recency Score]]&amp;Table13[[#This Row],[Frequency Score]]&amp;Table13[[#This Row],[Monetary Score]]</f>
        <v>422</v>
      </c>
      <c r="AU1070" t="str">
        <f t="shared" si="16"/>
        <v>Potential Loyalists</v>
      </c>
      <c r="AW1070" s="13">
        <f>DATEDIF(Table13[[#This Row],[Dt_Customer]], Snapshot_Date, "d")</f>
        <v>463</v>
      </c>
      <c r="AX1070" s="13">
        <f>Table13[[#This Row],[CL if today]]/365</f>
        <v>1.2684931506849315</v>
      </c>
      <c r="AY1070">
        <f>Table13[[#This Row],[Total Number of Purchases]]/Table13[[#This Row],[Corrected CL]]</f>
        <v>8.6717062634989208</v>
      </c>
      <c r="AZ1070">
        <f>Table13[[#This Row],[Average Order Value (AOV)]]*Table13[[#This Row],[Freq per Year]]</f>
        <v>110.36717062634989</v>
      </c>
      <c r="BA1070">
        <f>Table13[[#This Row],[Total Spend]]/Table13[[#This Row],[Corrected CL]]</f>
        <v>110.36717062634989</v>
      </c>
      <c r="BB1070">
        <v>626.83083511777306</v>
      </c>
      <c r="BC1070" s="1">
        <f>Table13[[#This Row],[Dt_Customer]]+Table13[[#This Row],[Recency]]</f>
        <v>41479</v>
      </c>
      <c r="BD1070" s="16" t="str">
        <f>IF(COUNTIF(A:A, A1070) &gt; 1, "Duplicate", "Unique")</f>
        <v>Unique</v>
      </c>
    </row>
    <row r="1071" spans="1:56" x14ac:dyDescent="0.3">
      <c r="A1071">
        <v>7053</v>
      </c>
      <c r="B1071">
        <v>1966</v>
      </c>
      <c r="C1071" t="s">
        <v>37</v>
      </c>
      <c r="D1071" t="s">
        <v>31</v>
      </c>
      <c r="E1071">
        <v>78420</v>
      </c>
      <c r="F1071">
        <v>0</v>
      </c>
      <c r="G1071">
        <v>0</v>
      </c>
      <c r="H1071" s="1">
        <v>41454</v>
      </c>
      <c r="I1071">
        <v>75</v>
      </c>
      <c r="J1071">
        <v>604</v>
      </c>
      <c r="K1071">
        <v>28</v>
      </c>
      <c r="L1071">
        <v>674</v>
      </c>
      <c r="M1071">
        <v>91</v>
      </c>
      <c r="N1071">
        <v>28</v>
      </c>
      <c r="O1071">
        <v>28</v>
      </c>
      <c r="P1071">
        <f>IF(Table13[[#This Row],[MntWines]] = 0,"",Table13[[#This Row],[MntWines]])</f>
        <v>604</v>
      </c>
      <c r="Q1071">
        <f>IF(Table13[[#This Row],[MntFruits]] = 0, "",Table13[[#This Row],[MntFruits]])</f>
        <v>28</v>
      </c>
      <c r="R1071">
        <f>IF(Table13[[#This Row],[MntMeatProducts]] = 0, "",Table13[[#This Row],[MntMeatProducts]])</f>
        <v>674</v>
      </c>
      <c r="S1071">
        <f>IF(Table13[[#This Row],[MntFishProducts]] = 0, "",Table13[[#This Row],[MntFishProducts]])</f>
        <v>91</v>
      </c>
      <c r="T1071">
        <f>IF(Table13[[#This Row],[MntSweetProducts]] = 0, "",Table13[[#This Row],[MntSweetProducts]])</f>
        <v>28</v>
      </c>
      <c r="U1071">
        <f>IF(Table13[[#This Row],[MntGoldProds]] = 0, "",Table13[[#This Row],[MntGoldProds]])</f>
        <v>28</v>
      </c>
      <c r="V1071">
        <v>1</v>
      </c>
      <c r="W1071">
        <v>3</v>
      </c>
      <c r="X1071">
        <v>10</v>
      </c>
      <c r="Y1071">
        <v>8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43</v>
      </c>
      <c r="AI1071" s="13">
        <f>SUM(Table13[[#This Row],[MntWines]:[MntGoldProds]])</f>
        <v>1453</v>
      </c>
      <c r="AJ1071" s="13">
        <f>AVERAGE(Table13[[#This Row],[MntWines]:[MntGoldProds]])</f>
        <v>242.16666666666666</v>
      </c>
      <c r="AK1071">
        <f>IF(Table13[[#This Row],[Total Number of Purchases]]=0,0,Table13[[#This Row],[Total Spend]]/Table13[[#This Row],[Total Number of Purchases]])</f>
        <v>66.045454545454547</v>
      </c>
      <c r="AM1071">
        <f>SUM(Table13[[#This Row],[NumDealsPurchases]:[NumStorePurchases]])</f>
        <v>22</v>
      </c>
      <c r="AN1071" s="14">
        <f>Snapshot_Date-Table13[[#This Row],[Dt_Customer]]</f>
        <v>462</v>
      </c>
      <c r="AP1071" s="13">
        <f>Table13[[#This Row],[NumDealsPurchases]]/Table13[[#This Row],[Total Number of Purchases]]*100</f>
        <v>4.5454545454545459</v>
      </c>
      <c r="AQ1071">
        <f>6-ROUNDUP(_xlfn.PERCENTRANK.INC(Table13[Recency],Table13[[#This Row],[Recency]])*5, 0)</f>
        <v>2</v>
      </c>
      <c r="AR1071">
        <f>ROUNDUP(_xlfn.PERCENTRANK.INC(Table13[Total Number of Purchases],Table13[[#This Row],[Total Number of Purchases]])*5,0)</f>
        <v>4</v>
      </c>
      <c r="AS1071">
        <f>ROUNDUP(_xlfn.PERCENTRANK.INC(Table13[Total Spend],Table13[[#This Row],[Total Spend]])*5,0)</f>
        <v>5</v>
      </c>
      <c r="AT1071" t="str">
        <f>Table13[[#This Row],[Recency Score]]&amp;Table13[[#This Row],[Frequency Score]]&amp;Table13[[#This Row],[Monetary Score]]</f>
        <v>245</v>
      </c>
      <c r="AU1071" t="str">
        <f t="shared" si="16"/>
        <v>Big Spenders</v>
      </c>
      <c r="AW1071" s="13">
        <f>DATEDIF(Table13[[#This Row],[Dt_Customer]], Snapshot_Date, "d")</f>
        <v>462</v>
      </c>
      <c r="AX1071" s="13">
        <f>Table13[[#This Row],[CL if today]]/365</f>
        <v>1.2657534246575342</v>
      </c>
      <c r="AY1071">
        <f>Table13[[#This Row],[Total Number of Purchases]]/Table13[[#This Row],[Corrected CL]]</f>
        <v>17.380952380952383</v>
      </c>
      <c r="AZ1071">
        <f>Table13[[#This Row],[Average Order Value (AOV)]]*Table13[[#This Row],[Freq per Year]]</f>
        <v>1147.9329004329006</v>
      </c>
      <c r="BA1071">
        <f>Table13[[#This Row],[Total Spend]]/Table13[[#This Row],[Corrected CL]]</f>
        <v>1147.9329004329006</v>
      </c>
      <c r="BB1071">
        <v>252.21030042918454</v>
      </c>
      <c r="BC1071" s="1">
        <f>Table13[[#This Row],[Dt_Customer]]+Table13[[#This Row],[Recency]]</f>
        <v>41529</v>
      </c>
      <c r="BD1071" s="16" t="str">
        <f>IF(COUNTIF(A:A, A1071) &gt; 1, "Duplicate", "Unique")</f>
        <v>Unique</v>
      </c>
    </row>
    <row r="1072" spans="1:56" x14ac:dyDescent="0.3">
      <c r="A1072">
        <v>5204</v>
      </c>
      <c r="B1072">
        <v>1971</v>
      </c>
      <c r="C1072" t="s">
        <v>28</v>
      </c>
      <c r="D1072" t="s">
        <v>35</v>
      </c>
      <c r="E1072">
        <v>74538</v>
      </c>
      <c r="F1072">
        <v>0</v>
      </c>
      <c r="G1072">
        <v>0</v>
      </c>
      <c r="H1072" s="1">
        <v>41454</v>
      </c>
      <c r="I1072">
        <v>21</v>
      </c>
      <c r="J1072">
        <v>380</v>
      </c>
      <c r="K1072">
        <v>98</v>
      </c>
      <c r="L1072">
        <v>733</v>
      </c>
      <c r="M1072">
        <v>110</v>
      </c>
      <c r="N1072">
        <v>112</v>
      </c>
      <c r="O1072">
        <v>28</v>
      </c>
      <c r="P1072">
        <f>IF(Table13[[#This Row],[MntWines]] = 0,"",Table13[[#This Row],[MntWines]])</f>
        <v>380</v>
      </c>
      <c r="Q1072">
        <f>IF(Table13[[#This Row],[MntFruits]] = 0, "",Table13[[#This Row],[MntFruits]])</f>
        <v>98</v>
      </c>
      <c r="R1072">
        <f>IF(Table13[[#This Row],[MntMeatProducts]] = 0, "",Table13[[#This Row],[MntMeatProducts]])</f>
        <v>733</v>
      </c>
      <c r="S1072">
        <f>IF(Table13[[#This Row],[MntFishProducts]] = 0, "",Table13[[#This Row],[MntFishProducts]])</f>
        <v>110</v>
      </c>
      <c r="T1072">
        <f>IF(Table13[[#This Row],[MntSweetProducts]] = 0, "",Table13[[#This Row],[MntSweetProducts]])</f>
        <v>112</v>
      </c>
      <c r="U1072">
        <f>IF(Table13[[#This Row],[MntGoldProds]] = 0, "",Table13[[#This Row],[MntGoldProds]])</f>
        <v>28</v>
      </c>
      <c r="V1072">
        <v>1</v>
      </c>
      <c r="W1072">
        <v>8</v>
      </c>
      <c r="X1072">
        <v>8</v>
      </c>
      <c r="Y1072">
        <v>5</v>
      </c>
      <c r="Z1072">
        <v>3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 t="s">
        <v>30</v>
      </c>
      <c r="AI1072" s="13">
        <f>SUM(Table13[[#This Row],[MntWines]:[MntGoldProds]])</f>
        <v>1461</v>
      </c>
      <c r="AJ1072" s="13">
        <f>AVERAGE(Table13[[#This Row],[MntWines]:[MntGoldProds]])</f>
        <v>243.5</v>
      </c>
      <c r="AK1072">
        <f>IF(Table13[[#This Row],[Total Number of Purchases]]=0,0,Table13[[#This Row],[Total Spend]]/Table13[[#This Row],[Total Number of Purchases]])</f>
        <v>66.409090909090907</v>
      </c>
      <c r="AM1072">
        <f>SUM(Table13[[#This Row],[NumDealsPurchases]:[NumStorePurchases]])</f>
        <v>22</v>
      </c>
      <c r="AN1072" s="14">
        <f>Snapshot_Date-Table13[[#This Row],[Dt_Customer]]</f>
        <v>462</v>
      </c>
      <c r="AP1072" s="13">
        <f>Table13[[#This Row],[NumDealsPurchases]]/Table13[[#This Row],[Total Number of Purchases]]*100</f>
        <v>4.5454545454545459</v>
      </c>
      <c r="AQ1072">
        <f>6-ROUNDUP(_xlfn.PERCENTRANK.INC(Table13[Recency],Table13[[#This Row],[Recency]])*5, 0)</f>
        <v>4</v>
      </c>
      <c r="AR1072">
        <f>ROUNDUP(_xlfn.PERCENTRANK.INC(Table13[Total Number of Purchases],Table13[[#This Row],[Total Number of Purchases]])*5,0)</f>
        <v>4</v>
      </c>
      <c r="AS1072">
        <f>ROUNDUP(_xlfn.PERCENTRANK.INC(Table13[Total Spend],Table13[[#This Row],[Total Spend]])*5,0)</f>
        <v>5</v>
      </c>
      <c r="AT1072" t="str">
        <f>Table13[[#This Row],[Recency Score]]&amp;Table13[[#This Row],[Frequency Score]]&amp;Table13[[#This Row],[Monetary Score]]</f>
        <v>445</v>
      </c>
      <c r="AU1072" t="str">
        <f t="shared" si="16"/>
        <v>Big Spenders</v>
      </c>
      <c r="AW1072" s="13">
        <f>DATEDIF(Table13[[#This Row],[Dt_Customer]], Snapshot_Date, "d")</f>
        <v>462</v>
      </c>
      <c r="AX1072" s="13">
        <f>Table13[[#This Row],[CL if today]]/365</f>
        <v>1.2657534246575342</v>
      </c>
      <c r="AY1072">
        <f>Table13[[#This Row],[Total Number of Purchases]]/Table13[[#This Row],[Corrected CL]]</f>
        <v>17.380952380952383</v>
      </c>
      <c r="AZ1072">
        <f>Table13[[#This Row],[Average Order Value (AOV)]]*Table13[[#This Row],[Freq per Year]]</f>
        <v>1154.2532467532469</v>
      </c>
      <c r="BA1072">
        <f>Table13[[#This Row],[Total Spend]]/Table13[[#This Row],[Corrected CL]]</f>
        <v>1154.2532467532469</v>
      </c>
      <c r="BB1072">
        <v>622.69313304721027</v>
      </c>
      <c r="BC1072" s="1">
        <f>Table13[[#This Row],[Dt_Customer]]+Table13[[#This Row],[Recency]]</f>
        <v>41475</v>
      </c>
      <c r="BD1072" s="16" t="str">
        <f>IF(COUNTIF(A:A, A1072) &gt; 1, "Duplicate", "Unique")</f>
        <v>Unique</v>
      </c>
    </row>
    <row r="1073" spans="1:56" x14ac:dyDescent="0.3">
      <c r="A1073">
        <v>7325</v>
      </c>
      <c r="B1073">
        <v>1986</v>
      </c>
      <c r="C1073" t="s">
        <v>37</v>
      </c>
      <c r="D1073" t="s">
        <v>35</v>
      </c>
      <c r="E1073">
        <v>38197</v>
      </c>
      <c r="F1073">
        <v>1</v>
      </c>
      <c r="G1073">
        <v>0</v>
      </c>
      <c r="H1073" s="1">
        <v>41454</v>
      </c>
      <c r="I1073">
        <v>86</v>
      </c>
      <c r="J1073">
        <v>23</v>
      </c>
      <c r="K1073">
        <v>0</v>
      </c>
      <c r="L1073">
        <v>11</v>
      </c>
      <c r="M1073">
        <v>2</v>
      </c>
      <c r="N1073">
        <v>1</v>
      </c>
      <c r="O1073">
        <v>3</v>
      </c>
      <c r="P1073">
        <f>IF(Table13[[#This Row],[MntWines]] = 0,"",Table13[[#This Row],[MntWines]])</f>
        <v>23</v>
      </c>
      <c r="Q1073" t="str">
        <f>IF(Table13[[#This Row],[MntFruits]] = 0, "",Table13[[#This Row],[MntFruits]])</f>
        <v/>
      </c>
      <c r="R1073">
        <f>IF(Table13[[#This Row],[MntMeatProducts]] = 0, "",Table13[[#This Row],[MntMeatProducts]])</f>
        <v>11</v>
      </c>
      <c r="S1073">
        <f>IF(Table13[[#This Row],[MntFishProducts]] = 0, "",Table13[[#This Row],[MntFishProducts]])</f>
        <v>2</v>
      </c>
      <c r="T1073">
        <f>IF(Table13[[#This Row],[MntSweetProducts]] = 0, "",Table13[[#This Row],[MntSweetProducts]])</f>
        <v>1</v>
      </c>
      <c r="U1073">
        <f>IF(Table13[[#This Row],[MntGoldProds]] = 0, "",Table13[[#This Row],[MntGoldProds]])</f>
        <v>3</v>
      </c>
      <c r="V1073">
        <v>1</v>
      </c>
      <c r="W1073">
        <v>1</v>
      </c>
      <c r="X1073">
        <v>0</v>
      </c>
      <c r="Y1073">
        <v>3</v>
      </c>
      <c r="Z1073">
        <v>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30</v>
      </c>
      <c r="AI1073" s="13">
        <f>SUM(Table13[[#This Row],[MntWines]:[MntGoldProds]])</f>
        <v>40</v>
      </c>
      <c r="AJ1073" s="13">
        <f>AVERAGE(Table13[[#This Row],[MntWines]:[MntGoldProds]])</f>
        <v>6.666666666666667</v>
      </c>
      <c r="AK1073">
        <f>IF(Table13[[#This Row],[Total Number of Purchases]]=0,0,Table13[[#This Row],[Total Spend]]/Table13[[#This Row],[Total Number of Purchases]])</f>
        <v>8</v>
      </c>
      <c r="AM1073">
        <f>SUM(Table13[[#This Row],[NumDealsPurchases]:[NumStorePurchases]])</f>
        <v>5</v>
      </c>
      <c r="AN1073" s="14">
        <f>Snapshot_Date-Table13[[#This Row],[Dt_Customer]]</f>
        <v>462</v>
      </c>
      <c r="AP1073" s="13">
        <f>Table13[[#This Row],[NumDealsPurchases]]/Table13[[#This Row],[Total Number of Purchases]]*100</f>
        <v>20</v>
      </c>
      <c r="AQ1073">
        <f>6-ROUNDUP(_xlfn.PERCENTRANK.INC(Table13[Recency],Table13[[#This Row],[Recency]])*5, 0)</f>
        <v>1</v>
      </c>
      <c r="AR1073">
        <f>ROUNDUP(_xlfn.PERCENTRANK.INC(Table13[Total Number of Purchases],Table13[[#This Row],[Total Number of Purchases]])*5,0)</f>
        <v>1</v>
      </c>
      <c r="AS1073">
        <f>ROUNDUP(_xlfn.PERCENTRANK.INC(Table13[Total Spend],Table13[[#This Row],[Total Spend]])*5,0)</f>
        <v>1</v>
      </c>
      <c r="AT1073" t="str">
        <f>Table13[[#This Row],[Recency Score]]&amp;Table13[[#This Row],[Frequency Score]]&amp;Table13[[#This Row],[Monetary Score]]</f>
        <v>111</v>
      </c>
      <c r="AU1073" t="str">
        <f t="shared" si="16"/>
        <v>Lost</v>
      </c>
      <c r="AW1073" s="13">
        <f>DATEDIF(Table13[[#This Row],[Dt_Customer]], Snapshot_Date, "d")</f>
        <v>462</v>
      </c>
      <c r="AX1073" s="13">
        <f>Table13[[#This Row],[CL if today]]/365</f>
        <v>1.2657534246575342</v>
      </c>
      <c r="AY1073">
        <f>Table13[[#This Row],[Total Number of Purchases]]/Table13[[#This Row],[Corrected CL]]</f>
        <v>3.9502164502164505</v>
      </c>
      <c r="AZ1073">
        <f>Table13[[#This Row],[Average Order Value (AOV)]]*Table13[[#This Row],[Freq per Year]]</f>
        <v>31.601731601731604</v>
      </c>
      <c r="BA1073">
        <f>Table13[[#This Row],[Total Spend]]/Table13[[#This Row],[Corrected CL]]</f>
        <v>31.601731601731604</v>
      </c>
      <c r="BB1073">
        <v>575.24625267665954</v>
      </c>
      <c r="BC1073" s="1">
        <f>Table13[[#This Row],[Dt_Customer]]+Table13[[#This Row],[Recency]]</f>
        <v>41540</v>
      </c>
      <c r="BD1073" s="16" t="str">
        <f>IF(COUNTIF(A:A, A1073) &gt; 1, "Duplicate", "Unique")</f>
        <v>Unique</v>
      </c>
    </row>
    <row r="1074" spans="1:56" x14ac:dyDescent="0.3">
      <c r="A1074">
        <v>773</v>
      </c>
      <c r="B1074">
        <v>1971</v>
      </c>
      <c r="C1074" t="s">
        <v>41</v>
      </c>
      <c r="D1074" t="s">
        <v>29</v>
      </c>
      <c r="E1074">
        <v>42835</v>
      </c>
      <c r="F1074">
        <v>1</v>
      </c>
      <c r="G1074">
        <v>1</v>
      </c>
      <c r="H1074" s="1">
        <v>41455</v>
      </c>
      <c r="I1074">
        <v>64</v>
      </c>
      <c r="J1074">
        <v>379</v>
      </c>
      <c r="K1074">
        <v>4</v>
      </c>
      <c r="L1074">
        <v>93</v>
      </c>
      <c r="M1074">
        <v>12</v>
      </c>
      <c r="N1074">
        <v>9</v>
      </c>
      <c r="O1074">
        <v>98</v>
      </c>
      <c r="P1074">
        <f>IF(Table13[[#This Row],[MntWines]] = 0,"",Table13[[#This Row],[MntWines]])</f>
        <v>379</v>
      </c>
      <c r="Q1074">
        <f>IF(Table13[[#This Row],[MntFruits]] = 0, "",Table13[[#This Row],[MntFruits]])</f>
        <v>4</v>
      </c>
      <c r="R1074">
        <f>IF(Table13[[#This Row],[MntMeatProducts]] = 0, "",Table13[[#This Row],[MntMeatProducts]])</f>
        <v>93</v>
      </c>
      <c r="S1074">
        <f>IF(Table13[[#This Row],[MntFishProducts]] = 0, "",Table13[[#This Row],[MntFishProducts]])</f>
        <v>12</v>
      </c>
      <c r="T1074">
        <f>IF(Table13[[#This Row],[MntSweetProducts]] = 0, "",Table13[[#This Row],[MntSweetProducts]])</f>
        <v>9</v>
      </c>
      <c r="U1074">
        <f>IF(Table13[[#This Row],[MntGoldProds]] = 0, "",Table13[[#This Row],[MntGoldProds]])</f>
        <v>98</v>
      </c>
      <c r="V1074">
        <v>7</v>
      </c>
      <c r="W1074">
        <v>6</v>
      </c>
      <c r="X1074">
        <v>6</v>
      </c>
      <c r="Y1074">
        <v>4</v>
      </c>
      <c r="Z1074">
        <v>6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40</v>
      </c>
      <c r="AI1074" s="13">
        <f>SUM(Table13[[#This Row],[MntWines]:[MntGoldProds]])</f>
        <v>595</v>
      </c>
      <c r="AJ1074" s="13">
        <f>AVERAGE(Table13[[#This Row],[MntWines]:[MntGoldProds]])</f>
        <v>99.166666666666671</v>
      </c>
      <c r="AK1074">
        <f>IF(Table13[[#This Row],[Total Number of Purchases]]=0,0,Table13[[#This Row],[Total Spend]]/Table13[[#This Row],[Total Number of Purchases]])</f>
        <v>25.869565217391305</v>
      </c>
      <c r="AM1074">
        <f>SUM(Table13[[#This Row],[NumDealsPurchases]:[NumStorePurchases]])</f>
        <v>23</v>
      </c>
      <c r="AN1074" s="14">
        <f>Snapshot_Date-Table13[[#This Row],[Dt_Customer]]</f>
        <v>461</v>
      </c>
      <c r="AP1074" s="13">
        <f>Table13[[#This Row],[NumDealsPurchases]]/Table13[[#This Row],[Total Number of Purchases]]*100</f>
        <v>30.434782608695656</v>
      </c>
      <c r="AQ1074">
        <f>6-ROUNDUP(_xlfn.PERCENTRANK.INC(Table13[Recency],Table13[[#This Row],[Recency]])*5, 0)</f>
        <v>2</v>
      </c>
      <c r="AR1074">
        <f>ROUNDUP(_xlfn.PERCENTRANK.INC(Table13[Total Number of Purchases],Table13[[#This Row],[Total Number of Purchases]])*5,0)</f>
        <v>5</v>
      </c>
      <c r="AS1074">
        <f>ROUNDUP(_xlfn.PERCENTRANK.INC(Table13[Total Spend],Table13[[#This Row],[Total Spend]])*5,0)</f>
        <v>3</v>
      </c>
      <c r="AT1074" t="str">
        <f>Table13[[#This Row],[Recency Score]]&amp;Table13[[#This Row],[Frequency Score]]&amp;Table13[[#This Row],[Monetary Score]]</f>
        <v>253</v>
      </c>
      <c r="AU1074" t="str">
        <f t="shared" si="16"/>
        <v>Frequent Buyers</v>
      </c>
      <c r="AW1074" s="13">
        <f>DATEDIF(Table13[[#This Row],[Dt_Customer]], Snapshot_Date, "d")</f>
        <v>461</v>
      </c>
      <c r="AX1074" s="13">
        <f>Table13[[#This Row],[CL if today]]/365</f>
        <v>1.263013698630137</v>
      </c>
      <c r="AY1074">
        <f>Table13[[#This Row],[Total Number of Purchases]]/Table13[[#This Row],[Corrected CL]]</f>
        <v>18.210412147505423</v>
      </c>
      <c r="AZ1074">
        <f>Table13[[#This Row],[Average Order Value (AOV)]]*Table13[[#This Row],[Freq per Year]]</f>
        <v>471.09544468546636</v>
      </c>
      <c r="BA1074">
        <f>Table13[[#This Row],[Total Spend]]/Table13[[#This Row],[Corrected CL]]</f>
        <v>471.09544468546636</v>
      </c>
      <c r="BB1074">
        <v>442.09051724137925</v>
      </c>
      <c r="BC1074" s="1">
        <f>Table13[[#This Row],[Dt_Customer]]+Table13[[#This Row],[Recency]]</f>
        <v>41519</v>
      </c>
      <c r="BD1074" s="16" t="str">
        <f>IF(COUNTIF(A:A, A1074) &gt; 1, "Duplicate", "Unique")</f>
        <v>Unique</v>
      </c>
    </row>
    <row r="1075" spans="1:56" x14ac:dyDescent="0.3">
      <c r="A1075">
        <v>9592</v>
      </c>
      <c r="B1075">
        <v>1983</v>
      </c>
      <c r="C1075" t="s">
        <v>28</v>
      </c>
      <c r="D1075" t="s">
        <v>35</v>
      </c>
      <c r="E1075">
        <v>22010</v>
      </c>
      <c r="F1075">
        <v>1</v>
      </c>
      <c r="G1075">
        <v>0</v>
      </c>
      <c r="H1075" s="1">
        <v>41455</v>
      </c>
      <c r="I1075">
        <v>51</v>
      </c>
      <c r="J1075">
        <v>11</v>
      </c>
      <c r="K1075">
        <v>2</v>
      </c>
      <c r="L1075">
        <v>9</v>
      </c>
      <c r="M1075">
        <v>3</v>
      </c>
      <c r="N1075">
        <v>0</v>
      </c>
      <c r="O1075">
        <v>8</v>
      </c>
      <c r="P1075">
        <f>IF(Table13[[#This Row],[MntWines]] = 0,"",Table13[[#This Row],[MntWines]])</f>
        <v>11</v>
      </c>
      <c r="Q1075">
        <f>IF(Table13[[#This Row],[MntFruits]] = 0, "",Table13[[#This Row],[MntFruits]])</f>
        <v>2</v>
      </c>
      <c r="R1075">
        <f>IF(Table13[[#This Row],[MntMeatProducts]] = 0, "",Table13[[#This Row],[MntMeatProducts]])</f>
        <v>9</v>
      </c>
      <c r="S1075">
        <f>IF(Table13[[#This Row],[MntFishProducts]] = 0, "",Table13[[#This Row],[MntFishProducts]])</f>
        <v>3</v>
      </c>
      <c r="T1075" t="str">
        <f>IF(Table13[[#This Row],[MntSweetProducts]] = 0, "",Table13[[#This Row],[MntSweetProducts]])</f>
        <v/>
      </c>
      <c r="U1075">
        <f>IF(Table13[[#This Row],[MntGoldProds]] = 0, "",Table13[[#This Row],[MntGoldProds]])</f>
        <v>8</v>
      </c>
      <c r="V1075">
        <v>2</v>
      </c>
      <c r="W1075">
        <v>2</v>
      </c>
      <c r="X1075">
        <v>0</v>
      </c>
      <c r="Y1075">
        <v>3</v>
      </c>
      <c r="Z1075">
        <v>8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30</v>
      </c>
      <c r="AI1075" s="13">
        <f>SUM(Table13[[#This Row],[MntWines]:[MntGoldProds]])</f>
        <v>33</v>
      </c>
      <c r="AJ1075" s="13">
        <f>AVERAGE(Table13[[#This Row],[MntWines]:[MntGoldProds]])</f>
        <v>5.5</v>
      </c>
      <c r="AK1075">
        <f>IF(Table13[[#This Row],[Total Number of Purchases]]=0,0,Table13[[#This Row],[Total Spend]]/Table13[[#This Row],[Total Number of Purchases]])</f>
        <v>4.7142857142857144</v>
      </c>
      <c r="AM1075">
        <f>SUM(Table13[[#This Row],[NumDealsPurchases]:[NumStorePurchases]])</f>
        <v>7</v>
      </c>
      <c r="AN1075" s="14">
        <f>Snapshot_Date-Table13[[#This Row],[Dt_Customer]]</f>
        <v>461</v>
      </c>
      <c r="AP1075" s="13">
        <f>Table13[[#This Row],[NumDealsPurchases]]/Table13[[#This Row],[Total Number of Purchases]]*100</f>
        <v>28.571428571428569</v>
      </c>
      <c r="AQ1075">
        <f>6-ROUNDUP(_xlfn.PERCENTRANK.INC(Table13[Recency],Table13[[#This Row],[Recency]])*5, 0)</f>
        <v>3</v>
      </c>
      <c r="AR1075">
        <f>ROUNDUP(_xlfn.PERCENTRANK.INC(Table13[Total Number of Purchases],Table13[[#This Row],[Total Number of Purchases]])*5,0)</f>
        <v>1</v>
      </c>
      <c r="AS1075">
        <f>ROUNDUP(_xlfn.PERCENTRANK.INC(Table13[Total Spend],Table13[[#This Row],[Total Spend]])*5,0)</f>
        <v>1</v>
      </c>
      <c r="AT1075" t="str">
        <f>Table13[[#This Row],[Recency Score]]&amp;Table13[[#This Row],[Frequency Score]]&amp;Table13[[#This Row],[Monetary Score]]</f>
        <v>311</v>
      </c>
      <c r="AU1075" t="str">
        <f t="shared" si="16"/>
        <v>Needs Attention</v>
      </c>
      <c r="AW1075" s="13">
        <f>DATEDIF(Table13[[#This Row],[Dt_Customer]], Snapshot_Date, "d")</f>
        <v>461</v>
      </c>
      <c r="AX1075" s="13">
        <f>Table13[[#This Row],[CL if today]]/365</f>
        <v>1.263013698630137</v>
      </c>
      <c r="AY1075">
        <f>Table13[[#This Row],[Total Number of Purchases]]/Table13[[#This Row],[Corrected CL]]</f>
        <v>5.542299349240781</v>
      </c>
      <c r="AZ1075">
        <f>Table13[[#This Row],[Average Order Value (AOV)]]*Table13[[#This Row],[Freq per Year]]</f>
        <v>26.127982646420826</v>
      </c>
      <c r="BA1075">
        <f>Table13[[#This Row],[Total Spend]]/Table13[[#This Row],[Corrected CL]]</f>
        <v>26.127982646420822</v>
      </c>
      <c r="BB1075">
        <v>28.318965517241377</v>
      </c>
      <c r="BC1075" s="1">
        <f>Table13[[#This Row],[Dt_Customer]]+Table13[[#This Row],[Recency]]</f>
        <v>41506</v>
      </c>
      <c r="BD1075" s="16" t="str">
        <f>IF(COUNTIF(A:A, A1075) &gt; 1, "Duplicate", "Unique")</f>
        <v>Unique</v>
      </c>
    </row>
    <row r="1076" spans="1:56" x14ac:dyDescent="0.3">
      <c r="A1076">
        <v>10203</v>
      </c>
      <c r="B1076">
        <v>1990</v>
      </c>
      <c r="C1076" t="s">
        <v>28</v>
      </c>
      <c r="D1076" t="s">
        <v>31</v>
      </c>
      <c r="E1076">
        <v>26095</v>
      </c>
      <c r="F1076">
        <v>1</v>
      </c>
      <c r="G1076">
        <v>0</v>
      </c>
      <c r="H1076" s="1">
        <v>41455</v>
      </c>
      <c r="I1076">
        <v>77</v>
      </c>
      <c r="J1076">
        <v>11</v>
      </c>
      <c r="K1076">
        <v>7</v>
      </c>
      <c r="L1076">
        <v>9</v>
      </c>
      <c r="M1076">
        <v>3</v>
      </c>
      <c r="N1076">
        <v>1</v>
      </c>
      <c r="O1076">
        <v>11</v>
      </c>
      <c r="P1076">
        <f>IF(Table13[[#This Row],[MntWines]] = 0,"",Table13[[#This Row],[MntWines]])</f>
        <v>11</v>
      </c>
      <c r="Q1076">
        <f>IF(Table13[[#This Row],[MntFruits]] = 0, "",Table13[[#This Row],[MntFruits]])</f>
        <v>7</v>
      </c>
      <c r="R1076">
        <f>IF(Table13[[#This Row],[MntMeatProducts]] = 0, "",Table13[[#This Row],[MntMeatProducts]])</f>
        <v>9</v>
      </c>
      <c r="S1076">
        <f>IF(Table13[[#This Row],[MntFishProducts]] = 0, "",Table13[[#This Row],[MntFishProducts]])</f>
        <v>3</v>
      </c>
      <c r="T1076">
        <f>IF(Table13[[#This Row],[MntSweetProducts]] = 0, "",Table13[[#This Row],[MntSweetProducts]])</f>
        <v>1</v>
      </c>
      <c r="U1076">
        <f>IF(Table13[[#This Row],[MntGoldProds]] = 0, "",Table13[[#This Row],[MntGoldProds]])</f>
        <v>11</v>
      </c>
      <c r="V1076">
        <v>1</v>
      </c>
      <c r="W1076">
        <v>1</v>
      </c>
      <c r="X1076">
        <v>0</v>
      </c>
      <c r="Y1076">
        <v>3</v>
      </c>
      <c r="Z1076">
        <v>7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s">
        <v>30</v>
      </c>
      <c r="AI1076" s="13">
        <f>SUM(Table13[[#This Row],[MntWines]:[MntGoldProds]])</f>
        <v>42</v>
      </c>
      <c r="AJ1076" s="13">
        <f>AVERAGE(Table13[[#This Row],[MntWines]:[MntGoldProds]])</f>
        <v>7</v>
      </c>
      <c r="AK1076">
        <f>IF(Table13[[#This Row],[Total Number of Purchases]]=0,0,Table13[[#This Row],[Total Spend]]/Table13[[#This Row],[Total Number of Purchases]])</f>
        <v>8.4</v>
      </c>
      <c r="AM1076">
        <f>SUM(Table13[[#This Row],[NumDealsPurchases]:[NumStorePurchases]])</f>
        <v>5</v>
      </c>
      <c r="AN1076" s="14">
        <f>Snapshot_Date-Table13[[#This Row],[Dt_Customer]]</f>
        <v>461</v>
      </c>
      <c r="AP1076" s="13">
        <f>Table13[[#This Row],[NumDealsPurchases]]/Table13[[#This Row],[Total Number of Purchases]]*100</f>
        <v>20</v>
      </c>
      <c r="AQ1076">
        <f>6-ROUNDUP(_xlfn.PERCENTRANK.INC(Table13[Recency],Table13[[#This Row],[Recency]])*5, 0)</f>
        <v>2</v>
      </c>
      <c r="AR1076">
        <f>ROUNDUP(_xlfn.PERCENTRANK.INC(Table13[Total Number of Purchases],Table13[[#This Row],[Total Number of Purchases]])*5,0)</f>
        <v>1</v>
      </c>
      <c r="AS1076">
        <f>ROUNDUP(_xlfn.PERCENTRANK.INC(Table13[Total Spend],Table13[[#This Row],[Total Spend]])*5,0)</f>
        <v>1</v>
      </c>
      <c r="AT1076" t="str">
        <f>Table13[[#This Row],[Recency Score]]&amp;Table13[[#This Row],[Frequency Score]]&amp;Table13[[#This Row],[Monetary Score]]</f>
        <v>211</v>
      </c>
      <c r="AU1076" t="str">
        <f t="shared" si="16"/>
        <v>About to Sleep</v>
      </c>
      <c r="AW1076" s="13">
        <f>DATEDIF(Table13[[#This Row],[Dt_Customer]], Snapshot_Date, "d")</f>
        <v>461</v>
      </c>
      <c r="AX1076" s="13">
        <f>Table13[[#This Row],[CL if today]]/365</f>
        <v>1.263013698630137</v>
      </c>
      <c r="AY1076">
        <f>Table13[[#This Row],[Total Number of Purchases]]/Table13[[#This Row],[Corrected CL]]</f>
        <v>3.9587852494577005</v>
      </c>
      <c r="AZ1076">
        <f>Table13[[#This Row],[Average Order Value (AOV)]]*Table13[[#This Row],[Freq per Year]]</f>
        <v>33.253796095444685</v>
      </c>
      <c r="BA1076">
        <f>Table13[[#This Row],[Total Spend]]/Table13[[#This Row],[Corrected CL]]</f>
        <v>33.253796095444685</v>
      </c>
      <c r="BB1076">
        <v>576.9354838709678</v>
      </c>
      <c r="BC1076" s="1">
        <f>Table13[[#This Row],[Dt_Customer]]+Table13[[#This Row],[Recency]]</f>
        <v>41532</v>
      </c>
      <c r="BD1076" s="16" t="str">
        <f>IF(COUNTIF(A:A, A1076) &gt; 1, "Duplicate", "Unique")</f>
        <v>Unique</v>
      </c>
    </row>
    <row r="1077" spans="1:56" x14ac:dyDescent="0.3">
      <c r="A1077">
        <v>2795</v>
      </c>
      <c r="B1077">
        <v>1958</v>
      </c>
      <c r="C1077" t="s">
        <v>41</v>
      </c>
      <c r="D1077" t="s">
        <v>31</v>
      </c>
      <c r="E1077">
        <v>30523</v>
      </c>
      <c r="F1077">
        <v>2</v>
      </c>
      <c r="G1077">
        <v>1</v>
      </c>
      <c r="H1077" s="1">
        <v>41456</v>
      </c>
      <c r="I1077">
        <v>0</v>
      </c>
      <c r="J1077">
        <v>5</v>
      </c>
      <c r="K1077">
        <v>0</v>
      </c>
      <c r="L1077">
        <v>3</v>
      </c>
      <c r="M1077">
        <v>0</v>
      </c>
      <c r="N1077">
        <v>0</v>
      </c>
      <c r="O1077">
        <v>5</v>
      </c>
      <c r="P1077">
        <f>IF(Table13[[#This Row],[MntWines]] = 0,"",Table13[[#This Row],[MntWines]])</f>
        <v>5</v>
      </c>
      <c r="Q1077" t="str">
        <f>IF(Table13[[#This Row],[MntFruits]] = 0, "",Table13[[#This Row],[MntFruits]])</f>
        <v/>
      </c>
      <c r="R1077">
        <f>IF(Table13[[#This Row],[MntMeatProducts]] = 0, "",Table13[[#This Row],[MntMeatProducts]])</f>
        <v>3</v>
      </c>
      <c r="S1077" t="str">
        <f>IF(Table13[[#This Row],[MntFishProducts]] = 0, "",Table13[[#This Row],[MntFishProducts]])</f>
        <v/>
      </c>
      <c r="T1077" t="str">
        <f>IF(Table13[[#This Row],[MntSweetProducts]] = 0, "",Table13[[#This Row],[MntSweetProducts]])</f>
        <v/>
      </c>
      <c r="U1077">
        <f>IF(Table13[[#This Row],[MntGoldProds]] = 0, "",Table13[[#This Row],[MntGoldProds]])</f>
        <v>5</v>
      </c>
      <c r="V1077">
        <v>1</v>
      </c>
      <c r="W1077">
        <v>1</v>
      </c>
      <c r="X1077">
        <v>0</v>
      </c>
      <c r="Y1077">
        <v>2</v>
      </c>
      <c r="Z1077">
        <v>7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 t="s">
        <v>32</v>
      </c>
      <c r="AI1077" s="13">
        <f>SUM(Table13[[#This Row],[MntWines]:[MntGoldProds]])</f>
        <v>13</v>
      </c>
      <c r="AJ1077" s="13">
        <f>AVERAGE(Table13[[#This Row],[MntWines]:[MntGoldProds]])</f>
        <v>2.1666666666666665</v>
      </c>
      <c r="AK1077">
        <f>IF(Table13[[#This Row],[Total Number of Purchases]]=0,0,Table13[[#This Row],[Total Spend]]/Table13[[#This Row],[Total Number of Purchases]])</f>
        <v>3.25</v>
      </c>
      <c r="AM1077">
        <f>SUM(Table13[[#This Row],[NumDealsPurchases]:[NumStorePurchases]])</f>
        <v>4</v>
      </c>
      <c r="AN1077" s="14">
        <f>Snapshot_Date-Table13[[#This Row],[Dt_Customer]]</f>
        <v>460</v>
      </c>
      <c r="AP1077" s="13">
        <f>Table13[[#This Row],[NumDealsPurchases]]/Table13[[#This Row],[Total Number of Purchases]]*100</f>
        <v>25</v>
      </c>
      <c r="AQ1077">
        <f>6-ROUNDUP(_xlfn.PERCENTRANK.INC(Table13[Recency],Table13[[#This Row],[Recency]])*5, 0)</f>
        <v>6</v>
      </c>
      <c r="AR1077">
        <f>ROUNDUP(_xlfn.PERCENTRANK.INC(Table13[Total Number of Purchases],Table13[[#This Row],[Total Number of Purchases]])*5,0)</f>
        <v>1</v>
      </c>
      <c r="AS1077">
        <f>ROUNDUP(_xlfn.PERCENTRANK.INC(Table13[Total Spend],Table13[[#This Row],[Total Spend]])*5,0)</f>
        <v>1</v>
      </c>
      <c r="AT1077" t="str">
        <f>Table13[[#This Row],[Recency Score]]&amp;Table13[[#This Row],[Frequency Score]]&amp;Table13[[#This Row],[Monetary Score]]</f>
        <v>611</v>
      </c>
      <c r="AU1077" t="str">
        <f t="shared" si="16"/>
        <v>Others</v>
      </c>
      <c r="AW1077" s="13">
        <f>DATEDIF(Table13[[#This Row],[Dt_Customer]], Snapshot_Date, "d")</f>
        <v>460</v>
      </c>
      <c r="AX1077" s="13">
        <f>Table13[[#This Row],[CL if today]]/365</f>
        <v>1.2602739726027397</v>
      </c>
      <c r="AY1077">
        <f>Table13[[#This Row],[Total Number of Purchases]]/Table13[[#This Row],[Corrected CL]]</f>
        <v>3.1739130434782612</v>
      </c>
      <c r="AZ1077">
        <f>Table13[[#This Row],[Average Order Value (AOV)]]*Table13[[#This Row],[Freq per Year]]</f>
        <v>10.315217391304349</v>
      </c>
      <c r="BA1077">
        <f>Table13[[#This Row],[Total Spend]]/Table13[[#This Row],[Corrected CL]]</f>
        <v>10.315217391304348</v>
      </c>
      <c r="BB1077">
        <v>945.21598272138226</v>
      </c>
      <c r="BC1077" s="1">
        <f>Table13[[#This Row],[Dt_Customer]]+Table13[[#This Row],[Recency]]</f>
        <v>41456</v>
      </c>
      <c r="BD1077" s="16" t="str">
        <f>IF(COUNTIF(A:A, A1077) &gt; 1, "Duplicate", "Unique")</f>
        <v>Unique</v>
      </c>
    </row>
    <row r="1078" spans="1:56" x14ac:dyDescent="0.3">
      <c r="A1078">
        <v>520</v>
      </c>
      <c r="B1078">
        <v>1974</v>
      </c>
      <c r="C1078" t="s">
        <v>28</v>
      </c>
      <c r="D1078" t="s">
        <v>33</v>
      </c>
      <c r="E1078">
        <v>34421</v>
      </c>
      <c r="F1078">
        <v>1</v>
      </c>
      <c r="G1078">
        <v>0</v>
      </c>
      <c r="H1078" s="1">
        <v>41456</v>
      </c>
      <c r="I1078">
        <v>81</v>
      </c>
      <c r="J1078">
        <v>3</v>
      </c>
      <c r="K1078">
        <v>3</v>
      </c>
      <c r="L1078">
        <v>7</v>
      </c>
      <c r="M1078">
        <v>6</v>
      </c>
      <c r="N1078">
        <v>2</v>
      </c>
      <c r="O1078">
        <v>9</v>
      </c>
      <c r="P1078">
        <f>IF(Table13[[#This Row],[MntWines]] = 0,"",Table13[[#This Row],[MntWines]])</f>
        <v>3</v>
      </c>
      <c r="Q1078">
        <f>IF(Table13[[#This Row],[MntFruits]] = 0, "",Table13[[#This Row],[MntFruits]])</f>
        <v>3</v>
      </c>
      <c r="R1078">
        <f>IF(Table13[[#This Row],[MntMeatProducts]] = 0, "",Table13[[#This Row],[MntMeatProducts]])</f>
        <v>7</v>
      </c>
      <c r="S1078">
        <f>IF(Table13[[#This Row],[MntFishProducts]] = 0, "",Table13[[#This Row],[MntFishProducts]])</f>
        <v>6</v>
      </c>
      <c r="T1078">
        <f>IF(Table13[[#This Row],[MntSweetProducts]] = 0, "",Table13[[#This Row],[MntSweetProducts]])</f>
        <v>2</v>
      </c>
      <c r="U1078">
        <f>IF(Table13[[#This Row],[MntGoldProds]] = 0, "",Table13[[#This Row],[MntGoldProds]])</f>
        <v>9</v>
      </c>
      <c r="V1078">
        <v>1</v>
      </c>
      <c r="W1078">
        <v>1</v>
      </c>
      <c r="X1078">
        <v>0</v>
      </c>
      <c r="Y1078">
        <v>2</v>
      </c>
      <c r="Z1078">
        <v>7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30</v>
      </c>
      <c r="AI1078" s="13">
        <f>SUM(Table13[[#This Row],[MntWines]:[MntGoldProds]])</f>
        <v>30</v>
      </c>
      <c r="AJ1078" s="13">
        <f>AVERAGE(Table13[[#This Row],[MntWines]:[MntGoldProds]])</f>
        <v>5</v>
      </c>
      <c r="AK1078">
        <f>IF(Table13[[#This Row],[Total Number of Purchases]]=0,0,Table13[[#This Row],[Total Spend]]/Table13[[#This Row],[Total Number of Purchases]])</f>
        <v>7.5</v>
      </c>
      <c r="AM1078">
        <f>SUM(Table13[[#This Row],[NumDealsPurchases]:[NumStorePurchases]])</f>
        <v>4</v>
      </c>
      <c r="AN1078" s="14">
        <f>Snapshot_Date-Table13[[#This Row],[Dt_Customer]]</f>
        <v>460</v>
      </c>
      <c r="AP1078" s="13">
        <f>Table13[[#This Row],[NumDealsPurchases]]/Table13[[#This Row],[Total Number of Purchases]]*100</f>
        <v>25</v>
      </c>
      <c r="AQ1078">
        <f>6-ROUNDUP(_xlfn.PERCENTRANK.INC(Table13[Recency],Table13[[#This Row],[Recency]])*5, 0)</f>
        <v>1</v>
      </c>
      <c r="AR1078">
        <f>ROUNDUP(_xlfn.PERCENTRANK.INC(Table13[Total Number of Purchases],Table13[[#This Row],[Total Number of Purchases]])*5,0)</f>
        <v>1</v>
      </c>
      <c r="AS1078">
        <f>ROUNDUP(_xlfn.PERCENTRANK.INC(Table13[Total Spend],Table13[[#This Row],[Total Spend]])*5,0)</f>
        <v>1</v>
      </c>
      <c r="AT1078" t="str">
        <f>Table13[[#This Row],[Recency Score]]&amp;Table13[[#This Row],[Frequency Score]]&amp;Table13[[#This Row],[Monetary Score]]</f>
        <v>111</v>
      </c>
      <c r="AU1078" t="str">
        <f t="shared" si="16"/>
        <v>Lost</v>
      </c>
      <c r="AW1078" s="13">
        <f>DATEDIF(Table13[[#This Row],[Dt_Customer]], Snapshot_Date, "d")</f>
        <v>460</v>
      </c>
      <c r="AX1078" s="13">
        <f>Table13[[#This Row],[CL if today]]/365</f>
        <v>1.2602739726027397</v>
      </c>
      <c r="AY1078">
        <f>Table13[[#This Row],[Total Number of Purchases]]/Table13[[#This Row],[Corrected CL]]</f>
        <v>3.1739130434782612</v>
      </c>
      <c r="AZ1078">
        <f>Table13[[#This Row],[Average Order Value (AOV)]]*Table13[[#This Row],[Freq per Year]]</f>
        <v>23.804347826086961</v>
      </c>
      <c r="BA1078">
        <f>Table13[[#This Row],[Total Spend]]/Table13[[#This Row],[Corrected CL]]</f>
        <v>23.804347826086957</v>
      </c>
      <c r="BB1078">
        <v>24.385775862068964</v>
      </c>
      <c r="BC1078" s="1">
        <f>Table13[[#This Row],[Dt_Customer]]+Table13[[#This Row],[Recency]]</f>
        <v>41537</v>
      </c>
      <c r="BD1078" s="16" t="str">
        <f>IF(COUNTIF(A:A, A1078) &gt; 1, "Duplicate", "Unique")</f>
        <v>Unique</v>
      </c>
    </row>
    <row r="1079" spans="1:56" x14ac:dyDescent="0.3">
      <c r="A1079">
        <v>8372</v>
      </c>
      <c r="B1079">
        <v>1974</v>
      </c>
      <c r="C1079" t="s">
        <v>28</v>
      </c>
      <c r="D1079" t="s">
        <v>33</v>
      </c>
      <c r="E1079">
        <v>34421</v>
      </c>
      <c r="F1079">
        <v>1</v>
      </c>
      <c r="G1079">
        <v>0</v>
      </c>
      <c r="H1079" s="1">
        <v>41456</v>
      </c>
      <c r="I1079">
        <v>81</v>
      </c>
      <c r="J1079">
        <v>3</v>
      </c>
      <c r="K1079">
        <v>3</v>
      </c>
      <c r="L1079">
        <v>7</v>
      </c>
      <c r="M1079">
        <v>6</v>
      </c>
      <c r="N1079">
        <v>2</v>
      </c>
      <c r="O1079">
        <v>9</v>
      </c>
      <c r="P1079">
        <f>IF(Table13[[#This Row],[MntWines]] = 0,"",Table13[[#This Row],[MntWines]])</f>
        <v>3</v>
      </c>
      <c r="Q1079">
        <f>IF(Table13[[#This Row],[MntFruits]] = 0, "",Table13[[#This Row],[MntFruits]])</f>
        <v>3</v>
      </c>
      <c r="R1079">
        <f>IF(Table13[[#This Row],[MntMeatProducts]] = 0, "",Table13[[#This Row],[MntMeatProducts]])</f>
        <v>7</v>
      </c>
      <c r="S1079">
        <f>IF(Table13[[#This Row],[MntFishProducts]] = 0, "",Table13[[#This Row],[MntFishProducts]])</f>
        <v>6</v>
      </c>
      <c r="T1079">
        <f>IF(Table13[[#This Row],[MntSweetProducts]] = 0, "",Table13[[#This Row],[MntSweetProducts]])</f>
        <v>2</v>
      </c>
      <c r="U1079">
        <f>IF(Table13[[#This Row],[MntGoldProds]] = 0, "",Table13[[#This Row],[MntGoldProds]])</f>
        <v>9</v>
      </c>
      <c r="V1079">
        <v>1</v>
      </c>
      <c r="W1079">
        <v>1</v>
      </c>
      <c r="X1079">
        <v>0</v>
      </c>
      <c r="Y1079">
        <v>2</v>
      </c>
      <c r="Z1079">
        <v>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s">
        <v>43</v>
      </c>
      <c r="AI1079" s="13">
        <f>SUM(Table13[[#This Row],[MntWines]:[MntGoldProds]])</f>
        <v>30</v>
      </c>
      <c r="AJ1079" s="13">
        <f>AVERAGE(Table13[[#This Row],[MntWines]:[MntGoldProds]])</f>
        <v>5</v>
      </c>
      <c r="AK1079">
        <f>IF(Table13[[#This Row],[Total Number of Purchases]]=0,0,Table13[[#This Row],[Total Spend]]/Table13[[#This Row],[Total Number of Purchases]])</f>
        <v>7.5</v>
      </c>
      <c r="AM1079">
        <f>SUM(Table13[[#This Row],[NumDealsPurchases]:[NumStorePurchases]])</f>
        <v>4</v>
      </c>
      <c r="AN1079" s="14">
        <f>Snapshot_Date-Table13[[#This Row],[Dt_Customer]]</f>
        <v>460</v>
      </c>
      <c r="AP1079" s="13">
        <f>Table13[[#This Row],[NumDealsPurchases]]/Table13[[#This Row],[Total Number of Purchases]]*100</f>
        <v>25</v>
      </c>
      <c r="AQ1079">
        <f>6-ROUNDUP(_xlfn.PERCENTRANK.INC(Table13[Recency],Table13[[#This Row],[Recency]])*5, 0)</f>
        <v>1</v>
      </c>
      <c r="AR1079">
        <f>ROUNDUP(_xlfn.PERCENTRANK.INC(Table13[Total Number of Purchases],Table13[[#This Row],[Total Number of Purchases]])*5,0)</f>
        <v>1</v>
      </c>
      <c r="AS1079">
        <f>ROUNDUP(_xlfn.PERCENTRANK.INC(Table13[Total Spend],Table13[[#This Row],[Total Spend]])*5,0)</f>
        <v>1</v>
      </c>
      <c r="AT1079" t="str">
        <f>Table13[[#This Row],[Recency Score]]&amp;Table13[[#This Row],[Frequency Score]]&amp;Table13[[#This Row],[Monetary Score]]</f>
        <v>111</v>
      </c>
      <c r="AU1079" t="str">
        <f t="shared" si="16"/>
        <v>Lost</v>
      </c>
      <c r="AW1079" s="13">
        <f>DATEDIF(Table13[[#This Row],[Dt_Customer]], Snapshot_Date, "d")</f>
        <v>460</v>
      </c>
      <c r="AX1079" s="13">
        <f>Table13[[#This Row],[CL if today]]/365</f>
        <v>1.2602739726027397</v>
      </c>
      <c r="AY1079">
        <f>Table13[[#This Row],[Total Number of Purchases]]/Table13[[#This Row],[Corrected CL]]</f>
        <v>3.1739130434782612</v>
      </c>
      <c r="AZ1079">
        <f>Table13[[#This Row],[Average Order Value (AOV)]]*Table13[[#This Row],[Freq per Year]]</f>
        <v>23.804347826086961</v>
      </c>
      <c r="BA1079">
        <f>Table13[[#This Row],[Total Spend]]/Table13[[#This Row],[Corrected CL]]</f>
        <v>23.804347826086957</v>
      </c>
      <c r="BB1079">
        <v>24.385775862068964</v>
      </c>
      <c r="BC1079" s="1">
        <f>Table13[[#This Row],[Dt_Customer]]+Table13[[#This Row],[Recency]]</f>
        <v>41537</v>
      </c>
      <c r="BD1079" s="16" t="str">
        <f>IF(COUNTIF(A:A, A1079) &gt; 1, "Duplicate", "Unique")</f>
        <v>Unique</v>
      </c>
    </row>
    <row r="1080" spans="1:56" x14ac:dyDescent="0.3">
      <c r="A1080">
        <v>4597</v>
      </c>
      <c r="B1080">
        <v>1970</v>
      </c>
      <c r="C1080" t="s">
        <v>37</v>
      </c>
      <c r="D1080" t="s">
        <v>35</v>
      </c>
      <c r="E1080">
        <v>82072</v>
      </c>
      <c r="F1080">
        <v>0</v>
      </c>
      <c r="G1080">
        <v>0</v>
      </c>
      <c r="H1080" s="1">
        <v>41457</v>
      </c>
      <c r="I1080">
        <v>67</v>
      </c>
      <c r="J1080">
        <v>889</v>
      </c>
      <c r="K1080">
        <v>55</v>
      </c>
      <c r="L1080">
        <v>685</v>
      </c>
      <c r="M1080">
        <v>168</v>
      </c>
      <c r="N1080">
        <v>92</v>
      </c>
      <c r="O1080">
        <v>129</v>
      </c>
      <c r="P1080">
        <f>IF(Table13[[#This Row],[MntWines]] = 0,"",Table13[[#This Row],[MntWines]])</f>
        <v>889</v>
      </c>
      <c r="Q1080">
        <f>IF(Table13[[#This Row],[MntFruits]] = 0, "",Table13[[#This Row],[MntFruits]])</f>
        <v>55</v>
      </c>
      <c r="R1080">
        <f>IF(Table13[[#This Row],[MntMeatProducts]] = 0, "",Table13[[#This Row],[MntMeatProducts]])</f>
        <v>685</v>
      </c>
      <c r="S1080">
        <f>IF(Table13[[#This Row],[MntFishProducts]] = 0, "",Table13[[#This Row],[MntFishProducts]])</f>
        <v>168</v>
      </c>
      <c r="T1080">
        <f>IF(Table13[[#This Row],[MntSweetProducts]] = 0, "",Table13[[#This Row],[MntSweetProducts]])</f>
        <v>92</v>
      </c>
      <c r="U1080">
        <f>IF(Table13[[#This Row],[MntGoldProds]] = 0, "",Table13[[#This Row],[MntGoldProds]])</f>
        <v>129</v>
      </c>
      <c r="V1080">
        <v>1</v>
      </c>
      <c r="W1080">
        <v>3</v>
      </c>
      <c r="X1080">
        <v>2</v>
      </c>
      <c r="Y1080">
        <v>13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 t="s">
        <v>43</v>
      </c>
      <c r="AI1080" s="13">
        <f>SUM(Table13[[#This Row],[MntWines]:[MntGoldProds]])</f>
        <v>2018</v>
      </c>
      <c r="AJ1080" s="13">
        <f>AVERAGE(Table13[[#This Row],[MntWines]:[MntGoldProds]])</f>
        <v>336.33333333333331</v>
      </c>
      <c r="AK1080">
        <f>IF(Table13[[#This Row],[Total Number of Purchases]]=0,0,Table13[[#This Row],[Total Spend]]/Table13[[#This Row],[Total Number of Purchases]])</f>
        <v>106.21052631578948</v>
      </c>
      <c r="AM1080">
        <f>SUM(Table13[[#This Row],[NumDealsPurchases]:[NumStorePurchases]])</f>
        <v>19</v>
      </c>
      <c r="AN1080" s="14">
        <f>Snapshot_Date-Table13[[#This Row],[Dt_Customer]]</f>
        <v>459</v>
      </c>
      <c r="AP1080" s="13">
        <f>Table13[[#This Row],[NumDealsPurchases]]/Table13[[#This Row],[Total Number of Purchases]]*100</f>
        <v>5.2631578947368416</v>
      </c>
      <c r="AQ1080">
        <f>6-ROUNDUP(_xlfn.PERCENTRANK.INC(Table13[Recency],Table13[[#This Row],[Recency]])*5, 0)</f>
        <v>2</v>
      </c>
      <c r="AR1080">
        <f>ROUNDUP(_xlfn.PERCENTRANK.INC(Table13[Total Number of Purchases],Table13[[#This Row],[Total Number of Purchases]])*5,0)</f>
        <v>4</v>
      </c>
      <c r="AS1080">
        <f>ROUNDUP(_xlfn.PERCENTRANK.INC(Table13[Total Spend],Table13[[#This Row],[Total Spend]])*5,0)</f>
        <v>5</v>
      </c>
      <c r="AT1080" t="str">
        <f>Table13[[#This Row],[Recency Score]]&amp;Table13[[#This Row],[Frequency Score]]&amp;Table13[[#This Row],[Monetary Score]]</f>
        <v>245</v>
      </c>
      <c r="AU1080" t="str">
        <f t="shared" si="16"/>
        <v>Big Spenders</v>
      </c>
      <c r="AW1080" s="13">
        <f>DATEDIF(Table13[[#This Row],[Dt_Customer]], Snapshot_Date, "d")</f>
        <v>459</v>
      </c>
      <c r="AX1080" s="13">
        <f>Table13[[#This Row],[CL if today]]/365</f>
        <v>1.2575342465753425</v>
      </c>
      <c r="AY1080">
        <f>Table13[[#This Row],[Total Number of Purchases]]/Table13[[#This Row],[Corrected CL]]</f>
        <v>15.108932461873637</v>
      </c>
      <c r="AZ1080">
        <f>Table13[[#This Row],[Average Order Value (AOV)]]*Table13[[#This Row],[Freq per Year]]</f>
        <v>1604.727668845316</v>
      </c>
      <c r="BA1080">
        <f>Table13[[#This Row],[Total Spend]]/Table13[[#This Row],[Corrected CL]]</f>
        <v>1604.7276688453157</v>
      </c>
      <c r="BB1080">
        <v>655.89632829373647</v>
      </c>
      <c r="BC1080" s="1">
        <f>Table13[[#This Row],[Dt_Customer]]+Table13[[#This Row],[Recency]]</f>
        <v>41524</v>
      </c>
      <c r="BD1080" s="16" t="str">
        <f>IF(COUNTIF(A:A, A1080) &gt; 1, "Duplicate", "Unique")</f>
        <v>Unique</v>
      </c>
    </row>
    <row r="1081" spans="1:56" x14ac:dyDescent="0.3">
      <c r="A1081">
        <v>5835</v>
      </c>
      <c r="B1081">
        <v>1976</v>
      </c>
      <c r="C1081" t="s">
        <v>37</v>
      </c>
      <c r="D1081" t="s">
        <v>29</v>
      </c>
      <c r="E1081">
        <v>14849</v>
      </c>
      <c r="F1081">
        <v>1</v>
      </c>
      <c r="G1081">
        <v>0</v>
      </c>
      <c r="H1081" s="1">
        <v>41457</v>
      </c>
      <c r="I1081">
        <v>39</v>
      </c>
      <c r="J1081">
        <v>21</v>
      </c>
      <c r="K1081">
        <v>2</v>
      </c>
      <c r="L1081">
        <v>28</v>
      </c>
      <c r="M1081">
        <v>3</v>
      </c>
      <c r="N1081">
        <v>2</v>
      </c>
      <c r="O1081">
        <v>9</v>
      </c>
      <c r="P1081">
        <f>IF(Table13[[#This Row],[MntWines]] = 0,"",Table13[[#This Row],[MntWines]])</f>
        <v>21</v>
      </c>
      <c r="Q1081">
        <f>IF(Table13[[#This Row],[MntFruits]] = 0, "",Table13[[#This Row],[MntFruits]])</f>
        <v>2</v>
      </c>
      <c r="R1081">
        <f>IF(Table13[[#This Row],[MntMeatProducts]] = 0, "",Table13[[#This Row],[MntMeatProducts]])</f>
        <v>28</v>
      </c>
      <c r="S1081">
        <f>IF(Table13[[#This Row],[MntFishProducts]] = 0, "",Table13[[#This Row],[MntFishProducts]])</f>
        <v>3</v>
      </c>
      <c r="T1081">
        <f>IF(Table13[[#This Row],[MntSweetProducts]] = 0, "",Table13[[#This Row],[MntSweetProducts]])</f>
        <v>2</v>
      </c>
      <c r="U1081">
        <f>IF(Table13[[#This Row],[MntGoldProds]] = 0, "",Table13[[#This Row],[MntGoldProds]])</f>
        <v>9</v>
      </c>
      <c r="V1081">
        <v>3</v>
      </c>
      <c r="W1081">
        <v>2</v>
      </c>
      <c r="X1081">
        <v>0</v>
      </c>
      <c r="Y1081">
        <v>4</v>
      </c>
      <c r="Z1081">
        <v>8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">
        <v>30</v>
      </c>
      <c r="AI1081" s="13">
        <f>SUM(Table13[[#This Row],[MntWines]:[MntGoldProds]])</f>
        <v>65</v>
      </c>
      <c r="AJ1081" s="13">
        <f>AVERAGE(Table13[[#This Row],[MntWines]:[MntGoldProds]])</f>
        <v>10.833333333333334</v>
      </c>
      <c r="AK1081">
        <f>IF(Table13[[#This Row],[Total Number of Purchases]]=0,0,Table13[[#This Row],[Total Spend]]/Table13[[#This Row],[Total Number of Purchases]])</f>
        <v>7.2222222222222223</v>
      </c>
      <c r="AM1081">
        <f>SUM(Table13[[#This Row],[NumDealsPurchases]:[NumStorePurchases]])</f>
        <v>9</v>
      </c>
      <c r="AN1081" s="14">
        <f>Snapshot_Date-Table13[[#This Row],[Dt_Customer]]</f>
        <v>459</v>
      </c>
      <c r="AP1081" s="13">
        <f>Table13[[#This Row],[NumDealsPurchases]]/Table13[[#This Row],[Total Number of Purchases]]*100</f>
        <v>33.333333333333329</v>
      </c>
      <c r="AQ1081">
        <f>6-ROUNDUP(_xlfn.PERCENTRANK.INC(Table13[Recency],Table13[[#This Row],[Recency]])*5, 0)</f>
        <v>4</v>
      </c>
      <c r="AR1081">
        <f>ROUNDUP(_xlfn.PERCENTRANK.INC(Table13[Total Number of Purchases],Table13[[#This Row],[Total Number of Purchases]])*5,0)</f>
        <v>2</v>
      </c>
      <c r="AS1081">
        <f>ROUNDUP(_xlfn.PERCENTRANK.INC(Table13[Total Spend],Table13[[#This Row],[Total Spend]])*5,0)</f>
        <v>2</v>
      </c>
      <c r="AT1081" t="str">
        <f>Table13[[#This Row],[Recency Score]]&amp;Table13[[#This Row],[Frequency Score]]&amp;Table13[[#This Row],[Monetary Score]]</f>
        <v>422</v>
      </c>
      <c r="AU1081" t="str">
        <f t="shared" si="16"/>
        <v>Potential Loyalists</v>
      </c>
      <c r="AW1081" s="13">
        <f>DATEDIF(Table13[[#This Row],[Dt_Customer]], Snapshot_Date, "d")</f>
        <v>459</v>
      </c>
      <c r="AX1081" s="13">
        <f>Table13[[#This Row],[CL if today]]/365</f>
        <v>1.2575342465753425</v>
      </c>
      <c r="AY1081">
        <f>Table13[[#This Row],[Total Number of Purchases]]/Table13[[#This Row],[Corrected CL]]</f>
        <v>7.1568627450980387</v>
      </c>
      <c r="AZ1081">
        <f>Table13[[#This Row],[Average Order Value (AOV)]]*Table13[[#This Row],[Freq per Year]]</f>
        <v>51.688453159041394</v>
      </c>
      <c r="BA1081">
        <f>Table13[[#This Row],[Total Spend]]/Table13[[#This Row],[Corrected CL]]</f>
        <v>51.688453159041394</v>
      </c>
      <c r="BB1081">
        <v>31.601731601731604</v>
      </c>
      <c r="BC1081" s="1">
        <f>Table13[[#This Row],[Dt_Customer]]+Table13[[#This Row],[Recency]]</f>
        <v>41496</v>
      </c>
      <c r="BD1081" s="16" t="str">
        <f>IF(COUNTIF(A:A, A1081) &gt; 1, "Duplicate", "Unique")</f>
        <v>Unique</v>
      </c>
    </row>
    <row r="1082" spans="1:56" x14ac:dyDescent="0.3">
      <c r="A1082">
        <v>10856</v>
      </c>
      <c r="B1082">
        <v>1980</v>
      </c>
      <c r="C1082" t="s">
        <v>38</v>
      </c>
      <c r="D1082" t="s">
        <v>31</v>
      </c>
      <c r="E1082">
        <v>45889</v>
      </c>
      <c r="F1082">
        <v>0</v>
      </c>
      <c r="G1082">
        <v>1</v>
      </c>
      <c r="H1082" s="1">
        <v>41457</v>
      </c>
      <c r="I1082">
        <v>42</v>
      </c>
      <c r="J1082">
        <v>31</v>
      </c>
      <c r="K1082">
        <v>0</v>
      </c>
      <c r="L1082">
        <v>6</v>
      </c>
      <c r="M1082">
        <v>0</v>
      </c>
      <c r="N1082">
        <v>1</v>
      </c>
      <c r="O1082">
        <v>8</v>
      </c>
      <c r="P1082">
        <f>IF(Table13[[#This Row],[MntWines]] = 0,"",Table13[[#This Row],[MntWines]])</f>
        <v>31</v>
      </c>
      <c r="Q1082" t="str">
        <f>IF(Table13[[#This Row],[MntFruits]] = 0, "",Table13[[#This Row],[MntFruits]])</f>
        <v/>
      </c>
      <c r="R1082">
        <f>IF(Table13[[#This Row],[MntMeatProducts]] = 0, "",Table13[[#This Row],[MntMeatProducts]])</f>
        <v>6</v>
      </c>
      <c r="S1082" t="str">
        <f>IF(Table13[[#This Row],[MntFishProducts]] = 0, "",Table13[[#This Row],[MntFishProducts]])</f>
        <v/>
      </c>
      <c r="T1082">
        <f>IF(Table13[[#This Row],[MntSweetProducts]] = 0, "",Table13[[#This Row],[MntSweetProducts]])</f>
        <v>1</v>
      </c>
      <c r="U1082">
        <f>IF(Table13[[#This Row],[MntGoldProds]] = 0, "",Table13[[#This Row],[MntGoldProds]])</f>
        <v>8</v>
      </c>
      <c r="V1082">
        <v>1</v>
      </c>
      <c r="W1082">
        <v>1</v>
      </c>
      <c r="X1082">
        <v>0</v>
      </c>
      <c r="Y1082">
        <v>3</v>
      </c>
      <c r="Z1082">
        <v>6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 t="s">
        <v>32</v>
      </c>
      <c r="AI1082" s="13">
        <f>SUM(Table13[[#This Row],[MntWines]:[MntGoldProds]])</f>
        <v>46</v>
      </c>
      <c r="AJ1082" s="13">
        <f>AVERAGE(Table13[[#This Row],[MntWines]:[MntGoldProds]])</f>
        <v>7.666666666666667</v>
      </c>
      <c r="AK1082">
        <f>IF(Table13[[#This Row],[Total Number of Purchases]]=0,0,Table13[[#This Row],[Total Spend]]/Table13[[#This Row],[Total Number of Purchases]])</f>
        <v>9.1999999999999993</v>
      </c>
      <c r="AM1082">
        <f>SUM(Table13[[#This Row],[NumDealsPurchases]:[NumStorePurchases]])</f>
        <v>5</v>
      </c>
      <c r="AN1082" s="14">
        <f>Snapshot_Date-Table13[[#This Row],[Dt_Customer]]</f>
        <v>459</v>
      </c>
      <c r="AP1082" s="13">
        <f>Table13[[#This Row],[NumDealsPurchases]]/Table13[[#This Row],[Total Number of Purchases]]*100</f>
        <v>20</v>
      </c>
      <c r="AQ1082">
        <f>6-ROUNDUP(_xlfn.PERCENTRANK.INC(Table13[Recency],Table13[[#This Row],[Recency]])*5, 0)</f>
        <v>3</v>
      </c>
      <c r="AR1082">
        <f>ROUNDUP(_xlfn.PERCENTRANK.INC(Table13[Total Number of Purchases],Table13[[#This Row],[Total Number of Purchases]])*5,0)</f>
        <v>1</v>
      </c>
      <c r="AS1082">
        <f>ROUNDUP(_xlfn.PERCENTRANK.INC(Table13[Total Spend],Table13[[#This Row],[Total Spend]])*5,0)</f>
        <v>1</v>
      </c>
      <c r="AT1082" t="str">
        <f>Table13[[#This Row],[Recency Score]]&amp;Table13[[#This Row],[Frequency Score]]&amp;Table13[[#This Row],[Monetary Score]]</f>
        <v>311</v>
      </c>
      <c r="AU1082" t="str">
        <f t="shared" si="16"/>
        <v>Needs Attention</v>
      </c>
      <c r="AW1082" s="13">
        <f>DATEDIF(Table13[[#This Row],[Dt_Customer]], Snapshot_Date, "d")</f>
        <v>459</v>
      </c>
      <c r="AX1082" s="13">
        <f>Table13[[#This Row],[CL if today]]/365</f>
        <v>1.2575342465753425</v>
      </c>
      <c r="AY1082">
        <f>Table13[[#This Row],[Total Number of Purchases]]/Table13[[#This Row],[Corrected CL]]</f>
        <v>3.9760348583877994</v>
      </c>
      <c r="AZ1082">
        <f>Table13[[#This Row],[Average Order Value (AOV)]]*Table13[[#This Row],[Freq per Year]]</f>
        <v>36.579520697167752</v>
      </c>
      <c r="BA1082">
        <f>Table13[[#This Row],[Total Spend]]/Table13[[#This Row],[Corrected CL]]</f>
        <v>36.579520697167752</v>
      </c>
      <c r="BB1082">
        <v>110.36717062634989</v>
      </c>
      <c r="BC1082" s="1">
        <f>Table13[[#This Row],[Dt_Customer]]+Table13[[#This Row],[Recency]]</f>
        <v>41499</v>
      </c>
      <c r="BD1082" s="16" t="str">
        <f>IF(COUNTIF(A:A, A1082) &gt; 1, "Duplicate", "Unique")</f>
        <v>Unique</v>
      </c>
    </row>
    <row r="1083" spans="1:56" x14ac:dyDescent="0.3">
      <c r="A1083">
        <v>7514</v>
      </c>
      <c r="B1083">
        <v>1956</v>
      </c>
      <c r="C1083" t="s">
        <v>38</v>
      </c>
      <c r="D1083" t="s">
        <v>35</v>
      </c>
      <c r="E1083">
        <v>54342</v>
      </c>
      <c r="F1083">
        <v>1</v>
      </c>
      <c r="G1083">
        <v>1</v>
      </c>
      <c r="H1083" s="1">
        <v>41458</v>
      </c>
      <c r="I1083">
        <v>74</v>
      </c>
      <c r="J1083">
        <v>84</v>
      </c>
      <c r="K1083">
        <v>10</v>
      </c>
      <c r="L1083">
        <v>34</v>
      </c>
      <c r="M1083">
        <v>11</v>
      </c>
      <c r="N1083">
        <v>10</v>
      </c>
      <c r="O1083">
        <v>28</v>
      </c>
      <c r="P1083">
        <f>IF(Table13[[#This Row],[MntWines]] = 0,"",Table13[[#This Row],[MntWines]])</f>
        <v>84</v>
      </c>
      <c r="Q1083">
        <f>IF(Table13[[#This Row],[MntFruits]] = 0, "",Table13[[#This Row],[MntFruits]])</f>
        <v>10</v>
      </c>
      <c r="R1083">
        <f>IF(Table13[[#This Row],[MntMeatProducts]] = 0, "",Table13[[#This Row],[MntMeatProducts]])</f>
        <v>34</v>
      </c>
      <c r="S1083">
        <f>IF(Table13[[#This Row],[MntFishProducts]] = 0, "",Table13[[#This Row],[MntFishProducts]])</f>
        <v>11</v>
      </c>
      <c r="T1083">
        <f>IF(Table13[[#This Row],[MntSweetProducts]] = 0, "",Table13[[#This Row],[MntSweetProducts]])</f>
        <v>10</v>
      </c>
      <c r="U1083">
        <f>IF(Table13[[#This Row],[MntGoldProds]] = 0, "",Table13[[#This Row],[MntGoldProds]])</f>
        <v>28</v>
      </c>
      <c r="V1083">
        <v>4</v>
      </c>
      <c r="W1083">
        <v>3</v>
      </c>
      <c r="X1083">
        <v>1</v>
      </c>
      <c r="Y1083">
        <v>4</v>
      </c>
      <c r="Z1083">
        <v>6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36</v>
      </c>
      <c r="AI1083" s="13">
        <f>SUM(Table13[[#This Row],[MntWines]:[MntGoldProds]])</f>
        <v>177</v>
      </c>
      <c r="AJ1083" s="13">
        <f>AVERAGE(Table13[[#This Row],[MntWines]:[MntGoldProds]])</f>
        <v>29.5</v>
      </c>
      <c r="AK1083">
        <f>IF(Table13[[#This Row],[Total Number of Purchases]]=0,0,Table13[[#This Row],[Total Spend]]/Table13[[#This Row],[Total Number of Purchases]])</f>
        <v>14.75</v>
      </c>
      <c r="AM1083">
        <f>SUM(Table13[[#This Row],[NumDealsPurchases]:[NumStorePurchases]])</f>
        <v>12</v>
      </c>
      <c r="AN1083" s="14">
        <f>Snapshot_Date-Table13[[#This Row],[Dt_Customer]]</f>
        <v>458</v>
      </c>
      <c r="AP1083" s="13">
        <f>Table13[[#This Row],[NumDealsPurchases]]/Table13[[#This Row],[Total Number of Purchases]]*100</f>
        <v>33.333333333333329</v>
      </c>
      <c r="AQ1083">
        <f>6-ROUNDUP(_xlfn.PERCENTRANK.INC(Table13[Recency],Table13[[#This Row],[Recency]])*5, 0)</f>
        <v>2</v>
      </c>
      <c r="AR1083">
        <f>ROUNDUP(_xlfn.PERCENTRANK.INC(Table13[Total Number of Purchases],Table13[[#This Row],[Total Number of Purchases]])*5,0)</f>
        <v>2</v>
      </c>
      <c r="AS1083">
        <f>ROUNDUP(_xlfn.PERCENTRANK.INC(Table13[Total Spend],Table13[[#This Row],[Total Spend]])*5,0)</f>
        <v>2</v>
      </c>
      <c r="AT1083" t="str">
        <f>Table13[[#This Row],[Recency Score]]&amp;Table13[[#This Row],[Frequency Score]]&amp;Table13[[#This Row],[Monetary Score]]</f>
        <v>222</v>
      </c>
      <c r="AU1083" t="str">
        <f t="shared" si="16"/>
        <v>About to Sleep</v>
      </c>
      <c r="AW1083" s="13">
        <f>DATEDIF(Table13[[#This Row],[Dt_Customer]], Snapshot_Date, "d")</f>
        <v>458</v>
      </c>
      <c r="AX1083" s="13">
        <f>Table13[[#This Row],[CL if today]]/365</f>
        <v>1.2547945205479452</v>
      </c>
      <c r="AY1083">
        <f>Table13[[#This Row],[Total Number of Purchases]]/Table13[[#This Row],[Corrected CL]]</f>
        <v>9.5633187772925776</v>
      </c>
      <c r="AZ1083">
        <f>Table13[[#This Row],[Average Order Value (AOV)]]*Table13[[#This Row],[Freq per Year]]</f>
        <v>141.05895196506552</v>
      </c>
      <c r="BA1083">
        <f>Table13[[#This Row],[Total Spend]]/Table13[[#This Row],[Corrected CL]]</f>
        <v>141.05895196506552</v>
      </c>
      <c r="BB1083">
        <v>1154.2532467532469</v>
      </c>
      <c r="BC1083" s="1">
        <f>Table13[[#This Row],[Dt_Customer]]+Table13[[#This Row],[Recency]]</f>
        <v>41532</v>
      </c>
      <c r="BD1083" s="16" t="str">
        <f>IF(COUNTIF(A:A, A1083) &gt; 1, "Duplicate", "Unique")</f>
        <v>Unique</v>
      </c>
    </row>
    <row r="1084" spans="1:56" x14ac:dyDescent="0.3">
      <c r="A1084">
        <v>6421</v>
      </c>
      <c r="B1084">
        <v>1961</v>
      </c>
      <c r="C1084" t="s">
        <v>28</v>
      </c>
      <c r="D1084" t="s">
        <v>35</v>
      </c>
      <c r="E1084">
        <v>88347</v>
      </c>
      <c r="F1084">
        <v>0</v>
      </c>
      <c r="G1084">
        <v>0</v>
      </c>
      <c r="H1084" s="1">
        <v>41458</v>
      </c>
      <c r="I1084">
        <v>32</v>
      </c>
      <c r="J1084">
        <v>1050</v>
      </c>
      <c r="K1084">
        <v>178</v>
      </c>
      <c r="L1084">
        <v>555</v>
      </c>
      <c r="M1084">
        <v>77</v>
      </c>
      <c r="N1084">
        <v>138</v>
      </c>
      <c r="O1084">
        <v>118</v>
      </c>
      <c r="P1084">
        <f>IF(Table13[[#This Row],[MntWines]] = 0,"",Table13[[#This Row],[MntWines]])</f>
        <v>1050</v>
      </c>
      <c r="Q1084">
        <f>IF(Table13[[#This Row],[MntFruits]] = 0, "",Table13[[#This Row],[MntFruits]])</f>
        <v>178</v>
      </c>
      <c r="R1084">
        <f>IF(Table13[[#This Row],[MntMeatProducts]] = 0, "",Table13[[#This Row],[MntMeatProducts]])</f>
        <v>555</v>
      </c>
      <c r="S1084">
        <f>IF(Table13[[#This Row],[MntFishProducts]] = 0, "",Table13[[#This Row],[MntFishProducts]])</f>
        <v>77</v>
      </c>
      <c r="T1084">
        <f>IF(Table13[[#This Row],[MntSweetProducts]] = 0, "",Table13[[#This Row],[MntSweetProducts]])</f>
        <v>138</v>
      </c>
      <c r="U1084">
        <f>IF(Table13[[#This Row],[MntGoldProds]] = 0, "",Table13[[#This Row],[MntGoldProds]])</f>
        <v>118</v>
      </c>
      <c r="V1084">
        <v>1</v>
      </c>
      <c r="W1084">
        <v>4</v>
      </c>
      <c r="X1084">
        <v>7</v>
      </c>
      <c r="Y1084">
        <v>9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 t="s">
        <v>30</v>
      </c>
      <c r="AI1084" s="13">
        <f>SUM(Table13[[#This Row],[MntWines]:[MntGoldProds]])</f>
        <v>2116</v>
      </c>
      <c r="AJ1084" s="13">
        <f>AVERAGE(Table13[[#This Row],[MntWines]:[MntGoldProds]])</f>
        <v>352.66666666666669</v>
      </c>
      <c r="AK1084">
        <f>IF(Table13[[#This Row],[Total Number of Purchases]]=0,0,Table13[[#This Row],[Total Spend]]/Table13[[#This Row],[Total Number of Purchases]])</f>
        <v>100.76190476190476</v>
      </c>
      <c r="AM1084">
        <f>SUM(Table13[[#This Row],[NumDealsPurchases]:[NumStorePurchases]])</f>
        <v>21</v>
      </c>
      <c r="AN1084" s="14">
        <f>Snapshot_Date-Table13[[#This Row],[Dt_Customer]]</f>
        <v>458</v>
      </c>
      <c r="AP1084" s="13">
        <f>Table13[[#This Row],[NumDealsPurchases]]/Table13[[#This Row],[Total Number of Purchases]]*100</f>
        <v>4.7619047619047619</v>
      </c>
      <c r="AQ1084">
        <f>6-ROUNDUP(_xlfn.PERCENTRANK.INC(Table13[Recency],Table13[[#This Row],[Recency]])*5, 0)</f>
        <v>4</v>
      </c>
      <c r="AR1084">
        <f>ROUNDUP(_xlfn.PERCENTRANK.INC(Table13[Total Number of Purchases],Table13[[#This Row],[Total Number of Purchases]])*5,0)</f>
        <v>4</v>
      </c>
      <c r="AS1084">
        <f>ROUNDUP(_xlfn.PERCENTRANK.INC(Table13[Total Spend],Table13[[#This Row],[Total Spend]])*5,0)</f>
        <v>5</v>
      </c>
      <c r="AT1084" t="str">
        <f>Table13[[#This Row],[Recency Score]]&amp;Table13[[#This Row],[Frequency Score]]&amp;Table13[[#This Row],[Monetary Score]]</f>
        <v>445</v>
      </c>
      <c r="AU1084" t="str">
        <f t="shared" si="16"/>
        <v>Big Spenders</v>
      </c>
      <c r="AW1084" s="13">
        <f>DATEDIF(Table13[[#This Row],[Dt_Customer]], Snapshot_Date, "d")</f>
        <v>458</v>
      </c>
      <c r="AX1084" s="13">
        <f>Table13[[#This Row],[CL if today]]/365</f>
        <v>1.2547945205479452</v>
      </c>
      <c r="AY1084">
        <f>Table13[[#This Row],[Total Number of Purchases]]/Table13[[#This Row],[Corrected CL]]</f>
        <v>16.73580786026201</v>
      </c>
      <c r="AZ1084">
        <f>Table13[[#This Row],[Average Order Value (AOV)]]*Table13[[#This Row],[Freq per Year]]</f>
        <v>1686.3318777292577</v>
      </c>
      <c r="BA1084">
        <f>Table13[[#This Row],[Total Spend]]/Table13[[#This Row],[Corrected CL]]</f>
        <v>1686.3318777292577</v>
      </c>
      <c r="BB1084">
        <v>471.09544468546636</v>
      </c>
      <c r="BC1084" s="1">
        <f>Table13[[#This Row],[Dt_Customer]]+Table13[[#This Row],[Recency]]</f>
        <v>41490</v>
      </c>
      <c r="BD1084" s="16" t="str">
        <f>IF(COUNTIF(A:A, A1084) &gt; 1, "Duplicate", "Unique")</f>
        <v>Unique</v>
      </c>
    </row>
    <row r="1085" spans="1:56" x14ac:dyDescent="0.3">
      <c r="A1085">
        <v>8925</v>
      </c>
      <c r="B1085">
        <v>1965</v>
      </c>
      <c r="C1085" t="s">
        <v>41</v>
      </c>
      <c r="D1085" t="s">
        <v>33</v>
      </c>
      <c r="E1085">
        <v>70053</v>
      </c>
      <c r="F1085">
        <v>0</v>
      </c>
      <c r="G1085">
        <v>1</v>
      </c>
      <c r="H1085" s="1">
        <v>41458</v>
      </c>
      <c r="I1085">
        <v>38</v>
      </c>
      <c r="J1085">
        <v>512</v>
      </c>
      <c r="K1085">
        <v>53</v>
      </c>
      <c r="L1085">
        <v>98</v>
      </c>
      <c r="M1085">
        <v>81</v>
      </c>
      <c r="N1085">
        <v>179</v>
      </c>
      <c r="O1085">
        <v>89</v>
      </c>
      <c r="P1085">
        <f>IF(Table13[[#This Row],[MntWines]] = 0,"",Table13[[#This Row],[MntWines]])</f>
        <v>512</v>
      </c>
      <c r="Q1085">
        <f>IF(Table13[[#This Row],[MntFruits]] = 0, "",Table13[[#This Row],[MntFruits]])</f>
        <v>53</v>
      </c>
      <c r="R1085">
        <f>IF(Table13[[#This Row],[MntMeatProducts]] = 0, "",Table13[[#This Row],[MntMeatProducts]])</f>
        <v>98</v>
      </c>
      <c r="S1085">
        <f>IF(Table13[[#This Row],[MntFishProducts]] = 0, "",Table13[[#This Row],[MntFishProducts]])</f>
        <v>81</v>
      </c>
      <c r="T1085">
        <f>IF(Table13[[#This Row],[MntSweetProducts]] = 0, "",Table13[[#This Row],[MntSweetProducts]])</f>
        <v>179</v>
      </c>
      <c r="U1085">
        <f>IF(Table13[[#This Row],[MntGoldProds]] = 0, "",Table13[[#This Row],[MntGoldProds]])</f>
        <v>89</v>
      </c>
      <c r="V1085">
        <v>3</v>
      </c>
      <c r="W1085">
        <v>8</v>
      </c>
      <c r="X1085">
        <v>5</v>
      </c>
      <c r="Y1085">
        <v>10</v>
      </c>
      <c r="Z1085">
        <v>5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 t="s">
        <v>30</v>
      </c>
      <c r="AI1085" s="13">
        <f>SUM(Table13[[#This Row],[MntWines]:[MntGoldProds]])</f>
        <v>1012</v>
      </c>
      <c r="AJ1085" s="13">
        <f>AVERAGE(Table13[[#This Row],[MntWines]:[MntGoldProds]])</f>
        <v>168.66666666666666</v>
      </c>
      <c r="AK1085">
        <f>IF(Table13[[#This Row],[Total Number of Purchases]]=0,0,Table13[[#This Row],[Total Spend]]/Table13[[#This Row],[Total Number of Purchases]])</f>
        <v>38.92307692307692</v>
      </c>
      <c r="AM1085">
        <f>SUM(Table13[[#This Row],[NumDealsPurchases]:[NumStorePurchases]])</f>
        <v>26</v>
      </c>
      <c r="AN1085" s="14">
        <f>Snapshot_Date-Table13[[#This Row],[Dt_Customer]]</f>
        <v>458</v>
      </c>
      <c r="AP1085" s="13">
        <f>Table13[[#This Row],[NumDealsPurchases]]/Table13[[#This Row],[Total Number of Purchases]]*100</f>
        <v>11.538461538461538</v>
      </c>
      <c r="AQ1085">
        <f>6-ROUNDUP(_xlfn.PERCENTRANK.INC(Table13[Recency],Table13[[#This Row],[Recency]])*5, 0)</f>
        <v>4</v>
      </c>
      <c r="AR1085">
        <f>ROUNDUP(_xlfn.PERCENTRANK.INC(Table13[Total Number of Purchases],Table13[[#This Row],[Total Number of Purchases]])*5,0)</f>
        <v>5</v>
      </c>
      <c r="AS1085">
        <f>ROUNDUP(_xlfn.PERCENTRANK.INC(Table13[Total Spend],Table13[[#This Row],[Total Spend]])*5,0)</f>
        <v>4</v>
      </c>
      <c r="AT1085" t="str">
        <f>Table13[[#This Row],[Recency Score]]&amp;Table13[[#This Row],[Frequency Score]]&amp;Table13[[#This Row],[Monetary Score]]</f>
        <v>454</v>
      </c>
      <c r="AU1085" t="str">
        <f t="shared" si="16"/>
        <v>Frequent Buyers</v>
      </c>
      <c r="AW1085" s="13">
        <f>DATEDIF(Table13[[#This Row],[Dt_Customer]], Snapshot_Date, "d")</f>
        <v>458</v>
      </c>
      <c r="AX1085" s="13">
        <f>Table13[[#This Row],[CL if today]]/365</f>
        <v>1.2547945205479452</v>
      </c>
      <c r="AY1085">
        <f>Table13[[#This Row],[Total Number of Purchases]]/Table13[[#This Row],[Corrected CL]]</f>
        <v>20.720524017467248</v>
      </c>
      <c r="AZ1085">
        <f>Table13[[#This Row],[Average Order Value (AOV)]]*Table13[[#This Row],[Freq per Year]]</f>
        <v>806.50655021834052</v>
      </c>
      <c r="BA1085">
        <f>Table13[[#This Row],[Total Spend]]/Table13[[#This Row],[Corrected CL]]</f>
        <v>806.50655021834064</v>
      </c>
      <c r="BB1085">
        <v>33.253796095444685</v>
      </c>
      <c r="BC1085" s="1">
        <f>Table13[[#This Row],[Dt_Customer]]+Table13[[#This Row],[Recency]]</f>
        <v>41496</v>
      </c>
      <c r="BD1085" s="16" t="str">
        <f>IF(COUNTIF(A:A, A1085) &gt; 1, "Duplicate", "Unique")</f>
        <v>Unique</v>
      </c>
    </row>
    <row r="1086" spans="1:56" x14ac:dyDescent="0.3">
      <c r="A1086">
        <v>5346</v>
      </c>
      <c r="B1086">
        <v>1973</v>
      </c>
      <c r="C1086" t="s">
        <v>38</v>
      </c>
      <c r="D1086" t="s">
        <v>33</v>
      </c>
      <c r="E1086">
        <v>23559</v>
      </c>
      <c r="F1086">
        <v>1</v>
      </c>
      <c r="G1086">
        <v>0</v>
      </c>
      <c r="H1086" s="1">
        <v>41458</v>
      </c>
      <c r="I1086">
        <v>87</v>
      </c>
      <c r="J1086">
        <v>25</v>
      </c>
      <c r="K1086">
        <v>5</v>
      </c>
      <c r="L1086">
        <v>19</v>
      </c>
      <c r="M1086">
        <v>7</v>
      </c>
      <c r="N1086">
        <v>0</v>
      </c>
      <c r="O1086">
        <v>23</v>
      </c>
      <c r="P1086">
        <f>IF(Table13[[#This Row],[MntWines]] = 0,"",Table13[[#This Row],[MntWines]])</f>
        <v>25</v>
      </c>
      <c r="Q1086">
        <f>IF(Table13[[#This Row],[MntFruits]] = 0, "",Table13[[#This Row],[MntFruits]])</f>
        <v>5</v>
      </c>
      <c r="R1086">
        <f>IF(Table13[[#This Row],[MntMeatProducts]] = 0, "",Table13[[#This Row],[MntMeatProducts]])</f>
        <v>19</v>
      </c>
      <c r="S1086">
        <f>IF(Table13[[#This Row],[MntFishProducts]] = 0, "",Table13[[#This Row],[MntFishProducts]])</f>
        <v>7</v>
      </c>
      <c r="T1086" t="str">
        <f>IF(Table13[[#This Row],[MntSweetProducts]] = 0, "",Table13[[#This Row],[MntSweetProducts]])</f>
        <v/>
      </c>
      <c r="U1086">
        <f>IF(Table13[[#This Row],[MntGoldProds]] = 0, "",Table13[[#This Row],[MntGoldProds]])</f>
        <v>23</v>
      </c>
      <c r="V1086">
        <v>3</v>
      </c>
      <c r="W1086">
        <v>3</v>
      </c>
      <c r="X1086">
        <v>0</v>
      </c>
      <c r="Y1086">
        <v>3</v>
      </c>
      <c r="Z1086">
        <v>7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 t="s">
        <v>39</v>
      </c>
      <c r="AI1086" s="13">
        <f>SUM(Table13[[#This Row],[MntWines]:[MntGoldProds]])</f>
        <v>79</v>
      </c>
      <c r="AJ1086" s="13">
        <f>AVERAGE(Table13[[#This Row],[MntWines]:[MntGoldProds]])</f>
        <v>13.166666666666666</v>
      </c>
      <c r="AK1086">
        <f>IF(Table13[[#This Row],[Total Number of Purchases]]=0,0,Table13[[#This Row],[Total Spend]]/Table13[[#This Row],[Total Number of Purchases]])</f>
        <v>8.7777777777777786</v>
      </c>
      <c r="AM1086">
        <f>SUM(Table13[[#This Row],[NumDealsPurchases]:[NumStorePurchases]])</f>
        <v>9</v>
      </c>
      <c r="AN1086" s="14">
        <f>Snapshot_Date-Table13[[#This Row],[Dt_Customer]]</f>
        <v>458</v>
      </c>
      <c r="AP1086" s="13">
        <f>Table13[[#This Row],[NumDealsPurchases]]/Table13[[#This Row],[Total Number of Purchases]]*100</f>
        <v>33.333333333333329</v>
      </c>
      <c r="AQ1086">
        <f>6-ROUNDUP(_xlfn.PERCENTRANK.INC(Table13[Recency],Table13[[#This Row],[Recency]])*5, 0)</f>
        <v>1</v>
      </c>
      <c r="AR1086">
        <f>ROUNDUP(_xlfn.PERCENTRANK.INC(Table13[Total Number of Purchases],Table13[[#This Row],[Total Number of Purchases]])*5,0)</f>
        <v>2</v>
      </c>
      <c r="AS1086">
        <f>ROUNDUP(_xlfn.PERCENTRANK.INC(Table13[Total Spend],Table13[[#This Row],[Total Spend]])*5,0)</f>
        <v>2</v>
      </c>
      <c r="AT1086" t="str">
        <f>Table13[[#This Row],[Recency Score]]&amp;Table13[[#This Row],[Frequency Score]]&amp;Table13[[#This Row],[Monetary Score]]</f>
        <v>122</v>
      </c>
      <c r="AU1086" t="str">
        <f t="shared" si="16"/>
        <v>Lost</v>
      </c>
      <c r="AW1086" s="13">
        <f>DATEDIF(Table13[[#This Row],[Dt_Customer]], Snapshot_Date, "d")</f>
        <v>458</v>
      </c>
      <c r="AX1086" s="13">
        <f>Table13[[#This Row],[CL if today]]/365</f>
        <v>1.2547945205479452</v>
      </c>
      <c r="AY1086">
        <f>Table13[[#This Row],[Total Number of Purchases]]/Table13[[#This Row],[Corrected CL]]</f>
        <v>7.1724890829694328</v>
      </c>
      <c r="AZ1086">
        <f>Table13[[#This Row],[Average Order Value (AOV)]]*Table13[[#This Row],[Freq per Year]]</f>
        <v>62.958515283842807</v>
      </c>
      <c r="BA1086">
        <f>Table13[[#This Row],[Total Spend]]/Table13[[#This Row],[Corrected CL]]</f>
        <v>62.9585152838428</v>
      </c>
      <c r="BB1086">
        <v>1147.9329004329006</v>
      </c>
      <c r="BC1086" s="1">
        <f>Table13[[#This Row],[Dt_Customer]]+Table13[[#This Row],[Recency]]</f>
        <v>41545</v>
      </c>
      <c r="BD1086" s="16" t="str">
        <f>IF(COUNTIF(A:A, A1086) &gt; 1, "Duplicate", "Unique")</f>
        <v>Unique</v>
      </c>
    </row>
    <row r="1087" spans="1:56" x14ac:dyDescent="0.3">
      <c r="A1087">
        <v>10582</v>
      </c>
      <c r="B1087">
        <v>1979</v>
      </c>
      <c r="C1087" t="s">
        <v>28</v>
      </c>
      <c r="D1087" t="s">
        <v>33</v>
      </c>
      <c r="E1087">
        <v>72063</v>
      </c>
      <c r="F1087">
        <v>0</v>
      </c>
      <c r="G1087">
        <v>1</v>
      </c>
      <c r="H1087" s="1">
        <v>41458</v>
      </c>
      <c r="I1087">
        <v>3</v>
      </c>
      <c r="J1087">
        <v>180</v>
      </c>
      <c r="K1087">
        <v>32</v>
      </c>
      <c r="L1087">
        <v>348</v>
      </c>
      <c r="M1087">
        <v>76</v>
      </c>
      <c r="N1087">
        <v>32</v>
      </c>
      <c r="O1087">
        <v>90</v>
      </c>
      <c r="P1087">
        <f>IF(Table13[[#This Row],[MntWines]] = 0,"",Table13[[#This Row],[MntWines]])</f>
        <v>180</v>
      </c>
      <c r="Q1087">
        <f>IF(Table13[[#This Row],[MntFruits]] = 0, "",Table13[[#This Row],[MntFruits]])</f>
        <v>32</v>
      </c>
      <c r="R1087">
        <f>IF(Table13[[#This Row],[MntMeatProducts]] = 0, "",Table13[[#This Row],[MntMeatProducts]])</f>
        <v>348</v>
      </c>
      <c r="S1087">
        <f>IF(Table13[[#This Row],[MntFishProducts]] = 0, "",Table13[[#This Row],[MntFishProducts]])</f>
        <v>76</v>
      </c>
      <c r="T1087">
        <f>IF(Table13[[#This Row],[MntSweetProducts]] = 0, "",Table13[[#This Row],[MntSweetProducts]])</f>
        <v>32</v>
      </c>
      <c r="U1087">
        <f>IF(Table13[[#This Row],[MntGoldProds]] = 0, "",Table13[[#This Row],[MntGoldProds]])</f>
        <v>90</v>
      </c>
      <c r="V1087">
        <v>2</v>
      </c>
      <c r="W1087">
        <v>5</v>
      </c>
      <c r="X1087">
        <v>2</v>
      </c>
      <c r="Y1087">
        <v>12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 t="s">
        <v>39</v>
      </c>
      <c r="AI1087" s="13">
        <f>SUM(Table13[[#This Row],[MntWines]:[MntGoldProds]])</f>
        <v>758</v>
      </c>
      <c r="AJ1087" s="13">
        <f>AVERAGE(Table13[[#This Row],[MntWines]:[MntGoldProds]])</f>
        <v>126.33333333333333</v>
      </c>
      <c r="AK1087">
        <f>IF(Table13[[#This Row],[Total Number of Purchases]]=0,0,Table13[[#This Row],[Total Spend]]/Table13[[#This Row],[Total Number of Purchases]])</f>
        <v>36.095238095238095</v>
      </c>
      <c r="AM1087">
        <f>SUM(Table13[[#This Row],[NumDealsPurchases]:[NumStorePurchases]])</f>
        <v>21</v>
      </c>
      <c r="AN1087" s="14">
        <f>Snapshot_Date-Table13[[#This Row],[Dt_Customer]]</f>
        <v>458</v>
      </c>
      <c r="AP1087" s="13">
        <f>Table13[[#This Row],[NumDealsPurchases]]/Table13[[#This Row],[Total Number of Purchases]]*100</f>
        <v>9.5238095238095237</v>
      </c>
      <c r="AQ1087">
        <f>6-ROUNDUP(_xlfn.PERCENTRANK.INC(Table13[Recency],Table13[[#This Row],[Recency]])*5, 0)</f>
        <v>5</v>
      </c>
      <c r="AR1087">
        <f>ROUNDUP(_xlfn.PERCENTRANK.INC(Table13[Total Number of Purchases],Table13[[#This Row],[Total Number of Purchases]])*5,0)</f>
        <v>4</v>
      </c>
      <c r="AS1087">
        <f>ROUNDUP(_xlfn.PERCENTRANK.INC(Table13[Total Spend],Table13[[#This Row],[Total Spend]])*5,0)</f>
        <v>4</v>
      </c>
      <c r="AT1087" t="str">
        <f>Table13[[#This Row],[Recency Score]]&amp;Table13[[#This Row],[Frequency Score]]&amp;Table13[[#This Row],[Monetary Score]]</f>
        <v>544</v>
      </c>
      <c r="AU1087" t="str">
        <f t="shared" si="16"/>
        <v>Loyal Customers</v>
      </c>
      <c r="AW1087" s="13">
        <f>DATEDIF(Table13[[#This Row],[Dt_Customer]], Snapshot_Date, "d")</f>
        <v>458</v>
      </c>
      <c r="AX1087" s="13">
        <f>Table13[[#This Row],[CL if today]]/365</f>
        <v>1.2547945205479452</v>
      </c>
      <c r="AY1087">
        <f>Table13[[#This Row],[Total Number of Purchases]]/Table13[[#This Row],[Corrected CL]]</f>
        <v>16.73580786026201</v>
      </c>
      <c r="AZ1087">
        <f>Table13[[#This Row],[Average Order Value (AOV)]]*Table13[[#This Row],[Freq per Year]]</f>
        <v>604.08296943231448</v>
      </c>
      <c r="BA1087">
        <f>Table13[[#This Row],[Total Spend]]/Table13[[#This Row],[Corrected CL]]</f>
        <v>604.08296943231448</v>
      </c>
      <c r="BB1087">
        <v>26.127982646420822</v>
      </c>
      <c r="BC1087" s="1">
        <f>Table13[[#This Row],[Dt_Customer]]+Table13[[#This Row],[Recency]]</f>
        <v>41461</v>
      </c>
      <c r="BD1087" s="16" t="str">
        <f>IF(COUNTIF(A:A, A1087) &gt; 1, "Duplicate", "Unique")</f>
        <v>Unique</v>
      </c>
    </row>
    <row r="1088" spans="1:56" x14ac:dyDescent="0.3">
      <c r="A1088">
        <v>5316</v>
      </c>
      <c r="B1088">
        <v>1976</v>
      </c>
      <c r="C1088" t="s">
        <v>41</v>
      </c>
      <c r="D1088" t="s">
        <v>35</v>
      </c>
      <c r="E1088">
        <v>21024</v>
      </c>
      <c r="F1088">
        <v>0</v>
      </c>
      <c r="G1088">
        <v>0</v>
      </c>
      <c r="H1088" s="1">
        <v>41459</v>
      </c>
      <c r="I1088">
        <v>89</v>
      </c>
      <c r="J1088">
        <v>36</v>
      </c>
      <c r="K1088">
        <v>4</v>
      </c>
      <c r="L1088">
        <v>18</v>
      </c>
      <c r="M1088">
        <v>6</v>
      </c>
      <c r="N1088">
        <v>2</v>
      </c>
      <c r="O1088">
        <v>18</v>
      </c>
      <c r="P1088">
        <f>IF(Table13[[#This Row],[MntWines]] = 0,"",Table13[[#This Row],[MntWines]])</f>
        <v>36</v>
      </c>
      <c r="Q1088">
        <f>IF(Table13[[#This Row],[MntFruits]] = 0, "",Table13[[#This Row],[MntFruits]])</f>
        <v>4</v>
      </c>
      <c r="R1088">
        <f>IF(Table13[[#This Row],[MntMeatProducts]] = 0, "",Table13[[#This Row],[MntMeatProducts]])</f>
        <v>18</v>
      </c>
      <c r="S1088">
        <f>IF(Table13[[#This Row],[MntFishProducts]] = 0, "",Table13[[#This Row],[MntFishProducts]])</f>
        <v>6</v>
      </c>
      <c r="T1088">
        <f>IF(Table13[[#This Row],[MntSweetProducts]] = 0, "",Table13[[#This Row],[MntSweetProducts]])</f>
        <v>2</v>
      </c>
      <c r="U1088">
        <f>IF(Table13[[#This Row],[MntGoldProds]] = 0, "",Table13[[#This Row],[MntGoldProds]])</f>
        <v>18</v>
      </c>
      <c r="V1088">
        <v>1</v>
      </c>
      <c r="W1088">
        <v>2</v>
      </c>
      <c r="X1088">
        <v>0</v>
      </c>
      <c r="Y1088">
        <v>4</v>
      </c>
      <c r="Z1088">
        <v>7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30</v>
      </c>
      <c r="AI1088" s="13">
        <f>SUM(Table13[[#This Row],[MntWines]:[MntGoldProds]])</f>
        <v>84</v>
      </c>
      <c r="AJ1088" s="13">
        <f>AVERAGE(Table13[[#This Row],[MntWines]:[MntGoldProds]])</f>
        <v>14</v>
      </c>
      <c r="AK1088">
        <f>IF(Table13[[#This Row],[Total Number of Purchases]]=0,0,Table13[[#This Row],[Total Spend]]/Table13[[#This Row],[Total Number of Purchases]])</f>
        <v>12</v>
      </c>
      <c r="AM1088">
        <f>SUM(Table13[[#This Row],[NumDealsPurchases]:[NumStorePurchases]])</f>
        <v>7</v>
      </c>
      <c r="AN1088" s="14">
        <f>Snapshot_Date-Table13[[#This Row],[Dt_Customer]]</f>
        <v>457</v>
      </c>
      <c r="AP1088" s="13">
        <f>Table13[[#This Row],[NumDealsPurchases]]/Table13[[#This Row],[Total Number of Purchases]]*100</f>
        <v>14.285714285714285</v>
      </c>
      <c r="AQ1088">
        <f>6-ROUNDUP(_xlfn.PERCENTRANK.INC(Table13[Recency],Table13[[#This Row],[Recency]])*5, 0)</f>
        <v>1</v>
      </c>
      <c r="AR1088">
        <f>ROUNDUP(_xlfn.PERCENTRANK.INC(Table13[Total Number of Purchases],Table13[[#This Row],[Total Number of Purchases]])*5,0)</f>
        <v>1</v>
      </c>
      <c r="AS1088">
        <f>ROUNDUP(_xlfn.PERCENTRANK.INC(Table13[Total Spend],Table13[[#This Row],[Total Spend]])*5,0)</f>
        <v>2</v>
      </c>
      <c r="AT1088" t="str">
        <f>Table13[[#This Row],[Recency Score]]&amp;Table13[[#This Row],[Frequency Score]]&amp;Table13[[#This Row],[Monetary Score]]</f>
        <v>112</v>
      </c>
      <c r="AU1088" t="str">
        <f t="shared" si="16"/>
        <v>Lost</v>
      </c>
      <c r="AW1088" s="13">
        <f>DATEDIF(Table13[[#This Row],[Dt_Customer]], Snapshot_Date, "d")</f>
        <v>457</v>
      </c>
      <c r="AX1088" s="13">
        <f>Table13[[#This Row],[CL if today]]/365</f>
        <v>1.252054794520548</v>
      </c>
      <c r="AY1088">
        <f>Table13[[#This Row],[Total Number of Purchases]]/Table13[[#This Row],[Corrected CL]]</f>
        <v>5.5908096280087527</v>
      </c>
      <c r="AZ1088">
        <f>Table13[[#This Row],[Average Order Value (AOV)]]*Table13[[#This Row],[Freq per Year]]</f>
        <v>67.089715536105032</v>
      </c>
      <c r="BA1088">
        <f>Table13[[#This Row],[Total Spend]]/Table13[[#This Row],[Corrected CL]]</f>
        <v>67.089715536105032</v>
      </c>
      <c r="BB1088">
        <v>23.804347826086957</v>
      </c>
      <c r="BC1088" s="1">
        <f>Table13[[#This Row],[Dt_Customer]]+Table13[[#This Row],[Recency]]</f>
        <v>41548</v>
      </c>
      <c r="BD1088" s="16" t="str">
        <f>IF(COUNTIF(A:A, A1088) &gt; 1, "Duplicate", "Unique")</f>
        <v>Unique</v>
      </c>
    </row>
    <row r="1089" spans="1:56" x14ac:dyDescent="0.3">
      <c r="A1089">
        <v>6853</v>
      </c>
      <c r="B1089">
        <v>1982</v>
      </c>
      <c r="C1089" t="s">
        <v>41</v>
      </c>
      <c r="D1089" t="s">
        <v>31</v>
      </c>
      <c r="E1089">
        <v>75777</v>
      </c>
      <c r="F1089">
        <v>0</v>
      </c>
      <c r="G1089">
        <v>0</v>
      </c>
      <c r="H1089" s="1">
        <v>41459</v>
      </c>
      <c r="I1089">
        <v>12</v>
      </c>
      <c r="J1089">
        <v>712</v>
      </c>
      <c r="K1089">
        <v>26</v>
      </c>
      <c r="L1089">
        <v>538</v>
      </c>
      <c r="M1089">
        <v>69</v>
      </c>
      <c r="N1089">
        <v>13</v>
      </c>
      <c r="O1089">
        <v>80</v>
      </c>
      <c r="P1089">
        <f>IF(Table13[[#This Row],[MntWines]] = 0,"",Table13[[#This Row],[MntWines]])</f>
        <v>712</v>
      </c>
      <c r="Q1089">
        <f>IF(Table13[[#This Row],[MntFruits]] = 0, "",Table13[[#This Row],[MntFruits]])</f>
        <v>26</v>
      </c>
      <c r="R1089">
        <f>IF(Table13[[#This Row],[MntMeatProducts]] = 0, "",Table13[[#This Row],[MntMeatProducts]])</f>
        <v>538</v>
      </c>
      <c r="S1089">
        <f>IF(Table13[[#This Row],[MntFishProducts]] = 0, "",Table13[[#This Row],[MntFishProducts]])</f>
        <v>69</v>
      </c>
      <c r="T1089">
        <f>IF(Table13[[#This Row],[MntSweetProducts]] = 0, "",Table13[[#This Row],[MntSweetProducts]])</f>
        <v>13</v>
      </c>
      <c r="U1089">
        <f>IF(Table13[[#This Row],[MntGoldProds]] = 0, "",Table13[[#This Row],[MntGoldProds]])</f>
        <v>80</v>
      </c>
      <c r="V1089">
        <v>1</v>
      </c>
      <c r="W1089">
        <v>3</v>
      </c>
      <c r="X1089">
        <v>6</v>
      </c>
      <c r="Y1089">
        <v>11</v>
      </c>
      <c r="Z1089">
        <v>1</v>
      </c>
      <c r="AA1089">
        <v>0</v>
      </c>
      <c r="AB1089">
        <v>0</v>
      </c>
      <c r="AC1089">
        <v>0</v>
      </c>
      <c r="AD1089">
        <v>1</v>
      </c>
      <c r="AE1089">
        <v>1</v>
      </c>
      <c r="AF1089">
        <v>1</v>
      </c>
      <c r="AG1089">
        <v>0</v>
      </c>
      <c r="AH1089" t="s">
        <v>36</v>
      </c>
      <c r="AI1089" s="13">
        <f>SUM(Table13[[#This Row],[MntWines]:[MntGoldProds]])</f>
        <v>1438</v>
      </c>
      <c r="AJ1089" s="13">
        <f>AVERAGE(Table13[[#This Row],[MntWines]:[MntGoldProds]])</f>
        <v>239.66666666666666</v>
      </c>
      <c r="AK1089">
        <f>IF(Table13[[#This Row],[Total Number of Purchases]]=0,0,Table13[[#This Row],[Total Spend]]/Table13[[#This Row],[Total Number of Purchases]])</f>
        <v>68.476190476190482</v>
      </c>
      <c r="AM1089">
        <f>SUM(Table13[[#This Row],[NumDealsPurchases]:[NumStorePurchases]])</f>
        <v>21</v>
      </c>
      <c r="AN1089" s="14">
        <f>Snapshot_Date-Table13[[#This Row],[Dt_Customer]]</f>
        <v>457</v>
      </c>
      <c r="AP1089" s="13">
        <f>Table13[[#This Row],[NumDealsPurchases]]/Table13[[#This Row],[Total Number of Purchases]]*100</f>
        <v>4.7619047619047619</v>
      </c>
      <c r="AQ1089">
        <f>6-ROUNDUP(_xlfn.PERCENTRANK.INC(Table13[Recency],Table13[[#This Row],[Recency]])*5, 0)</f>
        <v>5</v>
      </c>
      <c r="AR1089">
        <f>ROUNDUP(_xlfn.PERCENTRANK.INC(Table13[Total Number of Purchases],Table13[[#This Row],[Total Number of Purchases]])*5,0)</f>
        <v>4</v>
      </c>
      <c r="AS1089">
        <f>ROUNDUP(_xlfn.PERCENTRANK.INC(Table13[Total Spend],Table13[[#This Row],[Total Spend]])*5,0)</f>
        <v>5</v>
      </c>
      <c r="AT1089" t="str">
        <f>Table13[[#This Row],[Recency Score]]&amp;Table13[[#This Row],[Frequency Score]]&amp;Table13[[#This Row],[Monetary Score]]</f>
        <v>545</v>
      </c>
      <c r="AU1089" t="str">
        <f t="shared" si="16"/>
        <v>Loyal Customers</v>
      </c>
      <c r="AW1089" s="13">
        <f>DATEDIF(Table13[[#This Row],[Dt_Customer]], Snapshot_Date, "d")</f>
        <v>457</v>
      </c>
      <c r="AX1089" s="13">
        <f>Table13[[#This Row],[CL if today]]/365</f>
        <v>1.252054794520548</v>
      </c>
      <c r="AY1089">
        <f>Table13[[#This Row],[Total Number of Purchases]]/Table13[[#This Row],[Corrected CL]]</f>
        <v>16.772428884026258</v>
      </c>
      <c r="AZ1089">
        <f>Table13[[#This Row],[Average Order Value (AOV)]]*Table13[[#This Row],[Freq per Year]]</f>
        <v>1148.512035010941</v>
      </c>
      <c r="BA1089">
        <f>Table13[[#This Row],[Total Spend]]/Table13[[#This Row],[Corrected CL]]</f>
        <v>1148.512035010941</v>
      </c>
      <c r="BB1089">
        <v>36.579520697167752</v>
      </c>
      <c r="BC1089" s="1">
        <f>Table13[[#This Row],[Dt_Customer]]+Table13[[#This Row],[Recency]]</f>
        <v>41471</v>
      </c>
      <c r="BD1089" s="16" t="str">
        <f>IF(COUNTIF(A:A, A1089) &gt; 1, "Duplicate", "Unique")</f>
        <v>Unique</v>
      </c>
    </row>
    <row r="1090" spans="1:56" x14ac:dyDescent="0.3">
      <c r="A1090">
        <v>7366</v>
      </c>
      <c r="B1090">
        <v>1982</v>
      </c>
      <c r="C1090" t="s">
        <v>41</v>
      </c>
      <c r="D1090" t="s">
        <v>31</v>
      </c>
      <c r="E1090">
        <v>75777</v>
      </c>
      <c r="F1090">
        <v>0</v>
      </c>
      <c r="G1090">
        <v>0</v>
      </c>
      <c r="H1090" s="1">
        <v>41459</v>
      </c>
      <c r="I1090">
        <v>12</v>
      </c>
      <c r="J1090">
        <v>712</v>
      </c>
      <c r="K1090">
        <v>26</v>
      </c>
      <c r="L1090">
        <v>538</v>
      </c>
      <c r="M1090">
        <v>69</v>
      </c>
      <c r="N1090">
        <v>13</v>
      </c>
      <c r="O1090">
        <v>80</v>
      </c>
      <c r="P1090">
        <f>IF(Table13[[#This Row],[MntWines]] = 0,"",Table13[[#This Row],[MntWines]])</f>
        <v>712</v>
      </c>
      <c r="Q1090">
        <f>IF(Table13[[#This Row],[MntFruits]] = 0, "",Table13[[#This Row],[MntFruits]])</f>
        <v>26</v>
      </c>
      <c r="R1090">
        <f>IF(Table13[[#This Row],[MntMeatProducts]] = 0, "",Table13[[#This Row],[MntMeatProducts]])</f>
        <v>538</v>
      </c>
      <c r="S1090">
        <f>IF(Table13[[#This Row],[MntFishProducts]] = 0, "",Table13[[#This Row],[MntFishProducts]])</f>
        <v>69</v>
      </c>
      <c r="T1090">
        <f>IF(Table13[[#This Row],[MntSweetProducts]] = 0, "",Table13[[#This Row],[MntSweetProducts]])</f>
        <v>13</v>
      </c>
      <c r="U1090">
        <f>IF(Table13[[#This Row],[MntGoldProds]] = 0, "",Table13[[#This Row],[MntGoldProds]])</f>
        <v>80</v>
      </c>
      <c r="V1090">
        <v>1</v>
      </c>
      <c r="W1090">
        <v>3</v>
      </c>
      <c r="X1090">
        <v>6</v>
      </c>
      <c r="Y1090">
        <v>11</v>
      </c>
      <c r="Z1090">
        <v>1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1</v>
      </c>
      <c r="AG1090">
        <v>0</v>
      </c>
      <c r="AH1090" t="s">
        <v>40</v>
      </c>
      <c r="AI1090" s="13">
        <f>SUM(Table13[[#This Row],[MntWines]:[MntGoldProds]])</f>
        <v>1438</v>
      </c>
      <c r="AJ1090" s="13">
        <f>AVERAGE(Table13[[#This Row],[MntWines]:[MntGoldProds]])</f>
        <v>239.66666666666666</v>
      </c>
      <c r="AK1090">
        <f>IF(Table13[[#This Row],[Total Number of Purchases]]=0,0,Table13[[#This Row],[Total Spend]]/Table13[[#This Row],[Total Number of Purchases]])</f>
        <v>68.476190476190482</v>
      </c>
      <c r="AM1090">
        <f>SUM(Table13[[#This Row],[NumDealsPurchases]:[NumStorePurchases]])</f>
        <v>21</v>
      </c>
      <c r="AN1090" s="14">
        <f>Snapshot_Date-Table13[[#This Row],[Dt_Customer]]</f>
        <v>457</v>
      </c>
      <c r="AP1090" s="13">
        <f>Table13[[#This Row],[NumDealsPurchases]]/Table13[[#This Row],[Total Number of Purchases]]*100</f>
        <v>4.7619047619047619</v>
      </c>
      <c r="AQ1090">
        <f>6-ROUNDUP(_xlfn.PERCENTRANK.INC(Table13[Recency],Table13[[#This Row],[Recency]])*5, 0)</f>
        <v>5</v>
      </c>
      <c r="AR1090">
        <f>ROUNDUP(_xlfn.PERCENTRANK.INC(Table13[Total Number of Purchases],Table13[[#This Row],[Total Number of Purchases]])*5,0)</f>
        <v>4</v>
      </c>
      <c r="AS1090">
        <f>ROUNDUP(_xlfn.PERCENTRANK.INC(Table13[Total Spend],Table13[[#This Row],[Total Spend]])*5,0)</f>
        <v>5</v>
      </c>
      <c r="AT1090" t="str">
        <f>Table13[[#This Row],[Recency Score]]&amp;Table13[[#This Row],[Frequency Score]]&amp;Table13[[#This Row],[Monetary Score]]</f>
        <v>545</v>
      </c>
      <c r="AU1090" t="str">
        <f t="shared" ref="AU1090:AU1153" si="17">IF(AT1090="555","Champions",
IF(AND(LEFT(AT1090,1)="5", MID(AT1090,2,1)&gt;="3"),"Loyal Customers",
IF(MID(AT1090,2,1)="5","Frequent Buyers",
IF(RIGHT(AT1090,1)="5","Big Spenders",
IF(LEFT(AT1090,1)="4","Potential Loyalists",
IF(LEFT(AT1090,1)="3","Needs Attention",
IF(LEFT(AT1090,1)="2","About to Sleep",
IF(LEFT(AT1090,1)="1","Lost",
IF(LEFT(AT1090,1)&lt;="2","At Risk","Others")))))))))</f>
        <v>Loyal Customers</v>
      </c>
      <c r="AW1090" s="13">
        <f>DATEDIF(Table13[[#This Row],[Dt_Customer]], Snapshot_Date, "d")</f>
        <v>457</v>
      </c>
      <c r="AX1090" s="13">
        <f>Table13[[#This Row],[CL if today]]/365</f>
        <v>1.252054794520548</v>
      </c>
      <c r="AY1090">
        <f>Table13[[#This Row],[Total Number of Purchases]]/Table13[[#This Row],[Corrected CL]]</f>
        <v>16.772428884026258</v>
      </c>
      <c r="AZ1090">
        <f>Table13[[#This Row],[Average Order Value (AOV)]]*Table13[[#This Row],[Freq per Year]]</f>
        <v>1148.512035010941</v>
      </c>
      <c r="BA1090">
        <f>Table13[[#This Row],[Total Spend]]/Table13[[#This Row],[Corrected CL]]</f>
        <v>1148.512035010941</v>
      </c>
      <c r="BB1090">
        <v>1604.7276688453157</v>
      </c>
      <c r="BC1090" s="1">
        <f>Table13[[#This Row],[Dt_Customer]]+Table13[[#This Row],[Recency]]</f>
        <v>41471</v>
      </c>
      <c r="BD1090" s="16" t="str">
        <f>IF(COUNTIF(A:A, A1090) &gt; 1, "Duplicate", "Unique")</f>
        <v>Unique</v>
      </c>
    </row>
    <row r="1091" spans="1:56" x14ac:dyDescent="0.3">
      <c r="A1091">
        <v>9262</v>
      </c>
      <c r="B1091">
        <v>1984</v>
      </c>
      <c r="C1091" t="s">
        <v>38</v>
      </c>
      <c r="D1091" t="s">
        <v>35</v>
      </c>
      <c r="E1091">
        <v>32414</v>
      </c>
      <c r="F1091">
        <v>0</v>
      </c>
      <c r="G1091">
        <v>0</v>
      </c>
      <c r="H1091" s="1">
        <v>41459</v>
      </c>
      <c r="I1091">
        <v>11</v>
      </c>
      <c r="J1091">
        <v>20</v>
      </c>
      <c r="K1091">
        <v>6</v>
      </c>
      <c r="L1091">
        <v>5</v>
      </c>
      <c r="M1091">
        <v>0</v>
      </c>
      <c r="N1091">
        <v>9</v>
      </c>
      <c r="O1091">
        <v>12</v>
      </c>
      <c r="P1091">
        <f>IF(Table13[[#This Row],[MntWines]] = 0,"",Table13[[#This Row],[MntWines]])</f>
        <v>20</v>
      </c>
      <c r="Q1091">
        <f>IF(Table13[[#This Row],[MntFruits]] = 0, "",Table13[[#This Row],[MntFruits]])</f>
        <v>6</v>
      </c>
      <c r="R1091">
        <f>IF(Table13[[#This Row],[MntMeatProducts]] = 0, "",Table13[[#This Row],[MntMeatProducts]])</f>
        <v>5</v>
      </c>
      <c r="S1091" t="str">
        <f>IF(Table13[[#This Row],[MntFishProducts]] = 0, "",Table13[[#This Row],[MntFishProducts]])</f>
        <v/>
      </c>
      <c r="T1091">
        <f>IF(Table13[[#This Row],[MntSweetProducts]] = 0, "",Table13[[#This Row],[MntSweetProducts]])</f>
        <v>9</v>
      </c>
      <c r="U1091">
        <f>IF(Table13[[#This Row],[MntGoldProds]] = 0, "",Table13[[#This Row],[MntGoldProds]])</f>
        <v>12</v>
      </c>
      <c r="V1091">
        <v>1</v>
      </c>
      <c r="W1091">
        <v>1</v>
      </c>
      <c r="X1091">
        <v>0</v>
      </c>
      <c r="Y1091">
        <v>3</v>
      </c>
      <c r="Z1091">
        <v>7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 t="s">
        <v>43</v>
      </c>
      <c r="AI1091" s="13">
        <f>SUM(Table13[[#This Row],[MntWines]:[MntGoldProds]])</f>
        <v>52</v>
      </c>
      <c r="AJ1091" s="13">
        <f>AVERAGE(Table13[[#This Row],[MntWines]:[MntGoldProds]])</f>
        <v>8.6666666666666661</v>
      </c>
      <c r="AK1091">
        <f>IF(Table13[[#This Row],[Total Number of Purchases]]=0,0,Table13[[#This Row],[Total Spend]]/Table13[[#This Row],[Total Number of Purchases]])</f>
        <v>10.4</v>
      </c>
      <c r="AM1091">
        <f>SUM(Table13[[#This Row],[NumDealsPurchases]:[NumStorePurchases]])</f>
        <v>5</v>
      </c>
      <c r="AN1091" s="14">
        <f>Snapshot_Date-Table13[[#This Row],[Dt_Customer]]</f>
        <v>457</v>
      </c>
      <c r="AP1091" s="13">
        <f>Table13[[#This Row],[NumDealsPurchases]]/Table13[[#This Row],[Total Number of Purchases]]*100</f>
        <v>20</v>
      </c>
      <c r="AQ1091">
        <f>6-ROUNDUP(_xlfn.PERCENTRANK.INC(Table13[Recency],Table13[[#This Row],[Recency]])*5, 0)</f>
        <v>5</v>
      </c>
      <c r="AR1091">
        <f>ROUNDUP(_xlfn.PERCENTRANK.INC(Table13[Total Number of Purchases],Table13[[#This Row],[Total Number of Purchases]])*5,0)</f>
        <v>1</v>
      </c>
      <c r="AS1091">
        <f>ROUNDUP(_xlfn.PERCENTRANK.INC(Table13[Total Spend],Table13[[#This Row],[Total Spend]])*5,0)</f>
        <v>1</v>
      </c>
      <c r="AT1091" t="str">
        <f>Table13[[#This Row],[Recency Score]]&amp;Table13[[#This Row],[Frequency Score]]&amp;Table13[[#This Row],[Monetary Score]]</f>
        <v>511</v>
      </c>
      <c r="AU1091" t="str">
        <f t="shared" si="17"/>
        <v>Others</v>
      </c>
      <c r="AW1091" s="13">
        <f>DATEDIF(Table13[[#This Row],[Dt_Customer]], Snapshot_Date, "d")</f>
        <v>457</v>
      </c>
      <c r="AX1091" s="13">
        <f>Table13[[#This Row],[CL if today]]/365</f>
        <v>1.252054794520548</v>
      </c>
      <c r="AY1091">
        <f>Table13[[#This Row],[Total Number of Purchases]]/Table13[[#This Row],[Corrected CL]]</f>
        <v>3.9934354485776802</v>
      </c>
      <c r="AZ1091">
        <f>Table13[[#This Row],[Average Order Value (AOV)]]*Table13[[#This Row],[Freq per Year]]</f>
        <v>41.531728665207872</v>
      </c>
      <c r="BA1091">
        <f>Table13[[#This Row],[Total Spend]]/Table13[[#This Row],[Corrected CL]]</f>
        <v>41.531728665207872</v>
      </c>
      <c r="BB1091">
        <v>51.688453159041394</v>
      </c>
      <c r="BC1091" s="1">
        <f>Table13[[#This Row],[Dt_Customer]]+Table13[[#This Row],[Recency]]</f>
        <v>41470</v>
      </c>
      <c r="BD1091" s="16" t="str">
        <f>IF(COUNTIF(A:A, A1091) &gt; 1, "Duplicate", "Unique")</f>
        <v>Unique</v>
      </c>
    </row>
    <row r="1092" spans="1:56" x14ac:dyDescent="0.3">
      <c r="A1092">
        <v>5012</v>
      </c>
      <c r="B1092">
        <v>1989</v>
      </c>
      <c r="C1092" t="s">
        <v>28</v>
      </c>
      <c r="D1092" t="s">
        <v>33</v>
      </c>
      <c r="E1092">
        <v>28691</v>
      </c>
      <c r="F1092">
        <v>1</v>
      </c>
      <c r="G1092">
        <v>0</v>
      </c>
      <c r="H1092" s="1">
        <v>41459</v>
      </c>
      <c r="I1092">
        <v>56</v>
      </c>
      <c r="J1092">
        <v>5</v>
      </c>
      <c r="K1092">
        <v>4</v>
      </c>
      <c r="L1092">
        <v>13</v>
      </c>
      <c r="M1092">
        <v>8</v>
      </c>
      <c r="N1092">
        <v>0</v>
      </c>
      <c r="O1092">
        <v>4</v>
      </c>
      <c r="P1092">
        <f>IF(Table13[[#This Row],[MntWines]] = 0,"",Table13[[#This Row],[MntWines]])</f>
        <v>5</v>
      </c>
      <c r="Q1092">
        <f>IF(Table13[[#This Row],[MntFruits]] = 0, "",Table13[[#This Row],[MntFruits]])</f>
        <v>4</v>
      </c>
      <c r="R1092">
        <f>IF(Table13[[#This Row],[MntMeatProducts]] = 0, "",Table13[[#This Row],[MntMeatProducts]])</f>
        <v>13</v>
      </c>
      <c r="S1092">
        <f>IF(Table13[[#This Row],[MntFishProducts]] = 0, "",Table13[[#This Row],[MntFishProducts]])</f>
        <v>8</v>
      </c>
      <c r="T1092" t="str">
        <f>IF(Table13[[#This Row],[MntSweetProducts]] = 0, "",Table13[[#This Row],[MntSweetProducts]])</f>
        <v/>
      </c>
      <c r="U1092">
        <f>IF(Table13[[#This Row],[MntGoldProds]] = 0, "",Table13[[#This Row],[MntGoldProds]])</f>
        <v>4</v>
      </c>
      <c r="V1092">
        <v>1</v>
      </c>
      <c r="W1092">
        <v>1</v>
      </c>
      <c r="X1092">
        <v>0</v>
      </c>
      <c r="Y1092">
        <v>3</v>
      </c>
      <c r="Z1092">
        <v>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">
        <v>30</v>
      </c>
      <c r="AI1092" s="13">
        <f>SUM(Table13[[#This Row],[MntWines]:[MntGoldProds]])</f>
        <v>34</v>
      </c>
      <c r="AJ1092" s="13">
        <f>AVERAGE(Table13[[#This Row],[MntWines]:[MntGoldProds]])</f>
        <v>5.666666666666667</v>
      </c>
      <c r="AK1092">
        <f>IF(Table13[[#This Row],[Total Number of Purchases]]=0,0,Table13[[#This Row],[Total Spend]]/Table13[[#This Row],[Total Number of Purchases]])</f>
        <v>6.8</v>
      </c>
      <c r="AM1092">
        <f>SUM(Table13[[#This Row],[NumDealsPurchases]:[NumStorePurchases]])</f>
        <v>5</v>
      </c>
      <c r="AN1092" s="14">
        <f>Snapshot_Date-Table13[[#This Row],[Dt_Customer]]</f>
        <v>457</v>
      </c>
      <c r="AP1092" s="13">
        <f>Table13[[#This Row],[NumDealsPurchases]]/Table13[[#This Row],[Total Number of Purchases]]*100</f>
        <v>20</v>
      </c>
      <c r="AQ1092">
        <f>6-ROUNDUP(_xlfn.PERCENTRANK.INC(Table13[Recency],Table13[[#This Row],[Recency]])*5, 0)</f>
        <v>3</v>
      </c>
      <c r="AR1092">
        <f>ROUNDUP(_xlfn.PERCENTRANK.INC(Table13[Total Number of Purchases],Table13[[#This Row],[Total Number of Purchases]])*5,0)</f>
        <v>1</v>
      </c>
      <c r="AS1092">
        <f>ROUNDUP(_xlfn.PERCENTRANK.INC(Table13[Total Spend],Table13[[#This Row],[Total Spend]])*5,0)</f>
        <v>1</v>
      </c>
      <c r="AT1092" t="str">
        <f>Table13[[#This Row],[Recency Score]]&amp;Table13[[#This Row],[Frequency Score]]&amp;Table13[[#This Row],[Monetary Score]]</f>
        <v>311</v>
      </c>
      <c r="AU1092" t="str">
        <f t="shared" si="17"/>
        <v>Needs Attention</v>
      </c>
      <c r="AW1092" s="13">
        <f>DATEDIF(Table13[[#This Row],[Dt_Customer]], Snapshot_Date, "d")</f>
        <v>457</v>
      </c>
      <c r="AX1092" s="13">
        <f>Table13[[#This Row],[CL if today]]/365</f>
        <v>1.252054794520548</v>
      </c>
      <c r="AY1092">
        <f>Table13[[#This Row],[Total Number of Purchases]]/Table13[[#This Row],[Corrected CL]]</f>
        <v>3.9934354485776802</v>
      </c>
      <c r="AZ1092">
        <f>Table13[[#This Row],[Average Order Value (AOV)]]*Table13[[#This Row],[Freq per Year]]</f>
        <v>27.155361050328224</v>
      </c>
      <c r="BA1092">
        <f>Table13[[#This Row],[Total Spend]]/Table13[[#This Row],[Corrected CL]]</f>
        <v>27.155361050328224</v>
      </c>
      <c r="BB1092">
        <v>10.315217391304348</v>
      </c>
      <c r="BC1092" s="1">
        <f>Table13[[#This Row],[Dt_Customer]]+Table13[[#This Row],[Recency]]</f>
        <v>41515</v>
      </c>
      <c r="BD1092" s="16" t="str">
        <f>IF(COUNTIF(A:A, A1092) &gt; 1, "Duplicate", "Unique")</f>
        <v>Unique</v>
      </c>
    </row>
    <row r="1093" spans="1:56" x14ac:dyDescent="0.3">
      <c r="A1093">
        <v>6918</v>
      </c>
      <c r="B1093">
        <v>1989</v>
      </c>
      <c r="C1093" t="s">
        <v>28</v>
      </c>
      <c r="D1093" t="s">
        <v>33</v>
      </c>
      <c r="E1093">
        <v>28691</v>
      </c>
      <c r="F1093">
        <v>1</v>
      </c>
      <c r="G1093">
        <v>0</v>
      </c>
      <c r="H1093" s="1">
        <v>41459</v>
      </c>
      <c r="I1093">
        <v>56</v>
      </c>
      <c r="J1093">
        <v>5</v>
      </c>
      <c r="K1093">
        <v>4</v>
      </c>
      <c r="L1093">
        <v>13</v>
      </c>
      <c r="M1093">
        <v>8</v>
      </c>
      <c r="N1093">
        <v>0</v>
      </c>
      <c r="O1093">
        <v>4</v>
      </c>
      <c r="P1093">
        <f>IF(Table13[[#This Row],[MntWines]] = 0,"",Table13[[#This Row],[MntWines]])</f>
        <v>5</v>
      </c>
      <c r="Q1093">
        <f>IF(Table13[[#This Row],[MntFruits]] = 0, "",Table13[[#This Row],[MntFruits]])</f>
        <v>4</v>
      </c>
      <c r="R1093">
        <f>IF(Table13[[#This Row],[MntMeatProducts]] = 0, "",Table13[[#This Row],[MntMeatProducts]])</f>
        <v>13</v>
      </c>
      <c r="S1093">
        <f>IF(Table13[[#This Row],[MntFishProducts]] = 0, "",Table13[[#This Row],[MntFishProducts]])</f>
        <v>8</v>
      </c>
      <c r="T1093" t="str">
        <f>IF(Table13[[#This Row],[MntSweetProducts]] = 0, "",Table13[[#This Row],[MntSweetProducts]])</f>
        <v/>
      </c>
      <c r="U1093">
        <f>IF(Table13[[#This Row],[MntGoldProds]] = 0, "",Table13[[#This Row],[MntGoldProds]])</f>
        <v>4</v>
      </c>
      <c r="V1093">
        <v>1</v>
      </c>
      <c r="W1093">
        <v>1</v>
      </c>
      <c r="X1093">
        <v>0</v>
      </c>
      <c r="Y1093">
        <v>3</v>
      </c>
      <c r="Z1093">
        <v>8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 t="s">
        <v>30</v>
      </c>
      <c r="AI1093" s="13">
        <f>SUM(Table13[[#This Row],[MntWines]:[MntGoldProds]])</f>
        <v>34</v>
      </c>
      <c r="AJ1093" s="13">
        <f>AVERAGE(Table13[[#This Row],[MntWines]:[MntGoldProds]])</f>
        <v>5.666666666666667</v>
      </c>
      <c r="AK1093">
        <f>IF(Table13[[#This Row],[Total Number of Purchases]]=0,0,Table13[[#This Row],[Total Spend]]/Table13[[#This Row],[Total Number of Purchases]])</f>
        <v>6.8</v>
      </c>
      <c r="AM1093">
        <f>SUM(Table13[[#This Row],[NumDealsPurchases]:[NumStorePurchases]])</f>
        <v>5</v>
      </c>
      <c r="AN1093" s="14">
        <f>Snapshot_Date-Table13[[#This Row],[Dt_Customer]]</f>
        <v>457</v>
      </c>
      <c r="AP1093" s="13">
        <f>Table13[[#This Row],[NumDealsPurchases]]/Table13[[#This Row],[Total Number of Purchases]]*100</f>
        <v>20</v>
      </c>
      <c r="AQ1093">
        <f>6-ROUNDUP(_xlfn.PERCENTRANK.INC(Table13[Recency],Table13[[#This Row],[Recency]])*5, 0)</f>
        <v>3</v>
      </c>
      <c r="AR1093">
        <f>ROUNDUP(_xlfn.PERCENTRANK.INC(Table13[Total Number of Purchases],Table13[[#This Row],[Total Number of Purchases]])*5,0)</f>
        <v>1</v>
      </c>
      <c r="AS1093">
        <f>ROUNDUP(_xlfn.PERCENTRANK.INC(Table13[Total Spend],Table13[[#This Row],[Total Spend]])*5,0)</f>
        <v>1</v>
      </c>
      <c r="AT1093" t="str">
        <f>Table13[[#This Row],[Recency Score]]&amp;Table13[[#This Row],[Frequency Score]]&amp;Table13[[#This Row],[Monetary Score]]</f>
        <v>311</v>
      </c>
      <c r="AU1093" t="str">
        <f t="shared" si="17"/>
        <v>Needs Attention</v>
      </c>
      <c r="AW1093" s="13">
        <f>DATEDIF(Table13[[#This Row],[Dt_Customer]], Snapshot_Date, "d")</f>
        <v>457</v>
      </c>
      <c r="AX1093" s="13">
        <f>Table13[[#This Row],[CL if today]]/365</f>
        <v>1.252054794520548</v>
      </c>
      <c r="AY1093">
        <f>Table13[[#This Row],[Total Number of Purchases]]/Table13[[#This Row],[Corrected CL]]</f>
        <v>3.9934354485776802</v>
      </c>
      <c r="AZ1093">
        <f>Table13[[#This Row],[Average Order Value (AOV)]]*Table13[[#This Row],[Freq per Year]]</f>
        <v>27.155361050328224</v>
      </c>
      <c r="BA1093">
        <f>Table13[[#This Row],[Total Spend]]/Table13[[#This Row],[Corrected CL]]</f>
        <v>27.155361050328224</v>
      </c>
      <c r="BB1093">
        <v>23.804347826086957</v>
      </c>
      <c r="BC1093" s="1">
        <f>Table13[[#This Row],[Dt_Customer]]+Table13[[#This Row],[Recency]]</f>
        <v>41515</v>
      </c>
      <c r="BD1093" s="16" t="str">
        <f>IF(COUNTIF(A:A, A1093) &gt; 1, "Duplicate", "Unique")</f>
        <v>Unique</v>
      </c>
    </row>
    <row r="1094" spans="1:56" x14ac:dyDescent="0.3">
      <c r="A1094">
        <v>7214</v>
      </c>
      <c r="B1094">
        <v>1957</v>
      </c>
      <c r="C1094" t="s">
        <v>28</v>
      </c>
      <c r="D1094" t="s">
        <v>33</v>
      </c>
      <c r="E1094">
        <v>62187</v>
      </c>
      <c r="F1094">
        <v>0</v>
      </c>
      <c r="G1094">
        <v>0</v>
      </c>
      <c r="H1094" s="1">
        <v>41460</v>
      </c>
      <c r="I1094">
        <v>49</v>
      </c>
      <c r="J1094">
        <v>792</v>
      </c>
      <c r="K1094">
        <v>0</v>
      </c>
      <c r="L1094">
        <v>275</v>
      </c>
      <c r="M1094">
        <v>45</v>
      </c>
      <c r="N1094">
        <v>45</v>
      </c>
      <c r="O1094">
        <v>126</v>
      </c>
      <c r="P1094">
        <f>IF(Table13[[#This Row],[MntWines]] = 0,"",Table13[[#This Row],[MntWines]])</f>
        <v>792</v>
      </c>
      <c r="Q1094" t="str">
        <f>IF(Table13[[#This Row],[MntFruits]] = 0, "",Table13[[#This Row],[MntFruits]])</f>
        <v/>
      </c>
      <c r="R1094">
        <f>IF(Table13[[#This Row],[MntMeatProducts]] = 0, "",Table13[[#This Row],[MntMeatProducts]])</f>
        <v>275</v>
      </c>
      <c r="S1094">
        <f>IF(Table13[[#This Row],[MntFishProducts]] = 0, "",Table13[[#This Row],[MntFishProducts]])</f>
        <v>45</v>
      </c>
      <c r="T1094">
        <f>IF(Table13[[#This Row],[MntSweetProducts]] = 0, "",Table13[[#This Row],[MntSweetProducts]])</f>
        <v>45</v>
      </c>
      <c r="U1094">
        <f>IF(Table13[[#This Row],[MntGoldProds]] = 0, "",Table13[[#This Row],[MntGoldProds]])</f>
        <v>126</v>
      </c>
      <c r="V1094">
        <v>1</v>
      </c>
      <c r="W1094">
        <v>4</v>
      </c>
      <c r="X1094">
        <v>8</v>
      </c>
      <c r="Y1094">
        <v>5</v>
      </c>
      <c r="Z1094">
        <v>3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 t="s">
        <v>30</v>
      </c>
      <c r="AI1094" s="13">
        <f>SUM(Table13[[#This Row],[MntWines]:[MntGoldProds]])</f>
        <v>1283</v>
      </c>
      <c r="AJ1094" s="13">
        <f>AVERAGE(Table13[[#This Row],[MntWines]:[MntGoldProds]])</f>
        <v>213.83333333333334</v>
      </c>
      <c r="AK1094">
        <f>IF(Table13[[#This Row],[Total Number of Purchases]]=0,0,Table13[[#This Row],[Total Spend]]/Table13[[#This Row],[Total Number of Purchases]])</f>
        <v>71.277777777777771</v>
      </c>
      <c r="AM1094">
        <f>SUM(Table13[[#This Row],[NumDealsPurchases]:[NumStorePurchases]])</f>
        <v>18</v>
      </c>
      <c r="AN1094" s="14">
        <f>Snapshot_Date-Table13[[#This Row],[Dt_Customer]]</f>
        <v>456</v>
      </c>
      <c r="AP1094" s="13">
        <f>Table13[[#This Row],[NumDealsPurchases]]/Table13[[#This Row],[Total Number of Purchases]]*100</f>
        <v>5.5555555555555554</v>
      </c>
      <c r="AQ1094">
        <f>6-ROUNDUP(_xlfn.PERCENTRANK.INC(Table13[Recency],Table13[[#This Row],[Recency]])*5, 0)</f>
        <v>3</v>
      </c>
      <c r="AR1094">
        <f>ROUNDUP(_xlfn.PERCENTRANK.INC(Table13[Total Number of Purchases],Table13[[#This Row],[Total Number of Purchases]])*5,0)</f>
        <v>4</v>
      </c>
      <c r="AS1094">
        <f>ROUNDUP(_xlfn.PERCENTRANK.INC(Table13[Total Spend],Table13[[#This Row],[Total Spend]])*5,0)</f>
        <v>5</v>
      </c>
      <c r="AT1094" t="str">
        <f>Table13[[#This Row],[Recency Score]]&amp;Table13[[#This Row],[Frequency Score]]&amp;Table13[[#This Row],[Monetary Score]]</f>
        <v>345</v>
      </c>
      <c r="AU1094" t="str">
        <f t="shared" si="17"/>
        <v>Big Spenders</v>
      </c>
      <c r="AW1094" s="13">
        <f>DATEDIF(Table13[[#This Row],[Dt_Customer]], Snapshot_Date, "d")</f>
        <v>456</v>
      </c>
      <c r="AX1094" s="13">
        <f>Table13[[#This Row],[CL if today]]/365</f>
        <v>1.2493150684931507</v>
      </c>
      <c r="AY1094">
        <f>Table13[[#This Row],[Total Number of Purchases]]/Table13[[#This Row],[Corrected CL]]</f>
        <v>14.407894736842106</v>
      </c>
      <c r="AZ1094">
        <f>Table13[[#This Row],[Average Order Value (AOV)]]*Table13[[#This Row],[Freq per Year]]</f>
        <v>1026.9627192982457</v>
      </c>
      <c r="BA1094">
        <f>Table13[[#This Row],[Total Spend]]/Table13[[#This Row],[Corrected CL]]</f>
        <v>1026.9627192982457</v>
      </c>
      <c r="BB1094">
        <v>141.05895196506552</v>
      </c>
      <c r="BC1094" s="1">
        <f>Table13[[#This Row],[Dt_Customer]]+Table13[[#This Row],[Recency]]</f>
        <v>41509</v>
      </c>
      <c r="BD1094" s="16" t="str">
        <f>IF(COUNTIF(A:A, A1094) &gt; 1, "Duplicate", "Unique")</f>
        <v>Unique</v>
      </c>
    </row>
    <row r="1095" spans="1:56" x14ac:dyDescent="0.3">
      <c r="A1095">
        <v>966</v>
      </c>
      <c r="B1095">
        <v>1966</v>
      </c>
      <c r="C1095" t="s">
        <v>28</v>
      </c>
      <c r="D1095" t="s">
        <v>33</v>
      </c>
      <c r="E1095">
        <v>44529</v>
      </c>
      <c r="F1095">
        <v>0</v>
      </c>
      <c r="G1095">
        <v>1</v>
      </c>
      <c r="H1095" s="1">
        <v>41460</v>
      </c>
      <c r="I1095">
        <v>98</v>
      </c>
      <c r="J1095">
        <v>538</v>
      </c>
      <c r="K1095">
        <v>13</v>
      </c>
      <c r="L1095">
        <v>91</v>
      </c>
      <c r="M1095">
        <v>17</v>
      </c>
      <c r="N1095">
        <v>6</v>
      </c>
      <c r="O1095">
        <v>26</v>
      </c>
      <c r="P1095">
        <f>IF(Table13[[#This Row],[MntWines]] = 0,"",Table13[[#This Row],[MntWines]])</f>
        <v>538</v>
      </c>
      <c r="Q1095">
        <f>IF(Table13[[#This Row],[MntFruits]] = 0, "",Table13[[#This Row],[MntFruits]])</f>
        <v>13</v>
      </c>
      <c r="R1095">
        <f>IF(Table13[[#This Row],[MntMeatProducts]] = 0, "",Table13[[#This Row],[MntMeatProducts]])</f>
        <v>91</v>
      </c>
      <c r="S1095">
        <f>IF(Table13[[#This Row],[MntFishProducts]] = 0, "",Table13[[#This Row],[MntFishProducts]])</f>
        <v>17</v>
      </c>
      <c r="T1095">
        <f>IF(Table13[[#This Row],[MntSweetProducts]] = 0, "",Table13[[#This Row],[MntSweetProducts]])</f>
        <v>6</v>
      </c>
      <c r="U1095">
        <f>IF(Table13[[#This Row],[MntGoldProds]] = 0, "",Table13[[#This Row],[MntGoldProds]])</f>
        <v>26</v>
      </c>
      <c r="V1095">
        <v>6</v>
      </c>
      <c r="W1095">
        <v>6</v>
      </c>
      <c r="X1095">
        <v>2</v>
      </c>
      <c r="Y1095">
        <v>11</v>
      </c>
      <c r="Z1095">
        <v>5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 t="s">
        <v>30</v>
      </c>
      <c r="AI1095" s="13">
        <f>SUM(Table13[[#This Row],[MntWines]:[MntGoldProds]])</f>
        <v>691</v>
      </c>
      <c r="AJ1095" s="13">
        <f>AVERAGE(Table13[[#This Row],[MntWines]:[MntGoldProds]])</f>
        <v>115.16666666666667</v>
      </c>
      <c r="AK1095">
        <f>IF(Table13[[#This Row],[Total Number of Purchases]]=0,0,Table13[[#This Row],[Total Spend]]/Table13[[#This Row],[Total Number of Purchases]])</f>
        <v>27.64</v>
      </c>
      <c r="AM1095">
        <f>SUM(Table13[[#This Row],[NumDealsPurchases]:[NumStorePurchases]])</f>
        <v>25</v>
      </c>
      <c r="AN1095" s="14">
        <f>Snapshot_Date-Table13[[#This Row],[Dt_Customer]]</f>
        <v>456</v>
      </c>
      <c r="AP1095" s="13">
        <f>Table13[[#This Row],[NumDealsPurchases]]/Table13[[#This Row],[Total Number of Purchases]]*100</f>
        <v>24</v>
      </c>
      <c r="AQ1095">
        <f>6-ROUNDUP(_xlfn.PERCENTRANK.INC(Table13[Recency],Table13[[#This Row],[Recency]])*5, 0)</f>
        <v>1</v>
      </c>
      <c r="AR1095">
        <f>ROUNDUP(_xlfn.PERCENTRANK.INC(Table13[Total Number of Purchases],Table13[[#This Row],[Total Number of Purchases]])*5,0)</f>
        <v>5</v>
      </c>
      <c r="AS1095">
        <f>ROUNDUP(_xlfn.PERCENTRANK.INC(Table13[Total Spend],Table13[[#This Row],[Total Spend]])*5,0)</f>
        <v>4</v>
      </c>
      <c r="AT1095" t="str">
        <f>Table13[[#This Row],[Recency Score]]&amp;Table13[[#This Row],[Frequency Score]]&amp;Table13[[#This Row],[Monetary Score]]</f>
        <v>154</v>
      </c>
      <c r="AU1095" t="str">
        <f t="shared" si="17"/>
        <v>Frequent Buyers</v>
      </c>
      <c r="AW1095" s="13">
        <f>DATEDIF(Table13[[#This Row],[Dt_Customer]], Snapshot_Date, "d")</f>
        <v>456</v>
      </c>
      <c r="AX1095" s="13">
        <f>Table13[[#This Row],[CL if today]]/365</f>
        <v>1.2493150684931507</v>
      </c>
      <c r="AY1095">
        <f>Table13[[#This Row],[Total Number of Purchases]]/Table13[[#This Row],[Corrected CL]]</f>
        <v>20.010964912280702</v>
      </c>
      <c r="AZ1095">
        <f>Table13[[#This Row],[Average Order Value (AOV)]]*Table13[[#This Row],[Freq per Year]]</f>
        <v>553.10307017543857</v>
      </c>
      <c r="BA1095">
        <f>Table13[[#This Row],[Total Spend]]/Table13[[#This Row],[Corrected CL]]</f>
        <v>553.10307017543857</v>
      </c>
      <c r="BB1095">
        <v>62.9585152838428</v>
      </c>
      <c r="BC1095" s="1">
        <f>Table13[[#This Row],[Dt_Customer]]+Table13[[#This Row],[Recency]]</f>
        <v>41558</v>
      </c>
      <c r="BD1095" s="16" t="str">
        <f>IF(COUNTIF(A:A, A1095) &gt; 1, "Duplicate", "Unique")</f>
        <v>Unique</v>
      </c>
    </row>
    <row r="1096" spans="1:56" x14ac:dyDescent="0.3">
      <c r="A1096">
        <v>6116</v>
      </c>
      <c r="B1096">
        <v>1968</v>
      </c>
      <c r="C1096" t="s">
        <v>38</v>
      </c>
      <c r="D1096" t="s">
        <v>33</v>
      </c>
      <c r="E1096">
        <v>48985</v>
      </c>
      <c r="F1096">
        <v>0</v>
      </c>
      <c r="G1096">
        <v>1</v>
      </c>
      <c r="H1096" s="1">
        <v>41460</v>
      </c>
      <c r="I1096">
        <v>13</v>
      </c>
      <c r="J1096">
        <v>19</v>
      </c>
      <c r="K1096">
        <v>13</v>
      </c>
      <c r="L1096">
        <v>18</v>
      </c>
      <c r="M1096">
        <v>10</v>
      </c>
      <c r="N1096">
        <v>7</v>
      </c>
      <c r="O1096">
        <v>8</v>
      </c>
      <c r="P1096">
        <f>IF(Table13[[#This Row],[MntWines]] = 0,"",Table13[[#This Row],[MntWines]])</f>
        <v>19</v>
      </c>
      <c r="Q1096">
        <f>IF(Table13[[#This Row],[MntFruits]] = 0, "",Table13[[#This Row],[MntFruits]])</f>
        <v>13</v>
      </c>
      <c r="R1096">
        <f>IF(Table13[[#This Row],[MntMeatProducts]] = 0, "",Table13[[#This Row],[MntMeatProducts]])</f>
        <v>18</v>
      </c>
      <c r="S1096">
        <f>IF(Table13[[#This Row],[MntFishProducts]] = 0, "",Table13[[#This Row],[MntFishProducts]])</f>
        <v>10</v>
      </c>
      <c r="T1096">
        <f>IF(Table13[[#This Row],[MntSweetProducts]] = 0, "",Table13[[#This Row],[MntSweetProducts]])</f>
        <v>7</v>
      </c>
      <c r="U1096">
        <f>IF(Table13[[#This Row],[MntGoldProds]] = 0, "",Table13[[#This Row],[MntGoldProds]])</f>
        <v>8</v>
      </c>
      <c r="V1096">
        <v>1</v>
      </c>
      <c r="W1096">
        <v>1</v>
      </c>
      <c r="X1096">
        <v>1</v>
      </c>
      <c r="Y1096">
        <v>3</v>
      </c>
      <c r="Z1096">
        <v>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 t="s">
        <v>30</v>
      </c>
      <c r="AI1096" s="13">
        <f>SUM(Table13[[#This Row],[MntWines]:[MntGoldProds]])</f>
        <v>75</v>
      </c>
      <c r="AJ1096" s="13">
        <f>AVERAGE(Table13[[#This Row],[MntWines]:[MntGoldProds]])</f>
        <v>12.5</v>
      </c>
      <c r="AK1096">
        <f>IF(Table13[[#This Row],[Total Number of Purchases]]=0,0,Table13[[#This Row],[Total Spend]]/Table13[[#This Row],[Total Number of Purchases]])</f>
        <v>12.5</v>
      </c>
      <c r="AM1096">
        <f>SUM(Table13[[#This Row],[NumDealsPurchases]:[NumStorePurchases]])</f>
        <v>6</v>
      </c>
      <c r="AN1096" s="14">
        <f>Snapshot_Date-Table13[[#This Row],[Dt_Customer]]</f>
        <v>456</v>
      </c>
      <c r="AP1096" s="13">
        <f>Table13[[#This Row],[NumDealsPurchases]]/Table13[[#This Row],[Total Number of Purchases]]*100</f>
        <v>16.666666666666664</v>
      </c>
      <c r="AQ1096">
        <f>6-ROUNDUP(_xlfn.PERCENTRANK.INC(Table13[Recency],Table13[[#This Row],[Recency]])*5, 0)</f>
        <v>5</v>
      </c>
      <c r="AR1096">
        <f>ROUNDUP(_xlfn.PERCENTRANK.INC(Table13[Total Number of Purchases],Table13[[#This Row],[Total Number of Purchases]])*5,0)</f>
        <v>1</v>
      </c>
      <c r="AS1096">
        <f>ROUNDUP(_xlfn.PERCENTRANK.INC(Table13[Total Spend],Table13[[#This Row],[Total Spend]])*5,0)</f>
        <v>2</v>
      </c>
      <c r="AT1096" t="str">
        <f>Table13[[#This Row],[Recency Score]]&amp;Table13[[#This Row],[Frequency Score]]&amp;Table13[[#This Row],[Monetary Score]]</f>
        <v>512</v>
      </c>
      <c r="AU1096" t="str">
        <f t="shared" si="17"/>
        <v>Others</v>
      </c>
      <c r="AW1096" s="13">
        <f>DATEDIF(Table13[[#This Row],[Dt_Customer]], Snapshot_Date, "d")</f>
        <v>456</v>
      </c>
      <c r="AX1096" s="13">
        <f>Table13[[#This Row],[CL if today]]/365</f>
        <v>1.2493150684931507</v>
      </c>
      <c r="AY1096">
        <f>Table13[[#This Row],[Total Number of Purchases]]/Table13[[#This Row],[Corrected CL]]</f>
        <v>4.8026315789473681</v>
      </c>
      <c r="AZ1096">
        <f>Table13[[#This Row],[Average Order Value (AOV)]]*Table13[[#This Row],[Freq per Year]]</f>
        <v>60.032894736842103</v>
      </c>
      <c r="BA1096">
        <f>Table13[[#This Row],[Total Spend]]/Table13[[#This Row],[Corrected CL]]</f>
        <v>60.03289473684211</v>
      </c>
      <c r="BB1096">
        <v>604.08296943231448</v>
      </c>
      <c r="BC1096" s="1">
        <f>Table13[[#This Row],[Dt_Customer]]+Table13[[#This Row],[Recency]]</f>
        <v>41473</v>
      </c>
      <c r="BD1096" s="16" t="str">
        <f>IF(COUNTIF(A:A, A1096) &gt; 1, "Duplicate", "Unique")</f>
        <v>Unique</v>
      </c>
    </row>
    <row r="1097" spans="1:56" x14ac:dyDescent="0.3">
      <c r="A1097">
        <v>6958</v>
      </c>
      <c r="B1097">
        <v>1977</v>
      </c>
      <c r="C1097" t="s">
        <v>41</v>
      </c>
      <c r="D1097" t="s">
        <v>33</v>
      </c>
      <c r="E1097">
        <v>27889</v>
      </c>
      <c r="F1097">
        <v>1</v>
      </c>
      <c r="G1097">
        <v>0</v>
      </c>
      <c r="H1097" s="1">
        <v>41460</v>
      </c>
      <c r="I1097">
        <v>42</v>
      </c>
      <c r="J1097">
        <v>14</v>
      </c>
      <c r="K1097">
        <v>0</v>
      </c>
      <c r="L1097">
        <v>4</v>
      </c>
      <c r="M1097">
        <v>0</v>
      </c>
      <c r="N1097">
        <v>0</v>
      </c>
      <c r="O1097">
        <v>8</v>
      </c>
      <c r="P1097">
        <f>IF(Table13[[#This Row],[MntWines]] = 0,"",Table13[[#This Row],[MntWines]])</f>
        <v>14</v>
      </c>
      <c r="Q1097" t="str">
        <f>IF(Table13[[#This Row],[MntFruits]] = 0, "",Table13[[#This Row],[MntFruits]])</f>
        <v/>
      </c>
      <c r="R1097">
        <f>IF(Table13[[#This Row],[MntMeatProducts]] = 0, "",Table13[[#This Row],[MntMeatProducts]])</f>
        <v>4</v>
      </c>
      <c r="S1097" t="str">
        <f>IF(Table13[[#This Row],[MntFishProducts]] = 0, "",Table13[[#This Row],[MntFishProducts]])</f>
        <v/>
      </c>
      <c r="T1097" t="str">
        <f>IF(Table13[[#This Row],[MntSweetProducts]] = 0, "",Table13[[#This Row],[MntSweetProducts]])</f>
        <v/>
      </c>
      <c r="U1097">
        <f>IF(Table13[[#This Row],[MntGoldProds]] = 0, "",Table13[[#This Row],[MntGoldProds]])</f>
        <v>8</v>
      </c>
      <c r="V1097">
        <v>1</v>
      </c>
      <c r="W1097">
        <v>1</v>
      </c>
      <c r="X1097">
        <v>1</v>
      </c>
      <c r="Y1097">
        <v>2</v>
      </c>
      <c r="Z1097">
        <v>6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 t="s">
        <v>36</v>
      </c>
      <c r="AI1097" s="13">
        <f>SUM(Table13[[#This Row],[MntWines]:[MntGoldProds]])</f>
        <v>26</v>
      </c>
      <c r="AJ1097" s="13">
        <f>AVERAGE(Table13[[#This Row],[MntWines]:[MntGoldProds]])</f>
        <v>4.333333333333333</v>
      </c>
      <c r="AK1097">
        <f>IF(Table13[[#This Row],[Total Number of Purchases]]=0,0,Table13[[#This Row],[Total Spend]]/Table13[[#This Row],[Total Number of Purchases]])</f>
        <v>5.2</v>
      </c>
      <c r="AM1097">
        <f>SUM(Table13[[#This Row],[NumDealsPurchases]:[NumStorePurchases]])</f>
        <v>5</v>
      </c>
      <c r="AN1097" s="14">
        <f>Snapshot_Date-Table13[[#This Row],[Dt_Customer]]</f>
        <v>456</v>
      </c>
      <c r="AP1097" s="13">
        <f>Table13[[#This Row],[NumDealsPurchases]]/Table13[[#This Row],[Total Number of Purchases]]*100</f>
        <v>20</v>
      </c>
      <c r="AQ1097">
        <f>6-ROUNDUP(_xlfn.PERCENTRANK.INC(Table13[Recency],Table13[[#This Row],[Recency]])*5, 0)</f>
        <v>3</v>
      </c>
      <c r="AR1097">
        <f>ROUNDUP(_xlfn.PERCENTRANK.INC(Table13[Total Number of Purchases],Table13[[#This Row],[Total Number of Purchases]])*5,0)</f>
        <v>1</v>
      </c>
      <c r="AS1097">
        <f>ROUNDUP(_xlfn.PERCENTRANK.INC(Table13[Total Spend],Table13[[#This Row],[Total Spend]])*5,0)</f>
        <v>1</v>
      </c>
      <c r="AT1097" t="str">
        <f>Table13[[#This Row],[Recency Score]]&amp;Table13[[#This Row],[Frequency Score]]&amp;Table13[[#This Row],[Monetary Score]]</f>
        <v>311</v>
      </c>
      <c r="AU1097" t="str">
        <f t="shared" si="17"/>
        <v>Needs Attention</v>
      </c>
      <c r="AW1097" s="13">
        <f>DATEDIF(Table13[[#This Row],[Dt_Customer]], Snapshot_Date, "d")</f>
        <v>456</v>
      </c>
      <c r="AX1097" s="13">
        <f>Table13[[#This Row],[CL if today]]/365</f>
        <v>1.2493150684931507</v>
      </c>
      <c r="AY1097">
        <f>Table13[[#This Row],[Total Number of Purchases]]/Table13[[#This Row],[Corrected CL]]</f>
        <v>4.0021929824561404</v>
      </c>
      <c r="AZ1097">
        <f>Table13[[#This Row],[Average Order Value (AOV)]]*Table13[[#This Row],[Freq per Year]]</f>
        <v>20.811403508771932</v>
      </c>
      <c r="BA1097">
        <f>Table13[[#This Row],[Total Spend]]/Table13[[#This Row],[Corrected CL]]</f>
        <v>20.811403508771932</v>
      </c>
      <c r="BB1097">
        <v>1686.3318777292577</v>
      </c>
      <c r="BC1097" s="1">
        <f>Table13[[#This Row],[Dt_Customer]]+Table13[[#This Row],[Recency]]</f>
        <v>41502</v>
      </c>
      <c r="BD1097" s="16" t="str">
        <f>IF(COUNTIF(A:A, A1097) &gt; 1, "Duplicate", "Unique")</f>
        <v>Unique</v>
      </c>
    </row>
    <row r="1098" spans="1:56" x14ac:dyDescent="0.3">
      <c r="A1098">
        <v>10381</v>
      </c>
      <c r="B1098">
        <v>1979</v>
      </c>
      <c r="C1098" t="s">
        <v>28</v>
      </c>
      <c r="D1098" t="s">
        <v>31</v>
      </c>
      <c r="E1098">
        <v>47691</v>
      </c>
      <c r="F1098">
        <v>0</v>
      </c>
      <c r="G1098">
        <v>1</v>
      </c>
      <c r="H1098" s="1">
        <v>41460</v>
      </c>
      <c r="I1098">
        <v>43</v>
      </c>
      <c r="J1098">
        <v>14</v>
      </c>
      <c r="K1098">
        <v>0</v>
      </c>
      <c r="L1098">
        <v>3</v>
      </c>
      <c r="M1098">
        <v>0</v>
      </c>
      <c r="N1098">
        <v>0</v>
      </c>
      <c r="O1098">
        <v>4</v>
      </c>
      <c r="P1098">
        <f>IF(Table13[[#This Row],[MntWines]] = 0,"",Table13[[#This Row],[MntWines]])</f>
        <v>14</v>
      </c>
      <c r="Q1098" t="str">
        <f>IF(Table13[[#This Row],[MntFruits]] = 0, "",Table13[[#This Row],[MntFruits]])</f>
        <v/>
      </c>
      <c r="R1098">
        <f>IF(Table13[[#This Row],[MntMeatProducts]] = 0, "",Table13[[#This Row],[MntMeatProducts]])</f>
        <v>3</v>
      </c>
      <c r="S1098" t="str">
        <f>IF(Table13[[#This Row],[MntFishProducts]] = 0, "",Table13[[#This Row],[MntFishProducts]])</f>
        <v/>
      </c>
      <c r="T1098" t="str">
        <f>IF(Table13[[#This Row],[MntSweetProducts]] = 0, "",Table13[[#This Row],[MntSweetProducts]])</f>
        <v/>
      </c>
      <c r="U1098">
        <f>IF(Table13[[#This Row],[MntGoldProds]] = 0, "",Table13[[#This Row],[MntGoldProds]])</f>
        <v>4</v>
      </c>
      <c r="V1098">
        <v>1</v>
      </c>
      <c r="W1098">
        <v>1</v>
      </c>
      <c r="X1098">
        <v>0</v>
      </c>
      <c r="Y1098">
        <v>2</v>
      </c>
      <c r="Z1098">
        <v>6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 t="s">
        <v>30</v>
      </c>
      <c r="AI1098" s="13">
        <f>SUM(Table13[[#This Row],[MntWines]:[MntGoldProds]])</f>
        <v>21</v>
      </c>
      <c r="AJ1098" s="13">
        <f>AVERAGE(Table13[[#This Row],[MntWines]:[MntGoldProds]])</f>
        <v>3.5</v>
      </c>
      <c r="AK1098">
        <f>IF(Table13[[#This Row],[Total Number of Purchases]]=0,0,Table13[[#This Row],[Total Spend]]/Table13[[#This Row],[Total Number of Purchases]])</f>
        <v>5.25</v>
      </c>
      <c r="AM1098">
        <f>SUM(Table13[[#This Row],[NumDealsPurchases]:[NumStorePurchases]])</f>
        <v>4</v>
      </c>
      <c r="AN1098" s="14">
        <f>Snapshot_Date-Table13[[#This Row],[Dt_Customer]]</f>
        <v>456</v>
      </c>
      <c r="AP1098" s="13">
        <f>Table13[[#This Row],[NumDealsPurchases]]/Table13[[#This Row],[Total Number of Purchases]]*100</f>
        <v>25</v>
      </c>
      <c r="AQ1098">
        <f>6-ROUNDUP(_xlfn.PERCENTRANK.INC(Table13[Recency],Table13[[#This Row],[Recency]])*5, 0)</f>
        <v>3</v>
      </c>
      <c r="AR1098">
        <f>ROUNDUP(_xlfn.PERCENTRANK.INC(Table13[Total Number of Purchases],Table13[[#This Row],[Total Number of Purchases]])*5,0)</f>
        <v>1</v>
      </c>
      <c r="AS1098">
        <f>ROUNDUP(_xlfn.PERCENTRANK.INC(Table13[Total Spend],Table13[[#This Row],[Total Spend]])*5,0)</f>
        <v>1</v>
      </c>
      <c r="AT1098" t="str">
        <f>Table13[[#This Row],[Recency Score]]&amp;Table13[[#This Row],[Frequency Score]]&amp;Table13[[#This Row],[Monetary Score]]</f>
        <v>311</v>
      </c>
      <c r="AU1098" t="str">
        <f t="shared" si="17"/>
        <v>Needs Attention</v>
      </c>
      <c r="AW1098" s="13">
        <f>DATEDIF(Table13[[#This Row],[Dt_Customer]], Snapshot_Date, "d")</f>
        <v>456</v>
      </c>
      <c r="AX1098" s="13">
        <f>Table13[[#This Row],[CL if today]]/365</f>
        <v>1.2493150684931507</v>
      </c>
      <c r="AY1098">
        <f>Table13[[#This Row],[Total Number of Purchases]]/Table13[[#This Row],[Corrected CL]]</f>
        <v>3.2017543859649122</v>
      </c>
      <c r="AZ1098">
        <f>Table13[[#This Row],[Average Order Value (AOV)]]*Table13[[#This Row],[Freq per Year]]</f>
        <v>16.809210526315788</v>
      </c>
      <c r="BA1098">
        <f>Table13[[#This Row],[Total Spend]]/Table13[[#This Row],[Corrected CL]]</f>
        <v>16.809210526315791</v>
      </c>
      <c r="BB1098">
        <v>806.50655021834064</v>
      </c>
      <c r="BC1098" s="1">
        <f>Table13[[#This Row],[Dt_Customer]]+Table13[[#This Row],[Recency]]</f>
        <v>41503</v>
      </c>
      <c r="BD1098" s="16" t="str">
        <f>IF(COUNTIF(A:A, A1098) &gt; 1, "Duplicate", "Unique")</f>
        <v>Unique</v>
      </c>
    </row>
    <row r="1099" spans="1:56" x14ac:dyDescent="0.3">
      <c r="A1099">
        <v>1453</v>
      </c>
      <c r="B1099">
        <v>1943</v>
      </c>
      <c r="C1099" t="s">
        <v>37</v>
      </c>
      <c r="D1099" t="s">
        <v>42</v>
      </c>
      <c r="E1099">
        <v>57513</v>
      </c>
      <c r="F1099">
        <v>0</v>
      </c>
      <c r="G1099">
        <v>0</v>
      </c>
      <c r="H1099" s="1">
        <v>41461</v>
      </c>
      <c r="I1099">
        <v>59</v>
      </c>
      <c r="J1099">
        <v>735</v>
      </c>
      <c r="K1099">
        <v>40</v>
      </c>
      <c r="L1099">
        <v>183</v>
      </c>
      <c r="M1099">
        <v>52</v>
      </c>
      <c r="N1099">
        <v>20</v>
      </c>
      <c r="O1099">
        <v>30</v>
      </c>
      <c r="P1099">
        <f>IF(Table13[[#This Row],[MntWines]] = 0,"",Table13[[#This Row],[MntWines]])</f>
        <v>735</v>
      </c>
      <c r="Q1099">
        <f>IF(Table13[[#This Row],[MntFruits]] = 0, "",Table13[[#This Row],[MntFruits]])</f>
        <v>40</v>
      </c>
      <c r="R1099">
        <f>IF(Table13[[#This Row],[MntMeatProducts]] = 0, "",Table13[[#This Row],[MntMeatProducts]])</f>
        <v>183</v>
      </c>
      <c r="S1099">
        <f>IF(Table13[[#This Row],[MntFishProducts]] = 0, "",Table13[[#This Row],[MntFishProducts]])</f>
        <v>52</v>
      </c>
      <c r="T1099">
        <f>IF(Table13[[#This Row],[MntSweetProducts]] = 0, "",Table13[[#This Row],[MntSweetProducts]])</f>
        <v>20</v>
      </c>
      <c r="U1099">
        <f>IF(Table13[[#This Row],[MntGoldProds]] = 0, "",Table13[[#This Row],[MntGoldProds]])</f>
        <v>30</v>
      </c>
      <c r="V1099">
        <v>2</v>
      </c>
      <c r="W1099">
        <v>9</v>
      </c>
      <c r="X1099">
        <v>3</v>
      </c>
      <c r="Y1099">
        <v>13</v>
      </c>
      <c r="Z1099">
        <v>6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 t="s">
        <v>30</v>
      </c>
      <c r="AI1099" s="13">
        <f>SUM(Table13[[#This Row],[MntWines]:[MntGoldProds]])</f>
        <v>1060</v>
      </c>
      <c r="AJ1099" s="13">
        <f>AVERAGE(Table13[[#This Row],[MntWines]:[MntGoldProds]])</f>
        <v>176.66666666666666</v>
      </c>
      <c r="AK1099">
        <f>IF(Table13[[#This Row],[Total Number of Purchases]]=0,0,Table13[[#This Row],[Total Spend]]/Table13[[#This Row],[Total Number of Purchases]])</f>
        <v>39.25925925925926</v>
      </c>
      <c r="AM1099">
        <f>SUM(Table13[[#This Row],[NumDealsPurchases]:[NumStorePurchases]])</f>
        <v>27</v>
      </c>
      <c r="AN1099" s="14">
        <f>Snapshot_Date-Table13[[#This Row],[Dt_Customer]]</f>
        <v>455</v>
      </c>
      <c r="AP1099" s="13">
        <f>Table13[[#This Row],[NumDealsPurchases]]/Table13[[#This Row],[Total Number of Purchases]]*100</f>
        <v>7.4074074074074066</v>
      </c>
      <c r="AQ1099">
        <f>6-ROUNDUP(_xlfn.PERCENTRANK.INC(Table13[Recency],Table13[[#This Row],[Recency]])*5, 0)</f>
        <v>3</v>
      </c>
      <c r="AR1099">
        <f>ROUNDUP(_xlfn.PERCENTRANK.INC(Table13[Total Number of Purchases],Table13[[#This Row],[Total Number of Purchases]])*5,0)</f>
        <v>5</v>
      </c>
      <c r="AS1099">
        <f>ROUNDUP(_xlfn.PERCENTRANK.INC(Table13[Total Spend],Table13[[#This Row],[Total Spend]])*5,0)</f>
        <v>4</v>
      </c>
      <c r="AT1099" t="str">
        <f>Table13[[#This Row],[Recency Score]]&amp;Table13[[#This Row],[Frequency Score]]&amp;Table13[[#This Row],[Monetary Score]]</f>
        <v>354</v>
      </c>
      <c r="AU1099" t="str">
        <f t="shared" si="17"/>
        <v>Frequent Buyers</v>
      </c>
      <c r="AW1099" s="13">
        <f>DATEDIF(Table13[[#This Row],[Dt_Customer]], Snapshot_Date, "d")</f>
        <v>455</v>
      </c>
      <c r="AX1099" s="13">
        <f>Table13[[#This Row],[CL if today]]/365</f>
        <v>1.2465753424657535</v>
      </c>
      <c r="AY1099">
        <f>Table13[[#This Row],[Total Number of Purchases]]/Table13[[#This Row],[Corrected CL]]</f>
        <v>21.659340659340657</v>
      </c>
      <c r="AZ1099">
        <f>Table13[[#This Row],[Average Order Value (AOV)]]*Table13[[#This Row],[Freq per Year]]</f>
        <v>850.32967032967019</v>
      </c>
      <c r="BA1099">
        <f>Table13[[#This Row],[Total Spend]]/Table13[[#This Row],[Corrected CL]]</f>
        <v>850.32967032967031</v>
      </c>
      <c r="BB1099">
        <v>27.155361050328224</v>
      </c>
      <c r="BC1099" s="1">
        <f>Table13[[#This Row],[Dt_Customer]]+Table13[[#This Row],[Recency]]</f>
        <v>41520</v>
      </c>
      <c r="BD1099" s="16" t="str">
        <f>IF(COUNTIF(A:A, A1099) &gt; 1, "Duplicate", "Unique")</f>
        <v>Unique</v>
      </c>
    </row>
    <row r="1100" spans="1:56" x14ac:dyDescent="0.3">
      <c r="A1100">
        <v>8147</v>
      </c>
      <c r="B1100">
        <v>1960</v>
      </c>
      <c r="C1100" t="s">
        <v>28</v>
      </c>
      <c r="D1100" t="s">
        <v>33</v>
      </c>
      <c r="E1100">
        <v>31454</v>
      </c>
      <c r="F1100">
        <v>1</v>
      </c>
      <c r="G1100">
        <v>1</v>
      </c>
      <c r="H1100" s="1">
        <v>41461</v>
      </c>
      <c r="I1100">
        <v>40</v>
      </c>
      <c r="J1100">
        <v>28</v>
      </c>
      <c r="K1100">
        <v>0</v>
      </c>
      <c r="L1100">
        <v>11</v>
      </c>
      <c r="M1100">
        <v>0</v>
      </c>
      <c r="N1100">
        <v>0</v>
      </c>
      <c r="O1100">
        <v>9</v>
      </c>
      <c r="P1100">
        <f>IF(Table13[[#This Row],[MntWines]] = 0,"",Table13[[#This Row],[MntWines]])</f>
        <v>28</v>
      </c>
      <c r="Q1100" t="str">
        <f>IF(Table13[[#This Row],[MntFruits]] = 0, "",Table13[[#This Row],[MntFruits]])</f>
        <v/>
      </c>
      <c r="R1100">
        <f>IF(Table13[[#This Row],[MntMeatProducts]] = 0, "",Table13[[#This Row],[MntMeatProducts]])</f>
        <v>11</v>
      </c>
      <c r="S1100" t="str">
        <f>IF(Table13[[#This Row],[MntFishProducts]] = 0, "",Table13[[#This Row],[MntFishProducts]])</f>
        <v/>
      </c>
      <c r="T1100" t="str">
        <f>IF(Table13[[#This Row],[MntSweetProducts]] = 0, "",Table13[[#This Row],[MntSweetProducts]])</f>
        <v/>
      </c>
      <c r="U1100">
        <f>IF(Table13[[#This Row],[MntGoldProds]] = 0, "",Table13[[#This Row],[MntGoldProds]])</f>
        <v>9</v>
      </c>
      <c r="V1100">
        <v>3</v>
      </c>
      <c r="W1100">
        <v>2</v>
      </c>
      <c r="X1100">
        <v>0</v>
      </c>
      <c r="Y1100">
        <v>3</v>
      </c>
      <c r="Z1100">
        <v>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 t="s">
        <v>30</v>
      </c>
      <c r="AI1100" s="13">
        <f>SUM(Table13[[#This Row],[MntWines]:[MntGoldProds]])</f>
        <v>48</v>
      </c>
      <c r="AJ1100" s="13">
        <f>AVERAGE(Table13[[#This Row],[MntWines]:[MntGoldProds]])</f>
        <v>8</v>
      </c>
      <c r="AK1100">
        <f>IF(Table13[[#This Row],[Total Number of Purchases]]=0,0,Table13[[#This Row],[Total Spend]]/Table13[[#This Row],[Total Number of Purchases]])</f>
        <v>6</v>
      </c>
      <c r="AM1100">
        <f>SUM(Table13[[#This Row],[NumDealsPurchases]:[NumStorePurchases]])</f>
        <v>8</v>
      </c>
      <c r="AN1100" s="14">
        <f>Snapshot_Date-Table13[[#This Row],[Dt_Customer]]</f>
        <v>455</v>
      </c>
      <c r="AP1100" s="13">
        <f>Table13[[#This Row],[NumDealsPurchases]]/Table13[[#This Row],[Total Number of Purchases]]*100</f>
        <v>37.5</v>
      </c>
      <c r="AQ1100">
        <f>6-ROUNDUP(_xlfn.PERCENTRANK.INC(Table13[Recency],Table13[[#This Row],[Recency]])*5, 0)</f>
        <v>3</v>
      </c>
      <c r="AR1100">
        <f>ROUNDUP(_xlfn.PERCENTRANK.INC(Table13[Total Number of Purchases],Table13[[#This Row],[Total Number of Purchases]])*5,0)</f>
        <v>2</v>
      </c>
      <c r="AS1100">
        <f>ROUNDUP(_xlfn.PERCENTRANK.INC(Table13[Total Spend],Table13[[#This Row],[Total Spend]])*5,0)</f>
        <v>1</v>
      </c>
      <c r="AT1100" t="str">
        <f>Table13[[#This Row],[Recency Score]]&amp;Table13[[#This Row],[Frequency Score]]&amp;Table13[[#This Row],[Monetary Score]]</f>
        <v>321</v>
      </c>
      <c r="AU1100" t="str">
        <f t="shared" si="17"/>
        <v>Needs Attention</v>
      </c>
      <c r="AW1100" s="13">
        <f>DATEDIF(Table13[[#This Row],[Dt_Customer]], Snapshot_Date, "d")</f>
        <v>455</v>
      </c>
      <c r="AX1100" s="13">
        <f>Table13[[#This Row],[CL if today]]/365</f>
        <v>1.2465753424657535</v>
      </c>
      <c r="AY1100">
        <f>Table13[[#This Row],[Total Number of Purchases]]/Table13[[#This Row],[Corrected CL]]</f>
        <v>6.417582417582417</v>
      </c>
      <c r="AZ1100">
        <f>Table13[[#This Row],[Average Order Value (AOV)]]*Table13[[#This Row],[Freq per Year]]</f>
        <v>38.505494505494504</v>
      </c>
      <c r="BA1100">
        <f>Table13[[#This Row],[Total Spend]]/Table13[[#This Row],[Corrected CL]]</f>
        <v>38.505494505494504</v>
      </c>
      <c r="BB1100">
        <v>27.155361050328224</v>
      </c>
      <c r="BC1100" s="1">
        <f>Table13[[#This Row],[Dt_Customer]]+Table13[[#This Row],[Recency]]</f>
        <v>41501</v>
      </c>
      <c r="BD1100" s="16" t="str">
        <f>IF(COUNTIF(A:A, A1100) &gt; 1, "Duplicate", "Unique")</f>
        <v>Unique</v>
      </c>
    </row>
    <row r="1101" spans="1:56" x14ac:dyDescent="0.3">
      <c r="A1101">
        <v>7873</v>
      </c>
      <c r="B1101">
        <v>1973</v>
      </c>
      <c r="C1101" t="s">
        <v>37</v>
      </c>
      <c r="D1101" t="s">
        <v>35</v>
      </c>
      <c r="E1101">
        <v>63516</v>
      </c>
      <c r="F1101">
        <v>1</v>
      </c>
      <c r="G1101">
        <v>1</v>
      </c>
      <c r="H1101" s="1">
        <v>41461</v>
      </c>
      <c r="I1101">
        <v>30</v>
      </c>
      <c r="J1101">
        <v>141</v>
      </c>
      <c r="K1101">
        <v>11</v>
      </c>
      <c r="L1101">
        <v>114</v>
      </c>
      <c r="M1101">
        <v>15</v>
      </c>
      <c r="N1101">
        <v>14</v>
      </c>
      <c r="O1101">
        <v>5</v>
      </c>
      <c r="P1101">
        <f>IF(Table13[[#This Row],[MntWines]] = 0,"",Table13[[#This Row],[MntWines]])</f>
        <v>141</v>
      </c>
      <c r="Q1101">
        <f>IF(Table13[[#This Row],[MntFruits]] = 0, "",Table13[[#This Row],[MntFruits]])</f>
        <v>11</v>
      </c>
      <c r="R1101">
        <f>IF(Table13[[#This Row],[MntMeatProducts]] = 0, "",Table13[[#This Row],[MntMeatProducts]])</f>
        <v>114</v>
      </c>
      <c r="S1101">
        <f>IF(Table13[[#This Row],[MntFishProducts]] = 0, "",Table13[[#This Row],[MntFishProducts]])</f>
        <v>15</v>
      </c>
      <c r="T1101">
        <f>IF(Table13[[#This Row],[MntSweetProducts]] = 0, "",Table13[[#This Row],[MntSweetProducts]])</f>
        <v>14</v>
      </c>
      <c r="U1101">
        <f>IF(Table13[[#This Row],[MntGoldProds]] = 0, "",Table13[[#This Row],[MntGoldProds]])</f>
        <v>5</v>
      </c>
      <c r="V1101">
        <v>4</v>
      </c>
      <c r="W1101">
        <v>4</v>
      </c>
      <c r="X1101">
        <v>1</v>
      </c>
      <c r="Y1101">
        <v>7</v>
      </c>
      <c r="Z1101">
        <v>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32</v>
      </c>
      <c r="AI1101" s="13">
        <f>SUM(Table13[[#This Row],[MntWines]:[MntGoldProds]])</f>
        <v>300</v>
      </c>
      <c r="AJ1101" s="13">
        <f>AVERAGE(Table13[[#This Row],[MntWines]:[MntGoldProds]])</f>
        <v>50</v>
      </c>
      <c r="AK1101">
        <f>IF(Table13[[#This Row],[Total Number of Purchases]]=0,0,Table13[[#This Row],[Total Spend]]/Table13[[#This Row],[Total Number of Purchases]])</f>
        <v>18.75</v>
      </c>
      <c r="AM1101">
        <f>SUM(Table13[[#This Row],[NumDealsPurchases]:[NumStorePurchases]])</f>
        <v>16</v>
      </c>
      <c r="AN1101" s="14">
        <f>Snapshot_Date-Table13[[#This Row],[Dt_Customer]]</f>
        <v>455</v>
      </c>
      <c r="AP1101" s="13">
        <f>Table13[[#This Row],[NumDealsPurchases]]/Table13[[#This Row],[Total Number of Purchases]]*100</f>
        <v>25</v>
      </c>
      <c r="AQ1101">
        <f>6-ROUNDUP(_xlfn.PERCENTRANK.INC(Table13[Recency],Table13[[#This Row],[Recency]])*5, 0)</f>
        <v>4</v>
      </c>
      <c r="AR1101">
        <f>ROUNDUP(_xlfn.PERCENTRANK.INC(Table13[Total Number of Purchases],Table13[[#This Row],[Total Number of Purchases]])*5,0)</f>
        <v>3</v>
      </c>
      <c r="AS1101">
        <f>ROUNDUP(_xlfn.PERCENTRANK.INC(Table13[Total Spend],Table13[[#This Row],[Total Spend]])*5,0)</f>
        <v>3</v>
      </c>
      <c r="AT1101" t="str">
        <f>Table13[[#This Row],[Recency Score]]&amp;Table13[[#This Row],[Frequency Score]]&amp;Table13[[#This Row],[Monetary Score]]</f>
        <v>433</v>
      </c>
      <c r="AU1101" t="str">
        <f t="shared" si="17"/>
        <v>Potential Loyalists</v>
      </c>
      <c r="AW1101" s="13">
        <f>DATEDIF(Table13[[#This Row],[Dt_Customer]], Snapshot_Date, "d")</f>
        <v>455</v>
      </c>
      <c r="AX1101" s="13">
        <f>Table13[[#This Row],[CL if today]]/365</f>
        <v>1.2465753424657535</v>
      </c>
      <c r="AY1101">
        <f>Table13[[#This Row],[Total Number of Purchases]]/Table13[[#This Row],[Corrected CL]]</f>
        <v>12.835164835164834</v>
      </c>
      <c r="AZ1101">
        <f>Table13[[#This Row],[Average Order Value (AOV)]]*Table13[[#This Row],[Freq per Year]]</f>
        <v>240.65934065934064</v>
      </c>
      <c r="BA1101">
        <f>Table13[[#This Row],[Total Spend]]/Table13[[#This Row],[Corrected CL]]</f>
        <v>240.65934065934064</v>
      </c>
      <c r="BB1101">
        <v>1148.512035010941</v>
      </c>
      <c r="BC1101" s="1">
        <f>Table13[[#This Row],[Dt_Customer]]+Table13[[#This Row],[Recency]]</f>
        <v>41491</v>
      </c>
      <c r="BD1101" s="16" t="str">
        <f>IF(COUNTIF(A:A, A1101) &gt; 1, "Duplicate", "Unique")</f>
        <v>Unique</v>
      </c>
    </row>
    <row r="1102" spans="1:56" x14ac:dyDescent="0.3">
      <c r="A1102">
        <v>6349</v>
      </c>
      <c r="B1102">
        <v>1987</v>
      </c>
      <c r="C1102" t="s">
        <v>41</v>
      </c>
      <c r="D1102" t="s">
        <v>29</v>
      </c>
      <c r="E1102">
        <v>61787</v>
      </c>
      <c r="F1102">
        <v>0</v>
      </c>
      <c r="G1102">
        <v>0</v>
      </c>
      <c r="H1102" s="1">
        <v>41461</v>
      </c>
      <c r="I1102">
        <v>71</v>
      </c>
      <c r="J1102">
        <v>621</v>
      </c>
      <c r="K1102">
        <v>73</v>
      </c>
      <c r="L1102">
        <v>414</v>
      </c>
      <c r="M1102">
        <v>78</v>
      </c>
      <c r="N1102">
        <v>48</v>
      </c>
      <c r="O1102">
        <v>85</v>
      </c>
      <c r="P1102">
        <f>IF(Table13[[#This Row],[MntWines]] = 0,"",Table13[[#This Row],[MntWines]])</f>
        <v>621</v>
      </c>
      <c r="Q1102">
        <f>IF(Table13[[#This Row],[MntFruits]] = 0, "",Table13[[#This Row],[MntFruits]])</f>
        <v>73</v>
      </c>
      <c r="R1102">
        <f>IF(Table13[[#This Row],[MntMeatProducts]] = 0, "",Table13[[#This Row],[MntMeatProducts]])</f>
        <v>414</v>
      </c>
      <c r="S1102">
        <f>IF(Table13[[#This Row],[MntFishProducts]] = 0, "",Table13[[#This Row],[MntFishProducts]])</f>
        <v>78</v>
      </c>
      <c r="T1102">
        <f>IF(Table13[[#This Row],[MntSweetProducts]] = 0, "",Table13[[#This Row],[MntSweetProducts]])</f>
        <v>48</v>
      </c>
      <c r="U1102">
        <f>IF(Table13[[#This Row],[MntGoldProds]] = 0, "",Table13[[#This Row],[MntGoldProds]])</f>
        <v>85</v>
      </c>
      <c r="V1102">
        <v>1</v>
      </c>
      <c r="W1102">
        <v>8</v>
      </c>
      <c r="X1102">
        <v>4</v>
      </c>
      <c r="Y1102">
        <v>6</v>
      </c>
      <c r="Z1102">
        <v>5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s">
        <v>30</v>
      </c>
      <c r="AI1102" s="13">
        <f>SUM(Table13[[#This Row],[MntWines]:[MntGoldProds]])</f>
        <v>1319</v>
      </c>
      <c r="AJ1102" s="13">
        <f>AVERAGE(Table13[[#This Row],[MntWines]:[MntGoldProds]])</f>
        <v>219.83333333333334</v>
      </c>
      <c r="AK1102">
        <f>IF(Table13[[#This Row],[Total Number of Purchases]]=0,0,Table13[[#This Row],[Total Spend]]/Table13[[#This Row],[Total Number of Purchases]])</f>
        <v>69.421052631578945</v>
      </c>
      <c r="AM1102">
        <f>SUM(Table13[[#This Row],[NumDealsPurchases]:[NumStorePurchases]])</f>
        <v>19</v>
      </c>
      <c r="AN1102" s="14">
        <f>Snapshot_Date-Table13[[#This Row],[Dt_Customer]]</f>
        <v>455</v>
      </c>
      <c r="AP1102" s="13">
        <f>Table13[[#This Row],[NumDealsPurchases]]/Table13[[#This Row],[Total Number of Purchases]]*100</f>
        <v>5.2631578947368416</v>
      </c>
      <c r="AQ1102">
        <f>6-ROUNDUP(_xlfn.PERCENTRANK.INC(Table13[Recency],Table13[[#This Row],[Recency]])*5, 0)</f>
        <v>2</v>
      </c>
      <c r="AR1102">
        <f>ROUNDUP(_xlfn.PERCENTRANK.INC(Table13[Total Number of Purchases],Table13[[#This Row],[Total Number of Purchases]])*5,0)</f>
        <v>4</v>
      </c>
      <c r="AS1102">
        <f>ROUNDUP(_xlfn.PERCENTRANK.INC(Table13[Total Spend],Table13[[#This Row],[Total Spend]])*5,0)</f>
        <v>5</v>
      </c>
      <c r="AT1102" t="str">
        <f>Table13[[#This Row],[Recency Score]]&amp;Table13[[#This Row],[Frequency Score]]&amp;Table13[[#This Row],[Monetary Score]]</f>
        <v>245</v>
      </c>
      <c r="AU1102" t="str">
        <f t="shared" si="17"/>
        <v>Big Spenders</v>
      </c>
      <c r="AW1102" s="13">
        <f>DATEDIF(Table13[[#This Row],[Dt_Customer]], Snapshot_Date, "d")</f>
        <v>455</v>
      </c>
      <c r="AX1102" s="13">
        <f>Table13[[#This Row],[CL if today]]/365</f>
        <v>1.2465753424657535</v>
      </c>
      <c r="AY1102">
        <f>Table13[[#This Row],[Total Number of Purchases]]/Table13[[#This Row],[Corrected CL]]</f>
        <v>15.241758241758241</v>
      </c>
      <c r="AZ1102">
        <f>Table13[[#This Row],[Average Order Value (AOV)]]*Table13[[#This Row],[Freq per Year]]</f>
        <v>1058.098901098901</v>
      </c>
      <c r="BA1102">
        <f>Table13[[#This Row],[Total Spend]]/Table13[[#This Row],[Corrected CL]]</f>
        <v>1058.098901098901</v>
      </c>
      <c r="BB1102">
        <v>67.089715536105032</v>
      </c>
      <c r="BC1102" s="1">
        <f>Table13[[#This Row],[Dt_Customer]]+Table13[[#This Row],[Recency]]</f>
        <v>41532</v>
      </c>
      <c r="BD1102" s="16" t="str">
        <f>IF(COUNTIF(A:A, A1102) &gt; 1, "Duplicate", "Unique")</f>
        <v>Unique</v>
      </c>
    </row>
    <row r="1103" spans="1:56" x14ac:dyDescent="0.3">
      <c r="A1103">
        <v>9579</v>
      </c>
      <c r="B1103">
        <v>1959</v>
      </c>
      <c r="C1103" t="s">
        <v>37</v>
      </c>
      <c r="D1103" t="s">
        <v>33</v>
      </c>
      <c r="E1103">
        <v>33762</v>
      </c>
      <c r="F1103">
        <v>2</v>
      </c>
      <c r="G1103">
        <v>1</v>
      </c>
      <c r="H1103" s="1">
        <v>41462</v>
      </c>
      <c r="I1103">
        <v>61</v>
      </c>
      <c r="J1103">
        <v>53</v>
      </c>
      <c r="K1103">
        <v>1</v>
      </c>
      <c r="L1103">
        <v>34</v>
      </c>
      <c r="M1103">
        <v>2</v>
      </c>
      <c r="N1103">
        <v>0</v>
      </c>
      <c r="O1103">
        <v>16</v>
      </c>
      <c r="P1103">
        <f>IF(Table13[[#This Row],[MntWines]] = 0,"",Table13[[#This Row],[MntWines]])</f>
        <v>53</v>
      </c>
      <c r="Q1103">
        <f>IF(Table13[[#This Row],[MntFruits]] = 0, "",Table13[[#This Row],[MntFruits]])</f>
        <v>1</v>
      </c>
      <c r="R1103">
        <f>IF(Table13[[#This Row],[MntMeatProducts]] = 0, "",Table13[[#This Row],[MntMeatProducts]])</f>
        <v>34</v>
      </c>
      <c r="S1103">
        <f>IF(Table13[[#This Row],[MntFishProducts]] = 0, "",Table13[[#This Row],[MntFishProducts]])</f>
        <v>2</v>
      </c>
      <c r="T1103" t="str">
        <f>IF(Table13[[#This Row],[MntSweetProducts]] = 0, "",Table13[[#This Row],[MntSweetProducts]])</f>
        <v/>
      </c>
      <c r="U1103">
        <f>IF(Table13[[#This Row],[MntGoldProds]] = 0, "",Table13[[#This Row],[MntGoldProds]])</f>
        <v>16</v>
      </c>
      <c r="V1103">
        <v>3</v>
      </c>
      <c r="W1103">
        <v>2</v>
      </c>
      <c r="X1103">
        <v>2</v>
      </c>
      <c r="Y1103">
        <v>2</v>
      </c>
      <c r="Z1103">
        <v>8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 t="s">
        <v>32</v>
      </c>
      <c r="AI1103" s="13">
        <f>SUM(Table13[[#This Row],[MntWines]:[MntGoldProds]])</f>
        <v>106</v>
      </c>
      <c r="AJ1103" s="13">
        <f>AVERAGE(Table13[[#This Row],[MntWines]:[MntGoldProds]])</f>
        <v>17.666666666666668</v>
      </c>
      <c r="AK1103">
        <f>IF(Table13[[#This Row],[Total Number of Purchases]]=0,0,Table13[[#This Row],[Total Spend]]/Table13[[#This Row],[Total Number of Purchases]])</f>
        <v>11.777777777777779</v>
      </c>
      <c r="AM1103">
        <f>SUM(Table13[[#This Row],[NumDealsPurchases]:[NumStorePurchases]])</f>
        <v>9</v>
      </c>
      <c r="AN1103" s="14">
        <f>Snapshot_Date-Table13[[#This Row],[Dt_Customer]]</f>
        <v>454</v>
      </c>
      <c r="AP1103" s="13">
        <f>Table13[[#This Row],[NumDealsPurchases]]/Table13[[#This Row],[Total Number of Purchases]]*100</f>
        <v>33.333333333333329</v>
      </c>
      <c r="AQ1103">
        <f>6-ROUNDUP(_xlfn.PERCENTRANK.INC(Table13[Recency],Table13[[#This Row],[Recency]])*5, 0)</f>
        <v>2</v>
      </c>
      <c r="AR1103">
        <f>ROUNDUP(_xlfn.PERCENTRANK.INC(Table13[Total Number of Purchases],Table13[[#This Row],[Total Number of Purchases]])*5,0)</f>
        <v>2</v>
      </c>
      <c r="AS1103">
        <f>ROUNDUP(_xlfn.PERCENTRANK.INC(Table13[Total Spend],Table13[[#This Row],[Total Spend]])*5,0)</f>
        <v>2</v>
      </c>
      <c r="AT1103" t="str">
        <f>Table13[[#This Row],[Recency Score]]&amp;Table13[[#This Row],[Frequency Score]]&amp;Table13[[#This Row],[Monetary Score]]</f>
        <v>222</v>
      </c>
      <c r="AU1103" t="str">
        <f t="shared" si="17"/>
        <v>About to Sleep</v>
      </c>
      <c r="AW1103" s="13">
        <f>DATEDIF(Table13[[#This Row],[Dt_Customer]], Snapshot_Date, "d")</f>
        <v>454</v>
      </c>
      <c r="AX1103" s="13">
        <f>Table13[[#This Row],[CL if today]]/365</f>
        <v>1.2438356164383562</v>
      </c>
      <c r="AY1103">
        <f>Table13[[#This Row],[Total Number of Purchases]]/Table13[[#This Row],[Corrected CL]]</f>
        <v>7.2356828193832596</v>
      </c>
      <c r="AZ1103">
        <f>Table13[[#This Row],[Average Order Value (AOV)]]*Table13[[#This Row],[Freq per Year]]</f>
        <v>85.220264317180622</v>
      </c>
      <c r="BA1103">
        <f>Table13[[#This Row],[Total Spend]]/Table13[[#This Row],[Corrected CL]]</f>
        <v>85.220264317180622</v>
      </c>
      <c r="BB1103">
        <v>553.10307017543857</v>
      </c>
      <c r="BC1103" s="1">
        <f>Table13[[#This Row],[Dt_Customer]]+Table13[[#This Row],[Recency]]</f>
        <v>41523</v>
      </c>
      <c r="BD1103" s="16" t="str">
        <f>IF(COUNTIF(A:A, A1103) &gt; 1, "Duplicate", "Unique")</f>
        <v>Unique</v>
      </c>
    </row>
    <row r="1104" spans="1:56" x14ac:dyDescent="0.3">
      <c r="A1104">
        <v>2445</v>
      </c>
      <c r="B1104">
        <v>1974</v>
      </c>
      <c r="C1104" t="s">
        <v>37</v>
      </c>
      <c r="D1104" t="s">
        <v>35</v>
      </c>
      <c r="E1104">
        <v>28440</v>
      </c>
      <c r="F1104">
        <v>1</v>
      </c>
      <c r="G1104">
        <v>0</v>
      </c>
      <c r="H1104" s="1">
        <v>41462</v>
      </c>
      <c r="I1104">
        <v>87</v>
      </c>
      <c r="J1104">
        <v>38</v>
      </c>
      <c r="K1104">
        <v>1</v>
      </c>
      <c r="L1104">
        <v>24</v>
      </c>
      <c r="M1104">
        <v>0</v>
      </c>
      <c r="N1104">
        <v>0</v>
      </c>
      <c r="O1104">
        <v>0</v>
      </c>
      <c r="P1104">
        <f>IF(Table13[[#This Row],[MntWines]] = 0,"",Table13[[#This Row],[MntWines]])</f>
        <v>38</v>
      </c>
      <c r="Q1104">
        <f>IF(Table13[[#This Row],[MntFruits]] = 0, "",Table13[[#This Row],[MntFruits]])</f>
        <v>1</v>
      </c>
      <c r="R1104">
        <f>IF(Table13[[#This Row],[MntMeatProducts]] = 0, "",Table13[[#This Row],[MntMeatProducts]])</f>
        <v>24</v>
      </c>
      <c r="S1104" t="str">
        <f>IF(Table13[[#This Row],[MntFishProducts]] = 0, "",Table13[[#This Row],[MntFishProducts]])</f>
        <v/>
      </c>
      <c r="T1104" t="str">
        <f>IF(Table13[[#This Row],[MntSweetProducts]] = 0, "",Table13[[#This Row],[MntSweetProducts]])</f>
        <v/>
      </c>
      <c r="U1104" t="str">
        <f>IF(Table13[[#This Row],[MntGoldProds]] = 0, "",Table13[[#This Row],[MntGoldProds]])</f>
        <v/>
      </c>
      <c r="V1104">
        <v>1</v>
      </c>
      <c r="W1104">
        <v>2</v>
      </c>
      <c r="X1104">
        <v>0</v>
      </c>
      <c r="Y1104">
        <v>3</v>
      </c>
      <c r="Z1104">
        <v>8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s">
        <v>30</v>
      </c>
      <c r="AI1104" s="13">
        <f>SUM(Table13[[#This Row],[MntWines]:[MntGoldProds]])</f>
        <v>63</v>
      </c>
      <c r="AJ1104" s="13">
        <f>AVERAGE(Table13[[#This Row],[MntWines]:[MntGoldProds]])</f>
        <v>10.5</v>
      </c>
      <c r="AK1104">
        <f>IF(Table13[[#This Row],[Total Number of Purchases]]=0,0,Table13[[#This Row],[Total Spend]]/Table13[[#This Row],[Total Number of Purchases]])</f>
        <v>10.5</v>
      </c>
      <c r="AM1104">
        <f>SUM(Table13[[#This Row],[NumDealsPurchases]:[NumStorePurchases]])</f>
        <v>6</v>
      </c>
      <c r="AN1104" s="14">
        <f>Snapshot_Date-Table13[[#This Row],[Dt_Customer]]</f>
        <v>454</v>
      </c>
      <c r="AP1104" s="13">
        <f>Table13[[#This Row],[NumDealsPurchases]]/Table13[[#This Row],[Total Number of Purchases]]*100</f>
        <v>16.666666666666664</v>
      </c>
      <c r="AQ1104">
        <f>6-ROUNDUP(_xlfn.PERCENTRANK.INC(Table13[Recency],Table13[[#This Row],[Recency]])*5, 0)</f>
        <v>1</v>
      </c>
      <c r="AR1104">
        <f>ROUNDUP(_xlfn.PERCENTRANK.INC(Table13[Total Number of Purchases],Table13[[#This Row],[Total Number of Purchases]])*5,0)</f>
        <v>1</v>
      </c>
      <c r="AS1104">
        <f>ROUNDUP(_xlfn.PERCENTRANK.INC(Table13[Total Spend],Table13[[#This Row],[Total Spend]])*5,0)</f>
        <v>2</v>
      </c>
      <c r="AT1104" t="str">
        <f>Table13[[#This Row],[Recency Score]]&amp;Table13[[#This Row],[Frequency Score]]&amp;Table13[[#This Row],[Monetary Score]]</f>
        <v>112</v>
      </c>
      <c r="AU1104" t="str">
        <f t="shared" si="17"/>
        <v>Lost</v>
      </c>
      <c r="AW1104" s="13">
        <f>DATEDIF(Table13[[#This Row],[Dt_Customer]], Snapshot_Date, "d")</f>
        <v>454</v>
      </c>
      <c r="AX1104" s="13">
        <f>Table13[[#This Row],[CL if today]]/365</f>
        <v>1.2438356164383562</v>
      </c>
      <c r="AY1104">
        <f>Table13[[#This Row],[Total Number of Purchases]]/Table13[[#This Row],[Corrected CL]]</f>
        <v>4.823788546255507</v>
      </c>
      <c r="AZ1104">
        <f>Table13[[#This Row],[Average Order Value (AOV)]]*Table13[[#This Row],[Freq per Year]]</f>
        <v>50.649779735682827</v>
      </c>
      <c r="BA1104">
        <f>Table13[[#This Row],[Total Spend]]/Table13[[#This Row],[Corrected CL]]</f>
        <v>50.64977973568282</v>
      </c>
      <c r="BB1104">
        <v>41.531728665207872</v>
      </c>
      <c r="BC1104" s="1">
        <f>Table13[[#This Row],[Dt_Customer]]+Table13[[#This Row],[Recency]]</f>
        <v>41549</v>
      </c>
      <c r="BD1104" s="16" t="str">
        <f>IF(COUNTIF(A:A, A1104) &gt; 1, "Duplicate", "Unique")</f>
        <v>Unique</v>
      </c>
    </row>
    <row r="1105" spans="1:56" x14ac:dyDescent="0.3">
      <c r="A1105">
        <v>2254</v>
      </c>
      <c r="B1105">
        <v>1983</v>
      </c>
      <c r="C1105" t="s">
        <v>28</v>
      </c>
      <c r="D1105" t="s">
        <v>33</v>
      </c>
      <c r="E1105">
        <v>69520</v>
      </c>
      <c r="F1105">
        <v>0</v>
      </c>
      <c r="G1105">
        <v>0</v>
      </c>
      <c r="H1105" s="1">
        <v>41462</v>
      </c>
      <c r="I1105">
        <v>95</v>
      </c>
      <c r="J1105">
        <v>627</v>
      </c>
      <c r="K1105">
        <v>120</v>
      </c>
      <c r="L1105">
        <v>414</v>
      </c>
      <c r="M1105">
        <v>121</v>
      </c>
      <c r="N1105">
        <v>80</v>
      </c>
      <c r="O1105">
        <v>93</v>
      </c>
      <c r="P1105">
        <f>IF(Table13[[#This Row],[MntWines]] = 0,"",Table13[[#This Row],[MntWines]])</f>
        <v>627</v>
      </c>
      <c r="Q1105">
        <f>IF(Table13[[#This Row],[MntFruits]] = 0, "",Table13[[#This Row],[MntFruits]])</f>
        <v>120</v>
      </c>
      <c r="R1105">
        <f>IF(Table13[[#This Row],[MntMeatProducts]] = 0, "",Table13[[#This Row],[MntMeatProducts]])</f>
        <v>414</v>
      </c>
      <c r="S1105">
        <f>IF(Table13[[#This Row],[MntFishProducts]] = 0, "",Table13[[#This Row],[MntFishProducts]])</f>
        <v>121</v>
      </c>
      <c r="T1105">
        <f>IF(Table13[[#This Row],[MntSweetProducts]] = 0, "",Table13[[#This Row],[MntSweetProducts]])</f>
        <v>80</v>
      </c>
      <c r="U1105">
        <f>IF(Table13[[#This Row],[MntGoldProds]] = 0, "",Table13[[#This Row],[MntGoldProds]])</f>
        <v>93</v>
      </c>
      <c r="V1105">
        <v>1</v>
      </c>
      <c r="W1105">
        <v>9</v>
      </c>
      <c r="X1105">
        <v>6</v>
      </c>
      <c r="Y1105">
        <v>5</v>
      </c>
      <c r="Z1105">
        <v>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 t="s">
        <v>36</v>
      </c>
      <c r="AI1105" s="13">
        <f>SUM(Table13[[#This Row],[MntWines]:[MntGoldProds]])</f>
        <v>1455</v>
      </c>
      <c r="AJ1105" s="13">
        <f>AVERAGE(Table13[[#This Row],[MntWines]:[MntGoldProds]])</f>
        <v>242.5</v>
      </c>
      <c r="AK1105">
        <f>IF(Table13[[#This Row],[Total Number of Purchases]]=0,0,Table13[[#This Row],[Total Spend]]/Table13[[#This Row],[Total Number of Purchases]])</f>
        <v>69.285714285714292</v>
      </c>
      <c r="AM1105">
        <f>SUM(Table13[[#This Row],[NumDealsPurchases]:[NumStorePurchases]])</f>
        <v>21</v>
      </c>
      <c r="AN1105" s="14">
        <f>Snapshot_Date-Table13[[#This Row],[Dt_Customer]]</f>
        <v>454</v>
      </c>
      <c r="AP1105" s="13">
        <f>Table13[[#This Row],[NumDealsPurchases]]/Table13[[#This Row],[Total Number of Purchases]]*100</f>
        <v>4.7619047619047619</v>
      </c>
      <c r="AQ1105">
        <f>6-ROUNDUP(_xlfn.PERCENTRANK.INC(Table13[Recency],Table13[[#This Row],[Recency]])*5, 0)</f>
        <v>1</v>
      </c>
      <c r="AR1105">
        <f>ROUNDUP(_xlfn.PERCENTRANK.INC(Table13[Total Number of Purchases],Table13[[#This Row],[Total Number of Purchases]])*5,0)</f>
        <v>4</v>
      </c>
      <c r="AS1105">
        <f>ROUNDUP(_xlfn.PERCENTRANK.INC(Table13[Total Spend],Table13[[#This Row],[Total Spend]])*5,0)</f>
        <v>5</v>
      </c>
      <c r="AT1105" t="str">
        <f>Table13[[#This Row],[Recency Score]]&amp;Table13[[#This Row],[Frequency Score]]&amp;Table13[[#This Row],[Monetary Score]]</f>
        <v>145</v>
      </c>
      <c r="AU1105" t="str">
        <f t="shared" si="17"/>
        <v>Big Spenders</v>
      </c>
      <c r="AW1105" s="13">
        <f>DATEDIF(Table13[[#This Row],[Dt_Customer]], Snapshot_Date, "d")</f>
        <v>454</v>
      </c>
      <c r="AX1105" s="13">
        <f>Table13[[#This Row],[CL if today]]/365</f>
        <v>1.2438356164383562</v>
      </c>
      <c r="AY1105">
        <f>Table13[[#This Row],[Total Number of Purchases]]/Table13[[#This Row],[Corrected CL]]</f>
        <v>16.883259911894275</v>
      </c>
      <c r="AZ1105">
        <f>Table13[[#This Row],[Average Order Value (AOV)]]*Table13[[#This Row],[Freq per Year]]</f>
        <v>1169.7687224669605</v>
      </c>
      <c r="BA1105">
        <f>Table13[[#This Row],[Total Spend]]/Table13[[#This Row],[Corrected CL]]</f>
        <v>1169.7687224669603</v>
      </c>
      <c r="BB1105">
        <v>1148.512035010941</v>
      </c>
      <c r="BC1105" s="1">
        <f>Table13[[#This Row],[Dt_Customer]]+Table13[[#This Row],[Recency]]</f>
        <v>41557</v>
      </c>
      <c r="BD1105" s="16" t="str">
        <f>IF(COUNTIF(A:A, A1105) &gt; 1, "Duplicate", "Unique")</f>
        <v>Unique</v>
      </c>
    </row>
    <row r="1106" spans="1:56" x14ac:dyDescent="0.3">
      <c r="A1106">
        <v>6663</v>
      </c>
      <c r="B1106">
        <v>1940</v>
      </c>
      <c r="C1106" t="s">
        <v>37</v>
      </c>
      <c r="D1106" t="s">
        <v>31</v>
      </c>
      <c r="E1106">
        <v>51141</v>
      </c>
      <c r="F1106">
        <v>0</v>
      </c>
      <c r="G1106">
        <v>0</v>
      </c>
      <c r="H1106" s="1">
        <v>41463</v>
      </c>
      <c r="I1106">
        <v>96</v>
      </c>
      <c r="J1106">
        <v>144</v>
      </c>
      <c r="K1106">
        <v>0</v>
      </c>
      <c r="L1106">
        <v>7</v>
      </c>
      <c r="M1106">
        <v>0</v>
      </c>
      <c r="N1106">
        <v>0</v>
      </c>
      <c r="O1106">
        <v>6</v>
      </c>
      <c r="P1106">
        <f>IF(Table13[[#This Row],[MntWines]] = 0,"",Table13[[#This Row],[MntWines]])</f>
        <v>144</v>
      </c>
      <c r="Q1106" t="str">
        <f>IF(Table13[[#This Row],[MntFruits]] = 0, "",Table13[[#This Row],[MntFruits]])</f>
        <v/>
      </c>
      <c r="R1106">
        <f>IF(Table13[[#This Row],[MntMeatProducts]] = 0, "",Table13[[#This Row],[MntMeatProducts]])</f>
        <v>7</v>
      </c>
      <c r="S1106" t="str">
        <f>IF(Table13[[#This Row],[MntFishProducts]] = 0, "",Table13[[#This Row],[MntFishProducts]])</f>
        <v/>
      </c>
      <c r="T1106" t="str">
        <f>IF(Table13[[#This Row],[MntSweetProducts]] = 0, "",Table13[[#This Row],[MntSweetProducts]])</f>
        <v/>
      </c>
      <c r="U1106">
        <f>IF(Table13[[#This Row],[MntGoldProds]] = 0, "",Table13[[#This Row],[MntGoldProds]])</f>
        <v>6</v>
      </c>
      <c r="V1106">
        <v>1</v>
      </c>
      <c r="W1106">
        <v>3</v>
      </c>
      <c r="X1106">
        <v>1</v>
      </c>
      <c r="Y1106">
        <v>4</v>
      </c>
      <c r="Z1106">
        <v>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 t="s">
        <v>30</v>
      </c>
      <c r="AI1106" s="13">
        <f>SUM(Table13[[#This Row],[MntWines]:[MntGoldProds]])</f>
        <v>157</v>
      </c>
      <c r="AJ1106" s="13">
        <f>AVERAGE(Table13[[#This Row],[MntWines]:[MntGoldProds]])</f>
        <v>26.166666666666668</v>
      </c>
      <c r="AK1106">
        <f>IF(Table13[[#This Row],[Total Number of Purchases]]=0,0,Table13[[#This Row],[Total Spend]]/Table13[[#This Row],[Total Number of Purchases]])</f>
        <v>17.444444444444443</v>
      </c>
      <c r="AM1106">
        <f>SUM(Table13[[#This Row],[NumDealsPurchases]:[NumStorePurchases]])</f>
        <v>9</v>
      </c>
      <c r="AN1106" s="14">
        <f>Snapshot_Date-Table13[[#This Row],[Dt_Customer]]</f>
        <v>453</v>
      </c>
      <c r="AP1106" s="13">
        <f>Table13[[#This Row],[NumDealsPurchases]]/Table13[[#This Row],[Total Number of Purchases]]*100</f>
        <v>11.111111111111111</v>
      </c>
      <c r="AQ1106">
        <f>6-ROUNDUP(_xlfn.PERCENTRANK.INC(Table13[Recency],Table13[[#This Row],[Recency]])*5, 0)</f>
        <v>1</v>
      </c>
      <c r="AR1106">
        <f>ROUNDUP(_xlfn.PERCENTRANK.INC(Table13[Total Number of Purchases],Table13[[#This Row],[Total Number of Purchases]])*5,0)</f>
        <v>2</v>
      </c>
      <c r="AS1106">
        <f>ROUNDUP(_xlfn.PERCENTRANK.INC(Table13[Total Spend],Table13[[#This Row],[Total Spend]])*5,0)</f>
        <v>2</v>
      </c>
      <c r="AT1106" t="str">
        <f>Table13[[#This Row],[Recency Score]]&amp;Table13[[#This Row],[Frequency Score]]&amp;Table13[[#This Row],[Monetary Score]]</f>
        <v>122</v>
      </c>
      <c r="AU1106" t="str">
        <f t="shared" si="17"/>
        <v>Lost</v>
      </c>
      <c r="AW1106" s="13">
        <f>DATEDIF(Table13[[#This Row],[Dt_Customer]], Snapshot_Date, "d")</f>
        <v>453</v>
      </c>
      <c r="AX1106" s="13">
        <f>Table13[[#This Row],[CL if today]]/365</f>
        <v>1.2410958904109588</v>
      </c>
      <c r="AY1106">
        <f>Table13[[#This Row],[Total Number of Purchases]]/Table13[[#This Row],[Corrected CL]]</f>
        <v>7.2516556291390737</v>
      </c>
      <c r="AZ1106">
        <f>Table13[[#This Row],[Average Order Value (AOV)]]*Table13[[#This Row],[Freq per Year]]</f>
        <v>126.50110375275939</v>
      </c>
      <c r="BA1106">
        <f>Table13[[#This Row],[Total Spend]]/Table13[[#This Row],[Corrected CL]]</f>
        <v>126.50110375275939</v>
      </c>
      <c r="BB1106">
        <v>1026.9627192982457</v>
      </c>
      <c r="BC1106" s="1">
        <f>Table13[[#This Row],[Dt_Customer]]+Table13[[#This Row],[Recency]]</f>
        <v>41559</v>
      </c>
      <c r="BD1106" s="16" t="str">
        <f>IF(COUNTIF(A:A, A1106) &gt; 1, "Duplicate", "Unique")</f>
        <v>Unique</v>
      </c>
    </row>
    <row r="1107" spans="1:56" x14ac:dyDescent="0.3">
      <c r="A1107">
        <v>3025</v>
      </c>
      <c r="B1107">
        <v>1958</v>
      </c>
      <c r="C1107" t="s">
        <v>28</v>
      </c>
      <c r="D1107" t="s">
        <v>31</v>
      </c>
      <c r="E1107">
        <v>49967</v>
      </c>
      <c r="F1107">
        <v>0</v>
      </c>
      <c r="G1107">
        <v>1</v>
      </c>
      <c r="H1107" s="1">
        <v>41463</v>
      </c>
      <c r="I1107">
        <v>4</v>
      </c>
      <c r="J1107">
        <v>212</v>
      </c>
      <c r="K1107">
        <v>6</v>
      </c>
      <c r="L1107">
        <v>69</v>
      </c>
      <c r="M1107">
        <v>4</v>
      </c>
      <c r="N1107">
        <v>12</v>
      </c>
      <c r="O1107">
        <v>3</v>
      </c>
      <c r="P1107">
        <f>IF(Table13[[#This Row],[MntWines]] = 0,"",Table13[[#This Row],[MntWines]])</f>
        <v>212</v>
      </c>
      <c r="Q1107">
        <f>IF(Table13[[#This Row],[MntFruits]] = 0, "",Table13[[#This Row],[MntFruits]])</f>
        <v>6</v>
      </c>
      <c r="R1107">
        <f>IF(Table13[[#This Row],[MntMeatProducts]] = 0, "",Table13[[#This Row],[MntMeatProducts]])</f>
        <v>69</v>
      </c>
      <c r="S1107">
        <f>IF(Table13[[#This Row],[MntFishProducts]] = 0, "",Table13[[#This Row],[MntFishProducts]])</f>
        <v>4</v>
      </c>
      <c r="T1107">
        <f>IF(Table13[[#This Row],[MntSweetProducts]] = 0, "",Table13[[#This Row],[MntSweetProducts]])</f>
        <v>12</v>
      </c>
      <c r="U1107">
        <f>IF(Table13[[#This Row],[MntGoldProds]] = 0, "",Table13[[#This Row],[MntGoldProds]])</f>
        <v>3</v>
      </c>
      <c r="V1107">
        <v>3</v>
      </c>
      <c r="W1107">
        <v>6</v>
      </c>
      <c r="X1107">
        <v>1</v>
      </c>
      <c r="Y1107">
        <v>5</v>
      </c>
      <c r="Z1107">
        <v>7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 t="s">
        <v>32</v>
      </c>
      <c r="AI1107" s="13">
        <f>SUM(Table13[[#This Row],[MntWines]:[MntGoldProds]])</f>
        <v>306</v>
      </c>
      <c r="AJ1107" s="13">
        <f>AVERAGE(Table13[[#This Row],[MntWines]:[MntGoldProds]])</f>
        <v>51</v>
      </c>
      <c r="AK1107">
        <f>IF(Table13[[#This Row],[Total Number of Purchases]]=0,0,Table13[[#This Row],[Total Spend]]/Table13[[#This Row],[Total Number of Purchases]])</f>
        <v>20.399999999999999</v>
      </c>
      <c r="AM1107">
        <f>SUM(Table13[[#This Row],[NumDealsPurchases]:[NumStorePurchases]])</f>
        <v>15</v>
      </c>
      <c r="AN1107" s="14">
        <f>Snapshot_Date-Table13[[#This Row],[Dt_Customer]]</f>
        <v>453</v>
      </c>
      <c r="AP1107" s="13">
        <f>Table13[[#This Row],[NumDealsPurchases]]/Table13[[#This Row],[Total Number of Purchases]]*100</f>
        <v>20</v>
      </c>
      <c r="AQ1107">
        <f>6-ROUNDUP(_xlfn.PERCENTRANK.INC(Table13[Recency],Table13[[#This Row],[Recency]])*5, 0)</f>
        <v>5</v>
      </c>
      <c r="AR1107">
        <f>ROUNDUP(_xlfn.PERCENTRANK.INC(Table13[Total Number of Purchases],Table13[[#This Row],[Total Number of Purchases]])*5,0)</f>
        <v>3</v>
      </c>
      <c r="AS1107">
        <f>ROUNDUP(_xlfn.PERCENTRANK.INC(Table13[Total Spend],Table13[[#This Row],[Total Spend]])*5,0)</f>
        <v>3</v>
      </c>
      <c r="AT1107" t="str">
        <f>Table13[[#This Row],[Recency Score]]&amp;Table13[[#This Row],[Frequency Score]]&amp;Table13[[#This Row],[Monetary Score]]</f>
        <v>533</v>
      </c>
      <c r="AU1107" t="str">
        <f t="shared" si="17"/>
        <v>Loyal Customers</v>
      </c>
      <c r="AW1107" s="13">
        <f>DATEDIF(Table13[[#This Row],[Dt_Customer]], Snapshot_Date, "d")</f>
        <v>453</v>
      </c>
      <c r="AX1107" s="13">
        <f>Table13[[#This Row],[CL if today]]/365</f>
        <v>1.2410958904109588</v>
      </c>
      <c r="AY1107">
        <f>Table13[[#This Row],[Total Number of Purchases]]/Table13[[#This Row],[Corrected CL]]</f>
        <v>12.086092715231789</v>
      </c>
      <c r="AZ1107">
        <f>Table13[[#This Row],[Average Order Value (AOV)]]*Table13[[#This Row],[Freq per Year]]</f>
        <v>246.55629139072849</v>
      </c>
      <c r="BA1107">
        <f>Table13[[#This Row],[Total Spend]]/Table13[[#This Row],[Corrected CL]]</f>
        <v>246.55629139072849</v>
      </c>
      <c r="BB1107">
        <v>60.03289473684211</v>
      </c>
      <c r="BC1107" s="1">
        <f>Table13[[#This Row],[Dt_Customer]]+Table13[[#This Row],[Recency]]</f>
        <v>41467</v>
      </c>
      <c r="BD1107" s="16" t="str">
        <f>IF(COUNTIF(A:A, A1107) &gt; 1, "Duplicate", "Unique")</f>
        <v>Unique</v>
      </c>
    </row>
    <row r="1108" spans="1:56" x14ac:dyDescent="0.3">
      <c r="A1108">
        <v>5074</v>
      </c>
      <c r="B1108">
        <v>1986</v>
      </c>
      <c r="C1108" t="s">
        <v>41</v>
      </c>
      <c r="D1108" t="s">
        <v>33</v>
      </c>
      <c r="E1108">
        <v>28072</v>
      </c>
      <c r="F1108">
        <v>1</v>
      </c>
      <c r="G1108">
        <v>0</v>
      </c>
      <c r="H1108" s="1">
        <v>41463</v>
      </c>
      <c r="I1108">
        <v>10</v>
      </c>
      <c r="J1108">
        <v>30</v>
      </c>
      <c r="K1108">
        <v>0</v>
      </c>
      <c r="L1108">
        <v>10</v>
      </c>
      <c r="M1108">
        <v>2</v>
      </c>
      <c r="N1108">
        <v>0</v>
      </c>
      <c r="O1108">
        <v>5</v>
      </c>
      <c r="P1108">
        <f>IF(Table13[[#This Row],[MntWines]] = 0,"",Table13[[#This Row],[MntWines]])</f>
        <v>30</v>
      </c>
      <c r="Q1108" t="str">
        <f>IF(Table13[[#This Row],[MntFruits]] = 0, "",Table13[[#This Row],[MntFruits]])</f>
        <v/>
      </c>
      <c r="R1108">
        <f>IF(Table13[[#This Row],[MntMeatProducts]] = 0, "",Table13[[#This Row],[MntMeatProducts]])</f>
        <v>10</v>
      </c>
      <c r="S1108">
        <f>IF(Table13[[#This Row],[MntFishProducts]] = 0, "",Table13[[#This Row],[MntFishProducts]])</f>
        <v>2</v>
      </c>
      <c r="T1108" t="str">
        <f>IF(Table13[[#This Row],[MntSweetProducts]] = 0, "",Table13[[#This Row],[MntSweetProducts]])</f>
        <v/>
      </c>
      <c r="U1108">
        <f>IF(Table13[[#This Row],[MntGoldProds]] = 0, "",Table13[[#This Row],[MntGoldProds]])</f>
        <v>5</v>
      </c>
      <c r="V1108">
        <v>1</v>
      </c>
      <c r="W1108">
        <v>1</v>
      </c>
      <c r="X1108">
        <v>0</v>
      </c>
      <c r="Y1108">
        <v>3</v>
      </c>
      <c r="Z1108">
        <v>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 t="s">
        <v>32</v>
      </c>
      <c r="AI1108" s="13">
        <f>SUM(Table13[[#This Row],[MntWines]:[MntGoldProds]])</f>
        <v>47</v>
      </c>
      <c r="AJ1108" s="13">
        <f>AVERAGE(Table13[[#This Row],[MntWines]:[MntGoldProds]])</f>
        <v>7.833333333333333</v>
      </c>
      <c r="AK1108">
        <f>IF(Table13[[#This Row],[Total Number of Purchases]]=0,0,Table13[[#This Row],[Total Spend]]/Table13[[#This Row],[Total Number of Purchases]])</f>
        <v>9.4</v>
      </c>
      <c r="AM1108">
        <f>SUM(Table13[[#This Row],[NumDealsPurchases]:[NumStorePurchases]])</f>
        <v>5</v>
      </c>
      <c r="AN1108" s="14">
        <f>Snapshot_Date-Table13[[#This Row],[Dt_Customer]]</f>
        <v>453</v>
      </c>
      <c r="AP1108" s="13">
        <f>Table13[[#This Row],[NumDealsPurchases]]/Table13[[#This Row],[Total Number of Purchases]]*100</f>
        <v>20</v>
      </c>
      <c r="AQ1108">
        <f>6-ROUNDUP(_xlfn.PERCENTRANK.INC(Table13[Recency],Table13[[#This Row],[Recency]])*5, 0)</f>
        <v>5</v>
      </c>
      <c r="AR1108">
        <f>ROUNDUP(_xlfn.PERCENTRANK.INC(Table13[Total Number of Purchases],Table13[[#This Row],[Total Number of Purchases]])*5,0)</f>
        <v>1</v>
      </c>
      <c r="AS1108">
        <f>ROUNDUP(_xlfn.PERCENTRANK.INC(Table13[Total Spend],Table13[[#This Row],[Total Spend]])*5,0)</f>
        <v>1</v>
      </c>
      <c r="AT1108" t="str">
        <f>Table13[[#This Row],[Recency Score]]&amp;Table13[[#This Row],[Frequency Score]]&amp;Table13[[#This Row],[Monetary Score]]</f>
        <v>511</v>
      </c>
      <c r="AU1108" t="str">
        <f t="shared" si="17"/>
        <v>Others</v>
      </c>
      <c r="AW1108" s="13">
        <f>DATEDIF(Table13[[#This Row],[Dt_Customer]], Snapshot_Date, "d")</f>
        <v>453</v>
      </c>
      <c r="AX1108" s="13">
        <f>Table13[[#This Row],[CL if today]]/365</f>
        <v>1.2410958904109588</v>
      </c>
      <c r="AY1108">
        <f>Table13[[#This Row],[Total Number of Purchases]]/Table13[[#This Row],[Corrected CL]]</f>
        <v>4.0286975717439297</v>
      </c>
      <c r="AZ1108">
        <f>Table13[[#This Row],[Average Order Value (AOV)]]*Table13[[#This Row],[Freq per Year]]</f>
        <v>37.869757174392944</v>
      </c>
      <c r="BA1108">
        <f>Table13[[#This Row],[Total Spend]]/Table13[[#This Row],[Corrected CL]]</f>
        <v>37.869757174392937</v>
      </c>
      <c r="BB1108">
        <v>20.811403508771932</v>
      </c>
      <c r="BC1108" s="1">
        <f>Table13[[#This Row],[Dt_Customer]]+Table13[[#This Row],[Recency]]</f>
        <v>41473</v>
      </c>
      <c r="BD1108" s="16" t="str">
        <f>IF(COUNTIF(A:A, A1108) &gt; 1, "Duplicate", "Unique")</f>
        <v>Unique</v>
      </c>
    </row>
    <row r="1109" spans="1:56" x14ac:dyDescent="0.3">
      <c r="A1109">
        <v>10595</v>
      </c>
      <c r="B1109">
        <v>1990</v>
      </c>
      <c r="C1109" t="s">
        <v>28</v>
      </c>
      <c r="D1109" t="s">
        <v>33</v>
      </c>
      <c r="E1109">
        <v>30093</v>
      </c>
      <c r="F1109">
        <v>0</v>
      </c>
      <c r="G1109">
        <v>0</v>
      </c>
      <c r="H1109" s="1">
        <v>41463</v>
      </c>
      <c r="I1109">
        <v>19</v>
      </c>
      <c r="J1109">
        <v>2</v>
      </c>
      <c r="K1109">
        <v>6</v>
      </c>
      <c r="L1109">
        <v>28</v>
      </c>
      <c r="M1109">
        <v>13</v>
      </c>
      <c r="N1109">
        <v>4</v>
      </c>
      <c r="O1109">
        <v>16</v>
      </c>
      <c r="P1109">
        <f>IF(Table13[[#This Row],[MntWines]] = 0,"",Table13[[#This Row],[MntWines]])</f>
        <v>2</v>
      </c>
      <c r="Q1109">
        <f>IF(Table13[[#This Row],[MntFruits]] = 0, "",Table13[[#This Row],[MntFruits]])</f>
        <v>6</v>
      </c>
      <c r="R1109">
        <f>IF(Table13[[#This Row],[MntMeatProducts]] = 0, "",Table13[[#This Row],[MntMeatProducts]])</f>
        <v>28</v>
      </c>
      <c r="S1109">
        <f>IF(Table13[[#This Row],[MntFishProducts]] = 0, "",Table13[[#This Row],[MntFishProducts]])</f>
        <v>13</v>
      </c>
      <c r="T1109">
        <f>IF(Table13[[#This Row],[MntSweetProducts]] = 0, "",Table13[[#This Row],[MntSweetProducts]])</f>
        <v>4</v>
      </c>
      <c r="U1109">
        <f>IF(Table13[[#This Row],[MntGoldProds]] = 0, "",Table13[[#This Row],[MntGoldProds]])</f>
        <v>16</v>
      </c>
      <c r="V1109">
        <v>1</v>
      </c>
      <c r="W1109">
        <v>2</v>
      </c>
      <c r="X1109">
        <v>0</v>
      </c>
      <c r="Y1109">
        <v>3</v>
      </c>
      <c r="Z1109">
        <v>7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 t="s">
        <v>30</v>
      </c>
      <c r="AI1109" s="13">
        <f>SUM(Table13[[#This Row],[MntWines]:[MntGoldProds]])</f>
        <v>69</v>
      </c>
      <c r="AJ1109" s="13">
        <f>AVERAGE(Table13[[#This Row],[MntWines]:[MntGoldProds]])</f>
        <v>11.5</v>
      </c>
      <c r="AK1109">
        <f>IF(Table13[[#This Row],[Total Number of Purchases]]=0,0,Table13[[#This Row],[Total Spend]]/Table13[[#This Row],[Total Number of Purchases]])</f>
        <v>11.5</v>
      </c>
      <c r="AM1109">
        <f>SUM(Table13[[#This Row],[NumDealsPurchases]:[NumStorePurchases]])</f>
        <v>6</v>
      </c>
      <c r="AN1109" s="14">
        <f>Snapshot_Date-Table13[[#This Row],[Dt_Customer]]</f>
        <v>453</v>
      </c>
      <c r="AP1109" s="13">
        <f>Table13[[#This Row],[NumDealsPurchases]]/Table13[[#This Row],[Total Number of Purchases]]*100</f>
        <v>16.666666666666664</v>
      </c>
      <c r="AQ1109">
        <f>6-ROUNDUP(_xlfn.PERCENTRANK.INC(Table13[Recency],Table13[[#This Row],[Recency]])*5, 0)</f>
        <v>5</v>
      </c>
      <c r="AR1109">
        <f>ROUNDUP(_xlfn.PERCENTRANK.INC(Table13[Total Number of Purchases],Table13[[#This Row],[Total Number of Purchases]])*5,0)</f>
        <v>1</v>
      </c>
      <c r="AS1109">
        <f>ROUNDUP(_xlfn.PERCENTRANK.INC(Table13[Total Spend],Table13[[#This Row],[Total Spend]])*5,0)</f>
        <v>2</v>
      </c>
      <c r="AT1109" t="str">
        <f>Table13[[#This Row],[Recency Score]]&amp;Table13[[#This Row],[Frequency Score]]&amp;Table13[[#This Row],[Monetary Score]]</f>
        <v>512</v>
      </c>
      <c r="AU1109" t="str">
        <f t="shared" si="17"/>
        <v>Others</v>
      </c>
      <c r="AW1109" s="13">
        <f>DATEDIF(Table13[[#This Row],[Dt_Customer]], Snapshot_Date, "d")</f>
        <v>453</v>
      </c>
      <c r="AX1109" s="13">
        <f>Table13[[#This Row],[CL if today]]/365</f>
        <v>1.2410958904109588</v>
      </c>
      <c r="AY1109">
        <f>Table13[[#This Row],[Total Number of Purchases]]/Table13[[#This Row],[Corrected CL]]</f>
        <v>4.8344370860927155</v>
      </c>
      <c r="AZ1109">
        <f>Table13[[#This Row],[Average Order Value (AOV)]]*Table13[[#This Row],[Freq per Year]]</f>
        <v>55.59602649006623</v>
      </c>
      <c r="BA1109">
        <f>Table13[[#This Row],[Total Spend]]/Table13[[#This Row],[Corrected CL]]</f>
        <v>55.59602649006623</v>
      </c>
      <c r="BB1109">
        <v>16.809210526315791</v>
      </c>
      <c r="BC1109" s="1">
        <f>Table13[[#This Row],[Dt_Customer]]+Table13[[#This Row],[Recency]]</f>
        <v>41482</v>
      </c>
      <c r="BD1109" s="16" t="str">
        <f>IF(COUNTIF(A:A, A1109) &gt; 1, "Duplicate", "Unique")</f>
        <v>Unique</v>
      </c>
    </row>
    <row r="1110" spans="1:56" x14ac:dyDescent="0.3">
      <c r="A1110">
        <v>5253</v>
      </c>
      <c r="B1110">
        <v>1956</v>
      </c>
      <c r="C1110" t="s">
        <v>41</v>
      </c>
      <c r="D1110" t="s">
        <v>35</v>
      </c>
      <c r="E1110">
        <v>54603</v>
      </c>
      <c r="F1110">
        <v>1</v>
      </c>
      <c r="G1110">
        <v>1</v>
      </c>
      <c r="H1110" s="1">
        <v>41464</v>
      </c>
      <c r="I1110">
        <v>85</v>
      </c>
      <c r="J1110">
        <v>145</v>
      </c>
      <c r="K1110">
        <v>13</v>
      </c>
      <c r="L1110">
        <v>46</v>
      </c>
      <c r="M1110">
        <v>17</v>
      </c>
      <c r="N1110">
        <v>2</v>
      </c>
      <c r="O1110">
        <v>4</v>
      </c>
      <c r="P1110">
        <f>IF(Table13[[#This Row],[MntWines]] = 0,"",Table13[[#This Row],[MntWines]])</f>
        <v>145</v>
      </c>
      <c r="Q1110">
        <f>IF(Table13[[#This Row],[MntFruits]] = 0, "",Table13[[#This Row],[MntFruits]])</f>
        <v>13</v>
      </c>
      <c r="R1110">
        <f>IF(Table13[[#This Row],[MntMeatProducts]] = 0, "",Table13[[#This Row],[MntMeatProducts]])</f>
        <v>46</v>
      </c>
      <c r="S1110">
        <f>IF(Table13[[#This Row],[MntFishProducts]] = 0, "",Table13[[#This Row],[MntFishProducts]])</f>
        <v>17</v>
      </c>
      <c r="T1110">
        <f>IF(Table13[[#This Row],[MntSweetProducts]] = 0, "",Table13[[#This Row],[MntSweetProducts]])</f>
        <v>2</v>
      </c>
      <c r="U1110">
        <f>IF(Table13[[#This Row],[MntGoldProds]] = 0, "",Table13[[#This Row],[MntGoldProds]])</f>
        <v>4</v>
      </c>
      <c r="V1110">
        <v>6</v>
      </c>
      <c r="W1110">
        <v>4</v>
      </c>
      <c r="X1110">
        <v>2</v>
      </c>
      <c r="Y1110">
        <v>4</v>
      </c>
      <c r="Z1110">
        <v>7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 t="s">
        <v>30</v>
      </c>
      <c r="AI1110" s="13">
        <f>SUM(Table13[[#This Row],[MntWines]:[MntGoldProds]])</f>
        <v>227</v>
      </c>
      <c r="AJ1110" s="13">
        <f>AVERAGE(Table13[[#This Row],[MntWines]:[MntGoldProds]])</f>
        <v>37.833333333333336</v>
      </c>
      <c r="AK1110">
        <f>IF(Table13[[#This Row],[Total Number of Purchases]]=0,0,Table13[[#This Row],[Total Spend]]/Table13[[#This Row],[Total Number of Purchases]])</f>
        <v>14.1875</v>
      </c>
      <c r="AM1110">
        <f>SUM(Table13[[#This Row],[NumDealsPurchases]:[NumStorePurchases]])</f>
        <v>16</v>
      </c>
      <c r="AN1110" s="14">
        <f>Snapshot_Date-Table13[[#This Row],[Dt_Customer]]</f>
        <v>452</v>
      </c>
      <c r="AP1110" s="13">
        <f>Table13[[#This Row],[NumDealsPurchases]]/Table13[[#This Row],[Total Number of Purchases]]*100</f>
        <v>37.5</v>
      </c>
      <c r="AQ1110">
        <f>6-ROUNDUP(_xlfn.PERCENTRANK.INC(Table13[Recency],Table13[[#This Row],[Recency]])*5, 0)</f>
        <v>1</v>
      </c>
      <c r="AR1110">
        <f>ROUNDUP(_xlfn.PERCENTRANK.INC(Table13[Total Number of Purchases],Table13[[#This Row],[Total Number of Purchases]])*5,0)</f>
        <v>3</v>
      </c>
      <c r="AS1110">
        <f>ROUNDUP(_xlfn.PERCENTRANK.INC(Table13[Total Spend],Table13[[#This Row],[Total Spend]])*5,0)</f>
        <v>3</v>
      </c>
      <c r="AT1110" t="str">
        <f>Table13[[#This Row],[Recency Score]]&amp;Table13[[#This Row],[Frequency Score]]&amp;Table13[[#This Row],[Monetary Score]]</f>
        <v>133</v>
      </c>
      <c r="AU1110" t="str">
        <f t="shared" si="17"/>
        <v>Lost</v>
      </c>
      <c r="AW1110" s="13">
        <f>DATEDIF(Table13[[#This Row],[Dt_Customer]], Snapshot_Date, "d")</f>
        <v>452</v>
      </c>
      <c r="AX1110" s="13">
        <f>Table13[[#This Row],[CL if today]]/365</f>
        <v>1.2383561643835617</v>
      </c>
      <c r="AY1110">
        <f>Table13[[#This Row],[Total Number of Purchases]]/Table13[[#This Row],[Corrected CL]]</f>
        <v>12.920353982300885</v>
      </c>
      <c r="AZ1110">
        <f>Table13[[#This Row],[Average Order Value (AOV)]]*Table13[[#This Row],[Freq per Year]]</f>
        <v>183.30752212389379</v>
      </c>
      <c r="BA1110">
        <f>Table13[[#This Row],[Total Spend]]/Table13[[#This Row],[Corrected CL]]</f>
        <v>183.30752212389379</v>
      </c>
      <c r="BB1110">
        <v>1058.098901098901</v>
      </c>
      <c r="BC1110" s="1">
        <f>Table13[[#This Row],[Dt_Customer]]+Table13[[#This Row],[Recency]]</f>
        <v>41549</v>
      </c>
      <c r="BD1110" s="16" t="str">
        <f>IF(COUNTIF(A:A, A1110) &gt; 1, "Duplicate", "Unique")</f>
        <v>Unique</v>
      </c>
    </row>
    <row r="1111" spans="1:56" x14ac:dyDescent="0.3">
      <c r="A1111">
        <v>3009</v>
      </c>
      <c r="B1111">
        <v>1962</v>
      </c>
      <c r="C1111" t="s">
        <v>37</v>
      </c>
      <c r="D1111" t="s">
        <v>42</v>
      </c>
      <c r="E1111">
        <v>71670</v>
      </c>
      <c r="F1111">
        <v>0</v>
      </c>
      <c r="G1111">
        <v>0</v>
      </c>
      <c r="H1111" s="1">
        <v>41464</v>
      </c>
      <c r="I1111">
        <v>8</v>
      </c>
      <c r="J1111">
        <v>1462</v>
      </c>
      <c r="K1111">
        <v>16</v>
      </c>
      <c r="L1111">
        <v>128</v>
      </c>
      <c r="M1111">
        <v>0</v>
      </c>
      <c r="N1111">
        <v>0</v>
      </c>
      <c r="O1111">
        <v>160</v>
      </c>
      <c r="P1111">
        <f>IF(Table13[[#This Row],[MntWines]] = 0,"",Table13[[#This Row],[MntWines]])</f>
        <v>1462</v>
      </c>
      <c r="Q1111">
        <f>IF(Table13[[#This Row],[MntFruits]] = 0, "",Table13[[#This Row],[MntFruits]])</f>
        <v>16</v>
      </c>
      <c r="R1111">
        <f>IF(Table13[[#This Row],[MntMeatProducts]] = 0, "",Table13[[#This Row],[MntMeatProducts]])</f>
        <v>128</v>
      </c>
      <c r="S1111" t="str">
        <f>IF(Table13[[#This Row],[MntFishProducts]] = 0, "",Table13[[#This Row],[MntFishProducts]])</f>
        <v/>
      </c>
      <c r="T1111" t="str">
        <f>IF(Table13[[#This Row],[MntSweetProducts]] = 0, "",Table13[[#This Row],[MntSweetProducts]])</f>
        <v/>
      </c>
      <c r="U1111">
        <f>IF(Table13[[#This Row],[MntGoldProds]] = 0, "",Table13[[#This Row],[MntGoldProds]])</f>
        <v>160</v>
      </c>
      <c r="V1111">
        <v>1</v>
      </c>
      <c r="W1111">
        <v>5</v>
      </c>
      <c r="X1111">
        <v>3</v>
      </c>
      <c r="Y1111">
        <v>6</v>
      </c>
      <c r="Z1111">
        <v>6</v>
      </c>
      <c r="AA1111">
        <v>0</v>
      </c>
      <c r="AB1111">
        <v>1</v>
      </c>
      <c r="AC1111">
        <v>0</v>
      </c>
      <c r="AD1111">
        <v>1</v>
      </c>
      <c r="AE1111">
        <v>1</v>
      </c>
      <c r="AF1111">
        <v>1</v>
      </c>
      <c r="AG1111">
        <v>0</v>
      </c>
      <c r="AH1111" t="s">
        <v>30</v>
      </c>
      <c r="AI1111" s="13">
        <f>SUM(Table13[[#This Row],[MntWines]:[MntGoldProds]])</f>
        <v>1766</v>
      </c>
      <c r="AJ1111" s="13">
        <f>AVERAGE(Table13[[#This Row],[MntWines]:[MntGoldProds]])</f>
        <v>294.33333333333331</v>
      </c>
      <c r="AK1111">
        <f>IF(Table13[[#This Row],[Total Number of Purchases]]=0,0,Table13[[#This Row],[Total Spend]]/Table13[[#This Row],[Total Number of Purchases]])</f>
        <v>117.73333333333333</v>
      </c>
      <c r="AM1111">
        <f>SUM(Table13[[#This Row],[NumDealsPurchases]:[NumStorePurchases]])</f>
        <v>15</v>
      </c>
      <c r="AN1111" s="14">
        <f>Snapshot_Date-Table13[[#This Row],[Dt_Customer]]</f>
        <v>452</v>
      </c>
      <c r="AP1111" s="13">
        <f>Table13[[#This Row],[NumDealsPurchases]]/Table13[[#This Row],[Total Number of Purchases]]*100</f>
        <v>6.666666666666667</v>
      </c>
      <c r="AQ1111">
        <f>6-ROUNDUP(_xlfn.PERCENTRANK.INC(Table13[Recency],Table13[[#This Row],[Recency]])*5, 0)</f>
        <v>5</v>
      </c>
      <c r="AR1111">
        <f>ROUNDUP(_xlfn.PERCENTRANK.INC(Table13[Total Number of Purchases],Table13[[#This Row],[Total Number of Purchases]])*5,0)</f>
        <v>3</v>
      </c>
      <c r="AS1111">
        <f>ROUNDUP(_xlfn.PERCENTRANK.INC(Table13[Total Spend],Table13[[#This Row],[Total Spend]])*5,0)</f>
        <v>5</v>
      </c>
      <c r="AT1111" t="str">
        <f>Table13[[#This Row],[Recency Score]]&amp;Table13[[#This Row],[Frequency Score]]&amp;Table13[[#This Row],[Monetary Score]]</f>
        <v>535</v>
      </c>
      <c r="AU1111" t="str">
        <f t="shared" si="17"/>
        <v>Loyal Customers</v>
      </c>
      <c r="AW1111" s="13">
        <f>DATEDIF(Table13[[#This Row],[Dt_Customer]], Snapshot_Date, "d")</f>
        <v>452</v>
      </c>
      <c r="AX1111" s="13">
        <f>Table13[[#This Row],[CL if today]]/365</f>
        <v>1.2383561643835617</v>
      </c>
      <c r="AY1111">
        <f>Table13[[#This Row],[Total Number of Purchases]]/Table13[[#This Row],[Corrected CL]]</f>
        <v>12.112831858407079</v>
      </c>
      <c r="AZ1111">
        <f>Table13[[#This Row],[Average Order Value (AOV)]]*Table13[[#This Row],[Freq per Year]]</f>
        <v>1426.0840707964601</v>
      </c>
      <c r="BA1111">
        <f>Table13[[#This Row],[Total Spend]]/Table13[[#This Row],[Corrected CL]]</f>
        <v>1426.0840707964601</v>
      </c>
      <c r="BB1111">
        <v>38.505494505494504</v>
      </c>
      <c r="BC1111" s="1">
        <f>Table13[[#This Row],[Dt_Customer]]+Table13[[#This Row],[Recency]]</f>
        <v>41472</v>
      </c>
      <c r="BD1111" s="16" t="str">
        <f>IF(COUNTIF(A:A, A1111) &gt; 1, "Duplicate", "Unique")</f>
        <v>Unique</v>
      </c>
    </row>
    <row r="1112" spans="1:56" x14ac:dyDescent="0.3">
      <c r="A1112">
        <v>851</v>
      </c>
      <c r="B1112">
        <v>1972</v>
      </c>
      <c r="C1112" t="s">
        <v>41</v>
      </c>
      <c r="D1112" t="s">
        <v>33</v>
      </c>
      <c r="E1112">
        <v>57136</v>
      </c>
      <c r="F1112">
        <v>1</v>
      </c>
      <c r="G1112">
        <v>1</v>
      </c>
      <c r="H1112" s="1">
        <v>41464</v>
      </c>
      <c r="I1112">
        <v>48</v>
      </c>
      <c r="J1112">
        <v>306</v>
      </c>
      <c r="K1112">
        <v>5</v>
      </c>
      <c r="L1112">
        <v>109</v>
      </c>
      <c r="M1112">
        <v>21</v>
      </c>
      <c r="N1112">
        <v>109</v>
      </c>
      <c r="O1112">
        <v>92</v>
      </c>
      <c r="P1112">
        <f>IF(Table13[[#This Row],[MntWines]] = 0,"",Table13[[#This Row],[MntWines]])</f>
        <v>306</v>
      </c>
      <c r="Q1112">
        <f>IF(Table13[[#This Row],[MntFruits]] = 0, "",Table13[[#This Row],[MntFruits]])</f>
        <v>5</v>
      </c>
      <c r="R1112">
        <f>IF(Table13[[#This Row],[MntMeatProducts]] = 0, "",Table13[[#This Row],[MntMeatProducts]])</f>
        <v>109</v>
      </c>
      <c r="S1112">
        <f>IF(Table13[[#This Row],[MntFishProducts]] = 0, "",Table13[[#This Row],[MntFishProducts]])</f>
        <v>21</v>
      </c>
      <c r="T1112">
        <f>IF(Table13[[#This Row],[MntSweetProducts]] = 0, "",Table13[[#This Row],[MntSweetProducts]])</f>
        <v>109</v>
      </c>
      <c r="U1112">
        <f>IF(Table13[[#This Row],[MntGoldProds]] = 0, "",Table13[[#This Row],[MntGoldProds]])</f>
        <v>92</v>
      </c>
      <c r="V1112">
        <v>9</v>
      </c>
      <c r="W1112">
        <v>5</v>
      </c>
      <c r="X1112">
        <v>2</v>
      </c>
      <c r="Y1112">
        <v>10</v>
      </c>
      <c r="Z1112">
        <v>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32</v>
      </c>
      <c r="AI1112" s="13">
        <f>SUM(Table13[[#This Row],[MntWines]:[MntGoldProds]])</f>
        <v>642</v>
      </c>
      <c r="AJ1112" s="13">
        <f>AVERAGE(Table13[[#This Row],[MntWines]:[MntGoldProds]])</f>
        <v>107</v>
      </c>
      <c r="AK1112">
        <f>IF(Table13[[#This Row],[Total Number of Purchases]]=0,0,Table13[[#This Row],[Total Spend]]/Table13[[#This Row],[Total Number of Purchases]])</f>
        <v>24.692307692307693</v>
      </c>
      <c r="AM1112">
        <f>SUM(Table13[[#This Row],[NumDealsPurchases]:[NumStorePurchases]])</f>
        <v>26</v>
      </c>
      <c r="AN1112" s="14">
        <f>Snapshot_Date-Table13[[#This Row],[Dt_Customer]]</f>
        <v>452</v>
      </c>
      <c r="AP1112" s="13">
        <f>Table13[[#This Row],[NumDealsPurchases]]/Table13[[#This Row],[Total Number of Purchases]]*100</f>
        <v>34.615384615384613</v>
      </c>
      <c r="AQ1112">
        <f>6-ROUNDUP(_xlfn.PERCENTRANK.INC(Table13[Recency],Table13[[#This Row],[Recency]])*5, 0)</f>
        <v>3</v>
      </c>
      <c r="AR1112">
        <f>ROUNDUP(_xlfn.PERCENTRANK.INC(Table13[Total Number of Purchases],Table13[[#This Row],[Total Number of Purchases]])*5,0)</f>
        <v>5</v>
      </c>
      <c r="AS1112">
        <f>ROUNDUP(_xlfn.PERCENTRANK.INC(Table13[Total Spend],Table13[[#This Row],[Total Spend]])*5,0)</f>
        <v>4</v>
      </c>
      <c r="AT1112" t="str">
        <f>Table13[[#This Row],[Recency Score]]&amp;Table13[[#This Row],[Frequency Score]]&amp;Table13[[#This Row],[Monetary Score]]</f>
        <v>354</v>
      </c>
      <c r="AU1112" t="str">
        <f t="shared" si="17"/>
        <v>Frequent Buyers</v>
      </c>
      <c r="AW1112" s="13">
        <f>DATEDIF(Table13[[#This Row],[Dt_Customer]], Snapshot_Date, "d")</f>
        <v>452</v>
      </c>
      <c r="AX1112" s="13">
        <f>Table13[[#This Row],[CL if today]]/365</f>
        <v>1.2383561643835617</v>
      </c>
      <c r="AY1112">
        <f>Table13[[#This Row],[Total Number of Purchases]]/Table13[[#This Row],[Corrected CL]]</f>
        <v>20.995575221238937</v>
      </c>
      <c r="AZ1112">
        <f>Table13[[#This Row],[Average Order Value (AOV)]]*Table13[[#This Row],[Freq per Year]]</f>
        <v>518.42920353982299</v>
      </c>
      <c r="BA1112">
        <f>Table13[[#This Row],[Total Spend]]/Table13[[#This Row],[Corrected CL]]</f>
        <v>518.42920353982299</v>
      </c>
      <c r="BB1112">
        <v>850.32967032967031</v>
      </c>
      <c r="BC1112" s="1">
        <f>Table13[[#This Row],[Dt_Customer]]+Table13[[#This Row],[Recency]]</f>
        <v>41512</v>
      </c>
      <c r="BD1112" s="16" t="str">
        <f>IF(COUNTIF(A:A, A1112) &gt; 1, "Duplicate", "Unique")</f>
        <v>Unique</v>
      </c>
    </row>
    <row r="1113" spans="1:56" x14ac:dyDescent="0.3">
      <c r="A1113">
        <v>2782</v>
      </c>
      <c r="B1113">
        <v>1961</v>
      </c>
      <c r="C1113" t="s">
        <v>37</v>
      </c>
      <c r="D1113" t="s">
        <v>33</v>
      </c>
      <c r="E1113">
        <v>54456</v>
      </c>
      <c r="F1113">
        <v>0</v>
      </c>
      <c r="G1113">
        <v>1</v>
      </c>
      <c r="H1113" s="1">
        <v>41466</v>
      </c>
      <c r="I1113">
        <v>23</v>
      </c>
      <c r="J1113">
        <v>352</v>
      </c>
      <c r="K1113">
        <v>0</v>
      </c>
      <c r="L1113">
        <v>27</v>
      </c>
      <c r="M1113">
        <v>10</v>
      </c>
      <c r="N1113">
        <v>0</v>
      </c>
      <c r="O1113">
        <v>15</v>
      </c>
      <c r="P1113">
        <f>IF(Table13[[#This Row],[MntWines]] = 0,"",Table13[[#This Row],[MntWines]])</f>
        <v>352</v>
      </c>
      <c r="Q1113" t="str">
        <f>IF(Table13[[#This Row],[MntFruits]] = 0, "",Table13[[#This Row],[MntFruits]])</f>
        <v/>
      </c>
      <c r="R1113">
        <f>IF(Table13[[#This Row],[MntMeatProducts]] = 0, "",Table13[[#This Row],[MntMeatProducts]])</f>
        <v>27</v>
      </c>
      <c r="S1113">
        <f>IF(Table13[[#This Row],[MntFishProducts]] = 0, "",Table13[[#This Row],[MntFishProducts]])</f>
        <v>10</v>
      </c>
      <c r="T1113" t="str">
        <f>IF(Table13[[#This Row],[MntSweetProducts]] = 0, "",Table13[[#This Row],[MntSweetProducts]])</f>
        <v/>
      </c>
      <c r="U1113">
        <f>IF(Table13[[#This Row],[MntGoldProds]] = 0, "",Table13[[#This Row],[MntGoldProds]])</f>
        <v>15</v>
      </c>
      <c r="V1113">
        <v>3</v>
      </c>
      <c r="W1113">
        <v>6</v>
      </c>
      <c r="X1113">
        <v>1</v>
      </c>
      <c r="Y1113">
        <v>7</v>
      </c>
      <c r="Z1113">
        <v>6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">
        <v>30</v>
      </c>
      <c r="AI1113" s="13">
        <f>SUM(Table13[[#This Row],[MntWines]:[MntGoldProds]])</f>
        <v>404</v>
      </c>
      <c r="AJ1113" s="13">
        <f>AVERAGE(Table13[[#This Row],[MntWines]:[MntGoldProds]])</f>
        <v>67.333333333333329</v>
      </c>
      <c r="AK1113">
        <f>IF(Table13[[#This Row],[Total Number of Purchases]]=0,0,Table13[[#This Row],[Total Spend]]/Table13[[#This Row],[Total Number of Purchases]])</f>
        <v>23.764705882352942</v>
      </c>
      <c r="AM1113">
        <f>SUM(Table13[[#This Row],[NumDealsPurchases]:[NumStorePurchases]])</f>
        <v>17</v>
      </c>
      <c r="AN1113" s="14">
        <f>Snapshot_Date-Table13[[#This Row],[Dt_Customer]]</f>
        <v>450</v>
      </c>
      <c r="AP1113" s="13">
        <f>Table13[[#This Row],[NumDealsPurchases]]/Table13[[#This Row],[Total Number of Purchases]]*100</f>
        <v>17.647058823529413</v>
      </c>
      <c r="AQ1113">
        <f>6-ROUNDUP(_xlfn.PERCENTRANK.INC(Table13[Recency],Table13[[#This Row],[Recency]])*5, 0)</f>
        <v>4</v>
      </c>
      <c r="AR1113">
        <f>ROUNDUP(_xlfn.PERCENTRANK.INC(Table13[Total Number of Purchases],Table13[[#This Row],[Total Number of Purchases]])*5,0)</f>
        <v>3</v>
      </c>
      <c r="AS1113">
        <f>ROUNDUP(_xlfn.PERCENTRANK.INC(Table13[Total Spend],Table13[[#This Row],[Total Spend]])*5,0)</f>
        <v>3</v>
      </c>
      <c r="AT1113" t="str">
        <f>Table13[[#This Row],[Recency Score]]&amp;Table13[[#This Row],[Frequency Score]]&amp;Table13[[#This Row],[Monetary Score]]</f>
        <v>433</v>
      </c>
      <c r="AU1113" t="str">
        <f t="shared" si="17"/>
        <v>Potential Loyalists</v>
      </c>
      <c r="AW1113" s="13">
        <f>DATEDIF(Table13[[#This Row],[Dt_Customer]], Snapshot_Date, "d")</f>
        <v>450</v>
      </c>
      <c r="AX1113" s="13">
        <f>Table13[[#This Row],[CL if today]]/365</f>
        <v>1.2328767123287672</v>
      </c>
      <c r="AY1113">
        <f>Table13[[#This Row],[Total Number of Purchases]]/Table13[[#This Row],[Corrected CL]]</f>
        <v>13.788888888888888</v>
      </c>
      <c r="AZ1113">
        <f>Table13[[#This Row],[Average Order Value (AOV)]]*Table13[[#This Row],[Freq per Year]]</f>
        <v>327.68888888888887</v>
      </c>
      <c r="BA1113">
        <f>Table13[[#This Row],[Total Spend]]/Table13[[#This Row],[Corrected CL]]</f>
        <v>327.68888888888887</v>
      </c>
      <c r="BB1113">
        <v>1169.7687224669603</v>
      </c>
      <c r="BC1113" s="1">
        <f>Table13[[#This Row],[Dt_Customer]]+Table13[[#This Row],[Recency]]</f>
        <v>41489</v>
      </c>
      <c r="BD1113" s="16" t="str">
        <f>IF(COUNTIF(A:A, A1113) &gt; 1, "Duplicate", "Unique")</f>
        <v>Unique</v>
      </c>
    </row>
    <row r="1114" spans="1:56" x14ac:dyDescent="0.3">
      <c r="A1114">
        <v>5234</v>
      </c>
      <c r="B1114">
        <v>1967</v>
      </c>
      <c r="C1114" t="s">
        <v>38</v>
      </c>
      <c r="D1114" t="s">
        <v>35</v>
      </c>
      <c r="E1114">
        <v>30753</v>
      </c>
      <c r="F1114">
        <v>1</v>
      </c>
      <c r="G1114">
        <v>1</v>
      </c>
      <c r="H1114" s="1">
        <v>41466</v>
      </c>
      <c r="I1114">
        <v>85</v>
      </c>
      <c r="J1114">
        <v>12</v>
      </c>
      <c r="K1114">
        <v>5</v>
      </c>
      <c r="L1114">
        <v>25</v>
      </c>
      <c r="M1114">
        <v>0</v>
      </c>
      <c r="N1114">
        <v>9</v>
      </c>
      <c r="O1114">
        <v>30</v>
      </c>
      <c r="P1114">
        <f>IF(Table13[[#This Row],[MntWines]] = 0,"",Table13[[#This Row],[MntWines]])</f>
        <v>12</v>
      </c>
      <c r="Q1114">
        <f>IF(Table13[[#This Row],[MntFruits]] = 0, "",Table13[[#This Row],[MntFruits]])</f>
        <v>5</v>
      </c>
      <c r="R1114">
        <f>IF(Table13[[#This Row],[MntMeatProducts]] = 0, "",Table13[[#This Row],[MntMeatProducts]])</f>
        <v>25</v>
      </c>
      <c r="S1114" t="str">
        <f>IF(Table13[[#This Row],[MntFishProducts]] = 0, "",Table13[[#This Row],[MntFishProducts]])</f>
        <v/>
      </c>
      <c r="T1114">
        <f>IF(Table13[[#This Row],[MntSweetProducts]] = 0, "",Table13[[#This Row],[MntSweetProducts]])</f>
        <v>9</v>
      </c>
      <c r="U1114">
        <f>IF(Table13[[#This Row],[MntGoldProds]] = 0, "",Table13[[#This Row],[MntGoldProds]])</f>
        <v>30</v>
      </c>
      <c r="V1114">
        <v>2</v>
      </c>
      <c r="W1114">
        <v>1</v>
      </c>
      <c r="X1114">
        <v>1</v>
      </c>
      <c r="Y1114">
        <v>3</v>
      </c>
      <c r="Z1114">
        <v>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 t="s">
        <v>32</v>
      </c>
      <c r="AI1114" s="13">
        <f>SUM(Table13[[#This Row],[MntWines]:[MntGoldProds]])</f>
        <v>81</v>
      </c>
      <c r="AJ1114" s="13">
        <f>AVERAGE(Table13[[#This Row],[MntWines]:[MntGoldProds]])</f>
        <v>13.5</v>
      </c>
      <c r="AK1114">
        <f>IF(Table13[[#This Row],[Total Number of Purchases]]=0,0,Table13[[#This Row],[Total Spend]]/Table13[[#This Row],[Total Number of Purchases]])</f>
        <v>11.571428571428571</v>
      </c>
      <c r="AM1114">
        <f>SUM(Table13[[#This Row],[NumDealsPurchases]:[NumStorePurchases]])</f>
        <v>7</v>
      </c>
      <c r="AN1114" s="14">
        <f>Snapshot_Date-Table13[[#This Row],[Dt_Customer]]</f>
        <v>450</v>
      </c>
      <c r="AP1114" s="13">
        <f>Table13[[#This Row],[NumDealsPurchases]]/Table13[[#This Row],[Total Number of Purchases]]*100</f>
        <v>28.571428571428569</v>
      </c>
      <c r="AQ1114">
        <f>6-ROUNDUP(_xlfn.PERCENTRANK.INC(Table13[Recency],Table13[[#This Row],[Recency]])*5, 0)</f>
        <v>1</v>
      </c>
      <c r="AR1114">
        <f>ROUNDUP(_xlfn.PERCENTRANK.INC(Table13[Total Number of Purchases],Table13[[#This Row],[Total Number of Purchases]])*5,0)</f>
        <v>1</v>
      </c>
      <c r="AS1114">
        <f>ROUNDUP(_xlfn.PERCENTRANK.INC(Table13[Total Spend],Table13[[#This Row],[Total Spend]])*5,0)</f>
        <v>2</v>
      </c>
      <c r="AT1114" t="str">
        <f>Table13[[#This Row],[Recency Score]]&amp;Table13[[#This Row],[Frequency Score]]&amp;Table13[[#This Row],[Monetary Score]]</f>
        <v>112</v>
      </c>
      <c r="AU1114" t="str">
        <f t="shared" si="17"/>
        <v>Lost</v>
      </c>
      <c r="AW1114" s="13">
        <f>DATEDIF(Table13[[#This Row],[Dt_Customer]], Snapshot_Date, "d")</f>
        <v>450</v>
      </c>
      <c r="AX1114" s="13">
        <f>Table13[[#This Row],[CL if today]]/365</f>
        <v>1.2328767123287672</v>
      </c>
      <c r="AY1114">
        <f>Table13[[#This Row],[Total Number of Purchases]]/Table13[[#This Row],[Corrected CL]]</f>
        <v>5.6777777777777771</v>
      </c>
      <c r="AZ1114">
        <f>Table13[[#This Row],[Average Order Value (AOV)]]*Table13[[#This Row],[Freq per Year]]</f>
        <v>65.699999999999989</v>
      </c>
      <c r="BA1114">
        <f>Table13[[#This Row],[Total Spend]]/Table13[[#This Row],[Corrected CL]]</f>
        <v>65.7</v>
      </c>
      <c r="BB1114">
        <v>240.65934065934064</v>
      </c>
      <c r="BC1114" s="1">
        <f>Table13[[#This Row],[Dt_Customer]]+Table13[[#This Row],[Recency]]</f>
        <v>41551</v>
      </c>
      <c r="BD1114" s="16" t="str">
        <f>IF(COUNTIF(A:A, A1114) &gt; 1, "Duplicate", "Unique")</f>
        <v>Unique</v>
      </c>
    </row>
    <row r="1115" spans="1:56" x14ac:dyDescent="0.3">
      <c r="A1115">
        <v>450</v>
      </c>
      <c r="B1115">
        <v>1958</v>
      </c>
      <c r="C1115" t="s">
        <v>41</v>
      </c>
      <c r="D1115" t="s">
        <v>35</v>
      </c>
      <c r="E1115">
        <v>42315</v>
      </c>
      <c r="F1115">
        <v>0</v>
      </c>
      <c r="G1115">
        <v>1</v>
      </c>
      <c r="H1115" s="1">
        <v>41467</v>
      </c>
      <c r="I1115">
        <v>90</v>
      </c>
      <c r="J1115">
        <v>67</v>
      </c>
      <c r="K1115">
        <v>15</v>
      </c>
      <c r="L1115">
        <v>80</v>
      </c>
      <c r="M1115">
        <v>17</v>
      </c>
      <c r="N1115">
        <v>11</v>
      </c>
      <c r="O1115">
        <v>80</v>
      </c>
      <c r="P1115">
        <f>IF(Table13[[#This Row],[MntWines]] = 0,"",Table13[[#This Row],[MntWines]])</f>
        <v>67</v>
      </c>
      <c r="Q1115">
        <f>IF(Table13[[#This Row],[MntFruits]] = 0, "",Table13[[#This Row],[MntFruits]])</f>
        <v>15</v>
      </c>
      <c r="R1115">
        <f>IF(Table13[[#This Row],[MntMeatProducts]] = 0, "",Table13[[#This Row],[MntMeatProducts]])</f>
        <v>80</v>
      </c>
      <c r="S1115">
        <f>IF(Table13[[#This Row],[MntFishProducts]] = 0, "",Table13[[#This Row],[MntFishProducts]])</f>
        <v>17</v>
      </c>
      <c r="T1115">
        <f>IF(Table13[[#This Row],[MntSweetProducts]] = 0, "",Table13[[#This Row],[MntSweetProducts]])</f>
        <v>11</v>
      </c>
      <c r="U1115">
        <f>IF(Table13[[#This Row],[MntGoldProds]] = 0, "",Table13[[#This Row],[MntGoldProds]])</f>
        <v>80</v>
      </c>
      <c r="V1115">
        <v>3</v>
      </c>
      <c r="W1115">
        <v>1</v>
      </c>
      <c r="X1115">
        <v>4</v>
      </c>
      <c r="Y1115">
        <v>4</v>
      </c>
      <c r="Z1115">
        <v>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">
        <v>34</v>
      </c>
      <c r="AI1115" s="13">
        <f>SUM(Table13[[#This Row],[MntWines]:[MntGoldProds]])</f>
        <v>270</v>
      </c>
      <c r="AJ1115" s="13">
        <f>AVERAGE(Table13[[#This Row],[MntWines]:[MntGoldProds]])</f>
        <v>45</v>
      </c>
      <c r="AK1115">
        <f>IF(Table13[[#This Row],[Total Number of Purchases]]=0,0,Table13[[#This Row],[Total Spend]]/Table13[[#This Row],[Total Number of Purchases]])</f>
        <v>22.5</v>
      </c>
      <c r="AM1115">
        <f>SUM(Table13[[#This Row],[NumDealsPurchases]:[NumStorePurchases]])</f>
        <v>12</v>
      </c>
      <c r="AN1115" s="14">
        <f>Snapshot_Date-Table13[[#This Row],[Dt_Customer]]</f>
        <v>449</v>
      </c>
      <c r="AP1115" s="13">
        <f>Table13[[#This Row],[NumDealsPurchases]]/Table13[[#This Row],[Total Number of Purchases]]*100</f>
        <v>25</v>
      </c>
      <c r="AQ1115">
        <f>6-ROUNDUP(_xlfn.PERCENTRANK.INC(Table13[Recency],Table13[[#This Row],[Recency]])*5, 0)</f>
        <v>1</v>
      </c>
      <c r="AR1115">
        <f>ROUNDUP(_xlfn.PERCENTRANK.INC(Table13[Total Number of Purchases],Table13[[#This Row],[Total Number of Purchases]])*5,0)</f>
        <v>2</v>
      </c>
      <c r="AS1115">
        <f>ROUNDUP(_xlfn.PERCENTRANK.INC(Table13[Total Spend],Table13[[#This Row],[Total Spend]])*5,0)</f>
        <v>3</v>
      </c>
      <c r="AT1115" t="str">
        <f>Table13[[#This Row],[Recency Score]]&amp;Table13[[#This Row],[Frequency Score]]&amp;Table13[[#This Row],[Monetary Score]]</f>
        <v>123</v>
      </c>
      <c r="AU1115" t="str">
        <f t="shared" si="17"/>
        <v>Lost</v>
      </c>
      <c r="AW1115" s="13">
        <f>DATEDIF(Table13[[#This Row],[Dt_Customer]], Snapshot_Date, "d")</f>
        <v>449</v>
      </c>
      <c r="AX1115" s="13">
        <f>Table13[[#This Row],[CL if today]]/365</f>
        <v>1.2301369863013698</v>
      </c>
      <c r="AY1115">
        <f>Table13[[#This Row],[Total Number of Purchases]]/Table13[[#This Row],[Corrected CL]]</f>
        <v>9.7550111358574618</v>
      </c>
      <c r="AZ1115">
        <f>Table13[[#This Row],[Average Order Value (AOV)]]*Table13[[#This Row],[Freq per Year]]</f>
        <v>219.48775055679289</v>
      </c>
      <c r="BA1115">
        <f>Table13[[#This Row],[Total Spend]]/Table13[[#This Row],[Corrected CL]]</f>
        <v>219.48775055679289</v>
      </c>
      <c r="BB1115">
        <v>50.64977973568282</v>
      </c>
      <c r="BC1115" s="1">
        <f>Table13[[#This Row],[Dt_Customer]]+Table13[[#This Row],[Recency]]</f>
        <v>41557</v>
      </c>
      <c r="BD1115" s="16" t="str">
        <f>IF(COUNTIF(A:A, A1115) &gt; 1, "Duplicate", "Unique")</f>
        <v>Unique</v>
      </c>
    </row>
    <row r="1116" spans="1:56" x14ac:dyDescent="0.3">
      <c r="A1116">
        <v>2166</v>
      </c>
      <c r="B1116">
        <v>1960</v>
      </c>
      <c r="C1116" t="s">
        <v>38</v>
      </c>
      <c r="D1116" t="s">
        <v>42</v>
      </c>
      <c r="E1116">
        <v>46779</v>
      </c>
      <c r="F1116">
        <v>1</v>
      </c>
      <c r="G1116">
        <v>1</v>
      </c>
      <c r="H1116" s="1">
        <v>41467</v>
      </c>
      <c r="I1116">
        <v>55</v>
      </c>
      <c r="J1116">
        <v>12</v>
      </c>
      <c r="K1116">
        <v>1</v>
      </c>
      <c r="L1116">
        <v>3</v>
      </c>
      <c r="M1116">
        <v>0</v>
      </c>
      <c r="N1116">
        <v>0</v>
      </c>
      <c r="O1116">
        <v>7</v>
      </c>
      <c r="P1116">
        <f>IF(Table13[[#This Row],[MntWines]] = 0,"",Table13[[#This Row],[MntWines]])</f>
        <v>12</v>
      </c>
      <c r="Q1116">
        <f>IF(Table13[[#This Row],[MntFruits]] = 0, "",Table13[[#This Row],[MntFruits]])</f>
        <v>1</v>
      </c>
      <c r="R1116">
        <f>IF(Table13[[#This Row],[MntMeatProducts]] = 0, "",Table13[[#This Row],[MntMeatProducts]])</f>
        <v>3</v>
      </c>
      <c r="S1116" t="str">
        <f>IF(Table13[[#This Row],[MntFishProducts]] = 0, "",Table13[[#This Row],[MntFishProducts]])</f>
        <v/>
      </c>
      <c r="T1116" t="str">
        <f>IF(Table13[[#This Row],[MntSweetProducts]] = 0, "",Table13[[#This Row],[MntSweetProducts]])</f>
        <v/>
      </c>
      <c r="U1116">
        <f>IF(Table13[[#This Row],[MntGoldProds]] = 0, "",Table13[[#This Row],[MntGoldProds]])</f>
        <v>7</v>
      </c>
      <c r="V1116">
        <v>1</v>
      </c>
      <c r="W1116">
        <v>0</v>
      </c>
      <c r="X1116">
        <v>1</v>
      </c>
      <c r="Y1116">
        <v>2</v>
      </c>
      <c r="Z1116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 t="s">
        <v>43</v>
      </c>
      <c r="AI1116" s="13">
        <f>SUM(Table13[[#This Row],[MntWines]:[MntGoldProds]])</f>
        <v>23</v>
      </c>
      <c r="AJ1116" s="13">
        <f>AVERAGE(Table13[[#This Row],[MntWines]:[MntGoldProds]])</f>
        <v>3.8333333333333335</v>
      </c>
      <c r="AK1116">
        <f>IF(Table13[[#This Row],[Total Number of Purchases]]=0,0,Table13[[#This Row],[Total Spend]]/Table13[[#This Row],[Total Number of Purchases]])</f>
        <v>5.75</v>
      </c>
      <c r="AM1116">
        <f>SUM(Table13[[#This Row],[NumDealsPurchases]:[NumStorePurchases]])</f>
        <v>4</v>
      </c>
      <c r="AN1116" s="14">
        <f>Snapshot_Date-Table13[[#This Row],[Dt_Customer]]</f>
        <v>449</v>
      </c>
      <c r="AP1116" s="13">
        <f>Table13[[#This Row],[NumDealsPurchases]]/Table13[[#This Row],[Total Number of Purchases]]*100</f>
        <v>25</v>
      </c>
      <c r="AQ1116">
        <f>6-ROUNDUP(_xlfn.PERCENTRANK.INC(Table13[Recency],Table13[[#This Row],[Recency]])*5, 0)</f>
        <v>3</v>
      </c>
      <c r="AR1116">
        <f>ROUNDUP(_xlfn.PERCENTRANK.INC(Table13[Total Number of Purchases],Table13[[#This Row],[Total Number of Purchases]])*5,0)</f>
        <v>1</v>
      </c>
      <c r="AS1116">
        <f>ROUNDUP(_xlfn.PERCENTRANK.INC(Table13[Total Spend],Table13[[#This Row],[Total Spend]])*5,0)</f>
        <v>1</v>
      </c>
      <c r="AT1116" t="str">
        <f>Table13[[#This Row],[Recency Score]]&amp;Table13[[#This Row],[Frequency Score]]&amp;Table13[[#This Row],[Monetary Score]]</f>
        <v>311</v>
      </c>
      <c r="AU1116" t="str">
        <f t="shared" si="17"/>
        <v>Needs Attention</v>
      </c>
      <c r="AW1116" s="13">
        <f>DATEDIF(Table13[[#This Row],[Dt_Customer]], Snapshot_Date, "d")</f>
        <v>449</v>
      </c>
      <c r="AX1116" s="13">
        <f>Table13[[#This Row],[CL if today]]/365</f>
        <v>1.2301369863013698</v>
      </c>
      <c r="AY1116">
        <f>Table13[[#This Row],[Total Number of Purchases]]/Table13[[#This Row],[Corrected CL]]</f>
        <v>3.2516703786191536</v>
      </c>
      <c r="AZ1116">
        <f>Table13[[#This Row],[Average Order Value (AOV)]]*Table13[[#This Row],[Freq per Year]]</f>
        <v>18.697104677060132</v>
      </c>
      <c r="BA1116">
        <f>Table13[[#This Row],[Total Spend]]/Table13[[#This Row],[Corrected CL]]</f>
        <v>18.697104677060135</v>
      </c>
      <c r="BB1116">
        <v>126.50110375275939</v>
      </c>
      <c r="BC1116" s="1">
        <f>Table13[[#This Row],[Dt_Customer]]+Table13[[#This Row],[Recency]]</f>
        <v>41522</v>
      </c>
      <c r="BD1116" s="16" t="str">
        <f>IF(COUNTIF(A:A, A1116) &gt; 1, "Duplicate", "Unique")</f>
        <v>Unique</v>
      </c>
    </row>
    <row r="1117" spans="1:56" x14ac:dyDescent="0.3">
      <c r="A1117">
        <v>9974</v>
      </c>
      <c r="B1117">
        <v>1974</v>
      </c>
      <c r="C1117" t="s">
        <v>28</v>
      </c>
      <c r="D1117" t="s">
        <v>33</v>
      </c>
      <c r="E1117">
        <v>30631</v>
      </c>
      <c r="F1117">
        <v>1</v>
      </c>
      <c r="G1117">
        <v>0</v>
      </c>
      <c r="H1117" s="1">
        <v>41467</v>
      </c>
      <c r="I1117">
        <v>75</v>
      </c>
      <c r="J1117">
        <v>15</v>
      </c>
      <c r="K1117">
        <v>6</v>
      </c>
      <c r="L1117">
        <v>20</v>
      </c>
      <c r="M1117">
        <v>4</v>
      </c>
      <c r="N1117">
        <v>5</v>
      </c>
      <c r="O1117">
        <v>20</v>
      </c>
      <c r="P1117">
        <f>IF(Table13[[#This Row],[MntWines]] = 0,"",Table13[[#This Row],[MntWines]])</f>
        <v>15</v>
      </c>
      <c r="Q1117">
        <f>IF(Table13[[#This Row],[MntFruits]] = 0, "",Table13[[#This Row],[MntFruits]])</f>
        <v>6</v>
      </c>
      <c r="R1117">
        <f>IF(Table13[[#This Row],[MntMeatProducts]] = 0, "",Table13[[#This Row],[MntMeatProducts]])</f>
        <v>20</v>
      </c>
      <c r="S1117">
        <f>IF(Table13[[#This Row],[MntFishProducts]] = 0, "",Table13[[#This Row],[MntFishProducts]])</f>
        <v>4</v>
      </c>
      <c r="T1117">
        <f>IF(Table13[[#This Row],[MntSweetProducts]] = 0, "",Table13[[#This Row],[MntSweetProducts]])</f>
        <v>5</v>
      </c>
      <c r="U1117">
        <f>IF(Table13[[#This Row],[MntGoldProds]] = 0, "",Table13[[#This Row],[MntGoldProds]])</f>
        <v>20</v>
      </c>
      <c r="V1117">
        <v>1</v>
      </c>
      <c r="W1117">
        <v>3</v>
      </c>
      <c r="X1117">
        <v>1</v>
      </c>
      <c r="Y1117">
        <v>2</v>
      </c>
      <c r="Z1117">
        <v>7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 t="s">
        <v>43</v>
      </c>
      <c r="AI1117" s="13">
        <f>SUM(Table13[[#This Row],[MntWines]:[MntGoldProds]])</f>
        <v>70</v>
      </c>
      <c r="AJ1117" s="13">
        <f>AVERAGE(Table13[[#This Row],[MntWines]:[MntGoldProds]])</f>
        <v>11.666666666666666</v>
      </c>
      <c r="AK1117">
        <f>IF(Table13[[#This Row],[Total Number of Purchases]]=0,0,Table13[[#This Row],[Total Spend]]/Table13[[#This Row],[Total Number of Purchases]])</f>
        <v>10</v>
      </c>
      <c r="AM1117">
        <f>SUM(Table13[[#This Row],[NumDealsPurchases]:[NumStorePurchases]])</f>
        <v>7</v>
      </c>
      <c r="AN1117" s="14">
        <f>Snapshot_Date-Table13[[#This Row],[Dt_Customer]]</f>
        <v>449</v>
      </c>
      <c r="AP1117" s="13">
        <f>Table13[[#This Row],[NumDealsPurchases]]/Table13[[#This Row],[Total Number of Purchases]]*100</f>
        <v>14.285714285714285</v>
      </c>
      <c r="AQ1117">
        <f>6-ROUNDUP(_xlfn.PERCENTRANK.INC(Table13[Recency],Table13[[#This Row],[Recency]])*5, 0)</f>
        <v>2</v>
      </c>
      <c r="AR1117">
        <f>ROUNDUP(_xlfn.PERCENTRANK.INC(Table13[Total Number of Purchases],Table13[[#This Row],[Total Number of Purchases]])*5,0)</f>
        <v>1</v>
      </c>
      <c r="AS1117">
        <f>ROUNDUP(_xlfn.PERCENTRANK.INC(Table13[Total Spend],Table13[[#This Row],[Total Spend]])*5,0)</f>
        <v>2</v>
      </c>
      <c r="AT1117" t="str">
        <f>Table13[[#This Row],[Recency Score]]&amp;Table13[[#This Row],[Frequency Score]]&amp;Table13[[#This Row],[Monetary Score]]</f>
        <v>212</v>
      </c>
      <c r="AU1117" t="str">
        <f t="shared" si="17"/>
        <v>About to Sleep</v>
      </c>
      <c r="AW1117" s="13">
        <f>DATEDIF(Table13[[#This Row],[Dt_Customer]], Snapshot_Date, "d")</f>
        <v>449</v>
      </c>
      <c r="AX1117" s="13">
        <f>Table13[[#This Row],[CL if today]]/365</f>
        <v>1.2301369863013698</v>
      </c>
      <c r="AY1117">
        <f>Table13[[#This Row],[Total Number of Purchases]]/Table13[[#This Row],[Corrected CL]]</f>
        <v>5.6904231625835191</v>
      </c>
      <c r="AZ1117">
        <f>Table13[[#This Row],[Average Order Value (AOV)]]*Table13[[#This Row],[Freq per Year]]</f>
        <v>56.904231625835195</v>
      </c>
      <c r="BA1117">
        <f>Table13[[#This Row],[Total Spend]]/Table13[[#This Row],[Corrected CL]]</f>
        <v>56.904231625835195</v>
      </c>
      <c r="BB1117">
        <v>85.220264317180622</v>
      </c>
      <c r="BC1117" s="1">
        <f>Table13[[#This Row],[Dt_Customer]]+Table13[[#This Row],[Recency]]</f>
        <v>41542</v>
      </c>
      <c r="BD1117" s="16" t="str">
        <f>IF(COUNTIF(A:A, A1117) &gt; 1, "Duplicate", "Unique")</f>
        <v>Unique</v>
      </c>
    </row>
    <row r="1118" spans="1:56" x14ac:dyDescent="0.3">
      <c r="A1118">
        <v>1940</v>
      </c>
      <c r="B1118">
        <v>1986</v>
      </c>
      <c r="C1118" t="s">
        <v>28</v>
      </c>
      <c r="D1118" t="s">
        <v>33</v>
      </c>
      <c r="E1118">
        <v>25252</v>
      </c>
      <c r="F1118">
        <v>1</v>
      </c>
      <c r="G1118">
        <v>0</v>
      </c>
      <c r="H1118" s="1">
        <v>41467</v>
      </c>
      <c r="I1118">
        <v>26</v>
      </c>
      <c r="J1118">
        <v>1</v>
      </c>
      <c r="K1118">
        <v>3</v>
      </c>
      <c r="L1118">
        <v>4</v>
      </c>
      <c r="M1118">
        <v>2</v>
      </c>
      <c r="N1118">
        <v>2</v>
      </c>
      <c r="O1118">
        <v>6</v>
      </c>
      <c r="P1118">
        <f>IF(Table13[[#This Row],[MntWines]] = 0,"",Table13[[#This Row],[MntWines]])</f>
        <v>1</v>
      </c>
      <c r="Q1118">
        <f>IF(Table13[[#This Row],[MntFruits]] = 0, "",Table13[[#This Row],[MntFruits]])</f>
        <v>3</v>
      </c>
      <c r="R1118">
        <f>IF(Table13[[#This Row],[MntMeatProducts]] = 0, "",Table13[[#This Row],[MntMeatProducts]])</f>
        <v>4</v>
      </c>
      <c r="S1118">
        <f>IF(Table13[[#This Row],[MntFishProducts]] = 0, "",Table13[[#This Row],[MntFishProducts]])</f>
        <v>2</v>
      </c>
      <c r="T1118">
        <f>IF(Table13[[#This Row],[MntSweetProducts]] = 0, "",Table13[[#This Row],[MntSweetProducts]])</f>
        <v>2</v>
      </c>
      <c r="U1118">
        <f>IF(Table13[[#This Row],[MntGoldProds]] = 0, "",Table13[[#This Row],[MntGoldProds]])</f>
        <v>6</v>
      </c>
      <c r="V1118">
        <v>1</v>
      </c>
      <c r="W1118">
        <v>1</v>
      </c>
      <c r="X1118">
        <v>0</v>
      </c>
      <c r="Y1118">
        <v>2</v>
      </c>
      <c r="Z1118">
        <v>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 t="s">
        <v>36</v>
      </c>
      <c r="AI1118" s="13">
        <f>SUM(Table13[[#This Row],[MntWines]:[MntGoldProds]])</f>
        <v>18</v>
      </c>
      <c r="AJ1118" s="13">
        <f>AVERAGE(Table13[[#This Row],[MntWines]:[MntGoldProds]])</f>
        <v>3</v>
      </c>
      <c r="AK1118">
        <f>IF(Table13[[#This Row],[Total Number of Purchases]]=0,0,Table13[[#This Row],[Total Spend]]/Table13[[#This Row],[Total Number of Purchases]])</f>
        <v>4.5</v>
      </c>
      <c r="AM1118">
        <f>SUM(Table13[[#This Row],[NumDealsPurchases]:[NumStorePurchases]])</f>
        <v>4</v>
      </c>
      <c r="AN1118" s="14">
        <f>Snapshot_Date-Table13[[#This Row],[Dt_Customer]]</f>
        <v>449</v>
      </c>
      <c r="AP1118" s="13">
        <f>Table13[[#This Row],[NumDealsPurchases]]/Table13[[#This Row],[Total Number of Purchases]]*100</f>
        <v>25</v>
      </c>
      <c r="AQ1118">
        <f>6-ROUNDUP(_xlfn.PERCENTRANK.INC(Table13[Recency],Table13[[#This Row],[Recency]])*5, 0)</f>
        <v>4</v>
      </c>
      <c r="AR1118">
        <f>ROUNDUP(_xlfn.PERCENTRANK.INC(Table13[Total Number of Purchases],Table13[[#This Row],[Total Number of Purchases]])*5,0)</f>
        <v>1</v>
      </c>
      <c r="AS1118">
        <f>ROUNDUP(_xlfn.PERCENTRANK.INC(Table13[Total Spend],Table13[[#This Row],[Total Spend]])*5,0)</f>
        <v>1</v>
      </c>
      <c r="AT1118" t="str">
        <f>Table13[[#This Row],[Recency Score]]&amp;Table13[[#This Row],[Frequency Score]]&amp;Table13[[#This Row],[Monetary Score]]</f>
        <v>411</v>
      </c>
      <c r="AU1118" t="str">
        <f t="shared" si="17"/>
        <v>Potential Loyalists</v>
      </c>
      <c r="AW1118" s="13">
        <f>DATEDIF(Table13[[#This Row],[Dt_Customer]], Snapshot_Date, "d")</f>
        <v>449</v>
      </c>
      <c r="AX1118" s="13">
        <f>Table13[[#This Row],[CL if today]]/365</f>
        <v>1.2301369863013698</v>
      </c>
      <c r="AY1118">
        <f>Table13[[#This Row],[Total Number of Purchases]]/Table13[[#This Row],[Corrected CL]]</f>
        <v>3.2516703786191536</v>
      </c>
      <c r="AZ1118">
        <f>Table13[[#This Row],[Average Order Value (AOV)]]*Table13[[#This Row],[Freq per Year]]</f>
        <v>14.632516703786191</v>
      </c>
      <c r="BA1118">
        <f>Table13[[#This Row],[Total Spend]]/Table13[[#This Row],[Corrected CL]]</f>
        <v>14.632516703786193</v>
      </c>
      <c r="BB1118">
        <v>37.869757174392937</v>
      </c>
      <c r="BC1118" s="1">
        <f>Table13[[#This Row],[Dt_Customer]]+Table13[[#This Row],[Recency]]</f>
        <v>41493</v>
      </c>
      <c r="BD1118" s="16" t="str">
        <f>IF(COUNTIF(A:A, A1118) &gt; 1, "Duplicate", "Unique")</f>
        <v>Unique</v>
      </c>
    </row>
    <row r="1119" spans="1:56" x14ac:dyDescent="0.3">
      <c r="A1119">
        <v>9905</v>
      </c>
      <c r="B1119">
        <v>1952</v>
      </c>
      <c r="C1119" t="s">
        <v>28</v>
      </c>
      <c r="D1119" t="s">
        <v>35</v>
      </c>
      <c r="E1119">
        <v>34074</v>
      </c>
      <c r="F1119">
        <v>1</v>
      </c>
      <c r="G1119">
        <v>1</v>
      </c>
      <c r="H1119" s="1">
        <v>41468</v>
      </c>
      <c r="I1119">
        <v>69</v>
      </c>
      <c r="J1119">
        <v>135</v>
      </c>
      <c r="K1119">
        <v>1</v>
      </c>
      <c r="L1119">
        <v>41</v>
      </c>
      <c r="M1119">
        <v>10</v>
      </c>
      <c r="N1119">
        <v>1</v>
      </c>
      <c r="O1119">
        <v>67</v>
      </c>
      <c r="P1119">
        <f>IF(Table13[[#This Row],[MntWines]] = 0,"",Table13[[#This Row],[MntWines]])</f>
        <v>135</v>
      </c>
      <c r="Q1119">
        <f>IF(Table13[[#This Row],[MntFruits]] = 0, "",Table13[[#This Row],[MntFruits]])</f>
        <v>1</v>
      </c>
      <c r="R1119">
        <f>IF(Table13[[#This Row],[MntMeatProducts]] = 0, "",Table13[[#This Row],[MntMeatProducts]])</f>
        <v>41</v>
      </c>
      <c r="S1119">
        <f>IF(Table13[[#This Row],[MntFishProducts]] = 0, "",Table13[[#This Row],[MntFishProducts]])</f>
        <v>10</v>
      </c>
      <c r="T1119">
        <f>IF(Table13[[#This Row],[MntSweetProducts]] = 0, "",Table13[[#This Row],[MntSweetProducts]])</f>
        <v>1</v>
      </c>
      <c r="U1119">
        <f>IF(Table13[[#This Row],[MntGoldProds]] = 0, "",Table13[[#This Row],[MntGoldProds]])</f>
        <v>67</v>
      </c>
      <c r="V1119">
        <v>5</v>
      </c>
      <c r="W1119">
        <v>3</v>
      </c>
      <c r="X1119">
        <v>3</v>
      </c>
      <c r="Y1119">
        <v>3</v>
      </c>
      <c r="Z1119">
        <v>6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 t="s">
        <v>30</v>
      </c>
      <c r="AI1119" s="13">
        <f>SUM(Table13[[#This Row],[MntWines]:[MntGoldProds]])</f>
        <v>255</v>
      </c>
      <c r="AJ1119" s="13">
        <f>AVERAGE(Table13[[#This Row],[MntWines]:[MntGoldProds]])</f>
        <v>42.5</v>
      </c>
      <c r="AK1119">
        <f>IF(Table13[[#This Row],[Total Number of Purchases]]=0,0,Table13[[#This Row],[Total Spend]]/Table13[[#This Row],[Total Number of Purchases]])</f>
        <v>18.214285714285715</v>
      </c>
      <c r="AM1119">
        <f>SUM(Table13[[#This Row],[NumDealsPurchases]:[NumStorePurchases]])</f>
        <v>14</v>
      </c>
      <c r="AN1119" s="14">
        <f>Snapshot_Date-Table13[[#This Row],[Dt_Customer]]</f>
        <v>448</v>
      </c>
      <c r="AP1119" s="13">
        <f>Table13[[#This Row],[NumDealsPurchases]]/Table13[[#This Row],[Total Number of Purchases]]*100</f>
        <v>35.714285714285715</v>
      </c>
      <c r="AQ1119">
        <f>6-ROUNDUP(_xlfn.PERCENTRANK.INC(Table13[Recency],Table13[[#This Row],[Recency]])*5, 0)</f>
        <v>2</v>
      </c>
      <c r="AR1119">
        <f>ROUNDUP(_xlfn.PERCENTRANK.INC(Table13[Total Number of Purchases],Table13[[#This Row],[Total Number of Purchases]])*5,0)</f>
        <v>3</v>
      </c>
      <c r="AS1119">
        <f>ROUNDUP(_xlfn.PERCENTRANK.INC(Table13[Total Spend],Table13[[#This Row],[Total Spend]])*5,0)</f>
        <v>3</v>
      </c>
      <c r="AT1119" t="str">
        <f>Table13[[#This Row],[Recency Score]]&amp;Table13[[#This Row],[Frequency Score]]&amp;Table13[[#This Row],[Monetary Score]]</f>
        <v>233</v>
      </c>
      <c r="AU1119" t="str">
        <f t="shared" si="17"/>
        <v>About to Sleep</v>
      </c>
      <c r="AW1119" s="13">
        <f>DATEDIF(Table13[[#This Row],[Dt_Customer]], Snapshot_Date, "d")</f>
        <v>448</v>
      </c>
      <c r="AX1119" s="13">
        <f>Table13[[#This Row],[CL if today]]/365</f>
        <v>1.2273972602739727</v>
      </c>
      <c r="AY1119">
        <f>Table13[[#This Row],[Total Number of Purchases]]/Table13[[#This Row],[Corrected CL]]</f>
        <v>11.40625</v>
      </c>
      <c r="AZ1119">
        <f>Table13[[#This Row],[Average Order Value (AOV)]]*Table13[[#This Row],[Freq per Year]]</f>
        <v>207.75669642857144</v>
      </c>
      <c r="BA1119">
        <f>Table13[[#This Row],[Total Spend]]/Table13[[#This Row],[Corrected CL]]</f>
        <v>207.75669642857142</v>
      </c>
      <c r="BB1119">
        <v>518.42920353982299</v>
      </c>
      <c r="BC1119" s="1">
        <f>Table13[[#This Row],[Dt_Customer]]+Table13[[#This Row],[Recency]]</f>
        <v>41537</v>
      </c>
      <c r="BD1119" s="16" t="str">
        <f>IF(COUNTIF(A:A, A1119) &gt; 1, "Duplicate", "Unique")</f>
        <v>Unique</v>
      </c>
    </row>
    <row r="1120" spans="1:56" x14ac:dyDescent="0.3">
      <c r="A1120">
        <v>10364</v>
      </c>
      <c r="B1120">
        <v>1959</v>
      </c>
      <c r="C1120" t="s">
        <v>28</v>
      </c>
      <c r="D1120" t="s">
        <v>29</v>
      </c>
      <c r="E1120">
        <v>23295</v>
      </c>
      <c r="F1120">
        <v>0</v>
      </c>
      <c r="G1120">
        <v>0</v>
      </c>
      <c r="H1120" s="1">
        <v>41468</v>
      </c>
      <c r="I1120">
        <v>72</v>
      </c>
      <c r="J1120">
        <v>0</v>
      </c>
      <c r="K1120">
        <v>0</v>
      </c>
      <c r="L1120">
        <v>1</v>
      </c>
      <c r="M1120">
        <v>2</v>
      </c>
      <c r="N1120">
        <v>12</v>
      </c>
      <c r="O1120">
        <v>5</v>
      </c>
      <c r="P1120" t="str">
        <f>IF(Table13[[#This Row],[MntWines]] = 0,"",Table13[[#This Row],[MntWines]])</f>
        <v/>
      </c>
      <c r="Q1120" t="str">
        <f>IF(Table13[[#This Row],[MntFruits]] = 0, "",Table13[[#This Row],[MntFruits]])</f>
        <v/>
      </c>
      <c r="R1120">
        <f>IF(Table13[[#This Row],[MntMeatProducts]] = 0, "",Table13[[#This Row],[MntMeatProducts]])</f>
        <v>1</v>
      </c>
      <c r="S1120">
        <f>IF(Table13[[#This Row],[MntFishProducts]] = 0, "",Table13[[#This Row],[MntFishProducts]])</f>
        <v>2</v>
      </c>
      <c r="T1120">
        <f>IF(Table13[[#This Row],[MntSweetProducts]] = 0, "",Table13[[#This Row],[MntSweetProducts]])</f>
        <v>12</v>
      </c>
      <c r="U1120">
        <f>IF(Table13[[#This Row],[MntGoldProds]] = 0, "",Table13[[#This Row],[MntGoldProds]])</f>
        <v>5</v>
      </c>
      <c r="V1120">
        <v>1</v>
      </c>
      <c r="W1120">
        <v>1</v>
      </c>
      <c r="X1120">
        <v>0</v>
      </c>
      <c r="Y1120">
        <v>2</v>
      </c>
      <c r="Z1120">
        <v>8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30</v>
      </c>
      <c r="AI1120" s="13">
        <f>SUM(Table13[[#This Row],[MntWines]:[MntGoldProds]])</f>
        <v>20</v>
      </c>
      <c r="AJ1120" s="13">
        <f>AVERAGE(Table13[[#This Row],[MntWines]:[MntGoldProds]])</f>
        <v>3.3333333333333335</v>
      </c>
      <c r="AK1120">
        <f>IF(Table13[[#This Row],[Total Number of Purchases]]=0,0,Table13[[#This Row],[Total Spend]]/Table13[[#This Row],[Total Number of Purchases]])</f>
        <v>5</v>
      </c>
      <c r="AM1120">
        <f>SUM(Table13[[#This Row],[NumDealsPurchases]:[NumStorePurchases]])</f>
        <v>4</v>
      </c>
      <c r="AN1120" s="14">
        <f>Snapshot_Date-Table13[[#This Row],[Dt_Customer]]</f>
        <v>448</v>
      </c>
      <c r="AP1120" s="13">
        <f>Table13[[#This Row],[NumDealsPurchases]]/Table13[[#This Row],[Total Number of Purchases]]*100</f>
        <v>25</v>
      </c>
      <c r="AQ1120">
        <f>6-ROUNDUP(_xlfn.PERCENTRANK.INC(Table13[Recency],Table13[[#This Row],[Recency]])*5, 0)</f>
        <v>2</v>
      </c>
      <c r="AR1120">
        <f>ROUNDUP(_xlfn.PERCENTRANK.INC(Table13[Total Number of Purchases],Table13[[#This Row],[Total Number of Purchases]])*5,0)</f>
        <v>1</v>
      </c>
      <c r="AS1120">
        <f>ROUNDUP(_xlfn.PERCENTRANK.INC(Table13[Total Spend],Table13[[#This Row],[Total Spend]])*5,0)</f>
        <v>1</v>
      </c>
      <c r="AT1120" t="str">
        <f>Table13[[#This Row],[Recency Score]]&amp;Table13[[#This Row],[Frequency Score]]&amp;Table13[[#This Row],[Monetary Score]]</f>
        <v>211</v>
      </c>
      <c r="AU1120" t="str">
        <f t="shared" si="17"/>
        <v>About to Sleep</v>
      </c>
      <c r="AW1120" s="13">
        <f>DATEDIF(Table13[[#This Row],[Dt_Customer]], Snapshot_Date, "d")</f>
        <v>448</v>
      </c>
      <c r="AX1120" s="13">
        <f>Table13[[#This Row],[CL if today]]/365</f>
        <v>1.2273972602739727</v>
      </c>
      <c r="AY1120">
        <f>Table13[[#This Row],[Total Number of Purchases]]/Table13[[#This Row],[Corrected CL]]</f>
        <v>3.2589285714285712</v>
      </c>
      <c r="AZ1120">
        <f>Table13[[#This Row],[Average Order Value (AOV)]]*Table13[[#This Row],[Freq per Year]]</f>
        <v>16.294642857142854</v>
      </c>
      <c r="BA1120">
        <f>Table13[[#This Row],[Total Spend]]/Table13[[#This Row],[Corrected CL]]</f>
        <v>16.294642857142858</v>
      </c>
      <c r="BB1120">
        <v>183.30752212389379</v>
      </c>
      <c r="BC1120" s="1">
        <f>Table13[[#This Row],[Dt_Customer]]+Table13[[#This Row],[Recency]]</f>
        <v>41540</v>
      </c>
      <c r="BD1120" s="16" t="str">
        <f>IF(COUNTIF(A:A, A1120) &gt; 1, "Duplicate", "Unique")</f>
        <v>Unique</v>
      </c>
    </row>
    <row r="1121" spans="1:56" x14ac:dyDescent="0.3">
      <c r="A1121">
        <v>6460</v>
      </c>
      <c r="B1121">
        <v>1982</v>
      </c>
      <c r="C1121" t="s">
        <v>28</v>
      </c>
      <c r="D1121" t="s">
        <v>33</v>
      </c>
      <c r="E1121">
        <v>28718</v>
      </c>
      <c r="F1121">
        <v>1</v>
      </c>
      <c r="G1121">
        <v>0</v>
      </c>
      <c r="H1121" s="1">
        <v>41468</v>
      </c>
      <c r="I1121">
        <v>78</v>
      </c>
      <c r="J1121">
        <v>12</v>
      </c>
      <c r="K1121">
        <v>4</v>
      </c>
      <c r="L1121">
        <v>6</v>
      </c>
      <c r="M1121">
        <v>11</v>
      </c>
      <c r="N1121">
        <v>8</v>
      </c>
      <c r="O1121">
        <v>16</v>
      </c>
      <c r="P1121">
        <f>IF(Table13[[#This Row],[MntWines]] = 0,"",Table13[[#This Row],[MntWines]])</f>
        <v>12</v>
      </c>
      <c r="Q1121">
        <f>IF(Table13[[#This Row],[MntFruits]] = 0, "",Table13[[#This Row],[MntFruits]])</f>
        <v>4</v>
      </c>
      <c r="R1121">
        <f>IF(Table13[[#This Row],[MntMeatProducts]] = 0, "",Table13[[#This Row],[MntMeatProducts]])</f>
        <v>6</v>
      </c>
      <c r="S1121">
        <f>IF(Table13[[#This Row],[MntFishProducts]] = 0, "",Table13[[#This Row],[MntFishProducts]])</f>
        <v>11</v>
      </c>
      <c r="T1121">
        <f>IF(Table13[[#This Row],[MntSweetProducts]] = 0, "",Table13[[#This Row],[MntSweetProducts]])</f>
        <v>8</v>
      </c>
      <c r="U1121">
        <f>IF(Table13[[#This Row],[MntGoldProds]] = 0, "",Table13[[#This Row],[MntGoldProds]])</f>
        <v>16</v>
      </c>
      <c r="V1121">
        <v>2</v>
      </c>
      <c r="W1121">
        <v>2</v>
      </c>
      <c r="X1121">
        <v>0</v>
      </c>
      <c r="Y1121">
        <v>3</v>
      </c>
      <c r="Z1121">
        <v>8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">
        <v>40</v>
      </c>
      <c r="AI1121" s="13">
        <f>SUM(Table13[[#This Row],[MntWines]:[MntGoldProds]])</f>
        <v>57</v>
      </c>
      <c r="AJ1121" s="13">
        <f>AVERAGE(Table13[[#This Row],[MntWines]:[MntGoldProds]])</f>
        <v>9.5</v>
      </c>
      <c r="AK1121">
        <f>IF(Table13[[#This Row],[Total Number of Purchases]]=0,0,Table13[[#This Row],[Total Spend]]/Table13[[#This Row],[Total Number of Purchases]])</f>
        <v>8.1428571428571423</v>
      </c>
      <c r="AM1121">
        <f>SUM(Table13[[#This Row],[NumDealsPurchases]:[NumStorePurchases]])</f>
        <v>7</v>
      </c>
      <c r="AN1121" s="14">
        <f>Snapshot_Date-Table13[[#This Row],[Dt_Customer]]</f>
        <v>448</v>
      </c>
      <c r="AP1121" s="13">
        <f>Table13[[#This Row],[NumDealsPurchases]]/Table13[[#This Row],[Total Number of Purchases]]*100</f>
        <v>28.571428571428569</v>
      </c>
      <c r="AQ1121">
        <f>6-ROUNDUP(_xlfn.PERCENTRANK.INC(Table13[Recency],Table13[[#This Row],[Recency]])*5, 0)</f>
        <v>2</v>
      </c>
      <c r="AR1121">
        <f>ROUNDUP(_xlfn.PERCENTRANK.INC(Table13[Total Number of Purchases],Table13[[#This Row],[Total Number of Purchases]])*5,0)</f>
        <v>1</v>
      </c>
      <c r="AS1121">
        <f>ROUNDUP(_xlfn.PERCENTRANK.INC(Table13[Total Spend],Table13[[#This Row],[Total Spend]])*5,0)</f>
        <v>2</v>
      </c>
      <c r="AT1121" t="str">
        <f>Table13[[#This Row],[Recency Score]]&amp;Table13[[#This Row],[Frequency Score]]&amp;Table13[[#This Row],[Monetary Score]]</f>
        <v>212</v>
      </c>
      <c r="AU1121" t="str">
        <f t="shared" si="17"/>
        <v>About to Sleep</v>
      </c>
      <c r="AW1121" s="13">
        <f>DATEDIF(Table13[[#This Row],[Dt_Customer]], Snapshot_Date, "d")</f>
        <v>448</v>
      </c>
      <c r="AX1121" s="13">
        <f>Table13[[#This Row],[CL if today]]/365</f>
        <v>1.2273972602739727</v>
      </c>
      <c r="AY1121">
        <f>Table13[[#This Row],[Total Number of Purchases]]/Table13[[#This Row],[Corrected CL]]</f>
        <v>5.703125</v>
      </c>
      <c r="AZ1121">
        <f>Table13[[#This Row],[Average Order Value (AOV)]]*Table13[[#This Row],[Freq per Year]]</f>
        <v>46.439732142857139</v>
      </c>
      <c r="BA1121">
        <f>Table13[[#This Row],[Total Spend]]/Table13[[#This Row],[Corrected CL]]</f>
        <v>46.439732142857139</v>
      </c>
      <c r="BB1121">
        <v>246.55629139072849</v>
      </c>
      <c r="BC1121" s="1">
        <f>Table13[[#This Row],[Dt_Customer]]+Table13[[#This Row],[Recency]]</f>
        <v>41546</v>
      </c>
      <c r="BD1121" s="16" t="str">
        <f>IF(COUNTIF(A:A, A1121) &gt; 1, "Duplicate", "Unique")</f>
        <v>Unique</v>
      </c>
    </row>
    <row r="1122" spans="1:56" x14ac:dyDescent="0.3">
      <c r="A1122">
        <v>6445</v>
      </c>
      <c r="B1122">
        <v>1967</v>
      </c>
      <c r="C1122" t="s">
        <v>28</v>
      </c>
      <c r="D1122" t="s">
        <v>35</v>
      </c>
      <c r="E1122">
        <v>66825</v>
      </c>
      <c r="F1122">
        <v>0</v>
      </c>
      <c r="G1122">
        <v>0</v>
      </c>
      <c r="H1122" s="1">
        <v>41469</v>
      </c>
      <c r="I1122">
        <v>73</v>
      </c>
      <c r="J1122">
        <v>243</v>
      </c>
      <c r="K1122">
        <v>101</v>
      </c>
      <c r="L1122">
        <v>405</v>
      </c>
      <c r="M1122">
        <v>29</v>
      </c>
      <c r="N1122">
        <v>40</v>
      </c>
      <c r="O1122">
        <v>40</v>
      </c>
      <c r="P1122">
        <f>IF(Table13[[#This Row],[MntWines]] = 0,"",Table13[[#This Row],[MntWines]])</f>
        <v>243</v>
      </c>
      <c r="Q1122">
        <f>IF(Table13[[#This Row],[MntFruits]] = 0, "",Table13[[#This Row],[MntFruits]])</f>
        <v>101</v>
      </c>
      <c r="R1122">
        <f>IF(Table13[[#This Row],[MntMeatProducts]] = 0, "",Table13[[#This Row],[MntMeatProducts]])</f>
        <v>405</v>
      </c>
      <c r="S1122">
        <f>IF(Table13[[#This Row],[MntFishProducts]] = 0, "",Table13[[#This Row],[MntFishProducts]])</f>
        <v>29</v>
      </c>
      <c r="T1122">
        <f>IF(Table13[[#This Row],[MntSweetProducts]] = 0, "",Table13[[#This Row],[MntSweetProducts]])</f>
        <v>40</v>
      </c>
      <c r="U1122">
        <f>IF(Table13[[#This Row],[MntGoldProds]] = 0, "",Table13[[#This Row],[MntGoldProds]])</f>
        <v>40</v>
      </c>
      <c r="V1122">
        <v>1</v>
      </c>
      <c r="W1122">
        <v>4</v>
      </c>
      <c r="X1122">
        <v>5</v>
      </c>
      <c r="Y1122">
        <v>6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 t="s">
        <v>43</v>
      </c>
      <c r="AI1122" s="13">
        <f>SUM(Table13[[#This Row],[MntWines]:[MntGoldProds]])</f>
        <v>858</v>
      </c>
      <c r="AJ1122" s="13">
        <f>AVERAGE(Table13[[#This Row],[MntWines]:[MntGoldProds]])</f>
        <v>143</v>
      </c>
      <c r="AK1122">
        <f>IF(Table13[[#This Row],[Total Number of Purchases]]=0,0,Table13[[#This Row],[Total Spend]]/Table13[[#This Row],[Total Number of Purchases]])</f>
        <v>53.625</v>
      </c>
      <c r="AM1122">
        <f>SUM(Table13[[#This Row],[NumDealsPurchases]:[NumStorePurchases]])</f>
        <v>16</v>
      </c>
      <c r="AN1122" s="14">
        <f>Snapshot_Date-Table13[[#This Row],[Dt_Customer]]</f>
        <v>447</v>
      </c>
      <c r="AP1122" s="13">
        <f>Table13[[#This Row],[NumDealsPurchases]]/Table13[[#This Row],[Total Number of Purchases]]*100</f>
        <v>6.25</v>
      </c>
      <c r="AQ1122">
        <f>6-ROUNDUP(_xlfn.PERCENTRANK.INC(Table13[Recency],Table13[[#This Row],[Recency]])*5, 0)</f>
        <v>2</v>
      </c>
      <c r="AR1122">
        <f>ROUNDUP(_xlfn.PERCENTRANK.INC(Table13[Total Number of Purchases],Table13[[#This Row],[Total Number of Purchases]])*5,0)</f>
        <v>3</v>
      </c>
      <c r="AS1122">
        <f>ROUNDUP(_xlfn.PERCENTRANK.INC(Table13[Total Spend],Table13[[#This Row],[Total Spend]])*5,0)</f>
        <v>4</v>
      </c>
      <c r="AT1122" t="str">
        <f>Table13[[#This Row],[Recency Score]]&amp;Table13[[#This Row],[Frequency Score]]&amp;Table13[[#This Row],[Monetary Score]]</f>
        <v>234</v>
      </c>
      <c r="AU1122" t="str">
        <f t="shared" si="17"/>
        <v>About to Sleep</v>
      </c>
      <c r="AW1122" s="13">
        <f>DATEDIF(Table13[[#This Row],[Dt_Customer]], Snapshot_Date, "d")</f>
        <v>447</v>
      </c>
      <c r="AX1122" s="13">
        <f>Table13[[#This Row],[CL if today]]/365</f>
        <v>1.2246575342465753</v>
      </c>
      <c r="AY1122">
        <f>Table13[[#This Row],[Total Number of Purchases]]/Table13[[#This Row],[Corrected CL]]</f>
        <v>13.064876957494407</v>
      </c>
      <c r="AZ1122">
        <f>Table13[[#This Row],[Average Order Value (AOV)]]*Table13[[#This Row],[Freq per Year]]</f>
        <v>700.60402684563758</v>
      </c>
      <c r="BA1122">
        <f>Table13[[#This Row],[Total Spend]]/Table13[[#This Row],[Corrected CL]]</f>
        <v>700.60402684563758</v>
      </c>
      <c r="BB1122">
        <v>65.7</v>
      </c>
      <c r="BC1122" s="1">
        <f>Table13[[#This Row],[Dt_Customer]]+Table13[[#This Row],[Recency]]</f>
        <v>41542</v>
      </c>
      <c r="BD1122" s="16" t="str">
        <f>IF(COUNTIF(A:A, A1122) &gt; 1, "Duplicate", "Unique")</f>
        <v>Unique</v>
      </c>
    </row>
    <row r="1123" spans="1:56" x14ac:dyDescent="0.3">
      <c r="A1123">
        <v>3673</v>
      </c>
      <c r="B1123">
        <v>1971</v>
      </c>
      <c r="C1123" t="s">
        <v>28</v>
      </c>
      <c r="D1123" t="s">
        <v>31</v>
      </c>
      <c r="E1123">
        <v>55239</v>
      </c>
      <c r="F1123">
        <v>0</v>
      </c>
      <c r="G1123">
        <v>1</v>
      </c>
      <c r="H1123" s="1">
        <v>41469</v>
      </c>
      <c r="I1123">
        <v>59</v>
      </c>
      <c r="J1123">
        <v>371</v>
      </c>
      <c r="K1123">
        <v>17</v>
      </c>
      <c r="L1123">
        <v>238</v>
      </c>
      <c r="M1123">
        <v>23</v>
      </c>
      <c r="N1123">
        <v>24</v>
      </c>
      <c r="O1123">
        <v>106</v>
      </c>
      <c r="P1123">
        <f>IF(Table13[[#This Row],[MntWines]] = 0,"",Table13[[#This Row],[MntWines]])</f>
        <v>371</v>
      </c>
      <c r="Q1123">
        <f>IF(Table13[[#This Row],[MntFruits]] = 0, "",Table13[[#This Row],[MntFruits]])</f>
        <v>17</v>
      </c>
      <c r="R1123">
        <f>IF(Table13[[#This Row],[MntMeatProducts]] = 0, "",Table13[[#This Row],[MntMeatProducts]])</f>
        <v>238</v>
      </c>
      <c r="S1123">
        <f>IF(Table13[[#This Row],[MntFishProducts]] = 0, "",Table13[[#This Row],[MntFishProducts]])</f>
        <v>23</v>
      </c>
      <c r="T1123">
        <f>IF(Table13[[#This Row],[MntSweetProducts]] = 0, "",Table13[[#This Row],[MntSweetProducts]])</f>
        <v>24</v>
      </c>
      <c r="U1123">
        <f>IF(Table13[[#This Row],[MntGoldProds]] = 0, "",Table13[[#This Row],[MntGoldProds]])</f>
        <v>106</v>
      </c>
      <c r="V1123">
        <v>3</v>
      </c>
      <c r="W1123">
        <v>7</v>
      </c>
      <c r="X1123">
        <v>5</v>
      </c>
      <c r="Y1123">
        <v>11</v>
      </c>
      <c r="Z1123">
        <v>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 t="s">
        <v>43</v>
      </c>
      <c r="AI1123" s="13">
        <f>SUM(Table13[[#This Row],[MntWines]:[MntGoldProds]])</f>
        <v>779</v>
      </c>
      <c r="AJ1123" s="13">
        <f>AVERAGE(Table13[[#This Row],[MntWines]:[MntGoldProds]])</f>
        <v>129.83333333333334</v>
      </c>
      <c r="AK1123">
        <f>IF(Table13[[#This Row],[Total Number of Purchases]]=0,0,Table13[[#This Row],[Total Spend]]/Table13[[#This Row],[Total Number of Purchases]])</f>
        <v>29.96153846153846</v>
      </c>
      <c r="AM1123">
        <f>SUM(Table13[[#This Row],[NumDealsPurchases]:[NumStorePurchases]])</f>
        <v>26</v>
      </c>
      <c r="AN1123" s="14">
        <f>Snapshot_Date-Table13[[#This Row],[Dt_Customer]]</f>
        <v>447</v>
      </c>
      <c r="AP1123" s="13">
        <f>Table13[[#This Row],[NumDealsPurchases]]/Table13[[#This Row],[Total Number of Purchases]]*100</f>
        <v>11.538461538461538</v>
      </c>
      <c r="AQ1123">
        <f>6-ROUNDUP(_xlfn.PERCENTRANK.INC(Table13[Recency],Table13[[#This Row],[Recency]])*5, 0)</f>
        <v>3</v>
      </c>
      <c r="AR1123">
        <f>ROUNDUP(_xlfn.PERCENTRANK.INC(Table13[Total Number of Purchases],Table13[[#This Row],[Total Number of Purchases]])*5,0)</f>
        <v>5</v>
      </c>
      <c r="AS1123">
        <f>ROUNDUP(_xlfn.PERCENTRANK.INC(Table13[Total Spend],Table13[[#This Row],[Total Spend]])*5,0)</f>
        <v>4</v>
      </c>
      <c r="AT1123" t="str">
        <f>Table13[[#This Row],[Recency Score]]&amp;Table13[[#This Row],[Frequency Score]]&amp;Table13[[#This Row],[Monetary Score]]</f>
        <v>354</v>
      </c>
      <c r="AU1123" t="str">
        <f t="shared" si="17"/>
        <v>Frequent Buyers</v>
      </c>
      <c r="AW1123" s="13">
        <f>DATEDIF(Table13[[#This Row],[Dt_Customer]], Snapshot_Date, "d")</f>
        <v>447</v>
      </c>
      <c r="AX1123" s="13">
        <f>Table13[[#This Row],[CL if today]]/365</f>
        <v>1.2246575342465753</v>
      </c>
      <c r="AY1123">
        <f>Table13[[#This Row],[Total Number of Purchases]]/Table13[[#This Row],[Corrected CL]]</f>
        <v>21.230425055928411</v>
      </c>
      <c r="AZ1123">
        <f>Table13[[#This Row],[Average Order Value (AOV)]]*Table13[[#This Row],[Freq per Year]]</f>
        <v>636.09619686800886</v>
      </c>
      <c r="BA1123">
        <f>Table13[[#This Row],[Total Spend]]/Table13[[#This Row],[Corrected CL]]</f>
        <v>636.09619686800897</v>
      </c>
      <c r="BB1123">
        <v>327.68888888888887</v>
      </c>
      <c r="BC1123" s="1">
        <f>Table13[[#This Row],[Dt_Customer]]+Table13[[#This Row],[Recency]]</f>
        <v>41528</v>
      </c>
      <c r="BD1123" s="16" t="str">
        <f>IF(COUNTIF(A:A, A1123) &gt; 1, "Duplicate", "Unique")</f>
        <v>Unique</v>
      </c>
    </row>
    <row r="1124" spans="1:56" x14ac:dyDescent="0.3">
      <c r="A1124">
        <v>6941</v>
      </c>
      <c r="B1124">
        <v>1971</v>
      </c>
      <c r="C1124" t="s">
        <v>28</v>
      </c>
      <c r="D1124" t="s">
        <v>31</v>
      </c>
      <c r="E1124">
        <v>31632</v>
      </c>
      <c r="F1124">
        <v>0</v>
      </c>
      <c r="G1124">
        <v>0</v>
      </c>
      <c r="H1124" s="1">
        <v>41469</v>
      </c>
      <c r="I1124">
        <v>92</v>
      </c>
      <c r="J1124">
        <v>17</v>
      </c>
      <c r="K1124">
        <v>8</v>
      </c>
      <c r="L1124">
        <v>12</v>
      </c>
      <c r="M1124">
        <v>11</v>
      </c>
      <c r="N1124">
        <v>15</v>
      </c>
      <c r="O1124">
        <v>32</v>
      </c>
      <c r="P1124">
        <f>IF(Table13[[#This Row],[MntWines]] = 0,"",Table13[[#This Row],[MntWines]])</f>
        <v>17</v>
      </c>
      <c r="Q1124">
        <f>IF(Table13[[#This Row],[MntFruits]] = 0, "",Table13[[#This Row],[MntFruits]])</f>
        <v>8</v>
      </c>
      <c r="R1124">
        <f>IF(Table13[[#This Row],[MntMeatProducts]] = 0, "",Table13[[#This Row],[MntMeatProducts]])</f>
        <v>12</v>
      </c>
      <c r="S1124">
        <f>IF(Table13[[#This Row],[MntFishProducts]] = 0, "",Table13[[#This Row],[MntFishProducts]])</f>
        <v>11</v>
      </c>
      <c r="T1124">
        <f>IF(Table13[[#This Row],[MntSweetProducts]] = 0, "",Table13[[#This Row],[MntSweetProducts]])</f>
        <v>15</v>
      </c>
      <c r="U1124">
        <f>IF(Table13[[#This Row],[MntGoldProds]] = 0, "",Table13[[#This Row],[MntGoldProds]])</f>
        <v>32</v>
      </c>
      <c r="V1124">
        <v>1</v>
      </c>
      <c r="W1124">
        <v>2</v>
      </c>
      <c r="X1124">
        <v>1</v>
      </c>
      <c r="Y1124">
        <v>2</v>
      </c>
      <c r="Z1124">
        <v>7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 t="s">
        <v>30</v>
      </c>
      <c r="AI1124" s="13">
        <f>SUM(Table13[[#This Row],[MntWines]:[MntGoldProds]])</f>
        <v>95</v>
      </c>
      <c r="AJ1124" s="13">
        <f>AVERAGE(Table13[[#This Row],[MntWines]:[MntGoldProds]])</f>
        <v>15.833333333333334</v>
      </c>
      <c r="AK1124">
        <f>IF(Table13[[#This Row],[Total Number of Purchases]]=0,0,Table13[[#This Row],[Total Spend]]/Table13[[#This Row],[Total Number of Purchases]])</f>
        <v>15.833333333333334</v>
      </c>
      <c r="AM1124">
        <f>SUM(Table13[[#This Row],[NumDealsPurchases]:[NumStorePurchases]])</f>
        <v>6</v>
      </c>
      <c r="AN1124" s="14">
        <f>Snapshot_Date-Table13[[#This Row],[Dt_Customer]]</f>
        <v>447</v>
      </c>
      <c r="AP1124" s="13">
        <f>Table13[[#This Row],[NumDealsPurchases]]/Table13[[#This Row],[Total Number of Purchases]]*100</f>
        <v>16.666666666666664</v>
      </c>
      <c r="AQ1124">
        <f>6-ROUNDUP(_xlfn.PERCENTRANK.INC(Table13[Recency],Table13[[#This Row],[Recency]])*5, 0)</f>
        <v>1</v>
      </c>
      <c r="AR1124">
        <f>ROUNDUP(_xlfn.PERCENTRANK.INC(Table13[Total Number of Purchases],Table13[[#This Row],[Total Number of Purchases]])*5,0)</f>
        <v>1</v>
      </c>
      <c r="AS1124">
        <f>ROUNDUP(_xlfn.PERCENTRANK.INC(Table13[Total Spend],Table13[[#This Row],[Total Spend]])*5,0)</f>
        <v>2</v>
      </c>
      <c r="AT1124" t="str">
        <f>Table13[[#This Row],[Recency Score]]&amp;Table13[[#This Row],[Frequency Score]]&amp;Table13[[#This Row],[Monetary Score]]</f>
        <v>112</v>
      </c>
      <c r="AU1124" t="str">
        <f t="shared" si="17"/>
        <v>Lost</v>
      </c>
      <c r="AW1124" s="13">
        <f>DATEDIF(Table13[[#This Row],[Dt_Customer]], Snapshot_Date, "d")</f>
        <v>447</v>
      </c>
      <c r="AX1124" s="13">
        <f>Table13[[#This Row],[CL if today]]/365</f>
        <v>1.2246575342465753</v>
      </c>
      <c r="AY1124">
        <f>Table13[[#This Row],[Total Number of Purchases]]/Table13[[#This Row],[Corrected CL]]</f>
        <v>4.8993288590604029</v>
      </c>
      <c r="AZ1124">
        <f>Table13[[#This Row],[Average Order Value (AOV)]]*Table13[[#This Row],[Freq per Year]]</f>
        <v>77.572706935123051</v>
      </c>
      <c r="BA1124">
        <f>Table13[[#This Row],[Total Spend]]/Table13[[#This Row],[Corrected CL]]</f>
        <v>77.572706935123051</v>
      </c>
      <c r="BB1124">
        <v>1426.0840707964601</v>
      </c>
      <c r="BC1124" s="1">
        <f>Table13[[#This Row],[Dt_Customer]]+Table13[[#This Row],[Recency]]</f>
        <v>41561</v>
      </c>
      <c r="BD1124" s="16" t="str">
        <f>IF(COUNTIF(A:A, A1124) &gt; 1, "Duplicate", "Unique")</f>
        <v>Unique</v>
      </c>
    </row>
    <row r="1125" spans="1:56" x14ac:dyDescent="0.3">
      <c r="A1125">
        <v>1048</v>
      </c>
      <c r="B1125">
        <v>1972</v>
      </c>
      <c r="C1125" t="s">
        <v>41</v>
      </c>
      <c r="D1125" t="s">
        <v>33</v>
      </c>
      <c r="E1125">
        <v>35641</v>
      </c>
      <c r="F1125">
        <v>1</v>
      </c>
      <c r="G1125">
        <v>0</v>
      </c>
      <c r="H1125" s="1">
        <v>41469</v>
      </c>
      <c r="I1125">
        <v>11</v>
      </c>
      <c r="J1125">
        <v>63</v>
      </c>
      <c r="K1125">
        <v>3</v>
      </c>
      <c r="L1125">
        <v>67</v>
      </c>
      <c r="M1125">
        <v>8</v>
      </c>
      <c r="N1125">
        <v>9</v>
      </c>
      <c r="O1125">
        <v>28</v>
      </c>
      <c r="P1125">
        <f>IF(Table13[[#This Row],[MntWines]] = 0,"",Table13[[#This Row],[MntWines]])</f>
        <v>63</v>
      </c>
      <c r="Q1125">
        <f>IF(Table13[[#This Row],[MntFruits]] = 0, "",Table13[[#This Row],[MntFruits]])</f>
        <v>3</v>
      </c>
      <c r="R1125">
        <f>IF(Table13[[#This Row],[MntMeatProducts]] = 0, "",Table13[[#This Row],[MntMeatProducts]])</f>
        <v>67</v>
      </c>
      <c r="S1125">
        <f>IF(Table13[[#This Row],[MntFishProducts]] = 0, "",Table13[[#This Row],[MntFishProducts]])</f>
        <v>8</v>
      </c>
      <c r="T1125">
        <f>IF(Table13[[#This Row],[MntSweetProducts]] = 0, "",Table13[[#This Row],[MntSweetProducts]])</f>
        <v>9</v>
      </c>
      <c r="U1125">
        <f>IF(Table13[[#This Row],[MntGoldProds]] = 0, "",Table13[[#This Row],[MntGoldProds]])</f>
        <v>28</v>
      </c>
      <c r="V1125">
        <v>2</v>
      </c>
      <c r="W1125">
        <v>3</v>
      </c>
      <c r="X1125">
        <v>1</v>
      </c>
      <c r="Y1125">
        <v>4</v>
      </c>
      <c r="Z1125">
        <v>7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 t="s">
        <v>43</v>
      </c>
      <c r="AI1125" s="13">
        <f>SUM(Table13[[#This Row],[MntWines]:[MntGoldProds]])</f>
        <v>178</v>
      </c>
      <c r="AJ1125" s="13">
        <f>AVERAGE(Table13[[#This Row],[MntWines]:[MntGoldProds]])</f>
        <v>29.666666666666668</v>
      </c>
      <c r="AK1125">
        <f>IF(Table13[[#This Row],[Total Number of Purchases]]=0,0,Table13[[#This Row],[Total Spend]]/Table13[[#This Row],[Total Number of Purchases]])</f>
        <v>17.8</v>
      </c>
      <c r="AM1125">
        <f>SUM(Table13[[#This Row],[NumDealsPurchases]:[NumStorePurchases]])</f>
        <v>10</v>
      </c>
      <c r="AN1125" s="14">
        <f>Snapshot_Date-Table13[[#This Row],[Dt_Customer]]</f>
        <v>447</v>
      </c>
      <c r="AP1125" s="13">
        <f>Table13[[#This Row],[NumDealsPurchases]]/Table13[[#This Row],[Total Number of Purchases]]*100</f>
        <v>20</v>
      </c>
      <c r="AQ1125">
        <f>6-ROUNDUP(_xlfn.PERCENTRANK.INC(Table13[Recency],Table13[[#This Row],[Recency]])*5, 0)</f>
        <v>5</v>
      </c>
      <c r="AR1125">
        <f>ROUNDUP(_xlfn.PERCENTRANK.INC(Table13[Total Number of Purchases],Table13[[#This Row],[Total Number of Purchases]])*5,0)</f>
        <v>2</v>
      </c>
      <c r="AS1125">
        <f>ROUNDUP(_xlfn.PERCENTRANK.INC(Table13[Total Spend],Table13[[#This Row],[Total Spend]])*5,0)</f>
        <v>2</v>
      </c>
      <c r="AT1125" t="str">
        <f>Table13[[#This Row],[Recency Score]]&amp;Table13[[#This Row],[Frequency Score]]&amp;Table13[[#This Row],[Monetary Score]]</f>
        <v>522</v>
      </c>
      <c r="AU1125" t="str">
        <f t="shared" si="17"/>
        <v>Others</v>
      </c>
      <c r="AW1125" s="13">
        <f>DATEDIF(Table13[[#This Row],[Dt_Customer]], Snapshot_Date, "d")</f>
        <v>447</v>
      </c>
      <c r="AX1125" s="13">
        <f>Table13[[#This Row],[CL if today]]/365</f>
        <v>1.2246575342465753</v>
      </c>
      <c r="AY1125">
        <f>Table13[[#This Row],[Total Number of Purchases]]/Table13[[#This Row],[Corrected CL]]</f>
        <v>8.1655480984340052</v>
      </c>
      <c r="AZ1125">
        <f>Table13[[#This Row],[Average Order Value (AOV)]]*Table13[[#This Row],[Freq per Year]]</f>
        <v>145.34675615212529</v>
      </c>
      <c r="BA1125">
        <f>Table13[[#This Row],[Total Spend]]/Table13[[#This Row],[Corrected CL]]</f>
        <v>145.34675615212529</v>
      </c>
      <c r="BB1125">
        <v>219.48775055679289</v>
      </c>
      <c r="BC1125" s="1">
        <f>Table13[[#This Row],[Dt_Customer]]+Table13[[#This Row],[Recency]]</f>
        <v>41480</v>
      </c>
      <c r="BD1125" s="16" t="str">
        <f>IF(COUNTIF(A:A, A1125) &gt; 1, "Duplicate", "Unique")</f>
        <v>Unique</v>
      </c>
    </row>
    <row r="1126" spans="1:56" x14ac:dyDescent="0.3">
      <c r="A1126">
        <v>6168</v>
      </c>
      <c r="B1126">
        <v>1963</v>
      </c>
      <c r="C1126" t="s">
        <v>28</v>
      </c>
      <c r="D1126" t="s">
        <v>29</v>
      </c>
      <c r="E1126">
        <v>45146</v>
      </c>
      <c r="F1126">
        <v>1</v>
      </c>
      <c r="G1126">
        <v>1</v>
      </c>
      <c r="H1126" s="1">
        <v>41470</v>
      </c>
      <c r="I1126">
        <v>28</v>
      </c>
      <c r="J1126">
        <v>33</v>
      </c>
      <c r="K1126">
        <v>0</v>
      </c>
      <c r="L1126">
        <v>5</v>
      </c>
      <c r="M1126">
        <v>0</v>
      </c>
      <c r="N1126">
        <v>0</v>
      </c>
      <c r="O1126">
        <v>15</v>
      </c>
      <c r="P1126">
        <f>IF(Table13[[#This Row],[MntWines]] = 0,"",Table13[[#This Row],[MntWines]])</f>
        <v>33</v>
      </c>
      <c r="Q1126" t="str">
        <f>IF(Table13[[#This Row],[MntFruits]] = 0, "",Table13[[#This Row],[MntFruits]])</f>
        <v/>
      </c>
      <c r="R1126">
        <f>IF(Table13[[#This Row],[MntMeatProducts]] = 0, "",Table13[[#This Row],[MntMeatProducts]])</f>
        <v>5</v>
      </c>
      <c r="S1126" t="str">
        <f>IF(Table13[[#This Row],[MntFishProducts]] = 0, "",Table13[[#This Row],[MntFishProducts]])</f>
        <v/>
      </c>
      <c r="T1126" t="str">
        <f>IF(Table13[[#This Row],[MntSweetProducts]] = 0, "",Table13[[#This Row],[MntSweetProducts]])</f>
        <v/>
      </c>
      <c r="U1126">
        <f>IF(Table13[[#This Row],[MntGoldProds]] = 0, "",Table13[[#This Row],[MntGoldProds]])</f>
        <v>15</v>
      </c>
      <c r="V1126">
        <v>2</v>
      </c>
      <c r="W1126">
        <v>1</v>
      </c>
      <c r="X1126">
        <v>1</v>
      </c>
      <c r="Y1126">
        <v>2</v>
      </c>
      <c r="Z1126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40</v>
      </c>
      <c r="AI1126" s="13">
        <f>SUM(Table13[[#This Row],[MntWines]:[MntGoldProds]])</f>
        <v>53</v>
      </c>
      <c r="AJ1126" s="13">
        <f>AVERAGE(Table13[[#This Row],[MntWines]:[MntGoldProds]])</f>
        <v>8.8333333333333339</v>
      </c>
      <c r="AK1126">
        <f>IF(Table13[[#This Row],[Total Number of Purchases]]=0,0,Table13[[#This Row],[Total Spend]]/Table13[[#This Row],[Total Number of Purchases]])</f>
        <v>8.8333333333333339</v>
      </c>
      <c r="AM1126">
        <f>SUM(Table13[[#This Row],[NumDealsPurchases]:[NumStorePurchases]])</f>
        <v>6</v>
      </c>
      <c r="AN1126" s="14">
        <f>Snapshot_Date-Table13[[#This Row],[Dt_Customer]]</f>
        <v>446</v>
      </c>
      <c r="AP1126" s="13">
        <f>Table13[[#This Row],[NumDealsPurchases]]/Table13[[#This Row],[Total Number of Purchases]]*100</f>
        <v>33.333333333333329</v>
      </c>
      <c r="AQ1126">
        <f>6-ROUNDUP(_xlfn.PERCENTRANK.INC(Table13[Recency],Table13[[#This Row],[Recency]])*5, 0)</f>
        <v>4</v>
      </c>
      <c r="AR1126">
        <f>ROUNDUP(_xlfn.PERCENTRANK.INC(Table13[Total Number of Purchases],Table13[[#This Row],[Total Number of Purchases]])*5,0)</f>
        <v>1</v>
      </c>
      <c r="AS1126">
        <f>ROUNDUP(_xlfn.PERCENTRANK.INC(Table13[Total Spend],Table13[[#This Row],[Total Spend]])*5,0)</f>
        <v>1</v>
      </c>
      <c r="AT1126" t="str">
        <f>Table13[[#This Row],[Recency Score]]&amp;Table13[[#This Row],[Frequency Score]]&amp;Table13[[#This Row],[Monetary Score]]</f>
        <v>411</v>
      </c>
      <c r="AU1126" t="str">
        <f t="shared" si="17"/>
        <v>Potential Loyalists</v>
      </c>
      <c r="AW1126" s="13">
        <f>DATEDIF(Table13[[#This Row],[Dt_Customer]], Snapshot_Date, "d")</f>
        <v>446</v>
      </c>
      <c r="AX1126" s="13">
        <f>Table13[[#This Row],[CL if today]]/365</f>
        <v>1.2219178082191782</v>
      </c>
      <c r="AY1126">
        <f>Table13[[#This Row],[Total Number of Purchases]]/Table13[[#This Row],[Corrected CL]]</f>
        <v>4.9103139013452912</v>
      </c>
      <c r="AZ1126">
        <f>Table13[[#This Row],[Average Order Value (AOV)]]*Table13[[#This Row],[Freq per Year]]</f>
        <v>43.374439461883412</v>
      </c>
      <c r="BA1126">
        <f>Table13[[#This Row],[Total Spend]]/Table13[[#This Row],[Corrected CL]]</f>
        <v>43.374439461883405</v>
      </c>
      <c r="BB1126">
        <v>18.697104677060135</v>
      </c>
      <c r="BC1126" s="1">
        <f>Table13[[#This Row],[Dt_Customer]]+Table13[[#This Row],[Recency]]</f>
        <v>41498</v>
      </c>
      <c r="BD1126" s="16" t="str">
        <f>IF(COUNTIF(A:A, A1126) &gt; 1, "Duplicate", "Unique")</f>
        <v>Unique</v>
      </c>
    </row>
    <row r="1127" spans="1:56" x14ac:dyDescent="0.3">
      <c r="A1127">
        <v>3426</v>
      </c>
      <c r="B1127">
        <v>1975</v>
      </c>
      <c r="C1127" t="s">
        <v>28</v>
      </c>
      <c r="D1127" t="s">
        <v>29</v>
      </c>
      <c r="E1127">
        <v>70300</v>
      </c>
      <c r="F1127">
        <v>1</v>
      </c>
      <c r="G1127">
        <v>0</v>
      </c>
      <c r="H1127" s="1">
        <v>41470</v>
      </c>
      <c r="I1127">
        <v>89</v>
      </c>
      <c r="J1127">
        <v>1045</v>
      </c>
      <c r="K1127">
        <v>61</v>
      </c>
      <c r="L1127">
        <v>338</v>
      </c>
      <c r="M1127">
        <v>60</v>
      </c>
      <c r="N1127">
        <v>46</v>
      </c>
      <c r="O1127">
        <v>46</v>
      </c>
      <c r="P1127">
        <f>IF(Table13[[#This Row],[MntWines]] = 0,"",Table13[[#This Row],[MntWines]])</f>
        <v>1045</v>
      </c>
      <c r="Q1127">
        <f>IF(Table13[[#This Row],[MntFruits]] = 0, "",Table13[[#This Row],[MntFruits]])</f>
        <v>61</v>
      </c>
      <c r="R1127">
        <f>IF(Table13[[#This Row],[MntMeatProducts]] = 0, "",Table13[[#This Row],[MntMeatProducts]])</f>
        <v>338</v>
      </c>
      <c r="S1127">
        <f>IF(Table13[[#This Row],[MntFishProducts]] = 0, "",Table13[[#This Row],[MntFishProducts]])</f>
        <v>60</v>
      </c>
      <c r="T1127">
        <f>IF(Table13[[#This Row],[MntSweetProducts]] = 0, "",Table13[[#This Row],[MntSweetProducts]])</f>
        <v>46</v>
      </c>
      <c r="U1127">
        <f>IF(Table13[[#This Row],[MntGoldProds]] = 0, "",Table13[[#This Row],[MntGoldProds]])</f>
        <v>46</v>
      </c>
      <c r="V1127">
        <v>3</v>
      </c>
      <c r="W1127">
        <v>5</v>
      </c>
      <c r="X1127">
        <v>5</v>
      </c>
      <c r="Y1127">
        <v>13</v>
      </c>
      <c r="Z1127">
        <v>8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 t="s">
        <v>30</v>
      </c>
      <c r="AI1127" s="13">
        <f>SUM(Table13[[#This Row],[MntWines]:[MntGoldProds]])</f>
        <v>1596</v>
      </c>
      <c r="AJ1127" s="13">
        <f>AVERAGE(Table13[[#This Row],[MntWines]:[MntGoldProds]])</f>
        <v>266</v>
      </c>
      <c r="AK1127">
        <f>IF(Table13[[#This Row],[Total Number of Purchases]]=0,0,Table13[[#This Row],[Total Spend]]/Table13[[#This Row],[Total Number of Purchases]])</f>
        <v>61.384615384615387</v>
      </c>
      <c r="AM1127">
        <f>SUM(Table13[[#This Row],[NumDealsPurchases]:[NumStorePurchases]])</f>
        <v>26</v>
      </c>
      <c r="AN1127" s="14">
        <f>Snapshot_Date-Table13[[#This Row],[Dt_Customer]]</f>
        <v>446</v>
      </c>
      <c r="AP1127" s="13">
        <f>Table13[[#This Row],[NumDealsPurchases]]/Table13[[#This Row],[Total Number of Purchases]]*100</f>
        <v>11.538461538461538</v>
      </c>
      <c r="AQ1127">
        <f>6-ROUNDUP(_xlfn.PERCENTRANK.INC(Table13[Recency],Table13[[#This Row],[Recency]])*5, 0)</f>
        <v>1</v>
      </c>
      <c r="AR1127">
        <f>ROUNDUP(_xlfn.PERCENTRANK.INC(Table13[Total Number of Purchases],Table13[[#This Row],[Total Number of Purchases]])*5,0)</f>
        <v>5</v>
      </c>
      <c r="AS1127">
        <f>ROUNDUP(_xlfn.PERCENTRANK.INC(Table13[Total Spend],Table13[[#This Row],[Total Spend]])*5,0)</f>
        <v>5</v>
      </c>
      <c r="AT1127" t="str">
        <f>Table13[[#This Row],[Recency Score]]&amp;Table13[[#This Row],[Frequency Score]]&amp;Table13[[#This Row],[Monetary Score]]</f>
        <v>155</v>
      </c>
      <c r="AU1127" t="str">
        <f t="shared" si="17"/>
        <v>Frequent Buyers</v>
      </c>
      <c r="AW1127" s="13">
        <f>DATEDIF(Table13[[#This Row],[Dt_Customer]], Snapshot_Date, "d")</f>
        <v>446</v>
      </c>
      <c r="AX1127" s="13">
        <f>Table13[[#This Row],[CL if today]]/365</f>
        <v>1.2219178082191782</v>
      </c>
      <c r="AY1127">
        <f>Table13[[#This Row],[Total Number of Purchases]]/Table13[[#This Row],[Corrected CL]]</f>
        <v>21.278026905829595</v>
      </c>
      <c r="AZ1127">
        <f>Table13[[#This Row],[Average Order Value (AOV)]]*Table13[[#This Row],[Freq per Year]]</f>
        <v>1306.1434977578474</v>
      </c>
      <c r="BA1127">
        <f>Table13[[#This Row],[Total Spend]]/Table13[[#This Row],[Corrected CL]]</f>
        <v>1306.1434977578474</v>
      </c>
      <c r="BB1127">
        <v>56.904231625835195</v>
      </c>
      <c r="BC1127" s="1">
        <f>Table13[[#This Row],[Dt_Customer]]+Table13[[#This Row],[Recency]]</f>
        <v>41559</v>
      </c>
      <c r="BD1127" s="16" t="str">
        <f>IF(COUNTIF(A:A, A1127) &gt; 1, "Duplicate", "Unique")</f>
        <v>Unique</v>
      </c>
    </row>
    <row r="1128" spans="1:56" x14ac:dyDescent="0.3">
      <c r="A1128">
        <v>113</v>
      </c>
      <c r="B1128">
        <v>1951</v>
      </c>
      <c r="C1128" t="s">
        <v>28</v>
      </c>
      <c r="D1128" t="s">
        <v>33</v>
      </c>
      <c r="E1128">
        <v>30833</v>
      </c>
      <c r="F1128">
        <v>1</v>
      </c>
      <c r="G1128">
        <v>1</v>
      </c>
      <c r="H1128" s="1">
        <v>41471</v>
      </c>
      <c r="I1128">
        <v>33</v>
      </c>
      <c r="J1128">
        <v>11</v>
      </c>
      <c r="K1128">
        <v>0</v>
      </c>
      <c r="L1128">
        <v>7</v>
      </c>
      <c r="M1128">
        <v>3</v>
      </c>
      <c r="N1128">
        <v>1</v>
      </c>
      <c r="O1128">
        <v>6</v>
      </c>
      <c r="P1128">
        <f>IF(Table13[[#This Row],[MntWines]] = 0,"",Table13[[#This Row],[MntWines]])</f>
        <v>11</v>
      </c>
      <c r="Q1128" t="str">
        <f>IF(Table13[[#This Row],[MntFruits]] = 0, "",Table13[[#This Row],[MntFruits]])</f>
        <v/>
      </c>
      <c r="R1128">
        <f>IF(Table13[[#This Row],[MntMeatProducts]] = 0, "",Table13[[#This Row],[MntMeatProducts]])</f>
        <v>7</v>
      </c>
      <c r="S1128">
        <f>IF(Table13[[#This Row],[MntFishProducts]] = 0, "",Table13[[#This Row],[MntFishProducts]])</f>
        <v>3</v>
      </c>
      <c r="T1128">
        <f>IF(Table13[[#This Row],[MntSweetProducts]] = 0, "",Table13[[#This Row],[MntSweetProducts]])</f>
        <v>1</v>
      </c>
      <c r="U1128">
        <f>IF(Table13[[#This Row],[MntGoldProds]] = 0, "",Table13[[#This Row],[MntGoldProds]])</f>
        <v>6</v>
      </c>
      <c r="V1128">
        <v>2</v>
      </c>
      <c r="W1128">
        <v>1</v>
      </c>
      <c r="X1128">
        <v>0</v>
      </c>
      <c r="Y1128">
        <v>3</v>
      </c>
      <c r="Z1128">
        <v>5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 t="s">
        <v>30</v>
      </c>
      <c r="AI1128" s="13">
        <f>SUM(Table13[[#This Row],[MntWines]:[MntGoldProds]])</f>
        <v>28</v>
      </c>
      <c r="AJ1128" s="13">
        <f>AVERAGE(Table13[[#This Row],[MntWines]:[MntGoldProds]])</f>
        <v>4.666666666666667</v>
      </c>
      <c r="AK1128">
        <f>IF(Table13[[#This Row],[Total Number of Purchases]]=0,0,Table13[[#This Row],[Total Spend]]/Table13[[#This Row],[Total Number of Purchases]])</f>
        <v>4.666666666666667</v>
      </c>
      <c r="AM1128">
        <f>SUM(Table13[[#This Row],[NumDealsPurchases]:[NumStorePurchases]])</f>
        <v>6</v>
      </c>
      <c r="AN1128" s="14">
        <f>Snapshot_Date-Table13[[#This Row],[Dt_Customer]]</f>
        <v>445</v>
      </c>
      <c r="AP1128" s="13">
        <f>Table13[[#This Row],[NumDealsPurchases]]/Table13[[#This Row],[Total Number of Purchases]]*100</f>
        <v>33.333333333333329</v>
      </c>
      <c r="AQ1128">
        <f>6-ROUNDUP(_xlfn.PERCENTRANK.INC(Table13[Recency],Table13[[#This Row],[Recency]])*5, 0)</f>
        <v>4</v>
      </c>
      <c r="AR1128">
        <f>ROUNDUP(_xlfn.PERCENTRANK.INC(Table13[Total Number of Purchases],Table13[[#This Row],[Total Number of Purchases]])*5,0)</f>
        <v>1</v>
      </c>
      <c r="AS1128">
        <f>ROUNDUP(_xlfn.PERCENTRANK.INC(Table13[Total Spend],Table13[[#This Row],[Total Spend]])*5,0)</f>
        <v>1</v>
      </c>
      <c r="AT1128" t="str">
        <f>Table13[[#This Row],[Recency Score]]&amp;Table13[[#This Row],[Frequency Score]]&amp;Table13[[#This Row],[Monetary Score]]</f>
        <v>411</v>
      </c>
      <c r="AU1128" t="str">
        <f t="shared" si="17"/>
        <v>Potential Loyalists</v>
      </c>
      <c r="AW1128" s="13">
        <f>DATEDIF(Table13[[#This Row],[Dt_Customer]], Snapshot_Date, "d")</f>
        <v>445</v>
      </c>
      <c r="AX1128" s="13">
        <f>Table13[[#This Row],[CL if today]]/365</f>
        <v>1.2191780821917808</v>
      </c>
      <c r="AY1128">
        <f>Table13[[#This Row],[Total Number of Purchases]]/Table13[[#This Row],[Corrected CL]]</f>
        <v>4.9213483146067416</v>
      </c>
      <c r="AZ1128">
        <f>Table13[[#This Row],[Average Order Value (AOV)]]*Table13[[#This Row],[Freq per Year]]</f>
        <v>22.966292134831463</v>
      </c>
      <c r="BA1128">
        <f>Table13[[#This Row],[Total Spend]]/Table13[[#This Row],[Corrected CL]]</f>
        <v>22.966292134831463</v>
      </c>
      <c r="BB1128">
        <v>16.294642857142858</v>
      </c>
      <c r="BC1128" s="1">
        <f>Table13[[#This Row],[Dt_Customer]]+Table13[[#This Row],[Recency]]</f>
        <v>41504</v>
      </c>
      <c r="BD1128" s="16" t="str">
        <f>IF(COUNTIF(A:A, A1128) &gt; 1, "Duplicate", "Unique")</f>
        <v>Unique</v>
      </c>
    </row>
    <row r="1129" spans="1:56" x14ac:dyDescent="0.3">
      <c r="A1129">
        <v>8534</v>
      </c>
      <c r="B1129">
        <v>1952</v>
      </c>
      <c r="C1129" t="s">
        <v>28</v>
      </c>
      <c r="D1129" t="s">
        <v>33</v>
      </c>
      <c r="E1129">
        <v>67433</v>
      </c>
      <c r="F1129">
        <v>0</v>
      </c>
      <c r="G1129">
        <v>2</v>
      </c>
      <c r="H1129" s="1">
        <v>41471</v>
      </c>
      <c r="I1129">
        <v>51</v>
      </c>
      <c r="J1129">
        <v>615</v>
      </c>
      <c r="K1129">
        <v>28</v>
      </c>
      <c r="L1129">
        <v>259</v>
      </c>
      <c r="M1129">
        <v>12</v>
      </c>
      <c r="N1129">
        <v>48</v>
      </c>
      <c r="O1129">
        <v>30</v>
      </c>
      <c r="P1129">
        <f>IF(Table13[[#This Row],[MntWines]] = 0,"",Table13[[#This Row],[MntWines]])</f>
        <v>615</v>
      </c>
      <c r="Q1129">
        <f>IF(Table13[[#This Row],[MntFruits]] = 0, "",Table13[[#This Row],[MntFruits]])</f>
        <v>28</v>
      </c>
      <c r="R1129">
        <f>IF(Table13[[#This Row],[MntMeatProducts]] = 0, "",Table13[[#This Row],[MntMeatProducts]])</f>
        <v>259</v>
      </c>
      <c r="S1129">
        <f>IF(Table13[[#This Row],[MntFishProducts]] = 0, "",Table13[[#This Row],[MntFishProducts]])</f>
        <v>12</v>
      </c>
      <c r="T1129">
        <f>IF(Table13[[#This Row],[MntSweetProducts]] = 0, "",Table13[[#This Row],[MntSweetProducts]])</f>
        <v>48</v>
      </c>
      <c r="U1129">
        <f>IF(Table13[[#This Row],[MntGoldProds]] = 0, "",Table13[[#This Row],[MntGoldProds]])</f>
        <v>30</v>
      </c>
      <c r="V1129">
        <v>4</v>
      </c>
      <c r="W1129">
        <v>6</v>
      </c>
      <c r="X1129">
        <v>5</v>
      </c>
      <c r="Y1129">
        <v>13</v>
      </c>
      <c r="Z1129">
        <v>4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 t="s">
        <v>30</v>
      </c>
      <c r="AI1129" s="13">
        <f>SUM(Table13[[#This Row],[MntWines]:[MntGoldProds]])</f>
        <v>992</v>
      </c>
      <c r="AJ1129" s="13">
        <f>AVERAGE(Table13[[#This Row],[MntWines]:[MntGoldProds]])</f>
        <v>165.33333333333334</v>
      </c>
      <c r="AK1129">
        <f>IF(Table13[[#This Row],[Total Number of Purchases]]=0,0,Table13[[#This Row],[Total Spend]]/Table13[[#This Row],[Total Number of Purchases]])</f>
        <v>35.428571428571431</v>
      </c>
      <c r="AM1129">
        <f>SUM(Table13[[#This Row],[NumDealsPurchases]:[NumStorePurchases]])</f>
        <v>28</v>
      </c>
      <c r="AN1129" s="14">
        <f>Snapshot_Date-Table13[[#This Row],[Dt_Customer]]</f>
        <v>445</v>
      </c>
      <c r="AP1129" s="13">
        <f>Table13[[#This Row],[NumDealsPurchases]]/Table13[[#This Row],[Total Number of Purchases]]*100</f>
        <v>14.285714285714285</v>
      </c>
      <c r="AQ1129">
        <f>6-ROUNDUP(_xlfn.PERCENTRANK.INC(Table13[Recency],Table13[[#This Row],[Recency]])*5, 0)</f>
        <v>3</v>
      </c>
      <c r="AR1129">
        <f>ROUNDUP(_xlfn.PERCENTRANK.INC(Table13[Total Number of Purchases],Table13[[#This Row],[Total Number of Purchases]])*5,0)</f>
        <v>5</v>
      </c>
      <c r="AS1129">
        <f>ROUNDUP(_xlfn.PERCENTRANK.INC(Table13[Total Spend],Table13[[#This Row],[Total Spend]])*5,0)</f>
        <v>4</v>
      </c>
      <c r="AT1129" t="str">
        <f>Table13[[#This Row],[Recency Score]]&amp;Table13[[#This Row],[Frequency Score]]&amp;Table13[[#This Row],[Monetary Score]]</f>
        <v>354</v>
      </c>
      <c r="AU1129" t="str">
        <f t="shared" si="17"/>
        <v>Frequent Buyers</v>
      </c>
      <c r="AW1129" s="13">
        <f>DATEDIF(Table13[[#This Row],[Dt_Customer]], Snapshot_Date, "d")</f>
        <v>445</v>
      </c>
      <c r="AX1129" s="13">
        <f>Table13[[#This Row],[CL if today]]/365</f>
        <v>1.2191780821917808</v>
      </c>
      <c r="AY1129">
        <f>Table13[[#This Row],[Total Number of Purchases]]/Table13[[#This Row],[Corrected CL]]</f>
        <v>22.966292134831463</v>
      </c>
      <c r="AZ1129">
        <f>Table13[[#This Row],[Average Order Value (AOV)]]*Table13[[#This Row],[Freq per Year]]</f>
        <v>813.66292134831474</v>
      </c>
      <c r="BA1129">
        <f>Table13[[#This Row],[Total Spend]]/Table13[[#This Row],[Corrected CL]]</f>
        <v>813.66292134831463</v>
      </c>
      <c r="BB1129">
        <v>14.632516703786193</v>
      </c>
      <c r="BC1129" s="1">
        <f>Table13[[#This Row],[Dt_Customer]]+Table13[[#This Row],[Recency]]</f>
        <v>41522</v>
      </c>
      <c r="BD1129" s="16" t="str">
        <f>IF(COUNTIF(A:A, A1129) &gt; 1, "Duplicate", "Unique")</f>
        <v>Unique</v>
      </c>
    </row>
    <row r="1130" spans="1:56" x14ac:dyDescent="0.3">
      <c r="A1130">
        <v>273</v>
      </c>
      <c r="B1130">
        <v>1970</v>
      </c>
      <c r="C1130" t="s">
        <v>41</v>
      </c>
      <c r="D1130" t="s">
        <v>33</v>
      </c>
      <c r="E1130">
        <v>36138</v>
      </c>
      <c r="F1130">
        <v>1</v>
      </c>
      <c r="G1130">
        <v>1</v>
      </c>
      <c r="H1130" s="1">
        <v>41471</v>
      </c>
      <c r="I1130">
        <v>48</v>
      </c>
      <c r="J1130">
        <v>130</v>
      </c>
      <c r="K1130">
        <v>0</v>
      </c>
      <c r="L1130">
        <v>16</v>
      </c>
      <c r="M1130">
        <v>0</v>
      </c>
      <c r="N1130">
        <v>0</v>
      </c>
      <c r="O1130">
        <v>5</v>
      </c>
      <c r="P1130">
        <f>IF(Table13[[#This Row],[MntWines]] = 0,"",Table13[[#This Row],[MntWines]])</f>
        <v>130</v>
      </c>
      <c r="Q1130" t="str">
        <f>IF(Table13[[#This Row],[MntFruits]] = 0, "",Table13[[#This Row],[MntFruits]])</f>
        <v/>
      </c>
      <c r="R1130">
        <f>IF(Table13[[#This Row],[MntMeatProducts]] = 0, "",Table13[[#This Row],[MntMeatProducts]])</f>
        <v>16</v>
      </c>
      <c r="S1130" t="str">
        <f>IF(Table13[[#This Row],[MntFishProducts]] = 0, "",Table13[[#This Row],[MntFishProducts]])</f>
        <v/>
      </c>
      <c r="T1130" t="str">
        <f>IF(Table13[[#This Row],[MntSweetProducts]] = 0, "",Table13[[#This Row],[MntSweetProducts]])</f>
        <v/>
      </c>
      <c r="U1130">
        <f>IF(Table13[[#This Row],[MntGoldProds]] = 0, "",Table13[[#This Row],[MntGoldProds]])</f>
        <v>5</v>
      </c>
      <c r="V1130">
        <v>5</v>
      </c>
      <c r="W1130">
        <v>3</v>
      </c>
      <c r="X1130">
        <v>1</v>
      </c>
      <c r="Y1130">
        <v>4</v>
      </c>
      <c r="Z1130">
        <v>7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 t="s">
        <v>39</v>
      </c>
      <c r="AI1130" s="13">
        <f>SUM(Table13[[#This Row],[MntWines]:[MntGoldProds]])</f>
        <v>151</v>
      </c>
      <c r="AJ1130" s="13">
        <f>AVERAGE(Table13[[#This Row],[MntWines]:[MntGoldProds]])</f>
        <v>25.166666666666668</v>
      </c>
      <c r="AK1130">
        <f>IF(Table13[[#This Row],[Total Number of Purchases]]=0,0,Table13[[#This Row],[Total Spend]]/Table13[[#This Row],[Total Number of Purchases]])</f>
        <v>11.615384615384615</v>
      </c>
      <c r="AM1130">
        <f>SUM(Table13[[#This Row],[NumDealsPurchases]:[NumStorePurchases]])</f>
        <v>13</v>
      </c>
      <c r="AN1130" s="14">
        <f>Snapshot_Date-Table13[[#This Row],[Dt_Customer]]</f>
        <v>445</v>
      </c>
      <c r="AP1130" s="13">
        <f>Table13[[#This Row],[NumDealsPurchases]]/Table13[[#This Row],[Total Number of Purchases]]*100</f>
        <v>38.461538461538467</v>
      </c>
      <c r="AQ1130">
        <f>6-ROUNDUP(_xlfn.PERCENTRANK.INC(Table13[Recency],Table13[[#This Row],[Recency]])*5, 0)</f>
        <v>3</v>
      </c>
      <c r="AR1130">
        <f>ROUNDUP(_xlfn.PERCENTRANK.INC(Table13[Total Number of Purchases],Table13[[#This Row],[Total Number of Purchases]])*5,0)</f>
        <v>3</v>
      </c>
      <c r="AS1130">
        <f>ROUNDUP(_xlfn.PERCENTRANK.INC(Table13[Total Spend],Table13[[#This Row],[Total Spend]])*5,0)</f>
        <v>2</v>
      </c>
      <c r="AT1130" t="str">
        <f>Table13[[#This Row],[Recency Score]]&amp;Table13[[#This Row],[Frequency Score]]&amp;Table13[[#This Row],[Monetary Score]]</f>
        <v>332</v>
      </c>
      <c r="AU1130" t="str">
        <f t="shared" si="17"/>
        <v>Needs Attention</v>
      </c>
      <c r="AW1130" s="13">
        <f>DATEDIF(Table13[[#This Row],[Dt_Customer]], Snapshot_Date, "d")</f>
        <v>445</v>
      </c>
      <c r="AX1130" s="13">
        <f>Table13[[#This Row],[CL if today]]/365</f>
        <v>1.2191780821917808</v>
      </c>
      <c r="AY1130">
        <f>Table13[[#This Row],[Total Number of Purchases]]/Table13[[#This Row],[Corrected CL]]</f>
        <v>10.662921348314606</v>
      </c>
      <c r="AZ1130">
        <f>Table13[[#This Row],[Average Order Value (AOV)]]*Table13[[#This Row],[Freq per Year]]</f>
        <v>123.85393258426966</v>
      </c>
      <c r="BA1130">
        <f>Table13[[#This Row],[Total Spend]]/Table13[[#This Row],[Corrected CL]]</f>
        <v>123.85393258426967</v>
      </c>
      <c r="BB1130">
        <v>46.439732142857139</v>
      </c>
      <c r="BC1130" s="1">
        <f>Table13[[#This Row],[Dt_Customer]]+Table13[[#This Row],[Recency]]</f>
        <v>41519</v>
      </c>
      <c r="BD1130" s="16" t="str">
        <f>IF(COUNTIF(A:A, A1130) &gt; 1, "Duplicate", "Unique")</f>
        <v>Unique</v>
      </c>
    </row>
    <row r="1131" spans="1:56" x14ac:dyDescent="0.3">
      <c r="A1131">
        <v>232</v>
      </c>
      <c r="B1131">
        <v>1965</v>
      </c>
      <c r="C1131" t="s">
        <v>28</v>
      </c>
      <c r="D1131" t="s">
        <v>31</v>
      </c>
      <c r="E1131">
        <v>61559</v>
      </c>
      <c r="F1131">
        <v>0</v>
      </c>
      <c r="G1131">
        <v>1</v>
      </c>
      <c r="H1131" s="1">
        <v>41472</v>
      </c>
      <c r="I1131">
        <v>8</v>
      </c>
      <c r="J1131">
        <v>279</v>
      </c>
      <c r="K1131">
        <v>83</v>
      </c>
      <c r="L1131">
        <v>88</v>
      </c>
      <c r="M1131">
        <v>32</v>
      </c>
      <c r="N1131">
        <v>14</v>
      </c>
      <c r="O1131">
        <v>34</v>
      </c>
      <c r="P1131">
        <f>IF(Table13[[#This Row],[MntWines]] = 0,"",Table13[[#This Row],[MntWines]])</f>
        <v>279</v>
      </c>
      <c r="Q1131">
        <f>IF(Table13[[#This Row],[MntFruits]] = 0, "",Table13[[#This Row],[MntFruits]])</f>
        <v>83</v>
      </c>
      <c r="R1131">
        <f>IF(Table13[[#This Row],[MntMeatProducts]] = 0, "",Table13[[#This Row],[MntMeatProducts]])</f>
        <v>88</v>
      </c>
      <c r="S1131">
        <f>IF(Table13[[#This Row],[MntFishProducts]] = 0, "",Table13[[#This Row],[MntFishProducts]])</f>
        <v>32</v>
      </c>
      <c r="T1131">
        <f>IF(Table13[[#This Row],[MntSweetProducts]] = 0, "",Table13[[#This Row],[MntSweetProducts]])</f>
        <v>14</v>
      </c>
      <c r="U1131">
        <f>IF(Table13[[#This Row],[MntGoldProds]] = 0, "",Table13[[#This Row],[MntGoldProds]])</f>
        <v>34</v>
      </c>
      <c r="V1131">
        <v>1</v>
      </c>
      <c r="W1131">
        <v>4</v>
      </c>
      <c r="X1131">
        <v>2</v>
      </c>
      <c r="Y1131">
        <v>10</v>
      </c>
      <c r="Z1131">
        <v>3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30</v>
      </c>
      <c r="AI1131" s="13">
        <f>SUM(Table13[[#This Row],[MntWines]:[MntGoldProds]])</f>
        <v>530</v>
      </c>
      <c r="AJ1131" s="13">
        <f>AVERAGE(Table13[[#This Row],[MntWines]:[MntGoldProds]])</f>
        <v>88.333333333333329</v>
      </c>
      <c r="AK1131">
        <f>IF(Table13[[#This Row],[Total Number of Purchases]]=0,0,Table13[[#This Row],[Total Spend]]/Table13[[#This Row],[Total Number of Purchases]])</f>
        <v>31.176470588235293</v>
      </c>
      <c r="AM1131">
        <f>SUM(Table13[[#This Row],[NumDealsPurchases]:[NumStorePurchases]])</f>
        <v>17</v>
      </c>
      <c r="AN1131" s="14">
        <f>Snapshot_Date-Table13[[#This Row],[Dt_Customer]]</f>
        <v>444</v>
      </c>
      <c r="AP1131" s="13">
        <f>Table13[[#This Row],[NumDealsPurchases]]/Table13[[#This Row],[Total Number of Purchases]]*100</f>
        <v>5.8823529411764701</v>
      </c>
      <c r="AQ1131">
        <f>6-ROUNDUP(_xlfn.PERCENTRANK.INC(Table13[Recency],Table13[[#This Row],[Recency]])*5, 0)</f>
        <v>5</v>
      </c>
      <c r="AR1131">
        <f>ROUNDUP(_xlfn.PERCENTRANK.INC(Table13[Total Number of Purchases],Table13[[#This Row],[Total Number of Purchases]])*5,0)</f>
        <v>3</v>
      </c>
      <c r="AS1131">
        <f>ROUNDUP(_xlfn.PERCENTRANK.INC(Table13[Total Spend],Table13[[#This Row],[Total Spend]])*5,0)</f>
        <v>3</v>
      </c>
      <c r="AT1131" t="str">
        <f>Table13[[#This Row],[Recency Score]]&amp;Table13[[#This Row],[Frequency Score]]&amp;Table13[[#This Row],[Monetary Score]]</f>
        <v>533</v>
      </c>
      <c r="AU1131" t="str">
        <f t="shared" si="17"/>
        <v>Loyal Customers</v>
      </c>
      <c r="AW1131" s="13">
        <f>DATEDIF(Table13[[#This Row],[Dt_Customer]], Snapshot_Date, "d")</f>
        <v>444</v>
      </c>
      <c r="AX1131" s="13">
        <f>Table13[[#This Row],[CL if today]]/365</f>
        <v>1.2164383561643837</v>
      </c>
      <c r="AY1131">
        <f>Table13[[#This Row],[Total Number of Purchases]]/Table13[[#This Row],[Corrected CL]]</f>
        <v>13.975225225225223</v>
      </c>
      <c r="AZ1131">
        <f>Table13[[#This Row],[Average Order Value (AOV)]]*Table13[[#This Row],[Freq per Year]]</f>
        <v>435.69819819819816</v>
      </c>
      <c r="BA1131">
        <f>Table13[[#This Row],[Total Spend]]/Table13[[#This Row],[Corrected CL]]</f>
        <v>435.69819819819816</v>
      </c>
      <c r="BB1131">
        <v>77.572706935123051</v>
      </c>
      <c r="BC1131" s="1">
        <f>Table13[[#This Row],[Dt_Customer]]+Table13[[#This Row],[Recency]]</f>
        <v>41480</v>
      </c>
      <c r="BD1131" s="16" t="str">
        <f>IF(COUNTIF(A:A, A1131) &gt; 1, "Duplicate", "Unique")</f>
        <v>Unique</v>
      </c>
    </row>
    <row r="1132" spans="1:56" x14ac:dyDescent="0.3">
      <c r="A1132">
        <v>1030</v>
      </c>
      <c r="B1132">
        <v>1965</v>
      </c>
      <c r="C1132" t="s">
        <v>37</v>
      </c>
      <c r="D1132" t="s">
        <v>31</v>
      </c>
      <c r="E1132">
        <v>40637</v>
      </c>
      <c r="F1132">
        <v>1</v>
      </c>
      <c r="G1132">
        <v>1</v>
      </c>
      <c r="H1132" s="1">
        <v>41472</v>
      </c>
      <c r="I1132">
        <v>72</v>
      </c>
      <c r="J1132">
        <v>22</v>
      </c>
      <c r="K1132">
        <v>0</v>
      </c>
      <c r="L1132">
        <v>13</v>
      </c>
      <c r="M1132">
        <v>0</v>
      </c>
      <c r="N1132">
        <v>0</v>
      </c>
      <c r="O1132">
        <v>3</v>
      </c>
      <c r="P1132">
        <f>IF(Table13[[#This Row],[MntWines]] = 0,"",Table13[[#This Row],[MntWines]])</f>
        <v>22</v>
      </c>
      <c r="Q1132" t="str">
        <f>IF(Table13[[#This Row],[MntFruits]] = 0, "",Table13[[#This Row],[MntFruits]])</f>
        <v/>
      </c>
      <c r="R1132">
        <f>IF(Table13[[#This Row],[MntMeatProducts]] = 0, "",Table13[[#This Row],[MntMeatProducts]])</f>
        <v>13</v>
      </c>
      <c r="S1132" t="str">
        <f>IF(Table13[[#This Row],[MntFishProducts]] = 0, "",Table13[[#This Row],[MntFishProducts]])</f>
        <v/>
      </c>
      <c r="T1132" t="str">
        <f>IF(Table13[[#This Row],[MntSweetProducts]] = 0, "",Table13[[#This Row],[MntSweetProducts]])</f>
        <v/>
      </c>
      <c r="U1132">
        <f>IF(Table13[[#This Row],[MntGoldProds]] = 0, "",Table13[[#This Row],[MntGoldProds]])</f>
        <v>3</v>
      </c>
      <c r="V1132">
        <v>2</v>
      </c>
      <c r="W1132">
        <v>1</v>
      </c>
      <c r="X1132">
        <v>0</v>
      </c>
      <c r="Y1132">
        <v>3</v>
      </c>
      <c r="Z1132">
        <v>7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43</v>
      </c>
      <c r="AI1132" s="13">
        <f>SUM(Table13[[#This Row],[MntWines]:[MntGoldProds]])</f>
        <v>38</v>
      </c>
      <c r="AJ1132" s="13">
        <f>AVERAGE(Table13[[#This Row],[MntWines]:[MntGoldProds]])</f>
        <v>6.333333333333333</v>
      </c>
      <c r="AK1132">
        <f>IF(Table13[[#This Row],[Total Number of Purchases]]=0,0,Table13[[#This Row],[Total Spend]]/Table13[[#This Row],[Total Number of Purchases]])</f>
        <v>6.333333333333333</v>
      </c>
      <c r="AM1132">
        <f>SUM(Table13[[#This Row],[NumDealsPurchases]:[NumStorePurchases]])</f>
        <v>6</v>
      </c>
      <c r="AN1132" s="14">
        <f>Snapshot_Date-Table13[[#This Row],[Dt_Customer]]</f>
        <v>444</v>
      </c>
      <c r="AP1132" s="13">
        <f>Table13[[#This Row],[NumDealsPurchases]]/Table13[[#This Row],[Total Number of Purchases]]*100</f>
        <v>33.333333333333329</v>
      </c>
      <c r="AQ1132">
        <f>6-ROUNDUP(_xlfn.PERCENTRANK.INC(Table13[Recency],Table13[[#This Row],[Recency]])*5, 0)</f>
        <v>2</v>
      </c>
      <c r="AR1132">
        <f>ROUNDUP(_xlfn.PERCENTRANK.INC(Table13[Total Number of Purchases],Table13[[#This Row],[Total Number of Purchases]])*5,0)</f>
        <v>1</v>
      </c>
      <c r="AS1132">
        <f>ROUNDUP(_xlfn.PERCENTRANK.INC(Table13[Total Spend],Table13[[#This Row],[Total Spend]])*5,0)</f>
        <v>1</v>
      </c>
      <c r="AT1132" t="str">
        <f>Table13[[#This Row],[Recency Score]]&amp;Table13[[#This Row],[Frequency Score]]&amp;Table13[[#This Row],[Monetary Score]]</f>
        <v>211</v>
      </c>
      <c r="AU1132" t="str">
        <f t="shared" si="17"/>
        <v>About to Sleep</v>
      </c>
      <c r="AW1132" s="13">
        <f>DATEDIF(Table13[[#This Row],[Dt_Customer]], Snapshot_Date, "d")</f>
        <v>444</v>
      </c>
      <c r="AX1132" s="13">
        <f>Table13[[#This Row],[CL if today]]/365</f>
        <v>1.2164383561643837</v>
      </c>
      <c r="AY1132">
        <f>Table13[[#This Row],[Total Number of Purchases]]/Table13[[#This Row],[Corrected CL]]</f>
        <v>4.9324324324324316</v>
      </c>
      <c r="AZ1132">
        <f>Table13[[#This Row],[Average Order Value (AOV)]]*Table13[[#This Row],[Freq per Year]]</f>
        <v>31.238738738738732</v>
      </c>
      <c r="BA1132">
        <f>Table13[[#This Row],[Total Spend]]/Table13[[#This Row],[Corrected CL]]</f>
        <v>31.238738738738736</v>
      </c>
      <c r="BB1132">
        <v>207.75669642857142</v>
      </c>
      <c r="BC1132" s="1">
        <f>Table13[[#This Row],[Dt_Customer]]+Table13[[#This Row],[Recency]]</f>
        <v>41544</v>
      </c>
      <c r="BD1132" s="16" t="str">
        <f>IF(COUNTIF(A:A, A1132) &gt; 1, "Duplicate", "Unique")</f>
        <v>Unique</v>
      </c>
    </row>
    <row r="1133" spans="1:56" x14ac:dyDescent="0.3">
      <c r="A1133">
        <v>4587</v>
      </c>
      <c r="B1133">
        <v>1944</v>
      </c>
      <c r="C1133" t="s">
        <v>41</v>
      </c>
      <c r="D1133" t="s">
        <v>42</v>
      </c>
      <c r="E1133">
        <v>45006</v>
      </c>
      <c r="F1133">
        <v>0</v>
      </c>
      <c r="G1133">
        <v>0</v>
      </c>
      <c r="H1133" s="1">
        <v>41473</v>
      </c>
      <c r="I1133">
        <v>90</v>
      </c>
      <c r="J1133">
        <v>162</v>
      </c>
      <c r="K1133">
        <v>25</v>
      </c>
      <c r="L1133">
        <v>53</v>
      </c>
      <c r="M1133">
        <v>16</v>
      </c>
      <c r="N1133">
        <v>0</v>
      </c>
      <c r="O1133">
        <v>10</v>
      </c>
      <c r="P1133">
        <f>IF(Table13[[#This Row],[MntWines]] = 0,"",Table13[[#This Row],[MntWines]])</f>
        <v>162</v>
      </c>
      <c r="Q1133">
        <f>IF(Table13[[#This Row],[MntFruits]] = 0, "",Table13[[#This Row],[MntFruits]])</f>
        <v>25</v>
      </c>
      <c r="R1133">
        <f>IF(Table13[[#This Row],[MntMeatProducts]] = 0, "",Table13[[#This Row],[MntMeatProducts]])</f>
        <v>53</v>
      </c>
      <c r="S1133">
        <f>IF(Table13[[#This Row],[MntFishProducts]] = 0, "",Table13[[#This Row],[MntFishProducts]])</f>
        <v>16</v>
      </c>
      <c r="T1133" t="str">
        <f>IF(Table13[[#This Row],[MntSweetProducts]] = 0, "",Table13[[#This Row],[MntSweetProducts]])</f>
        <v/>
      </c>
      <c r="U1133">
        <f>IF(Table13[[#This Row],[MntGoldProds]] = 0, "",Table13[[#This Row],[MntGoldProds]])</f>
        <v>10</v>
      </c>
      <c r="V1133">
        <v>1</v>
      </c>
      <c r="W1133">
        <v>3</v>
      </c>
      <c r="X1133">
        <v>1</v>
      </c>
      <c r="Y1133">
        <v>7</v>
      </c>
      <c r="Z1133">
        <v>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 t="s">
        <v>30</v>
      </c>
      <c r="AI1133" s="13">
        <f>SUM(Table13[[#This Row],[MntWines]:[MntGoldProds]])</f>
        <v>266</v>
      </c>
      <c r="AJ1133" s="13">
        <f>AVERAGE(Table13[[#This Row],[MntWines]:[MntGoldProds]])</f>
        <v>44.333333333333336</v>
      </c>
      <c r="AK1133">
        <f>IF(Table13[[#This Row],[Total Number of Purchases]]=0,0,Table13[[#This Row],[Total Spend]]/Table13[[#This Row],[Total Number of Purchases]])</f>
        <v>22.166666666666668</v>
      </c>
      <c r="AM1133">
        <f>SUM(Table13[[#This Row],[NumDealsPurchases]:[NumStorePurchases]])</f>
        <v>12</v>
      </c>
      <c r="AN1133" s="14">
        <f>Snapshot_Date-Table13[[#This Row],[Dt_Customer]]</f>
        <v>443</v>
      </c>
      <c r="AP1133" s="13">
        <f>Table13[[#This Row],[NumDealsPurchases]]/Table13[[#This Row],[Total Number of Purchases]]*100</f>
        <v>8.3333333333333321</v>
      </c>
      <c r="AQ1133">
        <f>6-ROUNDUP(_xlfn.PERCENTRANK.INC(Table13[Recency],Table13[[#This Row],[Recency]])*5, 0)</f>
        <v>1</v>
      </c>
      <c r="AR1133">
        <f>ROUNDUP(_xlfn.PERCENTRANK.INC(Table13[Total Number of Purchases],Table13[[#This Row],[Total Number of Purchases]])*5,0)</f>
        <v>2</v>
      </c>
      <c r="AS1133">
        <f>ROUNDUP(_xlfn.PERCENTRANK.INC(Table13[Total Spend],Table13[[#This Row],[Total Spend]])*5,0)</f>
        <v>3</v>
      </c>
      <c r="AT1133" t="str">
        <f>Table13[[#This Row],[Recency Score]]&amp;Table13[[#This Row],[Frequency Score]]&amp;Table13[[#This Row],[Monetary Score]]</f>
        <v>123</v>
      </c>
      <c r="AU1133" t="str">
        <f t="shared" si="17"/>
        <v>Lost</v>
      </c>
      <c r="AW1133" s="13">
        <f>DATEDIF(Table13[[#This Row],[Dt_Customer]], Snapshot_Date, "d")</f>
        <v>443</v>
      </c>
      <c r="AX1133" s="13">
        <f>Table13[[#This Row],[CL if today]]/365</f>
        <v>1.2136986301369863</v>
      </c>
      <c r="AY1133">
        <f>Table13[[#This Row],[Total Number of Purchases]]/Table13[[#This Row],[Corrected CL]]</f>
        <v>9.8871331828442433</v>
      </c>
      <c r="AZ1133">
        <f>Table13[[#This Row],[Average Order Value (AOV)]]*Table13[[#This Row],[Freq per Year]]</f>
        <v>219.16478555304741</v>
      </c>
      <c r="BA1133">
        <f>Table13[[#This Row],[Total Spend]]/Table13[[#This Row],[Corrected CL]]</f>
        <v>219.16478555304741</v>
      </c>
      <c r="BB1133">
        <v>700.60402684563758</v>
      </c>
      <c r="BC1133" s="1">
        <f>Table13[[#This Row],[Dt_Customer]]+Table13[[#This Row],[Recency]]</f>
        <v>41563</v>
      </c>
      <c r="BD1133" s="16" t="str">
        <f>IF(COUNTIF(A:A, A1133) &gt; 1, "Duplicate", "Unique")</f>
        <v>Unique</v>
      </c>
    </row>
    <row r="1134" spans="1:56" x14ac:dyDescent="0.3">
      <c r="A1134">
        <v>5967</v>
      </c>
      <c r="B1134">
        <v>1952</v>
      </c>
      <c r="C1134" t="s">
        <v>28</v>
      </c>
      <c r="D1134" t="s">
        <v>35</v>
      </c>
      <c r="E1134">
        <v>33402</v>
      </c>
      <c r="F1134">
        <v>1</v>
      </c>
      <c r="G1134">
        <v>1</v>
      </c>
      <c r="H1134" s="1">
        <v>41473</v>
      </c>
      <c r="I1134">
        <v>60</v>
      </c>
      <c r="J1134">
        <v>26</v>
      </c>
      <c r="K1134">
        <v>2</v>
      </c>
      <c r="L1134">
        <v>19</v>
      </c>
      <c r="M1134">
        <v>10</v>
      </c>
      <c r="N1134">
        <v>5</v>
      </c>
      <c r="O1134">
        <v>8</v>
      </c>
      <c r="P1134">
        <f>IF(Table13[[#This Row],[MntWines]] = 0,"",Table13[[#This Row],[MntWines]])</f>
        <v>26</v>
      </c>
      <c r="Q1134">
        <f>IF(Table13[[#This Row],[MntFruits]] = 0, "",Table13[[#This Row],[MntFruits]])</f>
        <v>2</v>
      </c>
      <c r="R1134">
        <f>IF(Table13[[#This Row],[MntMeatProducts]] = 0, "",Table13[[#This Row],[MntMeatProducts]])</f>
        <v>19</v>
      </c>
      <c r="S1134">
        <f>IF(Table13[[#This Row],[MntFishProducts]] = 0, "",Table13[[#This Row],[MntFishProducts]])</f>
        <v>10</v>
      </c>
      <c r="T1134">
        <f>IF(Table13[[#This Row],[MntSweetProducts]] = 0, "",Table13[[#This Row],[MntSweetProducts]])</f>
        <v>5</v>
      </c>
      <c r="U1134">
        <f>IF(Table13[[#This Row],[MntGoldProds]] = 0, "",Table13[[#This Row],[MntGoldProds]])</f>
        <v>8</v>
      </c>
      <c r="V1134">
        <v>3</v>
      </c>
      <c r="W1134">
        <v>2</v>
      </c>
      <c r="X1134">
        <v>1</v>
      </c>
      <c r="Y1134">
        <v>3</v>
      </c>
      <c r="Z1134">
        <v>8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39</v>
      </c>
      <c r="AI1134" s="13">
        <f>SUM(Table13[[#This Row],[MntWines]:[MntGoldProds]])</f>
        <v>70</v>
      </c>
      <c r="AJ1134" s="13">
        <f>AVERAGE(Table13[[#This Row],[MntWines]:[MntGoldProds]])</f>
        <v>11.666666666666666</v>
      </c>
      <c r="AK1134">
        <f>IF(Table13[[#This Row],[Total Number of Purchases]]=0,0,Table13[[#This Row],[Total Spend]]/Table13[[#This Row],[Total Number of Purchases]])</f>
        <v>7.7777777777777777</v>
      </c>
      <c r="AM1134">
        <f>SUM(Table13[[#This Row],[NumDealsPurchases]:[NumStorePurchases]])</f>
        <v>9</v>
      </c>
      <c r="AN1134" s="14">
        <f>Snapshot_Date-Table13[[#This Row],[Dt_Customer]]</f>
        <v>443</v>
      </c>
      <c r="AP1134" s="13">
        <f>Table13[[#This Row],[NumDealsPurchases]]/Table13[[#This Row],[Total Number of Purchases]]*100</f>
        <v>33.333333333333329</v>
      </c>
      <c r="AQ1134">
        <f>6-ROUNDUP(_xlfn.PERCENTRANK.INC(Table13[Recency],Table13[[#This Row],[Recency]])*5, 0)</f>
        <v>2</v>
      </c>
      <c r="AR1134">
        <f>ROUNDUP(_xlfn.PERCENTRANK.INC(Table13[Total Number of Purchases],Table13[[#This Row],[Total Number of Purchases]])*5,0)</f>
        <v>2</v>
      </c>
      <c r="AS1134">
        <f>ROUNDUP(_xlfn.PERCENTRANK.INC(Table13[Total Spend],Table13[[#This Row],[Total Spend]])*5,0)</f>
        <v>2</v>
      </c>
      <c r="AT1134" t="str">
        <f>Table13[[#This Row],[Recency Score]]&amp;Table13[[#This Row],[Frequency Score]]&amp;Table13[[#This Row],[Monetary Score]]</f>
        <v>222</v>
      </c>
      <c r="AU1134" t="str">
        <f t="shared" si="17"/>
        <v>About to Sleep</v>
      </c>
      <c r="AW1134" s="13">
        <f>DATEDIF(Table13[[#This Row],[Dt_Customer]], Snapshot_Date, "d")</f>
        <v>443</v>
      </c>
      <c r="AX1134" s="13">
        <f>Table13[[#This Row],[CL if today]]/365</f>
        <v>1.2136986301369863</v>
      </c>
      <c r="AY1134">
        <f>Table13[[#This Row],[Total Number of Purchases]]/Table13[[#This Row],[Corrected CL]]</f>
        <v>7.4153498871331829</v>
      </c>
      <c r="AZ1134">
        <f>Table13[[#This Row],[Average Order Value (AOV)]]*Table13[[#This Row],[Freq per Year]]</f>
        <v>57.674943566591423</v>
      </c>
      <c r="BA1134">
        <f>Table13[[#This Row],[Total Spend]]/Table13[[#This Row],[Corrected CL]]</f>
        <v>57.674943566591423</v>
      </c>
      <c r="BB1134">
        <v>636.09619686800897</v>
      </c>
      <c r="BC1134" s="1">
        <f>Table13[[#This Row],[Dt_Customer]]+Table13[[#This Row],[Recency]]</f>
        <v>41533</v>
      </c>
      <c r="BD1134" s="16" t="str">
        <f>IF(COUNTIF(A:A, A1134) &gt; 1, "Duplicate", "Unique")</f>
        <v>Unique</v>
      </c>
    </row>
    <row r="1135" spans="1:56" x14ac:dyDescent="0.3">
      <c r="A1135">
        <v>10832</v>
      </c>
      <c r="B1135">
        <v>1958</v>
      </c>
      <c r="C1135" t="s">
        <v>28</v>
      </c>
      <c r="D1135" t="s">
        <v>35</v>
      </c>
      <c r="E1135">
        <v>46610</v>
      </c>
      <c r="F1135">
        <v>0</v>
      </c>
      <c r="G1135">
        <v>0</v>
      </c>
      <c r="H1135" s="1">
        <v>41473</v>
      </c>
      <c r="I1135">
        <v>4</v>
      </c>
      <c r="J1135">
        <v>288</v>
      </c>
      <c r="K1135">
        <v>10</v>
      </c>
      <c r="L1135">
        <v>30</v>
      </c>
      <c r="M1135">
        <v>4</v>
      </c>
      <c r="N1135">
        <v>10</v>
      </c>
      <c r="O1135">
        <v>125</v>
      </c>
      <c r="P1135">
        <f>IF(Table13[[#This Row],[MntWines]] = 0,"",Table13[[#This Row],[MntWines]])</f>
        <v>288</v>
      </c>
      <c r="Q1135">
        <f>IF(Table13[[#This Row],[MntFruits]] = 0, "",Table13[[#This Row],[MntFruits]])</f>
        <v>10</v>
      </c>
      <c r="R1135">
        <f>IF(Table13[[#This Row],[MntMeatProducts]] = 0, "",Table13[[#This Row],[MntMeatProducts]])</f>
        <v>30</v>
      </c>
      <c r="S1135">
        <f>IF(Table13[[#This Row],[MntFishProducts]] = 0, "",Table13[[#This Row],[MntFishProducts]])</f>
        <v>4</v>
      </c>
      <c r="T1135">
        <f>IF(Table13[[#This Row],[MntSweetProducts]] = 0, "",Table13[[#This Row],[MntSweetProducts]])</f>
        <v>10</v>
      </c>
      <c r="U1135">
        <f>IF(Table13[[#This Row],[MntGoldProds]] = 0, "",Table13[[#This Row],[MntGoldProds]])</f>
        <v>125</v>
      </c>
      <c r="V1135">
        <v>1</v>
      </c>
      <c r="W1135">
        <v>6</v>
      </c>
      <c r="X1135">
        <v>1</v>
      </c>
      <c r="Y1135">
        <v>6</v>
      </c>
      <c r="Z1135">
        <v>6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s">
        <v>30</v>
      </c>
      <c r="AI1135" s="13">
        <f>SUM(Table13[[#This Row],[MntWines]:[MntGoldProds]])</f>
        <v>467</v>
      </c>
      <c r="AJ1135" s="13">
        <f>AVERAGE(Table13[[#This Row],[MntWines]:[MntGoldProds]])</f>
        <v>77.833333333333329</v>
      </c>
      <c r="AK1135">
        <f>IF(Table13[[#This Row],[Total Number of Purchases]]=0,0,Table13[[#This Row],[Total Spend]]/Table13[[#This Row],[Total Number of Purchases]])</f>
        <v>33.357142857142854</v>
      </c>
      <c r="AM1135">
        <f>SUM(Table13[[#This Row],[NumDealsPurchases]:[NumStorePurchases]])</f>
        <v>14</v>
      </c>
      <c r="AN1135" s="14">
        <f>Snapshot_Date-Table13[[#This Row],[Dt_Customer]]</f>
        <v>443</v>
      </c>
      <c r="AP1135" s="13">
        <f>Table13[[#This Row],[NumDealsPurchases]]/Table13[[#This Row],[Total Number of Purchases]]*100</f>
        <v>7.1428571428571423</v>
      </c>
      <c r="AQ1135">
        <f>6-ROUNDUP(_xlfn.PERCENTRANK.INC(Table13[Recency],Table13[[#This Row],[Recency]])*5, 0)</f>
        <v>5</v>
      </c>
      <c r="AR1135">
        <f>ROUNDUP(_xlfn.PERCENTRANK.INC(Table13[Total Number of Purchases],Table13[[#This Row],[Total Number of Purchases]])*5,0)</f>
        <v>3</v>
      </c>
      <c r="AS1135">
        <f>ROUNDUP(_xlfn.PERCENTRANK.INC(Table13[Total Spend],Table13[[#This Row],[Total Spend]])*5,0)</f>
        <v>3</v>
      </c>
      <c r="AT1135" t="str">
        <f>Table13[[#This Row],[Recency Score]]&amp;Table13[[#This Row],[Frequency Score]]&amp;Table13[[#This Row],[Monetary Score]]</f>
        <v>533</v>
      </c>
      <c r="AU1135" t="str">
        <f t="shared" si="17"/>
        <v>Loyal Customers</v>
      </c>
      <c r="AW1135" s="13">
        <f>DATEDIF(Table13[[#This Row],[Dt_Customer]], Snapshot_Date, "d")</f>
        <v>443</v>
      </c>
      <c r="AX1135" s="13">
        <f>Table13[[#This Row],[CL if today]]/365</f>
        <v>1.2136986301369863</v>
      </c>
      <c r="AY1135">
        <f>Table13[[#This Row],[Total Number of Purchases]]/Table13[[#This Row],[Corrected CL]]</f>
        <v>11.534988713318285</v>
      </c>
      <c r="AZ1135">
        <f>Table13[[#This Row],[Average Order Value (AOV)]]*Table13[[#This Row],[Freq per Year]]</f>
        <v>384.77426636568845</v>
      </c>
      <c r="BA1135">
        <f>Table13[[#This Row],[Total Spend]]/Table13[[#This Row],[Corrected CL]]</f>
        <v>384.7742663656885</v>
      </c>
      <c r="BB1135">
        <v>145.34675615212529</v>
      </c>
      <c r="BC1135" s="1">
        <f>Table13[[#This Row],[Dt_Customer]]+Table13[[#This Row],[Recency]]</f>
        <v>41477</v>
      </c>
      <c r="BD1135" s="16" t="str">
        <f>IF(COUNTIF(A:A, A1135) &gt; 1, "Duplicate", "Unique")</f>
        <v>Unique</v>
      </c>
    </row>
    <row r="1136" spans="1:56" x14ac:dyDescent="0.3">
      <c r="A1136">
        <v>3479</v>
      </c>
      <c r="B1136">
        <v>1950</v>
      </c>
      <c r="C1136" t="s">
        <v>28</v>
      </c>
      <c r="D1136" t="s">
        <v>31</v>
      </c>
      <c r="E1136">
        <v>16813</v>
      </c>
      <c r="F1136">
        <v>0</v>
      </c>
      <c r="G1136">
        <v>0</v>
      </c>
      <c r="H1136" s="1">
        <v>41474</v>
      </c>
      <c r="I1136">
        <v>49</v>
      </c>
      <c r="J1136">
        <v>4</v>
      </c>
      <c r="K1136">
        <v>8</v>
      </c>
      <c r="L1136">
        <v>11</v>
      </c>
      <c r="M1136">
        <v>12</v>
      </c>
      <c r="N1136">
        <v>2</v>
      </c>
      <c r="O1136">
        <v>13</v>
      </c>
      <c r="P1136">
        <f>IF(Table13[[#This Row],[MntWines]] = 0,"",Table13[[#This Row],[MntWines]])</f>
        <v>4</v>
      </c>
      <c r="Q1136">
        <f>IF(Table13[[#This Row],[MntFruits]] = 0, "",Table13[[#This Row],[MntFruits]])</f>
        <v>8</v>
      </c>
      <c r="R1136">
        <f>IF(Table13[[#This Row],[MntMeatProducts]] = 0, "",Table13[[#This Row],[MntMeatProducts]])</f>
        <v>11</v>
      </c>
      <c r="S1136">
        <f>IF(Table13[[#This Row],[MntFishProducts]] = 0, "",Table13[[#This Row],[MntFishProducts]])</f>
        <v>12</v>
      </c>
      <c r="T1136">
        <f>IF(Table13[[#This Row],[MntSweetProducts]] = 0, "",Table13[[#This Row],[MntSweetProducts]])</f>
        <v>2</v>
      </c>
      <c r="U1136">
        <f>IF(Table13[[#This Row],[MntGoldProds]] = 0, "",Table13[[#This Row],[MntGoldProds]])</f>
        <v>13</v>
      </c>
      <c r="V1136">
        <v>1</v>
      </c>
      <c r="W1136">
        <v>2</v>
      </c>
      <c r="X1136">
        <v>0</v>
      </c>
      <c r="Y1136">
        <v>3</v>
      </c>
      <c r="Z1136">
        <v>7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 t="s">
        <v>32</v>
      </c>
      <c r="AI1136" s="13">
        <f>SUM(Table13[[#This Row],[MntWines]:[MntGoldProds]])</f>
        <v>50</v>
      </c>
      <c r="AJ1136" s="13">
        <f>AVERAGE(Table13[[#This Row],[MntWines]:[MntGoldProds]])</f>
        <v>8.3333333333333339</v>
      </c>
      <c r="AK1136">
        <f>IF(Table13[[#This Row],[Total Number of Purchases]]=0,0,Table13[[#This Row],[Total Spend]]/Table13[[#This Row],[Total Number of Purchases]])</f>
        <v>8.3333333333333339</v>
      </c>
      <c r="AM1136">
        <f>SUM(Table13[[#This Row],[NumDealsPurchases]:[NumStorePurchases]])</f>
        <v>6</v>
      </c>
      <c r="AN1136" s="14">
        <f>Snapshot_Date-Table13[[#This Row],[Dt_Customer]]</f>
        <v>442</v>
      </c>
      <c r="AP1136" s="13">
        <f>Table13[[#This Row],[NumDealsPurchases]]/Table13[[#This Row],[Total Number of Purchases]]*100</f>
        <v>16.666666666666664</v>
      </c>
      <c r="AQ1136">
        <f>6-ROUNDUP(_xlfn.PERCENTRANK.INC(Table13[Recency],Table13[[#This Row],[Recency]])*5, 0)</f>
        <v>3</v>
      </c>
      <c r="AR1136">
        <f>ROUNDUP(_xlfn.PERCENTRANK.INC(Table13[Total Number of Purchases],Table13[[#This Row],[Total Number of Purchases]])*5,0)</f>
        <v>1</v>
      </c>
      <c r="AS1136">
        <f>ROUNDUP(_xlfn.PERCENTRANK.INC(Table13[Total Spend],Table13[[#This Row],[Total Spend]])*5,0)</f>
        <v>1</v>
      </c>
      <c r="AT1136" t="str">
        <f>Table13[[#This Row],[Recency Score]]&amp;Table13[[#This Row],[Frequency Score]]&amp;Table13[[#This Row],[Monetary Score]]</f>
        <v>311</v>
      </c>
      <c r="AU1136" t="str">
        <f t="shared" si="17"/>
        <v>Needs Attention</v>
      </c>
      <c r="AW1136" s="13">
        <f>DATEDIF(Table13[[#This Row],[Dt_Customer]], Snapshot_Date, "d")</f>
        <v>442</v>
      </c>
      <c r="AX1136" s="13">
        <f>Table13[[#This Row],[CL if today]]/365</f>
        <v>1.210958904109589</v>
      </c>
      <c r="AY1136">
        <f>Table13[[#This Row],[Total Number of Purchases]]/Table13[[#This Row],[Corrected CL]]</f>
        <v>4.9547511312217196</v>
      </c>
      <c r="AZ1136">
        <f>Table13[[#This Row],[Average Order Value (AOV)]]*Table13[[#This Row],[Freq per Year]]</f>
        <v>41.289592760181002</v>
      </c>
      <c r="BA1136">
        <f>Table13[[#This Row],[Total Spend]]/Table13[[#This Row],[Corrected CL]]</f>
        <v>41.289592760181002</v>
      </c>
      <c r="BB1136">
        <v>123.85393258426967</v>
      </c>
      <c r="BC1136" s="1">
        <f>Table13[[#This Row],[Dt_Customer]]+Table13[[#This Row],[Recency]]</f>
        <v>41523</v>
      </c>
      <c r="BD1136" s="16" t="str">
        <f>IF(COUNTIF(A:A, A1136) &gt; 1, "Duplicate", "Unique")</f>
        <v>Unique</v>
      </c>
    </row>
    <row r="1137" spans="1:56" x14ac:dyDescent="0.3">
      <c r="A1137">
        <v>7397</v>
      </c>
      <c r="B1137">
        <v>1951</v>
      </c>
      <c r="C1137" t="s">
        <v>28</v>
      </c>
      <c r="D1137" t="s">
        <v>31</v>
      </c>
      <c r="E1137">
        <v>49090</v>
      </c>
      <c r="F1137">
        <v>0</v>
      </c>
      <c r="G1137">
        <v>1</v>
      </c>
      <c r="H1137" s="1">
        <v>41474</v>
      </c>
      <c r="I1137">
        <v>45</v>
      </c>
      <c r="J1137">
        <v>494</v>
      </c>
      <c r="K1137">
        <v>5</v>
      </c>
      <c r="L1137">
        <v>82</v>
      </c>
      <c r="M1137">
        <v>7</v>
      </c>
      <c r="N1137">
        <v>0</v>
      </c>
      <c r="O1137">
        <v>100</v>
      </c>
      <c r="P1137">
        <f>IF(Table13[[#This Row],[MntWines]] = 0,"",Table13[[#This Row],[MntWines]])</f>
        <v>494</v>
      </c>
      <c r="Q1137">
        <f>IF(Table13[[#This Row],[MntFruits]] = 0, "",Table13[[#This Row],[MntFruits]])</f>
        <v>5</v>
      </c>
      <c r="R1137">
        <f>IF(Table13[[#This Row],[MntMeatProducts]] = 0, "",Table13[[#This Row],[MntMeatProducts]])</f>
        <v>82</v>
      </c>
      <c r="S1137">
        <f>IF(Table13[[#This Row],[MntFishProducts]] = 0, "",Table13[[#This Row],[MntFishProducts]])</f>
        <v>7</v>
      </c>
      <c r="T1137" t="str">
        <f>IF(Table13[[#This Row],[MntSweetProducts]] = 0, "",Table13[[#This Row],[MntSweetProducts]])</f>
        <v/>
      </c>
      <c r="U1137">
        <f>IF(Table13[[#This Row],[MntGoldProds]] = 0, "",Table13[[#This Row],[MntGoldProds]])</f>
        <v>100</v>
      </c>
      <c r="V1137">
        <v>3</v>
      </c>
      <c r="W1137">
        <v>7</v>
      </c>
      <c r="X1137">
        <v>2</v>
      </c>
      <c r="Y1137">
        <v>9</v>
      </c>
      <c r="Z1137">
        <v>7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30</v>
      </c>
      <c r="AI1137" s="13">
        <f>SUM(Table13[[#This Row],[MntWines]:[MntGoldProds]])</f>
        <v>688</v>
      </c>
      <c r="AJ1137" s="13">
        <f>AVERAGE(Table13[[#This Row],[MntWines]:[MntGoldProds]])</f>
        <v>114.66666666666667</v>
      </c>
      <c r="AK1137">
        <f>IF(Table13[[#This Row],[Total Number of Purchases]]=0,0,Table13[[#This Row],[Total Spend]]/Table13[[#This Row],[Total Number of Purchases]])</f>
        <v>32.761904761904759</v>
      </c>
      <c r="AM1137">
        <f>SUM(Table13[[#This Row],[NumDealsPurchases]:[NumStorePurchases]])</f>
        <v>21</v>
      </c>
      <c r="AN1137" s="14">
        <f>Snapshot_Date-Table13[[#This Row],[Dt_Customer]]</f>
        <v>442</v>
      </c>
      <c r="AP1137" s="13">
        <f>Table13[[#This Row],[NumDealsPurchases]]/Table13[[#This Row],[Total Number of Purchases]]*100</f>
        <v>14.285714285714285</v>
      </c>
      <c r="AQ1137">
        <f>6-ROUNDUP(_xlfn.PERCENTRANK.INC(Table13[Recency],Table13[[#This Row],[Recency]])*5, 0)</f>
        <v>3</v>
      </c>
      <c r="AR1137">
        <f>ROUNDUP(_xlfn.PERCENTRANK.INC(Table13[Total Number of Purchases],Table13[[#This Row],[Total Number of Purchases]])*5,0)</f>
        <v>4</v>
      </c>
      <c r="AS1137">
        <f>ROUNDUP(_xlfn.PERCENTRANK.INC(Table13[Total Spend],Table13[[#This Row],[Total Spend]])*5,0)</f>
        <v>4</v>
      </c>
      <c r="AT1137" t="str">
        <f>Table13[[#This Row],[Recency Score]]&amp;Table13[[#This Row],[Frequency Score]]&amp;Table13[[#This Row],[Monetary Score]]</f>
        <v>344</v>
      </c>
      <c r="AU1137" t="str">
        <f t="shared" si="17"/>
        <v>Needs Attention</v>
      </c>
      <c r="AW1137" s="13">
        <f>DATEDIF(Table13[[#This Row],[Dt_Customer]], Snapshot_Date, "d")</f>
        <v>442</v>
      </c>
      <c r="AX1137" s="13">
        <f>Table13[[#This Row],[CL if today]]/365</f>
        <v>1.210958904109589</v>
      </c>
      <c r="AY1137">
        <f>Table13[[#This Row],[Total Number of Purchases]]/Table13[[#This Row],[Corrected CL]]</f>
        <v>17.341628959276019</v>
      </c>
      <c r="AZ1137">
        <f>Table13[[#This Row],[Average Order Value (AOV)]]*Table13[[#This Row],[Freq per Year]]</f>
        <v>568.1447963800905</v>
      </c>
      <c r="BA1137">
        <f>Table13[[#This Row],[Total Spend]]/Table13[[#This Row],[Corrected CL]]</f>
        <v>568.1447963800905</v>
      </c>
      <c r="BB1137">
        <v>22.966292134831463</v>
      </c>
      <c r="BC1137" s="1">
        <f>Table13[[#This Row],[Dt_Customer]]+Table13[[#This Row],[Recency]]</f>
        <v>41519</v>
      </c>
      <c r="BD1137" s="16" t="str">
        <f>IF(COUNTIF(A:A, A1137) &gt; 1, "Duplicate", "Unique")</f>
        <v>Unique</v>
      </c>
    </row>
    <row r="1138" spans="1:56" x14ac:dyDescent="0.3">
      <c r="A1138">
        <v>10057</v>
      </c>
      <c r="B1138">
        <v>1951</v>
      </c>
      <c r="C1138" t="s">
        <v>28</v>
      </c>
      <c r="D1138" t="s">
        <v>31</v>
      </c>
      <c r="E1138">
        <v>72282</v>
      </c>
      <c r="F1138">
        <v>0</v>
      </c>
      <c r="G1138">
        <v>0</v>
      </c>
      <c r="H1138" s="1">
        <v>41474</v>
      </c>
      <c r="I1138">
        <v>70</v>
      </c>
      <c r="J1138">
        <v>503</v>
      </c>
      <c r="K1138">
        <v>27</v>
      </c>
      <c r="L1138">
        <v>419</v>
      </c>
      <c r="M1138">
        <v>90</v>
      </c>
      <c r="N1138">
        <v>139</v>
      </c>
      <c r="O1138">
        <v>153</v>
      </c>
      <c r="P1138">
        <f>IF(Table13[[#This Row],[MntWines]] = 0,"",Table13[[#This Row],[MntWines]])</f>
        <v>503</v>
      </c>
      <c r="Q1138">
        <f>IF(Table13[[#This Row],[MntFruits]] = 0, "",Table13[[#This Row],[MntFruits]])</f>
        <v>27</v>
      </c>
      <c r="R1138">
        <f>IF(Table13[[#This Row],[MntMeatProducts]] = 0, "",Table13[[#This Row],[MntMeatProducts]])</f>
        <v>419</v>
      </c>
      <c r="S1138">
        <f>IF(Table13[[#This Row],[MntFishProducts]] = 0, "",Table13[[#This Row],[MntFishProducts]])</f>
        <v>90</v>
      </c>
      <c r="T1138">
        <f>IF(Table13[[#This Row],[MntSweetProducts]] = 0, "",Table13[[#This Row],[MntSweetProducts]])</f>
        <v>139</v>
      </c>
      <c r="U1138">
        <f>IF(Table13[[#This Row],[MntGoldProds]] = 0, "",Table13[[#This Row],[MntGoldProds]])</f>
        <v>153</v>
      </c>
      <c r="V1138">
        <v>1</v>
      </c>
      <c r="W1138">
        <v>5</v>
      </c>
      <c r="X1138">
        <v>7</v>
      </c>
      <c r="Y1138">
        <v>9</v>
      </c>
      <c r="Z1138">
        <v>7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 t="s">
        <v>30</v>
      </c>
      <c r="AI1138" s="13">
        <f>SUM(Table13[[#This Row],[MntWines]:[MntGoldProds]])</f>
        <v>1331</v>
      </c>
      <c r="AJ1138" s="13">
        <f>AVERAGE(Table13[[#This Row],[MntWines]:[MntGoldProds]])</f>
        <v>221.83333333333334</v>
      </c>
      <c r="AK1138">
        <f>IF(Table13[[#This Row],[Total Number of Purchases]]=0,0,Table13[[#This Row],[Total Spend]]/Table13[[#This Row],[Total Number of Purchases]])</f>
        <v>60.5</v>
      </c>
      <c r="AM1138">
        <f>SUM(Table13[[#This Row],[NumDealsPurchases]:[NumStorePurchases]])</f>
        <v>22</v>
      </c>
      <c r="AN1138" s="14">
        <f>Snapshot_Date-Table13[[#This Row],[Dt_Customer]]</f>
        <v>442</v>
      </c>
      <c r="AP1138" s="13">
        <f>Table13[[#This Row],[NumDealsPurchases]]/Table13[[#This Row],[Total Number of Purchases]]*100</f>
        <v>4.5454545454545459</v>
      </c>
      <c r="AQ1138">
        <f>6-ROUNDUP(_xlfn.PERCENTRANK.INC(Table13[Recency],Table13[[#This Row],[Recency]])*5, 0)</f>
        <v>2</v>
      </c>
      <c r="AR1138">
        <f>ROUNDUP(_xlfn.PERCENTRANK.INC(Table13[Total Number of Purchases],Table13[[#This Row],[Total Number of Purchases]])*5,0)</f>
        <v>4</v>
      </c>
      <c r="AS1138">
        <f>ROUNDUP(_xlfn.PERCENTRANK.INC(Table13[Total Spend],Table13[[#This Row],[Total Spend]])*5,0)</f>
        <v>5</v>
      </c>
      <c r="AT1138" t="str">
        <f>Table13[[#This Row],[Recency Score]]&amp;Table13[[#This Row],[Frequency Score]]&amp;Table13[[#This Row],[Monetary Score]]</f>
        <v>245</v>
      </c>
      <c r="AU1138" t="str">
        <f t="shared" si="17"/>
        <v>Big Spenders</v>
      </c>
      <c r="AW1138" s="13">
        <f>DATEDIF(Table13[[#This Row],[Dt_Customer]], Snapshot_Date, "d")</f>
        <v>442</v>
      </c>
      <c r="AX1138" s="13">
        <f>Table13[[#This Row],[CL if today]]/365</f>
        <v>1.210958904109589</v>
      </c>
      <c r="AY1138">
        <f>Table13[[#This Row],[Total Number of Purchases]]/Table13[[#This Row],[Corrected CL]]</f>
        <v>18.167420814479641</v>
      </c>
      <c r="AZ1138">
        <f>Table13[[#This Row],[Average Order Value (AOV)]]*Table13[[#This Row],[Freq per Year]]</f>
        <v>1099.1289592760183</v>
      </c>
      <c r="BA1138">
        <f>Table13[[#This Row],[Total Spend]]/Table13[[#This Row],[Corrected CL]]</f>
        <v>1099.1289592760181</v>
      </c>
      <c r="BB1138">
        <v>813.66292134831463</v>
      </c>
      <c r="BC1138" s="1">
        <f>Table13[[#This Row],[Dt_Customer]]+Table13[[#This Row],[Recency]]</f>
        <v>41544</v>
      </c>
      <c r="BD1138" s="16" t="str">
        <f>IF(COUNTIF(A:A, A1138) &gt; 1, "Duplicate", "Unique")</f>
        <v>Unique</v>
      </c>
    </row>
    <row r="1139" spans="1:56" x14ac:dyDescent="0.3">
      <c r="A1139">
        <v>6071</v>
      </c>
      <c r="B1139">
        <v>1989</v>
      </c>
      <c r="C1139" t="s">
        <v>28</v>
      </c>
      <c r="D1139" t="s">
        <v>31</v>
      </c>
      <c r="E1139">
        <v>81217</v>
      </c>
      <c r="F1139">
        <v>0</v>
      </c>
      <c r="G1139">
        <v>0</v>
      </c>
      <c r="H1139" s="1">
        <v>41474</v>
      </c>
      <c r="I1139">
        <v>77</v>
      </c>
      <c r="J1139">
        <v>493</v>
      </c>
      <c r="K1139">
        <v>70</v>
      </c>
      <c r="L1139">
        <v>324</v>
      </c>
      <c r="M1139">
        <v>146</v>
      </c>
      <c r="N1139">
        <v>40</v>
      </c>
      <c r="O1139">
        <v>84</v>
      </c>
      <c r="P1139">
        <f>IF(Table13[[#This Row],[MntWines]] = 0,"",Table13[[#This Row],[MntWines]])</f>
        <v>493</v>
      </c>
      <c r="Q1139">
        <f>IF(Table13[[#This Row],[MntFruits]] = 0, "",Table13[[#This Row],[MntFruits]])</f>
        <v>70</v>
      </c>
      <c r="R1139">
        <f>IF(Table13[[#This Row],[MntMeatProducts]] = 0, "",Table13[[#This Row],[MntMeatProducts]])</f>
        <v>324</v>
      </c>
      <c r="S1139">
        <f>IF(Table13[[#This Row],[MntFishProducts]] = 0, "",Table13[[#This Row],[MntFishProducts]])</f>
        <v>146</v>
      </c>
      <c r="T1139">
        <f>IF(Table13[[#This Row],[MntSweetProducts]] = 0, "",Table13[[#This Row],[MntSweetProducts]])</f>
        <v>40</v>
      </c>
      <c r="U1139">
        <f>IF(Table13[[#This Row],[MntGoldProds]] = 0, "",Table13[[#This Row],[MntGoldProds]])</f>
        <v>84</v>
      </c>
      <c r="V1139">
        <v>1</v>
      </c>
      <c r="W1139">
        <v>3</v>
      </c>
      <c r="X1139">
        <v>7</v>
      </c>
      <c r="Y1139">
        <v>11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30</v>
      </c>
      <c r="AI1139" s="13">
        <f>SUM(Table13[[#This Row],[MntWines]:[MntGoldProds]])</f>
        <v>1157</v>
      </c>
      <c r="AJ1139" s="13">
        <f>AVERAGE(Table13[[#This Row],[MntWines]:[MntGoldProds]])</f>
        <v>192.83333333333334</v>
      </c>
      <c r="AK1139">
        <f>IF(Table13[[#This Row],[Total Number of Purchases]]=0,0,Table13[[#This Row],[Total Spend]]/Table13[[#This Row],[Total Number of Purchases]])</f>
        <v>52.590909090909093</v>
      </c>
      <c r="AM1139">
        <f>SUM(Table13[[#This Row],[NumDealsPurchases]:[NumStorePurchases]])</f>
        <v>22</v>
      </c>
      <c r="AN1139" s="14">
        <f>Snapshot_Date-Table13[[#This Row],[Dt_Customer]]</f>
        <v>442</v>
      </c>
      <c r="AP1139" s="13">
        <f>Table13[[#This Row],[NumDealsPurchases]]/Table13[[#This Row],[Total Number of Purchases]]*100</f>
        <v>4.5454545454545459</v>
      </c>
      <c r="AQ1139">
        <f>6-ROUNDUP(_xlfn.PERCENTRANK.INC(Table13[Recency],Table13[[#This Row],[Recency]])*5, 0)</f>
        <v>2</v>
      </c>
      <c r="AR1139">
        <f>ROUNDUP(_xlfn.PERCENTRANK.INC(Table13[Total Number of Purchases],Table13[[#This Row],[Total Number of Purchases]])*5,0)</f>
        <v>4</v>
      </c>
      <c r="AS1139">
        <f>ROUNDUP(_xlfn.PERCENTRANK.INC(Table13[Total Spend],Table13[[#This Row],[Total Spend]])*5,0)</f>
        <v>4</v>
      </c>
      <c r="AT1139" t="str">
        <f>Table13[[#This Row],[Recency Score]]&amp;Table13[[#This Row],[Frequency Score]]&amp;Table13[[#This Row],[Monetary Score]]</f>
        <v>244</v>
      </c>
      <c r="AU1139" t="str">
        <f t="shared" si="17"/>
        <v>About to Sleep</v>
      </c>
      <c r="AW1139" s="13">
        <f>DATEDIF(Table13[[#This Row],[Dt_Customer]], Snapshot_Date, "d")</f>
        <v>442</v>
      </c>
      <c r="AX1139" s="13">
        <f>Table13[[#This Row],[CL if today]]/365</f>
        <v>1.210958904109589</v>
      </c>
      <c r="AY1139">
        <f>Table13[[#This Row],[Total Number of Purchases]]/Table13[[#This Row],[Corrected CL]]</f>
        <v>18.167420814479641</v>
      </c>
      <c r="AZ1139">
        <f>Table13[[#This Row],[Average Order Value (AOV)]]*Table13[[#This Row],[Freq per Year]]</f>
        <v>955.4411764705884</v>
      </c>
      <c r="BA1139">
        <f>Table13[[#This Row],[Total Spend]]/Table13[[#This Row],[Corrected CL]]</f>
        <v>955.44117647058829</v>
      </c>
      <c r="BB1139">
        <v>43.374439461883405</v>
      </c>
      <c r="BC1139" s="1">
        <f>Table13[[#This Row],[Dt_Customer]]+Table13[[#This Row],[Recency]]</f>
        <v>41551</v>
      </c>
      <c r="BD1139" s="16" t="str">
        <f>IF(COUNTIF(A:A, A1139) &gt; 1, "Duplicate", "Unique")</f>
        <v>Unique</v>
      </c>
    </row>
    <row r="1140" spans="1:56" x14ac:dyDescent="0.3">
      <c r="A1140">
        <v>295</v>
      </c>
      <c r="B1140">
        <v>1989</v>
      </c>
      <c r="C1140" t="s">
        <v>28</v>
      </c>
      <c r="D1140" t="s">
        <v>31</v>
      </c>
      <c r="E1140">
        <v>81217</v>
      </c>
      <c r="F1140">
        <v>0</v>
      </c>
      <c r="G1140">
        <v>0</v>
      </c>
      <c r="H1140" s="1">
        <v>41474</v>
      </c>
      <c r="I1140">
        <v>77</v>
      </c>
      <c r="J1140">
        <v>493</v>
      </c>
      <c r="K1140">
        <v>70</v>
      </c>
      <c r="L1140">
        <v>324</v>
      </c>
      <c r="M1140">
        <v>146</v>
      </c>
      <c r="N1140">
        <v>40</v>
      </c>
      <c r="O1140">
        <v>84</v>
      </c>
      <c r="P1140">
        <f>IF(Table13[[#This Row],[MntWines]] = 0,"",Table13[[#This Row],[MntWines]])</f>
        <v>493</v>
      </c>
      <c r="Q1140">
        <f>IF(Table13[[#This Row],[MntFruits]] = 0, "",Table13[[#This Row],[MntFruits]])</f>
        <v>70</v>
      </c>
      <c r="R1140">
        <f>IF(Table13[[#This Row],[MntMeatProducts]] = 0, "",Table13[[#This Row],[MntMeatProducts]])</f>
        <v>324</v>
      </c>
      <c r="S1140">
        <f>IF(Table13[[#This Row],[MntFishProducts]] = 0, "",Table13[[#This Row],[MntFishProducts]])</f>
        <v>146</v>
      </c>
      <c r="T1140">
        <f>IF(Table13[[#This Row],[MntSweetProducts]] = 0, "",Table13[[#This Row],[MntSweetProducts]])</f>
        <v>40</v>
      </c>
      <c r="U1140">
        <f>IF(Table13[[#This Row],[MntGoldProds]] = 0, "",Table13[[#This Row],[MntGoldProds]])</f>
        <v>84</v>
      </c>
      <c r="V1140">
        <v>1</v>
      </c>
      <c r="W1140">
        <v>3</v>
      </c>
      <c r="X1140">
        <v>7</v>
      </c>
      <c r="Y1140">
        <v>11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">
        <v>30</v>
      </c>
      <c r="AI1140" s="13">
        <f>SUM(Table13[[#This Row],[MntWines]:[MntGoldProds]])</f>
        <v>1157</v>
      </c>
      <c r="AJ1140" s="13">
        <f>AVERAGE(Table13[[#This Row],[MntWines]:[MntGoldProds]])</f>
        <v>192.83333333333334</v>
      </c>
      <c r="AK1140">
        <f>IF(Table13[[#This Row],[Total Number of Purchases]]=0,0,Table13[[#This Row],[Total Spend]]/Table13[[#This Row],[Total Number of Purchases]])</f>
        <v>52.590909090909093</v>
      </c>
      <c r="AM1140">
        <f>SUM(Table13[[#This Row],[NumDealsPurchases]:[NumStorePurchases]])</f>
        <v>22</v>
      </c>
      <c r="AN1140" s="14">
        <f>Snapshot_Date-Table13[[#This Row],[Dt_Customer]]</f>
        <v>442</v>
      </c>
      <c r="AP1140" s="13">
        <f>Table13[[#This Row],[NumDealsPurchases]]/Table13[[#This Row],[Total Number of Purchases]]*100</f>
        <v>4.5454545454545459</v>
      </c>
      <c r="AQ1140">
        <f>6-ROUNDUP(_xlfn.PERCENTRANK.INC(Table13[Recency],Table13[[#This Row],[Recency]])*5, 0)</f>
        <v>2</v>
      </c>
      <c r="AR1140">
        <f>ROUNDUP(_xlfn.PERCENTRANK.INC(Table13[Total Number of Purchases],Table13[[#This Row],[Total Number of Purchases]])*5,0)</f>
        <v>4</v>
      </c>
      <c r="AS1140">
        <f>ROUNDUP(_xlfn.PERCENTRANK.INC(Table13[Total Spend],Table13[[#This Row],[Total Spend]])*5,0)</f>
        <v>4</v>
      </c>
      <c r="AT1140" t="str">
        <f>Table13[[#This Row],[Recency Score]]&amp;Table13[[#This Row],[Frequency Score]]&amp;Table13[[#This Row],[Monetary Score]]</f>
        <v>244</v>
      </c>
      <c r="AU1140" t="str">
        <f t="shared" si="17"/>
        <v>About to Sleep</v>
      </c>
      <c r="AW1140" s="13">
        <f>DATEDIF(Table13[[#This Row],[Dt_Customer]], Snapshot_Date, "d")</f>
        <v>442</v>
      </c>
      <c r="AX1140" s="13">
        <f>Table13[[#This Row],[CL if today]]/365</f>
        <v>1.210958904109589</v>
      </c>
      <c r="AY1140">
        <f>Table13[[#This Row],[Total Number of Purchases]]/Table13[[#This Row],[Corrected CL]]</f>
        <v>18.167420814479641</v>
      </c>
      <c r="AZ1140">
        <f>Table13[[#This Row],[Average Order Value (AOV)]]*Table13[[#This Row],[Freq per Year]]</f>
        <v>955.4411764705884</v>
      </c>
      <c r="BA1140">
        <f>Table13[[#This Row],[Total Spend]]/Table13[[#This Row],[Corrected CL]]</f>
        <v>955.44117647058829</v>
      </c>
      <c r="BB1140">
        <v>1306.1434977578474</v>
      </c>
      <c r="BC1140" s="1">
        <f>Table13[[#This Row],[Dt_Customer]]+Table13[[#This Row],[Recency]]</f>
        <v>41551</v>
      </c>
      <c r="BD1140" s="16" t="str">
        <f>IF(COUNTIF(A:A, A1140) &gt; 1, "Duplicate", "Unique")</f>
        <v>Unique</v>
      </c>
    </row>
    <row r="1141" spans="1:56" x14ac:dyDescent="0.3">
      <c r="A1141">
        <v>4128</v>
      </c>
      <c r="B1141">
        <v>1962</v>
      </c>
      <c r="C1141" t="s">
        <v>37</v>
      </c>
      <c r="D1141" t="s">
        <v>35</v>
      </c>
      <c r="E1141">
        <v>56067</v>
      </c>
      <c r="F1141">
        <v>0</v>
      </c>
      <c r="G1141">
        <v>1</v>
      </c>
      <c r="H1141" s="1">
        <v>41475</v>
      </c>
      <c r="I1141">
        <v>51</v>
      </c>
      <c r="J1141">
        <v>517</v>
      </c>
      <c r="K1141">
        <v>12</v>
      </c>
      <c r="L1141">
        <v>54</v>
      </c>
      <c r="M1141">
        <v>16</v>
      </c>
      <c r="N1141">
        <v>6</v>
      </c>
      <c r="O1141">
        <v>120</v>
      </c>
      <c r="P1141">
        <f>IF(Table13[[#This Row],[MntWines]] = 0,"",Table13[[#This Row],[MntWines]])</f>
        <v>517</v>
      </c>
      <c r="Q1141">
        <f>IF(Table13[[#This Row],[MntFruits]] = 0, "",Table13[[#This Row],[MntFruits]])</f>
        <v>12</v>
      </c>
      <c r="R1141">
        <f>IF(Table13[[#This Row],[MntMeatProducts]] = 0, "",Table13[[#This Row],[MntMeatProducts]])</f>
        <v>54</v>
      </c>
      <c r="S1141">
        <f>IF(Table13[[#This Row],[MntFishProducts]] = 0, "",Table13[[#This Row],[MntFishProducts]])</f>
        <v>16</v>
      </c>
      <c r="T1141">
        <f>IF(Table13[[#This Row],[MntSweetProducts]] = 0, "",Table13[[#This Row],[MntSweetProducts]])</f>
        <v>6</v>
      </c>
      <c r="U1141">
        <f>IF(Table13[[#This Row],[MntGoldProds]] = 0, "",Table13[[#This Row],[MntGoldProds]])</f>
        <v>120</v>
      </c>
      <c r="V1141">
        <v>2</v>
      </c>
      <c r="W1141">
        <v>7</v>
      </c>
      <c r="X1141">
        <v>4</v>
      </c>
      <c r="Y1141">
        <v>7</v>
      </c>
      <c r="Z1141">
        <v>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 t="s">
        <v>43</v>
      </c>
      <c r="AI1141" s="13">
        <f>SUM(Table13[[#This Row],[MntWines]:[MntGoldProds]])</f>
        <v>725</v>
      </c>
      <c r="AJ1141" s="13">
        <f>AVERAGE(Table13[[#This Row],[MntWines]:[MntGoldProds]])</f>
        <v>120.83333333333333</v>
      </c>
      <c r="AK1141">
        <f>IF(Table13[[#This Row],[Total Number of Purchases]]=0,0,Table13[[#This Row],[Total Spend]]/Table13[[#This Row],[Total Number of Purchases]])</f>
        <v>36.25</v>
      </c>
      <c r="AM1141">
        <f>SUM(Table13[[#This Row],[NumDealsPurchases]:[NumStorePurchases]])</f>
        <v>20</v>
      </c>
      <c r="AN1141" s="14">
        <f>Snapshot_Date-Table13[[#This Row],[Dt_Customer]]</f>
        <v>441</v>
      </c>
      <c r="AP1141" s="13">
        <f>Table13[[#This Row],[NumDealsPurchases]]/Table13[[#This Row],[Total Number of Purchases]]*100</f>
        <v>10</v>
      </c>
      <c r="AQ1141">
        <f>6-ROUNDUP(_xlfn.PERCENTRANK.INC(Table13[Recency],Table13[[#This Row],[Recency]])*5, 0)</f>
        <v>3</v>
      </c>
      <c r="AR1141">
        <f>ROUNDUP(_xlfn.PERCENTRANK.INC(Table13[Total Number of Purchases],Table13[[#This Row],[Total Number of Purchases]])*5,0)</f>
        <v>4</v>
      </c>
      <c r="AS1141">
        <f>ROUNDUP(_xlfn.PERCENTRANK.INC(Table13[Total Spend],Table13[[#This Row],[Total Spend]])*5,0)</f>
        <v>4</v>
      </c>
      <c r="AT1141" t="str">
        <f>Table13[[#This Row],[Recency Score]]&amp;Table13[[#This Row],[Frequency Score]]&amp;Table13[[#This Row],[Monetary Score]]</f>
        <v>344</v>
      </c>
      <c r="AU1141" t="str">
        <f t="shared" si="17"/>
        <v>Needs Attention</v>
      </c>
      <c r="AW1141" s="13">
        <f>DATEDIF(Table13[[#This Row],[Dt_Customer]], Snapshot_Date, "d")</f>
        <v>441</v>
      </c>
      <c r="AX1141" s="13">
        <f>Table13[[#This Row],[CL if today]]/365</f>
        <v>1.2082191780821918</v>
      </c>
      <c r="AY1141">
        <f>Table13[[#This Row],[Total Number of Purchases]]/Table13[[#This Row],[Corrected CL]]</f>
        <v>16.553287981859409</v>
      </c>
      <c r="AZ1141">
        <f>Table13[[#This Row],[Average Order Value (AOV)]]*Table13[[#This Row],[Freq per Year]]</f>
        <v>600.05668934240362</v>
      </c>
      <c r="BA1141">
        <f>Table13[[#This Row],[Total Spend]]/Table13[[#This Row],[Corrected CL]]</f>
        <v>600.05668934240362</v>
      </c>
      <c r="BB1141">
        <v>31.238738738738736</v>
      </c>
      <c r="BC1141" s="1">
        <f>Table13[[#This Row],[Dt_Customer]]+Table13[[#This Row],[Recency]]</f>
        <v>41526</v>
      </c>
      <c r="BD1141" s="16" t="str">
        <f>IF(COUNTIF(A:A, A1141) &gt; 1, "Duplicate", "Unique")</f>
        <v>Unique</v>
      </c>
    </row>
    <row r="1142" spans="1:56" x14ac:dyDescent="0.3">
      <c r="A1142">
        <v>7384</v>
      </c>
      <c r="B1142">
        <v>1951</v>
      </c>
      <c r="C1142" t="s">
        <v>41</v>
      </c>
      <c r="D1142" t="s">
        <v>35</v>
      </c>
      <c r="E1142">
        <v>39767</v>
      </c>
      <c r="F1142">
        <v>0</v>
      </c>
      <c r="G1142">
        <v>0</v>
      </c>
      <c r="H1142" s="1">
        <v>41476</v>
      </c>
      <c r="I1142">
        <v>18</v>
      </c>
      <c r="J1142">
        <v>113</v>
      </c>
      <c r="K1142">
        <v>61</v>
      </c>
      <c r="L1142">
        <v>204</v>
      </c>
      <c r="M1142">
        <v>34</v>
      </c>
      <c r="N1142">
        <v>26</v>
      </c>
      <c r="O1142">
        <v>47</v>
      </c>
      <c r="P1142">
        <f>IF(Table13[[#This Row],[MntWines]] = 0,"",Table13[[#This Row],[MntWines]])</f>
        <v>113</v>
      </c>
      <c r="Q1142">
        <f>IF(Table13[[#This Row],[MntFruits]] = 0, "",Table13[[#This Row],[MntFruits]])</f>
        <v>61</v>
      </c>
      <c r="R1142">
        <f>IF(Table13[[#This Row],[MntMeatProducts]] = 0, "",Table13[[#This Row],[MntMeatProducts]])</f>
        <v>204</v>
      </c>
      <c r="S1142">
        <f>IF(Table13[[#This Row],[MntFishProducts]] = 0, "",Table13[[#This Row],[MntFishProducts]])</f>
        <v>34</v>
      </c>
      <c r="T1142">
        <f>IF(Table13[[#This Row],[MntSweetProducts]] = 0, "",Table13[[#This Row],[MntSweetProducts]])</f>
        <v>26</v>
      </c>
      <c r="U1142">
        <f>IF(Table13[[#This Row],[MntGoldProds]] = 0, "",Table13[[#This Row],[MntGoldProds]])</f>
        <v>47</v>
      </c>
      <c r="V1142">
        <v>2</v>
      </c>
      <c r="W1142">
        <v>7</v>
      </c>
      <c r="X1142">
        <v>1</v>
      </c>
      <c r="Y1142">
        <v>7</v>
      </c>
      <c r="Z1142">
        <v>8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30</v>
      </c>
      <c r="AI1142" s="13">
        <f>SUM(Table13[[#This Row],[MntWines]:[MntGoldProds]])</f>
        <v>485</v>
      </c>
      <c r="AJ1142" s="13">
        <f>AVERAGE(Table13[[#This Row],[MntWines]:[MntGoldProds]])</f>
        <v>80.833333333333329</v>
      </c>
      <c r="AK1142">
        <f>IF(Table13[[#This Row],[Total Number of Purchases]]=0,0,Table13[[#This Row],[Total Spend]]/Table13[[#This Row],[Total Number of Purchases]])</f>
        <v>28.529411764705884</v>
      </c>
      <c r="AM1142">
        <f>SUM(Table13[[#This Row],[NumDealsPurchases]:[NumStorePurchases]])</f>
        <v>17</v>
      </c>
      <c r="AN1142" s="14">
        <f>Snapshot_Date-Table13[[#This Row],[Dt_Customer]]</f>
        <v>440</v>
      </c>
      <c r="AP1142" s="13">
        <f>Table13[[#This Row],[NumDealsPurchases]]/Table13[[#This Row],[Total Number of Purchases]]*100</f>
        <v>11.76470588235294</v>
      </c>
      <c r="AQ1142">
        <f>6-ROUNDUP(_xlfn.PERCENTRANK.INC(Table13[Recency],Table13[[#This Row],[Recency]])*5, 0)</f>
        <v>5</v>
      </c>
      <c r="AR1142">
        <f>ROUNDUP(_xlfn.PERCENTRANK.INC(Table13[Total Number of Purchases],Table13[[#This Row],[Total Number of Purchases]])*5,0)</f>
        <v>3</v>
      </c>
      <c r="AS1142">
        <f>ROUNDUP(_xlfn.PERCENTRANK.INC(Table13[Total Spend],Table13[[#This Row],[Total Spend]])*5,0)</f>
        <v>3</v>
      </c>
      <c r="AT1142" t="str">
        <f>Table13[[#This Row],[Recency Score]]&amp;Table13[[#This Row],[Frequency Score]]&amp;Table13[[#This Row],[Monetary Score]]</f>
        <v>533</v>
      </c>
      <c r="AU1142" t="str">
        <f t="shared" si="17"/>
        <v>Loyal Customers</v>
      </c>
      <c r="AW1142" s="13">
        <f>DATEDIF(Table13[[#This Row],[Dt_Customer]], Snapshot_Date, "d")</f>
        <v>440</v>
      </c>
      <c r="AX1142" s="13">
        <f>Table13[[#This Row],[CL if today]]/365</f>
        <v>1.2054794520547945</v>
      </c>
      <c r="AY1142">
        <f>Table13[[#This Row],[Total Number of Purchases]]/Table13[[#This Row],[Corrected CL]]</f>
        <v>14.102272727272728</v>
      </c>
      <c r="AZ1142">
        <f>Table13[[#This Row],[Average Order Value (AOV)]]*Table13[[#This Row],[Freq per Year]]</f>
        <v>402.3295454545455</v>
      </c>
      <c r="BA1142">
        <f>Table13[[#This Row],[Total Spend]]/Table13[[#This Row],[Corrected CL]]</f>
        <v>402.3295454545455</v>
      </c>
      <c r="BB1142">
        <v>219.16478555304741</v>
      </c>
      <c r="BC1142" s="1">
        <f>Table13[[#This Row],[Dt_Customer]]+Table13[[#This Row],[Recency]]</f>
        <v>41494</v>
      </c>
      <c r="BD1142" s="16" t="str">
        <f>IF(COUNTIF(A:A, A1142) &gt; 1, "Duplicate", "Unique")</f>
        <v>Unique</v>
      </c>
    </row>
    <row r="1143" spans="1:56" x14ac:dyDescent="0.3">
      <c r="A1143">
        <v>2793</v>
      </c>
      <c r="B1143">
        <v>1976</v>
      </c>
      <c r="C1143" t="s">
        <v>37</v>
      </c>
      <c r="D1143" t="s">
        <v>29</v>
      </c>
      <c r="E1143">
        <v>70179</v>
      </c>
      <c r="F1143">
        <v>0</v>
      </c>
      <c r="G1143">
        <v>1</v>
      </c>
      <c r="H1143" s="1">
        <v>41476</v>
      </c>
      <c r="I1143">
        <v>10</v>
      </c>
      <c r="J1143">
        <v>532</v>
      </c>
      <c r="K1143">
        <v>88</v>
      </c>
      <c r="L1143">
        <v>168</v>
      </c>
      <c r="M1143">
        <v>69</v>
      </c>
      <c r="N1143">
        <v>44</v>
      </c>
      <c r="O1143">
        <v>133</v>
      </c>
      <c r="P1143">
        <f>IF(Table13[[#This Row],[MntWines]] = 0,"",Table13[[#This Row],[MntWines]])</f>
        <v>532</v>
      </c>
      <c r="Q1143">
        <f>IF(Table13[[#This Row],[MntFruits]] = 0, "",Table13[[#This Row],[MntFruits]])</f>
        <v>88</v>
      </c>
      <c r="R1143">
        <f>IF(Table13[[#This Row],[MntMeatProducts]] = 0, "",Table13[[#This Row],[MntMeatProducts]])</f>
        <v>168</v>
      </c>
      <c r="S1143">
        <f>IF(Table13[[#This Row],[MntFishProducts]] = 0, "",Table13[[#This Row],[MntFishProducts]])</f>
        <v>69</v>
      </c>
      <c r="T1143">
        <f>IF(Table13[[#This Row],[MntSweetProducts]] = 0, "",Table13[[#This Row],[MntSweetProducts]])</f>
        <v>44</v>
      </c>
      <c r="U1143">
        <f>IF(Table13[[#This Row],[MntGoldProds]] = 0, "",Table13[[#This Row],[MntGoldProds]])</f>
        <v>133</v>
      </c>
      <c r="V1143">
        <v>3</v>
      </c>
      <c r="W1143">
        <v>7</v>
      </c>
      <c r="X1143">
        <v>3</v>
      </c>
      <c r="Y1143">
        <v>13</v>
      </c>
      <c r="Z1143">
        <v>5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43</v>
      </c>
      <c r="AI1143" s="13">
        <f>SUM(Table13[[#This Row],[MntWines]:[MntGoldProds]])</f>
        <v>1034</v>
      </c>
      <c r="AJ1143" s="13">
        <f>AVERAGE(Table13[[#This Row],[MntWines]:[MntGoldProds]])</f>
        <v>172.33333333333334</v>
      </c>
      <c r="AK1143">
        <f>IF(Table13[[#This Row],[Total Number of Purchases]]=0,0,Table13[[#This Row],[Total Spend]]/Table13[[#This Row],[Total Number of Purchases]])</f>
        <v>39.769230769230766</v>
      </c>
      <c r="AM1143">
        <f>SUM(Table13[[#This Row],[NumDealsPurchases]:[NumStorePurchases]])</f>
        <v>26</v>
      </c>
      <c r="AN1143" s="14">
        <f>Snapshot_Date-Table13[[#This Row],[Dt_Customer]]</f>
        <v>440</v>
      </c>
      <c r="AP1143" s="13">
        <f>Table13[[#This Row],[NumDealsPurchases]]/Table13[[#This Row],[Total Number of Purchases]]*100</f>
        <v>11.538461538461538</v>
      </c>
      <c r="AQ1143">
        <f>6-ROUNDUP(_xlfn.PERCENTRANK.INC(Table13[Recency],Table13[[#This Row],[Recency]])*5, 0)</f>
        <v>5</v>
      </c>
      <c r="AR1143">
        <f>ROUNDUP(_xlfn.PERCENTRANK.INC(Table13[Total Number of Purchases],Table13[[#This Row],[Total Number of Purchases]])*5,0)</f>
        <v>5</v>
      </c>
      <c r="AS1143">
        <f>ROUNDUP(_xlfn.PERCENTRANK.INC(Table13[Total Spend],Table13[[#This Row],[Total Spend]])*5,0)</f>
        <v>4</v>
      </c>
      <c r="AT1143" t="str">
        <f>Table13[[#This Row],[Recency Score]]&amp;Table13[[#This Row],[Frequency Score]]&amp;Table13[[#This Row],[Monetary Score]]</f>
        <v>554</v>
      </c>
      <c r="AU1143" t="str">
        <f t="shared" si="17"/>
        <v>Loyal Customers</v>
      </c>
      <c r="AW1143" s="13">
        <f>DATEDIF(Table13[[#This Row],[Dt_Customer]], Snapshot_Date, "d")</f>
        <v>440</v>
      </c>
      <c r="AX1143" s="13">
        <f>Table13[[#This Row],[CL if today]]/365</f>
        <v>1.2054794520547945</v>
      </c>
      <c r="AY1143">
        <f>Table13[[#This Row],[Total Number of Purchases]]/Table13[[#This Row],[Corrected CL]]</f>
        <v>21.56818181818182</v>
      </c>
      <c r="AZ1143">
        <f>Table13[[#This Row],[Average Order Value (AOV)]]*Table13[[#This Row],[Freq per Year]]</f>
        <v>857.75</v>
      </c>
      <c r="BA1143">
        <f>Table13[[#This Row],[Total Spend]]/Table13[[#This Row],[Corrected CL]]</f>
        <v>857.75</v>
      </c>
      <c r="BB1143">
        <v>955.44117647058829</v>
      </c>
      <c r="BC1143" s="1">
        <f>Table13[[#This Row],[Dt_Customer]]+Table13[[#This Row],[Recency]]</f>
        <v>41486</v>
      </c>
      <c r="BD1143" s="16" t="str">
        <f>IF(COUNTIF(A:A, A1143) &gt; 1, "Duplicate", "Unique")</f>
        <v>Unique</v>
      </c>
    </row>
    <row r="1144" spans="1:56" x14ac:dyDescent="0.3">
      <c r="A1144">
        <v>1071</v>
      </c>
      <c r="B1144">
        <v>1976</v>
      </c>
      <c r="C1144" t="s">
        <v>37</v>
      </c>
      <c r="D1144" t="s">
        <v>29</v>
      </c>
      <c r="E1144">
        <v>70179</v>
      </c>
      <c r="F1144">
        <v>0</v>
      </c>
      <c r="G1144">
        <v>1</v>
      </c>
      <c r="H1144" s="1">
        <v>41476</v>
      </c>
      <c r="I1144">
        <v>10</v>
      </c>
      <c r="J1144">
        <v>532</v>
      </c>
      <c r="K1144">
        <v>88</v>
      </c>
      <c r="L1144">
        <v>168</v>
      </c>
      <c r="M1144">
        <v>69</v>
      </c>
      <c r="N1144">
        <v>44</v>
      </c>
      <c r="O1144">
        <v>133</v>
      </c>
      <c r="P1144">
        <f>IF(Table13[[#This Row],[MntWines]] = 0,"",Table13[[#This Row],[MntWines]])</f>
        <v>532</v>
      </c>
      <c r="Q1144">
        <f>IF(Table13[[#This Row],[MntFruits]] = 0, "",Table13[[#This Row],[MntFruits]])</f>
        <v>88</v>
      </c>
      <c r="R1144">
        <f>IF(Table13[[#This Row],[MntMeatProducts]] = 0, "",Table13[[#This Row],[MntMeatProducts]])</f>
        <v>168</v>
      </c>
      <c r="S1144">
        <f>IF(Table13[[#This Row],[MntFishProducts]] = 0, "",Table13[[#This Row],[MntFishProducts]])</f>
        <v>69</v>
      </c>
      <c r="T1144">
        <f>IF(Table13[[#This Row],[MntSweetProducts]] = 0, "",Table13[[#This Row],[MntSweetProducts]])</f>
        <v>44</v>
      </c>
      <c r="U1144">
        <f>IF(Table13[[#This Row],[MntGoldProds]] = 0, "",Table13[[#This Row],[MntGoldProds]])</f>
        <v>133</v>
      </c>
      <c r="V1144">
        <v>3</v>
      </c>
      <c r="W1144">
        <v>7</v>
      </c>
      <c r="X1144">
        <v>3</v>
      </c>
      <c r="Y1144">
        <v>13</v>
      </c>
      <c r="Z1144">
        <v>5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34</v>
      </c>
      <c r="AI1144" s="13">
        <f>SUM(Table13[[#This Row],[MntWines]:[MntGoldProds]])</f>
        <v>1034</v>
      </c>
      <c r="AJ1144" s="13">
        <f>AVERAGE(Table13[[#This Row],[MntWines]:[MntGoldProds]])</f>
        <v>172.33333333333334</v>
      </c>
      <c r="AK1144">
        <f>IF(Table13[[#This Row],[Total Number of Purchases]]=0,0,Table13[[#This Row],[Total Spend]]/Table13[[#This Row],[Total Number of Purchases]])</f>
        <v>39.769230769230766</v>
      </c>
      <c r="AM1144">
        <f>SUM(Table13[[#This Row],[NumDealsPurchases]:[NumStorePurchases]])</f>
        <v>26</v>
      </c>
      <c r="AN1144" s="14">
        <f>Snapshot_Date-Table13[[#This Row],[Dt_Customer]]</f>
        <v>440</v>
      </c>
      <c r="AP1144" s="13">
        <f>Table13[[#This Row],[NumDealsPurchases]]/Table13[[#This Row],[Total Number of Purchases]]*100</f>
        <v>11.538461538461538</v>
      </c>
      <c r="AQ1144">
        <f>6-ROUNDUP(_xlfn.PERCENTRANK.INC(Table13[Recency],Table13[[#This Row],[Recency]])*5, 0)</f>
        <v>5</v>
      </c>
      <c r="AR1144">
        <f>ROUNDUP(_xlfn.PERCENTRANK.INC(Table13[Total Number of Purchases],Table13[[#This Row],[Total Number of Purchases]])*5,0)</f>
        <v>5</v>
      </c>
      <c r="AS1144">
        <f>ROUNDUP(_xlfn.PERCENTRANK.INC(Table13[Total Spend],Table13[[#This Row],[Total Spend]])*5,0)</f>
        <v>4</v>
      </c>
      <c r="AT1144" t="str">
        <f>Table13[[#This Row],[Recency Score]]&amp;Table13[[#This Row],[Frequency Score]]&amp;Table13[[#This Row],[Monetary Score]]</f>
        <v>554</v>
      </c>
      <c r="AU1144" t="str">
        <f t="shared" si="17"/>
        <v>Loyal Customers</v>
      </c>
      <c r="AW1144" s="13">
        <f>DATEDIF(Table13[[#This Row],[Dt_Customer]], Snapshot_Date, "d")</f>
        <v>440</v>
      </c>
      <c r="AX1144" s="13">
        <f>Table13[[#This Row],[CL if today]]/365</f>
        <v>1.2054794520547945</v>
      </c>
      <c r="AY1144">
        <f>Table13[[#This Row],[Total Number of Purchases]]/Table13[[#This Row],[Corrected CL]]</f>
        <v>21.56818181818182</v>
      </c>
      <c r="AZ1144">
        <f>Table13[[#This Row],[Average Order Value (AOV)]]*Table13[[#This Row],[Freq per Year]]</f>
        <v>857.75</v>
      </c>
      <c r="BA1144">
        <f>Table13[[#This Row],[Total Spend]]/Table13[[#This Row],[Corrected CL]]</f>
        <v>857.75</v>
      </c>
      <c r="BB1144">
        <v>384.7742663656885</v>
      </c>
      <c r="BC1144" s="1">
        <f>Table13[[#This Row],[Dt_Customer]]+Table13[[#This Row],[Recency]]</f>
        <v>41486</v>
      </c>
      <c r="BD1144" s="16" t="str">
        <f>IF(COUNTIF(A:A, A1144) &gt; 1, "Duplicate", "Unique")</f>
        <v>Unique</v>
      </c>
    </row>
    <row r="1145" spans="1:56" x14ac:dyDescent="0.3">
      <c r="A1145">
        <v>967</v>
      </c>
      <c r="B1145">
        <v>1976</v>
      </c>
      <c r="C1145" t="s">
        <v>28</v>
      </c>
      <c r="D1145" t="s">
        <v>33</v>
      </c>
      <c r="E1145">
        <v>46049</v>
      </c>
      <c r="F1145">
        <v>1</v>
      </c>
      <c r="G1145">
        <v>1</v>
      </c>
      <c r="H1145" s="1">
        <v>41476</v>
      </c>
      <c r="I1145">
        <v>11</v>
      </c>
      <c r="J1145">
        <v>342</v>
      </c>
      <c r="K1145">
        <v>9</v>
      </c>
      <c r="L1145">
        <v>112</v>
      </c>
      <c r="M1145">
        <v>19</v>
      </c>
      <c r="N1145">
        <v>14</v>
      </c>
      <c r="O1145">
        <v>19</v>
      </c>
      <c r="P1145">
        <f>IF(Table13[[#This Row],[MntWines]] = 0,"",Table13[[#This Row],[MntWines]])</f>
        <v>342</v>
      </c>
      <c r="Q1145">
        <f>IF(Table13[[#This Row],[MntFruits]] = 0, "",Table13[[#This Row],[MntFruits]])</f>
        <v>9</v>
      </c>
      <c r="R1145">
        <f>IF(Table13[[#This Row],[MntMeatProducts]] = 0, "",Table13[[#This Row],[MntMeatProducts]])</f>
        <v>112</v>
      </c>
      <c r="S1145">
        <f>IF(Table13[[#This Row],[MntFishProducts]] = 0, "",Table13[[#This Row],[MntFishProducts]])</f>
        <v>19</v>
      </c>
      <c r="T1145">
        <f>IF(Table13[[#This Row],[MntSweetProducts]] = 0, "",Table13[[#This Row],[MntSweetProducts]])</f>
        <v>14</v>
      </c>
      <c r="U1145">
        <f>IF(Table13[[#This Row],[MntGoldProds]] = 0, "",Table13[[#This Row],[MntGoldProds]])</f>
        <v>19</v>
      </c>
      <c r="V1145">
        <v>10</v>
      </c>
      <c r="W1145">
        <v>5</v>
      </c>
      <c r="X1145">
        <v>2</v>
      </c>
      <c r="Y1145">
        <v>9</v>
      </c>
      <c r="Z1145">
        <v>7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 t="s">
        <v>30</v>
      </c>
      <c r="AI1145" s="13">
        <f>SUM(Table13[[#This Row],[MntWines]:[MntGoldProds]])</f>
        <v>515</v>
      </c>
      <c r="AJ1145" s="13">
        <f>AVERAGE(Table13[[#This Row],[MntWines]:[MntGoldProds]])</f>
        <v>85.833333333333329</v>
      </c>
      <c r="AK1145">
        <f>IF(Table13[[#This Row],[Total Number of Purchases]]=0,0,Table13[[#This Row],[Total Spend]]/Table13[[#This Row],[Total Number of Purchases]])</f>
        <v>19.807692307692307</v>
      </c>
      <c r="AM1145">
        <f>SUM(Table13[[#This Row],[NumDealsPurchases]:[NumStorePurchases]])</f>
        <v>26</v>
      </c>
      <c r="AN1145" s="14">
        <f>Snapshot_Date-Table13[[#This Row],[Dt_Customer]]</f>
        <v>440</v>
      </c>
      <c r="AP1145" s="13">
        <f>Table13[[#This Row],[NumDealsPurchases]]/Table13[[#This Row],[Total Number of Purchases]]*100</f>
        <v>38.461538461538467</v>
      </c>
      <c r="AQ1145">
        <f>6-ROUNDUP(_xlfn.PERCENTRANK.INC(Table13[Recency],Table13[[#This Row],[Recency]])*5, 0)</f>
        <v>5</v>
      </c>
      <c r="AR1145">
        <f>ROUNDUP(_xlfn.PERCENTRANK.INC(Table13[Total Number of Purchases],Table13[[#This Row],[Total Number of Purchases]])*5,0)</f>
        <v>5</v>
      </c>
      <c r="AS1145">
        <f>ROUNDUP(_xlfn.PERCENTRANK.INC(Table13[Total Spend],Table13[[#This Row],[Total Spend]])*5,0)</f>
        <v>3</v>
      </c>
      <c r="AT1145" t="str">
        <f>Table13[[#This Row],[Recency Score]]&amp;Table13[[#This Row],[Frequency Score]]&amp;Table13[[#This Row],[Monetary Score]]</f>
        <v>553</v>
      </c>
      <c r="AU1145" t="str">
        <f t="shared" si="17"/>
        <v>Loyal Customers</v>
      </c>
      <c r="AW1145" s="13">
        <f>DATEDIF(Table13[[#This Row],[Dt_Customer]], Snapshot_Date, "d")</f>
        <v>440</v>
      </c>
      <c r="AX1145" s="13">
        <f>Table13[[#This Row],[CL if today]]/365</f>
        <v>1.2054794520547945</v>
      </c>
      <c r="AY1145">
        <f>Table13[[#This Row],[Total Number of Purchases]]/Table13[[#This Row],[Corrected CL]]</f>
        <v>21.56818181818182</v>
      </c>
      <c r="AZ1145">
        <f>Table13[[#This Row],[Average Order Value (AOV)]]*Table13[[#This Row],[Freq per Year]]</f>
        <v>427.21590909090912</v>
      </c>
      <c r="BA1145">
        <f>Table13[[#This Row],[Total Spend]]/Table13[[#This Row],[Corrected CL]]</f>
        <v>427.21590909090912</v>
      </c>
      <c r="BB1145">
        <v>57.674943566591423</v>
      </c>
      <c r="BC1145" s="1">
        <f>Table13[[#This Row],[Dt_Customer]]+Table13[[#This Row],[Recency]]</f>
        <v>41487</v>
      </c>
      <c r="BD1145" s="16" t="str">
        <f>IF(COUNTIF(A:A, A1145) &gt; 1, "Duplicate", "Unique")</f>
        <v>Unique</v>
      </c>
    </row>
    <row r="1146" spans="1:56" x14ac:dyDescent="0.3">
      <c r="A1146">
        <v>2549</v>
      </c>
      <c r="B1146">
        <v>1983</v>
      </c>
      <c r="C1146" t="s">
        <v>37</v>
      </c>
      <c r="D1146" t="s">
        <v>35</v>
      </c>
      <c r="E1146">
        <v>21840</v>
      </c>
      <c r="F1146">
        <v>1</v>
      </c>
      <c r="G1146">
        <v>0</v>
      </c>
      <c r="H1146" s="1">
        <v>41476</v>
      </c>
      <c r="I1146">
        <v>80</v>
      </c>
      <c r="J1146">
        <v>17</v>
      </c>
      <c r="K1146">
        <v>0</v>
      </c>
      <c r="L1146">
        <v>9</v>
      </c>
      <c r="M1146">
        <v>0</v>
      </c>
      <c r="N1146">
        <v>0</v>
      </c>
      <c r="O1146">
        <v>1</v>
      </c>
      <c r="P1146">
        <f>IF(Table13[[#This Row],[MntWines]] = 0,"",Table13[[#This Row],[MntWines]])</f>
        <v>17</v>
      </c>
      <c r="Q1146" t="str">
        <f>IF(Table13[[#This Row],[MntFruits]] = 0, "",Table13[[#This Row],[MntFruits]])</f>
        <v/>
      </c>
      <c r="R1146">
        <f>IF(Table13[[#This Row],[MntMeatProducts]] = 0, "",Table13[[#This Row],[MntMeatProducts]])</f>
        <v>9</v>
      </c>
      <c r="S1146" t="str">
        <f>IF(Table13[[#This Row],[MntFishProducts]] = 0, "",Table13[[#This Row],[MntFishProducts]])</f>
        <v/>
      </c>
      <c r="T1146" t="str">
        <f>IF(Table13[[#This Row],[MntSweetProducts]] = 0, "",Table13[[#This Row],[MntSweetProducts]])</f>
        <v/>
      </c>
      <c r="U1146">
        <f>IF(Table13[[#This Row],[MntGoldProds]] = 0, "",Table13[[#This Row],[MntGoldProds]])</f>
        <v>1</v>
      </c>
      <c r="V1146">
        <v>1</v>
      </c>
      <c r="W1146">
        <v>1</v>
      </c>
      <c r="X1146">
        <v>0</v>
      </c>
      <c r="Y1146">
        <v>3</v>
      </c>
      <c r="Z1146">
        <v>9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30</v>
      </c>
      <c r="AI1146" s="13">
        <f>SUM(Table13[[#This Row],[MntWines]:[MntGoldProds]])</f>
        <v>27</v>
      </c>
      <c r="AJ1146" s="13">
        <f>AVERAGE(Table13[[#This Row],[MntWines]:[MntGoldProds]])</f>
        <v>4.5</v>
      </c>
      <c r="AK1146">
        <f>IF(Table13[[#This Row],[Total Number of Purchases]]=0,0,Table13[[#This Row],[Total Spend]]/Table13[[#This Row],[Total Number of Purchases]])</f>
        <v>5.4</v>
      </c>
      <c r="AM1146">
        <f>SUM(Table13[[#This Row],[NumDealsPurchases]:[NumStorePurchases]])</f>
        <v>5</v>
      </c>
      <c r="AN1146" s="14">
        <f>Snapshot_Date-Table13[[#This Row],[Dt_Customer]]</f>
        <v>440</v>
      </c>
      <c r="AP1146" s="13">
        <f>Table13[[#This Row],[NumDealsPurchases]]/Table13[[#This Row],[Total Number of Purchases]]*100</f>
        <v>20</v>
      </c>
      <c r="AQ1146">
        <f>6-ROUNDUP(_xlfn.PERCENTRANK.INC(Table13[Recency],Table13[[#This Row],[Recency]])*5, 0)</f>
        <v>1</v>
      </c>
      <c r="AR1146">
        <f>ROUNDUP(_xlfn.PERCENTRANK.INC(Table13[Total Number of Purchases],Table13[[#This Row],[Total Number of Purchases]])*5,0)</f>
        <v>1</v>
      </c>
      <c r="AS1146">
        <f>ROUNDUP(_xlfn.PERCENTRANK.INC(Table13[Total Spend],Table13[[#This Row],[Total Spend]])*5,0)</f>
        <v>1</v>
      </c>
      <c r="AT1146" t="str">
        <f>Table13[[#This Row],[Recency Score]]&amp;Table13[[#This Row],[Frequency Score]]&amp;Table13[[#This Row],[Monetary Score]]</f>
        <v>111</v>
      </c>
      <c r="AU1146" t="str">
        <f t="shared" si="17"/>
        <v>Lost</v>
      </c>
      <c r="AW1146" s="13">
        <f>DATEDIF(Table13[[#This Row],[Dt_Customer]], Snapshot_Date, "d")</f>
        <v>440</v>
      </c>
      <c r="AX1146" s="13">
        <f>Table13[[#This Row],[CL if today]]/365</f>
        <v>1.2054794520547945</v>
      </c>
      <c r="AY1146">
        <f>Table13[[#This Row],[Total Number of Purchases]]/Table13[[#This Row],[Corrected CL]]</f>
        <v>4.1477272727272734</v>
      </c>
      <c r="AZ1146">
        <f>Table13[[#This Row],[Average Order Value (AOV)]]*Table13[[#This Row],[Freq per Year]]</f>
        <v>22.397727272727277</v>
      </c>
      <c r="BA1146">
        <f>Table13[[#This Row],[Total Spend]]/Table13[[#This Row],[Corrected CL]]</f>
        <v>22.397727272727273</v>
      </c>
      <c r="BB1146">
        <v>435.69819819819816</v>
      </c>
      <c r="BC1146" s="1">
        <f>Table13[[#This Row],[Dt_Customer]]+Table13[[#This Row],[Recency]]</f>
        <v>41556</v>
      </c>
      <c r="BD1146" s="16" t="str">
        <f>IF(COUNTIF(A:A, A1146) &gt; 1, "Duplicate", "Unique")</f>
        <v>Unique</v>
      </c>
    </row>
    <row r="1147" spans="1:56" x14ac:dyDescent="0.3">
      <c r="A1147">
        <v>13</v>
      </c>
      <c r="B1147">
        <v>1947</v>
      </c>
      <c r="C1147" t="s">
        <v>37</v>
      </c>
      <c r="D1147" t="s">
        <v>42</v>
      </c>
      <c r="E1147">
        <v>25358</v>
      </c>
      <c r="F1147">
        <v>0</v>
      </c>
      <c r="G1147">
        <v>1</v>
      </c>
      <c r="H1147" s="1">
        <v>41477</v>
      </c>
      <c r="I1147">
        <v>57</v>
      </c>
      <c r="J1147">
        <v>19</v>
      </c>
      <c r="K1147">
        <v>0</v>
      </c>
      <c r="L1147">
        <v>5</v>
      </c>
      <c r="M1147">
        <v>0</v>
      </c>
      <c r="N1147">
        <v>0</v>
      </c>
      <c r="O1147">
        <v>8</v>
      </c>
      <c r="P1147">
        <f>IF(Table13[[#This Row],[MntWines]] = 0,"",Table13[[#This Row],[MntWines]])</f>
        <v>19</v>
      </c>
      <c r="Q1147" t="str">
        <f>IF(Table13[[#This Row],[MntFruits]] = 0, "",Table13[[#This Row],[MntFruits]])</f>
        <v/>
      </c>
      <c r="R1147">
        <f>IF(Table13[[#This Row],[MntMeatProducts]] = 0, "",Table13[[#This Row],[MntMeatProducts]])</f>
        <v>5</v>
      </c>
      <c r="S1147" t="str">
        <f>IF(Table13[[#This Row],[MntFishProducts]] = 0, "",Table13[[#This Row],[MntFishProducts]])</f>
        <v/>
      </c>
      <c r="T1147" t="str">
        <f>IF(Table13[[#This Row],[MntSweetProducts]] = 0, "",Table13[[#This Row],[MntSweetProducts]])</f>
        <v/>
      </c>
      <c r="U1147">
        <f>IF(Table13[[#This Row],[MntGoldProds]] = 0, "",Table13[[#This Row],[MntGoldProds]])</f>
        <v>8</v>
      </c>
      <c r="V1147">
        <v>2</v>
      </c>
      <c r="W1147">
        <v>1</v>
      </c>
      <c r="X1147">
        <v>0</v>
      </c>
      <c r="Y1147">
        <v>3</v>
      </c>
      <c r="Z1147">
        <v>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43</v>
      </c>
      <c r="AI1147" s="13">
        <f>SUM(Table13[[#This Row],[MntWines]:[MntGoldProds]])</f>
        <v>32</v>
      </c>
      <c r="AJ1147" s="13">
        <f>AVERAGE(Table13[[#This Row],[MntWines]:[MntGoldProds]])</f>
        <v>5.333333333333333</v>
      </c>
      <c r="AK1147">
        <f>IF(Table13[[#This Row],[Total Number of Purchases]]=0,0,Table13[[#This Row],[Total Spend]]/Table13[[#This Row],[Total Number of Purchases]])</f>
        <v>5.333333333333333</v>
      </c>
      <c r="AM1147">
        <f>SUM(Table13[[#This Row],[NumDealsPurchases]:[NumStorePurchases]])</f>
        <v>6</v>
      </c>
      <c r="AN1147" s="14">
        <f>Snapshot_Date-Table13[[#This Row],[Dt_Customer]]</f>
        <v>439</v>
      </c>
      <c r="AP1147" s="13">
        <f>Table13[[#This Row],[NumDealsPurchases]]/Table13[[#This Row],[Total Number of Purchases]]*100</f>
        <v>33.333333333333329</v>
      </c>
      <c r="AQ1147">
        <f>6-ROUNDUP(_xlfn.PERCENTRANK.INC(Table13[Recency],Table13[[#This Row],[Recency]])*5, 0)</f>
        <v>3</v>
      </c>
      <c r="AR1147">
        <f>ROUNDUP(_xlfn.PERCENTRANK.INC(Table13[Total Number of Purchases],Table13[[#This Row],[Total Number of Purchases]])*5,0)</f>
        <v>1</v>
      </c>
      <c r="AS1147">
        <f>ROUNDUP(_xlfn.PERCENTRANK.INC(Table13[Total Spend],Table13[[#This Row],[Total Spend]])*5,0)</f>
        <v>1</v>
      </c>
      <c r="AT1147" t="str">
        <f>Table13[[#This Row],[Recency Score]]&amp;Table13[[#This Row],[Frequency Score]]&amp;Table13[[#This Row],[Monetary Score]]</f>
        <v>311</v>
      </c>
      <c r="AU1147" t="str">
        <f t="shared" si="17"/>
        <v>Needs Attention</v>
      </c>
      <c r="AW1147" s="13">
        <f>DATEDIF(Table13[[#This Row],[Dt_Customer]], Snapshot_Date, "d")</f>
        <v>439</v>
      </c>
      <c r="AX1147" s="13">
        <f>Table13[[#This Row],[CL if today]]/365</f>
        <v>1.2027397260273973</v>
      </c>
      <c r="AY1147">
        <f>Table13[[#This Row],[Total Number of Purchases]]/Table13[[#This Row],[Corrected CL]]</f>
        <v>4.9886104783599086</v>
      </c>
      <c r="AZ1147">
        <f>Table13[[#This Row],[Average Order Value (AOV)]]*Table13[[#This Row],[Freq per Year]]</f>
        <v>26.605922551252846</v>
      </c>
      <c r="BA1147">
        <f>Table13[[#This Row],[Total Spend]]/Table13[[#This Row],[Corrected CL]]</f>
        <v>26.605922551252846</v>
      </c>
      <c r="BB1147">
        <v>955.44117647058829</v>
      </c>
      <c r="BC1147" s="1">
        <f>Table13[[#This Row],[Dt_Customer]]+Table13[[#This Row],[Recency]]</f>
        <v>41534</v>
      </c>
      <c r="BD1147" s="16" t="str">
        <f>IF(COUNTIF(A:A, A1147) &gt; 1, "Duplicate", "Unique")</f>
        <v>Unique</v>
      </c>
    </row>
    <row r="1148" spans="1:56" x14ac:dyDescent="0.3">
      <c r="A1148">
        <v>6658</v>
      </c>
      <c r="B1148">
        <v>1972</v>
      </c>
      <c r="C1148" t="s">
        <v>28</v>
      </c>
      <c r="D1148" t="s">
        <v>35</v>
      </c>
      <c r="E1148">
        <v>59868</v>
      </c>
      <c r="F1148">
        <v>0</v>
      </c>
      <c r="G1148">
        <v>1</v>
      </c>
      <c r="H1148" s="1">
        <v>41477</v>
      </c>
      <c r="I1148">
        <v>37</v>
      </c>
      <c r="J1148">
        <v>771</v>
      </c>
      <c r="K1148">
        <v>51</v>
      </c>
      <c r="L1148">
        <v>154</v>
      </c>
      <c r="M1148">
        <v>54</v>
      </c>
      <c r="N1148">
        <v>10</v>
      </c>
      <c r="O1148">
        <v>154</v>
      </c>
      <c r="P1148">
        <f>IF(Table13[[#This Row],[MntWines]] = 0,"",Table13[[#This Row],[MntWines]])</f>
        <v>771</v>
      </c>
      <c r="Q1148">
        <f>IF(Table13[[#This Row],[MntFruits]] = 0, "",Table13[[#This Row],[MntFruits]])</f>
        <v>51</v>
      </c>
      <c r="R1148">
        <f>IF(Table13[[#This Row],[MntMeatProducts]] = 0, "",Table13[[#This Row],[MntMeatProducts]])</f>
        <v>154</v>
      </c>
      <c r="S1148">
        <f>IF(Table13[[#This Row],[MntFishProducts]] = 0, "",Table13[[#This Row],[MntFishProducts]])</f>
        <v>54</v>
      </c>
      <c r="T1148">
        <f>IF(Table13[[#This Row],[MntSweetProducts]] = 0, "",Table13[[#This Row],[MntSweetProducts]])</f>
        <v>10</v>
      </c>
      <c r="U1148">
        <f>IF(Table13[[#This Row],[MntGoldProds]] = 0, "",Table13[[#This Row],[MntGoldProds]])</f>
        <v>154</v>
      </c>
      <c r="V1148">
        <v>7</v>
      </c>
      <c r="W1148">
        <v>11</v>
      </c>
      <c r="X1148">
        <v>2</v>
      </c>
      <c r="Y1148">
        <v>12</v>
      </c>
      <c r="Z1148">
        <v>6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30</v>
      </c>
      <c r="AI1148" s="13">
        <f>SUM(Table13[[#This Row],[MntWines]:[MntGoldProds]])</f>
        <v>1194</v>
      </c>
      <c r="AJ1148" s="13">
        <f>AVERAGE(Table13[[#This Row],[MntWines]:[MntGoldProds]])</f>
        <v>199</v>
      </c>
      <c r="AK1148">
        <f>IF(Table13[[#This Row],[Total Number of Purchases]]=0,0,Table13[[#This Row],[Total Spend]]/Table13[[#This Row],[Total Number of Purchases]])</f>
        <v>37.3125</v>
      </c>
      <c r="AM1148">
        <f>SUM(Table13[[#This Row],[NumDealsPurchases]:[NumStorePurchases]])</f>
        <v>32</v>
      </c>
      <c r="AN1148" s="14">
        <f>Snapshot_Date-Table13[[#This Row],[Dt_Customer]]</f>
        <v>439</v>
      </c>
      <c r="AP1148" s="13">
        <f>Table13[[#This Row],[NumDealsPurchases]]/Table13[[#This Row],[Total Number of Purchases]]*100</f>
        <v>21.875</v>
      </c>
      <c r="AQ1148">
        <f>6-ROUNDUP(_xlfn.PERCENTRANK.INC(Table13[Recency],Table13[[#This Row],[Recency]])*5, 0)</f>
        <v>4</v>
      </c>
      <c r="AR1148">
        <f>ROUNDUP(_xlfn.PERCENTRANK.INC(Table13[Total Number of Purchases],Table13[[#This Row],[Total Number of Purchases]])*5,0)</f>
        <v>5</v>
      </c>
      <c r="AS1148">
        <f>ROUNDUP(_xlfn.PERCENTRANK.INC(Table13[Total Spend],Table13[[#This Row],[Total Spend]])*5,0)</f>
        <v>5</v>
      </c>
      <c r="AT1148" t="str">
        <f>Table13[[#This Row],[Recency Score]]&amp;Table13[[#This Row],[Frequency Score]]&amp;Table13[[#This Row],[Monetary Score]]</f>
        <v>455</v>
      </c>
      <c r="AU1148" t="str">
        <f t="shared" si="17"/>
        <v>Frequent Buyers</v>
      </c>
      <c r="AW1148" s="13">
        <f>DATEDIF(Table13[[#This Row],[Dt_Customer]], Snapshot_Date, "d")</f>
        <v>439</v>
      </c>
      <c r="AX1148" s="13">
        <f>Table13[[#This Row],[CL if today]]/365</f>
        <v>1.2027397260273973</v>
      </c>
      <c r="AY1148">
        <f>Table13[[#This Row],[Total Number of Purchases]]/Table13[[#This Row],[Corrected CL]]</f>
        <v>26.605922551252846</v>
      </c>
      <c r="AZ1148">
        <f>Table13[[#This Row],[Average Order Value (AOV)]]*Table13[[#This Row],[Freq per Year]]</f>
        <v>992.73348519362185</v>
      </c>
      <c r="BA1148">
        <f>Table13[[#This Row],[Total Spend]]/Table13[[#This Row],[Corrected CL]]</f>
        <v>992.73348519362185</v>
      </c>
      <c r="BB1148">
        <v>1099.1289592760181</v>
      </c>
      <c r="BC1148" s="1">
        <f>Table13[[#This Row],[Dt_Customer]]+Table13[[#This Row],[Recency]]</f>
        <v>41514</v>
      </c>
      <c r="BD1148" s="16" t="str">
        <f>IF(COUNTIF(A:A, A1148) &gt; 1, "Duplicate", "Unique")</f>
        <v>Unique</v>
      </c>
    </row>
    <row r="1149" spans="1:56" x14ac:dyDescent="0.3">
      <c r="A1149">
        <v>1473</v>
      </c>
      <c r="B1149">
        <v>1960</v>
      </c>
      <c r="C1149" t="s">
        <v>38</v>
      </c>
      <c r="D1149" t="s">
        <v>31</v>
      </c>
      <c r="E1149">
        <v>47823</v>
      </c>
      <c r="F1149">
        <v>0</v>
      </c>
      <c r="G1149">
        <v>1</v>
      </c>
      <c r="H1149" s="1">
        <v>41478</v>
      </c>
      <c r="I1149">
        <v>0</v>
      </c>
      <c r="J1149">
        <v>53</v>
      </c>
      <c r="K1149">
        <v>1</v>
      </c>
      <c r="L1149">
        <v>5</v>
      </c>
      <c r="M1149">
        <v>2</v>
      </c>
      <c r="N1149">
        <v>1</v>
      </c>
      <c r="O1149">
        <v>10</v>
      </c>
      <c r="P1149">
        <f>IF(Table13[[#This Row],[MntWines]] = 0,"",Table13[[#This Row],[MntWines]])</f>
        <v>53</v>
      </c>
      <c r="Q1149">
        <f>IF(Table13[[#This Row],[MntFruits]] = 0, "",Table13[[#This Row],[MntFruits]])</f>
        <v>1</v>
      </c>
      <c r="R1149">
        <f>IF(Table13[[#This Row],[MntMeatProducts]] = 0, "",Table13[[#This Row],[MntMeatProducts]])</f>
        <v>5</v>
      </c>
      <c r="S1149">
        <f>IF(Table13[[#This Row],[MntFishProducts]] = 0, "",Table13[[#This Row],[MntFishProducts]])</f>
        <v>2</v>
      </c>
      <c r="T1149">
        <f>IF(Table13[[#This Row],[MntSweetProducts]] = 0, "",Table13[[#This Row],[MntSweetProducts]])</f>
        <v>1</v>
      </c>
      <c r="U1149">
        <f>IF(Table13[[#This Row],[MntGoldProds]] = 0, "",Table13[[#This Row],[MntGoldProds]])</f>
        <v>10</v>
      </c>
      <c r="V1149">
        <v>2</v>
      </c>
      <c r="W1149">
        <v>2</v>
      </c>
      <c r="X1149">
        <v>0</v>
      </c>
      <c r="Y1149">
        <v>3</v>
      </c>
      <c r="Z1149">
        <v>8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t="s">
        <v>32</v>
      </c>
      <c r="AI1149" s="13">
        <f>SUM(Table13[[#This Row],[MntWines]:[MntGoldProds]])</f>
        <v>72</v>
      </c>
      <c r="AJ1149" s="13">
        <f>AVERAGE(Table13[[#This Row],[MntWines]:[MntGoldProds]])</f>
        <v>12</v>
      </c>
      <c r="AK1149">
        <f>IF(Table13[[#This Row],[Total Number of Purchases]]=0,0,Table13[[#This Row],[Total Spend]]/Table13[[#This Row],[Total Number of Purchases]])</f>
        <v>10.285714285714286</v>
      </c>
      <c r="AM1149">
        <f>SUM(Table13[[#This Row],[NumDealsPurchases]:[NumStorePurchases]])</f>
        <v>7</v>
      </c>
      <c r="AN1149" s="14">
        <f>Snapshot_Date-Table13[[#This Row],[Dt_Customer]]</f>
        <v>438</v>
      </c>
      <c r="AP1149" s="13">
        <f>Table13[[#This Row],[NumDealsPurchases]]/Table13[[#This Row],[Total Number of Purchases]]*100</f>
        <v>28.571428571428569</v>
      </c>
      <c r="AQ1149">
        <f>6-ROUNDUP(_xlfn.PERCENTRANK.INC(Table13[Recency],Table13[[#This Row],[Recency]])*5, 0)</f>
        <v>6</v>
      </c>
      <c r="AR1149">
        <f>ROUNDUP(_xlfn.PERCENTRANK.INC(Table13[Total Number of Purchases],Table13[[#This Row],[Total Number of Purchases]])*5,0)</f>
        <v>1</v>
      </c>
      <c r="AS1149">
        <f>ROUNDUP(_xlfn.PERCENTRANK.INC(Table13[Total Spend],Table13[[#This Row],[Total Spend]])*5,0)</f>
        <v>2</v>
      </c>
      <c r="AT1149" t="str">
        <f>Table13[[#This Row],[Recency Score]]&amp;Table13[[#This Row],[Frequency Score]]&amp;Table13[[#This Row],[Monetary Score]]</f>
        <v>612</v>
      </c>
      <c r="AU1149" t="str">
        <f t="shared" si="17"/>
        <v>Others</v>
      </c>
      <c r="AW1149" s="13">
        <f>DATEDIF(Table13[[#This Row],[Dt_Customer]], Snapshot_Date, "d")</f>
        <v>438</v>
      </c>
      <c r="AX1149" s="13">
        <f>Table13[[#This Row],[CL if today]]/365</f>
        <v>1.2</v>
      </c>
      <c r="AY1149">
        <f>Table13[[#This Row],[Total Number of Purchases]]/Table13[[#This Row],[Corrected CL]]</f>
        <v>5.8333333333333339</v>
      </c>
      <c r="AZ1149">
        <f>Table13[[#This Row],[Average Order Value (AOV)]]*Table13[[#This Row],[Freq per Year]]</f>
        <v>60.000000000000007</v>
      </c>
      <c r="BA1149">
        <f>Table13[[#This Row],[Total Spend]]/Table13[[#This Row],[Corrected CL]]</f>
        <v>60</v>
      </c>
      <c r="BB1149">
        <v>600.05668934240362</v>
      </c>
      <c r="BC1149" s="1">
        <f>Table13[[#This Row],[Dt_Customer]]+Table13[[#This Row],[Recency]]</f>
        <v>41478</v>
      </c>
      <c r="BD1149" s="16" t="str">
        <f>IF(COUNTIF(A:A, A1149) &gt; 1, "Duplicate", "Unique")</f>
        <v>Unique</v>
      </c>
    </row>
    <row r="1150" spans="1:56" x14ac:dyDescent="0.3">
      <c r="A1150">
        <v>2570</v>
      </c>
      <c r="B1150">
        <v>1968</v>
      </c>
      <c r="C1150" t="s">
        <v>28</v>
      </c>
      <c r="D1150" t="s">
        <v>35</v>
      </c>
      <c r="E1150">
        <v>56534</v>
      </c>
      <c r="F1150">
        <v>0</v>
      </c>
      <c r="G1150">
        <v>1</v>
      </c>
      <c r="H1150" s="1">
        <v>41478</v>
      </c>
      <c r="I1150">
        <v>35</v>
      </c>
      <c r="J1150">
        <v>691</v>
      </c>
      <c r="K1150">
        <v>7</v>
      </c>
      <c r="L1150">
        <v>61</v>
      </c>
      <c r="M1150">
        <v>10</v>
      </c>
      <c r="N1150">
        <v>0</v>
      </c>
      <c r="O1150">
        <v>46</v>
      </c>
      <c r="P1150">
        <f>IF(Table13[[#This Row],[MntWines]] = 0,"",Table13[[#This Row],[MntWines]])</f>
        <v>691</v>
      </c>
      <c r="Q1150">
        <f>IF(Table13[[#This Row],[MntFruits]] = 0, "",Table13[[#This Row],[MntFruits]])</f>
        <v>7</v>
      </c>
      <c r="R1150">
        <f>IF(Table13[[#This Row],[MntMeatProducts]] = 0, "",Table13[[#This Row],[MntMeatProducts]])</f>
        <v>61</v>
      </c>
      <c r="S1150">
        <f>IF(Table13[[#This Row],[MntFishProducts]] = 0, "",Table13[[#This Row],[MntFishProducts]])</f>
        <v>10</v>
      </c>
      <c r="T1150" t="str">
        <f>IF(Table13[[#This Row],[MntSweetProducts]] = 0, "",Table13[[#This Row],[MntSweetProducts]])</f>
        <v/>
      </c>
      <c r="U1150">
        <f>IF(Table13[[#This Row],[MntGoldProds]] = 0, "",Table13[[#This Row],[MntGoldProds]])</f>
        <v>46</v>
      </c>
      <c r="V1150">
        <v>4</v>
      </c>
      <c r="W1150">
        <v>10</v>
      </c>
      <c r="X1150">
        <v>4</v>
      </c>
      <c r="Y1150">
        <v>7</v>
      </c>
      <c r="Z1150">
        <v>8</v>
      </c>
      <c r="AA1150">
        <v>0</v>
      </c>
      <c r="AB1150">
        <v>1</v>
      </c>
      <c r="AC1150">
        <v>0</v>
      </c>
      <c r="AD1150">
        <v>1</v>
      </c>
      <c r="AE1150">
        <v>0</v>
      </c>
      <c r="AF1150">
        <v>1</v>
      </c>
      <c r="AG1150">
        <v>0</v>
      </c>
      <c r="AH1150" t="s">
        <v>30</v>
      </c>
      <c r="AI1150" s="13">
        <f>SUM(Table13[[#This Row],[MntWines]:[MntGoldProds]])</f>
        <v>815</v>
      </c>
      <c r="AJ1150" s="13">
        <f>AVERAGE(Table13[[#This Row],[MntWines]:[MntGoldProds]])</f>
        <v>135.83333333333334</v>
      </c>
      <c r="AK1150">
        <f>IF(Table13[[#This Row],[Total Number of Purchases]]=0,0,Table13[[#This Row],[Total Spend]]/Table13[[#This Row],[Total Number of Purchases]])</f>
        <v>32.6</v>
      </c>
      <c r="AM1150">
        <f>SUM(Table13[[#This Row],[NumDealsPurchases]:[NumStorePurchases]])</f>
        <v>25</v>
      </c>
      <c r="AN1150" s="14">
        <f>Snapshot_Date-Table13[[#This Row],[Dt_Customer]]</f>
        <v>438</v>
      </c>
      <c r="AP1150" s="13">
        <f>Table13[[#This Row],[NumDealsPurchases]]/Table13[[#This Row],[Total Number of Purchases]]*100</f>
        <v>16</v>
      </c>
      <c r="AQ1150">
        <f>6-ROUNDUP(_xlfn.PERCENTRANK.INC(Table13[Recency],Table13[[#This Row],[Recency]])*5, 0)</f>
        <v>4</v>
      </c>
      <c r="AR1150">
        <f>ROUNDUP(_xlfn.PERCENTRANK.INC(Table13[Total Number of Purchases],Table13[[#This Row],[Total Number of Purchases]])*5,0)</f>
        <v>5</v>
      </c>
      <c r="AS1150">
        <f>ROUNDUP(_xlfn.PERCENTRANK.INC(Table13[Total Spend],Table13[[#This Row],[Total Spend]])*5,0)</f>
        <v>4</v>
      </c>
      <c r="AT1150" t="str">
        <f>Table13[[#This Row],[Recency Score]]&amp;Table13[[#This Row],[Frequency Score]]&amp;Table13[[#This Row],[Monetary Score]]</f>
        <v>454</v>
      </c>
      <c r="AU1150" t="str">
        <f t="shared" si="17"/>
        <v>Frequent Buyers</v>
      </c>
      <c r="AW1150" s="13">
        <f>DATEDIF(Table13[[#This Row],[Dt_Customer]], Snapshot_Date, "d")</f>
        <v>438</v>
      </c>
      <c r="AX1150" s="13">
        <f>Table13[[#This Row],[CL if today]]/365</f>
        <v>1.2</v>
      </c>
      <c r="AY1150">
        <f>Table13[[#This Row],[Total Number of Purchases]]/Table13[[#This Row],[Corrected CL]]</f>
        <v>20.833333333333336</v>
      </c>
      <c r="AZ1150">
        <f>Table13[[#This Row],[Average Order Value (AOV)]]*Table13[[#This Row],[Freq per Year]]</f>
        <v>679.16666666666674</v>
      </c>
      <c r="BA1150">
        <f>Table13[[#This Row],[Total Spend]]/Table13[[#This Row],[Corrected CL]]</f>
        <v>679.16666666666674</v>
      </c>
      <c r="BB1150">
        <v>568.1447963800905</v>
      </c>
      <c r="BC1150" s="1">
        <f>Table13[[#This Row],[Dt_Customer]]+Table13[[#This Row],[Recency]]</f>
        <v>41513</v>
      </c>
      <c r="BD1150" s="16" t="str">
        <f>IF(COUNTIF(A:A, A1150) &gt; 1, "Duplicate", "Unique")</f>
        <v>Unique</v>
      </c>
    </row>
    <row r="1151" spans="1:56" x14ac:dyDescent="0.3">
      <c r="A1151">
        <v>8916</v>
      </c>
      <c r="B1151">
        <v>1975</v>
      </c>
      <c r="C1151" t="s">
        <v>28</v>
      </c>
      <c r="D1151" t="s">
        <v>29</v>
      </c>
      <c r="E1151">
        <v>36627</v>
      </c>
      <c r="F1151">
        <v>2</v>
      </c>
      <c r="G1151">
        <v>0</v>
      </c>
      <c r="H1151" s="1">
        <v>41478</v>
      </c>
      <c r="I1151">
        <v>78</v>
      </c>
      <c r="J1151">
        <v>9</v>
      </c>
      <c r="K1151">
        <v>1</v>
      </c>
      <c r="L1151">
        <v>5</v>
      </c>
      <c r="M1151">
        <v>0</v>
      </c>
      <c r="N1151">
        <v>0</v>
      </c>
      <c r="O1151">
        <v>1</v>
      </c>
      <c r="P1151">
        <f>IF(Table13[[#This Row],[MntWines]] = 0,"",Table13[[#This Row],[MntWines]])</f>
        <v>9</v>
      </c>
      <c r="Q1151">
        <f>IF(Table13[[#This Row],[MntFruits]] = 0, "",Table13[[#This Row],[MntFruits]])</f>
        <v>1</v>
      </c>
      <c r="R1151">
        <f>IF(Table13[[#This Row],[MntMeatProducts]] = 0, "",Table13[[#This Row],[MntMeatProducts]])</f>
        <v>5</v>
      </c>
      <c r="S1151" t="str">
        <f>IF(Table13[[#This Row],[MntFishProducts]] = 0, "",Table13[[#This Row],[MntFishProducts]])</f>
        <v/>
      </c>
      <c r="T1151" t="str">
        <f>IF(Table13[[#This Row],[MntSweetProducts]] = 0, "",Table13[[#This Row],[MntSweetProducts]])</f>
        <v/>
      </c>
      <c r="U1151">
        <f>IF(Table13[[#This Row],[MntGoldProds]] = 0, "",Table13[[#This Row],[MntGoldProds]])</f>
        <v>1</v>
      </c>
      <c r="V1151">
        <v>1</v>
      </c>
      <c r="W1151">
        <v>0</v>
      </c>
      <c r="X1151">
        <v>0</v>
      </c>
      <c r="Y1151">
        <v>3</v>
      </c>
      <c r="Z1151">
        <v>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">
        <v>43</v>
      </c>
      <c r="AI1151" s="13">
        <f>SUM(Table13[[#This Row],[MntWines]:[MntGoldProds]])</f>
        <v>16</v>
      </c>
      <c r="AJ1151" s="13">
        <f>AVERAGE(Table13[[#This Row],[MntWines]:[MntGoldProds]])</f>
        <v>2.6666666666666665</v>
      </c>
      <c r="AK1151">
        <f>IF(Table13[[#This Row],[Total Number of Purchases]]=0,0,Table13[[#This Row],[Total Spend]]/Table13[[#This Row],[Total Number of Purchases]])</f>
        <v>4</v>
      </c>
      <c r="AM1151">
        <f>SUM(Table13[[#This Row],[NumDealsPurchases]:[NumStorePurchases]])</f>
        <v>4</v>
      </c>
      <c r="AN1151" s="14">
        <f>Snapshot_Date-Table13[[#This Row],[Dt_Customer]]</f>
        <v>438</v>
      </c>
      <c r="AP1151" s="13">
        <f>Table13[[#This Row],[NumDealsPurchases]]/Table13[[#This Row],[Total Number of Purchases]]*100</f>
        <v>25</v>
      </c>
      <c r="AQ1151">
        <f>6-ROUNDUP(_xlfn.PERCENTRANK.INC(Table13[Recency],Table13[[#This Row],[Recency]])*5, 0)</f>
        <v>2</v>
      </c>
      <c r="AR1151">
        <f>ROUNDUP(_xlfn.PERCENTRANK.INC(Table13[Total Number of Purchases],Table13[[#This Row],[Total Number of Purchases]])*5,0)</f>
        <v>1</v>
      </c>
      <c r="AS1151">
        <f>ROUNDUP(_xlfn.PERCENTRANK.INC(Table13[Total Spend],Table13[[#This Row],[Total Spend]])*5,0)</f>
        <v>1</v>
      </c>
      <c r="AT1151" t="str">
        <f>Table13[[#This Row],[Recency Score]]&amp;Table13[[#This Row],[Frequency Score]]&amp;Table13[[#This Row],[Monetary Score]]</f>
        <v>211</v>
      </c>
      <c r="AU1151" t="str">
        <f t="shared" si="17"/>
        <v>About to Sleep</v>
      </c>
      <c r="AW1151" s="13">
        <f>DATEDIF(Table13[[#This Row],[Dt_Customer]], Snapshot_Date, "d")</f>
        <v>438</v>
      </c>
      <c r="AX1151" s="13">
        <f>Table13[[#This Row],[CL if today]]/365</f>
        <v>1.2</v>
      </c>
      <c r="AY1151">
        <f>Table13[[#This Row],[Total Number of Purchases]]/Table13[[#This Row],[Corrected CL]]</f>
        <v>3.3333333333333335</v>
      </c>
      <c r="AZ1151">
        <f>Table13[[#This Row],[Average Order Value (AOV)]]*Table13[[#This Row],[Freq per Year]]</f>
        <v>13.333333333333334</v>
      </c>
      <c r="BA1151">
        <f>Table13[[#This Row],[Total Spend]]/Table13[[#This Row],[Corrected CL]]</f>
        <v>13.333333333333334</v>
      </c>
      <c r="BB1151">
        <v>41.289592760181002</v>
      </c>
      <c r="BC1151" s="1">
        <f>Table13[[#This Row],[Dt_Customer]]+Table13[[#This Row],[Recency]]</f>
        <v>41556</v>
      </c>
      <c r="BD1151" s="16" t="str">
        <f>IF(COUNTIF(A:A, A1151) &gt; 1, "Duplicate", "Unique")</f>
        <v>Unique</v>
      </c>
    </row>
    <row r="1152" spans="1:56" x14ac:dyDescent="0.3">
      <c r="A1152">
        <v>1916</v>
      </c>
      <c r="B1152">
        <v>1954</v>
      </c>
      <c r="C1152" t="s">
        <v>41</v>
      </c>
      <c r="D1152" t="s">
        <v>33</v>
      </c>
      <c r="E1152">
        <v>45736</v>
      </c>
      <c r="F1152">
        <v>0</v>
      </c>
      <c r="G1152">
        <v>1</v>
      </c>
      <c r="H1152" s="1">
        <v>41479</v>
      </c>
      <c r="I1152">
        <v>92</v>
      </c>
      <c r="J1152">
        <v>188</v>
      </c>
      <c r="K1152">
        <v>3</v>
      </c>
      <c r="L1152">
        <v>180</v>
      </c>
      <c r="M1152">
        <v>20</v>
      </c>
      <c r="N1152">
        <v>3</v>
      </c>
      <c r="O1152">
        <v>43</v>
      </c>
      <c r="P1152">
        <f>IF(Table13[[#This Row],[MntWines]] = 0,"",Table13[[#This Row],[MntWines]])</f>
        <v>188</v>
      </c>
      <c r="Q1152">
        <f>IF(Table13[[#This Row],[MntFruits]] = 0, "",Table13[[#This Row],[MntFruits]])</f>
        <v>3</v>
      </c>
      <c r="R1152">
        <f>IF(Table13[[#This Row],[MntMeatProducts]] = 0, "",Table13[[#This Row],[MntMeatProducts]])</f>
        <v>180</v>
      </c>
      <c r="S1152">
        <f>IF(Table13[[#This Row],[MntFishProducts]] = 0, "",Table13[[#This Row],[MntFishProducts]])</f>
        <v>20</v>
      </c>
      <c r="T1152">
        <f>IF(Table13[[#This Row],[MntSweetProducts]] = 0, "",Table13[[#This Row],[MntSweetProducts]])</f>
        <v>3</v>
      </c>
      <c r="U1152">
        <f>IF(Table13[[#This Row],[MntGoldProds]] = 0, "",Table13[[#This Row],[MntGoldProds]])</f>
        <v>43</v>
      </c>
      <c r="V1152">
        <v>5</v>
      </c>
      <c r="W1152">
        <v>7</v>
      </c>
      <c r="X1152">
        <v>1</v>
      </c>
      <c r="Y1152">
        <v>6</v>
      </c>
      <c r="Z1152">
        <v>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39</v>
      </c>
      <c r="AI1152" s="13">
        <f>SUM(Table13[[#This Row],[MntWines]:[MntGoldProds]])</f>
        <v>437</v>
      </c>
      <c r="AJ1152" s="13">
        <f>AVERAGE(Table13[[#This Row],[MntWines]:[MntGoldProds]])</f>
        <v>72.833333333333329</v>
      </c>
      <c r="AK1152">
        <f>IF(Table13[[#This Row],[Total Number of Purchases]]=0,0,Table13[[#This Row],[Total Spend]]/Table13[[#This Row],[Total Number of Purchases]])</f>
        <v>23</v>
      </c>
      <c r="AM1152">
        <f>SUM(Table13[[#This Row],[NumDealsPurchases]:[NumStorePurchases]])</f>
        <v>19</v>
      </c>
      <c r="AN1152" s="14">
        <f>Snapshot_Date-Table13[[#This Row],[Dt_Customer]]</f>
        <v>437</v>
      </c>
      <c r="AP1152" s="13">
        <f>Table13[[#This Row],[NumDealsPurchases]]/Table13[[#This Row],[Total Number of Purchases]]*100</f>
        <v>26.315789473684209</v>
      </c>
      <c r="AQ1152">
        <f>6-ROUNDUP(_xlfn.PERCENTRANK.INC(Table13[Recency],Table13[[#This Row],[Recency]])*5, 0)</f>
        <v>1</v>
      </c>
      <c r="AR1152">
        <f>ROUNDUP(_xlfn.PERCENTRANK.INC(Table13[Total Number of Purchases],Table13[[#This Row],[Total Number of Purchases]])*5,0)</f>
        <v>4</v>
      </c>
      <c r="AS1152">
        <f>ROUNDUP(_xlfn.PERCENTRANK.INC(Table13[Total Spend],Table13[[#This Row],[Total Spend]])*5,0)</f>
        <v>3</v>
      </c>
      <c r="AT1152" t="str">
        <f>Table13[[#This Row],[Recency Score]]&amp;Table13[[#This Row],[Frequency Score]]&amp;Table13[[#This Row],[Monetary Score]]</f>
        <v>143</v>
      </c>
      <c r="AU1152" t="str">
        <f t="shared" si="17"/>
        <v>Lost</v>
      </c>
      <c r="AW1152" s="13">
        <f>DATEDIF(Table13[[#This Row],[Dt_Customer]], Snapshot_Date, "d")</f>
        <v>437</v>
      </c>
      <c r="AX1152" s="13">
        <f>Table13[[#This Row],[CL if today]]/365</f>
        <v>1.1972602739726028</v>
      </c>
      <c r="AY1152">
        <f>Table13[[#This Row],[Total Number of Purchases]]/Table13[[#This Row],[Corrected CL]]</f>
        <v>15.869565217391303</v>
      </c>
      <c r="AZ1152">
        <f>Table13[[#This Row],[Average Order Value (AOV)]]*Table13[[#This Row],[Freq per Year]]</f>
        <v>364.99999999999994</v>
      </c>
      <c r="BA1152">
        <f>Table13[[#This Row],[Total Spend]]/Table13[[#This Row],[Corrected CL]]</f>
        <v>365</v>
      </c>
      <c r="BB1152">
        <v>22.397727272727273</v>
      </c>
      <c r="BC1152" s="1">
        <f>Table13[[#This Row],[Dt_Customer]]+Table13[[#This Row],[Recency]]</f>
        <v>41571</v>
      </c>
      <c r="BD1152" s="16" t="str">
        <f>IF(COUNTIF(A:A, A1152) &gt; 1, "Duplicate", "Unique")</f>
        <v>Unique</v>
      </c>
    </row>
    <row r="1153" spans="1:56" x14ac:dyDescent="0.3">
      <c r="A1153">
        <v>1378</v>
      </c>
      <c r="B1153">
        <v>1972</v>
      </c>
      <c r="C1153" t="s">
        <v>38</v>
      </c>
      <c r="D1153" t="s">
        <v>35</v>
      </c>
      <c r="E1153">
        <v>50334</v>
      </c>
      <c r="F1153">
        <v>0</v>
      </c>
      <c r="G1153">
        <v>1</v>
      </c>
      <c r="H1153" s="1">
        <v>41479</v>
      </c>
      <c r="I1153">
        <v>24</v>
      </c>
      <c r="J1153">
        <v>284</v>
      </c>
      <c r="K1153">
        <v>16</v>
      </c>
      <c r="L1153">
        <v>160</v>
      </c>
      <c r="M1153">
        <v>84</v>
      </c>
      <c r="N1153">
        <v>16</v>
      </c>
      <c r="O1153">
        <v>134</v>
      </c>
      <c r="P1153">
        <f>IF(Table13[[#This Row],[MntWines]] = 0,"",Table13[[#This Row],[MntWines]])</f>
        <v>284</v>
      </c>
      <c r="Q1153">
        <f>IF(Table13[[#This Row],[MntFruits]] = 0, "",Table13[[#This Row],[MntFruits]])</f>
        <v>16</v>
      </c>
      <c r="R1153">
        <f>IF(Table13[[#This Row],[MntMeatProducts]] = 0, "",Table13[[#This Row],[MntMeatProducts]])</f>
        <v>160</v>
      </c>
      <c r="S1153">
        <f>IF(Table13[[#This Row],[MntFishProducts]] = 0, "",Table13[[#This Row],[MntFishProducts]])</f>
        <v>84</v>
      </c>
      <c r="T1153">
        <f>IF(Table13[[#This Row],[MntSweetProducts]] = 0, "",Table13[[#This Row],[MntSweetProducts]])</f>
        <v>16</v>
      </c>
      <c r="U1153">
        <f>IF(Table13[[#This Row],[MntGoldProds]] = 0, "",Table13[[#This Row],[MntGoldProds]])</f>
        <v>134</v>
      </c>
      <c r="V1153">
        <v>6</v>
      </c>
      <c r="W1153">
        <v>7</v>
      </c>
      <c r="X1153">
        <v>4</v>
      </c>
      <c r="Y1153">
        <v>6</v>
      </c>
      <c r="Z1153">
        <v>6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 t="s">
        <v>43</v>
      </c>
      <c r="AI1153" s="13">
        <f>SUM(Table13[[#This Row],[MntWines]:[MntGoldProds]])</f>
        <v>694</v>
      </c>
      <c r="AJ1153" s="13">
        <f>AVERAGE(Table13[[#This Row],[MntWines]:[MntGoldProds]])</f>
        <v>115.66666666666667</v>
      </c>
      <c r="AK1153">
        <f>IF(Table13[[#This Row],[Total Number of Purchases]]=0,0,Table13[[#This Row],[Total Spend]]/Table13[[#This Row],[Total Number of Purchases]])</f>
        <v>30.173913043478262</v>
      </c>
      <c r="AM1153">
        <f>SUM(Table13[[#This Row],[NumDealsPurchases]:[NumStorePurchases]])</f>
        <v>23</v>
      </c>
      <c r="AN1153" s="14">
        <f>Snapshot_Date-Table13[[#This Row],[Dt_Customer]]</f>
        <v>437</v>
      </c>
      <c r="AP1153" s="13">
        <f>Table13[[#This Row],[NumDealsPurchases]]/Table13[[#This Row],[Total Number of Purchases]]*100</f>
        <v>26.086956521739129</v>
      </c>
      <c r="AQ1153">
        <f>6-ROUNDUP(_xlfn.PERCENTRANK.INC(Table13[Recency],Table13[[#This Row],[Recency]])*5, 0)</f>
        <v>4</v>
      </c>
      <c r="AR1153">
        <f>ROUNDUP(_xlfn.PERCENTRANK.INC(Table13[Total Number of Purchases],Table13[[#This Row],[Total Number of Purchases]])*5,0)</f>
        <v>5</v>
      </c>
      <c r="AS1153">
        <f>ROUNDUP(_xlfn.PERCENTRANK.INC(Table13[Total Spend],Table13[[#This Row],[Total Spend]])*5,0)</f>
        <v>4</v>
      </c>
      <c r="AT1153" t="str">
        <f>Table13[[#This Row],[Recency Score]]&amp;Table13[[#This Row],[Frequency Score]]&amp;Table13[[#This Row],[Monetary Score]]</f>
        <v>454</v>
      </c>
      <c r="AU1153" t="str">
        <f t="shared" si="17"/>
        <v>Frequent Buyers</v>
      </c>
      <c r="AW1153" s="13">
        <f>DATEDIF(Table13[[#This Row],[Dt_Customer]], Snapshot_Date, "d")</f>
        <v>437</v>
      </c>
      <c r="AX1153" s="13">
        <f>Table13[[#This Row],[CL if today]]/365</f>
        <v>1.1972602739726028</v>
      </c>
      <c r="AY1153">
        <f>Table13[[#This Row],[Total Number of Purchases]]/Table13[[#This Row],[Corrected CL]]</f>
        <v>19.210526315789473</v>
      </c>
      <c r="AZ1153">
        <f>Table13[[#This Row],[Average Order Value (AOV)]]*Table13[[#This Row],[Freq per Year]]</f>
        <v>579.65675057208239</v>
      </c>
      <c r="BA1153">
        <f>Table13[[#This Row],[Total Spend]]/Table13[[#This Row],[Corrected CL]]</f>
        <v>579.65675057208239</v>
      </c>
      <c r="BB1153">
        <v>402.3295454545455</v>
      </c>
      <c r="BC1153" s="1">
        <f>Table13[[#This Row],[Dt_Customer]]+Table13[[#This Row],[Recency]]</f>
        <v>41503</v>
      </c>
      <c r="BD1153" s="16" t="str">
        <f>IF(COUNTIF(A:A, A1153) &gt; 1, "Duplicate", "Unique")</f>
        <v>Unique</v>
      </c>
    </row>
    <row r="1154" spans="1:56" x14ac:dyDescent="0.3">
      <c r="A1154">
        <v>3759</v>
      </c>
      <c r="B1154">
        <v>1958</v>
      </c>
      <c r="C1154" t="s">
        <v>28</v>
      </c>
      <c r="D1154" t="s">
        <v>35</v>
      </c>
      <c r="E1154">
        <v>65196</v>
      </c>
      <c r="F1154">
        <v>0</v>
      </c>
      <c r="G1154">
        <v>2</v>
      </c>
      <c r="H1154" s="1">
        <v>41480</v>
      </c>
      <c r="I1154">
        <v>34</v>
      </c>
      <c r="J1154">
        <v>743</v>
      </c>
      <c r="K1154">
        <v>19</v>
      </c>
      <c r="L1154">
        <v>181</v>
      </c>
      <c r="M1154">
        <v>12</v>
      </c>
      <c r="N1154">
        <v>0</v>
      </c>
      <c r="O1154">
        <v>200</v>
      </c>
      <c r="P1154">
        <f>IF(Table13[[#This Row],[MntWines]] = 0,"",Table13[[#This Row],[MntWines]])</f>
        <v>743</v>
      </c>
      <c r="Q1154">
        <f>IF(Table13[[#This Row],[MntFruits]] = 0, "",Table13[[#This Row],[MntFruits]])</f>
        <v>19</v>
      </c>
      <c r="R1154">
        <f>IF(Table13[[#This Row],[MntMeatProducts]] = 0, "",Table13[[#This Row],[MntMeatProducts]])</f>
        <v>181</v>
      </c>
      <c r="S1154">
        <f>IF(Table13[[#This Row],[MntFishProducts]] = 0, "",Table13[[#This Row],[MntFishProducts]])</f>
        <v>12</v>
      </c>
      <c r="T1154" t="str">
        <f>IF(Table13[[#This Row],[MntSweetProducts]] = 0, "",Table13[[#This Row],[MntSweetProducts]])</f>
        <v/>
      </c>
      <c r="U1154">
        <f>IF(Table13[[#This Row],[MntGoldProds]] = 0, "",Table13[[#This Row],[MntGoldProds]])</f>
        <v>200</v>
      </c>
      <c r="V1154">
        <v>2</v>
      </c>
      <c r="W1154">
        <v>7</v>
      </c>
      <c r="X1154">
        <v>6</v>
      </c>
      <c r="Y1154">
        <v>11</v>
      </c>
      <c r="Z1154">
        <v>5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 t="s">
        <v>30</v>
      </c>
      <c r="AI1154" s="13">
        <f>SUM(Table13[[#This Row],[MntWines]:[MntGoldProds]])</f>
        <v>1155</v>
      </c>
      <c r="AJ1154" s="13">
        <f>AVERAGE(Table13[[#This Row],[MntWines]:[MntGoldProds]])</f>
        <v>192.5</v>
      </c>
      <c r="AK1154">
        <f>IF(Table13[[#This Row],[Total Number of Purchases]]=0,0,Table13[[#This Row],[Total Spend]]/Table13[[#This Row],[Total Number of Purchases]])</f>
        <v>44.42307692307692</v>
      </c>
      <c r="AM1154">
        <f>SUM(Table13[[#This Row],[NumDealsPurchases]:[NumStorePurchases]])</f>
        <v>26</v>
      </c>
      <c r="AN1154" s="14">
        <f>Snapshot_Date-Table13[[#This Row],[Dt_Customer]]</f>
        <v>436</v>
      </c>
      <c r="AP1154" s="13">
        <f>Table13[[#This Row],[NumDealsPurchases]]/Table13[[#This Row],[Total Number of Purchases]]*100</f>
        <v>7.6923076923076925</v>
      </c>
      <c r="AQ1154">
        <f>6-ROUNDUP(_xlfn.PERCENTRANK.INC(Table13[Recency],Table13[[#This Row],[Recency]])*5, 0)</f>
        <v>4</v>
      </c>
      <c r="AR1154">
        <f>ROUNDUP(_xlfn.PERCENTRANK.INC(Table13[Total Number of Purchases],Table13[[#This Row],[Total Number of Purchases]])*5,0)</f>
        <v>5</v>
      </c>
      <c r="AS1154">
        <f>ROUNDUP(_xlfn.PERCENTRANK.INC(Table13[Total Spend],Table13[[#This Row],[Total Spend]])*5,0)</f>
        <v>4</v>
      </c>
      <c r="AT1154" t="str">
        <f>Table13[[#This Row],[Recency Score]]&amp;Table13[[#This Row],[Frequency Score]]&amp;Table13[[#This Row],[Monetary Score]]</f>
        <v>454</v>
      </c>
      <c r="AU1154" t="str">
        <f t="shared" ref="AU1154:AU1217" si="18">IF(AT1154="555","Champions",
IF(AND(LEFT(AT1154,1)="5", MID(AT1154,2,1)&gt;="3"),"Loyal Customers",
IF(MID(AT1154,2,1)="5","Frequent Buyers",
IF(RIGHT(AT1154,1)="5","Big Spenders",
IF(LEFT(AT1154,1)="4","Potential Loyalists",
IF(LEFT(AT1154,1)="3","Needs Attention",
IF(LEFT(AT1154,1)="2","About to Sleep",
IF(LEFT(AT1154,1)="1","Lost",
IF(LEFT(AT1154,1)&lt;="2","At Risk","Others")))))))))</f>
        <v>Frequent Buyers</v>
      </c>
      <c r="AW1154" s="13">
        <f>DATEDIF(Table13[[#This Row],[Dt_Customer]], Snapshot_Date, "d")</f>
        <v>436</v>
      </c>
      <c r="AX1154" s="13">
        <f>Table13[[#This Row],[CL if today]]/365</f>
        <v>1.1945205479452055</v>
      </c>
      <c r="AY1154">
        <f>Table13[[#This Row],[Total Number of Purchases]]/Table13[[#This Row],[Corrected CL]]</f>
        <v>21.76605504587156</v>
      </c>
      <c r="AZ1154">
        <f>Table13[[#This Row],[Average Order Value (AOV)]]*Table13[[#This Row],[Freq per Year]]</f>
        <v>966.91513761467888</v>
      </c>
      <c r="BA1154">
        <f>Table13[[#This Row],[Total Spend]]/Table13[[#This Row],[Corrected CL]]</f>
        <v>966.91513761467888</v>
      </c>
      <c r="BB1154">
        <v>427.21590909090912</v>
      </c>
      <c r="BC1154" s="1">
        <f>Table13[[#This Row],[Dt_Customer]]+Table13[[#This Row],[Recency]]</f>
        <v>41514</v>
      </c>
      <c r="BD1154" s="16" t="str">
        <f>IF(COUNTIF(A:A, A1154) &gt; 1, "Duplicate", "Unique")</f>
        <v>Unique</v>
      </c>
    </row>
    <row r="1155" spans="1:56" x14ac:dyDescent="0.3">
      <c r="A1155">
        <v>10507</v>
      </c>
      <c r="B1155">
        <v>1977</v>
      </c>
      <c r="C1155" t="s">
        <v>38</v>
      </c>
      <c r="D1155" t="s">
        <v>29</v>
      </c>
      <c r="E1155">
        <v>59601</v>
      </c>
      <c r="F1155">
        <v>0</v>
      </c>
      <c r="G1155">
        <v>1</v>
      </c>
      <c r="H1155" s="1">
        <v>41480</v>
      </c>
      <c r="I1155">
        <v>14</v>
      </c>
      <c r="J1155">
        <v>691</v>
      </c>
      <c r="K1155">
        <v>7</v>
      </c>
      <c r="L1155">
        <v>69</v>
      </c>
      <c r="M1155">
        <v>0</v>
      </c>
      <c r="N1155">
        <v>7</v>
      </c>
      <c r="O1155">
        <v>23</v>
      </c>
      <c r="P1155">
        <f>IF(Table13[[#This Row],[MntWines]] = 0,"",Table13[[#This Row],[MntWines]])</f>
        <v>691</v>
      </c>
      <c r="Q1155">
        <f>IF(Table13[[#This Row],[MntFruits]] = 0, "",Table13[[#This Row],[MntFruits]])</f>
        <v>7</v>
      </c>
      <c r="R1155">
        <f>IF(Table13[[#This Row],[MntMeatProducts]] = 0, "",Table13[[#This Row],[MntMeatProducts]])</f>
        <v>69</v>
      </c>
      <c r="S1155" t="str">
        <f>IF(Table13[[#This Row],[MntFishProducts]] = 0, "",Table13[[#This Row],[MntFishProducts]])</f>
        <v/>
      </c>
      <c r="T1155">
        <f>IF(Table13[[#This Row],[MntSweetProducts]] = 0, "",Table13[[#This Row],[MntSweetProducts]])</f>
        <v>7</v>
      </c>
      <c r="U1155">
        <f>IF(Table13[[#This Row],[MntGoldProds]] = 0, "",Table13[[#This Row],[MntGoldProds]])</f>
        <v>23</v>
      </c>
      <c r="V1155">
        <v>4</v>
      </c>
      <c r="W1155">
        <v>2</v>
      </c>
      <c r="X1155">
        <v>2</v>
      </c>
      <c r="Y1155">
        <v>7</v>
      </c>
      <c r="Z1155">
        <v>8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 t="s">
        <v>34</v>
      </c>
      <c r="AI1155" s="13">
        <f>SUM(Table13[[#This Row],[MntWines]:[MntGoldProds]])</f>
        <v>797</v>
      </c>
      <c r="AJ1155" s="13">
        <f>AVERAGE(Table13[[#This Row],[MntWines]:[MntGoldProds]])</f>
        <v>132.83333333333334</v>
      </c>
      <c r="AK1155">
        <f>IF(Table13[[#This Row],[Total Number of Purchases]]=0,0,Table13[[#This Row],[Total Spend]]/Table13[[#This Row],[Total Number of Purchases]])</f>
        <v>53.133333333333333</v>
      </c>
      <c r="AM1155">
        <f>SUM(Table13[[#This Row],[NumDealsPurchases]:[NumStorePurchases]])</f>
        <v>15</v>
      </c>
      <c r="AN1155" s="14">
        <f>Snapshot_Date-Table13[[#This Row],[Dt_Customer]]</f>
        <v>436</v>
      </c>
      <c r="AP1155" s="13">
        <f>Table13[[#This Row],[NumDealsPurchases]]/Table13[[#This Row],[Total Number of Purchases]]*100</f>
        <v>26.666666666666668</v>
      </c>
      <c r="AQ1155">
        <f>6-ROUNDUP(_xlfn.PERCENTRANK.INC(Table13[Recency],Table13[[#This Row],[Recency]])*5, 0)</f>
        <v>5</v>
      </c>
      <c r="AR1155">
        <f>ROUNDUP(_xlfn.PERCENTRANK.INC(Table13[Total Number of Purchases],Table13[[#This Row],[Total Number of Purchases]])*5,0)</f>
        <v>3</v>
      </c>
      <c r="AS1155">
        <f>ROUNDUP(_xlfn.PERCENTRANK.INC(Table13[Total Spend],Table13[[#This Row],[Total Spend]])*5,0)</f>
        <v>4</v>
      </c>
      <c r="AT1155" t="str">
        <f>Table13[[#This Row],[Recency Score]]&amp;Table13[[#This Row],[Frequency Score]]&amp;Table13[[#This Row],[Monetary Score]]</f>
        <v>534</v>
      </c>
      <c r="AU1155" t="str">
        <f t="shared" si="18"/>
        <v>Loyal Customers</v>
      </c>
      <c r="AW1155" s="13">
        <f>DATEDIF(Table13[[#This Row],[Dt_Customer]], Snapshot_Date, "d")</f>
        <v>436</v>
      </c>
      <c r="AX1155" s="13">
        <f>Table13[[#This Row],[CL if today]]/365</f>
        <v>1.1945205479452055</v>
      </c>
      <c r="AY1155">
        <f>Table13[[#This Row],[Total Number of Purchases]]/Table13[[#This Row],[Corrected CL]]</f>
        <v>12.557339449541285</v>
      </c>
      <c r="AZ1155">
        <f>Table13[[#This Row],[Average Order Value (AOV)]]*Table13[[#This Row],[Freq per Year]]</f>
        <v>667.21330275229354</v>
      </c>
      <c r="BA1155">
        <f>Table13[[#This Row],[Total Spend]]/Table13[[#This Row],[Corrected CL]]</f>
        <v>667.21330275229354</v>
      </c>
      <c r="BB1155">
        <v>857.75</v>
      </c>
      <c r="BC1155" s="1">
        <f>Table13[[#This Row],[Dt_Customer]]+Table13[[#This Row],[Recency]]</f>
        <v>41494</v>
      </c>
      <c r="BD1155" s="16" t="str">
        <f>IF(COUNTIF(A:A, A1155) &gt; 1, "Duplicate", "Unique")</f>
        <v>Unique</v>
      </c>
    </row>
    <row r="1156" spans="1:56" x14ac:dyDescent="0.3">
      <c r="A1156">
        <v>75</v>
      </c>
      <c r="B1156">
        <v>1982</v>
      </c>
      <c r="C1156" t="s">
        <v>38</v>
      </c>
      <c r="D1156" t="s">
        <v>35</v>
      </c>
      <c r="E1156">
        <v>41039</v>
      </c>
      <c r="F1156">
        <v>0</v>
      </c>
      <c r="G1156">
        <v>0</v>
      </c>
      <c r="H1156" s="1">
        <v>41480</v>
      </c>
      <c r="I1156">
        <v>32</v>
      </c>
      <c r="J1156">
        <v>34</v>
      </c>
      <c r="K1156">
        <v>11</v>
      </c>
      <c r="L1156">
        <v>137</v>
      </c>
      <c r="M1156">
        <v>179</v>
      </c>
      <c r="N1156">
        <v>61</v>
      </c>
      <c r="O1156">
        <v>45</v>
      </c>
      <c r="P1156">
        <f>IF(Table13[[#This Row],[MntWines]] = 0,"",Table13[[#This Row],[MntWines]])</f>
        <v>34</v>
      </c>
      <c r="Q1156">
        <f>IF(Table13[[#This Row],[MntFruits]] = 0, "",Table13[[#This Row],[MntFruits]])</f>
        <v>11</v>
      </c>
      <c r="R1156">
        <f>IF(Table13[[#This Row],[MntMeatProducts]] = 0, "",Table13[[#This Row],[MntMeatProducts]])</f>
        <v>137</v>
      </c>
      <c r="S1156">
        <f>IF(Table13[[#This Row],[MntFishProducts]] = 0, "",Table13[[#This Row],[MntFishProducts]])</f>
        <v>179</v>
      </c>
      <c r="T1156">
        <f>IF(Table13[[#This Row],[MntSweetProducts]] = 0, "",Table13[[#This Row],[MntSweetProducts]])</f>
        <v>61</v>
      </c>
      <c r="U1156">
        <f>IF(Table13[[#This Row],[MntGoldProds]] = 0, "",Table13[[#This Row],[MntGoldProds]])</f>
        <v>45</v>
      </c>
      <c r="V1156">
        <v>1</v>
      </c>
      <c r="W1156">
        <v>8</v>
      </c>
      <c r="X1156">
        <v>1</v>
      </c>
      <c r="Y1156">
        <v>5</v>
      </c>
      <c r="Z1156">
        <v>8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 t="s">
        <v>34</v>
      </c>
      <c r="AI1156" s="13">
        <f>SUM(Table13[[#This Row],[MntWines]:[MntGoldProds]])</f>
        <v>467</v>
      </c>
      <c r="AJ1156" s="13">
        <f>AVERAGE(Table13[[#This Row],[MntWines]:[MntGoldProds]])</f>
        <v>77.833333333333329</v>
      </c>
      <c r="AK1156">
        <f>IF(Table13[[#This Row],[Total Number of Purchases]]=0,0,Table13[[#This Row],[Total Spend]]/Table13[[#This Row],[Total Number of Purchases]])</f>
        <v>31.133333333333333</v>
      </c>
      <c r="AM1156">
        <f>SUM(Table13[[#This Row],[NumDealsPurchases]:[NumStorePurchases]])</f>
        <v>15</v>
      </c>
      <c r="AN1156" s="14">
        <f>Snapshot_Date-Table13[[#This Row],[Dt_Customer]]</f>
        <v>436</v>
      </c>
      <c r="AP1156" s="13">
        <f>Table13[[#This Row],[NumDealsPurchases]]/Table13[[#This Row],[Total Number of Purchases]]*100</f>
        <v>6.666666666666667</v>
      </c>
      <c r="AQ1156">
        <f>6-ROUNDUP(_xlfn.PERCENTRANK.INC(Table13[Recency],Table13[[#This Row],[Recency]])*5, 0)</f>
        <v>4</v>
      </c>
      <c r="AR1156">
        <f>ROUNDUP(_xlfn.PERCENTRANK.INC(Table13[Total Number of Purchases],Table13[[#This Row],[Total Number of Purchases]])*5,0)</f>
        <v>3</v>
      </c>
      <c r="AS1156">
        <f>ROUNDUP(_xlfn.PERCENTRANK.INC(Table13[Total Spend],Table13[[#This Row],[Total Spend]])*5,0)</f>
        <v>3</v>
      </c>
      <c r="AT1156" t="str">
        <f>Table13[[#This Row],[Recency Score]]&amp;Table13[[#This Row],[Frequency Score]]&amp;Table13[[#This Row],[Monetary Score]]</f>
        <v>433</v>
      </c>
      <c r="AU1156" t="str">
        <f t="shared" si="18"/>
        <v>Potential Loyalists</v>
      </c>
      <c r="AW1156" s="13">
        <f>DATEDIF(Table13[[#This Row],[Dt_Customer]], Snapshot_Date, "d")</f>
        <v>436</v>
      </c>
      <c r="AX1156" s="13">
        <f>Table13[[#This Row],[CL if today]]/365</f>
        <v>1.1945205479452055</v>
      </c>
      <c r="AY1156">
        <f>Table13[[#This Row],[Total Number of Purchases]]/Table13[[#This Row],[Corrected CL]]</f>
        <v>12.557339449541285</v>
      </c>
      <c r="AZ1156">
        <f>Table13[[#This Row],[Average Order Value (AOV)]]*Table13[[#This Row],[Freq per Year]]</f>
        <v>390.95183486238534</v>
      </c>
      <c r="BA1156">
        <f>Table13[[#This Row],[Total Spend]]/Table13[[#This Row],[Corrected CL]]</f>
        <v>390.95183486238534</v>
      </c>
      <c r="BB1156">
        <v>857.75</v>
      </c>
      <c r="BC1156" s="1">
        <f>Table13[[#This Row],[Dt_Customer]]+Table13[[#This Row],[Recency]]</f>
        <v>41512</v>
      </c>
      <c r="BD1156" s="16" t="str">
        <f>IF(COUNTIF(A:A, A1156) &gt; 1, "Duplicate", "Unique")</f>
        <v>Unique</v>
      </c>
    </row>
    <row r="1157" spans="1:56" x14ac:dyDescent="0.3">
      <c r="A1157">
        <v>9239</v>
      </c>
      <c r="B1157">
        <v>1961</v>
      </c>
      <c r="C1157" t="s">
        <v>41</v>
      </c>
      <c r="D1157" t="s">
        <v>33</v>
      </c>
      <c r="E1157">
        <v>61923</v>
      </c>
      <c r="F1157">
        <v>0</v>
      </c>
      <c r="G1157">
        <v>2</v>
      </c>
      <c r="H1157" s="1">
        <v>41481</v>
      </c>
      <c r="I1157">
        <v>94</v>
      </c>
      <c r="J1157">
        <v>92</v>
      </c>
      <c r="K1157">
        <v>4</v>
      </c>
      <c r="L1157">
        <v>18</v>
      </c>
      <c r="M1157">
        <v>3</v>
      </c>
      <c r="N1157">
        <v>3</v>
      </c>
      <c r="O1157">
        <v>6</v>
      </c>
      <c r="P1157">
        <f>IF(Table13[[#This Row],[MntWines]] = 0,"",Table13[[#This Row],[MntWines]])</f>
        <v>92</v>
      </c>
      <c r="Q1157">
        <f>IF(Table13[[#This Row],[MntFruits]] = 0, "",Table13[[#This Row],[MntFruits]])</f>
        <v>4</v>
      </c>
      <c r="R1157">
        <f>IF(Table13[[#This Row],[MntMeatProducts]] = 0, "",Table13[[#This Row],[MntMeatProducts]])</f>
        <v>18</v>
      </c>
      <c r="S1157">
        <f>IF(Table13[[#This Row],[MntFishProducts]] = 0, "",Table13[[#This Row],[MntFishProducts]])</f>
        <v>3</v>
      </c>
      <c r="T1157">
        <f>IF(Table13[[#This Row],[MntSweetProducts]] = 0, "",Table13[[#This Row],[MntSweetProducts]])</f>
        <v>3</v>
      </c>
      <c r="U1157">
        <f>IF(Table13[[#This Row],[MntGoldProds]] = 0, "",Table13[[#This Row],[MntGoldProds]])</f>
        <v>6</v>
      </c>
      <c r="V1157">
        <v>1</v>
      </c>
      <c r="W1157">
        <v>2</v>
      </c>
      <c r="X1157">
        <v>1</v>
      </c>
      <c r="Y1157">
        <v>4</v>
      </c>
      <c r="Z1157">
        <v>3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">
        <v>34</v>
      </c>
      <c r="AI1157" s="13">
        <f>SUM(Table13[[#This Row],[MntWines]:[MntGoldProds]])</f>
        <v>126</v>
      </c>
      <c r="AJ1157" s="13">
        <f>AVERAGE(Table13[[#This Row],[MntWines]:[MntGoldProds]])</f>
        <v>21</v>
      </c>
      <c r="AK1157">
        <f>IF(Table13[[#This Row],[Total Number of Purchases]]=0,0,Table13[[#This Row],[Total Spend]]/Table13[[#This Row],[Total Number of Purchases]])</f>
        <v>15.75</v>
      </c>
      <c r="AM1157">
        <f>SUM(Table13[[#This Row],[NumDealsPurchases]:[NumStorePurchases]])</f>
        <v>8</v>
      </c>
      <c r="AN1157" s="14">
        <f>Snapshot_Date-Table13[[#This Row],[Dt_Customer]]</f>
        <v>435</v>
      </c>
      <c r="AP1157" s="13">
        <f>Table13[[#This Row],[NumDealsPurchases]]/Table13[[#This Row],[Total Number of Purchases]]*100</f>
        <v>12.5</v>
      </c>
      <c r="AQ1157">
        <f>6-ROUNDUP(_xlfn.PERCENTRANK.INC(Table13[Recency],Table13[[#This Row],[Recency]])*5, 0)</f>
        <v>1</v>
      </c>
      <c r="AR1157">
        <f>ROUNDUP(_xlfn.PERCENTRANK.INC(Table13[Total Number of Purchases],Table13[[#This Row],[Total Number of Purchases]])*5,0)</f>
        <v>2</v>
      </c>
      <c r="AS1157">
        <f>ROUNDUP(_xlfn.PERCENTRANK.INC(Table13[Total Spend],Table13[[#This Row],[Total Spend]])*5,0)</f>
        <v>2</v>
      </c>
      <c r="AT1157" t="str">
        <f>Table13[[#This Row],[Recency Score]]&amp;Table13[[#This Row],[Frequency Score]]&amp;Table13[[#This Row],[Monetary Score]]</f>
        <v>122</v>
      </c>
      <c r="AU1157" t="str">
        <f t="shared" si="18"/>
        <v>Lost</v>
      </c>
      <c r="AW1157" s="13">
        <f>DATEDIF(Table13[[#This Row],[Dt_Customer]], Snapshot_Date, "d")</f>
        <v>435</v>
      </c>
      <c r="AX1157" s="13">
        <f>Table13[[#This Row],[CL if today]]/365</f>
        <v>1.1917808219178083</v>
      </c>
      <c r="AY1157">
        <f>Table13[[#This Row],[Total Number of Purchases]]/Table13[[#This Row],[Corrected CL]]</f>
        <v>6.7126436781609193</v>
      </c>
      <c r="AZ1157">
        <f>Table13[[#This Row],[Average Order Value (AOV)]]*Table13[[#This Row],[Freq per Year]]</f>
        <v>105.72413793103448</v>
      </c>
      <c r="BA1157">
        <f>Table13[[#This Row],[Total Spend]]/Table13[[#This Row],[Corrected CL]]</f>
        <v>105.72413793103448</v>
      </c>
      <c r="BB1157">
        <v>26.605922551252846</v>
      </c>
      <c r="BC1157" s="1">
        <f>Table13[[#This Row],[Dt_Customer]]+Table13[[#This Row],[Recency]]</f>
        <v>41575</v>
      </c>
      <c r="BD1157" s="16" t="str">
        <f>IF(COUNTIF(A:A, A1157) &gt; 1, "Duplicate", "Unique")</f>
        <v>Unique</v>
      </c>
    </row>
    <row r="1158" spans="1:56" x14ac:dyDescent="0.3">
      <c r="A1158">
        <v>3083</v>
      </c>
      <c r="B1158">
        <v>1974</v>
      </c>
      <c r="C1158" t="s">
        <v>28</v>
      </c>
      <c r="D1158" t="s">
        <v>33</v>
      </c>
      <c r="E1158">
        <v>45837</v>
      </c>
      <c r="F1158">
        <v>1</v>
      </c>
      <c r="G1158">
        <v>1</v>
      </c>
      <c r="H1158" s="1">
        <v>41481</v>
      </c>
      <c r="I1158">
        <v>88</v>
      </c>
      <c r="J1158">
        <v>215</v>
      </c>
      <c r="K1158">
        <v>13</v>
      </c>
      <c r="L1158">
        <v>87</v>
      </c>
      <c r="M1158">
        <v>17</v>
      </c>
      <c r="N1158">
        <v>17</v>
      </c>
      <c r="O1158">
        <v>24</v>
      </c>
      <c r="P1158">
        <f>IF(Table13[[#This Row],[MntWines]] = 0,"",Table13[[#This Row],[MntWines]])</f>
        <v>215</v>
      </c>
      <c r="Q1158">
        <f>IF(Table13[[#This Row],[MntFruits]] = 0, "",Table13[[#This Row],[MntFruits]])</f>
        <v>13</v>
      </c>
      <c r="R1158">
        <f>IF(Table13[[#This Row],[MntMeatProducts]] = 0, "",Table13[[#This Row],[MntMeatProducts]])</f>
        <v>87</v>
      </c>
      <c r="S1158">
        <f>IF(Table13[[#This Row],[MntFishProducts]] = 0, "",Table13[[#This Row],[MntFishProducts]])</f>
        <v>17</v>
      </c>
      <c r="T1158">
        <f>IF(Table13[[#This Row],[MntSweetProducts]] = 0, "",Table13[[#This Row],[MntSweetProducts]])</f>
        <v>17</v>
      </c>
      <c r="U1158">
        <f>IF(Table13[[#This Row],[MntGoldProds]] = 0, "",Table13[[#This Row],[MntGoldProds]])</f>
        <v>24</v>
      </c>
      <c r="V1158">
        <v>5</v>
      </c>
      <c r="W1158">
        <v>6</v>
      </c>
      <c r="X1158">
        <v>2</v>
      </c>
      <c r="Y1158">
        <v>5</v>
      </c>
      <c r="Z1158">
        <v>7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30</v>
      </c>
      <c r="AI1158" s="13">
        <f>SUM(Table13[[#This Row],[MntWines]:[MntGoldProds]])</f>
        <v>373</v>
      </c>
      <c r="AJ1158" s="13">
        <f>AVERAGE(Table13[[#This Row],[MntWines]:[MntGoldProds]])</f>
        <v>62.166666666666664</v>
      </c>
      <c r="AK1158">
        <f>IF(Table13[[#This Row],[Total Number of Purchases]]=0,0,Table13[[#This Row],[Total Spend]]/Table13[[#This Row],[Total Number of Purchases]])</f>
        <v>20.722222222222221</v>
      </c>
      <c r="AM1158">
        <f>SUM(Table13[[#This Row],[NumDealsPurchases]:[NumStorePurchases]])</f>
        <v>18</v>
      </c>
      <c r="AN1158" s="14">
        <f>Snapshot_Date-Table13[[#This Row],[Dt_Customer]]</f>
        <v>435</v>
      </c>
      <c r="AP1158" s="13">
        <f>Table13[[#This Row],[NumDealsPurchases]]/Table13[[#This Row],[Total Number of Purchases]]*100</f>
        <v>27.777777777777779</v>
      </c>
      <c r="AQ1158">
        <f>6-ROUNDUP(_xlfn.PERCENTRANK.INC(Table13[Recency],Table13[[#This Row],[Recency]])*5, 0)</f>
        <v>1</v>
      </c>
      <c r="AR1158">
        <f>ROUNDUP(_xlfn.PERCENTRANK.INC(Table13[Total Number of Purchases],Table13[[#This Row],[Total Number of Purchases]])*5,0)</f>
        <v>4</v>
      </c>
      <c r="AS1158">
        <f>ROUNDUP(_xlfn.PERCENTRANK.INC(Table13[Total Spend],Table13[[#This Row],[Total Spend]])*5,0)</f>
        <v>3</v>
      </c>
      <c r="AT1158" t="str">
        <f>Table13[[#This Row],[Recency Score]]&amp;Table13[[#This Row],[Frequency Score]]&amp;Table13[[#This Row],[Monetary Score]]</f>
        <v>143</v>
      </c>
      <c r="AU1158" t="str">
        <f t="shared" si="18"/>
        <v>Lost</v>
      </c>
      <c r="AW1158" s="13">
        <f>DATEDIF(Table13[[#This Row],[Dt_Customer]], Snapshot_Date, "d")</f>
        <v>435</v>
      </c>
      <c r="AX1158" s="13">
        <f>Table13[[#This Row],[CL if today]]/365</f>
        <v>1.1917808219178083</v>
      </c>
      <c r="AY1158">
        <f>Table13[[#This Row],[Total Number of Purchases]]/Table13[[#This Row],[Corrected CL]]</f>
        <v>15.103448275862068</v>
      </c>
      <c r="AZ1158">
        <f>Table13[[#This Row],[Average Order Value (AOV)]]*Table13[[#This Row],[Freq per Year]]</f>
        <v>312.97701149425285</v>
      </c>
      <c r="BA1158">
        <f>Table13[[#This Row],[Total Spend]]/Table13[[#This Row],[Corrected CL]]</f>
        <v>312.97701149425285</v>
      </c>
      <c r="BB1158">
        <v>992.73348519362185</v>
      </c>
      <c r="BC1158" s="1">
        <f>Table13[[#This Row],[Dt_Customer]]+Table13[[#This Row],[Recency]]</f>
        <v>41569</v>
      </c>
      <c r="BD1158" s="16" t="str">
        <f>IF(COUNTIF(A:A, A1158) &gt; 1, "Duplicate", "Unique")</f>
        <v>Unique</v>
      </c>
    </row>
    <row r="1159" spans="1:56" x14ac:dyDescent="0.3">
      <c r="A1159">
        <v>5332</v>
      </c>
      <c r="B1159">
        <v>1960</v>
      </c>
      <c r="C1159" t="s">
        <v>38</v>
      </c>
      <c r="D1159" t="s">
        <v>33</v>
      </c>
      <c r="E1159">
        <v>82504</v>
      </c>
      <c r="F1159">
        <v>0</v>
      </c>
      <c r="G1159">
        <v>0</v>
      </c>
      <c r="H1159" s="1">
        <v>41482</v>
      </c>
      <c r="I1159">
        <v>2</v>
      </c>
      <c r="J1159">
        <v>362</v>
      </c>
      <c r="K1159">
        <v>50</v>
      </c>
      <c r="L1159">
        <v>431</v>
      </c>
      <c r="M1159">
        <v>134</v>
      </c>
      <c r="N1159">
        <v>35</v>
      </c>
      <c r="O1159">
        <v>54</v>
      </c>
      <c r="P1159">
        <f>IF(Table13[[#This Row],[MntWines]] = 0,"",Table13[[#This Row],[MntWines]])</f>
        <v>362</v>
      </c>
      <c r="Q1159">
        <f>IF(Table13[[#This Row],[MntFruits]] = 0, "",Table13[[#This Row],[MntFruits]])</f>
        <v>50</v>
      </c>
      <c r="R1159">
        <f>IF(Table13[[#This Row],[MntMeatProducts]] = 0, "",Table13[[#This Row],[MntMeatProducts]])</f>
        <v>431</v>
      </c>
      <c r="S1159">
        <f>IF(Table13[[#This Row],[MntFishProducts]] = 0, "",Table13[[#This Row],[MntFishProducts]])</f>
        <v>134</v>
      </c>
      <c r="T1159">
        <f>IF(Table13[[#This Row],[MntSweetProducts]] = 0, "",Table13[[#This Row],[MntSweetProducts]])</f>
        <v>35</v>
      </c>
      <c r="U1159">
        <f>IF(Table13[[#This Row],[MntGoldProds]] = 0, "",Table13[[#This Row],[MntGoldProds]])</f>
        <v>54</v>
      </c>
      <c r="V1159">
        <v>1</v>
      </c>
      <c r="W1159">
        <v>3</v>
      </c>
      <c r="X1159">
        <v>6</v>
      </c>
      <c r="Y1159">
        <v>7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40</v>
      </c>
      <c r="AI1159" s="13">
        <f>SUM(Table13[[#This Row],[MntWines]:[MntGoldProds]])</f>
        <v>1066</v>
      </c>
      <c r="AJ1159" s="13">
        <f>AVERAGE(Table13[[#This Row],[MntWines]:[MntGoldProds]])</f>
        <v>177.66666666666666</v>
      </c>
      <c r="AK1159">
        <f>IF(Table13[[#This Row],[Total Number of Purchases]]=0,0,Table13[[#This Row],[Total Spend]]/Table13[[#This Row],[Total Number of Purchases]])</f>
        <v>62.705882352941174</v>
      </c>
      <c r="AM1159">
        <f>SUM(Table13[[#This Row],[NumDealsPurchases]:[NumStorePurchases]])</f>
        <v>17</v>
      </c>
      <c r="AN1159" s="14">
        <f>Snapshot_Date-Table13[[#This Row],[Dt_Customer]]</f>
        <v>434</v>
      </c>
      <c r="AP1159" s="13">
        <f>Table13[[#This Row],[NumDealsPurchases]]/Table13[[#This Row],[Total Number of Purchases]]*100</f>
        <v>5.8823529411764701</v>
      </c>
      <c r="AQ1159">
        <f>6-ROUNDUP(_xlfn.PERCENTRANK.INC(Table13[Recency],Table13[[#This Row],[Recency]])*5, 0)</f>
        <v>5</v>
      </c>
      <c r="AR1159">
        <f>ROUNDUP(_xlfn.PERCENTRANK.INC(Table13[Total Number of Purchases],Table13[[#This Row],[Total Number of Purchases]])*5,0)</f>
        <v>3</v>
      </c>
      <c r="AS1159">
        <f>ROUNDUP(_xlfn.PERCENTRANK.INC(Table13[Total Spend],Table13[[#This Row],[Total Spend]])*5,0)</f>
        <v>4</v>
      </c>
      <c r="AT1159" t="str">
        <f>Table13[[#This Row],[Recency Score]]&amp;Table13[[#This Row],[Frequency Score]]&amp;Table13[[#This Row],[Monetary Score]]</f>
        <v>534</v>
      </c>
      <c r="AU1159" t="str">
        <f t="shared" si="18"/>
        <v>Loyal Customers</v>
      </c>
      <c r="AW1159" s="13">
        <f>DATEDIF(Table13[[#This Row],[Dt_Customer]], Snapshot_Date, "d")</f>
        <v>434</v>
      </c>
      <c r="AX1159" s="13">
        <f>Table13[[#This Row],[CL if today]]/365</f>
        <v>1.189041095890411</v>
      </c>
      <c r="AY1159">
        <f>Table13[[#This Row],[Total Number of Purchases]]/Table13[[#This Row],[Corrected CL]]</f>
        <v>14.297235023041475</v>
      </c>
      <c r="AZ1159">
        <f>Table13[[#This Row],[Average Order Value (AOV)]]*Table13[[#This Row],[Freq per Year]]</f>
        <v>896.52073732718895</v>
      </c>
      <c r="BA1159">
        <f>Table13[[#This Row],[Total Spend]]/Table13[[#This Row],[Corrected CL]]</f>
        <v>896.52073732718895</v>
      </c>
      <c r="BB1159">
        <v>60</v>
      </c>
      <c r="BC1159" s="1">
        <f>Table13[[#This Row],[Dt_Customer]]+Table13[[#This Row],[Recency]]</f>
        <v>41484</v>
      </c>
      <c r="BD1159" s="16" t="str">
        <f>IF(COUNTIF(A:A, A1159) &gt; 1, "Duplicate", "Unique")</f>
        <v>Unique</v>
      </c>
    </row>
    <row r="1160" spans="1:56" x14ac:dyDescent="0.3">
      <c r="A1160">
        <v>5062</v>
      </c>
      <c r="B1160">
        <v>1963</v>
      </c>
      <c r="C1160" t="s">
        <v>37</v>
      </c>
      <c r="D1160" t="s">
        <v>33</v>
      </c>
      <c r="E1160">
        <v>54072</v>
      </c>
      <c r="F1160">
        <v>1</v>
      </c>
      <c r="G1160">
        <v>1</v>
      </c>
      <c r="H1160" s="1">
        <v>41482</v>
      </c>
      <c r="I1160">
        <v>71</v>
      </c>
      <c r="J1160">
        <v>35</v>
      </c>
      <c r="K1160">
        <v>0</v>
      </c>
      <c r="L1160">
        <v>4</v>
      </c>
      <c r="M1160">
        <v>0</v>
      </c>
      <c r="N1160">
        <v>0</v>
      </c>
      <c r="O1160">
        <v>0</v>
      </c>
      <c r="P1160">
        <f>IF(Table13[[#This Row],[MntWines]] = 0,"",Table13[[#This Row],[MntWines]])</f>
        <v>35</v>
      </c>
      <c r="Q1160" t="str">
        <f>IF(Table13[[#This Row],[MntFruits]] = 0, "",Table13[[#This Row],[MntFruits]])</f>
        <v/>
      </c>
      <c r="R1160">
        <f>IF(Table13[[#This Row],[MntMeatProducts]] = 0, "",Table13[[#This Row],[MntMeatProducts]])</f>
        <v>4</v>
      </c>
      <c r="S1160" t="str">
        <f>IF(Table13[[#This Row],[MntFishProducts]] = 0, "",Table13[[#This Row],[MntFishProducts]])</f>
        <v/>
      </c>
      <c r="T1160" t="str">
        <f>IF(Table13[[#This Row],[MntSweetProducts]] = 0, "",Table13[[#This Row],[MntSweetProducts]])</f>
        <v/>
      </c>
      <c r="U1160" t="str">
        <f>IF(Table13[[#This Row],[MntGoldProds]] = 0, "",Table13[[#This Row],[MntGoldProds]])</f>
        <v/>
      </c>
      <c r="V1160">
        <v>1</v>
      </c>
      <c r="W1160">
        <v>2</v>
      </c>
      <c r="X1160">
        <v>0</v>
      </c>
      <c r="Y1160">
        <v>2</v>
      </c>
      <c r="Z1160">
        <v>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43</v>
      </c>
      <c r="AI1160" s="13">
        <f>SUM(Table13[[#This Row],[MntWines]:[MntGoldProds]])</f>
        <v>39</v>
      </c>
      <c r="AJ1160" s="13">
        <f>AVERAGE(Table13[[#This Row],[MntWines]:[MntGoldProds]])</f>
        <v>6.5</v>
      </c>
      <c r="AK1160">
        <f>IF(Table13[[#This Row],[Total Number of Purchases]]=0,0,Table13[[#This Row],[Total Spend]]/Table13[[#This Row],[Total Number of Purchases]])</f>
        <v>7.8</v>
      </c>
      <c r="AM1160">
        <f>SUM(Table13[[#This Row],[NumDealsPurchases]:[NumStorePurchases]])</f>
        <v>5</v>
      </c>
      <c r="AN1160" s="14">
        <f>Snapshot_Date-Table13[[#This Row],[Dt_Customer]]</f>
        <v>434</v>
      </c>
      <c r="AP1160" s="13">
        <f>Table13[[#This Row],[NumDealsPurchases]]/Table13[[#This Row],[Total Number of Purchases]]*100</f>
        <v>20</v>
      </c>
      <c r="AQ1160">
        <f>6-ROUNDUP(_xlfn.PERCENTRANK.INC(Table13[Recency],Table13[[#This Row],[Recency]])*5, 0)</f>
        <v>2</v>
      </c>
      <c r="AR1160">
        <f>ROUNDUP(_xlfn.PERCENTRANK.INC(Table13[Total Number of Purchases],Table13[[#This Row],[Total Number of Purchases]])*5,0)</f>
        <v>1</v>
      </c>
      <c r="AS1160">
        <f>ROUNDUP(_xlfn.PERCENTRANK.INC(Table13[Total Spend],Table13[[#This Row],[Total Spend]])*5,0)</f>
        <v>1</v>
      </c>
      <c r="AT1160" t="str">
        <f>Table13[[#This Row],[Recency Score]]&amp;Table13[[#This Row],[Frequency Score]]&amp;Table13[[#This Row],[Monetary Score]]</f>
        <v>211</v>
      </c>
      <c r="AU1160" t="str">
        <f t="shared" si="18"/>
        <v>About to Sleep</v>
      </c>
      <c r="AW1160" s="13">
        <f>DATEDIF(Table13[[#This Row],[Dt_Customer]], Snapshot_Date, "d")</f>
        <v>434</v>
      </c>
      <c r="AX1160" s="13">
        <f>Table13[[#This Row],[CL if today]]/365</f>
        <v>1.189041095890411</v>
      </c>
      <c r="AY1160">
        <f>Table13[[#This Row],[Total Number of Purchases]]/Table13[[#This Row],[Corrected CL]]</f>
        <v>4.2050691244239635</v>
      </c>
      <c r="AZ1160">
        <f>Table13[[#This Row],[Average Order Value (AOV)]]*Table13[[#This Row],[Freq per Year]]</f>
        <v>32.799539170506918</v>
      </c>
      <c r="BA1160">
        <f>Table13[[#This Row],[Total Spend]]/Table13[[#This Row],[Corrected CL]]</f>
        <v>32.799539170506911</v>
      </c>
      <c r="BB1160">
        <v>13.333333333333334</v>
      </c>
      <c r="BC1160" s="1">
        <f>Table13[[#This Row],[Dt_Customer]]+Table13[[#This Row],[Recency]]</f>
        <v>41553</v>
      </c>
      <c r="BD1160" s="16" t="str">
        <f>IF(COUNTIF(A:A, A1160) &gt; 1, "Duplicate", "Unique")</f>
        <v>Unique</v>
      </c>
    </row>
    <row r="1161" spans="1:56" x14ac:dyDescent="0.3">
      <c r="A1161">
        <v>1763</v>
      </c>
      <c r="B1161">
        <v>1988</v>
      </c>
      <c r="C1161" t="s">
        <v>28</v>
      </c>
      <c r="D1161" t="s">
        <v>35</v>
      </c>
      <c r="E1161">
        <v>87679</v>
      </c>
      <c r="F1161">
        <v>0</v>
      </c>
      <c r="G1161">
        <v>0</v>
      </c>
      <c r="H1161" s="1">
        <v>41482</v>
      </c>
      <c r="I1161">
        <v>62</v>
      </c>
      <c r="J1161">
        <v>1259</v>
      </c>
      <c r="K1161">
        <v>172</v>
      </c>
      <c r="L1161">
        <v>815</v>
      </c>
      <c r="M1161">
        <v>97</v>
      </c>
      <c r="N1161">
        <v>148</v>
      </c>
      <c r="O1161">
        <v>33</v>
      </c>
      <c r="P1161">
        <f>IF(Table13[[#This Row],[MntWines]] = 0,"",Table13[[#This Row],[MntWines]])</f>
        <v>1259</v>
      </c>
      <c r="Q1161">
        <f>IF(Table13[[#This Row],[MntFruits]] = 0, "",Table13[[#This Row],[MntFruits]])</f>
        <v>172</v>
      </c>
      <c r="R1161">
        <f>IF(Table13[[#This Row],[MntMeatProducts]] = 0, "",Table13[[#This Row],[MntMeatProducts]])</f>
        <v>815</v>
      </c>
      <c r="S1161">
        <f>IF(Table13[[#This Row],[MntFishProducts]] = 0, "",Table13[[#This Row],[MntFishProducts]])</f>
        <v>97</v>
      </c>
      <c r="T1161">
        <f>IF(Table13[[#This Row],[MntSweetProducts]] = 0, "",Table13[[#This Row],[MntSweetProducts]])</f>
        <v>148</v>
      </c>
      <c r="U1161">
        <f>IF(Table13[[#This Row],[MntGoldProds]] = 0, "",Table13[[#This Row],[MntGoldProds]])</f>
        <v>33</v>
      </c>
      <c r="V1161">
        <v>1</v>
      </c>
      <c r="W1161">
        <v>7</v>
      </c>
      <c r="X1161">
        <v>11</v>
      </c>
      <c r="Y1161">
        <v>10</v>
      </c>
      <c r="Z1161">
        <v>4</v>
      </c>
      <c r="AA1161">
        <v>1</v>
      </c>
      <c r="AB1161">
        <v>0</v>
      </c>
      <c r="AC1161">
        <v>1</v>
      </c>
      <c r="AD1161">
        <v>0</v>
      </c>
      <c r="AE1161">
        <v>1</v>
      </c>
      <c r="AF1161">
        <v>1</v>
      </c>
      <c r="AG1161">
        <v>0</v>
      </c>
      <c r="AH1161" t="s">
        <v>32</v>
      </c>
      <c r="AI1161" s="13">
        <f>SUM(Table13[[#This Row],[MntWines]:[MntGoldProds]])</f>
        <v>2524</v>
      </c>
      <c r="AJ1161" s="13">
        <f>AVERAGE(Table13[[#This Row],[MntWines]:[MntGoldProds]])</f>
        <v>420.66666666666669</v>
      </c>
      <c r="AK1161">
        <f>IF(Table13[[#This Row],[Total Number of Purchases]]=0,0,Table13[[#This Row],[Total Spend]]/Table13[[#This Row],[Total Number of Purchases]])</f>
        <v>87.034482758620683</v>
      </c>
      <c r="AM1161">
        <f>SUM(Table13[[#This Row],[NumDealsPurchases]:[NumStorePurchases]])</f>
        <v>29</v>
      </c>
      <c r="AN1161" s="14">
        <f>Snapshot_Date-Table13[[#This Row],[Dt_Customer]]</f>
        <v>434</v>
      </c>
      <c r="AP1161" s="13">
        <f>Table13[[#This Row],[NumDealsPurchases]]/Table13[[#This Row],[Total Number of Purchases]]*100</f>
        <v>3.4482758620689653</v>
      </c>
      <c r="AQ1161">
        <f>6-ROUNDUP(_xlfn.PERCENTRANK.INC(Table13[Recency],Table13[[#This Row],[Recency]])*5, 0)</f>
        <v>2</v>
      </c>
      <c r="AR1161">
        <f>ROUNDUP(_xlfn.PERCENTRANK.INC(Table13[Total Number of Purchases],Table13[[#This Row],[Total Number of Purchases]])*5,0)</f>
        <v>5</v>
      </c>
      <c r="AS1161">
        <f>ROUNDUP(_xlfn.PERCENTRANK.INC(Table13[Total Spend],Table13[[#This Row],[Total Spend]])*5,0)</f>
        <v>5</v>
      </c>
      <c r="AT1161" t="str">
        <f>Table13[[#This Row],[Recency Score]]&amp;Table13[[#This Row],[Frequency Score]]&amp;Table13[[#This Row],[Monetary Score]]</f>
        <v>255</v>
      </c>
      <c r="AU1161" t="str">
        <f t="shared" si="18"/>
        <v>Frequent Buyers</v>
      </c>
      <c r="AW1161" s="13">
        <f>DATEDIF(Table13[[#This Row],[Dt_Customer]], Snapshot_Date, "d")</f>
        <v>434</v>
      </c>
      <c r="AX1161" s="13">
        <f>Table13[[#This Row],[CL if today]]/365</f>
        <v>1.189041095890411</v>
      </c>
      <c r="AY1161">
        <f>Table13[[#This Row],[Total Number of Purchases]]/Table13[[#This Row],[Corrected CL]]</f>
        <v>24.389400921658986</v>
      </c>
      <c r="AZ1161">
        <f>Table13[[#This Row],[Average Order Value (AOV)]]*Table13[[#This Row],[Freq per Year]]</f>
        <v>2122.7188940092165</v>
      </c>
      <c r="BA1161">
        <f>Table13[[#This Row],[Total Spend]]/Table13[[#This Row],[Corrected CL]]</f>
        <v>2122.7188940092165</v>
      </c>
      <c r="BB1161">
        <v>679.16666666666674</v>
      </c>
      <c r="BC1161" s="1">
        <f>Table13[[#This Row],[Dt_Customer]]+Table13[[#This Row],[Recency]]</f>
        <v>41544</v>
      </c>
      <c r="BD1161" s="16" t="str">
        <f>IF(COUNTIF(A:A, A1161) &gt; 1, "Duplicate", "Unique")</f>
        <v>Unique</v>
      </c>
    </row>
    <row r="1162" spans="1:56" x14ac:dyDescent="0.3">
      <c r="A1162">
        <v>1461</v>
      </c>
      <c r="B1162">
        <v>1965</v>
      </c>
      <c r="C1162" t="s">
        <v>37</v>
      </c>
      <c r="D1162" t="s">
        <v>29</v>
      </c>
      <c r="E1162">
        <v>36921</v>
      </c>
      <c r="F1162">
        <v>1</v>
      </c>
      <c r="G1162">
        <v>1</v>
      </c>
      <c r="H1162" s="1">
        <v>41483</v>
      </c>
      <c r="I1162">
        <v>74</v>
      </c>
      <c r="J1162">
        <v>17</v>
      </c>
      <c r="K1162">
        <v>1</v>
      </c>
      <c r="L1162">
        <v>12</v>
      </c>
      <c r="M1162">
        <v>3</v>
      </c>
      <c r="N1162">
        <v>1</v>
      </c>
      <c r="O1162">
        <v>4</v>
      </c>
      <c r="P1162">
        <f>IF(Table13[[#This Row],[MntWines]] = 0,"",Table13[[#This Row],[MntWines]])</f>
        <v>17</v>
      </c>
      <c r="Q1162">
        <f>IF(Table13[[#This Row],[MntFruits]] = 0, "",Table13[[#This Row],[MntFruits]])</f>
        <v>1</v>
      </c>
      <c r="R1162">
        <f>IF(Table13[[#This Row],[MntMeatProducts]] = 0, "",Table13[[#This Row],[MntMeatProducts]])</f>
        <v>12</v>
      </c>
      <c r="S1162">
        <f>IF(Table13[[#This Row],[MntFishProducts]] = 0, "",Table13[[#This Row],[MntFishProducts]])</f>
        <v>3</v>
      </c>
      <c r="T1162">
        <f>IF(Table13[[#This Row],[MntSweetProducts]] = 0, "",Table13[[#This Row],[MntSweetProducts]])</f>
        <v>1</v>
      </c>
      <c r="U1162">
        <f>IF(Table13[[#This Row],[MntGoldProds]] = 0, "",Table13[[#This Row],[MntGoldProds]])</f>
        <v>4</v>
      </c>
      <c r="V1162">
        <v>2</v>
      </c>
      <c r="W1162">
        <v>2</v>
      </c>
      <c r="X1162">
        <v>0</v>
      </c>
      <c r="Y1162">
        <v>3</v>
      </c>
      <c r="Z1162">
        <v>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32</v>
      </c>
      <c r="AI1162" s="13">
        <f>SUM(Table13[[#This Row],[MntWines]:[MntGoldProds]])</f>
        <v>38</v>
      </c>
      <c r="AJ1162" s="13">
        <f>AVERAGE(Table13[[#This Row],[MntWines]:[MntGoldProds]])</f>
        <v>6.333333333333333</v>
      </c>
      <c r="AK1162">
        <f>IF(Table13[[#This Row],[Total Number of Purchases]]=0,0,Table13[[#This Row],[Total Spend]]/Table13[[#This Row],[Total Number of Purchases]])</f>
        <v>5.4285714285714288</v>
      </c>
      <c r="AM1162">
        <f>SUM(Table13[[#This Row],[NumDealsPurchases]:[NumStorePurchases]])</f>
        <v>7</v>
      </c>
      <c r="AN1162" s="14">
        <f>Snapshot_Date-Table13[[#This Row],[Dt_Customer]]</f>
        <v>433</v>
      </c>
      <c r="AP1162" s="13">
        <f>Table13[[#This Row],[NumDealsPurchases]]/Table13[[#This Row],[Total Number of Purchases]]*100</f>
        <v>28.571428571428569</v>
      </c>
      <c r="AQ1162">
        <f>6-ROUNDUP(_xlfn.PERCENTRANK.INC(Table13[Recency],Table13[[#This Row],[Recency]])*5, 0)</f>
        <v>2</v>
      </c>
      <c r="AR1162">
        <f>ROUNDUP(_xlfn.PERCENTRANK.INC(Table13[Total Number of Purchases],Table13[[#This Row],[Total Number of Purchases]])*5,0)</f>
        <v>1</v>
      </c>
      <c r="AS1162">
        <f>ROUNDUP(_xlfn.PERCENTRANK.INC(Table13[Total Spend],Table13[[#This Row],[Total Spend]])*5,0)</f>
        <v>1</v>
      </c>
      <c r="AT1162" t="str">
        <f>Table13[[#This Row],[Recency Score]]&amp;Table13[[#This Row],[Frequency Score]]&amp;Table13[[#This Row],[Monetary Score]]</f>
        <v>211</v>
      </c>
      <c r="AU1162" t="str">
        <f t="shared" si="18"/>
        <v>About to Sleep</v>
      </c>
      <c r="AW1162" s="13">
        <f>DATEDIF(Table13[[#This Row],[Dt_Customer]], Snapshot_Date, "d")</f>
        <v>433</v>
      </c>
      <c r="AX1162" s="13">
        <f>Table13[[#This Row],[CL if today]]/365</f>
        <v>1.1863013698630136</v>
      </c>
      <c r="AY1162">
        <f>Table13[[#This Row],[Total Number of Purchases]]/Table13[[#This Row],[Corrected CL]]</f>
        <v>5.9006928406466521</v>
      </c>
      <c r="AZ1162">
        <f>Table13[[#This Row],[Average Order Value (AOV)]]*Table13[[#This Row],[Freq per Year]]</f>
        <v>32.032332563510401</v>
      </c>
      <c r="BA1162">
        <f>Table13[[#This Row],[Total Spend]]/Table13[[#This Row],[Corrected CL]]</f>
        <v>32.032332563510394</v>
      </c>
      <c r="BB1162">
        <v>365</v>
      </c>
      <c r="BC1162" s="1">
        <f>Table13[[#This Row],[Dt_Customer]]+Table13[[#This Row],[Recency]]</f>
        <v>41557</v>
      </c>
      <c r="BD1162" s="16" t="str">
        <f>IF(COUNTIF(A:A, A1162) &gt; 1, "Duplicate", "Unique")</f>
        <v>Unique</v>
      </c>
    </row>
    <row r="1163" spans="1:56" x14ac:dyDescent="0.3">
      <c r="A1163">
        <v>5147</v>
      </c>
      <c r="B1163">
        <v>1948</v>
      </c>
      <c r="C1163" t="s">
        <v>28</v>
      </c>
      <c r="D1163" t="s">
        <v>31</v>
      </c>
      <c r="E1163">
        <v>90842</v>
      </c>
      <c r="F1163">
        <v>0</v>
      </c>
      <c r="G1163">
        <v>0</v>
      </c>
      <c r="H1163" s="1">
        <v>41484</v>
      </c>
      <c r="I1163">
        <v>57</v>
      </c>
      <c r="J1163">
        <v>774</v>
      </c>
      <c r="K1163">
        <v>70</v>
      </c>
      <c r="L1163">
        <v>118</v>
      </c>
      <c r="M1163">
        <v>182</v>
      </c>
      <c r="N1163">
        <v>187</v>
      </c>
      <c r="O1163">
        <v>93</v>
      </c>
      <c r="P1163">
        <f>IF(Table13[[#This Row],[MntWines]] = 0,"",Table13[[#This Row],[MntWines]])</f>
        <v>774</v>
      </c>
      <c r="Q1163">
        <f>IF(Table13[[#This Row],[MntFruits]] = 0, "",Table13[[#This Row],[MntFruits]])</f>
        <v>70</v>
      </c>
      <c r="R1163">
        <f>IF(Table13[[#This Row],[MntMeatProducts]] = 0, "",Table13[[#This Row],[MntMeatProducts]])</f>
        <v>118</v>
      </c>
      <c r="S1163">
        <f>IF(Table13[[#This Row],[MntFishProducts]] = 0, "",Table13[[#This Row],[MntFishProducts]])</f>
        <v>182</v>
      </c>
      <c r="T1163">
        <f>IF(Table13[[#This Row],[MntSweetProducts]] = 0, "",Table13[[#This Row],[MntSweetProducts]])</f>
        <v>187</v>
      </c>
      <c r="U1163">
        <f>IF(Table13[[#This Row],[MntGoldProds]] = 0, "",Table13[[#This Row],[MntGoldProds]])</f>
        <v>93</v>
      </c>
      <c r="V1163">
        <v>1</v>
      </c>
      <c r="W1163">
        <v>4</v>
      </c>
      <c r="X1163">
        <v>9</v>
      </c>
      <c r="Y1163">
        <v>13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30</v>
      </c>
      <c r="AI1163" s="13">
        <f>SUM(Table13[[#This Row],[MntWines]:[MntGoldProds]])</f>
        <v>1424</v>
      </c>
      <c r="AJ1163" s="13">
        <f>AVERAGE(Table13[[#This Row],[MntWines]:[MntGoldProds]])</f>
        <v>237.33333333333334</v>
      </c>
      <c r="AK1163">
        <f>IF(Table13[[#This Row],[Total Number of Purchases]]=0,0,Table13[[#This Row],[Total Spend]]/Table13[[#This Row],[Total Number of Purchases]])</f>
        <v>52.74074074074074</v>
      </c>
      <c r="AM1163">
        <f>SUM(Table13[[#This Row],[NumDealsPurchases]:[NumStorePurchases]])</f>
        <v>27</v>
      </c>
      <c r="AN1163" s="14">
        <f>Snapshot_Date-Table13[[#This Row],[Dt_Customer]]</f>
        <v>432</v>
      </c>
      <c r="AP1163" s="13">
        <f>Table13[[#This Row],[NumDealsPurchases]]/Table13[[#This Row],[Total Number of Purchases]]*100</f>
        <v>3.7037037037037033</v>
      </c>
      <c r="AQ1163">
        <f>6-ROUNDUP(_xlfn.PERCENTRANK.INC(Table13[Recency],Table13[[#This Row],[Recency]])*5, 0)</f>
        <v>3</v>
      </c>
      <c r="AR1163">
        <f>ROUNDUP(_xlfn.PERCENTRANK.INC(Table13[Total Number of Purchases],Table13[[#This Row],[Total Number of Purchases]])*5,0)</f>
        <v>5</v>
      </c>
      <c r="AS1163">
        <f>ROUNDUP(_xlfn.PERCENTRANK.INC(Table13[Total Spend],Table13[[#This Row],[Total Spend]])*5,0)</f>
        <v>5</v>
      </c>
      <c r="AT1163" t="str">
        <f>Table13[[#This Row],[Recency Score]]&amp;Table13[[#This Row],[Frequency Score]]&amp;Table13[[#This Row],[Monetary Score]]</f>
        <v>355</v>
      </c>
      <c r="AU1163" t="str">
        <f t="shared" si="18"/>
        <v>Frequent Buyers</v>
      </c>
      <c r="AW1163" s="13">
        <f>DATEDIF(Table13[[#This Row],[Dt_Customer]], Snapshot_Date, "d")</f>
        <v>432</v>
      </c>
      <c r="AX1163" s="13">
        <f>Table13[[#This Row],[CL if today]]/365</f>
        <v>1.1835616438356165</v>
      </c>
      <c r="AY1163">
        <f>Table13[[#This Row],[Total Number of Purchases]]/Table13[[#This Row],[Corrected CL]]</f>
        <v>22.8125</v>
      </c>
      <c r="AZ1163">
        <f>Table13[[#This Row],[Average Order Value (AOV)]]*Table13[[#This Row],[Freq per Year]]</f>
        <v>1203.148148148148</v>
      </c>
      <c r="BA1163">
        <f>Table13[[#This Row],[Total Spend]]/Table13[[#This Row],[Corrected CL]]</f>
        <v>1203.148148148148</v>
      </c>
      <c r="BB1163">
        <v>667.21330275229354</v>
      </c>
      <c r="BC1163" s="1">
        <f>Table13[[#This Row],[Dt_Customer]]+Table13[[#This Row],[Recency]]</f>
        <v>41541</v>
      </c>
      <c r="BD1163" s="16" t="str">
        <f>IF(COUNTIF(A:A, A1163) &gt; 1, "Duplicate", "Unique")</f>
        <v>Unique</v>
      </c>
    </row>
    <row r="1164" spans="1:56" x14ac:dyDescent="0.3">
      <c r="A1164">
        <v>6721</v>
      </c>
      <c r="B1164">
        <v>1951</v>
      </c>
      <c r="C1164" t="s">
        <v>28</v>
      </c>
      <c r="D1164" t="s">
        <v>33</v>
      </c>
      <c r="E1164">
        <v>71965</v>
      </c>
      <c r="F1164">
        <v>0</v>
      </c>
      <c r="G1164">
        <v>1</v>
      </c>
      <c r="H1164" s="1">
        <v>41484</v>
      </c>
      <c r="I1164">
        <v>21</v>
      </c>
      <c r="J1164">
        <v>572</v>
      </c>
      <c r="K1164">
        <v>19</v>
      </c>
      <c r="L1164">
        <v>286</v>
      </c>
      <c r="M1164">
        <v>50</v>
      </c>
      <c r="N1164">
        <v>38</v>
      </c>
      <c r="O1164">
        <v>248</v>
      </c>
      <c r="P1164">
        <f>IF(Table13[[#This Row],[MntWines]] = 0,"",Table13[[#This Row],[MntWines]])</f>
        <v>572</v>
      </c>
      <c r="Q1164">
        <f>IF(Table13[[#This Row],[MntFruits]] = 0, "",Table13[[#This Row],[MntFruits]])</f>
        <v>19</v>
      </c>
      <c r="R1164">
        <f>IF(Table13[[#This Row],[MntMeatProducts]] = 0, "",Table13[[#This Row],[MntMeatProducts]])</f>
        <v>286</v>
      </c>
      <c r="S1164">
        <f>IF(Table13[[#This Row],[MntFishProducts]] = 0, "",Table13[[#This Row],[MntFishProducts]])</f>
        <v>50</v>
      </c>
      <c r="T1164">
        <f>IF(Table13[[#This Row],[MntSweetProducts]] = 0, "",Table13[[#This Row],[MntSweetProducts]])</f>
        <v>38</v>
      </c>
      <c r="U1164">
        <f>IF(Table13[[#This Row],[MntGoldProds]] = 0, "",Table13[[#This Row],[MntGoldProds]])</f>
        <v>248</v>
      </c>
      <c r="V1164">
        <v>3</v>
      </c>
      <c r="W1164">
        <v>6</v>
      </c>
      <c r="X1164">
        <v>3</v>
      </c>
      <c r="Y1164">
        <v>5</v>
      </c>
      <c r="Z1164">
        <v>3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32</v>
      </c>
      <c r="AI1164" s="13">
        <f>SUM(Table13[[#This Row],[MntWines]:[MntGoldProds]])</f>
        <v>1213</v>
      </c>
      <c r="AJ1164" s="13">
        <f>AVERAGE(Table13[[#This Row],[MntWines]:[MntGoldProds]])</f>
        <v>202.16666666666666</v>
      </c>
      <c r="AK1164">
        <f>IF(Table13[[#This Row],[Total Number of Purchases]]=0,0,Table13[[#This Row],[Total Spend]]/Table13[[#This Row],[Total Number of Purchases]])</f>
        <v>71.352941176470594</v>
      </c>
      <c r="AM1164">
        <f>SUM(Table13[[#This Row],[NumDealsPurchases]:[NumStorePurchases]])</f>
        <v>17</v>
      </c>
      <c r="AN1164" s="14">
        <f>Snapshot_Date-Table13[[#This Row],[Dt_Customer]]</f>
        <v>432</v>
      </c>
      <c r="AP1164" s="13">
        <f>Table13[[#This Row],[NumDealsPurchases]]/Table13[[#This Row],[Total Number of Purchases]]*100</f>
        <v>17.647058823529413</v>
      </c>
      <c r="AQ1164">
        <f>6-ROUNDUP(_xlfn.PERCENTRANK.INC(Table13[Recency],Table13[[#This Row],[Recency]])*5, 0)</f>
        <v>4</v>
      </c>
      <c r="AR1164">
        <f>ROUNDUP(_xlfn.PERCENTRANK.INC(Table13[Total Number of Purchases],Table13[[#This Row],[Total Number of Purchases]])*5,0)</f>
        <v>3</v>
      </c>
      <c r="AS1164">
        <f>ROUNDUP(_xlfn.PERCENTRANK.INC(Table13[Total Spend],Table13[[#This Row],[Total Spend]])*5,0)</f>
        <v>5</v>
      </c>
      <c r="AT1164" t="str">
        <f>Table13[[#This Row],[Recency Score]]&amp;Table13[[#This Row],[Frequency Score]]&amp;Table13[[#This Row],[Monetary Score]]</f>
        <v>435</v>
      </c>
      <c r="AU1164" t="str">
        <f t="shared" si="18"/>
        <v>Big Spenders</v>
      </c>
      <c r="AW1164" s="13">
        <f>DATEDIF(Table13[[#This Row],[Dt_Customer]], Snapshot_Date, "d")</f>
        <v>432</v>
      </c>
      <c r="AX1164" s="13">
        <f>Table13[[#This Row],[CL if today]]/365</f>
        <v>1.1835616438356165</v>
      </c>
      <c r="AY1164">
        <f>Table13[[#This Row],[Total Number of Purchases]]/Table13[[#This Row],[Corrected CL]]</f>
        <v>14.363425925925926</v>
      </c>
      <c r="AZ1164">
        <f>Table13[[#This Row],[Average Order Value (AOV)]]*Table13[[#This Row],[Freq per Year]]</f>
        <v>1024.8726851851852</v>
      </c>
      <c r="BA1164">
        <f>Table13[[#This Row],[Total Spend]]/Table13[[#This Row],[Corrected CL]]</f>
        <v>1024.8726851851852</v>
      </c>
      <c r="BB1164">
        <v>105.72413793103448</v>
      </c>
      <c r="BC1164" s="1">
        <f>Table13[[#This Row],[Dt_Customer]]+Table13[[#This Row],[Recency]]</f>
        <v>41505</v>
      </c>
      <c r="BD1164" s="16" t="str">
        <f>IF(COUNTIF(A:A, A1164) &gt; 1, "Duplicate", "Unique")</f>
        <v>Unique</v>
      </c>
    </row>
    <row r="1165" spans="1:56" x14ac:dyDescent="0.3">
      <c r="A1165">
        <v>9153</v>
      </c>
      <c r="B1165">
        <v>1964</v>
      </c>
      <c r="C1165" t="s">
        <v>37</v>
      </c>
      <c r="D1165" t="s">
        <v>33</v>
      </c>
      <c r="E1165">
        <v>59304</v>
      </c>
      <c r="F1165">
        <v>0</v>
      </c>
      <c r="G1165">
        <v>1</v>
      </c>
      <c r="H1165" s="1">
        <v>41484</v>
      </c>
      <c r="I1165">
        <v>81</v>
      </c>
      <c r="J1165">
        <v>418</v>
      </c>
      <c r="K1165">
        <v>61</v>
      </c>
      <c r="L1165">
        <v>428</v>
      </c>
      <c r="M1165">
        <v>80</v>
      </c>
      <c r="N1165">
        <v>51</v>
      </c>
      <c r="O1165">
        <v>10</v>
      </c>
      <c r="P1165">
        <f>IF(Table13[[#This Row],[MntWines]] = 0,"",Table13[[#This Row],[MntWines]])</f>
        <v>418</v>
      </c>
      <c r="Q1165">
        <f>IF(Table13[[#This Row],[MntFruits]] = 0, "",Table13[[#This Row],[MntFruits]])</f>
        <v>61</v>
      </c>
      <c r="R1165">
        <f>IF(Table13[[#This Row],[MntMeatProducts]] = 0, "",Table13[[#This Row],[MntMeatProducts]])</f>
        <v>428</v>
      </c>
      <c r="S1165">
        <f>IF(Table13[[#This Row],[MntFishProducts]] = 0, "",Table13[[#This Row],[MntFishProducts]])</f>
        <v>80</v>
      </c>
      <c r="T1165">
        <f>IF(Table13[[#This Row],[MntSweetProducts]] = 0, "",Table13[[#This Row],[MntSweetProducts]])</f>
        <v>51</v>
      </c>
      <c r="U1165">
        <f>IF(Table13[[#This Row],[MntGoldProds]] = 0, "",Table13[[#This Row],[MntGoldProds]])</f>
        <v>10</v>
      </c>
      <c r="V1165">
        <v>3</v>
      </c>
      <c r="W1165">
        <v>7</v>
      </c>
      <c r="X1165">
        <v>8</v>
      </c>
      <c r="Y1165">
        <v>10</v>
      </c>
      <c r="Z1165">
        <v>5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 t="s">
        <v>30</v>
      </c>
      <c r="AI1165" s="13">
        <f>SUM(Table13[[#This Row],[MntWines]:[MntGoldProds]])</f>
        <v>1048</v>
      </c>
      <c r="AJ1165" s="13">
        <f>AVERAGE(Table13[[#This Row],[MntWines]:[MntGoldProds]])</f>
        <v>174.66666666666666</v>
      </c>
      <c r="AK1165">
        <f>IF(Table13[[#This Row],[Total Number of Purchases]]=0,0,Table13[[#This Row],[Total Spend]]/Table13[[#This Row],[Total Number of Purchases]])</f>
        <v>37.428571428571431</v>
      </c>
      <c r="AM1165">
        <f>SUM(Table13[[#This Row],[NumDealsPurchases]:[NumStorePurchases]])</f>
        <v>28</v>
      </c>
      <c r="AN1165" s="14">
        <f>Snapshot_Date-Table13[[#This Row],[Dt_Customer]]</f>
        <v>432</v>
      </c>
      <c r="AP1165" s="13">
        <f>Table13[[#This Row],[NumDealsPurchases]]/Table13[[#This Row],[Total Number of Purchases]]*100</f>
        <v>10.714285714285714</v>
      </c>
      <c r="AQ1165">
        <f>6-ROUNDUP(_xlfn.PERCENTRANK.INC(Table13[Recency],Table13[[#This Row],[Recency]])*5, 0)</f>
        <v>1</v>
      </c>
      <c r="AR1165">
        <f>ROUNDUP(_xlfn.PERCENTRANK.INC(Table13[Total Number of Purchases],Table13[[#This Row],[Total Number of Purchases]])*5,0)</f>
        <v>5</v>
      </c>
      <c r="AS1165">
        <f>ROUNDUP(_xlfn.PERCENTRANK.INC(Table13[Total Spend],Table13[[#This Row],[Total Spend]])*5,0)</f>
        <v>4</v>
      </c>
      <c r="AT1165" t="str">
        <f>Table13[[#This Row],[Recency Score]]&amp;Table13[[#This Row],[Frequency Score]]&amp;Table13[[#This Row],[Monetary Score]]</f>
        <v>154</v>
      </c>
      <c r="AU1165" t="str">
        <f t="shared" si="18"/>
        <v>Frequent Buyers</v>
      </c>
      <c r="AW1165" s="13">
        <f>DATEDIF(Table13[[#This Row],[Dt_Customer]], Snapshot_Date, "d")</f>
        <v>432</v>
      </c>
      <c r="AX1165" s="13">
        <f>Table13[[#This Row],[CL if today]]/365</f>
        <v>1.1835616438356165</v>
      </c>
      <c r="AY1165">
        <f>Table13[[#This Row],[Total Number of Purchases]]/Table13[[#This Row],[Corrected CL]]</f>
        <v>23.657407407407408</v>
      </c>
      <c r="AZ1165">
        <f>Table13[[#This Row],[Average Order Value (AOV)]]*Table13[[#This Row],[Freq per Year]]</f>
        <v>885.46296296296305</v>
      </c>
      <c r="BA1165">
        <f>Table13[[#This Row],[Total Spend]]/Table13[[#This Row],[Corrected CL]]</f>
        <v>885.46296296296293</v>
      </c>
      <c r="BB1165">
        <v>579.65675057208239</v>
      </c>
      <c r="BC1165" s="1">
        <f>Table13[[#This Row],[Dt_Customer]]+Table13[[#This Row],[Recency]]</f>
        <v>41565</v>
      </c>
      <c r="BD1165" s="16" t="str">
        <f>IF(COUNTIF(A:A, A1165) &gt; 1, "Duplicate", "Unique")</f>
        <v>Unique</v>
      </c>
    </row>
    <row r="1166" spans="1:56" x14ac:dyDescent="0.3">
      <c r="A1166">
        <v>2392</v>
      </c>
      <c r="B1166">
        <v>1972</v>
      </c>
      <c r="C1166" t="s">
        <v>28</v>
      </c>
      <c r="D1166" t="s">
        <v>33</v>
      </c>
      <c r="E1166">
        <v>40321</v>
      </c>
      <c r="F1166">
        <v>1</v>
      </c>
      <c r="G1166">
        <v>1</v>
      </c>
      <c r="H1166" s="1">
        <v>41484</v>
      </c>
      <c r="I1166">
        <v>59</v>
      </c>
      <c r="J1166">
        <v>44</v>
      </c>
      <c r="K1166">
        <v>4</v>
      </c>
      <c r="L1166">
        <v>21</v>
      </c>
      <c r="M1166">
        <v>6</v>
      </c>
      <c r="N1166">
        <v>0</v>
      </c>
      <c r="O1166">
        <v>27</v>
      </c>
      <c r="P1166">
        <f>IF(Table13[[#This Row],[MntWines]] = 0,"",Table13[[#This Row],[MntWines]])</f>
        <v>44</v>
      </c>
      <c r="Q1166">
        <f>IF(Table13[[#This Row],[MntFruits]] = 0, "",Table13[[#This Row],[MntFruits]])</f>
        <v>4</v>
      </c>
      <c r="R1166">
        <f>IF(Table13[[#This Row],[MntMeatProducts]] = 0, "",Table13[[#This Row],[MntMeatProducts]])</f>
        <v>21</v>
      </c>
      <c r="S1166">
        <f>IF(Table13[[#This Row],[MntFishProducts]] = 0, "",Table13[[#This Row],[MntFishProducts]])</f>
        <v>6</v>
      </c>
      <c r="T1166" t="str">
        <f>IF(Table13[[#This Row],[MntSweetProducts]] = 0, "",Table13[[#This Row],[MntSweetProducts]])</f>
        <v/>
      </c>
      <c r="U1166">
        <f>IF(Table13[[#This Row],[MntGoldProds]] = 0, "",Table13[[#This Row],[MntGoldProds]])</f>
        <v>27</v>
      </c>
      <c r="V1166">
        <v>2</v>
      </c>
      <c r="W1166">
        <v>3</v>
      </c>
      <c r="X1166">
        <v>0</v>
      </c>
      <c r="Y1166">
        <v>3</v>
      </c>
      <c r="Z1166">
        <v>7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30</v>
      </c>
      <c r="AI1166" s="13">
        <f>SUM(Table13[[#This Row],[MntWines]:[MntGoldProds]])</f>
        <v>102</v>
      </c>
      <c r="AJ1166" s="13">
        <f>AVERAGE(Table13[[#This Row],[MntWines]:[MntGoldProds]])</f>
        <v>17</v>
      </c>
      <c r="AK1166">
        <f>IF(Table13[[#This Row],[Total Number of Purchases]]=0,0,Table13[[#This Row],[Total Spend]]/Table13[[#This Row],[Total Number of Purchases]])</f>
        <v>12.75</v>
      </c>
      <c r="AM1166">
        <f>SUM(Table13[[#This Row],[NumDealsPurchases]:[NumStorePurchases]])</f>
        <v>8</v>
      </c>
      <c r="AN1166" s="14">
        <f>Snapshot_Date-Table13[[#This Row],[Dt_Customer]]</f>
        <v>432</v>
      </c>
      <c r="AP1166" s="13">
        <f>Table13[[#This Row],[NumDealsPurchases]]/Table13[[#This Row],[Total Number of Purchases]]*100</f>
        <v>25</v>
      </c>
      <c r="AQ1166">
        <f>6-ROUNDUP(_xlfn.PERCENTRANK.INC(Table13[Recency],Table13[[#This Row],[Recency]])*5, 0)</f>
        <v>3</v>
      </c>
      <c r="AR1166">
        <f>ROUNDUP(_xlfn.PERCENTRANK.INC(Table13[Total Number of Purchases],Table13[[#This Row],[Total Number of Purchases]])*5,0)</f>
        <v>2</v>
      </c>
      <c r="AS1166">
        <f>ROUNDUP(_xlfn.PERCENTRANK.INC(Table13[Total Spend],Table13[[#This Row],[Total Spend]])*5,0)</f>
        <v>2</v>
      </c>
      <c r="AT1166" t="str">
        <f>Table13[[#This Row],[Recency Score]]&amp;Table13[[#This Row],[Frequency Score]]&amp;Table13[[#This Row],[Monetary Score]]</f>
        <v>322</v>
      </c>
      <c r="AU1166" t="str">
        <f t="shared" si="18"/>
        <v>Needs Attention</v>
      </c>
      <c r="AW1166" s="13">
        <f>DATEDIF(Table13[[#This Row],[Dt_Customer]], Snapshot_Date, "d")</f>
        <v>432</v>
      </c>
      <c r="AX1166" s="13">
        <f>Table13[[#This Row],[CL if today]]/365</f>
        <v>1.1835616438356165</v>
      </c>
      <c r="AY1166">
        <f>Table13[[#This Row],[Total Number of Purchases]]/Table13[[#This Row],[Corrected CL]]</f>
        <v>6.7592592592592595</v>
      </c>
      <c r="AZ1166">
        <f>Table13[[#This Row],[Average Order Value (AOV)]]*Table13[[#This Row],[Freq per Year]]</f>
        <v>86.180555555555557</v>
      </c>
      <c r="BA1166">
        <f>Table13[[#This Row],[Total Spend]]/Table13[[#This Row],[Corrected CL]]</f>
        <v>86.180555555555557</v>
      </c>
      <c r="BB1166">
        <v>390.95183486238534</v>
      </c>
      <c r="BC1166" s="1">
        <f>Table13[[#This Row],[Dt_Customer]]+Table13[[#This Row],[Recency]]</f>
        <v>41543</v>
      </c>
      <c r="BD1166" s="16" t="str">
        <f>IF(COUNTIF(A:A, A1166) &gt; 1, "Duplicate", "Unique")</f>
        <v>Unique</v>
      </c>
    </row>
    <row r="1167" spans="1:56" x14ac:dyDescent="0.3">
      <c r="A1167">
        <v>1920</v>
      </c>
      <c r="B1167">
        <v>1972</v>
      </c>
      <c r="C1167" t="s">
        <v>28</v>
      </c>
      <c r="D1167" t="s">
        <v>33</v>
      </c>
      <c r="E1167">
        <v>40321</v>
      </c>
      <c r="F1167">
        <v>1</v>
      </c>
      <c r="G1167">
        <v>1</v>
      </c>
      <c r="H1167" s="1">
        <v>41484</v>
      </c>
      <c r="I1167">
        <v>59</v>
      </c>
      <c r="J1167">
        <v>44</v>
      </c>
      <c r="K1167">
        <v>4</v>
      </c>
      <c r="L1167">
        <v>21</v>
      </c>
      <c r="M1167">
        <v>6</v>
      </c>
      <c r="N1167">
        <v>0</v>
      </c>
      <c r="O1167">
        <v>27</v>
      </c>
      <c r="P1167">
        <f>IF(Table13[[#This Row],[MntWines]] = 0,"",Table13[[#This Row],[MntWines]])</f>
        <v>44</v>
      </c>
      <c r="Q1167">
        <f>IF(Table13[[#This Row],[MntFruits]] = 0, "",Table13[[#This Row],[MntFruits]])</f>
        <v>4</v>
      </c>
      <c r="R1167">
        <f>IF(Table13[[#This Row],[MntMeatProducts]] = 0, "",Table13[[#This Row],[MntMeatProducts]])</f>
        <v>21</v>
      </c>
      <c r="S1167">
        <f>IF(Table13[[#This Row],[MntFishProducts]] = 0, "",Table13[[#This Row],[MntFishProducts]])</f>
        <v>6</v>
      </c>
      <c r="T1167" t="str">
        <f>IF(Table13[[#This Row],[MntSweetProducts]] = 0, "",Table13[[#This Row],[MntSweetProducts]])</f>
        <v/>
      </c>
      <c r="U1167">
        <f>IF(Table13[[#This Row],[MntGoldProds]] = 0, "",Table13[[#This Row],[MntGoldProds]])</f>
        <v>27</v>
      </c>
      <c r="V1167">
        <v>2</v>
      </c>
      <c r="W1167">
        <v>3</v>
      </c>
      <c r="X1167">
        <v>0</v>
      </c>
      <c r="Y1167">
        <v>3</v>
      </c>
      <c r="Z1167">
        <v>7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30</v>
      </c>
      <c r="AI1167" s="13">
        <f>SUM(Table13[[#This Row],[MntWines]:[MntGoldProds]])</f>
        <v>102</v>
      </c>
      <c r="AJ1167" s="13">
        <f>AVERAGE(Table13[[#This Row],[MntWines]:[MntGoldProds]])</f>
        <v>17</v>
      </c>
      <c r="AK1167">
        <f>IF(Table13[[#This Row],[Total Number of Purchases]]=0,0,Table13[[#This Row],[Total Spend]]/Table13[[#This Row],[Total Number of Purchases]])</f>
        <v>12.75</v>
      </c>
      <c r="AM1167">
        <f>SUM(Table13[[#This Row],[NumDealsPurchases]:[NumStorePurchases]])</f>
        <v>8</v>
      </c>
      <c r="AN1167" s="14">
        <f>Snapshot_Date-Table13[[#This Row],[Dt_Customer]]</f>
        <v>432</v>
      </c>
      <c r="AP1167" s="13">
        <f>Table13[[#This Row],[NumDealsPurchases]]/Table13[[#This Row],[Total Number of Purchases]]*100</f>
        <v>25</v>
      </c>
      <c r="AQ1167">
        <f>6-ROUNDUP(_xlfn.PERCENTRANK.INC(Table13[Recency],Table13[[#This Row],[Recency]])*5, 0)</f>
        <v>3</v>
      </c>
      <c r="AR1167">
        <f>ROUNDUP(_xlfn.PERCENTRANK.INC(Table13[Total Number of Purchases],Table13[[#This Row],[Total Number of Purchases]])*5,0)</f>
        <v>2</v>
      </c>
      <c r="AS1167">
        <f>ROUNDUP(_xlfn.PERCENTRANK.INC(Table13[Total Spend],Table13[[#This Row],[Total Spend]])*5,0)</f>
        <v>2</v>
      </c>
      <c r="AT1167" t="str">
        <f>Table13[[#This Row],[Recency Score]]&amp;Table13[[#This Row],[Frequency Score]]&amp;Table13[[#This Row],[Monetary Score]]</f>
        <v>322</v>
      </c>
      <c r="AU1167" t="str">
        <f t="shared" si="18"/>
        <v>Needs Attention</v>
      </c>
      <c r="AW1167" s="13">
        <f>DATEDIF(Table13[[#This Row],[Dt_Customer]], Snapshot_Date, "d")</f>
        <v>432</v>
      </c>
      <c r="AX1167" s="13">
        <f>Table13[[#This Row],[CL if today]]/365</f>
        <v>1.1835616438356165</v>
      </c>
      <c r="AY1167">
        <f>Table13[[#This Row],[Total Number of Purchases]]/Table13[[#This Row],[Corrected CL]]</f>
        <v>6.7592592592592595</v>
      </c>
      <c r="AZ1167">
        <f>Table13[[#This Row],[Average Order Value (AOV)]]*Table13[[#This Row],[Freq per Year]]</f>
        <v>86.180555555555557</v>
      </c>
      <c r="BA1167">
        <f>Table13[[#This Row],[Total Spend]]/Table13[[#This Row],[Corrected CL]]</f>
        <v>86.180555555555557</v>
      </c>
      <c r="BB1167">
        <v>966.91513761467888</v>
      </c>
      <c r="BC1167" s="1">
        <f>Table13[[#This Row],[Dt_Customer]]+Table13[[#This Row],[Recency]]</f>
        <v>41543</v>
      </c>
      <c r="BD1167" s="16" t="str">
        <f>IF(COUNTIF(A:A, A1167) &gt; 1, "Duplicate", "Unique")</f>
        <v>Unique</v>
      </c>
    </row>
    <row r="1168" spans="1:56" x14ac:dyDescent="0.3">
      <c r="A1168">
        <v>4405</v>
      </c>
      <c r="B1168">
        <v>1956</v>
      </c>
      <c r="C1168" t="s">
        <v>41</v>
      </c>
      <c r="D1168" t="s">
        <v>33</v>
      </c>
      <c r="E1168">
        <v>63915</v>
      </c>
      <c r="F1168">
        <v>0</v>
      </c>
      <c r="G1168">
        <v>2</v>
      </c>
      <c r="H1168" s="1">
        <v>41485</v>
      </c>
      <c r="I1168">
        <v>2</v>
      </c>
      <c r="J1168">
        <v>622</v>
      </c>
      <c r="K1168">
        <v>7</v>
      </c>
      <c r="L1168">
        <v>115</v>
      </c>
      <c r="M1168">
        <v>30</v>
      </c>
      <c r="N1168">
        <v>0</v>
      </c>
      <c r="O1168">
        <v>15</v>
      </c>
      <c r="P1168">
        <f>IF(Table13[[#This Row],[MntWines]] = 0,"",Table13[[#This Row],[MntWines]])</f>
        <v>622</v>
      </c>
      <c r="Q1168">
        <f>IF(Table13[[#This Row],[MntFruits]] = 0, "",Table13[[#This Row],[MntFruits]])</f>
        <v>7</v>
      </c>
      <c r="R1168">
        <f>IF(Table13[[#This Row],[MntMeatProducts]] = 0, "",Table13[[#This Row],[MntMeatProducts]])</f>
        <v>115</v>
      </c>
      <c r="S1168">
        <f>IF(Table13[[#This Row],[MntFishProducts]] = 0, "",Table13[[#This Row],[MntFishProducts]])</f>
        <v>30</v>
      </c>
      <c r="T1168" t="str">
        <f>IF(Table13[[#This Row],[MntSweetProducts]] = 0, "",Table13[[#This Row],[MntSweetProducts]])</f>
        <v/>
      </c>
      <c r="U1168">
        <f>IF(Table13[[#This Row],[MntGoldProds]] = 0, "",Table13[[#This Row],[MntGoldProds]])</f>
        <v>15</v>
      </c>
      <c r="V1168">
        <v>2</v>
      </c>
      <c r="W1168">
        <v>6</v>
      </c>
      <c r="X1168">
        <v>3</v>
      </c>
      <c r="Y1168">
        <v>12</v>
      </c>
      <c r="Z1168">
        <v>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 t="s">
        <v>36</v>
      </c>
      <c r="AI1168" s="13">
        <f>SUM(Table13[[#This Row],[MntWines]:[MntGoldProds]])</f>
        <v>789</v>
      </c>
      <c r="AJ1168" s="13">
        <f>AVERAGE(Table13[[#This Row],[MntWines]:[MntGoldProds]])</f>
        <v>131.5</v>
      </c>
      <c r="AK1168">
        <f>IF(Table13[[#This Row],[Total Number of Purchases]]=0,0,Table13[[#This Row],[Total Spend]]/Table13[[#This Row],[Total Number of Purchases]])</f>
        <v>34.304347826086953</v>
      </c>
      <c r="AM1168">
        <f>SUM(Table13[[#This Row],[NumDealsPurchases]:[NumStorePurchases]])</f>
        <v>23</v>
      </c>
      <c r="AN1168" s="14">
        <f>Snapshot_Date-Table13[[#This Row],[Dt_Customer]]</f>
        <v>431</v>
      </c>
      <c r="AP1168" s="13">
        <f>Table13[[#This Row],[NumDealsPurchases]]/Table13[[#This Row],[Total Number of Purchases]]*100</f>
        <v>8.695652173913043</v>
      </c>
      <c r="AQ1168">
        <f>6-ROUNDUP(_xlfn.PERCENTRANK.INC(Table13[Recency],Table13[[#This Row],[Recency]])*5, 0)</f>
        <v>5</v>
      </c>
      <c r="AR1168">
        <f>ROUNDUP(_xlfn.PERCENTRANK.INC(Table13[Total Number of Purchases],Table13[[#This Row],[Total Number of Purchases]])*5,0)</f>
        <v>5</v>
      </c>
      <c r="AS1168">
        <f>ROUNDUP(_xlfn.PERCENTRANK.INC(Table13[Total Spend],Table13[[#This Row],[Total Spend]])*5,0)</f>
        <v>4</v>
      </c>
      <c r="AT1168" t="str">
        <f>Table13[[#This Row],[Recency Score]]&amp;Table13[[#This Row],[Frequency Score]]&amp;Table13[[#This Row],[Monetary Score]]</f>
        <v>554</v>
      </c>
      <c r="AU1168" t="str">
        <f t="shared" si="18"/>
        <v>Loyal Customers</v>
      </c>
      <c r="AW1168" s="13">
        <f>DATEDIF(Table13[[#This Row],[Dt_Customer]], Snapshot_Date, "d")</f>
        <v>431</v>
      </c>
      <c r="AX1168" s="13">
        <f>Table13[[#This Row],[CL if today]]/365</f>
        <v>1.1808219178082191</v>
      </c>
      <c r="AY1168">
        <f>Table13[[#This Row],[Total Number of Purchases]]/Table13[[#This Row],[Corrected CL]]</f>
        <v>19.477958236658935</v>
      </c>
      <c r="AZ1168">
        <f>Table13[[#This Row],[Average Order Value (AOV)]]*Table13[[#This Row],[Freq per Year]]</f>
        <v>668.17865429234337</v>
      </c>
      <c r="BA1168">
        <f>Table13[[#This Row],[Total Spend]]/Table13[[#This Row],[Corrected CL]]</f>
        <v>668.17865429234348</v>
      </c>
      <c r="BB1168">
        <v>32.032332563510394</v>
      </c>
      <c r="BC1168" s="1">
        <f>Table13[[#This Row],[Dt_Customer]]+Table13[[#This Row],[Recency]]</f>
        <v>41487</v>
      </c>
      <c r="BD1168" s="16" t="str">
        <f>IF(COUNTIF(A:A, A1168) &gt; 1, "Duplicate", "Unique")</f>
        <v>Unique</v>
      </c>
    </row>
    <row r="1169" spans="1:56" x14ac:dyDescent="0.3">
      <c r="A1169">
        <v>9303</v>
      </c>
      <c r="B1169">
        <v>1976</v>
      </c>
      <c r="C1169" t="s">
        <v>28</v>
      </c>
      <c r="D1169" t="s">
        <v>33</v>
      </c>
      <c r="E1169">
        <v>5305</v>
      </c>
      <c r="F1169">
        <v>0</v>
      </c>
      <c r="G1169">
        <v>1</v>
      </c>
      <c r="H1169" s="1">
        <v>41485</v>
      </c>
      <c r="I1169">
        <v>12</v>
      </c>
      <c r="J1169">
        <v>12</v>
      </c>
      <c r="K1169">
        <v>4</v>
      </c>
      <c r="L1169">
        <v>7</v>
      </c>
      <c r="M1169">
        <v>1</v>
      </c>
      <c r="N1169">
        <v>3</v>
      </c>
      <c r="O1169">
        <v>5</v>
      </c>
      <c r="P1169">
        <f>IF(Table13[[#This Row],[MntWines]] = 0,"",Table13[[#This Row],[MntWines]])</f>
        <v>12</v>
      </c>
      <c r="Q1169">
        <f>IF(Table13[[#This Row],[MntFruits]] = 0, "",Table13[[#This Row],[MntFruits]])</f>
        <v>4</v>
      </c>
      <c r="R1169">
        <f>IF(Table13[[#This Row],[MntMeatProducts]] = 0, "",Table13[[#This Row],[MntMeatProducts]])</f>
        <v>7</v>
      </c>
      <c r="S1169">
        <f>IF(Table13[[#This Row],[MntFishProducts]] = 0, "",Table13[[#This Row],[MntFishProducts]])</f>
        <v>1</v>
      </c>
      <c r="T1169">
        <f>IF(Table13[[#This Row],[MntSweetProducts]] = 0, "",Table13[[#This Row],[MntSweetProducts]])</f>
        <v>3</v>
      </c>
      <c r="U1169">
        <f>IF(Table13[[#This Row],[MntGoldProds]] = 0, "",Table13[[#This Row],[MntGoldProds]])</f>
        <v>5</v>
      </c>
      <c r="V1169">
        <v>0</v>
      </c>
      <c r="W1169">
        <v>1</v>
      </c>
      <c r="X1169">
        <v>0</v>
      </c>
      <c r="Y1169">
        <v>0</v>
      </c>
      <c r="Z1169">
        <v>13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40</v>
      </c>
      <c r="AI1169" s="13">
        <f>SUM(Table13[[#This Row],[MntWines]:[MntGoldProds]])</f>
        <v>32</v>
      </c>
      <c r="AJ1169" s="13">
        <f>AVERAGE(Table13[[#This Row],[MntWines]:[MntGoldProds]])</f>
        <v>5.333333333333333</v>
      </c>
      <c r="AK1169">
        <f>IF(Table13[[#This Row],[Total Number of Purchases]]=0,0,Table13[[#This Row],[Total Spend]]/Table13[[#This Row],[Total Number of Purchases]])</f>
        <v>32</v>
      </c>
      <c r="AM1169">
        <f>SUM(Table13[[#This Row],[NumDealsPurchases]:[NumStorePurchases]])</f>
        <v>1</v>
      </c>
      <c r="AN1169" s="14">
        <f>Snapshot_Date-Table13[[#This Row],[Dt_Customer]]</f>
        <v>431</v>
      </c>
      <c r="AP1169" s="13">
        <f>Table13[[#This Row],[NumDealsPurchases]]/Table13[[#This Row],[Total Number of Purchases]]*100</f>
        <v>0</v>
      </c>
      <c r="AQ1169">
        <f>6-ROUNDUP(_xlfn.PERCENTRANK.INC(Table13[Recency],Table13[[#This Row],[Recency]])*5, 0)</f>
        <v>5</v>
      </c>
      <c r="AR1169">
        <f>ROUNDUP(_xlfn.PERCENTRANK.INC(Table13[Total Number of Purchases],Table13[[#This Row],[Total Number of Purchases]])*5,0)</f>
        <v>1</v>
      </c>
      <c r="AS1169">
        <f>ROUNDUP(_xlfn.PERCENTRANK.INC(Table13[Total Spend],Table13[[#This Row],[Total Spend]])*5,0)</f>
        <v>1</v>
      </c>
      <c r="AT1169" t="str">
        <f>Table13[[#This Row],[Recency Score]]&amp;Table13[[#This Row],[Frequency Score]]&amp;Table13[[#This Row],[Monetary Score]]</f>
        <v>511</v>
      </c>
      <c r="AU1169" t="str">
        <f t="shared" si="18"/>
        <v>Others</v>
      </c>
      <c r="AW1169" s="13">
        <f>DATEDIF(Table13[[#This Row],[Dt_Customer]], Snapshot_Date, "d")</f>
        <v>431</v>
      </c>
      <c r="AX1169" s="13">
        <f>Table13[[#This Row],[CL if today]]/365</f>
        <v>1.1808219178082191</v>
      </c>
      <c r="AY1169">
        <f>Table13[[#This Row],[Total Number of Purchases]]/Table13[[#This Row],[Corrected CL]]</f>
        <v>0.84686774941995369</v>
      </c>
      <c r="AZ1169">
        <f>Table13[[#This Row],[Average Order Value (AOV)]]*Table13[[#This Row],[Freq per Year]]</f>
        <v>27.099767981438518</v>
      </c>
      <c r="BA1169">
        <f>Table13[[#This Row],[Total Spend]]/Table13[[#This Row],[Corrected CL]]</f>
        <v>27.099767981438518</v>
      </c>
      <c r="BB1169">
        <v>2122.7188940092165</v>
      </c>
      <c r="BC1169" s="1">
        <f>Table13[[#This Row],[Dt_Customer]]+Table13[[#This Row],[Recency]]</f>
        <v>41497</v>
      </c>
      <c r="BD1169" s="16" t="str">
        <f>IF(COUNTIF(A:A, A1169) &gt; 1, "Duplicate", "Unique")</f>
        <v>Unique</v>
      </c>
    </row>
    <row r="1170" spans="1:56" x14ac:dyDescent="0.3">
      <c r="A1170">
        <v>938</v>
      </c>
      <c r="B1170">
        <v>1981</v>
      </c>
      <c r="C1170" t="s">
        <v>28</v>
      </c>
      <c r="D1170" t="s">
        <v>33</v>
      </c>
      <c r="E1170">
        <v>40211</v>
      </c>
      <c r="F1170">
        <v>1</v>
      </c>
      <c r="G1170">
        <v>1</v>
      </c>
      <c r="H1170" s="1">
        <v>41485</v>
      </c>
      <c r="I1170">
        <v>30</v>
      </c>
      <c r="J1170">
        <v>51</v>
      </c>
      <c r="K1170">
        <v>1</v>
      </c>
      <c r="L1170">
        <v>7</v>
      </c>
      <c r="M1170">
        <v>2</v>
      </c>
      <c r="N1170">
        <v>1</v>
      </c>
      <c r="O1170">
        <v>25</v>
      </c>
      <c r="P1170">
        <f>IF(Table13[[#This Row],[MntWines]] = 0,"",Table13[[#This Row],[MntWines]])</f>
        <v>51</v>
      </c>
      <c r="Q1170">
        <f>IF(Table13[[#This Row],[MntFruits]] = 0, "",Table13[[#This Row],[MntFruits]])</f>
        <v>1</v>
      </c>
      <c r="R1170">
        <f>IF(Table13[[#This Row],[MntMeatProducts]] = 0, "",Table13[[#This Row],[MntMeatProducts]])</f>
        <v>7</v>
      </c>
      <c r="S1170">
        <f>IF(Table13[[#This Row],[MntFishProducts]] = 0, "",Table13[[#This Row],[MntFishProducts]])</f>
        <v>2</v>
      </c>
      <c r="T1170">
        <f>IF(Table13[[#This Row],[MntSweetProducts]] = 0, "",Table13[[#This Row],[MntSweetProducts]])</f>
        <v>1</v>
      </c>
      <c r="U1170">
        <f>IF(Table13[[#This Row],[MntGoldProds]] = 0, "",Table13[[#This Row],[MntGoldProds]])</f>
        <v>25</v>
      </c>
      <c r="V1170">
        <v>2</v>
      </c>
      <c r="W1170">
        <v>2</v>
      </c>
      <c r="X1170">
        <v>1</v>
      </c>
      <c r="Y1170">
        <v>2</v>
      </c>
      <c r="Z1170">
        <v>8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 t="s">
        <v>30</v>
      </c>
      <c r="AI1170" s="13">
        <f>SUM(Table13[[#This Row],[MntWines]:[MntGoldProds]])</f>
        <v>87</v>
      </c>
      <c r="AJ1170" s="13">
        <f>AVERAGE(Table13[[#This Row],[MntWines]:[MntGoldProds]])</f>
        <v>14.5</v>
      </c>
      <c r="AK1170">
        <f>IF(Table13[[#This Row],[Total Number of Purchases]]=0,0,Table13[[#This Row],[Total Spend]]/Table13[[#This Row],[Total Number of Purchases]])</f>
        <v>12.428571428571429</v>
      </c>
      <c r="AM1170">
        <f>SUM(Table13[[#This Row],[NumDealsPurchases]:[NumStorePurchases]])</f>
        <v>7</v>
      </c>
      <c r="AN1170" s="14">
        <f>Snapshot_Date-Table13[[#This Row],[Dt_Customer]]</f>
        <v>431</v>
      </c>
      <c r="AP1170" s="13">
        <f>Table13[[#This Row],[NumDealsPurchases]]/Table13[[#This Row],[Total Number of Purchases]]*100</f>
        <v>28.571428571428569</v>
      </c>
      <c r="AQ1170">
        <f>6-ROUNDUP(_xlfn.PERCENTRANK.INC(Table13[Recency],Table13[[#This Row],[Recency]])*5, 0)</f>
        <v>4</v>
      </c>
      <c r="AR1170">
        <f>ROUNDUP(_xlfn.PERCENTRANK.INC(Table13[Total Number of Purchases],Table13[[#This Row],[Total Number of Purchases]])*5,0)</f>
        <v>1</v>
      </c>
      <c r="AS1170">
        <f>ROUNDUP(_xlfn.PERCENTRANK.INC(Table13[Total Spend],Table13[[#This Row],[Total Spend]])*5,0)</f>
        <v>2</v>
      </c>
      <c r="AT1170" t="str">
        <f>Table13[[#This Row],[Recency Score]]&amp;Table13[[#This Row],[Frequency Score]]&amp;Table13[[#This Row],[Monetary Score]]</f>
        <v>412</v>
      </c>
      <c r="AU1170" t="str">
        <f t="shared" si="18"/>
        <v>Potential Loyalists</v>
      </c>
      <c r="AW1170" s="13">
        <f>DATEDIF(Table13[[#This Row],[Dt_Customer]], Snapshot_Date, "d")</f>
        <v>431</v>
      </c>
      <c r="AX1170" s="13">
        <f>Table13[[#This Row],[CL if today]]/365</f>
        <v>1.1808219178082191</v>
      </c>
      <c r="AY1170">
        <f>Table13[[#This Row],[Total Number of Purchases]]/Table13[[#This Row],[Corrected CL]]</f>
        <v>5.9280742459396754</v>
      </c>
      <c r="AZ1170">
        <f>Table13[[#This Row],[Average Order Value (AOV)]]*Table13[[#This Row],[Freq per Year]]</f>
        <v>73.677494199535971</v>
      </c>
      <c r="BA1170">
        <f>Table13[[#This Row],[Total Spend]]/Table13[[#This Row],[Corrected CL]]</f>
        <v>73.677494199535971</v>
      </c>
      <c r="BB1170">
        <v>32.799539170506911</v>
      </c>
      <c r="BC1170" s="1">
        <f>Table13[[#This Row],[Dt_Customer]]+Table13[[#This Row],[Recency]]</f>
        <v>41515</v>
      </c>
      <c r="BD1170" s="16" t="str">
        <f>IF(COUNTIF(A:A, A1170) &gt; 1, "Duplicate", "Unique")</f>
        <v>Unique</v>
      </c>
    </row>
    <row r="1171" spans="1:56" x14ac:dyDescent="0.3">
      <c r="A1171">
        <v>8143</v>
      </c>
      <c r="B1171">
        <v>1985</v>
      </c>
      <c r="C1171" t="s">
        <v>37</v>
      </c>
      <c r="D1171" t="s">
        <v>31</v>
      </c>
      <c r="E1171">
        <v>37929</v>
      </c>
      <c r="F1171">
        <v>0</v>
      </c>
      <c r="G1171">
        <v>0</v>
      </c>
      <c r="H1171" s="1">
        <v>41485</v>
      </c>
      <c r="I1171">
        <v>49</v>
      </c>
      <c r="J1171">
        <v>202</v>
      </c>
      <c r="K1171">
        <v>2</v>
      </c>
      <c r="L1171">
        <v>46</v>
      </c>
      <c r="M1171">
        <v>3</v>
      </c>
      <c r="N1171">
        <v>2</v>
      </c>
      <c r="O1171">
        <v>10</v>
      </c>
      <c r="P1171">
        <f>IF(Table13[[#This Row],[MntWines]] = 0,"",Table13[[#This Row],[MntWines]])</f>
        <v>202</v>
      </c>
      <c r="Q1171">
        <f>IF(Table13[[#This Row],[MntFruits]] = 0, "",Table13[[#This Row],[MntFruits]])</f>
        <v>2</v>
      </c>
      <c r="R1171">
        <f>IF(Table13[[#This Row],[MntMeatProducts]] = 0, "",Table13[[#This Row],[MntMeatProducts]])</f>
        <v>46</v>
      </c>
      <c r="S1171">
        <f>IF(Table13[[#This Row],[MntFishProducts]] = 0, "",Table13[[#This Row],[MntFishProducts]])</f>
        <v>3</v>
      </c>
      <c r="T1171">
        <f>IF(Table13[[#This Row],[MntSweetProducts]] = 0, "",Table13[[#This Row],[MntSweetProducts]])</f>
        <v>2</v>
      </c>
      <c r="U1171">
        <f>IF(Table13[[#This Row],[MntGoldProds]] = 0, "",Table13[[#This Row],[MntGoldProds]])</f>
        <v>10</v>
      </c>
      <c r="V1171">
        <v>2</v>
      </c>
      <c r="W1171">
        <v>4</v>
      </c>
      <c r="X1171">
        <v>2</v>
      </c>
      <c r="Y1171">
        <v>5</v>
      </c>
      <c r="Z1171">
        <v>7</v>
      </c>
      <c r="AA1171">
        <v>1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0</v>
      </c>
      <c r="AH1171" t="s">
        <v>30</v>
      </c>
      <c r="AI1171" s="13">
        <f>SUM(Table13[[#This Row],[MntWines]:[MntGoldProds]])</f>
        <v>265</v>
      </c>
      <c r="AJ1171" s="13">
        <f>AVERAGE(Table13[[#This Row],[MntWines]:[MntGoldProds]])</f>
        <v>44.166666666666664</v>
      </c>
      <c r="AK1171">
        <f>IF(Table13[[#This Row],[Total Number of Purchases]]=0,0,Table13[[#This Row],[Total Spend]]/Table13[[#This Row],[Total Number of Purchases]])</f>
        <v>20.384615384615383</v>
      </c>
      <c r="AM1171">
        <f>SUM(Table13[[#This Row],[NumDealsPurchases]:[NumStorePurchases]])</f>
        <v>13</v>
      </c>
      <c r="AN1171" s="14">
        <f>Snapshot_Date-Table13[[#This Row],[Dt_Customer]]</f>
        <v>431</v>
      </c>
      <c r="AP1171" s="13">
        <f>Table13[[#This Row],[NumDealsPurchases]]/Table13[[#This Row],[Total Number of Purchases]]*100</f>
        <v>15.384615384615385</v>
      </c>
      <c r="AQ1171">
        <f>6-ROUNDUP(_xlfn.PERCENTRANK.INC(Table13[Recency],Table13[[#This Row],[Recency]])*5, 0)</f>
        <v>3</v>
      </c>
      <c r="AR1171">
        <f>ROUNDUP(_xlfn.PERCENTRANK.INC(Table13[Total Number of Purchases],Table13[[#This Row],[Total Number of Purchases]])*5,0)</f>
        <v>3</v>
      </c>
      <c r="AS1171">
        <f>ROUNDUP(_xlfn.PERCENTRANK.INC(Table13[Total Spend],Table13[[#This Row],[Total Spend]])*5,0)</f>
        <v>3</v>
      </c>
      <c r="AT1171" t="str">
        <f>Table13[[#This Row],[Recency Score]]&amp;Table13[[#This Row],[Frequency Score]]&amp;Table13[[#This Row],[Monetary Score]]</f>
        <v>333</v>
      </c>
      <c r="AU1171" t="str">
        <f t="shared" si="18"/>
        <v>Needs Attention</v>
      </c>
      <c r="AW1171" s="13">
        <f>DATEDIF(Table13[[#This Row],[Dt_Customer]], Snapshot_Date, "d")</f>
        <v>431</v>
      </c>
      <c r="AX1171" s="13">
        <f>Table13[[#This Row],[CL if today]]/365</f>
        <v>1.1808219178082191</v>
      </c>
      <c r="AY1171">
        <f>Table13[[#This Row],[Total Number of Purchases]]/Table13[[#This Row],[Corrected CL]]</f>
        <v>11.009280742459397</v>
      </c>
      <c r="AZ1171">
        <f>Table13[[#This Row],[Average Order Value (AOV)]]*Table13[[#This Row],[Freq per Year]]</f>
        <v>224.41995359628771</v>
      </c>
      <c r="BA1171">
        <f>Table13[[#This Row],[Total Spend]]/Table13[[#This Row],[Corrected CL]]</f>
        <v>224.41995359628771</v>
      </c>
      <c r="BB1171">
        <v>312.97701149425285</v>
      </c>
      <c r="BC1171" s="1">
        <f>Table13[[#This Row],[Dt_Customer]]+Table13[[#This Row],[Recency]]</f>
        <v>41534</v>
      </c>
      <c r="BD1171" s="16" t="str">
        <f>IF(COUNTIF(A:A, A1171) &gt; 1, "Duplicate", "Unique")</f>
        <v>Unique</v>
      </c>
    </row>
    <row r="1172" spans="1:56" x14ac:dyDescent="0.3">
      <c r="A1172">
        <v>6287</v>
      </c>
      <c r="B1172">
        <v>1986</v>
      </c>
      <c r="C1172" t="s">
        <v>28</v>
      </c>
      <c r="D1172" t="s">
        <v>35</v>
      </c>
      <c r="E1172">
        <v>34728</v>
      </c>
      <c r="F1172">
        <v>1</v>
      </c>
      <c r="G1172">
        <v>0</v>
      </c>
      <c r="H1172" s="1">
        <v>41485</v>
      </c>
      <c r="I1172">
        <v>2</v>
      </c>
      <c r="J1172">
        <v>14</v>
      </c>
      <c r="K1172">
        <v>0</v>
      </c>
      <c r="L1172">
        <v>16</v>
      </c>
      <c r="M1172">
        <v>0</v>
      </c>
      <c r="N1172">
        <v>0</v>
      </c>
      <c r="O1172">
        <v>6</v>
      </c>
      <c r="P1172">
        <f>IF(Table13[[#This Row],[MntWines]] = 0,"",Table13[[#This Row],[MntWines]])</f>
        <v>14</v>
      </c>
      <c r="Q1172" t="str">
        <f>IF(Table13[[#This Row],[MntFruits]] = 0, "",Table13[[#This Row],[MntFruits]])</f>
        <v/>
      </c>
      <c r="R1172">
        <f>IF(Table13[[#This Row],[MntMeatProducts]] = 0, "",Table13[[#This Row],[MntMeatProducts]])</f>
        <v>16</v>
      </c>
      <c r="S1172" t="str">
        <f>IF(Table13[[#This Row],[MntFishProducts]] = 0, "",Table13[[#This Row],[MntFishProducts]])</f>
        <v/>
      </c>
      <c r="T1172" t="str">
        <f>IF(Table13[[#This Row],[MntSweetProducts]] = 0, "",Table13[[#This Row],[MntSweetProducts]])</f>
        <v/>
      </c>
      <c r="U1172">
        <f>IF(Table13[[#This Row],[MntGoldProds]] = 0, "",Table13[[#This Row],[MntGoldProds]])</f>
        <v>6</v>
      </c>
      <c r="V1172">
        <v>1</v>
      </c>
      <c r="W1172">
        <v>1</v>
      </c>
      <c r="X1172">
        <v>1</v>
      </c>
      <c r="Y1172">
        <v>2</v>
      </c>
      <c r="Z1172">
        <v>6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 t="s">
        <v>30</v>
      </c>
      <c r="AI1172" s="13">
        <f>SUM(Table13[[#This Row],[MntWines]:[MntGoldProds]])</f>
        <v>36</v>
      </c>
      <c r="AJ1172" s="13">
        <f>AVERAGE(Table13[[#This Row],[MntWines]:[MntGoldProds]])</f>
        <v>6</v>
      </c>
      <c r="AK1172">
        <f>IF(Table13[[#This Row],[Total Number of Purchases]]=0,0,Table13[[#This Row],[Total Spend]]/Table13[[#This Row],[Total Number of Purchases]])</f>
        <v>7.2</v>
      </c>
      <c r="AM1172">
        <f>SUM(Table13[[#This Row],[NumDealsPurchases]:[NumStorePurchases]])</f>
        <v>5</v>
      </c>
      <c r="AN1172" s="14">
        <f>Snapshot_Date-Table13[[#This Row],[Dt_Customer]]</f>
        <v>431</v>
      </c>
      <c r="AP1172" s="13">
        <f>Table13[[#This Row],[NumDealsPurchases]]/Table13[[#This Row],[Total Number of Purchases]]*100</f>
        <v>20</v>
      </c>
      <c r="AQ1172">
        <f>6-ROUNDUP(_xlfn.PERCENTRANK.INC(Table13[Recency],Table13[[#This Row],[Recency]])*5, 0)</f>
        <v>5</v>
      </c>
      <c r="AR1172">
        <f>ROUNDUP(_xlfn.PERCENTRANK.INC(Table13[Total Number of Purchases],Table13[[#This Row],[Total Number of Purchases]])*5,0)</f>
        <v>1</v>
      </c>
      <c r="AS1172">
        <f>ROUNDUP(_xlfn.PERCENTRANK.INC(Table13[Total Spend],Table13[[#This Row],[Total Spend]])*5,0)</f>
        <v>1</v>
      </c>
      <c r="AT1172" t="str">
        <f>Table13[[#This Row],[Recency Score]]&amp;Table13[[#This Row],[Frequency Score]]&amp;Table13[[#This Row],[Monetary Score]]</f>
        <v>511</v>
      </c>
      <c r="AU1172" t="str">
        <f t="shared" si="18"/>
        <v>Others</v>
      </c>
      <c r="AW1172" s="13">
        <f>DATEDIF(Table13[[#This Row],[Dt_Customer]], Snapshot_Date, "d")</f>
        <v>431</v>
      </c>
      <c r="AX1172" s="13">
        <f>Table13[[#This Row],[CL if today]]/365</f>
        <v>1.1808219178082191</v>
      </c>
      <c r="AY1172">
        <f>Table13[[#This Row],[Total Number of Purchases]]/Table13[[#This Row],[Corrected CL]]</f>
        <v>4.234338747099768</v>
      </c>
      <c r="AZ1172">
        <f>Table13[[#This Row],[Average Order Value (AOV)]]*Table13[[#This Row],[Freq per Year]]</f>
        <v>30.487238979118331</v>
      </c>
      <c r="BA1172">
        <f>Table13[[#This Row],[Total Spend]]/Table13[[#This Row],[Corrected CL]]</f>
        <v>30.487238979118331</v>
      </c>
      <c r="BB1172">
        <v>896.52073732718895</v>
      </c>
      <c r="BC1172" s="1">
        <f>Table13[[#This Row],[Dt_Customer]]+Table13[[#This Row],[Recency]]</f>
        <v>41487</v>
      </c>
      <c r="BD1172" s="16" t="str">
        <f>IF(COUNTIF(A:A, A1172) &gt; 1, "Duplicate", "Unique")</f>
        <v>Unique</v>
      </c>
    </row>
    <row r="1173" spans="1:56" x14ac:dyDescent="0.3">
      <c r="A1173">
        <v>10735</v>
      </c>
      <c r="B1173">
        <v>1971</v>
      </c>
      <c r="C1173" t="s">
        <v>28</v>
      </c>
      <c r="D1173" t="s">
        <v>31</v>
      </c>
      <c r="E1173">
        <v>22804</v>
      </c>
      <c r="F1173">
        <v>1</v>
      </c>
      <c r="G1173">
        <v>0</v>
      </c>
      <c r="H1173" s="1">
        <v>41486</v>
      </c>
      <c r="I1173">
        <v>75</v>
      </c>
      <c r="J1173">
        <v>14</v>
      </c>
      <c r="K1173">
        <v>1</v>
      </c>
      <c r="L1173">
        <v>7</v>
      </c>
      <c r="M1173">
        <v>2</v>
      </c>
      <c r="N1173">
        <v>1</v>
      </c>
      <c r="O1173">
        <v>1</v>
      </c>
      <c r="P1173">
        <f>IF(Table13[[#This Row],[MntWines]] = 0,"",Table13[[#This Row],[MntWines]])</f>
        <v>14</v>
      </c>
      <c r="Q1173">
        <f>IF(Table13[[#This Row],[MntFruits]] = 0, "",Table13[[#This Row],[MntFruits]])</f>
        <v>1</v>
      </c>
      <c r="R1173">
        <f>IF(Table13[[#This Row],[MntMeatProducts]] = 0, "",Table13[[#This Row],[MntMeatProducts]])</f>
        <v>7</v>
      </c>
      <c r="S1173">
        <f>IF(Table13[[#This Row],[MntFishProducts]] = 0, "",Table13[[#This Row],[MntFishProducts]])</f>
        <v>2</v>
      </c>
      <c r="T1173">
        <f>IF(Table13[[#This Row],[MntSweetProducts]] = 0, "",Table13[[#This Row],[MntSweetProducts]])</f>
        <v>1</v>
      </c>
      <c r="U1173">
        <f>IF(Table13[[#This Row],[MntGoldProds]] = 0, "",Table13[[#This Row],[MntGoldProds]])</f>
        <v>1</v>
      </c>
      <c r="V1173">
        <v>1</v>
      </c>
      <c r="W1173">
        <v>2</v>
      </c>
      <c r="X1173">
        <v>0</v>
      </c>
      <c r="Y1173">
        <v>2</v>
      </c>
      <c r="Z1173">
        <v>9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 t="s">
        <v>43</v>
      </c>
      <c r="AI1173" s="13">
        <f>SUM(Table13[[#This Row],[MntWines]:[MntGoldProds]])</f>
        <v>26</v>
      </c>
      <c r="AJ1173" s="13">
        <f>AVERAGE(Table13[[#This Row],[MntWines]:[MntGoldProds]])</f>
        <v>4.333333333333333</v>
      </c>
      <c r="AK1173">
        <f>IF(Table13[[#This Row],[Total Number of Purchases]]=0,0,Table13[[#This Row],[Total Spend]]/Table13[[#This Row],[Total Number of Purchases]])</f>
        <v>5.2</v>
      </c>
      <c r="AM1173">
        <f>SUM(Table13[[#This Row],[NumDealsPurchases]:[NumStorePurchases]])</f>
        <v>5</v>
      </c>
      <c r="AN1173" s="14">
        <f>Snapshot_Date-Table13[[#This Row],[Dt_Customer]]</f>
        <v>430</v>
      </c>
      <c r="AP1173" s="13">
        <f>Table13[[#This Row],[NumDealsPurchases]]/Table13[[#This Row],[Total Number of Purchases]]*100</f>
        <v>20</v>
      </c>
      <c r="AQ1173">
        <f>6-ROUNDUP(_xlfn.PERCENTRANK.INC(Table13[Recency],Table13[[#This Row],[Recency]])*5, 0)</f>
        <v>2</v>
      </c>
      <c r="AR1173">
        <f>ROUNDUP(_xlfn.PERCENTRANK.INC(Table13[Total Number of Purchases],Table13[[#This Row],[Total Number of Purchases]])*5,0)</f>
        <v>1</v>
      </c>
      <c r="AS1173">
        <f>ROUNDUP(_xlfn.PERCENTRANK.INC(Table13[Total Spend],Table13[[#This Row],[Total Spend]])*5,0)</f>
        <v>1</v>
      </c>
      <c r="AT1173" t="str">
        <f>Table13[[#This Row],[Recency Score]]&amp;Table13[[#This Row],[Frequency Score]]&amp;Table13[[#This Row],[Monetary Score]]</f>
        <v>211</v>
      </c>
      <c r="AU1173" t="str">
        <f t="shared" si="18"/>
        <v>About to Sleep</v>
      </c>
      <c r="AW1173" s="13">
        <f>DATEDIF(Table13[[#This Row],[Dt_Customer]], Snapshot_Date, "d")</f>
        <v>430</v>
      </c>
      <c r="AX1173" s="13">
        <f>Table13[[#This Row],[CL if today]]/365</f>
        <v>1.178082191780822</v>
      </c>
      <c r="AY1173">
        <f>Table13[[#This Row],[Total Number of Purchases]]/Table13[[#This Row],[Corrected CL]]</f>
        <v>4.2441860465116275</v>
      </c>
      <c r="AZ1173">
        <f>Table13[[#This Row],[Average Order Value (AOV)]]*Table13[[#This Row],[Freq per Year]]</f>
        <v>22.069767441860463</v>
      </c>
      <c r="BA1173">
        <f>Table13[[#This Row],[Total Spend]]/Table13[[#This Row],[Corrected CL]]</f>
        <v>22.069767441860463</v>
      </c>
      <c r="BB1173">
        <v>86.180555555555557</v>
      </c>
      <c r="BC1173" s="1">
        <f>Table13[[#This Row],[Dt_Customer]]+Table13[[#This Row],[Recency]]</f>
        <v>41561</v>
      </c>
      <c r="BD1173" s="16" t="str">
        <f>IF(COUNTIF(A:A, A1173) &gt; 1, "Duplicate", "Unique")</f>
        <v>Unique</v>
      </c>
    </row>
    <row r="1174" spans="1:56" x14ac:dyDescent="0.3">
      <c r="A1174">
        <v>5068</v>
      </c>
      <c r="B1174">
        <v>1971</v>
      </c>
      <c r="C1174" t="s">
        <v>28</v>
      </c>
      <c r="D1174" t="s">
        <v>31</v>
      </c>
      <c r="E1174">
        <v>22804</v>
      </c>
      <c r="F1174">
        <v>1</v>
      </c>
      <c r="G1174">
        <v>0</v>
      </c>
      <c r="H1174" s="1">
        <v>41486</v>
      </c>
      <c r="I1174">
        <v>75</v>
      </c>
      <c r="J1174">
        <v>14</v>
      </c>
      <c r="K1174">
        <v>1</v>
      </c>
      <c r="L1174">
        <v>7</v>
      </c>
      <c r="M1174">
        <v>2</v>
      </c>
      <c r="N1174">
        <v>1</v>
      </c>
      <c r="O1174">
        <v>1</v>
      </c>
      <c r="P1174">
        <f>IF(Table13[[#This Row],[MntWines]] = 0,"",Table13[[#This Row],[MntWines]])</f>
        <v>14</v>
      </c>
      <c r="Q1174">
        <f>IF(Table13[[#This Row],[MntFruits]] = 0, "",Table13[[#This Row],[MntFruits]])</f>
        <v>1</v>
      </c>
      <c r="R1174">
        <f>IF(Table13[[#This Row],[MntMeatProducts]] = 0, "",Table13[[#This Row],[MntMeatProducts]])</f>
        <v>7</v>
      </c>
      <c r="S1174">
        <f>IF(Table13[[#This Row],[MntFishProducts]] = 0, "",Table13[[#This Row],[MntFishProducts]])</f>
        <v>2</v>
      </c>
      <c r="T1174">
        <f>IF(Table13[[#This Row],[MntSweetProducts]] = 0, "",Table13[[#This Row],[MntSweetProducts]])</f>
        <v>1</v>
      </c>
      <c r="U1174">
        <f>IF(Table13[[#This Row],[MntGoldProds]] = 0, "",Table13[[#This Row],[MntGoldProds]])</f>
        <v>1</v>
      </c>
      <c r="V1174">
        <v>1</v>
      </c>
      <c r="W1174">
        <v>2</v>
      </c>
      <c r="X1174">
        <v>0</v>
      </c>
      <c r="Y1174">
        <v>2</v>
      </c>
      <c r="Z1174">
        <v>9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30</v>
      </c>
      <c r="AI1174" s="13">
        <f>SUM(Table13[[#This Row],[MntWines]:[MntGoldProds]])</f>
        <v>26</v>
      </c>
      <c r="AJ1174" s="13">
        <f>AVERAGE(Table13[[#This Row],[MntWines]:[MntGoldProds]])</f>
        <v>4.333333333333333</v>
      </c>
      <c r="AK1174">
        <f>IF(Table13[[#This Row],[Total Number of Purchases]]=0,0,Table13[[#This Row],[Total Spend]]/Table13[[#This Row],[Total Number of Purchases]])</f>
        <v>5.2</v>
      </c>
      <c r="AM1174">
        <f>SUM(Table13[[#This Row],[NumDealsPurchases]:[NumStorePurchases]])</f>
        <v>5</v>
      </c>
      <c r="AN1174" s="14">
        <f>Snapshot_Date-Table13[[#This Row],[Dt_Customer]]</f>
        <v>430</v>
      </c>
      <c r="AP1174" s="13">
        <f>Table13[[#This Row],[NumDealsPurchases]]/Table13[[#This Row],[Total Number of Purchases]]*100</f>
        <v>20</v>
      </c>
      <c r="AQ1174">
        <f>6-ROUNDUP(_xlfn.PERCENTRANK.INC(Table13[Recency],Table13[[#This Row],[Recency]])*5, 0)</f>
        <v>2</v>
      </c>
      <c r="AR1174">
        <f>ROUNDUP(_xlfn.PERCENTRANK.INC(Table13[Total Number of Purchases],Table13[[#This Row],[Total Number of Purchases]])*5,0)</f>
        <v>1</v>
      </c>
      <c r="AS1174">
        <f>ROUNDUP(_xlfn.PERCENTRANK.INC(Table13[Total Spend],Table13[[#This Row],[Total Spend]])*5,0)</f>
        <v>1</v>
      </c>
      <c r="AT1174" t="str">
        <f>Table13[[#This Row],[Recency Score]]&amp;Table13[[#This Row],[Frequency Score]]&amp;Table13[[#This Row],[Monetary Score]]</f>
        <v>211</v>
      </c>
      <c r="AU1174" t="str">
        <f t="shared" si="18"/>
        <v>About to Sleep</v>
      </c>
      <c r="AW1174" s="13">
        <f>DATEDIF(Table13[[#This Row],[Dt_Customer]], Snapshot_Date, "d")</f>
        <v>430</v>
      </c>
      <c r="AX1174" s="13">
        <f>Table13[[#This Row],[CL if today]]/365</f>
        <v>1.178082191780822</v>
      </c>
      <c r="AY1174">
        <f>Table13[[#This Row],[Total Number of Purchases]]/Table13[[#This Row],[Corrected CL]]</f>
        <v>4.2441860465116275</v>
      </c>
      <c r="AZ1174">
        <f>Table13[[#This Row],[Average Order Value (AOV)]]*Table13[[#This Row],[Freq per Year]]</f>
        <v>22.069767441860463</v>
      </c>
      <c r="BA1174">
        <f>Table13[[#This Row],[Total Spend]]/Table13[[#This Row],[Corrected CL]]</f>
        <v>22.069767441860463</v>
      </c>
      <c r="BB1174">
        <v>885.46296296296293</v>
      </c>
      <c r="BC1174" s="1">
        <f>Table13[[#This Row],[Dt_Customer]]+Table13[[#This Row],[Recency]]</f>
        <v>41561</v>
      </c>
      <c r="BD1174" s="16" t="str">
        <f>IF(COUNTIF(A:A, A1174) &gt; 1, "Duplicate", "Unique")</f>
        <v>Unique</v>
      </c>
    </row>
    <row r="1175" spans="1:56" x14ac:dyDescent="0.3">
      <c r="A1175">
        <v>977</v>
      </c>
      <c r="B1175">
        <v>1957</v>
      </c>
      <c r="C1175" t="s">
        <v>28</v>
      </c>
      <c r="D1175" t="s">
        <v>35</v>
      </c>
      <c r="E1175">
        <v>47320</v>
      </c>
      <c r="F1175">
        <v>0</v>
      </c>
      <c r="G1175">
        <v>1</v>
      </c>
      <c r="H1175" s="1">
        <v>41487</v>
      </c>
      <c r="I1175">
        <v>10</v>
      </c>
      <c r="J1175">
        <v>200</v>
      </c>
      <c r="K1175">
        <v>19</v>
      </c>
      <c r="L1175">
        <v>111</v>
      </c>
      <c r="M1175">
        <v>50</v>
      </c>
      <c r="N1175">
        <v>15</v>
      </c>
      <c r="O1175">
        <v>19</v>
      </c>
      <c r="P1175">
        <f>IF(Table13[[#This Row],[MntWines]] = 0,"",Table13[[#This Row],[MntWines]])</f>
        <v>200</v>
      </c>
      <c r="Q1175">
        <f>IF(Table13[[#This Row],[MntFruits]] = 0, "",Table13[[#This Row],[MntFruits]])</f>
        <v>19</v>
      </c>
      <c r="R1175">
        <f>IF(Table13[[#This Row],[MntMeatProducts]] = 0, "",Table13[[#This Row],[MntMeatProducts]])</f>
        <v>111</v>
      </c>
      <c r="S1175">
        <f>IF(Table13[[#This Row],[MntFishProducts]] = 0, "",Table13[[#This Row],[MntFishProducts]])</f>
        <v>50</v>
      </c>
      <c r="T1175">
        <f>IF(Table13[[#This Row],[MntSweetProducts]] = 0, "",Table13[[#This Row],[MntSweetProducts]])</f>
        <v>15</v>
      </c>
      <c r="U1175">
        <f>IF(Table13[[#This Row],[MntGoldProds]] = 0, "",Table13[[#This Row],[MntGoldProds]])</f>
        <v>19</v>
      </c>
      <c r="V1175">
        <v>6</v>
      </c>
      <c r="W1175">
        <v>5</v>
      </c>
      <c r="X1175">
        <v>1</v>
      </c>
      <c r="Y1175">
        <v>8</v>
      </c>
      <c r="Z1175">
        <v>6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32</v>
      </c>
      <c r="AI1175" s="13">
        <f>SUM(Table13[[#This Row],[MntWines]:[MntGoldProds]])</f>
        <v>414</v>
      </c>
      <c r="AJ1175" s="13">
        <f>AVERAGE(Table13[[#This Row],[MntWines]:[MntGoldProds]])</f>
        <v>69</v>
      </c>
      <c r="AK1175">
        <f>IF(Table13[[#This Row],[Total Number of Purchases]]=0,0,Table13[[#This Row],[Total Spend]]/Table13[[#This Row],[Total Number of Purchases]])</f>
        <v>20.7</v>
      </c>
      <c r="AM1175">
        <f>SUM(Table13[[#This Row],[NumDealsPurchases]:[NumStorePurchases]])</f>
        <v>20</v>
      </c>
      <c r="AN1175" s="14">
        <f>Snapshot_Date-Table13[[#This Row],[Dt_Customer]]</f>
        <v>429</v>
      </c>
      <c r="AP1175" s="13">
        <f>Table13[[#This Row],[NumDealsPurchases]]/Table13[[#This Row],[Total Number of Purchases]]*100</f>
        <v>30</v>
      </c>
      <c r="AQ1175">
        <f>6-ROUNDUP(_xlfn.PERCENTRANK.INC(Table13[Recency],Table13[[#This Row],[Recency]])*5, 0)</f>
        <v>5</v>
      </c>
      <c r="AR1175">
        <f>ROUNDUP(_xlfn.PERCENTRANK.INC(Table13[Total Number of Purchases],Table13[[#This Row],[Total Number of Purchases]])*5,0)</f>
        <v>4</v>
      </c>
      <c r="AS1175">
        <f>ROUNDUP(_xlfn.PERCENTRANK.INC(Table13[Total Spend],Table13[[#This Row],[Total Spend]])*5,0)</f>
        <v>3</v>
      </c>
      <c r="AT1175" t="str">
        <f>Table13[[#This Row],[Recency Score]]&amp;Table13[[#This Row],[Frequency Score]]&amp;Table13[[#This Row],[Monetary Score]]</f>
        <v>543</v>
      </c>
      <c r="AU1175" t="str">
        <f t="shared" si="18"/>
        <v>Loyal Customers</v>
      </c>
      <c r="AW1175" s="13">
        <f>DATEDIF(Table13[[#This Row],[Dt_Customer]], Snapshot_Date, "d")</f>
        <v>429</v>
      </c>
      <c r="AX1175" s="13">
        <f>Table13[[#This Row],[CL if today]]/365</f>
        <v>1.1753424657534246</v>
      </c>
      <c r="AY1175">
        <f>Table13[[#This Row],[Total Number of Purchases]]/Table13[[#This Row],[Corrected CL]]</f>
        <v>17.016317016317018</v>
      </c>
      <c r="AZ1175">
        <f>Table13[[#This Row],[Average Order Value (AOV)]]*Table13[[#This Row],[Freq per Year]]</f>
        <v>352.23776223776224</v>
      </c>
      <c r="BA1175">
        <f>Table13[[#This Row],[Total Spend]]/Table13[[#This Row],[Corrected CL]]</f>
        <v>352.23776223776224</v>
      </c>
      <c r="BB1175">
        <v>1024.8726851851852</v>
      </c>
      <c r="BC1175" s="1">
        <f>Table13[[#This Row],[Dt_Customer]]+Table13[[#This Row],[Recency]]</f>
        <v>41497</v>
      </c>
      <c r="BD1175" s="16" t="str">
        <f>IF(COUNTIF(A:A, A1175) &gt; 1, "Duplicate", "Unique")</f>
        <v>Unique</v>
      </c>
    </row>
    <row r="1176" spans="1:56" x14ac:dyDescent="0.3">
      <c r="A1176">
        <v>10175</v>
      </c>
      <c r="B1176">
        <v>1958</v>
      </c>
      <c r="C1176" t="s">
        <v>37</v>
      </c>
      <c r="D1176" t="s">
        <v>29</v>
      </c>
      <c r="E1176">
        <v>32173</v>
      </c>
      <c r="F1176">
        <v>0</v>
      </c>
      <c r="G1176">
        <v>1</v>
      </c>
      <c r="H1176" s="1">
        <v>41487</v>
      </c>
      <c r="I1176">
        <v>0</v>
      </c>
      <c r="J1176">
        <v>18</v>
      </c>
      <c r="K1176">
        <v>0</v>
      </c>
      <c r="L1176">
        <v>2</v>
      </c>
      <c r="M1176">
        <v>0</v>
      </c>
      <c r="N1176">
        <v>0</v>
      </c>
      <c r="O1176">
        <v>2</v>
      </c>
      <c r="P1176">
        <f>IF(Table13[[#This Row],[MntWines]] = 0,"",Table13[[#This Row],[MntWines]])</f>
        <v>18</v>
      </c>
      <c r="Q1176" t="str">
        <f>IF(Table13[[#This Row],[MntFruits]] = 0, "",Table13[[#This Row],[MntFruits]])</f>
        <v/>
      </c>
      <c r="R1176">
        <f>IF(Table13[[#This Row],[MntMeatProducts]] = 0, "",Table13[[#This Row],[MntMeatProducts]])</f>
        <v>2</v>
      </c>
      <c r="S1176" t="str">
        <f>IF(Table13[[#This Row],[MntFishProducts]] = 0, "",Table13[[#This Row],[MntFishProducts]])</f>
        <v/>
      </c>
      <c r="T1176" t="str">
        <f>IF(Table13[[#This Row],[MntSweetProducts]] = 0, "",Table13[[#This Row],[MntSweetProducts]])</f>
        <v/>
      </c>
      <c r="U1176">
        <f>IF(Table13[[#This Row],[MntGoldProds]] = 0, "",Table13[[#This Row],[MntGoldProds]])</f>
        <v>2</v>
      </c>
      <c r="V1176">
        <v>1</v>
      </c>
      <c r="W1176">
        <v>1</v>
      </c>
      <c r="X1176">
        <v>0</v>
      </c>
      <c r="Y1176">
        <v>3</v>
      </c>
      <c r="Z1176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s">
        <v>30</v>
      </c>
      <c r="AI1176" s="13">
        <f>SUM(Table13[[#This Row],[MntWines]:[MntGoldProds]])</f>
        <v>22</v>
      </c>
      <c r="AJ1176" s="13">
        <f>AVERAGE(Table13[[#This Row],[MntWines]:[MntGoldProds]])</f>
        <v>3.6666666666666665</v>
      </c>
      <c r="AK1176">
        <f>IF(Table13[[#This Row],[Total Number of Purchases]]=0,0,Table13[[#This Row],[Total Spend]]/Table13[[#This Row],[Total Number of Purchases]])</f>
        <v>4.4000000000000004</v>
      </c>
      <c r="AM1176">
        <f>SUM(Table13[[#This Row],[NumDealsPurchases]:[NumStorePurchases]])</f>
        <v>5</v>
      </c>
      <c r="AN1176" s="14">
        <f>Snapshot_Date-Table13[[#This Row],[Dt_Customer]]</f>
        <v>429</v>
      </c>
      <c r="AP1176" s="13">
        <f>Table13[[#This Row],[NumDealsPurchases]]/Table13[[#This Row],[Total Number of Purchases]]*100</f>
        <v>20</v>
      </c>
      <c r="AQ1176">
        <f>6-ROUNDUP(_xlfn.PERCENTRANK.INC(Table13[Recency],Table13[[#This Row],[Recency]])*5, 0)</f>
        <v>6</v>
      </c>
      <c r="AR1176">
        <f>ROUNDUP(_xlfn.PERCENTRANK.INC(Table13[Total Number of Purchases],Table13[[#This Row],[Total Number of Purchases]])*5,0)</f>
        <v>1</v>
      </c>
      <c r="AS1176">
        <f>ROUNDUP(_xlfn.PERCENTRANK.INC(Table13[Total Spend],Table13[[#This Row],[Total Spend]])*5,0)</f>
        <v>1</v>
      </c>
      <c r="AT1176" t="str">
        <f>Table13[[#This Row],[Recency Score]]&amp;Table13[[#This Row],[Frequency Score]]&amp;Table13[[#This Row],[Monetary Score]]</f>
        <v>611</v>
      </c>
      <c r="AU1176" t="str">
        <f t="shared" si="18"/>
        <v>Others</v>
      </c>
      <c r="AW1176" s="13">
        <f>DATEDIF(Table13[[#This Row],[Dt_Customer]], Snapshot_Date, "d")</f>
        <v>429</v>
      </c>
      <c r="AX1176" s="13">
        <f>Table13[[#This Row],[CL if today]]/365</f>
        <v>1.1753424657534246</v>
      </c>
      <c r="AY1176">
        <f>Table13[[#This Row],[Total Number of Purchases]]/Table13[[#This Row],[Corrected CL]]</f>
        <v>4.2540792540792545</v>
      </c>
      <c r="AZ1176">
        <f>Table13[[#This Row],[Average Order Value (AOV)]]*Table13[[#This Row],[Freq per Year]]</f>
        <v>18.717948717948723</v>
      </c>
      <c r="BA1176">
        <f>Table13[[#This Row],[Total Spend]]/Table13[[#This Row],[Corrected CL]]</f>
        <v>18.717948717948719</v>
      </c>
      <c r="BB1176">
        <v>73.677494199535971</v>
      </c>
      <c r="BC1176" s="1">
        <f>Table13[[#This Row],[Dt_Customer]]+Table13[[#This Row],[Recency]]</f>
        <v>41487</v>
      </c>
      <c r="BD1176" s="16" t="str">
        <f>IF(COUNTIF(A:A, A1176) &gt; 1, "Duplicate", "Unique")</f>
        <v>Unique</v>
      </c>
    </row>
    <row r="1177" spans="1:56" x14ac:dyDescent="0.3">
      <c r="A1177">
        <v>1029</v>
      </c>
      <c r="B1177">
        <v>1970</v>
      </c>
      <c r="C1177" t="s">
        <v>37</v>
      </c>
      <c r="D1177" t="s">
        <v>35</v>
      </c>
      <c r="E1177">
        <v>64413</v>
      </c>
      <c r="F1177">
        <v>0</v>
      </c>
      <c r="G1177">
        <v>1</v>
      </c>
      <c r="H1177" s="1">
        <v>41487</v>
      </c>
      <c r="I1177">
        <v>27</v>
      </c>
      <c r="J1177">
        <v>200</v>
      </c>
      <c r="K1177">
        <v>5</v>
      </c>
      <c r="L1177">
        <v>44</v>
      </c>
      <c r="M1177">
        <v>0</v>
      </c>
      <c r="N1177">
        <v>10</v>
      </c>
      <c r="O1177">
        <v>20</v>
      </c>
      <c r="P1177">
        <f>IF(Table13[[#This Row],[MntWines]] = 0,"",Table13[[#This Row],[MntWines]])</f>
        <v>200</v>
      </c>
      <c r="Q1177">
        <f>IF(Table13[[#This Row],[MntFruits]] = 0, "",Table13[[#This Row],[MntFruits]])</f>
        <v>5</v>
      </c>
      <c r="R1177">
        <f>IF(Table13[[#This Row],[MntMeatProducts]] = 0, "",Table13[[#This Row],[MntMeatProducts]])</f>
        <v>44</v>
      </c>
      <c r="S1177" t="str">
        <f>IF(Table13[[#This Row],[MntFishProducts]] = 0, "",Table13[[#This Row],[MntFishProducts]])</f>
        <v/>
      </c>
      <c r="T1177">
        <f>IF(Table13[[#This Row],[MntSweetProducts]] = 0, "",Table13[[#This Row],[MntSweetProducts]])</f>
        <v>10</v>
      </c>
      <c r="U1177">
        <f>IF(Table13[[#This Row],[MntGoldProds]] = 0, "",Table13[[#This Row],[MntGoldProds]])</f>
        <v>20</v>
      </c>
      <c r="V1177">
        <v>1</v>
      </c>
      <c r="W1177">
        <v>5</v>
      </c>
      <c r="X1177">
        <v>1</v>
      </c>
      <c r="Y1177">
        <v>5</v>
      </c>
      <c r="Z1177">
        <v>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30</v>
      </c>
      <c r="AI1177" s="13">
        <f>SUM(Table13[[#This Row],[MntWines]:[MntGoldProds]])</f>
        <v>279</v>
      </c>
      <c r="AJ1177" s="13">
        <f>AVERAGE(Table13[[#This Row],[MntWines]:[MntGoldProds]])</f>
        <v>46.5</v>
      </c>
      <c r="AK1177">
        <f>IF(Table13[[#This Row],[Total Number of Purchases]]=0,0,Table13[[#This Row],[Total Spend]]/Table13[[#This Row],[Total Number of Purchases]])</f>
        <v>23.25</v>
      </c>
      <c r="AM1177">
        <f>SUM(Table13[[#This Row],[NumDealsPurchases]:[NumStorePurchases]])</f>
        <v>12</v>
      </c>
      <c r="AN1177" s="14">
        <f>Snapshot_Date-Table13[[#This Row],[Dt_Customer]]</f>
        <v>429</v>
      </c>
      <c r="AP1177" s="13">
        <f>Table13[[#This Row],[NumDealsPurchases]]/Table13[[#This Row],[Total Number of Purchases]]*100</f>
        <v>8.3333333333333321</v>
      </c>
      <c r="AQ1177">
        <f>6-ROUNDUP(_xlfn.PERCENTRANK.INC(Table13[Recency],Table13[[#This Row],[Recency]])*5, 0)</f>
        <v>4</v>
      </c>
      <c r="AR1177">
        <f>ROUNDUP(_xlfn.PERCENTRANK.INC(Table13[Total Number of Purchases],Table13[[#This Row],[Total Number of Purchases]])*5,0)</f>
        <v>2</v>
      </c>
      <c r="AS1177">
        <f>ROUNDUP(_xlfn.PERCENTRANK.INC(Table13[Total Spend],Table13[[#This Row],[Total Spend]])*5,0)</f>
        <v>3</v>
      </c>
      <c r="AT1177" t="str">
        <f>Table13[[#This Row],[Recency Score]]&amp;Table13[[#This Row],[Frequency Score]]&amp;Table13[[#This Row],[Monetary Score]]</f>
        <v>423</v>
      </c>
      <c r="AU1177" t="str">
        <f t="shared" si="18"/>
        <v>Potential Loyalists</v>
      </c>
      <c r="AW1177" s="13">
        <f>DATEDIF(Table13[[#This Row],[Dt_Customer]], Snapshot_Date, "d")</f>
        <v>429</v>
      </c>
      <c r="AX1177" s="13">
        <f>Table13[[#This Row],[CL if today]]/365</f>
        <v>1.1753424657534246</v>
      </c>
      <c r="AY1177">
        <f>Table13[[#This Row],[Total Number of Purchases]]/Table13[[#This Row],[Corrected CL]]</f>
        <v>10.20979020979021</v>
      </c>
      <c r="AZ1177">
        <f>Table13[[#This Row],[Average Order Value (AOV)]]*Table13[[#This Row],[Freq per Year]]</f>
        <v>237.37762237762237</v>
      </c>
      <c r="BA1177">
        <f>Table13[[#This Row],[Total Spend]]/Table13[[#This Row],[Corrected CL]]</f>
        <v>237.3776223776224</v>
      </c>
      <c r="BB1177">
        <v>1203.148148148148</v>
      </c>
      <c r="BC1177" s="1">
        <f>Table13[[#This Row],[Dt_Customer]]+Table13[[#This Row],[Recency]]</f>
        <v>41514</v>
      </c>
      <c r="BD1177" s="16" t="str">
        <f>IF(COUNTIF(A:A, A1177) &gt; 1, "Duplicate", "Unique")</f>
        <v>Unique</v>
      </c>
    </row>
    <row r="1178" spans="1:56" x14ac:dyDescent="0.3">
      <c r="A1178">
        <v>7761</v>
      </c>
      <c r="B1178">
        <v>1978</v>
      </c>
      <c r="C1178" t="s">
        <v>38</v>
      </c>
      <c r="D1178" t="s">
        <v>35</v>
      </c>
      <c r="E1178">
        <v>38702</v>
      </c>
      <c r="F1178">
        <v>1</v>
      </c>
      <c r="G1178">
        <v>0</v>
      </c>
      <c r="H1178" s="1">
        <v>41487</v>
      </c>
      <c r="I1178">
        <v>71</v>
      </c>
      <c r="J1178">
        <v>13</v>
      </c>
      <c r="K1178">
        <v>11</v>
      </c>
      <c r="L1178">
        <v>24</v>
      </c>
      <c r="M1178">
        <v>13</v>
      </c>
      <c r="N1178">
        <v>8</v>
      </c>
      <c r="O1178">
        <v>40</v>
      </c>
      <c r="P1178">
        <f>IF(Table13[[#This Row],[MntWines]] = 0,"",Table13[[#This Row],[MntWines]])</f>
        <v>13</v>
      </c>
      <c r="Q1178">
        <f>IF(Table13[[#This Row],[MntFruits]] = 0, "",Table13[[#This Row],[MntFruits]])</f>
        <v>11</v>
      </c>
      <c r="R1178">
        <f>IF(Table13[[#This Row],[MntMeatProducts]] = 0, "",Table13[[#This Row],[MntMeatProducts]])</f>
        <v>24</v>
      </c>
      <c r="S1178">
        <f>IF(Table13[[#This Row],[MntFishProducts]] = 0, "",Table13[[#This Row],[MntFishProducts]])</f>
        <v>13</v>
      </c>
      <c r="T1178">
        <f>IF(Table13[[#This Row],[MntSweetProducts]] = 0, "",Table13[[#This Row],[MntSweetProducts]])</f>
        <v>8</v>
      </c>
      <c r="U1178">
        <f>IF(Table13[[#This Row],[MntGoldProds]] = 0, "",Table13[[#This Row],[MntGoldProds]])</f>
        <v>40</v>
      </c>
      <c r="V1178">
        <v>2</v>
      </c>
      <c r="W1178">
        <v>3</v>
      </c>
      <c r="X1178">
        <v>0</v>
      </c>
      <c r="Y1178">
        <v>4</v>
      </c>
      <c r="Z1178">
        <v>6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36</v>
      </c>
      <c r="AI1178" s="13">
        <f>SUM(Table13[[#This Row],[MntWines]:[MntGoldProds]])</f>
        <v>109</v>
      </c>
      <c r="AJ1178" s="13">
        <f>AVERAGE(Table13[[#This Row],[MntWines]:[MntGoldProds]])</f>
        <v>18.166666666666668</v>
      </c>
      <c r="AK1178">
        <f>IF(Table13[[#This Row],[Total Number of Purchases]]=0,0,Table13[[#This Row],[Total Spend]]/Table13[[#This Row],[Total Number of Purchases]])</f>
        <v>12.111111111111111</v>
      </c>
      <c r="AM1178">
        <f>SUM(Table13[[#This Row],[NumDealsPurchases]:[NumStorePurchases]])</f>
        <v>9</v>
      </c>
      <c r="AN1178" s="14">
        <f>Snapshot_Date-Table13[[#This Row],[Dt_Customer]]</f>
        <v>429</v>
      </c>
      <c r="AP1178" s="13">
        <f>Table13[[#This Row],[NumDealsPurchases]]/Table13[[#This Row],[Total Number of Purchases]]*100</f>
        <v>22.222222222222221</v>
      </c>
      <c r="AQ1178">
        <f>6-ROUNDUP(_xlfn.PERCENTRANK.INC(Table13[Recency],Table13[[#This Row],[Recency]])*5, 0)</f>
        <v>2</v>
      </c>
      <c r="AR1178">
        <f>ROUNDUP(_xlfn.PERCENTRANK.INC(Table13[Total Number of Purchases],Table13[[#This Row],[Total Number of Purchases]])*5,0)</f>
        <v>2</v>
      </c>
      <c r="AS1178">
        <f>ROUNDUP(_xlfn.PERCENTRANK.INC(Table13[Total Spend],Table13[[#This Row],[Total Spend]])*5,0)</f>
        <v>2</v>
      </c>
      <c r="AT1178" t="str">
        <f>Table13[[#This Row],[Recency Score]]&amp;Table13[[#This Row],[Frequency Score]]&amp;Table13[[#This Row],[Monetary Score]]</f>
        <v>222</v>
      </c>
      <c r="AU1178" t="str">
        <f t="shared" si="18"/>
        <v>About to Sleep</v>
      </c>
      <c r="AW1178" s="13">
        <f>DATEDIF(Table13[[#This Row],[Dt_Customer]], Snapshot_Date, "d")</f>
        <v>429</v>
      </c>
      <c r="AX1178" s="13">
        <f>Table13[[#This Row],[CL if today]]/365</f>
        <v>1.1753424657534246</v>
      </c>
      <c r="AY1178">
        <f>Table13[[#This Row],[Total Number of Purchases]]/Table13[[#This Row],[Corrected CL]]</f>
        <v>7.6573426573426575</v>
      </c>
      <c r="AZ1178">
        <f>Table13[[#This Row],[Average Order Value (AOV)]]*Table13[[#This Row],[Freq per Year]]</f>
        <v>92.738927738927742</v>
      </c>
      <c r="BA1178">
        <f>Table13[[#This Row],[Total Spend]]/Table13[[#This Row],[Corrected CL]]</f>
        <v>92.738927738927742</v>
      </c>
      <c r="BB1178">
        <v>86.180555555555557</v>
      </c>
      <c r="BC1178" s="1">
        <f>Table13[[#This Row],[Dt_Customer]]+Table13[[#This Row],[Recency]]</f>
        <v>41558</v>
      </c>
      <c r="BD1178" s="16" t="str">
        <f>IF(COUNTIF(A:A, A1178) &gt; 1, "Duplicate", "Unique")</f>
        <v>Unique</v>
      </c>
    </row>
    <row r="1179" spans="1:56" x14ac:dyDescent="0.3">
      <c r="A1179">
        <v>2681</v>
      </c>
      <c r="B1179">
        <v>1984</v>
      </c>
      <c r="C1179" t="s">
        <v>38</v>
      </c>
      <c r="D1179" t="s">
        <v>33</v>
      </c>
      <c r="E1179">
        <v>65370</v>
      </c>
      <c r="F1179">
        <v>0</v>
      </c>
      <c r="G1179">
        <v>0</v>
      </c>
      <c r="H1179" s="1">
        <v>41487</v>
      </c>
      <c r="I1179">
        <v>1</v>
      </c>
      <c r="J1179">
        <v>71</v>
      </c>
      <c r="K1179">
        <v>22</v>
      </c>
      <c r="L1179">
        <v>112</v>
      </c>
      <c r="M1179">
        <v>138</v>
      </c>
      <c r="N1179">
        <v>89</v>
      </c>
      <c r="O1179">
        <v>29</v>
      </c>
      <c r="P1179">
        <f>IF(Table13[[#This Row],[MntWines]] = 0,"",Table13[[#This Row],[MntWines]])</f>
        <v>71</v>
      </c>
      <c r="Q1179">
        <f>IF(Table13[[#This Row],[MntFruits]] = 0, "",Table13[[#This Row],[MntFruits]])</f>
        <v>22</v>
      </c>
      <c r="R1179">
        <f>IF(Table13[[#This Row],[MntMeatProducts]] = 0, "",Table13[[#This Row],[MntMeatProducts]])</f>
        <v>112</v>
      </c>
      <c r="S1179">
        <f>IF(Table13[[#This Row],[MntFishProducts]] = 0, "",Table13[[#This Row],[MntFishProducts]])</f>
        <v>138</v>
      </c>
      <c r="T1179">
        <f>IF(Table13[[#This Row],[MntSweetProducts]] = 0, "",Table13[[#This Row],[MntSweetProducts]])</f>
        <v>89</v>
      </c>
      <c r="U1179">
        <f>IF(Table13[[#This Row],[MntGoldProds]] = 0, "",Table13[[#This Row],[MntGoldProds]])</f>
        <v>29</v>
      </c>
      <c r="V1179">
        <v>1</v>
      </c>
      <c r="W1179">
        <v>2</v>
      </c>
      <c r="X1179">
        <v>3</v>
      </c>
      <c r="Y1179">
        <v>13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30</v>
      </c>
      <c r="AI1179" s="13">
        <f>SUM(Table13[[#This Row],[MntWines]:[MntGoldProds]])</f>
        <v>461</v>
      </c>
      <c r="AJ1179" s="13">
        <f>AVERAGE(Table13[[#This Row],[MntWines]:[MntGoldProds]])</f>
        <v>76.833333333333329</v>
      </c>
      <c r="AK1179">
        <f>IF(Table13[[#This Row],[Total Number of Purchases]]=0,0,Table13[[#This Row],[Total Spend]]/Table13[[#This Row],[Total Number of Purchases]])</f>
        <v>24.263157894736842</v>
      </c>
      <c r="AM1179">
        <f>SUM(Table13[[#This Row],[NumDealsPurchases]:[NumStorePurchases]])</f>
        <v>19</v>
      </c>
      <c r="AN1179" s="14">
        <f>Snapshot_Date-Table13[[#This Row],[Dt_Customer]]</f>
        <v>429</v>
      </c>
      <c r="AP1179" s="13">
        <f>Table13[[#This Row],[NumDealsPurchases]]/Table13[[#This Row],[Total Number of Purchases]]*100</f>
        <v>5.2631578947368416</v>
      </c>
      <c r="AQ1179">
        <f>6-ROUNDUP(_xlfn.PERCENTRANK.INC(Table13[Recency],Table13[[#This Row],[Recency]])*5, 0)</f>
        <v>5</v>
      </c>
      <c r="AR1179">
        <f>ROUNDUP(_xlfn.PERCENTRANK.INC(Table13[Total Number of Purchases],Table13[[#This Row],[Total Number of Purchases]])*5,0)</f>
        <v>4</v>
      </c>
      <c r="AS1179">
        <f>ROUNDUP(_xlfn.PERCENTRANK.INC(Table13[Total Spend],Table13[[#This Row],[Total Spend]])*5,0)</f>
        <v>3</v>
      </c>
      <c r="AT1179" t="str">
        <f>Table13[[#This Row],[Recency Score]]&amp;Table13[[#This Row],[Frequency Score]]&amp;Table13[[#This Row],[Monetary Score]]</f>
        <v>543</v>
      </c>
      <c r="AU1179" t="str">
        <f t="shared" si="18"/>
        <v>Loyal Customers</v>
      </c>
      <c r="AW1179" s="13">
        <f>DATEDIF(Table13[[#This Row],[Dt_Customer]], Snapshot_Date, "d")</f>
        <v>429</v>
      </c>
      <c r="AX1179" s="13">
        <f>Table13[[#This Row],[CL if today]]/365</f>
        <v>1.1753424657534246</v>
      </c>
      <c r="AY1179">
        <f>Table13[[#This Row],[Total Number of Purchases]]/Table13[[#This Row],[Corrected CL]]</f>
        <v>16.165501165501166</v>
      </c>
      <c r="AZ1179">
        <f>Table13[[#This Row],[Average Order Value (AOV)]]*Table13[[#This Row],[Freq per Year]]</f>
        <v>392.22610722610722</v>
      </c>
      <c r="BA1179">
        <f>Table13[[#This Row],[Total Spend]]/Table13[[#This Row],[Corrected CL]]</f>
        <v>392.22610722610722</v>
      </c>
      <c r="BB1179">
        <v>224.41995359628771</v>
      </c>
      <c r="BC1179" s="1">
        <f>Table13[[#This Row],[Dt_Customer]]+Table13[[#This Row],[Recency]]</f>
        <v>41488</v>
      </c>
      <c r="BD1179" s="16" t="str">
        <f>IF(COUNTIF(A:A, A1179) &gt; 1, "Duplicate", "Unique")</f>
        <v>Unique</v>
      </c>
    </row>
    <row r="1180" spans="1:56" x14ac:dyDescent="0.3">
      <c r="A1180">
        <v>3934</v>
      </c>
      <c r="B1180">
        <v>1966</v>
      </c>
      <c r="C1180" t="s">
        <v>28</v>
      </c>
      <c r="D1180" t="s">
        <v>33</v>
      </c>
      <c r="E1180">
        <v>61286</v>
      </c>
      <c r="F1180">
        <v>0</v>
      </c>
      <c r="G1180">
        <v>1</v>
      </c>
      <c r="H1180" s="1">
        <v>41488</v>
      </c>
      <c r="I1180">
        <v>34</v>
      </c>
      <c r="J1180">
        <v>356</v>
      </c>
      <c r="K1180">
        <v>0</v>
      </c>
      <c r="L1180">
        <v>107</v>
      </c>
      <c r="M1180">
        <v>19</v>
      </c>
      <c r="N1180">
        <v>9</v>
      </c>
      <c r="O1180">
        <v>117</v>
      </c>
      <c r="P1180">
        <f>IF(Table13[[#This Row],[MntWines]] = 0,"",Table13[[#This Row],[MntWines]])</f>
        <v>356</v>
      </c>
      <c r="Q1180" t="str">
        <f>IF(Table13[[#This Row],[MntFruits]] = 0, "",Table13[[#This Row],[MntFruits]])</f>
        <v/>
      </c>
      <c r="R1180">
        <f>IF(Table13[[#This Row],[MntMeatProducts]] = 0, "",Table13[[#This Row],[MntMeatProducts]])</f>
        <v>107</v>
      </c>
      <c r="S1180">
        <f>IF(Table13[[#This Row],[MntFishProducts]] = 0, "",Table13[[#This Row],[MntFishProducts]])</f>
        <v>19</v>
      </c>
      <c r="T1180">
        <f>IF(Table13[[#This Row],[MntSweetProducts]] = 0, "",Table13[[#This Row],[MntSweetProducts]])</f>
        <v>9</v>
      </c>
      <c r="U1180">
        <f>IF(Table13[[#This Row],[MntGoldProds]] = 0, "",Table13[[#This Row],[MntGoldProds]])</f>
        <v>117</v>
      </c>
      <c r="V1180">
        <v>2</v>
      </c>
      <c r="W1180">
        <v>7</v>
      </c>
      <c r="X1180">
        <v>1</v>
      </c>
      <c r="Y1180">
        <v>8</v>
      </c>
      <c r="Z1180">
        <v>5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 t="s">
        <v>40</v>
      </c>
      <c r="AI1180" s="13">
        <f>SUM(Table13[[#This Row],[MntWines]:[MntGoldProds]])</f>
        <v>608</v>
      </c>
      <c r="AJ1180" s="13">
        <f>AVERAGE(Table13[[#This Row],[MntWines]:[MntGoldProds]])</f>
        <v>101.33333333333333</v>
      </c>
      <c r="AK1180">
        <f>IF(Table13[[#This Row],[Total Number of Purchases]]=0,0,Table13[[#This Row],[Total Spend]]/Table13[[#This Row],[Total Number of Purchases]])</f>
        <v>33.777777777777779</v>
      </c>
      <c r="AM1180">
        <f>SUM(Table13[[#This Row],[NumDealsPurchases]:[NumStorePurchases]])</f>
        <v>18</v>
      </c>
      <c r="AN1180" s="14">
        <f>Snapshot_Date-Table13[[#This Row],[Dt_Customer]]</f>
        <v>428</v>
      </c>
      <c r="AP1180" s="13">
        <f>Table13[[#This Row],[NumDealsPurchases]]/Table13[[#This Row],[Total Number of Purchases]]*100</f>
        <v>11.111111111111111</v>
      </c>
      <c r="AQ1180">
        <f>6-ROUNDUP(_xlfn.PERCENTRANK.INC(Table13[Recency],Table13[[#This Row],[Recency]])*5, 0)</f>
        <v>4</v>
      </c>
      <c r="AR1180">
        <f>ROUNDUP(_xlfn.PERCENTRANK.INC(Table13[Total Number of Purchases],Table13[[#This Row],[Total Number of Purchases]])*5,0)</f>
        <v>4</v>
      </c>
      <c r="AS1180">
        <f>ROUNDUP(_xlfn.PERCENTRANK.INC(Table13[Total Spend],Table13[[#This Row],[Total Spend]])*5,0)</f>
        <v>3</v>
      </c>
      <c r="AT1180" t="str">
        <f>Table13[[#This Row],[Recency Score]]&amp;Table13[[#This Row],[Frequency Score]]&amp;Table13[[#This Row],[Monetary Score]]</f>
        <v>443</v>
      </c>
      <c r="AU1180" t="str">
        <f t="shared" si="18"/>
        <v>Potential Loyalists</v>
      </c>
      <c r="AW1180" s="13">
        <f>DATEDIF(Table13[[#This Row],[Dt_Customer]], Snapshot_Date, "d")</f>
        <v>428</v>
      </c>
      <c r="AX1180" s="13">
        <f>Table13[[#This Row],[CL if today]]/365</f>
        <v>1.1726027397260275</v>
      </c>
      <c r="AY1180">
        <f>Table13[[#This Row],[Total Number of Purchases]]/Table13[[#This Row],[Corrected CL]]</f>
        <v>15.350467289719626</v>
      </c>
      <c r="AZ1180">
        <f>Table13[[#This Row],[Average Order Value (AOV)]]*Table13[[#This Row],[Freq per Year]]</f>
        <v>518.50467289719631</v>
      </c>
      <c r="BA1180">
        <f>Table13[[#This Row],[Total Spend]]/Table13[[#This Row],[Corrected CL]]</f>
        <v>518.5046728971962</v>
      </c>
      <c r="BB1180">
        <v>22.069767441860463</v>
      </c>
      <c r="BC1180" s="1">
        <f>Table13[[#This Row],[Dt_Customer]]+Table13[[#This Row],[Recency]]</f>
        <v>41522</v>
      </c>
      <c r="BD1180" s="16" t="str">
        <f>IF(COUNTIF(A:A, A1180) &gt; 1, "Duplicate", "Unique")</f>
        <v>Unique</v>
      </c>
    </row>
    <row r="1181" spans="1:56" x14ac:dyDescent="0.3">
      <c r="A1181">
        <v>2493</v>
      </c>
      <c r="B1181">
        <v>1966</v>
      </c>
      <c r="C1181" t="s">
        <v>28</v>
      </c>
      <c r="D1181" t="s">
        <v>33</v>
      </c>
      <c r="E1181">
        <v>61286</v>
      </c>
      <c r="F1181">
        <v>0</v>
      </c>
      <c r="G1181">
        <v>1</v>
      </c>
      <c r="H1181" s="1">
        <v>41488</v>
      </c>
      <c r="I1181">
        <v>34</v>
      </c>
      <c r="J1181">
        <v>356</v>
      </c>
      <c r="K1181">
        <v>0</v>
      </c>
      <c r="L1181">
        <v>107</v>
      </c>
      <c r="M1181">
        <v>19</v>
      </c>
      <c r="N1181">
        <v>9</v>
      </c>
      <c r="O1181">
        <v>117</v>
      </c>
      <c r="P1181">
        <f>IF(Table13[[#This Row],[MntWines]] = 0,"",Table13[[#This Row],[MntWines]])</f>
        <v>356</v>
      </c>
      <c r="Q1181" t="str">
        <f>IF(Table13[[#This Row],[MntFruits]] = 0, "",Table13[[#This Row],[MntFruits]])</f>
        <v/>
      </c>
      <c r="R1181">
        <f>IF(Table13[[#This Row],[MntMeatProducts]] = 0, "",Table13[[#This Row],[MntMeatProducts]])</f>
        <v>107</v>
      </c>
      <c r="S1181">
        <f>IF(Table13[[#This Row],[MntFishProducts]] = 0, "",Table13[[#This Row],[MntFishProducts]])</f>
        <v>19</v>
      </c>
      <c r="T1181">
        <f>IF(Table13[[#This Row],[MntSweetProducts]] = 0, "",Table13[[#This Row],[MntSweetProducts]])</f>
        <v>9</v>
      </c>
      <c r="U1181">
        <f>IF(Table13[[#This Row],[MntGoldProds]] = 0, "",Table13[[#This Row],[MntGoldProds]])</f>
        <v>117</v>
      </c>
      <c r="V1181">
        <v>2</v>
      </c>
      <c r="W1181">
        <v>7</v>
      </c>
      <c r="X1181">
        <v>1</v>
      </c>
      <c r="Y1181">
        <v>8</v>
      </c>
      <c r="Z1181">
        <v>5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t="s">
        <v>39</v>
      </c>
      <c r="AI1181" s="13">
        <f>SUM(Table13[[#This Row],[MntWines]:[MntGoldProds]])</f>
        <v>608</v>
      </c>
      <c r="AJ1181" s="13">
        <f>AVERAGE(Table13[[#This Row],[MntWines]:[MntGoldProds]])</f>
        <v>101.33333333333333</v>
      </c>
      <c r="AK1181">
        <f>IF(Table13[[#This Row],[Total Number of Purchases]]=0,0,Table13[[#This Row],[Total Spend]]/Table13[[#This Row],[Total Number of Purchases]])</f>
        <v>33.777777777777779</v>
      </c>
      <c r="AM1181">
        <f>SUM(Table13[[#This Row],[NumDealsPurchases]:[NumStorePurchases]])</f>
        <v>18</v>
      </c>
      <c r="AN1181" s="14">
        <f>Snapshot_Date-Table13[[#This Row],[Dt_Customer]]</f>
        <v>428</v>
      </c>
      <c r="AP1181" s="13">
        <f>Table13[[#This Row],[NumDealsPurchases]]/Table13[[#This Row],[Total Number of Purchases]]*100</f>
        <v>11.111111111111111</v>
      </c>
      <c r="AQ1181">
        <f>6-ROUNDUP(_xlfn.PERCENTRANK.INC(Table13[Recency],Table13[[#This Row],[Recency]])*5, 0)</f>
        <v>4</v>
      </c>
      <c r="AR1181">
        <f>ROUNDUP(_xlfn.PERCENTRANK.INC(Table13[Total Number of Purchases],Table13[[#This Row],[Total Number of Purchases]])*5,0)</f>
        <v>4</v>
      </c>
      <c r="AS1181">
        <f>ROUNDUP(_xlfn.PERCENTRANK.INC(Table13[Total Spend],Table13[[#This Row],[Total Spend]])*5,0)</f>
        <v>3</v>
      </c>
      <c r="AT1181" t="str">
        <f>Table13[[#This Row],[Recency Score]]&amp;Table13[[#This Row],[Frequency Score]]&amp;Table13[[#This Row],[Monetary Score]]</f>
        <v>443</v>
      </c>
      <c r="AU1181" t="str">
        <f t="shared" si="18"/>
        <v>Potential Loyalists</v>
      </c>
      <c r="AW1181" s="13">
        <f>DATEDIF(Table13[[#This Row],[Dt_Customer]], Snapshot_Date, "d")</f>
        <v>428</v>
      </c>
      <c r="AX1181" s="13">
        <f>Table13[[#This Row],[CL if today]]/365</f>
        <v>1.1726027397260275</v>
      </c>
      <c r="AY1181">
        <f>Table13[[#This Row],[Total Number of Purchases]]/Table13[[#This Row],[Corrected CL]]</f>
        <v>15.350467289719626</v>
      </c>
      <c r="AZ1181">
        <f>Table13[[#This Row],[Average Order Value (AOV)]]*Table13[[#This Row],[Freq per Year]]</f>
        <v>518.50467289719631</v>
      </c>
      <c r="BA1181">
        <f>Table13[[#This Row],[Total Spend]]/Table13[[#This Row],[Corrected CL]]</f>
        <v>518.5046728971962</v>
      </c>
      <c r="BB1181">
        <v>668.17865429234348</v>
      </c>
      <c r="BC1181" s="1">
        <f>Table13[[#This Row],[Dt_Customer]]+Table13[[#This Row],[Recency]]</f>
        <v>41522</v>
      </c>
      <c r="BD1181" s="16" t="str">
        <f>IF(COUNTIF(A:A, A1181) &gt; 1, "Duplicate", "Unique")</f>
        <v>Unique</v>
      </c>
    </row>
    <row r="1182" spans="1:56" x14ac:dyDescent="0.3">
      <c r="A1182">
        <v>2292</v>
      </c>
      <c r="B1182">
        <v>1985</v>
      </c>
      <c r="C1182" t="s">
        <v>28</v>
      </c>
      <c r="D1182" t="s">
        <v>31</v>
      </c>
      <c r="E1182">
        <v>22327</v>
      </c>
      <c r="F1182">
        <v>1</v>
      </c>
      <c r="G1182">
        <v>0</v>
      </c>
      <c r="H1182" s="1">
        <v>41488</v>
      </c>
      <c r="I1182">
        <v>94</v>
      </c>
      <c r="J1182">
        <v>5</v>
      </c>
      <c r="K1182">
        <v>4</v>
      </c>
      <c r="L1182">
        <v>8</v>
      </c>
      <c r="M1182">
        <v>2</v>
      </c>
      <c r="N1182">
        <v>0</v>
      </c>
      <c r="O1182">
        <v>5</v>
      </c>
      <c r="P1182">
        <f>IF(Table13[[#This Row],[MntWines]] = 0,"",Table13[[#This Row],[MntWines]])</f>
        <v>5</v>
      </c>
      <c r="Q1182">
        <f>IF(Table13[[#This Row],[MntFruits]] = 0, "",Table13[[#This Row],[MntFruits]])</f>
        <v>4</v>
      </c>
      <c r="R1182">
        <f>IF(Table13[[#This Row],[MntMeatProducts]] = 0, "",Table13[[#This Row],[MntMeatProducts]])</f>
        <v>8</v>
      </c>
      <c r="S1182">
        <f>IF(Table13[[#This Row],[MntFishProducts]] = 0, "",Table13[[#This Row],[MntFishProducts]])</f>
        <v>2</v>
      </c>
      <c r="T1182" t="str">
        <f>IF(Table13[[#This Row],[MntSweetProducts]] = 0, "",Table13[[#This Row],[MntSweetProducts]])</f>
        <v/>
      </c>
      <c r="U1182">
        <f>IF(Table13[[#This Row],[MntGoldProds]] = 0, "",Table13[[#This Row],[MntGoldProds]])</f>
        <v>5</v>
      </c>
      <c r="V1182">
        <v>1</v>
      </c>
      <c r="W1182">
        <v>1</v>
      </c>
      <c r="X1182">
        <v>0</v>
      </c>
      <c r="Y1182">
        <v>3</v>
      </c>
      <c r="Z1182">
        <v>5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30</v>
      </c>
      <c r="AI1182" s="13">
        <f>SUM(Table13[[#This Row],[MntWines]:[MntGoldProds]])</f>
        <v>24</v>
      </c>
      <c r="AJ1182" s="13">
        <f>AVERAGE(Table13[[#This Row],[MntWines]:[MntGoldProds]])</f>
        <v>4</v>
      </c>
      <c r="AK1182">
        <f>IF(Table13[[#This Row],[Total Number of Purchases]]=0,0,Table13[[#This Row],[Total Spend]]/Table13[[#This Row],[Total Number of Purchases]])</f>
        <v>4.8</v>
      </c>
      <c r="AM1182">
        <f>SUM(Table13[[#This Row],[NumDealsPurchases]:[NumStorePurchases]])</f>
        <v>5</v>
      </c>
      <c r="AN1182" s="14">
        <f>Snapshot_Date-Table13[[#This Row],[Dt_Customer]]</f>
        <v>428</v>
      </c>
      <c r="AP1182" s="13">
        <f>Table13[[#This Row],[NumDealsPurchases]]/Table13[[#This Row],[Total Number of Purchases]]*100</f>
        <v>20</v>
      </c>
      <c r="AQ1182">
        <f>6-ROUNDUP(_xlfn.PERCENTRANK.INC(Table13[Recency],Table13[[#This Row],[Recency]])*5, 0)</f>
        <v>1</v>
      </c>
      <c r="AR1182">
        <f>ROUNDUP(_xlfn.PERCENTRANK.INC(Table13[Total Number of Purchases],Table13[[#This Row],[Total Number of Purchases]])*5,0)</f>
        <v>1</v>
      </c>
      <c r="AS1182">
        <f>ROUNDUP(_xlfn.PERCENTRANK.INC(Table13[Total Spend],Table13[[#This Row],[Total Spend]])*5,0)</f>
        <v>1</v>
      </c>
      <c r="AT1182" t="str">
        <f>Table13[[#This Row],[Recency Score]]&amp;Table13[[#This Row],[Frequency Score]]&amp;Table13[[#This Row],[Monetary Score]]</f>
        <v>111</v>
      </c>
      <c r="AU1182" t="str">
        <f t="shared" si="18"/>
        <v>Lost</v>
      </c>
      <c r="AW1182" s="13">
        <f>DATEDIF(Table13[[#This Row],[Dt_Customer]], Snapshot_Date, "d")</f>
        <v>428</v>
      </c>
      <c r="AX1182" s="13">
        <f>Table13[[#This Row],[CL if today]]/365</f>
        <v>1.1726027397260275</v>
      </c>
      <c r="AY1182">
        <f>Table13[[#This Row],[Total Number of Purchases]]/Table13[[#This Row],[Corrected CL]]</f>
        <v>4.2640186915887845</v>
      </c>
      <c r="AZ1182">
        <f>Table13[[#This Row],[Average Order Value (AOV)]]*Table13[[#This Row],[Freq per Year]]</f>
        <v>20.467289719626166</v>
      </c>
      <c r="BA1182">
        <f>Table13[[#This Row],[Total Spend]]/Table13[[#This Row],[Corrected CL]]</f>
        <v>20.467289719626166</v>
      </c>
      <c r="BB1182">
        <v>30.487238979118331</v>
      </c>
      <c r="BC1182" s="1">
        <f>Table13[[#This Row],[Dt_Customer]]+Table13[[#This Row],[Recency]]</f>
        <v>41582</v>
      </c>
      <c r="BD1182" s="16" t="str">
        <f>IF(COUNTIF(A:A, A1182) &gt; 1, "Duplicate", "Unique")</f>
        <v>Unique</v>
      </c>
    </row>
    <row r="1183" spans="1:56" x14ac:dyDescent="0.3">
      <c r="A1183">
        <v>1545</v>
      </c>
      <c r="B1183">
        <v>1986</v>
      </c>
      <c r="C1183" t="s">
        <v>28</v>
      </c>
      <c r="D1183" t="s">
        <v>33</v>
      </c>
      <c r="E1183">
        <v>38508</v>
      </c>
      <c r="F1183">
        <v>1</v>
      </c>
      <c r="G1183">
        <v>0</v>
      </c>
      <c r="H1183" s="1">
        <v>41488</v>
      </c>
      <c r="I1183">
        <v>95</v>
      </c>
      <c r="J1183">
        <v>120</v>
      </c>
      <c r="K1183">
        <v>19</v>
      </c>
      <c r="L1183">
        <v>206</v>
      </c>
      <c r="M1183">
        <v>25</v>
      </c>
      <c r="N1183">
        <v>19</v>
      </c>
      <c r="O1183">
        <v>54</v>
      </c>
      <c r="P1183">
        <f>IF(Table13[[#This Row],[MntWines]] = 0,"",Table13[[#This Row],[MntWines]])</f>
        <v>120</v>
      </c>
      <c r="Q1183">
        <f>IF(Table13[[#This Row],[MntFruits]] = 0, "",Table13[[#This Row],[MntFruits]])</f>
        <v>19</v>
      </c>
      <c r="R1183">
        <f>IF(Table13[[#This Row],[MntMeatProducts]] = 0, "",Table13[[#This Row],[MntMeatProducts]])</f>
        <v>206</v>
      </c>
      <c r="S1183">
        <f>IF(Table13[[#This Row],[MntFishProducts]] = 0, "",Table13[[#This Row],[MntFishProducts]])</f>
        <v>25</v>
      </c>
      <c r="T1183">
        <f>IF(Table13[[#This Row],[MntSweetProducts]] = 0, "",Table13[[#This Row],[MntSweetProducts]])</f>
        <v>19</v>
      </c>
      <c r="U1183">
        <f>IF(Table13[[#This Row],[MntGoldProds]] = 0, "",Table13[[#This Row],[MntGoldProds]])</f>
        <v>54</v>
      </c>
      <c r="V1183">
        <v>6</v>
      </c>
      <c r="W1183">
        <v>7</v>
      </c>
      <c r="X1183">
        <v>2</v>
      </c>
      <c r="Y1183">
        <v>5</v>
      </c>
      <c r="Z1183">
        <v>8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 t="s">
        <v>30</v>
      </c>
      <c r="AI1183" s="13">
        <f>SUM(Table13[[#This Row],[MntWines]:[MntGoldProds]])</f>
        <v>443</v>
      </c>
      <c r="AJ1183" s="13">
        <f>AVERAGE(Table13[[#This Row],[MntWines]:[MntGoldProds]])</f>
        <v>73.833333333333329</v>
      </c>
      <c r="AK1183">
        <f>IF(Table13[[#This Row],[Total Number of Purchases]]=0,0,Table13[[#This Row],[Total Spend]]/Table13[[#This Row],[Total Number of Purchases]])</f>
        <v>22.15</v>
      </c>
      <c r="AM1183">
        <f>SUM(Table13[[#This Row],[NumDealsPurchases]:[NumStorePurchases]])</f>
        <v>20</v>
      </c>
      <c r="AN1183" s="14">
        <f>Snapshot_Date-Table13[[#This Row],[Dt_Customer]]</f>
        <v>428</v>
      </c>
      <c r="AP1183" s="13">
        <f>Table13[[#This Row],[NumDealsPurchases]]/Table13[[#This Row],[Total Number of Purchases]]*100</f>
        <v>30</v>
      </c>
      <c r="AQ1183">
        <f>6-ROUNDUP(_xlfn.PERCENTRANK.INC(Table13[Recency],Table13[[#This Row],[Recency]])*5, 0)</f>
        <v>1</v>
      </c>
      <c r="AR1183">
        <f>ROUNDUP(_xlfn.PERCENTRANK.INC(Table13[Total Number of Purchases],Table13[[#This Row],[Total Number of Purchases]])*5,0)</f>
        <v>4</v>
      </c>
      <c r="AS1183">
        <f>ROUNDUP(_xlfn.PERCENTRANK.INC(Table13[Total Spend],Table13[[#This Row],[Total Spend]])*5,0)</f>
        <v>3</v>
      </c>
      <c r="AT1183" t="str">
        <f>Table13[[#This Row],[Recency Score]]&amp;Table13[[#This Row],[Frequency Score]]&amp;Table13[[#This Row],[Monetary Score]]</f>
        <v>143</v>
      </c>
      <c r="AU1183" t="str">
        <f t="shared" si="18"/>
        <v>Lost</v>
      </c>
      <c r="AW1183" s="13">
        <f>DATEDIF(Table13[[#This Row],[Dt_Customer]], Snapshot_Date, "d")</f>
        <v>428</v>
      </c>
      <c r="AX1183" s="13">
        <f>Table13[[#This Row],[CL if today]]/365</f>
        <v>1.1726027397260275</v>
      </c>
      <c r="AY1183">
        <f>Table13[[#This Row],[Total Number of Purchases]]/Table13[[#This Row],[Corrected CL]]</f>
        <v>17.056074766355138</v>
      </c>
      <c r="AZ1183">
        <f>Table13[[#This Row],[Average Order Value (AOV)]]*Table13[[#This Row],[Freq per Year]]</f>
        <v>377.79205607476626</v>
      </c>
      <c r="BA1183">
        <f>Table13[[#This Row],[Total Spend]]/Table13[[#This Row],[Corrected CL]]</f>
        <v>377.79205607476632</v>
      </c>
      <c r="BB1183">
        <v>27.099767981438518</v>
      </c>
      <c r="BC1183" s="1">
        <f>Table13[[#This Row],[Dt_Customer]]+Table13[[#This Row],[Recency]]</f>
        <v>41583</v>
      </c>
      <c r="BD1183" s="16" t="str">
        <f>IF(COUNTIF(A:A, A1183) &gt; 1, "Duplicate", "Unique")</f>
        <v>Unique</v>
      </c>
    </row>
    <row r="1184" spans="1:56" x14ac:dyDescent="0.3">
      <c r="A1184">
        <v>8420</v>
      </c>
      <c r="B1184">
        <v>1970</v>
      </c>
      <c r="C1184" t="s">
        <v>38</v>
      </c>
      <c r="D1184" t="s">
        <v>33</v>
      </c>
      <c r="E1184">
        <v>15315</v>
      </c>
      <c r="F1184">
        <v>0</v>
      </c>
      <c r="G1184">
        <v>0</v>
      </c>
      <c r="H1184" s="1">
        <v>41489</v>
      </c>
      <c r="I1184">
        <v>27</v>
      </c>
      <c r="J1184">
        <v>7</v>
      </c>
      <c r="K1184">
        <v>4</v>
      </c>
      <c r="L1184">
        <v>13</v>
      </c>
      <c r="M1184">
        <v>15</v>
      </c>
      <c r="N1184">
        <v>8</v>
      </c>
      <c r="O1184">
        <v>17</v>
      </c>
      <c r="P1184">
        <f>IF(Table13[[#This Row],[MntWines]] = 0,"",Table13[[#This Row],[MntWines]])</f>
        <v>7</v>
      </c>
      <c r="Q1184">
        <f>IF(Table13[[#This Row],[MntFruits]] = 0, "",Table13[[#This Row],[MntFruits]])</f>
        <v>4</v>
      </c>
      <c r="R1184">
        <f>IF(Table13[[#This Row],[MntMeatProducts]] = 0, "",Table13[[#This Row],[MntMeatProducts]])</f>
        <v>13</v>
      </c>
      <c r="S1184">
        <f>IF(Table13[[#This Row],[MntFishProducts]] = 0, "",Table13[[#This Row],[MntFishProducts]])</f>
        <v>15</v>
      </c>
      <c r="T1184">
        <f>IF(Table13[[#This Row],[MntSweetProducts]] = 0, "",Table13[[#This Row],[MntSweetProducts]])</f>
        <v>8</v>
      </c>
      <c r="U1184">
        <f>IF(Table13[[#This Row],[MntGoldProds]] = 0, "",Table13[[#This Row],[MntGoldProds]])</f>
        <v>17</v>
      </c>
      <c r="V1184">
        <v>2</v>
      </c>
      <c r="W1184">
        <v>2</v>
      </c>
      <c r="X1184">
        <v>0</v>
      </c>
      <c r="Y1184">
        <v>4</v>
      </c>
      <c r="Z1184">
        <v>5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30</v>
      </c>
      <c r="AI1184" s="13">
        <f>SUM(Table13[[#This Row],[MntWines]:[MntGoldProds]])</f>
        <v>64</v>
      </c>
      <c r="AJ1184" s="13">
        <f>AVERAGE(Table13[[#This Row],[MntWines]:[MntGoldProds]])</f>
        <v>10.666666666666666</v>
      </c>
      <c r="AK1184">
        <f>IF(Table13[[#This Row],[Total Number of Purchases]]=0,0,Table13[[#This Row],[Total Spend]]/Table13[[#This Row],[Total Number of Purchases]])</f>
        <v>8</v>
      </c>
      <c r="AM1184">
        <f>SUM(Table13[[#This Row],[NumDealsPurchases]:[NumStorePurchases]])</f>
        <v>8</v>
      </c>
      <c r="AN1184" s="14">
        <f>Snapshot_Date-Table13[[#This Row],[Dt_Customer]]</f>
        <v>427</v>
      </c>
      <c r="AP1184" s="13">
        <f>Table13[[#This Row],[NumDealsPurchases]]/Table13[[#This Row],[Total Number of Purchases]]*100</f>
        <v>25</v>
      </c>
      <c r="AQ1184">
        <f>6-ROUNDUP(_xlfn.PERCENTRANK.INC(Table13[Recency],Table13[[#This Row],[Recency]])*5, 0)</f>
        <v>4</v>
      </c>
      <c r="AR1184">
        <f>ROUNDUP(_xlfn.PERCENTRANK.INC(Table13[Total Number of Purchases],Table13[[#This Row],[Total Number of Purchases]])*5,0)</f>
        <v>2</v>
      </c>
      <c r="AS1184">
        <f>ROUNDUP(_xlfn.PERCENTRANK.INC(Table13[Total Spend],Table13[[#This Row],[Total Spend]])*5,0)</f>
        <v>2</v>
      </c>
      <c r="AT1184" t="str">
        <f>Table13[[#This Row],[Recency Score]]&amp;Table13[[#This Row],[Frequency Score]]&amp;Table13[[#This Row],[Monetary Score]]</f>
        <v>422</v>
      </c>
      <c r="AU1184" t="str">
        <f t="shared" si="18"/>
        <v>Potential Loyalists</v>
      </c>
      <c r="AW1184" s="13">
        <f>DATEDIF(Table13[[#This Row],[Dt_Customer]], Snapshot_Date, "d")</f>
        <v>427</v>
      </c>
      <c r="AX1184" s="13">
        <f>Table13[[#This Row],[CL if today]]/365</f>
        <v>1.1698630136986301</v>
      </c>
      <c r="AY1184">
        <f>Table13[[#This Row],[Total Number of Purchases]]/Table13[[#This Row],[Corrected CL]]</f>
        <v>6.8384074941451995</v>
      </c>
      <c r="AZ1184">
        <f>Table13[[#This Row],[Average Order Value (AOV)]]*Table13[[#This Row],[Freq per Year]]</f>
        <v>54.707259953161596</v>
      </c>
      <c r="BA1184">
        <f>Table13[[#This Row],[Total Spend]]/Table13[[#This Row],[Corrected CL]]</f>
        <v>54.707259953161596</v>
      </c>
      <c r="BB1184">
        <v>92.738927738927742</v>
      </c>
      <c r="BC1184" s="1">
        <f>Table13[[#This Row],[Dt_Customer]]+Table13[[#This Row],[Recency]]</f>
        <v>41516</v>
      </c>
      <c r="BD1184" s="16" t="str">
        <f>IF(COUNTIF(A:A, A1184) &gt; 1, "Duplicate", "Unique")</f>
        <v>Unique</v>
      </c>
    </row>
    <row r="1185" spans="1:56" x14ac:dyDescent="0.3">
      <c r="A1185">
        <v>10065</v>
      </c>
      <c r="B1185">
        <v>1970</v>
      </c>
      <c r="C1185" t="s">
        <v>38</v>
      </c>
      <c r="D1185" t="s">
        <v>33</v>
      </c>
      <c r="E1185">
        <v>15315</v>
      </c>
      <c r="F1185">
        <v>0</v>
      </c>
      <c r="G1185">
        <v>0</v>
      </c>
      <c r="H1185" s="1">
        <v>41489</v>
      </c>
      <c r="I1185">
        <v>27</v>
      </c>
      <c r="J1185">
        <v>7</v>
      </c>
      <c r="K1185">
        <v>4</v>
      </c>
      <c r="L1185">
        <v>13</v>
      </c>
      <c r="M1185">
        <v>15</v>
      </c>
      <c r="N1185">
        <v>8</v>
      </c>
      <c r="O1185">
        <v>17</v>
      </c>
      <c r="P1185">
        <f>IF(Table13[[#This Row],[MntWines]] = 0,"",Table13[[#This Row],[MntWines]])</f>
        <v>7</v>
      </c>
      <c r="Q1185">
        <f>IF(Table13[[#This Row],[MntFruits]] = 0, "",Table13[[#This Row],[MntFruits]])</f>
        <v>4</v>
      </c>
      <c r="R1185">
        <f>IF(Table13[[#This Row],[MntMeatProducts]] = 0, "",Table13[[#This Row],[MntMeatProducts]])</f>
        <v>13</v>
      </c>
      <c r="S1185">
        <f>IF(Table13[[#This Row],[MntFishProducts]] = 0, "",Table13[[#This Row],[MntFishProducts]])</f>
        <v>15</v>
      </c>
      <c r="T1185">
        <f>IF(Table13[[#This Row],[MntSweetProducts]] = 0, "",Table13[[#This Row],[MntSweetProducts]])</f>
        <v>8</v>
      </c>
      <c r="U1185">
        <f>IF(Table13[[#This Row],[MntGoldProds]] = 0, "",Table13[[#This Row],[MntGoldProds]])</f>
        <v>17</v>
      </c>
      <c r="V1185">
        <v>2</v>
      </c>
      <c r="W1185">
        <v>2</v>
      </c>
      <c r="X1185">
        <v>0</v>
      </c>
      <c r="Y1185">
        <v>4</v>
      </c>
      <c r="Z1185">
        <v>5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30</v>
      </c>
      <c r="AI1185" s="13">
        <f>SUM(Table13[[#This Row],[MntWines]:[MntGoldProds]])</f>
        <v>64</v>
      </c>
      <c r="AJ1185" s="13">
        <f>AVERAGE(Table13[[#This Row],[MntWines]:[MntGoldProds]])</f>
        <v>10.666666666666666</v>
      </c>
      <c r="AK1185">
        <f>IF(Table13[[#This Row],[Total Number of Purchases]]=0,0,Table13[[#This Row],[Total Spend]]/Table13[[#This Row],[Total Number of Purchases]])</f>
        <v>8</v>
      </c>
      <c r="AM1185">
        <f>SUM(Table13[[#This Row],[NumDealsPurchases]:[NumStorePurchases]])</f>
        <v>8</v>
      </c>
      <c r="AN1185" s="14">
        <f>Snapshot_Date-Table13[[#This Row],[Dt_Customer]]</f>
        <v>427</v>
      </c>
      <c r="AP1185" s="13">
        <f>Table13[[#This Row],[NumDealsPurchases]]/Table13[[#This Row],[Total Number of Purchases]]*100</f>
        <v>25</v>
      </c>
      <c r="AQ1185">
        <f>6-ROUNDUP(_xlfn.PERCENTRANK.INC(Table13[Recency],Table13[[#This Row],[Recency]])*5, 0)</f>
        <v>4</v>
      </c>
      <c r="AR1185">
        <f>ROUNDUP(_xlfn.PERCENTRANK.INC(Table13[Total Number of Purchases],Table13[[#This Row],[Total Number of Purchases]])*5,0)</f>
        <v>2</v>
      </c>
      <c r="AS1185">
        <f>ROUNDUP(_xlfn.PERCENTRANK.INC(Table13[Total Spend],Table13[[#This Row],[Total Spend]])*5,0)</f>
        <v>2</v>
      </c>
      <c r="AT1185" t="str">
        <f>Table13[[#This Row],[Recency Score]]&amp;Table13[[#This Row],[Frequency Score]]&amp;Table13[[#This Row],[Monetary Score]]</f>
        <v>422</v>
      </c>
      <c r="AU1185" t="str">
        <f t="shared" si="18"/>
        <v>Potential Loyalists</v>
      </c>
      <c r="AW1185" s="13">
        <f>DATEDIF(Table13[[#This Row],[Dt_Customer]], Snapshot_Date, "d")</f>
        <v>427</v>
      </c>
      <c r="AX1185" s="13">
        <f>Table13[[#This Row],[CL if today]]/365</f>
        <v>1.1698630136986301</v>
      </c>
      <c r="AY1185">
        <f>Table13[[#This Row],[Total Number of Purchases]]/Table13[[#This Row],[Corrected CL]]</f>
        <v>6.8384074941451995</v>
      </c>
      <c r="AZ1185">
        <f>Table13[[#This Row],[Average Order Value (AOV)]]*Table13[[#This Row],[Freq per Year]]</f>
        <v>54.707259953161596</v>
      </c>
      <c r="BA1185">
        <f>Table13[[#This Row],[Total Spend]]/Table13[[#This Row],[Corrected CL]]</f>
        <v>54.707259953161596</v>
      </c>
      <c r="BB1185">
        <v>22.069767441860463</v>
      </c>
      <c r="BC1185" s="1">
        <f>Table13[[#This Row],[Dt_Customer]]+Table13[[#This Row],[Recency]]</f>
        <v>41516</v>
      </c>
      <c r="BD1185" s="16" t="str">
        <f>IF(COUNTIF(A:A, A1185) &gt; 1, "Duplicate", "Unique")</f>
        <v>Unique</v>
      </c>
    </row>
    <row r="1186" spans="1:56" x14ac:dyDescent="0.3">
      <c r="A1186">
        <v>3524</v>
      </c>
      <c r="B1186">
        <v>1971</v>
      </c>
      <c r="C1186" t="s">
        <v>41</v>
      </c>
      <c r="D1186" t="s">
        <v>31</v>
      </c>
      <c r="E1186">
        <v>39763</v>
      </c>
      <c r="F1186">
        <v>1</v>
      </c>
      <c r="G1186">
        <v>0</v>
      </c>
      <c r="H1186" s="1">
        <v>41490</v>
      </c>
      <c r="I1186">
        <v>9</v>
      </c>
      <c r="J1186">
        <v>80</v>
      </c>
      <c r="K1186">
        <v>1</v>
      </c>
      <c r="L1186">
        <v>60</v>
      </c>
      <c r="M1186">
        <v>4</v>
      </c>
      <c r="N1186">
        <v>6</v>
      </c>
      <c r="O1186">
        <v>16</v>
      </c>
      <c r="P1186">
        <f>IF(Table13[[#This Row],[MntWines]] = 0,"",Table13[[#This Row],[MntWines]])</f>
        <v>80</v>
      </c>
      <c r="Q1186">
        <f>IF(Table13[[#This Row],[MntFruits]] = 0, "",Table13[[#This Row],[MntFruits]])</f>
        <v>1</v>
      </c>
      <c r="R1186">
        <f>IF(Table13[[#This Row],[MntMeatProducts]] = 0, "",Table13[[#This Row],[MntMeatProducts]])</f>
        <v>60</v>
      </c>
      <c r="S1186">
        <f>IF(Table13[[#This Row],[MntFishProducts]] = 0, "",Table13[[#This Row],[MntFishProducts]])</f>
        <v>4</v>
      </c>
      <c r="T1186">
        <f>IF(Table13[[#This Row],[MntSweetProducts]] = 0, "",Table13[[#This Row],[MntSweetProducts]])</f>
        <v>6</v>
      </c>
      <c r="U1186">
        <f>IF(Table13[[#This Row],[MntGoldProds]] = 0, "",Table13[[#This Row],[MntGoldProds]])</f>
        <v>16</v>
      </c>
      <c r="V1186">
        <v>2</v>
      </c>
      <c r="W1186">
        <v>5</v>
      </c>
      <c r="X1186">
        <v>1</v>
      </c>
      <c r="Y1186">
        <v>2</v>
      </c>
      <c r="Z1186">
        <v>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 t="s">
        <v>30</v>
      </c>
      <c r="AI1186" s="13">
        <f>SUM(Table13[[#This Row],[MntWines]:[MntGoldProds]])</f>
        <v>167</v>
      </c>
      <c r="AJ1186" s="13">
        <f>AVERAGE(Table13[[#This Row],[MntWines]:[MntGoldProds]])</f>
        <v>27.833333333333332</v>
      </c>
      <c r="AK1186">
        <f>IF(Table13[[#This Row],[Total Number of Purchases]]=0,0,Table13[[#This Row],[Total Spend]]/Table13[[#This Row],[Total Number of Purchases]])</f>
        <v>16.7</v>
      </c>
      <c r="AM1186">
        <f>SUM(Table13[[#This Row],[NumDealsPurchases]:[NumStorePurchases]])</f>
        <v>10</v>
      </c>
      <c r="AN1186" s="14">
        <f>Snapshot_Date-Table13[[#This Row],[Dt_Customer]]</f>
        <v>426</v>
      </c>
      <c r="AP1186" s="13">
        <f>Table13[[#This Row],[NumDealsPurchases]]/Table13[[#This Row],[Total Number of Purchases]]*100</f>
        <v>20</v>
      </c>
      <c r="AQ1186">
        <f>6-ROUNDUP(_xlfn.PERCENTRANK.INC(Table13[Recency],Table13[[#This Row],[Recency]])*5, 0)</f>
        <v>5</v>
      </c>
      <c r="AR1186">
        <f>ROUNDUP(_xlfn.PERCENTRANK.INC(Table13[Total Number of Purchases],Table13[[#This Row],[Total Number of Purchases]])*5,0)</f>
        <v>2</v>
      </c>
      <c r="AS1186">
        <f>ROUNDUP(_xlfn.PERCENTRANK.INC(Table13[Total Spend],Table13[[#This Row],[Total Spend]])*5,0)</f>
        <v>2</v>
      </c>
      <c r="AT1186" t="str">
        <f>Table13[[#This Row],[Recency Score]]&amp;Table13[[#This Row],[Frequency Score]]&amp;Table13[[#This Row],[Monetary Score]]</f>
        <v>522</v>
      </c>
      <c r="AU1186" t="str">
        <f t="shared" si="18"/>
        <v>Others</v>
      </c>
      <c r="AW1186" s="13">
        <f>DATEDIF(Table13[[#This Row],[Dt_Customer]], Snapshot_Date, "d")</f>
        <v>426</v>
      </c>
      <c r="AX1186" s="13">
        <f>Table13[[#This Row],[CL if today]]/365</f>
        <v>1.167123287671233</v>
      </c>
      <c r="AY1186">
        <f>Table13[[#This Row],[Total Number of Purchases]]/Table13[[#This Row],[Corrected CL]]</f>
        <v>8.568075117370892</v>
      </c>
      <c r="AZ1186">
        <f>Table13[[#This Row],[Average Order Value (AOV)]]*Table13[[#This Row],[Freq per Year]]</f>
        <v>143.08685446009389</v>
      </c>
      <c r="BA1186">
        <f>Table13[[#This Row],[Total Spend]]/Table13[[#This Row],[Corrected CL]]</f>
        <v>143.08685446009389</v>
      </c>
      <c r="BB1186">
        <v>237.3776223776224</v>
      </c>
      <c r="BC1186" s="1">
        <f>Table13[[#This Row],[Dt_Customer]]+Table13[[#This Row],[Recency]]</f>
        <v>41499</v>
      </c>
      <c r="BD1186" s="16" t="str">
        <f>IF(COUNTIF(A:A, A1186) &gt; 1, "Duplicate", "Unique")</f>
        <v>Unique</v>
      </c>
    </row>
    <row r="1187" spans="1:56" x14ac:dyDescent="0.3">
      <c r="A1187">
        <v>2406</v>
      </c>
      <c r="B1187">
        <v>1949</v>
      </c>
      <c r="C1187" t="s">
        <v>28</v>
      </c>
      <c r="D1187" t="s">
        <v>35</v>
      </c>
      <c r="E1187">
        <v>54591</v>
      </c>
      <c r="F1187">
        <v>0</v>
      </c>
      <c r="G1187">
        <v>1</v>
      </c>
      <c r="H1187" s="1">
        <v>41491</v>
      </c>
      <c r="I1187">
        <v>63</v>
      </c>
      <c r="J1187">
        <v>376</v>
      </c>
      <c r="K1187">
        <v>4</v>
      </c>
      <c r="L1187">
        <v>94</v>
      </c>
      <c r="M1187">
        <v>12</v>
      </c>
      <c r="N1187">
        <v>9</v>
      </c>
      <c r="O1187">
        <v>24</v>
      </c>
      <c r="P1187">
        <f>IF(Table13[[#This Row],[MntWines]] = 0,"",Table13[[#This Row],[MntWines]])</f>
        <v>376</v>
      </c>
      <c r="Q1187">
        <f>IF(Table13[[#This Row],[MntFruits]] = 0, "",Table13[[#This Row],[MntFruits]])</f>
        <v>4</v>
      </c>
      <c r="R1187">
        <f>IF(Table13[[#This Row],[MntMeatProducts]] = 0, "",Table13[[#This Row],[MntMeatProducts]])</f>
        <v>94</v>
      </c>
      <c r="S1187">
        <f>IF(Table13[[#This Row],[MntFishProducts]] = 0, "",Table13[[#This Row],[MntFishProducts]])</f>
        <v>12</v>
      </c>
      <c r="T1187">
        <f>IF(Table13[[#This Row],[MntSweetProducts]] = 0, "",Table13[[#This Row],[MntSweetProducts]])</f>
        <v>9</v>
      </c>
      <c r="U1187">
        <f>IF(Table13[[#This Row],[MntGoldProds]] = 0, "",Table13[[#This Row],[MntGoldProds]])</f>
        <v>24</v>
      </c>
      <c r="V1187">
        <v>3</v>
      </c>
      <c r="W1187">
        <v>6</v>
      </c>
      <c r="X1187">
        <v>2</v>
      </c>
      <c r="Y1187">
        <v>8</v>
      </c>
      <c r="Z1187">
        <v>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 t="s">
        <v>36</v>
      </c>
      <c r="AI1187" s="13">
        <f>SUM(Table13[[#This Row],[MntWines]:[MntGoldProds]])</f>
        <v>519</v>
      </c>
      <c r="AJ1187" s="13">
        <f>AVERAGE(Table13[[#This Row],[MntWines]:[MntGoldProds]])</f>
        <v>86.5</v>
      </c>
      <c r="AK1187">
        <f>IF(Table13[[#This Row],[Total Number of Purchases]]=0,0,Table13[[#This Row],[Total Spend]]/Table13[[#This Row],[Total Number of Purchases]])</f>
        <v>27.315789473684209</v>
      </c>
      <c r="AM1187">
        <f>SUM(Table13[[#This Row],[NumDealsPurchases]:[NumStorePurchases]])</f>
        <v>19</v>
      </c>
      <c r="AN1187" s="14">
        <f>Snapshot_Date-Table13[[#This Row],[Dt_Customer]]</f>
        <v>425</v>
      </c>
      <c r="AP1187" s="13">
        <f>Table13[[#This Row],[NumDealsPurchases]]/Table13[[#This Row],[Total Number of Purchases]]*100</f>
        <v>15.789473684210526</v>
      </c>
      <c r="AQ1187">
        <f>6-ROUNDUP(_xlfn.PERCENTRANK.INC(Table13[Recency],Table13[[#This Row],[Recency]])*5, 0)</f>
        <v>2</v>
      </c>
      <c r="AR1187">
        <f>ROUNDUP(_xlfn.PERCENTRANK.INC(Table13[Total Number of Purchases],Table13[[#This Row],[Total Number of Purchases]])*5,0)</f>
        <v>4</v>
      </c>
      <c r="AS1187">
        <f>ROUNDUP(_xlfn.PERCENTRANK.INC(Table13[Total Spend],Table13[[#This Row],[Total Spend]])*5,0)</f>
        <v>3</v>
      </c>
      <c r="AT1187" t="str">
        <f>Table13[[#This Row],[Recency Score]]&amp;Table13[[#This Row],[Frequency Score]]&amp;Table13[[#This Row],[Monetary Score]]</f>
        <v>243</v>
      </c>
      <c r="AU1187" t="str">
        <f t="shared" si="18"/>
        <v>About to Sleep</v>
      </c>
      <c r="AW1187" s="13">
        <f>DATEDIF(Table13[[#This Row],[Dt_Customer]], Snapshot_Date, "d")</f>
        <v>425</v>
      </c>
      <c r="AX1187" s="13">
        <f>Table13[[#This Row],[CL if today]]/365</f>
        <v>1.1643835616438356</v>
      </c>
      <c r="AY1187">
        <f>Table13[[#This Row],[Total Number of Purchases]]/Table13[[#This Row],[Corrected CL]]</f>
        <v>16.317647058823528</v>
      </c>
      <c r="AZ1187">
        <f>Table13[[#This Row],[Average Order Value (AOV)]]*Table13[[#This Row],[Freq per Year]]</f>
        <v>445.72941176470584</v>
      </c>
      <c r="BA1187">
        <f>Table13[[#This Row],[Total Spend]]/Table13[[#This Row],[Corrected CL]]</f>
        <v>445.7294117647059</v>
      </c>
      <c r="BB1187">
        <v>392.22610722610722</v>
      </c>
      <c r="BC1187" s="1">
        <f>Table13[[#This Row],[Dt_Customer]]+Table13[[#This Row],[Recency]]</f>
        <v>41554</v>
      </c>
      <c r="BD1187" s="16" t="str">
        <f>IF(COUNTIF(A:A, A1187) &gt; 1, "Duplicate", "Unique")</f>
        <v>Unique</v>
      </c>
    </row>
    <row r="1188" spans="1:56" x14ac:dyDescent="0.3">
      <c r="A1188">
        <v>4186</v>
      </c>
      <c r="B1188">
        <v>1950</v>
      </c>
      <c r="C1188" t="s">
        <v>28</v>
      </c>
      <c r="D1188" t="s">
        <v>35</v>
      </c>
      <c r="E1188">
        <v>34026</v>
      </c>
      <c r="F1188">
        <v>1</v>
      </c>
      <c r="G1188">
        <v>1</v>
      </c>
      <c r="H1188" s="1">
        <v>41491</v>
      </c>
      <c r="I1188">
        <v>11</v>
      </c>
      <c r="J1188">
        <v>18</v>
      </c>
      <c r="K1188">
        <v>6</v>
      </c>
      <c r="L1188">
        <v>15</v>
      </c>
      <c r="M1188">
        <v>12</v>
      </c>
      <c r="N1188">
        <v>8</v>
      </c>
      <c r="O1188">
        <v>17</v>
      </c>
      <c r="P1188">
        <f>IF(Table13[[#This Row],[MntWines]] = 0,"",Table13[[#This Row],[MntWines]])</f>
        <v>18</v>
      </c>
      <c r="Q1188">
        <f>IF(Table13[[#This Row],[MntFruits]] = 0, "",Table13[[#This Row],[MntFruits]])</f>
        <v>6</v>
      </c>
      <c r="R1188">
        <f>IF(Table13[[#This Row],[MntMeatProducts]] = 0, "",Table13[[#This Row],[MntMeatProducts]])</f>
        <v>15</v>
      </c>
      <c r="S1188">
        <f>IF(Table13[[#This Row],[MntFishProducts]] = 0, "",Table13[[#This Row],[MntFishProducts]])</f>
        <v>12</v>
      </c>
      <c r="T1188">
        <f>IF(Table13[[#This Row],[MntSweetProducts]] = 0, "",Table13[[#This Row],[MntSweetProducts]])</f>
        <v>8</v>
      </c>
      <c r="U1188">
        <f>IF(Table13[[#This Row],[MntGoldProds]] = 0, "",Table13[[#This Row],[MntGoldProds]])</f>
        <v>17</v>
      </c>
      <c r="V1188">
        <v>3</v>
      </c>
      <c r="W1188">
        <v>2</v>
      </c>
      <c r="X1188">
        <v>1</v>
      </c>
      <c r="Y1188">
        <v>3</v>
      </c>
      <c r="Z1188">
        <v>5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 t="s">
        <v>32</v>
      </c>
      <c r="AI1188" s="13">
        <f>SUM(Table13[[#This Row],[MntWines]:[MntGoldProds]])</f>
        <v>76</v>
      </c>
      <c r="AJ1188" s="13">
        <f>AVERAGE(Table13[[#This Row],[MntWines]:[MntGoldProds]])</f>
        <v>12.666666666666666</v>
      </c>
      <c r="AK1188">
        <f>IF(Table13[[#This Row],[Total Number of Purchases]]=0,0,Table13[[#This Row],[Total Spend]]/Table13[[#This Row],[Total Number of Purchases]])</f>
        <v>8.4444444444444446</v>
      </c>
      <c r="AM1188">
        <f>SUM(Table13[[#This Row],[NumDealsPurchases]:[NumStorePurchases]])</f>
        <v>9</v>
      </c>
      <c r="AN1188" s="14">
        <f>Snapshot_Date-Table13[[#This Row],[Dt_Customer]]</f>
        <v>425</v>
      </c>
      <c r="AP1188" s="13">
        <f>Table13[[#This Row],[NumDealsPurchases]]/Table13[[#This Row],[Total Number of Purchases]]*100</f>
        <v>33.333333333333329</v>
      </c>
      <c r="AQ1188">
        <f>6-ROUNDUP(_xlfn.PERCENTRANK.INC(Table13[Recency],Table13[[#This Row],[Recency]])*5, 0)</f>
        <v>5</v>
      </c>
      <c r="AR1188">
        <f>ROUNDUP(_xlfn.PERCENTRANK.INC(Table13[Total Number of Purchases],Table13[[#This Row],[Total Number of Purchases]])*5,0)</f>
        <v>2</v>
      </c>
      <c r="AS1188">
        <f>ROUNDUP(_xlfn.PERCENTRANK.INC(Table13[Total Spend],Table13[[#This Row],[Total Spend]])*5,0)</f>
        <v>2</v>
      </c>
      <c r="AT1188" t="str">
        <f>Table13[[#This Row],[Recency Score]]&amp;Table13[[#This Row],[Frequency Score]]&amp;Table13[[#This Row],[Monetary Score]]</f>
        <v>522</v>
      </c>
      <c r="AU1188" t="str">
        <f t="shared" si="18"/>
        <v>Others</v>
      </c>
      <c r="AW1188" s="13">
        <f>DATEDIF(Table13[[#This Row],[Dt_Customer]], Snapshot_Date, "d")</f>
        <v>425</v>
      </c>
      <c r="AX1188" s="13">
        <f>Table13[[#This Row],[CL if today]]/365</f>
        <v>1.1643835616438356</v>
      </c>
      <c r="AY1188">
        <f>Table13[[#This Row],[Total Number of Purchases]]/Table13[[#This Row],[Corrected CL]]</f>
        <v>7.7294117647058824</v>
      </c>
      <c r="AZ1188">
        <f>Table13[[#This Row],[Average Order Value (AOV)]]*Table13[[#This Row],[Freq per Year]]</f>
        <v>65.270588235294113</v>
      </c>
      <c r="BA1188">
        <f>Table13[[#This Row],[Total Spend]]/Table13[[#This Row],[Corrected CL]]</f>
        <v>65.270588235294113</v>
      </c>
      <c r="BB1188">
        <v>377.79205607476632</v>
      </c>
      <c r="BC1188" s="1">
        <f>Table13[[#This Row],[Dt_Customer]]+Table13[[#This Row],[Recency]]</f>
        <v>41502</v>
      </c>
      <c r="BD1188" s="16" t="str">
        <f>IF(COUNTIF(A:A, A1188) &gt; 1, "Duplicate", "Unique")</f>
        <v>Unique</v>
      </c>
    </row>
    <row r="1189" spans="1:56" x14ac:dyDescent="0.3">
      <c r="A1189">
        <v>1419</v>
      </c>
      <c r="B1189">
        <v>1950</v>
      </c>
      <c r="C1189" t="s">
        <v>28</v>
      </c>
      <c r="D1189" t="s">
        <v>35</v>
      </c>
      <c r="E1189">
        <v>34026</v>
      </c>
      <c r="F1189">
        <v>1</v>
      </c>
      <c r="G1189">
        <v>1</v>
      </c>
      <c r="H1189" s="1">
        <v>41491</v>
      </c>
      <c r="I1189">
        <v>11</v>
      </c>
      <c r="J1189">
        <v>18</v>
      </c>
      <c r="K1189">
        <v>6</v>
      </c>
      <c r="L1189">
        <v>15</v>
      </c>
      <c r="M1189">
        <v>12</v>
      </c>
      <c r="N1189">
        <v>8</v>
      </c>
      <c r="O1189">
        <v>17</v>
      </c>
      <c r="P1189">
        <f>IF(Table13[[#This Row],[MntWines]] = 0,"",Table13[[#This Row],[MntWines]])</f>
        <v>18</v>
      </c>
      <c r="Q1189">
        <f>IF(Table13[[#This Row],[MntFruits]] = 0, "",Table13[[#This Row],[MntFruits]])</f>
        <v>6</v>
      </c>
      <c r="R1189">
        <f>IF(Table13[[#This Row],[MntMeatProducts]] = 0, "",Table13[[#This Row],[MntMeatProducts]])</f>
        <v>15</v>
      </c>
      <c r="S1189">
        <f>IF(Table13[[#This Row],[MntFishProducts]] = 0, "",Table13[[#This Row],[MntFishProducts]])</f>
        <v>12</v>
      </c>
      <c r="T1189">
        <f>IF(Table13[[#This Row],[MntSweetProducts]] = 0, "",Table13[[#This Row],[MntSweetProducts]])</f>
        <v>8</v>
      </c>
      <c r="U1189">
        <f>IF(Table13[[#This Row],[MntGoldProds]] = 0, "",Table13[[#This Row],[MntGoldProds]])</f>
        <v>17</v>
      </c>
      <c r="V1189">
        <v>3</v>
      </c>
      <c r="W1189">
        <v>2</v>
      </c>
      <c r="X1189">
        <v>1</v>
      </c>
      <c r="Y1189">
        <v>3</v>
      </c>
      <c r="Z1189">
        <v>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30</v>
      </c>
      <c r="AI1189" s="13">
        <f>SUM(Table13[[#This Row],[MntWines]:[MntGoldProds]])</f>
        <v>76</v>
      </c>
      <c r="AJ1189" s="13">
        <f>AVERAGE(Table13[[#This Row],[MntWines]:[MntGoldProds]])</f>
        <v>12.666666666666666</v>
      </c>
      <c r="AK1189">
        <f>IF(Table13[[#This Row],[Total Number of Purchases]]=0,0,Table13[[#This Row],[Total Spend]]/Table13[[#This Row],[Total Number of Purchases]])</f>
        <v>8.4444444444444446</v>
      </c>
      <c r="AM1189">
        <f>SUM(Table13[[#This Row],[NumDealsPurchases]:[NumStorePurchases]])</f>
        <v>9</v>
      </c>
      <c r="AN1189" s="14">
        <f>Snapshot_Date-Table13[[#This Row],[Dt_Customer]]</f>
        <v>425</v>
      </c>
      <c r="AP1189" s="13">
        <f>Table13[[#This Row],[NumDealsPurchases]]/Table13[[#This Row],[Total Number of Purchases]]*100</f>
        <v>33.333333333333329</v>
      </c>
      <c r="AQ1189">
        <f>6-ROUNDUP(_xlfn.PERCENTRANK.INC(Table13[Recency],Table13[[#This Row],[Recency]])*5, 0)</f>
        <v>5</v>
      </c>
      <c r="AR1189">
        <f>ROUNDUP(_xlfn.PERCENTRANK.INC(Table13[Total Number of Purchases],Table13[[#This Row],[Total Number of Purchases]])*5,0)</f>
        <v>2</v>
      </c>
      <c r="AS1189">
        <f>ROUNDUP(_xlfn.PERCENTRANK.INC(Table13[Total Spend],Table13[[#This Row],[Total Spend]])*5,0)</f>
        <v>2</v>
      </c>
      <c r="AT1189" t="str">
        <f>Table13[[#This Row],[Recency Score]]&amp;Table13[[#This Row],[Frequency Score]]&amp;Table13[[#This Row],[Monetary Score]]</f>
        <v>522</v>
      </c>
      <c r="AU1189" t="str">
        <f t="shared" si="18"/>
        <v>Others</v>
      </c>
      <c r="AW1189" s="13">
        <f>DATEDIF(Table13[[#This Row],[Dt_Customer]], Snapshot_Date, "d")</f>
        <v>425</v>
      </c>
      <c r="AX1189" s="13">
        <f>Table13[[#This Row],[CL if today]]/365</f>
        <v>1.1643835616438356</v>
      </c>
      <c r="AY1189">
        <f>Table13[[#This Row],[Total Number of Purchases]]/Table13[[#This Row],[Corrected CL]]</f>
        <v>7.7294117647058824</v>
      </c>
      <c r="AZ1189">
        <f>Table13[[#This Row],[Average Order Value (AOV)]]*Table13[[#This Row],[Freq per Year]]</f>
        <v>65.270588235294113</v>
      </c>
      <c r="BA1189">
        <f>Table13[[#This Row],[Total Spend]]/Table13[[#This Row],[Corrected CL]]</f>
        <v>65.270588235294113</v>
      </c>
      <c r="BB1189">
        <v>18.717948717948719</v>
      </c>
      <c r="BC1189" s="1">
        <f>Table13[[#This Row],[Dt_Customer]]+Table13[[#This Row],[Recency]]</f>
        <v>41502</v>
      </c>
      <c r="BD1189" s="16" t="str">
        <f>IF(COUNTIF(A:A, A1189) &gt; 1, "Duplicate", "Unique")</f>
        <v>Unique</v>
      </c>
    </row>
    <row r="1190" spans="1:56" x14ac:dyDescent="0.3">
      <c r="A1190">
        <v>7620</v>
      </c>
      <c r="B1190">
        <v>1990</v>
      </c>
      <c r="C1190" t="s">
        <v>44</v>
      </c>
      <c r="D1190" t="s">
        <v>31</v>
      </c>
      <c r="E1190">
        <v>16185</v>
      </c>
      <c r="F1190">
        <v>1</v>
      </c>
      <c r="G1190">
        <v>0</v>
      </c>
      <c r="H1190" s="1">
        <v>41491</v>
      </c>
      <c r="I1190">
        <v>71</v>
      </c>
      <c r="J1190">
        <v>5</v>
      </c>
      <c r="K1190">
        <v>11</v>
      </c>
      <c r="L1190">
        <v>16</v>
      </c>
      <c r="M1190">
        <v>21</v>
      </c>
      <c r="N1190">
        <v>8</v>
      </c>
      <c r="O1190">
        <v>45</v>
      </c>
      <c r="P1190">
        <f>IF(Table13[[#This Row],[MntWines]] = 0,"",Table13[[#This Row],[MntWines]])</f>
        <v>5</v>
      </c>
      <c r="Q1190">
        <f>IF(Table13[[#This Row],[MntFruits]] = 0, "",Table13[[#This Row],[MntFruits]])</f>
        <v>11</v>
      </c>
      <c r="R1190">
        <f>IF(Table13[[#This Row],[MntMeatProducts]] = 0, "",Table13[[#This Row],[MntMeatProducts]])</f>
        <v>16</v>
      </c>
      <c r="S1190">
        <f>IF(Table13[[#This Row],[MntFishProducts]] = 0, "",Table13[[#This Row],[MntFishProducts]])</f>
        <v>21</v>
      </c>
      <c r="T1190">
        <f>IF(Table13[[#This Row],[MntSweetProducts]] = 0, "",Table13[[#This Row],[MntSweetProducts]])</f>
        <v>8</v>
      </c>
      <c r="U1190">
        <f>IF(Table13[[#This Row],[MntGoldProds]] = 0, "",Table13[[#This Row],[MntGoldProds]])</f>
        <v>45</v>
      </c>
      <c r="V1190">
        <v>2</v>
      </c>
      <c r="W1190">
        <v>2</v>
      </c>
      <c r="X1190">
        <v>2</v>
      </c>
      <c r="Y1190">
        <v>2</v>
      </c>
      <c r="Z1190">
        <v>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40</v>
      </c>
      <c r="AI1190" s="13">
        <f>SUM(Table13[[#This Row],[MntWines]:[MntGoldProds]])</f>
        <v>106</v>
      </c>
      <c r="AJ1190" s="13">
        <f>AVERAGE(Table13[[#This Row],[MntWines]:[MntGoldProds]])</f>
        <v>17.666666666666668</v>
      </c>
      <c r="AK1190">
        <f>IF(Table13[[#This Row],[Total Number of Purchases]]=0,0,Table13[[#This Row],[Total Spend]]/Table13[[#This Row],[Total Number of Purchases]])</f>
        <v>13.25</v>
      </c>
      <c r="AM1190">
        <f>SUM(Table13[[#This Row],[NumDealsPurchases]:[NumStorePurchases]])</f>
        <v>8</v>
      </c>
      <c r="AN1190" s="14">
        <f>Snapshot_Date-Table13[[#This Row],[Dt_Customer]]</f>
        <v>425</v>
      </c>
      <c r="AP1190" s="13">
        <f>Table13[[#This Row],[NumDealsPurchases]]/Table13[[#This Row],[Total Number of Purchases]]*100</f>
        <v>25</v>
      </c>
      <c r="AQ1190">
        <f>6-ROUNDUP(_xlfn.PERCENTRANK.INC(Table13[Recency],Table13[[#This Row],[Recency]])*5, 0)</f>
        <v>2</v>
      </c>
      <c r="AR1190">
        <f>ROUNDUP(_xlfn.PERCENTRANK.INC(Table13[Total Number of Purchases],Table13[[#This Row],[Total Number of Purchases]])*5,0)</f>
        <v>2</v>
      </c>
      <c r="AS1190">
        <f>ROUNDUP(_xlfn.PERCENTRANK.INC(Table13[Total Spend],Table13[[#This Row],[Total Spend]])*5,0)</f>
        <v>2</v>
      </c>
      <c r="AT1190" t="str">
        <f>Table13[[#This Row],[Recency Score]]&amp;Table13[[#This Row],[Frequency Score]]&amp;Table13[[#This Row],[Monetary Score]]</f>
        <v>222</v>
      </c>
      <c r="AU1190" t="str">
        <f t="shared" si="18"/>
        <v>About to Sleep</v>
      </c>
      <c r="AW1190" s="13">
        <f>DATEDIF(Table13[[#This Row],[Dt_Customer]], Snapshot_Date, "d")</f>
        <v>425</v>
      </c>
      <c r="AX1190" s="13">
        <f>Table13[[#This Row],[CL if today]]/365</f>
        <v>1.1643835616438356</v>
      </c>
      <c r="AY1190">
        <f>Table13[[#This Row],[Total Number of Purchases]]/Table13[[#This Row],[Corrected CL]]</f>
        <v>6.8705882352941181</v>
      </c>
      <c r="AZ1190">
        <f>Table13[[#This Row],[Average Order Value (AOV)]]*Table13[[#This Row],[Freq per Year]]</f>
        <v>91.035294117647069</v>
      </c>
      <c r="BA1190">
        <f>Table13[[#This Row],[Total Spend]]/Table13[[#This Row],[Corrected CL]]</f>
        <v>91.035294117647055</v>
      </c>
      <c r="BB1190">
        <v>352.23776223776224</v>
      </c>
      <c r="BC1190" s="1">
        <f>Table13[[#This Row],[Dt_Customer]]+Table13[[#This Row],[Recency]]</f>
        <v>41562</v>
      </c>
      <c r="BD1190" s="16" t="str">
        <f>IF(COUNTIF(A:A, A1190) &gt; 1, "Duplicate", "Unique")</f>
        <v>Unique</v>
      </c>
    </row>
    <row r="1191" spans="1:56" x14ac:dyDescent="0.3">
      <c r="A1191">
        <v>5029</v>
      </c>
      <c r="B1191">
        <v>1946</v>
      </c>
      <c r="C1191" t="s">
        <v>28</v>
      </c>
      <c r="D1191" t="s">
        <v>33</v>
      </c>
      <c r="E1191">
        <v>18100</v>
      </c>
      <c r="F1191">
        <v>0</v>
      </c>
      <c r="G1191">
        <v>0</v>
      </c>
      <c r="H1191" s="1">
        <v>41492</v>
      </c>
      <c r="I1191">
        <v>14</v>
      </c>
      <c r="J1191">
        <v>3</v>
      </c>
      <c r="K1191">
        <v>1</v>
      </c>
      <c r="L1191">
        <v>2</v>
      </c>
      <c r="M1191">
        <v>4</v>
      </c>
      <c r="N1191">
        <v>3</v>
      </c>
      <c r="O1191">
        <v>1</v>
      </c>
      <c r="P1191">
        <f>IF(Table13[[#This Row],[MntWines]] = 0,"",Table13[[#This Row],[MntWines]])</f>
        <v>3</v>
      </c>
      <c r="Q1191">
        <f>IF(Table13[[#This Row],[MntFruits]] = 0, "",Table13[[#This Row],[MntFruits]])</f>
        <v>1</v>
      </c>
      <c r="R1191">
        <f>IF(Table13[[#This Row],[MntMeatProducts]] = 0, "",Table13[[#This Row],[MntMeatProducts]])</f>
        <v>2</v>
      </c>
      <c r="S1191">
        <f>IF(Table13[[#This Row],[MntFishProducts]] = 0, "",Table13[[#This Row],[MntFishProducts]])</f>
        <v>4</v>
      </c>
      <c r="T1191">
        <f>IF(Table13[[#This Row],[MntSweetProducts]] = 0, "",Table13[[#This Row],[MntSweetProducts]])</f>
        <v>3</v>
      </c>
      <c r="U1191">
        <f>IF(Table13[[#This Row],[MntGoldProds]] = 0, "",Table13[[#This Row],[MntGoldProds]])</f>
        <v>1</v>
      </c>
      <c r="V1191">
        <v>1</v>
      </c>
      <c r="W1191">
        <v>0</v>
      </c>
      <c r="X1191">
        <v>0</v>
      </c>
      <c r="Y1191">
        <v>3</v>
      </c>
      <c r="Z1191">
        <v>5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30</v>
      </c>
      <c r="AI1191" s="13">
        <f>SUM(Table13[[#This Row],[MntWines]:[MntGoldProds]])</f>
        <v>14</v>
      </c>
      <c r="AJ1191" s="13">
        <f>AVERAGE(Table13[[#This Row],[MntWines]:[MntGoldProds]])</f>
        <v>2.3333333333333335</v>
      </c>
      <c r="AK1191">
        <f>IF(Table13[[#This Row],[Total Number of Purchases]]=0,0,Table13[[#This Row],[Total Spend]]/Table13[[#This Row],[Total Number of Purchases]])</f>
        <v>3.5</v>
      </c>
      <c r="AM1191">
        <f>SUM(Table13[[#This Row],[NumDealsPurchases]:[NumStorePurchases]])</f>
        <v>4</v>
      </c>
      <c r="AN1191" s="14">
        <f>Snapshot_Date-Table13[[#This Row],[Dt_Customer]]</f>
        <v>424</v>
      </c>
      <c r="AP1191" s="13">
        <f>Table13[[#This Row],[NumDealsPurchases]]/Table13[[#This Row],[Total Number of Purchases]]*100</f>
        <v>25</v>
      </c>
      <c r="AQ1191">
        <f>6-ROUNDUP(_xlfn.PERCENTRANK.INC(Table13[Recency],Table13[[#This Row],[Recency]])*5, 0)</f>
        <v>5</v>
      </c>
      <c r="AR1191">
        <f>ROUNDUP(_xlfn.PERCENTRANK.INC(Table13[Total Number of Purchases],Table13[[#This Row],[Total Number of Purchases]])*5,0)</f>
        <v>1</v>
      </c>
      <c r="AS1191">
        <f>ROUNDUP(_xlfn.PERCENTRANK.INC(Table13[Total Spend],Table13[[#This Row],[Total Spend]])*5,0)</f>
        <v>1</v>
      </c>
      <c r="AT1191" t="str">
        <f>Table13[[#This Row],[Recency Score]]&amp;Table13[[#This Row],[Frequency Score]]&amp;Table13[[#This Row],[Monetary Score]]</f>
        <v>511</v>
      </c>
      <c r="AU1191" t="str">
        <f t="shared" si="18"/>
        <v>Others</v>
      </c>
      <c r="AW1191" s="13">
        <f>DATEDIF(Table13[[#This Row],[Dt_Customer]], Snapshot_Date, "d")</f>
        <v>424</v>
      </c>
      <c r="AX1191" s="13">
        <f>Table13[[#This Row],[CL if today]]/365</f>
        <v>1.1616438356164382</v>
      </c>
      <c r="AY1191">
        <f>Table13[[#This Row],[Total Number of Purchases]]/Table13[[#This Row],[Corrected CL]]</f>
        <v>3.4433962264150946</v>
      </c>
      <c r="AZ1191">
        <f>Table13[[#This Row],[Average Order Value (AOV)]]*Table13[[#This Row],[Freq per Year]]</f>
        <v>12.05188679245283</v>
      </c>
      <c r="BA1191">
        <f>Table13[[#This Row],[Total Spend]]/Table13[[#This Row],[Corrected CL]]</f>
        <v>12.051886792452832</v>
      </c>
      <c r="BB1191">
        <v>518.5046728971962</v>
      </c>
      <c r="BC1191" s="1">
        <f>Table13[[#This Row],[Dt_Customer]]+Table13[[#This Row],[Recency]]</f>
        <v>41506</v>
      </c>
      <c r="BD1191" s="16" t="str">
        <f>IF(COUNTIF(A:A, A1191) &gt; 1, "Duplicate", "Unique")</f>
        <v>Unique</v>
      </c>
    </row>
    <row r="1192" spans="1:56" x14ac:dyDescent="0.3">
      <c r="A1192">
        <v>10477</v>
      </c>
      <c r="B1192">
        <v>1973</v>
      </c>
      <c r="C1192" t="s">
        <v>37</v>
      </c>
      <c r="D1192" t="s">
        <v>35</v>
      </c>
      <c r="E1192">
        <v>39435</v>
      </c>
      <c r="F1192">
        <v>1</v>
      </c>
      <c r="G1192">
        <v>0</v>
      </c>
      <c r="H1192" s="1">
        <v>41492</v>
      </c>
      <c r="I1192">
        <v>16</v>
      </c>
      <c r="J1192">
        <v>71</v>
      </c>
      <c r="K1192">
        <v>0</v>
      </c>
      <c r="L1192">
        <v>18</v>
      </c>
      <c r="M1192">
        <v>0</v>
      </c>
      <c r="N1192">
        <v>0</v>
      </c>
      <c r="O1192">
        <v>13</v>
      </c>
      <c r="P1192">
        <f>IF(Table13[[#This Row],[MntWines]] = 0,"",Table13[[#This Row],[MntWines]])</f>
        <v>71</v>
      </c>
      <c r="Q1192" t="str">
        <f>IF(Table13[[#This Row],[MntFruits]] = 0, "",Table13[[#This Row],[MntFruits]])</f>
        <v/>
      </c>
      <c r="R1192">
        <f>IF(Table13[[#This Row],[MntMeatProducts]] = 0, "",Table13[[#This Row],[MntMeatProducts]])</f>
        <v>18</v>
      </c>
      <c r="S1192" t="str">
        <f>IF(Table13[[#This Row],[MntFishProducts]] = 0, "",Table13[[#This Row],[MntFishProducts]])</f>
        <v/>
      </c>
      <c r="T1192" t="str">
        <f>IF(Table13[[#This Row],[MntSweetProducts]] = 0, "",Table13[[#This Row],[MntSweetProducts]])</f>
        <v/>
      </c>
      <c r="U1192">
        <f>IF(Table13[[#This Row],[MntGoldProds]] = 0, "",Table13[[#This Row],[MntGoldProds]])</f>
        <v>13</v>
      </c>
      <c r="V1192">
        <v>1</v>
      </c>
      <c r="W1192">
        <v>3</v>
      </c>
      <c r="X1192">
        <v>1</v>
      </c>
      <c r="Y1192">
        <v>2</v>
      </c>
      <c r="Z1192">
        <v>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s">
        <v>30</v>
      </c>
      <c r="AI1192" s="13">
        <f>SUM(Table13[[#This Row],[MntWines]:[MntGoldProds]])</f>
        <v>102</v>
      </c>
      <c r="AJ1192" s="13">
        <f>AVERAGE(Table13[[#This Row],[MntWines]:[MntGoldProds]])</f>
        <v>17</v>
      </c>
      <c r="AK1192">
        <f>IF(Table13[[#This Row],[Total Number of Purchases]]=0,0,Table13[[#This Row],[Total Spend]]/Table13[[#This Row],[Total Number of Purchases]])</f>
        <v>14.571428571428571</v>
      </c>
      <c r="AM1192">
        <f>SUM(Table13[[#This Row],[NumDealsPurchases]:[NumStorePurchases]])</f>
        <v>7</v>
      </c>
      <c r="AN1192" s="14">
        <f>Snapshot_Date-Table13[[#This Row],[Dt_Customer]]</f>
        <v>424</v>
      </c>
      <c r="AP1192" s="13">
        <f>Table13[[#This Row],[NumDealsPurchases]]/Table13[[#This Row],[Total Number of Purchases]]*100</f>
        <v>14.285714285714285</v>
      </c>
      <c r="AQ1192">
        <f>6-ROUNDUP(_xlfn.PERCENTRANK.INC(Table13[Recency],Table13[[#This Row],[Recency]])*5, 0)</f>
        <v>5</v>
      </c>
      <c r="AR1192">
        <f>ROUNDUP(_xlfn.PERCENTRANK.INC(Table13[Total Number of Purchases],Table13[[#This Row],[Total Number of Purchases]])*5,0)</f>
        <v>1</v>
      </c>
      <c r="AS1192">
        <f>ROUNDUP(_xlfn.PERCENTRANK.INC(Table13[Total Spend],Table13[[#This Row],[Total Spend]])*5,0)</f>
        <v>2</v>
      </c>
      <c r="AT1192" t="str">
        <f>Table13[[#This Row],[Recency Score]]&amp;Table13[[#This Row],[Frequency Score]]&amp;Table13[[#This Row],[Monetary Score]]</f>
        <v>512</v>
      </c>
      <c r="AU1192" t="str">
        <f t="shared" si="18"/>
        <v>Others</v>
      </c>
      <c r="AW1192" s="13">
        <f>DATEDIF(Table13[[#This Row],[Dt_Customer]], Snapshot_Date, "d")</f>
        <v>424</v>
      </c>
      <c r="AX1192" s="13">
        <f>Table13[[#This Row],[CL if today]]/365</f>
        <v>1.1616438356164382</v>
      </c>
      <c r="AY1192">
        <f>Table13[[#This Row],[Total Number of Purchases]]/Table13[[#This Row],[Corrected CL]]</f>
        <v>6.0259433962264159</v>
      </c>
      <c r="AZ1192">
        <f>Table13[[#This Row],[Average Order Value (AOV)]]*Table13[[#This Row],[Freq per Year]]</f>
        <v>87.806603773584911</v>
      </c>
      <c r="BA1192">
        <f>Table13[[#This Row],[Total Spend]]/Table13[[#This Row],[Corrected CL]]</f>
        <v>87.806603773584911</v>
      </c>
      <c r="BB1192">
        <v>518.5046728971962</v>
      </c>
      <c r="BC1192" s="1">
        <f>Table13[[#This Row],[Dt_Customer]]+Table13[[#This Row],[Recency]]</f>
        <v>41508</v>
      </c>
      <c r="BD1192" s="16" t="str">
        <f>IF(COUNTIF(A:A, A1192) &gt; 1, "Duplicate", "Unique")</f>
        <v>Unique</v>
      </c>
    </row>
    <row r="1193" spans="1:56" x14ac:dyDescent="0.3">
      <c r="A1193">
        <v>500</v>
      </c>
      <c r="B1193">
        <v>1977</v>
      </c>
      <c r="C1193" t="s">
        <v>28</v>
      </c>
      <c r="D1193" t="s">
        <v>35</v>
      </c>
      <c r="E1193">
        <v>96876</v>
      </c>
      <c r="F1193">
        <v>0</v>
      </c>
      <c r="G1193">
        <v>0</v>
      </c>
      <c r="H1193" s="1">
        <v>41492</v>
      </c>
      <c r="I1193">
        <v>79</v>
      </c>
      <c r="J1193">
        <v>908</v>
      </c>
      <c r="K1193">
        <v>43</v>
      </c>
      <c r="L1193">
        <v>735</v>
      </c>
      <c r="M1193">
        <v>40</v>
      </c>
      <c r="N1193">
        <v>194</v>
      </c>
      <c r="O1193">
        <v>21</v>
      </c>
      <c r="P1193">
        <f>IF(Table13[[#This Row],[MntWines]] = 0,"",Table13[[#This Row],[MntWines]])</f>
        <v>908</v>
      </c>
      <c r="Q1193">
        <f>IF(Table13[[#This Row],[MntFruits]] = 0, "",Table13[[#This Row],[MntFruits]])</f>
        <v>43</v>
      </c>
      <c r="R1193">
        <f>IF(Table13[[#This Row],[MntMeatProducts]] = 0, "",Table13[[#This Row],[MntMeatProducts]])</f>
        <v>735</v>
      </c>
      <c r="S1193">
        <f>IF(Table13[[#This Row],[MntFishProducts]] = 0, "",Table13[[#This Row],[MntFishProducts]])</f>
        <v>40</v>
      </c>
      <c r="T1193">
        <f>IF(Table13[[#This Row],[MntSweetProducts]] = 0, "",Table13[[#This Row],[MntSweetProducts]])</f>
        <v>194</v>
      </c>
      <c r="U1193">
        <f>IF(Table13[[#This Row],[MntGoldProds]] = 0, "",Table13[[#This Row],[MntGoldProds]])</f>
        <v>21</v>
      </c>
      <c r="V1193">
        <v>1</v>
      </c>
      <c r="W1193">
        <v>7</v>
      </c>
      <c r="X1193">
        <v>7</v>
      </c>
      <c r="Y1193">
        <v>9</v>
      </c>
      <c r="Z1193">
        <v>2</v>
      </c>
      <c r="AA1193">
        <v>1</v>
      </c>
      <c r="AB1193">
        <v>0</v>
      </c>
      <c r="AC1193">
        <v>0</v>
      </c>
      <c r="AD1193">
        <v>1</v>
      </c>
      <c r="AE1193">
        <v>1</v>
      </c>
      <c r="AF1193">
        <v>1</v>
      </c>
      <c r="AG1193">
        <v>0</v>
      </c>
      <c r="AH1193" t="s">
        <v>30</v>
      </c>
      <c r="AI1193" s="13">
        <f>SUM(Table13[[#This Row],[MntWines]:[MntGoldProds]])</f>
        <v>1941</v>
      </c>
      <c r="AJ1193" s="13">
        <f>AVERAGE(Table13[[#This Row],[MntWines]:[MntGoldProds]])</f>
        <v>323.5</v>
      </c>
      <c r="AK1193">
        <f>IF(Table13[[#This Row],[Total Number of Purchases]]=0,0,Table13[[#This Row],[Total Spend]]/Table13[[#This Row],[Total Number of Purchases]])</f>
        <v>80.875</v>
      </c>
      <c r="AM1193">
        <f>SUM(Table13[[#This Row],[NumDealsPurchases]:[NumStorePurchases]])</f>
        <v>24</v>
      </c>
      <c r="AN1193" s="14">
        <f>Snapshot_Date-Table13[[#This Row],[Dt_Customer]]</f>
        <v>424</v>
      </c>
      <c r="AP1193" s="13">
        <f>Table13[[#This Row],[NumDealsPurchases]]/Table13[[#This Row],[Total Number of Purchases]]*100</f>
        <v>4.1666666666666661</v>
      </c>
      <c r="AQ1193">
        <f>6-ROUNDUP(_xlfn.PERCENTRANK.INC(Table13[Recency],Table13[[#This Row],[Recency]])*5, 0)</f>
        <v>2</v>
      </c>
      <c r="AR1193">
        <f>ROUNDUP(_xlfn.PERCENTRANK.INC(Table13[Total Number of Purchases],Table13[[#This Row],[Total Number of Purchases]])*5,0)</f>
        <v>5</v>
      </c>
      <c r="AS1193">
        <f>ROUNDUP(_xlfn.PERCENTRANK.INC(Table13[Total Spend],Table13[[#This Row],[Total Spend]])*5,0)</f>
        <v>5</v>
      </c>
      <c r="AT1193" t="str">
        <f>Table13[[#This Row],[Recency Score]]&amp;Table13[[#This Row],[Frequency Score]]&amp;Table13[[#This Row],[Monetary Score]]</f>
        <v>255</v>
      </c>
      <c r="AU1193" t="str">
        <f t="shared" si="18"/>
        <v>Frequent Buyers</v>
      </c>
      <c r="AW1193" s="13">
        <f>DATEDIF(Table13[[#This Row],[Dt_Customer]], Snapshot_Date, "d")</f>
        <v>424</v>
      </c>
      <c r="AX1193" s="13">
        <f>Table13[[#This Row],[CL if today]]/365</f>
        <v>1.1616438356164382</v>
      </c>
      <c r="AY1193">
        <f>Table13[[#This Row],[Total Number of Purchases]]/Table13[[#This Row],[Corrected CL]]</f>
        <v>20.660377358490567</v>
      </c>
      <c r="AZ1193">
        <f>Table13[[#This Row],[Average Order Value (AOV)]]*Table13[[#This Row],[Freq per Year]]</f>
        <v>1670.9080188679247</v>
      </c>
      <c r="BA1193">
        <f>Table13[[#This Row],[Total Spend]]/Table13[[#This Row],[Corrected CL]]</f>
        <v>1670.9080188679247</v>
      </c>
      <c r="BB1193">
        <v>20.467289719626166</v>
      </c>
      <c r="BC1193" s="1">
        <f>Table13[[#This Row],[Dt_Customer]]+Table13[[#This Row],[Recency]]</f>
        <v>41571</v>
      </c>
      <c r="BD1193" s="16" t="str">
        <f>IF(COUNTIF(A:A, A1193) &gt; 1, "Duplicate", "Unique")</f>
        <v>Unique</v>
      </c>
    </row>
    <row r="1194" spans="1:56" x14ac:dyDescent="0.3">
      <c r="A1194">
        <v>5519</v>
      </c>
      <c r="B1194">
        <v>1956</v>
      </c>
      <c r="C1194" t="s">
        <v>28</v>
      </c>
      <c r="D1194" t="s">
        <v>35</v>
      </c>
      <c r="E1194">
        <v>64090</v>
      </c>
      <c r="F1194">
        <v>0</v>
      </c>
      <c r="G1194">
        <v>1</v>
      </c>
      <c r="H1194" s="1">
        <v>41493</v>
      </c>
      <c r="I1194">
        <v>8</v>
      </c>
      <c r="J1194">
        <v>316</v>
      </c>
      <c r="K1194">
        <v>58</v>
      </c>
      <c r="L1194">
        <v>161</v>
      </c>
      <c r="M1194">
        <v>76</v>
      </c>
      <c r="N1194">
        <v>51</v>
      </c>
      <c r="O1194">
        <v>135</v>
      </c>
      <c r="P1194">
        <f>IF(Table13[[#This Row],[MntWines]] = 0,"",Table13[[#This Row],[MntWines]])</f>
        <v>316</v>
      </c>
      <c r="Q1194">
        <f>IF(Table13[[#This Row],[MntFruits]] = 0, "",Table13[[#This Row],[MntFruits]])</f>
        <v>58</v>
      </c>
      <c r="R1194">
        <f>IF(Table13[[#This Row],[MntMeatProducts]] = 0, "",Table13[[#This Row],[MntMeatProducts]])</f>
        <v>161</v>
      </c>
      <c r="S1194">
        <f>IF(Table13[[#This Row],[MntFishProducts]] = 0, "",Table13[[#This Row],[MntFishProducts]])</f>
        <v>76</v>
      </c>
      <c r="T1194">
        <f>IF(Table13[[#This Row],[MntSweetProducts]] = 0, "",Table13[[#This Row],[MntSweetProducts]])</f>
        <v>51</v>
      </c>
      <c r="U1194">
        <f>IF(Table13[[#This Row],[MntGoldProds]] = 0, "",Table13[[#This Row],[MntGoldProds]])</f>
        <v>135</v>
      </c>
      <c r="V1194">
        <v>1</v>
      </c>
      <c r="W1194">
        <v>6</v>
      </c>
      <c r="X1194">
        <v>9</v>
      </c>
      <c r="Y1194">
        <v>4</v>
      </c>
      <c r="Z1194">
        <v>5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 t="s">
        <v>43</v>
      </c>
      <c r="AI1194" s="13">
        <f>SUM(Table13[[#This Row],[MntWines]:[MntGoldProds]])</f>
        <v>797</v>
      </c>
      <c r="AJ1194" s="13">
        <f>AVERAGE(Table13[[#This Row],[MntWines]:[MntGoldProds]])</f>
        <v>132.83333333333334</v>
      </c>
      <c r="AK1194">
        <f>IF(Table13[[#This Row],[Total Number of Purchases]]=0,0,Table13[[#This Row],[Total Spend]]/Table13[[#This Row],[Total Number of Purchases]])</f>
        <v>39.85</v>
      </c>
      <c r="AM1194">
        <f>SUM(Table13[[#This Row],[NumDealsPurchases]:[NumStorePurchases]])</f>
        <v>20</v>
      </c>
      <c r="AN1194" s="14">
        <f>Snapshot_Date-Table13[[#This Row],[Dt_Customer]]</f>
        <v>423</v>
      </c>
      <c r="AP1194" s="13">
        <f>Table13[[#This Row],[NumDealsPurchases]]/Table13[[#This Row],[Total Number of Purchases]]*100</f>
        <v>5</v>
      </c>
      <c r="AQ1194">
        <f>6-ROUNDUP(_xlfn.PERCENTRANK.INC(Table13[Recency],Table13[[#This Row],[Recency]])*5, 0)</f>
        <v>5</v>
      </c>
      <c r="AR1194">
        <f>ROUNDUP(_xlfn.PERCENTRANK.INC(Table13[Total Number of Purchases],Table13[[#This Row],[Total Number of Purchases]])*5,0)</f>
        <v>4</v>
      </c>
      <c r="AS1194">
        <f>ROUNDUP(_xlfn.PERCENTRANK.INC(Table13[Total Spend],Table13[[#This Row],[Total Spend]])*5,0)</f>
        <v>4</v>
      </c>
      <c r="AT1194" t="str">
        <f>Table13[[#This Row],[Recency Score]]&amp;Table13[[#This Row],[Frequency Score]]&amp;Table13[[#This Row],[Monetary Score]]</f>
        <v>544</v>
      </c>
      <c r="AU1194" t="str">
        <f t="shared" si="18"/>
        <v>Loyal Customers</v>
      </c>
      <c r="AW1194" s="13">
        <f>DATEDIF(Table13[[#This Row],[Dt_Customer]], Snapshot_Date, "d")</f>
        <v>423</v>
      </c>
      <c r="AX1194" s="13">
        <f>Table13[[#This Row],[CL if today]]/365</f>
        <v>1.1589041095890411</v>
      </c>
      <c r="AY1194">
        <f>Table13[[#This Row],[Total Number of Purchases]]/Table13[[#This Row],[Corrected CL]]</f>
        <v>17.257683215130022</v>
      </c>
      <c r="AZ1194">
        <f>Table13[[#This Row],[Average Order Value (AOV)]]*Table13[[#This Row],[Freq per Year]]</f>
        <v>687.71867612293147</v>
      </c>
      <c r="BA1194">
        <f>Table13[[#This Row],[Total Spend]]/Table13[[#This Row],[Corrected CL]]</f>
        <v>687.71867612293147</v>
      </c>
      <c r="BB1194">
        <v>65.270588235294113</v>
      </c>
      <c r="BC1194" s="1">
        <f>Table13[[#This Row],[Dt_Customer]]+Table13[[#This Row],[Recency]]</f>
        <v>41501</v>
      </c>
      <c r="BD1194" s="16" t="str">
        <f>IF(COUNTIF(A:A, A1194) &gt; 1, "Duplicate", "Unique")</f>
        <v>Unique</v>
      </c>
    </row>
    <row r="1195" spans="1:56" x14ac:dyDescent="0.3">
      <c r="A1195">
        <v>9964</v>
      </c>
      <c r="B1195">
        <v>1979</v>
      </c>
      <c r="C1195" t="s">
        <v>28</v>
      </c>
      <c r="D1195" t="s">
        <v>31</v>
      </c>
      <c r="E1195">
        <v>61825</v>
      </c>
      <c r="F1195">
        <v>0</v>
      </c>
      <c r="G1195">
        <v>1</v>
      </c>
      <c r="H1195" s="1">
        <v>41493</v>
      </c>
      <c r="I1195">
        <v>56</v>
      </c>
      <c r="J1195">
        <v>162</v>
      </c>
      <c r="K1195">
        <v>50</v>
      </c>
      <c r="L1195">
        <v>100</v>
      </c>
      <c r="M1195">
        <v>55</v>
      </c>
      <c r="N1195">
        <v>30</v>
      </c>
      <c r="O1195">
        <v>27</v>
      </c>
      <c r="P1195">
        <f>IF(Table13[[#This Row],[MntWines]] = 0,"",Table13[[#This Row],[MntWines]])</f>
        <v>162</v>
      </c>
      <c r="Q1195">
        <f>IF(Table13[[#This Row],[MntFruits]] = 0, "",Table13[[#This Row],[MntFruits]])</f>
        <v>50</v>
      </c>
      <c r="R1195">
        <f>IF(Table13[[#This Row],[MntMeatProducts]] = 0, "",Table13[[#This Row],[MntMeatProducts]])</f>
        <v>100</v>
      </c>
      <c r="S1195">
        <f>IF(Table13[[#This Row],[MntFishProducts]] = 0, "",Table13[[#This Row],[MntFishProducts]])</f>
        <v>55</v>
      </c>
      <c r="T1195">
        <f>IF(Table13[[#This Row],[MntSweetProducts]] = 0, "",Table13[[#This Row],[MntSweetProducts]])</f>
        <v>30</v>
      </c>
      <c r="U1195">
        <f>IF(Table13[[#This Row],[MntGoldProds]] = 0, "",Table13[[#This Row],[MntGoldProds]])</f>
        <v>27</v>
      </c>
      <c r="V1195">
        <v>1</v>
      </c>
      <c r="W1195">
        <v>4</v>
      </c>
      <c r="X1195">
        <v>2</v>
      </c>
      <c r="Y1195">
        <v>8</v>
      </c>
      <c r="Z1195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30</v>
      </c>
      <c r="AI1195" s="13">
        <f>SUM(Table13[[#This Row],[MntWines]:[MntGoldProds]])</f>
        <v>424</v>
      </c>
      <c r="AJ1195" s="13">
        <f>AVERAGE(Table13[[#This Row],[MntWines]:[MntGoldProds]])</f>
        <v>70.666666666666671</v>
      </c>
      <c r="AK1195">
        <f>IF(Table13[[#This Row],[Total Number of Purchases]]=0,0,Table13[[#This Row],[Total Spend]]/Table13[[#This Row],[Total Number of Purchases]])</f>
        <v>28.266666666666666</v>
      </c>
      <c r="AM1195">
        <f>SUM(Table13[[#This Row],[NumDealsPurchases]:[NumStorePurchases]])</f>
        <v>15</v>
      </c>
      <c r="AN1195" s="14">
        <f>Snapshot_Date-Table13[[#This Row],[Dt_Customer]]</f>
        <v>423</v>
      </c>
      <c r="AP1195" s="13">
        <f>Table13[[#This Row],[NumDealsPurchases]]/Table13[[#This Row],[Total Number of Purchases]]*100</f>
        <v>6.666666666666667</v>
      </c>
      <c r="AQ1195">
        <f>6-ROUNDUP(_xlfn.PERCENTRANK.INC(Table13[Recency],Table13[[#This Row],[Recency]])*5, 0)</f>
        <v>3</v>
      </c>
      <c r="AR1195">
        <f>ROUNDUP(_xlfn.PERCENTRANK.INC(Table13[Total Number of Purchases],Table13[[#This Row],[Total Number of Purchases]])*5,0)</f>
        <v>3</v>
      </c>
      <c r="AS1195">
        <f>ROUNDUP(_xlfn.PERCENTRANK.INC(Table13[Total Spend],Table13[[#This Row],[Total Spend]])*5,0)</f>
        <v>3</v>
      </c>
      <c r="AT1195" t="str">
        <f>Table13[[#This Row],[Recency Score]]&amp;Table13[[#This Row],[Frequency Score]]&amp;Table13[[#This Row],[Monetary Score]]</f>
        <v>333</v>
      </c>
      <c r="AU1195" t="str">
        <f t="shared" si="18"/>
        <v>Needs Attention</v>
      </c>
      <c r="AW1195" s="13">
        <f>DATEDIF(Table13[[#This Row],[Dt_Customer]], Snapshot_Date, "d")</f>
        <v>423</v>
      </c>
      <c r="AX1195" s="13">
        <f>Table13[[#This Row],[CL if today]]/365</f>
        <v>1.1589041095890411</v>
      </c>
      <c r="AY1195">
        <f>Table13[[#This Row],[Total Number of Purchases]]/Table13[[#This Row],[Corrected CL]]</f>
        <v>12.943262411347517</v>
      </c>
      <c r="AZ1195">
        <f>Table13[[#This Row],[Average Order Value (AOV)]]*Table13[[#This Row],[Freq per Year]]</f>
        <v>365.86288416075644</v>
      </c>
      <c r="BA1195">
        <f>Table13[[#This Row],[Total Spend]]/Table13[[#This Row],[Corrected CL]]</f>
        <v>365.86288416075649</v>
      </c>
      <c r="BB1195">
        <v>91.035294117647055</v>
      </c>
      <c r="BC1195" s="1">
        <f>Table13[[#This Row],[Dt_Customer]]+Table13[[#This Row],[Recency]]</f>
        <v>41549</v>
      </c>
      <c r="BD1195" s="16" t="str">
        <f>IF(COUNTIF(A:A, A1195) &gt; 1, "Duplicate", "Unique")</f>
        <v>Unique</v>
      </c>
    </row>
    <row r="1196" spans="1:56" x14ac:dyDescent="0.3">
      <c r="A1196">
        <v>1630</v>
      </c>
      <c r="B1196">
        <v>1979</v>
      </c>
      <c r="C1196" t="s">
        <v>28</v>
      </c>
      <c r="D1196" t="s">
        <v>31</v>
      </c>
      <c r="E1196">
        <v>61825</v>
      </c>
      <c r="F1196">
        <v>0</v>
      </c>
      <c r="G1196">
        <v>1</v>
      </c>
      <c r="H1196" s="1">
        <v>41493</v>
      </c>
      <c r="I1196">
        <v>56</v>
      </c>
      <c r="J1196">
        <v>162</v>
      </c>
      <c r="K1196">
        <v>50</v>
      </c>
      <c r="L1196">
        <v>100</v>
      </c>
      <c r="M1196">
        <v>55</v>
      </c>
      <c r="N1196">
        <v>30</v>
      </c>
      <c r="O1196">
        <v>27</v>
      </c>
      <c r="P1196">
        <f>IF(Table13[[#This Row],[MntWines]] = 0,"",Table13[[#This Row],[MntWines]])</f>
        <v>162</v>
      </c>
      <c r="Q1196">
        <f>IF(Table13[[#This Row],[MntFruits]] = 0, "",Table13[[#This Row],[MntFruits]])</f>
        <v>50</v>
      </c>
      <c r="R1196">
        <f>IF(Table13[[#This Row],[MntMeatProducts]] = 0, "",Table13[[#This Row],[MntMeatProducts]])</f>
        <v>100</v>
      </c>
      <c r="S1196">
        <f>IF(Table13[[#This Row],[MntFishProducts]] = 0, "",Table13[[#This Row],[MntFishProducts]])</f>
        <v>55</v>
      </c>
      <c r="T1196">
        <f>IF(Table13[[#This Row],[MntSweetProducts]] = 0, "",Table13[[#This Row],[MntSweetProducts]])</f>
        <v>30</v>
      </c>
      <c r="U1196">
        <f>IF(Table13[[#This Row],[MntGoldProds]] = 0, "",Table13[[#This Row],[MntGoldProds]])</f>
        <v>27</v>
      </c>
      <c r="V1196">
        <v>1</v>
      </c>
      <c r="W1196">
        <v>4</v>
      </c>
      <c r="X1196">
        <v>2</v>
      </c>
      <c r="Y1196">
        <v>8</v>
      </c>
      <c r="Z1196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 t="s">
        <v>30</v>
      </c>
      <c r="AI1196" s="13">
        <f>SUM(Table13[[#This Row],[MntWines]:[MntGoldProds]])</f>
        <v>424</v>
      </c>
      <c r="AJ1196" s="13">
        <f>AVERAGE(Table13[[#This Row],[MntWines]:[MntGoldProds]])</f>
        <v>70.666666666666671</v>
      </c>
      <c r="AK1196">
        <f>IF(Table13[[#This Row],[Total Number of Purchases]]=0,0,Table13[[#This Row],[Total Spend]]/Table13[[#This Row],[Total Number of Purchases]])</f>
        <v>28.266666666666666</v>
      </c>
      <c r="AM1196">
        <f>SUM(Table13[[#This Row],[NumDealsPurchases]:[NumStorePurchases]])</f>
        <v>15</v>
      </c>
      <c r="AN1196" s="14">
        <f>Snapshot_Date-Table13[[#This Row],[Dt_Customer]]</f>
        <v>423</v>
      </c>
      <c r="AP1196" s="13">
        <f>Table13[[#This Row],[NumDealsPurchases]]/Table13[[#This Row],[Total Number of Purchases]]*100</f>
        <v>6.666666666666667</v>
      </c>
      <c r="AQ1196">
        <f>6-ROUNDUP(_xlfn.PERCENTRANK.INC(Table13[Recency],Table13[[#This Row],[Recency]])*5, 0)</f>
        <v>3</v>
      </c>
      <c r="AR1196">
        <f>ROUNDUP(_xlfn.PERCENTRANK.INC(Table13[Total Number of Purchases],Table13[[#This Row],[Total Number of Purchases]])*5,0)</f>
        <v>3</v>
      </c>
      <c r="AS1196">
        <f>ROUNDUP(_xlfn.PERCENTRANK.INC(Table13[Total Spend],Table13[[#This Row],[Total Spend]])*5,0)</f>
        <v>3</v>
      </c>
      <c r="AT1196" t="str">
        <f>Table13[[#This Row],[Recency Score]]&amp;Table13[[#This Row],[Frequency Score]]&amp;Table13[[#This Row],[Monetary Score]]</f>
        <v>333</v>
      </c>
      <c r="AU1196" t="str">
        <f t="shared" si="18"/>
        <v>Needs Attention</v>
      </c>
      <c r="AW1196" s="13">
        <f>DATEDIF(Table13[[#This Row],[Dt_Customer]], Snapshot_Date, "d")</f>
        <v>423</v>
      </c>
      <c r="AX1196" s="13">
        <f>Table13[[#This Row],[CL if today]]/365</f>
        <v>1.1589041095890411</v>
      </c>
      <c r="AY1196">
        <f>Table13[[#This Row],[Total Number of Purchases]]/Table13[[#This Row],[Corrected CL]]</f>
        <v>12.943262411347517</v>
      </c>
      <c r="AZ1196">
        <f>Table13[[#This Row],[Average Order Value (AOV)]]*Table13[[#This Row],[Freq per Year]]</f>
        <v>365.86288416075644</v>
      </c>
      <c r="BA1196">
        <f>Table13[[#This Row],[Total Spend]]/Table13[[#This Row],[Corrected CL]]</f>
        <v>365.86288416075649</v>
      </c>
      <c r="BB1196">
        <v>143.08685446009389</v>
      </c>
      <c r="BC1196" s="1">
        <f>Table13[[#This Row],[Dt_Customer]]+Table13[[#This Row],[Recency]]</f>
        <v>41549</v>
      </c>
      <c r="BD1196" s="16" t="str">
        <f>IF(COUNTIF(A:A, A1196) &gt; 1, "Duplicate", "Unique")</f>
        <v>Unique</v>
      </c>
    </row>
    <row r="1197" spans="1:56" x14ac:dyDescent="0.3">
      <c r="A1197">
        <v>6634</v>
      </c>
      <c r="B1197">
        <v>1979</v>
      </c>
      <c r="C1197" t="s">
        <v>41</v>
      </c>
      <c r="D1197" t="s">
        <v>29</v>
      </c>
      <c r="E1197">
        <v>33462</v>
      </c>
      <c r="F1197">
        <v>1</v>
      </c>
      <c r="G1197">
        <v>0</v>
      </c>
      <c r="H1197" s="1">
        <v>41493</v>
      </c>
      <c r="I1197">
        <v>78</v>
      </c>
      <c r="J1197">
        <v>22</v>
      </c>
      <c r="K1197">
        <v>3</v>
      </c>
      <c r="L1197">
        <v>18</v>
      </c>
      <c r="M1197">
        <v>0</v>
      </c>
      <c r="N1197">
        <v>0</v>
      </c>
      <c r="O1197">
        <v>11</v>
      </c>
      <c r="P1197">
        <f>IF(Table13[[#This Row],[MntWines]] = 0,"",Table13[[#This Row],[MntWines]])</f>
        <v>22</v>
      </c>
      <c r="Q1197">
        <f>IF(Table13[[#This Row],[MntFruits]] = 0, "",Table13[[#This Row],[MntFruits]])</f>
        <v>3</v>
      </c>
      <c r="R1197">
        <f>IF(Table13[[#This Row],[MntMeatProducts]] = 0, "",Table13[[#This Row],[MntMeatProducts]])</f>
        <v>18</v>
      </c>
      <c r="S1197" t="str">
        <f>IF(Table13[[#This Row],[MntFishProducts]] = 0, "",Table13[[#This Row],[MntFishProducts]])</f>
        <v/>
      </c>
      <c r="T1197" t="str">
        <f>IF(Table13[[#This Row],[MntSweetProducts]] = 0, "",Table13[[#This Row],[MntSweetProducts]])</f>
        <v/>
      </c>
      <c r="U1197">
        <f>IF(Table13[[#This Row],[MntGoldProds]] = 0, "",Table13[[#This Row],[MntGoldProds]])</f>
        <v>11</v>
      </c>
      <c r="V1197">
        <v>1</v>
      </c>
      <c r="W1197">
        <v>2</v>
      </c>
      <c r="X1197">
        <v>0</v>
      </c>
      <c r="Y1197">
        <v>3</v>
      </c>
      <c r="Z1197">
        <v>7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 t="s">
        <v>43</v>
      </c>
      <c r="AI1197" s="13">
        <f>SUM(Table13[[#This Row],[MntWines]:[MntGoldProds]])</f>
        <v>54</v>
      </c>
      <c r="AJ1197" s="13">
        <f>AVERAGE(Table13[[#This Row],[MntWines]:[MntGoldProds]])</f>
        <v>9</v>
      </c>
      <c r="AK1197">
        <f>IF(Table13[[#This Row],[Total Number of Purchases]]=0,0,Table13[[#This Row],[Total Spend]]/Table13[[#This Row],[Total Number of Purchases]])</f>
        <v>9</v>
      </c>
      <c r="AM1197">
        <f>SUM(Table13[[#This Row],[NumDealsPurchases]:[NumStorePurchases]])</f>
        <v>6</v>
      </c>
      <c r="AN1197" s="14">
        <f>Snapshot_Date-Table13[[#This Row],[Dt_Customer]]</f>
        <v>423</v>
      </c>
      <c r="AP1197" s="13">
        <f>Table13[[#This Row],[NumDealsPurchases]]/Table13[[#This Row],[Total Number of Purchases]]*100</f>
        <v>16.666666666666664</v>
      </c>
      <c r="AQ1197">
        <f>6-ROUNDUP(_xlfn.PERCENTRANK.INC(Table13[Recency],Table13[[#This Row],[Recency]])*5, 0)</f>
        <v>2</v>
      </c>
      <c r="AR1197">
        <f>ROUNDUP(_xlfn.PERCENTRANK.INC(Table13[Total Number of Purchases],Table13[[#This Row],[Total Number of Purchases]])*5,0)</f>
        <v>1</v>
      </c>
      <c r="AS1197">
        <f>ROUNDUP(_xlfn.PERCENTRANK.INC(Table13[Total Spend],Table13[[#This Row],[Total Spend]])*5,0)</f>
        <v>1</v>
      </c>
      <c r="AT1197" t="str">
        <f>Table13[[#This Row],[Recency Score]]&amp;Table13[[#This Row],[Frequency Score]]&amp;Table13[[#This Row],[Monetary Score]]</f>
        <v>211</v>
      </c>
      <c r="AU1197" t="str">
        <f t="shared" si="18"/>
        <v>About to Sleep</v>
      </c>
      <c r="AW1197" s="13">
        <f>DATEDIF(Table13[[#This Row],[Dt_Customer]], Snapshot_Date, "d")</f>
        <v>423</v>
      </c>
      <c r="AX1197" s="13">
        <f>Table13[[#This Row],[CL if today]]/365</f>
        <v>1.1589041095890411</v>
      </c>
      <c r="AY1197">
        <f>Table13[[#This Row],[Total Number of Purchases]]/Table13[[#This Row],[Corrected CL]]</f>
        <v>5.1773049645390072</v>
      </c>
      <c r="AZ1197">
        <f>Table13[[#This Row],[Average Order Value (AOV)]]*Table13[[#This Row],[Freq per Year]]</f>
        <v>46.595744680851062</v>
      </c>
      <c r="BA1197">
        <f>Table13[[#This Row],[Total Spend]]/Table13[[#This Row],[Corrected CL]]</f>
        <v>46.595744680851062</v>
      </c>
      <c r="BB1197">
        <v>54.707259953161596</v>
      </c>
      <c r="BC1197" s="1">
        <f>Table13[[#This Row],[Dt_Customer]]+Table13[[#This Row],[Recency]]</f>
        <v>41571</v>
      </c>
      <c r="BD1197" s="16" t="str">
        <f>IF(COUNTIF(A:A, A1197) &gt; 1, "Duplicate", "Unique")</f>
        <v>Unique</v>
      </c>
    </row>
    <row r="1198" spans="1:56" x14ac:dyDescent="0.3">
      <c r="A1198">
        <v>5547</v>
      </c>
      <c r="B1198">
        <v>1982</v>
      </c>
      <c r="C1198" t="s">
        <v>37</v>
      </c>
      <c r="D1198" t="s">
        <v>33</v>
      </c>
      <c r="E1198">
        <v>84169</v>
      </c>
      <c r="F1198">
        <v>0</v>
      </c>
      <c r="G1198">
        <v>0</v>
      </c>
      <c r="H1198" s="1">
        <v>41493</v>
      </c>
      <c r="I1198">
        <v>9</v>
      </c>
      <c r="J1198">
        <v>1478</v>
      </c>
      <c r="K1198">
        <v>19</v>
      </c>
      <c r="L1198">
        <v>403</v>
      </c>
      <c r="M1198">
        <v>0</v>
      </c>
      <c r="N1198">
        <v>19</v>
      </c>
      <c r="O1198">
        <v>0</v>
      </c>
      <c r="P1198">
        <f>IF(Table13[[#This Row],[MntWines]] = 0,"",Table13[[#This Row],[MntWines]])</f>
        <v>1478</v>
      </c>
      <c r="Q1198">
        <f>IF(Table13[[#This Row],[MntFruits]] = 0, "",Table13[[#This Row],[MntFruits]])</f>
        <v>19</v>
      </c>
      <c r="R1198">
        <f>IF(Table13[[#This Row],[MntMeatProducts]] = 0, "",Table13[[#This Row],[MntMeatProducts]])</f>
        <v>403</v>
      </c>
      <c r="S1198" t="str">
        <f>IF(Table13[[#This Row],[MntFishProducts]] = 0, "",Table13[[#This Row],[MntFishProducts]])</f>
        <v/>
      </c>
      <c r="T1198">
        <f>IF(Table13[[#This Row],[MntSweetProducts]] = 0, "",Table13[[#This Row],[MntSweetProducts]])</f>
        <v>19</v>
      </c>
      <c r="U1198" t="str">
        <f>IF(Table13[[#This Row],[MntGoldProds]] = 0, "",Table13[[#This Row],[MntGoldProds]])</f>
        <v/>
      </c>
      <c r="V1198">
        <v>1</v>
      </c>
      <c r="W1198">
        <v>7</v>
      </c>
      <c r="X1198">
        <v>6</v>
      </c>
      <c r="Y1198">
        <v>6</v>
      </c>
      <c r="Z1198">
        <v>3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1</v>
      </c>
      <c r="AG1198">
        <v>0</v>
      </c>
      <c r="AH1198" t="s">
        <v>30</v>
      </c>
      <c r="AI1198" s="13">
        <f>SUM(Table13[[#This Row],[MntWines]:[MntGoldProds]])</f>
        <v>1919</v>
      </c>
      <c r="AJ1198" s="13">
        <f>AVERAGE(Table13[[#This Row],[MntWines]:[MntGoldProds]])</f>
        <v>319.83333333333331</v>
      </c>
      <c r="AK1198">
        <f>IF(Table13[[#This Row],[Total Number of Purchases]]=0,0,Table13[[#This Row],[Total Spend]]/Table13[[#This Row],[Total Number of Purchases]])</f>
        <v>95.95</v>
      </c>
      <c r="AM1198">
        <f>SUM(Table13[[#This Row],[NumDealsPurchases]:[NumStorePurchases]])</f>
        <v>20</v>
      </c>
      <c r="AN1198" s="14">
        <f>Snapshot_Date-Table13[[#This Row],[Dt_Customer]]</f>
        <v>423</v>
      </c>
      <c r="AP1198" s="13">
        <f>Table13[[#This Row],[NumDealsPurchases]]/Table13[[#This Row],[Total Number of Purchases]]*100</f>
        <v>5</v>
      </c>
      <c r="AQ1198">
        <f>6-ROUNDUP(_xlfn.PERCENTRANK.INC(Table13[Recency],Table13[[#This Row],[Recency]])*5, 0)</f>
        <v>5</v>
      </c>
      <c r="AR1198">
        <f>ROUNDUP(_xlfn.PERCENTRANK.INC(Table13[Total Number of Purchases],Table13[[#This Row],[Total Number of Purchases]])*5,0)</f>
        <v>4</v>
      </c>
      <c r="AS1198">
        <f>ROUNDUP(_xlfn.PERCENTRANK.INC(Table13[Total Spend],Table13[[#This Row],[Total Spend]])*5,0)</f>
        <v>5</v>
      </c>
      <c r="AT1198" t="str">
        <f>Table13[[#This Row],[Recency Score]]&amp;Table13[[#This Row],[Frequency Score]]&amp;Table13[[#This Row],[Monetary Score]]</f>
        <v>545</v>
      </c>
      <c r="AU1198" t="str">
        <f t="shared" si="18"/>
        <v>Loyal Customers</v>
      </c>
      <c r="AW1198" s="13">
        <f>DATEDIF(Table13[[#This Row],[Dt_Customer]], Snapshot_Date, "d")</f>
        <v>423</v>
      </c>
      <c r="AX1198" s="13">
        <f>Table13[[#This Row],[CL if today]]/365</f>
        <v>1.1589041095890411</v>
      </c>
      <c r="AY1198">
        <f>Table13[[#This Row],[Total Number of Purchases]]/Table13[[#This Row],[Corrected CL]]</f>
        <v>17.257683215130022</v>
      </c>
      <c r="AZ1198">
        <f>Table13[[#This Row],[Average Order Value (AOV)]]*Table13[[#This Row],[Freq per Year]]</f>
        <v>1655.8747044917257</v>
      </c>
      <c r="BA1198">
        <f>Table13[[#This Row],[Total Spend]]/Table13[[#This Row],[Corrected CL]]</f>
        <v>1655.8747044917257</v>
      </c>
      <c r="BB1198">
        <v>65.270588235294113</v>
      </c>
      <c r="BC1198" s="1">
        <f>Table13[[#This Row],[Dt_Customer]]+Table13[[#This Row],[Recency]]</f>
        <v>41502</v>
      </c>
      <c r="BD1198" s="16" t="str">
        <f>IF(COUNTIF(A:A, A1198) &gt; 1, "Duplicate", "Unique")</f>
        <v>Unique</v>
      </c>
    </row>
    <row r="1199" spans="1:56" x14ac:dyDescent="0.3">
      <c r="A1199">
        <v>8362</v>
      </c>
      <c r="B1199">
        <v>1982</v>
      </c>
      <c r="C1199" t="s">
        <v>37</v>
      </c>
      <c r="D1199" t="s">
        <v>33</v>
      </c>
      <c r="E1199">
        <v>84169</v>
      </c>
      <c r="F1199">
        <v>0</v>
      </c>
      <c r="G1199">
        <v>0</v>
      </c>
      <c r="H1199" s="1">
        <v>41493</v>
      </c>
      <c r="I1199">
        <v>9</v>
      </c>
      <c r="J1199">
        <v>1478</v>
      </c>
      <c r="K1199">
        <v>19</v>
      </c>
      <c r="L1199">
        <v>403</v>
      </c>
      <c r="M1199">
        <v>0</v>
      </c>
      <c r="N1199">
        <v>19</v>
      </c>
      <c r="O1199">
        <v>0</v>
      </c>
      <c r="P1199">
        <f>IF(Table13[[#This Row],[MntWines]] = 0,"",Table13[[#This Row],[MntWines]])</f>
        <v>1478</v>
      </c>
      <c r="Q1199">
        <f>IF(Table13[[#This Row],[MntFruits]] = 0, "",Table13[[#This Row],[MntFruits]])</f>
        <v>19</v>
      </c>
      <c r="R1199">
        <f>IF(Table13[[#This Row],[MntMeatProducts]] = 0, "",Table13[[#This Row],[MntMeatProducts]])</f>
        <v>403</v>
      </c>
      <c r="S1199" t="str">
        <f>IF(Table13[[#This Row],[MntFishProducts]] = 0, "",Table13[[#This Row],[MntFishProducts]])</f>
        <v/>
      </c>
      <c r="T1199">
        <f>IF(Table13[[#This Row],[MntSweetProducts]] = 0, "",Table13[[#This Row],[MntSweetProducts]])</f>
        <v>19</v>
      </c>
      <c r="U1199" t="str">
        <f>IF(Table13[[#This Row],[MntGoldProds]] = 0, "",Table13[[#This Row],[MntGoldProds]])</f>
        <v/>
      </c>
      <c r="V1199">
        <v>1</v>
      </c>
      <c r="W1199">
        <v>7</v>
      </c>
      <c r="X1199">
        <v>6</v>
      </c>
      <c r="Y1199">
        <v>6</v>
      </c>
      <c r="Z1199">
        <v>3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1</v>
      </c>
      <c r="AG1199">
        <v>0</v>
      </c>
      <c r="AH1199" t="s">
        <v>43</v>
      </c>
      <c r="AI1199" s="13">
        <f>SUM(Table13[[#This Row],[MntWines]:[MntGoldProds]])</f>
        <v>1919</v>
      </c>
      <c r="AJ1199" s="13">
        <f>AVERAGE(Table13[[#This Row],[MntWines]:[MntGoldProds]])</f>
        <v>319.83333333333331</v>
      </c>
      <c r="AK1199">
        <f>IF(Table13[[#This Row],[Total Number of Purchases]]=0,0,Table13[[#This Row],[Total Spend]]/Table13[[#This Row],[Total Number of Purchases]])</f>
        <v>95.95</v>
      </c>
      <c r="AM1199">
        <f>SUM(Table13[[#This Row],[NumDealsPurchases]:[NumStorePurchases]])</f>
        <v>20</v>
      </c>
      <c r="AN1199" s="14">
        <f>Snapshot_Date-Table13[[#This Row],[Dt_Customer]]</f>
        <v>423</v>
      </c>
      <c r="AP1199" s="13">
        <f>Table13[[#This Row],[NumDealsPurchases]]/Table13[[#This Row],[Total Number of Purchases]]*100</f>
        <v>5</v>
      </c>
      <c r="AQ1199">
        <f>6-ROUNDUP(_xlfn.PERCENTRANK.INC(Table13[Recency],Table13[[#This Row],[Recency]])*5, 0)</f>
        <v>5</v>
      </c>
      <c r="AR1199">
        <f>ROUNDUP(_xlfn.PERCENTRANK.INC(Table13[Total Number of Purchases],Table13[[#This Row],[Total Number of Purchases]])*5,0)</f>
        <v>4</v>
      </c>
      <c r="AS1199">
        <f>ROUNDUP(_xlfn.PERCENTRANK.INC(Table13[Total Spend],Table13[[#This Row],[Total Spend]])*5,0)</f>
        <v>5</v>
      </c>
      <c r="AT1199" t="str">
        <f>Table13[[#This Row],[Recency Score]]&amp;Table13[[#This Row],[Frequency Score]]&amp;Table13[[#This Row],[Monetary Score]]</f>
        <v>545</v>
      </c>
      <c r="AU1199" t="str">
        <f t="shared" si="18"/>
        <v>Loyal Customers</v>
      </c>
      <c r="AW1199" s="13">
        <f>DATEDIF(Table13[[#This Row],[Dt_Customer]], Snapshot_Date, "d")</f>
        <v>423</v>
      </c>
      <c r="AX1199" s="13">
        <f>Table13[[#This Row],[CL if today]]/365</f>
        <v>1.1589041095890411</v>
      </c>
      <c r="AY1199">
        <f>Table13[[#This Row],[Total Number of Purchases]]/Table13[[#This Row],[Corrected CL]]</f>
        <v>17.257683215130022</v>
      </c>
      <c r="AZ1199">
        <f>Table13[[#This Row],[Average Order Value (AOV)]]*Table13[[#This Row],[Freq per Year]]</f>
        <v>1655.8747044917257</v>
      </c>
      <c r="BA1199">
        <f>Table13[[#This Row],[Total Spend]]/Table13[[#This Row],[Corrected CL]]</f>
        <v>1655.8747044917257</v>
      </c>
      <c r="BB1199">
        <v>445.7294117647059</v>
      </c>
      <c r="BC1199" s="1">
        <f>Table13[[#This Row],[Dt_Customer]]+Table13[[#This Row],[Recency]]</f>
        <v>41502</v>
      </c>
      <c r="BD1199" s="16" t="str">
        <f>IF(COUNTIF(A:A, A1199) &gt; 1, "Duplicate", "Unique")</f>
        <v>Unique</v>
      </c>
    </row>
    <row r="1200" spans="1:56" x14ac:dyDescent="0.3">
      <c r="A1200">
        <v>6969</v>
      </c>
      <c r="B1200">
        <v>1982</v>
      </c>
      <c r="C1200" t="s">
        <v>28</v>
      </c>
      <c r="D1200" t="s">
        <v>35</v>
      </c>
      <c r="E1200">
        <v>50272</v>
      </c>
      <c r="F1200">
        <v>1</v>
      </c>
      <c r="G1200">
        <v>0</v>
      </c>
      <c r="H1200" s="1">
        <v>41493</v>
      </c>
      <c r="I1200">
        <v>75</v>
      </c>
      <c r="J1200">
        <v>99</v>
      </c>
      <c r="K1200">
        <v>13</v>
      </c>
      <c r="L1200">
        <v>66</v>
      </c>
      <c r="M1200">
        <v>43</v>
      </c>
      <c r="N1200">
        <v>8</v>
      </c>
      <c r="O1200">
        <v>4</v>
      </c>
      <c r="P1200">
        <f>IF(Table13[[#This Row],[MntWines]] = 0,"",Table13[[#This Row],[MntWines]])</f>
        <v>99</v>
      </c>
      <c r="Q1200">
        <f>IF(Table13[[#This Row],[MntFruits]] = 0, "",Table13[[#This Row],[MntFruits]])</f>
        <v>13</v>
      </c>
      <c r="R1200">
        <f>IF(Table13[[#This Row],[MntMeatProducts]] = 0, "",Table13[[#This Row],[MntMeatProducts]])</f>
        <v>66</v>
      </c>
      <c r="S1200">
        <f>IF(Table13[[#This Row],[MntFishProducts]] = 0, "",Table13[[#This Row],[MntFishProducts]])</f>
        <v>43</v>
      </c>
      <c r="T1200">
        <f>IF(Table13[[#This Row],[MntSweetProducts]] = 0, "",Table13[[#This Row],[MntSweetProducts]])</f>
        <v>8</v>
      </c>
      <c r="U1200">
        <f>IF(Table13[[#This Row],[MntGoldProds]] = 0, "",Table13[[#This Row],[MntGoldProds]])</f>
        <v>4</v>
      </c>
      <c r="V1200">
        <v>3</v>
      </c>
      <c r="W1200">
        <v>4</v>
      </c>
      <c r="X1200">
        <v>1</v>
      </c>
      <c r="Y1200">
        <v>5</v>
      </c>
      <c r="Z1200">
        <v>7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36</v>
      </c>
      <c r="AI1200" s="13">
        <f>SUM(Table13[[#This Row],[MntWines]:[MntGoldProds]])</f>
        <v>233</v>
      </c>
      <c r="AJ1200" s="13">
        <f>AVERAGE(Table13[[#This Row],[MntWines]:[MntGoldProds]])</f>
        <v>38.833333333333336</v>
      </c>
      <c r="AK1200">
        <f>IF(Table13[[#This Row],[Total Number of Purchases]]=0,0,Table13[[#This Row],[Total Spend]]/Table13[[#This Row],[Total Number of Purchases]])</f>
        <v>17.923076923076923</v>
      </c>
      <c r="AM1200">
        <f>SUM(Table13[[#This Row],[NumDealsPurchases]:[NumStorePurchases]])</f>
        <v>13</v>
      </c>
      <c r="AN1200" s="14">
        <f>Snapshot_Date-Table13[[#This Row],[Dt_Customer]]</f>
        <v>423</v>
      </c>
      <c r="AP1200" s="13">
        <f>Table13[[#This Row],[NumDealsPurchases]]/Table13[[#This Row],[Total Number of Purchases]]*100</f>
        <v>23.076923076923077</v>
      </c>
      <c r="AQ1200">
        <f>6-ROUNDUP(_xlfn.PERCENTRANK.INC(Table13[Recency],Table13[[#This Row],[Recency]])*5, 0)</f>
        <v>2</v>
      </c>
      <c r="AR1200">
        <f>ROUNDUP(_xlfn.PERCENTRANK.INC(Table13[Total Number of Purchases],Table13[[#This Row],[Total Number of Purchases]])*5,0)</f>
        <v>3</v>
      </c>
      <c r="AS1200">
        <f>ROUNDUP(_xlfn.PERCENTRANK.INC(Table13[Total Spend],Table13[[#This Row],[Total Spend]])*5,0)</f>
        <v>3</v>
      </c>
      <c r="AT1200" t="str">
        <f>Table13[[#This Row],[Recency Score]]&amp;Table13[[#This Row],[Frequency Score]]&amp;Table13[[#This Row],[Monetary Score]]</f>
        <v>233</v>
      </c>
      <c r="AU1200" t="str">
        <f t="shared" si="18"/>
        <v>About to Sleep</v>
      </c>
      <c r="AW1200" s="13">
        <f>DATEDIF(Table13[[#This Row],[Dt_Customer]], Snapshot_Date, "d")</f>
        <v>423</v>
      </c>
      <c r="AX1200" s="13">
        <f>Table13[[#This Row],[CL if today]]/365</f>
        <v>1.1589041095890411</v>
      </c>
      <c r="AY1200">
        <f>Table13[[#This Row],[Total Number of Purchases]]/Table13[[#This Row],[Corrected CL]]</f>
        <v>11.217494089834515</v>
      </c>
      <c r="AZ1200">
        <f>Table13[[#This Row],[Average Order Value (AOV)]]*Table13[[#This Row],[Freq per Year]]</f>
        <v>201.05200945626478</v>
      </c>
      <c r="BA1200">
        <f>Table13[[#This Row],[Total Spend]]/Table13[[#This Row],[Corrected CL]]</f>
        <v>201.05200945626478</v>
      </c>
      <c r="BB1200">
        <v>54.707259953161596</v>
      </c>
      <c r="BC1200" s="1">
        <f>Table13[[#This Row],[Dt_Customer]]+Table13[[#This Row],[Recency]]</f>
        <v>41568</v>
      </c>
      <c r="BD1200" s="16" t="str">
        <f>IF(COUNTIF(A:A, A1200) &gt; 1, "Duplicate", "Unique")</f>
        <v>Unique</v>
      </c>
    </row>
    <row r="1201" spans="1:56" x14ac:dyDescent="0.3">
      <c r="A1201">
        <v>11096</v>
      </c>
      <c r="B1201">
        <v>1952</v>
      </c>
      <c r="C1201" t="s">
        <v>38</v>
      </c>
      <c r="D1201" t="s">
        <v>35</v>
      </c>
      <c r="E1201">
        <v>57247</v>
      </c>
      <c r="F1201">
        <v>0</v>
      </c>
      <c r="G1201">
        <v>1</v>
      </c>
      <c r="H1201" s="1">
        <v>41494</v>
      </c>
      <c r="I1201">
        <v>50</v>
      </c>
      <c r="J1201">
        <v>99</v>
      </c>
      <c r="K1201">
        <v>4</v>
      </c>
      <c r="L1201">
        <v>32</v>
      </c>
      <c r="M1201">
        <v>37</v>
      </c>
      <c r="N1201">
        <v>54</v>
      </c>
      <c r="O1201">
        <v>6</v>
      </c>
      <c r="P1201">
        <f>IF(Table13[[#This Row],[MntWines]] = 0,"",Table13[[#This Row],[MntWines]])</f>
        <v>99</v>
      </c>
      <c r="Q1201">
        <f>IF(Table13[[#This Row],[MntFruits]] = 0, "",Table13[[#This Row],[MntFruits]])</f>
        <v>4</v>
      </c>
      <c r="R1201">
        <f>IF(Table13[[#This Row],[MntMeatProducts]] = 0, "",Table13[[#This Row],[MntMeatProducts]])</f>
        <v>32</v>
      </c>
      <c r="S1201">
        <f>IF(Table13[[#This Row],[MntFishProducts]] = 0, "",Table13[[#This Row],[MntFishProducts]])</f>
        <v>37</v>
      </c>
      <c r="T1201">
        <f>IF(Table13[[#This Row],[MntSweetProducts]] = 0, "",Table13[[#This Row],[MntSweetProducts]])</f>
        <v>54</v>
      </c>
      <c r="U1201">
        <f>IF(Table13[[#This Row],[MntGoldProds]] = 0, "",Table13[[#This Row],[MntGoldProds]])</f>
        <v>6</v>
      </c>
      <c r="V1201">
        <v>2</v>
      </c>
      <c r="W1201">
        <v>2</v>
      </c>
      <c r="X1201">
        <v>1</v>
      </c>
      <c r="Y1201">
        <v>7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 t="s">
        <v>30</v>
      </c>
      <c r="AI1201" s="13">
        <f>SUM(Table13[[#This Row],[MntWines]:[MntGoldProds]])</f>
        <v>232</v>
      </c>
      <c r="AJ1201" s="13">
        <f>AVERAGE(Table13[[#This Row],[MntWines]:[MntGoldProds]])</f>
        <v>38.666666666666664</v>
      </c>
      <c r="AK1201">
        <f>IF(Table13[[#This Row],[Total Number of Purchases]]=0,0,Table13[[#This Row],[Total Spend]]/Table13[[#This Row],[Total Number of Purchases]])</f>
        <v>19.333333333333332</v>
      </c>
      <c r="AM1201">
        <f>SUM(Table13[[#This Row],[NumDealsPurchases]:[NumStorePurchases]])</f>
        <v>12</v>
      </c>
      <c r="AN1201" s="14">
        <f>Snapshot_Date-Table13[[#This Row],[Dt_Customer]]</f>
        <v>422</v>
      </c>
      <c r="AP1201" s="13">
        <f>Table13[[#This Row],[NumDealsPurchases]]/Table13[[#This Row],[Total Number of Purchases]]*100</f>
        <v>16.666666666666664</v>
      </c>
      <c r="AQ1201">
        <f>6-ROUNDUP(_xlfn.PERCENTRANK.INC(Table13[Recency],Table13[[#This Row],[Recency]])*5, 0)</f>
        <v>3</v>
      </c>
      <c r="AR1201">
        <f>ROUNDUP(_xlfn.PERCENTRANK.INC(Table13[Total Number of Purchases],Table13[[#This Row],[Total Number of Purchases]])*5,0)</f>
        <v>2</v>
      </c>
      <c r="AS1201">
        <f>ROUNDUP(_xlfn.PERCENTRANK.INC(Table13[Total Spend],Table13[[#This Row],[Total Spend]])*5,0)</f>
        <v>3</v>
      </c>
      <c r="AT1201" t="str">
        <f>Table13[[#This Row],[Recency Score]]&amp;Table13[[#This Row],[Frequency Score]]&amp;Table13[[#This Row],[Monetary Score]]</f>
        <v>323</v>
      </c>
      <c r="AU1201" t="str">
        <f t="shared" si="18"/>
        <v>Needs Attention</v>
      </c>
      <c r="AW1201" s="13">
        <f>DATEDIF(Table13[[#This Row],[Dt_Customer]], Snapshot_Date, "d")</f>
        <v>422</v>
      </c>
      <c r="AX1201" s="13">
        <f>Table13[[#This Row],[CL if today]]/365</f>
        <v>1.1561643835616437</v>
      </c>
      <c r="AY1201">
        <f>Table13[[#This Row],[Total Number of Purchases]]/Table13[[#This Row],[Corrected CL]]</f>
        <v>10.37914691943128</v>
      </c>
      <c r="AZ1201">
        <f>Table13[[#This Row],[Average Order Value (AOV)]]*Table13[[#This Row],[Freq per Year]]</f>
        <v>200.66350710900474</v>
      </c>
      <c r="BA1201">
        <f>Table13[[#This Row],[Total Spend]]/Table13[[#This Row],[Corrected CL]]</f>
        <v>200.66350710900474</v>
      </c>
      <c r="BB1201">
        <v>1670.9080188679247</v>
      </c>
      <c r="BC1201" s="1">
        <f>Table13[[#This Row],[Dt_Customer]]+Table13[[#This Row],[Recency]]</f>
        <v>41544</v>
      </c>
      <c r="BD1201" s="16" t="str">
        <f>IF(COUNTIF(A:A, A1201) &gt; 1, "Duplicate", "Unique")</f>
        <v>Unique</v>
      </c>
    </row>
    <row r="1202" spans="1:56" x14ac:dyDescent="0.3">
      <c r="A1202">
        <v>1143</v>
      </c>
      <c r="B1202">
        <v>1972</v>
      </c>
      <c r="C1202" t="s">
        <v>28</v>
      </c>
      <c r="D1202" t="s">
        <v>33</v>
      </c>
      <c r="E1202">
        <v>22063</v>
      </c>
      <c r="F1202">
        <v>1</v>
      </c>
      <c r="G1202">
        <v>0</v>
      </c>
      <c r="H1202" s="1">
        <v>41494</v>
      </c>
      <c r="I1202">
        <v>43</v>
      </c>
      <c r="J1202">
        <v>7</v>
      </c>
      <c r="K1202">
        <v>10</v>
      </c>
      <c r="L1202">
        <v>13</v>
      </c>
      <c r="M1202">
        <v>3</v>
      </c>
      <c r="N1202">
        <v>11</v>
      </c>
      <c r="O1202">
        <v>11</v>
      </c>
      <c r="P1202">
        <f>IF(Table13[[#This Row],[MntWines]] = 0,"",Table13[[#This Row],[MntWines]])</f>
        <v>7</v>
      </c>
      <c r="Q1202">
        <f>IF(Table13[[#This Row],[MntFruits]] = 0, "",Table13[[#This Row],[MntFruits]])</f>
        <v>10</v>
      </c>
      <c r="R1202">
        <f>IF(Table13[[#This Row],[MntMeatProducts]] = 0, "",Table13[[#This Row],[MntMeatProducts]])</f>
        <v>13</v>
      </c>
      <c r="S1202">
        <f>IF(Table13[[#This Row],[MntFishProducts]] = 0, "",Table13[[#This Row],[MntFishProducts]])</f>
        <v>3</v>
      </c>
      <c r="T1202">
        <f>IF(Table13[[#This Row],[MntSweetProducts]] = 0, "",Table13[[#This Row],[MntSweetProducts]])</f>
        <v>11</v>
      </c>
      <c r="U1202">
        <f>IF(Table13[[#This Row],[MntGoldProds]] = 0, "",Table13[[#This Row],[MntGoldProds]])</f>
        <v>11</v>
      </c>
      <c r="V1202">
        <v>2</v>
      </c>
      <c r="W1202">
        <v>2</v>
      </c>
      <c r="X1202">
        <v>0</v>
      </c>
      <c r="Y1202">
        <v>3</v>
      </c>
      <c r="Z1202">
        <v>7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32</v>
      </c>
      <c r="AI1202" s="13">
        <f>SUM(Table13[[#This Row],[MntWines]:[MntGoldProds]])</f>
        <v>55</v>
      </c>
      <c r="AJ1202" s="13">
        <f>AVERAGE(Table13[[#This Row],[MntWines]:[MntGoldProds]])</f>
        <v>9.1666666666666661</v>
      </c>
      <c r="AK1202">
        <f>IF(Table13[[#This Row],[Total Number of Purchases]]=0,0,Table13[[#This Row],[Total Spend]]/Table13[[#This Row],[Total Number of Purchases]])</f>
        <v>7.8571428571428568</v>
      </c>
      <c r="AM1202">
        <f>SUM(Table13[[#This Row],[NumDealsPurchases]:[NumStorePurchases]])</f>
        <v>7</v>
      </c>
      <c r="AN1202" s="14">
        <f>Snapshot_Date-Table13[[#This Row],[Dt_Customer]]</f>
        <v>422</v>
      </c>
      <c r="AP1202" s="13">
        <f>Table13[[#This Row],[NumDealsPurchases]]/Table13[[#This Row],[Total Number of Purchases]]*100</f>
        <v>28.571428571428569</v>
      </c>
      <c r="AQ1202">
        <f>6-ROUNDUP(_xlfn.PERCENTRANK.INC(Table13[Recency],Table13[[#This Row],[Recency]])*5, 0)</f>
        <v>3</v>
      </c>
      <c r="AR1202">
        <f>ROUNDUP(_xlfn.PERCENTRANK.INC(Table13[Total Number of Purchases],Table13[[#This Row],[Total Number of Purchases]])*5,0)</f>
        <v>1</v>
      </c>
      <c r="AS1202">
        <f>ROUNDUP(_xlfn.PERCENTRANK.INC(Table13[Total Spend],Table13[[#This Row],[Total Spend]])*5,0)</f>
        <v>1</v>
      </c>
      <c r="AT1202" t="str">
        <f>Table13[[#This Row],[Recency Score]]&amp;Table13[[#This Row],[Frequency Score]]&amp;Table13[[#This Row],[Monetary Score]]</f>
        <v>311</v>
      </c>
      <c r="AU1202" t="str">
        <f t="shared" si="18"/>
        <v>Needs Attention</v>
      </c>
      <c r="AW1202" s="13">
        <f>DATEDIF(Table13[[#This Row],[Dt_Customer]], Snapshot_Date, "d")</f>
        <v>422</v>
      </c>
      <c r="AX1202" s="13">
        <f>Table13[[#This Row],[CL if today]]/365</f>
        <v>1.1561643835616437</v>
      </c>
      <c r="AY1202">
        <f>Table13[[#This Row],[Total Number of Purchases]]/Table13[[#This Row],[Corrected CL]]</f>
        <v>6.0545023696682465</v>
      </c>
      <c r="AZ1202">
        <f>Table13[[#This Row],[Average Order Value (AOV)]]*Table13[[#This Row],[Freq per Year]]</f>
        <v>47.571090047393362</v>
      </c>
      <c r="BA1202">
        <f>Table13[[#This Row],[Total Spend]]/Table13[[#This Row],[Corrected CL]]</f>
        <v>47.571090047393369</v>
      </c>
      <c r="BB1202">
        <v>87.806603773584911</v>
      </c>
      <c r="BC1202" s="1">
        <f>Table13[[#This Row],[Dt_Customer]]+Table13[[#This Row],[Recency]]</f>
        <v>41537</v>
      </c>
      <c r="BD1202" s="16" t="str">
        <f>IF(COUNTIF(A:A, A1202) &gt; 1, "Duplicate", "Unique")</f>
        <v>Unique</v>
      </c>
    </row>
    <row r="1203" spans="1:56" x14ac:dyDescent="0.3">
      <c r="A1203">
        <v>8104</v>
      </c>
      <c r="B1203">
        <v>1951</v>
      </c>
      <c r="C1203" t="s">
        <v>37</v>
      </c>
      <c r="D1203" t="s">
        <v>33</v>
      </c>
      <c r="E1203">
        <v>53312</v>
      </c>
      <c r="F1203">
        <v>0</v>
      </c>
      <c r="G1203">
        <v>0</v>
      </c>
      <c r="H1203" s="1">
        <v>41495</v>
      </c>
      <c r="I1203">
        <v>32</v>
      </c>
      <c r="J1203">
        <v>241</v>
      </c>
      <c r="K1203">
        <v>0</v>
      </c>
      <c r="L1203">
        <v>12</v>
      </c>
      <c r="M1203">
        <v>0</v>
      </c>
      <c r="N1203">
        <v>0</v>
      </c>
      <c r="O1203">
        <v>25</v>
      </c>
      <c r="P1203">
        <f>IF(Table13[[#This Row],[MntWines]] = 0,"",Table13[[#This Row],[MntWines]])</f>
        <v>241</v>
      </c>
      <c r="Q1203" t="str">
        <f>IF(Table13[[#This Row],[MntFruits]] = 0, "",Table13[[#This Row],[MntFruits]])</f>
        <v/>
      </c>
      <c r="R1203">
        <f>IF(Table13[[#This Row],[MntMeatProducts]] = 0, "",Table13[[#This Row],[MntMeatProducts]])</f>
        <v>12</v>
      </c>
      <c r="S1203" t="str">
        <f>IF(Table13[[#This Row],[MntFishProducts]] = 0, "",Table13[[#This Row],[MntFishProducts]])</f>
        <v/>
      </c>
      <c r="T1203" t="str">
        <f>IF(Table13[[#This Row],[MntSweetProducts]] = 0, "",Table13[[#This Row],[MntSweetProducts]])</f>
        <v/>
      </c>
      <c r="U1203">
        <f>IF(Table13[[#This Row],[MntGoldProds]] = 0, "",Table13[[#This Row],[MntGoldProds]])</f>
        <v>25</v>
      </c>
      <c r="V1203">
        <v>1</v>
      </c>
      <c r="W1203">
        <v>5</v>
      </c>
      <c r="X1203">
        <v>1</v>
      </c>
      <c r="Y1203">
        <v>5</v>
      </c>
      <c r="Z1203">
        <v>7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30</v>
      </c>
      <c r="AI1203" s="13">
        <f>SUM(Table13[[#This Row],[MntWines]:[MntGoldProds]])</f>
        <v>278</v>
      </c>
      <c r="AJ1203" s="13">
        <f>AVERAGE(Table13[[#This Row],[MntWines]:[MntGoldProds]])</f>
        <v>46.333333333333336</v>
      </c>
      <c r="AK1203">
        <f>IF(Table13[[#This Row],[Total Number of Purchases]]=0,0,Table13[[#This Row],[Total Spend]]/Table13[[#This Row],[Total Number of Purchases]])</f>
        <v>23.166666666666668</v>
      </c>
      <c r="AM1203">
        <f>SUM(Table13[[#This Row],[NumDealsPurchases]:[NumStorePurchases]])</f>
        <v>12</v>
      </c>
      <c r="AN1203" s="14">
        <f>Snapshot_Date-Table13[[#This Row],[Dt_Customer]]</f>
        <v>421</v>
      </c>
      <c r="AP1203" s="13">
        <f>Table13[[#This Row],[NumDealsPurchases]]/Table13[[#This Row],[Total Number of Purchases]]*100</f>
        <v>8.3333333333333321</v>
      </c>
      <c r="AQ1203">
        <f>6-ROUNDUP(_xlfn.PERCENTRANK.INC(Table13[Recency],Table13[[#This Row],[Recency]])*5, 0)</f>
        <v>4</v>
      </c>
      <c r="AR1203">
        <f>ROUNDUP(_xlfn.PERCENTRANK.INC(Table13[Total Number of Purchases],Table13[[#This Row],[Total Number of Purchases]])*5,0)</f>
        <v>2</v>
      </c>
      <c r="AS1203">
        <f>ROUNDUP(_xlfn.PERCENTRANK.INC(Table13[Total Spend],Table13[[#This Row],[Total Spend]])*5,0)</f>
        <v>3</v>
      </c>
      <c r="AT1203" t="str">
        <f>Table13[[#This Row],[Recency Score]]&amp;Table13[[#This Row],[Frequency Score]]&amp;Table13[[#This Row],[Monetary Score]]</f>
        <v>423</v>
      </c>
      <c r="AU1203" t="str">
        <f t="shared" si="18"/>
        <v>Potential Loyalists</v>
      </c>
      <c r="AW1203" s="13">
        <f>DATEDIF(Table13[[#This Row],[Dt_Customer]], Snapshot_Date, "d")</f>
        <v>421</v>
      </c>
      <c r="AX1203" s="13">
        <f>Table13[[#This Row],[CL if today]]/365</f>
        <v>1.1534246575342466</v>
      </c>
      <c r="AY1203">
        <f>Table13[[#This Row],[Total Number of Purchases]]/Table13[[#This Row],[Corrected CL]]</f>
        <v>10.403800475059382</v>
      </c>
      <c r="AZ1203">
        <f>Table13[[#This Row],[Average Order Value (AOV)]]*Table13[[#This Row],[Freq per Year]]</f>
        <v>241.02137767220904</v>
      </c>
      <c r="BA1203">
        <f>Table13[[#This Row],[Total Spend]]/Table13[[#This Row],[Corrected CL]]</f>
        <v>241.02137767220901</v>
      </c>
      <c r="BB1203">
        <v>201.05200945626478</v>
      </c>
      <c r="BC1203" s="1">
        <f>Table13[[#This Row],[Dt_Customer]]+Table13[[#This Row],[Recency]]</f>
        <v>41527</v>
      </c>
      <c r="BD1203" s="16" t="str">
        <f>IF(COUNTIF(A:A, A1203) &gt; 1, "Duplicate", "Unique")</f>
        <v>Unique</v>
      </c>
    </row>
    <row r="1204" spans="1:56" x14ac:dyDescent="0.3">
      <c r="A1204">
        <v>9166</v>
      </c>
      <c r="B1204">
        <v>1968</v>
      </c>
      <c r="C1204" t="s">
        <v>28</v>
      </c>
      <c r="D1204" t="s">
        <v>33</v>
      </c>
      <c r="E1204">
        <v>63967</v>
      </c>
      <c r="F1204">
        <v>0</v>
      </c>
      <c r="G1204">
        <v>1</v>
      </c>
      <c r="H1204" s="1">
        <v>41495</v>
      </c>
      <c r="I1204">
        <v>57</v>
      </c>
      <c r="J1204">
        <v>387</v>
      </c>
      <c r="K1204">
        <v>84</v>
      </c>
      <c r="L1204">
        <v>141</v>
      </c>
      <c r="M1204">
        <v>73</v>
      </c>
      <c r="N1204">
        <v>35</v>
      </c>
      <c r="O1204">
        <v>162</v>
      </c>
      <c r="P1204">
        <f>IF(Table13[[#This Row],[MntWines]] = 0,"",Table13[[#This Row],[MntWines]])</f>
        <v>387</v>
      </c>
      <c r="Q1204">
        <f>IF(Table13[[#This Row],[MntFruits]] = 0, "",Table13[[#This Row],[MntFruits]])</f>
        <v>84</v>
      </c>
      <c r="R1204">
        <f>IF(Table13[[#This Row],[MntMeatProducts]] = 0, "",Table13[[#This Row],[MntMeatProducts]])</f>
        <v>141</v>
      </c>
      <c r="S1204">
        <f>IF(Table13[[#This Row],[MntFishProducts]] = 0, "",Table13[[#This Row],[MntFishProducts]])</f>
        <v>73</v>
      </c>
      <c r="T1204">
        <f>IF(Table13[[#This Row],[MntSweetProducts]] = 0, "",Table13[[#This Row],[MntSweetProducts]])</f>
        <v>35</v>
      </c>
      <c r="U1204">
        <f>IF(Table13[[#This Row],[MntGoldProds]] = 0, "",Table13[[#This Row],[MntGoldProds]])</f>
        <v>162</v>
      </c>
      <c r="V1204">
        <v>3</v>
      </c>
      <c r="W1204">
        <v>4</v>
      </c>
      <c r="X1204">
        <v>4</v>
      </c>
      <c r="Y1204">
        <v>12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30</v>
      </c>
      <c r="AI1204" s="13">
        <f>SUM(Table13[[#This Row],[MntWines]:[MntGoldProds]])</f>
        <v>882</v>
      </c>
      <c r="AJ1204" s="13">
        <f>AVERAGE(Table13[[#This Row],[MntWines]:[MntGoldProds]])</f>
        <v>147</v>
      </c>
      <c r="AK1204">
        <f>IF(Table13[[#This Row],[Total Number of Purchases]]=0,0,Table13[[#This Row],[Total Spend]]/Table13[[#This Row],[Total Number of Purchases]])</f>
        <v>38.347826086956523</v>
      </c>
      <c r="AM1204">
        <f>SUM(Table13[[#This Row],[NumDealsPurchases]:[NumStorePurchases]])</f>
        <v>23</v>
      </c>
      <c r="AN1204" s="14">
        <f>Snapshot_Date-Table13[[#This Row],[Dt_Customer]]</f>
        <v>421</v>
      </c>
      <c r="AP1204" s="13">
        <f>Table13[[#This Row],[NumDealsPurchases]]/Table13[[#This Row],[Total Number of Purchases]]*100</f>
        <v>13.043478260869565</v>
      </c>
      <c r="AQ1204">
        <f>6-ROUNDUP(_xlfn.PERCENTRANK.INC(Table13[Recency],Table13[[#This Row],[Recency]])*5, 0)</f>
        <v>3</v>
      </c>
      <c r="AR1204">
        <f>ROUNDUP(_xlfn.PERCENTRANK.INC(Table13[Total Number of Purchases],Table13[[#This Row],[Total Number of Purchases]])*5,0)</f>
        <v>5</v>
      </c>
      <c r="AS1204">
        <f>ROUNDUP(_xlfn.PERCENTRANK.INC(Table13[Total Spend],Table13[[#This Row],[Total Spend]])*5,0)</f>
        <v>4</v>
      </c>
      <c r="AT1204" t="str">
        <f>Table13[[#This Row],[Recency Score]]&amp;Table13[[#This Row],[Frequency Score]]&amp;Table13[[#This Row],[Monetary Score]]</f>
        <v>354</v>
      </c>
      <c r="AU1204" t="str">
        <f t="shared" si="18"/>
        <v>Frequent Buyers</v>
      </c>
      <c r="AW1204" s="13">
        <f>DATEDIF(Table13[[#This Row],[Dt_Customer]], Snapshot_Date, "d")</f>
        <v>421</v>
      </c>
      <c r="AX1204" s="13">
        <f>Table13[[#This Row],[CL if today]]/365</f>
        <v>1.1534246575342466</v>
      </c>
      <c r="AY1204">
        <f>Table13[[#This Row],[Total Number of Purchases]]/Table13[[#This Row],[Corrected CL]]</f>
        <v>19.940617577197148</v>
      </c>
      <c r="AZ1204">
        <f>Table13[[#This Row],[Average Order Value (AOV)]]*Table13[[#This Row],[Freq per Year]]</f>
        <v>764.6793349168646</v>
      </c>
      <c r="BA1204">
        <f>Table13[[#This Row],[Total Spend]]/Table13[[#This Row],[Corrected CL]]</f>
        <v>764.6793349168646</v>
      </c>
      <c r="BB1204">
        <v>46.595744680851062</v>
      </c>
      <c r="BC1204" s="1">
        <f>Table13[[#This Row],[Dt_Customer]]+Table13[[#This Row],[Recency]]</f>
        <v>41552</v>
      </c>
      <c r="BD1204" s="16" t="str">
        <f>IF(COUNTIF(A:A, A1204) &gt; 1, "Duplicate", "Unique")</f>
        <v>Unique</v>
      </c>
    </row>
    <row r="1205" spans="1:56" x14ac:dyDescent="0.3">
      <c r="A1205">
        <v>760</v>
      </c>
      <c r="B1205">
        <v>1975</v>
      </c>
      <c r="C1205" t="s">
        <v>37</v>
      </c>
      <c r="D1205" t="s">
        <v>29</v>
      </c>
      <c r="E1205">
        <v>60554</v>
      </c>
      <c r="F1205">
        <v>1</v>
      </c>
      <c r="G1205">
        <v>0</v>
      </c>
      <c r="H1205" s="1">
        <v>41495</v>
      </c>
      <c r="I1205">
        <v>8</v>
      </c>
      <c r="J1205">
        <v>588</v>
      </c>
      <c r="K1205">
        <v>7</v>
      </c>
      <c r="L1205">
        <v>76</v>
      </c>
      <c r="M1205">
        <v>110</v>
      </c>
      <c r="N1205">
        <v>15</v>
      </c>
      <c r="O1205">
        <v>15</v>
      </c>
      <c r="P1205">
        <f>IF(Table13[[#This Row],[MntWines]] = 0,"",Table13[[#This Row],[MntWines]])</f>
        <v>588</v>
      </c>
      <c r="Q1205">
        <f>IF(Table13[[#This Row],[MntFruits]] = 0, "",Table13[[#This Row],[MntFruits]])</f>
        <v>7</v>
      </c>
      <c r="R1205">
        <f>IF(Table13[[#This Row],[MntMeatProducts]] = 0, "",Table13[[#This Row],[MntMeatProducts]])</f>
        <v>76</v>
      </c>
      <c r="S1205">
        <f>IF(Table13[[#This Row],[MntFishProducts]] = 0, "",Table13[[#This Row],[MntFishProducts]])</f>
        <v>110</v>
      </c>
      <c r="T1205">
        <f>IF(Table13[[#This Row],[MntSweetProducts]] = 0, "",Table13[[#This Row],[MntSweetProducts]])</f>
        <v>15</v>
      </c>
      <c r="U1205">
        <f>IF(Table13[[#This Row],[MntGoldProds]] = 0, "",Table13[[#This Row],[MntGoldProds]])</f>
        <v>15</v>
      </c>
      <c r="V1205">
        <v>2</v>
      </c>
      <c r="W1205">
        <v>8</v>
      </c>
      <c r="X1205">
        <v>4</v>
      </c>
      <c r="Y1205">
        <v>9</v>
      </c>
      <c r="Z1205">
        <v>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s">
        <v>43</v>
      </c>
      <c r="AI1205" s="13">
        <f>SUM(Table13[[#This Row],[MntWines]:[MntGoldProds]])</f>
        <v>811</v>
      </c>
      <c r="AJ1205" s="13">
        <f>AVERAGE(Table13[[#This Row],[MntWines]:[MntGoldProds]])</f>
        <v>135.16666666666666</v>
      </c>
      <c r="AK1205">
        <f>IF(Table13[[#This Row],[Total Number of Purchases]]=0,0,Table13[[#This Row],[Total Spend]]/Table13[[#This Row],[Total Number of Purchases]])</f>
        <v>35.260869565217391</v>
      </c>
      <c r="AM1205">
        <f>SUM(Table13[[#This Row],[NumDealsPurchases]:[NumStorePurchases]])</f>
        <v>23</v>
      </c>
      <c r="AN1205" s="14">
        <f>Snapshot_Date-Table13[[#This Row],[Dt_Customer]]</f>
        <v>421</v>
      </c>
      <c r="AP1205" s="13">
        <f>Table13[[#This Row],[NumDealsPurchases]]/Table13[[#This Row],[Total Number of Purchases]]*100</f>
        <v>8.695652173913043</v>
      </c>
      <c r="AQ1205">
        <f>6-ROUNDUP(_xlfn.PERCENTRANK.INC(Table13[Recency],Table13[[#This Row],[Recency]])*5, 0)</f>
        <v>5</v>
      </c>
      <c r="AR1205">
        <f>ROUNDUP(_xlfn.PERCENTRANK.INC(Table13[Total Number of Purchases],Table13[[#This Row],[Total Number of Purchases]])*5,0)</f>
        <v>5</v>
      </c>
      <c r="AS1205">
        <f>ROUNDUP(_xlfn.PERCENTRANK.INC(Table13[Total Spend],Table13[[#This Row],[Total Spend]])*5,0)</f>
        <v>4</v>
      </c>
      <c r="AT1205" t="str">
        <f>Table13[[#This Row],[Recency Score]]&amp;Table13[[#This Row],[Frequency Score]]&amp;Table13[[#This Row],[Monetary Score]]</f>
        <v>554</v>
      </c>
      <c r="AU1205" t="str">
        <f t="shared" si="18"/>
        <v>Loyal Customers</v>
      </c>
      <c r="AW1205" s="13">
        <f>DATEDIF(Table13[[#This Row],[Dt_Customer]], Snapshot_Date, "d")</f>
        <v>421</v>
      </c>
      <c r="AX1205" s="13">
        <f>Table13[[#This Row],[CL if today]]/365</f>
        <v>1.1534246575342466</v>
      </c>
      <c r="AY1205">
        <f>Table13[[#This Row],[Total Number of Purchases]]/Table13[[#This Row],[Corrected CL]]</f>
        <v>19.940617577197148</v>
      </c>
      <c r="AZ1205">
        <f>Table13[[#This Row],[Average Order Value (AOV)]]*Table13[[#This Row],[Freq per Year]]</f>
        <v>703.12351543942987</v>
      </c>
      <c r="BA1205">
        <f>Table13[[#This Row],[Total Spend]]/Table13[[#This Row],[Corrected CL]]</f>
        <v>703.12351543942987</v>
      </c>
      <c r="BB1205">
        <v>365.86288416075649</v>
      </c>
      <c r="BC1205" s="1">
        <f>Table13[[#This Row],[Dt_Customer]]+Table13[[#This Row],[Recency]]</f>
        <v>41503</v>
      </c>
      <c r="BD1205" s="16" t="str">
        <f>IF(COUNTIF(A:A, A1205) &gt; 1, "Duplicate", "Unique")</f>
        <v>Unique</v>
      </c>
    </row>
    <row r="1206" spans="1:56" x14ac:dyDescent="0.3">
      <c r="A1206">
        <v>1764</v>
      </c>
      <c r="B1206">
        <v>1975</v>
      </c>
      <c r="C1206" t="s">
        <v>28</v>
      </c>
      <c r="D1206" t="s">
        <v>31</v>
      </c>
      <c r="E1206">
        <v>33955</v>
      </c>
      <c r="F1206">
        <v>1</v>
      </c>
      <c r="G1206">
        <v>0</v>
      </c>
      <c r="H1206" s="1">
        <v>41495</v>
      </c>
      <c r="I1206">
        <v>92</v>
      </c>
      <c r="J1206">
        <v>100</v>
      </c>
      <c r="K1206">
        <v>2</v>
      </c>
      <c r="L1206">
        <v>128</v>
      </c>
      <c r="M1206">
        <v>23</v>
      </c>
      <c r="N1206">
        <v>7</v>
      </c>
      <c r="O1206">
        <v>10</v>
      </c>
      <c r="P1206">
        <f>IF(Table13[[#This Row],[MntWines]] = 0,"",Table13[[#This Row],[MntWines]])</f>
        <v>100</v>
      </c>
      <c r="Q1206">
        <f>IF(Table13[[#This Row],[MntFruits]] = 0, "",Table13[[#This Row],[MntFruits]])</f>
        <v>2</v>
      </c>
      <c r="R1206">
        <f>IF(Table13[[#This Row],[MntMeatProducts]] = 0, "",Table13[[#This Row],[MntMeatProducts]])</f>
        <v>128</v>
      </c>
      <c r="S1206">
        <f>IF(Table13[[#This Row],[MntFishProducts]] = 0, "",Table13[[#This Row],[MntFishProducts]])</f>
        <v>23</v>
      </c>
      <c r="T1206">
        <f>IF(Table13[[#This Row],[MntSweetProducts]] = 0, "",Table13[[#This Row],[MntSweetProducts]])</f>
        <v>7</v>
      </c>
      <c r="U1206">
        <f>IF(Table13[[#This Row],[MntGoldProds]] = 0, "",Table13[[#This Row],[MntGoldProds]])</f>
        <v>10</v>
      </c>
      <c r="V1206">
        <v>4</v>
      </c>
      <c r="W1206">
        <v>5</v>
      </c>
      <c r="X1206">
        <v>1</v>
      </c>
      <c r="Y1206">
        <v>5</v>
      </c>
      <c r="Z1206">
        <v>8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43</v>
      </c>
      <c r="AI1206" s="13">
        <f>SUM(Table13[[#This Row],[MntWines]:[MntGoldProds]])</f>
        <v>270</v>
      </c>
      <c r="AJ1206" s="13">
        <f>AVERAGE(Table13[[#This Row],[MntWines]:[MntGoldProds]])</f>
        <v>45</v>
      </c>
      <c r="AK1206">
        <f>IF(Table13[[#This Row],[Total Number of Purchases]]=0,0,Table13[[#This Row],[Total Spend]]/Table13[[#This Row],[Total Number of Purchases]])</f>
        <v>18</v>
      </c>
      <c r="AM1206">
        <f>SUM(Table13[[#This Row],[NumDealsPurchases]:[NumStorePurchases]])</f>
        <v>15</v>
      </c>
      <c r="AN1206" s="14">
        <f>Snapshot_Date-Table13[[#This Row],[Dt_Customer]]</f>
        <v>421</v>
      </c>
      <c r="AP1206" s="13">
        <f>Table13[[#This Row],[NumDealsPurchases]]/Table13[[#This Row],[Total Number of Purchases]]*100</f>
        <v>26.666666666666668</v>
      </c>
      <c r="AQ1206">
        <f>6-ROUNDUP(_xlfn.PERCENTRANK.INC(Table13[Recency],Table13[[#This Row],[Recency]])*5, 0)</f>
        <v>1</v>
      </c>
      <c r="AR1206">
        <f>ROUNDUP(_xlfn.PERCENTRANK.INC(Table13[Total Number of Purchases],Table13[[#This Row],[Total Number of Purchases]])*5,0)</f>
        <v>3</v>
      </c>
      <c r="AS1206">
        <f>ROUNDUP(_xlfn.PERCENTRANK.INC(Table13[Total Spend],Table13[[#This Row],[Total Spend]])*5,0)</f>
        <v>3</v>
      </c>
      <c r="AT1206" t="str">
        <f>Table13[[#This Row],[Recency Score]]&amp;Table13[[#This Row],[Frequency Score]]&amp;Table13[[#This Row],[Monetary Score]]</f>
        <v>133</v>
      </c>
      <c r="AU1206" t="str">
        <f t="shared" si="18"/>
        <v>Lost</v>
      </c>
      <c r="AW1206" s="13">
        <f>DATEDIF(Table13[[#This Row],[Dt_Customer]], Snapshot_Date, "d")</f>
        <v>421</v>
      </c>
      <c r="AX1206" s="13">
        <f>Table13[[#This Row],[CL if today]]/365</f>
        <v>1.1534246575342466</v>
      </c>
      <c r="AY1206">
        <f>Table13[[#This Row],[Total Number of Purchases]]/Table13[[#This Row],[Corrected CL]]</f>
        <v>13.004750593824228</v>
      </c>
      <c r="AZ1206">
        <f>Table13[[#This Row],[Average Order Value (AOV)]]*Table13[[#This Row],[Freq per Year]]</f>
        <v>234.08551068883611</v>
      </c>
      <c r="BA1206">
        <f>Table13[[#This Row],[Total Spend]]/Table13[[#This Row],[Corrected CL]]</f>
        <v>234.08551068883611</v>
      </c>
      <c r="BB1206">
        <v>12.051886792452832</v>
      </c>
      <c r="BC1206" s="1">
        <f>Table13[[#This Row],[Dt_Customer]]+Table13[[#This Row],[Recency]]</f>
        <v>41587</v>
      </c>
      <c r="BD1206" s="16" t="str">
        <f>IF(COUNTIF(A:A, A1206) &gt; 1, "Duplicate", "Unique")</f>
        <v>Unique</v>
      </c>
    </row>
    <row r="1207" spans="1:56" x14ac:dyDescent="0.3">
      <c r="A1207">
        <v>10067</v>
      </c>
      <c r="B1207">
        <v>1976</v>
      </c>
      <c r="C1207" t="s">
        <v>38</v>
      </c>
      <c r="D1207" t="s">
        <v>35</v>
      </c>
      <c r="E1207">
        <v>25176</v>
      </c>
      <c r="F1207">
        <v>1</v>
      </c>
      <c r="G1207">
        <v>1</v>
      </c>
      <c r="H1207" s="1">
        <v>41496</v>
      </c>
      <c r="I1207">
        <v>79</v>
      </c>
      <c r="J1207">
        <v>4</v>
      </c>
      <c r="K1207">
        <v>0</v>
      </c>
      <c r="L1207">
        <v>4</v>
      </c>
      <c r="M1207">
        <v>0</v>
      </c>
      <c r="N1207">
        <v>0</v>
      </c>
      <c r="O1207">
        <v>5</v>
      </c>
      <c r="P1207">
        <f>IF(Table13[[#This Row],[MntWines]] = 0,"",Table13[[#This Row],[MntWines]])</f>
        <v>4</v>
      </c>
      <c r="Q1207" t="str">
        <f>IF(Table13[[#This Row],[MntFruits]] = 0, "",Table13[[#This Row],[MntFruits]])</f>
        <v/>
      </c>
      <c r="R1207">
        <f>IF(Table13[[#This Row],[MntMeatProducts]] = 0, "",Table13[[#This Row],[MntMeatProducts]])</f>
        <v>4</v>
      </c>
      <c r="S1207" t="str">
        <f>IF(Table13[[#This Row],[MntFishProducts]] = 0, "",Table13[[#This Row],[MntFishProducts]])</f>
        <v/>
      </c>
      <c r="T1207" t="str">
        <f>IF(Table13[[#This Row],[MntSweetProducts]] = 0, "",Table13[[#This Row],[MntSweetProducts]])</f>
        <v/>
      </c>
      <c r="U1207">
        <f>IF(Table13[[#This Row],[MntGoldProds]] = 0, "",Table13[[#This Row],[MntGoldProds]])</f>
        <v>5</v>
      </c>
      <c r="V1207">
        <v>1</v>
      </c>
      <c r="W1207">
        <v>1</v>
      </c>
      <c r="X1207">
        <v>0</v>
      </c>
      <c r="Y1207">
        <v>2</v>
      </c>
      <c r="Z1207">
        <v>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39</v>
      </c>
      <c r="AI1207" s="13">
        <f>SUM(Table13[[#This Row],[MntWines]:[MntGoldProds]])</f>
        <v>13</v>
      </c>
      <c r="AJ1207" s="13">
        <f>AVERAGE(Table13[[#This Row],[MntWines]:[MntGoldProds]])</f>
        <v>2.1666666666666665</v>
      </c>
      <c r="AK1207">
        <f>IF(Table13[[#This Row],[Total Number of Purchases]]=0,0,Table13[[#This Row],[Total Spend]]/Table13[[#This Row],[Total Number of Purchases]])</f>
        <v>3.25</v>
      </c>
      <c r="AM1207">
        <f>SUM(Table13[[#This Row],[NumDealsPurchases]:[NumStorePurchases]])</f>
        <v>4</v>
      </c>
      <c r="AN1207" s="14">
        <f>Snapshot_Date-Table13[[#This Row],[Dt_Customer]]</f>
        <v>420</v>
      </c>
      <c r="AP1207" s="13">
        <f>Table13[[#This Row],[NumDealsPurchases]]/Table13[[#This Row],[Total Number of Purchases]]*100</f>
        <v>25</v>
      </c>
      <c r="AQ1207">
        <f>6-ROUNDUP(_xlfn.PERCENTRANK.INC(Table13[Recency],Table13[[#This Row],[Recency]])*5, 0)</f>
        <v>2</v>
      </c>
      <c r="AR1207">
        <f>ROUNDUP(_xlfn.PERCENTRANK.INC(Table13[Total Number of Purchases],Table13[[#This Row],[Total Number of Purchases]])*5,0)</f>
        <v>1</v>
      </c>
      <c r="AS1207">
        <f>ROUNDUP(_xlfn.PERCENTRANK.INC(Table13[Total Spend],Table13[[#This Row],[Total Spend]])*5,0)</f>
        <v>1</v>
      </c>
      <c r="AT1207" t="str">
        <f>Table13[[#This Row],[Recency Score]]&amp;Table13[[#This Row],[Frequency Score]]&amp;Table13[[#This Row],[Monetary Score]]</f>
        <v>211</v>
      </c>
      <c r="AU1207" t="str">
        <f t="shared" si="18"/>
        <v>About to Sleep</v>
      </c>
      <c r="AW1207" s="13">
        <f>DATEDIF(Table13[[#This Row],[Dt_Customer]], Snapshot_Date, "d")</f>
        <v>420</v>
      </c>
      <c r="AX1207" s="13">
        <f>Table13[[#This Row],[CL if today]]/365</f>
        <v>1.1506849315068493</v>
      </c>
      <c r="AY1207">
        <f>Table13[[#This Row],[Total Number of Purchases]]/Table13[[#This Row],[Corrected CL]]</f>
        <v>3.4761904761904763</v>
      </c>
      <c r="AZ1207">
        <f>Table13[[#This Row],[Average Order Value (AOV)]]*Table13[[#This Row],[Freq per Year]]</f>
        <v>11.297619047619047</v>
      </c>
      <c r="BA1207">
        <f>Table13[[#This Row],[Total Spend]]/Table13[[#This Row],[Corrected CL]]</f>
        <v>11.297619047619047</v>
      </c>
      <c r="BB1207">
        <v>365.86288416075649</v>
      </c>
      <c r="BC1207" s="1">
        <f>Table13[[#This Row],[Dt_Customer]]+Table13[[#This Row],[Recency]]</f>
        <v>41575</v>
      </c>
      <c r="BD1207" s="16" t="str">
        <f>IF(COUNTIF(A:A, A1207) &gt; 1, "Duplicate", "Unique")</f>
        <v>Unique</v>
      </c>
    </row>
    <row r="1208" spans="1:56" x14ac:dyDescent="0.3">
      <c r="A1208">
        <v>5268</v>
      </c>
      <c r="B1208">
        <v>1960</v>
      </c>
      <c r="C1208" t="s">
        <v>28</v>
      </c>
      <c r="D1208" t="s">
        <v>33</v>
      </c>
      <c r="E1208">
        <v>29440</v>
      </c>
      <c r="F1208">
        <v>1</v>
      </c>
      <c r="G1208">
        <v>1</v>
      </c>
      <c r="H1208" s="1">
        <v>41497</v>
      </c>
      <c r="I1208">
        <v>95</v>
      </c>
      <c r="J1208">
        <v>17</v>
      </c>
      <c r="K1208">
        <v>8</v>
      </c>
      <c r="L1208">
        <v>14</v>
      </c>
      <c r="M1208">
        <v>10</v>
      </c>
      <c r="N1208">
        <v>4</v>
      </c>
      <c r="O1208">
        <v>3</v>
      </c>
      <c r="P1208">
        <f>IF(Table13[[#This Row],[MntWines]] = 0,"",Table13[[#This Row],[MntWines]])</f>
        <v>17</v>
      </c>
      <c r="Q1208">
        <f>IF(Table13[[#This Row],[MntFruits]] = 0, "",Table13[[#This Row],[MntFruits]])</f>
        <v>8</v>
      </c>
      <c r="R1208">
        <f>IF(Table13[[#This Row],[MntMeatProducts]] = 0, "",Table13[[#This Row],[MntMeatProducts]])</f>
        <v>14</v>
      </c>
      <c r="S1208">
        <f>IF(Table13[[#This Row],[MntFishProducts]] = 0, "",Table13[[#This Row],[MntFishProducts]])</f>
        <v>10</v>
      </c>
      <c r="T1208">
        <f>IF(Table13[[#This Row],[MntSweetProducts]] = 0, "",Table13[[#This Row],[MntSweetProducts]])</f>
        <v>4</v>
      </c>
      <c r="U1208">
        <f>IF(Table13[[#This Row],[MntGoldProds]] = 0, "",Table13[[#This Row],[MntGoldProds]])</f>
        <v>3</v>
      </c>
      <c r="V1208">
        <v>2</v>
      </c>
      <c r="W1208">
        <v>1</v>
      </c>
      <c r="X1208">
        <v>0</v>
      </c>
      <c r="Y1208">
        <v>4</v>
      </c>
      <c r="Z1208">
        <v>7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39</v>
      </c>
      <c r="AI1208" s="13">
        <f>SUM(Table13[[#This Row],[MntWines]:[MntGoldProds]])</f>
        <v>56</v>
      </c>
      <c r="AJ1208" s="13">
        <f>AVERAGE(Table13[[#This Row],[MntWines]:[MntGoldProds]])</f>
        <v>9.3333333333333339</v>
      </c>
      <c r="AK1208">
        <f>IF(Table13[[#This Row],[Total Number of Purchases]]=0,0,Table13[[#This Row],[Total Spend]]/Table13[[#This Row],[Total Number of Purchases]])</f>
        <v>8</v>
      </c>
      <c r="AM1208">
        <f>SUM(Table13[[#This Row],[NumDealsPurchases]:[NumStorePurchases]])</f>
        <v>7</v>
      </c>
      <c r="AN1208" s="14">
        <f>Snapshot_Date-Table13[[#This Row],[Dt_Customer]]</f>
        <v>419</v>
      </c>
      <c r="AP1208" s="13">
        <f>Table13[[#This Row],[NumDealsPurchases]]/Table13[[#This Row],[Total Number of Purchases]]*100</f>
        <v>28.571428571428569</v>
      </c>
      <c r="AQ1208">
        <f>6-ROUNDUP(_xlfn.PERCENTRANK.INC(Table13[Recency],Table13[[#This Row],[Recency]])*5, 0)</f>
        <v>1</v>
      </c>
      <c r="AR1208">
        <f>ROUNDUP(_xlfn.PERCENTRANK.INC(Table13[Total Number of Purchases],Table13[[#This Row],[Total Number of Purchases]])*5,0)</f>
        <v>1</v>
      </c>
      <c r="AS1208">
        <f>ROUNDUP(_xlfn.PERCENTRANK.INC(Table13[Total Spend],Table13[[#This Row],[Total Spend]])*5,0)</f>
        <v>1</v>
      </c>
      <c r="AT1208" t="str">
        <f>Table13[[#This Row],[Recency Score]]&amp;Table13[[#This Row],[Frequency Score]]&amp;Table13[[#This Row],[Monetary Score]]</f>
        <v>111</v>
      </c>
      <c r="AU1208" t="str">
        <f t="shared" si="18"/>
        <v>Lost</v>
      </c>
      <c r="AW1208" s="13">
        <f>DATEDIF(Table13[[#This Row],[Dt_Customer]], Snapshot_Date, "d")</f>
        <v>419</v>
      </c>
      <c r="AX1208" s="13">
        <f>Table13[[#This Row],[CL if today]]/365</f>
        <v>1.1479452054794521</v>
      </c>
      <c r="AY1208">
        <f>Table13[[#This Row],[Total Number of Purchases]]/Table13[[#This Row],[Corrected CL]]</f>
        <v>6.0978520286396174</v>
      </c>
      <c r="AZ1208">
        <f>Table13[[#This Row],[Average Order Value (AOV)]]*Table13[[#This Row],[Freq per Year]]</f>
        <v>48.782816229116939</v>
      </c>
      <c r="BA1208">
        <f>Table13[[#This Row],[Total Spend]]/Table13[[#This Row],[Corrected CL]]</f>
        <v>48.782816229116939</v>
      </c>
      <c r="BB1208">
        <v>1655.8747044917257</v>
      </c>
      <c r="BC1208" s="1">
        <f>Table13[[#This Row],[Dt_Customer]]+Table13[[#This Row],[Recency]]</f>
        <v>41592</v>
      </c>
      <c r="BD1208" s="16" t="str">
        <f>IF(COUNTIF(A:A, A1208) &gt; 1, "Duplicate", "Unique")</f>
        <v>Unique</v>
      </c>
    </row>
    <row r="1209" spans="1:56" x14ac:dyDescent="0.3">
      <c r="A1209">
        <v>5154</v>
      </c>
      <c r="B1209">
        <v>1972</v>
      </c>
      <c r="C1209" t="s">
        <v>41</v>
      </c>
      <c r="D1209" t="s">
        <v>29</v>
      </c>
      <c r="E1209">
        <v>37760</v>
      </c>
      <c r="F1209">
        <v>1</v>
      </c>
      <c r="G1209">
        <v>0</v>
      </c>
      <c r="H1209" s="1">
        <v>41497</v>
      </c>
      <c r="I1209">
        <v>54</v>
      </c>
      <c r="J1209">
        <v>26</v>
      </c>
      <c r="K1209">
        <v>3</v>
      </c>
      <c r="L1209">
        <v>13</v>
      </c>
      <c r="M1209">
        <v>2</v>
      </c>
      <c r="N1209">
        <v>10</v>
      </c>
      <c r="O1209">
        <v>0</v>
      </c>
      <c r="P1209">
        <f>IF(Table13[[#This Row],[MntWines]] = 0,"",Table13[[#This Row],[MntWines]])</f>
        <v>26</v>
      </c>
      <c r="Q1209">
        <f>IF(Table13[[#This Row],[MntFruits]] = 0, "",Table13[[#This Row],[MntFruits]])</f>
        <v>3</v>
      </c>
      <c r="R1209">
        <f>IF(Table13[[#This Row],[MntMeatProducts]] = 0, "",Table13[[#This Row],[MntMeatProducts]])</f>
        <v>13</v>
      </c>
      <c r="S1209">
        <f>IF(Table13[[#This Row],[MntFishProducts]] = 0, "",Table13[[#This Row],[MntFishProducts]])</f>
        <v>2</v>
      </c>
      <c r="T1209">
        <f>IF(Table13[[#This Row],[MntSweetProducts]] = 0, "",Table13[[#This Row],[MntSweetProducts]])</f>
        <v>10</v>
      </c>
      <c r="U1209" t="str">
        <f>IF(Table13[[#This Row],[MntGoldProds]] = 0, "",Table13[[#This Row],[MntGoldProds]])</f>
        <v/>
      </c>
      <c r="V1209">
        <v>1</v>
      </c>
      <c r="W1209">
        <v>2</v>
      </c>
      <c r="X1209">
        <v>0</v>
      </c>
      <c r="Y1209">
        <v>3</v>
      </c>
      <c r="Z1209">
        <v>6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t="s">
        <v>30</v>
      </c>
      <c r="AI1209" s="13">
        <f>SUM(Table13[[#This Row],[MntWines]:[MntGoldProds]])</f>
        <v>54</v>
      </c>
      <c r="AJ1209" s="13">
        <f>AVERAGE(Table13[[#This Row],[MntWines]:[MntGoldProds]])</f>
        <v>9</v>
      </c>
      <c r="AK1209">
        <f>IF(Table13[[#This Row],[Total Number of Purchases]]=0,0,Table13[[#This Row],[Total Spend]]/Table13[[#This Row],[Total Number of Purchases]])</f>
        <v>9</v>
      </c>
      <c r="AM1209">
        <f>SUM(Table13[[#This Row],[NumDealsPurchases]:[NumStorePurchases]])</f>
        <v>6</v>
      </c>
      <c r="AN1209" s="14">
        <f>Snapshot_Date-Table13[[#This Row],[Dt_Customer]]</f>
        <v>419</v>
      </c>
      <c r="AP1209" s="13">
        <f>Table13[[#This Row],[NumDealsPurchases]]/Table13[[#This Row],[Total Number of Purchases]]*100</f>
        <v>16.666666666666664</v>
      </c>
      <c r="AQ1209">
        <f>6-ROUNDUP(_xlfn.PERCENTRANK.INC(Table13[Recency],Table13[[#This Row],[Recency]])*5, 0)</f>
        <v>3</v>
      </c>
      <c r="AR1209">
        <f>ROUNDUP(_xlfn.PERCENTRANK.INC(Table13[Total Number of Purchases],Table13[[#This Row],[Total Number of Purchases]])*5,0)</f>
        <v>1</v>
      </c>
      <c r="AS1209">
        <f>ROUNDUP(_xlfn.PERCENTRANK.INC(Table13[Total Spend],Table13[[#This Row],[Total Spend]])*5,0)</f>
        <v>1</v>
      </c>
      <c r="AT1209" t="str">
        <f>Table13[[#This Row],[Recency Score]]&amp;Table13[[#This Row],[Frequency Score]]&amp;Table13[[#This Row],[Monetary Score]]</f>
        <v>311</v>
      </c>
      <c r="AU1209" t="str">
        <f t="shared" si="18"/>
        <v>Needs Attention</v>
      </c>
      <c r="AW1209" s="13">
        <f>DATEDIF(Table13[[#This Row],[Dt_Customer]], Snapshot_Date, "d")</f>
        <v>419</v>
      </c>
      <c r="AX1209" s="13">
        <f>Table13[[#This Row],[CL if today]]/365</f>
        <v>1.1479452054794521</v>
      </c>
      <c r="AY1209">
        <f>Table13[[#This Row],[Total Number of Purchases]]/Table13[[#This Row],[Corrected CL]]</f>
        <v>5.2267303102625293</v>
      </c>
      <c r="AZ1209">
        <f>Table13[[#This Row],[Average Order Value (AOV)]]*Table13[[#This Row],[Freq per Year]]</f>
        <v>47.040572792362767</v>
      </c>
      <c r="BA1209">
        <f>Table13[[#This Row],[Total Spend]]/Table13[[#This Row],[Corrected CL]]</f>
        <v>47.040572792362767</v>
      </c>
      <c r="BB1209">
        <v>1655.8747044917257</v>
      </c>
      <c r="BC1209" s="1">
        <f>Table13[[#This Row],[Dt_Customer]]+Table13[[#This Row],[Recency]]</f>
        <v>41551</v>
      </c>
      <c r="BD1209" s="16" t="str">
        <f>IF(COUNTIF(A:A, A1209) &gt; 1, "Duplicate", "Unique")</f>
        <v>Unique</v>
      </c>
    </row>
    <row r="1210" spans="1:56" x14ac:dyDescent="0.3">
      <c r="A1210">
        <v>7037</v>
      </c>
      <c r="B1210">
        <v>1974</v>
      </c>
      <c r="C1210" t="s">
        <v>37</v>
      </c>
      <c r="D1210" t="s">
        <v>33</v>
      </c>
      <c r="E1210">
        <v>37087</v>
      </c>
      <c r="F1210">
        <v>1</v>
      </c>
      <c r="G1210">
        <v>0</v>
      </c>
      <c r="H1210" s="1">
        <v>41497</v>
      </c>
      <c r="I1210">
        <v>50</v>
      </c>
      <c r="J1210">
        <v>194</v>
      </c>
      <c r="K1210">
        <v>55</v>
      </c>
      <c r="L1210">
        <v>134</v>
      </c>
      <c r="M1210">
        <v>15</v>
      </c>
      <c r="N1210">
        <v>0</v>
      </c>
      <c r="O1210">
        <v>3</v>
      </c>
      <c r="P1210">
        <f>IF(Table13[[#This Row],[MntWines]] = 0,"",Table13[[#This Row],[MntWines]])</f>
        <v>194</v>
      </c>
      <c r="Q1210">
        <f>IF(Table13[[#This Row],[MntFruits]] = 0, "",Table13[[#This Row],[MntFruits]])</f>
        <v>55</v>
      </c>
      <c r="R1210">
        <f>IF(Table13[[#This Row],[MntMeatProducts]] = 0, "",Table13[[#This Row],[MntMeatProducts]])</f>
        <v>134</v>
      </c>
      <c r="S1210">
        <f>IF(Table13[[#This Row],[MntFishProducts]] = 0, "",Table13[[#This Row],[MntFishProducts]])</f>
        <v>15</v>
      </c>
      <c r="T1210" t="str">
        <f>IF(Table13[[#This Row],[MntSweetProducts]] = 0, "",Table13[[#This Row],[MntSweetProducts]])</f>
        <v/>
      </c>
      <c r="U1210">
        <f>IF(Table13[[#This Row],[MntGoldProds]] = 0, "",Table13[[#This Row],[MntGoldProds]])</f>
        <v>3</v>
      </c>
      <c r="V1210">
        <v>3</v>
      </c>
      <c r="W1210">
        <v>4</v>
      </c>
      <c r="X1210">
        <v>2</v>
      </c>
      <c r="Y1210">
        <v>8</v>
      </c>
      <c r="Z1210">
        <v>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43</v>
      </c>
      <c r="AI1210" s="13">
        <f>SUM(Table13[[#This Row],[MntWines]:[MntGoldProds]])</f>
        <v>401</v>
      </c>
      <c r="AJ1210" s="13">
        <f>AVERAGE(Table13[[#This Row],[MntWines]:[MntGoldProds]])</f>
        <v>66.833333333333329</v>
      </c>
      <c r="AK1210">
        <f>IF(Table13[[#This Row],[Total Number of Purchases]]=0,0,Table13[[#This Row],[Total Spend]]/Table13[[#This Row],[Total Number of Purchases]])</f>
        <v>23.588235294117649</v>
      </c>
      <c r="AM1210">
        <f>SUM(Table13[[#This Row],[NumDealsPurchases]:[NumStorePurchases]])</f>
        <v>17</v>
      </c>
      <c r="AN1210" s="14">
        <f>Snapshot_Date-Table13[[#This Row],[Dt_Customer]]</f>
        <v>419</v>
      </c>
      <c r="AP1210" s="13">
        <f>Table13[[#This Row],[NumDealsPurchases]]/Table13[[#This Row],[Total Number of Purchases]]*100</f>
        <v>17.647058823529413</v>
      </c>
      <c r="AQ1210">
        <f>6-ROUNDUP(_xlfn.PERCENTRANK.INC(Table13[Recency],Table13[[#This Row],[Recency]])*5, 0)</f>
        <v>3</v>
      </c>
      <c r="AR1210">
        <f>ROUNDUP(_xlfn.PERCENTRANK.INC(Table13[Total Number of Purchases],Table13[[#This Row],[Total Number of Purchases]])*5,0)</f>
        <v>3</v>
      </c>
      <c r="AS1210">
        <f>ROUNDUP(_xlfn.PERCENTRANK.INC(Table13[Total Spend],Table13[[#This Row],[Total Spend]])*5,0)</f>
        <v>3</v>
      </c>
      <c r="AT1210" t="str">
        <f>Table13[[#This Row],[Recency Score]]&amp;Table13[[#This Row],[Frequency Score]]&amp;Table13[[#This Row],[Monetary Score]]</f>
        <v>333</v>
      </c>
      <c r="AU1210" t="str">
        <f t="shared" si="18"/>
        <v>Needs Attention</v>
      </c>
      <c r="AW1210" s="13">
        <f>DATEDIF(Table13[[#This Row],[Dt_Customer]], Snapshot_Date, "d")</f>
        <v>419</v>
      </c>
      <c r="AX1210" s="13">
        <f>Table13[[#This Row],[CL if today]]/365</f>
        <v>1.1479452054794521</v>
      </c>
      <c r="AY1210">
        <f>Table13[[#This Row],[Total Number of Purchases]]/Table13[[#This Row],[Corrected CL]]</f>
        <v>14.809069212410501</v>
      </c>
      <c r="AZ1210">
        <f>Table13[[#This Row],[Average Order Value (AOV)]]*Table13[[#This Row],[Freq per Year]]</f>
        <v>349.3198090692124</v>
      </c>
      <c r="BA1210">
        <f>Table13[[#This Row],[Total Spend]]/Table13[[#This Row],[Corrected CL]]</f>
        <v>349.3198090692124</v>
      </c>
      <c r="BB1210">
        <v>687.71867612293147</v>
      </c>
      <c r="BC1210" s="1">
        <f>Table13[[#This Row],[Dt_Customer]]+Table13[[#This Row],[Recency]]</f>
        <v>41547</v>
      </c>
      <c r="BD1210" s="16" t="str">
        <f>IF(COUNTIF(A:A, A1210) &gt; 1, "Duplicate", "Unique")</f>
        <v>Unique</v>
      </c>
    </row>
    <row r="1211" spans="1:56" x14ac:dyDescent="0.3">
      <c r="A1211">
        <v>2886</v>
      </c>
      <c r="B1211">
        <v>1971</v>
      </c>
      <c r="C1211" t="s">
        <v>41</v>
      </c>
      <c r="D1211" t="s">
        <v>29</v>
      </c>
      <c r="E1211">
        <v>74290</v>
      </c>
      <c r="F1211">
        <v>0</v>
      </c>
      <c r="G1211">
        <v>1</v>
      </c>
      <c r="H1211" s="1">
        <v>41498</v>
      </c>
      <c r="I1211">
        <v>70</v>
      </c>
      <c r="J1211">
        <v>1121</v>
      </c>
      <c r="K1211">
        <v>0</v>
      </c>
      <c r="L1211">
        <v>72</v>
      </c>
      <c r="M1211">
        <v>0</v>
      </c>
      <c r="N1211">
        <v>12</v>
      </c>
      <c r="O1211">
        <v>12</v>
      </c>
      <c r="P1211">
        <f>IF(Table13[[#This Row],[MntWines]] = 0,"",Table13[[#This Row],[MntWines]])</f>
        <v>1121</v>
      </c>
      <c r="Q1211" t="str">
        <f>IF(Table13[[#This Row],[MntFruits]] = 0, "",Table13[[#This Row],[MntFruits]])</f>
        <v/>
      </c>
      <c r="R1211">
        <f>IF(Table13[[#This Row],[MntMeatProducts]] = 0, "",Table13[[#This Row],[MntMeatProducts]])</f>
        <v>72</v>
      </c>
      <c r="S1211" t="str">
        <f>IF(Table13[[#This Row],[MntFishProducts]] = 0, "",Table13[[#This Row],[MntFishProducts]])</f>
        <v/>
      </c>
      <c r="T1211">
        <f>IF(Table13[[#This Row],[MntSweetProducts]] = 0, "",Table13[[#This Row],[MntSweetProducts]])</f>
        <v>12</v>
      </c>
      <c r="U1211">
        <f>IF(Table13[[#This Row],[MntGoldProds]] = 0, "",Table13[[#This Row],[MntGoldProds]])</f>
        <v>12</v>
      </c>
      <c r="V1211">
        <v>4</v>
      </c>
      <c r="W1211">
        <v>10</v>
      </c>
      <c r="X1211">
        <v>8</v>
      </c>
      <c r="Y1211">
        <v>10</v>
      </c>
      <c r="Z1211">
        <v>6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 t="s">
        <v>30</v>
      </c>
      <c r="AI1211" s="13">
        <f>SUM(Table13[[#This Row],[MntWines]:[MntGoldProds]])</f>
        <v>1217</v>
      </c>
      <c r="AJ1211" s="13">
        <f>AVERAGE(Table13[[#This Row],[MntWines]:[MntGoldProds]])</f>
        <v>202.83333333333334</v>
      </c>
      <c r="AK1211">
        <f>IF(Table13[[#This Row],[Total Number of Purchases]]=0,0,Table13[[#This Row],[Total Spend]]/Table13[[#This Row],[Total Number of Purchases]])</f>
        <v>38.03125</v>
      </c>
      <c r="AM1211">
        <f>SUM(Table13[[#This Row],[NumDealsPurchases]:[NumStorePurchases]])</f>
        <v>32</v>
      </c>
      <c r="AN1211" s="14">
        <f>Snapshot_Date-Table13[[#This Row],[Dt_Customer]]</f>
        <v>418</v>
      </c>
      <c r="AP1211" s="13">
        <f>Table13[[#This Row],[NumDealsPurchases]]/Table13[[#This Row],[Total Number of Purchases]]*100</f>
        <v>12.5</v>
      </c>
      <c r="AQ1211">
        <f>6-ROUNDUP(_xlfn.PERCENTRANK.INC(Table13[Recency],Table13[[#This Row],[Recency]])*5, 0)</f>
        <v>2</v>
      </c>
      <c r="AR1211">
        <f>ROUNDUP(_xlfn.PERCENTRANK.INC(Table13[Total Number of Purchases],Table13[[#This Row],[Total Number of Purchases]])*5,0)</f>
        <v>5</v>
      </c>
      <c r="AS1211">
        <f>ROUNDUP(_xlfn.PERCENTRANK.INC(Table13[Total Spend],Table13[[#This Row],[Total Spend]])*5,0)</f>
        <v>5</v>
      </c>
      <c r="AT1211" t="str">
        <f>Table13[[#This Row],[Recency Score]]&amp;Table13[[#This Row],[Frequency Score]]&amp;Table13[[#This Row],[Monetary Score]]</f>
        <v>255</v>
      </c>
      <c r="AU1211" t="str">
        <f t="shared" si="18"/>
        <v>Frequent Buyers</v>
      </c>
      <c r="AW1211" s="13">
        <f>DATEDIF(Table13[[#This Row],[Dt_Customer]], Snapshot_Date, "d")</f>
        <v>418</v>
      </c>
      <c r="AX1211" s="13">
        <f>Table13[[#This Row],[CL if today]]/365</f>
        <v>1.1452054794520548</v>
      </c>
      <c r="AY1211">
        <f>Table13[[#This Row],[Total Number of Purchases]]/Table13[[#This Row],[Corrected CL]]</f>
        <v>27.942583732057418</v>
      </c>
      <c r="AZ1211">
        <f>Table13[[#This Row],[Average Order Value (AOV)]]*Table13[[#This Row],[Freq per Year]]</f>
        <v>1062.6913875598086</v>
      </c>
      <c r="BA1211">
        <f>Table13[[#This Row],[Total Spend]]/Table13[[#This Row],[Corrected CL]]</f>
        <v>1062.6913875598086</v>
      </c>
      <c r="BB1211">
        <v>200.66350710900474</v>
      </c>
      <c r="BC1211" s="1">
        <f>Table13[[#This Row],[Dt_Customer]]+Table13[[#This Row],[Recency]]</f>
        <v>41568</v>
      </c>
      <c r="BD1211" s="16" t="str">
        <f>IF(COUNTIF(A:A, A1211) &gt; 1, "Duplicate", "Unique")</f>
        <v>Unique</v>
      </c>
    </row>
    <row r="1212" spans="1:56" x14ac:dyDescent="0.3">
      <c r="A1212">
        <v>1212</v>
      </c>
      <c r="B1212">
        <v>1973</v>
      </c>
      <c r="C1212" t="s">
        <v>28</v>
      </c>
      <c r="D1212" t="s">
        <v>33</v>
      </c>
      <c r="E1212">
        <v>52845</v>
      </c>
      <c r="F1212">
        <v>1</v>
      </c>
      <c r="G1212">
        <v>0</v>
      </c>
      <c r="H1212" s="1">
        <v>41499</v>
      </c>
      <c r="I1212">
        <v>7</v>
      </c>
      <c r="J1212">
        <v>384</v>
      </c>
      <c r="K1212">
        <v>25</v>
      </c>
      <c r="L1212">
        <v>292</v>
      </c>
      <c r="M1212">
        <v>130</v>
      </c>
      <c r="N1212">
        <v>41</v>
      </c>
      <c r="O1212">
        <v>64</v>
      </c>
      <c r="P1212">
        <f>IF(Table13[[#This Row],[MntWines]] = 0,"",Table13[[#This Row],[MntWines]])</f>
        <v>384</v>
      </c>
      <c r="Q1212">
        <f>IF(Table13[[#This Row],[MntFruits]] = 0, "",Table13[[#This Row],[MntFruits]])</f>
        <v>25</v>
      </c>
      <c r="R1212">
        <f>IF(Table13[[#This Row],[MntMeatProducts]] = 0, "",Table13[[#This Row],[MntMeatProducts]])</f>
        <v>292</v>
      </c>
      <c r="S1212">
        <f>IF(Table13[[#This Row],[MntFishProducts]] = 0, "",Table13[[#This Row],[MntFishProducts]])</f>
        <v>130</v>
      </c>
      <c r="T1212">
        <f>IF(Table13[[#This Row],[MntSweetProducts]] = 0, "",Table13[[#This Row],[MntSweetProducts]])</f>
        <v>41</v>
      </c>
      <c r="U1212">
        <f>IF(Table13[[#This Row],[MntGoldProds]] = 0, "",Table13[[#This Row],[MntGoldProds]])</f>
        <v>64</v>
      </c>
      <c r="V1212">
        <v>3</v>
      </c>
      <c r="W1212">
        <v>8</v>
      </c>
      <c r="X1212">
        <v>8</v>
      </c>
      <c r="Y1212">
        <v>6</v>
      </c>
      <c r="Z1212">
        <v>6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 t="s">
        <v>30</v>
      </c>
      <c r="AI1212" s="13">
        <f>SUM(Table13[[#This Row],[MntWines]:[MntGoldProds]])</f>
        <v>936</v>
      </c>
      <c r="AJ1212" s="13">
        <f>AVERAGE(Table13[[#This Row],[MntWines]:[MntGoldProds]])</f>
        <v>156</v>
      </c>
      <c r="AK1212">
        <f>IF(Table13[[#This Row],[Total Number of Purchases]]=0,0,Table13[[#This Row],[Total Spend]]/Table13[[#This Row],[Total Number of Purchases]])</f>
        <v>37.44</v>
      </c>
      <c r="AM1212">
        <f>SUM(Table13[[#This Row],[NumDealsPurchases]:[NumStorePurchases]])</f>
        <v>25</v>
      </c>
      <c r="AN1212" s="14">
        <f>Snapshot_Date-Table13[[#This Row],[Dt_Customer]]</f>
        <v>417</v>
      </c>
      <c r="AP1212" s="13">
        <f>Table13[[#This Row],[NumDealsPurchases]]/Table13[[#This Row],[Total Number of Purchases]]*100</f>
        <v>12</v>
      </c>
      <c r="AQ1212">
        <f>6-ROUNDUP(_xlfn.PERCENTRANK.INC(Table13[Recency],Table13[[#This Row],[Recency]])*5, 0)</f>
        <v>5</v>
      </c>
      <c r="AR1212">
        <f>ROUNDUP(_xlfn.PERCENTRANK.INC(Table13[Total Number of Purchases],Table13[[#This Row],[Total Number of Purchases]])*5,0)</f>
        <v>5</v>
      </c>
      <c r="AS1212">
        <f>ROUNDUP(_xlfn.PERCENTRANK.INC(Table13[Total Spend],Table13[[#This Row],[Total Spend]])*5,0)</f>
        <v>4</v>
      </c>
      <c r="AT1212" t="str">
        <f>Table13[[#This Row],[Recency Score]]&amp;Table13[[#This Row],[Frequency Score]]&amp;Table13[[#This Row],[Monetary Score]]</f>
        <v>554</v>
      </c>
      <c r="AU1212" t="str">
        <f t="shared" si="18"/>
        <v>Loyal Customers</v>
      </c>
      <c r="AW1212" s="13">
        <f>DATEDIF(Table13[[#This Row],[Dt_Customer]], Snapshot_Date, "d")</f>
        <v>417</v>
      </c>
      <c r="AX1212" s="13">
        <f>Table13[[#This Row],[CL if today]]/365</f>
        <v>1.1424657534246576</v>
      </c>
      <c r="AY1212">
        <f>Table13[[#This Row],[Total Number of Purchases]]/Table13[[#This Row],[Corrected CL]]</f>
        <v>21.882494004796161</v>
      </c>
      <c r="AZ1212">
        <f>Table13[[#This Row],[Average Order Value (AOV)]]*Table13[[#This Row],[Freq per Year]]</f>
        <v>819.28057553956819</v>
      </c>
      <c r="BA1212">
        <f>Table13[[#This Row],[Total Spend]]/Table13[[#This Row],[Corrected CL]]</f>
        <v>819.2805755395683</v>
      </c>
      <c r="BB1212">
        <v>47.571090047393369</v>
      </c>
      <c r="BC1212" s="1">
        <f>Table13[[#This Row],[Dt_Customer]]+Table13[[#This Row],[Recency]]</f>
        <v>41506</v>
      </c>
      <c r="BD1212" s="16" t="str">
        <f>IF(COUNTIF(A:A, A1212) &gt; 1, "Duplicate", "Unique")</f>
        <v>Unique</v>
      </c>
    </row>
    <row r="1213" spans="1:56" x14ac:dyDescent="0.3">
      <c r="A1213">
        <v>5290</v>
      </c>
      <c r="B1213">
        <v>1964</v>
      </c>
      <c r="C1213" t="s">
        <v>37</v>
      </c>
      <c r="D1213" t="s">
        <v>33</v>
      </c>
      <c r="E1213">
        <v>41551</v>
      </c>
      <c r="F1213">
        <v>1</v>
      </c>
      <c r="G1213">
        <v>1</v>
      </c>
      <c r="H1213" s="1">
        <v>41500</v>
      </c>
      <c r="I1213">
        <v>51</v>
      </c>
      <c r="J1213">
        <v>220</v>
      </c>
      <c r="K1213">
        <v>0</v>
      </c>
      <c r="L1213">
        <v>33</v>
      </c>
      <c r="M1213">
        <v>3</v>
      </c>
      <c r="N1213">
        <v>0</v>
      </c>
      <c r="O1213">
        <v>23</v>
      </c>
      <c r="P1213">
        <f>IF(Table13[[#This Row],[MntWines]] = 0,"",Table13[[#This Row],[MntWines]])</f>
        <v>220</v>
      </c>
      <c r="Q1213" t="str">
        <f>IF(Table13[[#This Row],[MntFruits]] = 0, "",Table13[[#This Row],[MntFruits]])</f>
        <v/>
      </c>
      <c r="R1213">
        <f>IF(Table13[[#This Row],[MntMeatProducts]] = 0, "",Table13[[#This Row],[MntMeatProducts]])</f>
        <v>33</v>
      </c>
      <c r="S1213">
        <f>IF(Table13[[#This Row],[MntFishProducts]] = 0, "",Table13[[#This Row],[MntFishProducts]])</f>
        <v>3</v>
      </c>
      <c r="T1213" t="str">
        <f>IF(Table13[[#This Row],[MntSweetProducts]] = 0, "",Table13[[#This Row],[MntSweetProducts]])</f>
        <v/>
      </c>
      <c r="U1213">
        <f>IF(Table13[[#This Row],[MntGoldProds]] = 0, "",Table13[[#This Row],[MntGoldProds]])</f>
        <v>23</v>
      </c>
      <c r="V1213">
        <v>5</v>
      </c>
      <c r="W1213">
        <v>5</v>
      </c>
      <c r="X1213">
        <v>1</v>
      </c>
      <c r="Y1213">
        <v>5</v>
      </c>
      <c r="Z1213">
        <v>8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 t="s">
        <v>32</v>
      </c>
      <c r="AI1213" s="13">
        <f>SUM(Table13[[#This Row],[MntWines]:[MntGoldProds]])</f>
        <v>279</v>
      </c>
      <c r="AJ1213" s="13">
        <f>AVERAGE(Table13[[#This Row],[MntWines]:[MntGoldProds]])</f>
        <v>46.5</v>
      </c>
      <c r="AK1213">
        <f>IF(Table13[[#This Row],[Total Number of Purchases]]=0,0,Table13[[#This Row],[Total Spend]]/Table13[[#This Row],[Total Number of Purchases]])</f>
        <v>17.4375</v>
      </c>
      <c r="AM1213">
        <f>SUM(Table13[[#This Row],[NumDealsPurchases]:[NumStorePurchases]])</f>
        <v>16</v>
      </c>
      <c r="AN1213" s="14">
        <f>Snapshot_Date-Table13[[#This Row],[Dt_Customer]]</f>
        <v>416</v>
      </c>
      <c r="AP1213" s="13">
        <f>Table13[[#This Row],[NumDealsPurchases]]/Table13[[#This Row],[Total Number of Purchases]]*100</f>
        <v>31.25</v>
      </c>
      <c r="AQ1213">
        <f>6-ROUNDUP(_xlfn.PERCENTRANK.INC(Table13[Recency],Table13[[#This Row],[Recency]])*5, 0)</f>
        <v>3</v>
      </c>
      <c r="AR1213">
        <f>ROUNDUP(_xlfn.PERCENTRANK.INC(Table13[Total Number of Purchases],Table13[[#This Row],[Total Number of Purchases]])*5,0)</f>
        <v>3</v>
      </c>
      <c r="AS1213">
        <f>ROUNDUP(_xlfn.PERCENTRANK.INC(Table13[Total Spend],Table13[[#This Row],[Total Spend]])*5,0)</f>
        <v>3</v>
      </c>
      <c r="AT1213" t="str">
        <f>Table13[[#This Row],[Recency Score]]&amp;Table13[[#This Row],[Frequency Score]]&amp;Table13[[#This Row],[Monetary Score]]</f>
        <v>333</v>
      </c>
      <c r="AU1213" t="str">
        <f t="shared" si="18"/>
        <v>Needs Attention</v>
      </c>
      <c r="AW1213" s="13">
        <f>DATEDIF(Table13[[#This Row],[Dt_Customer]], Snapshot_Date, "d")</f>
        <v>416</v>
      </c>
      <c r="AX1213" s="13">
        <f>Table13[[#This Row],[CL if today]]/365</f>
        <v>1.1397260273972603</v>
      </c>
      <c r="AY1213">
        <f>Table13[[#This Row],[Total Number of Purchases]]/Table13[[#This Row],[Corrected CL]]</f>
        <v>14.038461538461538</v>
      </c>
      <c r="AZ1213">
        <f>Table13[[#This Row],[Average Order Value (AOV)]]*Table13[[#This Row],[Freq per Year]]</f>
        <v>244.79567307692307</v>
      </c>
      <c r="BA1213">
        <f>Table13[[#This Row],[Total Spend]]/Table13[[#This Row],[Corrected CL]]</f>
        <v>244.79567307692309</v>
      </c>
      <c r="BB1213">
        <v>234.08551068883611</v>
      </c>
      <c r="BC1213" s="1">
        <f>Table13[[#This Row],[Dt_Customer]]+Table13[[#This Row],[Recency]]</f>
        <v>41551</v>
      </c>
      <c r="BD1213" s="16" t="str">
        <f>IF(COUNTIF(A:A, A1213) &gt; 1, "Duplicate", "Unique")</f>
        <v>Unique</v>
      </c>
    </row>
    <row r="1214" spans="1:56" x14ac:dyDescent="0.3">
      <c r="A1214">
        <v>5718</v>
      </c>
      <c r="B1214">
        <v>1950</v>
      </c>
      <c r="C1214" t="s">
        <v>28</v>
      </c>
      <c r="D1214" t="s">
        <v>33</v>
      </c>
      <c r="E1214">
        <v>80763</v>
      </c>
      <c r="F1214">
        <v>0</v>
      </c>
      <c r="G1214">
        <v>0</v>
      </c>
      <c r="H1214" s="1">
        <v>41501</v>
      </c>
      <c r="I1214">
        <v>17</v>
      </c>
      <c r="J1214">
        <v>674</v>
      </c>
      <c r="K1214">
        <v>168</v>
      </c>
      <c r="L1214">
        <v>108</v>
      </c>
      <c r="M1214">
        <v>192</v>
      </c>
      <c r="N1214">
        <v>42</v>
      </c>
      <c r="O1214">
        <v>231</v>
      </c>
      <c r="P1214">
        <f>IF(Table13[[#This Row],[MntWines]] = 0,"",Table13[[#This Row],[MntWines]])</f>
        <v>674</v>
      </c>
      <c r="Q1214">
        <f>IF(Table13[[#This Row],[MntFruits]] = 0, "",Table13[[#This Row],[MntFruits]])</f>
        <v>168</v>
      </c>
      <c r="R1214">
        <f>IF(Table13[[#This Row],[MntMeatProducts]] = 0, "",Table13[[#This Row],[MntMeatProducts]])</f>
        <v>108</v>
      </c>
      <c r="S1214">
        <f>IF(Table13[[#This Row],[MntFishProducts]] = 0, "",Table13[[#This Row],[MntFishProducts]])</f>
        <v>192</v>
      </c>
      <c r="T1214">
        <f>IF(Table13[[#This Row],[MntSweetProducts]] = 0, "",Table13[[#This Row],[MntSweetProducts]])</f>
        <v>42</v>
      </c>
      <c r="U1214">
        <f>IF(Table13[[#This Row],[MntGoldProds]] = 0, "",Table13[[#This Row],[MntGoldProds]])</f>
        <v>231</v>
      </c>
      <c r="V1214">
        <v>1</v>
      </c>
      <c r="W1214">
        <v>5</v>
      </c>
      <c r="X1214">
        <v>11</v>
      </c>
      <c r="Y1214">
        <v>6</v>
      </c>
      <c r="Z1214">
        <v>3</v>
      </c>
      <c r="AA1214">
        <v>1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 t="s">
        <v>43</v>
      </c>
      <c r="AI1214" s="13">
        <f>SUM(Table13[[#This Row],[MntWines]:[MntGoldProds]])</f>
        <v>1415</v>
      </c>
      <c r="AJ1214" s="13">
        <f>AVERAGE(Table13[[#This Row],[MntWines]:[MntGoldProds]])</f>
        <v>235.83333333333334</v>
      </c>
      <c r="AK1214">
        <f>IF(Table13[[#This Row],[Total Number of Purchases]]=0,0,Table13[[#This Row],[Total Spend]]/Table13[[#This Row],[Total Number of Purchases]])</f>
        <v>61.521739130434781</v>
      </c>
      <c r="AM1214">
        <f>SUM(Table13[[#This Row],[NumDealsPurchases]:[NumStorePurchases]])</f>
        <v>23</v>
      </c>
      <c r="AN1214" s="14">
        <f>Snapshot_Date-Table13[[#This Row],[Dt_Customer]]</f>
        <v>415</v>
      </c>
      <c r="AP1214" s="13">
        <f>Table13[[#This Row],[NumDealsPurchases]]/Table13[[#This Row],[Total Number of Purchases]]*100</f>
        <v>4.3478260869565215</v>
      </c>
      <c r="AQ1214">
        <f>6-ROUNDUP(_xlfn.PERCENTRANK.INC(Table13[Recency],Table13[[#This Row],[Recency]])*5, 0)</f>
        <v>5</v>
      </c>
      <c r="AR1214">
        <f>ROUNDUP(_xlfn.PERCENTRANK.INC(Table13[Total Number of Purchases],Table13[[#This Row],[Total Number of Purchases]])*5,0)</f>
        <v>5</v>
      </c>
      <c r="AS1214">
        <f>ROUNDUP(_xlfn.PERCENTRANK.INC(Table13[Total Spend],Table13[[#This Row],[Total Spend]])*5,0)</f>
        <v>5</v>
      </c>
      <c r="AT1214" t="str">
        <f>Table13[[#This Row],[Recency Score]]&amp;Table13[[#This Row],[Frequency Score]]&amp;Table13[[#This Row],[Monetary Score]]</f>
        <v>555</v>
      </c>
      <c r="AU1214" t="str">
        <f t="shared" si="18"/>
        <v>Champions</v>
      </c>
      <c r="AW1214" s="13">
        <f>DATEDIF(Table13[[#This Row],[Dt_Customer]], Snapshot_Date, "d")</f>
        <v>415</v>
      </c>
      <c r="AX1214" s="13">
        <f>Table13[[#This Row],[CL if today]]/365</f>
        <v>1.1369863013698631</v>
      </c>
      <c r="AY1214">
        <f>Table13[[#This Row],[Total Number of Purchases]]/Table13[[#This Row],[Corrected CL]]</f>
        <v>20.2289156626506</v>
      </c>
      <c r="AZ1214">
        <f>Table13[[#This Row],[Average Order Value (AOV)]]*Table13[[#This Row],[Freq per Year]]</f>
        <v>1244.5180722891564</v>
      </c>
      <c r="BA1214">
        <f>Table13[[#This Row],[Total Spend]]/Table13[[#This Row],[Corrected CL]]</f>
        <v>1244.5180722891564</v>
      </c>
      <c r="BB1214">
        <v>11.297619047619047</v>
      </c>
      <c r="BC1214" s="1">
        <f>Table13[[#This Row],[Dt_Customer]]+Table13[[#This Row],[Recency]]</f>
        <v>41518</v>
      </c>
      <c r="BD1214" s="16" t="str">
        <f>IF(COUNTIF(A:A, A1214) &gt; 1, "Duplicate", "Unique")</f>
        <v>Unique</v>
      </c>
    </row>
    <row r="1215" spans="1:56" x14ac:dyDescent="0.3">
      <c r="A1215">
        <v>7960</v>
      </c>
      <c r="B1215">
        <v>1962</v>
      </c>
      <c r="C1215" t="s">
        <v>38</v>
      </c>
      <c r="D1215" t="s">
        <v>35</v>
      </c>
      <c r="E1215">
        <v>82122</v>
      </c>
      <c r="F1215">
        <v>0</v>
      </c>
      <c r="G1215">
        <v>0</v>
      </c>
      <c r="H1215" s="1">
        <v>41501</v>
      </c>
      <c r="I1215">
        <v>89</v>
      </c>
      <c r="J1215">
        <v>734</v>
      </c>
      <c r="K1215">
        <v>22</v>
      </c>
      <c r="L1215">
        <v>350</v>
      </c>
      <c r="M1215">
        <v>151</v>
      </c>
      <c r="N1215">
        <v>25</v>
      </c>
      <c r="O1215">
        <v>100</v>
      </c>
      <c r="P1215">
        <f>IF(Table13[[#This Row],[MntWines]] = 0,"",Table13[[#This Row],[MntWines]])</f>
        <v>734</v>
      </c>
      <c r="Q1215">
        <f>IF(Table13[[#This Row],[MntFruits]] = 0, "",Table13[[#This Row],[MntFruits]])</f>
        <v>22</v>
      </c>
      <c r="R1215">
        <f>IF(Table13[[#This Row],[MntMeatProducts]] = 0, "",Table13[[#This Row],[MntMeatProducts]])</f>
        <v>350</v>
      </c>
      <c r="S1215">
        <f>IF(Table13[[#This Row],[MntFishProducts]] = 0, "",Table13[[#This Row],[MntFishProducts]])</f>
        <v>151</v>
      </c>
      <c r="T1215">
        <f>IF(Table13[[#This Row],[MntSweetProducts]] = 0, "",Table13[[#This Row],[MntSweetProducts]])</f>
        <v>25</v>
      </c>
      <c r="U1215">
        <f>IF(Table13[[#This Row],[MntGoldProds]] = 0, "",Table13[[#This Row],[MntGoldProds]])</f>
        <v>100</v>
      </c>
      <c r="V1215">
        <v>1</v>
      </c>
      <c r="W1215">
        <v>3</v>
      </c>
      <c r="X1215">
        <v>9</v>
      </c>
      <c r="Y1215">
        <v>13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 t="s">
        <v>30</v>
      </c>
      <c r="AI1215" s="13">
        <f>SUM(Table13[[#This Row],[MntWines]:[MntGoldProds]])</f>
        <v>1382</v>
      </c>
      <c r="AJ1215" s="13">
        <f>AVERAGE(Table13[[#This Row],[MntWines]:[MntGoldProds]])</f>
        <v>230.33333333333334</v>
      </c>
      <c r="AK1215">
        <f>IF(Table13[[#This Row],[Total Number of Purchases]]=0,0,Table13[[#This Row],[Total Spend]]/Table13[[#This Row],[Total Number of Purchases]])</f>
        <v>53.153846153846153</v>
      </c>
      <c r="AM1215">
        <f>SUM(Table13[[#This Row],[NumDealsPurchases]:[NumStorePurchases]])</f>
        <v>26</v>
      </c>
      <c r="AN1215" s="14">
        <f>Snapshot_Date-Table13[[#This Row],[Dt_Customer]]</f>
        <v>415</v>
      </c>
      <c r="AP1215" s="13">
        <f>Table13[[#This Row],[NumDealsPurchases]]/Table13[[#This Row],[Total Number of Purchases]]*100</f>
        <v>3.8461538461538463</v>
      </c>
      <c r="AQ1215">
        <f>6-ROUNDUP(_xlfn.PERCENTRANK.INC(Table13[Recency],Table13[[#This Row],[Recency]])*5, 0)</f>
        <v>1</v>
      </c>
      <c r="AR1215">
        <f>ROUNDUP(_xlfn.PERCENTRANK.INC(Table13[Total Number of Purchases],Table13[[#This Row],[Total Number of Purchases]])*5,0)</f>
        <v>5</v>
      </c>
      <c r="AS1215">
        <f>ROUNDUP(_xlfn.PERCENTRANK.INC(Table13[Total Spend],Table13[[#This Row],[Total Spend]])*5,0)</f>
        <v>5</v>
      </c>
      <c r="AT1215" t="str">
        <f>Table13[[#This Row],[Recency Score]]&amp;Table13[[#This Row],[Frequency Score]]&amp;Table13[[#This Row],[Monetary Score]]</f>
        <v>155</v>
      </c>
      <c r="AU1215" t="str">
        <f t="shared" si="18"/>
        <v>Frequent Buyers</v>
      </c>
      <c r="AW1215" s="13">
        <f>DATEDIF(Table13[[#This Row],[Dt_Customer]], Snapshot_Date, "d")</f>
        <v>415</v>
      </c>
      <c r="AX1215" s="13">
        <f>Table13[[#This Row],[CL if today]]/365</f>
        <v>1.1369863013698631</v>
      </c>
      <c r="AY1215">
        <f>Table13[[#This Row],[Total Number of Purchases]]/Table13[[#This Row],[Corrected CL]]</f>
        <v>22.867469879518069</v>
      </c>
      <c r="AZ1215">
        <f>Table13[[#This Row],[Average Order Value (AOV)]]*Table13[[#This Row],[Freq per Year]]</f>
        <v>1215.4939759036142</v>
      </c>
      <c r="BA1215">
        <f>Table13[[#This Row],[Total Spend]]/Table13[[#This Row],[Corrected CL]]</f>
        <v>1215.4939759036145</v>
      </c>
      <c r="BB1215">
        <v>764.6793349168646</v>
      </c>
      <c r="BC1215" s="1">
        <f>Table13[[#This Row],[Dt_Customer]]+Table13[[#This Row],[Recency]]</f>
        <v>41590</v>
      </c>
      <c r="BD1215" s="16" t="str">
        <f>IF(COUNTIF(A:A, A1215) &gt; 1, "Duplicate", "Unique")</f>
        <v>Unique</v>
      </c>
    </row>
    <row r="1216" spans="1:56" x14ac:dyDescent="0.3">
      <c r="A1216">
        <v>8234</v>
      </c>
      <c r="B1216">
        <v>1973</v>
      </c>
      <c r="C1216" t="s">
        <v>44</v>
      </c>
      <c r="D1216" t="s">
        <v>35</v>
      </c>
      <c r="E1216">
        <v>27190</v>
      </c>
      <c r="F1216">
        <v>1</v>
      </c>
      <c r="G1216">
        <v>0</v>
      </c>
      <c r="H1216" s="1">
        <v>41501</v>
      </c>
      <c r="I1216">
        <v>13</v>
      </c>
      <c r="J1216">
        <v>1</v>
      </c>
      <c r="K1216">
        <v>6</v>
      </c>
      <c r="L1216">
        <v>7</v>
      </c>
      <c r="M1216">
        <v>0</v>
      </c>
      <c r="N1216">
        <v>1</v>
      </c>
      <c r="O1216">
        <v>3</v>
      </c>
      <c r="P1216">
        <f>IF(Table13[[#This Row],[MntWines]] = 0,"",Table13[[#This Row],[MntWines]])</f>
        <v>1</v>
      </c>
      <c r="Q1216">
        <f>IF(Table13[[#This Row],[MntFruits]] = 0, "",Table13[[#This Row],[MntFruits]])</f>
        <v>6</v>
      </c>
      <c r="R1216">
        <f>IF(Table13[[#This Row],[MntMeatProducts]] = 0, "",Table13[[#This Row],[MntMeatProducts]])</f>
        <v>7</v>
      </c>
      <c r="S1216" t="str">
        <f>IF(Table13[[#This Row],[MntFishProducts]] = 0, "",Table13[[#This Row],[MntFishProducts]])</f>
        <v/>
      </c>
      <c r="T1216">
        <f>IF(Table13[[#This Row],[MntSweetProducts]] = 0, "",Table13[[#This Row],[MntSweetProducts]])</f>
        <v>1</v>
      </c>
      <c r="U1216">
        <f>IF(Table13[[#This Row],[MntGoldProds]] = 0, "",Table13[[#This Row],[MntGoldProds]])</f>
        <v>3</v>
      </c>
      <c r="V1216">
        <v>1</v>
      </c>
      <c r="W1216">
        <v>1</v>
      </c>
      <c r="X1216">
        <v>0</v>
      </c>
      <c r="Y1216">
        <v>2</v>
      </c>
      <c r="Z1216">
        <v>8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 t="s">
        <v>30</v>
      </c>
      <c r="AI1216" s="13">
        <f>SUM(Table13[[#This Row],[MntWines]:[MntGoldProds]])</f>
        <v>18</v>
      </c>
      <c r="AJ1216" s="13">
        <f>AVERAGE(Table13[[#This Row],[MntWines]:[MntGoldProds]])</f>
        <v>3</v>
      </c>
      <c r="AK1216">
        <f>IF(Table13[[#This Row],[Total Number of Purchases]]=0,0,Table13[[#This Row],[Total Spend]]/Table13[[#This Row],[Total Number of Purchases]])</f>
        <v>4.5</v>
      </c>
      <c r="AM1216">
        <f>SUM(Table13[[#This Row],[NumDealsPurchases]:[NumStorePurchases]])</f>
        <v>4</v>
      </c>
      <c r="AN1216" s="14">
        <f>Snapshot_Date-Table13[[#This Row],[Dt_Customer]]</f>
        <v>415</v>
      </c>
      <c r="AP1216" s="13">
        <f>Table13[[#This Row],[NumDealsPurchases]]/Table13[[#This Row],[Total Number of Purchases]]*100</f>
        <v>25</v>
      </c>
      <c r="AQ1216">
        <f>6-ROUNDUP(_xlfn.PERCENTRANK.INC(Table13[Recency],Table13[[#This Row],[Recency]])*5, 0)</f>
        <v>5</v>
      </c>
      <c r="AR1216">
        <f>ROUNDUP(_xlfn.PERCENTRANK.INC(Table13[Total Number of Purchases],Table13[[#This Row],[Total Number of Purchases]])*5,0)</f>
        <v>1</v>
      </c>
      <c r="AS1216">
        <f>ROUNDUP(_xlfn.PERCENTRANK.INC(Table13[Total Spend],Table13[[#This Row],[Total Spend]])*5,0)</f>
        <v>1</v>
      </c>
      <c r="AT1216" t="str">
        <f>Table13[[#This Row],[Recency Score]]&amp;Table13[[#This Row],[Frequency Score]]&amp;Table13[[#This Row],[Monetary Score]]</f>
        <v>511</v>
      </c>
      <c r="AU1216" t="str">
        <f t="shared" si="18"/>
        <v>Others</v>
      </c>
      <c r="AW1216" s="13">
        <f>DATEDIF(Table13[[#This Row],[Dt_Customer]], Snapshot_Date, "d")</f>
        <v>415</v>
      </c>
      <c r="AX1216" s="13">
        <f>Table13[[#This Row],[CL if today]]/365</f>
        <v>1.1369863013698631</v>
      </c>
      <c r="AY1216">
        <f>Table13[[#This Row],[Total Number of Purchases]]/Table13[[#This Row],[Corrected CL]]</f>
        <v>3.5180722891566263</v>
      </c>
      <c r="AZ1216">
        <f>Table13[[#This Row],[Average Order Value (AOV)]]*Table13[[#This Row],[Freq per Year]]</f>
        <v>15.831325301204819</v>
      </c>
      <c r="BA1216">
        <f>Table13[[#This Row],[Total Spend]]/Table13[[#This Row],[Corrected CL]]</f>
        <v>15.831325301204817</v>
      </c>
      <c r="BB1216">
        <v>47.040572792362767</v>
      </c>
      <c r="BC1216" s="1">
        <f>Table13[[#This Row],[Dt_Customer]]+Table13[[#This Row],[Recency]]</f>
        <v>41514</v>
      </c>
      <c r="BD1216" s="16" t="str">
        <f>IF(COUNTIF(A:A, A1216) &gt; 1, "Duplicate", "Unique")</f>
        <v>Unique</v>
      </c>
    </row>
    <row r="1217" spans="1:56" x14ac:dyDescent="0.3">
      <c r="A1217">
        <v>7617</v>
      </c>
      <c r="B1217">
        <v>1974</v>
      </c>
      <c r="C1217" t="s">
        <v>28</v>
      </c>
      <c r="D1217" t="s">
        <v>31</v>
      </c>
      <c r="E1217">
        <v>42373</v>
      </c>
      <c r="F1217">
        <v>1</v>
      </c>
      <c r="G1217">
        <v>1</v>
      </c>
      <c r="H1217" s="1">
        <v>41501</v>
      </c>
      <c r="I1217">
        <v>83</v>
      </c>
      <c r="J1217">
        <v>67</v>
      </c>
      <c r="K1217">
        <v>5</v>
      </c>
      <c r="L1217">
        <v>61</v>
      </c>
      <c r="M1217">
        <v>3</v>
      </c>
      <c r="N1217">
        <v>8</v>
      </c>
      <c r="O1217">
        <v>19</v>
      </c>
      <c r="P1217">
        <f>IF(Table13[[#This Row],[MntWines]] = 0,"",Table13[[#This Row],[MntWines]])</f>
        <v>67</v>
      </c>
      <c r="Q1217">
        <f>IF(Table13[[#This Row],[MntFruits]] = 0, "",Table13[[#This Row],[MntFruits]])</f>
        <v>5</v>
      </c>
      <c r="R1217">
        <f>IF(Table13[[#This Row],[MntMeatProducts]] = 0, "",Table13[[#This Row],[MntMeatProducts]])</f>
        <v>61</v>
      </c>
      <c r="S1217">
        <f>IF(Table13[[#This Row],[MntFishProducts]] = 0, "",Table13[[#This Row],[MntFishProducts]])</f>
        <v>3</v>
      </c>
      <c r="T1217">
        <f>IF(Table13[[#This Row],[MntSweetProducts]] = 0, "",Table13[[#This Row],[MntSweetProducts]])</f>
        <v>8</v>
      </c>
      <c r="U1217">
        <f>IF(Table13[[#This Row],[MntGoldProds]] = 0, "",Table13[[#This Row],[MntGoldProds]])</f>
        <v>19</v>
      </c>
      <c r="V1217">
        <v>5</v>
      </c>
      <c r="W1217">
        <v>2</v>
      </c>
      <c r="X1217">
        <v>1</v>
      </c>
      <c r="Y1217">
        <v>5</v>
      </c>
      <c r="Z1217">
        <v>5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30</v>
      </c>
      <c r="AI1217" s="13">
        <f>SUM(Table13[[#This Row],[MntWines]:[MntGoldProds]])</f>
        <v>163</v>
      </c>
      <c r="AJ1217" s="13">
        <f>AVERAGE(Table13[[#This Row],[MntWines]:[MntGoldProds]])</f>
        <v>27.166666666666668</v>
      </c>
      <c r="AK1217">
        <f>IF(Table13[[#This Row],[Total Number of Purchases]]=0,0,Table13[[#This Row],[Total Spend]]/Table13[[#This Row],[Total Number of Purchases]])</f>
        <v>12.538461538461538</v>
      </c>
      <c r="AM1217">
        <f>SUM(Table13[[#This Row],[NumDealsPurchases]:[NumStorePurchases]])</f>
        <v>13</v>
      </c>
      <c r="AN1217" s="14">
        <f>Snapshot_Date-Table13[[#This Row],[Dt_Customer]]</f>
        <v>415</v>
      </c>
      <c r="AP1217" s="13">
        <f>Table13[[#This Row],[NumDealsPurchases]]/Table13[[#This Row],[Total Number of Purchases]]*100</f>
        <v>38.461538461538467</v>
      </c>
      <c r="AQ1217">
        <f>6-ROUNDUP(_xlfn.PERCENTRANK.INC(Table13[Recency],Table13[[#This Row],[Recency]])*5, 0)</f>
        <v>1</v>
      </c>
      <c r="AR1217">
        <f>ROUNDUP(_xlfn.PERCENTRANK.INC(Table13[Total Number of Purchases],Table13[[#This Row],[Total Number of Purchases]])*5,0)</f>
        <v>3</v>
      </c>
      <c r="AS1217">
        <f>ROUNDUP(_xlfn.PERCENTRANK.INC(Table13[Total Spend],Table13[[#This Row],[Total Spend]])*5,0)</f>
        <v>2</v>
      </c>
      <c r="AT1217" t="str">
        <f>Table13[[#This Row],[Recency Score]]&amp;Table13[[#This Row],[Frequency Score]]&amp;Table13[[#This Row],[Monetary Score]]</f>
        <v>132</v>
      </c>
      <c r="AU1217" t="str">
        <f t="shared" si="18"/>
        <v>Lost</v>
      </c>
      <c r="AW1217" s="13">
        <f>DATEDIF(Table13[[#This Row],[Dt_Customer]], Snapshot_Date, "d")</f>
        <v>415</v>
      </c>
      <c r="AX1217" s="13">
        <f>Table13[[#This Row],[CL if today]]/365</f>
        <v>1.1369863013698631</v>
      </c>
      <c r="AY1217">
        <f>Table13[[#This Row],[Total Number of Purchases]]/Table13[[#This Row],[Corrected CL]]</f>
        <v>11.433734939759034</v>
      </c>
      <c r="AZ1217">
        <f>Table13[[#This Row],[Average Order Value (AOV)]]*Table13[[#This Row],[Freq per Year]]</f>
        <v>143.3614457831325</v>
      </c>
      <c r="BA1217">
        <f>Table13[[#This Row],[Total Spend]]/Table13[[#This Row],[Corrected CL]]</f>
        <v>143.36144578313252</v>
      </c>
      <c r="BB1217">
        <v>241.02137767220901</v>
      </c>
      <c r="BC1217" s="1">
        <f>Table13[[#This Row],[Dt_Customer]]+Table13[[#This Row],[Recency]]</f>
        <v>41584</v>
      </c>
      <c r="BD1217" s="16" t="str">
        <f>IF(COUNTIF(A:A, A1217) &gt; 1, "Duplicate", "Unique")</f>
        <v>Unique</v>
      </c>
    </row>
    <row r="1218" spans="1:56" x14ac:dyDescent="0.3">
      <c r="A1218">
        <v>8210</v>
      </c>
      <c r="B1218">
        <v>1975</v>
      </c>
      <c r="C1218" t="s">
        <v>41</v>
      </c>
      <c r="D1218" t="s">
        <v>33</v>
      </c>
      <c r="E1218">
        <v>54730</v>
      </c>
      <c r="F1218">
        <v>0</v>
      </c>
      <c r="G1218">
        <v>1</v>
      </c>
      <c r="H1218" s="1">
        <v>41501</v>
      </c>
      <c r="I1218">
        <v>64</v>
      </c>
      <c r="J1218">
        <v>318</v>
      </c>
      <c r="K1218">
        <v>3</v>
      </c>
      <c r="L1218">
        <v>17</v>
      </c>
      <c r="M1218">
        <v>4</v>
      </c>
      <c r="N1218">
        <v>7</v>
      </c>
      <c r="O1218">
        <v>56</v>
      </c>
      <c r="P1218">
        <f>IF(Table13[[#This Row],[MntWines]] = 0,"",Table13[[#This Row],[MntWines]])</f>
        <v>318</v>
      </c>
      <c r="Q1218">
        <f>IF(Table13[[#This Row],[MntFruits]] = 0, "",Table13[[#This Row],[MntFruits]])</f>
        <v>3</v>
      </c>
      <c r="R1218">
        <f>IF(Table13[[#This Row],[MntMeatProducts]] = 0, "",Table13[[#This Row],[MntMeatProducts]])</f>
        <v>17</v>
      </c>
      <c r="S1218">
        <f>IF(Table13[[#This Row],[MntFishProducts]] = 0, "",Table13[[#This Row],[MntFishProducts]])</f>
        <v>4</v>
      </c>
      <c r="T1218">
        <f>IF(Table13[[#This Row],[MntSweetProducts]] = 0, "",Table13[[#This Row],[MntSweetProducts]])</f>
        <v>7</v>
      </c>
      <c r="U1218">
        <f>IF(Table13[[#This Row],[MntGoldProds]] = 0, "",Table13[[#This Row],[MntGoldProds]])</f>
        <v>56</v>
      </c>
      <c r="V1218">
        <v>5</v>
      </c>
      <c r="W1218">
        <v>4</v>
      </c>
      <c r="X1218">
        <v>1</v>
      </c>
      <c r="Y1218">
        <v>8</v>
      </c>
      <c r="Z1218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30</v>
      </c>
      <c r="AI1218" s="13">
        <f>SUM(Table13[[#This Row],[MntWines]:[MntGoldProds]])</f>
        <v>405</v>
      </c>
      <c r="AJ1218" s="13">
        <f>AVERAGE(Table13[[#This Row],[MntWines]:[MntGoldProds]])</f>
        <v>67.5</v>
      </c>
      <c r="AK1218">
        <f>IF(Table13[[#This Row],[Total Number of Purchases]]=0,0,Table13[[#This Row],[Total Spend]]/Table13[[#This Row],[Total Number of Purchases]])</f>
        <v>22.5</v>
      </c>
      <c r="AM1218">
        <f>SUM(Table13[[#This Row],[NumDealsPurchases]:[NumStorePurchases]])</f>
        <v>18</v>
      </c>
      <c r="AN1218" s="14">
        <f>Snapshot_Date-Table13[[#This Row],[Dt_Customer]]</f>
        <v>415</v>
      </c>
      <c r="AP1218" s="13">
        <f>Table13[[#This Row],[NumDealsPurchases]]/Table13[[#This Row],[Total Number of Purchases]]*100</f>
        <v>27.777777777777779</v>
      </c>
      <c r="AQ1218">
        <f>6-ROUNDUP(_xlfn.PERCENTRANK.INC(Table13[Recency],Table13[[#This Row],[Recency]])*5, 0)</f>
        <v>2</v>
      </c>
      <c r="AR1218">
        <f>ROUNDUP(_xlfn.PERCENTRANK.INC(Table13[Total Number of Purchases],Table13[[#This Row],[Total Number of Purchases]])*5,0)</f>
        <v>4</v>
      </c>
      <c r="AS1218">
        <f>ROUNDUP(_xlfn.PERCENTRANK.INC(Table13[Total Spend],Table13[[#This Row],[Total Spend]])*5,0)</f>
        <v>3</v>
      </c>
      <c r="AT1218" t="str">
        <f>Table13[[#This Row],[Recency Score]]&amp;Table13[[#This Row],[Frequency Score]]&amp;Table13[[#This Row],[Monetary Score]]</f>
        <v>243</v>
      </c>
      <c r="AU1218" t="str">
        <f t="shared" ref="AU1218:AU1281" si="19">IF(AT1218="555","Champions",
IF(AND(LEFT(AT1218,1)="5", MID(AT1218,2,1)&gt;="3"),"Loyal Customers",
IF(MID(AT1218,2,1)="5","Frequent Buyers",
IF(RIGHT(AT1218,1)="5","Big Spenders",
IF(LEFT(AT1218,1)="4","Potential Loyalists",
IF(LEFT(AT1218,1)="3","Needs Attention",
IF(LEFT(AT1218,1)="2","About to Sleep",
IF(LEFT(AT1218,1)="1","Lost",
IF(LEFT(AT1218,1)&lt;="2","At Risk","Others")))))))))</f>
        <v>About to Sleep</v>
      </c>
      <c r="AW1218" s="13">
        <f>DATEDIF(Table13[[#This Row],[Dt_Customer]], Snapshot_Date, "d")</f>
        <v>415</v>
      </c>
      <c r="AX1218" s="13">
        <f>Table13[[#This Row],[CL if today]]/365</f>
        <v>1.1369863013698631</v>
      </c>
      <c r="AY1218">
        <f>Table13[[#This Row],[Total Number of Purchases]]/Table13[[#This Row],[Corrected CL]]</f>
        <v>15.831325301204817</v>
      </c>
      <c r="AZ1218">
        <f>Table13[[#This Row],[Average Order Value (AOV)]]*Table13[[#This Row],[Freq per Year]]</f>
        <v>356.20481927710841</v>
      </c>
      <c r="BA1218">
        <f>Table13[[#This Row],[Total Spend]]/Table13[[#This Row],[Corrected CL]]</f>
        <v>356.20481927710841</v>
      </c>
      <c r="BB1218">
        <v>703.12351543942987</v>
      </c>
      <c r="BC1218" s="1">
        <f>Table13[[#This Row],[Dt_Customer]]+Table13[[#This Row],[Recency]]</f>
        <v>41565</v>
      </c>
      <c r="BD1218" s="16" t="str">
        <f>IF(COUNTIF(A:A, A1218) &gt; 1, "Duplicate", "Unique")</f>
        <v>Unique</v>
      </c>
    </row>
    <row r="1219" spans="1:56" x14ac:dyDescent="0.3">
      <c r="A1219">
        <v>2147</v>
      </c>
      <c r="B1219">
        <v>1969</v>
      </c>
      <c r="C1219" t="s">
        <v>28</v>
      </c>
      <c r="D1219" t="s">
        <v>35</v>
      </c>
      <c r="E1219">
        <v>76653</v>
      </c>
      <c r="F1219">
        <v>0</v>
      </c>
      <c r="G1219">
        <v>0</v>
      </c>
      <c r="H1219" s="1">
        <v>41502</v>
      </c>
      <c r="I1219">
        <v>91</v>
      </c>
      <c r="J1219">
        <v>736</v>
      </c>
      <c r="K1219">
        <v>63</v>
      </c>
      <c r="L1219">
        <v>946</v>
      </c>
      <c r="M1219">
        <v>219</v>
      </c>
      <c r="N1219">
        <v>189</v>
      </c>
      <c r="O1219">
        <v>126</v>
      </c>
      <c r="P1219">
        <f>IF(Table13[[#This Row],[MntWines]] = 0,"",Table13[[#This Row],[MntWines]])</f>
        <v>736</v>
      </c>
      <c r="Q1219">
        <f>IF(Table13[[#This Row],[MntFruits]] = 0, "",Table13[[#This Row],[MntFruits]])</f>
        <v>63</v>
      </c>
      <c r="R1219">
        <f>IF(Table13[[#This Row],[MntMeatProducts]] = 0, "",Table13[[#This Row],[MntMeatProducts]])</f>
        <v>946</v>
      </c>
      <c r="S1219">
        <f>IF(Table13[[#This Row],[MntFishProducts]] = 0, "",Table13[[#This Row],[MntFishProducts]])</f>
        <v>219</v>
      </c>
      <c r="T1219">
        <f>IF(Table13[[#This Row],[MntSweetProducts]] = 0, "",Table13[[#This Row],[MntSweetProducts]])</f>
        <v>189</v>
      </c>
      <c r="U1219">
        <f>IF(Table13[[#This Row],[MntGoldProds]] = 0, "",Table13[[#This Row],[MntGoldProds]])</f>
        <v>126</v>
      </c>
      <c r="V1219">
        <v>1</v>
      </c>
      <c r="W1219">
        <v>4</v>
      </c>
      <c r="X1219">
        <v>7</v>
      </c>
      <c r="Y1219">
        <v>11</v>
      </c>
      <c r="Z1219">
        <v>2</v>
      </c>
      <c r="AA1219">
        <v>1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 t="s">
        <v>30</v>
      </c>
      <c r="AI1219" s="13">
        <f>SUM(Table13[[#This Row],[MntWines]:[MntGoldProds]])</f>
        <v>2279</v>
      </c>
      <c r="AJ1219" s="13">
        <f>AVERAGE(Table13[[#This Row],[MntWines]:[MntGoldProds]])</f>
        <v>379.83333333333331</v>
      </c>
      <c r="AK1219">
        <f>IF(Table13[[#This Row],[Total Number of Purchases]]=0,0,Table13[[#This Row],[Total Spend]]/Table13[[#This Row],[Total Number of Purchases]])</f>
        <v>99.086956521739125</v>
      </c>
      <c r="AM1219">
        <f>SUM(Table13[[#This Row],[NumDealsPurchases]:[NumStorePurchases]])</f>
        <v>23</v>
      </c>
      <c r="AN1219" s="14">
        <f>Snapshot_Date-Table13[[#This Row],[Dt_Customer]]</f>
        <v>414</v>
      </c>
      <c r="AP1219" s="13">
        <f>Table13[[#This Row],[NumDealsPurchases]]/Table13[[#This Row],[Total Number of Purchases]]*100</f>
        <v>4.3478260869565215</v>
      </c>
      <c r="AQ1219">
        <f>6-ROUNDUP(_xlfn.PERCENTRANK.INC(Table13[Recency],Table13[[#This Row],[Recency]])*5, 0)</f>
        <v>1</v>
      </c>
      <c r="AR1219">
        <f>ROUNDUP(_xlfn.PERCENTRANK.INC(Table13[Total Number of Purchases],Table13[[#This Row],[Total Number of Purchases]])*5,0)</f>
        <v>5</v>
      </c>
      <c r="AS1219">
        <f>ROUNDUP(_xlfn.PERCENTRANK.INC(Table13[Total Spend],Table13[[#This Row],[Total Spend]])*5,0)</f>
        <v>5</v>
      </c>
      <c r="AT1219" t="str">
        <f>Table13[[#This Row],[Recency Score]]&amp;Table13[[#This Row],[Frequency Score]]&amp;Table13[[#This Row],[Monetary Score]]</f>
        <v>155</v>
      </c>
      <c r="AU1219" t="str">
        <f t="shared" si="19"/>
        <v>Frequent Buyers</v>
      </c>
      <c r="AW1219" s="13">
        <f>DATEDIF(Table13[[#This Row],[Dt_Customer]], Snapshot_Date, "d")</f>
        <v>414</v>
      </c>
      <c r="AX1219" s="13">
        <f>Table13[[#This Row],[CL if today]]/365</f>
        <v>1.1342465753424658</v>
      </c>
      <c r="AY1219">
        <f>Table13[[#This Row],[Total Number of Purchases]]/Table13[[#This Row],[Corrected CL]]</f>
        <v>20.277777777777779</v>
      </c>
      <c r="AZ1219">
        <f>Table13[[#This Row],[Average Order Value (AOV)]]*Table13[[#This Row],[Freq per Year]]</f>
        <v>2009.2632850241546</v>
      </c>
      <c r="BA1219">
        <f>Table13[[#This Row],[Total Spend]]/Table13[[#This Row],[Corrected CL]]</f>
        <v>2009.2632850241546</v>
      </c>
      <c r="BB1219">
        <v>349.3198090692124</v>
      </c>
      <c r="BC1219" s="1">
        <f>Table13[[#This Row],[Dt_Customer]]+Table13[[#This Row],[Recency]]</f>
        <v>41593</v>
      </c>
      <c r="BD1219" s="16" t="str">
        <f>IF(COUNTIF(A:A, A1219) &gt; 1, "Duplicate", "Unique")</f>
        <v>Unique</v>
      </c>
    </row>
    <row r="1220" spans="1:56" x14ac:dyDescent="0.3">
      <c r="A1220">
        <v>8945</v>
      </c>
      <c r="B1220">
        <v>1970</v>
      </c>
      <c r="C1220" t="s">
        <v>28</v>
      </c>
      <c r="D1220" t="s">
        <v>29</v>
      </c>
      <c r="E1220">
        <v>54137</v>
      </c>
      <c r="F1220">
        <v>0</v>
      </c>
      <c r="G1220">
        <v>1</v>
      </c>
      <c r="H1220" s="1">
        <v>41502</v>
      </c>
      <c r="I1220">
        <v>46</v>
      </c>
      <c r="J1220">
        <v>171</v>
      </c>
      <c r="K1220">
        <v>0</v>
      </c>
      <c r="L1220">
        <v>11</v>
      </c>
      <c r="M1220">
        <v>0</v>
      </c>
      <c r="N1220">
        <v>1</v>
      </c>
      <c r="O1220">
        <v>20</v>
      </c>
      <c r="P1220">
        <f>IF(Table13[[#This Row],[MntWines]] = 0,"",Table13[[#This Row],[MntWines]])</f>
        <v>171</v>
      </c>
      <c r="Q1220" t="str">
        <f>IF(Table13[[#This Row],[MntFruits]] = 0, "",Table13[[#This Row],[MntFruits]])</f>
        <v/>
      </c>
      <c r="R1220">
        <f>IF(Table13[[#This Row],[MntMeatProducts]] = 0, "",Table13[[#This Row],[MntMeatProducts]])</f>
        <v>11</v>
      </c>
      <c r="S1220" t="str">
        <f>IF(Table13[[#This Row],[MntFishProducts]] = 0, "",Table13[[#This Row],[MntFishProducts]])</f>
        <v/>
      </c>
      <c r="T1220">
        <f>IF(Table13[[#This Row],[MntSweetProducts]] = 0, "",Table13[[#This Row],[MntSweetProducts]])</f>
        <v>1</v>
      </c>
      <c r="U1220">
        <f>IF(Table13[[#This Row],[MntGoldProds]] = 0, "",Table13[[#This Row],[MntGoldProds]])</f>
        <v>20</v>
      </c>
      <c r="V1220">
        <v>2</v>
      </c>
      <c r="W1220">
        <v>4</v>
      </c>
      <c r="X1220">
        <v>1</v>
      </c>
      <c r="Y1220">
        <v>4</v>
      </c>
      <c r="Z1220">
        <v>6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43</v>
      </c>
      <c r="AI1220" s="13">
        <f>SUM(Table13[[#This Row],[MntWines]:[MntGoldProds]])</f>
        <v>203</v>
      </c>
      <c r="AJ1220" s="13">
        <f>AVERAGE(Table13[[#This Row],[MntWines]:[MntGoldProds]])</f>
        <v>33.833333333333336</v>
      </c>
      <c r="AK1220">
        <f>IF(Table13[[#This Row],[Total Number of Purchases]]=0,0,Table13[[#This Row],[Total Spend]]/Table13[[#This Row],[Total Number of Purchases]])</f>
        <v>18.454545454545453</v>
      </c>
      <c r="AM1220">
        <f>SUM(Table13[[#This Row],[NumDealsPurchases]:[NumStorePurchases]])</f>
        <v>11</v>
      </c>
      <c r="AN1220" s="14">
        <f>Snapshot_Date-Table13[[#This Row],[Dt_Customer]]</f>
        <v>414</v>
      </c>
      <c r="AP1220" s="13">
        <f>Table13[[#This Row],[NumDealsPurchases]]/Table13[[#This Row],[Total Number of Purchases]]*100</f>
        <v>18.181818181818183</v>
      </c>
      <c r="AQ1220">
        <f>6-ROUNDUP(_xlfn.PERCENTRANK.INC(Table13[Recency],Table13[[#This Row],[Recency]])*5, 0)</f>
        <v>3</v>
      </c>
      <c r="AR1220">
        <f>ROUNDUP(_xlfn.PERCENTRANK.INC(Table13[Total Number of Purchases],Table13[[#This Row],[Total Number of Purchases]])*5,0)</f>
        <v>2</v>
      </c>
      <c r="AS1220">
        <f>ROUNDUP(_xlfn.PERCENTRANK.INC(Table13[Total Spend],Table13[[#This Row],[Total Spend]])*5,0)</f>
        <v>3</v>
      </c>
      <c r="AT1220" t="str">
        <f>Table13[[#This Row],[Recency Score]]&amp;Table13[[#This Row],[Frequency Score]]&amp;Table13[[#This Row],[Monetary Score]]</f>
        <v>323</v>
      </c>
      <c r="AU1220" t="str">
        <f t="shared" si="19"/>
        <v>Needs Attention</v>
      </c>
      <c r="AW1220" s="13">
        <f>DATEDIF(Table13[[#This Row],[Dt_Customer]], Snapshot_Date, "d")</f>
        <v>414</v>
      </c>
      <c r="AX1220" s="13">
        <f>Table13[[#This Row],[CL if today]]/365</f>
        <v>1.1342465753424658</v>
      </c>
      <c r="AY1220">
        <f>Table13[[#This Row],[Total Number of Purchases]]/Table13[[#This Row],[Corrected CL]]</f>
        <v>9.6980676328502415</v>
      </c>
      <c r="AZ1220">
        <f>Table13[[#This Row],[Average Order Value (AOV)]]*Table13[[#This Row],[Freq per Year]]</f>
        <v>178.9734299516908</v>
      </c>
      <c r="BA1220">
        <f>Table13[[#This Row],[Total Spend]]/Table13[[#This Row],[Corrected CL]]</f>
        <v>178.97342995169083</v>
      </c>
      <c r="BB1220">
        <v>819.2805755395683</v>
      </c>
      <c r="BC1220" s="1">
        <f>Table13[[#This Row],[Dt_Customer]]+Table13[[#This Row],[Recency]]</f>
        <v>41548</v>
      </c>
      <c r="BD1220" s="16" t="str">
        <f>IF(COUNTIF(A:A, A1220) &gt; 1, "Duplicate", "Unique")</f>
        <v>Unique</v>
      </c>
    </row>
    <row r="1221" spans="1:56" x14ac:dyDescent="0.3">
      <c r="A1221">
        <v>9214</v>
      </c>
      <c r="B1221">
        <v>1991</v>
      </c>
      <c r="C1221" t="s">
        <v>28</v>
      </c>
      <c r="D1221" t="s">
        <v>33</v>
      </c>
      <c r="E1221">
        <v>42691</v>
      </c>
      <c r="F1221">
        <v>0</v>
      </c>
      <c r="G1221">
        <v>0</v>
      </c>
      <c r="H1221" s="1">
        <v>41502</v>
      </c>
      <c r="I1221">
        <v>48</v>
      </c>
      <c r="J1221">
        <v>179</v>
      </c>
      <c r="K1221">
        <v>2</v>
      </c>
      <c r="L1221">
        <v>64</v>
      </c>
      <c r="M1221">
        <v>38</v>
      </c>
      <c r="N1221">
        <v>17</v>
      </c>
      <c r="O1221">
        <v>58</v>
      </c>
      <c r="P1221">
        <f>IF(Table13[[#This Row],[MntWines]] = 0,"",Table13[[#This Row],[MntWines]])</f>
        <v>179</v>
      </c>
      <c r="Q1221">
        <f>IF(Table13[[#This Row],[MntFruits]] = 0, "",Table13[[#This Row],[MntFruits]])</f>
        <v>2</v>
      </c>
      <c r="R1221">
        <f>IF(Table13[[#This Row],[MntMeatProducts]] = 0, "",Table13[[#This Row],[MntMeatProducts]])</f>
        <v>64</v>
      </c>
      <c r="S1221">
        <f>IF(Table13[[#This Row],[MntFishProducts]] = 0, "",Table13[[#This Row],[MntFishProducts]])</f>
        <v>38</v>
      </c>
      <c r="T1221">
        <f>IF(Table13[[#This Row],[MntSweetProducts]] = 0, "",Table13[[#This Row],[MntSweetProducts]])</f>
        <v>17</v>
      </c>
      <c r="U1221">
        <f>IF(Table13[[#This Row],[MntGoldProds]] = 0, "",Table13[[#This Row],[MntGoldProds]])</f>
        <v>58</v>
      </c>
      <c r="V1221">
        <v>1</v>
      </c>
      <c r="W1221">
        <v>5</v>
      </c>
      <c r="X1221">
        <v>1</v>
      </c>
      <c r="Y1221">
        <v>6</v>
      </c>
      <c r="Z1221">
        <v>5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 t="s">
        <v>30</v>
      </c>
      <c r="AI1221" s="13">
        <f>SUM(Table13[[#This Row],[MntWines]:[MntGoldProds]])</f>
        <v>358</v>
      </c>
      <c r="AJ1221" s="13">
        <f>AVERAGE(Table13[[#This Row],[MntWines]:[MntGoldProds]])</f>
        <v>59.666666666666664</v>
      </c>
      <c r="AK1221">
        <f>IF(Table13[[#This Row],[Total Number of Purchases]]=0,0,Table13[[#This Row],[Total Spend]]/Table13[[#This Row],[Total Number of Purchases]])</f>
        <v>27.53846153846154</v>
      </c>
      <c r="AM1221">
        <f>SUM(Table13[[#This Row],[NumDealsPurchases]:[NumStorePurchases]])</f>
        <v>13</v>
      </c>
      <c r="AN1221" s="14">
        <f>Snapshot_Date-Table13[[#This Row],[Dt_Customer]]</f>
        <v>414</v>
      </c>
      <c r="AP1221" s="13">
        <f>Table13[[#This Row],[NumDealsPurchases]]/Table13[[#This Row],[Total Number of Purchases]]*100</f>
        <v>7.6923076923076925</v>
      </c>
      <c r="AQ1221">
        <f>6-ROUNDUP(_xlfn.PERCENTRANK.INC(Table13[Recency],Table13[[#This Row],[Recency]])*5, 0)</f>
        <v>3</v>
      </c>
      <c r="AR1221">
        <f>ROUNDUP(_xlfn.PERCENTRANK.INC(Table13[Total Number of Purchases],Table13[[#This Row],[Total Number of Purchases]])*5,0)</f>
        <v>3</v>
      </c>
      <c r="AS1221">
        <f>ROUNDUP(_xlfn.PERCENTRANK.INC(Table13[Total Spend],Table13[[#This Row],[Total Spend]])*5,0)</f>
        <v>3</v>
      </c>
      <c r="AT1221" t="str">
        <f>Table13[[#This Row],[Recency Score]]&amp;Table13[[#This Row],[Frequency Score]]&amp;Table13[[#This Row],[Monetary Score]]</f>
        <v>333</v>
      </c>
      <c r="AU1221" t="str">
        <f t="shared" si="19"/>
        <v>Needs Attention</v>
      </c>
      <c r="AW1221" s="13">
        <f>DATEDIF(Table13[[#This Row],[Dt_Customer]], Snapshot_Date, "d")</f>
        <v>414</v>
      </c>
      <c r="AX1221" s="13">
        <f>Table13[[#This Row],[CL if today]]/365</f>
        <v>1.1342465753424658</v>
      </c>
      <c r="AY1221">
        <f>Table13[[#This Row],[Total Number of Purchases]]/Table13[[#This Row],[Corrected CL]]</f>
        <v>11.461352657004831</v>
      </c>
      <c r="AZ1221">
        <f>Table13[[#This Row],[Average Order Value (AOV)]]*Table13[[#This Row],[Freq per Year]]</f>
        <v>315.62801932367154</v>
      </c>
      <c r="BA1221">
        <f>Table13[[#This Row],[Total Spend]]/Table13[[#This Row],[Corrected CL]]</f>
        <v>315.62801932367148</v>
      </c>
      <c r="BB1221">
        <v>1062.6913875598086</v>
      </c>
      <c r="BC1221" s="1">
        <f>Table13[[#This Row],[Dt_Customer]]+Table13[[#This Row],[Recency]]</f>
        <v>41550</v>
      </c>
      <c r="BD1221" s="16" t="str">
        <f>IF(COUNTIF(A:A, A1221) &gt; 1, "Duplicate", "Unique")</f>
        <v>Unique</v>
      </c>
    </row>
    <row r="1222" spans="1:56" x14ac:dyDescent="0.3">
      <c r="A1222">
        <v>2995</v>
      </c>
      <c r="B1222">
        <v>1957</v>
      </c>
      <c r="C1222" t="s">
        <v>41</v>
      </c>
      <c r="D1222" t="s">
        <v>35</v>
      </c>
      <c r="E1222">
        <v>66636</v>
      </c>
      <c r="F1222">
        <v>0</v>
      </c>
      <c r="G1222">
        <v>0</v>
      </c>
      <c r="H1222" s="1">
        <v>41503</v>
      </c>
      <c r="I1222">
        <v>64</v>
      </c>
      <c r="J1222">
        <v>291</v>
      </c>
      <c r="K1222">
        <v>10</v>
      </c>
      <c r="L1222">
        <v>689</v>
      </c>
      <c r="M1222">
        <v>84</v>
      </c>
      <c r="N1222">
        <v>10</v>
      </c>
      <c r="O1222">
        <v>0</v>
      </c>
      <c r="P1222">
        <f>IF(Table13[[#This Row],[MntWines]] = 0,"",Table13[[#This Row],[MntWines]])</f>
        <v>291</v>
      </c>
      <c r="Q1222">
        <f>IF(Table13[[#This Row],[MntFruits]] = 0, "",Table13[[#This Row],[MntFruits]])</f>
        <v>10</v>
      </c>
      <c r="R1222">
        <f>IF(Table13[[#This Row],[MntMeatProducts]] = 0, "",Table13[[#This Row],[MntMeatProducts]])</f>
        <v>689</v>
      </c>
      <c r="S1222">
        <f>IF(Table13[[#This Row],[MntFishProducts]] = 0, "",Table13[[#This Row],[MntFishProducts]])</f>
        <v>84</v>
      </c>
      <c r="T1222">
        <f>IF(Table13[[#This Row],[MntSweetProducts]] = 0, "",Table13[[#This Row],[MntSweetProducts]])</f>
        <v>10</v>
      </c>
      <c r="U1222" t="str">
        <f>IF(Table13[[#This Row],[MntGoldProds]] = 0, "",Table13[[#This Row],[MntGoldProds]])</f>
        <v/>
      </c>
      <c r="V1222">
        <v>1</v>
      </c>
      <c r="W1222">
        <v>3</v>
      </c>
      <c r="X1222">
        <v>4</v>
      </c>
      <c r="Y1222">
        <v>9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30</v>
      </c>
      <c r="AI1222" s="13">
        <f>SUM(Table13[[#This Row],[MntWines]:[MntGoldProds]])</f>
        <v>1084</v>
      </c>
      <c r="AJ1222" s="13">
        <f>AVERAGE(Table13[[#This Row],[MntWines]:[MntGoldProds]])</f>
        <v>180.66666666666666</v>
      </c>
      <c r="AK1222">
        <f>IF(Table13[[#This Row],[Total Number of Purchases]]=0,0,Table13[[#This Row],[Total Spend]]/Table13[[#This Row],[Total Number of Purchases]])</f>
        <v>63.764705882352942</v>
      </c>
      <c r="AM1222">
        <f>SUM(Table13[[#This Row],[NumDealsPurchases]:[NumStorePurchases]])</f>
        <v>17</v>
      </c>
      <c r="AN1222" s="14">
        <f>Snapshot_Date-Table13[[#This Row],[Dt_Customer]]</f>
        <v>413</v>
      </c>
      <c r="AP1222" s="13">
        <f>Table13[[#This Row],[NumDealsPurchases]]/Table13[[#This Row],[Total Number of Purchases]]*100</f>
        <v>5.8823529411764701</v>
      </c>
      <c r="AQ1222">
        <f>6-ROUNDUP(_xlfn.PERCENTRANK.INC(Table13[Recency],Table13[[#This Row],[Recency]])*5, 0)</f>
        <v>2</v>
      </c>
      <c r="AR1222">
        <f>ROUNDUP(_xlfn.PERCENTRANK.INC(Table13[Total Number of Purchases],Table13[[#This Row],[Total Number of Purchases]])*5,0)</f>
        <v>3</v>
      </c>
      <c r="AS1222">
        <f>ROUNDUP(_xlfn.PERCENTRANK.INC(Table13[Total Spend],Table13[[#This Row],[Total Spend]])*5,0)</f>
        <v>4</v>
      </c>
      <c r="AT1222" t="str">
        <f>Table13[[#This Row],[Recency Score]]&amp;Table13[[#This Row],[Frequency Score]]&amp;Table13[[#This Row],[Monetary Score]]</f>
        <v>234</v>
      </c>
      <c r="AU1222" t="str">
        <f t="shared" si="19"/>
        <v>About to Sleep</v>
      </c>
      <c r="AW1222" s="13">
        <f>DATEDIF(Table13[[#This Row],[Dt_Customer]], Snapshot_Date, "d")</f>
        <v>413</v>
      </c>
      <c r="AX1222" s="13">
        <f>Table13[[#This Row],[CL if today]]/365</f>
        <v>1.1315068493150684</v>
      </c>
      <c r="AY1222">
        <f>Table13[[#This Row],[Total Number of Purchases]]/Table13[[#This Row],[Corrected CL]]</f>
        <v>15.024213075060533</v>
      </c>
      <c r="AZ1222">
        <f>Table13[[#This Row],[Average Order Value (AOV)]]*Table13[[#This Row],[Freq per Year]]</f>
        <v>958.01452784503635</v>
      </c>
      <c r="BA1222">
        <f>Table13[[#This Row],[Total Spend]]/Table13[[#This Row],[Corrected CL]]</f>
        <v>958.01452784503635</v>
      </c>
      <c r="BB1222">
        <v>143.36144578313252</v>
      </c>
      <c r="BC1222" s="1">
        <f>Table13[[#This Row],[Dt_Customer]]+Table13[[#This Row],[Recency]]</f>
        <v>41567</v>
      </c>
      <c r="BD1222" s="16" t="str">
        <f>IF(COUNTIF(A:A, A1222) &gt; 1, "Duplicate", "Unique")</f>
        <v>Unique</v>
      </c>
    </row>
    <row r="1223" spans="1:56" x14ac:dyDescent="0.3">
      <c r="A1223">
        <v>8414</v>
      </c>
      <c r="B1223">
        <v>1962</v>
      </c>
      <c r="C1223" t="s">
        <v>37</v>
      </c>
      <c r="D1223" t="s">
        <v>31</v>
      </c>
      <c r="E1223">
        <v>33419</v>
      </c>
      <c r="F1223">
        <v>0</v>
      </c>
      <c r="G1223">
        <v>1</v>
      </c>
      <c r="H1223" s="1">
        <v>41503</v>
      </c>
      <c r="I1223">
        <v>76</v>
      </c>
      <c r="J1223">
        <v>56</v>
      </c>
      <c r="K1223">
        <v>0</v>
      </c>
      <c r="L1223">
        <v>12</v>
      </c>
      <c r="M1223">
        <v>0</v>
      </c>
      <c r="N1223">
        <v>0</v>
      </c>
      <c r="O1223">
        <v>18</v>
      </c>
      <c r="P1223">
        <f>IF(Table13[[#This Row],[MntWines]] = 0,"",Table13[[#This Row],[MntWines]])</f>
        <v>56</v>
      </c>
      <c r="Q1223" t="str">
        <f>IF(Table13[[#This Row],[MntFruits]] = 0, "",Table13[[#This Row],[MntFruits]])</f>
        <v/>
      </c>
      <c r="R1223">
        <f>IF(Table13[[#This Row],[MntMeatProducts]] = 0, "",Table13[[#This Row],[MntMeatProducts]])</f>
        <v>12</v>
      </c>
      <c r="S1223" t="str">
        <f>IF(Table13[[#This Row],[MntFishProducts]] = 0, "",Table13[[#This Row],[MntFishProducts]])</f>
        <v/>
      </c>
      <c r="T1223" t="str">
        <f>IF(Table13[[#This Row],[MntSweetProducts]] = 0, "",Table13[[#This Row],[MntSweetProducts]])</f>
        <v/>
      </c>
      <c r="U1223">
        <f>IF(Table13[[#This Row],[MntGoldProds]] = 0, "",Table13[[#This Row],[MntGoldProds]])</f>
        <v>18</v>
      </c>
      <c r="V1223">
        <v>2</v>
      </c>
      <c r="W1223">
        <v>2</v>
      </c>
      <c r="X1223">
        <v>0</v>
      </c>
      <c r="Y1223">
        <v>4</v>
      </c>
      <c r="Z1223">
        <v>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 t="s">
        <v>30</v>
      </c>
      <c r="AI1223" s="13">
        <f>SUM(Table13[[#This Row],[MntWines]:[MntGoldProds]])</f>
        <v>86</v>
      </c>
      <c r="AJ1223" s="13">
        <f>AVERAGE(Table13[[#This Row],[MntWines]:[MntGoldProds]])</f>
        <v>14.333333333333334</v>
      </c>
      <c r="AK1223">
        <f>IF(Table13[[#This Row],[Total Number of Purchases]]=0,0,Table13[[#This Row],[Total Spend]]/Table13[[#This Row],[Total Number of Purchases]])</f>
        <v>10.75</v>
      </c>
      <c r="AM1223">
        <f>SUM(Table13[[#This Row],[NumDealsPurchases]:[NumStorePurchases]])</f>
        <v>8</v>
      </c>
      <c r="AN1223" s="14">
        <f>Snapshot_Date-Table13[[#This Row],[Dt_Customer]]</f>
        <v>413</v>
      </c>
      <c r="AP1223" s="13">
        <f>Table13[[#This Row],[NumDealsPurchases]]/Table13[[#This Row],[Total Number of Purchases]]*100</f>
        <v>25</v>
      </c>
      <c r="AQ1223">
        <f>6-ROUNDUP(_xlfn.PERCENTRANK.INC(Table13[Recency],Table13[[#This Row],[Recency]])*5, 0)</f>
        <v>2</v>
      </c>
      <c r="AR1223">
        <f>ROUNDUP(_xlfn.PERCENTRANK.INC(Table13[Total Number of Purchases],Table13[[#This Row],[Total Number of Purchases]])*5,0)</f>
        <v>2</v>
      </c>
      <c r="AS1223">
        <f>ROUNDUP(_xlfn.PERCENTRANK.INC(Table13[Total Spend],Table13[[#This Row],[Total Spend]])*5,0)</f>
        <v>2</v>
      </c>
      <c r="AT1223" t="str">
        <f>Table13[[#This Row],[Recency Score]]&amp;Table13[[#This Row],[Frequency Score]]&amp;Table13[[#This Row],[Monetary Score]]</f>
        <v>222</v>
      </c>
      <c r="AU1223" t="str">
        <f t="shared" si="19"/>
        <v>About to Sleep</v>
      </c>
      <c r="AW1223" s="13">
        <f>DATEDIF(Table13[[#This Row],[Dt_Customer]], Snapshot_Date, "d")</f>
        <v>413</v>
      </c>
      <c r="AX1223" s="13">
        <f>Table13[[#This Row],[CL if today]]/365</f>
        <v>1.1315068493150684</v>
      </c>
      <c r="AY1223">
        <f>Table13[[#This Row],[Total Number of Purchases]]/Table13[[#This Row],[Corrected CL]]</f>
        <v>7.0702179176755457</v>
      </c>
      <c r="AZ1223">
        <f>Table13[[#This Row],[Average Order Value (AOV)]]*Table13[[#This Row],[Freq per Year]]</f>
        <v>76.004842615012123</v>
      </c>
      <c r="BA1223">
        <f>Table13[[#This Row],[Total Spend]]/Table13[[#This Row],[Corrected CL]]</f>
        <v>76.004842615012109</v>
      </c>
      <c r="BB1223">
        <v>1215.4939759036145</v>
      </c>
      <c r="BC1223" s="1">
        <f>Table13[[#This Row],[Dt_Customer]]+Table13[[#This Row],[Recency]]</f>
        <v>41579</v>
      </c>
      <c r="BD1223" s="16" t="str">
        <f>IF(COUNTIF(A:A, A1223) &gt; 1, "Duplicate", "Unique")</f>
        <v>Unique</v>
      </c>
    </row>
    <row r="1224" spans="1:56" x14ac:dyDescent="0.3">
      <c r="A1224">
        <v>9523</v>
      </c>
      <c r="B1224">
        <v>1982</v>
      </c>
      <c r="C1224" t="s">
        <v>28</v>
      </c>
      <c r="D1224" t="s">
        <v>35</v>
      </c>
      <c r="E1224">
        <v>40479</v>
      </c>
      <c r="F1224">
        <v>1</v>
      </c>
      <c r="G1224">
        <v>0</v>
      </c>
      <c r="H1224" s="1">
        <v>41503</v>
      </c>
      <c r="I1224">
        <v>95</v>
      </c>
      <c r="J1224">
        <v>5</v>
      </c>
      <c r="K1224">
        <v>0</v>
      </c>
      <c r="L1224">
        <v>8</v>
      </c>
      <c r="M1224">
        <v>2</v>
      </c>
      <c r="N1224">
        <v>0</v>
      </c>
      <c r="O1224">
        <v>0</v>
      </c>
      <c r="P1224">
        <f>IF(Table13[[#This Row],[MntWines]] = 0,"",Table13[[#This Row],[MntWines]])</f>
        <v>5</v>
      </c>
      <c r="Q1224" t="str">
        <f>IF(Table13[[#This Row],[MntFruits]] = 0, "",Table13[[#This Row],[MntFruits]])</f>
        <v/>
      </c>
      <c r="R1224">
        <f>IF(Table13[[#This Row],[MntMeatProducts]] = 0, "",Table13[[#This Row],[MntMeatProducts]])</f>
        <v>8</v>
      </c>
      <c r="S1224">
        <f>IF(Table13[[#This Row],[MntFishProducts]] = 0, "",Table13[[#This Row],[MntFishProducts]])</f>
        <v>2</v>
      </c>
      <c r="T1224" t="str">
        <f>IF(Table13[[#This Row],[MntSweetProducts]] = 0, "",Table13[[#This Row],[MntSweetProducts]])</f>
        <v/>
      </c>
      <c r="U1224" t="str">
        <f>IF(Table13[[#This Row],[MntGoldProds]] = 0, "",Table13[[#This Row],[MntGoldProds]])</f>
        <v/>
      </c>
      <c r="V1224">
        <v>1</v>
      </c>
      <c r="W1224">
        <v>0</v>
      </c>
      <c r="X1224">
        <v>0</v>
      </c>
      <c r="Y1224">
        <v>3</v>
      </c>
      <c r="Z1224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 t="s">
        <v>30</v>
      </c>
      <c r="AI1224" s="13">
        <f>SUM(Table13[[#This Row],[MntWines]:[MntGoldProds]])</f>
        <v>15</v>
      </c>
      <c r="AJ1224" s="13">
        <f>AVERAGE(Table13[[#This Row],[MntWines]:[MntGoldProds]])</f>
        <v>2.5</v>
      </c>
      <c r="AK1224">
        <f>IF(Table13[[#This Row],[Total Number of Purchases]]=0,0,Table13[[#This Row],[Total Spend]]/Table13[[#This Row],[Total Number of Purchases]])</f>
        <v>3.75</v>
      </c>
      <c r="AM1224">
        <f>SUM(Table13[[#This Row],[NumDealsPurchases]:[NumStorePurchases]])</f>
        <v>4</v>
      </c>
      <c r="AN1224" s="14">
        <f>Snapshot_Date-Table13[[#This Row],[Dt_Customer]]</f>
        <v>413</v>
      </c>
      <c r="AP1224" s="13">
        <f>Table13[[#This Row],[NumDealsPurchases]]/Table13[[#This Row],[Total Number of Purchases]]*100</f>
        <v>25</v>
      </c>
      <c r="AQ1224">
        <f>6-ROUNDUP(_xlfn.PERCENTRANK.INC(Table13[Recency],Table13[[#This Row],[Recency]])*5, 0)</f>
        <v>1</v>
      </c>
      <c r="AR1224">
        <f>ROUNDUP(_xlfn.PERCENTRANK.INC(Table13[Total Number of Purchases],Table13[[#This Row],[Total Number of Purchases]])*5,0)</f>
        <v>1</v>
      </c>
      <c r="AS1224">
        <f>ROUNDUP(_xlfn.PERCENTRANK.INC(Table13[Total Spend],Table13[[#This Row],[Total Spend]])*5,0)</f>
        <v>1</v>
      </c>
      <c r="AT1224" t="str">
        <f>Table13[[#This Row],[Recency Score]]&amp;Table13[[#This Row],[Frequency Score]]&amp;Table13[[#This Row],[Monetary Score]]</f>
        <v>111</v>
      </c>
      <c r="AU1224" t="str">
        <f t="shared" si="19"/>
        <v>Lost</v>
      </c>
      <c r="AW1224" s="13">
        <f>DATEDIF(Table13[[#This Row],[Dt_Customer]], Snapshot_Date, "d")</f>
        <v>413</v>
      </c>
      <c r="AX1224" s="13">
        <f>Table13[[#This Row],[CL if today]]/365</f>
        <v>1.1315068493150684</v>
      </c>
      <c r="AY1224">
        <f>Table13[[#This Row],[Total Number of Purchases]]/Table13[[#This Row],[Corrected CL]]</f>
        <v>3.5351089588377729</v>
      </c>
      <c r="AZ1224">
        <f>Table13[[#This Row],[Average Order Value (AOV)]]*Table13[[#This Row],[Freq per Year]]</f>
        <v>13.256658595641648</v>
      </c>
      <c r="BA1224">
        <f>Table13[[#This Row],[Total Spend]]/Table13[[#This Row],[Corrected CL]]</f>
        <v>13.256658595641648</v>
      </c>
      <c r="BB1224">
        <v>244.79567307692309</v>
      </c>
      <c r="BC1224" s="1">
        <f>Table13[[#This Row],[Dt_Customer]]+Table13[[#This Row],[Recency]]</f>
        <v>41598</v>
      </c>
      <c r="BD1224" s="16" t="str">
        <f>IF(COUNTIF(A:A, A1224) &gt; 1, "Duplicate", "Unique")</f>
        <v>Unique</v>
      </c>
    </row>
    <row r="1225" spans="1:56" x14ac:dyDescent="0.3">
      <c r="A1225">
        <v>9242</v>
      </c>
      <c r="B1225">
        <v>1990</v>
      </c>
      <c r="C1225" t="s">
        <v>28</v>
      </c>
      <c r="D1225" t="s">
        <v>31</v>
      </c>
      <c r="E1225">
        <v>64509</v>
      </c>
      <c r="F1225">
        <v>0</v>
      </c>
      <c r="G1225">
        <v>0</v>
      </c>
      <c r="H1225" s="1">
        <v>41503</v>
      </c>
      <c r="I1225">
        <v>19</v>
      </c>
      <c r="J1225">
        <v>836</v>
      </c>
      <c r="K1225">
        <v>185</v>
      </c>
      <c r="L1225">
        <v>575</v>
      </c>
      <c r="M1225">
        <v>24</v>
      </c>
      <c r="N1225">
        <v>25</v>
      </c>
      <c r="O1225">
        <v>77</v>
      </c>
      <c r="P1225">
        <f>IF(Table13[[#This Row],[MntWines]] = 0,"",Table13[[#This Row],[MntWines]])</f>
        <v>836</v>
      </c>
      <c r="Q1225">
        <f>IF(Table13[[#This Row],[MntFruits]] = 0, "",Table13[[#This Row],[MntFruits]])</f>
        <v>185</v>
      </c>
      <c r="R1225">
        <f>IF(Table13[[#This Row],[MntMeatProducts]] = 0, "",Table13[[#This Row],[MntMeatProducts]])</f>
        <v>575</v>
      </c>
      <c r="S1225">
        <f>IF(Table13[[#This Row],[MntFishProducts]] = 0, "",Table13[[#This Row],[MntFishProducts]])</f>
        <v>24</v>
      </c>
      <c r="T1225">
        <f>IF(Table13[[#This Row],[MntSweetProducts]] = 0, "",Table13[[#This Row],[MntSweetProducts]])</f>
        <v>25</v>
      </c>
      <c r="U1225">
        <f>IF(Table13[[#This Row],[MntGoldProds]] = 0, "",Table13[[#This Row],[MntGoldProds]])</f>
        <v>77</v>
      </c>
      <c r="V1225">
        <v>1</v>
      </c>
      <c r="W1225">
        <v>6</v>
      </c>
      <c r="X1225">
        <v>3</v>
      </c>
      <c r="Y1225">
        <v>9</v>
      </c>
      <c r="Z1225">
        <v>4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 t="s">
        <v>43</v>
      </c>
      <c r="AI1225" s="13">
        <f>SUM(Table13[[#This Row],[MntWines]:[MntGoldProds]])</f>
        <v>1722</v>
      </c>
      <c r="AJ1225" s="13">
        <f>AVERAGE(Table13[[#This Row],[MntWines]:[MntGoldProds]])</f>
        <v>287</v>
      </c>
      <c r="AK1225">
        <f>IF(Table13[[#This Row],[Total Number of Purchases]]=0,0,Table13[[#This Row],[Total Spend]]/Table13[[#This Row],[Total Number of Purchases]])</f>
        <v>90.631578947368425</v>
      </c>
      <c r="AM1225">
        <f>SUM(Table13[[#This Row],[NumDealsPurchases]:[NumStorePurchases]])</f>
        <v>19</v>
      </c>
      <c r="AN1225" s="14">
        <f>Snapshot_Date-Table13[[#This Row],[Dt_Customer]]</f>
        <v>413</v>
      </c>
      <c r="AP1225" s="13">
        <f>Table13[[#This Row],[NumDealsPurchases]]/Table13[[#This Row],[Total Number of Purchases]]*100</f>
        <v>5.2631578947368416</v>
      </c>
      <c r="AQ1225">
        <f>6-ROUNDUP(_xlfn.PERCENTRANK.INC(Table13[Recency],Table13[[#This Row],[Recency]])*5, 0)</f>
        <v>5</v>
      </c>
      <c r="AR1225">
        <f>ROUNDUP(_xlfn.PERCENTRANK.INC(Table13[Total Number of Purchases],Table13[[#This Row],[Total Number of Purchases]])*5,0)</f>
        <v>4</v>
      </c>
      <c r="AS1225">
        <f>ROUNDUP(_xlfn.PERCENTRANK.INC(Table13[Total Spend],Table13[[#This Row],[Total Spend]])*5,0)</f>
        <v>5</v>
      </c>
      <c r="AT1225" t="str">
        <f>Table13[[#This Row],[Recency Score]]&amp;Table13[[#This Row],[Frequency Score]]&amp;Table13[[#This Row],[Monetary Score]]</f>
        <v>545</v>
      </c>
      <c r="AU1225" t="str">
        <f t="shared" si="19"/>
        <v>Loyal Customers</v>
      </c>
      <c r="AW1225" s="13">
        <f>DATEDIF(Table13[[#This Row],[Dt_Customer]], Snapshot_Date, "d")</f>
        <v>413</v>
      </c>
      <c r="AX1225" s="13">
        <f>Table13[[#This Row],[CL if today]]/365</f>
        <v>1.1315068493150684</v>
      </c>
      <c r="AY1225">
        <f>Table13[[#This Row],[Total Number of Purchases]]/Table13[[#This Row],[Corrected CL]]</f>
        <v>16.791767554479421</v>
      </c>
      <c r="AZ1225">
        <f>Table13[[#This Row],[Average Order Value (AOV)]]*Table13[[#This Row],[Freq per Year]]</f>
        <v>1521.8644067796613</v>
      </c>
      <c r="BA1225">
        <f>Table13[[#This Row],[Total Spend]]/Table13[[#This Row],[Corrected CL]]</f>
        <v>1521.8644067796611</v>
      </c>
      <c r="BB1225">
        <v>356.20481927710841</v>
      </c>
      <c r="BC1225" s="1">
        <f>Table13[[#This Row],[Dt_Customer]]+Table13[[#This Row],[Recency]]</f>
        <v>41522</v>
      </c>
      <c r="BD1225" s="16" t="str">
        <f>IF(COUNTIF(A:A, A1225) &gt; 1, "Duplicate", "Unique")</f>
        <v>Unique</v>
      </c>
    </row>
    <row r="1226" spans="1:56" x14ac:dyDescent="0.3">
      <c r="A1226">
        <v>4381</v>
      </c>
      <c r="B1226">
        <v>1971</v>
      </c>
      <c r="C1226" t="s">
        <v>37</v>
      </c>
      <c r="D1226" t="s">
        <v>33</v>
      </c>
      <c r="E1226">
        <v>46463</v>
      </c>
      <c r="F1226">
        <v>1</v>
      </c>
      <c r="G1226">
        <v>1</v>
      </c>
      <c r="H1226" s="1">
        <v>41504</v>
      </c>
      <c r="I1226">
        <v>56</v>
      </c>
      <c r="J1226">
        <v>163</v>
      </c>
      <c r="K1226">
        <v>2</v>
      </c>
      <c r="L1226">
        <v>40</v>
      </c>
      <c r="M1226">
        <v>8</v>
      </c>
      <c r="N1226">
        <v>11</v>
      </c>
      <c r="O1226">
        <v>11</v>
      </c>
      <c r="P1226">
        <f>IF(Table13[[#This Row],[MntWines]] = 0,"",Table13[[#This Row],[MntWines]])</f>
        <v>163</v>
      </c>
      <c r="Q1226">
        <f>IF(Table13[[#This Row],[MntFruits]] = 0, "",Table13[[#This Row],[MntFruits]])</f>
        <v>2</v>
      </c>
      <c r="R1226">
        <f>IF(Table13[[#This Row],[MntMeatProducts]] = 0, "",Table13[[#This Row],[MntMeatProducts]])</f>
        <v>40</v>
      </c>
      <c r="S1226">
        <f>IF(Table13[[#This Row],[MntFishProducts]] = 0, "",Table13[[#This Row],[MntFishProducts]])</f>
        <v>8</v>
      </c>
      <c r="T1226">
        <f>IF(Table13[[#This Row],[MntSweetProducts]] = 0, "",Table13[[#This Row],[MntSweetProducts]])</f>
        <v>11</v>
      </c>
      <c r="U1226">
        <f>IF(Table13[[#This Row],[MntGoldProds]] = 0, "",Table13[[#This Row],[MntGoldProds]])</f>
        <v>11</v>
      </c>
      <c r="V1226">
        <v>7</v>
      </c>
      <c r="W1226">
        <v>3</v>
      </c>
      <c r="X1226">
        <v>1</v>
      </c>
      <c r="Y1226">
        <v>6</v>
      </c>
      <c r="Z1226">
        <v>6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 t="s">
        <v>30</v>
      </c>
      <c r="AI1226" s="13">
        <f>SUM(Table13[[#This Row],[MntWines]:[MntGoldProds]])</f>
        <v>235</v>
      </c>
      <c r="AJ1226" s="13">
        <f>AVERAGE(Table13[[#This Row],[MntWines]:[MntGoldProds]])</f>
        <v>39.166666666666664</v>
      </c>
      <c r="AK1226">
        <f>IF(Table13[[#This Row],[Total Number of Purchases]]=0,0,Table13[[#This Row],[Total Spend]]/Table13[[#This Row],[Total Number of Purchases]])</f>
        <v>13.823529411764707</v>
      </c>
      <c r="AM1226">
        <f>SUM(Table13[[#This Row],[NumDealsPurchases]:[NumStorePurchases]])</f>
        <v>17</v>
      </c>
      <c r="AN1226" s="14">
        <f>Snapshot_Date-Table13[[#This Row],[Dt_Customer]]</f>
        <v>412</v>
      </c>
      <c r="AP1226" s="13">
        <f>Table13[[#This Row],[NumDealsPurchases]]/Table13[[#This Row],[Total Number of Purchases]]*100</f>
        <v>41.17647058823529</v>
      </c>
      <c r="AQ1226">
        <f>6-ROUNDUP(_xlfn.PERCENTRANK.INC(Table13[Recency],Table13[[#This Row],[Recency]])*5, 0)</f>
        <v>3</v>
      </c>
      <c r="AR1226">
        <f>ROUNDUP(_xlfn.PERCENTRANK.INC(Table13[Total Number of Purchases],Table13[[#This Row],[Total Number of Purchases]])*5,0)</f>
        <v>3</v>
      </c>
      <c r="AS1226">
        <f>ROUNDUP(_xlfn.PERCENTRANK.INC(Table13[Total Spend],Table13[[#This Row],[Total Spend]])*5,0)</f>
        <v>3</v>
      </c>
      <c r="AT1226" t="str">
        <f>Table13[[#This Row],[Recency Score]]&amp;Table13[[#This Row],[Frequency Score]]&amp;Table13[[#This Row],[Monetary Score]]</f>
        <v>333</v>
      </c>
      <c r="AU1226" t="str">
        <f t="shared" si="19"/>
        <v>Needs Attention</v>
      </c>
      <c r="AW1226" s="13">
        <f>DATEDIF(Table13[[#This Row],[Dt_Customer]], Snapshot_Date, "d")</f>
        <v>412</v>
      </c>
      <c r="AX1226" s="13">
        <f>Table13[[#This Row],[CL if today]]/365</f>
        <v>1.1287671232876713</v>
      </c>
      <c r="AY1226">
        <f>Table13[[#This Row],[Total Number of Purchases]]/Table13[[#This Row],[Corrected CL]]</f>
        <v>15.060679611650485</v>
      </c>
      <c r="AZ1226">
        <f>Table13[[#This Row],[Average Order Value (AOV)]]*Table13[[#This Row],[Freq per Year]]</f>
        <v>208.19174757281553</v>
      </c>
      <c r="BA1226">
        <f>Table13[[#This Row],[Total Spend]]/Table13[[#This Row],[Corrected CL]]</f>
        <v>208.19174757281553</v>
      </c>
      <c r="BB1226">
        <v>1244.5180722891564</v>
      </c>
      <c r="BC1226" s="1">
        <f>Table13[[#This Row],[Dt_Customer]]+Table13[[#This Row],[Recency]]</f>
        <v>41560</v>
      </c>
      <c r="BD1226" s="16" t="str">
        <f>IF(COUNTIF(A:A, A1226) &gt; 1, "Duplicate", "Unique")</f>
        <v>Unique</v>
      </c>
    </row>
    <row r="1227" spans="1:56" x14ac:dyDescent="0.3">
      <c r="A1227">
        <v>9483</v>
      </c>
      <c r="B1227">
        <v>1959</v>
      </c>
      <c r="C1227" t="s">
        <v>28</v>
      </c>
      <c r="D1227" t="s">
        <v>35</v>
      </c>
      <c r="E1227">
        <v>57957</v>
      </c>
      <c r="F1227">
        <v>0</v>
      </c>
      <c r="G1227">
        <v>1</v>
      </c>
      <c r="H1227" s="1">
        <v>41505</v>
      </c>
      <c r="I1227">
        <v>24</v>
      </c>
      <c r="J1227">
        <v>290</v>
      </c>
      <c r="K1227">
        <v>59</v>
      </c>
      <c r="L1227">
        <v>177</v>
      </c>
      <c r="M1227">
        <v>77</v>
      </c>
      <c r="N1227">
        <v>5</v>
      </c>
      <c r="O1227">
        <v>29</v>
      </c>
      <c r="P1227">
        <f>IF(Table13[[#This Row],[MntWines]] = 0,"",Table13[[#This Row],[MntWines]])</f>
        <v>290</v>
      </c>
      <c r="Q1227">
        <f>IF(Table13[[#This Row],[MntFruits]] = 0, "",Table13[[#This Row],[MntFruits]])</f>
        <v>59</v>
      </c>
      <c r="R1227">
        <f>IF(Table13[[#This Row],[MntMeatProducts]] = 0, "",Table13[[#This Row],[MntMeatProducts]])</f>
        <v>177</v>
      </c>
      <c r="S1227">
        <f>IF(Table13[[#This Row],[MntFishProducts]] = 0, "",Table13[[#This Row],[MntFishProducts]])</f>
        <v>77</v>
      </c>
      <c r="T1227">
        <f>IF(Table13[[#This Row],[MntSweetProducts]] = 0, "",Table13[[#This Row],[MntSweetProducts]])</f>
        <v>5</v>
      </c>
      <c r="U1227">
        <f>IF(Table13[[#This Row],[MntGoldProds]] = 0, "",Table13[[#This Row],[MntGoldProds]])</f>
        <v>29</v>
      </c>
      <c r="V1227">
        <v>7</v>
      </c>
      <c r="W1227">
        <v>4</v>
      </c>
      <c r="X1227">
        <v>6</v>
      </c>
      <c r="Y1227">
        <v>8</v>
      </c>
      <c r="Z1227">
        <v>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 t="s">
        <v>32</v>
      </c>
      <c r="AI1227" s="13">
        <f>SUM(Table13[[#This Row],[MntWines]:[MntGoldProds]])</f>
        <v>637</v>
      </c>
      <c r="AJ1227" s="13">
        <f>AVERAGE(Table13[[#This Row],[MntWines]:[MntGoldProds]])</f>
        <v>106.16666666666667</v>
      </c>
      <c r="AK1227">
        <f>IF(Table13[[#This Row],[Total Number of Purchases]]=0,0,Table13[[#This Row],[Total Spend]]/Table13[[#This Row],[Total Number of Purchases]])</f>
        <v>25.48</v>
      </c>
      <c r="AM1227">
        <f>SUM(Table13[[#This Row],[NumDealsPurchases]:[NumStorePurchases]])</f>
        <v>25</v>
      </c>
      <c r="AN1227" s="14">
        <f>Snapshot_Date-Table13[[#This Row],[Dt_Customer]]</f>
        <v>411</v>
      </c>
      <c r="AP1227" s="13">
        <f>Table13[[#This Row],[NumDealsPurchases]]/Table13[[#This Row],[Total Number of Purchases]]*100</f>
        <v>28.000000000000004</v>
      </c>
      <c r="AQ1227">
        <f>6-ROUNDUP(_xlfn.PERCENTRANK.INC(Table13[Recency],Table13[[#This Row],[Recency]])*5, 0)</f>
        <v>4</v>
      </c>
      <c r="AR1227">
        <f>ROUNDUP(_xlfn.PERCENTRANK.INC(Table13[Total Number of Purchases],Table13[[#This Row],[Total Number of Purchases]])*5,0)</f>
        <v>5</v>
      </c>
      <c r="AS1227">
        <f>ROUNDUP(_xlfn.PERCENTRANK.INC(Table13[Total Spend],Table13[[#This Row],[Total Spend]])*5,0)</f>
        <v>3</v>
      </c>
      <c r="AT1227" t="str">
        <f>Table13[[#This Row],[Recency Score]]&amp;Table13[[#This Row],[Frequency Score]]&amp;Table13[[#This Row],[Monetary Score]]</f>
        <v>453</v>
      </c>
      <c r="AU1227" t="str">
        <f t="shared" si="19"/>
        <v>Frequent Buyers</v>
      </c>
      <c r="AW1227" s="13">
        <f>DATEDIF(Table13[[#This Row],[Dt_Customer]], Snapshot_Date, "d")</f>
        <v>411</v>
      </c>
      <c r="AX1227" s="13">
        <f>Table13[[#This Row],[CL if today]]/365</f>
        <v>1.1260273972602739</v>
      </c>
      <c r="AY1227">
        <f>Table13[[#This Row],[Total Number of Purchases]]/Table13[[#This Row],[Corrected CL]]</f>
        <v>22.201946472019465</v>
      </c>
      <c r="AZ1227">
        <f>Table13[[#This Row],[Average Order Value (AOV)]]*Table13[[#This Row],[Freq per Year]]</f>
        <v>565.70559610705595</v>
      </c>
      <c r="BA1227">
        <f>Table13[[#This Row],[Total Spend]]/Table13[[#This Row],[Corrected CL]]</f>
        <v>565.70559610705595</v>
      </c>
      <c r="BB1227">
        <v>315.62801932367148</v>
      </c>
      <c r="BC1227" s="1">
        <f>Table13[[#This Row],[Dt_Customer]]+Table13[[#This Row],[Recency]]</f>
        <v>41529</v>
      </c>
      <c r="BD1227" s="16" t="str">
        <f>IF(COUNTIF(A:A, A1227) &gt; 1, "Duplicate", "Unique")</f>
        <v>Unique</v>
      </c>
    </row>
    <row r="1228" spans="1:56" x14ac:dyDescent="0.3">
      <c r="A1228">
        <v>7930</v>
      </c>
      <c r="B1228">
        <v>1969</v>
      </c>
      <c r="C1228" t="s">
        <v>41</v>
      </c>
      <c r="D1228" t="s">
        <v>31</v>
      </c>
      <c r="E1228">
        <v>26877</v>
      </c>
      <c r="F1228">
        <v>0</v>
      </c>
      <c r="G1228">
        <v>0</v>
      </c>
      <c r="H1228" s="1">
        <v>41505</v>
      </c>
      <c r="I1228">
        <v>74</v>
      </c>
      <c r="J1228">
        <v>101</v>
      </c>
      <c r="K1228">
        <v>13</v>
      </c>
      <c r="L1228">
        <v>76</v>
      </c>
      <c r="M1228">
        <v>20</v>
      </c>
      <c r="N1228">
        <v>18</v>
      </c>
      <c r="O1228">
        <v>40</v>
      </c>
      <c r="P1228">
        <f>IF(Table13[[#This Row],[MntWines]] = 0,"",Table13[[#This Row],[MntWines]])</f>
        <v>101</v>
      </c>
      <c r="Q1228">
        <f>IF(Table13[[#This Row],[MntFruits]] = 0, "",Table13[[#This Row],[MntFruits]])</f>
        <v>13</v>
      </c>
      <c r="R1228">
        <f>IF(Table13[[#This Row],[MntMeatProducts]] = 0, "",Table13[[#This Row],[MntMeatProducts]])</f>
        <v>76</v>
      </c>
      <c r="S1228">
        <f>IF(Table13[[#This Row],[MntFishProducts]] = 0, "",Table13[[#This Row],[MntFishProducts]])</f>
        <v>20</v>
      </c>
      <c r="T1228">
        <f>IF(Table13[[#This Row],[MntSweetProducts]] = 0, "",Table13[[#This Row],[MntSweetProducts]])</f>
        <v>18</v>
      </c>
      <c r="U1228">
        <f>IF(Table13[[#This Row],[MntGoldProds]] = 0, "",Table13[[#This Row],[MntGoldProds]])</f>
        <v>40</v>
      </c>
      <c r="V1228">
        <v>2</v>
      </c>
      <c r="W1228">
        <v>3</v>
      </c>
      <c r="X1228">
        <v>1</v>
      </c>
      <c r="Y1228">
        <v>6</v>
      </c>
      <c r="Z1228">
        <v>6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">
        <v>30</v>
      </c>
      <c r="AI1228" s="13">
        <f>SUM(Table13[[#This Row],[MntWines]:[MntGoldProds]])</f>
        <v>268</v>
      </c>
      <c r="AJ1228" s="13">
        <f>AVERAGE(Table13[[#This Row],[MntWines]:[MntGoldProds]])</f>
        <v>44.666666666666664</v>
      </c>
      <c r="AK1228">
        <f>IF(Table13[[#This Row],[Total Number of Purchases]]=0,0,Table13[[#This Row],[Total Spend]]/Table13[[#This Row],[Total Number of Purchases]])</f>
        <v>22.333333333333332</v>
      </c>
      <c r="AM1228">
        <f>SUM(Table13[[#This Row],[NumDealsPurchases]:[NumStorePurchases]])</f>
        <v>12</v>
      </c>
      <c r="AN1228" s="14">
        <f>Snapshot_Date-Table13[[#This Row],[Dt_Customer]]</f>
        <v>411</v>
      </c>
      <c r="AP1228" s="13">
        <f>Table13[[#This Row],[NumDealsPurchases]]/Table13[[#This Row],[Total Number of Purchases]]*100</f>
        <v>16.666666666666664</v>
      </c>
      <c r="AQ1228">
        <f>6-ROUNDUP(_xlfn.PERCENTRANK.INC(Table13[Recency],Table13[[#This Row],[Recency]])*5, 0)</f>
        <v>2</v>
      </c>
      <c r="AR1228">
        <f>ROUNDUP(_xlfn.PERCENTRANK.INC(Table13[Total Number of Purchases],Table13[[#This Row],[Total Number of Purchases]])*5,0)</f>
        <v>2</v>
      </c>
      <c r="AS1228">
        <f>ROUNDUP(_xlfn.PERCENTRANK.INC(Table13[Total Spend],Table13[[#This Row],[Total Spend]])*5,0)</f>
        <v>3</v>
      </c>
      <c r="AT1228" t="str">
        <f>Table13[[#This Row],[Recency Score]]&amp;Table13[[#This Row],[Frequency Score]]&amp;Table13[[#This Row],[Monetary Score]]</f>
        <v>223</v>
      </c>
      <c r="AU1228" t="str">
        <f t="shared" si="19"/>
        <v>About to Sleep</v>
      </c>
      <c r="AW1228" s="13">
        <f>DATEDIF(Table13[[#This Row],[Dt_Customer]], Snapshot_Date, "d")</f>
        <v>411</v>
      </c>
      <c r="AX1228" s="13">
        <f>Table13[[#This Row],[CL if today]]/365</f>
        <v>1.1260273972602739</v>
      </c>
      <c r="AY1228">
        <f>Table13[[#This Row],[Total Number of Purchases]]/Table13[[#This Row],[Corrected CL]]</f>
        <v>10.656934306569344</v>
      </c>
      <c r="AZ1228">
        <f>Table13[[#This Row],[Average Order Value (AOV)]]*Table13[[#This Row],[Freq per Year]]</f>
        <v>238.00486618004868</v>
      </c>
      <c r="BA1228">
        <f>Table13[[#This Row],[Total Spend]]/Table13[[#This Row],[Corrected CL]]</f>
        <v>238.00486618004868</v>
      </c>
      <c r="BB1228">
        <v>15.831325301204817</v>
      </c>
      <c r="BC1228" s="1">
        <f>Table13[[#This Row],[Dt_Customer]]+Table13[[#This Row],[Recency]]</f>
        <v>41579</v>
      </c>
      <c r="BD1228" s="16" t="str">
        <f>IF(COUNTIF(A:A, A1228) &gt; 1, "Duplicate", "Unique")</f>
        <v>Unique</v>
      </c>
    </row>
    <row r="1229" spans="1:56" x14ac:dyDescent="0.3">
      <c r="A1229">
        <v>10489</v>
      </c>
      <c r="B1229">
        <v>1973</v>
      </c>
      <c r="C1229" t="s">
        <v>28</v>
      </c>
      <c r="D1229" t="s">
        <v>33</v>
      </c>
      <c r="E1229">
        <v>92955</v>
      </c>
      <c r="F1229">
        <v>0</v>
      </c>
      <c r="G1229">
        <v>0</v>
      </c>
      <c r="H1229" s="1">
        <v>41505</v>
      </c>
      <c r="I1229">
        <v>35</v>
      </c>
      <c r="J1229">
        <v>693</v>
      </c>
      <c r="K1229">
        <v>21</v>
      </c>
      <c r="L1229">
        <v>925</v>
      </c>
      <c r="M1229">
        <v>31</v>
      </c>
      <c r="N1229">
        <v>24</v>
      </c>
      <c r="O1229">
        <v>84</v>
      </c>
      <c r="P1229">
        <f>IF(Table13[[#This Row],[MntWines]] = 0,"",Table13[[#This Row],[MntWines]])</f>
        <v>693</v>
      </c>
      <c r="Q1229">
        <f>IF(Table13[[#This Row],[MntFruits]] = 0, "",Table13[[#This Row],[MntFruits]])</f>
        <v>21</v>
      </c>
      <c r="R1229">
        <f>IF(Table13[[#This Row],[MntMeatProducts]] = 0, "",Table13[[#This Row],[MntMeatProducts]])</f>
        <v>925</v>
      </c>
      <c r="S1229">
        <f>IF(Table13[[#This Row],[MntFishProducts]] = 0, "",Table13[[#This Row],[MntFishProducts]])</f>
        <v>31</v>
      </c>
      <c r="T1229">
        <f>IF(Table13[[#This Row],[MntSweetProducts]] = 0, "",Table13[[#This Row],[MntSweetProducts]])</f>
        <v>24</v>
      </c>
      <c r="U1229">
        <f>IF(Table13[[#This Row],[MntGoldProds]] = 0, "",Table13[[#This Row],[MntGoldProds]])</f>
        <v>84</v>
      </c>
      <c r="V1229">
        <v>1</v>
      </c>
      <c r="W1229">
        <v>6</v>
      </c>
      <c r="X1229">
        <v>7</v>
      </c>
      <c r="Y1229">
        <v>9</v>
      </c>
      <c r="Z1229">
        <v>2</v>
      </c>
      <c r="AA1229">
        <v>1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 t="s">
        <v>43</v>
      </c>
      <c r="AI1229" s="13">
        <f>SUM(Table13[[#This Row],[MntWines]:[MntGoldProds]])</f>
        <v>1778</v>
      </c>
      <c r="AJ1229" s="13">
        <f>AVERAGE(Table13[[#This Row],[MntWines]:[MntGoldProds]])</f>
        <v>296.33333333333331</v>
      </c>
      <c r="AK1229">
        <f>IF(Table13[[#This Row],[Total Number of Purchases]]=0,0,Table13[[#This Row],[Total Spend]]/Table13[[#This Row],[Total Number of Purchases]])</f>
        <v>77.304347826086953</v>
      </c>
      <c r="AM1229">
        <f>SUM(Table13[[#This Row],[NumDealsPurchases]:[NumStorePurchases]])</f>
        <v>23</v>
      </c>
      <c r="AN1229" s="14">
        <f>Snapshot_Date-Table13[[#This Row],[Dt_Customer]]</f>
        <v>411</v>
      </c>
      <c r="AP1229" s="13">
        <f>Table13[[#This Row],[NumDealsPurchases]]/Table13[[#This Row],[Total Number of Purchases]]*100</f>
        <v>4.3478260869565215</v>
      </c>
      <c r="AQ1229">
        <f>6-ROUNDUP(_xlfn.PERCENTRANK.INC(Table13[Recency],Table13[[#This Row],[Recency]])*5, 0)</f>
        <v>4</v>
      </c>
      <c r="AR1229">
        <f>ROUNDUP(_xlfn.PERCENTRANK.INC(Table13[Total Number of Purchases],Table13[[#This Row],[Total Number of Purchases]])*5,0)</f>
        <v>5</v>
      </c>
      <c r="AS1229">
        <f>ROUNDUP(_xlfn.PERCENTRANK.INC(Table13[Total Spend],Table13[[#This Row],[Total Spend]])*5,0)</f>
        <v>5</v>
      </c>
      <c r="AT1229" t="str">
        <f>Table13[[#This Row],[Recency Score]]&amp;Table13[[#This Row],[Frequency Score]]&amp;Table13[[#This Row],[Monetary Score]]</f>
        <v>455</v>
      </c>
      <c r="AU1229" t="str">
        <f t="shared" si="19"/>
        <v>Frequent Buyers</v>
      </c>
      <c r="AW1229" s="13">
        <f>DATEDIF(Table13[[#This Row],[Dt_Customer]], Snapshot_Date, "d")</f>
        <v>411</v>
      </c>
      <c r="AX1229" s="13">
        <f>Table13[[#This Row],[CL if today]]/365</f>
        <v>1.1260273972602739</v>
      </c>
      <c r="AY1229">
        <f>Table13[[#This Row],[Total Number of Purchases]]/Table13[[#This Row],[Corrected CL]]</f>
        <v>20.42579075425791</v>
      </c>
      <c r="AZ1229">
        <f>Table13[[#This Row],[Average Order Value (AOV)]]*Table13[[#This Row],[Freq per Year]]</f>
        <v>1579.0024330900244</v>
      </c>
      <c r="BA1229">
        <f>Table13[[#This Row],[Total Spend]]/Table13[[#This Row],[Corrected CL]]</f>
        <v>1579.0024330900244</v>
      </c>
      <c r="BB1229">
        <v>2009.2632850241546</v>
      </c>
      <c r="BC1229" s="1">
        <f>Table13[[#This Row],[Dt_Customer]]+Table13[[#This Row],[Recency]]</f>
        <v>41540</v>
      </c>
      <c r="BD1229" s="16" t="str">
        <f>IF(COUNTIF(A:A, A1229) &gt; 1, "Duplicate", "Unique")</f>
        <v>Unique</v>
      </c>
    </row>
    <row r="1230" spans="1:56" x14ac:dyDescent="0.3">
      <c r="A1230">
        <v>6142</v>
      </c>
      <c r="B1230">
        <v>1943</v>
      </c>
      <c r="C1230" t="s">
        <v>41</v>
      </c>
      <c r="D1230" t="s">
        <v>33</v>
      </c>
      <c r="E1230">
        <v>65073</v>
      </c>
      <c r="F1230">
        <v>0</v>
      </c>
      <c r="G1230">
        <v>0</v>
      </c>
      <c r="H1230" s="1">
        <v>41506</v>
      </c>
      <c r="I1230">
        <v>65</v>
      </c>
      <c r="J1230">
        <v>629</v>
      </c>
      <c r="K1230">
        <v>17</v>
      </c>
      <c r="L1230">
        <v>177</v>
      </c>
      <c r="M1230">
        <v>69</v>
      </c>
      <c r="N1230">
        <v>0</v>
      </c>
      <c r="O1230">
        <v>8</v>
      </c>
      <c r="P1230">
        <f>IF(Table13[[#This Row],[MntWines]] = 0,"",Table13[[#This Row],[MntWines]])</f>
        <v>629</v>
      </c>
      <c r="Q1230">
        <f>IF(Table13[[#This Row],[MntFruits]] = 0, "",Table13[[#This Row],[MntFruits]])</f>
        <v>17</v>
      </c>
      <c r="R1230">
        <f>IF(Table13[[#This Row],[MntMeatProducts]] = 0, "",Table13[[#This Row],[MntMeatProducts]])</f>
        <v>177</v>
      </c>
      <c r="S1230">
        <f>IF(Table13[[#This Row],[MntFishProducts]] = 0, "",Table13[[#This Row],[MntFishProducts]])</f>
        <v>69</v>
      </c>
      <c r="T1230" t="str">
        <f>IF(Table13[[#This Row],[MntSweetProducts]] = 0, "",Table13[[#This Row],[MntSweetProducts]])</f>
        <v/>
      </c>
      <c r="U1230">
        <f>IF(Table13[[#This Row],[MntGoldProds]] = 0, "",Table13[[#This Row],[MntGoldProds]])</f>
        <v>8</v>
      </c>
      <c r="V1230">
        <v>1</v>
      </c>
      <c r="W1230">
        <v>5</v>
      </c>
      <c r="X1230">
        <v>3</v>
      </c>
      <c r="Y1230">
        <v>5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 t="s">
        <v>30</v>
      </c>
      <c r="AI1230" s="13">
        <f>SUM(Table13[[#This Row],[MntWines]:[MntGoldProds]])</f>
        <v>900</v>
      </c>
      <c r="AJ1230" s="13">
        <f>AVERAGE(Table13[[#This Row],[MntWines]:[MntGoldProds]])</f>
        <v>150</v>
      </c>
      <c r="AK1230">
        <f>IF(Table13[[#This Row],[Total Number of Purchases]]=0,0,Table13[[#This Row],[Total Spend]]/Table13[[#This Row],[Total Number of Purchases]])</f>
        <v>64.285714285714292</v>
      </c>
      <c r="AM1230">
        <f>SUM(Table13[[#This Row],[NumDealsPurchases]:[NumStorePurchases]])</f>
        <v>14</v>
      </c>
      <c r="AN1230" s="14">
        <f>Snapshot_Date-Table13[[#This Row],[Dt_Customer]]</f>
        <v>410</v>
      </c>
      <c r="AP1230" s="13">
        <f>Table13[[#This Row],[NumDealsPurchases]]/Table13[[#This Row],[Total Number of Purchases]]*100</f>
        <v>7.1428571428571423</v>
      </c>
      <c r="AQ1230">
        <f>6-ROUNDUP(_xlfn.PERCENTRANK.INC(Table13[Recency],Table13[[#This Row],[Recency]])*5, 0)</f>
        <v>2</v>
      </c>
      <c r="AR1230">
        <f>ROUNDUP(_xlfn.PERCENTRANK.INC(Table13[Total Number of Purchases],Table13[[#This Row],[Total Number of Purchases]])*5,0)</f>
        <v>3</v>
      </c>
      <c r="AS1230">
        <f>ROUNDUP(_xlfn.PERCENTRANK.INC(Table13[Total Spend],Table13[[#This Row],[Total Spend]])*5,0)</f>
        <v>4</v>
      </c>
      <c r="AT1230" t="str">
        <f>Table13[[#This Row],[Recency Score]]&amp;Table13[[#This Row],[Frequency Score]]&amp;Table13[[#This Row],[Monetary Score]]</f>
        <v>234</v>
      </c>
      <c r="AU1230" t="str">
        <f t="shared" si="19"/>
        <v>About to Sleep</v>
      </c>
      <c r="AW1230" s="13">
        <f>DATEDIF(Table13[[#This Row],[Dt_Customer]], Snapshot_Date, "d")</f>
        <v>410</v>
      </c>
      <c r="AX1230" s="13">
        <f>Table13[[#This Row],[CL if today]]/365</f>
        <v>1.1232876712328768</v>
      </c>
      <c r="AY1230">
        <f>Table13[[#This Row],[Total Number of Purchases]]/Table13[[#This Row],[Corrected CL]]</f>
        <v>12.463414634146341</v>
      </c>
      <c r="AZ1230">
        <f>Table13[[#This Row],[Average Order Value (AOV)]]*Table13[[#This Row],[Freq per Year]]</f>
        <v>801.21951219512198</v>
      </c>
      <c r="BA1230">
        <f>Table13[[#This Row],[Total Spend]]/Table13[[#This Row],[Corrected CL]]</f>
        <v>801.21951219512187</v>
      </c>
      <c r="BB1230">
        <v>13.256658595641648</v>
      </c>
      <c r="BC1230" s="1">
        <f>Table13[[#This Row],[Dt_Customer]]+Table13[[#This Row],[Recency]]</f>
        <v>41571</v>
      </c>
      <c r="BD1230" s="16" t="str">
        <f>IF(COUNTIF(A:A, A1230) &gt; 1, "Duplicate", "Unique")</f>
        <v>Unique</v>
      </c>
    </row>
    <row r="1231" spans="1:56" x14ac:dyDescent="0.3">
      <c r="A1231">
        <v>5429</v>
      </c>
      <c r="B1231">
        <v>1948</v>
      </c>
      <c r="C1231" t="s">
        <v>37</v>
      </c>
      <c r="D1231" t="s">
        <v>33</v>
      </c>
      <c r="E1231">
        <v>45579</v>
      </c>
      <c r="F1231">
        <v>0</v>
      </c>
      <c r="G1231">
        <v>1</v>
      </c>
      <c r="H1231" s="1">
        <v>41506</v>
      </c>
      <c r="I1231">
        <v>10</v>
      </c>
      <c r="J1231">
        <v>145</v>
      </c>
      <c r="K1231">
        <v>1</v>
      </c>
      <c r="L1231">
        <v>33</v>
      </c>
      <c r="M1231">
        <v>2</v>
      </c>
      <c r="N1231">
        <v>1</v>
      </c>
      <c r="O1231">
        <v>1</v>
      </c>
      <c r="P1231">
        <f>IF(Table13[[#This Row],[MntWines]] = 0,"",Table13[[#This Row],[MntWines]])</f>
        <v>145</v>
      </c>
      <c r="Q1231">
        <f>IF(Table13[[#This Row],[MntFruits]] = 0, "",Table13[[#This Row],[MntFruits]])</f>
        <v>1</v>
      </c>
      <c r="R1231">
        <f>IF(Table13[[#This Row],[MntMeatProducts]] = 0, "",Table13[[#This Row],[MntMeatProducts]])</f>
        <v>33</v>
      </c>
      <c r="S1231">
        <f>IF(Table13[[#This Row],[MntFishProducts]] = 0, "",Table13[[#This Row],[MntFishProducts]])</f>
        <v>2</v>
      </c>
      <c r="T1231">
        <f>IF(Table13[[#This Row],[MntSweetProducts]] = 0, "",Table13[[#This Row],[MntSweetProducts]])</f>
        <v>1</v>
      </c>
      <c r="U1231">
        <f>IF(Table13[[#This Row],[MntGoldProds]] = 0, "",Table13[[#This Row],[MntGoldProds]])</f>
        <v>1</v>
      </c>
      <c r="V1231">
        <v>1</v>
      </c>
      <c r="W1231">
        <v>4</v>
      </c>
      <c r="X1231">
        <v>1</v>
      </c>
      <c r="Y1231">
        <v>4</v>
      </c>
      <c r="Z1231">
        <v>6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30</v>
      </c>
      <c r="AI1231" s="13">
        <f>SUM(Table13[[#This Row],[MntWines]:[MntGoldProds]])</f>
        <v>183</v>
      </c>
      <c r="AJ1231" s="13">
        <f>AVERAGE(Table13[[#This Row],[MntWines]:[MntGoldProds]])</f>
        <v>30.5</v>
      </c>
      <c r="AK1231">
        <f>IF(Table13[[#This Row],[Total Number of Purchases]]=0,0,Table13[[#This Row],[Total Spend]]/Table13[[#This Row],[Total Number of Purchases]])</f>
        <v>18.3</v>
      </c>
      <c r="AM1231">
        <f>SUM(Table13[[#This Row],[NumDealsPurchases]:[NumStorePurchases]])</f>
        <v>10</v>
      </c>
      <c r="AN1231" s="14">
        <f>Snapshot_Date-Table13[[#This Row],[Dt_Customer]]</f>
        <v>410</v>
      </c>
      <c r="AP1231" s="13">
        <f>Table13[[#This Row],[NumDealsPurchases]]/Table13[[#This Row],[Total Number of Purchases]]*100</f>
        <v>10</v>
      </c>
      <c r="AQ1231">
        <f>6-ROUNDUP(_xlfn.PERCENTRANK.INC(Table13[Recency],Table13[[#This Row],[Recency]])*5, 0)</f>
        <v>5</v>
      </c>
      <c r="AR1231">
        <f>ROUNDUP(_xlfn.PERCENTRANK.INC(Table13[Total Number of Purchases],Table13[[#This Row],[Total Number of Purchases]])*5,0)</f>
        <v>2</v>
      </c>
      <c r="AS1231">
        <f>ROUNDUP(_xlfn.PERCENTRANK.INC(Table13[Total Spend],Table13[[#This Row],[Total Spend]])*5,0)</f>
        <v>2</v>
      </c>
      <c r="AT1231" t="str">
        <f>Table13[[#This Row],[Recency Score]]&amp;Table13[[#This Row],[Frequency Score]]&amp;Table13[[#This Row],[Monetary Score]]</f>
        <v>522</v>
      </c>
      <c r="AU1231" t="str">
        <f t="shared" si="19"/>
        <v>Others</v>
      </c>
      <c r="AW1231" s="13">
        <f>DATEDIF(Table13[[#This Row],[Dt_Customer]], Snapshot_Date, "d")</f>
        <v>410</v>
      </c>
      <c r="AX1231" s="13">
        <f>Table13[[#This Row],[CL if today]]/365</f>
        <v>1.1232876712328768</v>
      </c>
      <c r="AY1231">
        <f>Table13[[#This Row],[Total Number of Purchases]]/Table13[[#This Row],[Corrected CL]]</f>
        <v>8.9024390243902438</v>
      </c>
      <c r="AZ1231">
        <f>Table13[[#This Row],[Average Order Value (AOV)]]*Table13[[#This Row],[Freq per Year]]</f>
        <v>162.91463414634146</v>
      </c>
      <c r="BA1231">
        <f>Table13[[#This Row],[Total Spend]]/Table13[[#This Row],[Corrected CL]]</f>
        <v>162.91463414634146</v>
      </c>
      <c r="BB1231">
        <v>565.70559610705595</v>
      </c>
      <c r="BC1231" s="1">
        <f>Table13[[#This Row],[Dt_Customer]]+Table13[[#This Row],[Recency]]</f>
        <v>41516</v>
      </c>
      <c r="BD1231" s="16" t="str">
        <f>IF(COUNTIF(A:A, A1231) &gt; 1, "Duplicate", "Unique")</f>
        <v>Unique</v>
      </c>
    </row>
    <row r="1232" spans="1:56" x14ac:dyDescent="0.3">
      <c r="A1232">
        <v>2730</v>
      </c>
      <c r="B1232">
        <v>1955</v>
      </c>
      <c r="C1232" t="s">
        <v>28</v>
      </c>
      <c r="D1232" t="s">
        <v>31</v>
      </c>
      <c r="E1232">
        <v>80317</v>
      </c>
      <c r="F1232">
        <v>0</v>
      </c>
      <c r="G1232">
        <v>0</v>
      </c>
      <c r="H1232" s="1">
        <v>41506</v>
      </c>
      <c r="I1232">
        <v>64</v>
      </c>
      <c r="J1232">
        <v>536</v>
      </c>
      <c r="K1232">
        <v>11</v>
      </c>
      <c r="L1232">
        <v>387</v>
      </c>
      <c r="M1232">
        <v>149</v>
      </c>
      <c r="N1232">
        <v>91</v>
      </c>
      <c r="O1232">
        <v>57</v>
      </c>
      <c r="P1232">
        <f>IF(Table13[[#This Row],[MntWines]] = 0,"",Table13[[#This Row],[MntWines]])</f>
        <v>536</v>
      </c>
      <c r="Q1232">
        <f>IF(Table13[[#This Row],[MntFruits]] = 0, "",Table13[[#This Row],[MntFruits]])</f>
        <v>11</v>
      </c>
      <c r="R1232">
        <f>IF(Table13[[#This Row],[MntMeatProducts]] = 0, "",Table13[[#This Row],[MntMeatProducts]])</f>
        <v>387</v>
      </c>
      <c r="S1232">
        <f>IF(Table13[[#This Row],[MntFishProducts]] = 0, "",Table13[[#This Row],[MntFishProducts]])</f>
        <v>149</v>
      </c>
      <c r="T1232">
        <f>IF(Table13[[#This Row],[MntSweetProducts]] = 0, "",Table13[[#This Row],[MntSweetProducts]])</f>
        <v>91</v>
      </c>
      <c r="U1232">
        <f>IF(Table13[[#This Row],[MntGoldProds]] = 0, "",Table13[[#This Row],[MntGoldProds]])</f>
        <v>57</v>
      </c>
      <c r="V1232">
        <v>1</v>
      </c>
      <c r="W1232">
        <v>3</v>
      </c>
      <c r="X1232">
        <v>4</v>
      </c>
      <c r="Y1232">
        <v>10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32</v>
      </c>
      <c r="AI1232" s="13">
        <f>SUM(Table13[[#This Row],[MntWines]:[MntGoldProds]])</f>
        <v>1231</v>
      </c>
      <c r="AJ1232" s="13">
        <f>AVERAGE(Table13[[#This Row],[MntWines]:[MntGoldProds]])</f>
        <v>205.16666666666666</v>
      </c>
      <c r="AK1232">
        <f>IF(Table13[[#This Row],[Total Number of Purchases]]=0,0,Table13[[#This Row],[Total Spend]]/Table13[[#This Row],[Total Number of Purchases]])</f>
        <v>68.388888888888886</v>
      </c>
      <c r="AM1232">
        <f>SUM(Table13[[#This Row],[NumDealsPurchases]:[NumStorePurchases]])</f>
        <v>18</v>
      </c>
      <c r="AN1232" s="14">
        <f>Snapshot_Date-Table13[[#This Row],[Dt_Customer]]</f>
        <v>410</v>
      </c>
      <c r="AP1232" s="13">
        <f>Table13[[#This Row],[NumDealsPurchases]]/Table13[[#This Row],[Total Number of Purchases]]*100</f>
        <v>5.5555555555555554</v>
      </c>
      <c r="AQ1232">
        <f>6-ROUNDUP(_xlfn.PERCENTRANK.INC(Table13[Recency],Table13[[#This Row],[Recency]])*5, 0)</f>
        <v>2</v>
      </c>
      <c r="AR1232">
        <f>ROUNDUP(_xlfn.PERCENTRANK.INC(Table13[Total Number of Purchases],Table13[[#This Row],[Total Number of Purchases]])*5,0)</f>
        <v>4</v>
      </c>
      <c r="AS1232">
        <f>ROUNDUP(_xlfn.PERCENTRANK.INC(Table13[Total Spend],Table13[[#This Row],[Total Spend]])*5,0)</f>
        <v>5</v>
      </c>
      <c r="AT1232" t="str">
        <f>Table13[[#This Row],[Recency Score]]&amp;Table13[[#This Row],[Frequency Score]]&amp;Table13[[#This Row],[Monetary Score]]</f>
        <v>245</v>
      </c>
      <c r="AU1232" t="str">
        <f t="shared" si="19"/>
        <v>Big Spenders</v>
      </c>
      <c r="AW1232" s="13">
        <f>DATEDIF(Table13[[#This Row],[Dt_Customer]], Snapshot_Date, "d")</f>
        <v>410</v>
      </c>
      <c r="AX1232" s="13">
        <f>Table13[[#This Row],[CL if today]]/365</f>
        <v>1.1232876712328768</v>
      </c>
      <c r="AY1232">
        <f>Table13[[#This Row],[Total Number of Purchases]]/Table13[[#This Row],[Corrected CL]]</f>
        <v>16.024390243902438</v>
      </c>
      <c r="AZ1232">
        <f>Table13[[#This Row],[Average Order Value (AOV)]]*Table13[[#This Row],[Freq per Year]]</f>
        <v>1095.8902439024389</v>
      </c>
      <c r="BA1232">
        <f>Table13[[#This Row],[Total Spend]]/Table13[[#This Row],[Corrected CL]]</f>
        <v>1095.8902439024389</v>
      </c>
      <c r="BB1232">
        <v>76.004842615012109</v>
      </c>
      <c r="BC1232" s="1">
        <f>Table13[[#This Row],[Dt_Customer]]+Table13[[#This Row],[Recency]]</f>
        <v>41570</v>
      </c>
      <c r="BD1232" s="16" t="str">
        <f>IF(COUNTIF(A:A, A1232) &gt; 1, "Duplicate", "Unique")</f>
        <v>Unique</v>
      </c>
    </row>
    <row r="1233" spans="1:56" x14ac:dyDescent="0.3">
      <c r="A1233">
        <v>4179</v>
      </c>
      <c r="B1233">
        <v>1959</v>
      </c>
      <c r="C1233" t="s">
        <v>28</v>
      </c>
      <c r="D1233" t="s">
        <v>35</v>
      </c>
      <c r="E1233">
        <v>24221</v>
      </c>
      <c r="F1233">
        <v>0</v>
      </c>
      <c r="G1233">
        <v>0</v>
      </c>
      <c r="H1233" s="1">
        <v>41506</v>
      </c>
      <c r="I1233">
        <v>94</v>
      </c>
      <c r="J1233">
        <v>8</v>
      </c>
      <c r="K1233">
        <v>9</v>
      </c>
      <c r="L1233">
        <v>9</v>
      </c>
      <c r="M1233">
        <v>2</v>
      </c>
      <c r="N1233">
        <v>5</v>
      </c>
      <c r="O1233">
        <v>22</v>
      </c>
      <c r="P1233">
        <f>IF(Table13[[#This Row],[MntWines]] = 0,"",Table13[[#This Row],[MntWines]])</f>
        <v>8</v>
      </c>
      <c r="Q1233">
        <f>IF(Table13[[#This Row],[MntFruits]] = 0, "",Table13[[#This Row],[MntFruits]])</f>
        <v>9</v>
      </c>
      <c r="R1233">
        <f>IF(Table13[[#This Row],[MntMeatProducts]] = 0, "",Table13[[#This Row],[MntMeatProducts]])</f>
        <v>9</v>
      </c>
      <c r="S1233">
        <f>IF(Table13[[#This Row],[MntFishProducts]] = 0, "",Table13[[#This Row],[MntFishProducts]])</f>
        <v>2</v>
      </c>
      <c r="T1233">
        <f>IF(Table13[[#This Row],[MntSweetProducts]] = 0, "",Table13[[#This Row],[MntSweetProducts]])</f>
        <v>5</v>
      </c>
      <c r="U1233">
        <f>IF(Table13[[#This Row],[MntGoldProds]] = 0, "",Table13[[#This Row],[MntGoldProds]])</f>
        <v>22</v>
      </c>
      <c r="V1233">
        <v>1</v>
      </c>
      <c r="W1233">
        <v>1</v>
      </c>
      <c r="X1233">
        <v>1</v>
      </c>
      <c r="Y1233">
        <v>3</v>
      </c>
      <c r="Z1233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 t="s">
        <v>30</v>
      </c>
      <c r="AI1233" s="13">
        <f>SUM(Table13[[#This Row],[MntWines]:[MntGoldProds]])</f>
        <v>55</v>
      </c>
      <c r="AJ1233" s="13">
        <f>AVERAGE(Table13[[#This Row],[MntWines]:[MntGoldProds]])</f>
        <v>9.1666666666666661</v>
      </c>
      <c r="AK1233">
        <f>IF(Table13[[#This Row],[Total Number of Purchases]]=0,0,Table13[[#This Row],[Total Spend]]/Table13[[#This Row],[Total Number of Purchases]])</f>
        <v>9.1666666666666661</v>
      </c>
      <c r="AM1233">
        <f>SUM(Table13[[#This Row],[NumDealsPurchases]:[NumStorePurchases]])</f>
        <v>6</v>
      </c>
      <c r="AN1233" s="14">
        <f>Snapshot_Date-Table13[[#This Row],[Dt_Customer]]</f>
        <v>410</v>
      </c>
      <c r="AP1233" s="13">
        <f>Table13[[#This Row],[NumDealsPurchases]]/Table13[[#This Row],[Total Number of Purchases]]*100</f>
        <v>16.666666666666664</v>
      </c>
      <c r="AQ1233">
        <f>6-ROUNDUP(_xlfn.PERCENTRANK.INC(Table13[Recency],Table13[[#This Row],[Recency]])*5, 0)</f>
        <v>1</v>
      </c>
      <c r="AR1233">
        <f>ROUNDUP(_xlfn.PERCENTRANK.INC(Table13[Total Number of Purchases],Table13[[#This Row],[Total Number of Purchases]])*5,0)</f>
        <v>1</v>
      </c>
      <c r="AS1233">
        <f>ROUNDUP(_xlfn.PERCENTRANK.INC(Table13[Total Spend],Table13[[#This Row],[Total Spend]])*5,0)</f>
        <v>1</v>
      </c>
      <c r="AT1233" t="str">
        <f>Table13[[#This Row],[Recency Score]]&amp;Table13[[#This Row],[Frequency Score]]&amp;Table13[[#This Row],[Monetary Score]]</f>
        <v>111</v>
      </c>
      <c r="AU1233" t="str">
        <f t="shared" si="19"/>
        <v>Lost</v>
      </c>
      <c r="AW1233" s="13">
        <f>DATEDIF(Table13[[#This Row],[Dt_Customer]], Snapshot_Date, "d")</f>
        <v>410</v>
      </c>
      <c r="AX1233" s="13">
        <f>Table13[[#This Row],[CL if today]]/365</f>
        <v>1.1232876712328768</v>
      </c>
      <c r="AY1233">
        <f>Table13[[#This Row],[Total Number of Purchases]]/Table13[[#This Row],[Corrected CL]]</f>
        <v>5.3414634146341458</v>
      </c>
      <c r="AZ1233">
        <f>Table13[[#This Row],[Average Order Value (AOV)]]*Table13[[#This Row],[Freq per Year]]</f>
        <v>48.963414634146332</v>
      </c>
      <c r="BA1233">
        <f>Table13[[#This Row],[Total Spend]]/Table13[[#This Row],[Corrected CL]]</f>
        <v>48.963414634146339</v>
      </c>
      <c r="BB1233">
        <v>178.97342995169083</v>
      </c>
      <c r="BC1233" s="1">
        <f>Table13[[#This Row],[Dt_Customer]]+Table13[[#This Row],[Recency]]</f>
        <v>41600</v>
      </c>
      <c r="BD1233" s="16" t="str">
        <f>IF(COUNTIF(A:A, A1233) &gt; 1, "Duplicate", "Unique")</f>
        <v>Unique</v>
      </c>
    </row>
    <row r="1234" spans="1:56" x14ac:dyDescent="0.3">
      <c r="A1234">
        <v>8286</v>
      </c>
      <c r="B1234">
        <v>1965</v>
      </c>
      <c r="C1234" t="s">
        <v>37</v>
      </c>
      <c r="D1234" t="s">
        <v>35</v>
      </c>
      <c r="E1234">
        <v>51717</v>
      </c>
      <c r="F1234">
        <v>0</v>
      </c>
      <c r="G1234">
        <v>1</v>
      </c>
      <c r="H1234" s="1">
        <v>41506</v>
      </c>
      <c r="I1234">
        <v>55</v>
      </c>
      <c r="J1234">
        <v>98</v>
      </c>
      <c r="K1234">
        <v>1</v>
      </c>
      <c r="L1234">
        <v>17</v>
      </c>
      <c r="M1234">
        <v>0</v>
      </c>
      <c r="N1234">
        <v>1</v>
      </c>
      <c r="O1234">
        <v>5</v>
      </c>
      <c r="P1234">
        <f>IF(Table13[[#This Row],[MntWines]] = 0,"",Table13[[#This Row],[MntWines]])</f>
        <v>98</v>
      </c>
      <c r="Q1234">
        <f>IF(Table13[[#This Row],[MntFruits]] = 0, "",Table13[[#This Row],[MntFruits]])</f>
        <v>1</v>
      </c>
      <c r="R1234">
        <f>IF(Table13[[#This Row],[MntMeatProducts]] = 0, "",Table13[[#This Row],[MntMeatProducts]])</f>
        <v>17</v>
      </c>
      <c r="S1234" t="str">
        <f>IF(Table13[[#This Row],[MntFishProducts]] = 0, "",Table13[[#This Row],[MntFishProducts]])</f>
        <v/>
      </c>
      <c r="T1234">
        <f>IF(Table13[[#This Row],[MntSweetProducts]] = 0, "",Table13[[#This Row],[MntSweetProducts]])</f>
        <v>1</v>
      </c>
      <c r="U1234">
        <f>IF(Table13[[#This Row],[MntGoldProds]] = 0, "",Table13[[#This Row],[MntGoldProds]])</f>
        <v>5</v>
      </c>
      <c r="V1234">
        <v>1</v>
      </c>
      <c r="W1234">
        <v>3</v>
      </c>
      <c r="X1234">
        <v>0</v>
      </c>
      <c r="Y1234">
        <v>4</v>
      </c>
      <c r="Z1234">
        <v>7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 t="s">
        <v>43</v>
      </c>
      <c r="AI1234" s="13">
        <f>SUM(Table13[[#This Row],[MntWines]:[MntGoldProds]])</f>
        <v>122</v>
      </c>
      <c r="AJ1234" s="13">
        <f>AVERAGE(Table13[[#This Row],[MntWines]:[MntGoldProds]])</f>
        <v>20.333333333333332</v>
      </c>
      <c r="AK1234">
        <f>IF(Table13[[#This Row],[Total Number of Purchases]]=0,0,Table13[[#This Row],[Total Spend]]/Table13[[#This Row],[Total Number of Purchases]])</f>
        <v>15.25</v>
      </c>
      <c r="AM1234">
        <f>SUM(Table13[[#This Row],[NumDealsPurchases]:[NumStorePurchases]])</f>
        <v>8</v>
      </c>
      <c r="AN1234" s="14">
        <f>Snapshot_Date-Table13[[#This Row],[Dt_Customer]]</f>
        <v>410</v>
      </c>
      <c r="AP1234" s="13">
        <f>Table13[[#This Row],[NumDealsPurchases]]/Table13[[#This Row],[Total Number of Purchases]]*100</f>
        <v>12.5</v>
      </c>
      <c r="AQ1234">
        <f>6-ROUNDUP(_xlfn.PERCENTRANK.INC(Table13[Recency],Table13[[#This Row],[Recency]])*5, 0)</f>
        <v>3</v>
      </c>
      <c r="AR1234">
        <f>ROUNDUP(_xlfn.PERCENTRANK.INC(Table13[Total Number of Purchases],Table13[[#This Row],[Total Number of Purchases]])*5,0)</f>
        <v>2</v>
      </c>
      <c r="AS1234">
        <f>ROUNDUP(_xlfn.PERCENTRANK.INC(Table13[Total Spend],Table13[[#This Row],[Total Spend]])*5,0)</f>
        <v>2</v>
      </c>
      <c r="AT1234" t="str">
        <f>Table13[[#This Row],[Recency Score]]&amp;Table13[[#This Row],[Frequency Score]]&amp;Table13[[#This Row],[Monetary Score]]</f>
        <v>322</v>
      </c>
      <c r="AU1234" t="str">
        <f t="shared" si="19"/>
        <v>Needs Attention</v>
      </c>
      <c r="AW1234" s="13">
        <f>DATEDIF(Table13[[#This Row],[Dt_Customer]], Snapshot_Date, "d")</f>
        <v>410</v>
      </c>
      <c r="AX1234" s="13">
        <f>Table13[[#This Row],[CL if today]]/365</f>
        <v>1.1232876712328768</v>
      </c>
      <c r="AY1234">
        <f>Table13[[#This Row],[Total Number of Purchases]]/Table13[[#This Row],[Corrected CL]]</f>
        <v>7.1219512195121952</v>
      </c>
      <c r="AZ1234">
        <f>Table13[[#This Row],[Average Order Value (AOV)]]*Table13[[#This Row],[Freq per Year]]</f>
        <v>108.60975609756098</v>
      </c>
      <c r="BA1234">
        <f>Table13[[#This Row],[Total Spend]]/Table13[[#This Row],[Corrected CL]]</f>
        <v>108.60975609756098</v>
      </c>
      <c r="BB1234">
        <v>1521.8644067796611</v>
      </c>
      <c r="BC1234" s="1">
        <f>Table13[[#This Row],[Dt_Customer]]+Table13[[#This Row],[Recency]]</f>
        <v>41561</v>
      </c>
      <c r="BD1234" s="16" t="str">
        <f>IF(COUNTIF(A:A, A1234) &gt; 1, "Duplicate", "Unique")</f>
        <v>Unique</v>
      </c>
    </row>
    <row r="1235" spans="1:56" x14ac:dyDescent="0.3">
      <c r="A1235">
        <v>6912</v>
      </c>
      <c r="B1235">
        <v>1967</v>
      </c>
      <c r="C1235" t="s">
        <v>37</v>
      </c>
      <c r="D1235" t="s">
        <v>33</v>
      </c>
      <c r="E1235">
        <v>63246</v>
      </c>
      <c r="F1235">
        <v>0</v>
      </c>
      <c r="G1235">
        <v>2</v>
      </c>
      <c r="H1235" s="1">
        <v>41506</v>
      </c>
      <c r="I1235">
        <v>60</v>
      </c>
      <c r="J1235">
        <v>593</v>
      </c>
      <c r="K1235">
        <v>30</v>
      </c>
      <c r="L1235">
        <v>91</v>
      </c>
      <c r="M1235">
        <v>29</v>
      </c>
      <c r="N1235">
        <v>22</v>
      </c>
      <c r="O1235">
        <v>7</v>
      </c>
      <c r="P1235">
        <f>IF(Table13[[#This Row],[MntWines]] = 0,"",Table13[[#This Row],[MntWines]])</f>
        <v>593</v>
      </c>
      <c r="Q1235">
        <f>IF(Table13[[#This Row],[MntFruits]] = 0, "",Table13[[#This Row],[MntFruits]])</f>
        <v>30</v>
      </c>
      <c r="R1235">
        <f>IF(Table13[[#This Row],[MntMeatProducts]] = 0, "",Table13[[#This Row],[MntMeatProducts]])</f>
        <v>91</v>
      </c>
      <c r="S1235">
        <f>IF(Table13[[#This Row],[MntFishProducts]] = 0, "",Table13[[#This Row],[MntFishProducts]])</f>
        <v>29</v>
      </c>
      <c r="T1235">
        <f>IF(Table13[[#This Row],[MntSweetProducts]] = 0, "",Table13[[#This Row],[MntSweetProducts]])</f>
        <v>22</v>
      </c>
      <c r="U1235">
        <f>IF(Table13[[#This Row],[MntGoldProds]] = 0, "",Table13[[#This Row],[MntGoldProds]])</f>
        <v>7</v>
      </c>
      <c r="V1235">
        <v>1</v>
      </c>
      <c r="W1235">
        <v>6</v>
      </c>
      <c r="X1235">
        <v>3</v>
      </c>
      <c r="Y1235">
        <v>12</v>
      </c>
      <c r="Z1235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 t="s">
        <v>30</v>
      </c>
      <c r="AI1235" s="13">
        <f>SUM(Table13[[#This Row],[MntWines]:[MntGoldProds]])</f>
        <v>772</v>
      </c>
      <c r="AJ1235" s="13">
        <f>AVERAGE(Table13[[#This Row],[MntWines]:[MntGoldProds]])</f>
        <v>128.66666666666666</v>
      </c>
      <c r="AK1235">
        <f>IF(Table13[[#This Row],[Total Number of Purchases]]=0,0,Table13[[#This Row],[Total Spend]]/Table13[[#This Row],[Total Number of Purchases]])</f>
        <v>35.090909090909093</v>
      </c>
      <c r="AM1235">
        <f>SUM(Table13[[#This Row],[NumDealsPurchases]:[NumStorePurchases]])</f>
        <v>22</v>
      </c>
      <c r="AN1235" s="14">
        <f>Snapshot_Date-Table13[[#This Row],[Dt_Customer]]</f>
        <v>410</v>
      </c>
      <c r="AP1235" s="13">
        <f>Table13[[#This Row],[NumDealsPurchases]]/Table13[[#This Row],[Total Number of Purchases]]*100</f>
        <v>4.5454545454545459</v>
      </c>
      <c r="AQ1235">
        <f>6-ROUNDUP(_xlfn.PERCENTRANK.INC(Table13[Recency],Table13[[#This Row],[Recency]])*5, 0)</f>
        <v>2</v>
      </c>
      <c r="AR1235">
        <f>ROUNDUP(_xlfn.PERCENTRANK.INC(Table13[Total Number of Purchases],Table13[[#This Row],[Total Number of Purchases]])*5,0)</f>
        <v>4</v>
      </c>
      <c r="AS1235">
        <f>ROUNDUP(_xlfn.PERCENTRANK.INC(Table13[Total Spend],Table13[[#This Row],[Total Spend]])*5,0)</f>
        <v>4</v>
      </c>
      <c r="AT1235" t="str">
        <f>Table13[[#This Row],[Recency Score]]&amp;Table13[[#This Row],[Frequency Score]]&amp;Table13[[#This Row],[Monetary Score]]</f>
        <v>244</v>
      </c>
      <c r="AU1235" t="str">
        <f t="shared" si="19"/>
        <v>About to Sleep</v>
      </c>
      <c r="AW1235" s="13">
        <f>DATEDIF(Table13[[#This Row],[Dt_Customer]], Snapshot_Date, "d")</f>
        <v>410</v>
      </c>
      <c r="AX1235" s="13">
        <f>Table13[[#This Row],[CL if today]]/365</f>
        <v>1.1232876712328768</v>
      </c>
      <c r="AY1235">
        <f>Table13[[#This Row],[Total Number of Purchases]]/Table13[[#This Row],[Corrected CL]]</f>
        <v>19.585365853658537</v>
      </c>
      <c r="AZ1235">
        <f>Table13[[#This Row],[Average Order Value (AOV)]]*Table13[[#This Row],[Freq per Year]]</f>
        <v>687.26829268292693</v>
      </c>
      <c r="BA1235">
        <f>Table13[[#This Row],[Total Spend]]/Table13[[#This Row],[Corrected CL]]</f>
        <v>687.26829268292681</v>
      </c>
      <c r="BB1235">
        <v>958.01452784503635</v>
      </c>
      <c r="BC1235" s="1">
        <f>Table13[[#This Row],[Dt_Customer]]+Table13[[#This Row],[Recency]]</f>
        <v>41566</v>
      </c>
      <c r="BD1235" s="16" t="str">
        <f>IF(COUNTIF(A:A, A1235) &gt; 1, "Duplicate", "Unique")</f>
        <v>Unique</v>
      </c>
    </row>
    <row r="1236" spans="1:56" x14ac:dyDescent="0.3">
      <c r="A1236">
        <v>577</v>
      </c>
      <c r="B1236">
        <v>1976</v>
      </c>
      <c r="C1236" t="s">
        <v>38</v>
      </c>
      <c r="D1236" t="s">
        <v>35</v>
      </c>
      <c r="E1236">
        <v>26907</v>
      </c>
      <c r="F1236">
        <v>1</v>
      </c>
      <c r="G1236">
        <v>1</v>
      </c>
      <c r="H1236" s="1">
        <v>41506</v>
      </c>
      <c r="I1236">
        <v>10</v>
      </c>
      <c r="J1236">
        <v>9</v>
      </c>
      <c r="K1236">
        <v>1</v>
      </c>
      <c r="L1236">
        <v>7</v>
      </c>
      <c r="M1236">
        <v>0</v>
      </c>
      <c r="N1236">
        <v>3</v>
      </c>
      <c r="O1236">
        <v>2</v>
      </c>
      <c r="P1236">
        <f>IF(Table13[[#This Row],[MntWines]] = 0,"",Table13[[#This Row],[MntWines]])</f>
        <v>9</v>
      </c>
      <c r="Q1236">
        <f>IF(Table13[[#This Row],[MntFruits]] = 0, "",Table13[[#This Row],[MntFruits]])</f>
        <v>1</v>
      </c>
      <c r="R1236">
        <f>IF(Table13[[#This Row],[MntMeatProducts]] = 0, "",Table13[[#This Row],[MntMeatProducts]])</f>
        <v>7</v>
      </c>
      <c r="S1236" t="str">
        <f>IF(Table13[[#This Row],[MntFishProducts]] = 0, "",Table13[[#This Row],[MntFishProducts]])</f>
        <v/>
      </c>
      <c r="T1236">
        <f>IF(Table13[[#This Row],[MntSweetProducts]] = 0, "",Table13[[#This Row],[MntSweetProducts]])</f>
        <v>3</v>
      </c>
      <c r="U1236">
        <f>IF(Table13[[#This Row],[MntGoldProds]] = 0, "",Table13[[#This Row],[MntGoldProds]])</f>
        <v>2</v>
      </c>
      <c r="V1236">
        <v>2</v>
      </c>
      <c r="W1236">
        <v>1</v>
      </c>
      <c r="X1236">
        <v>0</v>
      </c>
      <c r="Y1236">
        <v>3</v>
      </c>
      <c r="Z1236">
        <v>7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 t="s">
        <v>30</v>
      </c>
      <c r="AI1236" s="13">
        <f>SUM(Table13[[#This Row],[MntWines]:[MntGoldProds]])</f>
        <v>22</v>
      </c>
      <c r="AJ1236" s="13">
        <f>AVERAGE(Table13[[#This Row],[MntWines]:[MntGoldProds]])</f>
        <v>3.6666666666666665</v>
      </c>
      <c r="AK1236">
        <f>IF(Table13[[#This Row],[Total Number of Purchases]]=0,0,Table13[[#This Row],[Total Spend]]/Table13[[#This Row],[Total Number of Purchases]])</f>
        <v>3.6666666666666665</v>
      </c>
      <c r="AM1236">
        <f>SUM(Table13[[#This Row],[NumDealsPurchases]:[NumStorePurchases]])</f>
        <v>6</v>
      </c>
      <c r="AN1236" s="14">
        <f>Snapshot_Date-Table13[[#This Row],[Dt_Customer]]</f>
        <v>410</v>
      </c>
      <c r="AP1236" s="13">
        <f>Table13[[#This Row],[NumDealsPurchases]]/Table13[[#This Row],[Total Number of Purchases]]*100</f>
        <v>33.333333333333329</v>
      </c>
      <c r="AQ1236">
        <f>6-ROUNDUP(_xlfn.PERCENTRANK.INC(Table13[Recency],Table13[[#This Row],[Recency]])*5, 0)</f>
        <v>5</v>
      </c>
      <c r="AR1236">
        <f>ROUNDUP(_xlfn.PERCENTRANK.INC(Table13[Total Number of Purchases],Table13[[#This Row],[Total Number of Purchases]])*5,0)</f>
        <v>1</v>
      </c>
      <c r="AS1236">
        <f>ROUNDUP(_xlfn.PERCENTRANK.INC(Table13[Total Spend],Table13[[#This Row],[Total Spend]])*5,0)</f>
        <v>1</v>
      </c>
      <c r="AT1236" t="str">
        <f>Table13[[#This Row],[Recency Score]]&amp;Table13[[#This Row],[Frequency Score]]&amp;Table13[[#This Row],[Monetary Score]]</f>
        <v>511</v>
      </c>
      <c r="AU1236" t="str">
        <f t="shared" si="19"/>
        <v>Others</v>
      </c>
      <c r="AW1236" s="13">
        <f>DATEDIF(Table13[[#This Row],[Dt_Customer]], Snapshot_Date, "d")</f>
        <v>410</v>
      </c>
      <c r="AX1236" s="13">
        <f>Table13[[#This Row],[CL if today]]/365</f>
        <v>1.1232876712328768</v>
      </c>
      <c r="AY1236">
        <f>Table13[[#This Row],[Total Number of Purchases]]/Table13[[#This Row],[Corrected CL]]</f>
        <v>5.3414634146341458</v>
      </c>
      <c r="AZ1236">
        <f>Table13[[#This Row],[Average Order Value (AOV)]]*Table13[[#This Row],[Freq per Year]]</f>
        <v>19.585365853658534</v>
      </c>
      <c r="BA1236">
        <f>Table13[[#This Row],[Total Spend]]/Table13[[#This Row],[Corrected CL]]</f>
        <v>19.585365853658537</v>
      </c>
      <c r="BB1236">
        <v>1579.0024330900244</v>
      </c>
      <c r="BC1236" s="1">
        <f>Table13[[#This Row],[Dt_Customer]]+Table13[[#This Row],[Recency]]</f>
        <v>41516</v>
      </c>
      <c r="BD1236" s="16" t="str">
        <f>IF(COUNTIF(A:A, A1236) &gt; 1, "Duplicate", "Unique")</f>
        <v>Unique</v>
      </c>
    </row>
    <row r="1237" spans="1:56" x14ac:dyDescent="0.3">
      <c r="A1237">
        <v>8702</v>
      </c>
      <c r="B1237">
        <v>1976</v>
      </c>
      <c r="C1237" t="s">
        <v>38</v>
      </c>
      <c r="D1237" t="s">
        <v>35</v>
      </c>
      <c r="E1237">
        <v>26907</v>
      </c>
      <c r="F1237">
        <v>1</v>
      </c>
      <c r="G1237">
        <v>1</v>
      </c>
      <c r="H1237" s="1">
        <v>41506</v>
      </c>
      <c r="I1237">
        <v>10</v>
      </c>
      <c r="J1237">
        <v>9</v>
      </c>
      <c r="K1237">
        <v>1</v>
      </c>
      <c r="L1237">
        <v>7</v>
      </c>
      <c r="M1237">
        <v>0</v>
      </c>
      <c r="N1237">
        <v>3</v>
      </c>
      <c r="O1237">
        <v>2</v>
      </c>
      <c r="P1237">
        <f>IF(Table13[[#This Row],[MntWines]] = 0,"",Table13[[#This Row],[MntWines]])</f>
        <v>9</v>
      </c>
      <c r="Q1237">
        <f>IF(Table13[[#This Row],[MntFruits]] = 0, "",Table13[[#This Row],[MntFruits]])</f>
        <v>1</v>
      </c>
      <c r="R1237">
        <f>IF(Table13[[#This Row],[MntMeatProducts]] = 0, "",Table13[[#This Row],[MntMeatProducts]])</f>
        <v>7</v>
      </c>
      <c r="S1237" t="str">
        <f>IF(Table13[[#This Row],[MntFishProducts]] = 0, "",Table13[[#This Row],[MntFishProducts]])</f>
        <v/>
      </c>
      <c r="T1237">
        <f>IF(Table13[[#This Row],[MntSweetProducts]] = 0, "",Table13[[#This Row],[MntSweetProducts]])</f>
        <v>3</v>
      </c>
      <c r="U1237">
        <f>IF(Table13[[#This Row],[MntGoldProds]] = 0, "",Table13[[#This Row],[MntGoldProds]])</f>
        <v>2</v>
      </c>
      <c r="V1237">
        <v>2</v>
      </c>
      <c r="W1237">
        <v>1</v>
      </c>
      <c r="X1237">
        <v>0</v>
      </c>
      <c r="Y1237">
        <v>3</v>
      </c>
      <c r="Z1237">
        <v>7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 t="s">
        <v>36</v>
      </c>
      <c r="AI1237" s="13">
        <f>SUM(Table13[[#This Row],[MntWines]:[MntGoldProds]])</f>
        <v>22</v>
      </c>
      <c r="AJ1237" s="13">
        <f>AVERAGE(Table13[[#This Row],[MntWines]:[MntGoldProds]])</f>
        <v>3.6666666666666665</v>
      </c>
      <c r="AK1237">
        <f>IF(Table13[[#This Row],[Total Number of Purchases]]=0,0,Table13[[#This Row],[Total Spend]]/Table13[[#This Row],[Total Number of Purchases]])</f>
        <v>3.6666666666666665</v>
      </c>
      <c r="AM1237">
        <f>SUM(Table13[[#This Row],[NumDealsPurchases]:[NumStorePurchases]])</f>
        <v>6</v>
      </c>
      <c r="AN1237" s="14">
        <f>Snapshot_Date-Table13[[#This Row],[Dt_Customer]]</f>
        <v>410</v>
      </c>
      <c r="AP1237" s="13">
        <f>Table13[[#This Row],[NumDealsPurchases]]/Table13[[#This Row],[Total Number of Purchases]]*100</f>
        <v>33.333333333333329</v>
      </c>
      <c r="AQ1237">
        <f>6-ROUNDUP(_xlfn.PERCENTRANK.INC(Table13[Recency],Table13[[#This Row],[Recency]])*5, 0)</f>
        <v>5</v>
      </c>
      <c r="AR1237">
        <f>ROUNDUP(_xlfn.PERCENTRANK.INC(Table13[Total Number of Purchases],Table13[[#This Row],[Total Number of Purchases]])*5,0)</f>
        <v>1</v>
      </c>
      <c r="AS1237">
        <f>ROUNDUP(_xlfn.PERCENTRANK.INC(Table13[Total Spend],Table13[[#This Row],[Total Spend]])*5,0)</f>
        <v>1</v>
      </c>
      <c r="AT1237" t="str">
        <f>Table13[[#This Row],[Recency Score]]&amp;Table13[[#This Row],[Frequency Score]]&amp;Table13[[#This Row],[Monetary Score]]</f>
        <v>511</v>
      </c>
      <c r="AU1237" t="str">
        <f t="shared" si="19"/>
        <v>Others</v>
      </c>
      <c r="AW1237" s="13">
        <f>DATEDIF(Table13[[#This Row],[Dt_Customer]], Snapshot_Date, "d")</f>
        <v>410</v>
      </c>
      <c r="AX1237" s="13">
        <f>Table13[[#This Row],[CL if today]]/365</f>
        <v>1.1232876712328768</v>
      </c>
      <c r="AY1237">
        <f>Table13[[#This Row],[Total Number of Purchases]]/Table13[[#This Row],[Corrected CL]]</f>
        <v>5.3414634146341458</v>
      </c>
      <c r="AZ1237">
        <f>Table13[[#This Row],[Average Order Value (AOV)]]*Table13[[#This Row],[Freq per Year]]</f>
        <v>19.585365853658534</v>
      </c>
      <c r="BA1237">
        <f>Table13[[#This Row],[Total Spend]]/Table13[[#This Row],[Corrected CL]]</f>
        <v>19.585365853658537</v>
      </c>
      <c r="BB1237">
        <v>238.00486618004868</v>
      </c>
      <c r="BC1237" s="1">
        <f>Table13[[#This Row],[Dt_Customer]]+Table13[[#This Row],[Recency]]</f>
        <v>41516</v>
      </c>
      <c r="BD1237" s="16" t="str">
        <f>IF(COUNTIF(A:A, A1237) &gt; 1, "Duplicate", "Unique")</f>
        <v>Unique</v>
      </c>
    </row>
    <row r="1238" spans="1:56" x14ac:dyDescent="0.3">
      <c r="A1238">
        <v>2797</v>
      </c>
      <c r="B1238">
        <v>1977</v>
      </c>
      <c r="C1238" t="s">
        <v>28</v>
      </c>
      <c r="D1238" t="s">
        <v>33</v>
      </c>
      <c r="E1238">
        <v>72117</v>
      </c>
      <c r="F1238">
        <v>0</v>
      </c>
      <c r="G1238">
        <v>1</v>
      </c>
      <c r="H1238" s="1">
        <v>41506</v>
      </c>
      <c r="I1238">
        <v>34</v>
      </c>
      <c r="J1238">
        <v>707</v>
      </c>
      <c r="K1238">
        <v>20</v>
      </c>
      <c r="L1238">
        <v>171</v>
      </c>
      <c r="M1238">
        <v>65</v>
      </c>
      <c r="N1238">
        <v>60</v>
      </c>
      <c r="O1238">
        <v>50</v>
      </c>
      <c r="P1238">
        <f>IF(Table13[[#This Row],[MntWines]] = 0,"",Table13[[#This Row],[MntWines]])</f>
        <v>707</v>
      </c>
      <c r="Q1238">
        <f>IF(Table13[[#This Row],[MntFruits]] = 0, "",Table13[[#This Row],[MntFruits]])</f>
        <v>20</v>
      </c>
      <c r="R1238">
        <f>IF(Table13[[#This Row],[MntMeatProducts]] = 0, "",Table13[[#This Row],[MntMeatProducts]])</f>
        <v>171</v>
      </c>
      <c r="S1238">
        <f>IF(Table13[[#This Row],[MntFishProducts]] = 0, "",Table13[[#This Row],[MntFishProducts]])</f>
        <v>65</v>
      </c>
      <c r="T1238">
        <f>IF(Table13[[#This Row],[MntSweetProducts]] = 0, "",Table13[[#This Row],[MntSweetProducts]])</f>
        <v>60</v>
      </c>
      <c r="U1238">
        <f>IF(Table13[[#This Row],[MntGoldProds]] = 0, "",Table13[[#This Row],[MntGoldProds]])</f>
        <v>50</v>
      </c>
      <c r="V1238">
        <v>1</v>
      </c>
      <c r="W1238">
        <v>9</v>
      </c>
      <c r="X1238">
        <v>7</v>
      </c>
      <c r="Y1238">
        <v>9</v>
      </c>
      <c r="Z1238">
        <v>5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30</v>
      </c>
      <c r="AI1238" s="13">
        <f>SUM(Table13[[#This Row],[MntWines]:[MntGoldProds]])</f>
        <v>1073</v>
      </c>
      <c r="AJ1238" s="13">
        <f>AVERAGE(Table13[[#This Row],[MntWines]:[MntGoldProds]])</f>
        <v>178.83333333333334</v>
      </c>
      <c r="AK1238">
        <f>IF(Table13[[#This Row],[Total Number of Purchases]]=0,0,Table13[[#This Row],[Total Spend]]/Table13[[#This Row],[Total Number of Purchases]])</f>
        <v>41.269230769230766</v>
      </c>
      <c r="AM1238">
        <f>SUM(Table13[[#This Row],[NumDealsPurchases]:[NumStorePurchases]])</f>
        <v>26</v>
      </c>
      <c r="AN1238" s="14">
        <f>Snapshot_Date-Table13[[#This Row],[Dt_Customer]]</f>
        <v>410</v>
      </c>
      <c r="AP1238" s="13">
        <f>Table13[[#This Row],[NumDealsPurchases]]/Table13[[#This Row],[Total Number of Purchases]]*100</f>
        <v>3.8461538461538463</v>
      </c>
      <c r="AQ1238">
        <f>6-ROUNDUP(_xlfn.PERCENTRANK.INC(Table13[Recency],Table13[[#This Row],[Recency]])*5, 0)</f>
        <v>4</v>
      </c>
      <c r="AR1238">
        <f>ROUNDUP(_xlfn.PERCENTRANK.INC(Table13[Total Number of Purchases],Table13[[#This Row],[Total Number of Purchases]])*5,0)</f>
        <v>5</v>
      </c>
      <c r="AS1238">
        <f>ROUNDUP(_xlfn.PERCENTRANK.INC(Table13[Total Spend],Table13[[#This Row],[Total Spend]])*5,0)</f>
        <v>4</v>
      </c>
      <c r="AT1238" t="str">
        <f>Table13[[#This Row],[Recency Score]]&amp;Table13[[#This Row],[Frequency Score]]&amp;Table13[[#This Row],[Monetary Score]]</f>
        <v>454</v>
      </c>
      <c r="AU1238" t="str">
        <f t="shared" si="19"/>
        <v>Frequent Buyers</v>
      </c>
      <c r="AW1238" s="13">
        <f>DATEDIF(Table13[[#This Row],[Dt_Customer]], Snapshot_Date, "d")</f>
        <v>410</v>
      </c>
      <c r="AX1238" s="13">
        <f>Table13[[#This Row],[CL if today]]/365</f>
        <v>1.1232876712328768</v>
      </c>
      <c r="AY1238">
        <f>Table13[[#This Row],[Total Number of Purchases]]/Table13[[#This Row],[Corrected CL]]</f>
        <v>23.146341463414632</v>
      </c>
      <c r="AZ1238">
        <f>Table13[[#This Row],[Average Order Value (AOV)]]*Table13[[#This Row],[Freq per Year]]</f>
        <v>955.23170731707307</v>
      </c>
      <c r="BA1238">
        <f>Table13[[#This Row],[Total Spend]]/Table13[[#This Row],[Corrected CL]]</f>
        <v>955.23170731707307</v>
      </c>
      <c r="BB1238">
        <v>208.19174757281553</v>
      </c>
      <c r="BC1238" s="1">
        <f>Table13[[#This Row],[Dt_Customer]]+Table13[[#This Row],[Recency]]</f>
        <v>41540</v>
      </c>
      <c r="BD1238" s="16" t="str">
        <f>IF(COUNTIF(A:A, A1238) &gt; 1, "Duplicate", "Unique")</f>
        <v>Unique</v>
      </c>
    </row>
    <row r="1239" spans="1:56" x14ac:dyDescent="0.3">
      <c r="A1239">
        <v>6770</v>
      </c>
      <c r="B1239">
        <v>1985</v>
      </c>
      <c r="C1239" t="s">
        <v>28</v>
      </c>
      <c r="D1239" t="s">
        <v>33</v>
      </c>
      <c r="E1239">
        <v>21355</v>
      </c>
      <c r="F1239">
        <v>1</v>
      </c>
      <c r="G1239">
        <v>0</v>
      </c>
      <c r="H1239" s="1">
        <v>41506</v>
      </c>
      <c r="I1239">
        <v>5</v>
      </c>
      <c r="J1239">
        <v>5</v>
      </c>
      <c r="K1239">
        <v>13</v>
      </c>
      <c r="L1239">
        <v>14</v>
      </c>
      <c r="M1239">
        <v>0</v>
      </c>
      <c r="N1239">
        <v>5</v>
      </c>
      <c r="O1239">
        <v>31</v>
      </c>
      <c r="P1239">
        <f>IF(Table13[[#This Row],[MntWines]] = 0,"",Table13[[#This Row],[MntWines]])</f>
        <v>5</v>
      </c>
      <c r="Q1239">
        <f>IF(Table13[[#This Row],[MntFruits]] = 0, "",Table13[[#This Row],[MntFruits]])</f>
        <v>13</v>
      </c>
      <c r="R1239">
        <f>IF(Table13[[#This Row],[MntMeatProducts]] = 0, "",Table13[[#This Row],[MntMeatProducts]])</f>
        <v>14</v>
      </c>
      <c r="S1239" t="str">
        <f>IF(Table13[[#This Row],[MntFishProducts]] = 0, "",Table13[[#This Row],[MntFishProducts]])</f>
        <v/>
      </c>
      <c r="T1239">
        <f>IF(Table13[[#This Row],[MntSweetProducts]] = 0, "",Table13[[#This Row],[MntSweetProducts]])</f>
        <v>5</v>
      </c>
      <c r="U1239">
        <f>IF(Table13[[#This Row],[MntGoldProds]] = 0, "",Table13[[#This Row],[MntGoldProds]])</f>
        <v>31</v>
      </c>
      <c r="V1239">
        <v>2</v>
      </c>
      <c r="W1239">
        <v>2</v>
      </c>
      <c r="X1239">
        <v>1</v>
      </c>
      <c r="Y1239">
        <v>2</v>
      </c>
      <c r="Z1239">
        <v>6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1</v>
      </c>
      <c r="AG1239">
        <v>0</v>
      </c>
      <c r="AH1239" t="s">
        <v>34</v>
      </c>
      <c r="AI1239" s="13">
        <f>SUM(Table13[[#This Row],[MntWines]:[MntGoldProds]])</f>
        <v>68</v>
      </c>
      <c r="AJ1239" s="13">
        <f>AVERAGE(Table13[[#This Row],[MntWines]:[MntGoldProds]])</f>
        <v>11.333333333333334</v>
      </c>
      <c r="AK1239">
        <f>IF(Table13[[#This Row],[Total Number of Purchases]]=0,0,Table13[[#This Row],[Total Spend]]/Table13[[#This Row],[Total Number of Purchases]])</f>
        <v>9.7142857142857135</v>
      </c>
      <c r="AM1239">
        <f>SUM(Table13[[#This Row],[NumDealsPurchases]:[NumStorePurchases]])</f>
        <v>7</v>
      </c>
      <c r="AN1239" s="14">
        <f>Snapshot_Date-Table13[[#This Row],[Dt_Customer]]</f>
        <v>410</v>
      </c>
      <c r="AP1239" s="13">
        <f>Table13[[#This Row],[NumDealsPurchases]]/Table13[[#This Row],[Total Number of Purchases]]*100</f>
        <v>28.571428571428569</v>
      </c>
      <c r="AQ1239">
        <f>6-ROUNDUP(_xlfn.PERCENTRANK.INC(Table13[Recency],Table13[[#This Row],[Recency]])*5, 0)</f>
        <v>5</v>
      </c>
      <c r="AR1239">
        <f>ROUNDUP(_xlfn.PERCENTRANK.INC(Table13[Total Number of Purchases],Table13[[#This Row],[Total Number of Purchases]])*5,0)</f>
        <v>1</v>
      </c>
      <c r="AS1239">
        <f>ROUNDUP(_xlfn.PERCENTRANK.INC(Table13[Total Spend],Table13[[#This Row],[Total Spend]])*5,0)</f>
        <v>2</v>
      </c>
      <c r="AT1239" t="str">
        <f>Table13[[#This Row],[Recency Score]]&amp;Table13[[#This Row],[Frequency Score]]&amp;Table13[[#This Row],[Monetary Score]]</f>
        <v>512</v>
      </c>
      <c r="AU1239" t="str">
        <f t="shared" si="19"/>
        <v>Others</v>
      </c>
      <c r="AW1239" s="13">
        <f>DATEDIF(Table13[[#This Row],[Dt_Customer]], Snapshot_Date, "d")</f>
        <v>410</v>
      </c>
      <c r="AX1239" s="13">
        <f>Table13[[#This Row],[CL if today]]/365</f>
        <v>1.1232876712328768</v>
      </c>
      <c r="AY1239">
        <f>Table13[[#This Row],[Total Number of Purchases]]/Table13[[#This Row],[Corrected CL]]</f>
        <v>6.2317073170731705</v>
      </c>
      <c r="AZ1239">
        <f>Table13[[#This Row],[Average Order Value (AOV)]]*Table13[[#This Row],[Freq per Year]]</f>
        <v>60.536585365853654</v>
      </c>
      <c r="BA1239">
        <f>Table13[[#This Row],[Total Spend]]/Table13[[#This Row],[Corrected CL]]</f>
        <v>60.536585365853654</v>
      </c>
      <c r="BB1239">
        <v>48.963414634146339</v>
      </c>
      <c r="BC1239" s="1">
        <f>Table13[[#This Row],[Dt_Customer]]+Table13[[#This Row],[Recency]]</f>
        <v>41511</v>
      </c>
      <c r="BD1239" s="16" t="str">
        <f>IF(COUNTIF(A:A, A1239) &gt; 1, "Duplicate", "Unique")</f>
        <v>Unique</v>
      </c>
    </row>
    <row r="1240" spans="1:56" x14ac:dyDescent="0.3">
      <c r="A1240">
        <v>4141</v>
      </c>
      <c r="B1240">
        <v>1965</v>
      </c>
      <c r="C1240" t="s">
        <v>28</v>
      </c>
      <c r="D1240" t="s">
        <v>35</v>
      </c>
      <c r="E1240">
        <v>71613</v>
      </c>
      <c r="F1240">
        <v>0</v>
      </c>
      <c r="G1240">
        <v>0</v>
      </c>
      <c r="H1240" s="1">
        <v>41507</v>
      </c>
      <c r="I1240">
        <v>26</v>
      </c>
      <c r="J1240">
        <v>426</v>
      </c>
      <c r="K1240">
        <v>49</v>
      </c>
      <c r="L1240">
        <v>127</v>
      </c>
      <c r="M1240">
        <v>111</v>
      </c>
      <c r="N1240">
        <v>21</v>
      </c>
      <c r="O1240">
        <v>42</v>
      </c>
      <c r="P1240">
        <f>IF(Table13[[#This Row],[MntWines]] = 0,"",Table13[[#This Row],[MntWines]])</f>
        <v>426</v>
      </c>
      <c r="Q1240">
        <f>IF(Table13[[#This Row],[MntFruits]] = 0, "",Table13[[#This Row],[MntFruits]])</f>
        <v>49</v>
      </c>
      <c r="R1240">
        <f>IF(Table13[[#This Row],[MntMeatProducts]] = 0, "",Table13[[#This Row],[MntMeatProducts]])</f>
        <v>127</v>
      </c>
      <c r="S1240">
        <f>IF(Table13[[#This Row],[MntFishProducts]] = 0, "",Table13[[#This Row],[MntFishProducts]])</f>
        <v>111</v>
      </c>
      <c r="T1240">
        <f>IF(Table13[[#This Row],[MntSweetProducts]] = 0, "",Table13[[#This Row],[MntSweetProducts]])</f>
        <v>21</v>
      </c>
      <c r="U1240">
        <f>IF(Table13[[#This Row],[MntGoldProds]] = 0, "",Table13[[#This Row],[MntGoldProds]])</f>
        <v>42</v>
      </c>
      <c r="V1240">
        <v>1</v>
      </c>
      <c r="W1240">
        <v>8</v>
      </c>
      <c r="X1240">
        <v>2</v>
      </c>
      <c r="Y1240">
        <v>10</v>
      </c>
      <c r="Z1240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 t="s">
        <v>34</v>
      </c>
      <c r="AI1240" s="13">
        <f>SUM(Table13[[#This Row],[MntWines]:[MntGoldProds]])</f>
        <v>776</v>
      </c>
      <c r="AJ1240" s="13">
        <f>AVERAGE(Table13[[#This Row],[MntWines]:[MntGoldProds]])</f>
        <v>129.33333333333334</v>
      </c>
      <c r="AK1240">
        <f>IF(Table13[[#This Row],[Total Number of Purchases]]=0,0,Table13[[#This Row],[Total Spend]]/Table13[[#This Row],[Total Number of Purchases]])</f>
        <v>36.952380952380949</v>
      </c>
      <c r="AM1240">
        <f>SUM(Table13[[#This Row],[NumDealsPurchases]:[NumStorePurchases]])</f>
        <v>21</v>
      </c>
      <c r="AN1240" s="14">
        <f>Snapshot_Date-Table13[[#This Row],[Dt_Customer]]</f>
        <v>409</v>
      </c>
      <c r="AP1240" s="13">
        <f>Table13[[#This Row],[NumDealsPurchases]]/Table13[[#This Row],[Total Number of Purchases]]*100</f>
        <v>4.7619047619047619</v>
      </c>
      <c r="AQ1240">
        <f>6-ROUNDUP(_xlfn.PERCENTRANK.INC(Table13[Recency],Table13[[#This Row],[Recency]])*5, 0)</f>
        <v>4</v>
      </c>
      <c r="AR1240">
        <f>ROUNDUP(_xlfn.PERCENTRANK.INC(Table13[Total Number of Purchases],Table13[[#This Row],[Total Number of Purchases]])*5,0)</f>
        <v>4</v>
      </c>
      <c r="AS1240">
        <f>ROUNDUP(_xlfn.PERCENTRANK.INC(Table13[Total Spend],Table13[[#This Row],[Total Spend]])*5,0)</f>
        <v>4</v>
      </c>
      <c r="AT1240" t="str">
        <f>Table13[[#This Row],[Recency Score]]&amp;Table13[[#This Row],[Frequency Score]]&amp;Table13[[#This Row],[Monetary Score]]</f>
        <v>444</v>
      </c>
      <c r="AU1240" t="str">
        <f t="shared" si="19"/>
        <v>Potential Loyalists</v>
      </c>
      <c r="AW1240" s="13">
        <f>DATEDIF(Table13[[#This Row],[Dt_Customer]], Snapshot_Date, "d")</f>
        <v>409</v>
      </c>
      <c r="AX1240" s="13">
        <f>Table13[[#This Row],[CL if today]]/365</f>
        <v>1.1205479452054794</v>
      </c>
      <c r="AY1240">
        <f>Table13[[#This Row],[Total Number of Purchases]]/Table13[[#This Row],[Corrected CL]]</f>
        <v>18.74083129584352</v>
      </c>
      <c r="AZ1240">
        <f>Table13[[#This Row],[Average Order Value (AOV)]]*Table13[[#This Row],[Freq per Year]]</f>
        <v>692.51833740831285</v>
      </c>
      <c r="BA1240">
        <f>Table13[[#This Row],[Total Spend]]/Table13[[#This Row],[Corrected CL]]</f>
        <v>692.51833740831296</v>
      </c>
      <c r="BB1240">
        <v>108.60975609756098</v>
      </c>
      <c r="BC1240" s="1">
        <f>Table13[[#This Row],[Dt_Customer]]+Table13[[#This Row],[Recency]]</f>
        <v>41533</v>
      </c>
      <c r="BD1240" s="16" t="str">
        <f>IF(COUNTIF(A:A, A1240) &gt; 1, "Duplicate", "Unique")</f>
        <v>Unique</v>
      </c>
    </row>
    <row r="1241" spans="1:56" x14ac:dyDescent="0.3">
      <c r="A1241">
        <v>10722</v>
      </c>
      <c r="B1241">
        <v>1973</v>
      </c>
      <c r="C1241" t="s">
        <v>28</v>
      </c>
      <c r="D1241" t="s">
        <v>35</v>
      </c>
      <c r="E1241">
        <v>55593</v>
      </c>
      <c r="F1241">
        <v>0</v>
      </c>
      <c r="G1241">
        <v>1</v>
      </c>
      <c r="H1241" s="1">
        <v>41507</v>
      </c>
      <c r="I1241">
        <v>63</v>
      </c>
      <c r="J1241">
        <v>293</v>
      </c>
      <c r="K1241">
        <v>8</v>
      </c>
      <c r="L1241">
        <v>124</v>
      </c>
      <c r="M1241">
        <v>11</v>
      </c>
      <c r="N1241">
        <v>4</v>
      </c>
      <c r="O1241">
        <v>106</v>
      </c>
      <c r="P1241">
        <f>IF(Table13[[#This Row],[MntWines]] = 0,"",Table13[[#This Row],[MntWines]])</f>
        <v>293</v>
      </c>
      <c r="Q1241">
        <f>IF(Table13[[#This Row],[MntFruits]] = 0, "",Table13[[#This Row],[MntFruits]])</f>
        <v>8</v>
      </c>
      <c r="R1241">
        <f>IF(Table13[[#This Row],[MntMeatProducts]] = 0, "",Table13[[#This Row],[MntMeatProducts]])</f>
        <v>124</v>
      </c>
      <c r="S1241">
        <f>IF(Table13[[#This Row],[MntFishProducts]] = 0, "",Table13[[#This Row],[MntFishProducts]])</f>
        <v>11</v>
      </c>
      <c r="T1241">
        <f>IF(Table13[[#This Row],[MntSweetProducts]] = 0, "",Table13[[#This Row],[MntSweetProducts]])</f>
        <v>4</v>
      </c>
      <c r="U1241">
        <f>IF(Table13[[#This Row],[MntGoldProds]] = 0, "",Table13[[#This Row],[MntGoldProds]])</f>
        <v>106</v>
      </c>
      <c r="V1241">
        <v>2</v>
      </c>
      <c r="W1241">
        <v>6</v>
      </c>
      <c r="X1241">
        <v>6</v>
      </c>
      <c r="Y1241">
        <v>3</v>
      </c>
      <c r="Z1241">
        <v>6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 t="s">
        <v>40</v>
      </c>
      <c r="AI1241" s="13">
        <f>SUM(Table13[[#This Row],[MntWines]:[MntGoldProds]])</f>
        <v>546</v>
      </c>
      <c r="AJ1241" s="13">
        <f>AVERAGE(Table13[[#This Row],[MntWines]:[MntGoldProds]])</f>
        <v>91</v>
      </c>
      <c r="AK1241">
        <f>IF(Table13[[#This Row],[Total Number of Purchases]]=0,0,Table13[[#This Row],[Total Spend]]/Table13[[#This Row],[Total Number of Purchases]])</f>
        <v>32.117647058823529</v>
      </c>
      <c r="AM1241">
        <f>SUM(Table13[[#This Row],[NumDealsPurchases]:[NumStorePurchases]])</f>
        <v>17</v>
      </c>
      <c r="AN1241" s="14">
        <f>Snapshot_Date-Table13[[#This Row],[Dt_Customer]]</f>
        <v>409</v>
      </c>
      <c r="AP1241" s="13">
        <f>Table13[[#This Row],[NumDealsPurchases]]/Table13[[#This Row],[Total Number of Purchases]]*100</f>
        <v>11.76470588235294</v>
      </c>
      <c r="AQ1241">
        <f>6-ROUNDUP(_xlfn.PERCENTRANK.INC(Table13[Recency],Table13[[#This Row],[Recency]])*5, 0)</f>
        <v>2</v>
      </c>
      <c r="AR1241">
        <f>ROUNDUP(_xlfn.PERCENTRANK.INC(Table13[Total Number of Purchases],Table13[[#This Row],[Total Number of Purchases]])*5,0)</f>
        <v>3</v>
      </c>
      <c r="AS1241">
        <f>ROUNDUP(_xlfn.PERCENTRANK.INC(Table13[Total Spend],Table13[[#This Row],[Total Spend]])*5,0)</f>
        <v>3</v>
      </c>
      <c r="AT1241" t="str">
        <f>Table13[[#This Row],[Recency Score]]&amp;Table13[[#This Row],[Frequency Score]]&amp;Table13[[#This Row],[Monetary Score]]</f>
        <v>233</v>
      </c>
      <c r="AU1241" t="str">
        <f t="shared" si="19"/>
        <v>About to Sleep</v>
      </c>
      <c r="AW1241" s="13">
        <f>DATEDIF(Table13[[#This Row],[Dt_Customer]], Snapshot_Date, "d")</f>
        <v>409</v>
      </c>
      <c r="AX1241" s="13">
        <f>Table13[[#This Row],[CL if today]]/365</f>
        <v>1.1205479452054794</v>
      </c>
      <c r="AY1241">
        <f>Table13[[#This Row],[Total Number of Purchases]]/Table13[[#This Row],[Corrected CL]]</f>
        <v>15.171149144254279</v>
      </c>
      <c r="AZ1241">
        <f>Table13[[#This Row],[Average Order Value (AOV)]]*Table13[[#This Row],[Freq per Year]]</f>
        <v>487.26161369193153</v>
      </c>
      <c r="BA1241">
        <f>Table13[[#This Row],[Total Spend]]/Table13[[#This Row],[Corrected CL]]</f>
        <v>487.26161369193159</v>
      </c>
      <c r="BB1241">
        <v>801.21951219512187</v>
      </c>
      <c r="BC1241" s="1">
        <f>Table13[[#This Row],[Dt_Customer]]+Table13[[#This Row],[Recency]]</f>
        <v>41570</v>
      </c>
      <c r="BD1241" s="16" t="str">
        <f>IF(COUNTIF(A:A, A1241) &gt; 1, "Duplicate", "Unique")</f>
        <v>Unique</v>
      </c>
    </row>
    <row r="1242" spans="1:56" x14ac:dyDescent="0.3">
      <c r="A1242">
        <v>6872</v>
      </c>
      <c r="B1242">
        <v>1974</v>
      </c>
      <c r="C1242" t="s">
        <v>37</v>
      </c>
      <c r="D1242" t="s">
        <v>33</v>
      </c>
      <c r="E1242">
        <v>65352</v>
      </c>
      <c r="F1242">
        <v>0</v>
      </c>
      <c r="G1242">
        <v>1</v>
      </c>
      <c r="H1242" s="1">
        <v>41507</v>
      </c>
      <c r="I1242">
        <v>43</v>
      </c>
      <c r="J1242">
        <v>284</v>
      </c>
      <c r="K1242">
        <v>3</v>
      </c>
      <c r="L1242">
        <v>84</v>
      </c>
      <c r="M1242">
        <v>4</v>
      </c>
      <c r="N1242">
        <v>7</v>
      </c>
      <c r="O1242">
        <v>23</v>
      </c>
      <c r="P1242">
        <f>IF(Table13[[#This Row],[MntWines]] = 0,"",Table13[[#This Row],[MntWines]])</f>
        <v>284</v>
      </c>
      <c r="Q1242">
        <f>IF(Table13[[#This Row],[MntFruits]] = 0, "",Table13[[#This Row],[MntFruits]])</f>
        <v>3</v>
      </c>
      <c r="R1242">
        <f>IF(Table13[[#This Row],[MntMeatProducts]] = 0, "",Table13[[#This Row],[MntMeatProducts]])</f>
        <v>84</v>
      </c>
      <c r="S1242">
        <f>IF(Table13[[#This Row],[MntFishProducts]] = 0, "",Table13[[#This Row],[MntFishProducts]])</f>
        <v>4</v>
      </c>
      <c r="T1242">
        <f>IF(Table13[[#This Row],[MntSweetProducts]] = 0, "",Table13[[#This Row],[MntSweetProducts]])</f>
        <v>7</v>
      </c>
      <c r="U1242">
        <f>IF(Table13[[#This Row],[MntGoldProds]] = 0, "",Table13[[#This Row],[MntGoldProds]])</f>
        <v>23</v>
      </c>
      <c r="V1242">
        <v>2</v>
      </c>
      <c r="W1242">
        <v>4</v>
      </c>
      <c r="X1242">
        <v>2</v>
      </c>
      <c r="Y1242">
        <v>8</v>
      </c>
      <c r="Z1242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43</v>
      </c>
      <c r="AI1242" s="13">
        <f>SUM(Table13[[#This Row],[MntWines]:[MntGoldProds]])</f>
        <v>405</v>
      </c>
      <c r="AJ1242" s="13">
        <f>AVERAGE(Table13[[#This Row],[MntWines]:[MntGoldProds]])</f>
        <v>67.5</v>
      </c>
      <c r="AK1242">
        <f>IF(Table13[[#This Row],[Total Number of Purchases]]=0,0,Table13[[#This Row],[Total Spend]]/Table13[[#This Row],[Total Number of Purchases]])</f>
        <v>25.3125</v>
      </c>
      <c r="AM1242">
        <f>SUM(Table13[[#This Row],[NumDealsPurchases]:[NumStorePurchases]])</f>
        <v>16</v>
      </c>
      <c r="AN1242" s="14">
        <f>Snapshot_Date-Table13[[#This Row],[Dt_Customer]]</f>
        <v>409</v>
      </c>
      <c r="AP1242" s="13">
        <f>Table13[[#This Row],[NumDealsPurchases]]/Table13[[#This Row],[Total Number of Purchases]]*100</f>
        <v>12.5</v>
      </c>
      <c r="AQ1242">
        <f>6-ROUNDUP(_xlfn.PERCENTRANK.INC(Table13[Recency],Table13[[#This Row],[Recency]])*5, 0)</f>
        <v>3</v>
      </c>
      <c r="AR1242">
        <f>ROUNDUP(_xlfn.PERCENTRANK.INC(Table13[Total Number of Purchases],Table13[[#This Row],[Total Number of Purchases]])*5,0)</f>
        <v>3</v>
      </c>
      <c r="AS1242">
        <f>ROUNDUP(_xlfn.PERCENTRANK.INC(Table13[Total Spend],Table13[[#This Row],[Total Spend]])*5,0)</f>
        <v>3</v>
      </c>
      <c r="AT1242" t="str">
        <f>Table13[[#This Row],[Recency Score]]&amp;Table13[[#This Row],[Frequency Score]]&amp;Table13[[#This Row],[Monetary Score]]</f>
        <v>333</v>
      </c>
      <c r="AU1242" t="str">
        <f t="shared" si="19"/>
        <v>Needs Attention</v>
      </c>
      <c r="AW1242" s="13">
        <f>DATEDIF(Table13[[#This Row],[Dt_Customer]], Snapshot_Date, "d")</f>
        <v>409</v>
      </c>
      <c r="AX1242" s="13">
        <f>Table13[[#This Row],[CL if today]]/365</f>
        <v>1.1205479452054794</v>
      </c>
      <c r="AY1242">
        <f>Table13[[#This Row],[Total Number of Purchases]]/Table13[[#This Row],[Corrected CL]]</f>
        <v>14.278728606356969</v>
      </c>
      <c r="AZ1242">
        <f>Table13[[#This Row],[Average Order Value (AOV)]]*Table13[[#This Row],[Freq per Year]]</f>
        <v>361.43031784841077</v>
      </c>
      <c r="BA1242">
        <f>Table13[[#This Row],[Total Spend]]/Table13[[#This Row],[Corrected CL]]</f>
        <v>361.43031784841077</v>
      </c>
      <c r="BB1242">
        <v>687.26829268292681</v>
      </c>
      <c r="BC1242" s="1">
        <f>Table13[[#This Row],[Dt_Customer]]+Table13[[#This Row],[Recency]]</f>
        <v>41550</v>
      </c>
      <c r="BD1242" s="16" t="str">
        <f>IF(COUNTIF(A:A, A1242) &gt; 1, "Duplicate", "Unique")</f>
        <v>Unique</v>
      </c>
    </row>
    <row r="1243" spans="1:56" x14ac:dyDescent="0.3">
      <c r="A1243">
        <v>3706</v>
      </c>
      <c r="B1243">
        <v>1978</v>
      </c>
      <c r="C1243" t="s">
        <v>28</v>
      </c>
      <c r="D1243" t="s">
        <v>31</v>
      </c>
      <c r="E1243">
        <v>28647</v>
      </c>
      <c r="F1243">
        <v>1</v>
      </c>
      <c r="G1243">
        <v>0</v>
      </c>
      <c r="H1243" s="1">
        <v>41507</v>
      </c>
      <c r="I1243">
        <v>54</v>
      </c>
      <c r="J1243">
        <v>19</v>
      </c>
      <c r="K1243">
        <v>8</v>
      </c>
      <c r="L1243">
        <v>29</v>
      </c>
      <c r="M1243">
        <v>0</v>
      </c>
      <c r="N1243">
        <v>12</v>
      </c>
      <c r="O1243">
        <v>26</v>
      </c>
      <c r="P1243">
        <f>IF(Table13[[#This Row],[MntWines]] = 0,"",Table13[[#This Row],[MntWines]])</f>
        <v>19</v>
      </c>
      <c r="Q1243">
        <f>IF(Table13[[#This Row],[MntFruits]] = 0, "",Table13[[#This Row],[MntFruits]])</f>
        <v>8</v>
      </c>
      <c r="R1243">
        <f>IF(Table13[[#This Row],[MntMeatProducts]] = 0, "",Table13[[#This Row],[MntMeatProducts]])</f>
        <v>29</v>
      </c>
      <c r="S1243" t="str">
        <f>IF(Table13[[#This Row],[MntFishProducts]] = 0, "",Table13[[#This Row],[MntFishProducts]])</f>
        <v/>
      </c>
      <c r="T1243">
        <f>IF(Table13[[#This Row],[MntSweetProducts]] = 0, "",Table13[[#This Row],[MntSweetProducts]])</f>
        <v>12</v>
      </c>
      <c r="U1243">
        <f>IF(Table13[[#This Row],[MntGoldProds]] = 0, "",Table13[[#This Row],[MntGoldProds]])</f>
        <v>26</v>
      </c>
      <c r="V1243">
        <v>1</v>
      </c>
      <c r="W1243">
        <v>2</v>
      </c>
      <c r="X1243">
        <v>2</v>
      </c>
      <c r="Y1243">
        <v>2</v>
      </c>
      <c r="Z1243">
        <v>7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0</v>
      </c>
      <c r="AH1243" t="s">
        <v>30</v>
      </c>
      <c r="AI1243" s="13">
        <f>SUM(Table13[[#This Row],[MntWines]:[MntGoldProds]])</f>
        <v>94</v>
      </c>
      <c r="AJ1243" s="13">
        <f>AVERAGE(Table13[[#This Row],[MntWines]:[MntGoldProds]])</f>
        <v>15.666666666666666</v>
      </c>
      <c r="AK1243">
        <f>IF(Table13[[#This Row],[Total Number of Purchases]]=0,0,Table13[[#This Row],[Total Spend]]/Table13[[#This Row],[Total Number of Purchases]])</f>
        <v>13.428571428571429</v>
      </c>
      <c r="AM1243">
        <f>SUM(Table13[[#This Row],[NumDealsPurchases]:[NumStorePurchases]])</f>
        <v>7</v>
      </c>
      <c r="AN1243" s="14">
        <f>Snapshot_Date-Table13[[#This Row],[Dt_Customer]]</f>
        <v>409</v>
      </c>
      <c r="AP1243" s="13">
        <f>Table13[[#This Row],[NumDealsPurchases]]/Table13[[#This Row],[Total Number of Purchases]]*100</f>
        <v>14.285714285714285</v>
      </c>
      <c r="AQ1243">
        <f>6-ROUNDUP(_xlfn.PERCENTRANK.INC(Table13[Recency],Table13[[#This Row],[Recency]])*5, 0)</f>
        <v>3</v>
      </c>
      <c r="AR1243">
        <f>ROUNDUP(_xlfn.PERCENTRANK.INC(Table13[Total Number of Purchases],Table13[[#This Row],[Total Number of Purchases]])*5,0)</f>
        <v>1</v>
      </c>
      <c r="AS1243">
        <f>ROUNDUP(_xlfn.PERCENTRANK.INC(Table13[Total Spend],Table13[[#This Row],[Total Spend]])*5,0)</f>
        <v>2</v>
      </c>
      <c r="AT1243" t="str">
        <f>Table13[[#This Row],[Recency Score]]&amp;Table13[[#This Row],[Frequency Score]]&amp;Table13[[#This Row],[Monetary Score]]</f>
        <v>312</v>
      </c>
      <c r="AU1243" t="str">
        <f t="shared" si="19"/>
        <v>Needs Attention</v>
      </c>
      <c r="AW1243" s="13">
        <f>DATEDIF(Table13[[#This Row],[Dt_Customer]], Snapshot_Date, "d")</f>
        <v>409</v>
      </c>
      <c r="AX1243" s="13">
        <f>Table13[[#This Row],[CL if today]]/365</f>
        <v>1.1205479452054794</v>
      </c>
      <c r="AY1243">
        <f>Table13[[#This Row],[Total Number of Purchases]]/Table13[[#This Row],[Corrected CL]]</f>
        <v>6.2469437652811735</v>
      </c>
      <c r="AZ1243">
        <f>Table13[[#This Row],[Average Order Value (AOV)]]*Table13[[#This Row],[Freq per Year]]</f>
        <v>83.887530562347195</v>
      </c>
      <c r="BA1243">
        <f>Table13[[#This Row],[Total Spend]]/Table13[[#This Row],[Corrected CL]]</f>
        <v>83.887530562347195</v>
      </c>
      <c r="BB1243">
        <v>1095.8902439024389</v>
      </c>
      <c r="BC1243" s="1">
        <f>Table13[[#This Row],[Dt_Customer]]+Table13[[#This Row],[Recency]]</f>
        <v>41561</v>
      </c>
      <c r="BD1243" s="16" t="str">
        <f>IF(COUNTIF(A:A, A1243) &gt; 1, "Duplicate", "Unique")</f>
        <v>Unique</v>
      </c>
    </row>
    <row r="1244" spans="1:56" x14ac:dyDescent="0.3">
      <c r="A1244">
        <v>10466</v>
      </c>
      <c r="B1244">
        <v>1965</v>
      </c>
      <c r="C1244" t="s">
        <v>28</v>
      </c>
      <c r="D1244" t="s">
        <v>33</v>
      </c>
      <c r="E1244">
        <v>44393</v>
      </c>
      <c r="F1244">
        <v>1</v>
      </c>
      <c r="G1244">
        <v>1</v>
      </c>
      <c r="H1244" s="1">
        <v>41508</v>
      </c>
      <c r="I1244">
        <v>86</v>
      </c>
      <c r="J1244">
        <v>24</v>
      </c>
      <c r="K1244">
        <v>2</v>
      </c>
      <c r="L1244">
        <v>20</v>
      </c>
      <c r="M1244">
        <v>2</v>
      </c>
      <c r="N1244">
        <v>2</v>
      </c>
      <c r="O1244">
        <v>10</v>
      </c>
      <c r="P1244">
        <f>IF(Table13[[#This Row],[MntWines]] = 0,"",Table13[[#This Row],[MntWines]])</f>
        <v>24</v>
      </c>
      <c r="Q1244">
        <f>IF(Table13[[#This Row],[MntFruits]] = 0, "",Table13[[#This Row],[MntFruits]])</f>
        <v>2</v>
      </c>
      <c r="R1244">
        <f>IF(Table13[[#This Row],[MntMeatProducts]] = 0, "",Table13[[#This Row],[MntMeatProducts]])</f>
        <v>20</v>
      </c>
      <c r="S1244">
        <f>IF(Table13[[#This Row],[MntFishProducts]] = 0, "",Table13[[#This Row],[MntFishProducts]])</f>
        <v>2</v>
      </c>
      <c r="T1244">
        <f>IF(Table13[[#This Row],[MntSweetProducts]] = 0, "",Table13[[#This Row],[MntSweetProducts]])</f>
        <v>2</v>
      </c>
      <c r="U1244">
        <f>IF(Table13[[#This Row],[MntGoldProds]] = 0, "",Table13[[#This Row],[MntGoldProds]])</f>
        <v>10</v>
      </c>
      <c r="V1244">
        <v>2</v>
      </c>
      <c r="W1244">
        <v>1</v>
      </c>
      <c r="X1244">
        <v>0</v>
      </c>
      <c r="Y1244">
        <v>4</v>
      </c>
      <c r="Z1244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 t="s">
        <v>30</v>
      </c>
      <c r="AI1244" s="13">
        <f>SUM(Table13[[#This Row],[MntWines]:[MntGoldProds]])</f>
        <v>60</v>
      </c>
      <c r="AJ1244" s="13">
        <f>AVERAGE(Table13[[#This Row],[MntWines]:[MntGoldProds]])</f>
        <v>10</v>
      </c>
      <c r="AK1244">
        <f>IF(Table13[[#This Row],[Total Number of Purchases]]=0,0,Table13[[#This Row],[Total Spend]]/Table13[[#This Row],[Total Number of Purchases]])</f>
        <v>8.5714285714285712</v>
      </c>
      <c r="AM1244">
        <f>SUM(Table13[[#This Row],[NumDealsPurchases]:[NumStorePurchases]])</f>
        <v>7</v>
      </c>
      <c r="AN1244" s="14">
        <f>Snapshot_Date-Table13[[#This Row],[Dt_Customer]]</f>
        <v>408</v>
      </c>
      <c r="AP1244" s="13">
        <f>Table13[[#This Row],[NumDealsPurchases]]/Table13[[#This Row],[Total Number of Purchases]]*100</f>
        <v>28.571428571428569</v>
      </c>
      <c r="AQ1244">
        <f>6-ROUNDUP(_xlfn.PERCENTRANK.INC(Table13[Recency],Table13[[#This Row],[Recency]])*5, 0)</f>
        <v>1</v>
      </c>
      <c r="AR1244">
        <f>ROUNDUP(_xlfn.PERCENTRANK.INC(Table13[Total Number of Purchases],Table13[[#This Row],[Total Number of Purchases]])*5,0)</f>
        <v>1</v>
      </c>
      <c r="AS1244">
        <f>ROUNDUP(_xlfn.PERCENTRANK.INC(Table13[Total Spend],Table13[[#This Row],[Total Spend]])*5,0)</f>
        <v>2</v>
      </c>
      <c r="AT1244" t="str">
        <f>Table13[[#This Row],[Recency Score]]&amp;Table13[[#This Row],[Frequency Score]]&amp;Table13[[#This Row],[Monetary Score]]</f>
        <v>112</v>
      </c>
      <c r="AU1244" t="str">
        <f t="shared" si="19"/>
        <v>Lost</v>
      </c>
      <c r="AW1244" s="13">
        <f>DATEDIF(Table13[[#This Row],[Dt_Customer]], Snapshot_Date, "d")</f>
        <v>408</v>
      </c>
      <c r="AX1244" s="13">
        <f>Table13[[#This Row],[CL if today]]/365</f>
        <v>1.1178082191780823</v>
      </c>
      <c r="AY1244">
        <f>Table13[[#This Row],[Total Number of Purchases]]/Table13[[#This Row],[Corrected CL]]</f>
        <v>6.2622549019607838</v>
      </c>
      <c r="AZ1244">
        <f>Table13[[#This Row],[Average Order Value (AOV)]]*Table13[[#This Row],[Freq per Year]]</f>
        <v>53.67647058823529</v>
      </c>
      <c r="BA1244">
        <f>Table13[[#This Row],[Total Spend]]/Table13[[#This Row],[Corrected CL]]</f>
        <v>53.67647058823529</v>
      </c>
      <c r="BB1244">
        <v>19.585365853658537</v>
      </c>
      <c r="BC1244" s="1">
        <f>Table13[[#This Row],[Dt_Customer]]+Table13[[#This Row],[Recency]]</f>
        <v>41594</v>
      </c>
      <c r="BD1244" s="16" t="str">
        <f>IF(COUNTIF(A:A, A1244) &gt; 1, "Duplicate", "Unique")</f>
        <v>Unique</v>
      </c>
    </row>
    <row r="1245" spans="1:56" x14ac:dyDescent="0.3">
      <c r="A1245">
        <v>5455</v>
      </c>
      <c r="B1245">
        <v>1971</v>
      </c>
      <c r="C1245" t="s">
        <v>37</v>
      </c>
      <c r="D1245" t="s">
        <v>33</v>
      </c>
      <c r="E1245">
        <v>32011</v>
      </c>
      <c r="F1245">
        <v>1</v>
      </c>
      <c r="G1245">
        <v>0</v>
      </c>
      <c r="H1245" s="1">
        <v>41508</v>
      </c>
      <c r="I1245">
        <v>89</v>
      </c>
      <c r="J1245">
        <v>99</v>
      </c>
      <c r="K1245">
        <v>0</v>
      </c>
      <c r="L1245">
        <v>15</v>
      </c>
      <c r="M1245">
        <v>2</v>
      </c>
      <c r="N1245">
        <v>1</v>
      </c>
      <c r="O1245">
        <v>5</v>
      </c>
      <c r="P1245">
        <f>IF(Table13[[#This Row],[MntWines]] = 0,"",Table13[[#This Row],[MntWines]])</f>
        <v>99</v>
      </c>
      <c r="Q1245" t="str">
        <f>IF(Table13[[#This Row],[MntFruits]] = 0, "",Table13[[#This Row],[MntFruits]])</f>
        <v/>
      </c>
      <c r="R1245">
        <f>IF(Table13[[#This Row],[MntMeatProducts]] = 0, "",Table13[[#This Row],[MntMeatProducts]])</f>
        <v>15</v>
      </c>
      <c r="S1245">
        <f>IF(Table13[[#This Row],[MntFishProducts]] = 0, "",Table13[[#This Row],[MntFishProducts]])</f>
        <v>2</v>
      </c>
      <c r="T1245">
        <f>IF(Table13[[#This Row],[MntSweetProducts]] = 0, "",Table13[[#This Row],[MntSweetProducts]])</f>
        <v>1</v>
      </c>
      <c r="U1245">
        <f>IF(Table13[[#This Row],[MntGoldProds]] = 0, "",Table13[[#This Row],[MntGoldProds]])</f>
        <v>5</v>
      </c>
      <c r="V1245">
        <v>3</v>
      </c>
      <c r="W1245">
        <v>2</v>
      </c>
      <c r="X1245">
        <v>1</v>
      </c>
      <c r="Y1245">
        <v>4</v>
      </c>
      <c r="Z1245">
        <v>7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 t="s">
        <v>30</v>
      </c>
      <c r="AI1245" s="13">
        <f>SUM(Table13[[#This Row],[MntWines]:[MntGoldProds]])</f>
        <v>122</v>
      </c>
      <c r="AJ1245" s="13">
        <f>AVERAGE(Table13[[#This Row],[MntWines]:[MntGoldProds]])</f>
        <v>20.333333333333332</v>
      </c>
      <c r="AK1245">
        <f>IF(Table13[[#This Row],[Total Number of Purchases]]=0,0,Table13[[#This Row],[Total Spend]]/Table13[[#This Row],[Total Number of Purchases]])</f>
        <v>12.2</v>
      </c>
      <c r="AM1245">
        <f>SUM(Table13[[#This Row],[NumDealsPurchases]:[NumStorePurchases]])</f>
        <v>10</v>
      </c>
      <c r="AN1245" s="14">
        <f>Snapshot_Date-Table13[[#This Row],[Dt_Customer]]</f>
        <v>408</v>
      </c>
      <c r="AP1245" s="13">
        <f>Table13[[#This Row],[NumDealsPurchases]]/Table13[[#This Row],[Total Number of Purchases]]*100</f>
        <v>30</v>
      </c>
      <c r="AQ1245">
        <f>6-ROUNDUP(_xlfn.PERCENTRANK.INC(Table13[Recency],Table13[[#This Row],[Recency]])*5, 0)</f>
        <v>1</v>
      </c>
      <c r="AR1245">
        <f>ROUNDUP(_xlfn.PERCENTRANK.INC(Table13[Total Number of Purchases],Table13[[#This Row],[Total Number of Purchases]])*5,0)</f>
        <v>2</v>
      </c>
      <c r="AS1245">
        <f>ROUNDUP(_xlfn.PERCENTRANK.INC(Table13[Total Spend],Table13[[#This Row],[Total Spend]])*5,0)</f>
        <v>2</v>
      </c>
      <c r="AT1245" t="str">
        <f>Table13[[#This Row],[Recency Score]]&amp;Table13[[#This Row],[Frequency Score]]&amp;Table13[[#This Row],[Monetary Score]]</f>
        <v>122</v>
      </c>
      <c r="AU1245" t="str">
        <f t="shared" si="19"/>
        <v>Lost</v>
      </c>
      <c r="AW1245" s="13">
        <f>DATEDIF(Table13[[#This Row],[Dt_Customer]], Snapshot_Date, "d")</f>
        <v>408</v>
      </c>
      <c r="AX1245" s="13">
        <f>Table13[[#This Row],[CL if today]]/365</f>
        <v>1.1178082191780823</v>
      </c>
      <c r="AY1245">
        <f>Table13[[#This Row],[Total Number of Purchases]]/Table13[[#This Row],[Corrected CL]]</f>
        <v>8.9460784313725483</v>
      </c>
      <c r="AZ1245">
        <f>Table13[[#This Row],[Average Order Value (AOV)]]*Table13[[#This Row],[Freq per Year]]</f>
        <v>109.14215686274508</v>
      </c>
      <c r="BA1245">
        <f>Table13[[#This Row],[Total Spend]]/Table13[[#This Row],[Corrected CL]]</f>
        <v>109.1421568627451</v>
      </c>
      <c r="BB1245">
        <v>955.23170731707307</v>
      </c>
      <c r="BC1245" s="1">
        <f>Table13[[#This Row],[Dt_Customer]]+Table13[[#This Row],[Recency]]</f>
        <v>41597</v>
      </c>
      <c r="BD1245" s="16" t="str">
        <f>IF(COUNTIF(A:A, A1245) &gt; 1, "Duplicate", "Unique")</f>
        <v>Unique</v>
      </c>
    </row>
    <row r="1246" spans="1:56" x14ac:dyDescent="0.3">
      <c r="A1246">
        <v>5868</v>
      </c>
      <c r="B1246">
        <v>1980</v>
      </c>
      <c r="C1246" t="s">
        <v>28</v>
      </c>
      <c r="D1246" t="s">
        <v>33</v>
      </c>
      <c r="E1246">
        <v>19107</v>
      </c>
      <c r="F1246">
        <v>1</v>
      </c>
      <c r="G1246">
        <v>0</v>
      </c>
      <c r="H1246" s="1">
        <v>41508</v>
      </c>
      <c r="I1246">
        <v>49</v>
      </c>
      <c r="J1246">
        <v>2</v>
      </c>
      <c r="K1246">
        <v>4</v>
      </c>
      <c r="L1246">
        <v>9</v>
      </c>
      <c r="M1246">
        <v>10</v>
      </c>
      <c r="N1246">
        <v>5</v>
      </c>
      <c r="O1246">
        <v>16</v>
      </c>
      <c r="P1246">
        <f>IF(Table13[[#This Row],[MntWines]] = 0,"",Table13[[#This Row],[MntWines]])</f>
        <v>2</v>
      </c>
      <c r="Q1246">
        <f>IF(Table13[[#This Row],[MntFruits]] = 0, "",Table13[[#This Row],[MntFruits]])</f>
        <v>4</v>
      </c>
      <c r="R1246">
        <f>IF(Table13[[#This Row],[MntMeatProducts]] = 0, "",Table13[[#This Row],[MntMeatProducts]])</f>
        <v>9</v>
      </c>
      <c r="S1246">
        <f>IF(Table13[[#This Row],[MntFishProducts]] = 0, "",Table13[[#This Row],[MntFishProducts]])</f>
        <v>10</v>
      </c>
      <c r="T1246">
        <f>IF(Table13[[#This Row],[MntSweetProducts]] = 0, "",Table13[[#This Row],[MntSweetProducts]])</f>
        <v>5</v>
      </c>
      <c r="U1246">
        <f>IF(Table13[[#This Row],[MntGoldProds]] = 0, "",Table13[[#This Row],[MntGoldProds]])</f>
        <v>16</v>
      </c>
      <c r="V1246">
        <v>2</v>
      </c>
      <c r="W1246">
        <v>1</v>
      </c>
      <c r="X1246">
        <v>0</v>
      </c>
      <c r="Y1246">
        <v>3</v>
      </c>
      <c r="Z1246">
        <v>7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32</v>
      </c>
      <c r="AI1246" s="13">
        <f>SUM(Table13[[#This Row],[MntWines]:[MntGoldProds]])</f>
        <v>46</v>
      </c>
      <c r="AJ1246" s="13">
        <f>AVERAGE(Table13[[#This Row],[MntWines]:[MntGoldProds]])</f>
        <v>7.666666666666667</v>
      </c>
      <c r="AK1246">
        <f>IF(Table13[[#This Row],[Total Number of Purchases]]=0,0,Table13[[#This Row],[Total Spend]]/Table13[[#This Row],[Total Number of Purchases]])</f>
        <v>7.666666666666667</v>
      </c>
      <c r="AM1246">
        <f>SUM(Table13[[#This Row],[NumDealsPurchases]:[NumStorePurchases]])</f>
        <v>6</v>
      </c>
      <c r="AN1246" s="14">
        <f>Snapshot_Date-Table13[[#This Row],[Dt_Customer]]</f>
        <v>408</v>
      </c>
      <c r="AP1246" s="13">
        <f>Table13[[#This Row],[NumDealsPurchases]]/Table13[[#This Row],[Total Number of Purchases]]*100</f>
        <v>33.333333333333329</v>
      </c>
      <c r="AQ1246">
        <f>6-ROUNDUP(_xlfn.PERCENTRANK.INC(Table13[Recency],Table13[[#This Row],[Recency]])*5, 0)</f>
        <v>3</v>
      </c>
      <c r="AR1246">
        <f>ROUNDUP(_xlfn.PERCENTRANK.INC(Table13[Total Number of Purchases],Table13[[#This Row],[Total Number of Purchases]])*5,0)</f>
        <v>1</v>
      </c>
      <c r="AS1246">
        <f>ROUNDUP(_xlfn.PERCENTRANK.INC(Table13[Total Spend],Table13[[#This Row],[Total Spend]])*5,0)</f>
        <v>1</v>
      </c>
      <c r="AT1246" t="str">
        <f>Table13[[#This Row],[Recency Score]]&amp;Table13[[#This Row],[Frequency Score]]&amp;Table13[[#This Row],[Monetary Score]]</f>
        <v>311</v>
      </c>
      <c r="AU1246" t="str">
        <f t="shared" si="19"/>
        <v>Needs Attention</v>
      </c>
      <c r="AW1246" s="13">
        <f>DATEDIF(Table13[[#This Row],[Dt_Customer]], Snapshot_Date, "d")</f>
        <v>408</v>
      </c>
      <c r="AX1246" s="13">
        <f>Table13[[#This Row],[CL if today]]/365</f>
        <v>1.1178082191780823</v>
      </c>
      <c r="AY1246">
        <f>Table13[[#This Row],[Total Number of Purchases]]/Table13[[#This Row],[Corrected CL]]</f>
        <v>5.367647058823529</v>
      </c>
      <c r="AZ1246">
        <f>Table13[[#This Row],[Average Order Value (AOV)]]*Table13[[#This Row],[Freq per Year]]</f>
        <v>41.151960784313722</v>
      </c>
      <c r="BA1246">
        <f>Table13[[#This Row],[Total Spend]]/Table13[[#This Row],[Corrected CL]]</f>
        <v>41.151960784313722</v>
      </c>
      <c r="BB1246">
        <v>19.585365853658537</v>
      </c>
      <c r="BC1246" s="1">
        <f>Table13[[#This Row],[Dt_Customer]]+Table13[[#This Row],[Recency]]</f>
        <v>41557</v>
      </c>
      <c r="BD1246" s="16" t="str">
        <f>IF(COUNTIF(A:A, A1246) &gt; 1, "Duplicate", "Unique")</f>
        <v>Unique</v>
      </c>
    </row>
    <row r="1247" spans="1:56" x14ac:dyDescent="0.3">
      <c r="A1247">
        <v>4607</v>
      </c>
      <c r="B1247">
        <v>1959</v>
      </c>
      <c r="C1247" t="s">
        <v>28</v>
      </c>
      <c r="D1247" t="s">
        <v>35</v>
      </c>
      <c r="E1247">
        <v>71367</v>
      </c>
      <c r="F1247">
        <v>0</v>
      </c>
      <c r="G1247">
        <v>0</v>
      </c>
      <c r="H1247" s="1">
        <v>41509</v>
      </c>
      <c r="I1247">
        <v>24</v>
      </c>
      <c r="J1247">
        <v>227</v>
      </c>
      <c r="K1247">
        <v>23</v>
      </c>
      <c r="L1247">
        <v>389</v>
      </c>
      <c r="M1247">
        <v>42</v>
      </c>
      <c r="N1247">
        <v>21</v>
      </c>
      <c r="O1247">
        <v>75</v>
      </c>
      <c r="P1247">
        <f>IF(Table13[[#This Row],[MntWines]] = 0,"",Table13[[#This Row],[MntWines]])</f>
        <v>227</v>
      </c>
      <c r="Q1247">
        <f>IF(Table13[[#This Row],[MntFruits]] = 0, "",Table13[[#This Row],[MntFruits]])</f>
        <v>23</v>
      </c>
      <c r="R1247">
        <f>IF(Table13[[#This Row],[MntMeatProducts]] = 0, "",Table13[[#This Row],[MntMeatProducts]])</f>
        <v>389</v>
      </c>
      <c r="S1247">
        <f>IF(Table13[[#This Row],[MntFishProducts]] = 0, "",Table13[[#This Row],[MntFishProducts]])</f>
        <v>42</v>
      </c>
      <c r="T1247">
        <f>IF(Table13[[#This Row],[MntSweetProducts]] = 0, "",Table13[[#This Row],[MntSweetProducts]])</f>
        <v>21</v>
      </c>
      <c r="U1247">
        <f>IF(Table13[[#This Row],[MntGoldProds]] = 0, "",Table13[[#This Row],[MntGoldProds]])</f>
        <v>75</v>
      </c>
      <c r="V1247">
        <v>1</v>
      </c>
      <c r="W1247">
        <v>4</v>
      </c>
      <c r="X1247">
        <v>5</v>
      </c>
      <c r="Y1247">
        <v>7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 t="s">
        <v>30</v>
      </c>
      <c r="AI1247" s="13">
        <f>SUM(Table13[[#This Row],[MntWines]:[MntGoldProds]])</f>
        <v>777</v>
      </c>
      <c r="AJ1247" s="13">
        <f>AVERAGE(Table13[[#This Row],[MntWines]:[MntGoldProds]])</f>
        <v>129.5</v>
      </c>
      <c r="AK1247">
        <f>IF(Table13[[#This Row],[Total Number of Purchases]]=0,0,Table13[[#This Row],[Total Spend]]/Table13[[#This Row],[Total Number of Purchases]])</f>
        <v>45.705882352941174</v>
      </c>
      <c r="AM1247">
        <f>SUM(Table13[[#This Row],[NumDealsPurchases]:[NumStorePurchases]])</f>
        <v>17</v>
      </c>
      <c r="AN1247" s="14">
        <f>Snapshot_Date-Table13[[#This Row],[Dt_Customer]]</f>
        <v>407</v>
      </c>
      <c r="AP1247" s="13">
        <f>Table13[[#This Row],[NumDealsPurchases]]/Table13[[#This Row],[Total Number of Purchases]]*100</f>
        <v>5.8823529411764701</v>
      </c>
      <c r="AQ1247">
        <f>6-ROUNDUP(_xlfn.PERCENTRANK.INC(Table13[Recency],Table13[[#This Row],[Recency]])*5, 0)</f>
        <v>4</v>
      </c>
      <c r="AR1247">
        <f>ROUNDUP(_xlfn.PERCENTRANK.INC(Table13[Total Number of Purchases],Table13[[#This Row],[Total Number of Purchases]])*5,0)</f>
        <v>3</v>
      </c>
      <c r="AS1247">
        <f>ROUNDUP(_xlfn.PERCENTRANK.INC(Table13[Total Spend],Table13[[#This Row],[Total Spend]])*5,0)</f>
        <v>4</v>
      </c>
      <c r="AT1247" t="str">
        <f>Table13[[#This Row],[Recency Score]]&amp;Table13[[#This Row],[Frequency Score]]&amp;Table13[[#This Row],[Monetary Score]]</f>
        <v>434</v>
      </c>
      <c r="AU1247" t="str">
        <f t="shared" si="19"/>
        <v>Potential Loyalists</v>
      </c>
      <c r="AW1247" s="13">
        <f>DATEDIF(Table13[[#This Row],[Dt_Customer]], Snapshot_Date, "d")</f>
        <v>407</v>
      </c>
      <c r="AX1247" s="13">
        <f>Table13[[#This Row],[CL if today]]/365</f>
        <v>1.1150684931506849</v>
      </c>
      <c r="AY1247">
        <f>Table13[[#This Row],[Total Number of Purchases]]/Table13[[#This Row],[Corrected CL]]</f>
        <v>15.245700245700245</v>
      </c>
      <c r="AZ1247">
        <f>Table13[[#This Row],[Average Order Value (AOV)]]*Table13[[#This Row],[Freq per Year]]</f>
        <v>696.81818181818176</v>
      </c>
      <c r="BA1247">
        <f>Table13[[#This Row],[Total Spend]]/Table13[[#This Row],[Corrected CL]]</f>
        <v>696.81818181818187</v>
      </c>
      <c r="BB1247">
        <v>487.26161369193159</v>
      </c>
      <c r="BC1247" s="1">
        <f>Table13[[#This Row],[Dt_Customer]]+Table13[[#This Row],[Recency]]</f>
        <v>41533</v>
      </c>
      <c r="BD1247" s="16" t="str">
        <f>IF(COUNTIF(A:A, A1247) &gt; 1, "Duplicate", "Unique")</f>
        <v>Unique</v>
      </c>
    </row>
    <row r="1248" spans="1:56" x14ac:dyDescent="0.3">
      <c r="A1248">
        <v>4944</v>
      </c>
      <c r="B1248">
        <v>1959</v>
      </c>
      <c r="C1248" t="s">
        <v>28</v>
      </c>
      <c r="D1248" t="s">
        <v>35</v>
      </c>
      <c r="E1248">
        <v>71367</v>
      </c>
      <c r="F1248">
        <v>0</v>
      </c>
      <c r="G1248">
        <v>0</v>
      </c>
      <c r="H1248" s="1">
        <v>41509</v>
      </c>
      <c r="I1248">
        <v>24</v>
      </c>
      <c r="J1248">
        <v>227</v>
      </c>
      <c r="K1248">
        <v>23</v>
      </c>
      <c r="L1248">
        <v>389</v>
      </c>
      <c r="M1248">
        <v>42</v>
      </c>
      <c r="N1248">
        <v>21</v>
      </c>
      <c r="O1248">
        <v>75</v>
      </c>
      <c r="P1248">
        <f>IF(Table13[[#This Row],[MntWines]] = 0,"",Table13[[#This Row],[MntWines]])</f>
        <v>227</v>
      </c>
      <c r="Q1248">
        <f>IF(Table13[[#This Row],[MntFruits]] = 0, "",Table13[[#This Row],[MntFruits]])</f>
        <v>23</v>
      </c>
      <c r="R1248">
        <f>IF(Table13[[#This Row],[MntMeatProducts]] = 0, "",Table13[[#This Row],[MntMeatProducts]])</f>
        <v>389</v>
      </c>
      <c r="S1248">
        <f>IF(Table13[[#This Row],[MntFishProducts]] = 0, "",Table13[[#This Row],[MntFishProducts]])</f>
        <v>42</v>
      </c>
      <c r="T1248">
        <f>IF(Table13[[#This Row],[MntSweetProducts]] = 0, "",Table13[[#This Row],[MntSweetProducts]])</f>
        <v>21</v>
      </c>
      <c r="U1248">
        <f>IF(Table13[[#This Row],[MntGoldProds]] = 0, "",Table13[[#This Row],[MntGoldProds]])</f>
        <v>75</v>
      </c>
      <c r="V1248">
        <v>1</v>
      </c>
      <c r="W1248">
        <v>4</v>
      </c>
      <c r="X1248">
        <v>5</v>
      </c>
      <c r="Y1248">
        <v>7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 t="s">
        <v>30</v>
      </c>
      <c r="AI1248" s="13">
        <f>SUM(Table13[[#This Row],[MntWines]:[MntGoldProds]])</f>
        <v>777</v>
      </c>
      <c r="AJ1248" s="13">
        <f>AVERAGE(Table13[[#This Row],[MntWines]:[MntGoldProds]])</f>
        <v>129.5</v>
      </c>
      <c r="AK1248">
        <f>IF(Table13[[#This Row],[Total Number of Purchases]]=0,0,Table13[[#This Row],[Total Spend]]/Table13[[#This Row],[Total Number of Purchases]])</f>
        <v>45.705882352941174</v>
      </c>
      <c r="AM1248">
        <f>SUM(Table13[[#This Row],[NumDealsPurchases]:[NumStorePurchases]])</f>
        <v>17</v>
      </c>
      <c r="AN1248" s="14">
        <f>Snapshot_Date-Table13[[#This Row],[Dt_Customer]]</f>
        <v>407</v>
      </c>
      <c r="AP1248" s="13">
        <f>Table13[[#This Row],[NumDealsPurchases]]/Table13[[#This Row],[Total Number of Purchases]]*100</f>
        <v>5.8823529411764701</v>
      </c>
      <c r="AQ1248">
        <f>6-ROUNDUP(_xlfn.PERCENTRANK.INC(Table13[Recency],Table13[[#This Row],[Recency]])*5, 0)</f>
        <v>4</v>
      </c>
      <c r="AR1248">
        <f>ROUNDUP(_xlfn.PERCENTRANK.INC(Table13[Total Number of Purchases],Table13[[#This Row],[Total Number of Purchases]])*5,0)</f>
        <v>3</v>
      </c>
      <c r="AS1248">
        <f>ROUNDUP(_xlfn.PERCENTRANK.INC(Table13[Total Spend],Table13[[#This Row],[Total Spend]])*5,0)</f>
        <v>4</v>
      </c>
      <c r="AT1248" t="str">
        <f>Table13[[#This Row],[Recency Score]]&amp;Table13[[#This Row],[Frequency Score]]&amp;Table13[[#This Row],[Monetary Score]]</f>
        <v>434</v>
      </c>
      <c r="AU1248" t="str">
        <f t="shared" si="19"/>
        <v>Potential Loyalists</v>
      </c>
      <c r="AW1248" s="13">
        <f>DATEDIF(Table13[[#This Row],[Dt_Customer]], Snapshot_Date, "d")</f>
        <v>407</v>
      </c>
      <c r="AX1248" s="13">
        <f>Table13[[#This Row],[CL if today]]/365</f>
        <v>1.1150684931506849</v>
      </c>
      <c r="AY1248">
        <f>Table13[[#This Row],[Total Number of Purchases]]/Table13[[#This Row],[Corrected CL]]</f>
        <v>15.245700245700245</v>
      </c>
      <c r="AZ1248">
        <f>Table13[[#This Row],[Average Order Value (AOV)]]*Table13[[#This Row],[Freq per Year]]</f>
        <v>696.81818181818176</v>
      </c>
      <c r="BA1248">
        <f>Table13[[#This Row],[Total Spend]]/Table13[[#This Row],[Corrected CL]]</f>
        <v>696.81818181818187</v>
      </c>
      <c r="BB1248">
        <v>60.536585365853654</v>
      </c>
      <c r="BC1248" s="1">
        <f>Table13[[#This Row],[Dt_Customer]]+Table13[[#This Row],[Recency]]</f>
        <v>41533</v>
      </c>
      <c r="BD1248" s="16" t="str">
        <f>IF(COUNTIF(A:A, A1248) &gt; 1, "Duplicate", "Unique")</f>
        <v>Unique</v>
      </c>
    </row>
    <row r="1249" spans="1:56" x14ac:dyDescent="0.3">
      <c r="A1249">
        <v>1160</v>
      </c>
      <c r="B1249">
        <v>1970</v>
      </c>
      <c r="C1249" t="s">
        <v>28</v>
      </c>
      <c r="D1249" t="s">
        <v>33</v>
      </c>
      <c r="E1249">
        <v>13260</v>
      </c>
      <c r="F1249">
        <v>1</v>
      </c>
      <c r="G1249">
        <v>1</v>
      </c>
      <c r="H1249" s="1">
        <v>41509</v>
      </c>
      <c r="I1249">
        <v>48</v>
      </c>
      <c r="J1249">
        <v>9</v>
      </c>
      <c r="K1249">
        <v>4</v>
      </c>
      <c r="L1249">
        <v>17</v>
      </c>
      <c r="M1249">
        <v>10</v>
      </c>
      <c r="N1249">
        <v>2</v>
      </c>
      <c r="O1249">
        <v>7</v>
      </c>
      <c r="P1249">
        <f>IF(Table13[[#This Row],[MntWines]] = 0,"",Table13[[#This Row],[MntWines]])</f>
        <v>9</v>
      </c>
      <c r="Q1249">
        <f>IF(Table13[[#This Row],[MntFruits]] = 0, "",Table13[[#This Row],[MntFruits]])</f>
        <v>4</v>
      </c>
      <c r="R1249">
        <f>IF(Table13[[#This Row],[MntMeatProducts]] = 0, "",Table13[[#This Row],[MntMeatProducts]])</f>
        <v>17</v>
      </c>
      <c r="S1249">
        <f>IF(Table13[[#This Row],[MntFishProducts]] = 0, "",Table13[[#This Row],[MntFishProducts]])</f>
        <v>10</v>
      </c>
      <c r="T1249">
        <f>IF(Table13[[#This Row],[MntSweetProducts]] = 0, "",Table13[[#This Row],[MntSweetProducts]])</f>
        <v>2</v>
      </c>
      <c r="U1249">
        <f>IF(Table13[[#This Row],[MntGoldProds]] = 0, "",Table13[[#This Row],[MntGoldProds]])</f>
        <v>7</v>
      </c>
      <c r="V1249">
        <v>4</v>
      </c>
      <c r="W1249">
        <v>3</v>
      </c>
      <c r="X1249">
        <v>0</v>
      </c>
      <c r="Y1249">
        <v>3</v>
      </c>
      <c r="Z1249">
        <v>8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 t="s">
        <v>30</v>
      </c>
      <c r="AI1249" s="13">
        <f>SUM(Table13[[#This Row],[MntWines]:[MntGoldProds]])</f>
        <v>49</v>
      </c>
      <c r="AJ1249" s="13">
        <f>AVERAGE(Table13[[#This Row],[MntWines]:[MntGoldProds]])</f>
        <v>8.1666666666666661</v>
      </c>
      <c r="AK1249">
        <f>IF(Table13[[#This Row],[Total Number of Purchases]]=0,0,Table13[[#This Row],[Total Spend]]/Table13[[#This Row],[Total Number of Purchases]])</f>
        <v>4.9000000000000004</v>
      </c>
      <c r="AM1249">
        <f>SUM(Table13[[#This Row],[NumDealsPurchases]:[NumStorePurchases]])</f>
        <v>10</v>
      </c>
      <c r="AN1249" s="14">
        <f>Snapshot_Date-Table13[[#This Row],[Dt_Customer]]</f>
        <v>407</v>
      </c>
      <c r="AP1249" s="13">
        <f>Table13[[#This Row],[NumDealsPurchases]]/Table13[[#This Row],[Total Number of Purchases]]*100</f>
        <v>40</v>
      </c>
      <c r="AQ1249">
        <f>6-ROUNDUP(_xlfn.PERCENTRANK.INC(Table13[Recency],Table13[[#This Row],[Recency]])*5, 0)</f>
        <v>3</v>
      </c>
      <c r="AR1249">
        <f>ROUNDUP(_xlfn.PERCENTRANK.INC(Table13[Total Number of Purchases],Table13[[#This Row],[Total Number of Purchases]])*5,0)</f>
        <v>2</v>
      </c>
      <c r="AS1249">
        <f>ROUNDUP(_xlfn.PERCENTRANK.INC(Table13[Total Spend],Table13[[#This Row],[Total Spend]])*5,0)</f>
        <v>1</v>
      </c>
      <c r="AT1249" t="str">
        <f>Table13[[#This Row],[Recency Score]]&amp;Table13[[#This Row],[Frequency Score]]&amp;Table13[[#This Row],[Monetary Score]]</f>
        <v>321</v>
      </c>
      <c r="AU1249" t="str">
        <f t="shared" si="19"/>
        <v>Needs Attention</v>
      </c>
      <c r="AW1249" s="13">
        <f>DATEDIF(Table13[[#This Row],[Dt_Customer]], Snapshot_Date, "d")</f>
        <v>407</v>
      </c>
      <c r="AX1249" s="13">
        <f>Table13[[#This Row],[CL if today]]/365</f>
        <v>1.1150684931506849</v>
      </c>
      <c r="AY1249">
        <f>Table13[[#This Row],[Total Number of Purchases]]/Table13[[#This Row],[Corrected CL]]</f>
        <v>8.9680589680589691</v>
      </c>
      <c r="AZ1249">
        <f>Table13[[#This Row],[Average Order Value (AOV)]]*Table13[[#This Row],[Freq per Year]]</f>
        <v>43.943488943488951</v>
      </c>
      <c r="BA1249">
        <f>Table13[[#This Row],[Total Spend]]/Table13[[#This Row],[Corrected CL]]</f>
        <v>43.943488943488944</v>
      </c>
      <c r="BB1249">
        <v>162.91463414634146</v>
      </c>
      <c r="BC1249" s="1">
        <f>Table13[[#This Row],[Dt_Customer]]+Table13[[#This Row],[Recency]]</f>
        <v>41557</v>
      </c>
      <c r="BD1249" s="16" t="str">
        <f>IF(COUNTIF(A:A, A1249) &gt; 1, "Duplicate", "Unique")</f>
        <v>Unique</v>
      </c>
    </row>
    <row r="1250" spans="1:56" x14ac:dyDescent="0.3">
      <c r="A1250">
        <v>6203</v>
      </c>
      <c r="B1250">
        <v>1947</v>
      </c>
      <c r="C1250" t="s">
        <v>28</v>
      </c>
      <c r="D1250" t="s">
        <v>35</v>
      </c>
      <c r="E1250">
        <v>74485</v>
      </c>
      <c r="F1250">
        <v>0</v>
      </c>
      <c r="G1250">
        <v>0</v>
      </c>
      <c r="H1250" s="1">
        <v>41510</v>
      </c>
      <c r="I1250">
        <v>58</v>
      </c>
      <c r="J1250">
        <v>499</v>
      </c>
      <c r="K1250">
        <v>149</v>
      </c>
      <c r="L1250">
        <v>815</v>
      </c>
      <c r="M1250">
        <v>173</v>
      </c>
      <c r="N1250">
        <v>49</v>
      </c>
      <c r="O1250">
        <v>49</v>
      </c>
      <c r="P1250">
        <f>IF(Table13[[#This Row],[MntWines]] = 0,"",Table13[[#This Row],[MntWines]])</f>
        <v>499</v>
      </c>
      <c r="Q1250">
        <f>IF(Table13[[#This Row],[MntFruits]] = 0, "",Table13[[#This Row],[MntFruits]])</f>
        <v>149</v>
      </c>
      <c r="R1250">
        <f>IF(Table13[[#This Row],[MntMeatProducts]] = 0, "",Table13[[#This Row],[MntMeatProducts]])</f>
        <v>815</v>
      </c>
      <c r="S1250">
        <f>IF(Table13[[#This Row],[MntFishProducts]] = 0, "",Table13[[#This Row],[MntFishProducts]])</f>
        <v>173</v>
      </c>
      <c r="T1250">
        <f>IF(Table13[[#This Row],[MntSweetProducts]] = 0, "",Table13[[#This Row],[MntSweetProducts]])</f>
        <v>49</v>
      </c>
      <c r="U1250">
        <f>IF(Table13[[#This Row],[MntGoldProds]] = 0, "",Table13[[#This Row],[MntGoldProds]])</f>
        <v>49</v>
      </c>
      <c r="V1250">
        <v>1</v>
      </c>
      <c r="W1250">
        <v>6</v>
      </c>
      <c r="X1250">
        <v>7</v>
      </c>
      <c r="Y1250">
        <v>12</v>
      </c>
      <c r="Z1250">
        <v>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 t="s">
        <v>30</v>
      </c>
      <c r="AI1250" s="13">
        <f>SUM(Table13[[#This Row],[MntWines]:[MntGoldProds]])</f>
        <v>1734</v>
      </c>
      <c r="AJ1250" s="13">
        <f>AVERAGE(Table13[[#This Row],[MntWines]:[MntGoldProds]])</f>
        <v>289</v>
      </c>
      <c r="AK1250">
        <f>IF(Table13[[#This Row],[Total Number of Purchases]]=0,0,Table13[[#This Row],[Total Spend]]/Table13[[#This Row],[Total Number of Purchases]])</f>
        <v>66.692307692307693</v>
      </c>
      <c r="AM1250">
        <f>SUM(Table13[[#This Row],[NumDealsPurchases]:[NumStorePurchases]])</f>
        <v>26</v>
      </c>
      <c r="AN1250" s="14">
        <f>Snapshot_Date-Table13[[#This Row],[Dt_Customer]]</f>
        <v>406</v>
      </c>
      <c r="AP1250" s="13">
        <f>Table13[[#This Row],[NumDealsPurchases]]/Table13[[#This Row],[Total Number of Purchases]]*100</f>
        <v>3.8461538461538463</v>
      </c>
      <c r="AQ1250">
        <f>6-ROUNDUP(_xlfn.PERCENTRANK.INC(Table13[Recency],Table13[[#This Row],[Recency]])*5, 0)</f>
        <v>3</v>
      </c>
      <c r="AR1250">
        <f>ROUNDUP(_xlfn.PERCENTRANK.INC(Table13[Total Number of Purchases],Table13[[#This Row],[Total Number of Purchases]])*5,0)</f>
        <v>5</v>
      </c>
      <c r="AS1250">
        <f>ROUNDUP(_xlfn.PERCENTRANK.INC(Table13[Total Spend],Table13[[#This Row],[Total Spend]])*5,0)</f>
        <v>5</v>
      </c>
      <c r="AT1250" t="str">
        <f>Table13[[#This Row],[Recency Score]]&amp;Table13[[#This Row],[Frequency Score]]&amp;Table13[[#This Row],[Monetary Score]]</f>
        <v>355</v>
      </c>
      <c r="AU1250" t="str">
        <f t="shared" si="19"/>
        <v>Frequent Buyers</v>
      </c>
      <c r="AW1250" s="13">
        <f>DATEDIF(Table13[[#This Row],[Dt_Customer]], Snapshot_Date, "d")</f>
        <v>406</v>
      </c>
      <c r="AX1250" s="13">
        <f>Table13[[#This Row],[CL if today]]/365</f>
        <v>1.1123287671232878</v>
      </c>
      <c r="AY1250">
        <f>Table13[[#This Row],[Total Number of Purchases]]/Table13[[#This Row],[Corrected CL]]</f>
        <v>23.374384236453199</v>
      </c>
      <c r="AZ1250">
        <f>Table13[[#This Row],[Average Order Value (AOV)]]*Table13[[#This Row],[Freq per Year]]</f>
        <v>1558.8916256157634</v>
      </c>
      <c r="BA1250">
        <f>Table13[[#This Row],[Total Spend]]/Table13[[#This Row],[Corrected CL]]</f>
        <v>1558.8916256157634</v>
      </c>
      <c r="BB1250">
        <v>83.887530562347195</v>
      </c>
      <c r="BC1250" s="1">
        <f>Table13[[#This Row],[Dt_Customer]]+Table13[[#This Row],[Recency]]</f>
        <v>41568</v>
      </c>
      <c r="BD1250" s="16" t="str">
        <f>IF(COUNTIF(A:A, A1250) &gt; 1, "Duplicate", "Unique")</f>
        <v>Unique</v>
      </c>
    </row>
    <row r="1251" spans="1:56" x14ac:dyDescent="0.3">
      <c r="A1251">
        <v>9855</v>
      </c>
      <c r="B1251">
        <v>1952</v>
      </c>
      <c r="C1251" t="s">
        <v>37</v>
      </c>
      <c r="D1251" t="s">
        <v>31</v>
      </c>
      <c r="E1251">
        <v>62000</v>
      </c>
      <c r="F1251">
        <v>0</v>
      </c>
      <c r="G1251">
        <v>1</v>
      </c>
      <c r="H1251" s="1">
        <v>41511</v>
      </c>
      <c r="I1251">
        <v>25</v>
      </c>
      <c r="J1251">
        <v>899</v>
      </c>
      <c r="K1251">
        <v>0</v>
      </c>
      <c r="L1251">
        <v>101</v>
      </c>
      <c r="M1251">
        <v>0</v>
      </c>
      <c r="N1251">
        <v>0</v>
      </c>
      <c r="O1251">
        <v>20</v>
      </c>
      <c r="P1251">
        <f>IF(Table13[[#This Row],[MntWines]] = 0,"",Table13[[#This Row],[MntWines]])</f>
        <v>899</v>
      </c>
      <c r="Q1251" t="str">
        <f>IF(Table13[[#This Row],[MntFruits]] = 0, "",Table13[[#This Row],[MntFruits]])</f>
        <v/>
      </c>
      <c r="R1251">
        <f>IF(Table13[[#This Row],[MntMeatProducts]] = 0, "",Table13[[#This Row],[MntMeatProducts]])</f>
        <v>101</v>
      </c>
      <c r="S1251" t="str">
        <f>IF(Table13[[#This Row],[MntFishProducts]] = 0, "",Table13[[#This Row],[MntFishProducts]])</f>
        <v/>
      </c>
      <c r="T1251" t="str">
        <f>IF(Table13[[#This Row],[MntSweetProducts]] = 0, "",Table13[[#This Row],[MntSweetProducts]])</f>
        <v/>
      </c>
      <c r="U1251">
        <f>IF(Table13[[#This Row],[MntGoldProds]] = 0, "",Table13[[#This Row],[MntGoldProds]])</f>
        <v>20</v>
      </c>
      <c r="V1251">
        <v>1</v>
      </c>
      <c r="W1251">
        <v>6</v>
      </c>
      <c r="X1251">
        <v>6</v>
      </c>
      <c r="Y1251">
        <v>13</v>
      </c>
      <c r="Z1251">
        <v>4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 t="s">
        <v>30</v>
      </c>
      <c r="AI1251" s="13">
        <f>SUM(Table13[[#This Row],[MntWines]:[MntGoldProds]])</f>
        <v>1020</v>
      </c>
      <c r="AJ1251" s="13">
        <f>AVERAGE(Table13[[#This Row],[MntWines]:[MntGoldProds]])</f>
        <v>170</v>
      </c>
      <c r="AK1251">
        <f>IF(Table13[[#This Row],[Total Number of Purchases]]=0,0,Table13[[#This Row],[Total Spend]]/Table13[[#This Row],[Total Number of Purchases]])</f>
        <v>39.230769230769234</v>
      </c>
      <c r="AM1251">
        <f>SUM(Table13[[#This Row],[NumDealsPurchases]:[NumStorePurchases]])</f>
        <v>26</v>
      </c>
      <c r="AN1251" s="14">
        <f>Snapshot_Date-Table13[[#This Row],[Dt_Customer]]</f>
        <v>405</v>
      </c>
      <c r="AP1251" s="13">
        <f>Table13[[#This Row],[NumDealsPurchases]]/Table13[[#This Row],[Total Number of Purchases]]*100</f>
        <v>3.8461538461538463</v>
      </c>
      <c r="AQ1251">
        <f>6-ROUNDUP(_xlfn.PERCENTRANK.INC(Table13[Recency],Table13[[#This Row],[Recency]])*5, 0)</f>
        <v>4</v>
      </c>
      <c r="AR1251">
        <f>ROUNDUP(_xlfn.PERCENTRANK.INC(Table13[Total Number of Purchases],Table13[[#This Row],[Total Number of Purchases]])*5,0)</f>
        <v>5</v>
      </c>
      <c r="AS1251">
        <f>ROUNDUP(_xlfn.PERCENTRANK.INC(Table13[Total Spend],Table13[[#This Row],[Total Spend]])*5,0)</f>
        <v>4</v>
      </c>
      <c r="AT1251" t="str">
        <f>Table13[[#This Row],[Recency Score]]&amp;Table13[[#This Row],[Frequency Score]]&amp;Table13[[#This Row],[Monetary Score]]</f>
        <v>454</v>
      </c>
      <c r="AU1251" t="str">
        <f t="shared" si="19"/>
        <v>Frequent Buyers</v>
      </c>
      <c r="AW1251" s="13">
        <f>DATEDIF(Table13[[#This Row],[Dt_Customer]], Snapshot_Date, "d")</f>
        <v>405</v>
      </c>
      <c r="AX1251" s="13">
        <f>Table13[[#This Row],[CL if today]]/365</f>
        <v>1.1095890410958904</v>
      </c>
      <c r="AY1251">
        <f>Table13[[#This Row],[Total Number of Purchases]]/Table13[[#This Row],[Corrected CL]]</f>
        <v>23.432098765432098</v>
      </c>
      <c r="AZ1251">
        <f>Table13[[#This Row],[Average Order Value (AOV)]]*Table13[[#This Row],[Freq per Year]]</f>
        <v>919.25925925925924</v>
      </c>
      <c r="BA1251">
        <f>Table13[[#This Row],[Total Spend]]/Table13[[#This Row],[Corrected CL]]</f>
        <v>919.25925925925924</v>
      </c>
      <c r="BB1251">
        <v>109.1421568627451</v>
      </c>
      <c r="BC1251" s="1">
        <f>Table13[[#This Row],[Dt_Customer]]+Table13[[#This Row],[Recency]]</f>
        <v>41536</v>
      </c>
      <c r="BD1251" s="16" t="str">
        <f>IF(COUNTIF(A:A, A1251) &gt; 1, "Duplicate", "Unique")</f>
        <v>Unique</v>
      </c>
    </row>
    <row r="1252" spans="1:56" x14ac:dyDescent="0.3">
      <c r="A1252">
        <v>5441</v>
      </c>
      <c r="B1252">
        <v>1965</v>
      </c>
      <c r="C1252" t="s">
        <v>37</v>
      </c>
      <c r="D1252" t="s">
        <v>42</v>
      </c>
      <c r="E1252">
        <v>54111</v>
      </c>
      <c r="F1252">
        <v>0</v>
      </c>
      <c r="G1252">
        <v>1</v>
      </c>
      <c r="H1252" s="1">
        <v>41511</v>
      </c>
      <c r="I1252">
        <v>97</v>
      </c>
      <c r="J1252">
        <v>267</v>
      </c>
      <c r="K1252">
        <v>6</v>
      </c>
      <c r="L1252">
        <v>54</v>
      </c>
      <c r="M1252">
        <v>8</v>
      </c>
      <c r="N1252">
        <v>3</v>
      </c>
      <c r="O1252">
        <v>50</v>
      </c>
      <c r="P1252">
        <f>IF(Table13[[#This Row],[MntWines]] = 0,"",Table13[[#This Row],[MntWines]])</f>
        <v>267</v>
      </c>
      <c r="Q1252">
        <f>IF(Table13[[#This Row],[MntFruits]] = 0, "",Table13[[#This Row],[MntFruits]])</f>
        <v>6</v>
      </c>
      <c r="R1252">
        <f>IF(Table13[[#This Row],[MntMeatProducts]] = 0, "",Table13[[#This Row],[MntMeatProducts]])</f>
        <v>54</v>
      </c>
      <c r="S1252">
        <f>IF(Table13[[#This Row],[MntFishProducts]] = 0, "",Table13[[#This Row],[MntFishProducts]])</f>
        <v>8</v>
      </c>
      <c r="T1252">
        <f>IF(Table13[[#This Row],[MntSweetProducts]] = 0, "",Table13[[#This Row],[MntSweetProducts]])</f>
        <v>3</v>
      </c>
      <c r="U1252">
        <f>IF(Table13[[#This Row],[MntGoldProds]] = 0, "",Table13[[#This Row],[MntGoldProds]])</f>
        <v>50</v>
      </c>
      <c r="V1252">
        <v>2</v>
      </c>
      <c r="W1252">
        <v>5</v>
      </c>
      <c r="X1252">
        <v>2</v>
      </c>
      <c r="Y1252">
        <v>6</v>
      </c>
      <c r="Z1252">
        <v>5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 t="s">
        <v>30</v>
      </c>
      <c r="AI1252" s="13">
        <f>SUM(Table13[[#This Row],[MntWines]:[MntGoldProds]])</f>
        <v>388</v>
      </c>
      <c r="AJ1252" s="13">
        <f>AVERAGE(Table13[[#This Row],[MntWines]:[MntGoldProds]])</f>
        <v>64.666666666666671</v>
      </c>
      <c r="AK1252">
        <f>IF(Table13[[#This Row],[Total Number of Purchases]]=0,0,Table13[[#This Row],[Total Spend]]/Table13[[#This Row],[Total Number of Purchases]])</f>
        <v>25.866666666666667</v>
      </c>
      <c r="AM1252">
        <f>SUM(Table13[[#This Row],[NumDealsPurchases]:[NumStorePurchases]])</f>
        <v>15</v>
      </c>
      <c r="AN1252" s="14">
        <f>Snapshot_Date-Table13[[#This Row],[Dt_Customer]]</f>
        <v>405</v>
      </c>
      <c r="AP1252" s="13">
        <f>Table13[[#This Row],[NumDealsPurchases]]/Table13[[#This Row],[Total Number of Purchases]]*100</f>
        <v>13.333333333333334</v>
      </c>
      <c r="AQ1252">
        <f>6-ROUNDUP(_xlfn.PERCENTRANK.INC(Table13[Recency],Table13[[#This Row],[Recency]])*5, 0)</f>
        <v>1</v>
      </c>
      <c r="AR1252">
        <f>ROUNDUP(_xlfn.PERCENTRANK.INC(Table13[Total Number of Purchases],Table13[[#This Row],[Total Number of Purchases]])*5,0)</f>
        <v>3</v>
      </c>
      <c r="AS1252">
        <f>ROUNDUP(_xlfn.PERCENTRANK.INC(Table13[Total Spend],Table13[[#This Row],[Total Spend]])*5,0)</f>
        <v>3</v>
      </c>
      <c r="AT1252" t="str">
        <f>Table13[[#This Row],[Recency Score]]&amp;Table13[[#This Row],[Frequency Score]]&amp;Table13[[#This Row],[Monetary Score]]</f>
        <v>133</v>
      </c>
      <c r="AU1252" t="str">
        <f t="shared" si="19"/>
        <v>Lost</v>
      </c>
      <c r="AW1252" s="13">
        <f>DATEDIF(Table13[[#This Row],[Dt_Customer]], Snapshot_Date, "d")</f>
        <v>405</v>
      </c>
      <c r="AX1252" s="13">
        <f>Table13[[#This Row],[CL if today]]/365</f>
        <v>1.1095890410958904</v>
      </c>
      <c r="AY1252">
        <f>Table13[[#This Row],[Total Number of Purchases]]/Table13[[#This Row],[Corrected CL]]</f>
        <v>13.518518518518519</v>
      </c>
      <c r="AZ1252">
        <f>Table13[[#This Row],[Average Order Value (AOV)]]*Table13[[#This Row],[Freq per Year]]</f>
        <v>349.67901234567904</v>
      </c>
      <c r="BA1252">
        <f>Table13[[#This Row],[Total Spend]]/Table13[[#This Row],[Corrected CL]]</f>
        <v>349.67901234567904</v>
      </c>
      <c r="BB1252">
        <v>361.43031784841077</v>
      </c>
      <c r="BC1252" s="1">
        <f>Table13[[#This Row],[Dt_Customer]]+Table13[[#This Row],[Recency]]</f>
        <v>41608</v>
      </c>
      <c r="BD1252" s="16" t="str">
        <f>IF(COUNTIF(A:A, A1252) &gt; 1, "Duplicate", "Unique")</f>
        <v>Unique</v>
      </c>
    </row>
    <row r="1253" spans="1:56" x14ac:dyDescent="0.3">
      <c r="A1253">
        <v>143</v>
      </c>
      <c r="B1253">
        <v>1970</v>
      </c>
      <c r="C1253" t="s">
        <v>28</v>
      </c>
      <c r="D1253" t="s">
        <v>31</v>
      </c>
      <c r="E1253">
        <v>61209</v>
      </c>
      <c r="F1253">
        <v>0</v>
      </c>
      <c r="G1253">
        <v>0</v>
      </c>
      <c r="H1253" s="1">
        <v>41511</v>
      </c>
      <c r="I1253">
        <v>73</v>
      </c>
      <c r="J1253">
        <v>466</v>
      </c>
      <c r="K1253">
        <v>0</v>
      </c>
      <c r="L1253">
        <v>224</v>
      </c>
      <c r="M1253">
        <v>119</v>
      </c>
      <c r="N1253">
        <v>49</v>
      </c>
      <c r="O1253">
        <v>99</v>
      </c>
      <c r="P1253">
        <f>IF(Table13[[#This Row],[MntWines]] = 0,"",Table13[[#This Row],[MntWines]])</f>
        <v>466</v>
      </c>
      <c r="Q1253" t="str">
        <f>IF(Table13[[#This Row],[MntFruits]] = 0, "",Table13[[#This Row],[MntFruits]])</f>
        <v/>
      </c>
      <c r="R1253">
        <f>IF(Table13[[#This Row],[MntMeatProducts]] = 0, "",Table13[[#This Row],[MntMeatProducts]])</f>
        <v>224</v>
      </c>
      <c r="S1253">
        <f>IF(Table13[[#This Row],[MntFishProducts]] = 0, "",Table13[[#This Row],[MntFishProducts]])</f>
        <v>119</v>
      </c>
      <c r="T1253">
        <f>IF(Table13[[#This Row],[MntSweetProducts]] = 0, "",Table13[[#This Row],[MntSweetProducts]])</f>
        <v>49</v>
      </c>
      <c r="U1253">
        <f>IF(Table13[[#This Row],[MntGoldProds]] = 0, "",Table13[[#This Row],[MntGoldProds]])</f>
        <v>99</v>
      </c>
      <c r="V1253">
        <v>1</v>
      </c>
      <c r="W1253">
        <v>5</v>
      </c>
      <c r="X1253">
        <v>3</v>
      </c>
      <c r="Y1253">
        <v>4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t="s">
        <v>34</v>
      </c>
      <c r="AI1253" s="13">
        <f>SUM(Table13[[#This Row],[MntWines]:[MntGoldProds]])</f>
        <v>957</v>
      </c>
      <c r="AJ1253" s="13">
        <f>AVERAGE(Table13[[#This Row],[MntWines]:[MntGoldProds]])</f>
        <v>159.5</v>
      </c>
      <c r="AK1253">
        <f>IF(Table13[[#This Row],[Total Number of Purchases]]=0,0,Table13[[#This Row],[Total Spend]]/Table13[[#This Row],[Total Number of Purchases]])</f>
        <v>73.615384615384613</v>
      </c>
      <c r="AM1253">
        <f>SUM(Table13[[#This Row],[NumDealsPurchases]:[NumStorePurchases]])</f>
        <v>13</v>
      </c>
      <c r="AN1253" s="14">
        <f>Snapshot_Date-Table13[[#This Row],[Dt_Customer]]</f>
        <v>405</v>
      </c>
      <c r="AP1253" s="13">
        <f>Table13[[#This Row],[NumDealsPurchases]]/Table13[[#This Row],[Total Number of Purchases]]*100</f>
        <v>7.6923076923076925</v>
      </c>
      <c r="AQ1253">
        <f>6-ROUNDUP(_xlfn.PERCENTRANK.INC(Table13[Recency],Table13[[#This Row],[Recency]])*5, 0)</f>
        <v>2</v>
      </c>
      <c r="AR1253">
        <f>ROUNDUP(_xlfn.PERCENTRANK.INC(Table13[Total Number of Purchases],Table13[[#This Row],[Total Number of Purchases]])*5,0)</f>
        <v>3</v>
      </c>
      <c r="AS1253">
        <f>ROUNDUP(_xlfn.PERCENTRANK.INC(Table13[Total Spend],Table13[[#This Row],[Total Spend]])*5,0)</f>
        <v>4</v>
      </c>
      <c r="AT1253" t="str">
        <f>Table13[[#This Row],[Recency Score]]&amp;Table13[[#This Row],[Frequency Score]]&amp;Table13[[#This Row],[Monetary Score]]</f>
        <v>234</v>
      </c>
      <c r="AU1253" t="str">
        <f t="shared" si="19"/>
        <v>About to Sleep</v>
      </c>
      <c r="AW1253" s="13">
        <f>DATEDIF(Table13[[#This Row],[Dt_Customer]], Snapshot_Date, "d")</f>
        <v>405</v>
      </c>
      <c r="AX1253" s="13">
        <f>Table13[[#This Row],[CL if today]]/365</f>
        <v>1.1095890410958904</v>
      </c>
      <c r="AY1253">
        <f>Table13[[#This Row],[Total Number of Purchases]]/Table13[[#This Row],[Corrected CL]]</f>
        <v>11.716049382716049</v>
      </c>
      <c r="AZ1253">
        <f>Table13[[#This Row],[Average Order Value (AOV)]]*Table13[[#This Row],[Freq per Year]]</f>
        <v>862.48148148148141</v>
      </c>
      <c r="BA1253">
        <f>Table13[[#This Row],[Total Spend]]/Table13[[#This Row],[Corrected CL]]</f>
        <v>862.48148148148152</v>
      </c>
      <c r="BB1253">
        <v>692.51833740831296</v>
      </c>
      <c r="BC1253" s="1">
        <f>Table13[[#This Row],[Dt_Customer]]+Table13[[#This Row],[Recency]]</f>
        <v>41584</v>
      </c>
      <c r="BD1253" s="16" t="str">
        <f>IF(COUNTIF(A:A, A1253) &gt; 1, "Duplicate", "Unique")</f>
        <v>Unique</v>
      </c>
    </row>
    <row r="1254" spans="1:56" x14ac:dyDescent="0.3">
      <c r="A1254">
        <v>10260</v>
      </c>
      <c r="B1254">
        <v>1965</v>
      </c>
      <c r="C1254" t="s">
        <v>41</v>
      </c>
      <c r="D1254" t="s">
        <v>35</v>
      </c>
      <c r="E1254">
        <v>45143</v>
      </c>
      <c r="F1254">
        <v>0</v>
      </c>
      <c r="G1254">
        <v>1</v>
      </c>
      <c r="H1254" s="1">
        <v>41512</v>
      </c>
      <c r="I1254">
        <v>74</v>
      </c>
      <c r="J1254">
        <v>202</v>
      </c>
      <c r="K1254">
        <v>5</v>
      </c>
      <c r="L1254">
        <v>74</v>
      </c>
      <c r="M1254">
        <v>11</v>
      </c>
      <c r="N1254">
        <v>5</v>
      </c>
      <c r="O1254">
        <v>14</v>
      </c>
      <c r="P1254">
        <f>IF(Table13[[#This Row],[MntWines]] = 0,"",Table13[[#This Row],[MntWines]])</f>
        <v>202</v>
      </c>
      <c r="Q1254">
        <f>IF(Table13[[#This Row],[MntFruits]] = 0, "",Table13[[#This Row],[MntFruits]])</f>
        <v>5</v>
      </c>
      <c r="R1254">
        <f>IF(Table13[[#This Row],[MntMeatProducts]] = 0, "",Table13[[#This Row],[MntMeatProducts]])</f>
        <v>74</v>
      </c>
      <c r="S1254">
        <f>IF(Table13[[#This Row],[MntFishProducts]] = 0, "",Table13[[#This Row],[MntFishProducts]])</f>
        <v>11</v>
      </c>
      <c r="T1254">
        <f>IF(Table13[[#This Row],[MntSweetProducts]] = 0, "",Table13[[#This Row],[MntSweetProducts]])</f>
        <v>5</v>
      </c>
      <c r="U1254">
        <f>IF(Table13[[#This Row],[MntGoldProds]] = 0, "",Table13[[#This Row],[MntGoldProds]])</f>
        <v>14</v>
      </c>
      <c r="V1254">
        <v>3</v>
      </c>
      <c r="W1254">
        <v>6</v>
      </c>
      <c r="X1254">
        <v>1</v>
      </c>
      <c r="Y1254">
        <v>5</v>
      </c>
      <c r="Z1254">
        <v>7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 t="s">
        <v>30</v>
      </c>
      <c r="AI1254" s="13">
        <f>SUM(Table13[[#This Row],[MntWines]:[MntGoldProds]])</f>
        <v>311</v>
      </c>
      <c r="AJ1254" s="13">
        <f>AVERAGE(Table13[[#This Row],[MntWines]:[MntGoldProds]])</f>
        <v>51.833333333333336</v>
      </c>
      <c r="AK1254">
        <f>IF(Table13[[#This Row],[Total Number of Purchases]]=0,0,Table13[[#This Row],[Total Spend]]/Table13[[#This Row],[Total Number of Purchases]])</f>
        <v>20.733333333333334</v>
      </c>
      <c r="AM1254">
        <f>SUM(Table13[[#This Row],[NumDealsPurchases]:[NumStorePurchases]])</f>
        <v>15</v>
      </c>
      <c r="AN1254" s="14">
        <f>Snapshot_Date-Table13[[#This Row],[Dt_Customer]]</f>
        <v>404</v>
      </c>
      <c r="AP1254" s="13">
        <f>Table13[[#This Row],[NumDealsPurchases]]/Table13[[#This Row],[Total Number of Purchases]]*100</f>
        <v>20</v>
      </c>
      <c r="AQ1254">
        <f>6-ROUNDUP(_xlfn.PERCENTRANK.INC(Table13[Recency],Table13[[#This Row],[Recency]])*5, 0)</f>
        <v>2</v>
      </c>
      <c r="AR1254">
        <f>ROUNDUP(_xlfn.PERCENTRANK.INC(Table13[Total Number of Purchases],Table13[[#This Row],[Total Number of Purchases]])*5,0)</f>
        <v>3</v>
      </c>
      <c r="AS1254">
        <f>ROUNDUP(_xlfn.PERCENTRANK.INC(Table13[Total Spend],Table13[[#This Row],[Total Spend]])*5,0)</f>
        <v>3</v>
      </c>
      <c r="AT1254" t="str">
        <f>Table13[[#This Row],[Recency Score]]&amp;Table13[[#This Row],[Frequency Score]]&amp;Table13[[#This Row],[Monetary Score]]</f>
        <v>233</v>
      </c>
      <c r="AU1254" t="str">
        <f t="shared" si="19"/>
        <v>About to Sleep</v>
      </c>
      <c r="AW1254" s="13">
        <f>DATEDIF(Table13[[#This Row],[Dt_Customer]], Snapshot_Date, "d")</f>
        <v>404</v>
      </c>
      <c r="AX1254" s="13">
        <f>Table13[[#This Row],[CL if today]]/365</f>
        <v>1.106849315068493</v>
      </c>
      <c r="AY1254">
        <f>Table13[[#This Row],[Total Number of Purchases]]/Table13[[#This Row],[Corrected CL]]</f>
        <v>13.551980198019804</v>
      </c>
      <c r="AZ1254">
        <f>Table13[[#This Row],[Average Order Value (AOV)]]*Table13[[#This Row],[Freq per Year]]</f>
        <v>280.97772277227727</v>
      </c>
      <c r="BA1254">
        <f>Table13[[#This Row],[Total Spend]]/Table13[[#This Row],[Corrected CL]]</f>
        <v>280.97772277227727</v>
      </c>
      <c r="BB1254">
        <v>41.151960784313722</v>
      </c>
      <c r="BC1254" s="1">
        <f>Table13[[#This Row],[Dt_Customer]]+Table13[[#This Row],[Recency]]</f>
        <v>41586</v>
      </c>
      <c r="BD1254" s="16" t="str">
        <f>IF(COUNTIF(A:A, A1254) &gt; 1, "Duplicate", "Unique")</f>
        <v>Unique</v>
      </c>
    </row>
    <row r="1255" spans="1:56" x14ac:dyDescent="0.3">
      <c r="A1255">
        <v>2262</v>
      </c>
      <c r="B1255">
        <v>1965</v>
      </c>
      <c r="C1255" t="s">
        <v>41</v>
      </c>
      <c r="D1255" t="s">
        <v>35</v>
      </c>
      <c r="E1255">
        <v>45143</v>
      </c>
      <c r="F1255">
        <v>0</v>
      </c>
      <c r="G1255">
        <v>1</v>
      </c>
      <c r="H1255" s="1">
        <v>41512</v>
      </c>
      <c r="I1255">
        <v>74</v>
      </c>
      <c r="J1255">
        <v>202</v>
      </c>
      <c r="K1255">
        <v>5</v>
      </c>
      <c r="L1255">
        <v>74</v>
      </c>
      <c r="M1255">
        <v>11</v>
      </c>
      <c r="N1255">
        <v>5</v>
      </c>
      <c r="O1255">
        <v>14</v>
      </c>
      <c r="P1255">
        <f>IF(Table13[[#This Row],[MntWines]] = 0,"",Table13[[#This Row],[MntWines]])</f>
        <v>202</v>
      </c>
      <c r="Q1255">
        <f>IF(Table13[[#This Row],[MntFruits]] = 0, "",Table13[[#This Row],[MntFruits]])</f>
        <v>5</v>
      </c>
      <c r="R1255">
        <f>IF(Table13[[#This Row],[MntMeatProducts]] = 0, "",Table13[[#This Row],[MntMeatProducts]])</f>
        <v>74</v>
      </c>
      <c r="S1255">
        <f>IF(Table13[[#This Row],[MntFishProducts]] = 0, "",Table13[[#This Row],[MntFishProducts]])</f>
        <v>11</v>
      </c>
      <c r="T1255">
        <f>IF(Table13[[#This Row],[MntSweetProducts]] = 0, "",Table13[[#This Row],[MntSweetProducts]])</f>
        <v>5</v>
      </c>
      <c r="U1255">
        <f>IF(Table13[[#This Row],[MntGoldProds]] = 0, "",Table13[[#This Row],[MntGoldProds]])</f>
        <v>14</v>
      </c>
      <c r="V1255">
        <v>3</v>
      </c>
      <c r="W1255">
        <v>6</v>
      </c>
      <c r="X1255">
        <v>1</v>
      </c>
      <c r="Y1255">
        <v>5</v>
      </c>
      <c r="Z1255">
        <v>7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 t="s">
        <v>43</v>
      </c>
      <c r="AI1255" s="13">
        <f>SUM(Table13[[#This Row],[MntWines]:[MntGoldProds]])</f>
        <v>311</v>
      </c>
      <c r="AJ1255" s="13">
        <f>AVERAGE(Table13[[#This Row],[MntWines]:[MntGoldProds]])</f>
        <v>51.833333333333336</v>
      </c>
      <c r="AK1255">
        <f>IF(Table13[[#This Row],[Total Number of Purchases]]=0,0,Table13[[#This Row],[Total Spend]]/Table13[[#This Row],[Total Number of Purchases]])</f>
        <v>20.733333333333334</v>
      </c>
      <c r="AM1255">
        <f>SUM(Table13[[#This Row],[NumDealsPurchases]:[NumStorePurchases]])</f>
        <v>15</v>
      </c>
      <c r="AN1255" s="14">
        <f>Snapshot_Date-Table13[[#This Row],[Dt_Customer]]</f>
        <v>404</v>
      </c>
      <c r="AP1255" s="13">
        <f>Table13[[#This Row],[NumDealsPurchases]]/Table13[[#This Row],[Total Number of Purchases]]*100</f>
        <v>20</v>
      </c>
      <c r="AQ1255">
        <f>6-ROUNDUP(_xlfn.PERCENTRANK.INC(Table13[Recency],Table13[[#This Row],[Recency]])*5, 0)</f>
        <v>2</v>
      </c>
      <c r="AR1255">
        <f>ROUNDUP(_xlfn.PERCENTRANK.INC(Table13[Total Number of Purchases],Table13[[#This Row],[Total Number of Purchases]])*5,0)</f>
        <v>3</v>
      </c>
      <c r="AS1255">
        <f>ROUNDUP(_xlfn.PERCENTRANK.INC(Table13[Total Spend],Table13[[#This Row],[Total Spend]])*5,0)</f>
        <v>3</v>
      </c>
      <c r="AT1255" t="str">
        <f>Table13[[#This Row],[Recency Score]]&amp;Table13[[#This Row],[Frequency Score]]&amp;Table13[[#This Row],[Monetary Score]]</f>
        <v>233</v>
      </c>
      <c r="AU1255" t="str">
        <f t="shared" si="19"/>
        <v>About to Sleep</v>
      </c>
      <c r="AW1255" s="13">
        <f>DATEDIF(Table13[[#This Row],[Dt_Customer]], Snapshot_Date, "d")</f>
        <v>404</v>
      </c>
      <c r="AX1255" s="13">
        <f>Table13[[#This Row],[CL if today]]/365</f>
        <v>1.106849315068493</v>
      </c>
      <c r="AY1255">
        <f>Table13[[#This Row],[Total Number of Purchases]]/Table13[[#This Row],[Corrected CL]]</f>
        <v>13.551980198019804</v>
      </c>
      <c r="AZ1255">
        <f>Table13[[#This Row],[Average Order Value (AOV)]]*Table13[[#This Row],[Freq per Year]]</f>
        <v>280.97772277227727</v>
      </c>
      <c r="BA1255">
        <f>Table13[[#This Row],[Total Spend]]/Table13[[#This Row],[Corrected CL]]</f>
        <v>280.97772277227727</v>
      </c>
      <c r="BB1255">
        <v>53.67647058823529</v>
      </c>
      <c r="BC1255" s="1">
        <f>Table13[[#This Row],[Dt_Customer]]+Table13[[#This Row],[Recency]]</f>
        <v>41586</v>
      </c>
      <c r="BD1255" s="16" t="str">
        <f>IF(COUNTIF(A:A, A1255) &gt; 1, "Duplicate", "Unique")</f>
        <v>Unique</v>
      </c>
    </row>
    <row r="1256" spans="1:56" x14ac:dyDescent="0.3">
      <c r="A1256">
        <v>87</v>
      </c>
      <c r="B1256">
        <v>1981</v>
      </c>
      <c r="C1256" t="s">
        <v>38</v>
      </c>
      <c r="D1256" t="s">
        <v>33</v>
      </c>
      <c r="E1256">
        <v>27733</v>
      </c>
      <c r="F1256">
        <v>1</v>
      </c>
      <c r="G1256">
        <v>0</v>
      </c>
      <c r="H1256" s="1">
        <v>41512</v>
      </c>
      <c r="I1256">
        <v>16</v>
      </c>
      <c r="J1256">
        <v>0</v>
      </c>
      <c r="K1256">
        <v>7</v>
      </c>
      <c r="L1256">
        <v>5</v>
      </c>
      <c r="M1256">
        <v>26</v>
      </c>
      <c r="N1256">
        <v>2</v>
      </c>
      <c r="O1256">
        <v>17</v>
      </c>
      <c r="P1256" t="str">
        <f>IF(Table13[[#This Row],[MntWines]] = 0,"",Table13[[#This Row],[MntWines]])</f>
        <v/>
      </c>
      <c r="Q1256">
        <f>IF(Table13[[#This Row],[MntFruits]] = 0, "",Table13[[#This Row],[MntFruits]])</f>
        <v>7</v>
      </c>
      <c r="R1256">
        <f>IF(Table13[[#This Row],[MntMeatProducts]] = 0, "",Table13[[#This Row],[MntMeatProducts]])</f>
        <v>5</v>
      </c>
      <c r="S1256">
        <f>IF(Table13[[#This Row],[MntFishProducts]] = 0, "",Table13[[#This Row],[MntFishProducts]])</f>
        <v>26</v>
      </c>
      <c r="T1256">
        <f>IF(Table13[[#This Row],[MntSweetProducts]] = 0, "",Table13[[#This Row],[MntSweetProducts]])</f>
        <v>2</v>
      </c>
      <c r="U1256">
        <f>IF(Table13[[#This Row],[MntGoldProds]] = 0, "",Table13[[#This Row],[MntGoldProds]])</f>
        <v>17</v>
      </c>
      <c r="V1256">
        <v>2</v>
      </c>
      <c r="W1256">
        <v>2</v>
      </c>
      <c r="X1256">
        <v>0</v>
      </c>
      <c r="Y1256">
        <v>3</v>
      </c>
      <c r="Z1256">
        <v>7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 t="s">
        <v>39</v>
      </c>
      <c r="AI1256" s="13">
        <f>SUM(Table13[[#This Row],[MntWines]:[MntGoldProds]])</f>
        <v>57</v>
      </c>
      <c r="AJ1256" s="13">
        <f>AVERAGE(Table13[[#This Row],[MntWines]:[MntGoldProds]])</f>
        <v>9.5</v>
      </c>
      <c r="AK1256">
        <f>IF(Table13[[#This Row],[Total Number of Purchases]]=0,0,Table13[[#This Row],[Total Spend]]/Table13[[#This Row],[Total Number of Purchases]])</f>
        <v>8.1428571428571423</v>
      </c>
      <c r="AM1256">
        <f>SUM(Table13[[#This Row],[NumDealsPurchases]:[NumStorePurchases]])</f>
        <v>7</v>
      </c>
      <c r="AN1256" s="14">
        <f>Snapshot_Date-Table13[[#This Row],[Dt_Customer]]</f>
        <v>404</v>
      </c>
      <c r="AP1256" s="13">
        <f>Table13[[#This Row],[NumDealsPurchases]]/Table13[[#This Row],[Total Number of Purchases]]*100</f>
        <v>28.571428571428569</v>
      </c>
      <c r="AQ1256">
        <f>6-ROUNDUP(_xlfn.PERCENTRANK.INC(Table13[Recency],Table13[[#This Row],[Recency]])*5, 0)</f>
        <v>5</v>
      </c>
      <c r="AR1256">
        <f>ROUNDUP(_xlfn.PERCENTRANK.INC(Table13[Total Number of Purchases],Table13[[#This Row],[Total Number of Purchases]])*5,0)</f>
        <v>1</v>
      </c>
      <c r="AS1256">
        <f>ROUNDUP(_xlfn.PERCENTRANK.INC(Table13[Total Spend],Table13[[#This Row],[Total Spend]])*5,0)</f>
        <v>2</v>
      </c>
      <c r="AT1256" t="str">
        <f>Table13[[#This Row],[Recency Score]]&amp;Table13[[#This Row],[Frequency Score]]&amp;Table13[[#This Row],[Monetary Score]]</f>
        <v>512</v>
      </c>
      <c r="AU1256" t="str">
        <f t="shared" si="19"/>
        <v>Others</v>
      </c>
      <c r="AW1256" s="13">
        <f>DATEDIF(Table13[[#This Row],[Dt_Customer]], Snapshot_Date, "d")</f>
        <v>404</v>
      </c>
      <c r="AX1256" s="13">
        <f>Table13[[#This Row],[CL if today]]/365</f>
        <v>1.106849315068493</v>
      </c>
      <c r="AY1256">
        <f>Table13[[#This Row],[Total Number of Purchases]]/Table13[[#This Row],[Corrected CL]]</f>
        <v>6.3242574257425748</v>
      </c>
      <c r="AZ1256">
        <f>Table13[[#This Row],[Average Order Value (AOV)]]*Table13[[#This Row],[Freq per Year]]</f>
        <v>51.49752475247525</v>
      </c>
      <c r="BA1256">
        <f>Table13[[#This Row],[Total Spend]]/Table13[[#This Row],[Corrected CL]]</f>
        <v>51.49752475247525</v>
      </c>
      <c r="BB1256">
        <v>43.943488943488944</v>
      </c>
      <c r="BC1256" s="1">
        <f>Table13[[#This Row],[Dt_Customer]]+Table13[[#This Row],[Recency]]</f>
        <v>41528</v>
      </c>
      <c r="BD1256" s="16" t="str">
        <f>IF(COUNTIF(A:A, A1256) &gt; 1, "Duplicate", "Unique")</f>
        <v>Unique</v>
      </c>
    </row>
    <row r="1257" spans="1:56" x14ac:dyDescent="0.3">
      <c r="A1257">
        <v>9606</v>
      </c>
      <c r="B1257">
        <v>1965</v>
      </c>
      <c r="C1257" t="s">
        <v>37</v>
      </c>
      <c r="D1257" t="s">
        <v>33</v>
      </c>
      <c r="E1257">
        <v>69969</v>
      </c>
      <c r="F1257">
        <v>0</v>
      </c>
      <c r="G1257">
        <v>0</v>
      </c>
      <c r="H1257" s="1">
        <v>41513</v>
      </c>
      <c r="I1257">
        <v>64</v>
      </c>
      <c r="J1257">
        <v>882</v>
      </c>
      <c r="K1257">
        <v>29</v>
      </c>
      <c r="L1257">
        <v>514</v>
      </c>
      <c r="M1257">
        <v>38</v>
      </c>
      <c r="N1257">
        <v>29</v>
      </c>
      <c r="O1257">
        <v>44</v>
      </c>
      <c r="P1257">
        <f>IF(Table13[[#This Row],[MntWines]] = 0,"",Table13[[#This Row],[MntWines]])</f>
        <v>882</v>
      </c>
      <c r="Q1257">
        <f>IF(Table13[[#This Row],[MntFruits]] = 0, "",Table13[[#This Row],[MntFruits]])</f>
        <v>29</v>
      </c>
      <c r="R1257">
        <f>IF(Table13[[#This Row],[MntMeatProducts]] = 0, "",Table13[[#This Row],[MntMeatProducts]])</f>
        <v>514</v>
      </c>
      <c r="S1257">
        <f>IF(Table13[[#This Row],[MntFishProducts]] = 0, "",Table13[[#This Row],[MntFishProducts]])</f>
        <v>38</v>
      </c>
      <c r="T1257">
        <f>IF(Table13[[#This Row],[MntSweetProducts]] = 0, "",Table13[[#This Row],[MntSweetProducts]])</f>
        <v>29</v>
      </c>
      <c r="U1257">
        <f>IF(Table13[[#This Row],[MntGoldProds]] = 0, "",Table13[[#This Row],[MntGoldProds]])</f>
        <v>44</v>
      </c>
      <c r="V1257">
        <v>1</v>
      </c>
      <c r="W1257">
        <v>4</v>
      </c>
      <c r="X1257">
        <v>2</v>
      </c>
      <c r="Y1257">
        <v>6</v>
      </c>
      <c r="Z1257">
        <v>3</v>
      </c>
      <c r="AA1257">
        <v>1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 t="s">
        <v>30</v>
      </c>
      <c r="AI1257" s="13">
        <f>SUM(Table13[[#This Row],[MntWines]:[MntGoldProds]])</f>
        <v>1536</v>
      </c>
      <c r="AJ1257" s="13">
        <f>AVERAGE(Table13[[#This Row],[MntWines]:[MntGoldProds]])</f>
        <v>256</v>
      </c>
      <c r="AK1257">
        <f>IF(Table13[[#This Row],[Total Number of Purchases]]=0,0,Table13[[#This Row],[Total Spend]]/Table13[[#This Row],[Total Number of Purchases]])</f>
        <v>118.15384615384616</v>
      </c>
      <c r="AM1257">
        <f>SUM(Table13[[#This Row],[NumDealsPurchases]:[NumStorePurchases]])</f>
        <v>13</v>
      </c>
      <c r="AN1257" s="14">
        <f>Snapshot_Date-Table13[[#This Row],[Dt_Customer]]</f>
        <v>403</v>
      </c>
      <c r="AP1257" s="13">
        <f>Table13[[#This Row],[NumDealsPurchases]]/Table13[[#This Row],[Total Number of Purchases]]*100</f>
        <v>7.6923076923076925</v>
      </c>
      <c r="AQ1257">
        <f>6-ROUNDUP(_xlfn.PERCENTRANK.INC(Table13[Recency],Table13[[#This Row],[Recency]])*5, 0)</f>
        <v>2</v>
      </c>
      <c r="AR1257">
        <f>ROUNDUP(_xlfn.PERCENTRANK.INC(Table13[Total Number of Purchases],Table13[[#This Row],[Total Number of Purchases]])*5,0)</f>
        <v>3</v>
      </c>
      <c r="AS1257">
        <f>ROUNDUP(_xlfn.PERCENTRANK.INC(Table13[Total Spend],Table13[[#This Row],[Total Spend]])*5,0)</f>
        <v>5</v>
      </c>
      <c r="AT1257" t="str">
        <f>Table13[[#This Row],[Recency Score]]&amp;Table13[[#This Row],[Frequency Score]]&amp;Table13[[#This Row],[Monetary Score]]</f>
        <v>235</v>
      </c>
      <c r="AU1257" t="str">
        <f t="shared" si="19"/>
        <v>Big Spenders</v>
      </c>
      <c r="AW1257" s="13">
        <f>DATEDIF(Table13[[#This Row],[Dt_Customer]], Snapshot_Date, "d")</f>
        <v>403</v>
      </c>
      <c r="AX1257" s="13">
        <f>Table13[[#This Row],[CL if today]]/365</f>
        <v>1.1041095890410959</v>
      </c>
      <c r="AY1257">
        <f>Table13[[#This Row],[Total Number of Purchases]]/Table13[[#This Row],[Corrected CL]]</f>
        <v>11.774193548387096</v>
      </c>
      <c r="AZ1257">
        <f>Table13[[#This Row],[Average Order Value (AOV)]]*Table13[[#This Row],[Freq per Year]]</f>
        <v>1391.1662531017369</v>
      </c>
      <c r="BA1257">
        <f>Table13[[#This Row],[Total Spend]]/Table13[[#This Row],[Corrected CL]]</f>
        <v>1391.1662531017369</v>
      </c>
      <c r="BB1257">
        <v>696.81818181818187</v>
      </c>
      <c r="BC1257" s="1">
        <f>Table13[[#This Row],[Dt_Customer]]+Table13[[#This Row],[Recency]]</f>
        <v>41577</v>
      </c>
      <c r="BD1257" s="16" t="str">
        <f>IF(COUNTIF(A:A, A1257) &gt; 1, "Duplicate", "Unique")</f>
        <v>Unique</v>
      </c>
    </row>
    <row r="1258" spans="1:56" x14ac:dyDescent="0.3">
      <c r="A1258">
        <v>7832</v>
      </c>
      <c r="B1258">
        <v>1959</v>
      </c>
      <c r="C1258" t="s">
        <v>41</v>
      </c>
      <c r="D1258" t="s">
        <v>33</v>
      </c>
      <c r="E1258">
        <v>77520</v>
      </c>
      <c r="F1258">
        <v>0</v>
      </c>
      <c r="G1258">
        <v>1</v>
      </c>
      <c r="H1258" s="1">
        <v>41514</v>
      </c>
      <c r="I1258">
        <v>30</v>
      </c>
      <c r="J1258">
        <v>940</v>
      </c>
      <c r="K1258">
        <v>44</v>
      </c>
      <c r="L1258">
        <v>396</v>
      </c>
      <c r="M1258">
        <v>0</v>
      </c>
      <c r="N1258">
        <v>88</v>
      </c>
      <c r="O1258">
        <v>58</v>
      </c>
      <c r="P1258">
        <f>IF(Table13[[#This Row],[MntWines]] = 0,"",Table13[[#This Row],[MntWines]])</f>
        <v>940</v>
      </c>
      <c r="Q1258">
        <f>IF(Table13[[#This Row],[MntFruits]] = 0, "",Table13[[#This Row],[MntFruits]])</f>
        <v>44</v>
      </c>
      <c r="R1258">
        <f>IF(Table13[[#This Row],[MntMeatProducts]] = 0, "",Table13[[#This Row],[MntMeatProducts]])</f>
        <v>396</v>
      </c>
      <c r="S1258" t="str">
        <f>IF(Table13[[#This Row],[MntFishProducts]] = 0, "",Table13[[#This Row],[MntFishProducts]])</f>
        <v/>
      </c>
      <c r="T1258">
        <f>IF(Table13[[#This Row],[MntSweetProducts]] = 0, "",Table13[[#This Row],[MntSweetProducts]])</f>
        <v>88</v>
      </c>
      <c r="U1258">
        <f>IF(Table13[[#This Row],[MntGoldProds]] = 0, "",Table13[[#This Row],[MntGoldProds]])</f>
        <v>58</v>
      </c>
      <c r="V1258">
        <v>1</v>
      </c>
      <c r="W1258">
        <v>8</v>
      </c>
      <c r="X1258">
        <v>7</v>
      </c>
      <c r="Y1258">
        <v>7</v>
      </c>
      <c r="Z1258">
        <v>4</v>
      </c>
      <c r="AA1258">
        <v>1</v>
      </c>
      <c r="AB1258">
        <v>0</v>
      </c>
      <c r="AC1258">
        <v>1</v>
      </c>
      <c r="AD1258">
        <v>0</v>
      </c>
      <c r="AE1258">
        <v>1</v>
      </c>
      <c r="AF1258">
        <v>1</v>
      </c>
      <c r="AG1258">
        <v>0</v>
      </c>
      <c r="AH1258" t="s">
        <v>30</v>
      </c>
      <c r="AI1258" s="13">
        <f>SUM(Table13[[#This Row],[MntWines]:[MntGoldProds]])</f>
        <v>1526</v>
      </c>
      <c r="AJ1258" s="13">
        <f>AVERAGE(Table13[[#This Row],[MntWines]:[MntGoldProds]])</f>
        <v>254.33333333333334</v>
      </c>
      <c r="AK1258">
        <f>IF(Table13[[#This Row],[Total Number of Purchases]]=0,0,Table13[[#This Row],[Total Spend]]/Table13[[#This Row],[Total Number of Purchases]])</f>
        <v>66.347826086956516</v>
      </c>
      <c r="AM1258">
        <f>SUM(Table13[[#This Row],[NumDealsPurchases]:[NumStorePurchases]])</f>
        <v>23</v>
      </c>
      <c r="AN1258" s="14">
        <f>Snapshot_Date-Table13[[#This Row],[Dt_Customer]]</f>
        <v>402</v>
      </c>
      <c r="AP1258" s="13">
        <f>Table13[[#This Row],[NumDealsPurchases]]/Table13[[#This Row],[Total Number of Purchases]]*100</f>
        <v>4.3478260869565215</v>
      </c>
      <c r="AQ1258">
        <f>6-ROUNDUP(_xlfn.PERCENTRANK.INC(Table13[Recency],Table13[[#This Row],[Recency]])*5, 0)</f>
        <v>4</v>
      </c>
      <c r="AR1258">
        <f>ROUNDUP(_xlfn.PERCENTRANK.INC(Table13[Total Number of Purchases],Table13[[#This Row],[Total Number of Purchases]])*5,0)</f>
        <v>5</v>
      </c>
      <c r="AS1258">
        <f>ROUNDUP(_xlfn.PERCENTRANK.INC(Table13[Total Spend],Table13[[#This Row],[Total Spend]])*5,0)</f>
        <v>5</v>
      </c>
      <c r="AT1258" t="str">
        <f>Table13[[#This Row],[Recency Score]]&amp;Table13[[#This Row],[Frequency Score]]&amp;Table13[[#This Row],[Monetary Score]]</f>
        <v>455</v>
      </c>
      <c r="AU1258" t="str">
        <f t="shared" si="19"/>
        <v>Frequent Buyers</v>
      </c>
      <c r="AW1258" s="13">
        <f>DATEDIF(Table13[[#This Row],[Dt_Customer]], Snapshot_Date, "d")</f>
        <v>402</v>
      </c>
      <c r="AX1258" s="13">
        <f>Table13[[#This Row],[CL if today]]/365</f>
        <v>1.1013698630136985</v>
      </c>
      <c r="AY1258">
        <f>Table13[[#This Row],[Total Number of Purchases]]/Table13[[#This Row],[Corrected CL]]</f>
        <v>20.883084577114431</v>
      </c>
      <c r="AZ1258">
        <f>Table13[[#This Row],[Average Order Value (AOV)]]*Table13[[#This Row],[Freq per Year]]</f>
        <v>1385.5472636815921</v>
      </c>
      <c r="BA1258">
        <f>Table13[[#This Row],[Total Spend]]/Table13[[#This Row],[Corrected CL]]</f>
        <v>1385.5472636815921</v>
      </c>
      <c r="BB1258">
        <v>919.25925925925924</v>
      </c>
      <c r="BC1258" s="1">
        <f>Table13[[#This Row],[Dt_Customer]]+Table13[[#This Row],[Recency]]</f>
        <v>41544</v>
      </c>
      <c r="BD1258" s="16" t="str">
        <f>IF(COUNTIF(A:A, A1258) &gt; 1, "Duplicate", "Unique")</f>
        <v>Unique</v>
      </c>
    </row>
    <row r="1259" spans="1:56" x14ac:dyDescent="0.3">
      <c r="A1259">
        <v>3712</v>
      </c>
      <c r="B1259">
        <v>1959</v>
      </c>
      <c r="C1259" t="s">
        <v>28</v>
      </c>
      <c r="D1259" t="s">
        <v>29</v>
      </c>
      <c r="E1259">
        <v>52332</v>
      </c>
      <c r="F1259">
        <v>0</v>
      </c>
      <c r="G1259">
        <v>0</v>
      </c>
      <c r="H1259" s="1">
        <v>41514</v>
      </c>
      <c r="I1259">
        <v>63</v>
      </c>
      <c r="J1259">
        <v>212</v>
      </c>
      <c r="K1259">
        <v>5</v>
      </c>
      <c r="L1259">
        <v>33</v>
      </c>
      <c r="M1259">
        <v>7</v>
      </c>
      <c r="N1259">
        <v>0</v>
      </c>
      <c r="O1259">
        <v>2</v>
      </c>
      <c r="P1259">
        <f>IF(Table13[[#This Row],[MntWines]] = 0,"",Table13[[#This Row],[MntWines]])</f>
        <v>212</v>
      </c>
      <c r="Q1259">
        <f>IF(Table13[[#This Row],[MntFruits]] = 0, "",Table13[[#This Row],[MntFruits]])</f>
        <v>5</v>
      </c>
      <c r="R1259">
        <f>IF(Table13[[#This Row],[MntMeatProducts]] = 0, "",Table13[[#This Row],[MntMeatProducts]])</f>
        <v>33</v>
      </c>
      <c r="S1259">
        <f>IF(Table13[[#This Row],[MntFishProducts]] = 0, "",Table13[[#This Row],[MntFishProducts]])</f>
        <v>7</v>
      </c>
      <c r="T1259" t="str">
        <f>IF(Table13[[#This Row],[MntSweetProducts]] = 0, "",Table13[[#This Row],[MntSweetProducts]])</f>
        <v/>
      </c>
      <c r="U1259">
        <f>IF(Table13[[#This Row],[MntGoldProds]] = 0, "",Table13[[#This Row],[MntGoldProds]])</f>
        <v>2</v>
      </c>
      <c r="V1259">
        <v>1</v>
      </c>
      <c r="W1259">
        <v>3</v>
      </c>
      <c r="X1259">
        <v>2</v>
      </c>
      <c r="Y1259">
        <v>6</v>
      </c>
      <c r="Z1259">
        <v>4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 t="s">
        <v>40</v>
      </c>
      <c r="AI1259" s="13">
        <f>SUM(Table13[[#This Row],[MntWines]:[MntGoldProds]])</f>
        <v>259</v>
      </c>
      <c r="AJ1259" s="13">
        <f>AVERAGE(Table13[[#This Row],[MntWines]:[MntGoldProds]])</f>
        <v>43.166666666666664</v>
      </c>
      <c r="AK1259">
        <f>IF(Table13[[#This Row],[Total Number of Purchases]]=0,0,Table13[[#This Row],[Total Spend]]/Table13[[#This Row],[Total Number of Purchases]])</f>
        <v>21.583333333333332</v>
      </c>
      <c r="AM1259">
        <f>SUM(Table13[[#This Row],[NumDealsPurchases]:[NumStorePurchases]])</f>
        <v>12</v>
      </c>
      <c r="AN1259" s="14">
        <f>Snapshot_Date-Table13[[#This Row],[Dt_Customer]]</f>
        <v>402</v>
      </c>
      <c r="AP1259" s="13">
        <f>Table13[[#This Row],[NumDealsPurchases]]/Table13[[#This Row],[Total Number of Purchases]]*100</f>
        <v>8.3333333333333321</v>
      </c>
      <c r="AQ1259">
        <f>6-ROUNDUP(_xlfn.PERCENTRANK.INC(Table13[Recency],Table13[[#This Row],[Recency]])*5, 0)</f>
        <v>2</v>
      </c>
      <c r="AR1259">
        <f>ROUNDUP(_xlfn.PERCENTRANK.INC(Table13[Total Number of Purchases],Table13[[#This Row],[Total Number of Purchases]])*5,0)</f>
        <v>2</v>
      </c>
      <c r="AS1259">
        <f>ROUNDUP(_xlfn.PERCENTRANK.INC(Table13[Total Spend],Table13[[#This Row],[Total Spend]])*5,0)</f>
        <v>3</v>
      </c>
      <c r="AT1259" t="str">
        <f>Table13[[#This Row],[Recency Score]]&amp;Table13[[#This Row],[Frequency Score]]&amp;Table13[[#This Row],[Monetary Score]]</f>
        <v>223</v>
      </c>
      <c r="AU1259" t="str">
        <f t="shared" si="19"/>
        <v>About to Sleep</v>
      </c>
      <c r="AW1259" s="13">
        <f>DATEDIF(Table13[[#This Row],[Dt_Customer]], Snapshot_Date, "d")</f>
        <v>402</v>
      </c>
      <c r="AX1259" s="13">
        <f>Table13[[#This Row],[CL if today]]/365</f>
        <v>1.1013698630136985</v>
      </c>
      <c r="AY1259">
        <f>Table13[[#This Row],[Total Number of Purchases]]/Table13[[#This Row],[Corrected CL]]</f>
        <v>10.895522388059703</v>
      </c>
      <c r="AZ1259">
        <f>Table13[[#This Row],[Average Order Value (AOV)]]*Table13[[#This Row],[Freq per Year]]</f>
        <v>235.16169154228859</v>
      </c>
      <c r="BA1259">
        <f>Table13[[#This Row],[Total Spend]]/Table13[[#This Row],[Corrected CL]]</f>
        <v>235.16169154228857</v>
      </c>
      <c r="BB1259">
        <v>1558.8916256157634</v>
      </c>
      <c r="BC1259" s="1">
        <f>Table13[[#This Row],[Dt_Customer]]+Table13[[#This Row],[Recency]]</f>
        <v>41577</v>
      </c>
      <c r="BD1259" s="16" t="str">
        <f>IF(COUNTIF(A:A, A1259) &gt; 1, "Duplicate", "Unique")</f>
        <v>Unique</v>
      </c>
    </row>
    <row r="1260" spans="1:56" x14ac:dyDescent="0.3">
      <c r="A1260">
        <v>4356</v>
      </c>
      <c r="B1260">
        <v>1971</v>
      </c>
      <c r="C1260" t="s">
        <v>28</v>
      </c>
      <c r="D1260" t="s">
        <v>35</v>
      </c>
      <c r="E1260">
        <v>71819</v>
      </c>
      <c r="F1260">
        <v>0</v>
      </c>
      <c r="G1260">
        <v>1</v>
      </c>
      <c r="H1260" s="1">
        <v>41514</v>
      </c>
      <c r="I1260">
        <v>70</v>
      </c>
      <c r="J1260">
        <v>1224</v>
      </c>
      <c r="K1260">
        <v>28</v>
      </c>
      <c r="L1260">
        <v>140</v>
      </c>
      <c r="M1260">
        <v>0</v>
      </c>
      <c r="N1260">
        <v>14</v>
      </c>
      <c r="O1260">
        <v>168</v>
      </c>
      <c r="P1260">
        <f>IF(Table13[[#This Row],[MntWines]] = 0,"",Table13[[#This Row],[MntWines]])</f>
        <v>1224</v>
      </c>
      <c r="Q1260">
        <f>IF(Table13[[#This Row],[MntFruits]] = 0, "",Table13[[#This Row],[MntFruits]])</f>
        <v>28</v>
      </c>
      <c r="R1260">
        <f>IF(Table13[[#This Row],[MntMeatProducts]] = 0, "",Table13[[#This Row],[MntMeatProducts]])</f>
        <v>140</v>
      </c>
      <c r="S1260" t="str">
        <f>IF(Table13[[#This Row],[MntFishProducts]] = 0, "",Table13[[#This Row],[MntFishProducts]])</f>
        <v/>
      </c>
      <c r="T1260">
        <f>IF(Table13[[#This Row],[MntSweetProducts]] = 0, "",Table13[[#This Row],[MntSweetProducts]])</f>
        <v>14</v>
      </c>
      <c r="U1260">
        <f>IF(Table13[[#This Row],[MntGoldProds]] = 0, "",Table13[[#This Row],[MntGoldProds]])</f>
        <v>168</v>
      </c>
      <c r="V1260">
        <v>3</v>
      </c>
      <c r="W1260">
        <v>3</v>
      </c>
      <c r="X1260">
        <v>3</v>
      </c>
      <c r="Y1260">
        <v>5</v>
      </c>
      <c r="Z1260">
        <v>6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 t="s">
        <v>30</v>
      </c>
      <c r="AI1260" s="13">
        <f>SUM(Table13[[#This Row],[MntWines]:[MntGoldProds]])</f>
        <v>1574</v>
      </c>
      <c r="AJ1260" s="13">
        <f>AVERAGE(Table13[[#This Row],[MntWines]:[MntGoldProds]])</f>
        <v>262.33333333333331</v>
      </c>
      <c r="AK1260">
        <f>IF(Table13[[#This Row],[Total Number of Purchases]]=0,0,Table13[[#This Row],[Total Spend]]/Table13[[#This Row],[Total Number of Purchases]])</f>
        <v>112.42857142857143</v>
      </c>
      <c r="AM1260">
        <f>SUM(Table13[[#This Row],[NumDealsPurchases]:[NumStorePurchases]])</f>
        <v>14</v>
      </c>
      <c r="AN1260" s="14">
        <f>Snapshot_Date-Table13[[#This Row],[Dt_Customer]]</f>
        <v>402</v>
      </c>
      <c r="AP1260" s="13">
        <f>Table13[[#This Row],[NumDealsPurchases]]/Table13[[#This Row],[Total Number of Purchases]]*100</f>
        <v>21.428571428571427</v>
      </c>
      <c r="AQ1260">
        <f>6-ROUNDUP(_xlfn.PERCENTRANK.INC(Table13[Recency],Table13[[#This Row],[Recency]])*5, 0)</f>
        <v>2</v>
      </c>
      <c r="AR1260">
        <f>ROUNDUP(_xlfn.PERCENTRANK.INC(Table13[Total Number of Purchases],Table13[[#This Row],[Total Number of Purchases]])*5,0)</f>
        <v>3</v>
      </c>
      <c r="AS1260">
        <f>ROUNDUP(_xlfn.PERCENTRANK.INC(Table13[Total Spend],Table13[[#This Row],[Total Spend]])*5,0)</f>
        <v>5</v>
      </c>
      <c r="AT1260" t="str">
        <f>Table13[[#This Row],[Recency Score]]&amp;Table13[[#This Row],[Frequency Score]]&amp;Table13[[#This Row],[Monetary Score]]</f>
        <v>235</v>
      </c>
      <c r="AU1260" t="str">
        <f t="shared" si="19"/>
        <v>Big Spenders</v>
      </c>
      <c r="AW1260" s="13">
        <f>DATEDIF(Table13[[#This Row],[Dt_Customer]], Snapshot_Date, "d")</f>
        <v>402</v>
      </c>
      <c r="AX1260" s="13">
        <f>Table13[[#This Row],[CL if today]]/365</f>
        <v>1.1013698630136985</v>
      </c>
      <c r="AY1260">
        <f>Table13[[#This Row],[Total Number of Purchases]]/Table13[[#This Row],[Corrected CL]]</f>
        <v>12.711442786069652</v>
      </c>
      <c r="AZ1260">
        <f>Table13[[#This Row],[Average Order Value (AOV)]]*Table13[[#This Row],[Freq per Year]]</f>
        <v>1429.1293532338309</v>
      </c>
      <c r="BA1260">
        <f>Table13[[#This Row],[Total Spend]]/Table13[[#This Row],[Corrected CL]]</f>
        <v>1429.1293532338309</v>
      </c>
      <c r="BB1260">
        <v>696.81818181818187</v>
      </c>
      <c r="BC1260" s="1">
        <f>Table13[[#This Row],[Dt_Customer]]+Table13[[#This Row],[Recency]]</f>
        <v>41584</v>
      </c>
      <c r="BD1260" s="16" t="str">
        <f>IF(COUNTIF(A:A, A1260) &gt; 1, "Duplicate", "Unique")</f>
        <v>Unique</v>
      </c>
    </row>
    <row r="1261" spans="1:56" x14ac:dyDescent="0.3">
      <c r="A1261">
        <v>2937</v>
      </c>
      <c r="B1261">
        <v>1974</v>
      </c>
      <c r="C1261" t="s">
        <v>37</v>
      </c>
      <c r="D1261" t="s">
        <v>31</v>
      </c>
      <c r="E1261">
        <v>68352</v>
      </c>
      <c r="F1261">
        <v>0</v>
      </c>
      <c r="G1261">
        <v>1</v>
      </c>
      <c r="H1261" s="1">
        <v>41514</v>
      </c>
      <c r="I1261">
        <v>47</v>
      </c>
      <c r="J1261">
        <v>614</v>
      </c>
      <c r="K1261">
        <v>16</v>
      </c>
      <c r="L1261">
        <v>132</v>
      </c>
      <c r="M1261">
        <v>43</v>
      </c>
      <c r="N1261">
        <v>33</v>
      </c>
      <c r="O1261">
        <v>33</v>
      </c>
      <c r="P1261">
        <f>IF(Table13[[#This Row],[MntWines]] = 0,"",Table13[[#This Row],[MntWines]])</f>
        <v>614</v>
      </c>
      <c r="Q1261">
        <f>IF(Table13[[#This Row],[MntFruits]] = 0, "",Table13[[#This Row],[MntFruits]])</f>
        <v>16</v>
      </c>
      <c r="R1261">
        <f>IF(Table13[[#This Row],[MntMeatProducts]] = 0, "",Table13[[#This Row],[MntMeatProducts]])</f>
        <v>132</v>
      </c>
      <c r="S1261">
        <f>IF(Table13[[#This Row],[MntFishProducts]] = 0, "",Table13[[#This Row],[MntFishProducts]])</f>
        <v>43</v>
      </c>
      <c r="T1261">
        <f>IF(Table13[[#This Row],[MntSweetProducts]] = 0, "",Table13[[#This Row],[MntSweetProducts]])</f>
        <v>33</v>
      </c>
      <c r="U1261">
        <f>IF(Table13[[#This Row],[MntGoldProds]] = 0, "",Table13[[#This Row],[MntGoldProds]])</f>
        <v>33</v>
      </c>
      <c r="V1261">
        <v>3</v>
      </c>
      <c r="W1261">
        <v>8</v>
      </c>
      <c r="X1261">
        <v>5</v>
      </c>
      <c r="Y1261">
        <v>9</v>
      </c>
      <c r="Z1261">
        <v>6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 t="s">
        <v>32</v>
      </c>
      <c r="AI1261" s="13">
        <f>SUM(Table13[[#This Row],[MntWines]:[MntGoldProds]])</f>
        <v>871</v>
      </c>
      <c r="AJ1261" s="13">
        <f>AVERAGE(Table13[[#This Row],[MntWines]:[MntGoldProds]])</f>
        <v>145.16666666666666</v>
      </c>
      <c r="AK1261">
        <f>IF(Table13[[#This Row],[Total Number of Purchases]]=0,0,Table13[[#This Row],[Total Spend]]/Table13[[#This Row],[Total Number of Purchases]])</f>
        <v>34.840000000000003</v>
      </c>
      <c r="AM1261">
        <f>SUM(Table13[[#This Row],[NumDealsPurchases]:[NumStorePurchases]])</f>
        <v>25</v>
      </c>
      <c r="AN1261" s="14">
        <f>Snapshot_Date-Table13[[#This Row],[Dt_Customer]]</f>
        <v>402</v>
      </c>
      <c r="AP1261" s="13">
        <f>Table13[[#This Row],[NumDealsPurchases]]/Table13[[#This Row],[Total Number of Purchases]]*100</f>
        <v>12</v>
      </c>
      <c r="AQ1261">
        <f>6-ROUNDUP(_xlfn.PERCENTRANK.INC(Table13[Recency],Table13[[#This Row],[Recency]])*5, 0)</f>
        <v>3</v>
      </c>
      <c r="AR1261">
        <f>ROUNDUP(_xlfn.PERCENTRANK.INC(Table13[Total Number of Purchases],Table13[[#This Row],[Total Number of Purchases]])*5,0)</f>
        <v>5</v>
      </c>
      <c r="AS1261">
        <f>ROUNDUP(_xlfn.PERCENTRANK.INC(Table13[Total Spend],Table13[[#This Row],[Total Spend]])*5,0)</f>
        <v>4</v>
      </c>
      <c r="AT1261" t="str">
        <f>Table13[[#This Row],[Recency Score]]&amp;Table13[[#This Row],[Frequency Score]]&amp;Table13[[#This Row],[Monetary Score]]</f>
        <v>354</v>
      </c>
      <c r="AU1261" t="str">
        <f t="shared" si="19"/>
        <v>Frequent Buyers</v>
      </c>
      <c r="AW1261" s="13">
        <f>DATEDIF(Table13[[#This Row],[Dt_Customer]], Snapshot_Date, "d")</f>
        <v>402</v>
      </c>
      <c r="AX1261" s="13">
        <f>Table13[[#This Row],[CL if today]]/365</f>
        <v>1.1013698630136985</v>
      </c>
      <c r="AY1261">
        <f>Table13[[#This Row],[Total Number of Purchases]]/Table13[[#This Row],[Corrected CL]]</f>
        <v>22.699004975124378</v>
      </c>
      <c r="AZ1261">
        <f>Table13[[#This Row],[Average Order Value (AOV)]]*Table13[[#This Row],[Freq per Year]]</f>
        <v>790.83333333333337</v>
      </c>
      <c r="BA1261">
        <f>Table13[[#This Row],[Total Spend]]/Table13[[#This Row],[Corrected CL]]</f>
        <v>790.83333333333337</v>
      </c>
      <c r="BB1261">
        <v>862.48148148148152</v>
      </c>
      <c r="BC1261" s="1">
        <f>Table13[[#This Row],[Dt_Customer]]+Table13[[#This Row],[Recency]]</f>
        <v>41561</v>
      </c>
      <c r="BD1261" s="16" t="str">
        <f>IF(COUNTIF(A:A, A1261) &gt; 1, "Duplicate", "Unique")</f>
        <v>Unique</v>
      </c>
    </row>
    <row r="1262" spans="1:56" x14ac:dyDescent="0.3">
      <c r="A1262">
        <v>3120</v>
      </c>
      <c r="B1262">
        <v>1981</v>
      </c>
      <c r="C1262" t="s">
        <v>28</v>
      </c>
      <c r="D1262" t="s">
        <v>35</v>
      </c>
      <c r="E1262">
        <v>38547</v>
      </c>
      <c r="F1262">
        <v>1</v>
      </c>
      <c r="G1262">
        <v>0</v>
      </c>
      <c r="H1262" s="1">
        <v>41514</v>
      </c>
      <c r="I1262">
        <v>49</v>
      </c>
      <c r="J1262">
        <v>6</v>
      </c>
      <c r="K1262">
        <v>1</v>
      </c>
      <c r="L1262">
        <v>10</v>
      </c>
      <c r="M1262">
        <v>0</v>
      </c>
      <c r="N1262">
        <v>1</v>
      </c>
      <c r="O1262">
        <v>4</v>
      </c>
      <c r="P1262">
        <f>IF(Table13[[#This Row],[MntWines]] = 0,"",Table13[[#This Row],[MntWines]])</f>
        <v>6</v>
      </c>
      <c r="Q1262">
        <f>IF(Table13[[#This Row],[MntFruits]] = 0, "",Table13[[#This Row],[MntFruits]])</f>
        <v>1</v>
      </c>
      <c r="R1262">
        <f>IF(Table13[[#This Row],[MntMeatProducts]] = 0, "",Table13[[#This Row],[MntMeatProducts]])</f>
        <v>10</v>
      </c>
      <c r="S1262" t="str">
        <f>IF(Table13[[#This Row],[MntFishProducts]] = 0, "",Table13[[#This Row],[MntFishProducts]])</f>
        <v/>
      </c>
      <c r="T1262">
        <f>IF(Table13[[#This Row],[MntSweetProducts]] = 0, "",Table13[[#This Row],[MntSweetProducts]])</f>
        <v>1</v>
      </c>
      <c r="U1262">
        <f>IF(Table13[[#This Row],[MntGoldProds]] = 0, "",Table13[[#This Row],[MntGoldProds]])</f>
        <v>4</v>
      </c>
      <c r="V1262">
        <v>1</v>
      </c>
      <c r="W1262">
        <v>1</v>
      </c>
      <c r="X1262">
        <v>0</v>
      </c>
      <c r="Y1262">
        <v>2</v>
      </c>
      <c r="Z1262">
        <v>8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 t="s">
        <v>32</v>
      </c>
      <c r="AI1262" s="13">
        <f>SUM(Table13[[#This Row],[MntWines]:[MntGoldProds]])</f>
        <v>22</v>
      </c>
      <c r="AJ1262" s="13">
        <f>AVERAGE(Table13[[#This Row],[MntWines]:[MntGoldProds]])</f>
        <v>3.6666666666666665</v>
      </c>
      <c r="AK1262">
        <f>IF(Table13[[#This Row],[Total Number of Purchases]]=0,0,Table13[[#This Row],[Total Spend]]/Table13[[#This Row],[Total Number of Purchases]])</f>
        <v>5.5</v>
      </c>
      <c r="AM1262">
        <f>SUM(Table13[[#This Row],[NumDealsPurchases]:[NumStorePurchases]])</f>
        <v>4</v>
      </c>
      <c r="AN1262" s="14">
        <f>Snapshot_Date-Table13[[#This Row],[Dt_Customer]]</f>
        <v>402</v>
      </c>
      <c r="AP1262" s="13">
        <f>Table13[[#This Row],[NumDealsPurchases]]/Table13[[#This Row],[Total Number of Purchases]]*100</f>
        <v>25</v>
      </c>
      <c r="AQ1262">
        <f>6-ROUNDUP(_xlfn.PERCENTRANK.INC(Table13[Recency],Table13[[#This Row],[Recency]])*5, 0)</f>
        <v>3</v>
      </c>
      <c r="AR1262">
        <f>ROUNDUP(_xlfn.PERCENTRANK.INC(Table13[Total Number of Purchases],Table13[[#This Row],[Total Number of Purchases]])*5,0)</f>
        <v>1</v>
      </c>
      <c r="AS1262">
        <f>ROUNDUP(_xlfn.PERCENTRANK.INC(Table13[Total Spend],Table13[[#This Row],[Total Spend]])*5,0)</f>
        <v>1</v>
      </c>
      <c r="AT1262" t="str">
        <f>Table13[[#This Row],[Recency Score]]&amp;Table13[[#This Row],[Frequency Score]]&amp;Table13[[#This Row],[Monetary Score]]</f>
        <v>311</v>
      </c>
      <c r="AU1262" t="str">
        <f t="shared" si="19"/>
        <v>Needs Attention</v>
      </c>
      <c r="AW1262" s="13">
        <f>DATEDIF(Table13[[#This Row],[Dt_Customer]], Snapshot_Date, "d")</f>
        <v>402</v>
      </c>
      <c r="AX1262" s="13">
        <f>Table13[[#This Row],[CL if today]]/365</f>
        <v>1.1013698630136985</v>
      </c>
      <c r="AY1262">
        <f>Table13[[#This Row],[Total Number of Purchases]]/Table13[[#This Row],[Corrected CL]]</f>
        <v>3.6318407960199006</v>
      </c>
      <c r="AZ1262">
        <f>Table13[[#This Row],[Average Order Value (AOV)]]*Table13[[#This Row],[Freq per Year]]</f>
        <v>19.975124378109452</v>
      </c>
      <c r="BA1262">
        <f>Table13[[#This Row],[Total Spend]]/Table13[[#This Row],[Corrected CL]]</f>
        <v>19.975124378109456</v>
      </c>
      <c r="BB1262">
        <v>349.67901234567904</v>
      </c>
      <c r="BC1262" s="1">
        <f>Table13[[#This Row],[Dt_Customer]]+Table13[[#This Row],[Recency]]</f>
        <v>41563</v>
      </c>
      <c r="BD1262" s="16" t="str">
        <f>IF(COUNTIF(A:A, A1262) &gt; 1, "Duplicate", "Unique")</f>
        <v>Unique</v>
      </c>
    </row>
    <row r="1263" spans="1:56" x14ac:dyDescent="0.3">
      <c r="A1263">
        <v>11181</v>
      </c>
      <c r="B1263">
        <v>1949</v>
      </c>
      <c r="C1263" t="s">
        <v>37</v>
      </c>
      <c r="D1263" t="s">
        <v>33</v>
      </c>
      <c r="E1263">
        <v>156924</v>
      </c>
      <c r="F1263">
        <v>0</v>
      </c>
      <c r="G1263">
        <v>0</v>
      </c>
      <c r="H1263" s="1">
        <v>41515</v>
      </c>
      <c r="I1263">
        <v>85</v>
      </c>
      <c r="J1263">
        <v>2</v>
      </c>
      <c r="K1263">
        <v>1</v>
      </c>
      <c r="L1263">
        <v>2</v>
      </c>
      <c r="M1263">
        <v>1</v>
      </c>
      <c r="N1263">
        <v>1</v>
      </c>
      <c r="O1263">
        <v>1</v>
      </c>
      <c r="P1263">
        <f>IF(Table13[[#This Row],[MntWines]] = 0,"",Table13[[#This Row],[MntWines]])</f>
        <v>2</v>
      </c>
      <c r="Q1263">
        <f>IF(Table13[[#This Row],[MntFruits]] = 0, "",Table13[[#This Row],[MntFruits]])</f>
        <v>1</v>
      </c>
      <c r="R1263">
        <f>IF(Table13[[#This Row],[MntMeatProducts]] = 0, "",Table13[[#This Row],[MntMeatProducts]])</f>
        <v>2</v>
      </c>
      <c r="S1263">
        <f>IF(Table13[[#This Row],[MntFishProducts]] = 0, "",Table13[[#This Row],[MntFishProducts]])</f>
        <v>1</v>
      </c>
      <c r="T1263">
        <f>IF(Table13[[#This Row],[MntSweetProducts]] = 0, "",Table13[[#This Row],[MntSweetProducts]])</f>
        <v>1</v>
      </c>
      <c r="U1263">
        <f>IF(Table13[[#This Row],[MntGoldProds]] = 0, "",Table13[[#This Row],[MntGoldProds]])</f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 t="s">
        <v>32</v>
      </c>
      <c r="AI1263" s="13">
        <f>SUM(Table13[[#This Row],[MntWines]:[MntGoldProds]])</f>
        <v>8</v>
      </c>
      <c r="AJ1263" s="13">
        <f>AVERAGE(Table13[[#This Row],[MntWines]:[MntGoldProds]])</f>
        <v>1.3333333333333333</v>
      </c>
      <c r="AK1263">
        <f>IF(Table13[[#This Row],[Total Number of Purchases]]=0,0,Table13[[#This Row],[Total Spend]]/Table13[[#This Row],[Total Number of Purchases]])</f>
        <v>0</v>
      </c>
      <c r="AM1263">
        <f>SUM(Table13[[#This Row],[NumDealsPurchases]:[NumStorePurchases]])</f>
        <v>0</v>
      </c>
      <c r="AN1263" s="14">
        <f>Snapshot_Date-Table13[[#This Row],[Dt_Customer]]</f>
        <v>401</v>
      </c>
      <c r="AP1263" s="13" t="e">
        <f>Table13[[#This Row],[NumDealsPurchases]]/Table13[[#This Row],[Total Number of Purchases]]*100</f>
        <v>#DIV/0!</v>
      </c>
      <c r="AQ1263">
        <f>6-ROUNDUP(_xlfn.PERCENTRANK.INC(Table13[Recency],Table13[[#This Row],[Recency]])*5, 0)</f>
        <v>1</v>
      </c>
      <c r="AR1263">
        <f>ROUNDUP(_xlfn.PERCENTRANK.INC(Table13[Total Number of Purchases],Table13[[#This Row],[Total Number of Purchases]])*5,0)</f>
        <v>0</v>
      </c>
      <c r="AS1263">
        <f>ROUNDUP(_xlfn.PERCENTRANK.INC(Table13[Total Spend],Table13[[#This Row],[Total Spend]])*5,0)</f>
        <v>1</v>
      </c>
      <c r="AT1263" t="str">
        <f>Table13[[#This Row],[Recency Score]]&amp;Table13[[#This Row],[Frequency Score]]&amp;Table13[[#This Row],[Monetary Score]]</f>
        <v>101</v>
      </c>
      <c r="AU1263" t="str">
        <f t="shared" si="19"/>
        <v>Lost</v>
      </c>
      <c r="AW1263" s="13">
        <f>DATEDIF(Table13[[#This Row],[Dt_Customer]], Snapshot_Date, "d")</f>
        <v>401</v>
      </c>
      <c r="AX1263" s="13">
        <f>Table13[[#This Row],[CL if today]]/365</f>
        <v>1.0986301369863014</v>
      </c>
      <c r="AY1263">
        <f>Table13[[#This Row],[Total Number of Purchases]]/Table13[[#This Row],[Corrected CL]]</f>
        <v>0</v>
      </c>
      <c r="AZ1263">
        <f>Table13[[#This Row],[Average Order Value (AOV)]]*Table13[[#This Row],[Freq per Year]]</f>
        <v>0</v>
      </c>
      <c r="BA1263">
        <f>Table13[[#This Row],[Total Spend]]/Table13[[#This Row],[Corrected CL]]</f>
        <v>7.2817955112219446</v>
      </c>
      <c r="BB1263">
        <v>280.97772277227727</v>
      </c>
      <c r="BC1263" s="1">
        <f>Table13[[#This Row],[Dt_Customer]]+Table13[[#This Row],[Recency]]</f>
        <v>41600</v>
      </c>
      <c r="BD1263" s="16" t="str">
        <f>IF(COUNTIF(A:A, A1263) &gt; 1, "Duplicate", "Unique")</f>
        <v>Unique</v>
      </c>
    </row>
    <row r="1264" spans="1:56" x14ac:dyDescent="0.3">
      <c r="A1264">
        <v>10738</v>
      </c>
      <c r="B1264">
        <v>1951</v>
      </c>
      <c r="C1264" t="s">
        <v>41</v>
      </c>
      <c r="D1264" t="s">
        <v>31</v>
      </c>
      <c r="E1264">
        <v>49389</v>
      </c>
      <c r="F1264">
        <v>1</v>
      </c>
      <c r="G1264">
        <v>1</v>
      </c>
      <c r="H1264" s="1">
        <v>41515</v>
      </c>
      <c r="I1264">
        <v>55</v>
      </c>
      <c r="J1264">
        <v>40</v>
      </c>
      <c r="K1264">
        <v>0</v>
      </c>
      <c r="L1264">
        <v>19</v>
      </c>
      <c r="M1264">
        <v>2</v>
      </c>
      <c r="N1264">
        <v>1</v>
      </c>
      <c r="O1264">
        <v>3</v>
      </c>
      <c r="P1264">
        <f>IF(Table13[[#This Row],[MntWines]] = 0,"",Table13[[#This Row],[MntWines]])</f>
        <v>40</v>
      </c>
      <c r="Q1264" t="str">
        <f>IF(Table13[[#This Row],[MntFruits]] = 0, "",Table13[[#This Row],[MntFruits]])</f>
        <v/>
      </c>
      <c r="R1264">
        <f>IF(Table13[[#This Row],[MntMeatProducts]] = 0, "",Table13[[#This Row],[MntMeatProducts]])</f>
        <v>19</v>
      </c>
      <c r="S1264">
        <f>IF(Table13[[#This Row],[MntFishProducts]] = 0, "",Table13[[#This Row],[MntFishProducts]])</f>
        <v>2</v>
      </c>
      <c r="T1264">
        <f>IF(Table13[[#This Row],[MntSweetProducts]] = 0, "",Table13[[#This Row],[MntSweetProducts]])</f>
        <v>1</v>
      </c>
      <c r="U1264">
        <f>IF(Table13[[#This Row],[MntGoldProds]] = 0, "",Table13[[#This Row],[MntGoldProds]])</f>
        <v>3</v>
      </c>
      <c r="V1264">
        <v>1</v>
      </c>
      <c r="W1264">
        <v>2</v>
      </c>
      <c r="X1264">
        <v>0</v>
      </c>
      <c r="Y1264">
        <v>3</v>
      </c>
      <c r="Z1264">
        <v>7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t="s">
        <v>36</v>
      </c>
      <c r="AI1264" s="13">
        <f>SUM(Table13[[#This Row],[MntWines]:[MntGoldProds]])</f>
        <v>65</v>
      </c>
      <c r="AJ1264" s="13">
        <f>AVERAGE(Table13[[#This Row],[MntWines]:[MntGoldProds]])</f>
        <v>10.833333333333334</v>
      </c>
      <c r="AK1264">
        <f>IF(Table13[[#This Row],[Total Number of Purchases]]=0,0,Table13[[#This Row],[Total Spend]]/Table13[[#This Row],[Total Number of Purchases]])</f>
        <v>10.833333333333334</v>
      </c>
      <c r="AM1264">
        <f>SUM(Table13[[#This Row],[NumDealsPurchases]:[NumStorePurchases]])</f>
        <v>6</v>
      </c>
      <c r="AN1264" s="14">
        <f>Snapshot_Date-Table13[[#This Row],[Dt_Customer]]</f>
        <v>401</v>
      </c>
      <c r="AP1264" s="13">
        <f>Table13[[#This Row],[NumDealsPurchases]]/Table13[[#This Row],[Total Number of Purchases]]*100</f>
        <v>16.666666666666664</v>
      </c>
      <c r="AQ1264">
        <f>6-ROUNDUP(_xlfn.PERCENTRANK.INC(Table13[Recency],Table13[[#This Row],[Recency]])*5, 0)</f>
        <v>3</v>
      </c>
      <c r="AR1264">
        <f>ROUNDUP(_xlfn.PERCENTRANK.INC(Table13[Total Number of Purchases],Table13[[#This Row],[Total Number of Purchases]])*5,0)</f>
        <v>1</v>
      </c>
      <c r="AS1264">
        <f>ROUNDUP(_xlfn.PERCENTRANK.INC(Table13[Total Spend],Table13[[#This Row],[Total Spend]])*5,0)</f>
        <v>2</v>
      </c>
      <c r="AT1264" t="str">
        <f>Table13[[#This Row],[Recency Score]]&amp;Table13[[#This Row],[Frequency Score]]&amp;Table13[[#This Row],[Monetary Score]]</f>
        <v>312</v>
      </c>
      <c r="AU1264" t="str">
        <f t="shared" si="19"/>
        <v>Needs Attention</v>
      </c>
      <c r="AW1264" s="13">
        <f>DATEDIF(Table13[[#This Row],[Dt_Customer]], Snapshot_Date, "d")</f>
        <v>401</v>
      </c>
      <c r="AX1264" s="13">
        <f>Table13[[#This Row],[CL if today]]/365</f>
        <v>1.0986301369863014</v>
      </c>
      <c r="AY1264">
        <f>Table13[[#This Row],[Total Number of Purchases]]/Table13[[#This Row],[Corrected CL]]</f>
        <v>5.4613466334164587</v>
      </c>
      <c r="AZ1264">
        <f>Table13[[#This Row],[Average Order Value (AOV)]]*Table13[[#This Row],[Freq per Year]]</f>
        <v>59.164588528678308</v>
      </c>
      <c r="BA1264">
        <f>Table13[[#This Row],[Total Spend]]/Table13[[#This Row],[Corrected CL]]</f>
        <v>59.164588528678301</v>
      </c>
      <c r="BB1264">
        <v>280.97772277227727</v>
      </c>
      <c r="BC1264" s="1">
        <f>Table13[[#This Row],[Dt_Customer]]+Table13[[#This Row],[Recency]]</f>
        <v>41570</v>
      </c>
      <c r="BD1264" s="16" t="str">
        <f>IF(COUNTIF(A:A, A1264) &gt; 1, "Duplicate", "Unique")</f>
        <v>Unique</v>
      </c>
    </row>
    <row r="1265" spans="1:56" x14ac:dyDescent="0.3">
      <c r="A1265">
        <v>2557</v>
      </c>
      <c r="B1265">
        <v>1970</v>
      </c>
      <c r="C1265" t="s">
        <v>41</v>
      </c>
      <c r="D1265" t="s">
        <v>31</v>
      </c>
      <c r="E1265">
        <v>29548</v>
      </c>
      <c r="F1265">
        <v>1</v>
      </c>
      <c r="G1265">
        <v>0</v>
      </c>
      <c r="H1265" s="1">
        <v>41515</v>
      </c>
      <c r="I1265">
        <v>52</v>
      </c>
      <c r="J1265">
        <v>7</v>
      </c>
      <c r="K1265">
        <v>1</v>
      </c>
      <c r="L1265">
        <v>6</v>
      </c>
      <c r="M1265">
        <v>3</v>
      </c>
      <c r="N1265">
        <v>1</v>
      </c>
      <c r="O1265">
        <v>11</v>
      </c>
      <c r="P1265">
        <f>IF(Table13[[#This Row],[MntWines]] = 0,"",Table13[[#This Row],[MntWines]])</f>
        <v>7</v>
      </c>
      <c r="Q1265">
        <f>IF(Table13[[#This Row],[MntFruits]] = 0, "",Table13[[#This Row],[MntFruits]])</f>
        <v>1</v>
      </c>
      <c r="R1265">
        <f>IF(Table13[[#This Row],[MntMeatProducts]] = 0, "",Table13[[#This Row],[MntMeatProducts]])</f>
        <v>6</v>
      </c>
      <c r="S1265">
        <f>IF(Table13[[#This Row],[MntFishProducts]] = 0, "",Table13[[#This Row],[MntFishProducts]])</f>
        <v>3</v>
      </c>
      <c r="T1265">
        <f>IF(Table13[[#This Row],[MntSweetProducts]] = 0, "",Table13[[#This Row],[MntSweetProducts]])</f>
        <v>1</v>
      </c>
      <c r="U1265">
        <f>IF(Table13[[#This Row],[MntGoldProds]] = 0, "",Table13[[#This Row],[MntGoldProds]])</f>
        <v>11</v>
      </c>
      <c r="V1265">
        <v>1</v>
      </c>
      <c r="W1265">
        <v>1</v>
      </c>
      <c r="X1265">
        <v>1</v>
      </c>
      <c r="Y1265">
        <v>2</v>
      </c>
      <c r="Z1265">
        <v>4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 t="s">
        <v>30</v>
      </c>
      <c r="AI1265" s="13">
        <f>SUM(Table13[[#This Row],[MntWines]:[MntGoldProds]])</f>
        <v>29</v>
      </c>
      <c r="AJ1265" s="13">
        <f>AVERAGE(Table13[[#This Row],[MntWines]:[MntGoldProds]])</f>
        <v>4.833333333333333</v>
      </c>
      <c r="AK1265">
        <f>IF(Table13[[#This Row],[Total Number of Purchases]]=0,0,Table13[[#This Row],[Total Spend]]/Table13[[#This Row],[Total Number of Purchases]])</f>
        <v>5.8</v>
      </c>
      <c r="AM1265">
        <f>SUM(Table13[[#This Row],[NumDealsPurchases]:[NumStorePurchases]])</f>
        <v>5</v>
      </c>
      <c r="AN1265" s="14">
        <f>Snapshot_Date-Table13[[#This Row],[Dt_Customer]]</f>
        <v>401</v>
      </c>
      <c r="AP1265" s="13">
        <f>Table13[[#This Row],[NumDealsPurchases]]/Table13[[#This Row],[Total Number of Purchases]]*100</f>
        <v>20</v>
      </c>
      <c r="AQ1265">
        <f>6-ROUNDUP(_xlfn.PERCENTRANK.INC(Table13[Recency],Table13[[#This Row],[Recency]])*5, 0)</f>
        <v>3</v>
      </c>
      <c r="AR1265">
        <f>ROUNDUP(_xlfn.PERCENTRANK.INC(Table13[Total Number of Purchases],Table13[[#This Row],[Total Number of Purchases]])*5,0)</f>
        <v>1</v>
      </c>
      <c r="AS1265">
        <f>ROUNDUP(_xlfn.PERCENTRANK.INC(Table13[Total Spend],Table13[[#This Row],[Total Spend]])*5,0)</f>
        <v>1</v>
      </c>
      <c r="AT1265" t="str">
        <f>Table13[[#This Row],[Recency Score]]&amp;Table13[[#This Row],[Frequency Score]]&amp;Table13[[#This Row],[Monetary Score]]</f>
        <v>311</v>
      </c>
      <c r="AU1265" t="str">
        <f t="shared" si="19"/>
        <v>Needs Attention</v>
      </c>
      <c r="AW1265" s="13">
        <f>DATEDIF(Table13[[#This Row],[Dt_Customer]], Snapshot_Date, "d")</f>
        <v>401</v>
      </c>
      <c r="AX1265" s="13">
        <f>Table13[[#This Row],[CL if today]]/365</f>
        <v>1.0986301369863014</v>
      </c>
      <c r="AY1265">
        <f>Table13[[#This Row],[Total Number of Purchases]]/Table13[[#This Row],[Corrected CL]]</f>
        <v>4.5511221945137157</v>
      </c>
      <c r="AZ1265">
        <f>Table13[[#This Row],[Average Order Value (AOV)]]*Table13[[#This Row],[Freq per Year]]</f>
        <v>26.396508728179551</v>
      </c>
      <c r="BA1265">
        <f>Table13[[#This Row],[Total Spend]]/Table13[[#This Row],[Corrected CL]]</f>
        <v>26.396508728179551</v>
      </c>
      <c r="BB1265">
        <v>51.49752475247525</v>
      </c>
      <c r="BC1265" s="1">
        <f>Table13[[#This Row],[Dt_Customer]]+Table13[[#This Row],[Recency]]</f>
        <v>41567</v>
      </c>
      <c r="BD1265" s="16" t="str">
        <f>IF(COUNTIF(A:A, A1265) &gt; 1, "Duplicate", "Unique")</f>
        <v>Unique</v>
      </c>
    </row>
    <row r="1266" spans="1:56" x14ac:dyDescent="0.3">
      <c r="A1266">
        <v>800</v>
      </c>
      <c r="B1266">
        <v>1960</v>
      </c>
      <c r="C1266" t="s">
        <v>28</v>
      </c>
      <c r="D1266" t="s">
        <v>35</v>
      </c>
      <c r="E1266">
        <v>44512</v>
      </c>
      <c r="F1266">
        <v>1</v>
      </c>
      <c r="G1266">
        <v>1</v>
      </c>
      <c r="H1266" s="1">
        <v>41516</v>
      </c>
      <c r="I1266">
        <v>57</v>
      </c>
      <c r="J1266">
        <v>23</v>
      </c>
      <c r="K1266">
        <v>1</v>
      </c>
      <c r="L1266">
        <v>6</v>
      </c>
      <c r="M1266">
        <v>0</v>
      </c>
      <c r="N1266">
        <v>0</v>
      </c>
      <c r="O1266">
        <v>2</v>
      </c>
      <c r="P1266">
        <f>IF(Table13[[#This Row],[MntWines]] = 0,"",Table13[[#This Row],[MntWines]])</f>
        <v>23</v>
      </c>
      <c r="Q1266">
        <f>IF(Table13[[#This Row],[MntFruits]] = 0, "",Table13[[#This Row],[MntFruits]])</f>
        <v>1</v>
      </c>
      <c r="R1266">
        <f>IF(Table13[[#This Row],[MntMeatProducts]] = 0, "",Table13[[#This Row],[MntMeatProducts]])</f>
        <v>6</v>
      </c>
      <c r="S1266" t="str">
        <f>IF(Table13[[#This Row],[MntFishProducts]] = 0, "",Table13[[#This Row],[MntFishProducts]])</f>
        <v/>
      </c>
      <c r="T1266" t="str">
        <f>IF(Table13[[#This Row],[MntSweetProducts]] = 0, "",Table13[[#This Row],[MntSweetProducts]])</f>
        <v/>
      </c>
      <c r="U1266">
        <f>IF(Table13[[#This Row],[MntGoldProds]] = 0, "",Table13[[#This Row],[MntGoldProds]])</f>
        <v>2</v>
      </c>
      <c r="V1266">
        <v>2</v>
      </c>
      <c r="W1266">
        <v>1</v>
      </c>
      <c r="X1266">
        <v>0</v>
      </c>
      <c r="Y1266">
        <v>3</v>
      </c>
      <c r="Z1266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 t="s">
        <v>43</v>
      </c>
      <c r="AI1266" s="13">
        <f>SUM(Table13[[#This Row],[MntWines]:[MntGoldProds]])</f>
        <v>32</v>
      </c>
      <c r="AJ1266" s="13">
        <f>AVERAGE(Table13[[#This Row],[MntWines]:[MntGoldProds]])</f>
        <v>5.333333333333333</v>
      </c>
      <c r="AK1266">
        <f>IF(Table13[[#This Row],[Total Number of Purchases]]=0,0,Table13[[#This Row],[Total Spend]]/Table13[[#This Row],[Total Number of Purchases]])</f>
        <v>5.333333333333333</v>
      </c>
      <c r="AM1266">
        <f>SUM(Table13[[#This Row],[NumDealsPurchases]:[NumStorePurchases]])</f>
        <v>6</v>
      </c>
      <c r="AN1266" s="14">
        <f>Snapshot_Date-Table13[[#This Row],[Dt_Customer]]</f>
        <v>400</v>
      </c>
      <c r="AP1266" s="13">
        <f>Table13[[#This Row],[NumDealsPurchases]]/Table13[[#This Row],[Total Number of Purchases]]*100</f>
        <v>33.333333333333329</v>
      </c>
      <c r="AQ1266">
        <f>6-ROUNDUP(_xlfn.PERCENTRANK.INC(Table13[Recency],Table13[[#This Row],[Recency]])*5, 0)</f>
        <v>3</v>
      </c>
      <c r="AR1266">
        <f>ROUNDUP(_xlfn.PERCENTRANK.INC(Table13[Total Number of Purchases],Table13[[#This Row],[Total Number of Purchases]])*5,0)</f>
        <v>1</v>
      </c>
      <c r="AS1266">
        <f>ROUNDUP(_xlfn.PERCENTRANK.INC(Table13[Total Spend],Table13[[#This Row],[Total Spend]])*5,0)</f>
        <v>1</v>
      </c>
      <c r="AT1266" t="str">
        <f>Table13[[#This Row],[Recency Score]]&amp;Table13[[#This Row],[Frequency Score]]&amp;Table13[[#This Row],[Monetary Score]]</f>
        <v>311</v>
      </c>
      <c r="AU1266" t="str">
        <f t="shared" si="19"/>
        <v>Needs Attention</v>
      </c>
      <c r="AW1266" s="13">
        <f>DATEDIF(Table13[[#This Row],[Dt_Customer]], Snapshot_Date, "d")</f>
        <v>400</v>
      </c>
      <c r="AX1266" s="13">
        <f>Table13[[#This Row],[CL if today]]/365</f>
        <v>1.095890410958904</v>
      </c>
      <c r="AY1266">
        <f>Table13[[#This Row],[Total Number of Purchases]]/Table13[[#This Row],[Corrected CL]]</f>
        <v>5.4750000000000005</v>
      </c>
      <c r="AZ1266">
        <f>Table13[[#This Row],[Average Order Value (AOV)]]*Table13[[#This Row],[Freq per Year]]</f>
        <v>29.200000000000003</v>
      </c>
      <c r="BA1266">
        <f>Table13[[#This Row],[Total Spend]]/Table13[[#This Row],[Corrected CL]]</f>
        <v>29.200000000000003</v>
      </c>
      <c r="BB1266">
        <v>235.16169154228857</v>
      </c>
      <c r="BC1266" s="1">
        <f>Table13[[#This Row],[Dt_Customer]]+Table13[[#This Row],[Recency]]</f>
        <v>41573</v>
      </c>
      <c r="BD1266" s="16" t="str">
        <f>IF(COUNTIF(A:A, A1266) &gt; 1, "Duplicate", "Unique")</f>
        <v>Unique</v>
      </c>
    </row>
    <row r="1267" spans="1:56" x14ac:dyDescent="0.3">
      <c r="A1267">
        <v>1072</v>
      </c>
      <c r="B1267">
        <v>1965</v>
      </c>
      <c r="C1267" t="s">
        <v>37</v>
      </c>
      <c r="D1267" t="s">
        <v>31</v>
      </c>
      <c r="E1267">
        <v>40760</v>
      </c>
      <c r="F1267">
        <v>0</v>
      </c>
      <c r="G1267">
        <v>1</v>
      </c>
      <c r="H1267" s="1">
        <v>41516</v>
      </c>
      <c r="I1267">
        <v>64</v>
      </c>
      <c r="J1267">
        <v>70</v>
      </c>
      <c r="K1267">
        <v>0</v>
      </c>
      <c r="L1267">
        <v>17</v>
      </c>
      <c r="M1267">
        <v>0</v>
      </c>
      <c r="N1267">
        <v>0</v>
      </c>
      <c r="O1267">
        <v>6</v>
      </c>
      <c r="P1267">
        <f>IF(Table13[[#This Row],[MntWines]] = 0,"",Table13[[#This Row],[MntWines]])</f>
        <v>70</v>
      </c>
      <c r="Q1267" t="str">
        <f>IF(Table13[[#This Row],[MntFruits]] = 0, "",Table13[[#This Row],[MntFruits]])</f>
        <v/>
      </c>
      <c r="R1267">
        <f>IF(Table13[[#This Row],[MntMeatProducts]] = 0, "",Table13[[#This Row],[MntMeatProducts]])</f>
        <v>17</v>
      </c>
      <c r="S1267" t="str">
        <f>IF(Table13[[#This Row],[MntFishProducts]] = 0, "",Table13[[#This Row],[MntFishProducts]])</f>
        <v/>
      </c>
      <c r="T1267" t="str">
        <f>IF(Table13[[#This Row],[MntSweetProducts]] = 0, "",Table13[[#This Row],[MntSweetProducts]])</f>
        <v/>
      </c>
      <c r="U1267">
        <f>IF(Table13[[#This Row],[MntGoldProds]] = 0, "",Table13[[#This Row],[MntGoldProds]])</f>
        <v>6</v>
      </c>
      <c r="V1267">
        <v>2</v>
      </c>
      <c r="W1267">
        <v>2</v>
      </c>
      <c r="X1267">
        <v>1</v>
      </c>
      <c r="Y1267">
        <v>3</v>
      </c>
      <c r="Z1267">
        <v>6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 t="s">
        <v>32</v>
      </c>
      <c r="AI1267" s="13">
        <f>SUM(Table13[[#This Row],[MntWines]:[MntGoldProds]])</f>
        <v>93</v>
      </c>
      <c r="AJ1267" s="13">
        <f>AVERAGE(Table13[[#This Row],[MntWines]:[MntGoldProds]])</f>
        <v>15.5</v>
      </c>
      <c r="AK1267">
        <f>IF(Table13[[#This Row],[Total Number of Purchases]]=0,0,Table13[[#This Row],[Total Spend]]/Table13[[#This Row],[Total Number of Purchases]])</f>
        <v>11.625</v>
      </c>
      <c r="AM1267">
        <f>SUM(Table13[[#This Row],[NumDealsPurchases]:[NumStorePurchases]])</f>
        <v>8</v>
      </c>
      <c r="AN1267" s="14">
        <f>Snapshot_Date-Table13[[#This Row],[Dt_Customer]]</f>
        <v>400</v>
      </c>
      <c r="AP1267" s="13">
        <f>Table13[[#This Row],[NumDealsPurchases]]/Table13[[#This Row],[Total Number of Purchases]]*100</f>
        <v>25</v>
      </c>
      <c r="AQ1267">
        <f>6-ROUNDUP(_xlfn.PERCENTRANK.INC(Table13[Recency],Table13[[#This Row],[Recency]])*5, 0)</f>
        <v>2</v>
      </c>
      <c r="AR1267">
        <f>ROUNDUP(_xlfn.PERCENTRANK.INC(Table13[Total Number of Purchases],Table13[[#This Row],[Total Number of Purchases]])*5,0)</f>
        <v>2</v>
      </c>
      <c r="AS1267">
        <f>ROUNDUP(_xlfn.PERCENTRANK.INC(Table13[Total Spend],Table13[[#This Row],[Total Spend]])*5,0)</f>
        <v>2</v>
      </c>
      <c r="AT1267" t="str">
        <f>Table13[[#This Row],[Recency Score]]&amp;Table13[[#This Row],[Frequency Score]]&amp;Table13[[#This Row],[Monetary Score]]</f>
        <v>222</v>
      </c>
      <c r="AU1267" t="str">
        <f t="shared" si="19"/>
        <v>About to Sleep</v>
      </c>
      <c r="AW1267" s="13">
        <f>DATEDIF(Table13[[#This Row],[Dt_Customer]], Snapshot_Date, "d")</f>
        <v>400</v>
      </c>
      <c r="AX1267" s="13">
        <f>Table13[[#This Row],[CL if today]]/365</f>
        <v>1.095890410958904</v>
      </c>
      <c r="AY1267">
        <f>Table13[[#This Row],[Total Number of Purchases]]/Table13[[#This Row],[Corrected CL]]</f>
        <v>7.3000000000000007</v>
      </c>
      <c r="AZ1267">
        <f>Table13[[#This Row],[Average Order Value (AOV)]]*Table13[[#This Row],[Freq per Year]]</f>
        <v>84.862500000000011</v>
      </c>
      <c r="BA1267">
        <f>Table13[[#This Row],[Total Spend]]/Table13[[#This Row],[Corrected CL]]</f>
        <v>84.862500000000011</v>
      </c>
      <c r="BB1267">
        <v>1429.1293532338309</v>
      </c>
      <c r="BC1267" s="1">
        <f>Table13[[#This Row],[Dt_Customer]]+Table13[[#This Row],[Recency]]</f>
        <v>41580</v>
      </c>
      <c r="BD1267" s="16" t="str">
        <f>IF(COUNTIF(A:A, A1267) &gt; 1, "Duplicate", "Unique")</f>
        <v>Unique</v>
      </c>
    </row>
    <row r="1268" spans="1:56" x14ac:dyDescent="0.3">
      <c r="A1268">
        <v>11010</v>
      </c>
      <c r="B1268">
        <v>1984</v>
      </c>
      <c r="C1268" t="s">
        <v>37</v>
      </c>
      <c r="D1268" t="s">
        <v>31</v>
      </c>
      <c r="E1268">
        <v>16269</v>
      </c>
      <c r="F1268">
        <v>1</v>
      </c>
      <c r="G1268">
        <v>0</v>
      </c>
      <c r="H1268" s="1">
        <v>41516</v>
      </c>
      <c r="I1268">
        <v>75</v>
      </c>
      <c r="J1268">
        <v>19</v>
      </c>
      <c r="K1268">
        <v>3</v>
      </c>
      <c r="L1268">
        <v>18</v>
      </c>
      <c r="M1268">
        <v>3</v>
      </c>
      <c r="N1268">
        <v>1</v>
      </c>
      <c r="O1268">
        <v>0</v>
      </c>
      <c r="P1268">
        <f>IF(Table13[[#This Row],[MntWines]] = 0,"",Table13[[#This Row],[MntWines]])</f>
        <v>19</v>
      </c>
      <c r="Q1268">
        <f>IF(Table13[[#This Row],[MntFruits]] = 0, "",Table13[[#This Row],[MntFruits]])</f>
        <v>3</v>
      </c>
      <c r="R1268">
        <f>IF(Table13[[#This Row],[MntMeatProducts]] = 0, "",Table13[[#This Row],[MntMeatProducts]])</f>
        <v>18</v>
      </c>
      <c r="S1268">
        <f>IF(Table13[[#This Row],[MntFishProducts]] = 0, "",Table13[[#This Row],[MntFishProducts]])</f>
        <v>3</v>
      </c>
      <c r="T1268">
        <f>IF(Table13[[#This Row],[MntSweetProducts]] = 0, "",Table13[[#This Row],[MntSweetProducts]])</f>
        <v>1</v>
      </c>
      <c r="U1268" t="str">
        <f>IF(Table13[[#This Row],[MntGoldProds]] = 0, "",Table13[[#This Row],[MntGoldProds]])</f>
        <v/>
      </c>
      <c r="V1268">
        <v>3</v>
      </c>
      <c r="W1268">
        <v>3</v>
      </c>
      <c r="X1268">
        <v>0</v>
      </c>
      <c r="Y1268">
        <v>3</v>
      </c>
      <c r="Z1268">
        <v>8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 t="s">
        <v>30</v>
      </c>
      <c r="AI1268" s="13">
        <f>SUM(Table13[[#This Row],[MntWines]:[MntGoldProds]])</f>
        <v>44</v>
      </c>
      <c r="AJ1268" s="13">
        <f>AVERAGE(Table13[[#This Row],[MntWines]:[MntGoldProds]])</f>
        <v>7.333333333333333</v>
      </c>
      <c r="AK1268">
        <f>IF(Table13[[#This Row],[Total Number of Purchases]]=0,0,Table13[[#This Row],[Total Spend]]/Table13[[#This Row],[Total Number of Purchases]])</f>
        <v>4.8888888888888893</v>
      </c>
      <c r="AM1268">
        <f>SUM(Table13[[#This Row],[NumDealsPurchases]:[NumStorePurchases]])</f>
        <v>9</v>
      </c>
      <c r="AN1268" s="14">
        <f>Snapshot_Date-Table13[[#This Row],[Dt_Customer]]</f>
        <v>400</v>
      </c>
      <c r="AP1268" s="13">
        <f>Table13[[#This Row],[NumDealsPurchases]]/Table13[[#This Row],[Total Number of Purchases]]*100</f>
        <v>33.333333333333329</v>
      </c>
      <c r="AQ1268">
        <f>6-ROUNDUP(_xlfn.PERCENTRANK.INC(Table13[Recency],Table13[[#This Row],[Recency]])*5, 0)</f>
        <v>2</v>
      </c>
      <c r="AR1268">
        <f>ROUNDUP(_xlfn.PERCENTRANK.INC(Table13[Total Number of Purchases],Table13[[#This Row],[Total Number of Purchases]])*5,0)</f>
        <v>2</v>
      </c>
      <c r="AS1268">
        <f>ROUNDUP(_xlfn.PERCENTRANK.INC(Table13[Total Spend],Table13[[#This Row],[Total Spend]])*5,0)</f>
        <v>1</v>
      </c>
      <c r="AT1268" t="str">
        <f>Table13[[#This Row],[Recency Score]]&amp;Table13[[#This Row],[Frequency Score]]&amp;Table13[[#This Row],[Monetary Score]]</f>
        <v>221</v>
      </c>
      <c r="AU1268" t="str">
        <f t="shared" si="19"/>
        <v>About to Sleep</v>
      </c>
      <c r="AW1268" s="13">
        <f>DATEDIF(Table13[[#This Row],[Dt_Customer]], Snapshot_Date, "d")</f>
        <v>400</v>
      </c>
      <c r="AX1268" s="13">
        <f>Table13[[#This Row],[CL if today]]/365</f>
        <v>1.095890410958904</v>
      </c>
      <c r="AY1268">
        <f>Table13[[#This Row],[Total Number of Purchases]]/Table13[[#This Row],[Corrected CL]]</f>
        <v>8.2125000000000004</v>
      </c>
      <c r="AZ1268">
        <f>Table13[[#This Row],[Average Order Value (AOV)]]*Table13[[#This Row],[Freq per Year]]</f>
        <v>40.150000000000006</v>
      </c>
      <c r="BA1268">
        <f>Table13[[#This Row],[Total Spend]]/Table13[[#This Row],[Corrected CL]]</f>
        <v>40.150000000000006</v>
      </c>
      <c r="BB1268">
        <v>1391.1662531017369</v>
      </c>
      <c r="BC1268" s="1">
        <f>Table13[[#This Row],[Dt_Customer]]+Table13[[#This Row],[Recency]]</f>
        <v>41591</v>
      </c>
      <c r="BD1268" s="16" t="str">
        <f>IF(COUNTIF(A:A, A1268) &gt; 1, "Duplicate", "Unique")</f>
        <v>Unique</v>
      </c>
    </row>
    <row r="1269" spans="1:56" x14ac:dyDescent="0.3">
      <c r="A1269">
        <v>3867</v>
      </c>
      <c r="B1269">
        <v>1947</v>
      </c>
      <c r="C1269" t="s">
        <v>37</v>
      </c>
      <c r="D1269" t="s">
        <v>35</v>
      </c>
      <c r="E1269">
        <v>73059</v>
      </c>
      <c r="F1269">
        <v>0</v>
      </c>
      <c r="G1269">
        <v>1</v>
      </c>
      <c r="H1269" s="1">
        <v>41517</v>
      </c>
      <c r="I1269">
        <v>36</v>
      </c>
      <c r="J1269">
        <v>410</v>
      </c>
      <c r="K1269">
        <v>112</v>
      </c>
      <c r="L1269">
        <v>420</v>
      </c>
      <c r="M1269">
        <v>0</v>
      </c>
      <c r="N1269">
        <v>82</v>
      </c>
      <c r="O1269">
        <v>71</v>
      </c>
      <c r="P1269">
        <f>IF(Table13[[#This Row],[MntWines]] = 0,"",Table13[[#This Row],[MntWines]])</f>
        <v>410</v>
      </c>
      <c r="Q1269">
        <f>IF(Table13[[#This Row],[MntFruits]] = 0, "",Table13[[#This Row],[MntFruits]])</f>
        <v>112</v>
      </c>
      <c r="R1269">
        <f>IF(Table13[[#This Row],[MntMeatProducts]] = 0, "",Table13[[#This Row],[MntMeatProducts]])</f>
        <v>420</v>
      </c>
      <c r="S1269" t="str">
        <f>IF(Table13[[#This Row],[MntFishProducts]] = 0, "",Table13[[#This Row],[MntFishProducts]])</f>
        <v/>
      </c>
      <c r="T1269">
        <f>IF(Table13[[#This Row],[MntSweetProducts]] = 0, "",Table13[[#This Row],[MntSweetProducts]])</f>
        <v>82</v>
      </c>
      <c r="U1269">
        <f>IF(Table13[[#This Row],[MntGoldProds]] = 0, "",Table13[[#This Row],[MntGoldProds]])</f>
        <v>71</v>
      </c>
      <c r="V1269">
        <v>1</v>
      </c>
      <c r="W1269">
        <v>9</v>
      </c>
      <c r="X1269">
        <v>3</v>
      </c>
      <c r="Y1269">
        <v>13</v>
      </c>
      <c r="Z1269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s">
        <v>30</v>
      </c>
      <c r="AI1269" s="13">
        <f>SUM(Table13[[#This Row],[MntWines]:[MntGoldProds]])</f>
        <v>1095</v>
      </c>
      <c r="AJ1269" s="13">
        <f>AVERAGE(Table13[[#This Row],[MntWines]:[MntGoldProds]])</f>
        <v>182.5</v>
      </c>
      <c r="AK1269">
        <f>IF(Table13[[#This Row],[Total Number of Purchases]]=0,0,Table13[[#This Row],[Total Spend]]/Table13[[#This Row],[Total Number of Purchases]])</f>
        <v>42.115384615384613</v>
      </c>
      <c r="AM1269">
        <f>SUM(Table13[[#This Row],[NumDealsPurchases]:[NumStorePurchases]])</f>
        <v>26</v>
      </c>
      <c r="AN1269" s="14">
        <f>Snapshot_Date-Table13[[#This Row],[Dt_Customer]]</f>
        <v>399</v>
      </c>
      <c r="AP1269" s="13">
        <f>Table13[[#This Row],[NumDealsPurchases]]/Table13[[#This Row],[Total Number of Purchases]]*100</f>
        <v>3.8461538461538463</v>
      </c>
      <c r="AQ1269">
        <f>6-ROUNDUP(_xlfn.PERCENTRANK.INC(Table13[Recency],Table13[[#This Row],[Recency]])*5, 0)</f>
        <v>4</v>
      </c>
      <c r="AR1269">
        <f>ROUNDUP(_xlfn.PERCENTRANK.INC(Table13[Total Number of Purchases],Table13[[#This Row],[Total Number of Purchases]])*5,0)</f>
        <v>5</v>
      </c>
      <c r="AS1269">
        <f>ROUNDUP(_xlfn.PERCENTRANK.INC(Table13[Total Spend],Table13[[#This Row],[Total Spend]])*5,0)</f>
        <v>4</v>
      </c>
      <c r="AT1269" t="str">
        <f>Table13[[#This Row],[Recency Score]]&amp;Table13[[#This Row],[Frequency Score]]&amp;Table13[[#This Row],[Monetary Score]]</f>
        <v>454</v>
      </c>
      <c r="AU1269" t="str">
        <f t="shared" si="19"/>
        <v>Frequent Buyers</v>
      </c>
      <c r="AW1269" s="13">
        <f>DATEDIF(Table13[[#This Row],[Dt_Customer]], Snapshot_Date, "d")</f>
        <v>399</v>
      </c>
      <c r="AX1269" s="13">
        <f>Table13[[#This Row],[CL if today]]/365</f>
        <v>1.0931506849315069</v>
      </c>
      <c r="AY1269">
        <f>Table13[[#This Row],[Total Number of Purchases]]/Table13[[#This Row],[Corrected CL]]</f>
        <v>23.784461152882205</v>
      </c>
      <c r="AZ1269">
        <f>Table13[[#This Row],[Average Order Value (AOV)]]*Table13[[#This Row],[Freq per Year]]</f>
        <v>1001.6917293233082</v>
      </c>
      <c r="BA1269">
        <f>Table13[[#This Row],[Total Spend]]/Table13[[#This Row],[Corrected CL]]</f>
        <v>1001.6917293233082</v>
      </c>
      <c r="BB1269">
        <v>59.164588528678301</v>
      </c>
      <c r="BC1269" s="1">
        <f>Table13[[#This Row],[Dt_Customer]]+Table13[[#This Row],[Recency]]</f>
        <v>41553</v>
      </c>
      <c r="BD1269" s="16" t="str">
        <f>IF(COUNTIF(A:A, A1269) &gt; 1, "Duplicate", "Unique")</f>
        <v>Unique</v>
      </c>
    </row>
    <row r="1270" spans="1:56" x14ac:dyDescent="0.3">
      <c r="A1270">
        <v>3859</v>
      </c>
      <c r="B1270">
        <v>1947</v>
      </c>
      <c r="C1270" t="s">
        <v>37</v>
      </c>
      <c r="D1270" t="s">
        <v>35</v>
      </c>
      <c r="E1270">
        <v>73059</v>
      </c>
      <c r="F1270">
        <v>0</v>
      </c>
      <c r="G1270">
        <v>1</v>
      </c>
      <c r="H1270" s="1">
        <v>41517</v>
      </c>
      <c r="I1270">
        <v>36</v>
      </c>
      <c r="J1270">
        <v>410</v>
      </c>
      <c r="K1270">
        <v>112</v>
      </c>
      <c r="L1270">
        <v>420</v>
      </c>
      <c r="M1270">
        <v>0</v>
      </c>
      <c r="N1270">
        <v>82</v>
      </c>
      <c r="O1270">
        <v>71</v>
      </c>
      <c r="P1270">
        <f>IF(Table13[[#This Row],[MntWines]] = 0,"",Table13[[#This Row],[MntWines]])</f>
        <v>410</v>
      </c>
      <c r="Q1270">
        <f>IF(Table13[[#This Row],[MntFruits]] = 0, "",Table13[[#This Row],[MntFruits]])</f>
        <v>112</v>
      </c>
      <c r="R1270">
        <f>IF(Table13[[#This Row],[MntMeatProducts]] = 0, "",Table13[[#This Row],[MntMeatProducts]])</f>
        <v>420</v>
      </c>
      <c r="S1270" t="str">
        <f>IF(Table13[[#This Row],[MntFishProducts]] = 0, "",Table13[[#This Row],[MntFishProducts]])</f>
        <v/>
      </c>
      <c r="T1270">
        <f>IF(Table13[[#This Row],[MntSweetProducts]] = 0, "",Table13[[#This Row],[MntSweetProducts]])</f>
        <v>82</v>
      </c>
      <c r="U1270">
        <f>IF(Table13[[#This Row],[MntGoldProds]] = 0, "",Table13[[#This Row],[MntGoldProds]])</f>
        <v>71</v>
      </c>
      <c r="V1270">
        <v>1</v>
      </c>
      <c r="W1270">
        <v>9</v>
      </c>
      <c r="X1270">
        <v>3</v>
      </c>
      <c r="Y1270">
        <v>13</v>
      </c>
      <c r="Z1270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 t="s">
        <v>43</v>
      </c>
      <c r="AI1270" s="13">
        <f>SUM(Table13[[#This Row],[MntWines]:[MntGoldProds]])</f>
        <v>1095</v>
      </c>
      <c r="AJ1270" s="13">
        <f>AVERAGE(Table13[[#This Row],[MntWines]:[MntGoldProds]])</f>
        <v>182.5</v>
      </c>
      <c r="AK1270">
        <f>IF(Table13[[#This Row],[Total Number of Purchases]]=0,0,Table13[[#This Row],[Total Spend]]/Table13[[#This Row],[Total Number of Purchases]])</f>
        <v>42.115384615384613</v>
      </c>
      <c r="AM1270">
        <f>SUM(Table13[[#This Row],[NumDealsPurchases]:[NumStorePurchases]])</f>
        <v>26</v>
      </c>
      <c r="AN1270" s="14">
        <f>Snapshot_Date-Table13[[#This Row],[Dt_Customer]]</f>
        <v>399</v>
      </c>
      <c r="AP1270" s="13">
        <f>Table13[[#This Row],[NumDealsPurchases]]/Table13[[#This Row],[Total Number of Purchases]]*100</f>
        <v>3.8461538461538463</v>
      </c>
      <c r="AQ1270">
        <f>6-ROUNDUP(_xlfn.PERCENTRANK.INC(Table13[Recency],Table13[[#This Row],[Recency]])*5, 0)</f>
        <v>4</v>
      </c>
      <c r="AR1270">
        <f>ROUNDUP(_xlfn.PERCENTRANK.INC(Table13[Total Number of Purchases],Table13[[#This Row],[Total Number of Purchases]])*5,0)</f>
        <v>5</v>
      </c>
      <c r="AS1270">
        <f>ROUNDUP(_xlfn.PERCENTRANK.INC(Table13[Total Spend],Table13[[#This Row],[Total Spend]])*5,0)</f>
        <v>4</v>
      </c>
      <c r="AT1270" t="str">
        <f>Table13[[#This Row],[Recency Score]]&amp;Table13[[#This Row],[Frequency Score]]&amp;Table13[[#This Row],[Monetary Score]]</f>
        <v>454</v>
      </c>
      <c r="AU1270" t="str">
        <f t="shared" si="19"/>
        <v>Frequent Buyers</v>
      </c>
      <c r="AW1270" s="13">
        <f>DATEDIF(Table13[[#This Row],[Dt_Customer]], Snapshot_Date, "d")</f>
        <v>399</v>
      </c>
      <c r="AX1270" s="13">
        <f>Table13[[#This Row],[CL if today]]/365</f>
        <v>1.0931506849315069</v>
      </c>
      <c r="AY1270">
        <f>Table13[[#This Row],[Total Number of Purchases]]/Table13[[#This Row],[Corrected CL]]</f>
        <v>23.784461152882205</v>
      </c>
      <c r="AZ1270">
        <f>Table13[[#This Row],[Average Order Value (AOV)]]*Table13[[#This Row],[Freq per Year]]</f>
        <v>1001.6917293233082</v>
      </c>
      <c r="BA1270">
        <f>Table13[[#This Row],[Total Spend]]/Table13[[#This Row],[Corrected CL]]</f>
        <v>1001.6917293233082</v>
      </c>
      <c r="BB1270">
        <v>7.2817955112219446</v>
      </c>
      <c r="BC1270" s="1">
        <f>Table13[[#This Row],[Dt_Customer]]+Table13[[#This Row],[Recency]]</f>
        <v>41553</v>
      </c>
      <c r="BD1270" s="16" t="str">
        <f>IF(COUNTIF(A:A, A1270) &gt; 1, "Duplicate", "Unique")</f>
        <v>Unique</v>
      </c>
    </row>
    <row r="1271" spans="1:56" x14ac:dyDescent="0.3">
      <c r="A1271">
        <v>1377</v>
      </c>
      <c r="B1271">
        <v>1954</v>
      </c>
      <c r="C1271" t="s">
        <v>41</v>
      </c>
      <c r="D1271" t="s">
        <v>42</v>
      </c>
      <c r="E1271">
        <v>44551</v>
      </c>
      <c r="F1271">
        <v>0</v>
      </c>
      <c r="G1271">
        <v>1</v>
      </c>
      <c r="H1271" s="1">
        <v>41517</v>
      </c>
      <c r="I1271">
        <v>24</v>
      </c>
      <c r="J1271">
        <v>182</v>
      </c>
      <c r="K1271">
        <v>4</v>
      </c>
      <c r="L1271">
        <v>33</v>
      </c>
      <c r="M1271">
        <v>0</v>
      </c>
      <c r="N1271">
        <v>0</v>
      </c>
      <c r="O1271">
        <v>66</v>
      </c>
      <c r="P1271">
        <f>IF(Table13[[#This Row],[MntWines]] = 0,"",Table13[[#This Row],[MntWines]])</f>
        <v>182</v>
      </c>
      <c r="Q1271">
        <f>IF(Table13[[#This Row],[MntFruits]] = 0, "",Table13[[#This Row],[MntFruits]])</f>
        <v>4</v>
      </c>
      <c r="R1271">
        <f>IF(Table13[[#This Row],[MntMeatProducts]] = 0, "",Table13[[#This Row],[MntMeatProducts]])</f>
        <v>33</v>
      </c>
      <c r="S1271" t="str">
        <f>IF(Table13[[#This Row],[MntFishProducts]] = 0, "",Table13[[#This Row],[MntFishProducts]])</f>
        <v/>
      </c>
      <c r="T1271" t="str">
        <f>IF(Table13[[#This Row],[MntSweetProducts]] = 0, "",Table13[[#This Row],[MntSweetProducts]])</f>
        <v/>
      </c>
      <c r="U1271">
        <f>IF(Table13[[#This Row],[MntGoldProds]] = 0, "",Table13[[#This Row],[MntGoldProds]])</f>
        <v>66</v>
      </c>
      <c r="V1271">
        <v>2</v>
      </c>
      <c r="W1271">
        <v>4</v>
      </c>
      <c r="X1271">
        <v>1</v>
      </c>
      <c r="Y1271">
        <v>5</v>
      </c>
      <c r="Z1271">
        <v>7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 t="s">
        <v>43</v>
      </c>
      <c r="AI1271" s="13">
        <f>SUM(Table13[[#This Row],[MntWines]:[MntGoldProds]])</f>
        <v>285</v>
      </c>
      <c r="AJ1271" s="13">
        <f>AVERAGE(Table13[[#This Row],[MntWines]:[MntGoldProds]])</f>
        <v>47.5</v>
      </c>
      <c r="AK1271">
        <f>IF(Table13[[#This Row],[Total Number of Purchases]]=0,0,Table13[[#This Row],[Total Spend]]/Table13[[#This Row],[Total Number of Purchases]])</f>
        <v>23.75</v>
      </c>
      <c r="AM1271">
        <f>SUM(Table13[[#This Row],[NumDealsPurchases]:[NumStorePurchases]])</f>
        <v>12</v>
      </c>
      <c r="AN1271" s="14">
        <f>Snapshot_Date-Table13[[#This Row],[Dt_Customer]]</f>
        <v>399</v>
      </c>
      <c r="AP1271" s="13">
        <f>Table13[[#This Row],[NumDealsPurchases]]/Table13[[#This Row],[Total Number of Purchases]]*100</f>
        <v>16.666666666666664</v>
      </c>
      <c r="AQ1271">
        <f>6-ROUNDUP(_xlfn.PERCENTRANK.INC(Table13[Recency],Table13[[#This Row],[Recency]])*5, 0)</f>
        <v>4</v>
      </c>
      <c r="AR1271">
        <f>ROUNDUP(_xlfn.PERCENTRANK.INC(Table13[Total Number of Purchases],Table13[[#This Row],[Total Number of Purchases]])*5,0)</f>
        <v>2</v>
      </c>
      <c r="AS1271">
        <f>ROUNDUP(_xlfn.PERCENTRANK.INC(Table13[Total Spend],Table13[[#This Row],[Total Spend]])*5,0)</f>
        <v>3</v>
      </c>
      <c r="AT1271" t="str">
        <f>Table13[[#This Row],[Recency Score]]&amp;Table13[[#This Row],[Frequency Score]]&amp;Table13[[#This Row],[Monetary Score]]</f>
        <v>423</v>
      </c>
      <c r="AU1271" t="str">
        <f t="shared" si="19"/>
        <v>Potential Loyalists</v>
      </c>
      <c r="AW1271" s="13">
        <f>DATEDIF(Table13[[#This Row],[Dt_Customer]], Snapshot_Date, "d")</f>
        <v>399</v>
      </c>
      <c r="AX1271" s="13">
        <f>Table13[[#This Row],[CL if today]]/365</f>
        <v>1.0931506849315069</v>
      </c>
      <c r="AY1271">
        <f>Table13[[#This Row],[Total Number of Purchases]]/Table13[[#This Row],[Corrected CL]]</f>
        <v>10.977443609022556</v>
      </c>
      <c r="AZ1271">
        <f>Table13[[#This Row],[Average Order Value (AOV)]]*Table13[[#This Row],[Freq per Year]]</f>
        <v>260.71428571428572</v>
      </c>
      <c r="BA1271">
        <f>Table13[[#This Row],[Total Spend]]/Table13[[#This Row],[Corrected CL]]</f>
        <v>260.71428571428572</v>
      </c>
      <c r="BB1271">
        <v>26.396508728179551</v>
      </c>
      <c r="BC1271" s="1">
        <f>Table13[[#This Row],[Dt_Customer]]+Table13[[#This Row],[Recency]]</f>
        <v>41541</v>
      </c>
      <c r="BD1271" s="16" t="str">
        <f>IF(COUNTIF(A:A, A1271) &gt; 1, "Duplicate", "Unique")</f>
        <v>Unique</v>
      </c>
    </row>
    <row r="1272" spans="1:56" x14ac:dyDescent="0.3">
      <c r="A1272">
        <v>10307</v>
      </c>
      <c r="B1272">
        <v>1956</v>
      </c>
      <c r="C1272" t="s">
        <v>28</v>
      </c>
      <c r="D1272" t="s">
        <v>33</v>
      </c>
      <c r="E1272">
        <v>50387</v>
      </c>
      <c r="F1272">
        <v>0</v>
      </c>
      <c r="G1272">
        <v>2</v>
      </c>
      <c r="H1272" s="1">
        <v>41517</v>
      </c>
      <c r="I1272">
        <v>91</v>
      </c>
      <c r="J1272">
        <v>369</v>
      </c>
      <c r="K1272">
        <v>9</v>
      </c>
      <c r="L1272">
        <v>87</v>
      </c>
      <c r="M1272">
        <v>12</v>
      </c>
      <c r="N1272">
        <v>14</v>
      </c>
      <c r="O1272">
        <v>34</v>
      </c>
      <c r="P1272">
        <f>IF(Table13[[#This Row],[MntWines]] = 0,"",Table13[[#This Row],[MntWines]])</f>
        <v>369</v>
      </c>
      <c r="Q1272">
        <f>IF(Table13[[#This Row],[MntFruits]] = 0, "",Table13[[#This Row],[MntFruits]])</f>
        <v>9</v>
      </c>
      <c r="R1272">
        <f>IF(Table13[[#This Row],[MntMeatProducts]] = 0, "",Table13[[#This Row],[MntMeatProducts]])</f>
        <v>87</v>
      </c>
      <c r="S1272">
        <f>IF(Table13[[#This Row],[MntFishProducts]] = 0, "",Table13[[#This Row],[MntFishProducts]])</f>
        <v>12</v>
      </c>
      <c r="T1272">
        <f>IF(Table13[[#This Row],[MntSweetProducts]] = 0, "",Table13[[#This Row],[MntSweetProducts]])</f>
        <v>14</v>
      </c>
      <c r="U1272">
        <f>IF(Table13[[#This Row],[MntGoldProds]] = 0, "",Table13[[#This Row],[MntGoldProds]])</f>
        <v>34</v>
      </c>
      <c r="V1272">
        <v>3</v>
      </c>
      <c r="W1272">
        <v>6</v>
      </c>
      <c r="X1272">
        <v>2</v>
      </c>
      <c r="Y1272">
        <v>8</v>
      </c>
      <c r="Z1272">
        <v>5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30</v>
      </c>
      <c r="AI1272" s="13">
        <f>SUM(Table13[[#This Row],[MntWines]:[MntGoldProds]])</f>
        <v>525</v>
      </c>
      <c r="AJ1272" s="13">
        <f>AVERAGE(Table13[[#This Row],[MntWines]:[MntGoldProds]])</f>
        <v>87.5</v>
      </c>
      <c r="AK1272">
        <f>IF(Table13[[#This Row],[Total Number of Purchases]]=0,0,Table13[[#This Row],[Total Spend]]/Table13[[#This Row],[Total Number of Purchases]])</f>
        <v>27.631578947368421</v>
      </c>
      <c r="AM1272">
        <f>SUM(Table13[[#This Row],[NumDealsPurchases]:[NumStorePurchases]])</f>
        <v>19</v>
      </c>
      <c r="AN1272" s="14">
        <f>Snapshot_Date-Table13[[#This Row],[Dt_Customer]]</f>
        <v>399</v>
      </c>
      <c r="AP1272" s="13">
        <f>Table13[[#This Row],[NumDealsPurchases]]/Table13[[#This Row],[Total Number of Purchases]]*100</f>
        <v>15.789473684210526</v>
      </c>
      <c r="AQ1272">
        <f>6-ROUNDUP(_xlfn.PERCENTRANK.INC(Table13[Recency],Table13[[#This Row],[Recency]])*5, 0)</f>
        <v>1</v>
      </c>
      <c r="AR1272">
        <f>ROUNDUP(_xlfn.PERCENTRANK.INC(Table13[Total Number of Purchases],Table13[[#This Row],[Total Number of Purchases]])*5,0)</f>
        <v>4</v>
      </c>
      <c r="AS1272">
        <f>ROUNDUP(_xlfn.PERCENTRANK.INC(Table13[Total Spend],Table13[[#This Row],[Total Spend]])*5,0)</f>
        <v>3</v>
      </c>
      <c r="AT1272" t="str">
        <f>Table13[[#This Row],[Recency Score]]&amp;Table13[[#This Row],[Frequency Score]]&amp;Table13[[#This Row],[Monetary Score]]</f>
        <v>143</v>
      </c>
      <c r="AU1272" t="str">
        <f t="shared" si="19"/>
        <v>Lost</v>
      </c>
      <c r="AW1272" s="13">
        <f>DATEDIF(Table13[[#This Row],[Dt_Customer]], Snapshot_Date, "d")</f>
        <v>399</v>
      </c>
      <c r="AX1272" s="13">
        <f>Table13[[#This Row],[CL if today]]/365</f>
        <v>1.0931506849315069</v>
      </c>
      <c r="AY1272">
        <f>Table13[[#This Row],[Total Number of Purchases]]/Table13[[#This Row],[Corrected CL]]</f>
        <v>17.38095238095238</v>
      </c>
      <c r="AZ1272">
        <f>Table13[[#This Row],[Average Order Value (AOV)]]*Table13[[#This Row],[Freq per Year]]</f>
        <v>480.26315789473682</v>
      </c>
      <c r="BA1272">
        <f>Table13[[#This Row],[Total Spend]]/Table13[[#This Row],[Corrected CL]]</f>
        <v>480.26315789473682</v>
      </c>
      <c r="BB1272">
        <v>19.975124378109456</v>
      </c>
      <c r="BC1272" s="1">
        <f>Table13[[#This Row],[Dt_Customer]]+Table13[[#This Row],[Recency]]</f>
        <v>41608</v>
      </c>
      <c r="BD1272" s="16" t="str">
        <f>IF(COUNTIF(A:A, A1272) &gt; 1, "Duplicate", "Unique")</f>
        <v>Unique</v>
      </c>
    </row>
    <row r="1273" spans="1:56" x14ac:dyDescent="0.3">
      <c r="A1273">
        <v>3170</v>
      </c>
      <c r="B1273">
        <v>1957</v>
      </c>
      <c r="C1273" t="s">
        <v>41</v>
      </c>
      <c r="D1273" t="s">
        <v>35</v>
      </c>
      <c r="E1273">
        <v>68148</v>
      </c>
      <c r="F1273">
        <v>0</v>
      </c>
      <c r="G1273">
        <v>0</v>
      </c>
      <c r="H1273" s="1">
        <v>41517</v>
      </c>
      <c r="I1273">
        <v>86</v>
      </c>
      <c r="J1273">
        <v>389</v>
      </c>
      <c r="K1273">
        <v>66</v>
      </c>
      <c r="L1273">
        <v>408</v>
      </c>
      <c r="M1273">
        <v>37</v>
      </c>
      <c r="N1273">
        <v>57</v>
      </c>
      <c r="O1273">
        <v>85</v>
      </c>
      <c r="P1273">
        <f>IF(Table13[[#This Row],[MntWines]] = 0,"",Table13[[#This Row],[MntWines]])</f>
        <v>389</v>
      </c>
      <c r="Q1273">
        <f>IF(Table13[[#This Row],[MntFruits]] = 0, "",Table13[[#This Row],[MntFruits]])</f>
        <v>66</v>
      </c>
      <c r="R1273">
        <f>IF(Table13[[#This Row],[MntMeatProducts]] = 0, "",Table13[[#This Row],[MntMeatProducts]])</f>
        <v>408</v>
      </c>
      <c r="S1273">
        <f>IF(Table13[[#This Row],[MntFishProducts]] = 0, "",Table13[[#This Row],[MntFishProducts]])</f>
        <v>37</v>
      </c>
      <c r="T1273">
        <f>IF(Table13[[#This Row],[MntSweetProducts]] = 0, "",Table13[[#This Row],[MntSweetProducts]])</f>
        <v>57</v>
      </c>
      <c r="U1273">
        <f>IF(Table13[[#This Row],[MntGoldProds]] = 0, "",Table13[[#This Row],[MntGoldProds]])</f>
        <v>85</v>
      </c>
      <c r="V1273">
        <v>1</v>
      </c>
      <c r="W1273">
        <v>4</v>
      </c>
      <c r="X1273">
        <v>4</v>
      </c>
      <c r="Y1273">
        <v>6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 t="s">
        <v>30</v>
      </c>
      <c r="AI1273" s="13">
        <f>SUM(Table13[[#This Row],[MntWines]:[MntGoldProds]])</f>
        <v>1042</v>
      </c>
      <c r="AJ1273" s="13">
        <f>AVERAGE(Table13[[#This Row],[MntWines]:[MntGoldProds]])</f>
        <v>173.66666666666666</v>
      </c>
      <c r="AK1273">
        <f>IF(Table13[[#This Row],[Total Number of Purchases]]=0,0,Table13[[#This Row],[Total Spend]]/Table13[[#This Row],[Total Number of Purchases]])</f>
        <v>69.466666666666669</v>
      </c>
      <c r="AM1273">
        <f>SUM(Table13[[#This Row],[NumDealsPurchases]:[NumStorePurchases]])</f>
        <v>15</v>
      </c>
      <c r="AN1273" s="14">
        <f>Snapshot_Date-Table13[[#This Row],[Dt_Customer]]</f>
        <v>399</v>
      </c>
      <c r="AP1273" s="13">
        <f>Table13[[#This Row],[NumDealsPurchases]]/Table13[[#This Row],[Total Number of Purchases]]*100</f>
        <v>6.666666666666667</v>
      </c>
      <c r="AQ1273">
        <f>6-ROUNDUP(_xlfn.PERCENTRANK.INC(Table13[Recency],Table13[[#This Row],[Recency]])*5, 0)</f>
        <v>1</v>
      </c>
      <c r="AR1273">
        <f>ROUNDUP(_xlfn.PERCENTRANK.INC(Table13[Total Number of Purchases],Table13[[#This Row],[Total Number of Purchases]])*5,0)</f>
        <v>3</v>
      </c>
      <c r="AS1273">
        <f>ROUNDUP(_xlfn.PERCENTRANK.INC(Table13[Total Spend],Table13[[#This Row],[Total Spend]])*5,0)</f>
        <v>4</v>
      </c>
      <c r="AT1273" t="str">
        <f>Table13[[#This Row],[Recency Score]]&amp;Table13[[#This Row],[Frequency Score]]&amp;Table13[[#This Row],[Monetary Score]]</f>
        <v>134</v>
      </c>
      <c r="AU1273" t="str">
        <f t="shared" si="19"/>
        <v>Lost</v>
      </c>
      <c r="AW1273" s="13">
        <f>DATEDIF(Table13[[#This Row],[Dt_Customer]], Snapshot_Date, "d")</f>
        <v>399</v>
      </c>
      <c r="AX1273" s="13">
        <f>Table13[[#This Row],[CL if today]]/365</f>
        <v>1.0931506849315069</v>
      </c>
      <c r="AY1273">
        <f>Table13[[#This Row],[Total Number of Purchases]]/Table13[[#This Row],[Corrected CL]]</f>
        <v>13.721804511278195</v>
      </c>
      <c r="AZ1273">
        <f>Table13[[#This Row],[Average Order Value (AOV)]]*Table13[[#This Row],[Freq per Year]]</f>
        <v>953.20802005012536</v>
      </c>
      <c r="BA1273">
        <f>Table13[[#This Row],[Total Spend]]/Table13[[#This Row],[Corrected CL]]</f>
        <v>953.20802005012524</v>
      </c>
      <c r="BB1273">
        <v>790.83333333333337</v>
      </c>
      <c r="BC1273" s="1">
        <f>Table13[[#This Row],[Dt_Customer]]+Table13[[#This Row],[Recency]]</f>
        <v>41603</v>
      </c>
      <c r="BD1273" s="16" t="str">
        <f>IF(COUNTIF(A:A, A1273) &gt; 1, "Duplicate", "Unique")</f>
        <v>Unique</v>
      </c>
    </row>
    <row r="1274" spans="1:56" x14ac:dyDescent="0.3">
      <c r="A1274">
        <v>2478</v>
      </c>
      <c r="B1274">
        <v>1973</v>
      </c>
      <c r="C1274" t="s">
        <v>28</v>
      </c>
      <c r="D1274" t="s">
        <v>33</v>
      </c>
      <c r="E1274">
        <v>25410</v>
      </c>
      <c r="F1274">
        <v>1</v>
      </c>
      <c r="G1274">
        <v>0</v>
      </c>
      <c r="H1274" s="1">
        <v>41517</v>
      </c>
      <c r="I1274">
        <v>48</v>
      </c>
      <c r="J1274">
        <v>2</v>
      </c>
      <c r="K1274">
        <v>2</v>
      </c>
      <c r="L1274">
        <v>4</v>
      </c>
      <c r="M1274">
        <v>13</v>
      </c>
      <c r="N1274">
        <v>13</v>
      </c>
      <c r="O1274">
        <v>4</v>
      </c>
      <c r="P1274">
        <f>IF(Table13[[#This Row],[MntWines]] = 0,"",Table13[[#This Row],[MntWines]])</f>
        <v>2</v>
      </c>
      <c r="Q1274">
        <f>IF(Table13[[#This Row],[MntFruits]] = 0, "",Table13[[#This Row],[MntFruits]])</f>
        <v>2</v>
      </c>
      <c r="R1274">
        <f>IF(Table13[[#This Row],[MntMeatProducts]] = 0, "",Table13[[#This Row],[MntMeatProducts]])</f>
        <v>4</v>
      </c>
      <c r="S1274">
        <f>IF(Table13[[#This Row],[MntFishProducts]] = 0, "",Table13[[#This Row],[MntFishProducts]])</f>
        <v>13</v>
      </c>
      <c r="T1274">
        <f>IF(Table13[[#This Row],[MntSweetProducts]] = 0, "",Table13[[#This Row],[MntSweetProducts]])</f>
        <v>13</v>
      </c>
      <c r="U1274">
        <f>IF(Table13[[#This Row],[MntGoldProds]] = 0, "",Table13[[#This Row],[MntGoldProds]])</f>
        <v>4</v>
      </c>
      <c r="V1274">
        <v>1</v>
      </c>
      <c r="W1274">
        <v>1</v>
      </c>
      <c r="X1274">
        <v>0</v>
      </c>
      <c r="Y1274">
        <v>4</v>
      </c>
      <c r="Z1274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30</v>
      </c>
      <c r="AI1274" s="13">
        <f>SUM(Table13[[#This Row],[MntWines]:[MntGoldProds]])</f>
        <v>38</v>
      </c>
      <c r="AJ1274" s="13">
        <f>AVERAGE(Table13[[#This Row],[MntWines]:[MntGoldProds]])</f>
        <v>6.333333333333333</v>
      </c>
      <c r="AK1274">
        <f>IF(Table13[[#This Row],[Total Number of Purchases]]=0,0,Table13[[#This Row],[Total Spend]]/Table13[[#This Row],[Total Number of Purchases]])</f>
        <v>6.333333333333333</v>
      </c>
      <c r="AM1274">
        <f>SUM(Table13[[#This Row],[NumDealsPurchases]:[NumStorePurchases]])</f>
        <v>6</v>
      </c>
      <c r="AN1274" s="14">
        <f>Snapshot_Date-Table13[[#This Row],[Dt_Customer]]</f>
        <v>399</v>
      </c>
      <c r="AP1274" s="13">
        <f>Table13[[#This Row],[NumDealsPurchases]]/Table13[[#This Row],[Total Number of Purchases]]*100</f>
        <v>16.666666666666664</v>
      </c>
      <c r="AQ1274">
        <f>6-ROUNDUP(_xlfn.PERCENTRANK.INC(Table13[Recency],Table13[[#This Row],[Recency]])*5, 0)</f>
        <v>3</v>
      </c>
      <c r="AR1274">
        <f>ROUNDUP(_xlfn.PERCENTRANK.INC(Table13[Total Number of Purchases],Table13[[#This Row],[Total Number of Purchases]])*5,0)</f>
        <v>1</v>
      </c>
      <c r="AS1274">
        <f>ROUNDUP(_xlfn.PERCENTRANK.INC(Table13[Total Spend],Table13[[#This Row],[Total Spend]])*5,0)</f>
        <v>1</v>
      </c>
      <c r="AT1274" t="str">
        <f>Table13[[#This Row],[Recency Score]]&amp;Table13[[#This Row],[Frequency Score]]&amp;Table13[[#This Row],[Monetary Score]]</f>
        <v>311</v>
      </c>
      <c r="AU1274" t="str">
        <f t="shared" si="19"/>
        <v>Needs Attention</v>
      </c>
      <c r="AW1274" s="13">
        <f>DATEDIF(Table13[[#This Row],[Dt_Customer]], Snapshot_Date, "d")</f>
        <v>399</v>
      </c>
      <c r="AX1274" s="13">
        <f>Table13[[#This Row],[CL if today]]/365</f>
        <v>1.0931506849315069</v>
      </c>
      <c r="AY1274">
        <f>Table13[[#This Row],[Total Number of Purchases]]/Table13[[#This Row],[Corrected CL]]</f>
        <v>5.488721804511278</v>
      </c>
      <c r="AZ1274">
        <f>Table13[[#This Row],[Average Order Value (AOV)]]*Table13[[#This Row],[Freq per Year]]</f>
        <v>34.761904761904759</v>
      </c>
      <c r="BA1274">
        <f>Table13[[#This Row],[Total Spend]]/Table13[[#This Row],[Corrected CL]]</f>
        <v>34.761904761904759</v>
      </c>
      <c r="BB1274">
        <v>1385.5472636815921</v>
      </c>
      <c r="BC1274" s="1">
        <f>Table13[[#This Row],[Dt_Customer]]+Table13[[#This Row],[Recency]]</f>
        <v>41565</v>
      </c>
      <c r="BD1274" s="16" t="str">
        <f>IF(COUNTIF(A:A, A1274) &gt; 1, "Duplicate", "Unique")</f>
        <v>Unique</v>
      </c>
    </row>
    <row r="1275" spans="1:56" x14ac:dyDescent="0.3">
      <c r="A1275">
        <v>4865</v>
      </c>
      <c r="B1275">
        <v>1974</v>
      </c>
      <c r="C1275" t="s">
        <v>41</v>
      </c>
      <c r="D1275" t="s">
        <v>29</v>
      </c>
      <c r="E1275">
        <v>53367</v>
      </c>
      <c r="F1275">
        <v>1</v>
      </c>
      <c r="G1275">
        <v>1</v>
      </c>
      <c r="H1275" s="1">
        <v>41517</v>
      </c>
      <c r="I1275">
        <v>2</v>
      </c>
      <c r="J1275">
        <v>229</v>
      </c>
      <c r="K1275">
        <v>7</v>
      </c>
      <c r="L1275">
        <v>140</v>
      </c>
      <c r="M1275">
        <v>10</v>
      </c>
      <c r="N1275">
        <v>3</v>
      </c>
      <c r="O1275">
        <v>11</v>
      </c>
      <c r="P1275">
        <f>IF(Table13[[#This Row],[MntWines]] = 0,"",Table13[[#This Row],[MntWines]])</f>
        <v>229</v>
      </c>
      <c r="Q1275">
        <f>IF(Table13[[#This Row],[MntFruits]] = 0, "",Table13[[#This Row],[MntFruits]])</f>
        <v>7</v>
      </c>
      <c r="R1275">
        <f>IF(Table13[[#This Row],[MntMeatProducts]] = 0, "",Table13[[#This Row],[MntMeatProducts]])</f>
        <v>140</v>
      </c>
      <c r="S1275">
        <f>IF(Table13[[#This Row],[MntFishProducts]] = 0, "",Table13[[#This Row],[MntFishProducts]])</f>
        <v>10</v>
      </c>
      <c r="T1275">
        <f>IF(Table13[[#This Row],[MntSweetProducts]] = 0, "",Table13[[#This Row],[MntSweetProducts]])</f>
        <v>3</v>
      </c>
      <c r="U1275">
        <f>IF(Table13[[#This Row],[MntGoldProds]] = 0, "",Table13[[#This Row],[MntGoldProds]])</f>
        <v>11</v>
      </c>
      <c r="V1275">
        <v>7</v>
      </c>
      <c r="W1275">
        <v>5</v>
      </c>
      <c r="X1275">
        <v>1</v>
      </c>
      <c r="Y1275">
        <v>8</v>
      </c>
      <c r="Z1275">
        <v>7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 t="s">
        <v>36</v>
      </c>
      <c r="AI1275" s="13">
        <f>SUM(Table13[[#This Row],[MntWines]:[MntGoldProds]])</f>
        <v>400</v>
      </c>
      <c r="AJ1275" s="13">
        <f>AVERAGE(Table13[[#This Row],[MntWines]:[MntGoldProds]])</f>
        <v>66.666666666666671</v>
      </c>
      <c r="AK1275">
        <f>IF(Table13[[#This Row],[Total Number of Purchases]]=0,0,Table13[[#This Row],[Total Spend]]/Table13[[#This Row],[Total Number of Purchases]])</f>
        <v>19.047619047619047</v>
      </c>
      <c r="AM1275">
        <f>SUM(Table13[[#This Row],[NumDealsPurchases]:[NumStorePurchases]])</f>
        <v>21</v>
      </c>
      <c r="AN1275" s="14">
        <f>Snapshot_Date-Table13[[#This Row],[Dt_Customer]]</f>
        <v>399</v>
      </c>
      <c r="AP1275" s="13">
        <f>Table13[[#This Row],[NumDealsPurchases]]/Table13[[#This Row],[Total Number of Purchases]]*100</f>
        <v>33.333333333333329</v>
      </c>
      <c r="AQ1275">
        <f>6-ROUNDUP(_xlfn.PERCENTRANK.INC(Table13[Recency],Table13[[#This Row],[Recency]])*5, 0)</f>
        <v>5</v>
      </c>
      <c r="AR1275">
        <f>ROUNDUP(_xlfn.PERCENTRANK.INC(Table13[Total Number of Purchases],Table13[[#This Row],[Total Number of Purchases]])*5,0)</f>
        <v>4</v>
      </c>
      <c r="AS1275">
        <f>ROUNDUP(_xlfn.PERCENTRANK.INC(Table13[Total Spend],Table13[[#This Row],[Total Spend]])*5,0)</f>
        <v>3</v>
      </c>
      <c r="AT1275" t="str">
        <f>Table13[[#This Row],[Recency Score]]&amp;Table13[[#This Row],[Frequency Score]]&amp;Table13[[#This Row],[Monetary Score]]</f>
        <v>543</v>
      </c>
      <c r="AU1275" t="str">
        <f t="shared" si="19"/>
        <v>Loyal Customers</v>
      </c>
      <c r="AW1275" s="13">
        <f>DATEDIF(Table13[[#This Row],[Dt_Customer]], Snapshot_Date, "d")</f>
        <v>399</v>
      </c>
      <c r="AX1275" s="13">
        <f>Table13[[#This Row],[CL if today]]/365</f>
        <v>1.0931506849315069</v>
      </c>
      <c r="AY1275">
        <f>Table13[[#This Row],[Total Number of Purchases]]/Table13[[#This Row],[Corrected CL]]</f>
        <v>19.210526315789473</v>
      </c>
      <c r="AZ1275">
        <f>Table13[[#This Row],[Average Order Value (AOV)]]*Table13[[#This Row],[Freq per Year]]</f>
        <v>365.91478696741854</v>
      </c>
      <c r="BA1275">
        <f>Table13[[#This Row],[Total Spend]]/Table13[[#This Row],[Corrected CL]]</f>
        <v>365.91478696741854</v>
      </c>
      <c r="BB1275">
        <v>84.862500000000011</v>
      </c>
      <c r="BC1275" s="1">
        <f>Table13[[#This Row],[Dt_Customer]]+Table13[[#This Row],[Recency]]</f>
        <v>41519</v>
      </c>
      <c r="BD1275" s="16" t="str">
        <f>IF(COUNTIF(A:A, A1275) &gt; 1, "Duplicate", "Unique")</f>
        <v>Unique</v>
      </c>
    </row>
    <row r="1276" spans="1:56" x14ac:dyDescent="0.3">
      <c r="A1276">
        <v>7793</v>
      </c>
      <c r="B1276">
        <v>1976</v>
      </c>
      <c r="C1276" t="s">
        <v>28</v>
      </c>
      <c r="D1276" t="s">
        <v>35</v>
      </c>
      <c r="E1276">
        <v>62061</v>
      </c>
      <c r="F1276">
        <v>0</v>
      </c>
      <c r="G1276">
        <v>1</v>
      </c>
      <c r="H1276" s="1">
        <v>41517</v>
      </c>
      <c r="I1276">
        <v>12</v>
      </c>
      <c r="J1276">
        <v>641</v>
      </c>
      <c r="K1276">
        <v>7</v>
      </c>
      <c r="L1276">
        <v>84</v>
      </c>
      <c r="M1276">
        <v>0</v>
      </c>
      <c r="N1276">
        <v>30</v>
      </c>
      <c r="O1276">
        <v>38</v>
      </c>
      <c r="P1276">
        <f>IF(Table13[[#This Row],[MntWines]] = 0,"",Table13[[#This Row],[MntWines]])</f>
        <v>641</v>
      </c>
      <c r="Q1276">
        <f>IF(Table13[[#This Row],[MntFruits]] = 0, "",Table13[[#This Row],[MntFruits]])</f>
        <v>7</v>
      </c>
      <c r="R1276">
        <f>IF(Table13[[#This Row],[MntMeatProducts]] = 0, "",Table13[[#This Row],[MntMeatProducts]])</f>
        <v>84</v>
      </c>
      <c r="S1276" t="str">
        <f>IF(Table13[[#This Row],[MntFishProducts]] = 0, "",Table13[[#This Row],[MntFishProducts]])</f>
        <v/>
      </c>
      <c r="T1276">
        <f>IF(Table13[[#This Row],[MntSweetProducts]] = 0, "",Table13[[#This Row],[MntSweetProducts]])</f>
        <v>30</v>
      </c>
      <c r="U1276">
        <f>IF(Table13[[#This Row],[MntGoldProds]] = 0, "",Table13[[#This Row],[MntGoldProds]])</f>
        <v>38</v>
      </c>
      <c r="V1276">
        <v>3</v>
      </c>
      <c r="W1276">
        <v>10</v>
      </c>
      <c r="X1276">
        <v>4</v>
      </c>
      <c r="Y1276">
        <v>7</v>
      </c>
      <c r="Z1276">
        <v>6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 t="s">
        <v>30</v>
      </c>
      <c r="AI1276" s="13">
        <f>SUM(Table13[[#This Row],[MntWines]:[MntGoldProds]])</f>
        <v>800</v>
      </c>
      <c r="AJ1276" s="13">
        <f>AVERAGE(Table13[[#This Row],[MntWines]:[MntGoldProds]])</f>
        <v>133.33333333333334</v>
      </c>
      <c r="AK1276">
        <f>IF(Table13[[#This Row],[Total Number of Purchases]]=0,0,Table13[[#This Row],[Total Spend]]/Table13[[#This Row],[Total Number of Purchases]])</f>
        <v>33.333333333333336</v>
      </c>
      <c r="AM1276">
        <f>SUM(Table13[[#This Row],[NumDealsPurchases]:[NumStorePurchases]])</f>
        <v>24</v>
      </c>
      <c r="AN1276" s="14">
        <f>Snapshot_Date-Table13[[#This Row],[Dt_Customer]]</f>
        <v>399</v>
      </c>
      <c r="AP1276" s="13">
        <f>Table13[[#This Row],[NumDealsPurchases]]/Table13[[#This Row],[Total Number of Purchases]]*100</f>
        <v>12.5</v>
      </c>
      <c r="AQ1276">
        <f>6-ROUNDUP(_xlfn.PERCENTRANK.INC(Table13[Recency],Table13[[#This Row],[Recency]])*5, 0)</f>
        <v>5</v>
      </c>
      <c r="AR1276">
        <f>ROUNDUP(_xlfn.PERCENTRANK.INC(Table13[Total Number of Purchases],Table13[[#This Row],[Total Number of Purchases]])*5,0)</f>
        <v>5</v>
      </c>
      <c r="AS1276">
        <f>ROUNDUP(_xlfn.PERCENTRANK.INC(Table13[Total Spend],Table13[[#This Row],[Total Spend]])*5,0)</f>
        <v>4</v>
      </c>
      <c r="AT1276" t="str">
        <f>Table13[[#This Row],[Recency Score]]&amp;Table13[[#This Row],[Frequency Score]]&amp;Table13[[#This Row],[Monetary Score]]</f>
        <v>554</v>
      </c>
      <c r="AU1276" t="str">
        <f t="shared" si="19"/>
        <v>Loyal Customers</v>
      </c>
      <c r="AW1276" s="13">
        <f>DATEDIF(Table13[[#This Row],[Dt_Customer]], Snapshot_Date, "d")</f>
        <v>399</v>
      </c>
      <c r="AX1276" s="13">
        <f>Table13[[#This Row],[CL if today]]/365</f>
        <v>1.0931506849315069</v>
      </c>
      <c r="AY1276">
        <f>Table13[[#This Row],[Total Number of Purchases]]/Table13[[#This Row],[Corrected CL]]</f>
        <v>21.954887218045112</v>
      </c>
      <c r="AZ1276">
        <f>Table13[[#This Row],[Average Order Value (AOV)]]*Table13[[#This Row],[Freq per Year]]</f>
        <v>731.82957393483707</v>
      </c>
      <c r="BA1276">
        <f>Table13[[#This Row],[Total Spend]]/Table13[[#This Row],[Corrected CL]]</f>
        <v>731.82957393483707</v>
      </c>
      <c r="BB1276">
        <v>40.150000000000006</v>
      </c>
      <c r="BC1276" s="1">
        <f>Table13[[#This Row],[Dt_Customer]]+Table13[[#This Row],[Recency]]</f>
        <v>41529</v>
      </c>
      <c r="BD1276" s="16" t="str">
        <f>IF(COUNTIF(A:A, A1276) &gt; 1, "Duplicate", "Unique")</f>
        <v>Unique</v>
      </c>
    </row>
    <row r="1277" spans="1:56" x14ac:dyDescent="0.3">
      <c r="A1277">
        <v>20</v>
      </c>
      <c r="B1277">
        <v>1965</v>
      </c>
      <c r="C1277" t="s">
        <v>38</v>
      </c>
      <c r="D1277" t="s">
        <v>33</v>
      </c>
      <c r="E1277">
        <v>46891</v>
      </c>
      <c r="F1277">
        <v>0</v>
      </c>
      <c r="G1277">
        <v>1</v>
      </c>
      <c r="H1277" s="1">
        <v>41518</v>
      </c>
      <c r="I1277">
        <v>91</v>
      </c>
      <c r="J1277">
        <v>43</v>
      </c>
      <c r="K1277">
        <v>12</v>
      </c>
      <c r="L1277">
        <v>23</v>
      </c>
      <c r="M1277">
        <v>29</v>
      </c>
      <c r="N1277">
        <v>15</v>
      </c>
      <c r="O1277">
        <v>61</v>
      </c>
      <c r="P1277">
        <f>IF(Table13[[#This Row],[MntWines]] = 0,"",Table13[[#This Row],[MntWines]])</f>
        <v>43</v>
      </c>
      <c r="Q1277">
        <f>IF(Table13[[#This Row],[MntFruits]] = 0, "",Table13[[#This Row],[MntFruits]])</f>
        <v>12</v>
      </c>
      <c r="R1277">
        <f>IF(Table13[[#This Row],[MntMeatProducts]] = 0, "",Table13[[#This Row],[MntMeatProducts]])</f>
        <v>23</v>
      </c>
      <c r="S1277">
        <f>IF(Table13[[#This Row],[MntFishProducts]] = 0, "",Table13[[#This Row],[MntFishProducts]])</f>
        <v>29</v>
      </c>
      <c r="T1277">
        <f>IF(Table13[[#This Row],[MntSweetProducts]] = 0, "",Table13[[#This Row],[MntSweetProducts]])</f>
        <v>15</v>
      </c>
      <c r="U1277">
        <f>IF(Table13[[#This Row],[MntGoldProds]] = 0, "",Table13[[#This Row],[MntGoldProds]])</f>
        <v>61</v>
      </c>
      <c r="V1277">
        <v>1</v>
      </c>
      <c r="W1277">
        <v>2</v>
      </c>
      <c r="X1277">
        <v>1</v>
      </c>
      <c r="Y1277">
        <v>4</v>
      </c>
      <c r="Z1277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39</v>
      </c>
      <c r="AI1277" s="13">
        <f>SUM(Table13[[#This Row],[MntWines]:[MntGoldProds]])</f>
        <v>183</v>
      </c>
      <c r="AJ1277" s="13">
        <f>AVERAGE(Table13[[#This Row],[MntWines]:[MntGoldProds]])</f>
        <v>30.5</v>
      </c>
      <c r="AK1277">
        <f>IF(Table13[[#This Row],[Total Number of Purchases]]=0,0,Table13[[#This Row],[Total Spend]]/Table13[[#This Row],[Total Number of Purchases]])</f>
        <v>22.875</v>
      </c>
      <c r="AM1277">
        <f>SUM(Table13[[#This Row],[NumDealsPurchases]:[NumStorePurchases]])</f>
        <v>8</v>
      </c>
      <c r="AN1277" s="14">
        <f>Snapshot_Date-Table13[[#This Row],[Dt_Customer]]</f>
        <v>398</v>
      </c>
      <c r="AP1277" s="13">
        <f>Table13[[#This Row],[NumDealsPurchases]]/Table13[[#This Row],[Total Number of Purchases]]*100</f>
        <v>12.5</v>
      </c>
      <c r="AQ1277">
        <f>6-ROUNDUP(_xlfn.PERCENTRANK.INC(Table13[Recency],Table13[[#This Row],[Recency]])*5, 0)</f>
        <v>1</v>
      </c>
      <c r="AR1277">
        <f>ROUNDUP(_xlfn.PERCENTRANK.INC(Table13[Total Number of Purchases],Table13[[#This Row],[Total Number of Purchases]])*5,0)</f>
        <v>2</v>
      </c>
      <c r="AS1277">
        <f>ROUNDUP(_xlfn.PERCENTRANK.INC(Table13[Total Spend],Table13[[#This Row],[Total Spend]])*5,0)</f>
        <v>2</v>
      </c>
      <c r="AT1277" t="str">
        <f>Table13[[#This Row],[Recency Score]]&amp;Table13[[#This Row],[Frequency Score]]&amp;Table13[[#This Row],[Monetary Score]]</f>
        <v>122</v>
      </c>
      <c r="AU1277" t="str">
        <f t="shared" si="19"/>
        <v>Lost</v>
      </c>
      <c r="AW1277" s="13">
        <f>DATEDIF(Table13[[#This Row],[Dt_Customer]], Snapshot_Date, "d")</f>
        <v>398</v>
      </c>
      <c r="AX1277" s="13">
        <f>Table13[[#This Row],[CL if today]]/365</f>
        <v>1.0904109589041096</v>
      </c>
      <c r="AY1277">
        <f>Table13[[#This Row],[Total Number of Purchases]]/Table13[[#This Row],[Corrected CL]]</f>
        <v>7.3366834170854274</v>
      </c>
      <c r="AZ1277">
        <f>Table13[[#This Row],[Average Order Value (AOV)]]*Table13[[#This Row],[Freq per Year]]</f>
        <v>167.82663316582915</v>
      </c>
      <c r="BA1277">
        <f>Table13[[#This Row],[Total Spend]]/Table13[[#This Row],[Corrected CL]]</f>
        <v>167.82663316582915</v>
      </c>
      <c r="BB1277">
        <v>480.26315789473682</v>
      </c>
      <c r="BC1277" s="1">
        <f>Table13[[#This Row],[Dt_Customer]]+Table13[[#This Row],[Recency]]</f>
        <v>41609</v>
      </c>
      <c r="BD1277" s="16" t="str">
        <f>IF(COUNTIF(A:A, A1277) &gt; 1, "Duplicate", "Unique")</f>
        <v>Unique</v>
      </c>
    </row>
    <row r="1278" spans="1:56" x14ac:dyDescent="0.3">
      <c r="A1278">
        <v>2246</v>
      </c>
      <c r="B1278">
        <v>1965</v>
      </c>
      <c r="C1278" t="s">
        <v>38</v>
      </c>
      <c r="D1278" t="s">
        <v>33</v>
      </c>
      <c r="E1278">
        <v>46891</v>
      </c>
      <c r="F1278">
        <v>0</v>
      </c>
      <c r="G1278">
        <v>1</v>
      </c>
      <c r="H1278" s="1">
        <v>41518</v>
      </c>
      <c r="I1278">
        <v>91</v>
      </c>
      <c r="J1278">
        <v>43</v>
      </c>
      <c r="K1278">
        <v>12</v>
      </c>
      <c r="L1278">
        <v>23</v>
      </c>
      <c r="M1278">
        <v>29</v>
      </c>
      <c r="N1278">
        <v>15</v>
      </c>
      <c r="O1278">
        <v>61</v>
      </c>
      <c r="P1278">
        <f>IF(Table13[[#This Row],[MntWines]] = 0,"",Table13[[#This Row],[MntWines]])</f>
        <v>43</v>
      </c>
      <c r="Q1278">
        <f>IF(Table13[[#This Row],[MntFruits]] = 0, "",Table13[[#This Row],[MntFruits]])</f>
        <v>12</v>
      </c>
      <c r="R1278">
        <f>IF(Table13[[#This Row],[MntMeatProducts]] = 0, "",Table13[[#This Row],[MntMeatProducts]])</f>
        <v>23</v>
      </c>
      <c r="S1278">
        <f>IF(Table13[[#This Row],[MntFishProducts]] = 0, "",Table13[[#This Row],[MntFishProducts]])</f>
        <v>29</v>
      </c>
      <c r="T1278">
        <f>IF(Table13[[#This Row],[MntSweetProducts]] = 0, "",Table13[[#This Row],[MntSweetProducts]])</f>
        <v>15</v>
      </c>
      <c r="U1278">
        <f>IF(Table13[[#This Row],[MntGoldProds]] = 0, "",Table13[[#This Row],[MntGoldProds]])</f>
        <v>61</v>
      </c>
      <c r="V1278">
        <v>1</v>
      </c>
      <c r="W1278">
        <v>2</v>
      </c>
      <c r="X1278">
        <v>1</v>
      </c>
      <c r="Y1278">
        <v>4</v>
      </c>
      <c r="Z1278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 t="s">
        <v>30</v>
      </c>
      <c r="AI1278" s="13">
        <f>SUM(Table13[[#This Row],[MntWines]:[MntGoldProds]])</f>
        <v>183</v>
      </c>
      <c r="AJ1278" s="13">
        <f>AVERAGE(Table13[[#This Row],[MntWines]:[MntGoldProds]])</f>
        <v>30.5</v>
      </c>
      <c r="AK1278">
        <f>IF(Table13[[#This Row],[Total Number of Purchases]]=0,0,Table13[[#This Row],[Total Spend]]/Table13[[#This Row],[Total Number of Purchases]])</f>
        <v>22.875</v>
      </c>
      <c r="AM1278">
        <f>SUM(Table13[[#This Row],[NumDealsPurchases]:[NumStorePurchases]])</f>
        <v>8</v>
      </c>
      <c r="AN1278" s="14">
        <f>Snapshot_Date-Table13[[#This Row],[Dt_Customer]]</f>
        <v>398</v>
      </c>
      <c r="AP1278" s="13">
        <f>Table13[[#This Row],[NumDealsPurchases]]/Table13[[#This Row],[Total Number of Purchases]]*100</f>
        <v>12.5</v>
      </c>
      <c r="AQ1278">
        <f>6-ROUNDUP(_xlfn.PERCENTRANK.INC(Table13[Recency],Table13[[#This Row],[Recency]])*5, 0)</f>
        <v>1</v>
      </c>
      <c r="AR1278">
        <f>ROUNDUP(_xlfn.PERCENTRANK.INC(Table13[Total Number of Purchases],Table13[[#This Row],[Total Number of Purchases]])*5,0)</f>
        <v>2</v>
      </c>
      <c r="AS1278">
        <f>ROUNDUP(_xlfn.PERCENTRANK.INC(Table13[Total Spend],Table13[[#This Row],[Total Spend]])*5,0)</f>
        <v>2</v>
      </c>
      <c r="AT1278" t="str">
        <f>Table13[[#This Row],[Recency Score]]&amp;Table13[[#This Row],[Frequency Score]]&amp;Table13[[#This Row],[Monetary Score]]</f>
        <v>122</v>
      </c>
      <c r="AU1278" t="str">
        <f t="shared" si="19"/>
        <v>Lost</v>
      </c>
      <c r="AW1278" s="13">
        <f>DATEDIF(Table13[[#This Row],[Dt_Customer]], Snapshot_Date, "d")</f>
        <v>398</v>
      </c>
      <c r="AX1278" s="13">
        <f>Table13[[#This Row],[CL if today]]/365</f>
        <v>1.0904109589041096</v>
      </c>
      <c r="AY1278">
        <f>Table13[[#This Row],[Total Number of Purchases]]/Table13[[#This Row],[Corrected CL]]</f>
        <v>7.3366834170854274</v>
      </c>
      <c r="AZ1278">
        <f>Table13[[#This Row],[Average Order Value (AOV)]]*Table13[[#This Row],[Freq per Year]]</f>
        <v>167.82663316582915</v>
      </c>
      <c r="BA1278">
        <f>Table13[[#This Row],[Total Spend]]/Table13[[#This Row],[Corrected CL]]</f>
        <v>167.82663316582915</v>
      </c>
      <c r="BB1278">
        <v>29.200000000000003</v>
      </c>
      <c r="BC1278" s="1">
        <f>Table13[[#This Row],[Dt_Customer]]+Table13[[#This Row],[Recency]]</f>
        <v>41609</v>
      </c>
      <c r="BD1278" s="16" t="str">
        <f>IF(COUNTIF(A:A, A1278) &gt; 1, "Duplicate", "Unique")</f>
        <v>Unique</v>
      </c>
    </row>
    <row r="1279" spans="1:56" x14ac:dyDescent="0.3">
      <c r="A1279">
        <v>7034</v>
      </c>
      <c r="B1279">
        <v>1978</v>
      </c>
      <c r="C1279" t="s">
        <v>38</v>
      </c>
      <c r="D1279" t="s">
        <v>33</v>
      </c>
      <c r="E1279">
        <v>25804</v>
      </c>
      <c r="F1279">
        <v>1</v>
      </c>
      <c r="G1279">
        <v>0</v>
      </c>
      <c r="H1279" s="1">
        <v>41518</v>
      </c>
      <c r="I1279">
        <v>34</v>
      </c>
      <c r="J1279">
        <v>8</v>
      </c>
      <c r="K1279">
        <v>7</v>
      </c>
      <c r="L1279">
        <v>9</v>
      </c>
      <c r="M1279">
        <v>13</v>
      </c>
      <c r="N1279">
        <v>6</v>
      </c>
      <c r="O1279">
        <v>12</v>
      </c>
      <c r="P1279">
        <f>IF(Table13[[#This Row],[MntWines]] = 0,"",Table13[[#This Row],[MntWines]])</f>
        <v>8</v>
      </c>
      <c r="Q1279">
        <f>IF(Table13[[#This Row],[MntFruits]] = 0, "",Table13[[#This Row],[MntFruits]])</f>
        <v>7</v>
      </c>
      <c r="R1279">
        <f>IF(Table13[[#This Row],[MntMeatProducts]] = 0, "",Table13[[#This Row],[MntMeatProducts]])</f>
        <v>9</v>
      </c>
      <c r="S1279">
        <f>IF(Table13[[#This Row],[MntFishProducts]] = 0, "",Table13[[#This Row],[MntFishProducts]])</f>
        <v>13</v>
      </c>
      <c r="T1279">
        <f>IF(Table13[[#This Row],[MntSweetProducts]] = 0, "",Table13[[#This Row],[MntSweetProducts]])</f>
        <v>6</v>
      </c>
      <c r="U1279">
        <f>IF(Table13[[#This Row],[MntGoldProds]] = 0, "",Table13[[#This Row],[MntGoldProds]])</f>
        <v>12</v>
      </c>
      <c r="V1279">
        <v>2</v>
      </c>
      <c r="W1279">
        <v>2</v>
      </c>
      <c r="X1279">
        <v>0</v>
      </c>
      <c r="Y1279">
        <v>3</v>
      </c>
      <c r="Z1279">
        <v>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 t="s">
        <v>32</v>
      </c>
      <c r="AI1279" s="13">
        <f>SUM(Table13[[#This Row],[MntWines]:[MntGoldProds]])</f>
        <v>55</v>
      </c>
      <c r="AJ1279" s="13">
        <f>AVERAGE(Table13[[#This Row],[MntWines]:[MntGoldProds]])</f>
        <v>9.1666666666666661</v>
      </c>
      <c r="AK1279">
        <f>IF(Table13[[#This Row],[Total Number of Purchases]]=0,0,Table13[[#This Row],[Total Spend]]/Table13[[#This Row],[Total Number of Purchases]])</f>
        <v>7.8571428571428568</v>
      </c>
      <c r="AM1279">
        <f>SUM(Table13[[#This Row],[NumDealsPurchases]:[NumStorePurchases]])</f>
        <v>7</v>
      </c>
      <c r="AN1279" s="14">
        <f>Snapshot_Date-Table13[[#This Row],[Dt_Customer]]</f>
        <v>398</v>
      </c>
      <c r="AP1279" s="13">
        <f>Table13[[#This Row],[NumDealsPurchases]]/Table13[[#This Row],[Total Number of Purchases]]*100</f>
        <v>28.571428571428569</v>
      </c>
      <c r="AQ1279">
        <f>6-ROUNDUP(_xlfn.PERCENTRANK.INC(Table13[Recency],Table13[[#This Row],[Recency]])*5, 0)</f>
        <v>4</v>
      </c>
      <c r="AR1279">
        <f>ROUNDUP(_xlfn.PERCENTRANK.INC(Table13[Total Number of Purchases],Table13[[#This Row],[Total Number of Purchases]])*5,0)</f>
        <v>1</v>
      </c>
      <c r="AS1279">
        <f>ROUNDUP(_xlfn.PERCENTRANK.INC(Table13[Total Spend],Table13[[#This Row],[Total Spend]])*5,0)</f>
        <v>1</v>
      </c>
      <c r="AT1279" t="str">
        <f>Table13[[#This Row],[Recency Score]]&amp;Table13[[#This Row],[Frequency Score]]&amp;Table13[[#This Row],[Monetary Score]]</f>
        <v>411</v>
      </c>
      <c r="AU1279" t="str">
        <f t="shared" si="19"/>
        <v>Potential Loyalists</v>
      </c>
      <c r="AW1279" s="13">
        <f>DATEDIF(Table13[[#This Row],[Dt_Customer]], Snapshot_Date, "d")</f>
        <v>398</v>
      </c>
      <c r="AX1279" s="13">
        <f>Table13[[#This Row],[CL if today]]/365</f>
        <v>1.0904109589041096</v>
      </c>
      <c r="AY1279">
        <f>Table13[[#This Row],[Total Number of Purchases]]/Table13[[#This Row],[Corrected CL]]</f>
        <v>6.4195979899497493</v>
      </c>
      <c r="AZ1279">
        <f>Table13[[#This Row],[Average Order Value (AOV)]]*Table13[[#This Row],[Freq per Year]]</f>
        <v>50.439698492462313</v>
      </c>
      <c r="BA1279">
        <f>Table13[[#This Row],[Total Spend]]/Table13[[#This Row],[Corrected CL]]</f>
        <v>50.439698492462313</v>
      </c>
      <c r="BB1279">
        <v>953.20802005012524</v>
      </c>
      <c r="BC1279" s="1">
        <f>Table13[[#This Row],[Dt_Customer]]+Table13[[#This Row],[Recency]]</f>
        <v>41552</v>
      </c>
      <c r="BD1279" s="16" t="str">
        <f>IF(COUNTIF(A:A, A1279) &gt; 1, "Duplicate", "Unique")</f>
        <v>Unique</v>
      </c>
    </row>
    <row r="1280" spans="1:56" x14ac:dyDescent="0.3">
      <c r="A1280">
        <v>10755</v>
      </c>
      <c r="B1280">
        <v>1976</v>
      </c>
      <c r="C1280" t="s">
        <v>38</v>
      </c>
      <c r="D1280" t="s">
        <v>33</v>
      </c>
      <c r="E1280">
        <v>23718</v>
      </c>
      <c r="F1280">
        <v>1</v>
      </c>
      <c r="G1280">
        <v>0</v>
      </c>
      <c r="H1280" s="1">
        <v>41519</v>
      </c>
      <c r="I1280">
        <v>76</v>
      </c>
      <c r="J1280">
        <v>6</v>
      </c>
      <c r="K1280">
        <v>3</v>
      </c>
      <c r="L1280">
        <v>14</v>
      </c>
      <c r="M1280">
        <v>15</v>
      </c>
      <c r="N1280">
        <v>7</v>
      </c>
      <c r="O1280">
        <v>36</v>
      </c>
      <c r="P1280">
        <f>IF(Table13[[#This Row],[MntWines]] = 0,"",Table13[[#This Row],[MntWines]])</f>
        <v>6</v>
      </c>
      <c r="Q1280">
        <f>IF(Table13[[#This Row],[MntFruits]] = 0, "",Table13[[#This Row],[MntFruits]])</f>
        <v>3</v>
      </c>
      <c r="R1280">
        <f>IF(Table13[[#This Row],[MntMeatProducts]] = 0, "",Table13[[#This Row],[MntMeatProducts]])</f>
        <v>14</v>
      </c>
      <c r="S1280">
        <f>IF(Table13[[#This Row],[MntFishProducts]] = 0, "",Table13[[#This Row],[MntFishProducts]])</f>
        <v>15</v>
      </c>
      <c r="T1280">
        <f>IF(Table13[[#This Row],[MntSweetProducts]] = 0, "",Table13[[#This Row],[MntSweetProducts]])</f>
        <v>7</v>
      </c>
      <c r="U1280">
        <f>IF(Table13[[#This Row],[MntGoldProds]] = 0, "",Table13[[#This Row],[MntGoldProds]])</f>
        <v>36</v>
      </c>
      <c r="V1280">
        <v>3</v>
      </c>
      <c r="W1280">
        <v>3</v>
      </c>
      <c r="X1280">
        <v>1</v>
      </c>
      <c r="Y1280">
        <v>2</v>
      </c>
      <c r="Z1280">
        <v>7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 t="s">
        <v>36</v>
      </c>
      <c r="AI1280" s="13">
        <f>SUM(Table13[[#This Row],[MntWines]:[MntGoldProds]])</f>
        <v>81</v>
      </c>
      <c r="AJ1280" s="13">
        <f>AVERAGE(Table13[[#This Row],[MntWines]:[MntGoldProds]])</f>
        <v>13.5</v>
      </c>
      <c r="AK1280">
        <f>IF(Table13[[#This Row],[Total Number of Purchases]]=0,0,Table13[[#This Row],[Total Spend]]/Table13[[#This Row],[Total Number of Purchases]])</f>
        <v>9</v>
      </c>
      <c r="AM1280">
        <f>SUM(Table13[[#This Row],[NumDealsPurchases]:[NumStorePurchases]])</f>
        <v>9</v>
      </c>
      <c r="AN1280" s="14">
        <f>Snapshot_Date-Table13[[#This Row],[Dt_Customer]]</f>
        <v>397</v>
      </c>
      <c r="AP1280" s="13">
        <f>Table13[[#This Row],[NumDealsPurchases]]/Table13[[#This Row],[Total Number of Purchases]]*100</f>
        <v>33.333333333333329</v>
      </c>
      <c r="AQ1280">
        <f>6-ROUNDUP(_xlfn.PERCENTRANK.INC(Table13[Recency],Table13[[#This Row],[Recency]])*5, 0)</f>
        <v>2</v>
      </c>
      <c r="AR1280">
        <f>ROUNDUP(_xlfn.PERCENTRANK.INC(Table13[Total Number of Purchases],Table13[[#This Row],[Total Number of Purchases]])*5,0)</f>
        <v>2</v>
      </c>
      <c r="AS1280">
        <f>ROUNDUP(_xlfn.PERCENTRANK.INC(Table13[Total Spend],Table13[[#This Row],[Total Spend]])*5,0)</f>
        <v>2</v>
      </c>
      <c r="AT1280" t="str">
        <f>Table13[[#This Row],[Recency Score]]&amp;Table13[[#This Row],[Frequency Score]]&amp;Table13[[#This Row],[Monetary Score]]</f>
        <v>222</v>
      </c>
      <c r="AU1280" t="str">
        <f t="shared" si="19"/>
        <v>About to Sleep</v>
      </c>
      <c r="AW1280" s="13">
        <f>DATEDIF(Table13[[#This Row],[Dt_Customer]], Snapshot_Date, "d")</f>
        <v>397</v>
      </c>
      <c r="AX1280" s="13">
        <f>Table13[[#This Row],[CL if today]]/365</f>
        <v>1.0876712328767124</v>
      </c>
      <c r="AY1280">
        <f>Table13[[#This Row],[Total Number of Purchases]]/Table13[[#This Row],[Corrected CL]]</f>
        <v>8.2745591939546586</v>
      </c>
      <c r="AZ1280">
        <f>Table13[[#This Row],[Average Order Value (AOV)]]*Table13[[#This Row],[Freq per Year]]</f>
        <v>74.471032745591927</v>
      </c>
      <c r="BA1280">
        <f>Table13[[#This Row],[Total Spend]]/Table13[[#This Row],[Corrected CL]]</f>
        <v>74.471032745591927</v>
      </c>
      <c r="BB1280">
        <v>34.761904761904759</v>
      </c>
      <c r="BC1280" s="1">
        <f>Table13[[#This Row],[Dt_Customer]]+Table13[[#This Row],[Recency]]</f>
        <v>41595</v>
      </c>
      <c r="BD1280" s="16" t="str">
        <f>IF(COUNTIF(A:A, A1280) &gt; 1, "Duplicate", "Unique")</f>
        <v>Unique</v>
      </c>
    </row>
    <row r="1281" spans="1:56" x14ac:dyDescent="0.3">
      <c r="A1281">
        <v>6365</v>
      </c>
      <c r="B1281">
        <v>1987</v>
      </c>
      <c r="C1281" t="s">
        <v>38</v>
      </c>
      <c r="D1281" t="s">
        <v>33</v>
      </c>
      <c r="E1281">
        <v>30390</v>
      </c>
      <c r="F1281">
        <v>0</v>
      </c>
      <c r="G1281">
        <v>0</v>
      </c>
      <c r="H1281" s="1">
        <v>41519</v>
      </c>
      <c r="I1281">
        <v>5</v>
      </c>
      <c r="J1281">
        <v>10</v>
      </c>
      <c r="K1281">
        <v>12</v>
      </c>
      <c r="L1281">
        <v>12</v>
      </c>
      <c r="M1281">
        <v>25</v>
      </c>
      <c r="N1281">
        <v>1</v>
      </c>
      <c r="O1281">
        <v>20</v>
      </c>
      <c r="P1281">
        <f>IF(Table13[[#This Row],[MntWines]] = 0,"",Table13[[#This Row],[MntWines]])</f>
        <v>10</v>
      </c>
      <c r="Q1281">
        <f>IF(Table13[[#This Row],[MntFruits]] = 0, "",Table13[[#This Row],[MntFruits]])</f>
        <v>12</v>
      </c>
      <c r="R1281">
        <f>IF(Table13[[#This Row],[MntMeatProducts]] = 0, "",Table13[[#This Row],[MntMeatProducts]])</f>
        <v>12</v>
      </c>
      <c r="S1281">
        <f>IF(Table13[[#This Row],[MntFishProducts]] = 0, "",Table13[[#This Row],[MntFishProducts]])</f>
        <v>25</v>
      </c>
      <c r="T1281">
        <f>IF(Table13[[#This Row],[MntSweetProducts]] = 0, "",Table13[[#This Row],[MntSweetProducts]])</f>
        <v>1</v>
      </c>
      <c r="U1281">
        <f>IF(Table13[[#This Row],[MntGoldProds]] = 0, "",Table13[[#This Row],[MntGoldProds]])</f>
        <v>20</v>
      </c>
      <c r="V1281">
        <v>1</v>
      </c>
      <c r="W1281">
        <v>2</v>
      </c>
      <c r="X1281">
        <v>0</v>
      </c>
      <c r="Y1281">
        <v>3</v>
      </c>
      <c r="Z1281">
        <v>6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40</v>
      </c>
      <c r="AI1281" s="13">
        <f>SUM(Table13[[#This Row],[MntWines]:[MntGoldProds]])</f>
        <v>80</v>
      </c>
      <c r="AJ1281" s="13">
        <f>AVERAGE(Table13[[#This Row],[MntWines]:[MntGoldProds]])</f>
        <v>13.333333333333334</v>
      </c>
      <c r="AK1281">
        <f>IF(Table13[[#This Row],[Total Number of Purchases]]=0,0,Table13[[#This Row],[Total Spend]]/Table13[[#This Row],[Total Number of Purchases]])</f>
        <v>13.333333333333334</v>
      </c>
      <c r="AM1281">
        <f>SUM(Table13[[#This Row],[NumDealsPurchases]:[NumStorePurchases]])</f>
        <v>6</v>
      </c>
      <c r="AN1281" s="14">
        <f>Snapshot_Date-Table13[[#This Row],[Dt_Customer]]</f>
        <v>397</v>
      </c>
      <c r="AP1281" s="13">
        <f>Table13[[#This Row],[NumDealsPurchases]]/Table13[[#This Row],[Total Number of Purchases]]*100</f>
        <v>16.666666666666664</v>
      </c>
      <c r="AQ1281">
        <f>6-ROUNDUP(_xlfn.PERCENTRANK.INC(Table13[Recency],Table13[[#This Row],[Recency]])*5, 0)</f>
        <v>5</v>
      </c>
      <c r="AR1281">
        <f>ROUNDUP(_xlfn.PERCENTRANK.INC(Table13[Total Number of Purchases],Table13[[#This Row],[Total Number of Purchases]])*5,0)</f>
        <v>1</v>
      </c>
      <c r="AS1281">
        <f>ROUNDUP(_xlfn.PERCENTRANK.INC(Table13[Total Spend],Table13[[#This Row],[Total Spend]])*5,0)</f>
        <v>2</v>
      </c>
      <c r="AT1281" t="str">
        <f>Table13[[#This Row],[Recency Score]]&amp;Table13[[#This Row],[Frequency Score]]&amp;Table13[[#This Row],[Monetary Score]]</f>
        <v>512</v>
      </c>
      <c r="AU1281" t="str">
        <f t="shared" si="19"/>
        <v>Others</v>
      </c>
      <c r="AW1281" s="13">
        <f>DATEDIF(Table13[[#This Row],[Dt_Customer]], Snapshot_Date, "d")</f>
        <v>397</v>
      </c>
      <c r="AX1281" s="13">
        <f>Table13[[#This Row],[CL if today]]/365</f>
        <v>1.0876712328767124</v>
      </c>
      <c r="AY1281">
        <f>Table13[[#This Row],[Total Number of Purchases]]/Table13[[#This Row],[Corrected CL]]</f>
        <v>5.5163727959697733</v>
      </c>
      <c r="AZ1281">
        <f>Table13[[#This Row],[Average Order Value (AOV)]]*Table13[[#This Row],[Freq per Year]]</f>
        <v>73.551637279596974</v>
      </c>
      <c r="BA1281">
        <f>Table13[[#This Row],[Total Spend]]/Table13[[#This Row],[Corrected CL]]</f>
        <v>73.551637279596974</v>
      </c>
      <c r="BB1281">
        <v>1001.6917293233082</v>
      </c>
      <c r="BC1281" s="1">
        <f>Table13[[#This Row],[Dt_Customer]]+Table13[[#This Row],[Recency]]</f>
        <v>41524</v>
      </c>
      <c r="BD1281" s="16" t="str">
        <f>IF(COUNTIF(A:A, A1281) &gt; 1, "Duplicate", "Unique")</f>
        <v>Unique</v>
      </c>
    </row>
    <row r="1282" spans="1:56" x14ac:dyDescent="0.3">
      <c r="A1282">
        <v>10401</v>
      </c>
      <c r="B1282">
        <v>1976</v>
      </c>
      <c r="C1282" t="s">
        <v>38</v>
      </c>
      <c r="D1282" t="s">
        <v>35</v>
      </c>
      <c r="E1282">
        <v>26326</v>
      </c>
      <c r="F1282">
        <v>0</v>
      </c>
      <c r="G1282">
        <v>0</v>
      </c>
      <c r="H1282" s="1">
        <v>41521</v>
      </c>
      <c r="I1282">
        <v>12</v>
      </c>
      <c r="J1282">
        <v>1</v>
      </c>
      <c r="K1282">
        <v>0</v>
      </c>
      <c r="L1282">
        <v>5</v>
      </c>
      <c r="M1282">
        <v>0</v>
      </c>
      <c r="N1282">
        <v>3</v>
      </c>
      <c r="O1282">
        <v>9</v>
      </c>
      <c r="P1282">
        <f>IF(Table13[[#This Row],[MntWines]] = 0,"",Table13[[#This Row],[MntWines]])</f>
        <v>1</v>
      </c>
      <c r="Q1282" t="str">
        <f>IF(Table13[[#This Row],[MntFruits]] = 0, "",Table13[[#This Row],[MntFruits]])</f>
        <v/>
      </c>
      <c r="R1282">
        <f>IF(Table13[[#This Row],[MntMeatProducts]] = 0, "",Table13[[#This Row],[MntMeatProducts]])</f>
        <v>5</v>
      </c>
      <c r="S1282" t="str">
        <f>IF(Table13[[#This Row],[MntFishProducts]] = 0, "",Table13[[#This Row],[MntFishProducts]])</f>
        <v/>
      </c>
      <c r="T1282">
        <f>IF(Table13[[#This Row],[MntSweetProducts]] = 0, "",Table13[[#This Row],[MntSweetProducts]])</f>
        <v>3</v>
      </c>
      <c r="U1282">
        <f>IF(Table13[[#This Row],[MntGoldProds]] = 0, "",Table13[[#This Row],[MntGoldProds]])</f>
        <v>9</v>
      </c>
      <c r="V1282">
        <v>1</v>
      </c>
      <c r="W1282">
        <v>0</v>
      </c>
      <c r="X1282">
        <v>0</v>
      </c>
      <c r="Y1282">
        <v>3</v>
      </c>
      <c r="Z1282">
        <v>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 t="s">
        <v>39</v>
      </c>
      <c r="AI1282" s="13">
        <f>SUM(Table13[[#This Row],[MntWines]:[MntGoldProds]])</f>
        <v>18</v>
      </c>
      <c r="AJ1282" s="13">
        <f>AVERAGE(Table13[[#This Row],[MntWines]:[MntGoldProds]])</f>
        <v>3</v>
      </c>
      <c r="AK1282">
        <f>IF(Table13[[#This Row],[Total Number of Purchases]]=0,0,Table13[[#This Row],[Total Spend]]/Table13[[#This Row],[Total Number of Purchases]])</f>
        <v>4.5</v>
      </c>
      <c r="AM1282">
        <f>SUM(Table13[[#This Row],[NumDealsPurchases]:[NumStorePurchases]])</f>
        <v>4</v>
      </c>
      <c r="AN1282" s="14">
        <f>Snapshot_Date-Table13[[#This Row],[Dt_Customer]]</f>
        <v>395</v>
      </c>
      <c r="AP1282" s="13">
        <f>Table13[[#This Row],[NumDealsPurchases]]/Table13[[#This Row],[Total Number of Purchases]]*100</f>
        <v>25</v>
      </c>
      <c r="AQ1282">
        <f>6-ROUNDUP(_xlfn.PERCENTRANK.INC(Table13[Recency],Table13[[#This Row],[Recency]])*5, 0)</f>
        <v>5</v>
      </c>
      <c r="AR1282">
        <f>ROUNDUP(_xlfn.PERCENTRANK.INC(Table13[Total Number of Purchases],Table13[[#This Row],[Total Number of Purchases]])*5,0)</f>
        <v>1</v>
      </c>
      <c r="AS1282">
        <f>ROUNDUP(_xlfn.PERCENTRANK.INC(Table13[Total Spend],Table13[[#This Row],[Total Spend]])*5,0)</f>
        <v>1</v>
      </c>
      <c r="AT1282" t="str">
        <f>Table13[[#This Row],[Recency Score]]&amp;Table13[[#This Row],[Frequency Score]]&amp;Table13[[#This Row],[Monetary Score]]</f>
        <v>511</v>
      </c>
      <c r="AU1282" t="str">
        <f t="shared" ref="AU1282:AU1345" si="20">IF(AT1282="555","Champions",
IF(AND(LEFT(AT1282,1)="5", MID(AT1282,2,1)&gt;="3"),"Loyal Customers",
IF(MID(AT1282,2,1)="5","Frequent Buyers",
IF(RIGHT(AT1282,1)="5","Big Spenders",
IF(LEFT(AT1282,1)="4","Potential Loyalists",
IF(LEFT(AT1282,1)="3","Needs Attention",
IF(LEFT(AT1282,1)="2","About to Sleep",
IF(LEFT(AT1282,1)="1","Lost",
IF(LEFT(AT1282,1)&lt;="2","At Risk","Others")))))))))</f>
        <v>Others</v>
      </c>
      <c r="AW1282" s="13">
        <f>DATEDIF(Table13[[#This Row],[Dt_Customer]], Snapshot_Date, "d")</f>
        <v>395</v>
      </c>
      <c r="AX1282" s="13">
        <f>Table13[[#This Row],[CL if today]]/365</f>
        <v>1.0821917808219179</v>
      </c>
      <c r="AY1282">
        <f>Table13[[#This Row],[Total Number of Purchases]]/Table13[[#This Row],[Corrected CL]]</f>
        <v>3.6962025316455693</v>
      </c>
      <c r="AZ1282">
        <f>Table13[[#This Row],[Average Order Value (AOV)]]*Table13[[#This Row],[Freq per Year]]</f>
        <v>16.632911392405063</v>
      </c>
      <c r="BA1282">
        <f>Table13[[#This Row],[Total Spend]]/Table13[[#This Row],[Corrected CL]]</f>
        <v>16.632911392405063</v>
      </c>
      <c r="BB1282">
        <v>260.71428571428572</v>
      </c>
      <c r="BC1282" s="1">
        <f>Table13[[#This Row],[Dt_Customer]]+Table13[[#This Row],[Recency]]</f>
        <v>41533</v>
      </c>
      <c r="BD1282" s="16" t="str">
        <f>IF(COUNTIF(A:A, A1282) &gt; 1, "Duplicate", "Unique")</f>
        <v>Unique</v>
      </c>
    </row>
    <row r="1283" spans="1:56" x14ac:dyDescent="0.3">
      <c r="A1283">
        <v>8442</v>
      </c>
      <c r="B1283">
        <v>1985</v>
      </c>
      <c r="C1283" t="s">
        <v>41</v>
      </c>
      <c r="D1283" t="s">
        <v>33</v>
      </c>
      <c r="E1283">
        <v>19510</v>
      </c>
      <c r="F1283">
        <v>2</v>
      </c>
      <c r="G1283">
        <v>0</v>
      </c>
      <c r="H1283" s="1">
        <v>41521</v>
      </c>
      <c r="I1283">
        <v>63</v>
      </c>
      <c r="J1283">
        <v>9</v>
      </c>
      <c r="K1283">
        <v>0</v>
      </c>
      <c r="L1283">
        <v>7</v>
      </c>
      <c r="M1283">
        <v>3</v>
      </c>
      <c r="N1283">
        <v>4</v>
      </c>
      <c r="O1283">
        <v>7</v>
      </c>
      <c r="P1283">
        <f>IF(Table13[[#This Row],[MntWines]] = 0,"",Table13[[#This Row],[MntWines]])</f>
        <v>9</v>
      </c>
      <c r="Q1283" t="str">
        <f>IF(Table13[[#This Row],[MntFruits]] = 0, "",Table13[[#This Row],[MntFruits]])</f>
        <v/>
      </c>
      <c r="R1283">
        <f>IF(Table13[[#This Row],[MntMeatProducts]] = 0, "",Table13[[#This Row],[MntMeatProducts]])</f>
        <v>7</v>
      </c>
      <c r="S1283">
        <f>IF(Table13[[#This Row],[MntFishProducts]] = 0, "",Table13[[#This Row],[MntFishProducts]])</f>
        <v>3</v>
      </c>
      <c r="T1283">
        <f>IF(Table13[[#This Row],[MntSweetProducts]] = 0, "",Table13[[#This Row],[MntSweetProducts]])</f>
        <v>4</v>
      </c>
      <c r="U1283">
        <f>IF(Table13[[#This Row],[MntGoldProds]] = 0, "",Table13[[#This Row],[MntGoldProds]])</f>
        <v>7</v>
      </c>
      <c r="V1283">
        <v>2</v>
      </c>
      <c r="W1283">
        <v>1</v>
      </c>
      <c r="X1283">
        <v>0</v>
      </c>
      <c r="Y1283">
        <v>3</v>
      </c>
      <c r="Z1283">
        <v>7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 t="s">
        <v>32</v>
      </c>
      <c r="AI1283" s="13">
        <f>SUM(Table13[[#This Row],[MntWines]:[MntGoldProds]])</f>
        <v>30</v>
      </c>
      <c r="AJ1283" s="13">
        <f>AVERAGE(Table13[[#This Row],[MntWines]:[MntGoldProds]])</f>
        <v>5</v>
      </c>
      <c r="AK1283">
        <f>IF(Table13[[#This Row],[Total Number of Purchases]]=0,0,Table13[[#This Row],[Total Spend]]/Table13[[#This Row],[Total Number of Purchases]])</f>
        <v>5</v>
      </c>
      <c r="AM1283">
        <f>SUM(Table13[[#This Row],[NumDealsPurchases]:[NumStorePurchases]])</f>
        <v>6</v>
      </c>
      <c r="AN1283" s="14">
        <f>Snapshot_Date-Table13[[#This Row],[Dt_Customer]]</f>
        <v>395</v>
      </c>
      <c r="AP1283" s="13">
        <f>Table13[[#This Row],[NumDealsPurchases]]/Table13[[#This Row],[Total Number of Purchases]]*100</f>
        <v>33.333333333333329</v>
      </c>
      <c r="AQ1283">
        <f>6-ROUNDUP(_xlfn.PERCENTRANK.INC(Table13[Recency],Table13[[#This Row],[Recency]])*5, 0)</f>
        <v>2</v>
      </c>
      <c r="AR1283">
        <f>ROUNDUP(_xlfn.PERCENTRANK.INC(Table13[Total Number of Purchases],Table13[[#This Row],[Total Number of Purchases]])*5,0)</f>
        <v>1</v>
      </c>
      <c r="AS1283">
        <f>ROUNDUP(_xlfn.PERCENTRANK.INC(Table13[Total Spend],Table13[[#This Row],[Total Spend]])*5,0)</f>
        <v>1</v>
      </c>
      <c r="AT1283" t="str">
        <f>Table13[[#This Row],[Recency Score]]&amp;Table13[[#This Row],[Frequency Score]]&amp;Table13[[#This Row],[Monetary Score]]</f>
        <v>211</v>
      </c>
      <c r="AU1283" t="str">
        <f t="shared" si="20"/>
        <v>About to Sleep</v>
      </c>
      <c r="AW1283" s="13">
        <f>DATEDIF(Table13[[#This Row],[Dt_Customer]], Snapshot_Date, "d")</f>
        <v>395</v>
      </c>
      <c r="AX1283" s="13">
        <f>Table13[[#This Row],[CL if today]]/365</f>
        <v>1.0821917808219179</v>
      </c>
      <c r="AY1283">
        <f>Table13[[#This Row],[Total Number of Purchases]]/Table13[[#This Row],[Corrected CL]]</f>
        <v>5.5443037974683538</v>
      </c>
      <c r="AZ1283">
        <f>Table13[[#This Row],[Average Order Value (AOV)]]*Table13[[#This Row],[Freq per Year]]</f>
        <v>27.721518987341767</v>
      </c>
      <c r="BA1283">
        <f>Table13[[#This Row],[Total Spend]]/Table13[[#This Row],[Corrected CL]]</f>
        <v>27.721518987341771</v>
      </c>
      <c r="BB1283">
        <v>1001.6917293233082</v>
      </c>
      <c r="BC1283" s="1">
        <f>Table13[[#This Row],[Dt_Customer]]+Table13[[#This Row],[Recency]]</f>
        <v>41584</v>
      </c>
      <c r="BD1283" s="16" t="str">
        <f>IF(COUNTIF(A:A, A1283) &gt; 1, "Duplicate", "Unique")</f>
        <v>Unique</v>
      </c>
    </row>
    <row r="1284" spans="1:56" x14ac:dyDescent="0.3">
      <c r="A1284">
        <v>1964</v>
      </c>
      <c r="B1284">
        <v>1951</v>
      </c>
      <c r="C1284" t="s">
        <v>28</v>
      </c>
      <c r="D1284" t="s">
        <v>35</v>
      </c>
      <c r="E1284">
        <v>86610</v>
      </c>
      <c r="F1284">
        <v>0</v>
      </c>
      <c r="G1284">
        <v>0</v>
      </c>
      <c r="H1284" s="1">
        <v>41522</v>
      </c>
      <c r="I1284">
        <v>66</v>
      </c>
      <c r="J1284">
        <v>446</v>
      </c>
      <c r="K1284">
        <v>107</v>
      </c>
      <c r="L1284">
        <v>768</v>
      </c>
      <c r="M1284">
        <v>33</v>
      </c>
      <c r="N1284">
        <v>196</v>
      </c>
      <c r="O1284">
        <v>53</v>
      </c>
      <c r="P1284">
        <f>IF(Table13[[#This Row],[MntWines]] = 0,"",Table13[[#This Row],[MntWines]])</f>
        <v>446</v>
      </c>
      <c r="Q1284">
        <f>IF(Table13[[#This Row],[MntFruits]] = 0, "",Table13[[#This Row],[MntFruits]])</f>
        <v>107</v>
      </c>
      <c r="R1284">
        <f>IF(Table13[[#This Row],[MntMeatProducts]] = 0, "",Table13[[#This Row],[MntMeatProducts]])</f>
        <v>768</v>
      </c>
      <c r="S1284">
        <f>IF(Table13[[#This Row],[MntFishProducts]] = 0, "",Table13[[#This Row],[MntFishProducts]])</f>
        <v>33</v>
      </c>
      <c r="T1284">
        <f>IF(Table13[[#This Row],[MntSweetProducts]] = 0, "",Table13[[#This Row],[MntSweetProducts]])</f>
        <v>196</v>
      </c>
      <c r="U1284">
        <f>IF(Table13[[#This Row],[MntGoldProds]] = 0, "",Table13[[#This Row],[MntGoldProds]])</f>
        <v>53</v>
      </c>
      <c r="V1284">
        <v>1</v>
      </c>
      <c r="W1284">
        <v>5</v>
      </c>
      <c r="X1284">
        <v>6</v>
      </c>
      <c r="Y1284">
        <v>6</v>
      </c>
      <c r="Z1284">
        <v>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t="s">
        <v>30</v>
      </c>
      <c r="AI1284" s="13">
        <f>SUM(Table13[[#This Row],[MntWines]:[MntGoldProds]])</f>
        <v>1603</v>
      </c>
      <c r="AJ1284" s="13">
        <f>AVERAGE(Table13[[#This Row],[MntWines]:[MntGoldProds]])</f>
        <v>267.16666666666669</v>
      </c>
      <c r="AK1284">
        <f>IF(Table13[[#This Row],[Total Number of Purchases]]=0,0,Table13[[#This Row],[Total Spend]]/Table13[[#This Row],[Total Number of Purchases]])</f>
        <v>89.055555555555557</v>
      </c>
      <c r="AM1284">
        <f>SUM(Table13[[#This Row],[NumDealsPurchases]:[NumStorePurchases]])</f>
        <v>18</v>
      </c>
      <c r="AN1284" s="14">
        <f>Snapshot_Date-Table13[[#This Row],[Dt_Customer]]</f>
        <v>394</v>
      </c>
      <c r="AP1284" s="13">
        <f>Table13[[#This Row],[NumDealsPurchases]]/Table13[[#This Row],[Total Number of Purchases]]*100</f>
        <v>5.5555555555555554</v>
      </c>
      <c r="AQ1284">
        <f>6-ROUNDUP(_xlfn.PERCENTRANK.INC(Table13[Recency],Table13[[#This Row],[Recency]])*5, 0)</f>
        <v>2</v>
      </c>
      <c r="AR1284">
        <f>ROUNDUP(_xlfn.PERCENTRANK.INC(Table13[Total Number of Purchases],Table13[[#This Row],[Total Number of Purchases]])*5,0)</f>
        <v>4</v>
      </c>
      <c r="AS1284">
        <f>ROUNDUP(_xlfn.PERCENTRANK.INC(Table13[Total Spend],Table13[[#This Row],[Total Spend]])*5,0)</f>
        <v>5</v>
      </c>
      <c r="AT1284" t="str">
        <f>Table13[[#This Row],[Recency Score]]&amp;Table13[[#This Row],[Frequency Score]]&amp;Table13[[#This Row],[Monetary Score]]</f>
        <v>245</v>
      </c>
      <c r="AU1284" t="str">
        <f t="shared" si="20"/>
        <v>Big Spenders</v>
      </c>
      <c r="AW1284" s="13">
        <f>DATEDIF(Table13[[#This Row],[Dt_Customer]], Snapshot_Date, "d")</f>
        <v>394</v>
      </c>
      <c r="AX1284" s="13">
        <f>Table13[[#This Row],[CL if today]]/365</f>
        <v>1.0794520547945206</v>
      </c>
      <c r="AY1284">
        <f>Table13[[#This Row],[Total Number of Purchases]]/Table13[[#This Row],[Corrected CL]]</f>
        <v>16.675126903553299</v>
      </c>
      <c r="AZ1284">
        <f>Table13[[#This Row],[Average Order Value (AOV)]]*Table13[[#This Row],[Freq per Year]]</f>
        <v>1485.0126903553298</v>
      </c>
      <c r="BA1284">
        <f>Table13[[#This Row],[Total Spend]]/Table13[[#This Row],[Corrected CL]]</f>
        <v>1485.0126903553301</v>
      </c>
      <c r="BB1284">
        <v>365.91478696741854</v>
      </c>
      <c r="BC1284" s="1">
        <f>Table13[[#This Row],[Dt_Customer]]+Table13[[#This Row],[Recency]]</f>
        <v>41588</v>
      </c>
      <c r="BD1284" s="16" t="str">
        <f>IF(COUNTIF(A:A, A1284) &gt; 1, "Duplicate", "Unique")</f>
        <v>Unique</v>
      </c>
    </row>
    <row r="1285" spans="1:56" x14ac:dyDescent="0.3">
      <c r="A1285">
        <v>4808</v>
      </c>
      <c r="B1285">
        <v>1956</v>
      </c>
      <c r="C1285" t="s">
        <v>28</v>
      </c>
      <c r="D1285" t="s">
        <v>33</v>
      </c>
      <c r="E1285">
        <v>15759</v>
      </c>
      <c r="F1285">
        <v>0</v>
      </c>
      <c r="G1285">
        <v>0</v>
      </c>
      <c r="H1285" s="1">
        <v>41522</v>
      </c>
      <c r="I1285">
        <v>12</v>
      </c>
      <c r="J1285">
        <v>1</v>
      </c>
      <c r="K1285">
        <v>2</v>
      </c>
      <c r="L1285">
        <v>5</v>
      </c>
      <c r="M1285">
        <v>6</v>
      </c>
      <c r="N1285">
        <v>0</v>
      </c>
      <c r="O1285">
        <v>3</v>
      </c>
      <c r="P1285">
        <f>IF(Table13[[#This Row],[MntWines]] = 0,"",Table13[[#This Row],[MntWines]])</f>
        <v>1</v>
      </c>
      <c r="Q1285">
        <f>IF(Table13[[#This Row],[MntFruits]] = 0, "",Table13[[#This Row],[MntFruits]])</f>
        <v>2</v>
      </c>
      <c r="R1285">
        <f>IF(Table13[[#This Row],[MntMeatProducts]] = 0, "",Table13[[#This Row],[MntMeatProducts]])</f>
        <v>5</v>
      </c>
      <c r="S1285">
        <f>IF(Table13[[#This Row],[MntFishProducts]] = 0, "",Table13[[#This Row],[MntFishProducts]])</f>
        <v>6</v>
      </c>
      <c r="T1285" t="str">
        <f>IF(Table13[[#This Row],[MntSweetProducts]] = 0, "",Table13[[#This Row],[MntSweetProducts]])</f>
        <v/>
      </c>
      <c r="U1285">
        <f>IF(Table13[[#This Row],[MntGoldProds]] = 0, "",Table13[[#This Row],[MntGoldProds]])</f>
        <v>3</v>
      </c>
      <c r="V1285">
        <v>1</v>
      </c>
      <c r="W1285">
        <v>1</v>
      </c>
      <c r="X1285">
        <v>0</v>
      </c>
      <c r="Y1285">
        <v>2</v>
      </c>
      <c r="Z1285">
        <v>7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 t="s">
        <v>30</v>
      </c>
      <c r="AI1285" s="13">
        <f>SUM(Table13[[#This Row],[MntWines]:[MntGoldProds]])</f>
        <v>17</v>
      </c>
      <c r="AJ1285" s="13">
        <f>AVERAGE(Table13[[#This Row],[MntWines]:[MntGoldProds]])</f>
        <v>2.8333333333333335</v>
      </c>
      <c r="AK1285">
        <f>IF(Table13[[#This Row],[Total Number of Purchases]]=0,0,Table13[[#This Row],[Total Spend]]/Table13[[#This Row],[Total Number of Purchases]])</f>
        <v>4.25</v>
      </c>
      <c r="AM1285">
        <f>SUM(Table13[[#This Row],[NumDealsPurchases]:[NumStorePurchases]])</f>
        <v>4</v>
      </c>
      <c r="AN1285" s="14">
        <f>Snapshot_Date-Table13[[#This Row],[Dt_Customer]]</f>
        <v>394</v>
      </c>
      <c r="AP1285" s="13">
        <f>Table13[[#This Row],[NumDealsPurchases]]/Table13[[#This Row],[Total Number of Purchases]]*100</f>
        <v>25</v>
      </c>
      <c r="AQ1285">
        <f>6-ROUNDUP(_xlfn.PERCENTRANK.INC(Table13[Recency],Table13[[#This Row],[Recency]])*5, 0)</f>
        <v>5</v>
      </c>
      <c r="AR1285">
        <f>ROUNDUP(_xlfn.PERCENTRANK.INC(Table13[Total Number of Purchases],Table13[[#This Row],[Total Number of Purchases]])*5,0)</f>
        <v>1</v>
      </c>
      <c r="AS1285">
        <f>ROUNDUP(_xlfn.PERCENTRANK.INC(Table13[Total Spend],Table13[[#This Row],[Total Spend]])*5,0)</f>
        <v>1</v>
      </c>
      <c r="AT1285" t="str">
        <f>Table13[[#This Row],[Recency Score]]&amp;Table13[[#This Row],[Frequency Score]]&amp;Table13[[#This Row],[Monetary Score]]</f>
        <v>511</v>
      </c>
      <c r="AU1285" t="str">
        <f t="shared" si="20"/>
        <v>Others</v>
      </c>
      <c r="AW1285" s="13">
        <f>DATEDIF(Table13[[#This Row],[Dt_Customer]], Snapshot_Date, "d")</f>
        <v>394</v>
      </c>
      <c r="AX1285" s="13">
        <f>Table13[[#This Row],[CL if today]]/365</f>
        <v>1.0794520547945206</v>
      </c>
      <c r="AY1285">
        <f>Table13[[#This Row],[Total Number of Purchases]]/Table13[[#This Row],[Corrected CL]]</f>
        <v>3.7055837563451774</v>
      </c>
      <c r="AZ1285">
        <f>Table13[[#This Row],[Average Order Value (AOV)]]*Table13[[#This Row],[Freq per Year]]</f>
        <v>15.748730964467004</v>
      </c>
      <c r="BA1285">
        <f>Table13[[#This Row],[Total Spend]]/Table13[[#This Row],[Corrected CL]]</f>
        <v>15.748730964467004</v>
      </c>
      <c r="BB1285">
        <v>167.82663316582915</v>
      </c>
      <c r="BC1285" s="1">
        <f>Table13[[#This Row],[Dt_Customer]]+Table13[[#This Row],[Recency]]</f>
        <v>41534</v>
      </c>
      <c r="BD1285" s="16" t="str">
        <f>IF(COUNTIF(A:A, A1285) &gt; 1, "Duplicate", "Unique")</f>
        <v>Unique</v>
      </c>
    </row>
    <row r="1286" spans="1:56" x14ac:dyDescent="0.3">
      <c r="A1286">
        <v>10640</v>
      </c>
      <c r="B1286">
        <v>1974</v>
      </c>
      <c r="C1286" t="s">
        <v>28</v>
      </c>
      <c r="D1286" t="s">
        <v>35</v>
      </c>
      <c r="E1286">
        <v>44392</v>
      </c>
      <c r="F1286">
        <v>1</v>
      </c>
      <c r="G1286">
        <v>1</v>
      </c>
      <c r="H1286" s="1">
        <v>41522</v>
      </c>
      <c r="I1286">
        <v>71</v>
      </c>
      <c r="J1286">
        <v>87</v>
      </c>
      <c r="K1286">
        <v>5</v>
      </c>
      <c r="L1286">
        <v>71</v>
      </c>
      <c r="M1286">
        <v>7</v>
      </c>
      <c r="N1286">
        <v>12</v>
      </c>
      <c r="O1286">
        <v>29</v>
      </c>
      <c r="P1286">
        <f>IF(Table13[[#This Row],[MntWines]] = 0,"",Table13[[#This Row],[MntWines]])</f>
        <v>87</v>
      </c>
      <c r="Q1286">
        <f>IF(Table13[[#This Row],[MntFruits]] = 0, "",Table13[[#This Row],[MntFruits]])</f>
        <v>5</v>
      </c>
      <c r="R1286">
        <f>IF(Table13[[#This Row],[MntMeatProducts]] = 0, "",Table13[[#This Row],[MntMeatProducts]])</f>
        <v>71</v>
      </c>
      <c r="S1286">
        <f>IF(Table13[[#This Row],[MntFishProducts]] = 0, "",Table13[[#This Row],[MntFishProducts]])</f>
        <v>7</v>
      </c>
      <c r="T1286">
        <f>IF(Table13[[#This Row],[MntSweetProducts]] = 0, "",Table13[[#This Row],[MntSweetProducts]])</f>
        <v>12</v>
      </c>
      <c r="U1286">
        <f>IF(Table13[[#This Row],[MntGoldProds]] = 0, "",Table13[[#This Row],[MntGoldProds]])</f>
        <v>29</v>
      </c>
      <c r="V1286">
        <v>5</v>
      </c>
      <c r="W1286">
        <v>4</v>
      </c>
      <c r="X1286">
        <v>1</v>
      </c>
      <c r="Y1286">
        <v>4</v>
      </c>
      <c r="Z1286">
        <v>7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 t="s">
        <v>30</v>
      </c>
      <c r="AI1286" s="13">
        <f>SUM(Table13[[#This Row],[MntWines]:[MntGoldProds]])</f>
        <v>211</v>
      </c>
      <c r="AJ1286" s="13">
        <f>AVERAGE(Table13[[#This Row],[MntWines]:[MntGoldProds]])</f>
        <v>35.166666666666664</v>
      </c>
      <c r="AK1286">
        <f>IF(Table13[[#This Row],[Total Number of Purchases]]=0,0,Table13[[#This Row],[Total Spend]]/Table13[[#This Row],[Total Number of Purchases]])</f>
        <v>15.071428571428571</v>
      </c>
      <c r="AM1286">
        <f>SUM(Table13[[#This Row],[NumDealsPurchases]:[NumStorePurchases]])</f>
        <v>14</v>
      </c>
      <c r="AN1286" s="14">
        <f>Snapshot_Date-Table13[[#This Row],[Dt_Customer]]</f>
        <v>394</v>
      </c>
      <c r="AP1286" s="13">
        <f>Table13[[#This Row],[NumDealsPurchases]]/Table13[[#This Row],[Total Number of Purchases]]*100</f>
        <v>35.714285714285715</v>
      </c>
      <c r="AQ1286">
        <f>6-ROUNDUP(_xlfn.PERCENTRANK.INC(Table13[Recency],Table13[[#This Row],[Recency]])*5, 0)</f>
        <v>2</v>
      </c>
      <c r="AR1286">
        <f>ROUNDUP(_xlfn.PERCENTRANK.INC(Table13[Total Number of Purchases],Table13[[#This Row],[Total Number of Purchases]])*5,0)</f>
        <v>3</v>
      </c>
      <c r="AS1286">
        <f>ROUNDUP(_xlfn.PERCENTRANK.INC(Table13[Total Spend],Table13[[#This Row],[Total Spend]])*5,0)</f>
        <v>3</v>
      </c>
      <c r="AT1286" t="str">
        <f>Table13[[#This Row],[Recency Score]]&amp;Table13[[#This Row],[Frequency Score]]&amp;Table13[[#This Row],[Monetary Score]]</f>
        <v>233</v>
      </c>
      <c r="AU1286" t="str">
        <f t="shared" si="20"/>
        <v>About to Sleep</v>
      </c>
      <c r="AW1286" s="13">
        <f>DATEDIF(Table13[[#This Row],[Dt_Customer]], Snapshot_Date, "d")</f>
        <v>394</v>
      </c>
      <c r="AX1286" s="13">
        <f>Table13[[#This Row],[CL if today]]/365</f>
        <v>1.0794520547945206</v>
      </c>
      <c r="AY1286">
        <f>Table13[[#This Row],[Total Number of Purchases]]/Table13[[#This Row],[Corrected CL]]</f>
        <v>12.969543147208121</v>
      </c>
      <c r="AZ1286">
        <f>Table13[[#This Row],[Average Order Value (AOV)]]*Table13[[#This Row],[Freq per Year]]</f>
        <v>195.4695431472081</v>
      </c>
      <c r="BA1286">
        <f>Table13[[#This Row],[Total Spend]]/Table13[[#This Row],[Corrected CL]]</f>
        <v>195.46954314720813</v>
      </c>
      <c r="BB1286">
        <v>731.82957393483707</v>
      </c>
      <c r="BC1286" s="1">
        <f>Table13[[#This Row],[Dt_Customer]]+Table13[[#This Row],[Recency]]</f>
        <v>41593</v>
      </c>
      <c r="BD1286" s="16" t="str">
        <f>IF(COUNTIF(A:A, A1286) &gt; 1, "Duplicate", "Unique")</f>
        <v>Unique</v>
      </c>
    </row>
    <row r="1287" spans="1:56" x14ac:dyDescent="0.3">
      <c r="A1287">
        <v>3112</v>
      </c>
      <c r="B1287">
        <v>1977</v>
      </c>
      <c r="C1287" t="s">
        <v>41</v>
      </c>
      <c r="D1287" t="s">
        <v>33</v>
      </c>
      <c r="E1287">
        <v>22701</v>
      </c>
      <c r="F1287">
        <v>1</v>
      </c>
      <c r="G1287">
        <v>0</v>
      </c>
      <c r="H1287" s="1">
        <v>41522</v>
      </c>
      <c r="I1287">
        <v>2</v>
      </c>
      <c r="J1287">
        <v>2</v>
      </c>
      <c r="K1287">
        <v>4</v>
      </c>
      <c r="L1287">
        <v>9</v>
      </c>
      <c r="M1287">
        <v>0</v>
      </c>
      <c r="N1287">
        <v>4</v>
      </c>
      <c r="O1287">
        <v>5</v>
      </c>
      <c r="P1287">
        <f>IF(Table13[[#This Row],[MntWines]] = 0,"",Table13[[#This Row],[MntWines]])</f>
        <v>2</v>
      </c>
      <c r="Q1287">
        <f>IF(Table13[[#This Row],[MntFruits]] = 0, "",Table13[[#This Row],[MntFruits]])</f>
        <v>4</v>
      </c>
      <c r="R1287">
        <f>IF(Table13[[#This Row],[MntMeatProducts]] = 0, "",Table13[[#This Row],[MntMeatProducts]])</f>
        <v>9</v>
      </c>
      <c r="S1287" t="str">
        <f>IF(Table13[[#This Row],[MntFishProducts]] = 0, "",Table13[[#This Row],[MntFishProducts]])</f>
        <v/>
      </c>
      <c r="T1287">
        <f>IF(Table13[[#This Row],[MntSweetProducts]] = 0, "",Table13[[#This Row],[MntSweetProducts]])</f>
        <v>4</v>
      </c>
      <c r="U1287">
        <f>IF(Table13[[#This Row],[MntGoldProds]] = 0, "",Table13[[#This Row],[MntGoldProds]])</f>
        <v>5</v>
      </c>
      <c r="V1287">
        <v>1</v>
      </c>
      <c r="W1287">
        <v>1</v>
      </c>
      <c r="X1287">
        <v>0</v>
      </c>
      <c r="Y1287">
        <v>3</v>
      </c>
      <c r="Z1287">
        <v>5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">
        <v>30</v>
      </c>
      <c r="AI1287" s="13">
        <f>SUM(Table13[[#This Row],[MntWines]:[MntGoldProds]])</f>
        <v>24</v>
      </c>
      <c r="AJ1287" s="13">
        <f>AVERAGE(Table13[[#This Row],[MntWines]:[MntGoldProds]])</f>
        <v>4</v>
      </c>
      <c r="AK1287">
        <f>IF(Table13[[#This Row],[Total Number of Purchases]]=0,0,Table13[[#This Row],[Total Spend]]/Table13[[#This Row],[Total Number of Purchases]])</f>
        <v>4.8</v>
      </c>
      <c r="AM1287">
        <f>SUM(Table13[[#This Row],[NumDealsPurchases]:[NumStorePurchases]])</f>
        <v>5</v>
      </c>
      <c r="AN1287" s="14">
        <f>Snapshot_Date-Table13[[#This Row],[Dt_Customer]]</f>
        <v>394</v>
      </c>
      <c r="AP1287" s="13">
        <f>Table13[[#This Row],[NumDealsPurchases]]/Table13[[#This Row],[Total Number of Purchases]]*100</f>
        <v>20</v>
      </c>
      <c r="AQ1287">
        <f>6-ROUNDUP(_xlfn.PERCENTRANK.INC(Table13[Recency],Table13[[#This Row],[Recency]])*5, 0)</f>
        <v>5</v>
      </c>
      <c r="AR1287">
        <f>ROUNDUP(_xlfn.PERCENTRANK.INC(Table13[Total Number of Purchases],Table13[[#This Row],[Total Number of Purchases]])*5,0)</f>
        <v>1</v>
      </c>
      <c r="AS1287">
        <f>ROUNDUP(_xlfn.PERCENTRANK.INC(Table13[Total Spend],Table13[[#This Row],[Total Spend]])*5,0)</f>
        <v>1</v>
      </c>
      <c r="AT1287" t="str">
        <f>Table13[[#This Row],[Recency Score]]&amp;Table13[[#This Row],[Frequency Score]]&amp;Table13[[#This Row],[Monetary Score]]</f>
        <v>511</v>
      </c>
      <c r="AU1287" t="str">
        <f t="shared" si="20"/>
        <v>Others</v>
      </c>
      <c r="AW1287" s="13">
        <f>DATEDIF(Table13[[#This Row],[Dt_Customer]], Snapshot_Date, "d")</f>
        <v>394</v>
      </c>
      <c r="AX1287" s="13">
        <f>Table13[[#This Row],[CL if today]]/365</f>
        <v>1.0794520547945206</v>
      </c>
      <c r="AY1287">
        <f>Table13[[#This Row],[Total Number of Purchases]]/Table13[[#This Row],[Corrected CL]]</f>
        <v>4.6319796954314718</v>
      </c>
      <c r="AZ1287">
        <f>Table13[[#This Row],[Average Order Value (AOV)]]*Table13[[#This Row],[Freq per Year]]</f>
        <v>22.233502538071065</v>
      </c>
      <c r="BA1287">
        <f>Table13[[#This Row],[Total Spend]]/Table13[[#This Row],[Corrected CL]]</f>
        <v>22.233502538071065</v>
      </c>
      <c r="BB1287">
        <v>167.82663316582915</v>
      </c>
      <c r="BC1287" s="1">
        <f>Table13[[#This Row],[Dt_Customer]]+Table13[[#This Row],[Recency]]</f>
        <v>41524</v>
      </c>
      <c r="BD1287" s="16" t="str">
        <f>IF(COUNTIF(A:A, A1287) &gt; 1, "Duplicate", "Unique")</f>
        <v>Unique</v>
      </c>
    </row>
    <row r="1288" spans="1:56" x14ac:dyDescent="0.3">
      <c r="A1288">
        <v>6103</v>
      </c>
      <c r="B1288">
        <v>1948</v>
      </c>
      <c r="C1288" t="s">
        <v>28</v>
      </c>
      <c r="D1288" t="s">
        <v>33</v>
      </c>
      <c r="E1288">
        <v>42192</v>
      </c>
      <c r="F1288">
        <v>0</v>
      </c>
      <c r="G1288">
        <v>0</v>
      </c>
      <c r="H1288" s="1">
        <v>41523</v>
      </c>
      <c r="I1288">
        <v>40</v>
      </c>
      <c r="J1288">
        <v>40</v>
      </c>
      <c r="K1288">
        <v>15</v>
      </c>
      <c r="L1288">
        <v>15</v>
      </c>
      <c r="M1288">
        <v>17</v>
      </c>
      <c r="N1288">
        <v>6</v>
      </c>
      <c r="O1288">
        <v>7</v>
      </c>
      <c r="P1288">
        <f>IF(Table13[[#This Row],[MntWines]] = 0,"",Table13[[#This Row],[MntWines]])</f>
        <v>40</v>
      </c>
      <c r="Q1288">
        <f>IF(Table13[[#This Row],[MntFruits]] = 0, "",Table13[[#This Row],[MntFruits]])</f>
        <v>15</v>
      </c>
      <c r="R1288">
        <f>IF(Table13[[#This Row],[MntMeatProducts]] = 0, "",Table13[[#This Row],[MntMeatProducts]])</f>
        <v>15</v>
      </c>
      <c r="S1288">
        <f>IF(Table13[[#This Row],[MntFishProducts]] = 0, "",Table13[[#This Row],[MntFishProducts]])</f>
        <v>17</v>
      </c>
      <c r="T1288">
        <f>IF(Table13[[#This Row],[MntSweetProducts]] = 0, "",Table13[[#This Row],[MntSweetProducts]])</f>
        <v>6</v>
      </c>
      <c r="U1288">
        <f>IF(Table13[[#This Row],[MntGoldProds]] = 0, "",Table13[[#This Row],[MntGoldProds]])</f>
        <v>7</v>
      </c>
      <c r="V1288">
        <v>1</v>
      </c>
      <c r="W1288">
        <v>2</v>
      </c>
      <c r="X1288">
        <v>1</v>
      </c>
      <c r="Y1288">
        <v>3</v>
      </c>
      <c r="Z1288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 t="s">
        <v>36</v>
      </c>
      <c r="AI1288" s="13">
        <f>SUM(Table13[[#This Row],[MntWines]:[MntGoldProds]])</f>
        <v>100</v>
      </c>
      <c r="AJ1288" s="13">
        <f>AVERAGE(Table13[[#This Row],[MntWines]:[MntGoldProds]])</f>
        <v>16.666666666666668</v>
      </c>
      <c r="AK1288">
        <f>IF(Table13[[#This Row],[Total Number of Purchases]]=0,0,Table13[[#This Row],[Total Spend]]/Table13[[#This Row],[Total Number of Purchases]])</f>
        <v>14.285714285714286</v>
      </c>
      <c r="AM1288">
        <f>SUM(Table13[[#This Row],[NumDealsPurchases]:[NumStorePurchases]])</f>
        <v>7</v>
      </c>
      <c r="AN1288" s="14">
        <f>Snapshot_Date-Table13[[#This Row],[Dt_Customer]]</f>
        <v>393</v>
      </c>
      <c r="AP1288" s="13">
        <f>Table13[[#This Row],[NumDealsPurchases]]/Table13[[#This Row],[Total Number of Purchases]]*100</f>
        <v>14.285714285714285</v>
      </c>
      <c r="AQ1288">
        <f>6-ROUNDUP(_xlfn.PERCENTRANK.INC(Table13[Recency],Table13[[#This Row],[Recency]])*5, 0)</f>
        <v>3</v>
      </c>
      <c r="AR1288">
        <f>ROUNDUP(_xlfn.PERCENTRANK.INC(Table13[Total Number of Purchases],Table13[[#This Row],[Total Number of Purchases]])*5,0)</f>
        <v>1</v>
      </c>
      <c r="AS1288">
        <f>ROUNDUP(_xlfn.PERCENTRANK.INC(Table13[Total Spend],Table13[[#This Row],[Total Spend]])*5,0)</f>
        <v>2</v>
      </c>
      <c r="AT1288" t="str">
        <f>Table13[[#This Row],[Recency Score]]&amp;Table13[[#This Row],[Frequency Score]]&amp;Table13[[#This Row],[Monetary Score]]</f>
        <v>312</v>
      </c>
      <c r="AU1288" t="str">
        <f t="shared" si="20"/>
        <v>Needs Attention</v>
      </c>
      <c r="AW1288" s="13">
        <f>DATEDIF(Table13[[#This Row],[Dt_Customer]], Snapshot_Date, "d")</f>
        <v>393</v>
      </c>
      <c r="AX1288" s="13">
        <f>Table13[[#This Row],[CL if today]]/365</f>
        <v>1.0767123287671232</v>
      </c>
      <c r="AY1288">
        <f>Table13[[#This Row],[Total Number of Purchases]]/Table13[[#This Row],[Corrected CL]]</f>
        <v>6.5012722646310435</v>
      </c>
      <c r="AZ1288">
        <f>Table13[[#This Row],[Average Order Value (AOV)]]*Table13[[#This Row],[Freq per Year]]</f>
        <v>92.875318066157774</v>
      </c>
      <c r="BA1288">
        <f>Table13[[#This Row],[Total Spend]]/Table13[[#This Row],[Corrected CL]]</f>
        <v>92.875318066157774</v>
      </c>
      <c r="BB1288">
        <v>73.551637279596974</v>
      </c>
      <c r="BC1288" s="1">
        <f>Table13[[#This Row],[Dt_Customer]]+Table13[[#This Row],[Recency]]</f>
        <v>41563</v>
      </c>
      <c r="BD1288" s="16" t="str">
        <f>IF(COUNTIF(A:A, A1288) &gt; 1, "Duplicate", "Unique")</f>
        <v>Unique</v>
      </c>
    </row>
    <row r="1289" spans="1:56" x14ac:dyDescent="0.3">
      <c r="A1289">
        <v>4227</v>
      </c>
      <c r="B1289">
        <v>1968</v>
      </c>
      <c r="C1289" t="s">
        <v>41</v>
      </c>
      <c r="D1289" t="s">
        <v>35</v>
      </c>
      <c r="E1289">
        <v>32889</v>
      </c>
      <c r="F1289">
        <v>1</v>
      </c>
      <c r="G1289">
        <v>1</v>
      </c>
      <c r="H1289" s="1">
        <v>41523</v>
      </c>
      <c r="I1289">
        <v>78</v>
      </c>
      <c r="J1289">
        <v>28</v>
      </c>
      <c r="K1289">
        <v>0</v>
      </c>
      <c r="L1289">
        <v>13</v>
      </c>
      <c r="M1289">
        <v>4</v>
      </c>
      <c r="N1289">
        <v>2</v>
      </c>
      <c r="O1289">
        <v>8</v>
      </c>
      <c r="P1289">
        <f>IF(Table13[[#This Row],[MntWines]] = 0,"",Table13[[#This Row],[MntWines]])</f>
        <v>28</v>
      </c>
      <c r="Q1289" t="str">
        <f>IF(Table13[[#This Row],[MntFruits]] = 0, "",Table13[[#This Row],[MntFruits]])</f>
        <v/>
      </c>
      <c r="R1289">
        <f>IF(Table13[[#This Row],[MntMeatProducts]] = 0, "",Table13[[#This Row],[MntMeatProducts]])</f>
        <v>13</v>
      </c>
      <c r="S1289">
        <f>IF(Table13[[#This Row],[MntFishProducts]] = 0, "",Table13[[#This Row],[MntFishProducts]])</f>
        <v>4</v>
      </c>
      <c r="T1289">
        <f>IF(Table13[[#This Row],[MntSweetProducts]] = 0, "",Table13[[#This Row],[MntSweetProducts]])</f>
        <v>2</v>
      </c>
      <c r="U1289">
        <f>IF(Table13[[#This Row],[MntGoldProds]] = 0, "",Table13[[#This Row],[MntGoldProds]])</f>
        <v>8</v>
      </c>
      <c r="V1289">
        <v>3</v>
      </c>
      <c r="W1289">
        <v>2</v>
      </c>
      <c r="X1289">
        <v>1</v>
      </c>
      <c r="Y1289">
        <v>3</v>
      </c>
      <c r="Z1289">
        <v>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30</v>
      </c>
      <c r="AI1289" s="13">
        <f>SUM(Table13[[#This Row],[MntWines]:[MntGoldProds]])</f>
        <v>55</v>
      </c>
      <c r="AJ1289" s="13">
        <f>AVERAGE(Table13[[#This Row],[MntWines]:[MntGoldProds]])</f>
        <v>9.1666666666666661</v>
      </c>
      <c r="AK1289">
        <f>IF(Table13[[#This Row],[Total Number of Purchases]]=0,0,Table13[[#This Row],[Total Spend]]/Table13[[#This Row],[Total Number of Purchases]])</f>
        <v>6.1111111111111107</v>
      </c>
      <c r="AM1289">
        <f>SUM(Table13[[#This Row],[NumDealsPurchases]:[NumStorePurchases]])</f>
        <v>9</v>
      </c>
      <c r="AN1289" s="14">
        <f>Snapshot_Date-Table13[[#This Row],[Dt_Customer]]</f>
        <v>393</v>
      </c>
      <c r="AP1289" s="13">
        <f>Table13[[#This Row],[NumDealsPurchases]]/Table13[[#This Row],[Total Number of Purchases]]*100</f>
        <v>33.333333333333329</v>
      </c>
      <c r="AQ1289">
        <f>6-ROUNDUP(_xlfn.PERCENTRANK.INC(Table13[Recency],Table13[[#This Row],[Recency]])*5, 0)</f>
        <v>2</v>
      </c>
      <c r="AR1289">
        <f>ROUNDUP(_xlfn.PERCENTRANK.INC(Table13[Total Number of Purchases],Table13[[#This Row],[Total Number of Purchases]])*5,0)</f>
        <v>2</v>
      </c>
      <c r="AS1289">
        <f>ROUNDUP(_xlfn.PERCENTRANK.INC(Table13[Total Spend],Table13[[#This Row],[Total Spend]])*5,0)</f>
        <v>1</v>
      </c>
      <c r="AT1289" t="str">
        <f>Table13[[#This Row],[Recency Score]]&amp;Table13[[#This Row],[Frequency Score]]&amp;Table13[[#This Row],[Monetary Score]]</f>
        <v>221</v>
      </c>
      <c r="AU1289" t="str">
        <f t="shared" si="20"/>
        <v>About to Sleep</v>
      </c>
      <c r="AW1289" s="13">
        <f>DATEDIF(Table13[[#This Row],[Dt_Customer]], Snapshot_Date, "d")</f>
        <v>393</v>
      </c>
      <c r="AX1289" s="13">
        <f>Table13[[#This Row],[CL if today]]/365</f>
        <v>1.0767123287671232</v>
      </c>
      <c r="AY1289">
        <f>Table13[[#This Row],[Total Number of Purchases]]/Table13[[#This Row],[Corrected CL]]</f>
        <v>8.3587786259541996</v>
      </c>
      <c r="AZ1289">
        <f>Table13[[#This Row],[Average Order Value (AOV)]]*Table13[[#This Row],[Freq per Year]]</f>
        <v>51.081424936386775</v>
      </c>
      <c r="BA1289">
        <f>Table13[[#This Row],[Total Spend]]/Table13[[#This Row],[Corrected CL]]</f>
        <v>51.081424936386775</v>
      </c>
      <c r="BB1289">
        <v>74.471032745591927</v>
      </c>
      <c r="BC1289" s="1">
        <f>Table13[[#This Row],[Dt_Customer]]+Table13[[#This Row],[Recency]]</f>
        <v>41601</v>
      </c>
      <c r="BD1289" s="16" t="str">
        <f>IF(COUNTIF(A:A, A1289) &gt; 1, "Duplicate", "Unique")</f>
        <v>Unique</v>
      </c>
    </row>
    <row r="1290" spans="1:56" x14ac:dyDescent="0.3">
      <c r="A1290">
        <v>17</v>
      </c>
      <c r="B1290">
        <v>1971</v>
      </c>
      <c r="C1290" t="s">
        <v>37</v>
      </c>
      <c r="D1290" t="s">
        <v>33</v>
      </c>
      <c r="E1290">
        <v>60491</v>
      </c>
      <c r="F1290">
        <v>0</v>
      </c>
      <c r="G1290">
        <v>1</v>
      </c>
      <c r="H1290" s="1">
        <v>41523</v>
      </c>
      <c r="I1290">
        <v>81</v>
      </c>
      <c r="J1290">
        <v>637</v>
      </c>
      <c r="K1290">
        <v>47</v>
      </c>
      <c r="L1290">
        <v>237</v>
      </c>
      <c r="M1290">
        <v>12</v>
      </c>
      <c r="N1290">
        <v>19</v>
      </c>
      <c r="O1290">
        <v>76</v>
      </c>
      <c r="P1290">
        <f>IF(Table13[[#This Row],[MntWines]] = 0,"",Table13[[#This Row],[MntWines]])</f>
        <v>637</v>
      </c>
      <c r="Q1290">
        <f>IF(Table13[[#This Row],[MntFruits]] = 0, "",Table13[[#This Row],[MntFruits]])</f>
        <v>47</v>
      </c>
      <c r="R1290">
        <f>IF(Table13[[#This Row],[MntMeatProducts]] = 0, "",Table13[[#This Row],[MntMeatProducts]])</f>
        <v>237</v>
      </c>
      <c r="S1290">
        <f>IF(Table13[[#This Row],[MntFishProducts]] = 0, "",Table13[[#This Row],[MntFishProducts]])</f>
        <v>12</v>
      </c>
      <c r="T1290">
        <f>IF(Table13[[#This Row],[MntSweetProducts]] = 0, "",Table13[[#This Row],[MntSweetProducts]])</f>
        <v>19</v>
      </c>
      <c r="U1290">
        <f>IF(Table13[[#This Row],[MntGoldProds]] = 0, "",Table13[[#This Row],[MntGoldProds]])</f>
        <v>76</v>
      </c>
      <c r="V1290">
        <v>4</v>
      </c>
      <c r="W1290">
        <v>6</v>
      </c>
      <c r="X1290">
        <v>11</v>
      </c>
      <c r="Y1290">
        <v>7</v>
      </c>
      <c r="Z1290">
        <v>5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 t="s">
        <v>30</v>
      </c>
      <c r="AI1290" s="13">
        <f>SUM(Table13[[#This Row],[MntWines]:[MntGoldProds]])</f>
        <v>1028</v>
      </c>
      <c r="AJ1290" s="13">
        <f>AVERAGE(Table13[[#This Row],[MntWines]:[MntGoldProds]])</f>
        <v>171.33333333333334</v>
      </c>
      <c r="AK1290">
        <f>IF(Table13[[#This Row],[Total Number of Purchases]]=0,0,Table13[[#This Row],[Total Spend]]/Table13[[#This Row],[Total Number of Purchases]])</f>
        <v>36.714285714285715</v>
      </c>
      <c r="AM1290">
        <f>SUM(Table13[[#This Row],[NumDealsPurchases]:[NumStorePurchases]])</f>
        <v>28</v>
      </c>
      <c r="AN1290" s="14">
        <f>Snapshot_Date-Table13[[#This Row],[Dt_Customer]]</f>
        <v>393</v>
      </c>
      <c r="AP1290" s="13">
        <f>Table13[[#This Row],[NumDealsPurchases]]/Table13[[#This Row],[Total Number of Purchases]]*100</f>
        <v>14.285714285714285</v>
      </c>
      <c r="AQ1290">
        <f>6-ROUNDUP(_xlfn.PERCENTRANK.INC(Table13[Recency],Table13[[#This Row],[Recency]])*5, 0)</f>
        <v>1</v>
      </c>
      <c r="AR1290">
        <f>ROUNDUP(_xlfn.PERCENTRANK.INC(Table13[Total Number of Purchases],Table13[[#This Row],[Total Number of Purchases]])*5,0)</f>
        <v>5</v>
      </c>
      <c r="AS1290">
        <f>ROUNDUP(_xlfn.PERCENTRANK.INC(Table13[Total Spend],Table13[[#This Row],[Total Spend]])*5,0)</f>
        <v>4</v>
      </c>
      <c r="AT1290" t="str">
        <f>Table13[[#This Row],[Recency Score]]&amp;Table13[[#This Row],[Frequency Score]]&amp;Table13[[#This Row],[Monetary Score]]</f>
        <v>154</v>
      </c>
      <c r="AU1290" t="str">
        <f t="shared" si="20"/>
        <v>Frequent Buyers</v>
      </c>
      <c r="AW1290" s="13">
        <f>DATEDIF(Table13[[#This Row],[Dt_Customer]], Snapshot_Date, "d")</f>
        <v>393</v>
      </c>
      <c r="AX1290" s="13">
        <f>Table13[[#This Row],[CL if today]]/365</f>
        <v>1.0767123287671232</v>
      </c>
      <c r="AY1290">
        <f>Table13[[#This Row],[Total Number of Purchases]]/Table13[[#This Row],[Corrected CL]]</f>
        <v>26.005089058524174</v>
      </c>
      <c r="AZ1290">
        <f>Table13[[#This Row],[Average Order Value (AOV)]]*Table13[[#This Row],[Freq per Year]]</f>
        <v>954.75826972010179</v>
      </c>
      <c r="BA1290">
        <f>Table13[[#This Row],[Total Spend]]/Table13[[#This Row],[Corrected CL]]</f>
        <v>954.75826972010191</v>
      </c>
      <c r="BB1290">
        <v>50.439698492462313</v>
      </c>
      <c r="BC1290" s="1">
        <f>Table13[[#This Row],[Dt_Customer]]+Table13[[#This Row],[Recency]]</f>
        <v>41604</v>
      </c>
      <c r="BD1290" s="16" t="str">
        <f>IF(COUNTIF(A:A, A1290) &gt; 1, "Duplicate", "Unique")</f>
        <v>Unique</v>
      </c>
    </row>
    <row r="1291" spans="1:56" x14ac:dyDescent="0.3">
      <c r="A1291">
        <v>10664</v>
      </c>
      <c r="B1291">
        <v>1949</v>
      </c>
      <c r="C1291" t="s">
        <v>41</v>
      </c>
      <c r="D1291" t="s">
        <v>42</v>
      </c>
      <c r="E1291">
        <v>51529</v>
      </c>
      <c r="F1291">
        <v>0</v>
      </c>
      <c r="G1291">
        <v>1</v>
      </c>
      <c r="H1291" s="1">
        <v>41524</v>
      </c>
      <c r="I1291">
        <v>14</v>
      </c>
      <c r="J1291">
        <v>400</v>
      </c>
      <c r="K1291">
        <v>4</v>
      </c>
      <c r="L1291">
        <v>35</v>
      </c>
      <c r="M1291">
        <v>6</v>
      </c>
      <c r="N1291">
        <v>0</v>
      </c>
      <c r="O1291">
        <v>22</v>
      </c>
      <c r="P1291">
        <f>IF(Table13[[#This Row],[MntWines]] = 0,"",Table13[[#This Row],[MntWines]])</f>
        <v>400</v>
      </c>
      <c r="Q1291">
        <f>IF(Table13[[#This Row],[MntFruits]] = 0, "",Table13[[#This Row],[MntFruits]])</f>
        <v>4</v>
      </c>
      <c r="R1291">
        <f>IF(Table13[[#This Row],[MntMeatProducts]] = 0, "",Table13[[#This Row],[MntMeatProducts]])</f>
        <v>35</v>
      </c>
      <c r="S1291">
        <f>IF(Table13[[#This Row],[MntFishProducts]] = 0, "",Table13[[#This Row],[MntFishProducts]])</f>
        <v>6</v>
      </c>
      <c r="T1291" t="str">
        <f>IF(Table13[[#This Row],[MntSweetProducts]] = 0, "",Table13[[#This Row],[MntSweetProducts]])</f>
        <v/>
      </c>
      <c r="U1291">
        <f>IF(Table13[[#This Row],[MntGoldProds]] = 0, "",Table13[[#This Row],[MntGoldProds]])</f>
        <v>22</v>
      </c>
      <c r="V1291">
        <v>2</v>
      </c>
      <c r="W1291">
        <v>9</v>
      </c>
      <c r="X1291">
        <v>1</v>
      </c>
      <c r="Y1291">
        <v>5</v>
      </c>
      <c r="Z1291">
        <v>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 t="s">
        <v>30</v>
      </c>
      <c r="AI1291" s="13">
        <f>SUM(Table13[[#This Row],[MntWines]:[MntGoldProds]])</f>
        <v>467</v>
      </c>
      <c r="AJ1291" s="13">
        <f>AVERAGE(Table13[[#This Row],[MntWines]:[MntGoldProds]])</f>
        <v>77.833333333333329</v>
      </c>
      <c r="AK1291">
        <f>IF(Table13[[#This Row],[Total Number of Purchases]]=0,0,Table13[[#This Row],[Total Spend]]/Table13[[#This Row],[Total Number of Purchases]])</f>
        <v>27.470588235294116</v>
      </c>
      <c r="AM1291">
        <f>SUM(Table13[[#This Row],[NumDealsPurchases]:[NumStorePurchases]])</f>
        <v>17</v>
      </c>
      <c r="AN1291" s="14">
        <f>Snapshot_Date-Table13[[#This Row],[Dt_Customer]]</f>
        <v>392</v>
      </c>
      <c r="AP1291" s="13">
        <f>Table13[[#This Row],[NumDealsPurchases]]/Table13[[#This Row],[Total Number of Purchases]]*100</f>
        <v>11.76470588235294</v>
      </c>
      <c r="AQ1291">
        <f>6-ROUNDUP(_xlfn.PERCENTRANK.INC(Table13[Recency],Table13[[#This Row],[Recency]])*5, 0)</f>
        <v>5</v>
      </c>
      <c r="AR1291">
        <f>ROUNDUP(_xlfn.PERCENTRANK.INC(Table13[Total Number of Purchases],Table13[[#This Row],[Total Number of Purchases]])*5,0)</f>
        <v>3</v>
      </c>
      <c r="AS1291">
        <f>ROUNDUP(_xlfn.PERCENTRANK.INC(Table13[Total Spend],Table13[[#This Row],[Total Spend]])*5,0)</f>
        <v>3</v>
      </c>
      <c r="AT1291" t="str">
        <f>Table13[[#This Row],[Recency Score]]&amp;Table13[[#This Row],[Frequency Score]]&amp;Table13[[#This Row],[Monetary Score]]</f>
        <v>533</v>
      </c>
      <c r="AU1291" t="str">
        <f t="shared" si="20"/>
        <v>Loyal Customers</v>
      </c>
      <c r="AW1291" s="13">
        <f>DATEDIF(Table13[[#This Row],[Dt_Customer]], Snapshot_Date, "d")</f>
        <v>392</v>
      </c>
      <c r="AX1291" s="13">
        <f>Table13[[#This Row],[CL if today]]/365</f>
        <v>1.0739726027397261</v>
      </c>
      <c r="AY1291">
        <f>Table13[[#This Row],[Total Number of Purchases]]/Table13[[#This Row],[Corrected CL]]</f>
        <v>15.829081632653061</v>
      </c>
      <c r="AZ1291">
        <f>Table13[[#This Row],[Average Order Value (AOV)]]*Table13[[#This Row],[Freq per Year]]</f>
        <v>434.83418367346934</v>
      </c>
      <c r="BA1291">
        <f>Table13[[#This Row],[Total Spend]]/Table13[[#This Row],[Corrected CL]]</f>
        <v>434.8341836734694</v>
      </c>
      <c r="BB1291">
        <v>195.46954314720813</v>
      </c>
      <c r="BC1291" s="1">
        <f>Table13[[#This Row],[Dt_Customer]]+Table13[[#This Row],[Recency]]</f>
        <v>41538</v>
      </c>
      <c r="BD1291" s="16" t="str">
        <f>IF(COUNTIF(A:A, A1291) &gt; 1, "Duplicate", "Unique")</f>
        <v>Unique</v>
      </c>
    </row>
    <row r="1292" spans="1:56" x14ac:dyDescent="0.3">
      <c r="A1292">
        <v>891</v>
      </c>
      <c r="B1292">
        <v>1951</v>
      </c>
      <c r="C1292" t="s">
        <v>41</v>
      </c>
      <c r="D1292" t="s">
        <v>35</v>
      </c>
      <c r="E1292">
        <v>29298</v>
      </c>
      <c r="F1292">
        <v>1</v>
      </c>
      <c r="G1292">
        <v>1</v>
      </c>
      <c r="H1292" s="1">
        <v>41524</v>
      </c>
      <c r="I1292">
        <v>60</v>
      </c>
      <c r="J1292">
        <v>6</v>
      </c>
      <c r="K1292">
        <v>0</v>
      </c>
      <c r="L1292">
        <v>2</v>
      </c>
      <c r="M1292">
        <v>2</v>
      </c>
      <c r="N1292">
        <v>0</v>
      </c>
      <c r="O1292">
        <v>1</v>
      </c>
      <c r="P1292">
        <f>IF(Table13[[#This Row],[MntWines]] = 0,"",Table13[[#This Row],[MntWines]])</f>
        <v>6</v>
      </c>
      <c r="Q1292" t="str">
        <f>IF(Table13[[#This Row],[MntFruits]] = 0, "",Table13[[#This Row],[MntFruits]])</f>
        <v/>
      </c>
      <c r="R1292">
        <f>IF(Table13[[#This Row],[MntMeatProducts]] = 0, "",Table13[[#This Row],[MntMeatProducts]])</f>
        <v>2</v>
      </c>
      <c r="S1292">
        <f>IF(Table13[[#This Row],[MntFishProducts]] = 0, "",Table13[[#This Row],[MntFishProducts]])</f>
        <v>2</v>
      </c>
      <c r="T1292" t="str">
        <f>IF(Table13[[#This Row],[MntSweetProducts]] = 0, "",Table13[[#This Row],[MntSweetProducts]])</f>
        <v/>
      </c>
      <c r="U1292">
        <f>IF(Table13[[#This Row],[MntGoldProds]] = 0, "",Table13[[#This Row],[MntGoldProds]])</f>
        <v>1</v>
      </c>
      <c r="V1292">
        <v>1</v>
      </c>
      <c r="W1292">
        <v>1</v>
      </c>
      <c r="X1292">
        <v>0</v>
      </c>
      <c r="Y1292">
        <v>2</v>
      </c>
      <c r="Z1292">
        <v>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 t="s">
        <v>30</v>
      </c>
      <c r="AI1292" s="13">
        <f>SUM(Table13[[#This Row],[MntWines]:[MntGoldProds]])</f>
        <v>11</v>
      </c>
      <c r="AJ1292" s="13">
        <f>AVERAGE(Table13[[#This Row],[MntWines]:[MntGoldProds]])</f>
        <v>1.8333333333333333</v>
      </c>
      <c r="AK1292">
        <f>IF(Table13[[#This Row],[Total Number of Purchases]]=0,0,Table13[[#This Row],[Total Spend]]/Table13[[#This Row],[Total Number of Purchases]])</f>
        <v>2.75</v>
      </c>
      <c r="AM1292">
        <f>SUM(Table13[[#This Row],[NumDealsPurchases]:[NumStorePurchases]])</f>
        <v>4</v>
      </c>
      <c r="AN1292" s="14">
        <f>Snapshot_Date-Table13[[#This Row],[Dt_Customer]]</f>
        <v>392</v>
      </c>
      <c r="AP1292" s="13">
        <f>Table13[[#This Row],[NumDealsPurchases]]/Table13[[#This Row],[Total Number of Purchases]]*100</f>
        <v>25</v>
      </c>
      <c r="AQ1292">
        <f>6-ROUNDUP(_xlfn.PERCENTRANK.INC(Table13[Recency],Table13[[#This Row],[Recency]])*5, 0)</f>
        <v>2</v>
      </c>
      <c r="AR1292">
        <f>ROUNDUP(_xlfn.PERCENTRANK.INC(Table13[Total Number of Purchases],Table13[[#This Row],[Total Number of Purchases]])*5,0)</f>
        <v>1</v>
      </c>
      <c r="AS1292">
        <f>ROUNDUP(_xlfn.PERCENTRANK.INC(Table13[Total Spend],Table13[[#This Row],[Total Spend]])*5,0)</f>
        <v>1</v>
      </c>
      <c r="AT1292" t="str">
        <f>Table13[[#This Row],[Recency Score]]&amp;Table13[[#This Row],[Frequency Score]]&amp;Table13[[#This Row],[Monetary Score]]</f>
        <v>211</v>
      </c>
      <c r="AU1292" t="str">
        <f t="shared" si="20"/>
        <v>About to Sleep</v>
      </c>
      <c r="AW1292" s="13">
        <f>DATEDIF(Table13[[#This Row],[Dt_Customer]], Snapshot_Date, "d")</f>
        <v>392</v>
      </c>
      <c r="AX1292" s="13">
        <f>Table13[[#This Row],[CL if today]]/365</f>
        <v>1.0739726027397261</v>
      </c>
      <c r="AY1292">
        <f>Table13[[#This Row],[Total Number of Purchases]]/Table13[[#This Row],[Corrected CL]]</f>
        <v>3.7244897959183674</v>
      </c>
      <c r="AZ1292">
        <f>Table13[[#This Row],[Average Order Value (AOV)]]*Table13[[#This Row],[Freq per Year]]</f>
        <v>10.24234693877551</v>
      </c>
      <c r="BA1292">
        <f>Table13[[#This Row],[Total Spend]]/Table13[[#This Row],[Corrected CL]]</f>
        <v>10.24234693877551</v>
      </c>
      <c r="BB1292">
        <v>16.632911392405063</v>
      </c>
      <c r="BC1292" s="1">
        <f>Table13[[#This Row],[Dt_Customer]]+Table13[[#This Row],[Recency]]</f>
        <v>41584</v>
      </c>
      <c r="BD1292" s="16" t="str">
        <f>IF(COUNTIF(A:A, A1292) &gt; 1, "Duplicate", "Unique")</f>
        <v>Unique</v>
      </c>
    </row>
    <row r="1293" spans="1:56" x14ac:dyDescent="0.3">
      <c r="A1293">
        <v>4328</v>
      </c>
      <c r="B1293">
        <v>1986</v>
      </c>
      <c r="C1293" t="s">
        <v>38</v>
      </c>
      <c r="D1293" t="s">
        <v>33</v>
      </c>
      <c r="E1293">
        <v>21955</v>
      </c>
      <c r="F1293">
        <v>1</v>
      </c>
      <c r="G1293">
        <v>0</v>
      </c>
      <c r="H1293" s="1">
        <v>41524</v>
      </c>
      <c r="I1293">
        <v>81</v>
      </c>
      <c r="J1293">
        <v>5</v>
      </c>
      <c r="K1293">
        <v>1</v>
      </c>
      <c r="L1293">
        <v>7</v>
      </c>
      <c r="M1293">
        <v>17</v>
      </c>
      <c r="N1293">
        <v>14</v>
      </c>
      <c r="O1293">
        <v>11</v>
      </c>
      <c r="P1293">
        <f>IF(Table13[[#This Row],[MntWines]] = 0,"",Table13[[#This Row],[MntWines]])</f>
        <v>5</v>
      </c>
      <c r="Q1293">
        <f>IF(Table13[[#This Row],[MntFruits]] = 0, "",Table13[[#This Row],[MntFruits]])</f>
        <v>1</v>
      </c>
      <c r="R1293">
        <f>IF(Table13[[#This Row],[MntMeatProducts]] = 0, "",Table13[[#This Row],[MntMeatProducts]])</f>
        <v>7</v>
      </c>
      <c r="S1293">
        <f>IF(Table13[[#This Row],[MntFishProducts]] = 0, "",Table13[[#This Row],[MntFishProducts]])</f>
        <v>17</v>
      </c>
      <c r="T1293">
        <f>IF(Table13[[#This Row],[MntSweetProducts]] = 0, "",Table13[[#This Row],[MntSweetProducts]])</f>
        <v>14</v>
      </c>
      <c r="U1293">
        <f>IF(Table13[[#This Row],[MntGoldProds]] = 0, "",Table13[[#This Row],[MntGoldProds]])</f>
        <v>11</v>
      </c>
      <c r="V1293">
        <v>2</v>
      </c>
      <c r="W1293">
        <v>2</v>
      </c>
      <c r="X1293">
        <v>1</v>
      </c>
      <c r="Y1293">
        <v>3</v>
      </c>
      <c r="Z1293">
        <v>6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 t="s">
        <v>30</v>
      </c>
      <c r="AI1293" s="13">
        <f>SUM(Table13[[#This Row],[MntWines]:[MntGoldProds]])</f>
        <v>55</v>
      </c>
      <c r="AJ1293" s="13">
        <f>AVERAGE(Table13[[#This Row],[MntWines]:[MntGoldProds]])</f>
        <v>9.1666666666666661</v>
      </c>
      <c r="AK1293">
        <f>IF(Table13[[#This Row],[Total Number of Purchases]]=0,0,Table13[[#This Row],[Total Spend]]/Table13[[#This Row],[Total Number of Purchases]])</f>
        <v>6.875</v>
      </c>
      <c r="AM1293">
        <f>SUM(Table13[[#This Row],[NumDealsPurchases]:[NumStorePurchases]])</f>
        <v>8</v>
      </c>
      <c r="AN1293" s="14">
        <f>Snapshot_Date-Table13[[#This Row],[Dt_Customer]]</f>
        <v>392</v>
      </c>
      <c r="AP1293" s="13">
        <f>Table13[[#This Row],[NumDealsPurchases]]/Table13[[#This Row],[Total Number of Purchases]]*100</f>
        <v>25</v>
      </c>
      <c r="AQ1293">
        <f>6-ROUNDUP(_xlfn.PERCENTRANK.INC(Table13[Recency],Table13[[#This Row],[Recency]])*5, 0)</f>
        <v>1</v>
      </c>
      <c r="AR1293">
        <f>ROUNDUP(_xlfn.PERCENTRANK.INC(Table13[Total Number of Purchases],Table13[[#This Row],[Total Number of Purchases]])*5,0)</f>
        <v>2</v>
      </c>
      <c r="AS1293">
        <f>ROUNDUP(_xlfn.PERCENTRANK.INC(Table13[Total Spend],Table13[[#This Row],[Total Spend]])*5,0)</f>
        <v>1</v>
      </c>
      <c r="AT1293" t="str">
        <f>Table13[[#This Row],[Recency Score]]&amp;Table13[[#This Row],[Frequency Score]]&amp;Table13[[#This Row],[Monetary Score]]</f>
        <v>121</v>
      </c>
      <c r="AU1293" t="str">
        <f t="shared" si="20"/>
        <v>Lost</v>
      </c>
      <c r="AW1293" s="13">
        <f>DATEDIF(Table13[[#This Row],[Dt_Customer]], Snapshot_Date, "d")</f>
        <v>392</v>
      </c>
      <c r="AX1293" s="13">
        <f>Table13[[#This Row],[CL if today]]/365</f>
        <v>1.0739726027397261</v>
      </c>
      <c r="AY1293">
        <f>Table13[[#This Row],[Total Number of Purchases]]/Table13[[#This Row],[Corrected CL]]</f>
        <v>7.4489795918367347</v>
      </c>
      <c r="AZ1293">
        <f>Table13[[#This Row],[Average Order Value (AOV)]]*Table13[[#This Row],[Freq per Year]]</f>
        <v>51.211734693877553</v>
      </c>
      <c r="BA1293">
        <f>Table13[[#This Row],[Total Spend]]/Table13[[#This Row],[Corrected CL]]</f>
        <v>51.211734693877553</v>
      </c>
      <c r="BB1293">
        <v>27.721518987341771</v>
      </c>
      <c r="BC1293" s="1">
        <f>Table13[[#This Row],[Dt_Customer]]+Table13[[#This Row],[Recency]]</f>
        <v>41605</v>
      </c>
      <c r="BD1293" s="16" t="str">
        <f>IF(COUNTIF(A:A, A1293) &gt; 1, "Duplicate", "Unique")</f>
        <v>Unique</v>
      </c>
    </row>
    <row r="1294" spans="1:56" x14ac:dyDescent="0.3">
      <c r="A1294">
        <v>7446</v>
      </c>
      <c r="B1294">
        <v>1967</v>
      </c>
      <c r="C1294" t="s">
        <v>41</v>
      </c>
      <c r="D1294" t="s">
        <v>35</v>
      </c>
      <c r="E1294">
        <v>62513</v>
      </c>
      <c r="F1294">
        <v>0</v>
      </c>
      <c r="G1294">
        <v>1</v>
      </c>
      <c r="H1294" s="1">
        <v>41526</v>
      </c>
      <c r="I1294">
        <v>16</v>
      </c>
      <c r="J1294">
        <v>520</v>
      </c>
      <c r="K1294">
        <v>42</v>
      </c>
      <c r="L1294">
        <v>98</v>
      </c>
      <c r="M1294">
        <v>0</v>
      </c>
      <c r="N1294">
        <v>42</v>
      </c>
      <c r="O1294">
        <v>14</v>
      </c>
      <c r="P1294">
        <f>IF(Table13[[#This Row],[MntWines]] = 0,"",Table13[[#This Row],[MntWines]])</f>
        <v>520</v>
      </c>
      <c r="Q1294">
        <f>IF(Table13[[#This Row],[MntFruits]] = 0, "",Table13[[#This Row],[MntFruits]])</f>
        <v>42</v>
      </c>
      <c r="R1294">
        <f>IF(Table13[[#This Row],[MntMeatProducts]] = 0, "",Table13[[#This Row],[MntMeatProducts]])</f>
        <v>98</v>
      </c>
      <c r="S1294" t="str">
        <f>IF(Table13[[#This Row],[MntFishProducts]] = 0, "",Table13[[#This Row],[MntFishProducts]])</f>
        <v/>
      </c>
      <c r="T1294">
        <f>IF(Table13[[#This Row],[MntSweetProducts]] = 0, "",Table13[[#This Row],[MntSweetProducts]])</f>
        <v>42</v>
      </c>
      <c r="U1294">
        <f>IF(Table13[[#This Row],[MntGoldProds]] = 0, "",Table13[[#This Row],[MntGoldProds]])</f>
        <v>14</v>
      </c>
      <c r="V1294">
        <v>2</v>
      </c>
      <c r="W1294">
        <v>6</v>
      </c>
      <c r="X1294">
        <v>4</v>
      </c>
      <c r="Y1294">
        <v>10</v>
      </c>
      <c r="Z1294">
        <v>6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">
        <v>34</v>
      </c>
      <c r="AI1294" s="13">
        <f>SUM(Table13[[#This Row],[MntWines]:[MntGoldProds]])</f>
        <v>716</v>
      </c>
      <c r="AJ1294" s="13">
        <f>AVERAGE(Table13[[#This Row],[MntWines]:[MntGoldProds]])</f>
        <v>119.33333333333333</v>
      </c>
      <c r="AK1294">
        <f>IF(Table13[[#This Row],[Total Number of Purchases]]=0,0,Table13[[#This Row],[Total Spend]]/Table13[[#This Row],[Total Number of Purchases]])</f>
        <v>32.545454545454547</v>
      </c>
      <c r="AM1294">
        <f>SUM(Table13[[#This Row],[NumDealsPurchases]:[NumStorePurchases]])</f>
        <v>22</v>
      </c>
      <c r="AN1294" s="14">
        <f>Snapshot_Date-Table13[[#This Row],[Dt_Customer]]</f>
        <v>390</v>
      </c>
      <c r="AP1294" s="13">
        <f>Table13[[#This Row],[NumDealsPurchases]]/Table13[[#This Row],[Total Number of Purchases]]*100</f>
        <v>9.0909090909090917</v>
      </c>
      <c r="AQ1294">
        <f>6-ROUNDUP(_xlfn.PERCENTRANK.INC(Table13[Recency],Table13[[#This Row],[Recency]])*5, 0)</f>
        <v>5</v>
      </c>
      <c r="AR1294">
        <f>ROUNDUP(_xlfn.PERCENTRANK.INC(Table13[Total Number of Purchases],Table13[[#This Row],[Total Number of Purchases]])*5,0)</f>
        <v>4</v>
      </c>
      <c r="AS1294">
        <f>ROUNDUP(_xlfn.PERCENTRANK.INC(Table13[Total Spend],Table13[[#This Row],[Total Spend]])*5,0)</f>
        <v>4</v>
      </c>
      <c r="AT1294" t="str">
        <f>Table13[[#This Row],[Recency Score]]&amp;Table13[[#This Row],[Frequency Score]]&amp;Table13[[#This Row],[Monetary Score]]</f>
        <v>544</v>
      </c>
      <c r="AU1294" t="str">
        <f t="shared" si="20"/>
        <v>Loyal Customers</v>
      </c>
      <c r="AW1294" s="13">
        <f>DATEDIF(Table13[[#This Row],[Dt_Customer]], Snapshot_Date, "d")</f>
        <v>390</v>
      </c>
      <c r="AX1294" s="13">
        <f>Table13[[#This Row],[CL if today]]/365</f>
        <v>1.0684931506849316</v>
      </c>
      <c r="AY1294">
        <f>Table13[[#This Row],[Total Number of Purchases]]/Table13[[#This Row],[Corrected CL]]</f>
        <v>20.589743589743588</v>
      </c>
      <c r="AZ1294">
        <f>Table13[[#This Row],[Average Order Value (AOV)]]*Table13[[#This Row],[Freq per Year]]</f>
        <v>670.10256410256409</v>
      </c>
      <c r="BA1294">
        <f>Table13[[#This Row],[Total Spend]]/Table13[[#This Row],[Corrected CL]]</f>
        <v>670.10256410256409</v>
      </c>
      <c r="BB1294">
        <v>15.748730964467004</v>
      </c>
      <c r="BC1294" s="1">
        <f>Table13[[#This Row],[Dt_Customer]]+Table13[[#This Row],[Recency]]</f>
        <v>41542</v>
      </c>
      <c r="BD1294" s="16" t="str">
        <f>IF(COUNTIF(A:A, A1294) &gt; 1, "Duplicate", "Unique")</f>
        <v>Unique</v>
      </c>
    </row>
    <row r="1295" spans="1:56" x14ac:dyDescent="0.3">
      <c r="A1295">
        <v>7849</v>
      </c>
      <c r="B1295">
        <v>1970</v>
      </c>
      <c r="C1295" t="s">
        <v>37</v>
      </c>
      <c r="D1295" t="s">
        <v>33</v>
      </c>
      <c r="E1295">
        <v>80336</v>
      </c>
      <c r="F1295">
        <v>0</v>
      </c>
      <c r="G1295">
        <v>0</v>
      </c>
      <c r="H1295" s="1">
        <v>41526</v>
      </c>
      <c r="I1295">
        <v>12</v>
      </c>
      <c r="J1295">
        <v>209</v>
      </c>
      <c r="K1295">
        <v>19</v>
      </c>
      <c r="L1295">
        <v>456</v>
      </c>
      <c r="M1295">
        <v>160</v>
      </c>
      <c r="N1295">
        <v>142</v>
      </c>
      <c r="O1295">
        <v>66</v>
      </c>
      <c r="P1295">
        <f>IF(Table13[[#This Row],[MntWines]] = 0,"",Table13[[#This Row],[MntWines]])</f>
        <v>209</v>
      </c>
      <c r="Q1295">
        <f>IF(Table13[[#This Row],[MntFruits]] = 0, "",Table13[[#This Row],[MntFruits]])</f>
        <v>19</v>
      </c>
      <c r="R1295">
        <f>IF(Table13[[#This Row],[MntMeatProducts]] = 0, "",Table13[[#This Row],[MntMeatProducts]])</f>
        <v>456</v>
      </c>
      <c r="S1295">
        <f>IF(Table13[[#This Row],[MntFishProducts]] = 0, "",Table13[[#This Row],[MntFishProducts]])</f>
        <v>160</v>
      </c>
      <c r="T1295">
        <f>IF(Table13[[#This Row],[MntSweetProducts]] = 0, "",Table13[[#This Row],[MntSweetProducts]])</f>
        <v>142</v>
      </c>
      <c r="U1295">
        <f>IF(Table13[[#This Row],[MntGoldProds]] = 0, "",Table13[[#This Row],[MntGoldProds]])</f>
        <v>66</v>
      </c>
      <c r="V1295">
        <v>1</v>
      </c>
      <c r="W1295">
        <v>2</v>
      </c>
      <c r="X1295">
        <v>9</v>
      </c>
      <c r="Y1295">
        <v>13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 t="s">
        <v>30</v>
      </c>
      <c r="AI1295" s="13">
        <f>SUM(Table13[[#This Row],[MntWines]:[MntGoldProds]])</f>
        <v>1052</v>
      </c>
      <c r="AJ1295" s="13">
        <f>AVERAGE(Table13[[#This Row],[MntWines]:[MntGoldProds]])</f>
        <v>175.33333333333334</v>
      </c>
      <c r="AK1295">
        <f>IF(Table13[[#This Row],[Total Number of Purchases]]=0,0,Table13[[#This Row],[Total Spend]]/Table13[[#This Row],[Total Number of Purchases]])</f>
        <v>42.08</v>
      </c>
      <c r="AM1295">
        <f>SUM(Table13[[#This Row],[NumDealsPurchases]:[NumStorePurchases]])</f>
        <v>25</v>
      </c>
      <c r="AN1295" s="14">
        <f>Snapshot_Date-Table13[[#This Row],[Dt_Customer]]</f>
        <v>390</v>
      </c>
      <c r="AP1295" s="13">
        <f>Table13[[#This Row],[NumDealsPurchases]]/Table13[[#This Row],[Total Number of Purchases]]*100</f>
        <v>4</v>
      </c>
      <c r="AQ1295">
        <f>6-ROUNDUP(_xlfn.PERCENTRANK.INC(Table13[Recency],Table13[[#This Row],[Recency]])*5, 0)</f>
        <v>5</v>
      </c>
      <c r="AR1295">
        <f>ROUNDUP(_xlfn.PERCENTRANK.INC(Table13[Total Number of Purchases],Table13[[#This Row],[Total Number of Purchases]])*5,0)</f>
        <v>5</v>
      </c>
      <c r="AS1295">
        <f>ROUNDUP(_xlfn.PERCENTRANK.INC(Table13[Total Spend],Table13[[#This Row],[Total Spend]])*5,0)</f>
        <v>4</v>
      </c>
      <c r="AT1295" t="str">
        <f>Table13[[#This Row],[Recency Score]]&amp;Table13[[#This Row],[Frequency Score]]&amp;Table13[[#This Row],[Monetary Score]]</f>
        <v>554</v>
      </c>
      <c r="AU1295" t="str">
        <f t="shared" si="20"/>
        <v>Loyal Customers</v>
      </c>
      <c r="AW1295" s="13">
        <f>DATEDIF(Table13[[#This Row],[Dt_Customer]], Snapshot_Date, "d")</f>
        <v>390</v>
      </c>
      <c r="AX1295" s="13">
        <f>Table13[[#This Row],[CL if today]]/365</f>
        <v>1.0684931506849316</v>
      </c>
      <c r="AY1295">
        <f>Table13[[#This Row],[Total Number of Purchases]]/Table13[[#This Row],[Corrected CL]]</f>
        <v>23.397435897435898</v>
      </c>
      <c r="AZ1295">
        <f>Table13[[#This Row],[Average Order Value (AOV)]]*Table13[[#This Row],[Freq per Year]]</f>
        <v>984.56410256410254</v>
      </c>
      <c r="BA1295">
        <f>Table13[[#This Row],[Total Spend]]/Table13[[#This Row],[Corrected CL]]</f>
        <v>984.56410256410254</v>
      </c>
      <c r="BB1295">
        <v>22.233502538071065</v>
      </c>
      <c r="BC1295" s="1">
        <f>Table13[[#This Row],[Dt_Customer]]+Table13[[#This Row],[Recency]]</f>
        <v>41538</v>
      </c>
      <c r="BD1295" s="16" t="str">
        <f>IF(COUNTIF(A:A, A1295) &gt; 1, "Duplicate", "Unique")</f>
        <v>Unique</v>
      </c>
    </row>
    <row r="1296" spans="1:56" x14ac:dyDescent="0.3">
      <c r="A1296">
        <v>10858</v>
      </c>
      <c r="B1296">
        <v>1975</v>
      </c>
      <c r="C1296" t="s">
        <v>28</v>
      </c>
      <c r="D1296" t="s">
        <v>35</v>
      </c>
      <c r="E1296">
        <v>76532</v>
      </c>
      <c r="F1296">
        <v>1</v>
      </c>
      <c r="G1296">
        <v>1</v>
      </c>
      <c r="H1296" s="1">
        <v>41526</v>
      </c>
      <c r="I1296">
        <v>38</v>
      </c>
      <c r="J1296">
        <v>355</v>
      </c>
      <c r="K1296">
        <v>30</v>
      </c>
      <c r="L1296">
        <v>177</v>
      </c>
      <c r="M1296">
        <v>90</v>
      </c>
      <c r="N1296">
        <v>138</v>
      </c>
      <c r="O1296">
        <v>30</v>
      </c>
      <c r="P1296">
        <f>IF(Table13[[#This Row],[MntWines]] = 0,"",Table13[[#This Row],[MntWines]])</f>
        <v>355</v>
      </c>
      <c r="Q1296">
        <f>IF(Table13[[#This Row],[MntFruits]] = 0, "",Table13[[#This Row],[MntFruits]])</f>
        <v>30</v>
      </c>
      <c r="R1296">
        <f>IF(Table13[[#This Row],[MntMeatProducts]] = 0, "",Table13[[#This Row],[MntMeatProducts]])</f>
        <v>177</v>
      </c>
      <c r="S1296">
        <f>IF(Table13[[#This Row],[MntFishProducts]] = 0, "",Table13[[#This Row],[MntFishProducts]])</f>
        <v>90</v>
      </c>
      <c r="T1296">
        <f>IF(Table13[[#This Row],[MntSweetProducts]] = 0, "",Table13[[#This Row],[MntSweetProducts]])</f>
        <v>138</v>
      </c>
      <c r="U1296">
        <f>IF(Table13[[#This Row],[MntGoldProds]] = 0, "",Table13[[#This Row],[MntGoldProds]])</f>
        <v>30</v>
      </c>
      <c r="V1296">
        <v>4</v>
      </c>
      <c r="W1296">
        <v>9</v>
      </c>
      <c r="X1296">
        <v>5</v>
      </c>
      <c r="Y1296">
        <v>7</v>
      </c>
      <c r="Z1296">
        <v>5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t="s">
        <v>30</v>
      </c>
      <c r="AI1296" s="13">
        <f>SUM(Table13[[#This Row],[MntWines]:[MntGoldProds]])</f>
        <v>820</v>
      </c>
      <c r="AJ1296" s="13">
        <f>AVERAGE(Table13[[#This Row],[MntWines]:[MntGoldProds]])</f>
        <v>136.66666666666666</v>
      </c>
      <c r="AK1296">
        <f>IF(Table13[[#This Row],[Total Number of Purchases]]=0,0,Table13[[#This Row],[Total Spend]]/Table13[[#This Row],[Total Number of Purchases]])</f>
        <v>32.799999999999997</v>
      </c>
      <c r="AM1296">
        <f>SUM(Table13[[#This Row],[NumDealsPurchases]:[NumStorePurchases]])</f>
        <v>25</v>
      </c>
      <c r="AN1296" s="14">
        <f>Snapshot_Date-Table13[[#This Row],[Dt_Customer]]</f>
        <v>390</v>
      </c>
      <c r="AP1296" s="13">
        <f>Table13[[#This Row],[NumDealsPurchases]]/Table13[[#This Row],[Total Number of Purchases]]*100</f>
        <v>16</v>
      </c>
      <c r="AQ1296">
        <f>6-ROUNDUP(_xlfn.PERCENTRANK.INC(Table13[Recency],Table13[[#This Row],[Recency]])*5, 0)</f>
        <v>4</v>
      </c>
      <c r="AR1296">
        <f>ROUNDUP(_xlfn.PERCENTRANK.INC(Table13[Total Number of Purchases],Table13[[#This Row],[Total Number of Purchases]])*5,0)</f>
        <v>5</v>
      </c>
      <c r="AS1296">
        <f>ROUNDUP(_xlfn.PERCENTRANK.INC(Table13[Total Spend],Table13[[#This Row],[Total Spend]])*5,0)</f>
        <v>4</v>
      </c>
      <c r="AT1296" t="str">
        <f>Table13[[#This Row],[Recency Score]]&amp;Table13[[#This Row],[Frequency Score]]&amp;Table13[[#This Row],[Monetary Score]]</f>
        <v>454</v>
      </c>
      <c r="AU1296" t="str">
        <f t="shared" si="20"/>
        <v>Frequent Buyers</v>
      </c>
      <c r="AW1296" s="13">
        <f>DATEDIF(Table13[[#This Row],[Dt_Customer]], Snapshot_Date, "d")</f>
        <v>390</v>
      </c>
      <c r="AX1296" s="13">
        <f>Table13[[#This Row],[CL if today]]/365</f>
        <v>1.0684931506849316</v>
      </c>
      <c r="AY1296">
        <f>Table13[[#This Row],[Total Number of Purchases]]/Table13[[#This Row],[Corrected CL]]</f>
        <v>23.397435897435898</v>
      </c>
      <c r="AZ1296">
        <f>Table13[[#This Row],[Average Order Value (AOV)]]*Table13[[#This Row],[Freq per Year]]</f>
        <v>767.43589743589735</v>
      </c>
      <c r="BA1296">
        <f>Table13[[#This Row],[Total Spend]]/Table13[[#This Row],[Corrected CL]]</f>
        <v>767.43589743589735</v>
      </c>
      <c r="BB1296">
        <v>1485.0126903553301</v>
      </c>
      <c r="BC1296" s="1">
        <f>Table13[[#This Row],[Dt_Customer]]+Table13[[#This Row],[Recency]]</f>
        <v>41564</v>
      </c>
      <c r="BD1296" s="16" t="str">
        <f>IF(COUNTIF(A:A, A1296) &gt; 1, "Duplicate", "Unique")</f>
        <v>Unique</v>
      </c>
    </row>
    <row r="1297" spans="1:56" x14ac:dyDescent="0.3">
      <c r="A1297">
        <v>7685</v>
      </c>
      <c r="B1297">
        <v>1978</v>
      </c>
      <c r="C1297" t="s">
        <v>28</v>
      </c>
      <c r="D1297" t="s">
        <v>33</v>
      </c>
      <c r="E1297">
        <v>33039</v>
      </c>
      <c r="F1297">
        <v>1</v>
      </c>
      <c r="G1297">
        <v>0</v>
      </c>
      <c r="H1297" s="1">
        <v>41526</v>
      </c>
      <c r="I1297">
        <v>4</v>
      </c>
      <c r="J1297">
        <v>30</v>
      </c>
      <c r="K1297">
        <v>8</v>
      </c>
      <c r="L1297">
        <v>12</v>
      </c>
      <c r="M1297">
        <v>8</v>
      </c>
      <c r="N1297">
        <v>8</v>
      </c>
      <c r="O1297">
        <v>12</v>
      </c>
      <c r="P1297">
        <f>IF(Table13[[#This Row],[MntWines]] = 0,"",Table13[[#This Row],[MntWines]])</f>
        <v>30</v>
      </c>
      <c r="Q1297">
        <f>IF(Table13[[#This Row],[MntFruits]] = 0, "",Table13[[#This Row],[MntFruits]])</f>
        <v>8</v>
      </c>
      <c r="R1297">
        <f>IF(Table13[[#This Row],[MntMeatProducts]] = 0, "",Table13[[#This Row],[MntMeatProducts]])</f>
        <v>12</v>
      </c>
      <c r="S1297">
        <f>IF(Table13[[#This Row],[MntFishProducts]] = 0, "",Table13[[#This Row],[MntFishProducts]])</f>
        <v>8</v>
      </c>
      <c r="T1297">
        <f>IF(Table13[[#This Row],[MntSweetProducts]] = 0, "",Table13[[#This Row],[MntSweetProducts]])</f>
        <v>8</v>
      </c>
      <c r="U1297">
        <f>IF(Table13[[#This Row],[MntGoldProds]] = 0, "",Table13[[#This Row],[MntGoldProds]])</f>
        <v>12</v>
      </c>
      <c r="V1297">
        <v>1</v>
      </c>
      <c r="W1297">
        <v>2</v>
      </c>
      <c r="X1297">
        <v>0</v>
      </c>
      <c r="Y1297">
        <v>4</v>
      </c>
      <c r="Z1297">
        <v>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t="s">
        <v>30</v>
      </c>
      <c r="AI1297" s="13">
        <f>SUM(Table13[[#This Row],[MntWines]:[MntGoldProds]])</f>
        <v>78</v>
      </c>
      <c r="AJ1297" s="13">
        <f>AVERAGE(Table13[[#This Row],[MntWines]:[MntGoldProds]])</f>
        <v>13</v>
      </c>
      <c r="AK1297">
        <f>IF(Table13[[#This Row],[Total Number of Purchases]]=0,0,Table13[[#This Row],[Total Spend]]/Table13[[#This Row],[Total Number of Purchases]])</f>
        <v>11.142857142857142</v>
      </c>
      <c r="AM1297">
        <f>SUM(Table13[[#This Row],[NumDealsPurchases]:[NumStorePurchases]])</f>
        <v>7</v>
      </c>
      <c r="AN1297" s="14">
        <f>Snapshot_Date-Table13[[#This Row],[Dt_Customer]]</f>
        <v>390</v>
      </c>
      <c r="AP1297" s="13">
        <f>Table13[[#This Row],[NumDealsPurchases]]/Table13[[#This Row],[Total Number of Purchases]]*100</f>
        <v>14.285714285714285</v>
      </c>
      <c r="AQ1297">
        <f>6-ROUNDUP(_xlfn.PERCENTRANK.INC(Table13[Recency],Table13[[#This Row],[Recency]])*5, 0)</f>
        <v>5</v>
      </c>
      <c r="AR1297">
        <f>ROUNDUP(_xlfn.PERCENTRANK.INC(Table13[Total Number of Purchases],Table13[[#This Row],[Total Number of Purchases]])*5,0)</f>
        <v>1</v>
      </c>
      <c r="AS1297">
        <f>ROUNDUP(_xlfn.PERCENTRANK.INC(Table13[Total Spend],Table13[[#This Row],[Total Spend]])*5,0)</f>
        <v>2</v>
      </c>
      <c r="AT1297" t="str">
        <f>Table13[[#This Row],[Recency Score]]&amp;Table13[[#This Row],[Frequency Score]]&amp;Table13[[#This Row],[Monetary Score]]</f>
        <v>512</v>
      </c>
      <c r="AU1297" t="str">
        <f t="shared" si="20"/>
        <v>Others</v>
      </c>
      <c r="AW1297" s="13">
        <f>DATEDIF(Table13[[#This Row],[Dt_Customer]], Snapshot_Date, "d")</f>
        <v>390</v>
      </c>
      <c r="AX1297" s="13">
        <f>Table13[[#This Row],[CL if today]]/365</f>
        <v>1.0684931506849316</v>
      </c>
      <c r="AY1297">
        <f>Table13[[#This Row],[Total Number of Purchases]]/Table13[[#This Row],[Corrected CL]]</f>
        <v>6.5512820512820511</v>
      </c>
      <c r="AZ1297">
        <f>Table13[[#This Row],[Average Order Value (AOV)]]*Table13[[#This Row],[Freq per Year]]</f>
        <v>73</v>
      </c>
      <c r="BA1297">
        <f>Table13[[#This Row],[Total Spend]]/Table13[[#This Row],[Corrected CL]]</f>
        <v>73</v>
      </c>
      <c r="BB1297">
        <v>51.081424936386775</v>
      </c>
      <c r="BC1297" s="1">
        <f>Table13[[#This Row],[Dt_Customer]]+Table13[[#This Row],[Recency]]</f>
        <v>41530</v>
      </c>
      <c r="BD1297" s="16" t="str">
        <f>IF(COUNTIF(A:A, A1297) &gt; 1, "Duplicate", "Unique")</f>
        <v>Unique</v>
      </c>
    </row>
    <row r="1298" spans="1:56" x14ac:dyDescent="0.3">
      <c r="A1298">
        <v>6310</v>
      </c>
      <c r="B1298">
        <v>1978</v>
      </c>
      <c r="C1298" t="s">
        <v>28</v>
      </c>
      <c r="D1298" t="s">
        <v>33</v>
      </c>
      <c r="E1298">
        <v>33039</v>
      </c>
      <c r="F1298">
        <v>1</v>
      </c>
      <c r="G1298">
        <v>0</v>
      </c>
      <c r="H1298" s="1">
        <v>41526</v>
      </c>
      <c r="I1298">
        <v>4</v>
      </c>
      <c r="J1298">
        <v>30</v>
      </c>
      <c r="K1298">
        <v>8</v>
      </c>
      <c r="L1298">
        <v>12</v>
      </c>
      <c r="M1298">
        <v>8</v>
      </c>
      <c r="N1298">
        <v>8</v>
      </c>
      <c r="O1298">
        <v>12</v>
      </c>
      <c r="P1298">
        <f>IF(Table13[[#This Row],[MntWines]] = 0,"",Table13[[#This Row],[MntWines]])</f>
        <v>30</v>
      </c>
      <c r="Q1298">
        <f>IF(Table13[[#This Row],[MntFruits]] = 0, "",Table13[[#This Row],[MntFruits]])</f>
        <v>8</v>
      </c>
      <c r="R1298">
        <f>IF(Table13[[#This Row],[MntMeatProducts]] = 0, "",Table13[[#This Row],[MntMeatProducts]])</f>
        <v>12</v>
      </c>
      <c r="S1298">
        <f>IF(Table13[[#This Row],[MntFishProducts]] = 0, "",Table13[[#This Row],[MntFishProducts]])</f>
        <v>8</v>
      </c>
      <c r="T1298">
        <f>IF(Table13[[#This Row],[MntSweetProducts]] = 0, "",Table13[[#This Row],[MntSweetProducts]])</f>
        <v>8</v>
      </c>
      <c r="U1298">
        <f>IF(Table13[[#This Row],[MntGoldProds]] = 0, "",Table13[[#This Row],[MntGoldProds]])</f>
        <v>12</v>
      </c>
      <c r="V1298">
        <v>1</v>
      </c>
      <c r="W1298">
        <v>2</v>
      </c>
      <c r="X1298">
        <v>0</v>
      </c>
      <c r="Y1298">
        <v>4</v>
      </c>
      <c r="Z1298">
        <v>5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 t="s">
        <v>32</v>
      </c>
      <c r="AI1298" s="13">
        <f>SUM(Table13[[#This Row],[MntWines]:[MntGoldProds]])</f>
        <v>78</v>
      </c>
      <c r="AJ1298" s="13">
        <f>AVERAGE(Table13[[#This Row],[MntWines]:[MntGoldProds]])</f>
        <v>13</v>
      </c>
      <c r="AK1298">
        <f>IF(Table13[[#This Row],[Total Number of Purchases]]=0,0,Table13[[#This Row],[Total Spend]]/Table13[[#This Row],[Total Number of Purchases]])</f>
        <v>11.142857142857142</v>
      </c>
      <c r="AM1298">
        <f>SUM(Table13[[#This Row],[NumDealsPurchases]:[NumStorePurchases]])</f>
        <v>7</v>
      </c>
      <c r="AN1298" s="14">
        <f>Snapshot_Date-Table13[[#This Row],[Dt_Customer]]</f>
        <v>390</v>
      </c>
      <c r="AP1298" s="13">
        <f>Table13[[#This Row],[NumDealsPurchases]]/Table13[[#This Row],[Total Number of Purchases]]*100</f>
        <v>14.285714285714285</v>
      </c>
      <c r="AQ1298">
        <f>6-ROUNDUP(_xlfn.PERCENTRANK.INC(Table13[Recency],Table13[[#This Row],[Recency]])*5, 0)</f>
        <v>5</v>
      </c>
      <c r="AR1298">
        <f>ROUNDUP(_xlfn.PERCENTRANK.INC(Table13[Total Number of Purchases],Table13[[#This Row],[Total Number of Purchases]])*5,0)</f>
        <v>1</v>
      </c>
      <c r="AS1298">
        <f>ROUNDUP(_xlfn.PERCENTRANK.INC(Table13[Total Spend],Table13[[#This Row],[Total Spend]])*5,0)</f>
        <v>2</v>
      </c>
      <c r="AT1298" t="str">
        <f>Table13[[#This Row],[Recency Score]]&amp;Table13[[#This Row],[Frequency Score]]&amp;Table13[[#This Row],[Monetary Score]]</f>
        <v>512</v>
      </c>
      <c r="AU1298" t="str">
        <f t="shared" si="20"/>
        <v>Others</v>
      </c>
      <c r="AW1298" s="13">
        <f>DATEDIF(Table13[[#This Row],[Dt_Customer]], Snapshot_Date, "d")</f>
        <v>390</v>
      </c>
      <c r="AX1298" s="13">
        <f>Table13[[#This Row],[CL if today]]/365</f>
        <v>1.0684931506849316</v>
      </c>
      <c r="AY1298">
        <f>Table13[[#This Row],[Total Number of Purchases]]/Table13[[#This Row],[Corrected CL]]</f>
        <v>6.5512820512820511</v>
      </c>
      <c r="AZ1298">
        <f>Table13[[#This Row],[Average Order Value (AOV)]]*Table13[[#This Row],[Freq per Year]]</f>
        <v>73</v>
      </c>
      <c r="BA1298">
        <f>Table13[[#This Row],[Total Spend]]/Table13[[#This Row],[Corrected CL]]</f>
        <v>73</v>
      </c>
      <c r="BB1298">
        <v>954.75826972010191</v>
      </c>
      <c r="BC1298" s="1">
        <f>Table13[[#This Row],[Dt_Customer]]+Table13[[#This Row],[Recency]]</f>
        <v>41530</v>
      </c>
      <c r="BD1298" s="16" t="str">
        <f>IF(COUNTIF(A:A, A1298) &gt; 1, "Duplicate", "Unique")</f>
        <v>Unique</v>
      </c>
    </row>
    <row r="1299" spans="1:56" x14ac:dyDescent="0.3">
      <c r="A1299">
        <v>2286</v>
      </c>
      <c r="B1299">
        <v>1962</v>
      </c>
      <c r="C1299" t="s">
        <v>28</v>
      </c>
      <c r="D1299" t="s">
        <v>31</v>
      </c>
      <c r="E1299">
        <v>50785</v>
      </c>
      <c r="F1299">
        <v>1</v>
      </c>
      <c r="G1299">
        <v>1</v>
      </c>
      <c r="H1299" s="1">
        <v>41527</v>
      </c>
      <c r="I1299">
        <v>27</v>
      </c>
      <c r="J1299">
        <v>64</v>
      </c>
      <c r="K1299">
        <v>1</v>
      </c>
      <c r="L1299">
        <v>21</v>
      </c>
      <c r="M1299">
        <v>0</v>
      </c>
      <c r="N1299">
        <v>1</v>
      </c>
      <c r="O1299">
        <v>27</v>
      </c>
      <c r="P1299">
        <f>IF(Table13[[#This Row],[MntWines]] = 0,"",Table13[[#This Row],[MntWines]])</f>
        <v>64</v>
      </c>
      <c r="Q1299">
        <f>IF(Table13[[#This Row],[MntFruits]] = 0, "",Table13[[#This Row],[MntFruits]])</f>
        <v>1</v>
      </c>
      <c r="R1299">
        <f>IF(Table13[[#This Row],[MntMeatProducts]] = 0, "",Table13[[#This Row],[MntMeatProducts]])</f>
        <v>21</v>
      </c>
      <c r="S1299" t="str">
        <f>IF(Table13[[#This Row],[MntFishProducts]] = 0, "",Table13[[#This Row],[MntFishProducts]])</f>
        <v/>
      </c>
      <c r="T1299">
        <f>IF(Table13[[#This Row],[MntSweetProducts]] = 0, "",Table13[[#This Row],[MntSweetProducts]])</f>
        <v>1</v>
      </c>
      <c r="U1299">
        <f>IF(Table13[[#This Row],[MntGoldProds]] = 0, "",Table13[[#This Row],[MntGoldProds]])</f>
        <v>27</v>
      </c>
      <c r="V1299">
        <v>2</v>
      </c>
      <c r="W1299">
        <v>2</v>
      </c>
      <c r="X1299">
        <v>1</v>
      </c>
      <c r="Y1299">
        <v>3</v>
      </c>
      <c r="Z1299">
        <v>6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 t="s">
        <v>32</v>
      </c>
      <c r="AI1299" s="13">
        <f>SUM(Table13[[#This Row],[MntWines]:[MntGoldProds]])</f>
        <v>114</v>
      </c>
      <c r="AJ1299" s="13">
        <f>AVERAGE(Table13[[#This Row],[MntWines]:[MntGoldProds]])</f>
        <v>19</v>
      </c>
      <c r="AK1299">
        <f>IF(Table13[[#This Row],[Total Number of Purchases]]=0,0,Table13[[#This Row],[Total Spend]]/Table13[[#This Row],[Total Number of Purchases]])</f>
        <v>14.25</v>
      </c>
      <c r="AM1299">
        <f>SUM(Table13[[#This Row],[NumDealsPurchases]:[NumStorePurchases]])</f>
        <v>8</v>
      </c>
      <c r="AN1299" s="14">
        <f>Snapshot_Date-Table13[[#This Row],[Dt_Customer]]</f>
        <v>389</v>
      </c>
      <c r="AP1299" s="13">
        <f>Table13[[#This Row],[NumDealsPurchases]]/Table13[[#This Row],[Total Number of Purchases]]*100</f>
        <v>25</v>
      </c>
      <c r="AQ1299">
        <f>6-ROUNDUP(_xlfn.PERCENTRANK.INC(Table13[Recency],Table13[[#This Row],[Recency]])*5, 0)</f>
        <v>4</v>
      </c>
      <c r="AR1299">
        <f>ROUNDUP(_xlfn.PERCENTRANK.INC(Table13[Total Number of Purchases],Table13[[#This Row],[Total Number of Purchases]])*5,0)</f>
        <v>2</v>
      </c>
      <c r="AS1299">
        <f>ROUNDUP(_xlfn.PERCENTRANK.INC(Table13[Total Spend],Table13[[#This Row],[Total Spend]])*5,0)</f>
        <v>2</v>
      </c>
      <c r="AT1299" t="str">
        <f>Table13[[#This Row],[Recency Score]]&amp;Table13[[#This Row],[Frequency Score]]&amp;Table13[[#This Row],[Monetary Score]]</f>
        <v>422</v>
      </c>
      <c r="AU1299" t="str">
        <f t="shared" si="20"/>
        <v>Potential Loyalists</v>
      </c>
      <c r="AW1299" s="13">
        <f>DATEDIF(Table13[[#This Row],[Dt_Customer]], Snapshot_Date, "d")</f>
        <v>389</v>
      </c>
      <c r="AX1299" s="13">
        <f>Table13[[#This Row],[CL if today]]/365</f>
        <v>1.0657534246575342</v>
      </c>
      <c r="AY1299">
        <f>Table13[[#This Row],[Total Number of Purchases]]/Table13[[#This Row],[Corrected CL]]</f>
        <v>7.5064267352185094</v>
      </c>
      <c r="AZ1299">
        <f>Table13[[#This Row],[Average Order Value (AOV)]]*Table13[[#This Row],[Freq per Year]]</f>
        <v>106.96658097686375</v>
      </c>
      <c r="BA1299">
        <f>Table13[[#This Row],[Total Spend]]/Table13[[#This Row],[Corrected CL]]</f>
        <v>106.96658097686375</v>
      </c>
      <c r="BB1299">
        <v>434.8341836734694</v>
      </c>
      <c r="BC1299" s="1">
        <f>Table13[[#This Row],[Dt_Customer]]+Table13[[#This Row],[Recency]]</f>
        <v>41554</v>
      </c>
      <c r="BD1299" s="16" t="str">
        <f>IF(COUNTIF(A:A, A1299) &gt; 1, "Duplicate", "Unique")</f>
        <v>Unique</v>
      </c>
    </row>
    <row r="1300" spans="1:56" x14ac:dyDescent="0.3">
      <c r="A1300">
        <v>2118</v>
      </c>
      <c r="B1300">
        <v>1964</v>
      </c>
      <c r="C1300" t="s">
        <v>38</v>
      </c>
      <c r="D1300" t="s">
        <v>33</v>
      </c>
      <c r="E1300">
        <v>62905</v>
      </c>
      <c r="F1300">
        <v>0</v>
      </c>
      <c r="G1300">
        <v>1</v>
      </c>
      <c r="H1300" s="1">
        <v>41527</v>
      </c>
      <c r="I1300">
        <v>68</v>
      </c>
      <c r="J1300">
        <v>166</v>
      </c>
      <c r="K1300">
        <v>75</v>
      </c>
      <c r="L1300">
        <v>96</v>
      </c>
      <c r="M1300">
        <v>119</v>
      </c>
      <c r="N1300">
        <v>107</v>
      </c>
      <c r="O1300">
        <v>59</v>
      </c>
      <c r="P1300">
        <f>IF(Table13[[#This Row],[MntWines]] = 0,"",Table13[[#This Row],[MntWines]])</f>
        <v>166</v>
      </c>
      <c r="Q1300">
        <f>IF(Table13[[#This Row],[MntFruits]] = 0, "",Table13[[#This Row],[MntFruits]])</f>
        <v>75</v>
      </c>
      <c r="R1300">
        <f>IF(Table13[[#This Row],[MntMeatProducts]] = 0, "",Table13[[#This Row],[MntMeatProducts]])</f>
        <v>96</v>
      </c>
      <c r="S1300">
        <f>IF(Table13[[#This Row],[MntFishProducts]] = 0, "",Table13[[#This Row],[MntFishProducts]])</f>
        <v>119</v>
      </c>
      <c r="T1300">
        <f>IF(Table13[[#This Row],[MntSweetProducts]] = 0, "",Table13[[#This Row],[MntSweetProducts]])</f>
        <v>107</v>
      </c>
      <c r="U1300">
        <f>IF(Table13[[#This Row],[MntGoldProds]] = 0, "",Table13[[#This Row],[MntGoldProds]])</f>
        <v>59</v>
      </c>
      <c r="V1300">
        <v>3</v>
      </c>
      <c r="W1300">
        <v>7</v>
      </c>
      <c r="X1300">
        <v>2</v>
      </c>
      <c r="Y1300">
        <v>8</v>
      </c>
      <c r="Z1300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 t="s">
        <v>30</v>
      </c>
      <c r="AI1300" s="13">
        <f>SUM(Table13[[#This Row],[MntWines]:[MntGoldProds]])</f>
        <v>622</v>
      </c>
      <c r="AJ1300" s="13">
        <f>AVERAGE(Table13[[#This Row],[MntWines]:[MntGoldProds]])</f>
        <v>103.66666666666667</v>
      </c>
      <c r="AK1300">
        <f>IF(Table13[[#This Row],[Total Number of Purchases]]=0,0,Table13[[#This Row],[Total Spend]]/Table13[[#This Row],[Total Number of Purchases]])</f>
        <v>31.1</v>
      </c>
      <c r="AM1300">
        <f>SUM(Table13[[#This Row],[NumDealsPurchases]:[NumStorePurchases]])</f>
        <v>20</v>
      </c>
      <c r="AN1300" s="14">
        <f>Snapshot_Date-Table13[[#This Row],[Dt_Customer]]</f>
        <v>389</v>
      </c>
      <c r="AP1300" s="13">
        <f>Table13[[#This Row],[NumDealsPurchases]]/Table13[[#This Row],[Total Number of Purchases]]*100</f>
        <v>15</v>
      </c>
      <c r="AQ1300">
        <f>6-ROUNDUP(_xlfn.PERCENTRANK.INC(Table13[Recency],Table13[[#This Row],[Recency]])*5, 0)</f>
        <v>2</v>
      </c>
      <c r="AR1300">
        <f>ROUNDUP(_xlfn.PERCENTRANK.INC(Table13[Total Number of Purchases],Table13[[#This Row],[Total Number of Purchases]])*5,0)</f>
        <v>4</v>
      </c>
      <c r="AS1300">
        <f>ROUNDUP(_xlfn.PERCENTRANK.INC(Table13[Total Spend],Table13[[#This Row],[Total Spend]])*5,0)</f>
        <v>3</v>
      </c>
      <c r="AT1300" t="str">
        <f>Table13[[#This Row],[Recency Score]]&amp;Table13[[#This Row],[Frequency Score]]&amp;Table13[[#This Row],[Monetary Score]]</f>
        <v>243</v>
      </c>
      <c r="AU1300" t="str">
        <f t="shared" si="20"/>
        <v>About to Sleep</v>
      </c>
      <c r="AW1300" s="13">
        <f>DATEDIF(Table13[[#This Row],[Dt_Customer]], Snapshot_Date, "d")</f>
        <v>389</v>
      </c>
      <c r="AX1300" s="13">
        <f>Table13[[#This Row],[CL if today]]/365</f>
        <v>1.0657534246575342</v>
      </c>
      <c r="AY1300">
        <f>Table13[[#This Row],[Total Number of Purchases]]/Table13[[#This Row],[Corrected CL]]</f>
        <v>18.766066838046275</v>
      </c>
      <c r="AZ1300">
        <f>Table13[[#This Row],[Average Order Value (AOV)]]*Table13[[#This Row],[Freq per Year]]</f>
        <v>583.62467866323914</v>
      </c>
      <c r="BA1300">
        <f>Table13[[#This Row],[Total Spend]]/Table13[[#This Row],[Corrected CL]]</f>
        <v>583.62467866323914</v>
      </c>
      <c r="BB1300">
        <v>51.211734693877553</v>
      </c>
      <c r="BC1300" s="1">
        <f>Table13[[#This Row],[Dt_Customer]]+Table13[[#This Row],[Recency]]</f>
        <v>41595</v>
      </c>
      <c r="BD1300" s="16" t="str">
        <f>IF(COUNTIF(A:A, A1300) &gt; 1, "Duplicate", "Unique")</f>
        <v>Unique</v>
      </c>
    </row>
    <row r="1301" spans="1:56" x14ac:dyDescent="0.3">
      <c r="A1301">
        <v>4440</v>
      </c>
      <c r="B1301">
        <v>1964</v>
      </c>
      <c r="C1301" t="s">
        <v>41</v>
      </c>
      <c r="D1301" t="s">
        <v>33</v>
      </c>
      <c r="E1301">
        <v>64100</v>
      </c>
      <c r="F1301">
        <v>0</v>
      </c>
      <c r="G1301">
        <v>1</v>
      </c>
      <c r="H1301" s="1">
        <v>41527</v>
      </c>
      <c r="I1301">
        <v>93</v>
      </c>
      <c r="J1301">
        <v>509</v>
      </c>
      <c r="K1301">
        <v>0</v>
      </c>
      <c r="L1301">
        <v>27</v>
      </c>
      <c r="M1301">
        <v>0</v>
      </c>
      <c r="N1301">
        <v>0</v>
      </c>
      <c r="O1301">
        <v>10</v>
      </c>
      <c r="P1301">
        <f>IF(Table13[[#This Row],[MntWines]] = 0,"",Table13[[#This Row],[MntWines]])</f>
        <v>509</v>
      </c>
      <c r="Q1301" t="str">
        <f>IF(Table13[[#This Row],[MntFruits]] = 0, "",Table13[[#This Row],[MntFruits]])</f>
        <v/>
      </c>
      <c r="R1301">
        <f>IF(Table13[[#This Row],[MntMeatProducts]] = 0, "",Table13[[#This Row],[MntMeatProducts]])</f>
        <v>27</v>
      </c>
      <c r="S1301" t="str">
        <f>IF(Table13[[#This Row],[MntFishProducts]] = 0, "",Table13[[#This Row],[MntFishProducts]])</f>
        <v/>
      </c>
      <c r="T1301" t="str">
        <f>IF(Table13[[#This Row],[MntSweetProducts]] = 0, "",Table13[[#This Row],[MntSweetProducts]])</f>
        <v/>
      </c>
      <c r="U1301">
        <f>IF(Table13[[#This Row],[MntGoldProds]] = 0, "",Table13[[#This Row],[MntGoldProds]])</f>
        <v>10</v>
      </c>
      <c r="V1301">
        <v>1</v>
      </c>
      <c r="W1301">
        <v>8</v>
      </c>
      <c r="X1301">
        <v>3</v>
      </c>
      <c r="Y1301">
        <v>6</v>
      </c>
      <c r="Z1301">
        <v>7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 t="s">
        <v>43</v>
      </c>
      <c r="AI1301" s="13">
        <f>SUM(Table13[[#This Row],[MntWines]:[MntGoldProds]])</f>
        <v>546</v>
      </c>
      <c r="AJ1301" s="13">
        <f>AVERAGE(Table13[[#This Row],[MntWines]:[MntGoldProds]])</f>
        <v>91</v>
      </c>
      <c r="AK1301">
        <f>IF(Table13[[#This Row],[Total Number of Purchases]]=0,0,Table13[[#This Row],[Total Spend]]/Table13[[#This Row],[Total Number of Purchases]])</f>
        <v>30.333333333333332</v>
      </c>
      <c r="AM1301">
        <f>SUM(Table13[[#This Row],[NumDealsPurchases]:[NumStorePurchases]])</f>
        <v>18</v>
      </c>
      <c r="AN1301" s="14">
        <f>Snapshot_Date-Table13[[#This Row],[Dt_Customer]]</f>
        <v>389</v>
      </c>
      <c r="AP1301" s="13">
        <f>Table13[[#This Row],[NumDealsPurchases]]/Table13[[#This Row],[Total Number of Purchases]]*100</f>
        <v>5.5555555555555554</v>
      </c>
      <c r="AQ1301">
        <f>6-ROUNDUP(_xlfn.PERCENTRANK.INC(Table13[Recency],Table13[[#This Row],[Recency]])*5, 0)</f>
        <v>1</v>
      </c>
      <c r="AR1301">
        <f>ROUNDUP(_xlfn.PERCENTRANK.INC(Table13[Total Number of Purchases],Table13[[#This Row],[Total Number of Purchases]])*5,0)</f>
        <v>4</v>
      </c>
      <c r="AS1301">
        <f>ROUNDUP(_xlfn.PERCENTRANK.INC(Table13[Total Spend],Table13[[#This Row],[Total Spend]])*5,0)</f>
        <v>3</v>
      </c>
      <c r="AT1301" t="str">
        <f>Table13[[#This Row],[Recency Score]]&amp;Table13[[#This Row],[Frequency Score]]&amp;Table13[[#This Row],[Monetary Score]]</f>
        <v>143</v>
      </c>
      <c r="AU1301" t="str">
        <f t="shared" si="20"/>
        <v>Lost</v>
      </c>
      <c r="AW1301" s="13">
        <f>DATEDIF(Table13[[#This Row],[Dt_Customer]], Snapshot_Date, "d")</f>
        <v>389</v>
      </c>
      <c r="AX1301" s="13">
        <f>Table13[[#This Row],[CL if today]]/365</f>
        <v>1.0657534246575342</v>
      </c>
      <c r="AY1301">
        <f>Table13[[#This Row],[Total Number of Purchases]]/Table13[[#This Row],[Corrected CL]]</f>
        <v>16.889460154241647</v>
      </c>
      <c r="AZ1301">
        <f>Table13[[#This Row],[Average Order Value (AOV)]]*Table13[[#This Row],[Freq per Year]]</f>
        <v>512.31362467866325</v>
      </c>
      <c r="BA1301">
        <f>Table13[[#This Row],[Total Spend]]/Table13[[#This Row],[Corrected CL]]</f>
        <v>512.31362467866325</v>
      </c>
      <c r="BB1301">
        <v>92.875318066157774</v>
      </c>
      <c r="BC1301" s="1">
        <f>Table13[[#This Row],[Dt_Customer]]+Table13[[#This Row],[Recency]]</f>
        <v>41620</v>
      </c>
      <c r="BD1301" s="16" t="str">
        <f>IF(COUNTIF(A:A, A1301) &gt; 1, "Duplicate", "Unique")</f>
        <v>Unique</v>
      </c>
    </row>
    <row r="1302" spans="1:56" x14ac:dyDescent="0.3">
      <c r="A1302">
        <v>10163</v>
      </c>
      <c r="B1302">
        <v>1984</v>
      </c>
      <c r="C1302" t="s">
        <v>37</v>
      </c>
      <c r="D1302" t="s">
        <v>31</v>
      </c>
      <c r="E1302">
        <v>82733</v>
      </c>
      <c r="F1302">
        <v>0</v>
      </c>
      <c r="G1302">
        <v>0</v>
      </c>
      <c r="H1302" s="1">
        <v>41527</v>
      </c>
      <c r="I1302">
        <v>28</v>
      </c>
      <c r="J1302">
        <v>712</v>
      </c>
      <c r="K1302">
        <v>50</v>
      </c>
      <c r="L1302">
        <v>420</v>
      </c>
      <c r="M1302">
        <v>65</v>
      </c>
      <c r="N1302">
        <v>38</v>
      </c>
      <c r="O1302">
        <v>38</v>
      </c>
      <c r="P1302">
        <f>IF(Table13[[#This Row],[MntWines]] = 0,"",Table13[[#This Row],[MntWines]])</f>
        <v>712</v>
      </c>
      <c r="Q1302">
        <f>IF(Table13[[#This Row],[MntFruits]] = 0, "",Table13[[#This Row],[MntFruits]])</f>
        <v>50</v>
      </c>
      <c r="R1302">
        <f>IF(Table13[[#This Row],[MntMeatProducts]] = 0, "",Table13[[#This Row],[MntMeatProducts]])</f>
        <v>420</v>
      </c>
      <c r="S1302">
        <f>IF(Table13[[#This Row],[MntFishProducts]] = 0, "",Table13[[#This Row],[MntFishProducts]])</f>
        <v>65</v>
      </c>
      <c r="T1302">
        <f>IF(Table13[[#This Row],[MntSweetProducts]] = 0, "",Table13[[#This Row],[MntSweetProducts]])</f>
        <v>38</v>
      </c>
      <c r="U1302">
        <f>IF(Table13[[#This Row],[MntGoldProds]] = 0, "",Table13[[#This Row],[MntGoldProds]])</f>
        <v>38</v>
      </c>
      <c r="V1302">
        <v>1</v>
      </c>
      <c r="W1302">
        <v>8</v>
      </c>
      <c r="X1302">
        <v>4</v>
      </c>
      <c r="Y1302">
        <v>7</v>
      </c>
      <c r="Z1302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 t="s">
        <v>30</v>
      </c>
      <c r="AI1302" s="13">
        <f>SUM(Table13[[#This Row],[MntWines]:[MntGoldProds]])</f>
        <v>1323</v>
      </c>
      <c r="AJ1302" s="13">
        <f>AVERAGE(Table13[[#This Row],[MntWines]:[MntGoldProds]])</f>
        <v>220.5</v>
      </c>
      <c r="AK1302">
        <f>IF(Table13[[#This Row],[Total Number of Purchases]]=0,0,Table13[[#This Row],[Total Spend]]/Table13[[#This Row],[Total Number of Purchases]])</f>
        <v>66.150000000000006</v>
      </c>
      <c r="AM1302">
        <f>SUM(Table13[[#This Row],[NumDealsPurchases]:[NumStorePurchases]])</f>
        <v>20</v>
      </c>
      <c r="AN1302" s="14">
        <f>Snapshot_Date-Table13[[#This Row],[Dt_Customer]]</f>
        <v>389</v>
      </c>
      <c r="AP1302" s="13">
        <f>Table13[[#This Row],[NumDealsPurchases]]/Table13[[#This Row],[Total Number of Purchases]]*100</f>
        <v>5</v>
      </c>
      <c r="AQ1302">
        <f>6-ROUNDUP(_xlfn.PERCENTRANK.INC(Table13[Recency],Table13[[#This Row],[Recency]])*5, 0)</f>
        <v>4</v>
      </c>
      <c r="AR1302">
        <f>ROUNDUP(_xlfn.PERCENTRANK.INC(Table13[Total Number of Purchases],Table13[[#This Row],[Total Number of Purchases]])*5,0)</f>
        <v>4</v>
      </c>
      <c r="AS1302">
        <f>ROUNDUP(_xlfn.PERCENTRANK.INC(Table13[Total Spend],Table13[[#This Row],[Total Spend]])*5,0)</f>
        <v>5</v>
      </c>
      <c r="AT1302" t="str">
        <f>Table13[[#This Row],[Recency Score]]&amp;Table13[[#This Row],[Frequency Score]]&amp;Table13[[#This Row],[Monetary Score]]</f>
        <v>445</v>
      </c>
      <c r="AU1302" t="str">
        <f t="shared" si="20"/>
        <v>Big Spenders</v>
      </c>
      <c r="AW1302" s="13">
        <f>DATEDIF(Table13[[#This Row],[Dt_Customer]], Snapshot_Date, "d")</f>
        <v>389</v>
      </c>
      <c r="AX1302" s="13">
        <f>Table13[[#This Row],[CL if today]]/365</f>
        <v>1.0657534246575342</v>
      </c>
      <c r="AY1302">
        <f>Table13[[#This Row],[Total Number of Purchases]]/Table13[[#This Row],[Corrected CL]]</f>
        <v>18.766066838046275</v>
      </c>
      <c r="AZ1302">
        <f>Table13[[#This Row],[Average Order Value (AOV)]]*Table13[[#This Row],[Freq per Year]]</f>
        <v>1241.3753213367611</v>
      </c>
      <c r="BA1302">
        <f>Table13[[#This Row],[Total Spend]]/Table13[[#This Row],[Corrected CL]]</f>
        <v>1241.3753213367611</v>
      </c>
      <c r="BB1302">
        <v>10.24234693877551</v>
      </c>
      <c r="BC1302" s="1">
        <f>Table13[[#This Row],[Dt_Customer]]+Table13[[#This Row],[Recency]]</f>
        <v>41555</v>
      </c>
      <c r="BD1302" s="16" t="str">
        <f>IF(COUNTIF(A:A, A1302) &gt; 1, "Duplicate", "Unique")</f>
        <v>Unique</v>
      </c>
    </row>
    <row r="1303" spans="1:56" x14ac:dyDescent="0.3">
      <c r="A1303">
        <v>3075</v>
      </c>
      <c r="B1303">
        <v>1972</v>
      </c>
      <c r="C1303" t="s">
        <v>37</v>
      </c>
      <c r="D1303" t="s">
        <v>33</v>
      </c>
      <c r="E1303">
        <v>59973</v>
      </c>
      <c r="F1303">
        <v>0</v>
      </c>
      <c r="G1303">
        <v>0</v>
      </c>
      <c r="H1303" s="1">
        <v>41528</v>
      </c>
      <c r="I1303">
        <v>47</v>
      </c>
      <c r="J1303">
        <v>130</v>
      </c>
      <c r="K1303">
        <v>30</v>
      </c>
      <c r="L1303">
        <v>168</v>
      </c>
      <c r="M1303">
        <v>20</v>
      </c>
      <c r="N1303">
        <v>34</v>
      </c>
      <c r="O1303">
        <v>0</v>
      </c>
      <c r="P1303">
        <f>IF(Table13[[#This Row],[MntWines]] = 0,"",Table13[[#This Row],[MntWines]])</f>
        <v>130</v>
      </c>
      <c r="Q1303">
        <f>IF(Table13[[#This Row],[MntFruits]] = 0, "",Table13[[#This Row],[MntFruits]])</f>
        <v>30</v>
      </c>
      <c r="R1303">
        <f>IF(Table13[[#This Row],[MntMeatProducts]] = 0, "",Table13[[#This Row],[MntMeatProducts]])</f>
        <v>168</v>
      </c>
      <c r="S1303">
        <f>IF(Table13[[#This Row],[MntFishProducts]] = 0, "",Table13[[#This Row],[MntFishProducts]])</f>
        <v>20</v>
      </c>
      <c r="T1303">
        <f>IF(Table13[[#This Row],[MntSweetProducts]] = 0, "",Table13[[#This Row],[MntSweetProducts]])</f>
        <v>34</v>
      </c>
      <c r="U1303" t="str">
        <f>IF(Table13[[#This Row],[MntGoldProds]] = 0, "",Table13[[#This Row],[MntGoldProds]])</f>
        <v/>
      </c>
      <c r="V1303">
        <v>1</v>
      </c>
      <c r="W1303">
        <v>3</v>
      </c>
      <c r="X1303">
        <v>4</v>
      </c>
      <c r="Y1303">
        <v>7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 t="s">
        <v>30</v>
      </c>
      <c r="AI1303" s="13">
        <f>SUM(Table13[[#This Row],[MntWines]:[MntGoldProds]])</f>
        <v>382</v>
      </c>
      <c r="AJ1303" s="13">
        <f>AVERAGE(Table13[[#This Row],[MntWines]:[MntGoldProds]])</f>
        <v>63.666666666666664</v>
      </c>
      <c r="AK1303">
        <f>IF(Table13[[#This Row],[Total Number of Purchases]]=0,0,Table13[[#This Row],[Total Spend]]/Table13[[#This Row],[Total Number of Purchases]])</f>
        <v>25.466666666666665</v>
      </c>
      <c r="AM1303">
        <f>SUM(Table13[[#This Row],[NumDealsPurchases]:[NumStorePurchases]])</f>
        <v>15</v>
      </c>
      <c r="AN1303" s="14">
        <f>Snapshot_Date-Table13[[#This Row],[Dt_Customer]]</f>
        <v>388</v>
      </c>
      <c r="AP1303" s="13">
        <f>Table13[[#This Row],[NumDealsPurchases]]/Table13[[#This Row],[Total Number of Purchases]]*100</f>
        <v>6.666666666666667</v>
      </c>
      <c r="AQ1303">
        <f>6-ROUNDUP(_xlfn.PERCENTRANK.INC(Table13[Recency],Table13[[#This Row],[Recency]])*5, 0)</f>
        <v>3</v>
      </c>
      <c r="AR1303">
        <f>ROUNDUP(_xlfn.PERCENTRANK.INC(Table13[Total Number of Purchases],Table13[[#This Row],[Total Number of Purchases]])*5,0)</f>
        <v>3</v>
      </c>
      <c r="AS1303">
        <f>ROUNDUP(_xlfn.PERCENTRANK.INC(Table13[Total Spend],Table13[[#This Row],[Total Spend]])*5,0)</f>
        <v>3</v>
      </c>
      <c r="AT1303" t="str">
        <f>Table13[[#This Row],[Recency Score]]&amp;Table13[[#This Row],[Frequency Score]]&amp;Table13[[#This Row],[Monetary Score]]</f>
        <v>333</v>
      </c>
      <c r="AU1303" t="str">
        <f t="shared" si="20"/>
        <v>Needs Attention</v>
      </c>
      <c r="AW1303" s="13">
        <f>DATEDIF(Table13[[#This Row],[Dt_Customer]], Snapshot_Date, "d")</f>
        <v>388</v>
      </c>
      <c r="AX1303" s="13">
        <f>Table13[[#This Row],[CL if today]]/365</f>
        <v>1.0630136986301371</v>
      </c>
      <c r="AY1303">
        <f>Table13[[#This Row],[Total Number of Purchases]]/Table13[[#This Row],[Corrected CL]]</f>
        <v>14.11082474226804</v>
      </c>
      <c r="AZ1303">
        <f>Table13[[#This Row],[Average Order Value (AOV)]]*Table13[[#This Row],[Freq per Year]]</f>
        <v>359.35567010309273</v>
      </c>
      <c r="BA1303">
        <f>Table13[[#This Row],[Total Spend]]/Table13[[#This Row],[Corrected CL]]</f>
        <v>359.35567010309273</v>
      </c>
      <c r="BB1303">
        <v>670.10256410256409</v>
      </c>
      <c r="BC1303" s="1">
        <f>Table13[[#This Row],[Dt_Customer]]+Table13[[#This Row],[Recency]]</f>
        <v>41575</v>
      </c>
      <c r="BD1303" s="16" t="str">
        <f>IF(COUNTIF(A:A, A1303) &gt; 1, "Duplicate", "Unique")</f>
        <v>Unique</v>
      </c>
    </row>
    <row r="1304" spans="1:56" x14ac:dyDescent="0.3">
      <c r="A1304">
        <v>10701</v>
      </c>
      <c r="B1304">
        <v>1973</v>
      </c>
      <c r="C1304" t="s">
        <v>28</v>
      </c>
      <c r="D1304" t="s">
        <v>33</v>
      </c>
      <c r="E1304">
        <v>65308</v>
      </c>
      <c r="F1304">
        <v>0</v>
      </c>
      <c r="G1304">
        <v>0</v>
      </c>
      <c r="H1304" s="1">
        <v>41528</v>
      </c>
      <c r="I1304">
        <v>60</v>
      </c>
      <c r="J1304">
        <v>713</v>
      </c>
      <c r="K1304">
        <v>0</v>
      </c>
      <c r="L1304">
        <v>264</v>
      </c>
      <c r="M1304">
        <v>120</v>
      </c>
      <c r="N1304">
        <v>80</v>
      </c>
      <c r="O1304">
        <v>34</v>
      </c>
      <c r="P1304">
        <f>IF(Table13[[#This Row],[MntWines]] = 0,"",Table13[[#This Row],[MntWines]])</f>
        <v>713</v>
      </c>
      <c r="Q1304" t="str">
        <f>IF(Table13[[#This Row],[MntFruits]] = 0, "",Table13[[#This Row],[MntFruits]])</f>
        <v/>
      </c>
      <c r="R1304">
        <f>IF(Table13[[#This Row],[MntMeatProducts]] = 0, "",Table13[[#This Row],[MntMeatProducts]])</f>
        <v>264</v>
      </c>
      <c r="S1304">
        <f>IF(Table13[[#This Row],[MntFishProducts]] = 0, "",Table13[[#This Row],[MntFishProducts]])</f>
        <v>120</v>
      </c>
      <c r="T1304">
        <f>IF(Table13[[#This Row],[MntSweetProducts]] = 0, "",Table13[[#This Row],[MntSweetProducts]])</f>
        <v>80</v>
      </c>
      <c r="U1304">
        <f>IF(Table13[[#This Row],[MntGoldProds]] = 0, "",Table13[[#This Row],[MntGoldProds]])</f>
        <v>34</v>
      </c>
      <c r="V1304">
        <v>1</v>
      </c>
      <c r="W1304">
        <v>7</v>
      </c>
      <c r="X1304">
        <v>8</v>
      </c>
      <c r="Y1304">
        <v>12</v>
      </c>
      <c r="Z1304">
        <v>4</v>
      </c>
      <c r="AA1304">
        <v>1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 t="s">
        <v>34</v>
      </c>
      <c r="AI1304" s="13">
        <f>SUM(Table13[[#This Row],[MntWines]:[MntGoldProds]])</f>
        <v>1211</v>
      </c>
      <c r="AJ1304" s="13">
        <f>AVERAGE(Table13[[#This Row],[MntWines]:[MntGoldProds]])</f>
        <v>201.83333333333334</v>
      </c>
      <c r="AK1304">
        <f>IF(Table13[[#This Row],[Total Number of Purchases]]=0,0,Table13[[#This Row],[Total Spend]]/Table13[[#This Row],[Total Number of Purchases]])</f>
        <v>43.25</v>
      </c>
      <c r="AM1304">
        <f>SUM(Table13[[#This Row],[NumDealsPurchases]:[NumStorePurchases]])</f>
        <v>28</v>
      </c>
      <c r="AN1304" s="14">
        <f>Snapshot_Date-Table13[[#This Row],[Dt_Customer]]</f>
        <v>388</v>
      </c>
      <c r="AP1304" s="13">
        <f>Table13[[#This Row],[NumDealsPurchases]]/Table13[[#This Row],[Total Number of Purchases]]*100</f>
        <v>3.5714285714285712</v>
      </c>
      <c r="AQ1304">
        <f>6-ROUNDUP(_xlfn.PERCENTRANK.INC(Table13[Recency],Table13[[#This Row],[Recency]])*5, 0)</f>
        <v>2</v>
      </c>
      <c r="AR1304">
        <f>ROUNDUP(_xlfn.PERCENTRANK.INC(Table13[Total Number of Purchases],Table13[[#This Row],[Total Number of Purchases]])*5,0)</f>
        <v>5</v>
      </c>
      <c r="AS1304">
        <f>ROUNDUP(_xlfn.PERCENTRANK.INC(Table13[Total Spend],Table13[[#This Row],[Total Spend]])*5,0)</f>
        <v>5</v>
      </c>
      <c r="AT1304" t="str">
        <f>Table13[[#This Row],[Recency Score]]&amp;Table13[[#This Row],[Frequency Score]]&amp;Table13[[#This Row],[Monetary Score]]</f>
        <v>255</v>
      </c>
      <c r="AU1304" t="str">
        <f t="shared" si="20"/>
        <v>Frequent Buyers</v>
      </c>
      <c r="AW1304" s="13">
        <f>DATEDIF(Table13[[#This Row],[Dt_Customer]], Snapshot_Date, "d")</f>
        <v>388</v>
      </c>
      <c r="AX1304" s="13">
        <f>Table13[[#This Row],[CL if today]]/365</f>
        <v>1.0630136986301371</v>
      </c>
      <c r="AY1304">
        <f>Table13[[#This Row],[Total Number of Purchases]]/Table13[[#This Row],[Corrected CL]]</f>
        <v>26.340206185567009</v>
      </c>
      <c r="AZ1304">
        <f>Table13[[#This Row],[Average Order Value (AOV)]]*Table13[[#This Row],[Freq per Year]]</f>
        <v>1139.2139175257732</v>
      </c>
      <c r="BA1304">
        <f>Table13[[#This Row],[Total Spend]]/Table13[[#This Row],[Corrected CL]]</f>
        <v>1139.213917525773</v>
      </c>
      <c r="BB1304">
        <v>767.43589743589735</v>
      </c>
      <c r="BC1304" s="1">
        <f>Table13[[#This Row],[Dt_Customer]]+Table13[[#This Row],[Recency]]</f>
        <v>41588</v>
      </c>
      <c r="BD1304" s="16" t="str">
        <f>IF(COUNTIF(A:A, A1304) &gt; 1, "Duplicate", "Unique")</f>
        <v>Unique</v>
      </c>
    </row>
    <row r="1305" spans="1:56" x14ac:dyDescent="0.3">
      <c r="A1305">
        <v>837</v>
      </c>
      <c r="B1305">
        <v>1977</v>
      </c>
      <c r="C1305" t="s">
        <v>28</v>
      </c>
      <c r="D1305" t="s">
        <v>33</v>
      </c>
      <c r="E1305">
        <v>54809</v>
      </c>
      <c r="F1305">
        <v>1</v>
      </c>
      <c r="G1305">
        <v>1</v>
      </c>
      <c r="H1305" s="1">
        <v>41528</v>
      </c>
      <c r="I1305">
        <v>0</v>
      </c>
      <c r="J1305">
        <v>63</v>
      </c>
      <c r="K1305">
        <v>6</v>
      </c>
      <c r="L1305">
        <v>57</v>
      </c>
      <c r="M1305">
        <v>13</v>
      </c>
      <c r="N1305">
        <v>13</v>
      </c>
      <c r="O1305">
        <v>22</v>
      </c>
      <c r="P1305">
        <f>IF(Table13[[#This Row],[MntWines]] = 0,"",Table13[[#This Row],[MntWines]])</f>
        <v>63</v>
      </c>
      <c r="Q1305">
        <f>IF(Table13[[#This Row],[MntFruits]] = 0, "",Table13[[#This Row],[MntFruits]])</f>
        <v>6</v>
      </c>
      <c r="R1305">
        <f>IF(Table13[[#This Row],[MntMeatProducts]] = 0, "",Table13[[#This Row],[MntMeatProducts]])</f>
        <v>57</v>
      </c>
      <c r="S1305">
        <f>IF(Table13[[#This Row],[MntFishProducts]] = 0, "",Table13[[#This Row],[MntFishProducts]])</f>
        <v>13</v>
      </c>
      <c r="T1305">
        <f>IF(Table13[[#This Row],[MntSweetProducts]] = 0, "",Table13[[#This Row],[MntSweetProducts]])</f>
        <v>13</v>
      </c>
      <c r="U1305">
        <f>IF(Table13[[#This Row],[MntGoldProds]] = 0, "",Table13[[#This Row],[MntGoldProds]])</f>
        <v>22</v>
      </c>
      <c r="V1305">
        <v>4</v>
      </c>
      <c r="W1305">
        <v>2</v>
      </c>
      <c r="X1305">
        <v>1</v>
      </c>
      <c r="Y1305">
        <v>5</v>
      </c>
      <c r="Z1305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30</v>
      </c>
      <c r="AI1305" s="13">
        <f>SUM(Table13[[#This Row],[MntWines]:[MntGoldProds]])</f>
        <v>174</v>
      </c>
      <c r="AJ1305" s="13">
        <f>AVERAGE(Table13[[#This Row],[MntWines]:[MntGoldProds]])</f>
        <v>29</v>
      </c>
      <c r="AK1305">
        <f>IF(Table13[[#This Row],[Total Number of Purchases]]=0,0,Table13[[#This Row],[Total Spend]]/Table13[[#This Row],[Total Number of Purchases]])</f>
        <v>14.5</v>
      </c>
      <c r="AM1305">
        <f>SUM(Table13[[#This Row],[NumDealsPurchases]:[NumStorePurchases]])</f>
        <v>12</v>
      </c>
      <c r="AN1305" s="14">
        <f>Snapshot_Date-Table13[[#This Row],[Dt_Customer]]</f>
        <v>388</v>
      </c>
      <c r="AP1305" s="13">
        <f>Table13[[#This Row],[NumDealsPurchases]]/Table13[[#This Row],[Total Number of Purchases]]*100</f>
        <v>33.333333333333329</v>
      </c>
      <c r="AQ1305">
        <f>6-ROUNDUP(_xlfn.PERCENTRANK.INC(Table13[Recency],Table13[[#This Row],[Recency]])*5, 0)</f>
        <v>6</v>
      </c>
      <c r="AR1305">
        <f>ROUNDUP(_xlfn.PERCENTRANK.INC(Table13[Total Number of Purchases],Table13[[#This Row],[Total Number of Purchases]])*5,0)</f>
        <v>2</v>
      </c>
      <c r="AS1305">
        <f>ROUNDUP(_xlfn.PERCENTRANK.INC(Table13[Total Spend],Table13[[#This Row],[Total Spend]])*5,0)</f>
        <v>2</v>
      </c>
      <c r="AT1305" t="str">
        <f>Table13[[#This Row],[Recency Score]]&amp;Table13[[#This Row],[Frequency Score]]&amp;Table13[[#This Row],[Monetary Score]]</f>
        <v>622</v>
      </c>
      <c r="AU1305" t="str">
        <f t="shared" si="20"/>
        <v>Others</v>
      </c>
      <c r="AW1305" s="13">
        <f>DATEDIF(Table13[[#This Row],[Dt_Customer]], Snapshot_Date, "d")</f>
        <v>388</v>
      </c>
      <c r="AX1305" s="13">
        <f>Table13[[#This Row],[CL if today]]/365</f>
        <v>1.0630136986301371</v>
      </c>
      <c r="AY1305">
        <f>Table13[[#This Row],[Total Number of Purchases]]/Table13[[#This Row],[Corrected CL]]</f>
        <v>11.288659793814432</v>
      </c>
      <c r="AZ1305">
        <f>Table13[[#This Row],[Average Order Value (AOV)]]*Table13[[#This Row],[Freq per Year]]</f>
        <v>163.68556701030926</v>
      </c>
      <c r="BA1305">
        <f>Table13[[#This Row],[Total Spend]]/Table13[[#This Row],[Corrected CL]]</f>
        <v>163.68556701030926</v>
      </c>
      <c r="BB1305">
        <v>512.31362467866325</v>
      </c>
      <c r="BC1305" s="1">
        <f>Table13[[#This Row],[Dt_Customer]]+Table13[[#This Row],[Recency]]</f>
        <v>41528</v>
      </c>
      <c r="BD1305" s="16" t="str">
        <f>IF(COUNTIF(A:A, A1305) &gt; 1, "Duplicate", "Unique")</f>
        <v>Unique</v>
      </c>
    </row>
    <row r="1306" spans="1:56" x14ac:dyDescent="0.3">
      <c r="A1306">
        <v>10521</v>
      </c>
      <c r="B1306">
        <v>1977</v>
      </c>
      <c r="C1306" t="s">
        <v>28</v>
      </c>
      <c r="D1306" t="s">
        <v>33</v>
      </c>
      <c r="E1306">
        <v>54809</v>
      </c>
      <c r="F1306">
        <v>1</v>
      </c>
      <c r="G1306">
        <v>1</v>
      </c>
      <c r="H1306" s="1">
        <v>41528</v>
      </c>
      <c r="I1306">
        <v>0</v>
      </c>
      <c r="J1306">
        <v>63</v>
      </c>
      <c r="K1306">
        <v>6</v>
      </c>
      <c r="L1306">
        <v>57</v>
      </c>
      <c r="M1306">
        <v>13</v>
      </c>
      <c r="N1306">
        <v>13</v>
      </c>
      <c r="O1306">
        <v>22</v>
      </c>
      <c r="P1306">
        <f>IF(Table13[[#This Row],[MntWines]] = 0,"",Table13[[#This Row],[MntWines]])</f>
        <v>63</v>
      </c>
      <c r="Q1306">
        <f>IF(Table13[[#This Row],[MntFruits]] = 0, "",Table13[[#This Row],[MntFruits]])</f>
        <v>6</v>
      </c>
      <c r="R1306">
        <f>IF(Table13[[#This Row],[MntMeatProducts]] = 0, "",Table13[[#This Row],[MntMeatProducts]])</f>
        <v>57</v>
      </c>
      <c r="S1306">
        <f>IF(Table13[[#This Row],[MntFishProducts]] = 0, "",Table13[[#This Row],[MntFishProducts]])</f>
        <v>13</v>
      </c>
      <c r="T1306">
        <f>IF(Table13[[#This Row],[MntSweetProducts]] = 0, "",Table13[[#This Row],[MntSweetProducts]])</f>
        <v>13</v>
      </c>
      <c r="U1306">
        <f>IF(Table13[[#This Row],[MntGoldProds]] = 0, "",Table13[[#This Row],[MntGoldProds]])</f>
        <v>22</v>
      </c>
      <c r="V1306">
        <v>4</v>
      </c>
      <c r="W1306">
        <v>2</v>
      </c>
      <c r="X1306">
        <v>1</v>
      </c>
      <c r="Y1306">
        <v>5</v>
      </c>
      <c r="Z1306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 t="s">
        <v>30</v>
      </c>
      <c r="AI1306" s="13">
        <f>SUM(Table13[[#This Row],[MntWines]:[MntGoldProds]])</f>
        <v>174</v>
      </c>
      <c r="AJ1306" s="13">
        <f>AVERAGE(Table13[[#This Row],[MntWines]:[MntGoldProds]])</f>
        <v>29</v>
      </c>
      <c r="AK1306">
        <f>IF(Table13[[#This Row],[Total Number of Purchases]]=0,0,Table13[[#This Row],[Total Spend]]/Table13[[#This Row],[Total Number of Purchases]])</f>
        <v>14.5</v>
      </c>
      <c r="AM1306">
        <f>SUM(Table13[[#This Row],[NumDealsPurchases]:[NumStorePurchases]])</f>
        <v>12</v>
      </c>
      <c r="AN1306" s="14">
        <f>Snapshot_Date-Table13[[#This Row],[Dt_Customer]]</f>
        <v>388</v>
      </c>
      <c r="AP1306" s="13">
        <f>Table13[[#This Row],[NumDealsPurchases]]/Table13[[#This Row],[Total Number of Purchases]]*100</f>
        <v>33.333333333333329</v>
      </c>
      <c r="AQ1306">
        <f>6-ROUNDUP(_xlfn.PERCENTRANK.INC(Table13[Recency],Table13[[#This Row],[Recency]])*5, 0)</f>
        <v>6</v>
      </c>
      <c r="AR1306">
        <f>ROUNDUP(_xlfn.PERCENTRANK.INC(Table13[Total Number of Purchases],Table13[[#This Row],[Total Number of Purchases]])*5,0)</f>
        <v>2</v>
      </c>
      <c r="AS1306">
        <f>ROUNDUP(_xlfn.PERCENTRANK.INC(Table13[Total Spend],Table13[[#This Row],[Total Spend]])*5,0)</f>
        <v>2</v>
      </c>
      <c r="AT1306" t="str">
        <f>Table13[[#This Row],[Recency Score]]&amp;Table13[[#This Row],[Frequency Score]]&amp;Table13[[#This Row],[Monetary Score]]</f>
        <v>622</v>
      </c>
      <c r="AU1306" t="str">
        <f t="shared" si="20"/>
        <v>Others</v>
      </c>
      <c r="AW1306" s="13">
        <f>DATEDIF(Table13[[#This Row],[Dt_Customer]], Snapshot_Date, "d")</f>
        <v>388</v>
      </c>
      <c r="AX1306" s="13">
        <f>Table13[[#This Row],[CL if today]]/365</f>
        <v>1.0630136986301371</v>
      </c>
      <c r="AY1306">
        <f>Table13[[#This Row],[Total Number of Purchases]]/Table13[[#This Row],[Corrected CL]]</f>
        <v>11.288659793814432</v>
      </c>
      <c r="AZ1306">
        <f>Table13[[#This Row],[Average Order Value (AOV)]]*Table13[[#This Row],[Freq per Year]]</f>
        <v>163.68556701030926</v>
      </c>
      <c r="BA1306">
        <f>Table13[[#This Row],[Total Spend]]/Table13[[#This Row],[Corrected CL]]</f>
        <v>163.68556701030926</v>
      </c>
      <c r="BB1306">
        <v>73</v>
      </c>
      <c r="BC1306" s="1">
        <f>Table13[[#This Row],[Dt_Customer]]+Table13[[#This Row],[Recency]]</f>
        <v>41528</v>
      </c>
      <c r="BD1306" s="16" t="str">
        <f>IF(COUNTIF(A:A, A1306) &gt; 1, "Duplicate", "Unique")</f>
        <v>Unique</v>
      </c>
    </row>
    <row r="1307" spans="1:56" x14ac:dyDescent="0.3">
      <c r="A1307">
        <v>663</v>
      </c>
      <c r="B1307">
        <v>1989</v>
      </c>
      <c r="C1307" t="s">
        <v>37</v>
      </c>
      <c r="D1307" t="s">
        <v>31</v>
      </c>
      <c r="E1307">
        <v>33996</v>
      </c>
      <c r="F1307">
        <v>0</v>
      </c>
      <c r="G1307">
        <v>0</v>
      </c>
      <c r="H1307" s="1">
        <v>41528</v>
      </c>
      <c r="I1307">
        <v>46</v>
      </c>
      <c r="J1307">
        <v>40</v>
      </c>
      <c r="K1307">
        <v>2</v>
      </c>
      <c r="L1307">
        <v>15</v>
      </c>
      <c r="M1307">
        <v>8</v>
      </c>
      <c r="N1307">
        <v>0</v>
      </c>
      <c r="O1307">
        <v>6</v>
      </c>
      <c r="P1307">
        <f>IF(Table13[[#This Row],[MntWines]] = 0,"",Table13[[#This Row],[MntWines]])</f>
        <v>40</v>
      </c>
      <c r="Q1307">
        <f>IF(Table13[[#This Row],[MntFruits]] = 0, "",Table13[[#This Row],[MntFruits]])</f>
        <v>2</v>
      </c>
      <c r="R1307">
        <f>IF(Table13[[#This Row],[MntMeatProducts]] = 0, "",Table13[[#This Row],[MntMeatProducts]])</f>
        <v>15</v>
      </c>
      <c r="S1307">
        <f>IF(Table13[[#This Row],[MntFishProducts]] = 0, "",Table13[[#This Row],[MntFishProducts]])</f>
        <v>8</v>
      </c>
      <c r="T1307" t="str">
        <f>IF(Table13[[#This Row],[MntSweetProducts]] = 0, "",Table13[[#This Row],[MntSweetProducts]])</f>
        <v/>
      </c>
      <c r="U1307">
        <f>IF(Table13[[#This Row],[MntGoldProds]] = 0, "",Table13[[#This Row],[MntGoldProds]])</f>
        <v>6</v>
      </c>
      <c r="V1307">
        <v>1</v>
      </c>
      <c r="W1307">
        <v>1</v>
      </c>
      <c r="X1307">
        <v>1</v>
      </c>
      <c r="Y1307">
        <v>3</v>
      </c>
      <c r="Z1307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 t="s">
        <v>30</v>
      </c>
      <c r="AI1307" s="13">
        <f>SUM(Table13[[#This Row],[MntWines]:[MntGoldProds]])</f>
        <v>71</v>
      </c>
      <c r="AJ1307" s="13">
        <f>AVERAGE(Table13[[#This Row],[MntWines]:[MntGoldProds]])</f>
        <v>11.833333333333334</v>
      </c>
      <c r="AK1307">
        <f>IF(Table13[[#This Row],[Total Number of Purchases]]=0,0,Table13[[#This Row],[Total Spend]]/Table13[[#This Row],[Total Number of Purchases]])</f>
        <v>11.833333333333334</v>
      </c>
      <c r="AM1307">
        <f>SUM(Table13[[#This Row],[NumDealsPurchases]:[NumStorePurchases]])</f>
        <v>6</v>
      </c>
      <c r="AN1307" s="14">
        <f>Snapshot_Date-Table13[[#This Row],[Dt_Customer]]</f>
        <v>388</v>
      </c>
      <c r="AP1307" s="13">
        <f>Table13[[#This Row],[NumDealsPurchases]]/Table13[[#This Row],[Total Number of Purchases]]*100</f>
        <v>16.666666666666664</v>
      </c>
      <c r="AQ1307">
        <f>6-ROUNDUP(_xlfn.PERCENTRANK.INC(Table13[Recency],Table13[[#This Row],[Recency]])*5, 0)</f>
        <v>3</v>
      </c>
      <c r="AR1307">
        <f>ROUNDUP(_xlfn.PERCENTRANK.INC(Table13[Total Number of Purchases],Table13[[#This Row],[Total Number of Purchases]])*5,0)</f>
        <v>1</v>
      </c>
      <c r="AS1307">
        <f>ROUNDUP(_xlfn.PERCENTRANK.INC(Table13[Total Spend],Table13[[#This Row],[Total Spend]])*5,0)</f>
        <v>2</v>
      </c>
      <c r="AT1307" t="str">
        <f>Table13[[#This Row],[Recency Score]]&amp;Table13[[#This Row],[Frequency Score]]&amp;Table13[[#This Row],[Monetary Score]]</f>
        <v>312</v>
      </c>
      <c r="AU1307" t="str">
        <f t="shared" si="20"/>
        <v>Needs Attention</v>
      </c>
      <c r="AW1307" s="13">
        <f>DATEDIF(Table13[[#This Row],[Dt_Customer]], Snapshot_Date, "d")</f>
        <v>388</v>
      </c>
      <c r="AX1307" s="13">
        <f>Table13[[#This Row],[CL if today]]/365</f>
        <v>1.0630136986301371</v>
      </c>
      <c r="AY1307">
        <f>Table13[[#This Row],[Total Number of Purchases]]/Table13[[#This Row],[Corrected CL]]</f>
        <v>5.644329896907216</v>
      </c>
      <c r="AZ1307">
        <f>Table13[[#This Row],[Average Order Value (AOV)]]*Table13[[#This Row],[Freq per Year]]</f>
        <v>66.791237113402062</v>
      </c>
      <c r="BA1307">
        <f>Table13[[#This Row],[Total Spend]]/Table13[[#This Row],[Corrected CL]]</f>
        <v>66.791237113402062</v>
      </c>
      <c r="BB1307">
        <v>73</v>
      </c>
      <c r="BC1307" s="1">
        <f>Table13[[#This Row],[Dt_Customer]]+Table13[[#This Row],[Recency]]</f>
        <v>41574</v>
      </c>
      <c r="BD1307" s="16" t="str">
        <f>IF(COUNTIF(A:A, A1307) &gt; 1, "Duplicate", "Unique")</f>
        <v>Unique</v>
      </c>
    </row>
    <row r="1308" spans="1:56" x14ac:dyDescent="0.3">
      <c r="A1308">
        <v>8299</v>
      </c>
      <c r="B1308">
        <v>1989</v>
      </c>
      <c r="C1308" t="s">
        <v>37</v>
      </c>
      <c r="D1308" t="s">
        <v>31</v>
      </c>
      <c r="E1308">
        <v>33996</v>
      </c>
      <c r="F1308">
        <v>0</v>
      </c>
      <c r="G1308">
        <v>0</v>
      </c>
      <c r="H1308" s="1">
        <v>41528</v>
      </c>
      <c r="I1308">
        <v>46</v>
      </c>
      <c r="J1308">
        <v>40</v>
      </c>
      <c r="K1308">
        <v>2</v>
      </c>
      <c r="L1308">
        <v>15</v>
      </c>
      <c r="M1308">
        <v>8</v>
      </c>
      <c r="N1308">
        <v>0</v>
      </c>
      <c r="O1308">
        <v>6</v>
      </c>
      <c r="P1308">
        <f>IF(Table13[[#This Row],[MntWines]] = 0,"",Table13[[#This Row],[MntWines]])</f>
        <v>40</v>
      </c>
      <c r="Q1308">
        <f>IF(Table13[[#This Row],[MntFruits]] = 0, "",Table13[[#This Row],[MntFruits]])</f>
        <v>2</v>
      </c>
      <c r="R1308">
        <f>IF(Table13[[#This Row],[MntMeatProducts]] = 0, "",Table13[[#This Row],[MntMeatProducts]])</f>
        <v>15</v>
      </c>
      <c r="S1308">
        <f>IF(Table13[[#This Row],[MntFishProducts]] = 0, "",Table13[[#This Row],[MntFishProducts]])</f>
        <v>8</v>
      </c>
      <c r="T1308" t="str">
        <f>IF(Table13[[#This Row],[MntSweetProducts]] = 0, "",Table13[[#This Row],[MntSweetProducts]])</f>
        <v/>
      </c>
      <c r="U1308">
        <f>IF(Table13[[#This Row],[MntGoldProds]] = 0, "",Table13[[#This Row],[MntGoldProds]])</f>
        <v>6</v>
      </c>
      <c r="V1308">
        <v>1</v>
      </c>
      <c r="W1308">
        <v>1</v>
      </c>
      <c r="X1308">
        <v>1</v>
      </c>
      <c r="Y1308">
        <v>3</v>
      </c>
      <c r="Z1308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">
        <v>43</v>
      </c>
      <c r="AI1308" s="13">
        <f>SUM(Table13[[#This Row],[MntWines]:[MntGoldProds]])</f>
        <v>71</v>
      </c>
      <c r="AJ1308" s="13">
        <f>AVERAGE(Table13[[#This Row],[MntWines]:[MntGoldProds]])</f>
        <v>11.833333333333334</v>
      </c>
      <c r="AK1308">
        <f>IF(Table13[[#This Row],[Total Number of Purchases]]=0,0,Table13[[#This Row],[Total Spend]]/Table13[[#This Row],[Total Number of Purchases]])</f>
        <v>11.833333333333334</v>
      </c>
      <c r="AM1308">
        <f>SUM(Table13[[#This Row],[NumDealsPurchases]:[NumStorePurchases]])</f>
        <v>6</v>
      </c>
      <c r="AN1308" s="14">
        <f>Snapshot_Date-Table13[[#This Row],[Dt_Customer]]</f>
        <v>388</v>
      </c>
      <c r="AP1308" s="13">
        <f>Table13[[#This Row],[NumDealsPurchases]]/Table13[[#This Row],[Total Number of Purchases]]*100</f>
        <v>16.666666666666664</v>
      </c>
      <c r="AQ1308">
        <f>6-ROUNDUP(_xlfn.PERCENTRANK.INC(Table13[Recency],Table13[[#This Row],[Recency]])*5, 0)</f>
        <v>3</v>
      </c>
      <c r="AR1308">
        <f>ROUNDUP(_xlfn.PERCENTRANK.INC(Table13[Total Number of Purchases],Table13[[#This Row],[Total Number of Purchases]])*5,0)</f>
        <v>1</v>
      </c>
      <c r="AS1308">
        <f>ROUNDUP(_xlfn.PERCENTRANK.INC(Table13[Total Spend],Table13[[#This Row],[Total Spend]])*5,0)</f>
        <v>2</v>
      </c>
      <c r="AT1308" t="str">
        <f>Table13[[#This Row],[Recency Score]]&amp;Table13[[#This Row],[Frequency Score]]&amp;Table13[[#This Row],[Monetary Score]]</f>
        <v>312</v>
      </c>
      <c r="AU1308" t="str">
        <f t="shared" si="20"/>
        <v>Needs Attention</v>
      </c>
      <c r="AW1308" s="13">
        <f>DATEDIF(Table13[[#This Row],[Dt_Customer]], Snapshot_Date, "d")</f>
        <v>388</v>
      </c>
      <c r="AX1308" s="13">
        <f>Table13[[#This Row],[CL if today]]/365</f>
        <v>1.0630136986301371</v>
      </c>
      <c r="AY1308">
        <f>Table13[[#This Row],[Total Number of Purchases]]/Table13[[#This Row],[Corrected CL]]</f>
        <v>5.644329896907216</v>
      </c>
      <c r="AZ1308">
        <f>Table13[[#This Row],[Average Order Value (AOV)]]*Table13[[#This Row],[Freq per Year]]</f>
        <v>66.791237113402062</v>
      </c>
      <c r="BA1308">
        <f>Table13[[#This Row],[Total Spend]]/Table13[[#This Row],[Corrected CL]]</f>
        <v>66.791237113402062</v>
      </c>
      <c r="BB1308">
        <v>984.56410256410254</v>
      </c>
      <c r="BC1308" s="1">
        <f>Table13[[#This Row],[Dt_Customer]]+Table13[[#This Row],[Recency]]</f>
        <v>41574</v>
      </c>
      <c r="BD1308" s="16" t="str">
        <f>IF(COUNTIF(A:A, A1308) &gt; 1, "Duplicate", "Unique")</f>
        <v>Unique</v>
      </c>
    </row>
    <row r="1309" spans="1:56" x14ac:dyDescent="0.3">
      <c r="A1309">
        <v>5407</v>
      </c>
      <c r="B1309">
        <v>1954</v>
      </c>
      <c r="C1309" t="s">
        <v>28</v>
      </c>
      <c r="D1309" t="s">
        <v>35</v>
      </c>
      <c r="E1309">
        <v>53103</v>
      </c>
      <c r="F1309">
        <v>0</v>
      </c>
      <c r="G1309">
        <v>1</v>
      </c>
      <c r="H1309" s="1">
        <v>41529</v>
      </c>
      <c r="I1309">
        <v>70</v>
      </c>
      <c r="J1309">
        <v>729</v>
      </c>
      <c r="K1309">
        <v>17</v>
      </c>
      <c r="L1309">
        <v>133</v>
      </c>
      <c r="M1309">
        <v>11</v>
      </c>
      <c r="N1309">
        <v>0</v>
      </c>
      <c r="O1309">
        <v>195</v>
      </c>
      <c r="P1309">
        <f>IF(Table13[[#This Row],[MntWines]] = 0,"",Table13[[#This Row],[MntWines]])</f>
        <v>729</v>
      </c>
      <c r="Q1309">
        <f>IF(Table13[[#This Row],[MntFruits]] = 0, "",Table13[[#This Row],[MntFruits]])</f>
        <v>17</v>
      </c>
      <c r="R1309">
        <f>IF(Table13[[#This Row],[MntMeatProducts]] = 0, "",Table13[[#This Row],[MntMeatProducts]])</f>
        <v>133</v>
      </c>
      <c r="S1309">
        <f>IF(Table13[[#This Row],[MntFishProducts]] = 0, "",Table13[[#This Row],[MntFishProducts]])</f>
        <v>11</v>
      </c>
      <c r="T1309" t="str">
        <f>IF(Table13[[#This Row],[MntSweetProducts]] = 0, "",Table13[[#This Row],[MntSweetProducts]])</f>
        <v/>
      </c>
      <c r="U1309">
        <f>IF(Table13[[#This Row],[MntGoldProds]] = 0, "",Table13[[#This Row],[MntGoldProds]])</f>
        <v>195</v>
      </c>
      <c r="V1309">
        <v>5</v>
      </c>
      <c r="W1309">
        <v>10</v>
      </c>
      <c r="X1309">
        <v>6</v>
      </c>
      <c r="Y1309">
        <v>7</v>
      </c>
      <c r="Z1309">
        <v>7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 t="s">
        <v>43</v>
      </c>
      <c r="AI1309" s="13">
        <f>SUM(Table13[[#This Row],[MntWines]:[MntGoldProds]])</f>
        <v>1085</v>
      </c>
      <c r="AJ1309" s="13">
        <f>AVERAGE(Table13[[#This Row],[MntWines]:[MntGoldProds]])</f>
        <v>180.83333333333334</v>
      </c>
      <c r="AK1309">
        <f>IF(Table13[[#This Row],[Total Number of Purchases]]=0,0,Table13[[#This Row],[Total Spend]]/Table13[[#This Row],[Total Number of Purchases]])</f>
        <v>38.75</v>
      </c>
      <c r="AM1309">
        <f>SUM(Table13[[#This Row],[NumDealsPurchases]:[NumStorePurchases]])</f>
        <v>28</v>
      </c>
      <c r="AN1309" s="14">
        <f>Snapshot_Date-Table13[[#This Row],[Dt_Customer]]</f>
        <v>387</v>
      </c>
      <c r="AP1309" s="13">
        <f>Table13[[#This Row],[NumDealsPurchases]]/Table13[[#This Row],[Total Number of Purchases]]*100</f>
        <v>17.857142857142858</v>
      </c>
      <c r="AQ1309">
        <f>6-ROUNDUP(_xlfn.PERCENTRANK.INC(Table13[Recency],Table13[[#This Row],[Recency]])*5, 0)</f>
        <v>2</v>
      </c>
      <c r="AR1309">
        <f>ROUNDUP(_xlfn.PERCENTRANK.INC(Table13[Total Number of Purchases],Table13[[#This Row],[Total Number of Purchases]])*5,0)</f>
        <v>5</v>
      </c>
      <c r="AS1309">
        <f>ROUNDUP(_xlfn.PERCENTRANK.INC(Table13[Total Spend],Table13[[#This Row],[Total Spend]])*5,0)</f>
        <v>4</v>
      </c>
      <c r="AT1309" t="str">
        <f>Table13[[#This Row],[Recency Score]]&amp;Table13[[#This Row],[Frequency Score]]&amp;Table13[[#This Row],[Monetary Score]]</f>
        <v>254</v>
      </c>
      <c r="AU1309" t="str">
        <f t="shared" si="20"/>
        <v>Frequent Buyers</v>
      </c>
      <c r="AW1309" s="13">
        <f>DATEDIF(Table13[[#This Row],[Dt_Customer]], Snapshot_Date, "d")</f>
        <v>387</v>
      </c>
      <c r="AX1309" s="13">
        <f>Table13[[#This Row],[CL if today]]/365</f>
        <v>1.0602739726027397</v>
      </c>
      <c r="AY1309">
        <f>Table13[[#This Row],[Total Number of Purchases]]/Table13[[#This Row],[Corrected CL]]</f>
        <v>26.408268733850129</v>
      </c>
      <c r="AZ1309">
        <f>Table13[[#This Row],[Average Order Value (AOV)]]*Table13[[#This Row],[Freq per Year]]</f>
        <v>1023.3204134366924</v>
      </c>
      <c r="BA1309">
        <f>Table13[[#This Row],[Total Spend]]/Table13[[#This Row],[Corrected CL]]</f>
        <v>1023.3204134366925</v>
      </c>
      <c r="BB1309">
        <v>1139.213917525773</v>
      </c>
      <c r="BC1309" s="1">
        <f>Table13[[#This Row],[Dt_Customer]]+Table13[[#This Row],[Recency]]</f>
        <v>41599</v>
      </c>
      <c r="BD1309" s="16" t="str">
        <f>IF(COUNTIF(A:A, A1309) &gt; 1, "Duplicate", "Unique")</f>
        <v>Unique</v>
      </c>
    </row>
    <row r="1310" spans="1:56" x14ac:dyDescent="0.3">
      <c r="A1310">
        <v>7801</v>
      </c>
      <c r="B1310">
        <v>1959</v>
      </c>
      <c r="C1310" t="s">
        <v>28</v>
      </c>
      <c r="D1310" t="s">
        <v>35</v>
      </c>
      <c r="E1310">
        <v>54753</v>
      </c>
      <c r="F1310">
        <v>0</v>
      </c>
      <c r="G1310">
        <v>1</v>
      </c>
      <c r="H1310" s="1">
        <v>41529</v>
      </c>
      <c r="I1310">
        <v>87</v>
      </c>
      <c r="J1310">
        <v>197</v>
      </c>
      <c r="K1310">
        <v>107</v>
      </c>
      <c r="L1310">
        <v>227</v>
      </c>
      <c r="M1310">
        <v>7</v>
      </c>
      <c r="N1310">
        <v>59</v>
      </c>
      <c r="O1310">
        <v>131</v>
      </c>
      <c r="P1310">
        <f>IF(Table13[[#This Row],[MntWines]] = 0,"",Table13[[#This Row],[MntWines]])</f>
        <v>197</v>
      </c>
      <c r="Q1310">
        <f>IF(Table13[[#This Row],[MntFruits]] = 0, "",Table13[[#This Row],[MntFruits]])</f>
        <v>107</v>
      </c>
      <c r="R1310">
        <f>IF(Table13[[#This Row],[MntMeatProducts]] = 0, "",Table13[[#This Row],[MntMeatProducts]])</f>
        <v>227</v>
      </c>
      <c r="S1310">
        <f>IF(Table13[[#This Row],[MntFishProducts]] = 0, "",Table13[[#This Row],[MntFishProducts]])</f>
        <v>7</v>
      </c>
      <c r="T1310">
        <f>IF(Table13[[#This Row],[MntSweetProducts]] = 0, "",Table13[[#This Row],[MntSweetProducts]])</f>
        <v>59</v>
      </c>
      <c r="U1310">
        <f>IF(Table13[[#This Row],[MntGoldProds]] = 0, "",Table13[[#This Row],[MntGoldProds]])</f>
        <v>131</v>
      </c>
      <c r="V1310">
        <v>3</v>
      </c>
      <c r="W1310">
        <v>5</v>
      </c>
      <c r="X1310">
        <v>2</v>
      </c>
      <c r="Y1310">
        <v>11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43</v>
      </c>
      <c r="AI1310" s="13">
        <f>SUM(Table13[[#This Row],[MntWines]:[MntGoldProds]])</f>
        <v>728</v>
      </c>
      <c r="AJ1310" s="13">
        <f>AVERAGE(Table13[[#This Row],[MntWines]:[MntGoldProds]])</f>
        <v>121.33333333333333</v>
      </c>
      <c r="AK1310">
        <f>IF(Table13[[#This Row],[Total Number of Purchases]]=0,0,Table13[[#This Row],[Total Spend]]/Table13[[#This Row],[Total Number of Purchases]])</f>
        <v>34.666666666666664</v>
      </c>
      <c r="AM1310">
        <f>SUM(Table13[[#This Row],[NumDealsPurchases]:[NumStorePurchases]])</f>
        <v>21</v>
      </c>
      <c r="AN1310" s="14">
        <f>Snapshot_Date-Table13[[#This Row],[Dt_Customer]]</f>
        <v>387</v>
      </c>
      <c r="AP1310" s="13">
        <f>Table13[[#This Row],[NumDealsPurchases]]/Table13[[#This Row],[Total Number of Purchases]]*100</f>
        <v>14.285714285714285</v>
      </c>
      <c r="AQ1310">
        <f>6-ROUNDUP(_xlfn.PERCENTRANK.INC(Table13[Recency],Table13[[#This Row],[Recency]])*5, 0)</f>
        <v>1</v>
      </c>
      <c r="AR1310">
        <f>ROUNDUP(_xlfn.PERCENTRANK.INC(Table13[Total Number of Purchases],Table13[[#This Row],[Total Number of Purchases]])*5,0)</f>
        <v>4</v>
      </c>
      <c r="AS1310">
        <f>ROUNDUP(_xlfn.PERCENTRANK.INC(Table13[Total Spend],Table13[[#This Row],[Total Spend]])*5,0)</f>
        <v>4</v>
      </c>
      <c r="AT1310" t="str">
        <f>Table13[[#This Row],[Recency Score]]&amp;Table13[[#This Row],[Frequency Score]]&amp;Table13[[#This Row],[Monetary Score]]</f>
        <v>144</v>
      </c>
      <c r="AU1310" t="str">
        <f t="shared" si="20"/>
        <v>Lost</v>
      </c>
      <c r="AW1310" s="13">
        <f>DATEDIF(Table13[[#This Row],[Dt_Customer]], Snapshot_Date, "d")</f>
        <v>387</v>
      </c>
      <c r="AX1310" s="13">
        <f>Table13[[#This Row],[CL if today]]/365</f>
        <v>1.0602739726027397</v>
      </c>
      <c r="AY1310">
        <f>Table13[[#This Row],[Total Number of Purchases]]/Table13[[#This Row],[Corrected CL]]</f>
        <v>19.806201550387598</v>
      </c>
      <c r="AZ1310">
        <f>Table13[[#This Row],[Average Order Value (AOV)]]*Table13[[#This Row],[Freq per Year]]</f>
        <v>686.61498708010333</v>
      </c>
      <c r="BA1310">
        <f>Table13[[#This Row],[Total Spend]]/Table13[[#This Row],[Corrected CL]]</f>
        <v>686.61498708010333</v>
      </c>
      <c r="BB1310">
        <v>106.96658097686375</v>
      </c>
      <c r="BC1310" s="1">
        <f>Table13[[#This Row],[Dt_Customer]]+Table13[[#This Row],[Recency]]</f>
        <v>41616</v>
      </c>
      <c r="BD1310" s="16" t="str">
        <f>IF(COUNTIF(A:A, A1310) &gt; 1, "Duplicate", "Unique")</f>
        <v>Unique</v>
      </c>
    </row>
    <row r="1311" spans="1:56" x14ac:dyDescent="0.3">
      <c r="A1311">
        <v>10736</v>
      </c>
      <c r="B1311">
        <v>1971</v>
      </c>
      <c r="C1311" t="s">
        <v>28</v>
      </c>
      <c r="D1311" t="s">
        <v>31</v>
      </c>
      <c r="E1311">
        <v>72258</v>
      </c>
      <c r="F1311">
        <v>0</v>
      </c>
      <c r="G1311">
        <v>1</v>
      </c>
      <c r="H1311" s="1">
        <v>41529</v>
      </c>
      <c r="I1311">
        <v>28</v>
      </c>
      <c r="J1311">
        <v>522</v>
      </c>
      <c r="K1311">
        <v>0</v>
      </c>
      <c r="L1311">
        <v>522</v>
      </c>
      <c r="M1311">
        <v>227</v>
      </c>
      <c r="N1311">
        <v>120</v>
      </c>
      <c r="O1311">
        <v>134</v>
      </c>
      <c r="P1311">
        <f>IF(Table13[[#This Row],[MntWines]] = 0,"",Table13[[#This Row],[MntWines]])</f>
        <v>522</v>
      </c>
      <c r="Q1311" t="str">
        <f>IF(Table13[[#This Row],[MntFruits]] = 0, "",Table13[[#This Row],[MntFruits]])</f>
        <v/>
      </c>
      <c r="R1311">
        <f>IF(Table13[[#This Row],[MntMeatProducts]] = 0, "",Table13[[#This Row],[MntMeatProducts]])</f>
        <v>522</v>
      </c>
      <c r="S1311">
        <f>IF(Table13[[#This Row],[MntFishProducts]] = 0, "",Table13[[#This Row],[MntFishProducts]])</f>
        <v>227</v>
      </c>
      <c r="T1311">
        <f>IF(Table13[[#This Row],[MntSweetProducts]] = 0, "",Table13[[#This Row],[MntSweetProducts]])</f>
        <v>120</v>
      </c>
      <c r="U1311">
        <f>IF(Table13[[#This Row],[MntGoldProds]] = 0, "",Table13[[#This Row],[MntGoldProds]])</f>
        <v>134</v>
      </c>
      <c r="V1311">
        <v>2</v>
      </c>
      <c r="W1311">
        <v>6</v>
      </c>
      <c r="X1311">
        <v>9</v>
      </c>
      <c r="Y1311">
        <v>5</v>
      </c>
      <c r="Z1311">
        <v>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32</v>
      </c>
      <c r="AI1311" s="13">
        <f>SUM(Table13[[#This Row],[MntWines]:[MntGoldProds]])</f>
        <v>1525</v>
      </c>
      <c r="AJ1311" s="13">
        <f>AVERAGE(Table13[[#This Row],[MntWines]:[MntGoldProds]])</f>
        <v>254.16666666666666</v>
      </c>
      <c r="AK1311">
        <f>IF(Table13[[#This Row],[Total Number of Purchases]]=0,0,Table13[[#This Row],[Total Spend]]/Table13[[#This Row],[Total Number of Purchases]])</f>
        <v>69.318181818181813</v>
      </c>
      <c r="AM1311">
        <f>SUM(Table13[[#This Row],[NumDealsPurchases]:[NumStorePurchases]])</f>
        <v>22</v>
      </c>
      <c r="AN1311" s="14">
        <f>Snapshot_Date-Table13[[#This Row],[Dt_Customer]]</f>
        <v>387</v>
      </c>
      <c r="AP1311" s="13">
        <f>Table13[[#This Row],[NumDealsPurchases]]/Table13[[#This Row],[Total Number of Purchases]]*100</f>
        <v>9.0909090909090917</v>
      </c>
      <c r="AQ1311">
        <f>6-ROUNDUP(_xlfn.PERCENTRANK.INC(Table13[Recency],Table13[[#This Row],[Recency]])*5, 0)</f>
        <v>4</v>
      </c>
      <c r="AR1311">
        <f>ROUNDUP(_xlfn.PERCENTRANK.INC(Table13[Total Number of Purchases],Table13[[#This Row],[Total Number of Purchases]])*5,0)</f>
        <v>4</v>
      </c>
      <c r="AS1311">
        <f>ROUNDUP(_xlfn.PERCENTRANK.INC(Table13[Total Spend],Table13[[#This Row],[Total Spend]])*5,0)</f>
        <v>5</v>
      </c>
      <c r="AT1311" t="str">
        <f>Table13[[#This Row],[Recency Score]]&amp;Table13[[#This Row],[Frequency Score]]&amp;Table13[[#This Row],[Monetary Score]]</f>
        <v>445</v>
      </c>
      <c r="AU1311" t="str">
        <f t="shared" si="20"/>
        <v>Big Spenders</v>
      </c>
      <c r="AW1311" s="13">
        <f>DATEDIF(Table13[[#This Row],[Dt_Customer]], Snapshot_Date, "d")</f>
        <v>387</v>
      </c>
      <c r="AX1311" s="13">
        <f>Table13[[#This Row],[CL if today]]/365</f>
        <v>1.0602739726027397</v>
      </c>
      <c r="AY1311">
        <f>Table13[[#This Row],[Total Number of Purchases]]/Table13[[#This Row],[Corrected CL]]</f>
        <v>20.749354005167959</v>
      </c>
      <c r="AZ1311">
        <f>Table13[[#This Row],[Average Order Value (AOV)]]*Table13[[#This Row],[Freq per Year]]</f>
        <v>1438.3074935400516</v>
      </c>
      <c r="BA1311">
        <f>Table13[[#This Row],[Total Spend]]/Table13[[#This Row],[Corrected CL]]</f>
        <v>1438.3074935400516</v>
      </c>
      <c r="BB1311">
        <v>66.791237113402062</v>
      </c>
      <c r="BC1311" s="1">
        <f>Table13[[#This Row],[Dt_Customer]]+Table13[[#This Row],[Recency]]</f>
        <v>41557</v>
      </c>
      <c r="BD1311" s="16" t="str">
        <f>IF(COUNTIF(A:A, A1311) &gt; 1, "Duplicate", "Unique")</f>
        <v>Unique</v>
      </c>
    </row>
    <row r="1312" spans="1:56" x14ac:dyDescent="0.3">
      <c r="A1312">
        <v>961</v>
      </c>
      <c r="B1312">
        <v>1972</v>
      </c>
      <c r="C1312" t="s">
        <v>28</v>
      </c>
      <c r="D1312" t="s">
        <v>33</v>
      </c>
      <c r="E1312">
        <v>74716</v>
      </c>
      <c r="F1312">
        <v>0</v>
      </c>
      <c r="G1312">
        <v>1</v>
      </c>
      <c r="H1312" s="1">
        <v>41529</v>
      </c>
      <c r="I1312">
        <v>92</v>
      </c>
      <c r="J1312">
        <v>133</v>
      </c>
      <c r="K1312">
        <v>27</v>
      </c>
      <c r="L1312">
        <v>421</v>
      </c>
      <c r="M1312">
        <v>13</v>
      </c>
      <c r="N1312">
        <v>195</v>
      </c>
      <c r="O1312">
        <v>71</v>
      </c>
      <c r="P1312">
        <f>IF(Table13[[#This Row],[MntWines]] = 0,"",Table13[[#This Row],[MntWines]])</f>
        <v>133</v>
      </c>
      <c r="Q1312">
        <f>IF(Table13[[#This Row],[MntFruits]] = 0, "",Table13[[#This Row],[MntFruits]])</f>
        <v>27</v>
      </c>
      <c r="R1312">
        <f>IF(Table13[[#This Row],[MntMeatProducts]] = 0, "",Table13[[#This Row],[MntMeatProducts]])</f>
        <v>421</v>
      </c>
      <c r="S1312">
        <f>IF(Table13[[#This Row],[MntFishProducts]] = 0, "",Table13[[#This Row],[MntFishProducts]])</f>
        <v>13</v>
      </c>
      <c r="T1312">
        <f>IF(Table13[[#This Row],[MntSweetProducts]] = 0, "",Table13[[#This Row],[MntSweetProducts]])</f>
        <v>195</v>
      </c>
      <c r="U1312">
        <f>IF(Table13[[#This Row],[MntGoldProds]] = 0, "",Table13[[#This Row],[MntGoldProds]])</f>
        <v>71</v>
      </c>
      <c r="V1312">
        <v>2</v>
      </c>
      <c r="W1312">
        <v>7</v>
      </c>
      <c r="X1312">
        <v>3</v>
      </c>
      <c r="Y1312">
        <v>5</v>
      </c>
      <c r="Z1312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30</v>
      </c>
      <c r="AI1312" s="13">
        <f>SUM(Table13[[#This Row],[MntWines]:[MntGoldProds]])</f>
        <v>860</v>
      </c>
      <c r="AJ1312" s="13">
        <f>AVERAGE(Table13[[#This Row],[MntWines]:[MntGoldProds]])</f>
        <v>143.33333333333334</v>
      </c>
      <c r="AK1312">
        <f>IF(Table13[[#This Row],[Total Number of Purchases]]=0,0,Table13[[#This Row],[Total Spend]]/Table13[[#This Row],[Total Number of Purchases]])</f>
        <v>50.588235294117645</v>
      </c>
      <c r="AM1312">
        <f>SUM(Table13[[#This Row],[NumDealsPurchases]:[NumStorePurchases]])</f>
        <v>17</v>
      </c>
      <c r="AN1312" s="14">
        <f>Snapshot_Date-Table13[[#This Row],[Dt_Customer]]</f>
        <v>387</v>
      </c>
      <c r="AP1312" s="13">
        <f>Table13[[#This Row],[NumDealsPurchases]]/Table13[[#This Row],[Total Number of Purchases]]*100</f>
        <v>11.76470588235294</v>
      </c>
      <c r="AQ1312">
        <f>6-ROUNDUP(_xlfn.PERCENTRANK.INC(Table13[Recency],Table13[[#This Row],[Recency]])*5, 0)</f>
        <v>1</v>
      </c>
      <c r="AR1312">
        <f>ROUNDUP(_xlfn.PERCENTRANK.INC(Table13[Total Number of Purchases],Table13[[#This Row],[Total Number of Purchases]])*5,0)</f>
        <v>3</v>
      </c>
      <c r="AS1312">
        <f>ROUNDUP(_xlfn.PERCENTRANK.INC(Table13[Total Spend],Table13[[#This Row],[Total Spend]])*5,0)</f>
        <v>4</v>
      </c>
      <c r="AT1312" t="str">
        <f>Table13[[#This Row],[Recency Score]]&amp;Table13[[#This Row],[Frequency Score]]&amp;Table13[[#This Row],[Monetary Score]]</f>
        <v>134</v>
      </c>
      <c r="AU1312" t="str">
        <f t="shared" si="20"/>
        <v>Lost</v>
      </c>
      <c r="AW1312" s="13">
        <f>DATEDIF(Table13[[#This Row],[Dt_Customer]], Snapshot_Date, "d")</f>
        <v>387</v>
      </c>
      <c r="AX1312" s="13">
        <f>Table13[[#This Row],[CL if today]]/365</f>
        <v>1.0602739726027397</v>
      </c>
      <c r="AY1312">
        <f>Table13[[#This Row],[Total Number of Purchases]]/Table13[[#This Row],[Corrected CL]]</f>
        <v>16.033591731266149</v>
      </c>
      <c r="AZ1312">
        <f>Table13[[#This Row],[Average Order Value (AOV)]]*Table13[[#This Row],[Freq per Year]]</f>
        <v>811.11111111111109</v>
      </c>
      <c r="BA1312">
        <f>Table13[[#This Row],[Total Spend]]/Table13[[#This Row],[Corrected CL]]</f>
        <v>811.11111111111109</v>
      </c>
      <c r="BB1312">
        <v>1241.3753213367611</v>
      </c>
      <c r="BC1312" s="1">
        <f>Table13[[#This Row],[Dt_Customer]]+Table13[[#This Row],[Recency]]</f>
        <v>41621</v>
      </c>
      <c r="BD1312" s="16" t="str">
        <f>IF(COUNTIF(A:A, A1312) &gt; 1, "Duplicate", "Unique")</f>
        <v>Unique</v>
      </c>
    </row>
    <row r="1313" spans="1:56" x14ac:dyDescent="0.3">
      <c r="A1313">
        <v>9283</v>
      </c>
      <c r="B1313">
        <v>1978</v>
      </c>
      <c r="C1313" t="s">
        <v>28</v>
      </c>
      <c r="D1313" t="s">
        <v>31</v>
      </c>
      <c r="E1313">
        <v>60199</v>
      </c>
      <c r="F1313">
        <v>1</v>
      </c>
      <c r="G1313">
        <v>2</v>
      </c>
      <c r="H1313" s="1">
        <v>41529</v>
      </c>
      <c r="I1313">
        <v>49</v>
      </c>
      <c r="J1313">
        <v>8</v>
      </c>
      <c r="K1313">
        <v>1</v>
      </c>
      <c r="L1313">
        <v>7</v>
      </c>
      <c r="M1313">
        <v>2</v>
      </c>
      <c r="N1313">
        <v>0</v>
      </c>
      <c r="O1313">
        <v>0</v>
      </c>
      <c r="P1313">
        <f>IF(Table13[[#This Row],[MntWines]] = 0,"",Table13[[#This Row],[MntWines]])</f>
        <v>8</v>
      </c>
      <c r="Q1313">
        <f>IF(Table13[[#This Row],[MntFruits]] = 0, "",Table13[[#This Row],[MntFruits]])</f>
        <v>1</v>
      </c>
      <c r="R1313">
        <f>IF(Table13[[#This Row],[MntMeatProducts]] = 0, "",Table13[[#This Row],[MntMeatProducts]])</f>
        <v>7</v>
      </c>
      <c r="S1313">
        <f>IF(Table13[[#This Row],[MntFishProducts]] = 0, "",Table13[[#This Row],[MntFishProducts]])</f>
        <v>2</v>
      </c>
      <c r="T1313" t="str">
        <f>IF(Table13[[#This Row],[MntSweetProducts]] = 0, "",Table13[[#This Row],[MntSweetProducts]])</f>
        <v/>
      </c>
      <c r="U1313" t="str">
        <f>IF(Table13[[#This Row],[MntGoldProds]] = 0, "",Table13[[#This Row],[MntGoldProds]])</f>
        <v/>
      </c>
      <c r="V1313">
        <v>1</v>
      </c>
      <c r="W1313">
        <v>0</v>
      </c>
      <c r="X1313">
        <v>0</v>
      </c>
      <c r="Y1313">
        <v>3</v>
      </c>
      <c r="Z1313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32</v>
      </c>
      <c r="AI1313" s="13">
        <f>SUM(Table13[[#This Row],[MntWines]:[MntGoldProds]])</f>
        <v>18</v>
      </c>
      <c r="AJ1313" s="13">
        <f>AVERAGE(Table13[[#This Row],[MntWines]:[MntGoldProds]])</f>
        <v>3</v>
      </c>
      <c r="AK1313">
        <f>IF(Table13[[#This Row],[Total Number of Purchases]]=0,0,Table13[[#This Row],[Total Spend]]/Table13[[#This Row],[Total Number of Purchases]])</f>
        <v>4.5</v>
      </c>
      <c r="AM1313">
        <f>SUM(Table13[[#This Row],[NumDealsPurchases]:[NumStorePurchases]])</f>
        <v>4</v>
      </c>
      <c r="AN1313" s="14">
        <f>Snapshot_Date-Table13[[#This Row],[Dt_Customer]]</f>
        <v>387</v>
      </c>
      <c r="AP1313" s="13">
        <f>Table13[[#This Row],[NumDealsPurchases]]/Table13[[#This Row],[Total Number of Purchases]]*100</f>
        <v>25</v>
      </c>
      <c r="AQ1313">
        <f>6-ROUNDUP(_xlfn.PERCENTRANK.INC(Table13[Recency],Table13[[#This Row],[Recency]])*5, 0)</f>
        <v>3</v>
      </c>
      <c r="AR1313">
        <f>ROUNDUP(_xlfn.PERCENTRANK.INC(Table13[Total Number of Purchases],Table13[[#This Row],[Total Number of Purchases]])*5,0)</f>
        <v>1</v>
      </c>
      <c r="AS1313">
        <f>ROUNDUP(_xlfn.PERCENTRANK.INC(Table13[Total Spend],Table13[[#This Row],[Total Spend]])*5,0)</f>
        <v>1</v>
      </c>
      <c r="AT1313" t="str">
        <f>Table13[[#This Row],[Recency Score]]&amp;Table13[[#This Row],[Frequency Score]]&amp;Table13[[#This Row],[Monetary Score]]</f>
        <v>311</v>
      </c>
      <c r="AU1313" t="str">
        <f t="shared" si="20"/>
        <v>Needs Attention</v>
      </c>
      <c r="AW1313" s="13">
        <f>DATEDIF(Table13[[#This Row],[Dt_Customer]], Snapshot_Date, "d")</f>
        <v>387</v>
      </c>
      <c r="AX1313" s="13">
        <f>Table13[[#This Row],[CL if today]]/365</f>
        <v>1.0602739726027397</v>
      </c>
      <c r="AY1313">
        <f>Table13[[#This Row],[Total Number of Purchases]]/Table13[[#This Row],[Corrected CL]]</f>
        <v>3.7726098191214472</v>
      </c>
      <c r="AZ1313">
        <f>Table13[[#This Row],[Average Order Value (AOV)]]*Table13[[#This Row],[Freq per Year]]</f>
        <v>16.976744186046513</v>
      </c>
      <c r="BA1313">
        <f>Table13[[#This Row],[Total Spend]]/Table13[[#This Row],[Corrected CL]]</f>
        <v>16.976744186046513</v>
      </c>
      <c r="BB1313">
        <v>359.35567010309273</v>
      </c>
      <c r="BC1313" s="1">
        <f>Table13[[#This Row],[Dt_Customer]]+Table13[[#This Row],[Recency]]</f>
        <v>41578</v>
      </c>
      <c r="BD1313" s="16" t="str">
        <f>IF(COUNTIF(A:A, A1313) &gt; 1, "Duplicate", "Unique")</f>
        <v>Unique</v>
      </c>
    </row>
    <row r="1314" spans="1:56" x14ac:dyDescent="0.3">
      <c r="A1314">
        <v>2320</v>
      </c>
      <c r="B1314">
        <v>1978</v>
      </c>
      <c r="C1314" t="s">
        <v>38</v>
      </c>
      <c r="D1314" t="s">
        <v>33</v>
      </c>
      <c r="E1314">
        <v>47025</v>
      </c>
      <c r="F1314">
        <v>0</v>
      </c>
      <c r="G1314">
        <v>1</v>
      </c>
      <c r="H1314" s="1">
        <v>41529</v>
      </c>
      <c r="I1314">
        <v>98</v>
      </c>
      <c r="J1314">
        <v>508</v>
      </c>
      <c r="K1314">
        <v>11</v>
      </c>
      <c r="L1314">
        <v>59</v>
      </c>
      <c r="M1314">
        <v>23</v>
      </c>
      <c r="N1314">
        <v>5</v>
      </c>
      <c r="O1314">
        <v>29</v>
      </c>
      <c r="P1314">
        <f>IF(Table13[[#This Row],[MntWines]] = 0,"",Table13[[#This Row],[MntWines]])</f>
        <v>508</v>
      </c>
      <c r="Q1314">
        <f>IF(Table13[[#This Row],[MntFruits]] = 0, "",Table13[[#This Row],[MntFruits]])</f>
        <v>11</v>
      </c>
      <c r="R1314">
        <f>IF(Table13[[#This Row],[MntMeatProducts]] = 0, "",Table13[[#This Row],[MntMeatProducts]])</f>
        <v>59</v>
      </c>
      <c r="S1314">
        <f>IF(Table13[[#This Row],[MntFishProducts]] = 0, "",Table13[[#This Row],[MntFishProducts]])</f>
        <v>23</v>
      </c>
      <c r="T1314">
        <f>IF(Table13[[#This Row],[MntSweetProducts]] = 0, "",Table13[[#This Row],[MntSweetProducts]])</f>
        <v>5</v>
      </c>
      <c r="U1314">
        <f>IF(Table13[[#This Row],[MntGoldProds]] = 0, "",Table13[[#This Row],[MntGoldProds]])</f>
        <v>29</v>
      </c>
      <c r="V1314">
        <v>5</v>
      </c>
      <c r="W1314">
        <v>11</v>
      </c>
      <c r="X1314">
        <v>1</v>
      </c>
      <c r="Y1314">
        <v>6</v>
      </c>
      <c r="Z1314">
        <v>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30</v>
      </c>
      <c r="AI1314" s="13">
        <f>SUM(Table13[[#This Row],[MntWines]:[MntGoldProds]])</f>
        <v>635</v>
      </c>
      <c r="AJ1314" s="13">
        <f>AVERAGE(Table13[[#This Row],[MntWines]:[MntGoldProds]])</f>
        <v>105.83333333333333</v>
      </c>
      <c r="AK1314">
        <f>IF(Table13[[#This Row],[Total Number of Purchases]]=0,0,Table13[[#This Row],[Total Spend]]/Table13[[#This Row],[Total Number of Purchases]])</f>
        <v>27.608695652173914</v>
      </c>
      <c r="AM1314">
        <f>SUM(Table13[[#This Row],[NumDealsPurchases]:[NumStorePurchases]])</f>
        <v>23</v>
      </c>
      <c r="AN1314" s="14">
        <f>Snapshot_Date-Table13[[#This Row],[Dt_Customer]]</f>
        <v>387</v>
      </c>
      <c r="AP1314" s="13">
        <f>Table13[[#This Row],[NumDealsPurchases]]/Table13[[#This Row],[Total Number of Purchases]]*100</f>
        <v>21.739130434782609</v>
      </c>
      <c r="AQ1314">
        <f>6-ROUNDUP(_xlfn.PERCENTRANK.INC(Table13[Recency],Table13[[#This Row],[Recency]])*5, 0)</f>
        <v>1</v>
      </c>
      <c r="AR1314">
        <f>ROUNDUP(_xlfn.PERCENTRANK.INC(Table13[Total Number of Purchases],Table13[[#This Row],[Total Number of Purchases]])*5,0)</f>
        <v>5</v>
      </c>
      <c r="AS1314">
        <f>ROUNDUP(_xlfn.PERCENTRANK.INC(Table13[Total Spend],Table13[[#This Row],[Total Spend]])*5,0)</f>
        <v>3</v>
      </c>
      <c r="AT1314" t="str">
        <f>Table13[[#This Row],[Recency Score]]&amp;Table13[[#This Row],[Frequency Score]]&amp;Table13[[#This Row],[Monetary Score]]</f>
        <v>153</v>
      </c>
      <c r="AU1314" t="str">
        <f t="shared" si="20"/>
        <v>Frequent Buyers</v>
      </c>
      <c r="AW1314" s="13">
        <f>DATEDIF(Table13[[#This Row],[Dt_Customer]], Snapshot_Date, "d")</f>
        <v>387</v>
      </c>
      <c r="AX1314" s="13">
        <f>Table13[[#This Row],[CL if today]]/365</f>
        <v>1.0602739726027397</v>
      </c>
      <c r="AY1314">
        <f>Table13[[#This Row],[Total Number of Purchases]]/Table13[[#This Row],[Corrected CL]]</f>
        <v>21.692506459948319</v>
      </c>
      <c r="AZ1314">
        <f>Table13[[#This Row],[Average Order Value (AOV)]]*Table13[[#This Row],[Freq per Year]]</f>
        <v>598.90180878552974</v>
      </c>
      <c r="BA1314">
        <f>Table13[[#This Row],[Total Spend]]/Table13[[#This Row],[Corrected CL]]</f>
        <v>598.90180878552974</v>
      </c>
      <c r="BB1314">
        <v>583.62467866323914</v>
      </c>
      <c r="BC1314" s="1">
        <f>Table13[[#This Row],[Dt_Customer]]+Table13[[#This Row],[Recency]]</f>
        <v>41627</v>
      </c>
      <c r="BD1314" s="16" t="str">
        <f>IF(COUNTIF(A:A, A1314) &gt; 1, "Duplicate", "Unique")</f>
        <v>Unique</v>
      </c>
    </row>
    <row r="1315" spans="1:56" x14ac:dyDescent="0.3">
      <c r="A1315">
        <v>8181</v>
      </c>
      <c r="B1315">
        <v>1978</v>
      </c>
      <c r="C1315" t="s">
        <v>38</v>
      </c>
      <c r="D1315" t="s">
        <v>31</v>
      </c>
      <c r="E1315">
        <v>38593</v>
      </c>
      <c r="F1315">
        <v>1</v>
      </c>
      <c r="G1315">
        <v>0</v>
      </c>
      <c r="H1315" s="1">
        <v>41530</v>
      </c>
      <c r="I1315">
        <v>42</v>
      </c>
      <c r="J1315">
        <v>51</v>
      </c>
      <c r="K1315">
        <v>12</v>
      </c>
      <c r="L1315">
        <v>49</v>
      </c>
      <c r="M1315">
        <v>17</v>
      </c>
      <c r="N1315">
        <v>24</v>
      </c>
      <c r="O1315">
        <v>24</v>
      </c>
      <c r="P1315">
        <f>IF(Table13[[#This Row],[MntWines]] = 0,"",Table13[[#This Row],[MntWines]])</f>
        <v>51</v>
      </c>
      <c r="Q1315">
        <f>IF(Table13[[#This Row],[MntFruits]] = 0, "",Table13[[#This Row],[MntFruits]])</f>
        <v>12</v>
      </c>
      <c r="R1315">
        <f>IF(Table13[[#This Row],[MntMeatProducts]] = 0, "",Table13[[#This Row],[MntMeatProducts]])</f>
        <v>49</v>
      </c>
      <c r="S1315">
        <f>IF(Table13[[#This Row],[MntFishProducts]] = 0, "",Table13[[#This Row],[MntFishProducts]])</f>
        <v>17</v>
      </c>
      <c r="T1315">
        <f>IF(Table13[[#This Row],[MntSweetProducts]] = 0, "",Table13[[#This Row],[MntSweetProducts]])</f>
        <v>24</v>
      </c>
      <c r="U1315">
        <f>IF(Table13[[#This Row],[MntGoldProds]] = 0, "",Table13[[#This Row],[MntGoldProds]])</f>
        <v>24</v>
      </c>
      <c r="V1315">
        <v>3</v>
      </c>
      <c r="W1315">
        <v>4</v>
      </c>
      <c r="X1315">
        <v>1</v>
      </c>
      <c r="Y1315">
        <v>3</v>
      </c>
      <c r="Z1315">
        <v>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30</v>
      </c>
      <c r="AI1315" s="13">
        <f>SUM(Table13[[#This Row],[MntWines]:[MntGoldProds]])</f>
        <v>177</v>
      </c>
      <c r="AJ1315" s="13">
        <f>AVERAGE(Table13[[#This Row],[MntWines]:[MntGoldProds]])</f>
        <v>29.5</v>
      </c>
      <c r="AK1315">
        <f>IF(Table13[[#This Row],[Total Number of Purchases]]=0,0,Table13[[#This Row],[Total Spend]]/Table13[[#This Row],[Total Number of Purchases]])</f>
        <v>16.09090909090909</v>
      </c>
      <c r="AM1315">
        <f>SUM(Table13[[#This Row],[NumDealsPurchases]:[NumStorePurchases]])</f>
        <v>11</v>
      </c>
      <c r="AN1315" s="14">
        <f>Snapshot_Date-Table13[[#This Row],[Dt_Customer]]</f>
        <v>386</v>
      </c>
      <c r="AP1315" s="13">
        <f>Table13[[#This Row],[NumDealsPurchases]]/Table13[[#This Row],[Total Number of Purchases]]*100</f>
        <v>27.27272727272727</v>
      </c>
      <c r="AQ1315">
        <f>6-ROUNDUP(_xlfn.PERCENTRANK.INC(Table13[Recency],Table13[[#This Row],[Recency]])*5, 0)</f>
        <v>3</v>
      </c>
      <c r="AR1315">
        <f>ROUNDUP(_xlfn.PERCENTRANK.INC(Table13[Total Number of Purchases],Table13[[#This Row],[Total Number of Purchases]])*5,0)</f>
        <v>2</v>
      </c>
      <c r="AS1315">
        <f>ROUNDUP(_xlfn.PERCENTRANK.INC(Table13[Total Spend],Table13[[#This Row],[Total Spend]])*5,0)</f>
        <v>2</v>
      </c>
      <c r="AT1315" t="str">
        <f>Table13[[#This Row],[Recency Score]]&amp;Table13[[#This Row],[Frequency Score]]&amp;Table13[[#This Row],[Monetary Score]]</f>
        <v>322</v>
      </c>
      <c r="AU1315" t="str">
        <f t="shared" si="20"/>
        <v>Needs Attention</v>
      </c>
      <c r="AW1315" s="13">
        <f>DATEDIF(Table13[[#This Row],[Dt_Customer]], Snapshot_Date, "d")</f>
        <v>386</v>
      </c>
      <c r="AX1315" s="13">
        <f>Table13[[#This Row],[CL if today]]/365</f>
        <v>1.0575342465753426</v>
      </c>
      <c r="AY1315">
        <f>Table13[[#This Row],[Total Number of Purchases]]/Table13[[#This Row],[Corrected CL]]</f>
        <v>10.401554404145077</v>
      </c>
      <c r="AZ1315">
        <f>Table13[[#This Row],[Average Order Value (AOV)]]*Table13[[#This Row],[Freq per Year]]</f>
        <v>167.3704663212435</v>
      </c>
      <c r="BA1315">
        <f>Table13[[#This Row],[Total Spend]]/Table13[[#This Row],[Corrected CL]]</f>
        <v>167.3704663212435</v>
      </c>
      <c r="BB1315">
        <v>66.791237113402062</v>
      </c>
      <c r="BC1315" s="1">
        <f>Table13[[#This Row],[Dt_Customer]]+Table13[[#This Row],[Recency]]</f>
        <v>41572</v>
      </c>
      <c r="BD1315" s="16" t="str">
        <f>IF(COUNTIF(A:A, A1315) &gt; 1, "Duplicate", "Unique")</f>
        <v>Unique</v>
      </c>
    </row>
    <row r="1316" spans="1:56" x14ac:dyDescent="0.3">
      <c r="A1316">
        <v>5057</v>
      </c>
      <c r="B1316">
        <v>1961</v>
      </c>
      <c r="C1316" t="s">
        <v>41</v>
      </c>
      <c r="D1316" t="s">
        <v>33</v>
      </c>
      <c r="E1316">
        <v>61794</v>
      </c>
      <c r="F1316">
        <v>0</v>
      </c>
      <c r="G1316">
        <v>1</v>
      </c>
      <c r="H1316" s="1">
        <v>41531</v>
      </c>
      <c r="I1316">
        <v>74</v>
      </c>
      <c r="J1316">
        <v>264</v>
      </c>
      <c r="K1316">
        <v>47</v>
      </c>
      <c r="L1316">
        <v>188</v>
      </c>
      <c r="M1316">
        <v>54</v>
      </c>
      <c r="N1316">
        <v>47</v>
      </c>
      <c r="O1316">
        <v>11</v>
      </c>
      <c r="P1316">
        <f>IF(Table13[[#This Row],[MntWines]] = 0,"",Table13[[#This Row],[MntWines]])</f>
        <v>264</v>
      </c>
      <c r="Q1316">
        <f>IF(Table13[[#This Row],[MntFruits]] = 0, "",Table13[[#This Row],[MntFruits]])</f>
        <v>47</v>
      </c>
      <c r="R1316">
        <f>IF(Table13[[#This Row],[MntMeatProducts]] = 0, "",Table13[[#This Row],[MntMeatProducts]])</f>
        <v>188</v>
      </c>
      <c r="S1316">
        <f>IF(Table13[[#This Row],[MntFishProducts]] = 0, "",Table13[[#This Row],[MntFishProducts]])</f>
        <v>54</v>
      </c>
      <c r="T1316">
        <f>IF(Table13[[#This Row],[MntSweetProducts]] = 0, "",Table13[[#This Row],[MntSweetProducts]])</f>
        <v>47</v>
      </c>
      <c r="U1316">
        <f>IF(Table13[[#This Row],[MntGoldProds]] = 0, "",Table13[[#This Row],[MntGoldProds]])</f>
        <v>11</v>
      </c>
      <c r="V1316">
        <v>2</v>
      </c>
      <c r="W1316">
        <v>4</v>
      </c>
      <c r="X1316">
        <v>4</v>
      </c>
      <c r="Y1316">
        <v>10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 t="s">
        <v>30</v>
      </c>
      <c r="AI1316" s="13">
        <f>SUM(Table13[[#This Row],[MntWines]:[MntGoldProds]])</f>
        <v>611</v>
      </c>
      <c r="AJ1316" s="13">
        <f>AVERAGE(Table13[[#This Row],[MntWines]:[MntGoldProds]])</f>
        <v>101.83333333333333</v>
      </c>
      <c r="AK1316">
        <f>IF(Table13[[#This Row],[Total Number of Purchases]]=0,0,Table13[[#This Row],[Total Spend]]/Table13[[#This Row],[Total Number of Purchases]])</f>
        <v>30.55</v>
      </c>
      <c r="AM1316">
        <f>SUM(Table13[[#This Row],[NumDealsPurchases]:[NumStorePurchases]])</f>
        <v>20</v>
      </c>
      <c r="AN1316" s="14">
        <f>Snapshot_Date-Table13[[#This Row],[Dt_Customer]]</f>
        <v>385</v>
      </c>
      <c r="AP1316" s="13">
        <f>Table13[[#This Row],[NumDealsPurchases]]/Table13[[#This Row],[Total Number of Purchases]]*100</f>
        <v>10</v>
      </c>
      <c r="AQ1316">
        <f>6-ROUNDUP(_xlfn.PERCENTRANK.INC(Table13[Recency],Table13[[#This Row],[Recency]])*5, 0)</f>
        <v>2</v>
      </c>
      <c r="AR1316">
        <f>ROUNDUP(_xlfn.PERCENTRANK.INC(Table13[Total Number of Purchases],Table13[[#This Row],[Total Number of Purchases]])*5,0)</f>
        <v>4</v>
      </c>
      <c r="AS1316">
        <f>ROUNDUP(_xlfn.PERCENTRANK.INC(Table13[Total Spend],Table13[[#This Row],[Total Spend]])*5,0)</f>
        <v>3</v>
      </c>
      <c r="AT1316" t="str">
        <f>Table13[[#This Row],[Recency Score]]&amp;Table13[[#This Row],[Frequency Score]]&amp;Table13[[#This Row],[Monetary Score]]</f>
        <v>243</v>
      </c>
      <c r="AU1316" t="str">
        <f t="shared" si="20"/>
        <v>About to Sleep</v>
      </c>
      <c r="AW1316" s="13">
        <f>DATEDIF(Table13[[#This Row],[Dt_Customer]], Snapshot_Date, "d")</f>
        <v>385</v>
      </c>
      <c r="AX1316" s="13">
        <f>Table13[[#This Row],[CL if today]]/365</f>
        <v>1.0547945205479452</v>
      </c>
      <c r="AY1316">
        <f>Table13[[#This Row],[Total Number of Purchases]]/Table13[[#This Row],[Corrected CL]]</f>
        <v>18.961038961038962</v>
      </c>
      <c r="AZ1316">
        <f>Table13[[#This Row],[Average Order Value (AOV)]]*Table13[[#This Row],[Freq per Year]]</f>
        <v>579.25974025974028</v>
      </c>
      <c r="BA1316">
        <f>Table13[[#This Row],[Total Spend]]/Table13[[#This Row],[Corrected CL]]</f>
        <v>579.25974025974028</v>
      </c>
      <c r="BB1316">
        <v>163.68556701030926</v>
      </c>
      <c r="BC1316" s="1">
        <f>Table13[[#This Row],[Dt_Customer]]+Table13[[#This Row],[Recency]]</f>
        <v>41605</v>
      </c>
      <c r="BD1316" s="16" t="str">
        <f>IF(COUNTIF(A:A, A1316) &gt; 1, "Duplicate", "Unique")</f>
        <v>Unique</v>
      </c>
    </row>
    <row r="1317" spans="1:56" x14ac:dyDescent="0.3">
      <c r="A1317">
        <v>7791</v>
      </c>
      <c r="B1317">
        <v>1967</v>
      </c>
      <c r="C1317" t="s">
        <v>41</v>
      </c>
      <c r="D1317" t="s">
        <v>33</v>
      </c>
      <c r="E1317">
        <v>37054</v>
      </c>
      <c r="F1317">
        <v>1</v>
      </c>
      <c r="G1317">
        <v>1</v>
      </c>
      <c r="H1317" s="1">
        <v>41532</v>
      </c>
      <c r="I1317">
        <v>89</v>
      </c>
      <c r="J1317">
        <v>12</v>
      </c>
      <c r="K1317">
        <v>1</v>
      </c>
      <c r="L1317">
        <v>6</v>
      </c>
      <c r="M1317">
        <v>0</v>
      </c>
      <c r="N1317">
        <v>1</v>
      </c>
      <c r="O1317">
        <v>5</v>
      </c>
      <c r="P1317">
        <f>IF(Table13[[#This Row],[MntWines]] = 0,"",Table13[[#This Row],[MntWines]])</f>
        <v>12</v>
      </c>
      <c r="Q1317">
        <f>IF(Table13[[#This Row],[MntFruits]] = 0, "",Table13[[#This Row],[MntFruits]])</f>
        <v>1</v>
      </c>
      <c r="R1317">
        <f>IF(Table13[[#This Row],[MntMeatProducts]] = 0, "",Table13[[#This Row],[MntMeatProducts]])</f>
        <v>6</v>
      </c>
      <c r="S1317" t="str">
        <f>IF(Table13[[#This Row],[MntFishProducts]] = 0, "",Table13[[#This Row],[MntFishProducts]])</f>
        <v/>
      </c>
      <c r="T1317">
        <f>IF(Table13[[#This Row],[MntSweetProducts]] = 0, "",Table13[[#This Row],[MntSweetProducts]])</f>
        <v>1</v>
      </c>
      <c r="U1317">
        <f>IF(Table13[[#This Row],[MntGoldProds]] = 0, "",Table13[[#This Row],[MntGoldProds]])</f>
        <v>5</v>
      </c>
      <c r="V1317">
        <v>2</v>
      </c>
      <c r="W1317">
        <v>1</v>
      </c>
      <c r="X1317">
        <v>0</v>
      </c>
      <c r="Y1317">
        <v>3</v>
      </c>
      <c r="Z1317">
        <v>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 t="s">
        <v>43</v>
      </c>
      <c r="AI1317" s="13">
        <f>SUM(Table13[[#This Row],[MntWines]:[MntGoldProds]])</f>
        <v>25</v>
      </c>
      <c r="AJ1317" s="13">
        <f>AVERAGE(Table13[[#This Row],[MntWines]:[MntGoldProds]])</f>
        <v>4.166666666666667</v>
      </c>
      <c r="AK1317">
        <f>IF(Table13[[#This Row],[Total Number of Purchases]]=0,0,Table13[[#This Row],[Total Spend]]/Table13[[#This Row],[Total Number of Purchases]])</f>
        <v>4.166666666666667</v>
      </c>
      <c r="AM1317">
        <f>SUM(Table13[[#This Row],[NumDealsPurchases]:[NumStorePurchases]])</f>
        <v>6</v>
      </c>
      <c r="AN1317" s="14">
        <f>Snapshot_Date-Table13[[#This Row],[Dt_Customer]]</f>
        <v>384</v>
      </c>
      <c r="AP1317" s="13">
        <f>Table13[[#This Row],[NumDealsPurchases]]/Table13[[#This Row],[Total Number of Purchases]]*100</f>
        <v>33.333333333333329</v>
      </c>
      <c r="AQ1317">
        <f>6-ROUNDUP(_xlfn.PERCENTRANK.INC(Table13[Recency],Table13[[#This Row],[Recency]])*5, 0)</f>
        <v>1</v>
      </c>
      <c r="AR1317">
        <f>ROUNDUP(_xlfn.PERCENTRANK.INC(Table13[Total Number of Purchases],Table13[[#This Row],[Total Number of Purchases]])*5,0)</f>
        <v>1</v>
      </c>
      <c r="AS1317">
        <f>ROUNDUP(_xlfn.PERCENTRANK.INC(Table13[Total Spend],Table13[[#This Row],[Total Spend]])*5,0)</f>
        <v>1</v>
      </c>
      <c r="AT1317" t="str">
        <f>Table13[[#This Row],[Recency Score]]&amp;Table13[[#This Row],[Frequency Score]]&amp;Table13[[#This Row],[Monetary Score]]</f>
        <v>111</v>
      </c>
      <c r="AU1317" t="str">
        <f t="shared" si="20"/>
        <v>Lost</v>
      </c>
      <c r="AW1317" s="13">
        <f>DATEDIF(Table13[[#This Row],[Dt_Customer]], Snapshot_Date, "d")</f>
        <v>384</v>
      </c>
      <c r="AX1317" s="13">
        <f>Table13[[#This Row],[CL if today]]/365</f>
        <v>1.0520547945205478</v>
      </c>
      <c r="AY1317">
        <f>Table13[[#This Row],[Total Number of Purchases]]/Table13[[#This Row],[Corrected CL]]</f>
        <v>5.7031250000000009</v>
      </c>
      <c r="AZ1317">
        <f>Table13[[#This Row],[Average Order Value (AOV)]]*Table13[[#This Row],[Freq per Year]]</f>
        <v>23.763020833333339</v>
      </c>
      <c r="BA1317">
        <f>Table13[[#This Row],[Total Spend]]/Table13[[#This Row],[Corrected CL]]</f>
        <v>23.763020833333336</v>
      </c>
      <c r="BB1317">
        <v>163.68556701030926</v>
      </c>
      <c r="BC1317" s="1">
        <f>Table13[[#This Row],[Dt_Customer]]+Table13[[#This Row],[Recency]]</f>
        <v>41621</v>
      </c>
      <c r="BD1317" s="16" t="str">
        <f>IF(COUNTIF(A:A, A1317) &gt; 1, "Duplicate", "Unique")</f>
        <v>Unique</v>
      </c>
    </row>
    <row r="1318" spans="1:56" x14ac:dyDescent="0.3">
      <c r="A1318">
        <v>78</v>
      </c>
      <c r="B1318">
        <v>1969</v>
      </c>
      <c r="C1318" t="s">
        <v>28</v>
      </c>
      <c r="D1318" t="s">
        <v>33</v>
      </c>
      <c r="E1318">
        <v>25293</v>
      </c>
      <c r="F1318">
        <v>1</v>
      </c>
      <c r="G1318">
        <v>0</v>
      </c>
      <c r="H1318" s="1">
        <v>41532</v>
      </c>
      <c r="I1318">
        <v>51</v>
      </c>
      <c r="J1318">
        <v>15</v>
      </c>
      <c r="K1318">
        <v>0</v>
      </c>
      <c r="L1318">
        <v>11</v>
      </c>
      <c r="M1318">
        <v>0</v>
      </c>
      <c r="N1318">
        <v>2</v>
      </c>
      <c r="O1318">
        <v>9</v>
      </c>
      <c r="P1318">
        <f>IF(Table13[[#This Row],[MntWines]] = 0,"",Table13[[#This Row],[MntWines]])</f>
        <v>15</v>
      </c>
      <c r="Q1318" t="str">
        <f>IF(Table13[[#This Row],[MntFruits]] = 0, "",Table13[[#This Row],[MntFruits]])</f>
        <v/>
      </c>
      <c r="R1318">
        <f>IF(Table13[[#This Row],[MntMeatProducts]] = 0, "",Table13[[#This Row],[MntMeatProducts]])</f>
        <v>11</v>
      </c>
      <c r="S1318" t="str">
        <f>IF(Table13[[#This Row],[MntFishProducts]] = 0, "",Table13[[#This Row],[MntFishProducts]])</f>
        <v/>
      </c>
      <c r="T1318">
        <f>IF(Table13[[#This Row],[MntSweetProducts]] = 0, "",Table13[[#This Row],[MntSweetProducts]])</f>
        <v>2</v>
      </c>
      <c r="U1318">
        <f>IF(Table13[[#This Row],[MntGoldProds]] = 0, "",Table13[[#This Row],[MntGoldProds]])</f>
        <v>9</v>
      </c>
      <c r="V1318">
        <v>1</v>
      </c>
      <c r="W1318">
        <v>1</v>
      </c>
      <c r="X1318">
        <v>1</v>
      </c>
      <c r="Y1318">
        <v>2</v>
      </c>
      <c r="Z1318">
        <v>8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30</v>
      </c>
      <c r="AI1318" s="13">
        <f>SUM(Table13[[#This Row],[MntWines]:[MntGoldProds]])</f>
        <v>37</v>
      </c>
      <c r="AJ1318" s="13">
        <f>AVERAGE(Table13[[#This Row],[MntWines]:[MntGoldProds]])</f>
        <v>6.166666666666667</v>
      </c>
      <c r="AK1318">
        <f>IF(Table13[[#This Row],[Total Number of Purchases]]=0,0,Table13[[#This Row],[Total Spend]]/Table13[[#This Row],[Total Number of Purchases]])</f>
        <v>7.4</v>
      </c>
      <c r="AM1318">
        <f>SUM(Table13[[#This Row],[NumDealsPurchases]:[NumStorePurchases]])</f>
        <v>5</v>
      </c>
      <c r="AN1318" s="14">
        <f>Snapshot_Date-Table13[[#This Row],[Dt_Customer]]</f>
        <v>384</v>
      </c>
      <c r="AP1318" s="13">
        <f>Table13[[#This Row],[NumDealsPurchases]]/Table13[[#This Row],[Total Number of Purchases]]*100</f>
        <v>20</v>
      </c>
      <c r="AQ1318">
        <f>6-ROUNDUP(_xlfn.PERCENTRANK.INC(Table13[Recency],Table13[[#This Row],[Recency]])*5, 0)</f>
        <v>3</v>
      </c>
      <c r="AR1318">
        <f>ROUNDUP(_xlfn.PERCENTRANK.INC(Table13[Total Number of Purchases],Table13[[#This Row],[Total Number of Purchases]])*5,0)</f>
        <v>1</v>
      </c>
      <c r="AS1318">
        <f>ROUNDUP(_xlfn.PERCENTRANK.INC(Table13[Total Spend],Table13[[#This Row],[Total Spend]])*5,0)</f>
        <v>1</v>
      </c>
      <c r="AT1318" t="str">
        <f>Table13[[#This Row],[Recency Score]]&amp;Table13[[#This Row],[Frequency Score]]&amp;Table13[[#This Row],[Monetary Score]]</f>
        <v>311</v>
      </c>
      <c r="AU1318" t="str">
        <f t="shared" si="20"/>
        <v>Needs Attention</v>
      </c>
      <c r="AW1318" s="13">
        <f>DATEDIF(Table13[[#This Row],[Dt_Customer]], Snapshot_Date, "d")</f>
        <v>384</v>
      </c>
      <c r="AX1318" s="13">
        <f>Table13[[#This Row],[CL if today]]/365</f>
        <v>1.0520547945205478</v>
      </c>
      <c r="AY1318">
        <f>Table13[[#This Row],[Total Number of Purchases]]/Table13[[#This Row],[Corrected CL]]</f>
        <v>4.752604166666667</v>
      </c>
      <c r="AZ1318">
        <f>Table13[[#This Row],[Average Order Value (AOV)]]*Table13[[#This Row],[Freq per Year]]</f>
        <v>35.169270833333336</v>
      </c>
      <c r="BA1318">
        <f>Table13[[#This Row],[Total Spend]]/Table13[[#This Row],[Corrected CL]]</f>
        <v>35.169270833333336</v>
      </c>
      <c r="BB1318">
        <v>811.11111111111109</v>
      </c>
      <c r="BC1318" s="1">
        <f>Table13[[#This Row],[Dt_Customer]]+Table13[[#This Row],[Recency]]</f>
        <v>41583</v>
      </c>
      <c r="BD1318" s="16" t="str">
        <f>IF(COUNTIF(A:A, A1318) &gt; 1, "Duplicate", "Unique")</f>
        <v>Unique</v>
      </c>
    </row>
    <row r="1319" spans="1:56" x14ac:dyDescent="0.3">
      <c r="A1319">
        <v>5517</v>
      </c>
      <c r="B1319">
        <v>1969</v>
      </c>
      <c r="C1319" t="s">
        <v>28</v>
      </c>
      <c r="D1319" t="s">
        <v>33</v>
      </c>
      <c r="E1319">
        <v>25293</v>
      </c>
      <c r="F1319">
        <v>1</v>
      </c>
      <c r="G1319">
        <v>0</v>
      </c>
      <c r="H1319" s="1">
        <v>41532</v>
      </c>
      <c r="I1319">
        <v>51</v>
      </c>
      <c r="J1319">
        <v>15</v>
      </c>
      <c r="K1319">
        <v>0</v>
      </c>
      <c r="L1319">
        <v>11</v>
      </c>
      <c r="M1319">
        <v>0</v>
      </c>
      <c r="N1319">
        <v>2</v>
      </c>
      <c r="O1319">
        <v>9</v>
      </c>
      <c r="P1319">
        <f>IF(Table13[[#This Row],[MntWines]] = 0,"",Table13[[#This Row],[MntWines]])</f>
        <v>15</v>
      </c>
      <c r="Q1319" t="str">
        <f>IF(Table13[[#This Row],[MntFruits]] = 0, "",Table13[[#This Row],[MntFruits]])</f>
        <v/>
      </c>
      <c r="R1319">
        <f>IF(Table13[[#This Row],[MntMeatProducts]] = 0, "",Table13[[#This Row],[MntMeatProducts]])</f>
        <v>11</v>
      </c>
      <c r="S1319" t="str">
        <f>IF(Table13[[#This Row],[MntFishProducts]] = 0, "",Table13[[#This Row],[MntFishProducts]])</f>
        <v/>
      </c>
      <c r="T1319">
        <f>IF(Table13[[#This Row],[MntSweetProducts]] = 0, "",Table13[[#This Row],[MntSweetProducts]])</f>
        <v>2</v>
      </c>
      <c r="U1319">
        <f>IF(Table13[[#This Row],[MntGoldProds]] = 0, "",Table13[[#This Row],[MntGoldProds]])</f>
        <v>9</v>
      </c>
      <c r="V1319">
        <v>1</v>
      </c>
      <c r="W1319">
        <v>1</v>
      </c>
      <c r="X1319">
        <v>1</v>
      </c>
      <c r="Y1319">
        <v>2</v>
      </c>
      <c r="Z1319">
        <v>8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 t="s">
        <v>36</v>
      </c>
      <c r="AI1319" s="13">
        <f>SUM(Table13[[#This Row],[MntWines]:[MntGoldProds]])</f>
        <v>37</v>
      </c>
      <c r="AJ1319" s="13">
        <f>AVERAGE(Table13[[#This Row],[MntWines]:[MntGoldProds]])</f>
        <v>6.166666666666667</v>
      </c>
      <c r="AK1319">
        <f>IF(Table13[[#This Row],[Total Number of Purchases]]=0,0,Table13[[#This Row],[Total Spend]]/Table13[[#This Row],[Total Number of Purchases]])</f>
        <v>7.4</v>
      </c>
      <c r="AM1319">
        <f>SUM(Table13[[#This Row],[NumDealsPurchases]:[NumStorePurchases]])</f>
        <v>5</v>
      </c>
      <c r="AN1319" s="14">
        <f>Snapshot_Date-Table13[[#This Row],[Dt_Customer]]</f>
        <v>384</v>
      </c>
      <c r="AP1319" s="13">
        <f>Table13[[#This Row],[NumDealsPurchases]]/Table13[[#This Row],[Total Number of Purchases]]*100</f>
        <v>20</v>
      </c>
      <c r="AQ1319">
        <f>6-ROUNDUP(_xlfn.PERCENTRANK.INC(Table13[Recency],Table13[[#This Row],[Recency]])*5, 0)</f>
        <v>3</v>
      </c>
      <c r="AR1319">
        <f>ROUNDUP(_xlfn.PERCENTRANK.INC(Table13[Total Number of Purchases],Table13[[#This Row],[Total Number of Purchases]])*5,0)</f>
        <v>1</v>
      </c>
      <c r="AS1319">
        <f>ROUNDUP(_xlfn.PERCENTRANK.INC(Table13[Total Spend],Table13[[#This Row],[Total Spend]])*5,0)</f>
        <v>1</v>
      </c>
      <c r="AT1319" t="str">
        <f>Table13[[#This Row],[Recency Score]]&amp;Table13[[#This Row],[Frequency Score]]&amp;Table13[[#This Row],[Monetary Score]]</f>
        <v>311</v>
      </c>
      <c r="AU1319" t="str">
        <f t="shared" si="20"/>
        <v>Needs Attention</v>
      </c>
      <c r="AW1319" s="13">
        <f>DATEDIF(Table13[[#This Row],[Dt_Customer]], Snapshot_Date, "d")</f>
        <v>384</v>
      </c>
      <c r="AX1319" s="13">
        <f>Table13[[#This Row],[CL if today]]/365</f>
        <v>1.0520547945205478</v>
      </c>
      <c r="AY1319">
        <f>Table13[[#This Row],[Total Number of Purchases]]/Table13[[#This Row],[Corrected CL]]</f>
        <v>4.752604166666667</v>
      </c>
      <c r="AZ1319">
        <f>Table13[[#This Row],[Average Order Value (AOV)]]*Table13[[#This Row],[Freq per Year]]</f>
        <v>35.169270833333336</v>
      </c>
      <c r="BA1319">
        <f>Table13[[#This Row],[Total Spend]]/Table13[[#This Row],[Corrected CL]]</f>
        <v>35.169270833333336</v>
      </c>
      <c r="BB1319">
        <v>598.90180878552974</v>
      </c>
      <c r="BC1319" s="1">
        <f>Table13[[#This Row],[Dt_Customer]]+Table13[[#This Row],[Recency]]</f>
        <v>41583</v>
      </c>
      <c r="BD1319" s="16" t="str">
        <f>IF(COUNTIF(A:A, A1319) &gt; 1, "Duplicate", "Unique")</f>
        <v>Unique</v>
      </c>
    </row>
    <row r="1320" spans="1:56" x14ac:dyDescent="0.3">
      <c r="A1320">
        <v>2281</v>
      </c>
      <c r="B1320">
        <v>1970</v>
      </c>
      <c r="C1320" t="s">
        <v>28</v>
      </c>
      <c r="D1320" t="s">
        <v>31</v>
      </c>
      <c r="E1320">
        <v>33697</v>
      </c>
      <c r="F1320">
        <v>1</v>
      </c>
      <c r="G1320">
        <v>0</v>
      </c>
      <c r="H1320" s="1">
        <v>41532</v>
      </c>
      <c r="I1320">
        <v>34</v>
      </c>
      <c r="J1320">
        <v>4</v>
      </c>
      <c r="K1320">
        <v>3</v>
      </c>
      <c r="L1320">
        <v>7</v>
      </c>
      <c r="M1320">
        <v>0</v>
      </c>
      <c r="N1320">
        <v>3</v>
      </c>
      <c r="O1320">
        <v>11</v>
      </c>
      <c r="P1320">
        <f>IF(Table13[[#This Row],[MntWines]] = 0,"",Table13[[#This Row],[MntWines]])</f>
        <v>4</v>
      </c>
      <c r="Q1320">
        <f>IF(Table13[[#This Row],[MntFruits]] = 0, "",Table13[[#This Row],[MntFruits]])</f>
        <v>3</v>
      </c>
      <c r="R1320">
        <f>IF(Table13[[#This Row],[MntMeatProducts]] = 0, "",Table13[[#This Row],[MntMeatProducts]])</f>
        <v>7</v>
      </c>
      <c r="S1320" t="str">
        <f>IF(Table13[[#This Row],[MntFishProducts]] = 0, "",Table13[[#This Row],[MntFishProducts]])</f>
        <v/>
      </c>
      <c r="T1320">
        <f>IF(Table13[[#This Row],[MntSweetProducts]] = 0, "",Table13[[#This Row],[MntSweetProducts]])</f>
        <v>3</v>
      </c>
      <c r="U1320">
        <f>IF(Table13[[#This Row],[MntGoldProds]] = 0, "",Table13[[#This Row],[MntGoldProds]])</f>
        <v>11</v>
      </c>
      <c r="V1320">
        <v>1</v>
      </c>
      <c r="W1320">
        <v>1</v>
      </c>
      <c r="X1320">
        <v>0</v>
      </c>
      <c r="Y1320">
        <v>2</v>
      </c>
      <c r="Z1320">
        <v>7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 t="s">
        <v>39</v>
      </c>
      <c r="AI1320" s="13">
        <f>SUM(Table13[[#This Row],[MntWines]:[MntGoldProds]])</f>
        <v>28</v>
      </c>
      <c r="AJ1320" s="13">
        <f>AVERAGE(Table13[[#This Row],[MntWines]:[MntGoldProds]])</f>
        <v>4.666666666666667</v>
      </c>
      <c r="AK1320">
        <f>IF(Table13[[#This Row],[Total Number of Purchases]]=0,0,Table13[[#This Row],[Total Spend]]/Table13[[#This Row],[Total Number of Purchases]])</f>
        <v>7</v>
      </c>
      <c r="AM1320">
        <f>SUM(Table13[[#This Row],[NumDealsPurchases]:[NumStorePurchases]])</f>
        <v>4</v>
      </c>
      <c r="AN1320" s="14">
        <f>Snapshot_Date-Table13[[#This Row],[Dt_Customer]]</f>
        <v>384</v>
      </c>
      <c r="AP1320" s="13">
        <f>Table13[[#This Row],[NumDealsPurchases]]/Table13[[#This Row],[Total Number of Purchases]]*100</f>
        <v>25</v>
      </c>
      <c r="AQ1320">
        <f>6-ROUNDUP(_xlfn.PERCENTRANK.INC(Table13[Recency],Table13[[#This Row],[Recency]])*5, 0)</f>
        <v>4</v>
      </c>
      <c r="AR1320">
        <f>ROUNDUP(_xlfn.PERCENTRANK.INC(Table13[Total Number of Purchases],Table13[[#This Row],[Total Number of Purchases]])*5,0)</f>
        <v>1</v>
      </c>
      <c r="AS1320">
        <f>ROUNDUP(_xlfn.PERCENTRANK.INC(Table13[Total Spend],Table13[[#This Row],[Total Spend]])*5,0)</f>
        <v>1</v>
      </c>
      <c r="AT1320" t="str">
        <f>Table13[[#This Row],[Recency Score]]&amp;Table13[[#This Row],[Frequency Score]]&amp;Table13[[#This Row],[Monetary Score]]</f>
        <v>411</v>
      </c>
      <c r="AU1320" t="str">
        <f t="shared" si="20"/>
        <v>Potential Loyalists</v>
      </c>
      <c r="AW1320" s="13">
        <f>DATEDIF(Table13[[#This Row],[Dt_Customer]], Snapshot_Date, "d")</f>
        <v>384</v>
      </c>
      <c r="AX1320" s="13">
        <f>Table13[[#This Row],[CL if today]]/365</f>
        <v>1.0520547945205478</v>
      </c>
      <c r="AY1320">
        <f>Table13[[#This Row],[Total Number of Purchases]]/Table13[[#This Row],[Corrected CL]]</f>
        <v>3.8020833333333339</v>
      </c>
      <c r="AZ1320">
        <f>Table13[[#This Row],[Average Order Value (AOV)]]*Table13[[#This Row],[Freq per Year]]</f>
        <v>26.614583333333336</v>
      </c>
      <c r="BA1320">
        <f>Table13[[#This Row],[Total Spend]]/Table13[[#This Row],[Corrected CL]]</f>
        <v>26.614583333333336</v>
      </c>
      <c r="BB1320">
        <v>686.61498708010333</v>
      </c>
      <c r="BC1320" s="1">
        <f>Table13[[#This Row],[Dt_Customer]]+Table13[[#This Row],[Recency]]</f>
        <v>41566</v>
      </c>
      <c r="BD1320" s="16" t="str">
        <f>IF(COUNTIF(A:A, A1320) &gt; 1, "Duplicate", "Unique")</f>
        <v>Unique</v>
      </c>
    </row>
    <row r="1321" spans="1:56" x14ac:dyDescent="0.3">
      <c r="A1321">
        <v>10928</v>
      </c>
      <c r="B1321">
        <v>1958</v>
      </c>
      <c r="C1321" t="s">
        <v>28</v>
      </c>
      <c r="D1321" t="s">
        <v>35</v>
      </c>
      <c r="E1321">
        <v>66886</v>
      </c>
      <c r="F1321">
        <v>0</v>
      </c>
      <c r="G1321">
        <v>1</v>
      </c>
      <c r="H1321" s="1">
        <v>41533</v>
      </c>
      <c r="I1321">
        <v>28</v>
      </c>
      <c r="J1321">
        <v>315</v>
      </c>
      <c r="K1321">
        <v>4</v>
      </c>
      <c r="L1321">
        <v>62</v>
      </c>
      <c r="M1321">
        <v>41</v>
      </c>
      <c r="N1321">
        <v>31</v>
      </c>
      <c r="O1321">
        <v>146</v>
      </c>
      <c r="P1321">
        <f>IF(Table13[[#This Row],[MntWines]] = 0,"",Table13[[#This Row],[MntWines]])</f>
        <v>315</v>
      </c>
      <c r="Q1321">
        <f>IF(Table13[[#This Row],[MntFruits]] = 0, "",Table13[[#This Row],[MntFruits]])</f>
        <v>4</v>
      </c>
      <c r="R1321">
        <f>IF(Table13[[#This Row],[MntMeatProducts]] = 0, "",Table13[[#This Row],[MntMeatProducts]])</f>
        <v>62</v>
      </c>
      <c r="S1321">
        <f>IF(Table13[[#This Row],[MntFishProducts]] = 0, "",Table13[[#This Row],[MntFishProducts]])</f>
        <v>41</v>
      </c>
      <c r="T1321">
        <f>IF(Table13[[#This Row],[MntSweetProducts]] = 0, "",Table13[[#This Row],[MntSweetProducts]])</f>
        <v>31</v>
      </c>
      <c r="U1321">
        <f>IF(Table13[[#This Row],[MntGoldProds]] = 0, "",Table13[[#This Row],[MntGoldProds]])</f>
        <v>146</v>
      </c>
      <c r="V1321">
        <v>2</v>
      </c>
      <c r="W1321">
        <v>7</v>
      </c>
      <c r="X1321">
        <v>1</v>
      </c>
      <c r="Y1321">
        <v>7</v>
      </c>
      <c r="Z1321">
        <v>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 t="s">
        <v>30</v>
      </c>
      <c r="AI1321" s="13">
        <f>SUM(Table13[[#This Row],[MntWines]:[MntGoldProds]])</f>
        <v>599</v>
      </c>
      <c r="AJ1321" s="13">
        <f>AVERAGE(Table13[[#This Row],[MntWines]:[MntGoldProds]])</f>
        <v>99.833333333333329</v>
      </c>
      <c r="AK1321">
        <f>IF(Table13[[#This Row],[Total Number of Purchases]]=0,0,Table13[[#This Row],[Total Spend]]/Table13[[#This Row],[Total Number of Purchases]])</f>
        <v>35.235294117647058</v>
      </c>
      <c r="AM1321">
        <f>SUM(Table13[[#This Row],[NumDealsPurchases]:[NumStorePurchases]])</f>
        <v>17</v>
      </c>
      <c r="AN1321" s="14">
        <f>Snapshot_Date-Table13[[#This Row],[Dt_Customer]]</f>
        <v>383</v>
      </c>
      <c r="AP1321" s="13">
        <f>Table13[[#This Row],[NumDealsPurchases]]/Table13[[#This Row],[Total Number of Purchases]]*100</f>
        <v>11.76470588235294</v>
      </c>
      <c r="AQ1321">
        <f>6-ROUNDUP(_xlfn.PERCENTRANK.INC(Table13[Recency],Table13[[#This Row],[Recency]])*5, 0)</f>
        <v>4</v>
      </c>
      <c r="AR1321">
        <f>ROUNDUP(_xlfn.PERCENTRANK.INC(Table13[Total Number of Purchases],Table13[[#This Row],[Total Number of Purchases]])*5,0)</f>
        <v>3</v>
      </c>
      <c r="AS1321">
        <f>ROUNDUP(_xlfn.PERCENTRANK.INC(Table13[Total Spend],Table13[[#This Row],[Total Spend]])*5,0)</f>
        <v>3</v>
      </c>
      <c r="AT1321" t="str">
        <f>Table13[[#This Row],[Recency Score]]&amp;Table13[[#This Row],[Frequency Score]]&amp;Table13[[#This Row],[Monetary Score]]</f>
        <v>433</v>
      </c>
      <c r="AU1321" t="str">
        <f t="shared" si="20"/>
        <v>Potential Loyalists</v>
      </c>
      <c r="AW1321" s="13">
        <f>DATEDIF(Table13[[#This Row],[Dt_Customer]], Snapshot_Date, "d")</f>
        <v>383</v>
      </c>
      <c r="AX1321" s="13">
        <f>Table13[[#This Row],[CL if today]]/365</f>
        <v>1.0493150684931507</v>
      </c>
      <c r="AY1321">
        <f>Table13[[#This Row],[Total Number of Purchases]]/Table13[[#This Row],[Corrected CL]]</f>
        <v>16.201044386422975</v>
      </c>
      <c r="AZ1321">
        <f>Table13[[#This Row],[Average Order Value (AOV)]]*Table13[[#This Row],[Freq per Year]]</f>
        <v>570.84856396866837</v>
      </c>
      <c r="BA1321">
        <f>Table13[[#This Row],[Total Spend]]/Table13[[#This Row],[Corrected CL]]</f>
        <v>570.84856396866837</v>
      </c>
      <c r="BB1321">
        <v>579.25974025974028</v>
      </c>
      <c r="BC1321" s="1">
        <f>Table13[[#This Row],[Dt_Customer]]+Table13[[#This Row],[Recency]]</f>
        <v>41561</v>
      </c>
      <c r="BD1321" s="16" t="str">
        <f>IF(COUNTIF(A:A, A1321) &gt; 1, "Duplicate", "Unique")</f>
        <v>Unique</v>
      </c>
    </row>
    <row r="1322" spans="1:56" x14ac:dyDescent="0.3">
      <c r="A1322">
        <v>2304</v>
      </c>
      <c r="B1322">
        <v>1963</v>
      </c>
      <c r="C1322" t="s">
        <v>37</v>
      </c>
      <c r="D1322" t="s">
        <v>35</v>
      </c>
      <c r="E1322">
        <v>66313</v>
      </c>
      <c r="F1322">
        <v>0</v>
      </c>
      <c r="G1322">
        <v>1</v>
      </c>
      <c r="H1322" s="1">
        <v>41533</v>
      </c>
      <c r="I1322">
        <v>86</v>
      </c>
      <c r="J1322">
        <v>625</v>
      </c>
      <c r="K1322">
        <v>7</v>
      </c>
      <c r="L1322">
        <v>99</v>
      </c>
      <c r="M1322">
        <v>10</v>
      </c>
      <c r="N1322">
        <v>22</v>
      </c>
      <c r="O1322">
        <v>7</v>
      </c>
      <c r="P1322">
        <f>IF(Table13[[#This Row],[MntWines]] = 0,"",Table13[[#This Row],[MntWines]])</f>
        <v>625</v>
      </c>
      <c r="Q1322">
        <f>IF(Table13[[#This Row],[MntFruits]] = 0, "",Table13[[#This Row],[MntFruits]])</f>
        <v>7</v>
      </c>
      <c r="R1322">
        <f>IF(Table13[[#This Row],[MntMeatProducts]] = 0, "",Table13[[#This Row],[MntMeatProducts]])</f>
        <v>99</v>
      </c>
      <c r="S1322">
        <f>IF(Table13[[#This Row],[MntFishProducts]] = 0, "",Table13[[#This Row],[MntFishProducts]])</f>
        <v>10</v>
      </c>
      <c r="T1322">
        <f>IF(Table13[[#This Row],[MntSweetProducts]] = 0, "",Table13[[#This Row],[MntSweetProducts]])</f>
        <v>22</v>
      </c>
      <c r="U1322">
        <f>IF(Table13[[#This Row],[MntGoldProds]] = 0, "",Table13[[#This Row],[MntGoldProds]])</f>
        <v>7</v>
      </c>
      <c r="V1322">
        <v>2</v>
      </c>
      <c r="W1322">
        <v>6</v>
      </c>
      <c r="X1322">
        <v>3</v>
      </c>
      <c r="Y1322">
        <v>12</v>
      </c>
      <c r="Z1322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43</v>
      </c>
      <c r="AI1322" s="13">
        <f>SUM(Table13[[#This Row],[MntWines]:[MntGoldProds]])</f>
        <v>770</v>
      </c>
      <c r="AJ1322" s="13">
        <f>AVERAGE(Table13[[#This Row],[MntWines]:[MntGoldProds]])</f>
        <v>128.33333333333334</v>
      </c>
      <c r="AK1322">
        <f>IF(Table13[[#This Row],[Total Number of Purchases]]=0,0,Table13[[#This Row],[Total Spend]]/Table13[[#This Row],[Total Number of Purchases]])</f>
        <v>33.478260869565219</v>
      </c>
      <c r="AM1322">
        <f>SUM(Table13[[#This Row],[NumDealsPurchases]:[NumStorePurchases]])</f>
        <v>23</v>
      </c>
      <c r="AN1322" s="14">
        <f>Snapshot_Date-Table13[[#This Row],[Dt_Customer]]</f>
        <v>383</v>
      </c>
      <c r="AP1322" s="13">
        <f>Table13[[#This Row],[NumDealsPurchases]]/Table13[[#This Row],[Total Number of Purchases]]*100</f>
        <v>8.695652173913043</v>
      </c>
      <c r="AQ1322">
        <f>6-ROUNDUP(_xlfn.PERCENTRANK.INC(Table13[Recency],Table13[[#This Row],[Recency]])*5, 0)</f>
        <v>1</v>
      </c>
      <c r="AR1322">
        <f>ROUNDUP(_xlfn.PERCENTRANK.INC(Table13[Total Number of Purchases],Table13[[#This Row],[Total Number of Purchases]])*5,0)</f>
        <v>5</v>
      </c>
      <c r="AS1322">
        <f>ROUNDUP(_xlfn.PERCENTRANK.INC(Table13[Total Spend],Table13[[#This Row],[Total Spend]])*5,0)</f>
        <v>4</v>
      </c>
      <c r="AT1322" t="str">
        <f>Table13[[#This Row],[Recency Score]]&amp;Table13[[#This Row],[Frequency Score]]&amp;Table13[[#This Row],[Monetary Score]]</f>
        <v>154</v>
      </c>
      <c r="AU1322" t="str">
        <f t="shared" si="20"/>
        <v>Frequent Buyers</v>
      </c>
      <c r="AW1322" s="13">
        <f>DATEDIF(Table13[[#This Row],[Dt_Customer]], Snapshot_Date, "d")</f>
        <v>383</v>
      </c>
      <c r="AX1322" s="13">
        <f>Table13[[#This Row],[CL if today]]/365</f>
        <v>1.0493150684931507</v>
      </c>
      <c r="AY1322">
        <f>Table13[[#This Row],[Total Number of Purchases]]/Table13[[#This Row],[Corrected CL]]</f>
        <v>21.919060052219322</v>
      </c>
      <c r="AZ1322">
        <f>Table13[[#This Row],[Average Order Value (AOV)]]*Table13[[#This Row],[Freq per Year]]</f>
        <v>733.81201044386432</v>
      </c>
      <c r="BA1322">
        <f>Table13[[#This Row],[Total Spend]]/Table13[[#This Row],[Corrected CL]]</f>
        <v>733.81201044386421</v>
      </c>
      <c r="BB1322">
        <v>1023.3204134366925</v>
      </c>
      <c r="BC1322" s="1">
        <f>Table13[[#This Row],[Dt_Customer]]+Table13[[#This Row],[Recency]]</f>
        <v>41619</v>
      </c>
      <c r="BD1322" s="16" t="str">
        <f>IF(COUNTIF(A:A, A1322) &gt; 1, "Duplicate", "Unique")</f>
        <v>Unique</v>
      </c>
    </row>
    <row r="1323" spans="1:56" x14ac:dyDescent="0.3">
      <c r="A1323">
        <v>10242</v>
      </c>
      <c r="B1323">
        <v>1966</v>
      </c>
      <c r="C1323" t="s">
        <v>37</v>
      </c>
      <c r="D1323" t="s">
        <v>35</v>
      </c>
      <c r="E1323">
        <v>47472</v>
      </c>
      <c r="F1323">
        <v>1</v>
      </c>
      <c r="G1323">
        <v>1</v>
      </c>
      <c r="H1323" s="1">
        <v>41533</v>
      </c>
      <c r="I1323">
        <v>39</v>
      </c>
      <c r="J1323">
        <v>56</v>
      </c>
      <c r="K1323">
        <v>0</v>
      </c>
      <c r="L1323">
        <v>11</v>
      </c>
      <c r="M1323">
        <v>0</v>
      </c>
      <c r="N1323">
        <v>0</v>
      </c>
      <c r="O1323">
        <v>8</v>
      </c>
      <c r="P1323">
        <f>IF(Table13[[#This Row],[MntWines]] = 0,"",Table13[[#This Row],[MntWines]])</f>
        <v>56</v>
      </c>
      <c r="Q1323" t="str">
        <f>IF(Table13[[#This Row],[MntFruits]] = 0, "",Table13[[#This Row],[MntFruits]])</f>
        <v/>
      </c>
      <c r="R1323">
        <f>IF(Table13[[#This Row],[MntMeatProducts]] = 0, "",Table13[[#This Row],[MntMeatProducts]])</f>
        <v>11</v>
      </c>
      <c r="S1323" t="str">
        <f>IF(Table13[[#This Row],[MntFishProducts]] = 0, "",Table13[[#This Row],[MntFishProducts]])</f>
        <v/>
      </c>
      <c r="T1323" t="str">
        <f>IF(Table13[[#This Row],[MntSweetProducts]] = 0, "",Table13[[#This Row],[MntSweetProducts]])</f>
        <v/>
      </c>
      <c r="U1323">
        <f>IF(Table13[[#This Row],[MntGoldProds]] = 0, "",Table13[[#This Row],[MntGoldProds]])</f>
        <v>8</v>
      </c>
      <c r="V1323">
        <v>2</v>
      </c>
      <c r="W1323">
        <v>2</v>
      </c>
      <c r="X1323">
        <v>0</v>
      </c>
      <c r="Y1323">
        <v>4</v>
      </c>
      <c r="Z1323">
        <v>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 t="s">
        <v>30</v>
      </c>
      <c r="AI1323" s="13">
        <f>SUM(Table13[[#This Row],[MntWines]:[MntGoldProds]])</f>
        <v>75</v>
      </c>
      <c r="AJ1323" s="13">
        <f>AVERAGE(Table13[[#This Row],[MntWines]:[MntGoldProds]])</f>
        <v>12.5</v>
      </c>
      <c r="AK1323">
        <f>IF(Table13[[#This Row],[Total Number of Purchases]]=0,0,Table13[[#This Row],[Total Spend]]/Table13[[#This Row],[Total Number of Purchases]])</f>
        <v>9.375</v>
      </c>
      <c r="AM1323">
        <f>SUM(Table13[[#This Row],[NumDealsPurchases]:[NumStorePurchases]])</f>
        <v>8</v>
      </c>
      <c r="AN1323" s="14">
        <f>Snapshot_Date-Table13[[#This Row],[Dt_Customer]]</f>
        <v>383</v>
      </c>
      <c r="AP1323" s="13">
        <f>Table13[[#This Row],[NumDealsPurchases]]/Table13[[#This Row],[Total Number of Purchases]]*100</f>
        <v>25</v>
      </c>
      <c r="AQ1323">
        <f>6-ROUNDUP(_xlfn.PERCENTRANK.INC(Table13[Recency],Table13[[#This Row],[Recency]])*5, 0)</f>
        <v>4</v>
      </c>
      <c r="AR1323">
        <f>ROUNDUP(_xlfn.PERCENTRANK.INC(Table13[Total Number of Purchases],Table13[[#This Row],[Total Number of Purchases]])*5,0)</f>
        <v>2</v>
      </c>
      <c r="AS1323">
        <f>ROUNDUP(_xlfn.PERCENTRANK.INC(Table13[Total Spend],Table13[[#This Row],[Total Spend]])*5,0)</f>
        <v>2</v>
      </c>
      <c r="AT1323" t="str">
        <f>Table13[[#This Row],[Recency Score]]&amp;Table13[[#This Row],[Frequency Score]]&amp;Table13[[#This Row],[Monetary Score]]</f>
        <v>422</v>
      </c>
      <c r="AU1323" t="str">
        <f t="shared" si="20"/>
        <v>Potential Loyalists</v>
      </c>
      <c r="AW1323" s="13">
        <f>DATEDIF(Table13[[#This Row],[Dt_Customer]], Snapshot_Date, "d")</f>
        <v>383</v>
      </c>
      <c r="AX1323" s="13">
        <f>Table13[[#This Row],[CL if today]]/365</f>
        <v>1.0493150684931507</v>
      </c>
      <c r="AY1323">
        <f>Table13[[#This Row],[Total Number of Purchases]]/Table13[[#This Row],[Corrected CL]]</f>
        <v>7.6240208877284594</v>
      </c>
      <c r="AZ1323">
        <f>Table13[[#This Row],[Average Order Value (AOV)]]*Table13[[#This Row],[Freq per Year]]</f>
        <v>71.47519582245431</v>
      </c>
      <c r="BA1323">
        <f>Table13[[#This Row],[Total Spend]]/Table13[[#This Row],[Corrected CL]]</f>
        <v>71.47519582245431</v>
      </c>
      <c r="BB1323">
        <v>167.3704663212435</v>
      </c>
      <c r="BC1323" s="1">
        <f>Table13[[#This Row],[Dt_Customer]]+Table13[[#This Row],[Recency]]</f>
        <v>41572</v>
      </c>
      <c r="BD1323" s="16" t="str">
        <f>IF(COUNTIF(A:A, A1323) &gt; 1, "Duplicate", "Unique")</f>
        <v>Unique</v>
      </c>
    </row>
    <row r="1324" spans="1:56" x14ac:dyDescent="0.3">
      <c r="A1324">
        <v>2836</v>
      </c>
      <c r="B1324">
        <v>1972</v>
      </c>
      <c r="C1324" t="s">
        <v>37</v>
      </c>
      <c r="D1324" t="s">
        <v>33</v>
      </c>
      <c r="E1324">
        <v>43269</v>
      </c>
      <c r="F1324">
        <v>1</v>
      </c>
      <c r="G1324">
        <v>0</v>
      </c>
      <c r="H1324" s="1">
        <v>41533</v>
      </c>
      <c r="I1324">
        <v>61</v>
      </c>
      <c r="J1324">
        <v>10</v>
      </c>
      <c r="K1324">
        <v>1</v>
      </c>
      <c r="L1324">
        <v>7</v>
      </c>
      <c r="M1324">
        <v>0</v>
      </c>
      <c r="N1324">
        <v>0</v>
      </c>
      <c r="O1324">
        <v>1</v>
      </c>
      <c r="P1324">
        <f>IF(Table13[[#This Row],[MntWines]] = 0,"",Table13[[#This Row],[MntWines]])</f>
        <v>10</v>
      </c>
      <c r="Q1324">
        <f>IF(Table13[[#This Row],[MntFruits]] = 0, "",Table13[[#This Row],[MntFruits]])</f>
        <v>1</v>
      </c>
      <c r="R1324">
        <f>IF(Table13[[#This Row],[MntMeatProducts]] = 0, "",Table13[[#This Row],[MntMeatProducts]])</f>
        <v>7</v>
      </c>
      <c r="S1324" t="str">
        <f>IF(Table13[[#This Row],[MntFishProducts]] = 0, "",Table13[[#This Row],[MntFishProducts]])</f>
        <v/>
      </c>
      <c r="T1324" t="str">
        <f>IF(Table13[[#This Row],[MntSweetProducts]] = 0, "",Table13[[#This Row],[MntSweetProducts]])</f>
        <v/>
      </c>
      <c r="U1324">
        <f>IF(Table13[[#This Row],[MntGoldProds]] = 0, "",Table13[[#This Row],[MntGoldProds]])</f>
        <v>1</v>
      </c>
      <c r="V1324">
        <v>1</v>
      </c>
      <c r="W1324">
        <v>1</v>
      </c>
      <c r="X1324">
        <v>0</v>
      </c>
      <c r="Y1324">
        <v>2</v>
      </c>
      <c r="Z1324">
        <v>8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 t="s">
        <v>39</v>
      </c>
      <c r="AI1324" s="13">
        <f>SUM(Table13[[#This Row],[MntWines]:[MntGoldProds]])</f>
        <v>19</v>
      </c>
      <c r="AJ1324" s="13">
        <f>AVERAGE(Table13[[#This Row],[MntWines]:[MntGoldProds]])</f>
        <v>3.1666666666666665</v>
      </c>
      <c r="AK1324">
        <f>IF(Table13[[#This Row],[Total Number of Purchases]]=0,0,Table13[[#This Row],[Total Spend]]/Table13[[#This Row],[Total Number of Purchases]])</f>
        <v>4.75</v>
      </c>
      <c r="AM1324">
        <f>SUM(Table13[[#This Row],[NumDealsPurchases]:[NumStorePurchases]])</f>
        <v>4</v>
      </c>
      <c r="AN1324" s="14">
        <f>Snapshot_Date-Table13[[#This Row],[Dt_Customer]]</f>
        <v>383</v>
      </c>
      <c r="AP1324" s="13">
        <f>Table13[[#This Row],[NumDealsPurchases]]/Table13[[#This Row],[Total Number of Purchases]]*100</f>
        <v>25</v>
      </c>
      <c r="AQ1324">
        <f>6-ROUNDUP(_xlfn.PERCENTRANK.INC(Table13[Recency],Table13[[#This Row],[Recency]])*5, 0)</f>
        <v>2</v>
      </c>
      <c r="AR1324">
        <f>ROUNDUP(_xlfn.PERCENTRANK.INC(Table13[Total Number of Purchases],Table13[[#This Row],[Total Number of Purchases]])*5,0)</f>
        <v>1</v>
      </c>
      <c r="AS1324">
        <f>ROUNDUP(_xlfn.PERCENTRANK.INC(Table13[Total Spend],Table13[[#This Row],[Total Spend]])*5,0)</f>
        <v>1</v>
      </c>
      <c r="AT1324" t="str">
        <f>Table13[[#This Row],[Recency Score]]&amp;Table13[[#This Row],[Frequency Score]]&amp;Table13[[#This Row],[Monetary Score]]</f>
        <v>211</v>
      </c>
      <c r="AU1324" t="str">
        <f t="shared" si="20"/>
        <v>About to Sleep</v>
      </c>
      <c r="AW1324" s="13">
        <f>DATEDIF(Table13[[#This Row],[Dt_Customer]], Snapshot_Date, "d")</f>
        <v>383</v>
      </c>
      <c r="AX1324" s="13">
        <f>Table13[[#This Row],[CL if today]]/365</f>
        <v>1.0493150684931507</v>
      </c>
      <c r="AY1324">
        <f>Table13[[#This Row],[Total Number of Purchases]]/Table13[[#This Row],[Corrected CL]]</f>
        <v>3.8120104438642297</v>
      </c>
      <c r="AZ1324">
        <f>Table13[[#This Row],[Average Order Value (AOV)]]*Table13[[#This Row],[Freq per Year]]</f>
        <v>18.107049608355091</v>
      </c>
      <c r="BA1324">
        <f>Table13[[#This Row],[Total Spend]]/Table13[[#This Row],[Corrected CL]]</f>
        <v>18.107049608355091</v>
      </c>
      <c r="BB1324">
        <v>16.976744186046513</v>
      </c>
      <c r="BC1324" s="1">
        <f>Table13[[#This Row],[Dt_Customer]]+Table13[[#This Row],[Recency]]</f>
        <v>41594</v>
      </c>
      <c r="BD1324" s="16" t="str">
        <f>IF(COUNTIF(A:A, A1324) &gt; 1, "Duplicate", "Unique")</f>
        <v>Unique</v>
      </c>
    </row>
    <row r="1325" spans="1:56" x14ac:dyDescent="0.3">
      <c r="A1325">
        <v>10236</v>
      </c>
      <c r="B1325">
        <v>1975</v>
      </c>
      <c r="C1325" t="s">
        <v>41</v>
      </c>
      <c r="D1325" t="s">
        <v>31</v>
      </c>
      <c r="E1325">
        <v>31160</v>
      </c>
      <c r="F1325">
        <v>1</v>
      </c>
      <c r="G1325">
        <v>0</v>
      </c>
      <c r="H1325" s="1">
        <v>41533</v>
      </c>
      <c r="I1325">
        <v>59</v>
      </c>
      <c r="J1325">
        <v>16</v>
      </c>
      <c r="K1325">
        <v>3</v>
      </c>
      <c r="L1325">
        <v>25</v>
      </c>
      <c r="M1325">
        <v>6</v>
      </c>
      <c r="N1325">
        <v>1</v>
      </c>
      <c r="O1325">
        <v>13</v>
      </c>
      <c r="P1325">
        <f>IF(Table13[[#This Row],[MntWines]] = 0,"",Table13[[#This Row],[MntWines]])</f>
        <v>16</v>
      </c>
      <c r="Q1325">
        <f>IF(Table13[[#This Row],[MntFruits]] = 0, "",Table13[[#This Row],[MntFruits]])</f>
        <v>3</v>
      </c>
      <c r="R1325">
        <f>IF(Table13[[#This Row],[MntMeatProducts]] = 0, "",Table13[[#This Row],[MntMeatProducts]])</f>
        <v>25</v>
      </c>
      <c r="S1325">
        <f>IF(Table13[[#This Row],[MntFishProducts]] = 0, "",Table13[[#This Row],[MntFishProducts]])</f>
        <v>6</v>
      </c>
      <c r="T1325">
        <f>IF(Table13[[#This Row],[MntSweetProducts]] = 0, "",Table13[[#This Row],[MntSweetProducts]])</f>
        <v>1</v>
      </c>
      <c r="U1325">
        <f>IF(Table13[[#This Row],[MntGoldProds]] = 0, "",Table13[[#This Row],[MntGoldProds]])</f>
        <v>13</v>
      </c>
      <c r="V1325">
        <v>2</v>
      </c>
      <c r="W1325">
        <v>2</v>
      </c>
      <c r="X1325">
        <v>0</v>
      </c>
      <c r="Y1325">
        <v>3</v>
      </c>
      <c r="Z1325">
        <v>8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43</v>
      </c>
      <c r="AI1325" s="13">
        <f>SUM(Table13[[#This Row],[MntWines]:[MntGoldProds]])</f>
        <v>64</v>
      </c>
      <c r="AJ1325" s="13">
        <f>AVERAGE(Table13[[#This Row],[MntWines]:[MntGoldProds]])</f>
        <v>10.666666666666666</v>
      </c>
      <c r="AK1325">
        <f>IF(Table13[[#This Row],[Total Number of Purchases]]=0,0,Table13[[#This Row],[Total Spend]]/Table13[[#This Row],[Total Number of Purchases]])</f>
        <v>9.1428571428571423</v>
      </c>
      <c r="AM1325">
        <f>SUM(Table13[[#This Row],[NumDealsPurchases]:[NumStorePurchases]])</f>
        <v>7</v>
      </c>
      <c r="AN1325" s="14">
        <f>Snapshot_Date-Table13[[#This Row],[Dt_Customer]]</f>
        <v>383</v>
      </c>
      <c r="AP1325" s="13">
        <f>Table13[[#This Row],[NumDealsPurchases]]/Table13[[#This Row],[Total Number of Purchases]]*100</f>
        <v>28.571428571428569</v>
      </c>
      <c r="AQ1325">
        <f>6-ROUNDUP(_xlfn.PERCENTRANK.INC(Table13[Recency],Table13[[#This Row],[Recency]])*5, 0)</f>
        <v>3</v>
      </c>
      <c r="AR1325">
        <f>ROUNDUP(_xlfn.PERCENTRANK.INC(Table13[Total Number of Purchases],Table13[[#This Row],[Total Number of Purchases]])*5,0)</f>
        <v>1</v>
      </c>
      <c r="AS1325">
        <f>ROUNDUP(_xlfn.PERCENTRANK.INC(Table13[Total Spend],Table13[[#This Row],[Total Spend]])*5,0)</f>
        <v>2</v>
      </c>
      <c r="AT1325" t="str">
        <f>Table13[[#This Row],[Recency Score]]&amp;Table13[[#This Row],[Frequency Score]]&amp;Table13[[#This Row],[Monetary Score]]</f>
        <v>312</v>
      </c>
      <c r="AU1325" t="str">
        <f t="shared" si="20"/>
        <v>Needs Attention</v>
      </c>
      <c r="AW1325" s="13">
        <f>DATEDIF(Table13[[#This Row],[Dt_Customer]], Snapshot_Date, "d")</f>
        <v>383</v>
      </c>
      <c r="AX1325" s="13">
        <f>Table13[[#This Row],[CL if today]]/365</f>
        <v>1.0493150684931507</v>
      </c>
      <c r="AY1325">
        <f>Table13[[#This Row],[Total Number of Purchases]]/Table13[[#This Row],[Corrected CL]]</f>
        <v>6.6710182767624016</v>
      </c>
      <c r="AZ1325">
        <f>Table13[[#This Row],[Average Order Value (AOV)]]*Table13[[#This Row],[Freq per Year]]</f>
        <v>60.992167101827668</v>
      </c>
      <c r="BA1325">
        <f>Table13[[#This Row],[Total Spend]]/Table13[[#This Row],[Corrected CL]]</f>
        <v>60.992167101827675</v>
      </c>
      <c r="BB1325">
        <v>1438.3074935400516</v>
      </c>
      <c r="BC1325" s="1">
        <f>Table13[[#This Row],[Dt_Customer]]+Table13[[#This Row],[Recency]]</f>
        <v>41592</v>
      </c>
      <c r="BD1325" s="16" t="str">
        <f>IF(COUNTIF(A:A, A1325) &gt; 1, "Duplicate", "Unique")</f>
        <v>Unique</v>
      </c>
    </row>
    <row r="1326" spans="1:56" x14ac:dyDescent="0.3">
      <c r="A1326">
        <v>4789</v>
      </c>
      <c r="B1326">
        <v>1953</v>
      </c>
      <c r="C1326" t="s">
        <v>28</v>
      </c>
      <c r="D1326" t="s">
        <v>35</v>
      </c>
      <c r="E1326">
        <v>80812</v>
      </c>
      <c r="F1326">
        <v>0</v>
      </c>
      <c r="G1326">
        <v>0</v>
      </c>
      <c r="H1326" s="1">
        <v>41534</v>
      </c>
      <c r="I1326">
        <v>95</v>
      </c>
      <c r="J1326">
        <v>769</v>
      </c>
      <c r="K1326">
        <v>22</v>
      </c>
      <c r="L1326">
        <v>500</v>
      </c>
      <c r="M1326">
        <v>210</v>
      </c>
      <c r="N1326">
        <v>143</v>
      </c>
      <c r="O1326">
        <v>33</v>
      </c>
      <c r="P1326">
        <f>IF(Table13[[#This Row],[MntWines]] = 0,"",Table13[[#This Row],[MntWines]])</f>
        <v>769</v>
      </c>
      <c r="Q1326">
        <f>IF(Table13[[#This Row],[MntFruits]] = 0, "",Table13[[#This Row],[MntFruits]])</f>
        <v>22</v>
      </c>
      <c r="R1326">
        <f>IF(Table13[[#This Row],[MntMeatProducts]] = 0, "",Table13[[#This Row],[MntMeatProducts]])</f>
        <v>500</v>
      </c>
      <c r="S1326">
        <f>IF(Table13[[#This Row],[MntFishProducts]] = 0, "",Table13[[#This Row],[MntFishProducts]])</f>
        <v>210</v>
      </c>
      <c r="T1326">
        <f>IF(Table13[[#This Row],[MntSweetProducts]] = 0, "",Table13[[#This Row],[MntSweetProducts]])</f>
        <v>143</v>
      </c>
      <c r="U1326">
        <f>IF(Table13[[#This Row],[MntGoldProds]] = 0, "",Table13[[#This Row],[MntGoldProds]])</f>
        <v>33</v>
      </c>
      <c r="V1326">
        <v>1</v>
      </c>
      <c r="W1326">
        <v>4</v>
      </c>
      <c r="X1326">
        <v>8</v>
      </c>
      <c r="Y1326">
        <v>5</v>
      </c>
      <c r="Z1326">
        <v>2</v>
      </c>
      <c r="AA1326">
        <v>1</v>
      </c>
      <c r="AB1326">
        <v>0</v>
      </c>
      <c r="AC1326">
        <v>1</v>
      </c>
      <c r="AD1326">
        <v>0</v>
      </c>
      <c r="AE1326">
        <v>1</v>
      </c>
      <c r="AF1326">
        <v>0</v>
      </c>
      <c r="AG1326">
        <v>0</v>
      </c>
      <c r="AH1326" t="s">
        <v>40</v>
      </c>
      <c r="AI1326" s="13">
        <f>SUM(Table13[[#This Row],[MntWines]:[MntGoldProds]])</f>
        <v>1677</v>
      </c>
      <c r="AJ1326" s="13">
        <f>AVERAGE(Table13[[#This Row],[MntWines]:[MntGoldProds]])</f>
        <v>279.5</v>
      </c>
      <c r="AK1326">
        <f>IF(Table13[[#This Row],[Total Number of Purchases]]=0,0,Table13[[#This Row],[Total Spend]]/Table13[[#This Row],[Total Number of Purchases]])</f>
        <v>93.166666666666671</v>
      </c>
      <c r="AM1326">
        <f>SUM(Table13[[#This Row],[NumDealsPurchases]:[NumStorePurchases]])</f>
        <v>18</v>
      </c>
      <c r="AN1326" s="14">
        <f>Snapshot_Date-Table13[[#This Row],[Dt_Customer]]</f>
        <v>382</v>
      </c>
      <c r="AP1326" s="13">
        <f>Table13[[#This Row],[NumDealsPurchases]]/Table13[[#This Row],[Total Number of Purchases]]*100</f>
        <v>5.5555555555555554</v>
      </c>
      <c r="AQ1326">
        <f>6-ROUNDUP(_xlfn.PERCENTRANK.INC(Table13[Recency],Table13[[#This Row],[Recency]])*5, 0)</f>
        <v>1</v>
      </c>
      <c r="AR1326">
        <f>ROUNDUP(_xlfn.PERCENTRANK.INC(Table13[Total Number of Purchases],Table13[[#This Row],[Total Number of Purchases]])*5,0)</f>
        <v>4</v>
      </c>
      <c r="AS1326">
        <f>ROUNDUP(_xlfn.PERCENTRANK.INC(Table13[Total Spend],Table13[[#This Row],[Total Spend]])*5,0)</f>
        <v>5</v>
      </c>
      <c r="AT1326" t="str">
        <f>Table13[[#This Row],[Recency Score]]&amp;Table13[[#This Row],[Frequency Score]]&amp;Table13[[#This Row],[Monetary Score]]</f>
        <v>145</v>
      </c>
      <c r="AU1326" t="str">
        <f t="shared" si="20"/>
        <v>Big Spenders</v>
      </c>
      <c r="AW1326" s="13">
        <f>DATEDIF(Table13[[#This Row],[Dt_Customer]], Snapshot_Date, "d")</f>
        <v>382</v>
      </c>
      <c r="AX1326" s="13">
        <f>Table13[[#This Row],[CL if today]]/365</f>
        <v>1.0465753424657533</v>
      </c>
      <c r="AY1326">
        <f>Table13[[#This Row],[Total Number of Purchases]]/Table13[[#This Row],[Corrected CL]]</f>
        <v>17.198952879581153</v>
      </c>
      <c r="AZ1326">
        <f>Table13[[#This Row],[Average Order Value (AOV)]]*Table13[[#This Row],[Freq per Year]]</f>
        <v>1602.3691099476441</v>
      </c>
      <c r="BA1326">
        <f>Table13[[#This Row],[Total Spend]]/Table13[[#This Row],[Corrected CL]]</f>
        <v>1602.3691099476441</v>
      </c>
      <c r="BB1326">
        <v>35.169270833333336</v>
      </c>
      <c r="BC1326" s="1">
        <f>Table13[[#This Row],[Dt_Customer]]+Table13[[#This Row],[Recency]]</f>
        <v>41629</v>
      </c>
      <c r="BD1326" s="16" t="str">
        <f>IF(COUNTIF(A:A, A1326) &gt; 1, "Duplicate", "Unique")</f>
        <v>Unique</v>
      </c>
    </row>
    <row r="1327" spans="1:56" x14ac:dyDescent="0.3">
      <c r="A1327">
        <v>7972</v>
      </c>
      <c r="B1327">
        <v>1955</v>
      </c>
      <c r="C1327" t="s">
        <v>28</v>
      </c>
      <c r="D1327" t="s">
        <v>31</v>
      </c>
      <c r="E1327">
        <v>72906</v>
      </c>
      <c r="F1327">
        <v>0</v>
      </c>
      <c r="G1327">
        <v>0</v>
      </c>
      <c r="H1327" s="1">
        <v>41534</v>
      </c>
      <c r="I1327">
        <v>79</v>
      </c>
      <c r="J1327">
        <v>400</v>
      </c>
      <c r="K1327">
        <v>32</v>
      </c>
      <c r="L1327">
        <v>519</v>
      </c>
      <c r="M1327">
        <v>71</v>
      </c>
      <c r="N1327">
        <v>75</v>
      </c>
      <c r="O1327">
        <v>54</v>
      </c>
      <c r="P1327">
        <f>IF(Table13[[#This Row],[MntWines]] = 0,"",Table13[[#This Row],[MntWines]])</f>
        <v>400</v>
      </c>
      <c r="Q1327">
        <f>IF(Table13[[#This Row],[MntFruits]] = 0, "",Table13[[#This Row],[MntFruits]])</f>
        <v>32</v>
      </c>
      <c r="R1327">
        <f>IF(Table13[[#This Row],[MntMeatProducts]] = 0, "",Table13[[#This Row],[MntMeatProducts]])</f>
        <v>519</v>
      </c>
      <c r="S1327">
        <f>IF(Table13[[#This Row],[MntFishProducts]] = 0, "",Table13[[#This Row],[MntFishProducts]])</f>
        <v>71</v>
      </c>
      <c r="T1327">
        <f>IF(Table13[[#This Row],[MntSweetProducts]] = 0, "",Table13[[#This Row],[MntSweetProducts]])</f>
        <v>75</v>
      </c>
      <c r="U1327">
        <f>IF(Table13[[#This Row],[MntGoldProds]] = 0, "",Table13[[#This Row],[MntGoldProds]])</f>
        <v>54</v>
      </c>
      <c r="V1327">
        <v>1</v>
      </c>
      <c r="W1327">
        <v>3</v>
      </c>
      <c r="X1327">
        <v>4</v>
      </c>
      <c r="Y1327">
        <v>9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30</v>
      </c>
      <c r="AI1327" s="13">
        <f>SUM(Table13[[#This Row],[MntWines]:[MntGoldProds]])</f>
        <v>1151</v>
      </c>
      <c r="AJ1327" s="13">
        <f>AVERAGE(Table13[[#This Row],[MntWines]:[MntGoldProds]])</f>
        <v>191.83333333333334</v>
      </c>
      <c r="AK1327">
        <f>IF(Table13[[#This Row],[Total Number of Purchases]]=0,0,Table13[[#This Row],[Total Spend]]/Table13[[#This Row],[Total Number of Purchases]])</f>
        <v>67.705882352941174</v>
      </c>
      <c r="AM1327">
        <f>SUM(Table13[[#This Row],[NumDealsPurchases]:[NumStorePurchases]])</f>
        <v>17</v>
      </c>
      <c r="AN1327" s="14">
        <f>Snapshot_Date-Table13[[#This Row],[Dt_Customer]]</f>
        <v>382</v>
      </c>
      <c r="AP1327" s="13">
        <f>Table13[[#This Row],[NumDealsPurchases]]/Table13[[#This Row],[Total Number of Purchases]]*100</f>
        <v>5.8823529411764701</v>
      </c>
      <c r="AQ1327">
        <f>6-ROUNDUP(_xlfn.PERCENTRANK.INC(Table13[Recency],Table13[[#This Row],[Recency]])*5, 0)</f>
        <v>2</v>
      </c>
      <c r="AR1327">
        <f>ROUNDUP(_xlfn.PERCENTRANK.INC(Table13[Total Number of Purchases],Table13[[#This Row],[Total Number of Purchases]])*5,0)</f>
        <v>3</v>
      </c>
      <c r="AS1327">
        <f>ROUNDUP(_xlfn.PERCENTRANK.INC(Table13[Total Spend],Table13[[#This Row],[Total Spend]])*5,0)</f>
        <v>4</v>
      </c>
      <c r="AT1327" t="str">
        <f>Table13[[#This Row],[Recency Score]]&amp;Table13[[#This Row],[Frequency Score]]&amp;Table13[[#This Row],[Monetary Score]]</f>
        <v>234</v>
      </c>
      <c r="AU1327" t="str">
        <f t="shared" si="20"/>
        <v>About to Sleep</v>
      </c>
      <c r="AW1327" s="13">
        <f>DATEDIF(Table13[[#This Row],[Dt_Customer]], Snapshot_Date, "d")</f>
        <v>382</v>
      </c>
      <c r="AX1327" s="13">
        <f>Table13[[#This Row],[CL if today]]/365</f>
        <v>1.0465753424657533</v>
      </c>
      <c r="AY1327">
        <f>Table13[[#This Row],[Total Number of Purchases]]/Table13[[#This Row],[Corrected CL]]</f>
        <v>16.2434554973822</v>
      </c>
      <c r="AZ1327">
        <f>Table13[[#This Row],[Average Order Value (AOV)]]*Table13[[#This Row],[Freq per Year]]</f>
        <v>1099.7774869109949</v>
      </c>
      <c r="BA1327">
        <f>Table13[[#This Row],[Total Spend]]/Table13[[#This Row],[Corrected CL]]</f>
        <v>1099.7774869109949</v>
      </c>
      <c r="BB1327">
        <v>35.169270833333336</v>
      </c>
      <c r="BC1327" s="1">
        <f>Table13[[#This Row],[Dt_Customer]]+Table13[[#This Row],[Recency]]</f>
        <v>41613</v>
      </c>
      <c r="BD1327" s="16" t="str">
        <f>IF(COUNTIF(A:A, A1327) &gt; 1, "Duplicate", "Unique")</f>
        <v>Unique</v>
      </c>
    </row>
    <row r="1328" spans="1:56" x14ac:dyDescent="0.3">
      <c r="A1328">
        <v>6870</v>
      </c>
      <c r="B1328">
        <v>1959</v>
      </c>
      <c r="C1328" t="s">
        <v>37</v>
      </c>
      <c r="D1328" t="s">
        <v>29</v>
      </c>
      <c r="E1328">
        <v>68805</v>
      </c>
      <c r="F1328">
        <v>0</v>
      </c>
      <c r="G1328">
        <v>1</v>
      </c>
      <c r="H1328" s="1">
        <v>41534</v>
      </c>
      <c r="I1328">
        <v>73</v>
      </c>
      <c r="J1328">
        <v>182</v>
      </c>
      <c r="K1328">
        <v>2</v>
      </c>
      <c r="L1328">
        <v>49</v>
      </c>
      <c r="M1328">
        <v>17</v>
      </c>
      <c r="N1328">
        <v>13</v>
      </c>
      <c r="O1328">
        <v>20</v>
      </c>
      <c r="P1328">
        <f>IF(Table13[[#This Row],[MntWines]] = 0,"",Table13[[#This Row],[MntWines]])</f>
        <v>182</v>
      </c>
      <c r="Q1328">
        <f>IF(Table13[[#This Row],[MntFruits]] = 0, "",Table13[[#This Row],[MntFruits]])</f>
        <v>2</v>
      </c>
      <c r="R1328">
        <f>IF(Table13[[#This Row],[MntMeatProducts]] = 0, "",Table13[[#This Row],[MntMeatProducts]])</f>
        <v>49</v>
      </c>
      <c r="S1328">
        <f>IF(Table13[[#This Row],[MntFishProducts]] = 0, "",Table13[[#This Row],[MntFishProducts]])</f>
        <v>17</v>
      </c>
      <c r="T1328">
        <f>IF(Table13[[#This Row],[MntSweetProducts]] = 0, "",Table13[[#This Row],[MntSweetProducts]])</f>
        <v>13</v>
      </c>
      <c r="U1328">
        <f>IF(Table13[[#This Row],[MntGoldProds]] = 0, "",Table13[[#This Row],[MntGoldProds]])</f>
        <v>20</v>
      </c>
      <c r="V1328">
        <v>1</v>
      </c>
      <c r="W1328">
        <v>3</v>
      </c>
      <c r="X1328">
        <v>1</v>
      </c>
      <c r="Y1328">
        <v>7</v>
      </c>
      <c r="Z1328">
        <v>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30</v>
      </c>
      <c r="AI1328" s="13">
        <f>SUM(Table13[[#This Row],[MntWines]:[MntGoldProds]])</f>
        <v>283</v>
      </c>
      <c r="AJ1328" s="13">
        <f>AVERAGE(Table13[[#This Row],[MntWines]:[MntGoldProds]])</f>
        <v>47.166666666666664</v>
      </c>
      <c r="AK1328">
        <f>IF(Table13[[#This Row],[Total Number of Purchases]]=0,0,Table13[[#This Row],[Total Spend]]/Table13[[#This Row],[Total Number of Purchases]])</f>
        <v>23.583333333333332</v>
      </c>
      <c r="AM1328">
        <f>SUM(Table13[[#This Row],[NumDealsPurchases]:[NumStorePurchases]])</f>
        <v>12</v>
      </c>
      <c r="AN1328" s="14">
        <f>Snapshot_Date-Table13[[#This Row],[Dt_Customer]]</f>
        <v>382</v>
      </c>
      <c r="AP1328" s="13">
        <f>Table13[[#This Row],[NumDealsPurchases]]/Table13[[#This Row],[Total Number of Purchases]]*100</f>
        <v>8.3333333333333321</v>
      </c>
      <c r="AQ1328">
        <f>6-ROUNDUP(_xlfn.PERCENTRANK.INC(Table13[Recency],Table13[[#This Row],[Recency]])*5, 0)</f>
        <v>2</v>
      </c>
      <c r="AR1328">
        <f>ROUNDUP(_xlfn.PERCENTRANK.INC(Table13[Total Number of Purchases],Table13[[#This Row],[Total Number of Purchases]])*5,0)</f>
        <v>2</v>
      </c>
      <c r="AS1328">
        <f>ROUNDUP(_xlfn.PERCENTRANK.INC(Table13[Total Spend],Table13[[#This Row],[Total Spend]])*5,0)</f>
        <v>3</v>
      </c>
      <c r="AT1328" t="str">
        <f>Table13[[#This Row],[Recency Score]]&amp;Table13[[#This Row],[Frequency Score]]&amp;Table13[[#This Row],[Monetary Score]]</f>
        <v>223</v>
      </c>
      <c r="AU1328" t="str">
        <f t="shared" si="20"/>
        <v>About to Sleep</v>
      </c>
      <c r="AW1328" s="13">
        <f>DATEDIF(Table13[[#This Row],[Dt_Customer]], Snapshot_Date, "d")</f>
        <v>382</v>
      </c>
      <c r="AX1328" s="13">
        <f>Table13[[#This Row],[CL if today]]/365</f>
        <v>1.0465753424657533</v>
      </c>
      <c r="AY1328">
        <f>Table13[[#This Row],[Total Number of Purchases]]/Table13[[#This Row],[Corrected CL]]</f>
        <v>11.465968586387435</v>
      </c>
      <c r="AZ1328">
        <f>Table13[[#This Row],[Average Order Value (AOV)]]*Table13[[#This Row],[Freq per Year]]</f>
        <v>270.40575916230364</v>
      </c>
      <c r="BA1328">
        <f>Table13[[#This Row],[Total Spend]]/Table13[[#This Row],[Corrected CL]]</f>
        <v>270.4057591623037</v>
      </c>
      <c r="BB1328">
        <v>26.614583333333336</v>
      </c>
      <c r="BC1328" s="1">
        <f>Table13[[#This Row],[Dt_Customer]]+Table13[[#This Row],[Recency]]</f>
        <v>41607</v>
      </c>
      <c r="BD1328" s="16" t="str">
        <f>IF(COUNTIF(A:A, A1328) &gt; 1, "Duplicate", "Unique")</f>
        <v>Unique</v>
      </c>
    </row>
    <row r="1329" spans="1:56" x14ac:dyDescent="0.3">
      <c r="A1329">
        <v>9977</v>
      </c>
      <c r="B1329">
        <v>1973</v>
      </c>
      <c r="C1329" t="s">
        <v>28</v>
      </c>
      <c r="D1329" t="s">
        <v>29</v>
      </c>
      <c r="E1329">
        <v>78901</v>
      </c>
      <c r="F1329">
        <v>0</v>
      </c>
      <c r="G1329">
        <v>1</v>
      </c>
      <c r="H1329" s="1">
        <v>41534</v>
      </c>
      <c r="I1329">
        <v>99</v>
      </c>
      <c r="J1329">
        <v>321</v>
      </c>
      <c r="K1329">
        <v>11</v>
      </c>
      <c r="L1329">
        <v>309</v>
      </c>
      <c r="M1329">
        <v>33</v>
      </c>
      <c r="N1329">
        <v>26</v>
      </c>
      <c r="O1329">
        <v>34</v>
      </c>
      <c r="P1329">
        <f>IF(Table13[[#This Row],[MntWines]] = 0,"",Table13[[#This Row],[MntWines]])</f>
        <v>321</v>
      </c>
      <c r="Q1329">
        <f>IF(Table13[[#This Row],[MntFruits]] = 0, "",Table13[[#This Row],[MntFruits]])</f>
        <v>11</v>
      </c>
      <c r="R1329">
        <f>IF(Table13[[#This Row],[MntMeatProducts]] = 0, "",Table13[[#This Row],[MntMeatProducts]])</f>
        <v>309</v>
      </c>
      <c r="S1329">
        <f>IF(Table13[[#This Row],[MntFishProducts]] = 0, "",Table13[[#This Row],[MntFishProducts]])</f>
        <v>33</v>
      </c>
      <c r="T1329">
        <f>IF(Table13[[#This Row],[MntSweetProducts]] = 0, "",Table13[[#This Row],[MntSweetProducts]])</f>
        <v>26</v>
      </c>
      <c r="U1329">
        <f>IF(Table13[[#This Row],[MntGoldProds]] = 0, "",Table13[[#This Row],[MntGoldProds]])</f>
        <v>34</v>
      </c>
      <c r="V1329">
        <v>3</v>
      </c>
      <c r="W1329">
        <v>9</v>
      </c>
      <c r="X1329">
        <v>3</v>
      </c>
      <c r="Y1329">
        <v>5</v>
      </c>
      <c r="Z1329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34</v>
      </c>
      <c r="AI1329" s="13">
        <f>SUM(Table13[[#This Row],[MntWines]:[MntGoldProds]])</f>
        <v>734</v>
      </c>
      <c r="AJ1329" s="13">
        <f>AVERAGE(Table13[[#This Row],[MntWines]:[MntGoldProds]])</f>
        <v>122.33333333333333</v>
      </c>
      <c r="AK1329">
        <f>IF(Table13[[#This Row],[Total Number of Purchases]]=0,0,Table13[[#This Row],[Total Spend]]/Table13[[#This Row],[Total Number of Purchases]])</f>
        <v>36.700000000000003</v>
      </c>
      <c r="AM1329">
        <f>SUM(Table13[[#This Row],[NumDealsPurchases]:[NumStorePurchases]])</f>
        <v>20</v>
      </c>
      <c r="AN1329" s="14">
        <f>Snapshot_Date-Table13[[#This Row],[Dt_Customer]]</f>
        <v>382</v>
      </c>
      <c r="AP1329" s="13">
        <f>Table13[[#This Row],[NumDealsPurchases]]/Table13[[#This Row],[Total Number of Purchases]]*100</f>
        <v>15</v>
      </c>
      <c r="AQ1329">
        <f>6-ROUNDUP(_xlfn.PERCENTRANK.INC(Table13[Recency],Table13[[#This Row],[Recency]])*5, 0)</f>
        <v>1</v>
      </c>
      <c r="AR1329">
        <f>ROUNDUP(_xlfn.PERCENTRANK.INC(Table13[Total Number of Purchases],Table13[[#This Row],[Total Number of Purchases]])*5,0)</f>
        <v>4</v>
      </c>
      <c r="AS1329">
        <f>ROUNDUP(_xlfn.PERCENTRANK.INC(Table13[Total Spend],Table13[[#This Row],[Total Spend]])*5,0)</f>
        <v>4</v>
      </c>
      <c r="AT1329" t="str">
        <f>Table13[[#This Row],[Recency Score]]&amp;Table13[[#This Row],[Frequency Score]]&amp;Table13[[#This Row],[Monetary Score]]</f>
        <v>144</v>
      </c>
      <c r="AU1329" t="str">
        <f t="shared" si="20"/>
        <v>Lost</v>
      </c>
      <c r="AW1329" s="13">
        <f>DATEDIF(Table13[[#This Row],[Dt_Customer]], Snapshot_Date, "d")</f>
        <v>382</v>
      </c>
      <c r="AX1329" s="13">
        <f>Table13[[#This Row],[CL if today]]/365</f>
        <v>1.0465753424657533</v>
      </c>
      <c r="AY1329">
        <f>Table13[[#This Row],[Total Number of Purchases]]/Table13[[#This Row],[Corrected CL]]</f>
        <v>19.109947643979059</v>
      </c>
      <c r="AZ1329">
        <f>Table13[[#This Row],[Average Order Value (AOV)]]*Table13[[#This Row],[Freq per Year]]</f>
        <v>701.33507853403148</v>
      </c>
      <c r="BA1329">
        <f>Table13[[#This Row],[Total Spend]]/Table13[[#This Row],[Corrected CL]]</f>
        <v>701.33507853403148</v>
      </c>
      <c r="BB1329">
        <v>23.763020833333336</v>
      </c>
      <c r="BC1329" s="1">
        <f>Table13[[#This Row],[Dt_Customer]]+Table13[[#This Row],[Recency]]</f>
        <v>41633</v>
      </c>
      <c r="BD1329" s="16" t="str">
        <f>IF(COUNTIF(A:A, A1329) &gt; 1, "Duplicate", "Unique")</f>
        <v>Unique</v>
      </c>
    </row>
    <row r="1330" spans="1:56" x14ac:dyDescent="0.3">
      <c r="A1330">
        <v>11039</v>
      </c>
      <c r="B1330">
        <v>1975</v>
      </c>
      <c r="C1330" t="s">
        <v>28</v>
      </c>
      <c r="D1330" t="s">
        <v>33</v>
      </c>
      <c r="E1330">
        <v>51948</v>
      </c>
      <c r="F1330">
        <v>0</v>
      </c>
      <c r="G1330">
        <v>1</v>
      </c>
      <c r="H1330" s="1">
        <v>41534</v>
      </c>
      <c r="I1330">
        <v>51</v>
      </c>
      <c r="J1330">
        <v>82</v>
      </c>
      <c r="K1330">
        <v>33</v>
      </c>
      <c r="L1330">
        <v>54</v>
      </c>
      <c r="M1330">
        <v>71</v>
      </c>
      <c r="N1330">
        <v>30</v>
      </c>
      <c r="O1330">
        <v>41</v>
      </c>
      <c r="P1330">
        <f>IF(Table13[[#This Row],[MntWines]] = 0,"",Table13[[#This Row],[MntWines]])</f>
        <v>82</v>
      </c>
      <c r="Q1330">
        <f>IF(Table13[[#This Row],[MntFruits]] = 0, "",Table13[[#This Row],[MntFruits]])</f>
        <v>33</v>
      </c>
      <c r="R1330">
        <f>IF(Table13[[#This Row],[MntMeatProducts]] = 0, "",Table13[[#This Row],[MntMeatProducts]])</f>
        <v>54</v>
      </c>
      <c r="S1330">
        <f>IF(Table13[[#This Row],[MntFishProducts]] = 0, "",Table13[[#This Row],[MntFishProducts]])</f>
        <v>71</v>
      </c>
      <c r="T1330">
        <f>IF(Table13[[#This Row],[MntSweetProducts]] = 0, "",Table13[[#This Row],[MntSweetProducts]])</f>
        <v>30</v>
      </c>
      <c r="U1330">
        <f>IF(Table13[[#This Row],[MntGoldProds]] = 0, "",Table13[[#This Row],[MntGoldProds]])</f>
        <v>41</v>
      </c>
      <c r="V1330">
        <v>2</v>
      </c>
      <c r="W1330">
        <v>5</v>
      </c>
      <c r="X1330">
        <v>2</v>
      </c>
      <c r="Y1330">
        <v>4</v>
      </c>
      <c r="Z1330">
        <v>5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30</v>
      </c>
      <c r="AI1330" s="13">
        <f>SUM(Table13[[#This Row],[MntWines]:[MntGoldProds]])</f>
        <v>311</v>
      </c>
      <c r="AJ1330" s="13">
        <f>AVERAGE(Table13[[#This Row],[MntWines]:[MntGoldProds]])</f>
        <v>51.833333333333336</v>
      </c>
      <c r="AK1330">
        <f>IF(Table13[[#This Row],[Total Number of Purchases]]=0,0,Table13[[#This Row],[Total Spend]]/Table13[[#This Row],[Total Number of Purchases]])</f>
        <v>23.923076923076923</v>
      </c>
      <c r="AM1330">
        <f>SUM(Table13[[#This Row],[NumDealsPurchases]:[NumStorePurchases]])</f>
        <v>13</v>
      </c>
      <c r="AN1330" s="14">
        <f>Snapshot_Date-Table13[[#This Row],[Dt_Customer]]</f>
        <v>382</v>
      </c>
      <c r="AP1330" s="13">
        <f>Table13[[#This Row],[NumDealsPurchases]]/Table13[[#This Row],[Total Number of Purchases]]*100</f>
        <v>15.384615384615385</v>
      </c>
      <c r="AQ1330">
        <f>6-ROUNDUP(_xlfn.PERCENTRANK.INC(Table13[Recency],Table13[[#This Row],[Recency]])*5, 0)</f>
        <v>3</v>
      </c>
      <c r="AR1330">
        <f>ROUNDUP(_xlfn.PERCENTRANK.INC(Table13[Total Number of Purchases],Table13[[#This Row],[Total Number of Purchases]])*5,0)</f>
        <v>3</v>
      </c>
      <c r="AS1330">
        <f>ROUNDUP(_xlfn.PERCENTRANK.INC(Table13[Total Spend],Table13[[#This Row],[Total Spend]])*5,0)</f>
        <v>3</v>
      </c>
      <c r="AT1330" t="str">
        <f>Table13[[#This Row],[Recency Score]]&amp;Table13[[#This Row],[Frequency Score]]&amp;Table13[[#This Row],[Monetary Score]]</f>
        <v>333</v>
      </c>
      <c r="AU1330" t="str">
        <f t="shared" si="20"/>
        <v>Needs Attention</v>
      </c>
      <c r="AW1330" s="13">
        <f>DATEDIF(Table13[[#This Row],[Dt_Customer]], Snapshot_Date, "d")</f>
        <v>382</v>
      </c>
      <c r="AX1330" s="13">
        <f>Table13[[#This Row],[CL if today]]/365</f>
        <v>1.0465753424657533</v>
      </c>
      <c r="AY1330">
        <f>Table13[[#This Row],[Total Number of Purchases]]/Table13[[#This Row],[Corrected CL]]</f>
        <v>12.421465968586388</v>
      </c>
      <c r="AZ1330">
        <f>Table13[[#This Row],[Average Order Value (AOV)]]*Table13[[#This Row],[Freq per Year]]</f>
        <v>297.15968586387436</v>
      </c>
      <c r="BA1330">
        <f>Table13[[#This Row],[Total Spend]]/Table13[[#This Row],[Corrected CL]]</f>
        <v>297.15968586387436</v>
      </c>
      <c r="BB1330">
        <v>733.81201044386421</v>
      </c>
      <c r="BC1330" s="1">
        <f>Table13[[#This Row],[Dt_Customer]]+Table13[[#This Row],[Recency]]</f>
        <v>41585</v>
      </c>
      <c r="BD1330" s="16" t="str">
        <f>IF(COUNTIF(A:A, A1330) &gt; 1, "Duplicate", "Unique")</f>
        <v>Unique</v>
      </c>
    </row>
    <row r="1331" spans="1:56" x14ac:dyDescent="0.3">
      <c r="A1331">
        <v>1945</v>
      </c>
      <c r="B1331">
        <v>1962</v>
      </c>
      <c r="C1331" t="s">
        <v>28</v>
      </c>
      <c r="D1331" t="s">
        <v>33</v>
      </c>
      <c r="E1331">
        <v>71434</v>
      </c>
      <c r="F1331">
        <v>0</v>
      </c>
      <c r="G1331">
        <v>1</v>
      </c>
      <c r="H1331" s="1">
        <v>41535</v>
      </c>
      <c r="I1331">
        <v>4</v>
      </c>
      <c r="J1331">
        <v>711</v>
      </c>
      <c r="K1331">
        <v>36</v>
      </c>
      <c r="L1331">
        <v>217</v>
      </c>
      <c r="M1331">
        <v>172</v>
      </c>
      <c r="N1331">
        <v>96</v>
      </c>
      <c r="O1331">
        <v>168</v>
      </c>
      <c r="P1331">
        <f>IF(Table13[[#This Row],[MntWines]] = 0,"",Table13[[#This Row],[MntWines]])</f>
        <v>711</v>
      </c>
      <c r="Q1331">
        <f>IF(Table13[[#This Row],[MntFruits]] = 0, "",Table13[[#This Row],[MntFruits]])</f>
        <v>36</v>
      </c>
      <c r="R1331">
        <f>IF(Table13[[#This Row],[MntMeatProducts]] = 0, "",Table13[[#This Row],[MntMeatProducts]])</f>
        <v>217</v>
      </c>
      <c r="S1331">
        <f>IF(Table13[[#This Row],[MntFishProducts]] = 0, "",Table13[[#This Row],[MntFishProducts]])</f>
        <v>172</v>
      </c>
      <c r="T1331">
        <f>IF(Table13[[#This Row],[MntSweetProducts]] = 0, "",Table13[[#This Row],[MntSweetProducts]])</f>
        <v>96</v>
      </c>
      <c r="U1331">
        <f>IF(Table13[[#This Row],[MntGoldProds]] = 0, "",Table13[[#This Row],[MntGoldProds]])</f>
        <v>168</v>
      </c>
      <c r="V1331">
        <v>3</v>
      </c>
      <c r="W1331">
        <v>7</v>
      </c>
      <c r="X1331">
        <v>4</v>
      </c>
      <c r="Y1331">
        <v>7</v>
      </c>
      <c r="Z1331">
        <v>4</v>
      </c>
      <c r="AA1331">
        <v>1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 t="s">
        <v>30</v>
      </c>
      <c r="AI1331" s="13">
        <f>SUM(Table13[[#This Row],[MntWines]:[MntGoldProds]])</f>
        <v>1400</v>
      </c>
      <c r="AJ1331" s="13">
        <f>AVERAGE(Table13[[#This Row],[MntWines]:[MntGoldProds]])</f>
        <v>233.33333333333334</v>
      </c>
      <c r="AK1331">
        <f>IF(Table13[[#This Row],[Total Number of Purchases]]=0,0,Table13[[#This Row],[Total Spend]]/Table13[[#This Row],[Total Number of Purchases]])</f>
        <v>66.666666666666671</v>
      </c>
      <c r="AM1331">
        <f>SUM(Table13[[#This Row],[NumDealsPurchases]:[NumStorePurchases]])</f>
        <v>21</v>
      </c>
      <c r="AN1331" s="14">
        <f>Snapshot_Date-Table13[[#This Row],[Dt_Customer]]</f>
        <v>381</v>
      </c>
      <c r="AP1331" s="13">
        <f>Table13[[#This Row],[NumDealsPurchases]]/Table13[[#This Row],[Total Number of Purchases]]*100</f>
        <v>14.285714285714285</v>
      </c>
      <c r="AQ1331">
        <f>6-ROUNDUP(_xlfn.PERCENTRANK.INC(Table13[Recency],Table13[[#This Row],[Recency]])*5, 0)</f>
        <v>5</v>
      </c>
      <c r="AR1331">
        <f>ROUNDUP(_xlfn.PERCENTRANK.INC(Table13[Total Number of Purchases],Table13[[#This Row],[Total Number of Purchases]])*5,0)</f>
        <v>4</v>
      </c>
      <c r="AS1331">
        <f>ROUNDUP(_xlfn.PERCENTRANK.INC(Table13[Total Spend],Table13[[#This Row],[Total Spend]])*5,0)</f>
        <v>5</v>
      </c>
      <c r="AT1331" t="str">
        <f>Table13[[#This Row],[Recency Score]]&amp;Table13[[#This Row],[Frequency Score]]&amp;Table13[[#This Row],[Monetary Score]]</f>
        <v>545</v>
      </c>
      <c r="AU1331" t="str">
        <f t="shared" si="20"/>
        <v>Loyal Customers</v>
      </c>
      <c r="AW1331" s="13">
        <f>DATEDIF(Table13[[#This Row],[Dt_Customer]], Snapshot_Date, "d")</f>
        <v>381</v>
      </c>
      <c r="AX1331" s="13">
        <f>Table13[[#This Row],[CL if today]]/365</f>
        <v>1.0438356164383562</v>
      </c>
      <c r="AY1331">
        <f>Table13[[#This Row],[Total Number of Purchases]]/Table13[[#This Row],[Corrected CL]]</f>
        <v>20.11811023622047</v>
      </c>
      <c r="AZ1331">
        <f>Table13[[#This Row],[Average Order Value (AOV)]]*Table13[[#This Row],[Freq per Year]]</f>
        <v>1341.2073490813648</v>
      </c>
      <c r="BA1331">
        <f>Table13[[#This Row],[Total Spend]]/Table13[[#This Row],[Corrected CL]]</f>
        <v>1341.2073490813648</v>
      </c>
      <c r="BB1331">
        <v>1602.3691099476441</v>
      </c>
      <c r="BC1331" s="1">
        <f>Table13[[#This Row],[Dt_Customer]]+Table13[[#This Row],[Recency]]</f>
        <v>41539</v>
      </c>
      <c r="BD1331" s="16" t="str">
        <f>IF(COUNTIF(A:A, A1331) &gt; 1, "Duplicate", "Unique")</f>
        <v>Unique</v>
      </c>
    </row>
    <row r="1332" spans="1:56" x14ac:dyDescent="0.3">
      <c r="A1332">
        <v>2004</v>
      </c>
      <c r="B1332">
        <v>1969</v>
      </c>
      <c r="C1332" t="s">
        <v>28</v>
      </c>
      <c r="D1332" t="s">
        <v>31</v>
      </c>
      <c r="E1332">
        <v>72679</v>
      </c>
      <c r="F1332">
        <v>0</v>
      </c>
      <c r="G1332">
        <v>1</v>
      </c>
      <c r="H1332" s="1">
        <v>41535</v>
      </c>
      <c r="I1332">
        <v>65</v>
      </c>
      <c r="J1332">
        <v>619</v>
      </c>
      <c r="K1332">
        <v>54</v>
      </c>
      <c r="L1332">
        <v>260</v>
      </c>
      <c r="M1332">
        <v>127</v>
      </c>
      <c r="N1332">
        <v>54</v>
      </c>
      <c r="O1332">
        <v>54</v>
      </c>
      <c r="P1332">
        <f>IF(Table13[[#This Row],[MntWines]] = 0,"",Table13[[#This Row],[MntWines]])</f>
        <v>619</v>
      </c>
      <c r="Q1332">
        <f>IF(Table13[[#This Row],[MntFruits]] = 0, "",Table13[[#This Row],[MntFruits]])</f>
        <v>54</v>
      </c>
      <c r="R1332">
        <f>IF(Table13[[#This Row],[MntMeatProducts]] = 0, "",Table13[[#This Row],[MntMeatProducts]])</f>
        <v>260</v>
      </c>
      <c r="S1332">
        <f>IF(Table13[[#This Row],[MntFishProducts]] = 0, "",Table13[[#This Row],[MntFishProducts]])</f>
        <v>127</v>
      </c>
      <c r="T1332">
        <f>IF(Table13[[#This Row],[MntSweetProducts]] = 0, "",Table13[[#This Row],[MntSweetProducts]])</f>
        <v>54</v>
      </c>
      <c r="U1332">
        <f>IF(Table13[[#This Row],[MntGoldProds]] = 0, "",Table13[[#This Row],[MntGoldProds]])</f>
        <v>54</v>
      </c>
      <c r="V1332">
        <v>1</v>
      </c>
      <c r="W1332">
        <v>4</v>
      </c>
      <c r="X1332">
        <v>7</v>
      </c>
      <c r="Y1332">
        <v>5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30</v>
      </c>
      <c r="AI1332" s="13">
        <f>SUM(Table13[[#This Row],[MntWines]:[MntGoldProds]])</f>
        <v>1168</v>
      </c>
      <c r="AJ1332" s="13">
        <f>AVERAGE(Table13[[#This Row],[MntWines]:[MntGoldProds]])</f>
        <v>194.66666666666666</v>
      </c>
      <c r="AK1332">
        <f>IF(Table13[[#This Row],[Total Number of Purchases]]=0,0,Table13[[#This Row],[Total Spend]]/Table13[[#This Row],[Total Number of Purchases]])</f>
        <v>68.705882352941174</v>
      </c>
      <c r="AM1332">
        <f>SUM(Table13[[#This Row],[NumDealsPurchases]:[NumStorePurchases]])</f>
        <v>17</v>
      </c>
      <c r="AN1332" s="14">
        <f>Snapshot_Date-Table13[[#This Row],[Dt_Customer]]</f>
        <v>381</v>
      </c>
      <c r="AP1332" s="13">
        <f>Table13[[#This Row],[NumDealsPurchases]]/Table13[[#This Row],[Total Number of Purchases]]*100</f>
        <v>5.8823529411764701</v>
      </c>
      <c r="AQ1332">
        <f>6-ROUNDUP(_xlfn.PERCENTRANK.INC(Table13[Recency],Table13[[#This Row],[Recency]])*5, 0)</f>
        <v>2</v>
      </c>
      <c r="AR1332">
        <f>ROUNDUP(_xlfn.PERCENTRANK.INC(Table13[Total Number of Purchases],Table13[[#This Row],[Total Number of Purchases]])*5,0)</f>
        <v>3</v>
      </c>
      <c r="AS1332">
        <f>ROUNDUP(_xlfn.PERCENTRANK.INC(Table13[Total Spend],Table13[[#This Row],[Total Spend]])*5,0)</f>
        <v>4</v>
      </c>
      <c r="AT1332" t="str">
        <f>Table13[[#This Row],[Recency Score]]&amp;Table13[[#This Row],[Frequency Score]]&amp;Table13[[#This Row],[Monetary Score]]</f>
        <v>234</v>
      </c>
      <c r="AU1332" t="str">
        <f t="shared" si="20"/>
        <v>About to Sleep</v>
      </c>
      <c r="AW1332" s="13">
        <f>DATEDIF(Table13[[#This Row],[Dt_Customer]], Snapshot_Date, "d")</f>
        <v>381</v>
      </c>
      <c r="AX1332" s="13">
        <f>Table13[[#This Row],[CL if today]]/365</f>
        <v>1.0438356164383562</v>
      </c>
      <c r="AY1332">
        <f>Table13[[#This Row],[Total Number of Purchases]]/Table13[[#This Row],[Corrected CL]]</f>
        <v>16.286089238845143</v>
      </c>
      <c r="AZ1332">
        <f>Table13[[#This Row],[Average Order Value (AOV)]]*Table13[[#This Row],[Freq per Year]]</f>
        <v>1118.9501312335956</v>
      </c>
      <c r="BA1332">
        <f>Table13[[#This Row],[Total Spend]]/Table13[[#This Row],[Corrected CL]]</f>
        <v>1118.9501312335958</v>
      </c>
      <c r="BB1332">
        <v>18.107049608355091</v>
      </c>
      <c r="BC1332" s="1">
        <f>Table13[[#This Row],[Dt_Customer]]+Table13[[#This Row],[Recency]]</f>
        <v>41600</v>
      </c>
      <c r="BD1332" s="16" t="str">
        <f>IF(COUNTIF(A:A, A1332) &gt; 1, "Duplicate", "Unique")</f>
        <v>Unique</v>
      </c>
    </row>
    <row r="1333" spans="1:56" x14ac:dyDescent="0.3">
      <c r="A1333">
        <v>67</v>
      </c>
      <c r="B1333">
        <v>1972</v>
      </c>
      <c r="C1333" t="s">
        <v>41</v>
      </c>
      <c r="D1333" t="s">
        <v>31</v>
      </c>
      <c r="E1333">
        <v>46423</v>
      </c>
      <c r="F1333">
        <v>1</v>
      </c>
      <c r="G1333">
        <v>1</v>
      </c>
      <c r="H1333" s="1">
        <v>41535</v>
      </c>
      <c r="I1333">
        <v>6</v>
      </c>
      <c r="J1333">
        <v>68</v>
      </c>
      <c r="K1333">
        <v>0</v>
      </c>
      <c r="L1333">
        <v>16</v>
      </c>
      <c r="M1333">
        <v>0</v>
      </c>
      <c r="N1333">
        <v>0</v>
      </c>
      <c r="O1333">
        <v>8</v>
      </c>
      <c r="P1333">
        <f>IF(Table13[[#This Row],[MntWines]] = 0,"",Table13[[#This Row],[MntWines]])</f>
        <v>68</v>
      </c>
      <c r="Q1333" t="str">
        <f>IF(Table13[[#This Row],[MntFruits]] = 0, "",Table13[[#This Row],[MntFruits]])</f>
        <v/>
      </c>
      <c r="R1333">
        <f>IF(Table13[[#This Row],[MntMeatProducts]] = 0, "",Table13[[#This Row],[MntMeatProducts]])</f>
        <v>16</v>
      </c>
      <c r="S1333" t="str">
        <f>IF(Table13[[#This Row],[MntFishProducts]] = 0, "",Table13[[#This Row],[MntFishProducts]])</f>
        <v/>
      </c>
      <c r="T1333" t="str">
        <f>IF(Table13[[#This Row],[MntSweetProducts]] = 0, "",Table13[[#This Row],[MntSweetProducts]])</f>
        <v/>
      </c>
      <c r="U1333">
        <f>IF(Table13[[#This Row],[MntGoldProds]] = 0, "",Table13[[#This Row],[MntGoldProds]])</f>
        <v>8</v>
      </c>
      <c r="V1333">
        <v>3</v>
      </c>
      <c r="W1333">
        <v>2</v>
      </c>
      <c r="X1333">
        <v>0</v>
      </c>
      <c r="Y1333">
        <v>4</v>
      </c>
      <c r="Z1333">
        <v>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30</v>
      </c>
      <c r="AI1333" s="13">
        <f>SUM(Table13[[#This Row],[MntWines]:[MntGoldProds]])</f>
        <v>92</v>
      </c>
      <c r="AJ1333" s="13">
        <f>AVERAGE(Table13[[#This Row],[MntWines]:[MntGoldProds]])</f>
        <v>15.333333333333334</v>
      </c>
      <c r="AK1333">
        <f>IF(Table13[[#This Row],[Total Number of Purchases]]=0,0,Table13[[#This Row],[Total Spend]]/Table13[[#This Row],[Total Number of Purchases]])</f>
        <v>10.222222222222221</v>
      </c>
      <c r="AM1333">
        <f>SUM(Table13[[#This Row],[NumDealsPurchases]:[NumStorePurchases]])</f>
        <v>9</v>
      </c>
      <c r="AN1333" s="14">
        <f>Snapshot_Date-Table13[[#This Row],[Dt_Customer]]</f>
        <v>381</v>
      </c>
      <c r="AP1333" s="13">
        <f>Table13[[#This Row],[NumDealsPurchases]]/Table13[[#This Row],[Total Number of Purchases]]*100</f>
        <v>33.333333333333329</v>
      </c>
      <c r="AQ1333">
        <f>6-ROUNDUP(_xlfn.PERCENTRANK.INC(Table13[Recency],Table13[[#This Row],[Recency]])*5, 0)</f>
        <v>5</v>
      </c>
      <c r="AR1333">
        <f>ROUNDUP(_xlfn.PERCENTRANK.INC(Table13[Total Number of Purchases],Table13[[#This Row],[Total Number of Purchases]])*5,0)</f>
        <v>2</v>
      </c>
      <c r="AS1333">
        <f>ROUNDUP(_xlfn.PERCENTRANK.INC(Table13[Total Spend],Table13[[#This Row],[Total Spend]])*5,0)</f>
        <v>2</v>
      </c>
      <c r="AT1333" t="str">
        <f>Table13[[#This Row],[Recency Score]]&amp;Table13[[#This Row],[Frequency Score]]&amp;Table13[[#This Row],[Monetary Score]]</f>
        <v>522</v>
      </c>
      <c r="AU1333" t="str">
        <f t="shared" si="20"/>
        <v>Others</v>
      </c>
      <c r="AW1333" s="13">
        <f>DATEDIF(Table13[[#This Row],[Dt_Customer]], Snapshot_Date, "d")</f>
        <v>381</v>
      </c>
      <c r="AX1333" s="13">
        <f>Table13[[#This Row],[CL if today]]/365</f>
        <v>1.0438356164383562</v>
      </c>
      <c r="AY1333">
        <f>Table13[[#This Row],[Total Number of Purchases]]/Table13[[#This Row],[Corrected CL]]</f>
        <v>8.6220472440944871</v>
      </c>
      <c r="AZ1333">
        <f>Table13[[#This Row],[Average Order Value (AOV)]]*Table13[[#This Row],[Freq per Year]]</f>
        <v>88.136482939632529</v>
      </c>
      <c r="BA1333">
        <f>Table13[[#This Row],[Total Spend]]/Table13[[#This Row],[Corrected CL]]</f>
        <v>88.136482939632543</v>
      </c>
      <c r="BB1333">
        <v>701.33507853403148</v>
      </c>
      <c r="BC1333" s="1">
        <f>Table13[[#This Row],[Dt_Customer]]+Table13[[#This Row],[Recency]]</f>
        <v>41541</v>
      </c>
      <c r="BD1333" s="16" t="str">
        <f>IF(COUNTIF(A:A, A1333) &gt; 1, "Duplicate", "Unique")</f>
        <v>Unique</v>
      </c>
    </row>
    <row r="1334" spans="1:56" x14ac:dyDescent="0.3">
      <c r="A1334">
        <v>9923</v>
      </c>
      <c r="B1334">
        <v>1972</v>
      </c>
      <c r="C1334" t="s">
        <v>41</v>
      </c>
      <c r="D1334" t="s">
        <v>31</v>
      </c>
      <c r="E1334">
        <v>46423</v>
      </c>
      <c r="F1334">
        <v>1</v>
      </c>
      <c r="G1334">
        <v>1</v>
      </c>
      <c r="H1334" s="1">
        <v>41535</v>
      </c>
      <c r="I1334">
        <v>6</v>
      </c>
      <c r="J1334">
        <v>68</v>
      </c>
      <c r="K1334">
        <v>0</v>
      </c>
      <c r="L1334">
        <v>16</v>
      </c>
      <c r="M1334">
        <v>0</v>
      </c>
      <c r="N1334">
        <v>0</v>
      </c>
      <c r="O1334">
        <v>8</v>
      </c>
      <c r="P1334">
        <f>IF(Table13[[#This Row],[MntWines]] = 0,"",Table13[[#This Row],[MntWines]])</f>
        <v>68</v>
      </c>
      <c r="Q1334" t="str">
        <f>IF(Table13[[#This Row],[MntFruits]] = 0, "",Table13[[#This Row],[MntFruits]])</f>
        <v/>
      </c>
      <c r="R1334">
        <f>IF(Table13[[#This Row],[MntMeatProducts]] = 0, "",Table13[[#This Row],[MntMeatProducts]])</f>
        <v>16</v>
      </c>
      <c r="S1334" t="str">
        <f>IF(Table13[[#This Row],[MntFishProducts]] = 0, "",Table13[[#This Row],[MntFishProducts]])</f>
        <v/>
      </c>
      <c r="T1334" t="str">
        <f>IF(Table13[[#This Row],[MntSweetProducts]] = 0, "",Table13[[#This Row],[MntSweetProducts]])</f>
        <v/>
      </c>
      <c r="U1334">
        <f>IF(Table13[[#This Row],[MntGoldProds]] = 0, "",Table13[[#This Row],[MntGoldProds]])</f>
        <v>8</v>
      </c>
      <c r="V1334">
        <v>3</v>
      </c>
      <c r="W1334">
        <v>2</v>
      </c>
      <c r="X1334">
        <v>0</v>
      </c>
      <c r="Y1334">
        <v>4</v>
      </c>
      <c r="Z1334">
        <v>7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30</v>
      </c>
      <c r="AI1334" s="13">
        <f>SUM(Table13[[#This Row],[MntWines]:[MntGoldProds]])</f>
        <v>92</v>
      </c>
      <c r="AJ1334" s="13">
        <f>AVERAGE(Table13[[#This Row],[MntWines]:[MntGoldProds]])</f>
        <v>15.333333333333334</v>
      </c>
      <c r="AK1334">
        <f>IF(Table13[[#This Row],[Total Number of Purchases]]=0,0,Table13[[#This Row],[Total Spend]]/Table13[[#This Row],[Total Number of Purchases]])</f>
        <v>10.222222222222221</v>
      </c>
      <c r="AM1334">
        <f>SUM(Table13[[#This Row],[NumDealsPurchases]:[NumStorePurchases]])</f>
        <v>9</v>
      </c>
      <c r="AN1334" s="14">
        <f>Snapshot_Date-Table13[[#This Row],[Dt_Customer]]</f>
        <v>381</v>
      </c>
      <c r="AP1334" s="13">
        <f>Table13[[#This Row],[NumDealsPurchases]]/Table13[[#This Row],[Total Number of Purchases]]*100</f>
        <v>33.333333333333329</v>
      </c>
      <c r="AQ1334">
        <f>6-ROUNDUP(_xlfn.PERCENTRANK.INC(Table13[Recency],Table13[[#This Row],[Recency]])*5, 0)</f>
        <v>5</v>
      </c>
      <c r="AR1334">
        <f>ROUNDUP(_xlfn.PERCENTRANK.INC(Table13[Total Number of Purchases],Table13[[#This Row],[Total Number of Purchases]])*5,0)</f>
        <v>2</v>
      </c>
      <c r="AS1334">
        <f>ROUNDUP(_xlfn.PERCENTRANK.INC(Table13[Total Spend],Table13[[#This Row],[Total Spend]])*5,0)</f>
        <v>2</v>
      </c>
      <c r="AT1334" t="str">
        <f>Table13[[#This Row],[Recency Score]]&amp;Table13[[#This Row],[Frequency Score]]&amp;Table13[[#This Row],[Monetary Score]]</f>
        <v>522</v>
      </c>
      <c r="AU1334" t="str">
        <f t="shared" si="20"/>
        <v>Others</v>
      </c>
      <c r="AW1334" s="13">
        <f>DATEDIF(Table13[[#This Row],[Dt_Customer]], Snapshot_Date, "d")</f>
        <v>381</v>
      </c>
      <c r="AX1334" s="13">
        <f>Table13[[#This Row],[CL if today]]/365</f>
        <v>1.0438356164383562</v>
      </c>
      <c r="AY1334">
        <f>Table13[[#This Row],[Total Number of Purchases]]/Table13[[#This Row],[Corrected CL]]</f>
        <v>8.6220472440944871</v>
      </c>
      <c r="AZ1334">
        <f>Table13[[#This Row],[Average Order Value (AOV)]]*Table13[[#This Row],[Freq per Year]]</f>
        <v>88.136482939632529</v>
      </c>
      <c r="BA1334">
        <f>Table13[[#This Row],[Total Spend]]/Table13[[#This Row],[Corrected CL]]</f>
        <v>88.136482939632543</v>
      </c>
      <c r="BB1334">
        <v>71.47519582245431</v>
      </c>
      <c r="BC1334" s="1">
        <f>Table13[[#This Row],[Dt_Customer]]+Table13[[#This Row],[Recency]]</f>
        <v>41541</v>
      </c>
      <c r="BD1334" s="16" t="str">
        <f>IF(COUNTIF(A:A, A1334) &gt; 1, "Duplicate", "Unique")</f>
        <v>Unique</v>
      </c>
    </row>
    <row r="1335" spans="1:56" x14ac:dyDescent="0.3">
      <c r="A1335">
        <v>2162</v>
      </c>
      <c r="B1335">
        <v>1976</v>
      </c>
      <c r="C1335" t="s">
        <v>28</v>
      </c>
      <c r="D1335" t="s">
        <v>33</v>
      </c>
      <c r="E1335">
        <v>56939</v>
      </c>
      <c r="F1335">
        <v>0</v>
      </c>
      <c r="G1335">
        <v>1</v>
      </c>
      <c r="H1335" s="1">
        <v>41535</v>
      </c>
      <c r="I1335">
        <v>19</v>
      </c>
      <c r="J1335">
        <v>256</v>
      </c>
      <c r="K1335">
        <v>34</v>
      </c>
      <c r="L1335">
        <v>103</v>
      </c>
      <c r="M1335">
        <v>90</v>
      </c>
      <c r="N1335">
        <v>29</v>
      </c>
      <c r="O1335">
        <v>49</v>
      </c>
      <c r="P1335">
        <f>IF(Table13[[#This Row],[MntWines]] = 0,"",Table13[[#This Row],[MntWines]])</f>
        <v>256</v>
      </c>
      <c r="Q1335">
        <f>IF(Table13[[#This Row],[MntFruits]] = 0, "",Table13[[#This Row],[MntFruits]])</f>
        <v>34</v>
      </c>
      <c r="R1335">
        <f>IF(Table13[[#This Row],[MntMeatProducts]] = 0, "",Table13[[#This Row],[MntMeatProducts]])</f>
        <v>103</v>
      </c>
      <c r="S1335">
        <f>IF(Table13[[#This Row],[MntFishProducts]] = 0, "",Table13[[#This Row],[MntFishProducts]])</f>
        <v>90</v>
      </c>
      <c r="T1335">
        <f>IF(Table13[[#This Row],[MntSweetProducts]] = 0, "",Table13[[#This Row],[MntSweetProducts]])</f>
        <v>29</v>
      </c>
      <c r="U1335">
        <f>IF(Table13[[#This Row],[MntGoldProds]] = 0, "",Table13[[#This Row],[MntGoldProds]])</f>
        <v>49</v>
      </c>
      <c r="V1335">
        <v>2</v>
      </c>
      <c r="W1335">
        <v>3</v>
      </c>
      <c r="X1335">
        <v>3</v>
      </c>
      <c r="Y1335">
        <v>10</v>
      </c>
      <c r="Z1335">
        <v>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30</v>
      </c>
      <c r="AI1335" s="13">
        <f>SUM(Table13[[#This Row],[MntWines]:[MntGoldProds]])</f>
        <v>561</v>
      </c>
      <c r="AJ1335" s="13">
        <f>AVERAGE(Table13[[#This Row],[MntWines]:[MntGoldProds]])</f>
        <v>93.5</v>
      </c>
      <c r="AK1335">
        <f>IF(Table13[[#This Row],[Total Number of Purchases]]=0,0,Table13[[#This Row],[Total Spend]]/Table13[[#This Row],[Total Number of Purchases]])</f>
        <v>31.166666666666668</v>
      </c>
      <c r="AM1335">
        <f>SUM(Table13[[#This Row],[NumDealsPurchases]:[NumStorePurchases]])</f>
        <v>18</v>
      </c>
      <c r="AN1335" s="14">
        <f>Snapshot_Date-Table13[[#This Row],[Dt_Customer]]</f>
        <v>381</v>
      </c>
      <c r="AP1335" s="13">
        <f>Table13[[#This Row],[NumDealsPurchases]]/Table13[[#This Row],[Total Number of Purchases]]*100</f>
        <v>11.111111111111111</v>
      </c>
      <c r="AQ1335">
        <f>6-ROUNDUP(_xlfn.PERCENTRANK.INC(Table13[Recency],Table13[[#This Row],[Recency]])*5, 0)</f>
        <v>5</v>
      </c>
      <c r="AR1335">
        <f>ROUNDUP(_xlfn.PERCENTRANK.INC(Table13[Total Number of Purchases],Table13[[#This Row],[Total Number of Purchases]])*5,0)</f>
        <v>4</v>
      </c>
      <c r="AS1335">
        <f>ROUNDUP(_xlfn.PERCENTRANK.INC(Table13[Total Spend],Table13[[#This Row],[Total Spend]])*5,0)</f>
        <v>3</v>
      </c>
      <c r="AT1335" t="str">
        <f>Table13[[#This Row],[Recency Score]]&amp;Table13[[#This Row],[Frequency Score]]&amp;Table13[[#This Row],[Monetary Score]]</f>
        <v>543</v>
      </c>
      <c r="AU1335" t="str">
        <f t="shared" si="20"/>
        <v>Loyal Customers</v>
      </c>
      <c r="AW1335" s="13">
        <f>DATEDIF(Table13[[#This Row],[Dt_Customer]], Snapshot_Date, "d")</f>
        <v>381</v>
      </c>
      <c r="AX1335" s="13">
        <f>Table13[[#This Row],[CL if today]]/365</f>
        <v>1.0438356164383562</v>
      </c>
      <c r="AY1335">
        <f>Table13[[#This Row],[Total Number of Purchases]]/Table13[[#This Row],[Corrected CL]]</f>
        <v>17.244094488188974</v>
      </c>
      <c r="AZ1335">
        <f>Table13[[#This Row],[Average Order Value (AOV)]]*Table13[[#This Row],[Freq per Year]]</f>
        <v>537.44094488188966</v>
      </c>
      <c r="BA1335">
        <f>Table13[[#This Row],[Total Spend]]/Table13[[#This Row],[Corrected CL]]</f>
        <v>537.44094488188978</v>
      </c>
      <c r="BB1335">
        <v>60.992167101827675</v>
      </c>
      <c r="BC1335" s="1">
        <f>Table13[[#This Row],[Dt_Customer]]+Table13[[#This Row],[Recency]]</f>
        <v>41554</v>
      </c>
      <c r="BD1335" s="16" t="str">
        <f>IF(COUNTIF(A:A, A1335) &gt; 1, "Duplicate", "Unique")</f>
        <v>Unique</v>
      </c>
    </row>
    <row r="1336" spans="1:56" x14ac:dyDescent="0.3">
      <c r="A1336">
        <v>9938</v>
      </c>
      <c r="B1336">
        <v>1954</v>
      </c>
      <c r="C1336" t="s">
        <v>28</v>
      </c>
      <c r="D1336" t="s">
        <v>33</v>
      </c>
      <c r="E1336">
        <v>80067</v>
      </c>
      <c r="F1336">
        <v>0</v>
      </c>
      <c r="G1336">
        <v>0</v>
      </c>
      <c r="H1336" s="1">
        <v>41536</v>
      </c>
      <c r="I1336">
        <v>82</v>
      </c>
      <c r="J1336">
        <v>519</v>
      </c>
      <c r="K1336">
        <v>17</v>
      </c>
      <c r="L1336">
        <v>813</v>
      </c>
      <c r="M1336">
        <v>27</v>
      </c>
      <c r="N1336">
        <v>173</v>
      </c>
      <c r="O1336">
        <v>51</v>
      </c>
      <c r="P1336">
        <f>IF(Table13[[#This Row],[MntWines]] = 0,"",Table13[[#This Row],[MntWines]])</f>
        <v>519</v>
      </c>
      <c r="Q1336">
        <f>IF(Table13[[#This Row],[MntFruits]] = 0, "",Table13[[#This Row],[MntFruits]])</f>
        <v>17</v>
      </c>
      <c r="R1336">
        <f>IF(Table13[[#This Row],[MntMeatProducts]] = 0, "",Table13[[#This Row],[MntMeatProducts]])</f>
        <v>813</v>
      </c>
      <c r="S1336">
        <f>IF(Table13[[#This Row],[MntFishProducts]] = 0, "",Table13[[#This Row],[MntFishProducts]])</f>
        <v>27</v>
      </c>
      <c r="T1336">
        <f>IF(Table13[[#This Row],[MntSweetProducts]] = 0, "",Table13[[#This Row],[MntSweetProducts]])</f>
        <v>173</v>
      </c>
      <c r="U1336">
        <f>IF(Table13[[#This Row],[MntGoldProds]] = 0, "",Table13[[#This Row],[MntGoldProds]])</f>
        <v>51</v>
      </c>
      <c r="V1336">
        <v>1</v>
      </c>
      <c r="W1336">
        <v>4</v>
      </c>
      <c r="X1336">
        <v>6</v>
      </c>
      <c r="Y1336">
        <v>6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 t="s">
        <v>40</v>
      </c>
      <c r="AI1336" s="13">
        <f>SUM(Table13[[#This Row],[MntWines]:[MntGoldProds]])</f>
        <v>1600</v>
      </c>
      <c r="AJ1336" s="13">
        <f>AVERAGE(Table13[[#This Row],[MntWines]:[MntGoldProds]])</f>
        <v>266.66666666666669</v>
      </c>
      <c r="AK1336">
        <f>IF(Table13[[#This Row],[Total Number of Purchases]]=0,0,Table13[[#This Row],[Total Spend]]/Table13[[#This Row],[Total Number of Purchases]])</f>
        <v>94.117647058823536</v>
      </c>
      <c r="AM1336">
        <f>SUM(Table13[[#This Row],[NumDealsPurchases]:[NumStorePurchases]])</f>
        <v>17</v>
      </c>
      <c r="AN1336" s="14">
        <f>Snapshot_Date-Table13[[#This Row],[Dt_Customer]]</f>
        <v>380</v>
      </c>
      <c r="AP1336" s="13">
        <f>Table13[[#This Row],[NumDealsPurchases]]/Table13[[#This Row],[Total Number of Purchases]]*100</f>
        <v>5.8823529411764701</v>
      </c>
      <c r="AQ1336">
        <f>6-ROUNDUP(_xlfn.PERCENTRANK.INC(Table13[Recency],Table13[[#This Row],[Recency]])*5, 0)</f>
        <v>1</v>
      </c>
      <c r="AR1336">
        <f>ROUNDUP(_xlfn.PERCENTRANK.INC(Table13[Total Number of Purchases],Table13[[#This Row],[Total Number of Purchases]])*5,0)</f>
        <v>3</v>
      </c>
      <c r="AS1336">
        <f>ROUNDUP(_xlfn.PERCENTRANK.INC(Table13[Total Spend],Table13[[#This Row],[Total Spend]])*5,0)</f>
        <v>5</v>
      </c>
      <c r="AT1336" t="str">
        <f>Table13[[#This Row],[Recency Score]]&amp;Table13[[#This Row],[Frequency Score]]&amp;Table13[[#This Row],[Monetary Score]]</f>
        <v>135</v>
      </c>
      <c r="AU1336" t="str">
        <f t="shared" si="20"/>
        <v>Big Spenders</v>
      </c>
      <c r="AW1336" s="13">
        <f>DATEDIF(Table13[[#This Row],[Dt_Customer]], Snapshot_Date, "d")</f>
        <v>380</v>
      </c>
      <c r="AX1336" s="13">
        <f>Table13[[#This Row],[CL if today]]/365</f>
        <v>1.0410958904109588</v>
      </c>
      <c r="AY1336">
        <f>Table13[[#This Row],[Total Number of Purchases]]/Table13[[#This Row],[Corrected CL]]</f>
        <v>16.328947368421055</v>
      </c>
      <c r="AZ1336">
        <f>Table13[[#This Row],[Average Order Value (AOV)]]*Table13[[#This Row],[Freq per Year]]</f>
        <v>1536.8421052631581</v>
      </c>
      <c r="BA1336">
        <f>Table13[[#This Row],[Total Spend]]/Table13[[#This Row],[Corrected CL]]</f>
        <v>1536.8421052631579</v>
      </c>
      <c r="BB1336">
        <v>1099.7774869109949</v>
      </c>
      <c r="BC1336" s="1">
        <f>Table13[[#This Row],[Dt_Customer]]+Table13[[#This Row],[Recency]]</f>
        <v>41618</v>
      </c>
      <c r="BD1336" s="16" t="str">
        <f>IF(COUNTIF(A:A, A1336) &gt; 1, "Duplicate", "Unique")</f>
        <v>Unique</v>
      </c>
    </row>
    <row r="1337" spans="1:56" x14ac:dyDescent="0.3">
      <c r="A1337">
        <v>5909</v>
      </c>
      <c r="B1337">
        <v>1964</v>
      </c>
      <c r="C1337" t="s">
        <v>28</v>
      </c>
      <c r="D1337" t="s">
        <v>33</v>
      </c>
      <c r="E1337">
        <v>58512</v>
      </c>
      <c r="F1337">
        <v>0</v>
      </c>
      <c r="G1337">
        <v>1</v>
      </c>
      <c r="H1337" s="1">
        <v>41536</v>
      </c>
      <c r="I1337">
        <v>25</v>
      </c>
      <c r="J1337">
        <v>895</v>
      </c>
      <c r="K1337">
        <v>10</v>
      </c>
      <c r="L1337">
        <v>101</v>
      </c>
      <c r="M1337">
        <v>13</v>
      </c>
      <c r="N1337">
        <v>0</v>
      </c>
      <c r="O1337">
        <v>152</v>
      </c>
      <c r="P1337">
        <f>IF(Table13[[#This Row],[MntWines]] = 0,"",Table13[[#This Row],[MntWines]])</f>
        <v>895</v>
      </c>
      <c r="Q1337">
        <f>IF(Table13[[#This Row],[MntFruits]] = 0, "",Table13[[#This Row],[MntFruits]])</f>
        <v>10</v>
      </c>
      <c r="R1337">
        <f>IF(Table13[[#This Row],[MntMeatProducts]] = 0, "",Table13[[#This Row],[MntMeatProducts]])</f>
        <v>101</v>
      </c>
      <c r="S1337">
        <f>IF(Table13[[#This Row],[MntFishProducts]] = 0, "",Table13[[#This Row],[MntFishProducts]])</f>
        <v>13</v>
      </c>
      <c r="T1337" t="str">
        <f>IF(Table13[[#This Row],[MntSweetProducts]] = 0, "",Table13[[#This Row],[MntSweetProducts]])</f>
        <v/>
      </c>
      <c r="U1337">
        <f>IF(Table13[[#This Row],[MntGoldProds]] = 0, "",Table13[[#This Row],[MntGoldProds]])</f>
        <v>152</v>
      </c>
      <c r="V1337">
        <v>5</v>
      </c>
      <c r="W1337">
        <v>3</v>
      </c>
      <c r="X1337">
        <v>4</v>
      </c>
      <c r="Y1337">
        <v>8</v>
      </c>
      <c r="Z1337">
        <v>8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39</v>
      </c>
      <c r="AI1337" s="13">
        <f>SUM(Table13[[#This Row],[MntWines]:[MntGoldProds]])</f>
        <v>1171</v>
      </c>
      <c r="AJ1337" s="13">
        <f>AVERAGE(Table13[[#This Row],[MntWines]:[MntGoldProds]])</f>
        <v>195.16666666666666</v>
      </c>
      <c r="AK1337">
        <f>IF(Table13[[#This Row],[Total Number of Purchases]]=0,0,Table13[[#This Row],[Total Spend]]/Table13[[#This Row],[Total Number of Purchases]])</f>
        <v>58.55</v>
      </c>
      <c r="AM1337">
        <f>SUM(Table13[[#This Row],[NumDealsPurchases]:[NumStorePurchases]])</f>
        <v>20</v>
      </c>
      <c r="AN1337" s="14">
        <f>Snapshot_Date-Table13[[#This Row],[Dt_Customer]]</f>
        <v>380</v>
      </c>
      <c r="AP1337" s="13">
        <f>Table13[[#This Row],[NumDealsPurchases]]/Table13[[#This Row],[Total Number of Purchases]]*100</f>
        <v>25</v>
      </c>
      <c r="AQ1337">
        <f>6-ROUNDUP(_xlfn.PERCENTRANK.INC(Table13[Recency],Table13[[#This Row],[Recency]])*5, 0)</f>
        <v>4</v>
      </c>
      <c r="AR1337">
        <f>ROUNDUP(_xlfn.PERCENTRANK.INC(Table13[Total Number of Purchases],Table13[[#This Row],[Total Number of Purchases]])*5,0)</f>
        <v>4</v>
      </c>
      <c r="AS1337">
        <f>ROUNDUP(_xlfn.PERCENTRANK.INC(Table13[Total Spend],Table13[[#This Row],[Total Spend]])*5,0)</f>
        <v>4</v>
      </c>
      <c r="AT1337" t="str">
        <f>Table13[[#This Row],[Recency Score]]&amp;Table13[[#This Row],[Frequency Score]]&amp;Table13[[#This Row],[Monetary Score]]</f>
        <v>444</v>
      </c>
      <c r="AU1337" t="str">
        <f t="shared" si="20"/>
        <v>Potential Loyalists</v>
      </c>
      <c r="AW1337" s="13">
        <f>DATEDIF(Table13[[#This Row],[Dt_Customer]], Snapshot_Date, "d")</f>
        <v>380</v>
      </c>
      <c r="AX1337" s="13">
        <f>Table13[[#This Row],[CL if today]]/365</f>
        <v>1.0410958904109588</v>
      </c>
      <c r="AY1337">
        <f>Table13[[#This Row],[Total Number of Purchases]]/Table13[[#This Row],[Corrected CL]]</f>
        <v>19.210526315789476</v>
      </c>
      <c r="AZ1337">
        <f>Table13[[#This Row],[Average Order Value (AOV)]]*Table13[[#This Row],[Freq per Year]]</f>
        <v>1124.7763157894738</v>
      </c>
      <c r="BA1337">
        <f>Table13[[#This Row],[Total Spend]]/Table13[[#This Row],[Corrected CL]]</f>
        <v>1124.7763157894738</v>
      </c>
      <c r="BB1337">
        <v>270.4057591623037</v>
      </c>
      <c r="BC1337" s="1">
        <f>Table13[[#This Row],[Dt_Customer]]+Table13[[#This Row],[Recency]]</f>
        <v>41561</v>
      </c>
      <c r="BD1337" s="16" t="str">
        <f>IF(COUNTIF(A:A, A1337) &gt; 1, "Duplicate", "Unique")</f>
        <v>Unique</v>
      </c>
    </row>
    <row r="1338" spans="1:56" x14ac:dyDescent="0.3">
      <c r="A1338">
        <v>4992</v>
      </c>
      <c r="B1338">
        <v>1975</v>
      </c>
      <c r="C1338" t="s">
        <v>41</v>
      </c>
      <c r="D1338" t="s">
        <v>35</v>
      </c>
      <c r="E1338">
        <v>17459</v>
      </c>
      <c r="F1338">
        <v>1</v>
      </c>
      <c r="G1338">
        <v>0</v>
      </c>
      <c r="H1338" s="1">
        <v>41536</v>
      </c>
      <c r="I1338">
        <v>12</v>
      </c>
      <c r="J1338">
        <v>6</v>
      </c>
      <c r="K1338">
        <v>4</v>
      </c>
      <c r="L1338">
        <v>16</v>
      </c>
      <c r="M1338">
        <v>3</v>
      </c>
      <c r="N1338">
        <v>10</v>
      </c>
      <c r="O1338">
        <v>30</v>
      </c>
      <c r="P1338">
        <f>IF(Table13[[#This Row],[MntWines]] = 0,"",Table13[[#This Row],[MntWines]])</f>
        <v>6</v>
      </c>
      <c r="Q1338">
        <f>IF(Table13[[#This Row],[MntFruits]] = 0, "",Table13[[#This Row],[MntFruits]])</f>
        <v>4</v>
      </c>
      <c r="R1338">
        <f>IF(Table13[[#This Row],[MntMeatProducts]] = 0, "",Table13[[#This Row],[MntMeatProducts]])</f>
        <v>16</v>
      </c>
      <c r="S1338">
        <f>IF(Table13[[#This Row],[MntFishProducts]] = 0, "",Table13[[#This Row],[MntFishProducts]])</f>
        <v>3</v>
      </c>
      <c r="T1338">
        <f>IF(Table13[[#This Row],[MntSweetProducts]] = 0, "",Table13[[#This Row],[MntSweetProducts]])</f>
        <v>10</v>
      </c>
      <c r="U1338">
        <f>IF(Table13[[#This Row],[MntGoldProds]] = 0, "",Table13[[#This Row],[MntGoldProds]])</f>
        <v>30</v>
      </c>
      <c r="V1338">
        <v>3</v>
      </c>
      <c r="W1338">
        <v>3</v>
      </c>
      <c r="X1338">
        <v>1</v>
      </c>
      <c r="Y1338">
        <v>2</v>
      </c>
      <c r="Z1338">
        <v>7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 t="s">
        <v>30</v>
      </c>
      <c r="AI1338" s="13">
        <f>SUM(Table13[[#This Row],[MntWines]:[MntGoldProds]])</f>
        <v>69</v>
      </c>
      <c r="AJ1338" s="13">
        <f>AVERAGE(Table13[[#This Row],[MntWines]:[MntGoldProds]])</f>
        <v>11.5</v>
      </c>
      <c r="AK1338">
        <f>IF(Table13[[#This Row],[Total Number of Purchases]]=0,0,Table13[[#This Row],[Total Spend]]/Table13[[#This Row],[Total Number of Purchases]])</f>
        <v>7.666666666666667</v>
      </c>
      <c r="AM1338">
        <f>SUM(Table13[[#This Row],[NumDealsPurchases]:[NumStorePurchases]])</f>
        <v>9</v>
      </c>
      <c r="AN1338" s="14">
        <f>Snapshot_Date-Table13[[#This Row],[Dt_Customer]]</f>
        <v>380</v>
      </c>
      <c r="AP1338" s="13">
        <f>Table13[[#This Row],[NumDealsPurchases]]/Table13[[#This Row],[Total Number of Purchases]]*100</f>
        <v>33.333333333333329</v>
      </c>
      <c r="AQ1338">
        <f>6-ROUNDUP(_xlfn.PERCENTRANK.INC(Table13[Recency],Table13[[#This Row],[Recency]])*5, 0)</f>
        <v>5</v>
      </c>
      <c r="AR1338">
        <f>ROUNDUP(_xlfn.PERCENTRANK.INC(Table13[Total Number of Purchases],Table13[[#This Row],[Total Number of Purchases]])*5,0)</f>
        <v>2</v>
      </c>
      <c r="AS1338">
        <f>ROUNDUP(_xlfn.PERCENTRANK.INC(Table13[Total Spend],Table13[[#This Row],[Total Spend]])*5,0)</f>
        <v>2</v>
      </c>
      <c r="AT1338" t="str">
        <f>Table13[[#This Row],[Recency Score]]&amp;Table13[[#This Row],[Frequency Score]]&amp;Table13[[#This Row],[Monetary Score]]</f>
        <v>522</v>
      </c>
      <c r="AU1338" t="str">
        <f t="shared" si="20"/>
        <v>Others</v>
      </c>
      <c r="AW1338" s="13">
        <f>DATEDIF(Table13[[#This Row],[Dt_Customer]], Snapshot_Date, "d")</f>
        <v>380</v>
      </c>
      <c r="AX1338" s="13">
        <f>Table13[[#This Row],[CL if today]]/365</f>
        <v>1.0410958904109588</v>
      </c>
      <c r="AY1338">
        <f>Table13[[#This Row],[Total Number of Purchases]]/Table13[[#This Row],[Corrected CL]]</f>
        <v>8.6447368421052637</v>
      </c>
      <c r="AZ1338">
        <f>Table13[[#This Row],[Average Order Value (AOV)]]*Table13[[#This Row],[Freq per Year]]</f>
        <v>66.276315789473685</v>
      </c>
      <c r="BA1338">
        <f>Table13[[#This Row],[Total Spend]]/Table13[[#This Row],[Corrected CL]]</f>
        <v>66.276315789473685</v>
      </c>
      <c r="BB1338">
        <v>297.15968586387436</v>
      </c>
      <c r="BC1338" s="1">
        <f>Table13[[#This Row],[Dt_Customer]]+Table13[[#This Row],[Recency]]</f>
        <v>41548</v>
      </c>
      <c r="BD1338" s="16" t="str">
        <f>IF(COUNTIF(A:A, A1338) &gt; 1, "Duplicate", "Unique")</f>
        <v>Unique</v>
      </c>
    </row>
    <row r="1339" spans="1:56" x14ac:dyDescent="0.3">
      <c r="A1339">
        <v>4867</v>
      </c>
      <c r="B1339">
        <v>1968</v>
      </c>
      <c r="C1339" t="s">
        <v>37</v>
      </c>
      <c r="D1339" t="s">
        <v>31</v>
      </c>
      <c r="E1339">
        <v>38236</v>
      </c>
      <c r="F1339">
        <v>1</v>
      </c>
      <c r="G1339">
        <v>1</v>
      </c>
      <c r="H1339" s="1">
        <v>41537</v>
      </c>
      <c r="I1339">
        <v>2</v>
      </c>
      <c r="J1339">
        <v>58</v>
      </c>
      <c r="K1339">
        <v>0</v>
      </c>
      <c r="L1339">
        <v>18</v>
      </c>
      <c r="M1339">
        <v>2</v>
      </c>
      <c r="N1339">
        <v>0</v>
      </c>
      <c r="O1339">
        <v>10</v>
      </c>
      <c r="P1339">
        <f>IF(Table13[[#This Row],[MntWines]] = 0,"",Table13[[#This Row],[MntWines]])</f>
        <v>58</v>
      </c>
      <c r="Q1339" t="str">
        <f>IF(Table13[[#This Row],[MntFruits]] = 0, "",Table13[[#This Row],[MntFruits]])</f>
        <v/>
      </c>
      <c r="R1339">
        <f>IF(Table13[[#This Row],[MntMeatProducts]] = 0, "",Table13[[#This Row],[MntMeatProducts]])</f>
        <v>18</v>
      </c>
      <c r="S1339">
        <f>IF(Table13[[#This Row],[MntFishProducts]] = 0, "",Table13[[#This Row],[MntFishProducts]])</f>
        <v>2</v>
      </c>
      <c r="T1339" t="str">
        <f>IF(Table13[[#This Row],[MntSweetProducts]] = 0, "",Table13[[#This Row],[MntSweetProducts]])</f>
        <v/>
      </c>
      <c r="U1339">
        <f>IF(Table13[[#This Row],[MntGoldProds]] = 0, "",Table13[[#This Row],[MntGoldProds]])</f>
        <v>10</v>
      </c>
      <c r="V1339">
        <v>4</v>
      </c>
      <c r="W1339">
        <v>3</v>
      </c>
      <c r="X1339">
        <v>0</v>
      </c>
      <c r="Y1339">
        <v>4</v>
      </c>
      <c r="Z1339">
        <v>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30</v>
      </c>
      <c r="AI1339" s="13">
        <f>SUM(Table13[[#This Row],[MntWines]:[MntGoldProds]])</f>
        <v>88</v>
      </c>
      <c r="AJ1339" s="13">
        <f>AVERAGE(Table13[[#This Row],[MntWines]:[MntGoldProds]])</f>
        <v>14.666666666666666</v>
      </c>
      <c r="AK1339">
        <f>IF(Table13[[#This Row],[Total Number of Purchases]]=0,0,Table13[[#This Row],[Total Spend]]/Table13[[#This Row],[Total Number of Purchases]])</f>
        <v>8</v>
      </c>
      <c r="AM1339">
        <f>SUM(Table13[[#This Row],[NumDealsPurchases]:[NumStorePurchases]])</f>
        <v>11</v>
      </c>
      <c r="AN1339" s="14">
        <f>Snapshot_Date-Table13[[#This Row],[Dt_Customer]]</f>
        <v>379</v>
      </c>
      <c r="AP1339" s="13">
        <f>Table13[[#This Row],[NumDealsPurchases]]/Table13[[#This Row],[Total Number of Purchases]]*100</f>
        <v>36.363636363636367</v>
      </c>
      <c r="AQ1339">
        <f>6-ROUNDUP(_xlfn.PERCENTRANK.INC(Table13[Recency],Table13[[#This Row],[Recency]])*5, 0)</f>
        <v>5</v>
      </c>
      <c r="AR1339">
        <f>ROUNDUP(_xlfn.PERCENTRANK.INC(Table13[Total Number of Purchases],Table13[[#This Row],[Total Number of Purchases]])*5,0)</f>
        <v>2</v>
      </c>
      <c r="AS1339">
        <f>ROUNDUP(_xlfn.PERCENTRANK.INC(Table13[Total Spend],Table13[[#This Row],[Total Spend]])*5,0)</f>
        <v>2</v>
      </c>
      <c r="AT1339" t="str">
        <f>Table13[[#This Row],[Recency Score]]&amp;Table13[[#This Row],[Frequency Score]]&amp;Table13[[#This Row],[Monetary Score]]</f>
        <v>522</v>
      </c>
      <c r="AU1339" t="str">
        <f t="shared" si="20"/>
        <v>Others</v>
      </c>
      <c r="AW1339" s="13">
        <f>DATEDIF(Table13[[#This Row],[Dt_Customer]], Snapshot_Date, "d")</f>
        <v>379</v>
      </c>
      <c r="AX1339" s="13">
        <f>Table13[[#This Row],[CL if today]]/365</f>
        <v>1.0383561643835617</v>
      </c>
      <c r="AY1339">
        <f>Table13[[#This Row],[Total Number of Purchases]]/Table13[[#This Row],[Corrected CL]]</f>
        <v>10.593667546174142</v>
      </c>
      <c r="AZ1339">
        <f>Table13[[#This Row],[Average Order Value (AOV)]]*Table13[[#This Row],[Freq per Year]]</f>
        <v>84.749340369393138</v>
      </c>
      <c r="BA1339">
        <f>Table13[[#This Row],[Total Spend]]/Table13[[#This Row],[Corrected CL]]</f>
        <v>84.749340369393138</v>
      </c>
      <c r="BB1339">
        <v>88.136482939632543</v>
      </c>
      <c r="BC1339" s="1">
        <f>Table13[[#This Row],[Dt_Customer]]+Table13[[#This Row],[Recency]]</f>
        <v>41539</v>
      </c>
      <c r="BD1339" s="16" t="str">
        <f>IF(COUNTIF(A:A, A1339) &gt; 1, "Duplicate", "Unique")</f>
        <v>Unique</v>
      </c>
    </row>
    <row r="1340" spans="1:56" x14ac:dyDescent="0.3">
      <c r="A1340">
        <v>10380</v>
      </c>
      <c r="B1340">
        <v>1972</v>
      </c>
      <c r="C1340" t="s">
        <v>41</v>
      </c>
      <c r="D1340" t="s">
        <v>33</v>
      </c>
      <c r="E1340">
        <v>37787</v>
      </c>
      <c r="F1340">
        <v>1</v>
      </c>
      <c r="G1340">
        <v>0</v>
      </c>
      <c r="H1340" s="1">
        <v>41537</v>
      </c>
      <c r="I1340">
        <v>50</v>
      </c>
      <c r="J1340">
        <v>40</v>
      </c>
      <c r="K1340">
        <v>1</v>
      </c>
      <c r="L1340">
        <v>40</v>
      </c>
      <c r="M1340">
        <v>4</v>
      </c>
      <c r="N1340">
        <v>3</v>
      </c>
      <c r="O1340">
        <v>18</v>
      </c>
      <c r="P1340">
        <f>IF(Table13[[#This Row],[MntWines]] = 0,"",Table13[[#This Row],[MntWines]])</f>
        <v>40</v>
      </c>
      <c r="Q1340">
        <f>IF(Table13[[#This Row],[MntFruits]] = 0, "",Table13[[#This Row],[MntFruits]])</f>
        <v>1</v>
      </c>
      <c r="R1340">
        <f>IF(Table13[[#This Row],[MntMeatProducts]] = 0, "",Table13[[#This Row],[MntMeatProducts]])</f>
        <v>40</v>
      </c>
      <c r="S1340">
        <f>IF(Table13[[#This Row],[MntFishProducts]] = 0, "",Table13[[#This Row],[MntFishProducts]])</f>
        <v>4</v>
      </c>
      <c r="T1340">
        <f>IF(Table13[[#This Row],[MntSweetProducts]] = 0, "",Table13[[#This Row],[MntSweetProducts]])</f>
        <v>3</v>
      </c>
      <c r="U1340">
        <f>IF(Table13[[#This Row],[MntGoldProds]] = 0, "",Table13[[#This Row],[MntGoldProds]])</f>
        <v>18</v>
      </c>
      <c r="V1340">
        <v>1</v>
      </c>
      <c r="W1340">
        <v>3</v>
      </c>
      <c r="X1340">
        <v>0</v>
      </c>
      <c r="Y1340">
        <v>3</v>
      </c>
      <c r="Z1340">
        <v>8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40</v>
      </c>
      <c r="AI1340" s="13">
        <f>SUM(Table13[[#This Row],[MntWines]:[MntGoldProds]])</f>
        <v>106</v>
      </c>
      <c r="AJ1340" s="13">
        <f>AVERAGE(Table13[[#This Row],[MntWines]:[MntGoldProds]])</f>
        <v>17.666666666666668</v>
      </c>
      <c r="AK1340">
        <f>IF(Table13[[#This Row],[Total Number of Purchases]]=0,0,Table13[[#This Row],[Total Spend]]/Table13[[#This Row],[Total Number of Purchases]])</f>
        <v>15.142857142857142</v>
      </c>
      <c r="AM1340">
        <f>SUM(Table13[[#This Row],[NumDealsPurchases]:[NumStorePurchases]])</f>
        <v>7</v>
      </c>
      <c r="AN1340" s="14">
        <f>Snapshot_Date-Table13[[#This Row],[Dt_Customer]]</f>
        <v>379</v>
      </c>
      <c r="AP1340" s="13">
        <f>Table13[[#This Row],[NumDealsPurchases]]/Table13[[#This Row],[Total Number of Purchases]]*100</f>
        <v>14.285714285714285</v>
      </c>
      <c r="AQ1340">
        <f>6-ROUNDUP(_xlfn.PERCENTRANK.INC(Table13[Recency],Table13[[#This Row],[Recency]])*5, 0)</f>
        <v>3</v>
      </c>
      <c r="AR1340">
        <f>ROUNDUP(_xlfn.PERCENTRANK.INC(Table13[Total Number of Purchases],Table13[[#This Row],[Total Number of Purchases]])*5,0)</f>
        <v>1</v>
      </c>
      <c r="AS1340">
        <f>ROUNDUP(_xlfn.PERCENTRANK.INC(Table13[Total Spend],Table13[[#This Row],[Total Spend]])*5,0)</f>
        <v>2</v>
      </c>
      <c r="AT1340" t="str">
        <f>Table13[[#This Row],[Recency Score]]&amp;Table13[[#This Row],[Frequency Score]]&amp;Table13[[#This Row],[Monetary Score]]</f>
        <v>312</v>
      </c>
      <c r="AU1340" t="str">
        <f t="shared" si="20"/>
        <v>Needs Attention</v>
      </c>
      <c r="AW1340" s="13">
        <f>DATEDIF(Table13[[#This Row],[Dt_Customer]], Snapshot_Date, "d")</f>
        <v>379</v>
      </c>
      <c r="AX1340" s="13">
        <f>Table13[[#This Row],[CL if today]]/365</f>
        <v>1.0383561643835617</v>
      </c>
      <c r="AY1340">
        <f>Table13[[#This Row],[Total Number of Purchases]]/Table13[[#This Row],[Corrected CL]]</f>
        <v>6.7414248021108172</v>
      </c>
      <c r="AZ1340">
        <f>Table13[[#This Row],[Average Order Value (AOV)]]*Table13[[#This Row],[Freq per Year]]</f>
        <v>102.08443271767808</v>
      </c>
      <c r="BA1340">
        <f>Table13[[#This Row],[Total Spend]]/Table13[[#This Row],[Corrected CL]]</f>
        <v>102.0844327176781</v>
      </c>
      <c r="BB1340">
        <v>1118.9501312335958</v>
      </c>
      <c r="BC1340" s="1">
        <f>Table13[[#This Row],[Dt_Customer]]+Table13[[#This Row],[Recency]]</f>
        <v>41587</v>
      </c>
      <c r="BD1340" s="16" t="str">
        <f>IF(COUNTIF(A:A, A1340) &gt; 1, "Duplicate", "Unique")</f>
        <v>Unique</v>
      </c>
    </row>
    <row r="1341" spans="1:56" x14ac:dyDescent="0.3">
      <c r="A1341">
        <v>1175</v>
      </c>
      <c r="B1341">
        <v>1983</v>
      </c>
      <c r="C1341" t="s">
        <v>41</v>
      </c>
      <c r="D1341" t="s">
        <v>33</v>
      </c>
      <c r="E1341">
        <v>36262</v>
      </c>
      <c r="F1341">
        <v>0</v>
      </c>
      <c r="G1341">
        <v>0</v>
      </c>
      <c r="H1341" s="1">
        <v>41537</v>
      </c>
      <c r="I1341">
        <v>24</v>
      </c>
      <c r="J1341">
        <v>88</v>
      </c>
      <c r="K1341">
        <v>39</v>
      </c>
      <c r="L1341">
        <v>54</v>
      </c>
      <c r="M1341">
        <v>64</v>
      </c>
      <c r="N1341">
        <v>28</v>
      </c>
      <c r="O1341">
        <v>153</v>
      </c>
      <c r="P1341">
        <f>IF(Table13[[#This Row],[MntWines]] = 0,"",Table13[[#This Row],[MntWines]])</f>
        <v>88</v>
      </c>
      <c r="Q1341">
        <f>IF(Table13[[#This Row],[MntFruits]] = 0, "",Table13[[#This Row],[MntFruits]])</f>
        <v>39</v>
      </c>
      <c r="R1341">
        <f>IF(Table13[[#This Row],[MntMeatProducts]] = 0, "",Table13[[#This Row],[MntMeatProducts]])</f>
        <v>54</v>
      </c>
      <c r="S1341">
        <f>IF(Table13[[#This Row],[MntFishProducts]] = 0, "",Table13[[#This Row],[MntFishProducts]])</f>
        <v>64</v>
      </c>
      <c r="T1341">
        <f>IF(Table13[[#This Row],[MntSweetProducts]] = 0, "",Table13[[#This Row],[MntSweetProducts]])</f>
        <v>28</v>
      </c>
      <c r="U1341">
        <f>IF(Table13[[#This Row],[MntGoldProds]] = 0, "",Table13[[#This Row],[MntGoldProds]])</f>
        <v>153</v>
      </c>
      <c r="V1341">
        <v>1</v>
      </c>
      <c r="W1341">
        <v>3</v>
      </c>
      <c r="X1341">
        <v>5</v>
      </c>
      <c r="Y1341">
        <v>3</v>
      </c>
      <c r="Z1341">
        <v>6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 t="s">
        <v>30</v>
      </c>
      <c r="AI1341" s="13">
        <f>SUM(Table13[[#This Row],[MntWines]:[MntGoldProds]])</f>
        <v>426</v>
      </c>
      <c r="AJ1341" s="13">
        <f>AVERAGE(Table13[[#This Row],[MntWines]:[MntGoldProds]])</f>
        <v>71</v>
      </c>
      <c r="AK1341">
        <f>IF(Table13[[#This Row],[Total Number of Purchases]]=0,0,Table13[[#This Row],[Total Spend]]/Table13[[#This Row],[Total Number of Purchases]])</f>
        <v>35.5</v>
      </c>
      <c r="AM1341">
        <f>SUM(Table13[[#This Row],[NumDealsPurchases]:[NumStorePurchases]])</f>
        <v>12</v>
      </c>
      <c r="AN1341" s="14">
        <f>Snapshot_Date-Table13[[#This Row],[Dt_Customer]]</f>
        <v>379</v>
      </c>
      <c r="AP1341" s="13">
        <f>Table13[[#This Row],[NumDealsPurchases]]/Table13[[#This Row],[Total Number of Purchases]]*100</f>
        <v>8.3333333333333321</v>
      </c>
      <c r="AQ1341">
        <f>6-ROUNDUP(_xlfn.PERCENTRANK.INC(Table13[Recency],Table13[[#This Row],[Recency]])*5, 0)</f>
        <v>4</v>
      </c>
      <c r="AR1341">
        <f>ROUNDUP(_xlfn.PERCENTRANK.INC(Table13[Total Number of Purchases],Table13[[#This Row],[Total Number of Purchases]])*5,0)</f>
        <v>2</v>
      </c>
      <c r="AS1341">
        <f>ROUNDUP(_xlfn.PERCENTRANK.INC(Table13[Total Spend],Table13[[#This Row],[Total Spend]])*5,0)</f>
        <v>3</v>
      </c>
      <c r="AT1341" t="str">
        <f>Table13[[#This Row],[Recency Score]]&amp;Table13[[#This Row],[Frequency Score]]&amp;Table13[[#This Row],[Monetary Score]]</f>
        <v>423</v>
      </c>
      <c r="AU1341" t="str">
        <f t="shared" si="20"/>
        <v>Potential Loyalists</v>
      </c>
      <c r="AW1341" s="13">
        <f>DATEDIF(Table13[[#This Row],[Dt_Customer]], Snapshot_Date, "d")</f>
        <v>379</v>
      </c>
      <c r="AX1341" s="13">
        <f>Table13[[#This Row],[CL if today]]/365</f>
        <v>1.0383561643835617</v>
      </c>
      <c r="AY1341">
        <f>Table13[[#This Row],[Total Number of Purchases]]/Table13[[#This Row],[Corrected CL]]</f>
        <v>11.556728232189974</v>
      </c>
      <c r="AZ1341">
        <f>Table13[[#This Row],[Average Order Value (AOV)]]*Table13[[#This Row],[Freq per Year]]</f>
        <v>410.26385224274406</v>
      </c>
      <c r="BA1341">
        <f>Table13[[#This Row],[Total Spend]]/Table13[[#This Row],[Corrected CL]]</f>
        <v>410.26385224274406</v>
      </c>
      <c r="BB1341">
        <v>537.44094488188978</v>
      </c>
      <c r="BC1341" s="1">
        <f>Table13[[#This Row],[Dt_Customer]]+Table13[[#This Row],[Recency]]</f>
        <v>41561</v>
      </c>
      <c r="BD1341" s="16" t="str">
        <f>IF(COUNTIF(A:A, A1341) &gt; 1, "Duplicate", "Unique")</f>
        <v>Unique</v>
      </c>
    </row>
    <row r="1342" spans="1:56" x14ac:dyDescent="0.3">
      <c r="A1342">
        <v>1183</v>
      </c>
      <c r="B1342">
        <v>1949</v>
      </c>
      <c r="C1342" t="s">
        <v>41</v>
      </c>
      <c r="D1342" t="s">
        <v>33</v>
      </c>
      <c r="E1342">
        <v>36408</v>
      </c>
      <c r="F1342">
        <v>1</v>
      </c>
      <c r="G1342">
        <v>1</v>
      </c>
      <c r="H1342" s="1">
        <v>41538</v>
      </c>
      <c r="I1342">
        <v>11</v>
      </c>
      <c r="J1342">
        <v>9</v>
      </c>
      <c r="K1342">
        <v>1</v>
      </c>
      <c r="L1342">
        <v>4</v>
      </c>
      <c r="M1342">
        <v>3</v>
      </c>
      <c r="N1342">
        <v>2</v>
      </c>
      <c r="O1342">
        <v>3</v>
      </c>
      <c r="P1342">
        <f>IF(Table13[[#This Row],[MntWines]] = 0,"",Table13[[#This Row],[MntWines]])</f>
        <v>9</v>
      </c>
      <c r="Q1342">
        <f>IF(Table13[[#This Row],[MntFruits]] = 0, "",Table13[[#This Row],[MntFruits]])</f>
        <v>1</v>
      </c>
      <c r="R1342">
        <f>IF(Table13[[#This Row],[MntMeatProducts]] = 0, "",Table13[[#This Row],[MntMeatProducts]])</f>
        <v>4</v>
      </c>
      <c r="S1342">
        <f>IF(Table13[[#This Row],[MntFishProducts]] = 0, "",Table13[[#This Row],[MntFishProducts]])</f>
        <v>3</v>
      </c>
      <c r="T1342">
        <f>IF(Table13[[#This Row],[MntSweetProducts]] = 0, "",Table13[[#This Row],[MntSweetProducts]])</f>
        <v>2</v>
      </c>
      <c r="U1342">
        <f>IF(Table13[[#This Row],[MntGoldProds]] = 0, "",Table13[[#This Row],[MntGoldProds]])</f>
        <v>3</v>
      </c>
      <c r="V1342">
        <v>1</v>
      </c>
      <c r="W1342">
        <v>1</v>
      </c>
      <c r="X1342">
        <v>0</v>
      </c>
      <c r="Y1342">
        <v>2</v>
      </c>
      <c r="Z1342">
        <v>6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39</v>
      </c>
      <c r="AI1342" s="13">
        <f>SUM(Table13[[#This Row],[MntWines]:[MntGoldProds]])</f>
        <v>22</v>
      </c>
      <c r="AJ1342" s="13">
        <f>AVERAGE(Table13[[#This Row],[MntWines]:[MntGoldProds]])</f>
        <v>3.6666666666666665</v>
      </c>
      <c r="AK1342">
        <f>IF(Table13[[#This Row],[Total Number of Purchases]]=0,0,Table13[[#This Row],[Total Spend]]/Table13[[#This Row],[Total Number of Purchases]])</f>
        <v>5.5</v>
      </c>
      <c r="AM1342">
        <f>SUM(Table13[[#This Row],[NumDealsPurchases]:[NumStorePurchases]])</f>
        <v>4</v>
      </c>
      <c r="AN1342" s="14">
        <f>Snapshot_Date-Table13[[#This Row],[Dt_Customer]]</f>
        <v>378</v>
      </c>
      <c r="AP1342" s="13">
        <f>Table13[[#This Row],[NumDealsPurchases]]/Table13[[#This Row],[Total Number of Purchases]]*100</f>
        <v>25</v>
      </c>
      <c r="AQ1342">
        <f>6-ROUNDUP(_xlfn.PERCENTRANK.INC(Table13[Recency],Table13[[#This Row],[Recency]])*5, 0)</f>
        <v>5</v>
      </c>
      <c r="AR1342">
        <f>ROUNDUP(_xlfn.PERCENTRANK.INC(Table13[Total Number of Purchases],Table13[[#This Row],[Total Number of Purchases]])*5,0)</f>
        <v>1</v>
      </c>
      <c r="AS1342">
        <f>ROUNDUP(_xlfn.PERCENTRANK.INC(Table13[Total Spend],Table13[[#This Row],[Total Spend]])*5,0)</f>
        <v>1</v>
      </c>
      <c r="AT1342" t="str">
        <f>Table13[[#This Row],[Recency Score]]&amp;Table13[[#This Row],[Frequency Score]]&amp;Table13[[#This Row],[Monetary Score]]</f>
        <v>511</v>
      </c>
      <c r="AU1342" t="str">
        <f t="shared" si="20"/>
        <v>Others</v>
      </c>
      <c r="AW1342" s="13">
        <f>DATEDIF(Table13[[#This Row],[Dt_Customer]], Snapshot_Date, "d")</f>
        <v>378</v>
      </c>
      <c r="AX1342" s="13">
        <f>Table13[[#This Row],[CL if today]]/365</f>
        <v>1.0356164383561643</v>
      </c>
      <c r="AY1342">
        <f>Table13[[#This Row],[Total Number of Purchases]]/Table13[[#This Row],[Corrected CL]]</f>
        <v>3.8624338624338628</v>
      </c>
      <c r="AZ1342">
        <f>Table13[[#This Row],[Average Order Value (AOV)]]*Table13[[#This Row],[Freq per Year]]</f>
        <v>21.243386243386244</v>
      </c>
      <c r="BA1342">
        <f>Table13[[#This Row],[Total Spend]]/Table13[[#This Row],[Corrected CL]]</f>
        <v>21.243386243386244</v>
      </c>
      <c r="BB1342">
        <v>88.136482939632543</v>
      </c>
      <c r="BC1342" s="1">
        <f>Table13[[#This Row],[Dt_Customer]]+Table13[[#This Row],[Recency]]</f>
        <v>41549</v>
      </c>
      <c r="BD1342" s="16" t="str">
        <f>IF(COUNTIF(A:A, A1342) &gt; 1, "Duplicate", "Unique")</f>
        <v>Unique</v>
      </c>
    </row>
    <row r="1343" spans="1:56" x14ac:dyDescent="0.3">
      <c r="A1343">
        <v>7851</v>
      </c>
      <c r="B1343">
        <v>1949</v>
      </c>
      <c r="C1343" t="s">
        <v>28</v>
      </c>
      <c r="D1343" t="s">
        <v>42</v>
      </c>
      <c r="E1343">
        <v>70165</v>
      </c>
      <c r="F1343">
        <v>0</v>
      </c>
      <c r="G1343">
        <v>0</v>
      </c>
      <c r="H1343" s="1">
        <v>41539</v>
      </c>
      <c r="I1343">
        <v>60</v>
      </c>
      <c r="J1343">
        <v>161</v>
      </c>
      <c r="K1343">
        <v>0</v>
      </c>
      <c r="L1343">
        <v>253</v>
      </c>
      <c r="M1343">
        <v>199</v>
      </c>
      <c r="N1343">
        <v>191</v>
      </c>
      <c r="O1343">
        <v>122</v>
      </c>
      <c r="P1343">
        <f>IF(Table13[[#This Row],[MntWines]] = 0,"",Table13[[#This Row],[MntWines]])</f>
        <v>161</v>
      </c>
      <c r="Q1343" t="str">
        <f>IF(Table13[[#This Row],[MntFruits]] = 0, "",Table13[[#This Row],[MntFruits]])</f>
        <v/>
      </c>
      <c r="R1343">
        <f>IF(Table13[[#This Row],[MntMeatProducts]] = 0, "",Table13[[#This Row],[MntMeatProducts]])</f>
        <v>253</v>
      </c>
      <c r="S1343">
        <f>IF(Table13[[#This Row],[MntFishProducts]] = 0, "",Table13[[#This Row],[MntFishProducts]])</f>
        <v>199</v>
      </c>
      <c r="T1343">
        <f>IF(Table13[[#This Row],[MntSweetProducts]] = 0, "",Table13[[#This Row],[MntSweetProducts]])</f>
        <v>191</v>
      </c>
      <c r="U1343">
        <f>IF(Table13[[#This Row],[MntGoldProds]] = 0, "",Table13[[#This Row],[MntGoldProds]])</f>
        <v>122</v>
      </c>
      <c r="V1343">
        <v>1</v>
      </c>
      <c r="W1343">
        <v>3</v>
      </c>
      <c r="X1343">
        <v>7</v>
      </c>
      <c r="Y1343">
        <v>11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30</v>
      </c>
      <c r="AI1343" s="13">
        <f>SUM(Table13[[#This Row],[MntWines]:[MntGoldProds]])</f>
        <v>926</v>
      </c>
      <c r="AJ1343" s="13">
        <f>AVERAGE(Table13[[#This Row],[MntWines]:[MntGoldProds]])</f>
        <v>154.33333333333334</v>
      </c>
      <c r="AK1343">
        <f>IF(Table13[[#This Row],[Total Number of Purchases]]=0,0,Table13[[#This Row],[Total Spend]]/Table13[[#This Row],[Total Number of Purchases]])</f>
        <v>42.090909090909093</v>
      </c>
      <c r="AM1343">
        <f>SUM(Table13[[#This Row],[NumDealsPurchases]:[NumStorePurchases]])</f>
        <v>22</v>
      </c>
      <c r="AN1343" s="14">
        <f>Snapshot_Date-Table13[[#This Row],[Dt_Customer]]</f>
        <v>377</v>
      </c>
      <c r="AP1343" s="13">
        <f>Table13[[#This Row],[NumDealsPurchases]]/Table13[[#This Row],[Total Number of Purchases]]*100</f>
        <v>4.5454545454545459</v>
      </c>
      <c r="AQ1343">
        <f>6-ROUNDUP(_xlfn.PERCENTRANK.INC(Table13[Recency],Table13[[#This Row],[Recency]])*5, 0)</f>
        <v>2</v>
      </c>
      <c r="AR1343">
        <f>ROUNDUP(_xlfn.PERCENTRANK.INC(Table13[Total Number of Purchases],Table13[[#This Row],[Total Number of Purchases]])*5,0)</f>
        <v>4</v>
      </c>
      <c r="AS1343">
        <f>ROUNDUP(_xlfn.PERCENTRANK.INC(Table13[Total Spend],Table13[[#This Row],[Total Spend]])*5,0)</f>
        <v>4</v>
      </c>
      <c r="AT1343" t="str">
        <f>Table13[[#This Row],[Recency Score]]&amp;Table13[[#This Row],[Frequency Score]]&amp;Table13[[#This Row],[Monetary Score]]</f>
        <v>244</v>
      </c>
      <c r="AU1343" t="str">
        <f t="shared" si="20"/>
        <v>About to Sleep</v>
      </c>
      <c r="AW1343" s="13">
        <f>DATEDIF(Table13[[#This Row],[Dt_Customer]], Snapshot_Date, "d")</f>
        <v>377</v>
      </c>
      <c r="AX1343" s="13">
        <f>Table13[[#This Row],[CL if today]]/365</f>
        <v>1.0328767123287672</v>
      </c>
      <c r="AY1343">
        <f>Table13[[#This Row],[Total Number of Purchases]]/Table13[[#This Row],[Corrected CL]]</f>
        <v>21.299734748010607</v>
      </c>
      <c r="AZ1343">
        <f>Table13[[#This Row],[Average Order Value (AOV)]]*Table13[[#This Row],[Freq per Year]]</f>
        <v>896.52519893899193</v>
      </c>
      <c r="BA1343">
        <f>Table13[[#This Row],[Total Spend]]/Table13[[#This Row],[Corrected CL]]</f>
        <v>896.52519893899193</v>
      </c>
      <c r="BB1343">
        <v>1536.8421052631579</v>
      </c>
      <c r="BC1343" s="1">
        <f>Table13[[#This Row],[Dt_Customer]]+Table13[[#This Row],[Recency]]</f>
        <v>41599</v>
      </c>
      <c r="BD1343" s="16" t="str">
        <f>IF(COUNTIF(A:A, A1343) &gt; 1, "Duplicate", "Unique")</f>
        <v>Unique</v>
      </c>
    </row>
    <row r="1344" spans="1:56" x14ac:dyDescent="0.3">
      <c r="A1344">
        <v>2740</v>
      </c>
      <c r="B1344">
        <v>1958</v>
      </c>
      <c r="C1344" t="s">
        <v>37</v>
      </c>
      <c r="D1344" t="s">
        <v>42</v>
      </c>
      <c r="E1344">
        <v>33438</v>
      </c>
      <c r="F1344">
        <v>1</v>
      </c>
      <c r="G1344">
        <v>1</v>
      </c>
      <c r="H1344" s="1">
        <v>41539</v>
      </c>
      <c r="I1344">
        <v>81</v>
      </c>
      <c r="J1344">
        <v>62</v>
      </c>
      <c r="K1344">
        <v>1</v>
      </c>
      <c r="L1344">
        <v>16</v>
      </c>
      <c r="M1344">
        <v>3</v>
      </c>
      <c r="N1344">
        <v>2</v>
      </c>
      <c r="O1344">
        <v>6</v>
      </c>
      <c r="P1344">
        <f>IF(Table13[[#This Row],[MntWines]] = 0,"",Table13[[#This Row],[MntWines]])</f>
        <v>62</v>
      </c>
      <c r="Q1344">
        <f>IF(Table13[[#This Row],[MntFruits]] = 0, "",Table13[[#This Row],[MntFruits]])</f>
        <v>1</v>
      </c>
      <c r="R1344">
        <f>IF(Table13[[#This Row],[MntMeatProducts]] = 0, "",Table13[[#This Row],[MntMeatProducts]])</f>
        <v>16</v>
      </c>
      <c r="S1344">
        <f>IF(Table13[[#This Row],[MntFishProducts]] = 0, "",Table13[[#This Row],[MntFishProducts]])</f>
        <v>3</v>
      </c>
      <c r="T1344">
        <f>IF(Table13[[#This Row],[MntSweetProducts]] = 0, "",Table13[[#This Row],[MntSweetProducts]])</f>
        <v>2</v>
      </c>
      <c r="U1344">
        <f>IF(Table13[[#This Row],[MntGoldProds]] = 0, "",Table13[[#This Row],[MntGoldProds]])</f>
        <v>6</v>
      </c>
      <c r="V1344">
        <v>4</v>
      </c>
      <c r="W1344">
        <v>2</v>
      </c>
      <c r="X1344">
        <v>1</v>
      </c>
      <c r="Y1344">
        <v>4</v>
      </c>
      <c r="Z1344">
        <v>5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30</v>
      </c>
      <c r="AI1344" s="13">
        <f>SUM(Table13[[#This Row],[MntWines]:[MntGoldProds]])</f>
        <v>90</v>
      </c>
      <c r="AJ1344" s="13">
        <f>AVERAGE(Table13[[#This Row],[MntWines]:[MntGoldProds]])</f>
        <v>15</v>
      </c>
      <c r="AK1344">
        <f>IF(Table13[[#This Row],[Total Number of Purchases]]=0,0,Table13[[#This Row],[Total Spend]]/Table13[[#This Row],[Total Number of Purchases]])</f>
        <v>8.1818181818181817</v>
      </c>
      <c r="AM1344">
        <f>SUM(Table13[[#This Row],[NumDealsPurchases]:[NumStorePurchases]])</f>
        <v>11</v>
      </c>
      <c r="AN1344" s="14">
        <f>Snapshot_Date-Table13[[#This Row],[Dt_Customer]]</f>
        <v>377</v>
      </c>
      <c r="AP1344" s="13">
        <f>Table13[[#This Row],[NumDealsPurchases]]/Table13[[#This Row],[Total Number of Purchases]]*100</f>
        <v>36.363636363636367</v>
      </c>
      <c r="AQ1344">
        <f>6-ROUNDUP(_xlfn.PERCENTRANK.INC(Table13[Recency],Table13[[#This Row],[Recency]])*5, 0)</f>
        <v>1</v>
      </c>
      <c r="AR1344">
        <f>ROUNDUP(_xlfn.PERCENTRANK.INC(Table13[Total Number of Purchases],Table13[[#This Row],[Total Number of Purchases]])*5,0)</f>
        <v>2</v>
      </c>
      <c r="AS1344">
        <f>ROUNDUP(_xlfn.PERCENTRANK.INC(Table13[Total Spend],Table13[[#This Row],[Total Spend]])*5,0)</f>
        <v>2</v>
      </c>
      <c r="AT1344" t="str">
        <f>Table13[[#This Row],[Recency Score]]&amp;Table13[[#This Row],[Frequency Score]]&amp;Table13[[#This Row],[Monetary Score]]</f>
        <v>122</v>
      </c>
      <c r="AU1344" t="str">
        <f t="shared" si="20"/>
        <v>Lost</v>
      </c>
      <c r="AW1344" s="13">
        <f>DATEDIF(Table13[[#This Row],[Dt_Customer]], Snapshot_Date, "d")</f>
        <v>377</v>
      </c>
      <c r="AX1344" s="13">
        <f>Table13[[#This Row],[CL if today]]/365</f>
        <v>1.0328767123287672</v>
      </c>
      <c r="AY1344">
        <f>Table13[[#This Row],[Total Number of Purchases]]/Table13[[#This Row],[Corrected CL]]</f>
        <v>10.649867374005304</v>
      </c>
      <c r="AZ1344">
        <f>Table13[[#This Row],[Average Order Value (AOV)]]*Table13[[#This Row],[Freq per Year]]</f>
        <v>87.135278514588848</v>
      </c>
      <c r="BA1344">
        <f>Table13[[#This Row],[Total Spend]]/Table13[[#This Row],[Corrected CL]]</f>
        <v>87.135278514588848</v>
      </c>
      <c r="BB1344">
        <v>1341.2073490813648</v>
      </c>
      <c r="BC1344" s="1">
        <f>Table13[[#This Row],[Dt_Customer]]+Table13[[#This Row],[Recency]]</f>
        <v>41620</v>
      </c>
      <c r="BD1344" s="16" t="str">
        <f>IF(COUNTIF(A:A, A1344) &gt; 1, "Duplicate", "Unique")</f>
        <v>Unique</v>
      </c>
    </row>
    <row r="1345" spans="1:56" x14ac:dyDescent="0.3">
      <c r="A1345">
        <v>1176</v>
      </c>
      <c r="B1345">
        <v>1973</v>
      </c>
      <c r="C1345" t="s">
        <v>28</v>
      </c>
      <c r="D1345" t="s">
        <v>33</v>
      </c>
      <c r="E1345">
        <v>26228</v>
      </c>
      <c r="F1345">
        <v>1</v>
      </c>
      <c r="G1345">
        <v>0</v>
      </c>
      <c r="H1345" s="1">
        <v>41539</v>
      </c>
      <c r="I1345">
        <v>50</v>
      </c>
      <c r="J1345">
        <v>2</v>
      </c>
      <c r="K1345">
        <v>6</v>
      </c>
      <c r="L1345">
        <v>4</v>
      </c>
      <c r="M1345">
        <v>3</v>
      </c>
      <c r="N1345">
        <v>1</v>
      </c>
      <c r="O1345">
        <v>9</v>
      </c>
      <c r="P1345">
        <f>IF(Table13[[#This Row],[MntWines]] = 0,"",Table13[[#This Row],[MntWines]])</f>
        <v>2</v>
      </c>
      <c r="Q1345">
        <f>IF(Table13[[#This Row],[MntFruits]] = 0, "",Table13[[#This Row],[MntFruits]])</f>
        <v>6</v>
      </c>
      <c r="R1345">
        <f>IF(Table13[[#This Row],[MntMeatProducts]] = 0, "",Table13[[#This Row],[MntMeatProducts]])</f>
        <v>4</v>
      </c>
      <c r="S1345">
        <f>IF(Table13[[#This Row],[MntFishProducts]] = 0, "",Table13[[#This Row],[MntFishProducts]])</f>
        <v>3</v>
      </c>
      <c r="T1345">
        <f>IF(Table13[[#This Row],[MntSweetProducts]] = 0, "",Table13[[#This Row],[MntSweetProducts]])</f>
        <v>1</v>
      </c>
      <c r="U1345">
        <f>IF(Table13[[#This Row],[MntGoldProds]] = 0, "",Table13[[#This Row],[MntGoldProds]])</f>
        <v>9</v>
      </c>
      <c r="V1345">
        <v>1</v>
      </c>
      <c r="W1345">
        <v>1</v>
      </c>
      <c r="X1345">
        <v>0</v>
      </c>
      <c r="Y1345">
        <v>2</v>
      </c>
      <c r="Z1345">
        <v>8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30</v>
      </c>
      <c r="AI1345" s="13">
        <f>SUM(Table13[[#This Row],[MntWines]:[MntGoldProds]])</f>
        <v>25</v>
      </c>
      <c r="AJ1345" s="13">
        <f>AVERAGE(Table13[[#This Row],[MntWines]:[MntGoldProds]])</f>
        <v>4.166666666666667</v>
      </c>
      <c r="AK1345">
        <f>IF(Table13[[#This Row],[Total Number of Purchases]]=0,0,Table13[[#This Row],[Total Spend]]/Table13[[#This Row],[Total Number of Purchases]])</f>
        <v>6.25</v>
      </c>
      <c r="AM1345">
        <f>SUM(Table13[[#This Row],[NumDealsPurchases]:[NumStorePurchases]])</f>
        <v>4</v>
      </c>
      <c r="AN1345" s="14">
        <f>Snapshot_Date-Table13[[#This Row],[Dt_Customer]]</f>
        <v>377</v>
      </c>
      <c r="AP1345" s="13">
        <f>Table13[[#This Row],[NumDealsPurchases]]/Table13[[#This Row],[Total Number of Purchases]]*100</f>
        <v>25</v>
      </c>
      <c r="AQ1345">
        <f>6-ROUNDUP(_xlfn.PERCENTRANK.INC(Table13[Recency],Table13[[#This Row],[Recency]])*5, 0)</f>
        <v>3</v>
      </c>
      <c r="AR1345">
        <f>ROUNDUP(_xlfn.PERCENTRANK.INC(Table13[Total Number of Purchases],Table13[[#This Row],[Total Number of Purchases]])*5,0)</f>
        <v>1</v>
      </c>
      <c r="AS1345">
        <f>ROUNDUP(_xlfn.PERCENTRANK.INC(Table13[Total Spend],Table13[[#This Row],[Total Spend]])*5,0)</f>
        <v>1</v>
      </c>
      <c r="AT1345" t="str">
        <f>Table13[[#This Row],[Recency Score]]&amp;Table13[[#This Row],[Frequency Score]]&amp;Table13[[#This Row],[Monetary Score]]</f>
        <v>311</v>
      </c>
      <c r="AU1345" t="str">
        <f t="shared" si="20"/>
        <v>Needs Attention</v>
      </c>
      <c r="AW1345" s="13">
        <f>DATEDIF(Table13[[#This Row],[Dt_Customer]], Snapshot_Date, "d")</f>
        <v>377</v>
      </c>
      <c r="AX1345" s="13">
        <f>Table13[[#This Row],[CL if today]]/365</f>
        <v>1.0328767123287672</v>
      </c>
      <c r="AY1345">
        <f>Table13[[#This Row],[Total Number of Purchases]]/Table13[[#This Row],[Corrected CL]]</f>
        <v>3.8726790450928377</v>
      </c>
      <c r="AZ1345">
        <f>Table13[[#This Row],[Average Order Value (AOV)]]*Table13[[#This Row],[Freq per Year]]</f>
        <v>24.204244031830235</v>
      </c>
      <c r="BA1345">
        <f>Table13[[#This Row],[Total Spend]]/Table13[[#This Row],[Corrected CL]]</f>
        <v>24.204244031830235</v>
      </c>
      <c r="BB1345">
        <v>1124.7763157894738</v>
      </c>
      <c r="BC1345" s="1">
        <f>Table13[[#This Row],[Dt_Customer]]+Table13[[#This Row],[Recency]]</f>
        <v>41589</v>
      </c>
      <c r="BD1345" s="16" t="str">
        <f>IF(COUNTIF(A:A, A1345) &gt; 1, "Duplicate", "Unique")</f>
        <v>Unique</v>
      </c>
    </row>
    <row r="1346" spans="1:56" x14ac:dyDescent="0.3">
      <c r="A1346">
        <v>4426</v>
      </c>
      <c r="B1346">
        <v>1975</v>
      </c>
      <c r="C1346" t="s">
        <v>28</v>
      </c>
      <c r="D1346" t="s">
        <v>31</v>
      </c>
      <c r="E1346">
        <v>55801</v>
      </c>
      <c r="F1346">
        <v>1</v>
      </c>
      <c r="G1346">
        <v>1</v>
      </c>
      <c r="H1346" s="1">
        <v>41539</v>
      </c>
      <c r="I1346">
        <v>35</v>
      </c>
      <c r="J1346">
        <v>367</v>
      </c>
      <c r="K1346">
        <v>4</v>
      </c>
      <c r="L1346">
        <v>51</v>
      </c>
      <c r="M1346">
        <v>6</v>
      </c>
      <c r="N1346">
        <v>4</v>
      </c>
      <c r="O1346">
        <v>95</v>
      </c>
      <c r="P1346">
        <f>IF(Table13[[#This Row],[MntWines]] = 0,"",Table13[[#This Row],[MntWines]])</f>
        <v>367</v>
      </c>
      <c r="Q1346">
        <f>IF(Table13[[#This Row],[MntFruits]] = 0, "",Table13[[#This Row],[MntFruits]])</f>
        <v>4</v>
      </c>
      <c r="R1346">
        <f>IF(Table13[[#This Row],[MntMeatProducts]] = 0, "",Table13[[#This Row],[MntMeatProducts]])</f>
        <v>51</v>
      </c>
      <c r="S1346">
        <f>IF(Table13[[#This Row],[MntFishProducts]] = 0, "",Table13[[#This Row],[MntFishProducts]])</f>
        <v>6</v>
      </c>
      <c r="T1346">
        <f>IF(Table13[[#This Row],[MntSweetProducts]] = 0, "",Table13[[#This Row],[MntSweetProducts]])</f>
        <v>4</v>
      </c>
      <c r="U1346">
        <f>IF(Table13[[#This Row],[MntGoldProds]] = 0, "",Table13[[#This Row],[MntGoldProds]])</f>
        <v>95</v>
      </c>
      <c r="V1346">
        <v>6</v>
      </c>
      <c r="W1346">
        <v>7</v>
      </c>
      <c r="X1346">
        <v>2</v>
      </c>
      <c r="Y1346">
        <v>6</v>
      </c>
      <c r="Z1346">
        <v>7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">
        <v>34</v>
      </c>
      <c r="AI1346" s="13">
        <f>SUM(Table13[[#This Row],[MntWines]:[MntGoldProds]])</f>
        <v>527</v>
      </c>
      <c r="AJ1346" s="13">
        <f>AVERAGE(Table13[[#This Row],[MntWines]:[MntGoldProds]])</f>
        <v>87.833333333333329</v>
      </c>
      <c r="AK1346">
        <f>IF(Table13[[#This Row],[Total Number of Purchases]]=0,0,Table13[[#This Row],[Total Spend]]/Table13[[#This Row],[Total Number of Purchases]])</f>
        <v>25.095238095238095</v>
      </c>
      <c r="AM1346">
        <f>SUM(Table13[[#This Row],[NumDealsPurchases]:[NumStorePurchases]])</f>
        <v>21</v>
      </c>
      <c r="AN1346" s="14">
        <f>Snapshot_Date-Table13[[#This Row],[Dt_Customer]]</f>
        <v>377</v>
      </c>
      <c r="AP1346" s="13">
        <f>Table13[[#This Row],[NumDealsPurchases]]/Table13[[#This Row],[Total Number of Purchases]]*100</f>
        <v>28.571428571428569</v>
      </c>
      <c r="AQ1346">
        <f>6-ROUNDUP(_xlfn.PERCENTRANK.INC(Table13[Recency],Table13[[#This Row],[Recency]])*5, 0)</f>
        <v>4</v>
      </c>
      <c r="AR1346">
        <f>ROUNDUP(_xlfn.PERCENTRANK.INC(Table13[Total Number of Purchases],Table13[[#This Row],[Total Number of Purchases]])*5,0)</f>
        <v>4</v>
      </c>
      <c r="AS1346">
        <f>ROUNDUP(_xlfn.PERCENTRANK.INC(Table13[Total Spend],Table13[[#This Row],[Total Spend]])*5,0)</f>
        <v>3</v>
      </c>
      <c r="AT1346" t="str">
        <f>Table13[[#This Row],[Recency Score]]&amp;Table13[[#This Row],[Frequency Score]]&amp;Table13[[#This Row],[Monetary Score]]</f>
        <v>443</v>
      </c>
      <c r="AU1346" t="str">
        <f t="shared" ref="AU1346:AU1409" si="21">IF(AT1346="555","Champions",
IF(AND(LEFT(AT1346,1)="5", MID(AT1346,2,1)&gt;="3"),"Loyal Customers",
IF(MID(AT1346,2,1)="5","Frequent Buyers",
IF(RIGHT(AT1346,1)="5","Big Spenders",
IF(LEFT(AT1346,1)="4","Potential Loyalists",
IF(LEFT(AT1346,1)="3","Needs Attention",
IF(LEFT(AT1346,1)="2","About to Sleep",
IF(LEFT(AT1346,1)="1","Lost",
IF(LEFT(AT1346,1)&lt;="2","At Risk","Others")))))))))</f>
        <v>Potential Loyalists</v>
      </c>
      <c r="AW1346" s="13">
        <f>DATEDIF(Table13[[#This Row],[Dt_Customer]], Snapshot_Date, "d")</f>
        <v>377</v>
      </c>
      <c r="AX1346" s="13">
        <f>Table13[[#This Row],[CL if today]]/365</f>
        <v>1.0328767123287672</v>
      </c>
      <c r="AY1346">
        <f>Table13[[#This Row],[Total Number of Purchases]]/Table13[[#This Row],[Corrected CL]]</f>
        <v>20.331564986737398</v>
      </c>
      <c r="AZ1346">
        <f>Table13[[#This Row],[Average Order Value (AOV)]]*Table13[[#This Row],[Freq per Year]]</f>
        <v>510.22546419098137</v>
      </c>
      <c r="BA1346">
        <f>Table13[[#This Row],[Total Spend]]/Table13[[#This Row],[Corrected CL]]</f>
        <v>510.22546419098137</v>
      </c>
      <c r="BB1346">
        <v>66.276315789473685</v>
      </c>
      <c r="BC1346" s="1">
        <f>Table13[[#This Row],[Dt_Customer]]+Table13[[#This Row],[Recency]]</f>
        <v>41574</v>
      </c>
      <c r="BD1346" s="16" t="str">
        <f>IF(COUNTIF(A:A, A1346) &gt; 1, "Duplicate", "Unique")</f>
        <v>Unique</v>
      </c>
    </row>
    <row r="1347" spans="1:56" x14ac:dyDescent="0.3">
      <c r="A1347">
        <v>1665</v>
      </c>
      <c r="B1347">
        <v>1964</v>
      </c>
      <c r="C1347" t="s">
        <v>37</v>
      </c>
      <c r="D1347" t="s">
        <v>29</v>
      </c>
      <c r="E1347">
        <v>64140</v>
      </c>
      <c r="F1347">
        <v>0</v>
      </c>
      <c r="G1347">
        <v>2</v>
      </c>
      <c r="H1347" s="1">
        <v>41540</v>
      </c>
      <c r="I1347">
        <v>71</v>
      </c>
      <c r="J1347">
        <v>1459</v>
      </c>
      <c r="K1347">
        <v>0</v>
      </c>
      <c r="L1347">
        <v>61</v>
      </c>
      <c r="M1347">
        <v>0</v>
      </c>
      <c r="N1347">
        <v>15</v>
      </c>
      <c r="O1347">
        <v>215</v>
      </c>
      <c r="P1347">
        <f>IF(Table13[[#This Row],[MntWines]] = 0,"",Table13[[#This Row],[MntWines]])</f>
        <v>1459</v>
      </c>
      <c r="Q1347" t="str">
        <f>IF(Table13[[#This Row],[MntFruits]] = 0, "",Table13[[#This Row],[MntFruits]])</f>
        <v/>
      </c>
      <c r="R1347">
        <f>IF(Table13[[#This Row],[MntMeatProducts]] = 0, "",Table13[[#This Row],[MntMeatProducts]])</f>
        <v>61</v>
      </c>
      <c r="S1347" t="str">
        <f>IF(Table13[[#This Row],[MntFishProducts]] = 0, "",Table13[[#This Row],[MntFishProducts]])</f>
        <v/>
      </c>
      <c r="T1347">
        <f>IF(Table13[[#This Row],[MntSweetProducts]] = 0, "",Table13[[#This Row],[MntSweetProducts]])</f>
        <v>15</v>
      </c>
      <c r="U1347">
        <f>IF(Table13[[#This Row],[MntGoldProds]] = 0, "",Table13[[#This Row],[MntGoldProds]])</f>
        <v>215</v>
      </c>
      <c r="V1347">
        <v>5</v>
      </c>
      <c r="W1347">
        <v>2</v>
      </c>
      <c r="X1347">
        <v>5</v>
      </c>
      <c r="Y1347">
        <v>6</v>
      </c>
      <c r="Z1347">
        <v>5</v>
      </c>
      <c r="AA1347">
        <v>0</v>
      </c>
      <c r="AB1347">
        <v>1</v>
      </c>
      <c r="AC1347">
        <v>1</v>
      </c>
      <c r="AD1347">
        <v>0</v>
      </c>
      <c r="AE1347">
        <v>1</v>
      </c>
      <c r="AF1347">
        <v>1</v>
      </c>
      <c r="AG1347">
        <v>0</v>
      </c>
      <c r="AH1347" t="s">
        <v>43</v>
      </c>
      <c r="AI1347" s="13">
        <f>SUM(Table13[[#This Row],[MntWines]:[MntGoldProds]])</f>
        <v>1750</v>
      </c>
      <c r="AJ1347" s="13">
        <f>AVERAGE(Table13[[#This Row],[MntWines]:[MntGoldProds]])</f>
        <v>291.66666666666669</v>
      </c>
      <c r="AK1347">
        <f>IF(Table13[[#This Row],[Total Number of Purchases]]=0,0,Table13[[#This Row],[Total Spend]]/Table13[[#This Row],[Total Number of Purchases]])</f>
        <v>97.222222222222229</v>
      </c>
      <c r="AM1347">
        <f>SUM(Table13[[#This Row],[NumDealsPurchases]:[NumStorePurchases]])</f>
        <v>18</v>
      </c>
      <c r="AN1347" s="14">
        <f>Snapshot_Date-Table13[[#This Row],[Dt_Customer]]</f>
        <v>376</v>
      </c>
      <c r="AP1347" s="13">
        <f>Table13[[#This Row],[NumDealsPurchases]]/Table13[[#This Row],[Total Number of Purchases]]*100</f>
        <v>27.777777777777779</v>
      </c>
      <c r="AQ1347">
        <f>6-ROUNDUP(_xlfn.PERCENTRANK.INC(Table13[Recency],Table13[[#This Row],[Recency]])*5, 0)</f>
        <v>2</v>
      </c>
      <c r="AR1347">
        <f>ROUNDUP(_xlfn.PERCENTRANK.INC(Table13[Total Number of Purchases],Table13[[#This Row],[Total Number of Purchases]])*5,0)</f>
        <v>4</v>
      </c>
      <c r="AS1347">
        <f>ROUNDUP(_xlfn.PERCENTRANK.INC(Table13[Total Spend],Table13[[#This Row],[Total Spend]])*5,0)</f>
        <v>5</v>
      </c>
      <c r="AT1347" t="str">
        <f>Table13[[#This Row],[Recency Score]]&amp;Table13[[#This Row],[Frequency Score]]&amp;Table13[[#This Row],[Monetary Score]]</f>
        <v>245</v>
      </c>
      <c r="AU1347" t="str">
        <f t="shared" si="21"/>
        <v>Big Spenders</v>
      </c>
      <c r="AW1347" s="13">
        <f>DATEDIF(Table13[[#This Row],[Dt_Customer]], Snapshot_Date, "d")</f>
        <v>376</v>
      </c>
      <c r="AX1347" s="13">
        <f>Table13[[#This Row],[CL if today]]/365</f>
        <v>1.0301369863013699</v>
      </c>
      <c r="AY1347">
        <f>Table13[[#This Row],[Total Number of Purchases]]/Table13[[#This Row],[Corrected CL]]</f>
        <v>17.473404255319149</v>
      </c>
      <c r="AZ1347">
        <f>Table13[[#This Row],[Average Order Value (AOV)]]*Table13[[#This Row],[Freq per Year]]</f>
        <v>1698.8031914893618</v>
      </c>
      <c r="BA1347">
        <f>Table13[[#This Row],[Total Spend]]/Table13[[#This Row],[Corrected CL]]</f>
        <v>1698.8031914893618</v>
      </c>
      <c r="BB1347">
        <v>102.0844327176781</v>
      </c>
      <c r="BC1347" s="1">
        <f>Table13[[#This Row],[Dt_Customer]]+Table13[[#This Row],[Recency]]</f>
        <v>41611</v>
      </c>
      <c r="BD1347" s="16" t="str">
        <f>IF(COUNTIF(A:A, A1347) &gt; 1, "Duplicate", "Unique")</f>
        <v>Unique</v>
      </c>
    </row>
    <row r="1348" spans="1:56" x14ac:dyDescent="0.3">
      <c r="A1348">
        <v>8799</v>
      </c>
      <c r="B1348">
        <v>1984</v>
      </c>
      <c r="C1348" t="s">
        <v>37</v>
      </c>
      <c r="D1348" t="s">
        <v>33</v>
      </c>
      <c r="E1348">
        <v>38175</v>
      </c>
      <c r="F1348">
        <v>1</v>
      </c>
      <c r="G1348">
        <v>0</v>
      </c>
      <c r="H1348" s="1">
        <v>41540</v>
      </c>
      <c r="I1348">
        <v>6</v>
      </c>
      <c r="J1348">
        <v>70</v>
      </c>
      <c r="K1348">
        <v>6</v>
      </c>
      <c r="L1348">
        <v>69</v>
      </c>
      <c r="M1348">
        <v>2</v>
      </c>
      <c r="N1348">
        <v>3</v>
      </c>
      <c r="O1348">
        <v>3</v>
      </c>
      <c r="P1348">
        <f>IF(Table13[[#This Row],[MntWines]] = 0,"",Table13[[#This Row],[MntWines]])</f>
        <v>70</v>
      </c>
      <c r="Q1348">
        <f>IF(Table13[[#This Row],[MntFruits]] = 0, "",Table13[[#This Row],[MntFruits]])</f>
        <v>6</v>
      </c>
      <c r="R1348">
        <f>IF(Table13[[#This Row],[MntMeatProducts]] = 0, "",Table13[[#This Row],[MntMeatProducts]])</f>
        <v>69</v>
      </c>
      <c r="S1348">
        <f>IF(Table13[[#This Row],[MntFishProducts]] = 0, "",Table13[[#This Row],[MntFishProducts]])</f>
        <v>2</v>
      </c>
      <c r="T1348">
        <f>IF(Table13[[#This Row],[MntSweetProducts]] = 0, "",Table13[[#This Row],[MntSweetProducts]])</f>
        <v>3</v>
      </c>
      <c r="U1348">
        <f>IF(Table13[[#This Row],[MntGoldProds]] = 0, "",Table13[[#This Row],[MntGoldProds]])</f>
        <v>3</v>
      </c>
      <c r="V1348">
        <v>3</v>
      </c>
      <c r="W1348">
        <v>3</v>
      </c>
      <c r="X1348">
        <v>1</v>
      </c>
      <c r="Y1348">
        <v>4</v>
      </c>
      <c r="Z1348">
        <v>7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30</v>
      </c>
      <c r="AI1348" s="13">
        <f>SUM(Table13[[#This Row],[MntWines]:[MntGoldProds]])</f>
        <v>153</v>
      </c>
      <c r="AJ1348" s="13">
        <f>AVERAGE(Table13[[#This Row],[MntWines]:[MntGoldProds]])</f>
        <v>25.5</v>
      </c>
      <c r="AK1348">
        <f>IF(Table13[[#This Row],[Total Number of Purchases]]=0,0,Table13[[#This Row],[Total Spend]]/Table13[[#This Row],[Total Number of Purchases]])</f>
        <v>13.909090909090908</v>
      </c>
      <c r="AM1348">
        <f>SUM(Table13[[#This Row],[NumDealsPurchases]:[NumStorePurchases]])</f>
        <v>11</v>
      </c>
      <c r="AN1348" s="14">
        <f>Snapshot_Date-Table13[[#This Row],[Dt_Customer]]</f>
        <v>376</v>
      </c>
      <c r="AP1348" s="13">
        <f>Table13[[#This Row],[NumDealsPurchases]]/Table13[[#This Row],[Total Number of Purchases]]*100</f>
        <v>27.27272727272727</v>
      </c>
      <c r="AQ1348">
        <f>6-ROUNDUP(_xlfn.PERCENTRANK.INC(Table13[Recency],Table13[[#This Row],[Recency]])*5, 0)</f>
        <v>5</v>
      </c>
      <c r="AR1348">
        <f>ROUNDUP(_xlfn.PERCENTRANK.INC(Table13[Total Number of Purchases],Table13[[#This Row],[Total Number of Purchases]])*5,0)</f>
        <v>2</v>
      </c>
      <c r="AS1348">
        <f>ROUNDUP(_xlfn.PERCENTRANK.INC(Table13[Total Spend],Table13[[#This Row],[Total Spend]])*5,0)</f>
        <v>2</v>
      </c>
      <c r="AT1348" t="str">
        <f>Table13[[#This Row],[Recency Score]]&amp;Table13[[#This Row],[Frequency Score]]&amp;Table13[[#This Row],[Monetary Score]]</f>
        <v>522</v>
      </c>
      <c r="AU1348" t="str">
        <f t="shared" si="21"/>
        <v>Others</v>
      </c>
      <c r="AW1348" s="13">
        <f>DATEDIF(Table13[[#This Row],[Dt_Customer]], Snapshot_Date, "d")</f>
        <v>376</v>
      </c>
      <c r="AX1348" s="13">
        <f>Table13[[#This Row],[CL if today]]/365</f>
        <v>1.0301369863013699</v>
      </c>
      <c r="AY1348">
        <f>Table13[[#This Row],[Total Number of Purchases]]/Table13[[#This Row],[Corrected CL]]</f>
        <v>10.678191489361701</v>
      </c>
      <c r="AZ1348">
        <f>Table13[[#This Row],[Average Order Value (AOV)]]*Table13[[#This Row],[Freq per Year]]</f>
        <v>148.52393617021275</v>
      </c>
      <c r="BA1348">
        <f>Table13[[#This Row],[Total Spend]]/Table13[[#This Row],[Corrected CL]]</f>
        <v>148.52393617021278</v>
      </c>
      <c r="BB1348">
        <v>410.26385224274406</v>
      </c>
      <c r="BC1348" s="1">
        <f>Table13[[#This Row],[Dt_Customer]]+Table13[[#This Row],[Recency]]</f>
        <v>41546</v>
      </c>
      <c r="BD1348" s="16" t="str">
        <f>IF(COUNTIF(A:A, A1348) &gt; 1, "Duplicate", "Unique")</f>
        <v>Unique</v>
      </c>
    </row>
    <row r="1349" spans="1:56" x14ac:dyDescent="0.3">
      <c r="A1349">
        <v>7533</v>
      </c>
      <c r="B1349">
        <v>1964</v>
      </c>
      <c r="C1349" t="s">
        <v>28</v>
      </c>
      <c r="D1349" t="s">
        <v>33</v>
      </c>
      <c r="E1349">
        <v>49096</v>
      </c>
      <c r="F1349">
        <v>1</v>
      </c>
      <c r="G1349">
        <v>1</v>
      </c>
      <c r="H1349" s="1">
        <v>41541</v>
      </c>
      <c r="I1349">
        <v>15</v>
      </c>
      <c r="J1349">
        <v>144</v>
      </c>
      <c r="K1349">
        <v>1</v>
      </c>
      <c r="L1349">
        <v>32</v>
      </c>
      <c r="M1349">
        <v>2</v>
      </c>
      <c r="N1349">
        <v>1</v>
      </c>
      <c r="O1349">
        <v>7</v>
      </c>
      <c r="P1349">
        <f>IF(Table13[[#This Row],[MntWines]] = 0,"",Table13[[#This Row],[MntWines]])</f>
        <v>144</v>
      </c>
      <c r="Q1349">
        <f>IF(Table13[[#This Row],[MntFruits]] = 0, "",Table13[[#This Row],[MntFruits]])</f>
        <v>1</v>
      </c>
      <c r="R1349">
        <f>IF(Table13[[#This Row],[MntMeatProducts]] = 0, "",Table13[[#This Row],[MntMeatProducts]])</f>
        <v>32</v>
      </c>
      <c r="S1349">
        <f>IF(Table13[[#This Row],[MntFishProducts]] = 0, "",Table13[[#This Row],[MntFishProducts]])</f>
        <v>2</v>
      </c>
      <c r="T1349">
        <f>IF(Table13[[#This Row],[MntSweetProducts]] = 0, "",Table13[[#This Row],[MntSweetProducts]])</f>
        <v>1</v>
      </c>
      <c r="U1349">
        <f>IF(Table13[[#This Row],[MntGoldProds]] = 0, "",Table13[[#This Row],[MntGoldProds]])</f>
        <v>7</v>
      </c>
      <c r="V1349">
        <v>4</v>
      </c>
      <c r="W1349">
        <v>4</v>
      </c>
      <c r="X1349">
        <v>1</v>
      </c>
      <c r="Y1349">
        <v>4</v>
      </c>
      <c r="Z1349">
        <v>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 t="s">
        <v>32</v>
      </c>
      <c r="AI1349" s="13">
        <f>SUM(Table13[[#This Row],[MntWines]:[MntGoldProds]])</f>
        <v>187</v>
      </c>
      <c r="AJ1349" s="13">
        <f>AVERAGE(Table13[[#This Row],[MntWines]:[MntGoldProds]])</f>
        <v>31.166666666666668</v>
      </c>
      <c r="AK1349">
        <f>IF(Table13[[#This Row],[Total Number of Purchases]]=0,0,Table13[[#This Row],[Total Spend]]/Table13[[#This Row],[Total Number of Purchases]])</f>
        <v>14.384615384615385</v>
      </c>
      <c r="AM1349">
        <f>SUM(Table13[[#This Row],[NumDealsPurchases]:[NumStorePurchases]])</f>
        <v>13</v>
      </c>
      <c r="AN1349" s="14">
        <f>Snapshot_Date-Table13[[#This Row],[Dt_Customer]]</f>
        <v>375</v>
      </c>
      <c r="AP1349" s="13">
        <f>Table13[[#This Row],[NumDealsPurchases]]/Table13[[#This Row],[Total Number of Purchases]]*100</f>
        <v>30.76923076923077</v>
      </c>
      <c r="AQ1349">
        <f>6-ROUNDUP(_xlfn.PERCENTRANK.INC(Table13[Recency],Table13[[#This Row],[Recency]])*5, 0)</f>
        <v>5</v>
      </c>
      <c r="AR1349">
        <f>ROUNDUP(_xlfn.PERCENTRANK.INC(Table13[Total Number of Purchases],Table13[[#This Row],[Total Number of Purchases]])*5,0)</f>
        <v>3</v>
      </c>
      <c r="AS1349">
        <f>ROUNDUP(_xlfn.PERCENTRANK.INC(Table13[Total Spend],Table13[[#This Row],[Total Spend]])*5,0)</f>
        <v>2</v>
      </c>
      <c r="AT1349" t="str">
        <f>Table13[[#This Row],[Recency Score]]&amp;Table13[[#This Row],[Frequency Score]]&amp;Table13[[#This Row],[Monetary Score]]</f>
        <v>532</v>
      </c>
      <c r="AU1349" t="str">
        <f t="shared" si="21"/>
        <v>Loyal Customers</v>
      </c>
      <c r="AW1349" s="13">
        <f>DATEDIF(Table13[[#This Row],[Dt_Customer]], Snapshot_Date, "d")</f>
        <v>375</v>
      </c>
      <c r="AX1349" s="13">
        <f>Table13[[#This Row],[CL if today]]/365</f>
        <v>1.0273972602739727</v>
      </c>
      <c r="AY1349">
        <f>Table13[[#This Row],[Total Number of Purchases]]/Table13[[#This Row],[Corrected CL]]</f>
        <v>12.653333333333332</v>
      </c>
      <c r="AZ1349">
        <f>Table13[[#This Row],[Average Order Value (AOV)]]*Table13[[#This Row],[Freq per Year]]</f>
        <v>182.01333333333332</v>
      </c>
      <c r="BA1349">
        <f>Table13[[#This Row],[Total Spend]]/Table13[[#This Row],[Corrected CL]]</f>
        <v>182.01333333333332</v>
      </c>
      <c r="BB1349">
        <v>21.243386243386244</v>
      </c>
      <c r="BC1349" s="1">
        <f>Table13[[#This Row],[Dt_Customer]]+Table13[[#This Row],[Recency]]</f>
        <v>41556</v>
      </c>
      <c r="BD1349" s="16" t="str">
        <f>IF(COUNTIF(A:A, A1349) &gt; 1, "Duplicate", "Unique")</f>
        <v>Unique</v>
      </c>
    </row>
    <row r="1350" spans="1:56" x14ac:dyDescent="0.3">
      <c r="A1350">
        <v>4259</v>
      </c>
      <c r="B1350">
        <v>1986</v>
      </c>
      <c r="C1350" t="s">
        <v>41</v>
      </c>
      <c r="D1350" t="s">
        <v>31</v>
      </c>
      <c r="E1350">
        <v>19485</v>
      </c>
      <c r="F1350">
        <v>2</v>
      </c>
      <c r="G1350">
        <v>0</v>
      </c>
      <c r="H1350" s="1">
        <v>41541</v>
      </c>
      <c r="I1350">
        <v>80</v>
      </c>
      <c r="J1350">
        <v>6</v>
      </c>
      <c r="K1350">
        <v>0</v>
      </c>
      <c r="L1350">
        <v>4</v>
      </c>
      <c r="M1350">
        <v>0</v>
      </c>
      <c r="N1350">
        <v>0</v>
      </c>
      <c r="O1350">
        <v>0</v>
      </c>
      <c r="P1350">
        <f>IF(Table13[[#This Row],[MntWines]] = 0,"",Table13[[#This Row],[MntWines]])</f>
        <v>6</v>
      </c>
      <c r="Q1350" t="str">
        <f>IF(Table13[[#This Row],[MntFruits]] = 0, "",Table13[[#This Row],[MntFruits]])</f>
        <v/>
      </c>
      <c r="R1350">
        <f>IF(Table13[[#This Row],[MntMeatProducts]] = 0, "",Table13[[#This Row],[MntMeatProducts]])</f>
        <v>4</v>
      </c>
      <c r="S1350" t="str">
        <f>IF(Table13[[#This Row],[MntFishProducts]] = 0, "",Table13[[#This Row],[MntFishProducts]])</f>
        <v/>
      </c>
      <c r="T1350" t="str">
        <f>IF(Table13[[#This Row],[MntSweetProducts]] = 0, "",Table13[[#This Row],[MntSweetProducts]])</f>
        <v/>
      </c>
      <c r="U1350" t="str">
        <f>IF(Table13[[#This Row],[MntGoldProds]] = 0, "",Table13[[#This Row],[MntGoldProds]])</f>
        <v/>
      </c>
      <c r="V1350">
        <v>1</v>
      </c>
      <c r="W1350">
        <v>1</v>
      </c>
      <c r="X1350">
        <v>0</v>
      </c>
      <c r="Y1350">
        <v>2</v>
      </c>
      <c r="Z1350">
        <v>7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40</v>
      </c>
      <c r="AI1350" s="13">
        <f>SUM(Table13[[#This Row],[MntWines]:[MntGoldProds]])</f>
        <v>10</v>
      </c>
      <c r="AJ1350" s="13">
        <f>AVERAGE(Table13[[#This Row],[MntWines]:[MntGoldProds]])</f>
        <v>1.6666666666666667</v>
      </c>
      <c r="AK1350">
        <f>IF(Table13[[#This Row],[Total Number of Purchases]]=0,0,Table13[[#This Row],[Total Spend]]/Table13[[#This Row],[Total Number of Purchases]])</f>
        <v>2.5</v>
      </c>
      <c r="AM1350">
        <f>SUM(Table13[[#This Row],[NumDealsPurchases]:[NumStorePurchases]])</f>
        <v>4</v>
      </c>
      <c r="AN1350" s="14">
        <f>Snapshot_Date-Table13[[#This Row],[Dt_Customer]]</f>
        <v>375</v>
      </c>
      <c r="AP1350" s="13">
        <f>Table13[[#This Row],[NumDealsPurchases]]/Table13[[#This Row],[Total Number of Purchases]]*100</f>
        <v>25</v>
      </c>
      <c r="AQ1350">
        <f>6-ROUNDUP(_xlfn.PERCENTRANK.INC(Table13[Recency],Table13[[#This Row],[Recency]])*5, 0)</f>
        <v>1</v>
      </c>
      <c r="AR1350">
        <f>ROUNDUP(_xlfn.PERCENTRANK.INC(Table13[Total Number of Purchases],Table13[[#This Row],[Total Number of Purchases]])*5,0)</f>
        <v>1</v>
      </c>
      <c r="AS1350">
        <f>ROUNDUP(_xlfn.PERCENTRANK.INC(Table13[Total Spend],Table13[[#This Row],[Total Spend]])*5,0)</f>
        <v>1</v>
      </c>
      <c r="AT1350" t="str">
        <f>Table13[[#This Row],[Recency Score]]&amp;Table13[[#This Row],[Frequency Score]]&amp;Table13[[#This Row],[Monetary Score]]</f>
        <v>111</v>
      </c>
      <c r="AU1350" t="str">
        <f t="shared" si="21"/>
        <v>Lost</v>
      </c>
      <c r="AW1350" s="13">
        <f>DATEDIF(Table13[[#This Row],[Dt_Customer]], Snapshot_Date, "d")</f>
        <v>375</v>
      </c>
      <c r="AX1350" s="13">
        <f>Table13[[#This Row],[CL if today]]/365</f>
        <v>1.0273972602739727</v>
      </c>
      <c r="AY1350">
        <f>Table13[[#This Row],[Total Number of Purchases]]/Table13[[#This Row],[Corrected CL]]</f>
        <v>3.8933333333333331</v>
      </c>
      <c r="AZ1350">
        <f>Table13[[#This Row],[Average Order Value (AOV)]]*Table13[[#This Row],[Freq per Year]]</f>
        <v>9.7333333333333325</v>
      </c>
      <c r="BA1350">
        <f>Table13[[#This Row],[Total Spend]]/Table13[[#This Row],[Corrected CL]]</f>
        <v>9.7333333333333325</v>
      </c>
      <c r="BB1350">
        <v>84.749340369393138</v>
      </c>
      <c r="BC1350" s="1">
        <f>Table13[[#This Row],[Dt_Customer]]+Table13[[#This Row],[Recency]]</f>
        <v>41621</v>
      </c>
      <c r="BD1350" s="16" t="str">
        <f>IF(COUNTIF(A:A, A1350) &gt; 1, "Duplicate", "Unique")</f>
        <v>Unique</v>
      </c>
    </row>
    <row r="1351" spans="1:56" x14ac:dyDescent="0.3">
      <c r="A1351">
        <v>4754</v>
      </c>
      <c r="B1351">
        <v>1966</v>
      </c>
      <c r="C1351" t="s">
        <v>41</v>
      </c>
      <c r="D1351" t="s">
        <v>33</v>
      </c>
      <c r="E1351">
        <v>33585</v>
      </c>
      <c r="F1351">
        <v>0</v>
      </c>
      <c r="G1351">
        <v>1</v>
      </c>
      <c r="H1351" s="1">
        <v>41542</v>
      </c>
      <c r="I1351">
        <v>91</v>
      </c>
      <c r="J1351">
        <v>30</v>
      </c>
      <c r="K1351">
        <v>11</v>
      </c>
      <c r="L1351">
        <v>33</v>
      </c>
      <c r="M1351">
        <v>13</v>
      </c>
      <c r="N1351">
        <v>6</v>
      </c>
      <c r="O1351">
        <v>29</v>
      </c>
      <c r="P1351">
        <f>IF(Table13[[#This Row],[MntWines]] = 0,"",Table13[[#This Row],[MntWines]])</f>
        <v>30</v>
      </c>
      <c r="Q1351">
        <f>IF(Table13[[#This Row],[MntFruits]] = 0, "",Table13[[#This Row],[MntFruits]])</f>
        <v>11</v>
      </c>
      <c r="R1351">
        <f>IF(Table13[[#This Row],[MntMeatProducts]] = 0, "",Table13[[#This Row],[MntMeatProducts]])</f>
        <v>33</v>
      </c>
      <c r="S1351">
        <f>IF(Table13[[#This Row],[MntFishProducts]] = 0, "",Table13[[#This Row],[MntFishProducts]])</f>
        <v>13</v>
      </c>
      <c r="T1351">
        <f>IF(Table13[[#This Row],[MntSweetProducts]] = 0, "",Table13[[#This Row],[MntSweetProducts]])</f>
        <v>6</v>
      </c>
      <c r="U1351">
        <f>IF(Table13[[#This Row],[MntGoldProds]] = 0, "",Table13[[#This Row],[MntGoldProds]])</f>
        <v>29</v>
      </c>
      <c r="V1351">
        <v>1</v>
      </c>
      <c r="W1351">
        <v>2</v>
      </c>
      <c r="X1351">
        <v>0</v>
      </c>
      <c r="Y1351">
        <v>4</v>
      </c>
      <c r="Z1351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 t="s">
        <v>30</v>
      </c>
      <c r="AI1351" s="13">
        <f>SUM(Table13[[#This Row],[MntWines]:[MntGoldProds]])</f>
        <v>122</v>
      </c>
      <c r="AJ1351" s="13">
        <f>AVERAGE(Table13[[#This Row],[MntWines]:[MntGoldProds]])</f>
        <v>20.333333333333332</v>
      </c>
      <c r="AK1351">
        <f>IF(Table13[[#This Row],[Total Number of Purchases]]=0,0,Table13[[#This Row],[Total Spend]]/Table13[[#This Row],[Total Number of Purchases]])</f>
        <v>17.428571428571427</v>
      </c>
      <c r="AM1351">
        <f>SUM(Table13[[#This Row],[NumDealsPurchases]:[NumStorePurchases]])</f>
        <v>7</v>
      </c>
      <c r="AN1351" s="14">
        <f>Snapshot_Date-Table13[[#This Row],[Dt_Customer]]</f>
        <v>374</v>
      </c>
      <c r="AP1351" s="13">
        <f>Table13[[#This Row],[NumDealsPurchases]]/Table13[[#This Row],[Total Number of Purchases]]*100</f>
        <v>14.285714285714285</v>
      </c>
      <c r="AQ1351">
        <f>6-ROUNDUP(_xlfn.PERCENTRANK.INC(Table13[Recency],Table13[[#This Row],[Recency]])*5, 0)</f>
        <v>1</v>
      </c>
      <c r="AR1351">
        <f>ROUNDUP(_xlfn.PERCENTRANK.INC(Table13[Total Number of Purchases],Table13[[#This Row],[Total Number of Purchases]])*5,0)</f>
        <v>1</v>
      </c>
      <c r="AS1351">
        <f>ROUNDUP(_xlfn.PERCENTRANK.INC(Table13[Total Spend],Table13[[#This Row],[Total Spend]])*5,0)</f>
        <v>2</v>
      </c>
      <c r="AT1351" t="str">
        <f>Table13[[#This Row],[Recency Score]]&amp;Table13[[#This Row],[Frequency Score]]&amp;Table13[[#This Row],[Monetary Score]]</f>
        <v>112</v>
      </c>
      <c r="AU1351" t="str">
        <f t="shared" si="21"/>
        <v>Lost</v>
      </c>
      <c r="AW1351" s="13">
        <f>DATEDIF(Table13[[#This Row],[Dt_Customer]], Snapshot_Date, "d")</f>
        <v>374</v>
      </c>
      <c r="AX1351" s="13">
        <f>Table13[[#This Row],[CL if today]]/365</f>
        <v>1.0246575342465754</v>
      </c>
      <c r="AY1351">
        <f>Table13[[#This Row],[Total Number of Purchases]]/Table13[[#This Row],[Corrected CL]]</f>
        <v>6.831550802139037</v>
      </c>
      <c r="AZ1351">
        <f>Table13[[#This Row],[Average Order Value (AOV)]]*Table13[[#This Row],[Freq per Year]]</f>
        <v>119.06417112299464</v>
      </c>
      <c r="BA1351">
        <f>Table13[[#This Row],[Total Spend]]/Table13[[#This Row],[Corrected CL]]</f>
        <v>119.06417112299465</v>
      </c>
      <c r="BB1351">
        <v>87.135278514588848</v>
      </c>
      <c r="BC1351" s="1">
        <f>Table13[[#This Row],[Dt_Customer]]+Table13[[#This Row],[Recency]]</f>
        <v>41633</v>
      </c>
      <c r="BD1351" s="16" t="str">
        <f>IF(COUNTIF(A:A, A1351) &gt; 1, "Duplicate", "Unique")</f>
        <v>Unique</v>
      </c>
    </row>
    <row r="1352" spans="1:56" x14ac:dyDescent="0.3">
      <c r="A1352">
        <v>839</v>
      </c>
      <c r="B1352">
        <v>1975</v>
      </c>
      <c r="C1352" t="s">
        <v>37</v>
      </c>
      <c r="D1352" t="s">
        <v>33</v>
      </c>
      <c r="E1352">
        <v>45503</v>
      </c>
      <c r="F1352">
        <v>1</v>
      </c>
      <c r="G1352">
        <v>0</v>
      </c>
      <c r="H1352" s="1">
        <v>41542</v>
      </c>
      <c r="I1352">
        <v>54</v>
      </c>
      <c r="J1352">
        <v>97</v>
      </c>
      <c r="K1352">
        <v>4</v>
      </c>
      <c r="L1352">
        <v>44</v>
      </c>
      <c r="M1352">
        <v>6</v>
      </c>
      <c r="N1352">
        <v>1</v>
      </c>
      <c r="O1352">
        <v>18</v>
      </c>
      <c r="P1352">
        <f>IF(Table13[[#This Row],[MntWines]] = 0,"",Table13[[#This Row],[MntWines]])</f>
        <v>97</v>
      </c>
      <c r="Q1352">
        <f>IF(Table13[[#This Row],[MntFruits]] = 0, "",Table13[[#This Row],[MntFruits]])</f>
        <v>4</v>
      </c>
      <c r="R1352">
        <f>IF(Table13[[#This Row],[MntMeatProducts]] = 0, "",Table13[[#This Row],[MntMeatProducts]])</f>
        <v>44</v>
      </c>
      <c r="S1352">
        <f>IF(Table13[[#This Row],[MntFishProducts]] = 0, "",Table13[[#This Row],[MntFishProducts]])</f>
        <v>6</v>
      </c>
      <c r="T1352">
        <f>IF(Table13[[#This Row],[MntSweetProducts]] = 0, "",Table13[[#This Row],[MntSweetProducts]])</f>
        <v>1</v>
      </c>
      <c r="U1352">
        <f>IF(Table13[[#This Row],[MntGoldProds]] = 0, "",Table13[[#This Row],[MntGoldProds]])</f>
        <v>18</v>
      </c>
      <c r="V1352">
        <v>1</v>
      </c>
      <c r="W1352">
        <v>3</v>
      </c>
      <c r="X1352">
        <v>1</v>
      </c>
      <c r="Y1352">
        <v>4</v>
      </c>
      <c r="Z1352">
        <v>5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30</v>
      </c>
      <c r="AI1352" s="13">
        <f>SUM(Table13[[#This Row],[MntWines]:[MntGoldProds]])</f>
        <v>170</v>
      </c>
      <c r="AJ1352" s="13">
        <f>AVERAGE(Table13[[#This Row],[MntWines]:[MntGoldProds]])</f>
        <v>28.333333333333332</v>
      </c>
      <c r="AK1352">
        <f>IF(Table13[[#This Row],[Total Number of Purchases]]=0,0,Table13[[#This Row],[Total Spend]]/Table13[[#This Row],[Total Number of Purchases]])</f>
        <v>18.888888888888889</v>
      </c>
      <c r="AM1352">
        <f>SUM(Table13[[#This Row],[NumDealsPurchases]:[NumStorePurchases]])</f>
        <v>9</v>
      </c>
      <c r="AN1352" s="14">
        <f>Snapshot_Date-Table13[[#This Row],[Dt_Customer]]</f>
        <v>374</v>
      </c>
      <c r="AP1352" s="13">
        <f>Table13[[#This Row],[NumDealsPurchases]]/Table13[[#This Row],[Total Number of Purchases]]*100</f>
        <v>11.111111111111111</v>
      </c>
      <c r="AQ1352">
        <f>6-ROUNDUP(_xlfn.PERCENTRANK.INC(Table13[Recency],Table13[[#This Row],[Recency]])*5, 0)</f>
        <v>3</v>
      </c>
      <c r="AR1352">
        <f>ROUNDUP(_xlfn.PERCENTRANK.INC(Table13[Total Number of Purchases],Table13[[#This Row],[Total Number of Purchases]])*5,0)</f>
        <v>2</v>
      </c>
      <c r="AS1352">
        <f>ROUNDUP(_xlfn.PERCENTRANK.INC(Table13[Total Spend],Table13[[#This Row],[Total Spend]])*5,0)</f>
        <v>2</v>
      </c>
      <c r="AT1352" t="str">
        <f>Table13[[#This Row],[Recency Score]]&amp;Table13[[#This Row],[Frequency Score]]&amp;Table13[[#This Row],[Monetary Score]]</f>
        <v>322</v>
      </c>
      <c r="AU1352" t="str">
        <f t="shared" si="21"/>
        <v>Needs Attention</v>
      </c>
      <c r="AW1352" s="13">
        <f>DATEDIF(Table13[[#This Row],[Dt_Customer]], Snapshot_Date, "d")</f>
        <v>374</v>
      </c>
      <c r="AX1352" s="13">
        <f>Table13[[#This Row],[CL if today]]/365</f>
        <v>1.0246575342465754</v>
      </c>
      <c r="AY1352">
        <f>Table13[[#This Row],[Total Number of Purchases]]/Table13[[#This Row],[Corrected CL]]</f>
        <v>8.7834224598930479</v>
      </c>
      <c r="AZ1352">
        <f>Table13[[#This Row],[Average Order Value (AOV)]]*Table13[[#This Row],[Freq per Year]]</f>
        <v>165.90909090909091</v>
      </c>
      <c r="BA1352">
        <f>Table13[[#This Row],[Total Spend]]/Table13[[#This Row],[Corrected CL]]</f>
        <v>165.90909090909091</v>
      </c>
      <c r="BB1352">
        <v>896.52519893899193</v>
      </c>
      <c r="BC1352" s="1">
        <f>Table13[[#This Row],[Dt_Customer]]+Table13[[#This Row],[Recency]]</f>
        <v>41596</v>
      </c>
      <c r="BD1352" s="16" t="str">
        <f>IF(COUNTIF(A:A, A1352) &gt; 1, "Duplicate", "Unique")</f>
        <v>Unique</v>
      </c>
    </row>
    <row r="1353" spans="1:56" x14ac:dyDescent="0.3">
      <c r="A1353">
        <v>1987</v>
      </c>
      <c r="B1353">
        <v>1987</v>
      </c>
      <c r="C1353" t="s">
        <v>44</v>
      </c>
      <c r="D1353" t="s">
        <v>31</v>
      </c>
      <c r="E1353">
        <v>21063</v>
      </c>
      <c r="F1353">
        <v>1</v>
      </c>
      <c r="G1353">
        <v>0</v>
      </c>
      <c r="H1353" s="1">
        <v>41542</v>
      </c>
      <c r="I1353">
        <v>34</v>
      </c>
      <c r="J1353">
        <v>1</v>
      </c>
      <c r="K1353">
        <v>10</v>
      </c>
      <c r="L1353">
        <v>11</v>
      </c>
      <c r="M1353">
        <v>19</v>
      </c>
      <c r="N1353">
        <v>3</v>
      </c>
      <c r="O1353">
        <v>15</v>
      </c>
      <c r="P1353">
        <f>IF(Table13[[#This Row],[MntWines]] = 0,"",Table13[[#This Row],[MntWines]])</f>
        <v>1</v>
      </c>
      <c r="Q1353">
        <f>IF(Table13[[#This Row],[MntFruits]] = 0, "",Table13[[#This Row],[MntFruits]])</f>
        <v>10</v>
      </c>
      <c r="R1353">
        <f>IF(Table13[[#This Row],[MntMeatProducts]] = 0, "",Table13[[#This Row],[MntMeatProducts]])</f>
        <v>11</v>
      </c>
      <c r="S1353">
        <f>IF(Table13[[#This Row],[MntFishProducts]] = 0, "",Table13[[#This Row],[MntFishProducts]])</f>
        <v>19</v>
      </c>
      <c r="T1353">
        <f>IF(Table13[[#This Row],[MntSweetProducts]] = 0, "",Table13[[#This Row],[MntSweetProducts]])</f>
        <v>3</v>
      </c>
      <c r="U1353">
        <f>IF(Table13[[#This Row],[MntGoldProds]] = 0, "",Table13[[#This Row],[MntGoldProds]])</f>
        <v>15</v>
      </c>
      <c r="V1353">
        <v>2</v>
      </c>
      <c r="W1353">
        <v>2</v>
      </c>
      <c r="X1353">
        <v>0</v>
      </c>
      <c r="Y1353">
        <v>3</v>
      </c>
      <c r="Z1353">
        <v>6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 t="s">
        <v>30</v>
      </c>
      <c r="AI1353" s="13">
        <f>SUM(Table13[[#This Row],[MntWines]:[MntGoldProds]])</f>
        <v>59</v>
      </c>
      <c r="AJ1353" s="13">
        <f>AVERAGE(Table13[[#This Row],[MntWines]:[MntGoldProds]])</f>
        <v>9.8333333333333339</v>
      </c>
      <c r="AK1353">
        <f>IF(Table13[[#This Row],[Total Number of Purchases]]=0,0,Table13[[#This Row],[Total Spend]]/Table13[[#This Row],[Total Number of Purchases]])</f>
        <v>8.4285714285714288</v>
      </c>
      <c r="AM1353">
        <f>SUM(Table13[[#This Row],[NumDealsPurchases]:[NumStorePurchases]])</f>
        <v>7</v>
      </c>
      <c r="AN1353" s="14">
        <f>Snapshot_Date-Table13[[#This Row],[Dt_Customer]]</f>
        <v>374</v>
      </c>
      <c r="AP1353" s="13">
        <f>Table13[[#This Row],[NumDealsPurchases]]/Table13[[#This Row],[Total Number of Purchases]]*100</f>
        <v>28.571428571428569</v>
      </c>
      <c r="AQ1353">
        <f>6-ROUNDUP(_xlfn.PERCENTRANK.INC(Table13[Recency],Table13[[#This Row],[Recency]])*5, 0)</f>
        <v>4</v>
      </c>
      <c r="AR1353">
        <f>ROUNDUP(_xlfn.PERCENTRANK.INC(Table13[Total Number of Purchases],Table13[[#This Row],[Total Number of Purchases]])*5,0)</f>
        <v>1</v>
      </c>
      <c r="AS1353">
        <f>ROUNDUP(_xlfn.PERCENTRANK.INC(Table13[Total Spend],Table13[[#This Row],[Total Spend]])*5,0)</f>
        <v>2</v>
      </c>
      <c r="AT1353" t="str">
        <f>Table13[[#This Row],[Recency Score]]&amp;Table13[[#This Row],[Frequency Score]]&amp;Table13[[#This Row],[Monetary Score]]</f>
        <v>412</v>
      </c>
      <c r="AU1353" t="str">
        <f t="shared" si="21"/>
        <v>Potential Loyalists</v>
      </c>
      <c r="AW1353" s="13">
        <f>DATEDIF(Table13[[#This Row],[Dt_Customer]], Snapshot_Date, "d")</f>
        <v>374</v>
      </c>
      <c r="AX1353" s="13">
        <f>Table13[[#This Row],[CL if today]]/365</f>
        <v>1.0246575342465754</v>
      </c>
      <c r="AY1353">
        <f>Table13[[#This Row],[Total Number of Purchases]]/Table13[[#This Row],[Corrected CL]]</f>
        <v>6.831550802139037</v>
      </c>
      <c r="AZ1353">
        <f>Table13[[#This Row],[Average Order Value (AOV)]]*Table13[[#This Row],[Freq per Year]]</f>
        <v>57.580213903743314</v>
      </c>
      <c r="BA1353">
        <f>Table13[[#This Row],[Total Spend]]/Table13[[#This Row],[Corrected CL]]</f>
        <v>57.580213903743314</v>
      </c>
      <c r="BB1353">
        <v>24.204244031830235</v>
      </c>
      <c r="BC1353" s="1">
        <f>Table13[[#This Row],[Dt_Customer]]+Table13[[#This Row],[Recency]]</f>
        <v>41576</v>
      </c>
      <c r="BD1353" s="16" t="str">
        <f>IF(COUNTIF(A:A, A1353) &gt; 1, "Duplicate", "Unique")</f>
        <v>Unique</v>
      </c>
    </row>
    <row r="1354" spans="1:56" x14ac:dyDescent="0.3">
      <c r="A1354">
        <v>5623</v>
      </c>
      <c r="B1354">
        <v>1980</v>
      </c>
      <c r="C1354" t="s">
        <v>41</v>
      </c>
      <c r="D1354" t="s">
        <v>33</v>
      </c>
      <c r="E1354">
        <v>31535</v>
      </c>
      <c r="F1354">
        <v>1</v>
      </c>
      <c r="G1354">
        <v>0</v>
      </c>
      <c r="H1354" s="1">
        <v>41543</v>
      </c>
      <c r="I1354">
        <v>95</v>
      </c>
      <c r="J1354">
        <v>15</v>
      </c>
      <c r="K1354">
        <v>4</v>
      </c>
      <c r="L1354">
        <v>13</v>
      </c>
      <c r="M1354">
        <v>0</v>
      </c>
      <c r="N1354">
        <v>0</v>
      </c>
      <c r="O1354">
        <v>19</v>
      </c>
      <c r="P1354">
        <f>IF(Table13[[#This Row],[MntWines]] = 0,"",Table13[[#This Row],[MntWines]])</f>
        <v>15</v>
      </c>
      <c r="Q1354">
        <f>IF(Table13[[#This Row],[MntFruits]] = 0, "",Table13[[#This Row],[MntFruits]])</f>
        <v>4</v>
      </c>
      <c r="R1354">
        <f>IF(Table13[[#This Row],[MntMeatProducts]] = 0, "",Table13[[#This Row],[MntMeatProducts]])</f>
        <v>13</v>
      </c>
      <c r="S1354" t="str">
        <f>IF(Table13[[#This Row],[MntFishProducts]] = 0, "",Table13[[#This Row],[MntFishProducts]])</f>
        <v/>
      </c>
      <c r="T1354" t="str">
        <f>IF(Table13[[#This Row],[MntSweetProducts]] = 0, "",Table13[[#This Row],[MntSweetProducts]])</f>
        <v/>
      </c>
      <c r="U1354">
        <f>IF(Table13[[#This Row],[MntGoldProds]] = 0, "",Table13[[#This Row],[MntGoldProds]])</f>
        <v>19</v>
      </c>
      <c r="V1354">
        <v>1</v>
      </c>
      <c r="W1354">
        <v>1</v>
      </c>
      <c r="X1354">
        <v>1</v>
      </c>
      <c r="Y1354">
        <v>2</v>
      </c>
      <c r="Z1354">
        <v>7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 t="s">
        <v>30</v>
      </c>
      <c r="AI1354" s="13">
        <f>SUM(Table13[[#This Row],[MntWines]:[MntGoldProds]])</f>
        <v>51</v>
      </c>
      <c r="AJ1354" s="13">
        <f>AVERAGE(Table13[[#This Row],[MntWines]:[MntGoldProds]])</f>
        <v>8.5</v>
      </c>
      <c r="AK1354">
        <f>IF(Table13[[#This Row],[Total Number of Purchases]]=0,0,Table13[[#This Row],[Total Spend]]/Table13[[#This Row],[Total Number of Purchases]])</f>
        <v>10.199999999999999</v>
      </c>
      <c r="AM1354">
        <f>SUM(Table13[[#This Row],[NumDealsPurchases]:[NumStorePurchases]])</f>
        <v>5</v>
      </c>
      <c r="AN1354" s="14">
        <f>Snapshot_Date-Table13[[#This Row],[Dt_Customer]]</f>
        <v>373</v>
      </c>
      <c r="AP1354" s="13">
        <f>Table13[[#This Row],[NumDealsPurchases]]/Table13[[#This Row],[Total Number of Purchases]]*100</f>
        <v>20</v>
      </c>
      <c r="AQ1354">
        <f>6-ROUNDUP(_xlfn.PERCENTRANK.INC(Table13[Recency],Table13[[#This Row],[Recency]])*5, 0)</f>
        <v>1</v>
      </c>
      <c r="AR1354">
        <f>ROUNDUP(_xlfn.PERCENTRANK.INC(Table13[Total Number of Purchases],Table13[[#This Row],[Total Number of Purchases]])*5,0)</f>
        <v>1</v>
      </c>
      <c r="AS1354">
        <f>ROUNDUP(_xlfn.PERCENTRANK.INC(Table13[Total Spend],Table13[[#This Row],[Total Spend]])*5,0)</f>
        <v>1</v>
      </c>
      <c r="AT1354" t="str">
        <f>Table13[[#This Row],[Recency Score]]&amp;Table13[[#This Row],[Frequency Score]]&amp;Table13[[#This Row],[Monetary Score]]</f>
        <v>111</v>
      </c>
      <c r="AU1354" t="str">
        <f t="shared" si="21"/>
        <v>Lost</v>
      </c>
      <c r="AW1354" s="13">
        <f>DATEDIF(Table13[[#This Row],[Dt_Customer]], Snapshot_Date, "d")</f>
        <v>373</v>
      </c>
      <c r="AX1354" s="13">
        <f>Table13[[#This Row],[CL if today]]/365</f>
        <v>1.021917808219178</v>
      </c>
      <c r="AY1354">
        <f>Table13[[#This Row],[Total Number of Purchases]]/Table13[[#This Row],[Corrected CL]]</f>
        <v>4.8927613941018775</v>
      </c>
      <c r="AZ1354">
        <f>Table13[[#This Row],[Average Order Value (AOV)]]*Table13[[#This Row],[Freq per Year]]</f>
        <v>49.90616621983915</v>
      </c>
      <c r="BA1354">
        <f>Table13[[#This Row],[Total Spend]]/Table13[[#This Row],[Corrected CL]]</f>
        <v>49.906166219839143</v>
      </c>
      <c r="BB1354">
        <v>510.22546419098137</v>
      </c>
      <c r="BC1354" s="1">
        <f>Table13[[#This Row],[Dt_Customer]]+Table13[[#This Row],[Recency]]</f>
        <v>41638</v>
      </c>
      <c r="BD1354" s="16" t="str">
        <f>IF(COUNTIF(A:A, A1354) &gt; 1, "Duplicate", "Unique")</f>
        <v>Unique</v>
      </c>
    </row>
    <row r="1355" spans="1:56" x14ac:dyDescent="0.3">
      <c r="A1355">
        <v>1553</v>
      </c>
      <c r="B1355">
        <v>1946</v>
      </c>
      <c r="C1355" t="s">
        <v>28</v>
      </c>
      <c r="D1355" t="s">
        <v>35</v>
      </c>
      <c r="E1355">
        <v>82657</v>
      </c>
      <c r="F1355">
        <v>0</v>
      </c>
      <c r="G1355">
        <v>0</v>
      </c>
      <c r="H1355" s="1">
        <v>41544</v>
      </c>
      <c r="I1355">
        <v>71</v>
      </c>
      <c r="J1355">
        <v>966</v>
      </c>
      <c r="K1355">
        <v>168</v>
      </c>
      <c r="L1355">
        <v>672</v>
      </c>
      <c r="M1355">
        <v>246</v>
      </c>
      <c r="N1355">
        <v>105</v>
      </c>
      <c r="O1355">
        <v>126</v>
      </c>
      <c r="P1355">
        <f>IF(Table13[[#This Row],[MntWines]] = 0,"",Table13[[#This Row],[MntWines]])</f>
        <v>966</v>
      </c>
      <c r="Q1355">
        <f>IF(Table13[[#This Row],[MntFruits]] = 0, "",Table13[[#This Row],[MntFruits]])</f>
        <v>168</v>
      </c>
      <c r="R1355">
        <f>IF(Table13[[#This Row],[MntMeatProducts]] = 0, "",Table13[[#This Row],[MntMeatProducts]])</f>
        <v>672</v>
      </c>
      <c r="S1355">
        <f>IF(Table13[[#This Row],[MntFishProducts]] = 0, "",Table13[[#This Row],[MntFishProducts]])</f>
        <v>246</v>
      </c>
      <c r="T1355">
        <f>IF(Table13[[#This Row],[MntSweetProducts]] = 0, "",Table13[[#This Row],[MntSweetProducts]])</f>
        <v>105</v>
      </c>
      <c r="U1355">
        <f>IF(Table13[[#This Row],[MntGoldProds]] = 0, "",Table13[[#This Row],[MntGoldProds]])</f>
        <v>126</v>
      </c>
      <c r="V1355">
        <v>1</v>
      </c>
      <c r="W1355">
        <v>7</v>
      </c>
      <c r="X1355">
        <v>5</v>
      </c>
      <c r="Y1355">
        <v>10</v>
      </c>
      <c r="Z1355">
        <v>4</v>
      </c>
      <c r="AA1355">
        <v>1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 t="s">
        <v>39</v>
      </c>
      <c r="AI1355" s="13">
        <f>SUM(Table13[[#This Row],[MntWines]:[MntGoldProds]])</f>
        <v>2283</v>
      </c>
      <c r="AJ1355" s="13">
        <f>AVERAGE(Table13[[#This Row],[MntWines]:[MntGoldProds]])</f>
        <v>380.5</v>
      </c>
      <c r="AK1355">
        <f>IF(Table13[[#This Row],[Total Number of Purchases]]=0,0,Table13[[#This Row],[Total Spend]]/Table13[[#This Row],[Total Number of Purchases]])</f>
        <v>99.260869565217391</v>
      </c>
      <c r="AM1355">
        <f>SUM(Table13[[#This Row],[NumDealsPurchases]:[NumStorePurchases]])</f>
        <v>23</v>
      </c>
      <c r="AN1355" s="14">
        <f>Snapshot_Date-Table13[[#This Row],[Dt_Customer]]</f>
        <v>372</v>
      </c>
      <c r="AP1355" s="13">
        <f>Table13[[#This Row],[NumDealsPurchases]]/Table13[[#This Row],[Total Number of Purchases]]*100</f>
        <v>4.3478260869565215</v>
      </c>
      <c r="AQ1355">
        <f>6-ROUNDUP(_xlfn.PERCENTRANK.INC(Table13[Recency],Table13[[#This Row],[Recency]])*5, 0)</f>
        <v>2</v>
      </c>
      <c r="AR1355">
        <f>ROUNDUP(_xlfn.PERCENTRANK.INC(Table13[Total Number of Purchases],Table13[[#This Row],[Total Number of Purchases]])*5,0)</f>
        <v>5</v>
      </c>
      <c r="AS1355">
        <f>ROUNDUP(_xlfn.PERCENTRANK.INC(Table13[Total Spend],Table13[[#This Row],[Total Spend]])*5,0)</f>
        <v>5</v>
      </c>
      <c r="AT1355" t="str">
        <f>Table13[[#This Row],[Recency Score]]&amp;Table13[[#This Row],[Frequency Score]]&amp;Table13[[#This Row],[Monetary Score]]</f>
        <v>255</v>
      </c>
      <c r="AU1355" t="str">
        <f t="shared" si="21"/>
        <v>Frequent Buyers</v>
      </c>
      <c r="AW1355" s="13">
        <f>DATEDIF(Table13[[#This Row],[Dt_Customer]], Snapshot_Date, "d")</f>
        <v>372</v>
      </c>
      <c r="AX1355" s="13">
        <f>Table13[[#This Row],[CL if today]]/365</f>
        <v>1.0191780821917809</v>
      </c>
      <c r="AY1355">
        <f>Table13[[#This Row],[Total Number of Purchases]]/Table13[[#This Row],[Corrected CL]]</f>
        <v>22.567204301075268</v>
      </c>
      <c r="AZ1355">
        <f>Table13[[#This Row],[Average Order Value (AOV)]]*Table13[[#This Row],[Freq per Year]]</f>
        <v>2240.0403225806449</v>
      </c>
      <c r="BA1355">
        <f>Table13[[#This Row],[Total Spend]]/Table13[[#This Row],[Corrected CL]]</f>
        <v>2240.0403225806449</v>
      </c>
      <c r="BB1355">
        <v>1698.8031914893618</v>
      </c>
      <c r="BC1355" s="1">
        <f>Table13[[#This Row],[Dt_Customer]]+Table13[[#This Row],[Recency]]</f>
        <v>41615</v>
      </c>
      <c r="BD1355" s="16" t="str">
        <f>IF(COUNTIF(A:A, A1355) &gt; 1, "Duplicate", "Unique")</f>
        <v>Unique</v>
      </c>
    </row>
    <row r="1356" spans="1:56" x14ac:dyDescent="0.3">
      <c r="A1356">
        <v>5329</v>
      </c>
      <c r="B1356">
        <v>1949</v>
      </c>
      <c r="C1356" t="s">
        <v>37</v>
      </c>
      <c r="D1356" t="s">
        <v>29</v>
      </c>
      <c r="E1356">
        <v>35946</v>
      </c>
      <c r="F1356">
        <v>1</v>
      </c>
      <c r="G1356">
        <v>1</v>
      </c>
      <c r="H1356" s="1">
        <v>41544</v>
      </c>
      <c r="I1356">
        <v>24</v>
      </c>
      <c r="J1356">
        <v>8</v>
      </c>
      <c r="K1356">
        <v>0</v>
      </c>
      <c r="L1356">
        <v>3</v>
      </c>
      <c r="M1356">
        <v>0</v>
      </c>
      <c r="N1356">
        <v>0</v>
      </c>
      <c r="O1356">
        <v>0</v>
      </c>
      <c r="P1356">
        <f>IF(Table13[[#This Row],[MntWines]] = 0,"",Table13[[#This Row],[MntWines]])</f>
        <v>8</v>
      </c>
      <c r="Q1356" t="str">
        <f>IF(Table13[[#This Row],[MntFruits]] = 0, "",Table13[[#This Row],[MntFruits]])</f>
        <v/>
      </c>
      <c r="R1356">
        <f>IF(Table13[[#This Row],[MntMeatProducts]] = 0, "",Table13[[#This Row],[MntMeatProducts]])</f>
        <v>3</v>
      </c>
      <c r="S1356" t="str">
        <f>IF(Table13[[#This Row],[MntFishProducts]] = 0, "",Table13[[#This Row],[MntFishProducts]])</f>
        <v/>
      </c>
      <c r="T1356" t="str">
        <f>IF(Table13[[#This Row],[MntSweetProducts]] = 0, "",Table13[[#This Row],[MntSweetProducts]])</f>
        <v/>
      </c>
      <c r="U1356" t="str">
        <f>IF(Table13[[#This Row],[MntGoldProds]] = 0, "",Table13[[#This Row],[MntGoldProds]])</f>
        <v/>
      </c>
      <c r="V1356">
        <v>1</v>
      </c>
      <c r="W1356">
        <v>0</v>
      </c>
      <c r="X1356">
        <v>0</v>
      </c>
      <c r="Y1356">
        <v>3</v>
      </c>
      <c r="Z1356">
        <v>5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 t="s">
        <v>36</v>
      </c>
      <c r="AI1356" s="13">
        <f>SUM(Table13[[#This Row],[MntWines]:[MntGoldProds]])</f>
        <v>11</v>
      </c>
      <c r="AJ1356" s="13">
        <f>AVERAGE(Table13[[#This Row],[MntWines]:[MntGoldProds]])</f>
        <v>1.8333333333333333</v>
      </c>
      <c r="AK1356">
        <f>IF(Table13[[#This Row],[Total Number of Purchases]]=0,0,Table13[[#This Row],[Total Spend]]/Table13[[#This Row],[Total Number of Purchases]])</f>
        <v>2.75</v>
      </c>
      <c r="AM1356">
        <f>SUM(Table13[[#This Row],[NumDealsPurchases]:[NumStorePurchases]])</f>
        <v>4</v>
      </c>
      <c r="AN1356" s="14">
        <f>Snapshot_Date-Table13[[#This Row],[Dt_Customer]]</f>
        <v>372</v>
      </c>
      <c r="AP1356" s="13">
        <f>Table13[[#This Row],[NumDealsPurchases]]/Table13[[#This Row],[Total Number of Purchases]]*100</f>
        <v>25</v>
      </c>
      <c r="AQ1356">
        <f>6-ROUNDUP(_xlfn.PERCENTRANK.INC(Table13[Recency],Table13[[#This Row],[Recency]])*5, 0)</f>
        <v>4</v>
      </c>
      <c r="AR1356">
        <f>ROUNDUP(_xlfn.PERCENTRANK.INC(Table13[Total Number of Purchases],Table13[[#This Row],[Total Number of Purchases]])*5,0)</f>
        <v>1</v>
      </c>
      <c r="AS1356">
        <f>ROUNDUP(_xlfn.PERCENTRANK.INC(Table13[Total Spend],Table13[[#This Row],[Total Spend]])*5,0)</f>
        <v>1</v>
      </c>
      <c r="AT1356" t="str">
        <f>Table13[[#This Row],[Recency Score]]&amp;Table13[[#This Row],[Frequency Score]]&amp;Table13[[#This Row],[Monetary Score]]</f>
        <v>411</v>
      </c>
      <c r="AU1356" t="str">
        <f t="shared" si="21"/>
        <v>Potential Loyalists</v>
      </c>
      <c r="AW1356" s="13">
        <f>DATEDIF(Table13[[#This Row],[Dt_Customer]], Snapshot_Date, "d")</f>
        <v>372</v>
      </c>
      <c r="AX1356" s="13">
        <f>Table13[[#This Row],[CL if today]]/365</f>
        <v>1.0191780821917809</v>
      </c>
      <c r="AY1356">
        <f>Table13[[#This Row],[Total Number of Purchases]]/Table13[[#This Row],[Corrected CL]]</f>
        <v>3.924731182795699</v>
      </c>
      <c r="AZ1356">
        <f>Table13[[#This Row],[Average Order Value (AOV)]]*Table13[[#This Row],[Freq per Year]]</f>
        <v>10.793010752688172</v>
      </c>
      <c r="BA1356">
        <f>Table13[[#This Row],[Total Spend]]/Table13[[#This Row],[Corrected CL]]</f>
        <v>10.793010752688172</v>
      </c>
      <c r="BB1356">
        <v>148.52393617021278</v>
      </c>
      <c r="BC1356" s="1">
        <f>Table13[[#This Row],[Dt_Customer]]+Table13[[#This Row],[Recency]]</f>
        <v>41568</v>
      </c>
      <c r="BD1356" s="16" t="str">
        <f>IF(COUNTIF(A:A, A1356) &gt; 1, "Duplicate", "Unique")</f>
        <v>Unique</v>
      </c>
    </row>
    <row r="1357" spans="1:56" x14ac:dyDescent="0.3">
      <c r="A1357">
        <v>4477</v>
      </c>
      <c r="B1357">
        <v>1958</v>
      </c>
      <c r="C1357" t="s">
        <v>28</v>
      </c>
      <c r="D1357" t="s">
        <v>35</v>
      </c>
      <c r="E1357">
        <v>69096</v>
      </c>
      <c r="F1357">
        <v>0</v>
      </c>
      <c r="G1357">
        <v>1</v>
      </c>
      <c r="H1357" s="1">
        <v>41544</v>
      </c>
      <c r="I1357">
        <v>4</v>
      </c>
      <c r="J1357">
        <v>247</v>
      </c>
      <c r="K1357">
        <v>49</v>
      </c>
      <c r="L1357">
        <v>159</v>
      </c>
      <c r="M1357">
        <v>7</v>
      </c>
      <c r="N1357">
        <v>82</v>
      </c>
      <c r="O1357">
        <v>109</v>
      </c>
      <c r="P1357">
        <f>IF(Table13[[#This Row],[MntWines]] = 0,"",Table13[[#This Row],[MntWines]])</f>
        <v>247</v>
      </c>
      <c r="Q1357">
        <f>IF(Table13[[#This Row],[MntFruits]] = 0, "",Table13[[#This Row],[MntFruits]])</f>
        <v>49</v>
      </c>
      <c r="R1357">
        <f>IF(Table13[[#This Row],[MntMeatProducts]] = 0, "",Table13[[#This Row],[MntMeatProducts]])</f>
        <v>159</v>
      </c>
      <c r="S1357">
        <f>IF(Table13[[#This Row],[MntFishProducts]] = 0, "",Table13[[#This Row],[MntFishProducts]])</f>
        <v>7</v>
      </c>
      <c r="T1357">
        <f>IF(Table13[[#This Row],[MntSweetProducts]] = 0, "",Table13[[#This Row],[MntSweetProducts]])</f>
        <v>82</v>
      </c>
      <c r="U1357">
        <f>IF(Table13[[#This Row],[MntGoldProds]] = 0, "",Table13[[#This Row],[MntGoldProds]])</f>
        <v>109</v>
      </c>
      <c r="V1357">
        <v>1</v>
      </c>
      <c r="W1357">
        <v>5</v>
      </c>
      <c r="X1357">
        <v>2</v>
      </c>
      <c r="Y1357">
        <v>10</v>
      </c>
      <c r="Z1357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39</v>
      </c>
      <c r="AI1357" s="13">
        <f>SUM(Table13[[#This Row],[MntWines]:[MntGoldProds]])</f>
        <v>653</v>
      </c>
      <c r="AJ1357" s="13">
        <f>AVERAGE(Table13[[#This Row],[MntWines]:[MntGoldProds]])</f>
        <v>108.83333333333333</v>
      </c>
      <c r="AK1357">
        <f>IF(Table13[[#This Row],[Total Number of Purchases]]=0,0,Table13[[#This Row],[Total Spend]]/Table13[[#This Row],[Total Number of Purchases]])</f>
        <v>36.277777777777779</v>
      </c>
      <c r="AM1357">
        <f>SUM(Table13[[#This Row],[NumDealsPurchases]:[NumStorePurchases]])</f>
        <v>18</v>
      </c>
      <c r="AN1357" s="14">
        <f>Snapshot_Date-Table13[[#This Row],[Dt_Customer]]</f>
        <v>372</v>
      </c>
      <c r="AP1357" s="13">
        <f>Table13[[#This Row],[NumDealsPurchases]]/Table13[[#This Row],[Total Number of Purchases]]*100</f>
        <v>5.5555555555555554</v>
      </c>
      <c r="AQ1357">
        <f>6-ROUNDUP(_xlfn.PERCENTRANK.INC(Table13[Recency],Table13[[#This Row],[Recency]])*5, 0)</f>
        <v>5</v>
      </c>
      <c r="AR1357">
        <f>ROUNDUP(_xlfn.PERCENTRANK.INC(Table13[Total Number of Purchases],Table13[[#This Row],[Total Number of Purchases]])*5,0)</f>
        <v>4</v>
      </c>
      <c r="AS1357">
        <f>ROUNDUP(_xlfn.PERCENTRANK.INC(Table13[Total Spend],Table13[[#This Row],[Total Spend]])*5,0)</f>
        <v>4</v>
      </c>
      <c r="AT1357" t="str">
        <f>Table13[[#This Row],[Recency Score]]&amp;Table13[[#This Row],[Frequency Score]]&amp;Table13[[#This Row],[Monetary Score]]</f>
        <v>544</v>
      </c>
      <c r="AU1357" t="str">
        <f t="shared" si="21"/>
        <v>Loyal Customers</v>
      </c>
      <c r="AW1357" s="13">
        <f>DATEDIF(Table13[[#This Row],[Dt_Customer]], Snapshot_Date, "d")</f>
        <v>372</v>
      </c>
      <c r="AX1357" s="13">
        <f>Table13[[#This Row],[CL if today]]/365</f>
        <v>1.0191780821917809</v>
      </c>
      <c r="AY1357">
        <f>Table13[[#This Row],[Total Number of Purchases]]/Table13[[#This Row],[Corrected CL]]</f>
        <v>17.661290322580644</v>
      </c>
      <c r="AZ1357">
        <f>Table13[[#This Row],[Average Order Value (AOV)]]*Table13[[#This Row],[Freq per Year]]</f>
        <v>640.71236559139777</v>
      </c>
      <c r="BA1357">
        <f>Table13[[#This Row],[Total Spend]]/Table13[[#This Row],[Corrected CL]]</f>
        <v>640.71236559139788</v>
      </c>
      <c r="BB1357">
        <v>9.7333333333333325</v>
      </c>
      <c r="BC1357" s="1">
        <f>Table13[[#This Row],[Dt_Customer]]+Table13[[#This Row],[Recency]]</f>
        <v>41548</v>
      </c>
      <c r="BD1357" s="16" t="str">
        <f>IF(COUNTIF(A:A, A1357) &gt; 1, "Duplicate", "Unique")</f>
        <v>Unique</v>
      </c>
    </row>
    <row r="1358" spans="1:56" x14ac:dyDescent="0.3">
      <c r="A1358">
        <v>10562</v>
      </c>
      <c r="B1358">
        <v>1946</v>
      </c>
      <c r="C1358" t="s">
        <v>41</v>
      </c>
      <c r="D1358" t="s">
        <v>33</v>
      </c>
      <c r="E1358">
        <v>66835</v>
      </c>
      <c r="F1358">
        <v>0</v>
      </c>
      <c r="G1358">
        <v>0</v>
      </c>
      <c r="H1358" s="1">
        <v>41545</v>
      </c>
      <c r="I1358">
        <v>21</v>
      </c>
      <c r="J1358">
        <v>620</v>
      </c>
      <c r="K1358">
        <v>26</v>
      </c>
      <c r="L1358">
        <v>195</v>
      </c>
      <c r="M1358">
        <v>34</v>
      </c>
      <c r="N1358">
        <v>17</v>
      </c>
      <c r="O1358">
        <v>141</v>
      </c>
      <c r="P1358">
        <f>IF(Table13[[#This Row],[MntWines]] = 0,"",Table13[[#This Row],[MntWines]])</f>
        <v>620</v>
      </c>
      <c r="Q1358">
        <f>IF(Table13[[#This Row],[MntFruits]] = 0, "",Table13[[#This Row],[MntFruits]])</f>
        <v>26</v>
      </c>
      <c r="R1358">
        <f>IF(Table13[[#This Row],[MntMeatProducts]] = 0, "",Table13[[#This Row],[MntMeatProducts]])</f>
        <v>195</v>
      </c>
      <c r="S1358">
        <f>IF(Table13[[#This Row],[MntFishProducts]] = 0, "",Table13[[#This Row],[MntFishProducts]])</f>
        <v>34</v>
      </c>
      <c r="T1358">
        <f>IF(Table13[[#This Row],[MntSweetProducts]] = 0, "",Table13[[#This Row],[MntSweetProducts]])</f>
        <v>17</v>
      </c>
      <c r="U1358">
        <f>IF(Table13[[#This Row],[MntGoldProds]] = 0, "",Table13[[#This Row],[MntGoldProds]])</f>
        <v>141</v>
      </c>
      <c r="V1358">
        <v>1</v>
      </c>
      <c r="W1358">
        <v>6</v>
      </c>
      <c r="X1358">
        <v>4</v>
      </c>
      <c r="Y1358">
        <v>13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40</v>
      </c>
      <c r="AI1358" s="13">
        <f>SUM(Table13[[#This Row],[MntWines]:[MntGoldProds]])</f>
        <v>1033</v>
      </c>
      <c r="AJ1358" s="13">
        <f>AVERAGE(Table13[[#This Row],[MntWines]:[MntGoldProds]])</f>
        <v>172.16666666666666</v>
      </c>
      <c r="AK1358">
        <f>IF(Table13[[#This Row],[Total Number of Purchases]]=0,0,Table13[[#This Row],[Total Spend]]/Table13[[#This Row],[Total Number of Purchases]])</f>
        <v>43.041666666666664</v>
      </c>
      <c r="AM1358">
        <f>SUM(Table13[[#This Row],[NumDealsPurchases]:[NumStorePurchases]])</f>
        <v>24</v>
      </c>
      <c r="AN1358" s="14">
        <f>Snapshot_Date-Table13[[#This Row],[Dt_Customer]]</f>
        <v>371</v>
      </c>
      <c r="AP1358" s="13">
        <f>Table13[[#This Row],[NumDealsPurchases]]/Table13[[#This Row],[Total Number of Purchases]]*100</f>
        <v>4.1666666666666661</v>
      </c>
      <c r="AQ1358">
        <f>6-ROUNDUP(_xlfn.PERCENTRANK.INC(Table13[Recency],Table13[[#This Row],[Recency]])*5, 0)</f>
        <v>4</v>
      </c>
      <c r="AR1358">
        <f>ROUNDUP(_xlfn.PERCENTRANK.INC(Table13[Total Number of Purchases],Table13[[#This Row],[Total Number of Purchases]])*5,0)</f>
        <v>5</v>
      </c>
      <c r="AS1358">
        <f>ROUNDUP(_xlfn.PERCENTRANK.INC(Table13[Total Spend],Table13[[#This Row],[Total Spend]])*5,0)</f>
        <v>4</v>
      </c>
      <c r="AT1358" t="str">
        <f>Table13[[#This Row],[Recency Score]]&amp;Table13[[#This Row],[Frequency Score]]&amp;Table13[[#This Row],[Monetary Score]]</f>
        <v>454</v>
      </c>
      <c r="AU1358" t="str">
        <f t="shared" si="21"/>
        <v>Frequent Buyers</v>
      </c>
      <c r="AW1358" s="13">
        <f>DATEDIF(Table13[[#This Row],[Dt_Customer]], Snapshot_Date, "d")</f>
        <v>371</v>
      </c>
      <c r="AX1358" s="13">
        <f>Table13[[#This Row],[CL if today]]/365</f>
        <v>1.0164383561643835</v>
      </c>
      <c r="AY1358">
        <f>Table13[[#This Row],[Total Number of Purchases]]/Table13[[#This Row],[Corrected CL]]</f>
        <v>23.611859838274935</v>
      </c>
      <c r="AZ1358">
        <f>Table13[[#This Row],[Average Order Value (AOV)]]*Table13[[#This Row],[Freq per Year]]</f>
        <v>1016.2938005390836</v>
      </c>
      <c r="BA1358">
        <f>Table13[[#This Row],[Total Spend]]/Table13[[#This Row],[Corrected CL]]</f>
        <v>1016.2938005390836</v>
      </c>
      <c r="BB1358">
        <v>49.906166219839143</v>
      </c>
      <c r="BC1358" s="1">
        <f>Table13[[#This Row],[Dt_Customer]]+Table13[[#This Row],[Recency]]</f>
        <v>41566</v>
      </c>
      <c r="BD1358" s="16" t="str">
        <f>IF(COUNTIF(A:A, A1358) &gt; 1, "Duplicate", "Unique")</f>
        <v>Unique</v>
      </c>
    </row>
    <row r="1359" spans="1:56" x14ac:dyDescent="0.3">
      <c r="A1359">
        <v>7881</v>
      </c>
      <c r="B1359">
        <v>1946</v>
      </c>
      <c r="C1359" t="s">
        <v>41</v>
      </c>
      <c r="D1359" t="s">
        <v>33</v>
      </c>
      <c r="E1359">
        <v>66835</v>
      </c>
      <c r="F1359">
        <v>0</v>
      </c>
      <c r="G1359">
        <v>0</v>
      </c>
      <c r="H1359" s="1">
        <v>41545</v>
      </c>
      <c r="I1359">
        <v>21</v>
      </c>
      <c r="J1359">
        <v>620</v>
      </c>
      <c r="K1359">
        <v>26</v>
      </c>
      <c r="L1359">
        <v>195</v>
      </c>
      <c r="M1359">
        <v>34</v>
      </c>
      <c r="N1359">
        <v>17</v>
      </c>
      <c r="O1359">
        <v>141</v>
      </c>
      <c r="P1359">
        <f>IF(Table13[[#This Row],[MntWines]] = 0,"",Table13[[#This Row],[MntWines]])</f>
        <v>620</v>
      </c>
      <c r="Q1359">
        <f>IF(Table13[[#This Row],[MntFruits]] = 0, "",Table13[[#This Row],[MntFruits]])</f>
        <v>26</v>
      </c>
      <c r="R1359">
        <f>IF(Table13[[#This Row],[MntMeatProducts]] = 0, "",Table13[[#This Row],[MntMeatProducts]])</f>
        <v>195</v>
      </c>
      <c r="S1359">
        <f>IF(Table13[[#This Row],[MntFishProducts]] = 0, "",Table13[[#This Row],[MntFishProducts]])</f>
        <v>34</v>
      </c>
      <c r="T1359">
        <f>IF(Table13[[#This Row],[MntSweetProducts]] = 0, "",Table13[[#This Row],[MntSweetProducts]])</f>
        <v>17</v>
      </c>
      <c r="U1359">
        <f>IF(Table13[[#This Row],[MntGoldProds]] = 0, "",Table13[[#This Row],[MntGoldProds]])</f>
        <v>141</v>
      </c>
      <c r="V1359">
        <v>1</v>
      </c>
      <c r="W1359">
        <v>6</v>
      </c>
      <c r="X1359">
        <v>4</v>
      </c>
      <c r="Y1359">
        <v>13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30</v>
      </c>
      <c r="AI1359" s="13">
        <f>SUM(Table13[[#This Row],[MntWines]:[MntGoldProds]])</f>
        <v>1033</v>
      </c>
      <c r="AJ1359" s="13">
        <f>AVERAGE(Table13[[#This Row],[MntWines]:[MntGoldProds]])</f>
        <v>172.16666666666666</v>
      </c>
      <c r="AK1359">
        <f>IF(Table13[[#This Row],[Total Number of Purchases]]=0,0,Table13[[#This Row],[Total Spend]]/Table13[[#This Row],[Total Number of Purchases]])</f>
        <v>43.041666666666664</v>
      </c>
      <c r="AM1359">
        <f>SUM(Table13[[#This Row],[NumDealsPurchases]:[NumStorePurchases]])</f>
        <v>24</v>
      </c>
      <c r="AN1359" s="14">
        <f>Snapshot_Date-Table13[[#This Row],[Dt_Customer]]</f>
        <v>371</v>
      </c>
      <c r="AP1359" s="13">
        <f>Table13[[#This Row],[NumDealsPurchases]]/Table13[[#This Row],[Total Number of Purchases]]*100</f>
        <v>4.1666666666666661</v>
      </c>
      <c r="AQ1359">
        <f>6-ROUNDUP(_xlfn.PERCENTRANK.INC(Table13[Recency],Table13[[#This Row],[Recency]])*5, 0)</f>
        <v>4</v>
      </c>
      <c r="AR1359">
        <f>ROUNDUP(_xlfn.PERCENTRANK.INC(Table13[Total Number of Purchases],Table13[[#This Row],[Total Number of Purchases]])*5,0)</f>
        <v>5</v>
      </c>
      <c r="AS1359">
        <f>ROUNDUP(_xlfn.PERCENTRANK.INC(Table13[Total Spend],Table13[[#This Row],[Total Spend]])*5,0)</f>
        <v>4</v>
      </c>
      <c r="AT1359" t="str">
        <f>Table13[[#This Row],[Recency Score]]&amp;Table13[[#This Row],[Frequency Score]]&amp;Table13[[#This Row],[Monetary Score]]</f>
        <v>454</v>
      </c>
      <c r="AU1359" t="str">
        <f t="shared" si="21"/>
        <v>Frequent Buyers</v>
      </c>
      <c r="AW1359" s="13">
        <f>DATEDIF(Table13[[#This Row],[Dt_Customer]], Snapshot_Date, "d")</f>
        <v>371</v>
      </c>
      <c r="AX1359" s="13">
        <f>Table13[[#This Row],[CL if today]]/365</f>
        <v>1.0164383561643835</v>
      </c>
      <c r="AY1359">
        <f>Table13[[#This Row],[Total Number of Purchases]]/Table13[[#This Row],[Corrected CL]]</f>
        <v>23.611859838274935</v>
      </c>
      <c r="AZ1359">
        <f>Table13[[#This Row],[Average Order Value (AOV)]]*Table13[[#This Row],[Freq per Year]]</f>
        <v>1016.2938005390836</v>
      </c>
      <c r="BA1359">
        <f>Table13[[#This Row],[Total Spend]]/Table13[[#This Row],[Corrected CL]]</f>
        <v>1016.2938005390836</v>
      </c>
      <c r="BB1359">
        <v>57.580213903743314</v>
      </c>
      <c r="BC1359" s="1">
        <f>Table13[[#This Row],[Dt_Customer]]+Table13[[#This Row],[Recency]]</f>
        <v>41566</v>
      </c>
      <c r="BD1359" s="16" t="str">
        <f>IF(COUNTIF(A:A, A1359) &gt; 1, "Duplicate", "Unique")</f>
        <v>Unique</v>
      </c>
    </row>
    <row r="1360" spans="1:56" x14ac:dyDescent="0.3">
      <c r="A1360">
        <v>2878</v>
      </c>
      <c r="B1360">
        <v>1947</v>
      </c>
      <c r="C1360" t="s">
        <v>37</v>
      </c>
      <c r="D1360" t="s">
        <v>33</v>
      </c>
      <c r="E1360">
        <v>67472</v>
      </c>
      <c r="F1360">
        <v>0</v>
      </c>
      <c r="G1360">
        <v>1</v>
      </c>
      <c r="H1360" s="1">
        <v>41545</v>
      </c>
      <c r="I1360">
        <v>93</v>
      </c>
      <c r="J1360">
        <v>162</v>
      </c>
      <c r="K1360">
        <v>31</v>
      </c>
      <c r="L1360">
        <v>127</v>
      </c>
      <c r="M1360">
        <v>8</v>
      </c>
      <c r="N1360">
        <v>17</v>
      </c>
      <c r="O1360">
        <v>69</v>
      </c>
      <c r="P1360">
        <f>IF(Table13[[#This Row],[MntWines]] = 0,"",Table13[[#This Row],[MntWines]])</f>
        <v>162</v>
      </c>
      <c r="Q1360">
        <f>IF(Table13[[#This Row],[MntFruits]] = 0, "",Table13[[#This Row],[MntFruits]])</f>
        <v>31</v>
      </c>
      <c r="R1360">
        <f>IF(Table13[[#This Row],[MntMeatProducts]] = 0, "",Table13[[#This Row],[MntMeatProducts]])</f>
        <v>127</v>
      </c>
      <c r="S1360">
        <f>IF(Table13[[#This Row],[MntFishProducts]] = 0, "",Table13[[#This Row],[MntFishProducts]])</f>
        <v>8</v>
      </c>
      <c r="T1360">
        <f>IF(Table13[[#This Row],[MntSweetProducts]] = 0, "",Table13[[#This Row],[MntSweetProducts]])</f>
        <v>17</v>
      </c>
      <c r="U1360">
        <f>IF(Table13[[#This Row],[MntGoldProds]] = 0, "",Table13[[#This Row],[MntGoldProds]])</f>
        <v>69</v>
      </c>
      <c r="V1360">
        <v>2</v>
      </c>
      <c r="W1360">
        <v>4</v>
      </c>
      <c r="X1360">
        <v>2</v>
      </c>
      <c r="Y1360">
        <v>7</v>
      </c>
      <c r="Z1360">
        <v>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30</v>
      </c>
      <c r="AI1360" s="13">
        <f>SUM(Table13[[#This Row],[MntWines]:[MntGoldProds]])</f>
        <v>414</v>
      </c>
      <c r="AJ1360" s="13">
        <f>AVERAGE(Table13[[#This Row],[MntWines]:[MntGoldProds]])</f>
        <v>69</v>
      </c>
      <c r="AK1360">
        <f>IF(Table13[[#This Row],[Total Number of Purchases]]=0,0,Table13[[#This Row],[Total Spend]]/Table13[[#This Row],[Total Number of Purchases]])</f>
        <v>27.6</v>
      </c>
      <c r="AM1360">
        <f>SUM(Table13[[#This Row],[NumDealsPurchases]:[NumStorePurchases]])</f>
        <v>15</v>
      </c>
      <c r="AN1360" s="14">
        <f>Snapshot_Date-Table13[[#This Row],[Dt_Customer]]</f>
        <v>371</v>
      </c>
      <c r="AP1360" s="13">
        <f>Table13[[#This Row],[NumDealsPurchases]]/Table13[[#This Row],[Total Number of Purchases]]*100</f>
        <v>13.333333333333334</v>
      </c>
      <c r="AQ1360">
        <f>6-ROUNDUP(_xlfn.PERCENTRANK.INC(Table13[Recency],Table13[[#This Row],[Recency]])*5, 0)</f>
        <v>1</v>
      </c>
      <c r="AR1360">
        <f>ROUNDUP(_xlfn.PERCENTRANK.INC(Table13[Total Number of Purchases],Table13[[#This Row],[Total Number of Purchases]])*5,0)</f>
        <v>3</v>
      </c>
      <c r="AS1360">
        <f>ROUNDUP(_xlfn.PERCENTRANK.INC(Table13[Total Spend],Table13[[#This Row],[Total Spend]])*5,0)</f>
        <v>3</v>
      </c>
      <c r="AT1360" t="str">
        <f>Table13[[#This Row],[Recency Score]]&amp;Table13[[#This Row],[Frequency Score]]&amp;Table13[[#This Row],[Monetary Score]]</f>
        <v>133</v>
      </c>
      <c r="AU1360" t="str">
        <f t="shared" si="21"/>
        <v>Lost</v>
      </c>
      <c r="AW1360" s="13">
        <f>DATEDIF(Table13[[#This Row],[Dt_Customer]], Snapshot_Date, "d")</f>
        <v>371</v>
      </c>
      <c r="AX1360" s="13">
        <f>Table13[[#This Row],[CL if today]]/365</f>
        <v>1.0164383561643835</v>
      </c>
      <c r="AY1360">
        <f>Table13[[#This Row],[Total Number of Purchases]]/Table13[[#This Row],[Corrected CL]]</f>
        <v>14.757412398921835</v>
      </c>
      <c r="AZ1360">
        <f>Table13[[#This Row],[Average Order Value (AOV)]]*Table13[[#This Row],[Freq per Year]]</f>
        <v>407.30458221024264</v>
      </c>
      <c r="BA1360">
        <f>Table13[[#This Row],[Total Spend]]/Table13[[#This Row],[Corrected CL]]</f>
        <v>407.30458221024264</v>
      </c>
      <c r="BB1360">
        <v>182.01333333333332</v>
      </c>
      <c r="BC1360" s="1">
        <f>Table13[[#This Row],[Dt_Customer]]+Table13[[#This Row],[Recency]]</f>
        <v>41638</v>
      </c>
      <c r="BD1360" s="16" t="str">
        <f>IF(COUNTIF(A:A, A1360) &gt; 1, "Duplicate", "Unique")</f>
        <v>Unique</v>
      </c>
    </row>
    <row r="1361" spans="1:56" x14ac:dyDescent="0.3">
      <c r="A1361">
        <v>5782</v>
      </c>
      <c r="B1361">
        <v>1982</v>
      </c>
      <c r="C1361" t="s">
        <v>38</v>
      </c>
      <c r="D1361" t="s">
        <v>35</v>
      </c>
      <c r="E1361">
        <v>58582</v>
      </c>
      <c r="F1361">
        <v>0</v>
      </c>
      <c r="G1361">
        <v>1</v>
      </c>
      <c r="H1361" s="1">
        <v>41545</v>
      </c>
      <c r="I1361">
        <v>15</v>
      </c>
      <c r="J1361">
        <v>402</v>
      </c>
      <c r="K1361">
        <v>35</v>
      </c>
      <c r="L1361">
        <v>106</v>
      </c>
      <c r="M1361">
        <v>101</v>
      </c>
      <c r="N1361">
        <v>77</v>
      </c>
      <c r="O1361">
        <v>42</v>
      </c>
      <c r="P1361">
        <f>IF(Table13[[#This Row],[MntWines]] = 0,"",Table13[[#This Row],[MntWines]])</f>
        <v>402</v>
      </c>
      <c r="Q1361">
        <f>IF(Table13[[#This Row],[MntFruits]] = 0, "",Table13[[#This Row],[MntFruits]])</f>
        <v>35</v>
      </c>
      <c r="R1361">
        <f>IF(Table13[[#This Row],[MntMeatProducts]] = 0, "",Table13[[#This Row],[MntMeatProducts]])</f>
        <v>106</v>
      </c>
      <c r="S1361">
        <f>IF(Table13[[#This Row],[MntFishProducts]] = 0, "",Table13[[#This Row],[MntFishProducts]])</f>
        <v>101</v>
      </c>
      <c r="T1361">
        <f>IF(Table13[[#This Row],[MntSweetProducts]] = 0, "",Table13[[#This Row],[MntSweetProducts]])</f>
        <v>77</v>
      </c>
      <c r="U1361">
        <f>IF(Table13[[#This Row],[MntGoldProds]] = 0, "",Table13[[#This Row],[MntGoldProds]])</f>
        <v>42</v>
      </c>
      <c r="V1361">
        <v>2</v>
      </c>
      <c r="W1361">
        <v>9</v>
      </c>
      <c r="X1361">
        <v>2</v>
      </c>
      <c r="Y1361">
        <v>9</v>
      </c>
      <c r="Z1361">
        <v>5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 t="s">
        <v>30</v>
      </c>
      <c r="AI1361" s="13">
        <f>SUM(Table13[[#This Row],[MntWines]:[MntGoldProds]])</f>
        <v>763</v>
      </c>
      <c r="AJ1361" s="13">
        <f>AVERAGE(Table13[[#This Row],[MntWines]:[MntGoldProds]])</f>
        <v>127.16666666666667</v>
      </c>
      <c r="AK1361">
        <f>IF(Table13[[#This Row],[Total Number of Purchases]]=0,0,Table13[[#This Row],[Total Spend]]/Table13[[#This Row],[Total Number of Purchases]])</f>
        <v>34.68181818181818</v>
      </c>
      <c r="AM1361">
        <f>SUM(Table13[[#This Row],[NumDealsPurchases]:[NumStorePurchases]])</f>
        <v>22</v>
      </c>
      <c r="AN1361" s="14">
        <f>Snapshot_Date-Table13[[#This Row],[Dt_Customer]]</f>
        <v>371</v>
      </c>
      <c r="AP1361" s="13">
        <f>Table13[[#This Row],[NumDealsPurchases]]/Table13[[#This Row],[Total Number of Purchases]]*100</f>
        <v>9.0909090909090917</v>
      </c>
      <c r="AQ1361">
        <f>6-ROUNDUP(_xlfn.PERCENTRANK.INC(Table13[Recency],Table13[[#This Row],[Recency]])*5, 0)</f>
        <v>5</v>
      </c>
      <c r="AR1361">
        <f>ROUNDUP(_xlfn.PERCENTRANK.INC(Table13[Total Number of Purchases],Table13[[#This Row],[Total Number of Purchases]])*5,0)</f>
        <v>4</v>
      </c>
      <c r="AS1361">
        <f>ROUNDUP(_xlfn.PERCENTRANK.INC(Table13[Total Spend],Table13[[#This Row],[Total Spend]])*5,0)</f>
        <v>4</v>
      </c>
      <c r="AT1361" t="str">
        <f>Table13[[#This Row],[Recency Score]]&amp;Table13[[#This Row],[Frequency Score]]&amp;Table13[[#This Row],[Monetary Score]]</f>
        <v>544</v>
      </c>
      <c r="AU1361" t="str">
        <f t="shared" si="21"/>
        <v>Loyal Customers</v>
      </c>
      <c r="AW1361" s="13">
        <f>DATEDIF(Table13[[#This Row],[Dt_Customer]], Snapshot_Date, "d")</f>
        <v>371</v>
      </c>
      <c r="AX1361" s="13">
        <f>Table13[[#This Row],[CL if today]]/365</f>
        <v>1.0164383561643835</v>
      </c>
      <c r="AY1361">
        <f>Table13[[#This Row],[Total Number of Purchases]]/Table13[[#This Row],[Corrected CL]]</f>
        <v>21.644204851752022</v>
      </c>
      <c r="AZ1361">
        <f>Table13[[#This Row],[Average Order Value (AOV)]]*Table13[[#This Row],[Freq per Year]]</f>
        <v>750.66037735849056</v>
      </c>
      <c r="BA1361">
        <f>Table13[[#This Row],[Total Spend]]/Table13[[#This Row],[Corrected CL]]</f>
        <v>750.66037735849056</v>
      </c>
      <c r="BB1361">
        <v>2240.0403225806449</v>
      </c>
      <c r="BC1361" s="1">
        <f>Table13[[#This Row],[Dt_Customer]]+Table13[[#This Row],[Recency]]</f>
        <v>41560</v>
      </c>
      <c r="BD1361" s="16" t="str">
        <f>IF(COUNTIF(A:A, A1361) &gt; 1, "Duplicate", "Unique")</f>
        <v>Unique</v>
      </c>
    </row>
    <row r="1362" spans="1:56" x14ac:dyDescent="0.3">
      <c r="A1362">
        <v>10140</v>
      </c>
      <c r="B1362">
        <v>1983</v>
      </c>
      <c r="C1362" t="s">
        <v>37</v>
      </c>
      <c r="D1362" t="s">
        <v>35</v>
      </c>
      <c r="E1362">
        <v>70123</v>
      </c>
      <c r="F1362">
        <v>0</v>
      </c>
      <c r="G1362">
        <v>0</v>
      </c>
      <c r="H1362" s="1">
        <v>41545</v>
      </c>
      <c r="I1362">
        <v>27</v>
      </c>
      <c r="J1362">
        <v>1308</v>
      </c>
      <c r="K1362">
        <v>0</v>
      </c>
      <c r="L1362">
        <v>396</v>
      </c>
      <c r="M1362">
        <v>23</v>
      </c>
      <c r="N1362">
        <v>0</v>
      </c>
      <c r="O1362">
        <v>0</v>
      </c>
      <c r="P1362">
        <f>IF(Table13[[#This Row],[MntWines]] = 0,"",Table13[[#This Row],[MntWines]])</f>
        <v>1308</v>
      </c>
      <c r="Q1362" t="str">
        <f>IF(Table13[[#This Row],[MntFruits]] = 0, "",Table13[[#This Row],[MntFruits]])</f>
        <v/>
      </c>
      <c r="R1362">
        <f>IF(Table13[[#This Row],[MntMeatProducts]] = 0, "",Table13[[#This Row],[MntMeatProducts]])</f>
        <v>396</v>
      </c>
      <c r="S1362">
        <f>IF(Table13[[#This Row],[MntFishProducts]] = 0, "",Table13[[#This Row],[MntFishProducts]])</f>
        <v>23</v>
      </c>
      <c r="T1362" t="str">
        <f>IF(Table13[[#This Row],[MntSweetProducts]] = 0, "",Table13[[#This Row],[MntSweetProducts]])</f>
        <v/>
      </c>
      <c r="U1362" t="str">
        <f>IF(Table13[[#This Row],[MntGoldProds]] = 0, "",Table13[[#This Row],[MntGoldProds]])</f>
        <v/>
      </c>
      <c r="V1362">
        <v>1</v>
      </c>
      <c r="W1362">
        <v>5</v>
      </c>
      <c r="X1362">
        <v>7</v>
      </c>
      <c r="Y1362">
        <v>4</v>
      </c>
      <c r="Z1362">
        <v>3</v>
      </c>
      <c r="AA1362">
        <v>0</v>
      </c>
      <c r="AB1362">
        <v>1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 t="s">
        <v>40</v>
      </c>
      <c r="AI1362" s="13">
        <f>SUM(Table13[[#This Row],[MntWines]:[MntGoldProds]])</f>
        <v>1727</v>
      </c>
      <c r="AJ1362" s="13">
        <f>AVERAGE(Table13[[#This Row],[MntWines]:[MntGoldProds]])</f>
        <v>287.83333333333331</v>
      </c>
      <c r="AK1362">
        <f>IF(Table13[[#This Row],[Total Number of Purchases]]=0,0,Table13[[#This Row],[Total Spend]]/Table13[[#This Row],[Total Number of Purchases]])</f>
        <v>101.58823529411765</v>
      </c>
      <c r="AM1362">
        <f>SUM(Table13[[#This Row],[NumDealsPurchases]:[NumStorePurchases]])</f>
        <v>17</v>
      </c>
      <c r="AN1362" s="14">
        <f>Snapshot_Date-Table13[[#This Row],[Dt_Customer]]</f>
        <v>371</v>
      </c>
      <c r="AP1362" s="13">
        <f>Table13[[#This Row],[NumDealsPurchases]]/Table13[[#This Row],[Total Number of Purchases]]*100</f>
        <v>5.8823529411764701</v>
      </c>
      <c r="AQ1362">
        <f>6-ROUNDUP(_xlfn.PERCENTRANK.INC(Table13[Recency],Table13[[#This Row],[Recency]])*5, 0)</f>
        <v>4</v>
      </c>
      <c r="AR1362">
        <f>ROUNDUP(_xlfn.PERCENTRANK.INC(Table13[Total Number of Purchases],Table13[[#This Row],[Total Number of Purchases]])*5,0)</f>
        <v>3</v>
      </c>
      <c r="AS1362">
        <f>ROUNDUP(_xlfn.PERCENTRANK.INC(Table13[Total Spend],Table13[[#This Row],[Total Spend]])*5,0)</f>
        <v>5</v>
      </c>
      <c r="AT1362" t="str">
        <f>Table13[[#This Row],[Recency Score]]&amp;Table13[[#This Row],[Frequency Score]]&amp;Table13[[#This Row],[Monetary Score]]</f>
        <v>435</v>
      </c>
      <c r="AU1362" t="str">
        <f t="shared" si="21"/>
        <v>Big Spenders</v>
      </c>
      <c r="AW1362" s="13">
        <f>DATEDIF(Table13[[#This Row],[Dt_Customer]], Snapshot_Date, "d")</f>
        <v>371</v>
      </c>
      <c r="AX1362" s="13">
        <f>Table13[[#This Row],[CL if today]]/365</f>
        <v>1.0164383561643835</v>
      </c>
      <c r="AY1362">
        <f>Table13[[#This Row],[Total Number of Purchases]]/Table13[[#This Row],[Corrected CL]]</f>
        <v>16.725067385444746</v>
      </c>
      <c r="AZ1362">
        <f>Table13[[#This Row],[Average Order Value (AOV)]]*Table13[[#This Row],[Freq per Year]]</f>
        <v>1699.070080862534</v>
      </c>
      <c r="BA1362">
        <f>Table13[[#This Row],[Total Spend]]/Table13[[#This Row],[Corrected CL]]</f>
        <v>1699.0700808625338</v>
      </c>
      <c r="BB1362">
        <v>165.90909090909091</v>
      </c>
      <c r="BC1362" s="1">
        <f>Table13[[#This Row],[Dt_Customer]]+Table13[[#This Row],[Recency]]</f>
        <v>41572</v>
      </c>
      <c r="BD1362" s="16" t="str">
        <f>IF(COUNTIF(A:A, A1362) &gt; 1, "Duplicate", "Unique")</f>
        <v>Unique</v>
      </c>
    </row>
    <row r="1363" spans="1:56" x14ac:dyDescent="0.3">
      <c r="A1363">
        <v>983</v>
      </c>
      <c r="B1363">
        <v>1984</v>
      </c>
      <c r="C1363" t="s">
        <v>28</v>
      </c>
      <c r="D1363" t="s">
        <v>33</v>
      </c>
      <c r="E1363">
        <v>40059</v>
      </c>
      <c r="F1363">
        <v>1</v>
      </c>
      <c r="G1363">
        <v>0</v>
      </c>
      <c r="H1363" s="1">
        <v>41545</v>
      </c>
      <c r="I1363">
        <v>82</v>
      </c>
      <c r="J1363">
        <v>110</v>
      </c>
      <c r="K1363">
        <v>29</v>
      </c>
      <c r="L1363">
        <v>92</v>
      </c>
      <c r="M1363">
        <v>28</v>
      </c>
      <c r="N1363">
        <v>10</v>
      </c>
      <c r="O1363">
        <v>145</v>
      </c>
      <c r="P1363">
        <f>IF(Table13[[#This Row],[MntWines]] = 0,"",Table13[[#This Row],[MntWines]])</f>
        <v>110</v>
      </c>
      <c r="Q1363">
        <f>IF(Table13[[#This Row],[MntFruits]] = 0, "",Table13[[#This Row],[MntFruits]])</f>
        <v>29</v>
      </c>
      <c r="R1363">
        <f>IF(Table13[[#This Row],[MntMeatProducts]] = 0, "",Table13[[#This Row],[MntMeatProducts]])</f>
        <v>92</v>
      </c>
      <c r="S1363">
        <f>IF(Table13[[#This Row],[MntFishProducts]] = 0, "",Table13[[#This Row],[MntFishProducts]])</f>
        <v>28</v>
      </c>
      <c r="T1363">
        <f>IF(Table13[[#This Row],[MntSweetProducts]] = 0, "",Table13[[#This Row],[MntSweetProducts]])</f>
        <v>10</v>
      </c>
      <c r="U1363">
        <f>IF(Table13[[#This Row],[MntGoldProds]] = 0, "",Table13[[#This Row],[MntGoldProds]])</f>
        <v>145</v>
      </c>
      <c r="V1363">
        <v>1</v>
      </c>
      <c r="W1363">
        <v>6</v>
      </c>
      <c r="X1363">
        <v>2</v>
      </c>
      <c r="Y1363">
        <v>3</v>
      </c>
      <c r="Z1363">
        <v>8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 t="s">
        <v>34</v>
      </c>
      <c r="AI1363" s="13">
        <f>SUM(Table13[[#This Row],[MntWines]:[MntGoldProds]])</f>
        <v>414</v>
      </c>
      <c r="AJ1363" s="13">
        <f>AVERAGE(Table13[[#This Row],[MntWines]:[MntGoldProds]])</f>
        <v>69</v>
      </c>
      <c r="AK1363">
        <f>IF(Table13[[#This Row],[Total Number of Purchases]]=0,0,Table13[[#This Row],[Total Spend]]/Table13[[#This Row],[Total Number of Purchases]])</f>
        <v>34.5</v>
      </c>
      <c r="AM1363">
        <f>SUM(Table13[[#This Row],[NumDealsPurchases]:[NumStorePurchases]])</f>
        <v>12</v>
      </c>
      <c r="AN1363" s="14">
        <f>Snapshot_Date-Table13[[#This Row],[Dt_Customer]]</f>
        <v>371</v>
      </c>
      <c r="AP1363" s="13">
        <f>Table13[[#This Row],[NumDealsPurchases]]/Table13[[#This Row],[Total Number of Purchases]]*100</f>
        <v>8.3333333333333321</v>
      </c>
      <c r="AQ1363">
        <f>6-ROUNDUP(_xlfn.PERCENTRANK.INC(Table13[Recency],Table13[[#This Row],[Recency]])*5, 0)</f>
        <v>1</v>
      </c>
      <c r="AR1363">
        <f>ROUNDUP(_xlfn.PERCENTRANK.INC(Table13[Total Number of Purchases],Table13[[#This Row],[Total Number of Purchases]])*5,0)</f>
        <v>2</v>
      </c>
      <c r="AS1363">
        <f>ROUNDUP(_xlfn.PERCENTRANK.INC(Table13[Total Spend],Table13[[#This Row],[Total Spend]])*5,0)</f>
        <v>3</v>
      </c>
      <c r="AT1363" t="str">
        <f>Table13[[#This Row],[Recency Score]]&amp;Table13[[#This Row],[Frequency Score]]&amp;Table13[[#This Row],[Monetary Score]]</f>
        <v>123</v>
      </c>
      <c r="AU1363" t="str">
        <f t="shared" si="21"/>
        <v>Lost</v>
      </c>
      <c r="AW1363" s="13">
        <f>DATEDIF(Table13[[#This Row],[Dt_Customer]], Snapshot_Date, "d")</f>
        <v>371</v>
      </c>
      <c r="AX1363" s="13">
        <f>Table13[[#This Row],[CL if today]]/365</f>
        <v>1.0164383561643835</v>
      </c>
      <c r="AY1363">
        <f>Table13[[#This Row],[Total Number of Purchases]]/Table13[[#This Row],[Corrected CL]]</f>
        <v>11.805929919137467</v>
      </c>
      <c r="AZ1363">
        <f>Table13[[#This Row],[Average Order Value (AOV)]]*Table13[[#This Row],[Freq per Year]]</f>
        <v>407.30458221024264</v>
      </c>
      <c r="BA1363">
        <f>Table13[[#This Row],[Total Spend]]/Table13[[#This Row],[Corrected CL]]</f>
        <v>407.30458221024264</v>
      </c>
      <c r="BB1363">
        <v>119.06417112299465</v>
      </c>
      <c r="BC1363" s="1">
        <f>Table13[[#This Row],[Dt_Customer]]+Table13[[#This Row],[Recency]]</f>
        <v>41627</v>
      </c>
      <c r="BD1363" s="16" t="str">
        <f>IF(COUNTIF(A:A, A1363) &gt; 1, "Duplicate", "Unique")</f>
        <v>Unique</v>
      </c>
    </row>
    <row r="1364" spans="1:56" x14ac:dyDescent="0.3">
      <c r="A1364">
        <v>8026</v>
      </c>
      <c r="B1364">
        <v>1952</v>
      </c>
      <c r="C1364" t="s">
        <v>28</v>
      </c>
      <c r="D1364" t="s">
        <v>33</v>
      </c>
      <c r="E1364">
        <v>62998</v>
      </c>
      <c r="F1364">
        <v>0</v>
      </c>
      <c r="G1364">
        <v>1</v>
      </c>
      <c r="H1364" s="1">
        <v>41547</v>
      </c>
      <c r="I1364">
        <v>10</v>
      </c>
      <c r="J1364">
        <v>120</v>
      </c>
      <c r="K1364">
        <v>58</v>
      </c>
      <c r="L1364">
        <v>73</v>
      </c>
      <c r="M1364">
        <v>65</v>
      </c>
      <c r="N1364">
        <v>89</v>
      </c>
      <c r="O1364">
        <v>58</v>
      </c>
      <c r="P1364">
        <f>IF(Table13[[#This Row],[MntWines]] = 0,"",Table13[[#This Row],[MntWines]])</f>
        <v>120</v>
      </c>
      <c r="Q1364">
        <f>IF(Table13[[#This Row],[MntFruits]] = 0, "",Table13[[#This Row],[MntFruits]])</f>
        <v>58</v>
      </c>
      <c r="R1364">
        <f>IF(Table13[[#This Row],[MntMeatProducts]] = 0, "",Table13[[#This Row],[MntMeatProducts]])</f>
        <v>73</v>
      </c>
      <c r="S1364">
        <f>IF(Table13[[#This Row],[MntFishProducts]] = 0, "",Table13[[#This Row],[MntFishProducts]])</f>
        <v>65</v>
      </c>
      <c r="T1364">
        <f>IF(Table13[[#This Row],[MntSweetProducts]] = 0, "",Table13[[#This Row],[MntSweetProducts]])</f>
        <v>89</v>
      </c>
      <c r="U1364">
        <f>IF(Table13[[#This Row],[MntGoldProds]] = 0, "",Table13[[#This Row],[MntGoldProds]])</f>
        <v>58</v>
      </c>
      <c r="V1364">
        <v>5</v>
      </c>
      <c r="W1364">
        <v>5</v>
      </c>
      <c r="X1364">
        <v>4</v>
      </c>
      <c r="Y1364">
        <v>5</v>
      </c>
      <c r="Z1364">
        <v>5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 t="s">
        <v>32</v>
      </c>
      <c r="AI1364" s="13">
        <f>SUM(Table13[[#This Row],[MntWines]:[MntGoldProds]])</f>
        <v>463</v>
      </c>
      <c r="AJ1364" s="13">
        <f>AVERAGE(Table13[[#This Row],[MntWines]:[MntGoldProds]])</f>
        <v>77.166666666666671</v>
      </c>
      <c r="AK1364">
        <f>IF(Table13[[#This Row],[Total Number of Purchases]]=0,0,Table13[[#This Row],[Total Spend]]/Table13[[#This Row],[Total Number of Purchases]])</f>
        <v>24.368421052631579</v>
      </c>
      <c r="AM1364">
        <f>SUM(Table13[[#This Row],[NumDealsPurchases]:[NumStorePurchases]])</f>
        <v>19</v>
      </c>
      <c r="AN1364" s="14">
        <f>Snapshot_Date-Table13[[#This Row],[Dt_Customer]]</f>
        <v>369</v>
      </c>
      <c r="AP1364" s="13">
        <f>Table13[[#This Row],[NumDealsPurchases]]/Table13[[#This Row],[Total Number of Purchases]]*100</f>
        <v>26.315789473684209</v>
      </c>
      <c r="AQ1364">
        <f>6-ROUNDUP(_xlfn.PERCENTRANK.INC(Table13[Recency],Table13[[#This Row],[Recency]])*5, 0)</f>
        <v>5</v>
      </c>
      <c r="AR1364">
        <f>ROUNDUP(_xlfn.PERCENTRANK.INC(Table13[Total Number of Purchases],Table13[[#This Row],[Total Number of Purchases]])*5,0)</f>
        <v>4</v>
      </c>
      <c r="AS1364">
        <f>ROUNDUP(_xlfn.PERCENTRANK.INC(Table13[Total Spend],Table13[[#This Row],[Total Spend]])*5,0)</f>
        <v>3</v>
      </c>
      <c r="AT1364" t="str">
        <f>Table13[[#This Row],[Recency Score]]&amp;Table13[[#This Row],[Frequency Score]]&amp;Table13[[#This Row],[Monetary Score]]</f>
        <v>543</v>
      </c>
      <c r="AU1364" t="str">
        <f t="shared" si="21"/>
        <v>Loyal Customers</v>
      </c>
      <c r="AW1364" s="13">
        <f>DATEDIF(Table13[[#This Row],[Dt_Customer]], Snapshot_Date, "d")</f>
        <v>369</v>
      </c>
      <c r="AX1364" s="13">
        <f>Table13[[#This Row],[CL if today]]/365</f>
        <v>1.010958904109589</v>
      </c>
      <c r="AY1364">
        <f>Table13[[#This Row],[Total Number of Purchases]]/Table13[[#This Row],[Corrected CL]]</f>
        <v>18.794037940379404</v>
      </c>
      <c r="AZ1364">
        <f>Table13[[#This Row],[Average Order Value (AOV)]]*Table13[[#This Row],[Freq per Year]]</f>
        <v>457.98102981029808</v>
      </c>
      <c r="BA1364">
        <f>Table13[[#This Row],[Total Spend]]/Table13[[#This Row],[Corrected CL]]</f>
        <v>457.98102981029814</v>
      </c>
      <c r="BB1364">
        <v>407.30458221024264</v>
      </c>
      <c r="BC1364" s="1">
        <f>Table13[[#This Row],[Dt_Customer]]+Table13[[#This Row],[Recency]]</f>
        <v>41557</v>
      </c>
      <c r="BD1364" s="16" t="str">
        <f>IF(COUNTIF(A:A, A1364) &gt; 1, "Duplicate", "Unique")</f>
        <v>Unique</v>
      </c>
    </row>
    <row r="1365" spans="1:56" x14ac:dyDescent="0.3">
      <c r="A1365">
        <v>5975</v>
      </c>
      <c r="B1365">
        <v>1967</v>
      </c>
      <c r="C1365" t="s">
        <v>37</v>
      </c>
      <c r="D1365" t="s">
        <v>31</v>
      </c>
      <c r="E1365">
        <v>40304</v>
      </c>
      <c r="F1365">
        <v>1</v>
      </c>
      <c r="G1365">
        <v>0</v>
      </c>
      <c r="H1365" s="1">
        <v>41547</v>
      </c>
      <c r="I1365">
        <v>82</v>
      </c>
      <c r="J1365">
        <v>37</v>
      </c>
      <c r="K1365">
        <v>0</v>
      </c>
      <c r="L1365">
        <v>17</v>
      </c>
      <c r="M1365">
        <v>0</v>
      </c>
      <c r="N1365">
        <v>0</v>
      </c>
      <c r="O1365">
        <v>3</v>
      </c>
      <c r="P1365">
        <f>IF(Table13[[#This Row],[MntWines]] = 0,"",Table13[[#This Row],[MntWines]])</f>
        <v>37</v>
      </c>
      <c r="Q1365" t="str">
        <f>IF(Table13[[#This Row],[MntFruits]] = 0, "",Table13[[#This Row],[MntFruits]])</f>
        <v/>
      </c>
      <c r="R1365">
        <f>IF(Table13[[#This Row],[MntMeatProducts]] = 0, "",Table13[[#This Row],[MntMeatProducts]])</f>
        <v>17</v>
      </c>
      <c r="S1365" t="str">
        <f>IF(Table13[[#This Row],[MntFishProducts]] = 0, "",Table13[[#This Row],[MntFishProducts]])</f>
        <v/>
      </c>
      <c r="T1365" t="str">
        <f>IF(Table13[[#This Row],[MntSweetProducts]] = 0, "",Table13[[#This Row],[MntSweetProducts]])</f>
        <v/>
      </c>
      <c r="U1365">
        <f>IF(Table13[[#This Row],[MntGoldProds]] = 0, "",Table13[[#This Row],[MntGoldProds]])</f>
        <v>3</v>
      </c>
      <c r="V1365">
        <v>1</v>
      </c>
      <c r="W1365">
        <v>2</v>
      </c>
      <c r="X1365">
        <v>0</v>
      </c>
      <c r="Y1365">
        <v>3</v>
      </c>
      <c r="Z1365">
        <v>7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 t="s">
        <v>32</v>
      </c>
      <c r="AI1365" s="13">
        <f>SUM(Table13[[#This Row],[MntWines]:[MntGoldProds]])</f>
        <v>57</v>
      </c>
      <c r="AJ1365" s="13">
        <f>AVERAGE(Table13[[#This Row],[MntWines]:[MntGoldProds]])</f>
        <v>9.5</v>
      </c>
      <c r="AK1365">
        <f>IF(Table13[[#This Row],[Total Number of Purchases]]=0,0,Table13[[#This Row],[Total Spend]]/Table13[[#This Row],[Total Number of Purchases]])</f>
        <v>9.5</v>
      </c>
      <c r="AM1365">
        <f>SUM(Table13[[#This Row],[NumDealsPurchases]:[NumStorePurchases]])</f>
        <v>6</v>
      </c>
      <c r="AN1365" s="14">
        <f>Snapshot_Date-Table13[[#This Row],[Dt_Customer]]</f>
        <v>369</v>
      </c>
      <c r="AP1365" s="13">
        <f>Table13[[#This Row],[NumDealsPurchases]]/Table13[[#This Row],[Total Number of Purchases]]*100</f>
        <v>16.666666666666664</v>
      </c>
      <c r="AQ1365">
        <f>6-ROUNDUP(_xlfn.PERCENTRANK.INC(Table13[Recency],Table13[[#This Row],[Recency]])*5, 0)</f>
        <v>1</v>
      </c>
      <c r="AR1365">
        <f>ROUNDUP(_xlfn.PERCENTRANK.INC(Table13[Total Number of Purchases],Table13[[#This Row],[Total Number of Purchases]])*5,0)</f>
        <v>1</v>
      </c>
      <c r="AS1365">
        <f>ROUNDUP(_xlfn.PERCENTRANK.INC(Table13[Total Spend],Table13[[#This Row],[Total Spend]])*5,0)</f>
        <v>2</v>
      </c>
      <c r="AT1365" t="str">
        <f>Table13[[#This Row],[Recency Score]]&amp;Table13[[#This Row],[Frequency Score]]&amp;Table13[[#This Row],[Monetary Score]]</f>
        <v>112</v>
      </c>
      <c r="AU1365" t="str">
        <f t="shared" si="21"/>
        <v>Lost</v>
      </c>
      <c r="AW1365" s="13">
        <f>DATEDIF(Table13[[#This Row],[Dt_Customer]], Snapshot_Date, "d")</f>
        <v>369</v>
      </c>
      <c r="AX1365" s="13">
        <f>Table13[[#This Row],[CL if today]]/365</f>
        <v>1.010958904109589</v>
      </c>
      <c r="AY1365">
        <f>Table13[[#This Row],[Total Number of Purchases]]/Table13[[#This Row],[Corrected CL]]</f>
        <v>5.9349593495934965</v>
      </c>
      <c r="AZ1365">
        <f>Table13[[#This Row],[Average Order Value (AOV)]]*Table13[[#This Row],[Freq per Year]]</f>
        <v>56.382113821138219</v>
      </c>
      <c r="BA1365">
        <f>Table13[[#This Row],[Total Spend]]/Table13[[#This Row],[Corrected CL]]</f>
        <v>56.382113821138212</v>
      </c>
      <c r="BB1365">
        <v>640.71236559139788</v>
      </c>
      <c r="BC1365" s="1">
        <f>Table13[[#This Row],[Dt_Customer]]+Table13[[#This Row],[Recency]]</f>
        <v>41629</v>
      </c>
      <c r="BD1365" s="16" t="str">
        <f>IF(COUNTIF(A:A, A1365) &gt; 1, "Duplicate", "Unique")</f>
        <v>Unique</v>
      </c>
    </row>
    <row r="1366" spans="1:56" x14ac:dyDescent="0.3">
      <c r="A1366">
        <v>7279</v>
      </c>
      <c r="B1366">
        <v>1969</v>
      </c>
      <c r="C1366" t="s">
        <v>37</v>
      </c>
      <c r="D1366" t="s">
        <v>35</v>
      </c>
      <c r="E1366">
        <v>69476</v>
      </c>
      <c r="F1366">
        <v>0</v>
      </c>
      <c r="G1366">
        <v>0</v>
      </c>
      <c r="H1366" s="1">
        <v>41547</v>
      </c>
      <c r="I1366">
        <v>3</v>
      </c>
      <c r="J1366">
        <v>260</v>
      </c>
      <c r="K1366">
        <v>86</v>
      </c>
      <c r="L1366">
        <v>559</v>
      </c>
      <c r="M1366">
        <v>63</v>
      </c>
      <c r="N1366">
        <v>9</v>
      </c>
      <c r="O1366">
        <v>67</v>
      </c>
      <c r="P1366">
        <f>IF(Table13[[#This Row],[MntWines]] = 0,"",Table13[[#This Row],[MntWines]])</f>
        <v>260</v>
      </c>
      <c r="Q1366">
        <f>IF(Table13[[#This Row],[MntFruits]] = 0, "",Table13[[#This Row],[MntFruits]])</f>
        <v>86</v>
      </c>
      <c r="R1366">
        <f>IF(Table13[[#This Row],[MntMeatProducts]] = 0, "",Table13[[#This Row],[MntMeatProducts]])</f>
        <v>559</v>
      </c>
      <c r="S1366">
        <f>IF(Table13[[#This Row],[MntFishProducts]] = 0, "",Table13[[#This Row],[MntFishProducts]])</f>
        <v>63</v>
      </c>
      <c r="T1366">
        <f>IF(Table13[[#This Row],[MntSweetProducts]] = 0, "",Table13[[#This Row],[MntSweetProducts]])</f>
        <v>9</v>
      </c>
      <c r="U1366">
        <f>IF(Table13[[#This Row],[MntGoldProds]] = 0, "",Table13[[#This Row],[MntGoldProds]])</f>
        <v>67</v>
      </c>
      <c r="V1366">
        <v>1</v>
      </c>
      <c r="W1366">
        <v>4</v>
      </c>
      <c r="X1366">
        <v>6</v>
      </c>
      <c r="Y1366">
        <v>4</v>
      </c>
      <c r="Z1366">
        <v>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34</v>
      </c>
      <c r="AI1366" s="13">
        <f>SUM(Table13[[#This Row],[MntWines]:[MntGoldProds]])</f>
        <v>1044</v>
      </c>
      <c r="AJ1366" s="13">
        <f>AVERAGE(Table13[[#This Row],[MntWines]:[MntGoldProds]])</f>
        <v>174</v>
      </c>
      <c r="AK1366">
        <f>IF(Table13[[#This Row],[Total Number of Purchases]]=0,0,Table13[[#This Row],[Total Spend]]/Table13[[#This Row],[Total Number of Purchases]])</f>
        <v>69.599999999999994</v>
      </c>
      <c r="AM1366">
        <f>SUM(Table13[[#This Row],[NumDealsPurchases]:[NumStorePurchases]])</f>
        <v>15</v>
      </c>
      <c r="AN1366" s="14">
        <f>Snapshot_Date-Table13[[#This Row],[Dt_Customer]]</f>
        <v>369</v>
      </c>
      <c r="AP1366" s="13">
        <f>Table13[[#This Row],[NumDealsPurchases]]/Table13[[#This Row],[Total Number of Purchases]]*100</f>
        <v>6.666666666666667</v>
      </c>
      <c r="AQ1366">
        <f>6-ROUNDUP(_xlfn.PERCENTRANK.INC(Table13[Recency],Table13[[#This Row],[Recency]])*5, 0)</f>
        <v>5</v>
      </c>
      <c r="AR1366">
        <f>ROUNDUP(_xlfn.PERCENTRANK.INC(Table13[Total Number of Purchases],Table13[[#This Row],[Total Number of Purchases]])*5,0)</f>
        <v>3</v>
      </c>
      <c r="AS1366">
        <f>ROUNDUP(_xlfn.PERCENTRANK.INC(Table13[Total Spend],Table13[[#This Row],[Total Spend]])*5,0)</f>
        <v>4</v>
      </c>
      <c r="AT1366" t="str">
        <f>Table13[[#This Row],[Recency Score]]&amp;Table13[[#This Row],[Frequency Score]]&amp;Table13[[#This Row],[Monetary Score]]</f>
        <v>534</v>
      </c>
      <c r="AU1366" t="str">
        <f t="shared" si="21"/>
        <v>Loyal Customers</v>
      </c>
      <c r="AW1366" s="13">
        <f>DATEDIF(Table13[[#This Row],[Dt_Customer]], Snapshot_Date, "d")</f>
        <v>369</v>
      </c>
      <c r="AX1366" s="13">
        <f>Table13[[#This Row],[CL if today]]/365</f>
        <v>1.010958904109589</v>
      </c>
      <c r="AY1366">
        <f>Table13[[#This Row],[Total Number of Purchases]]/Table13[[#This Row],[Corrected CL]]</f>
        <v>14.83739837398374</v>
      </c>
      <c r="AZ1366">
        <f>Table13[[#This Row],[Average Order Value (AOV)]]*Table13[[#This Row],[Freq per Year]]</f>
        <v>1032.6829268292681</v>
      </c>
      <c r="BA1366">
        <f>Table13[[#This Row],[Total Spend]]/Table13[[#This Row],[Corrected CL]]</f>
        <v>1032.6829268292684</v>
      </c>
      <c r="BB1366">
        <v>1699.0700808625338</v>
      </c>
      <c r="BC1366" s="1">
        <f>Table13[[#This Row],[Dt_Customer]]+Table13[[#This Row],[Recency]]</f>
        <v>41550</v>
      </c>
      <c r="BD1366" s="16" t="str">
        <f>IF(COUNTIF(A:A, A1366) &gt; 1, "Duplicate", "Unique")</f>
        <v>Unique</v>
      </c>
    </row>
    <row r="1367" spans="1:56" x14ac:dyDescent="0.3">
      <c r="A1367">
        <v>7428</v>
      </c>
      <c r="B1367">
        <v>1975</v>
      </c>
      <c r="C1367" t="s">
        <v>28</v>
      </c>
      <c r="D1367" t="s">
        <v>35</v>
      </c>
      <c r="E1367">
        <v>80144</v>
      </c>
      <c r="F1367">
        <v>0</v>
      </c>
      <c r="G1367">
        <v>0</v>
      </c>
      <c r="H1367" s="1">
        <v>41547</v>
      </c>
      <c r="I1367">
        <v>47</v>
      </c>
      <c r="J1367">
        <v>240</v>
      </c>
      <c r="K1367">
        <v>132</v>
      </c>
      <c r="L1367">
        <v>445</v>
      </c>
      <c r="M1367">
        <v>250</v>
      </c>
      <c r="N1367">
        <v>192</v>
      </c>
      <c r="O1367">
        <v>108</v>
      </c>
      <c r="P1367">
        <f>IF(Table13[[#This Row],[MntWines]] = 0,"",Table13[[#This Row],[MntWines]])</f>
        <v>240</v>
      </c>
      <c r="Q1367">
        <f>IF(Table13[[#This Row],[MntFruits]] = 0, "",Table13[[#This Row],[MntFruits]])</f>
        <v>132</v>
      </c>
      <c r="R1367">
        <f>IF(Table13[[#This Row],[MntMeatProducts]] = 0, "",Table13[[#This Row],[MntMeatProducts]])</f>
        <v>445</v>
      </c>
      <c r="S1367">
        <f>IF(Table13[[#This Row],[MntFishProducts]] = 0, "",Table13[[#This Row],[MntFishProducts]])</f>
        <v>250</v>
      </c>
      <c r="T1367">
        <f>IF(Table13[[#This Row],[MntSweetProducts]] = 0, "",Table13[[#This Row],[MntSweetProducts]])</f>
        <v>192</v>
      </c>
      <c r="U1367">
        <f>IF(Table13[[#This Row],[MntGoldProds]] = 0, "",Table13[[#This Row],[MntGoldProds]])</f>
        <v>108</v>
      </c>
      <c r="V1367">
        <v>1</v>
      </c>
      <c r="W1367">
        <v>3</v>
      </c>
      <c r="X1367">
        <v>7</v>
      </c>
      <c r="Y1367">
        <v>8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36</v>
      </c>
      <c r="AI1367" s="13">
        <f>SUM(Table13[[#This Row],[MntWines]:[MntGoldProds]])</f>
        <v>1367</v>
      </c>
      <c r="AJ1367" s="13">
        <f>AVERAGE(Table13[[#This Row],[MntWines]:[MntGoldProds]])</f>
        <v>227.83333333333334</v>
      </c>
      <c r="AK1367">
        <f>IF(Table13[[#This Row],[Total Number of Purchases]]=0,0,Table13[[#This Row],[Total Spend]]/Table13[[#This Row],[Total Number of Purchases]])</f>
        <v>71.94736842105263</v>
      </c>
      <c r="AM1367">
        <f>SUM(Table13[[#This Row],[NumDealsPurchases]:[NumStorePurchases]])</f>
        <v>19</v>
      </c>
      <c r="AN1367" s="14">
        <f>Snapshot_Date-Table13[[#This Row],[Dt_Customer]]</f>
        <v>369</v>
      </c>
      <c r="AP1367" s="13">
        <f>Table13[[#This Row],[NumDealsPurchases]]/Table13[[#This Row],[Total Number of Purchases]]*100</f>
        <v>5.2631578947368416</v>
      </c>
      <c r="AQ1367">
        <f>6-ROUNDUP(_xlfn.PERCENTRANK.INC(Table13[Recency],Table13[[#This Row],[Recency]])*5, 0)</f>
        <v>3</v>
      </c>
      <c r="AR1367">
        <f>ROUNDUP(_xlfn.PERCENTRANK.INC(Table13[Total Number of Purchases],Table13[[#This Row],[Total Number of Purchases]])*5,0)</f>
        <v>4</v>
      </c>
      <c r="AS1367">
        <f>ROUNDUP(_xlfn.PERCENTRANK.INC(Table13[Total Spend],Table13[[#This Row],[Total Spend]])*5,0)</f>
        <v>5</v>
      </c>
      <c r="AT1367" t="str">
        <f>Table13[[#This Row],[Recency Score]]&amp;Table13[[#This Row],[Frequency Score]]&amp;Table13[[#This Row],[Monetary Score]]</f>
        <v>345</v>
      </c>
      <c r="AU1367" t="str">
        <f t="shared" si="21"/>
        <v>Big Spenders</v>
      </c>
      <c r="AW1367" s="13">
        <f>DATEDIF(Table13[[#This Row],[Dt_Customer]], Snapshot_Date, "d")</f>
        <v>369</v>
      </c>
      <c r="AX1367" s="13">
        <f>Table13[[#This Row],[CL if today]]/365</f>
        <v>1.010958904109589</v>
      </c>
      <c r="AY1367">
        <f>Table13[[#This Row],[Total Number of Purchases]]/Table13[[#This Row],[Corrected CL]]</f>
        <v>18.794037940379404</v>
      </c>
      <c r="AZ1367">
        <f>Table13[[#This Row],[Average Order Value (AOV)]]*Table13[[#This Row],[Freq per Year]]</f>
        <v>1352.1815718157181</v>
      </c>
      <c r="BA1367">
        <f>Table13[[#This Row],[Total Spend]]/Table13[[#This Row],[Corrected CL]]</f>
        <v>1352.1815718157181</v>
      </c>
      <c r="BB1367">
        <v>407.30458221024264</v>
      </c>
      <c r="BC1367" s="1">
        <f>Table13[[#This Row],[Dt_Customer]]+Table13[[#This Row],[Recency]]</f>
        <v>41594</v>
      </c>
      <c r="BD1367" s="16" t="str">
        <f>IF(COUNTIF(A:A, A1367) &gt; 1, "Duplicate", "Unique")</f>
        <v>Unique</v>
      </c>
    </row>
    <row r="1368" spans="1:56" x14ac:dyDescent="0.3">
      <c r="A1368">
        <v>8405</v>
      </c>
      <c r="B1368">
        <v>1979</v>
      </c>
      <c r="C1368" t="s">
        <v>28</v>
      </c>
      <c r="D1368" t="s">
        <v>29</v>
      </c>
      <c r="E1368">
        <v>68274</v>
      </c>
      <c r="F1368">
        <v>1</v>
      </c>
      <c r="G1368">
        <v>1</v>
      </c>
      <c r="H1368" s="1">
        <v>41547</v>
      </c>
      <c r="I1368">
        <v>83</v>
      </c>
      <c r="J1368">
        <v>135</v>
      </c>
      <c r="K1368">
        <v>25</v>
      </c>
      <c r="L1368">
        <v>51</v>
      </c>
      <c r="M1368">
        <v>23</v>
      </c>
      <c r="N1368">
        <v>25</v>
      </c>
      <c r="O1368">
        <v>46</v>
      </c>
      <c r="P1368">
        <f>IF(Table13[[#This Row],[MntWines]] = 0,"",Table13[[#This Row],[MntWines]])</f>
        <v>135</v>
      </c>
      <c r="Q1368">
        <f>IF(Table13[[#This Row],[MntFruits]] = 0, "",Table13[[#This Row],[MntFruits]])</f>
        <v>25</v>
      </c>
      <c r="R1368">
        <f>IF(Table13[[#This Row],[MntMeatProducts]] = 0, "",Table13[[#This Row],[MntMeatProducts]])</f>
        <v>51</v>
      </c>
      <c r="S1368">
        <f>IF(Table13[[#This Row],[MntFishProducts]] = 0, "",Table13[[#This Row],[MntFishProducts]])</f>
        <v>23</v>
      </c>
      <c r="T1368">
        <f>IF(Table13[[#This Row],[MntSweetProducts]] = 0, "",Table13[[#This Row],[MntSweetProducts]])</f>
        <v>25</v>
      </c>
      <c r="U1368">
        <f>IF(Table13[[#This Row],[MntGoldProds]] = 0, "",Table13[[#This Row],[MntGoldProds]])</f>
        <v>46</v>
      </c>
      <c r="V1368">
        <v>2</v>
      </c>
      <c r="W1368">
        <v>4</v>
      </c>
      <c r="X1368">
        <v>2</v>
      </c>
      <c r="Y1368">
        <v>5</v>
      </c>
      <c r="Z1368">
        <v>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 t="s">
        <v>43</v>
      </c>
      <c r="AI1368" s="13">
        <f>SUM(Table13[[#This Row],[MntWines]:[MntGoldProds]])</f>
        <v>305</v>
      </c>
      <c r="AJ1368" s="13">
        <f>AVERAGE(Table13[[#This Row],[MntWines]:[MntGoldProds]])</f>
        <v>50.833333333333336</v>
      </c>
      <c r="AK1368">
        <f>IF(Table13[[#This Row],[Total Number of Purchases]]=0,0,Table13[[#This Row],[Total Spend]]/Table13[[#This Row],[Total Number of Purchases]])</f>
        <v>23.46153846153846</v>
      </c>
      <c r="AM1368">
        <f>SUM(Table13[[#This Row],[NumDealsPurchases]:[NumStorePurchases]])</f>
        <v>13</v>
      </c>
      <c r="AN1368" s="14">
        <f>Snapshot_Date-Table13[[#This Row],[Dt_Customer]]</f>
        <v>369</v>
      </c>
      <c r="AP1368" s="13">
        <f>Table13[[#This Row],[NumDealsPurchases]]/Table13[[#This Row],[Total Number of Purchases]]*100</f>
        <v>15.384615384615385</v>
      </c>
      <c r="AQ1368">
        <f>6-ROUNDUP(_xlfn.PERCENTRANK.INC(Table13[Recency],Table13[[#This Row],[Recency]])*5, 0)</f>
        <v>1</v>
      </c>
      <c r="AR1368">
        <f>ROUNDUP(_xlfn.PERCENTRANK.INC(Table13[Total Number of Purchases],Table13[[#This Row],[Total Number of Purchases]])*5,0)</f>
        <v>3</v>
      </c>
      <c r="AS1368">
        <f>ROUNDUP(_xlfn.PERCENTRANK.INC(Table13[Total Spend],Table13[[#This Row],[Total Spend]])*5,0)</f>
        <v>3</v>
      </c>
      <c r="AT1368" t="str">
        <f>Table13[[#This Row],[Recency Score]]&amp;Table13[[#This Row],[Frequency Score]]&amp;Table13[[#This Row],[Monetary Score]]</f>
        <v>133</v>
      </c>
      <c r="AU1368" t="str">
        <f t="shared" si="21"/>
        <v>Lost</v>
      </c>
      <c r="AW1368" s="13">
        <f>DATEDIF(Table13[[#This Row],[Dt_Customer]], Snapshot_Date, "d")</f>
        <v>369</v>
      </c>
      <c r="AX1368" s="13">
        <f>Table13[[#This Row],[CL if today]]/365</f>
        <v>1.010958904109589</v>
      </c>
      <c r="AY1368">
        <f>Table13[[#This Row],[Total Number of Purchases]]/Table13[[#This Row],[Corrected CL]]</f>
        <v>12.859078590785909</v>
      </c>
      <c r="AZ1368">
        <f>Table13[[#This Row],[Average Order Value (AOV)]]*Table13[[#This Row],[Freq per Year]]</f>
        <v>301.69376693766941</v>
      </c>
      <c r="BA1368">
        <f>Table13[[#This Row],[Total Spend]]/Table13[[#This Row],[Corrected CL]]</f>
        <v>301.69376693766941</v>
      </c>
      <c r="BB1368">
        <v>10.793010752688172</v>
      </c>
      <c r="BC1368" s="1">
        <f>Table13[[#This Row],[Dt_Customer]]+Table13[[#This Row],[Recency]]</f>
        <v>41630</v>
      </c>
      <c r="BD1368" s="16" t="str">
        <f>IF(COUNTIF(A:A, A1368) &gt; 1, "Duplicate", "Unique")</f>
        <v>Unique</v>
      </c>
    </row>
    <row r="1369" spans="1:56" x14ac:dyDescent="0.3">
      <c r="A1369">
        <v>4994</v>
      </c>
      <c r="B1369">
        <v>1943</v>
      </c>
      <c r="C1369" t="s">
        <v>41</v>
      </c>
      <c r="D1369" t="s">
        <v>31</v>
      </c>
      <c r="E1369">
        <v>77598</v>
      </c>
      <c r="F1369">
        <v>0</v>
      </c>
      <c r="G1369">
        <v>0</v>
      </c>
      <c r="H1369" s="1">
        <v>41548</v>
      </c>
      <c r="I1369">
        <v>53</v>
      </c>
      <c r="J1369">
        <v>1193</v>
      </c>
      <c r="K1369">
        <v>33</v>
      </c>
      <c r="L1369">
        <v>281</v>
      </c>
      <c r="M1369">
        <v>129</v>
      </c>
      <c r="N1369">
        <v>66</v>
      </c>
      <c r="O1369">
        <v>33</v>
      </c>
      <c r="P1369">
        <f>IF(Table13[[#This Row],[MntWines]] = 0,"",Table13[[#This Row],[MntWines]])</f>
        <v>1193</v>
      </c>
      <c r="Q1369">
        <f>IF(Table13[[#This Row],[MntFruits]] = 0, "",Table13[[#This Row],[MntFruits]])</f>
        <v>33</v>
      </c>
      <c r="R1369">
        <f>IF(Table13[[#This Row],[MntMeatProducts]] = 0, "",Table13[[#This Row],[MntMeatProducts]])</f>
        <v>281</v>
      </c>
      <c r="S1369">
        <f>IF(Table13[[#This Row],[MntFishProducts]] = 0, "",Table13[[#This Row],[MntFishProducts]])</f>
        <v>129</v>
      </c>
      <c r="T1369">
        <f>IF(Table13[[#This Row],[MntSweetProducts]] = 0, "",Table13[[#This Row],[MntSweetProducts]])</f>
        <v>66</v>
      </c>
      <c r="U1369">
        <f>IF(Table13[[#This Row],[MntGoldProds]] = 0, "",Table13[[#This Row],[MntGoldProds]])</f>
        <v>33</v>
      </c>
      <c r="V1369">
        <v>1</v>
      </c>
      <c r="W1369">
        <v>7</v>
      </c>
      <c r="X1369">
        <v>5</v>
      </c>
      <c r="Y1369">
        <v>13</v>
      </c>
      <c r="Z1369">
        <v>3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 t="s">
        <v>30</v>
      </c>
      <c r="AI1369" s="13">
        <f>SUM(Table13[[#This Row],[MntWines]:[MntGoldProds]])</f>
        <v>1735</v>
      </c>
      <c r="AJ1369" s="13">
        <f>AVERAGE(Table13[[#This Row],[MntWines]:[MntGoldProds]])</f>
        <v>289.16666666666669</v>
      </c>
      <c r="AK1369">
        <f>IF(Table13[[#This Row],[Total Number of Purchases]]=0,0,Table13[[#This Row],[Total Spend]]/Table13[[#This Row],[Total Number of Purchases]])</f>
        <v>66.730769230769226</v>
      </c>
      <c r="AM1369">
        <f>SUM(Table13[[#This Row],[NumDealsPurchases]:[NumStorePurchases]])</f>
        <v>26</v>
      </c>
      <c r="AN1369" s="14">
        <f>Snapshot_Date-Table13[[#This Row],[Dt_Customer]]</f>
        <v>368</v>
      </c>
      <c r="AP1369" s="13">
        <f>Table13[[#This Row],[NumDealsPurchases]]/Table13[[#This Row],[Total Number of Purchases]]*100</f>
        <v>3.8461538461538463</v>
      </c>
      <c r="AQ1369">
        <f>6-ROUNDUP(_xlfn.PERCENTRANK.INC(Table13[Recency],Table13[[#This Row],[Recency]])*5, 0)</f>
        <v>3</v>
      </c>
      <c r="AR1369">
        <f>ROUNDUP(_xlfn.PERCENTRANK.INC(Table13[Total Number of Purchases],Table13[[#This Row],[Total Number of Purchases]])*5,0)</f>
        <v>5</v>
      </c>
      <c r="AS1369">
        <f>ROUNDUP(_xlfn.PERCENTRANK.INC(Table13[Total Spend],Table13[[#This Row],[Total Spend]])*5,0)</f>
        <v>5</v>
      </c>
      <c r="AT1369" t="str">
        <f>Table13[[#This Row],[Recency Score]]&amp;Table13[[#This Row],[Frequency Score]]&amp;Table13[[#This Row],[Monetary Score]]</f>
        <v>355</v>
      </c>
      <c r="AU1369" t="str">
        <f t="shared" si="21"/>
        <v>Frequent Buyers</v>
      </c>
      <c r="AW1369" s="13">
        <f>DATEDIF(Table13[[#This Row],[Dt_Customer]], Snapshot_Date, "d")</f>
        <v>368</v>
      </c>
      <c r="AX1369" s="13">
        <f>Table13[[#This Row],[CL if today]]/365</f>
        <v>1.0082191780821919</v>
      </c>
      <c r="AY1369">
        <f>Table13[[#This Row],[Total Number of Purchases]]/Table13[[#This Row],[Corrected CL]]</f>
        <v>25.788043478260867</v>
      </c>
      <c r="AZ1369">
        <f>Table13[[#This Row],[Average Order Value (AOV)]]*Table13[[#This Row],[Freq per Year]]</f>
        <v>1720.8559782608693</v>
      </c>
      <c r="BA1369">
        <f>Table13[[#This Row],[Total Spend]]/Table13[[#This Row],[Corrected CL]]</f>
        <v>1720.8559782608695</v>
      </c>
      <c r="BB1369">
        <v>1016.2938005390836</v>
      </c>
      <c r="BC1369" s="1">
        <f>Table13[[#This Row],[Dt_Customer]]+Table13[[#This Row],[Recency]]</f>
        <v>41601</v>
      </c>
      <c r="BD1369" s="16" t="str">
        <f>IF(COUNTIF(A:A, A1369) &gt; 1, "Duplicate", "Unique")</f>
        <v>Unique</v>
      </c>
    </row>
    <row r="1370" spans="1:56" x14ac:dyDescent="0.3">
      <c r="A1370">
        <v>4554</v>
      </c>
      <c r="B1370">
        <v>1965</v>
      </c>
      <c r="C1370" t="s">
        <v>28</v>
      </c>
      <c r="D1370" t="s">
        <v>35</v>
      </c>
      <c r="E1370">
        <v>47009</v>
      </c>
      <c r="F1370">
        <v>0</v>
      </c>
      <c r="G1370">
        <v>1</v>
      </c>
      <c r="H1370" s="1">
        <v>41548</v>
      </c>
      <c r="I1370">
        <v>89</v>
      </c>
      <c r="J1370">
        <v>171</v>
      </c>
      <c r="K1370">
        <v>45</v>
      </c>
      <c r="L1370">
        <v>73</v>
      </c>
      <c r="M1370">
        <v>59</v>
      </c>
      <c r="N1370">
        <v>10</v>
      </c>
      <c r="O1370">
        <v>90</v>
      </c>
      <c r="P1370">
        <f>IF(Table13[[#This Row],[MntWines]] = 0,"",Table13[[#This Row],[MntWines]])</f>
        <v>171</v>
      </c>
      <c r="Q1370">
        <f>IF(Table13[[#This Row],[MntFruits]] = 0, "",Table13[[#This Row],[MntFruits]])</f>
        <v>45</v>
      </c>
      <c r="R1370">
        <f>IF(Table13[[#This Row],[MntMeatProducts]] = 0, "",Table13[[#This Row],[MntMeatProducts]])</f>
        <v>73</v>
      </c>
      <c r="S1370">
        <f>IF(Table13[[#This Row],[MntFishProducts]] = 0, "",Table13[[#This Row],[MntFishProducts]])</f>
        <v>59</v>
      </c>
      <c r="T1370">
        <f>IF(Table13[[#This Row],[MntSweetProducts]] = 0, "",Table13[[#This Row],[MntSweetProducts]])</f>
        <v>10</v>
      </c>
      <c r="U1370">
        <f>IF(Table13[[#This Row],[MntGoldProds]] = 0, "",Table13[[#This Row],[MntGoldProds]])</f>
        <v>90</v>
      </c>
      <c r="V1370">
        <v>4</v>
      </c>
      <c r="W1370">
        <v>3</v>
      </c>
      <c r="X1370">
        <v>2</v>
      </c>
      <c r="Y1370">
        <v>8</v>
      </c>
      <c r="Z1370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 t="s">
        <v>30</v>
      </c>
      <c r="AI1370" s="13">
        <f>SUM(Table13[[#This Row],[MntWines]:[MntGoldProds]])</f>
        <v>448</v>
      </c>
      <c r="AJ1370" s="13">
        <f>AVERAGE(Table13[[#This Row],[MntWines]:[MntGoldProds]])</f>
        <v>74.666666666666671</v>
      </c>
      <c r="AK1370">
        <f>IF(Table13[[#This Row],[Total Number of Purchases]]=0,0,Table13[[#This Row],[Total Spend]]/Table13[[#This Row],[Total Number of Purchases]])</f>
        <v>26.352941176470587</v>
      </c>
      <c r="AM1370">
        <f>SUM(Table13[[#This Row],[NumDealsPurchases]:[NumStorePurchases]])</f>
        <v>17</v>
      </c>
      <c r="AN1370" s="14">
        <f>Snapshot_Date-Table13[[#This Row],[Dt_Customer]]</f>
        <v>368</v>
      </c>
      <c r="AP1370" s="13">
        <f>Table13[[#This Row],[NumDealsPurchases]]/Table13[[#This Row],[Total Number of Purchases]]*100</f>
        <v>23.52941176470588</v>
      </c>
      <c r="AQ1370">
        <f>6-ROUNDUP(_xlfn.PERCENTRANK.INC(Table13[Recency],Table13[[#This Row],[Recency]])*5, 0)</f>
        <v>1</v>
      </c>
      <c r="AR1370">
        <f>ROUNDUP(_xlfn.PERCENTRANK.INC(Table13[Total Number of Purchases],Table13[[#This Row],[Total Number of Purchases]])*5,0)</f>
        <v>3</v>
      </c>
      <c r="AS1370">
        <f>ROUNDUP(_xlfn.PERCENTRANK.INC(Table13[Total Spend],Table13[[#This Row],[Total Spend]])*5,0)</f>
        <v>3</v>
      </c>
      <c r="AT1370" t="str">
        <f>Table13[[#This Row],[Recency Score]]&amp;Table13[[#This Row],[Frequency Score]]&amp;Table13[[#This Row],[Monetary Score]]</f>
        <v>133</v>
      </c>
      <c r="AU1370" t="str">
        <f t="shared" si="21"/>
        <v>Lost</v>
      </c>
      <c r="AW1370" s="13">
        <f>DATEDIF(Table13[[#This Row],[Dt_Customer]], Snapshot_Date, "d")</f>
        <v>368</v>
      </c>
      <c r="AX1370" s="13">
        <f>Table13[[#This Row],[CL if today]]/365</f>
        <v>1.0082191780821919</v>
      </c>
      <c r="AY1370">
        <f>Table13[[#This Row],[Total Number of Purchases]]/Table13[[#This Row],[Corrected CL]]</f>
        <v>16.861413043478258</v>
      </c>
      <c r="AZ1370">
        <f>Table13[[#This Row],[Average Order Value (AOV)]]*Table13[[#This Row],[Freq per Year]]</f>
        <v>444.34782608695645</v>
      </c>
      <c r="BA1370">
        <f>Table13[[#This Row],[Total Spend]]/Table13[[#This Row],[Corrected CL]]</f>
        <v>444.3478260869565</v>
      </c>
      <c r="BB1370">
        <v>1016.2938005390836</v>
      </c>
      <c r="BC1370" s="1">
        <f>Table13[[#This Row],[Dt_Customer]]+Table13[[#This Row],[Recency]]</f>
        <v>41637</v>
      </c>
      <c r="BD1370" s="16" t="str">
        <f>IF(COUNTIF(A:A, A1370) &gt; 1, "Duplicate", "Unique")</f>
        <v>Unique</v>
      </c>
    </row>
    <row r="1371" spans="1:56" x14ac:dyDescent="0.3">
      <c r="A1371">
        <v>7250</v>
      </c>
      <c r="B1371">
        <v>1978</v>
      </c>
      <c r="C1371" t="s">
        <v>28</v>
      </c>
      <c r="D1371" t="s">
        <v>35</v>
      </c>
      <c r="E1371">
        <v>57867</v>
      </c>
      <c r="F1371">
        <v>1</v>
      </c>
      <c r="G1371">
        <v>0</v>
      </c>
      <c r="H1371" s="1">
        <v>41548</v>
      </c>
      <c r="I1371">
        <v>48</v>
      </c>
      <c r="J1371">
        <v>344</v>
      </c>
      <c r="K1371">
        <v>35</v>
      </c>
      <c r="L1371">
        <v>178</v>
      </c>
      <c r="M1371">
        <v>15</v>
      </c>
      <c r="N1371">
        <v>23</v>
      </c>
      <c r="O1371">
        <v>17</v>
      </c>
      <c r="P1371">
        <f>IF(Table13[[#This Row],[MntWines]] = 0,"",Table13[[#This Row],[MntWines]])</f>
        <v>344</v>
      </c>
      <c r="Q1371">
        <f>IF(Table13[[#This Row],[MntFruits]] = 0, "",Table13[[#This Row],[MntFruits]])</f>
        <v>35</v>
      </c>
      <c r="R1371">
        <f>IF(Table13[[#This Row],[MntMeatProducts]] = 0, "",Table13[[#This Row],[MntMeatProducts]])</f>
        <v>178</v>
      </c>
      <c r="S1371">
        <f>IF(Table13[[#This Row],[MntFishProducts]] = 0, "",Table13[[#This Row],[MntFishProducts]])</f>
        <v>15</v>
      </c>
      <c r="T1371">
        <f>IF(Table13[[#This Row],[MntSweetProducts]] = 0, "",Table13[[#This Row],[MntSweetProducts]])</f>
        <v>23</v>
      </c>
      <c r="U1371">
        <f>IF(Table13[[#This Row],[MntGoldProds]] = 0, "",Table13[[#This Row],[MntGoldProds]])</f>
        <v>17</v>
      </c>
      <c r="V1371">
        <v>7</v>
      </c>
      <c r="W1371">
        <v>7</v>
      </c>
      <c r="X1371">
        <v>2</v>
      </c>
      <c r="Y1371">
        <v>9</v>
      </c>
      <c r="Z1371">
        <v>6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32</v>
      </c>
      <c r="AI1371" s="13">
        <f>SUM(Table13[[#This Row],[MntWines]:[MntGoldProds]])</f>
        <v>612</v>
      </c>
      <c r="AJ1371" s="13">
        <f>AVERAGE(Table13[[#This Row],[MntWines]:[MntGoldProds]])</f>
        <v>102</v>
      </c>
      <c r="AK1371">
        <f>IF(Table13[[#This Row],[Total Number of Purchases]]=0,0,Table13[[#This Row],[Total Spend]]/Table13[[#This Row],[Total Number of Purchases]])</f>
        <v>24.48</v>
      </c>
      <c r="AM1371">
        <f>SUM(Table13[[#This Row],[NumDealsPurchases]:[NumStorePurchases]])</f>
        <v>25</v>
      </c>
      <c r="AN1371" s="14">
        <f>Snapshot_Date-Table13[[#This Row],[Dt_Customer]]</f>
        <v>368</v>
      </c>
      <c r="AP1371" s="13">
        <f>Table13[[#This Row],[NumDealsPurchases]]/Table13[[#This Row],[Total Number of Purchases]]*100</f>
        <v>28.000000000000004</v>
      </c>
      <c r="AQ1371">
        <f>6-ROUNDUP(_xlfn.PERCENTRANK.INC(Table13[Recency],Table13[[#This Row],[Recency]])*5, 0)</f>
        <v>3</v>
      </c>
      <c r="AR1371">
        <f>ROUNDUP(_xlfn.PERCENTRANK.INC(Table13[Total Number of Purchases],Table13[[#This Row],[Total Number of Purchases]])*5,0)</f>
        <v>5</v>
      </c>
      <c r="AS1371">
        <f>ROUNDUP(_xlfn.PERCENTRANK.INC(Table13[Total Spend],Table13[[#This Row],[Total Spend]])*5,0)</f>
        <v>3</v>
      </c>
      <c r="AT1371" t="str">
        <f>Table13[[#This Row],[Recency Score]]&amp;Table13[[#This Row],[Frequency Score]]&amp;Table13[[#This Row],[Monetary Score]]</f>
        <v>353</v>
      </c>
      <c r="AU1371" t="str">
        <f t="shared" si="21"/>
        <v>Frequent Buyers</v>
      </c>
      <c r="AW1371" s="13">
        <f>DATEDIF(Table13[[#This Row],[Dt_Customer]], Snapshot_Date, "d")</f>
        <v>368</v>
      </c>
      <c r="AX1371" s="13">
        <f>Table13[[#This Row],[CL if today]]/365</f>
        <v>1.0082191780821919</v>
      </c>
      <c r="AY1371">
        <f>Table13[[#This Row],[Total Number of Purchases]]/Table13[[#This Row],[Corrected CL]]</f>
        <v>24.79619565217391</v>
      </c>
      <c r="AZ1371">
        <f>Table13[[#This Row],[Average Order Value (AOV)]]*Table13[[#This Row],[Freq per Year]]</f>
        <v>607.01086956521738</v>
      </c>
      <c r="BA1371">
        <f>Table13[[#This Row],[Total Spend]]/Table13[[#This Row],[Corrected CL]]</f>
        <v>607.01086956521738</v>
      </c>
      <c r="BB1371">
        <v>750.66037735849056</v>
      </c>
      <c r="BC1371" s="1">
        <f>Table13[[#This Row],[Dt_Customer]]+Table13[[#This Row],[Recency]]</f>
        <v>41596</v>
      </c>
      <c r="BD1371" s="16" t="str">
        <f>IF(COUNTIF(A:A, A1371) &gt; 1, "Duplicate", "Unique")</f>
        <v>Unique</v>
      </c>
    </row>
    <row r="1372" spans="1:56" x14ac:dyDescent="0.3">
      <c r="A1372">
        <v>10711</v>
      </c>
      <c r="B1372">
        <v>1945</v>
      </c>
      <c r="C1372" t="s">
        <v>28</v>
      </c>
      <c r="D1372" t="s">
        <v>33</v>
      </c>
      <c r="E1372">
        <v>69755</v>
      </c>
      <c r="F1372">
        <v>0</v>
      </c>
      <c r="G1372">
        <v>0</v>
      </c>
      <c r="H1372" s="1">
        <v>41549</v>
      </c>
      <c r="I1372">
        <v>23</v>
      </c>
      <c r="J1372">
        <v>217</v>
      </c>
      <c r="K1372">
        <v>77</v>
      </c>
      <c r="L1372">
        <v>373</v>
      </c>
      <c r="M1372">
        <v>111</v>
      </c>
      <c r="N1372">
        <v>23</v>
      </c>
      <c r="O1372">
        <v>93</v>
      </c>
      <c r="P1372">
        <f>IF(Table13[[#This Row],[MntWines]] = 0,"",Table13[[#This Row],[MntWines]])</f>
        <v>217</v>
      </c>
      <c r="Q1372">
        <f>IF(Table13[[#This Row],[MntFruits]] = 0, "",Table13[[#This Row],[MntFruits]])</f>
        <v>77</v>
      </c>
      <c r="R1372">
        <f>IF(Table13[[#This Row],[MntMeatProducts]] = 0, "",Table13[[#This Row],[MntMeatProducts]])</f>
        <v>373</v>
      </c>
      <c r="S1372">
        <f>IF(Table13[[#This Row],[MntFishProducts]] = 0, "",Table13[[#This Row],[MntFishProducts]])</f>
        <v>111</v>
      </c>
      <c r="T1372">
        <f>IF(Table13[[#This Row],[MntSweetProducts]] = 0, "",Table13[[#This Row],[MntSweetProducts]])</f>
        <v>23</v>
      </c>
      <c r="U1372">
        <f>IF(Table13[[#This Row],[MntGoldProds]] = 0, "",Table13[[#This Row],[MntGoldProds]])</f>
        <v>93</v>
      </c>
      <c r="V1372">
        <v>1</v>
      </c>
      <c r="W1372">
        <v>3</v>
      </c>
      <c r="X1372">
        <v>6</v>
      </c>
      <c r="Y1372">
        <v>12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 t="s">
        <v>43</v>
      </c>
      <c r="AI1372" s="13">
        <f>SUM(Table13[[#This Row],[MntWines]:[MntGoldProds]])</f>
        <v>894</v>
      </c>
      <c r="AJ1372" s="13">
        <f>AVERAGE(Table13[[#This Row],[MntWines]:[MntGoldProds]])</f>
        <v>149</v>
      </c>
      <c r="AK1372">
        <f>IF(Table13[[#This Row],[Total Number of Purchases]]=0,0,Table13[[#This Row],[Total Spend]]/Table13[[#This Row],[Total Number of Purchases]])</f>
        <v>40.636363636363633</v>
      </c>
      <c r="AM1372">
        <f>SUM(Table13[[#This Row],[NumDealsPurchases]:[NumStorePurchases]])</f>
        <v>22</v>
      </c>
      <c r="AN1372" s="14">
        <f>Snapshot_Date-Table13[[#This Row],[Dt_Customer]]</f>
        <v>367</v>
      </c>
      <c r="AP1372" s="13">
        <f>Table13[[#This Row],[NumDealsPurchases]]/Table13[[#This Row],[Total Number of Purchases]]*100</f>
        <v>4.5454545454545459</v>
      </c>
      <c r="AQ1372">
        <f>6-ROUNDUP(_xlfn.PERCENTRANK.INC(Table13[Recency],Table13[[#This Row],[Recency]])*5, 0)</f>
        <v>4</v>
      </c>
      <c r="AR1372">
        <f>ROUNDUP(_xlfn.PERCENTRANK.INC(Table13[Total Number of Purchases],Table13[[#This Row],[Total Number of Purchases]])*5,0)</f>
        <v>4</v>
      </c>
      <c r="AS1372">
        <f>ROUNDUP(_xlfn.PERCENTRANK.INC(Table13[Total Spend],Table13[[#This Row],[Total Spend]])*5,0)</f>
        <v>4</v>
      </c>
      <c r="AT1372" t="str">
        <f>Table13[[#This Row],[Recency Score]]&amp;Table13[[#This Row],[Frequency Score]]&amp;Table13[[#This Row],[Monetary Score]]</f>
        <v>444</v>
      </c>
      <c r="AU1372" t="str">
        <f t="shared" si="21"/>
        <v>Potential Loyalists</v>
      </c>
      <c r="AW1372" s="13">
        <f>DATEDIF(Table13[[#This Row],[Dt_Customer]], Snapshot_Date, "d")</f>
        <v>367</v>
      </c>
      <c r="AX1372" s="13">
        <f>Table13[[#This Row],[CL if today]]/365</f>
        <v>1.0054794520547945</v>
      </c>
      <c r="AY1372">
        <f>Table13[[#This Row],[Total Number of Purchases]]/Table13[[#This Row],[Corrected CL]]</f>
        <v>21.880108991825615</v>
      </c>
      <c r="AZ1372">
        <f>Table13[[#This Row],[Average Order Value (AOV)]]*Table13[[#This Row],[Freq per Year]]</f>
        <v>889.1280653950954</v>
      </c>
      <c r="BA1372">
        <f>Table13[[#This Row],[Total Spend]]/Table13[[#This Row],[Corrected CL]]</f>
        <v>889.1280653950954</v>
      </c>
      <c r="BB1372">
        <v>457.98102981029814</v>
      </c>
      <c r="BC1372" s="1">
        <f>Table13[[#This Row],[Dt_Customer]]+Table13[[#This Row],[Recency]]</f>
        <v>41572</v>
      </c>
      <c r="BD1372" s="16" t="str">
        <f>IF(COUNTIF(A:A, A1372) &gt; 1, "Duplicate", "Unique")</f>
        <v>Unique</v>
      </c>
    </row>
    <row r="1373" spans="1:56" x14ac:dyDescent="0.3">
      <c r="A1373">
        <v>1729</v>
      </c>
      <c r="B1373">
        <v>1961</v>
      </c>
      <c r="C1373" t="s">
        <v>37</v>
      </c>
      <c r="D1373" t="s">
        <v>35</v>
      </c>
      <c r="E1373">
        <v>66426</v>
      </c>
      <c r="F1373">
        <v>0</v>
      </c>
      <c r="G1373">
        <v>1</v>
      </c>
      <c r="H1373" s="1">
        <v>41549</v>
      </c>
      <c r="I1373">
        <v>14</v>
      </c>
      <c r="J1373">
        <v>1043</v>
      </c>
      <c r="K1373">
        <v>24</v>
      </c>
      <c r="L1373">
        <v>97</v>
      </c>
      <c r="M1373">
        <v>32</v>
      </c>
      <c r="N1373">
        <v>24</v>
      </c>
      <c r="O1373">
        <v>157</v>
      </c>
      <c r="P1373">
        <f>IF(Table13[[#This Row],[MntWines]] = 0,"",Table13[[#This Row],[MntWines]])</f>
        <v>1043</v>
      </c>
      <c r="Q1373">
        <f>IF(Table13[[#This Row],[MntFruits]] = 0, "",Table13[[#This Row],[MntFruits]])</f>
        <v>24</v>
      </c>
      <c r="R1373">
        <f>IF(Table13[[#This Row],[MntMeatProducts]] = 0, "",Table13[[#This Row],[MntMeatProducts]])</f>
        <v>97</v>
      </c>
      <c r="S1373">
        <f>IF(Table13[[#This Row],[MntFishProducts]] = 0, "",Table13[[#This Row],[MntFishProducts]])</f>
        <v>32</v>
      </c>
      <c r="T1373">
        <f>IF(Table13[[#This Row],[MntSweetProducts]] = 0, "",Table13[[#This Row],[MntSweetProducts]])</f>
        <v>24</v>
      </c>
      <c r="U1373">
        <f>IF(Table13[[#This Row],[MntGoldProds]] = 0, "",Table13[[#This Row],[MntGoldProds]])</f>
        <v>157</v>
      </c>
      <c r="V1373">
        <v>2</v>
      </c>
      <c r="W1373">
        <v>3</v>
      </c>
      <c r="X1373">
        <v>5</v>
      </c>
      <c r="Y1373">
        <v>10</v>
      </c>
      <c r="Z1373">
        <v>6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30</v>
      </c>
      <c r="AI1373" s="13">
        <f>SUM(Table13[[#This Row],[MntWines]:[MntGoldProds]])</f>
        <v>1377</v>
      </c>
      <c r="AJ1373" s="13">
        <f>AVERAGE(Table13[[#This Row],[MntWines]:[MntGoldProds]])</f>
        <v>229.5</v>
      </c>
      <c r="AK1373">
        <f>IF(Table13[[#This Row],[Total Number of Purchases]]=0,0,Table13[[#This Row],[Total Spend]]/Table13[[#This Row],[Total Number of Purchases]])</f>
        <v>68.849999999999994</v>
      </c>
      <c r="AM1373">
        <f>SUM(Table13[[#This Row],[NumDealsPurchases]:[NumStorePurchases]])</f>
        <v>20</v>
      </c>
      <c r="AN1373" s="14">
        <f>Snapshot_Date-Table13[[#This Row],[Dt_Customer]]</f>
        <v>367</v>
      </c>
      <c r="AP1373" s="13">
        <f>Table13[[#This Row],[NumDealsPurchases]]/Table13[[#This Row],[Total Number of Purchases]]*100</f>
        <v>10</v>
      </c>
      <c r="AQ1373">
        <f>6-ROUNDUP(_xlfn.PERCENTRANK.INC(Table13[Recency],Table13[[#This Row],[Recency]])*5, 0)</f>
        <v>5</v>
      </c>
      <c r="AR1373">
        <f>ROUNDUP(_xlfn.PERCENTRANK.INC(Table13[Total Number of Purchases],Table13[[#This Row],[Total Number of Purchases]])*5,0)</f>
        <v>4</v>
      </c>
      <c r="AS1373">
        <f>ROUNDUP(_xlfn.PERCENTRANK.INC(Table13[Total Spend],Table13[[#This Row],[Total Spend]])*5,0)</f>
        <v>5</v>
      </c>
      <c r="AT1373" t="str">
        <f>Table13[[#This Row],[Recency Score]]&amp;Table13[[#This Row],[Frequency Score]]&amp;Table13[[#This Row],[Monetary Score]]</f>
        <v>545</v>
      </c>
      <c r="AU1373" t="str">
        <f t="shared" si="21"/>
        <v>Loyal Customers</v>
      </c>
      <c r="AW1373" s="13">
        <f>DATEDIF(Table13[[#This Row],[Dt_Customer]], Snapshot_Date, "d")</f>
        <v>367</v>
      </c>
      <c r="AX1373" s="13">
        <f>Table13[[#This Row],[CL if today]]/365</f>
        <v>1.0054794520547945</v>
      </c>
      <c r="AY1373">
        <f>Table13[[#This Row],[Total Number of Purchases]]/Table13[[#This Row],[Corrected CL]]</f>
        <v>19.891008174386922</v>
      </c>
      <c r="AZ1373">
        <f>Table13[[#This Row],[Average Order Value (AOV)]]*Table13[[#This Row],[Freq per Year]]</f>
        <v>1369.4959128065395</v>
      </c>
      <c r="BA1373">
        <f>Table13[[#This Row],[Total Spend]]/Table13[[#This Row],[Corrected CL]]</f>
        <v>1369.4959128065395</v>
      </c>
      <c r="BB1373">
        <v>444.3478260869565</v>
      </c>
      <c r="BC1373" s="1">
        <f>Table13[[#This Row],[Dt_Customer]]+Table13[[#This Row],[Recency]]</f>
        <v>41563</v>
      </c>
      <c r="BD1373" s="16" t="str">
        <f>IF(COUNTIF(A:A, A1373) &gt; 1, "Duplicate", "Unique")</f>
        <v>Unique</v>
      </c>
    </row>
    <row r="1374" spans="1:56" x14ac:dyDescent="0.3">
      <c r="A1374">
        <v>271</v>
      </c>
      <c r="B1374">
        <v>1969</v>
      </c>
      <c r="C1374" t="s">
        <v>28</v>
      </c>
      <c r="D1374" t="s">
        <v>42</v>
      </c>
      <c r="E1374">
        <v>40590</v>
      </c>
      <c r="F1374">
        <v>1</v>
      </c>
      <c r="G1374">
        <v>1</v>
      </c>
      <c r="H1374" s="1">
        <v>41549</v>
      </c>
      <c r="I1374">
        <v>30</v>
      </c>
      <c r="J1374">
        <v>154</v>
      </c>
      <c r="K1374">
        <v>0</v>
      </c>
      <c r="L1374">
        <v>50</v>
      </c>
      <c r="M1374">
        <v>6</v>
      </c>
      <c r="N1374">
        <v>11</v>
      </c>
      <c r="O1374">
        <v>37</v>
      </c>
      <c r="P1374">
        <f>IF(Table13[[#This Row],[MntWines]] = 0,"",Table13[[#This Row],[MntWines]])</f>
        <v>154</v>
      </c>
      <c r="Q1374" t="str">
        <f>IF(Table13[[#This Row],[MntFruits]] = 0, "",Table13[[#This Row],[MntFruits]])</f>
        <v/>
      </c>
      <c r="R1374">
        <f>IF(Table13[[#This Row],[MntMeatProducts]] = 0, "",Table13[[#This Row],[MntMeatProducts]])</f>
        <v>50</v>
      </c>
      <c r="S1374">
        <f>IF(Table13[[#This Row],[MntFishProducts]] = 0, "",Table13[[#This Row],[MntFishProducts]])</f>
        <v>6</v>
      </c>
      <c r="T1374">
        <f>IF(Table13[[#This Row],[MntSweetProducts]] = 0, "",Table13[[#This Row],[MntSweetProducts]])</f>
        <v>11</v>
      </c>
      <c r="U1374">
        <f>IF(Table13[[#This Row],[MntGoldProds]] = 0, "",Table13[[#This Row],[MntGoldProds]])</f>
        <v>37</v>
      </c>
      <c r="V1374">
        <v>5</v>
      </c>
      <c r="W1374">
        <v>3</v>
      </c>
      <c r="X1374">
        <v>4</v>
      </c>
      <c r="Y1374">
        <v>3</v>
      </c>
      <c r="Z1374">
        <v>6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 t="s">
        <v>32</v>
      </c>
      <c r="AI1374" s="13">
        <f>SUM(Table13[[#This Row],[MntWines]:[MntGoldProds]])</f>
        <v>258</v>
      </c>
      <c r="AJ1374" s="13">
        <f>AVERAGE(Table13[[#This Row],[MntWines]:[MntGoldProds]])</f>
        <v>43</v>
      </c>
      <c r="AK1374">
        <f>IF(Table13[[#This Row],[Total Number of Purchases]]=0,0,Table13[[#This Row],[Total Spend]]/Table13[[#This Row],[Total Number of Purchases]])</f>
        <v>17.2</v>
      </c>
      <c r="AM1374">
        <f>SUM(Table13[[#This Row],[NumDealsPurchases]:[NumStorePurchases]])</f>
        <v>15</v>
      </c>
      <c r="AN1374" s="14">
        <f>Snapshot_Date-Table13[[#This Row],[Dt_Customer]]</f>
        <v>367</v>
      </c>
      <c r="AP1374" s="13">
        <f>Table13[[#This Row],[NumDealsPurchases]]/Table13[[#This Row],[Total Number of Purchases]]*100</f>
        <v>33.333333333333329</v>
      </c>
      <c r="AQ1374">
        <f>6-ROUNDUP(_xlfn.PERCENTRANK.INC(Table13[Recency],Table13[[#This Row],[Recency]])*5, 0)</f>
        <v>4</v>
      </c>
      <c r="AR1374">
        <f>ROUNDUP(_xlfn.PERCENTRANK.INC(Table13[Total Number of Purchases],Table13[[#This Row],[Total Number of Purchases]])*5,0)</f>
        <v>3</v>
      </c>
      <c r="AS1374">
        <f>ROUNDUP(_xlfn.PERCENTRANK.INC(Table13[Total Spend],Table13[[#This Row],[Total Spend]])*5,0)</f>
        <v>3</v>
      </c>
      <c r="AT1374" t="str">
        <f>Table13[[#This Row],[Recency Score]]&amp;Table13[[#This Row],[Frequency Score]]&amp;Table13[[#This Row],[Monetary Score]]</f>
        <v>433</v>
      </c>
      <c r="AU1374" t="str">
        <f t="shared" si="21"/>
        <v>Potential Loyalists</v>
      </c>
      <c r="AW1374" s="13">
        <f>DATEDIF(Table13[[#This Row],[Dt_Customer]], Snapshot_Date, "d")</f>
        <v>367</v>
      </c>
      <c r="AX1374" s="13">
        <f>Table13[[#This Row],[CL if today]]/365</f>
        <v>1.0054794520547945</v>
      </c>
      <c r="AY1374">
        <f>Table13[[#This Row],[Total Number of Purchases]]/Table13[[#This Row],[Corrected CL]]</f>
        <v>14.918256130790191</v>
      </c>
      <c r="AZ1374">
        <f>Table13[[#This Row],[Average Order Value (AOV)]]*Table13[[#This Row],[Freq per Year]]</f>
        <v>256.59400544959129</v>
      </c>
      <c r="BA1374">
        <f>Table13[[#This Row],[Total Spend]]/Table13[[#This Row],[Corrected CL]]</f>
        <v>256.59400544959129</v>
      </c>
      <c r="BB1374">
        <v>1352.1815718157181</v>
      </c>
      <c r="BC1374" s="1">
        <f>Table13[[#This Row],[Dt_Customer]]+Table13[[#This Row],[Recency]]</f>
        <v>41579</v>
      </c>
      <c r="BD1374" s="16" t="str">
        <f>IF(COUNTIF(A:A, A1374) &gt; 1, "Duplicate", "Unique")</f>
        <v>Unique</v>
      </c>
    </row>
    <row r="1375" spans="1:56" x14ac:dyDescent="0.3">
      <c r="A1375">
        <v>7699</v>
      </c>
      <c r="B1375">
        <v>1969</v>
      </c>
      <c r="C1375" t="s">
        <v>28</v>
      </c>
      <c r="D1375" t="s">
        <v>42</v>
      </c>
      <c r="E1375">
        <v>40590</v>
      </c>
      <c r="F1375">
        <v>1</v>
      </c>
      <c r="G1375">
        <v>1</v>
      </c>
      <c r="H1375" s="1">
        <v>41549</v>
      </c>
      <c r="I1375">
        <v>30</v>
      </c>
      <c r="J1375">
        <v>154</v>
      </c>
      <c r="K1375">
        <v>0</v>
      </c>
      <c r="L1375">
        <v>50</v>
      </c>
      <c r="M1375">
        <v>6</v>
      </c>
      <c r="N1375">
        <v>11</v>
      </c>
      <c r="O1375">
        <v>37</v>
      </c>
      <c r="P1375">
        <f>IF(Table13[[#This Row],[MntWines]] = 0,"",Table13[[#This Row],[MntWines]])</f>
        <v>154</v>
      </c>
      <c r="Q1375" t="str">
        <f>IF(Table13[[#This Row],[MntFruits]] = 0, "",Table13[[#This Row],[MntFruits]])</f>
        <v/>
      </c>
      <c r="R1375">
        <f>IF(Table13[[#This Row],[MntMeatProducts]] = 0, "",Table13[[#This Row],[MntMeatProducts]])</f>
        <v>50</v>
      </c>
      <c r="S1375">
        <f>IF(Table13[[#This Row],[MntFishProducts]] = 0, "",Table13[[#This Row],[MntFishProducts]])</f>
        <v>6</v>
      </c>
      <c r="T1375">
        <f>IF(Table13[[#This Row],[MntSweetProducts]] = 0, "",Table13[[#This Row],[MntSweetProducts]])</f>
        <v>11</v>
      </c>
      <c r="U1375">
        <f>IF(Table13[[#This Row],[MntGoldProds]] = 0, "",Table13[[#This Row],[MntGoldProds]])</f>
        <v>37</v>
      </c>
      <c r="V1375">
        <v>5</v>
      </c>
      <c r="W1375">
        <v>3</v>
      </c>
      <c r="X1375">
        <v>4</v>
      </c>
      <c r="Y1375">
        <v>3</v>
      </c>
      <c r="Z1375">
        <v>6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 t="s">
        <v>32</v>
      </c>
      <c r="AI1375" s="13">
        <f>SUM(Table13[[#This Row],[MntWines]:[MntGoldProds]])</f>
        <v>258</v>
      </c>
      <c r="AJ1375" s="13">
        <f>AVERAGE(Table13[[#This Row],[MntWines]:[MntGoldProds]])</f>
        <v>43</v>
      </c>
      <c r="AK1375">
        <f>IF(Table13[[#This Row],[Total Number of Purchases]]=0,0,Table13[[#This Row],[Total Spend]]/Table13[[#This Row],[Total Number of Purchases]])</f>
        <v>17.2</v>
      </c>
      <c r="AM1375">
        <f>SUM(Table13[[#This Row],[NumDealsPurchases]:[NumStorePurchases]])</f>
        <v>15</v>
      </c>
      <c r="AN1375" s="14">
        <f>Snapshot_Date-Table13[[#This Row],[Dt_Customer]]</f>
        <v>367</v>
      </c>
      <c r="AP1375" s="13">
        <f>Table13[[#This Row],[NumDealsPurchases]]/Table13[[#This Row],[Total Number of Purchases]]*100</f>
        <v>33.333333333333329</v>
      </c>
      <c r="AQ1375">
        <f>6-ROUNDUP(_xlfn.PERCENTRANK.INC(Table13[Recency],Table13[[#This Row],[Recency]])*5, 0)</f>
        <v>4</v>
      </c>
      <c r="AR1375">
        <f>ROUNDUP(_xlfn.PERCENTRANK.INC(Table13[Total Number of Purchases],Table13[[#This Row],[Total Number of Purchases]])*5,0)</f>
        <v>3</v>
      </c>
      <c r="AS1375">
        <f>ROUNDUP(_xlfn.PERCENTRANK.INC(Table13[Total Spend],Table13[[#This Row],[Total Spend]])*5,0)</f>
        <v>3</v>
      </c>
      <c r="AT1375" t="str">
        <f>Table13[[#This Row],[Recency Score]]&amp;Table13[[#This Row],[Frequency Score]]&amp;Table13[[#This Row],[Monetary Score]]</f>
        <v>433</v>
      </c>
      <c r="AU1375" t="str">
        <f t="shared" si="21"/>
        <v>Potential Loyalists</v>
      </c>
      <c r="AW1375" s="13">
        <f>DATEDIF(Table13[[#This Row],[Dt_Customer]], Snapshot_Date, "d")</f>
        <v>367</v>
      </c>
      <c r="AX1375" s="13">
        <f>Table13[[#This Row],[CL if today]]/365</f>
        <v>1.0054794520547945</v>
      </c>
      <c r="AY1375">
        <f>Table13[[#This Row],[Total Number of Purchases]]/Table13[[#This Row],[Corrected CL]]</f>
        <v>14.918256130790191</v>
      </c>
      <c r="AZ1375">
        <f>Table13[[#This Row],[Average Order Value (AOV)]]*Table13[[#This Row],[Freq per Year]]</f>
        <v>256.59400544959129</v>
      </c>
      <c r="BA1375">
        <f>Table13[[#This Row],[Total Spend]]/Table13[[#This Row],[Corrected CL]]</f>
        <v>256.59400544959129</v>
      </c>
      <c r="BB1375">
        <v>56.382113821138212</v>
      </c>
      <c r="BC1375" s="1">
        <f>Table13[[#This Row],[Dt_Customer]]+Table13[[#This Row],[Recency]]</f>
        <v>41579</v>
      </c>
      <c r="BD1375" s="16" t="str">
        <f>IF(COUNTIF(A:A, A1375) &gt; 1, "Duplicate", "Unique")</f>
        <v>Unique</v>
      </c>
    </row>
    <row r="1376" spans="1:56" x14ac:dyDescent="0.3">
      <c r="A1376">
        <v>2139</v>
      </c>
      <c r="B1376">
        <v>1975</v>
      </c>
      <c r="C1376" t="s">
        <v>41</v>
      </c>
      <c r="D1376" t="s">
        <v>33</v>
      </c>
      <c r="E1376">
        <v>7500</v>
      </c>
      <c r="F1376">
        <v>1</v>
      </c>
      <c r="G1376">
        <v>0</v>
      </c>
      <c r="H1376" s="1">
        <v>41549</v>
      </c>
      <c r="I1376">
        <v>19</v>
      </c>
      <c r="J1376">
        <v>3</v>
      </c>
      <c r="K1376">
        <v>1</v>
      </c>
      <c r="L1376">
        <v>10</v>
      </c>
      <c r="M1376">
        <v>3</v>
      </c>
      <c r="N1376">
        <v>2</v>
      </c>
      <c r="O1376">
        <v>12</v>
      </c>
      <c r="P1376">
        <f>IF(Table13[[#This Row],[MntWines]] = 0,"",Table13[[#This Row],[MntWines]])</f>
        <v>3</v>
      </c>
      <c r="Q1376">
        <f>IF(Table13[[#This Row],[MntFruits]] = 0, "",Table13[[#This Row],[MntFruits]])</f>
        <v>1</v>
      </c>
      <c r="R1376">
        <f>IF(Table13[[#This Row],[MntMeatProducts]] = 0, "",Table13[[#This Row],[MntMeatProducts]])</f>
        <v>10</v>
      </c>
      <c r="S1376">
        <f>IF(Table13[[#This Row],[MntFishProducts]] = 0, "",Table13[[#This Row],[MntFishProducts]])</f>
        <v>3</v>
      </c>
      <c r="T1376">
        <f>IF(Table13[[#This Row],[MntSweetProducts]] = 0, "",Table13[[#This Row],[MntSweetProducts]])</f>
        <v>2</v>
      </c>
      <c r="U1376">
        <f>IF(Table13[[#This Row],[MntGoldProds]] = 0, "",Table13[[#This Row],[MntGoldProds]])</f>
        <v>12</v>
      </c>
      <c r="V1376">
        <v>3</v>
      </c>
      <c r="W1376">
        <v>2</v>
      </c>
      <c r="X1376">
        <v>0</v>
      </c>
      <c r="Y1376">
        <v>3</v>
      </c>
      <c r="Z1376">
        <v>5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36</v>
      </c>
      <c r="AI1376" s="13">
        <f>SUM(Table13[[#This Row],[MntWines]:[MntGoldProds]])</f>
        <v>31</v>
      </c>
      <c r="AJ1376" s="13">
        <f>AVERAGE(Table13[[#This Row],[MntWines]:[MntGoldProds]])</f>
        <v>5.166666666666667</v>
      </c>
      <c r="AK1376">
        <f>IF(Table13[[#This Row],[Total Number of Purchases]]=0,0,Table13[[#This Row],[Total Spend]]/Table13[[#This Row],[Total Number of Purchases]])</f>
        <v>3.875</v>
      </c>
      <c r="AM1376">
        <f>SUM(Table13[[#This Row],[NumDealsPurchases]:[NumStorePurchases]])</f>
        <v>8</v>
      </c>
      <c r="AN1376" s="14">
        <f>Snapshot_Date-Table13[[#This Row],[Dt_Customer]]</f>
        <v>367</v>
      </c>
      <c r="AP1376" s="13">
        <f>Table13[[#This Row],[NumDealsPurchases]]/Table13[[#This Row],[Total Number of Purchases]]*100</f>
        <v>37.5</v>
      </c>
      <c r="AQ1376">
        <f>6-ROUNDUP(_xlfn.PERCENTRANK.INC(Table13[Recency],Table13[[#This Row],[Recency]])*5, 0)</f>
        <v>5</v>
      </c>
      <c r="AR1376">
        <f>ROUNDUP(_xlfn.PERCENTRANK.INC(Table13[Total Number of Purchases],Table13[[#This Row],[Total Number of Purchases]])*5,0)</f>
        <v>2</v>
      </c>
      <c r="AS1376">
        <f>ROUNDUP(_xlfn.PERCENTRANK.INC(Table13[Total Spend],Table13[[#This Row],[Total Spend]])*5,0)</f>
        <v>1</v>
      </c>
      <c r="AT1376" t="str">
        <f>Table13[[#This Row],[Recency Score]]&amp;Table13[[#This Row],[Frequency Score]]&amp;Table13[[#This Row],[Monetary Score]]</f>
        <v>521</v>
      </c>
      <c r="AU1376" t="str">
        <f t="shared" si="21"/>
        <v>Others</v>
      </c>
      <c r="AW1376" s="13">
        <f>DATEDIF(Table13[[#This Row],[Dt_Customer]], Snapshot_Date, "d")</f>
        <v>367</v>
      </c>
      <c r="AX1376" s="13">
        <f>Table13[[#This Row],[CL if today]]/365</f>
        <v>1.0054794520547945</v>
      </c>
      <c r="AY1376">
        <f>Table13[[#This Row],[Total Number of Purchases]]/Table13[[#This Row],[Corrected CL]]</f>
        <v>7.9564032697547686</v>
      </c>
      <c r="AZ1376">
        <f>Table13[[#This Row],[Average Order Value (AOV)]]*Table13[[#This Row],[Freq per Year]]</f>
        <v>30.83106267029973</v>
      </c>
      <c r="BA1376">
        <f>Table13[[#This Row],[Total Spend]]/Table13[[#This Row],[Corrected CL]]</f>
        <v>30.83106267029973</v>
      </c>
      <c r="BB1376">
        <v>1032.6829268292684</v>
      </c>
      <c r="BC1376" s="1">
        <f>Table13[[#This Row],[Dt_Customer]]+Table13[[#This Row],[Recency]]</f>
        <v>41568</v>
      </c>
      <c r="BD1376" s="16" t="str">
        <f>IF(COUNTIF(A:A, A1376) &gt; 1, "Duplicate", "Unique")</f>
        <v>Unique</v>
      </c>
    </row>
    <row r="1377" spans="1:56" x14ac:dyDescent="0.3">
      <c r="A1377">
        <v>11003</v>
      </c>
      <c r="B1377">
        <v>1980</v>
      </c>
      <c r="C1377" t="s">
        <v>38</v>
      </c>
      <c r="D1377" t="s">
        <v>35</v>
      </c>
      <c r="E1377">
        <v>25130</v>
      </c>
      <c r="F1377">
        <v>1</v>
      </c>
      <c r="G1377">
        <v>0</v>
      </c>
      <c r="H1377" s="1">
        <v>41549</v>
      </c>
      <c r="I1377">
        <v>10</v>
      </c>
      <c r="J1377">
        <v>2</v>
      </c>
      <c r="K1377">
        <v>5</v>
      </c>
      <c r="L1377">
        <v>7</v>
      </c>
      <c r="M1377">
        <v>0</v>
      </c>
      <c r="N1377">
        <v>18</v>
      </c>
      <c r="O1377">
        <v>18</v>
      </c>
      <c r="P1377">
        <f>IF(Table13[[#This Row],[MntWines]] = 0,"",Table13[[#This Row],[MntWines]])</f>
        <v>2</v>
      </c>
      <c r="Q1377">
        <f>IF(Table13[[#This Row],[MntFruits]] = 0, "",Table13[[#This Row],[MntFruits]])</f>
        <v>5</v>
      </c>
      <c r="R1377">
        <f>IF(Table13[[#This Row],[MntMeatProducts]] = 0, "",Table13[[#This Row],[MntMeatProducts]])</f>
        <v>7</v>
      </c>
      <c r="S1377" t="str">
        <f>IF(Table13[[#This Row],[MntFishProducts]] = 0, "",Table13[[#This Row],[MntFishProducts]])</f>
        <v/>
      </c>
      <c r="T1377">
        <f>IF(Table13[[#This Row],[MntSweetProducts]] = 0, "",Table13[[#This Row],[MntSweetProducts]])</f>
        <v>18</v>
      </c>
      <c r="U1377">
        <f>IF(Table13[[#This Row],[MntGoldProds]] = 0, "",Table13[[#This Row],[MntGoldProds]])</f>
        <v>18</v>
      </c>
      <c r="V1377">
        <v>2</v>
      </c>
      <c r="W1377">
        <v>2</v>
      </c>
      <c r="X1377">
        <v>0</v>
      </c>
      <c r="Y1377">
        <v>3</v>
      </c>
      <c r="Z1377">
        <v>7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32</v>
      </c>
      <c r="AI1377" s="13">
        <f>SUM(Table13[[#This Row],[MntWines]:[MntGoldProds]])</f>
        <v>50</v>
      </c>
      <c r="AJ1377" s="13">
        <f>AVERAGE(Table13[[#This Row],[MntWines]:[MntGoldProds]])</f>
        <v>8.3333333333333339</v>
      </c>
      <c r="AK1377">
        <f>IF(Table13[[#This Row],[Total Number of Purchases]]=0,0,Table13[[#This Row],[Total Spend]]/Table13[[#This Row],[Total Number of Purchases]])</f>
        <v>7.1428571428571432</v>
      </c>
      <c r="AM1377">
        <f>SUM(Table13[[#This Row],[NumDealsPurchases]:[NumStorePurchases]])</f>
        <v>7</v>
      </c>
      <c r="AN1377" s="14">
        <f>Snapshot_Date-Table13[[#This Row],[Dt_Customer]]</f>
        <v>367</v>
      </c>
      <c r="AP1377" s="13">
        <f>Table13[[#This Row],[NumDealsPurchases]]/Table13[[#This Row],[Total Number of Purchases]]*100</f>
        <v>28.571428571428569</v>
      </c>
      <c r="AQ1377">
        <f>6-ROUNDUP(_xlfn.PERCENTRANK.INC(Table13[Recency],Table13[[#This Row],[Recency]])*5, 0)</f>
        <v>5</v>
      </c>
      <c r="AR1377">
        <f>ROUNDUP(_xlfn.PERCENTRANK.INC(Table13[Total Number of Purchases],Table13[[#This Row],[Total Number of Purchases]])*5,0)</f>
        <v>1</v>
      </c>
      <c r="AS1377">
        <f>ROUNDUP(_xlfn.PERCENTRANK.INC(Table13[Total Spend],Table13[[#This Row],[Total Spend]])*5,0)</f>
        <v>1</v>
      </c>
      <c r="AT1377" t="str">
        <f>Table13[[#This Row],[Recency Score]]&amp;Table13[[#This Row],[Frequency Score]]&amp;Table13[[#This Row],[Monetary Score]]</f>
        <v>511</v>
      </c>
      <c r="AU1377" t="str">
        <f t="shared" si="21"/>
        <v>Others</v>
      </c>
      <c r="AW1377" s="13">
        <f>DATEDIF(Table13[[#This Row],[Dt_Customer]], Snapshot_Date, "d")</f>
        <v>367</v>
      </c>
      <c r="AX1377" s="13">
        <f>Table13[[#This Row],[CL if today]]/365</f>
        <v>1.0054794520547945</v>
      </c>
      <c r="AY1377">
        <f>Table13[[#This Row],[Total Number of Purchases]]/Table13[[#This Row],[Corrected CL]]</f>
        <v>6.9618528610354229</v>
      </c>
      <c r="AZ1377">
        <f>Table13[[#This Row],[Average Order Value (AOV)]]*Table13[[#This Row],[Freq per Year]]</f>
        <v>49.727520435967307</v>
      </c>
      <c r="BA1377">
        <f>Table13[[#This Row],[Total Spend]]/Table13[[#This Row],[Corrected CL]]</f>
        <v>49.727520435967307</v>
      </c>
      <c r="BB1377">
        <v>1720.8559782608695</v>
      </c>
      <c r="BC1377" s="1">
        <f>Table13[[#This Row],[Dt_Customer]]+Table13[[#This Row],[Recency]]</f>
        <v>41559</v>
      </c>
      <c r="BD1377" s="16" t="str">
        <f>IF(COUNTIF(A:A, A1377) &gt; 1, "Duplicate", "Unique")</f>
        <v>Unique</v>
      </c>
    </row>
    <row r="1378" spans="1:56" x14ac:dyDescent="0.3">
      <c r="A1378">
        <v>7369</v>
      </c>
      <c r="B1378">
        <v>1981</v>
      </c>
      <c r="C1378" t="s">
        <v>41</v>
      </c>
      <c r="D1378" t="s">
        <v>33</v>
      </c>
      <c r="E1378">
        <v>36959</v>
      </c>
      <c r="F1378">
        <v>1</v>
      </c>
      <c r="G1378">
        <v>0</v>
      </c>
      <c r="H1378" s="1">
        <v>41549</v>
      </c>
      <c r="I1378">
        <v>56</v>
      </c>
      <c r="J1378">
        <v>25</v>
      </c>
      <c r="K1378">
        <v>6</v>
      </c>
      <c r="L1378">
        <v>25</v>
      </c>
      <c r="M1378">
        <v>6</v>
      </c>
      <c r="N1378">
        <v>0</v>
      </c>
      <c r="O1378">
        <v>0</v>
      </c>
      <c r="P1378">
        <f>IF(Table13[[#This Row],[MntWines]] = 0,"",Table13[[#This Row],[MntWines]])</f>
        <v>25</v>
      </c>
      <c r="Q1378">
        <f>IF(Table13[[#This Row],[MntFruits]] = 0, "",Table13[[#This Row],[MntFruits]])</f>
        <v>6</v>
      </c>
      <c r="R1378">
        <f>IF(Table13[[#This Row],[MntMeatProducts]] = 0, "",Table13[[#This Row],[MntMeatProducts]])</f>
        <v>25</v>
      </c>
      <c r="S1378">
        <f>IF(Table13[[#This Row],[MntFishProducts]] = 0, "",Table13[[#This Row],[MntFishProducts]])</f>
        <v>6</v>
      </c>
      <c r="T1378" t="str">
        <f>IF(Table13[[#This Row],[MntSweetProducts]] = 0, "",Table13[[#This Row],[MntSweetProducts]])</f>
        <v/>
      </c>
      <c r="U1378" t="str">
        <f>IF(Table13[[#This Row],[MntGoldProds]] = 0, "",Table13[[#This Row],[MntGoldProds]])</f>
        <v/>
      </c>
      <c r="V1378">
        <v>2</v>
      </c>
      <c r="W1378">
        <v>2</v>
      </c>
      <c r="X1378">
        <v>0</v>
      </c>
      <c r="Y1378">
        <v>3</v>
      </c>
      <c r="Z1378">
        <v>8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30</v>
      </c>
      <c r="AI1378" s="13">
        <f>SUM(Table13[[#This Row],[MntWines]:[MntGoldProds]])</f>
        <v>62</v>
      </c>
      <c r="AJ1378" s="13">
        <f>AVERAGE(Table13[[#This Row],[MntWines]:[MntGoldProds]])</f>
        <v>10.333333333333334</v>
      </c>
      <c r="AK1378">
        <f>IF(Table13[[#This Row],[Total Number of Purchases]]=0,0,Table13[[#This Row],[Total Spend]]/Table13[[#This Row],[Total Number of Purchases]])</f>
        <v>8.8571428571428577</v>
      </c>
      <c r="AM1378">
        <f>SUM(Table13[[#This Row],[NumDealsPurchases]:[NumStorePurchases]])</f>
        <v>7</v>
      </c>
      <c r="AN1378" s="14">
        <f>Snapshot_Date-Table13[[#This Row],[Dt_Customer]]</f>
        <v>367</v>
      </c>
      <c r="AP1378" s="13">
        <f>Table13[[#This Row],[NumDealsPurchases]]/Table13[[#This Row],[Total Number of Purchases]]*100</f>
        <v>28.571428571428569</v>
      </c>
      <c r="AQ1378">
        <f>6-ROUNDUP(_xlfn.PERCENTRANK.INC(Table13[Recency],Table13[[#This Row],[Recency]])*5, 0)</f>
        <v>3</v>
      </c>
      <c r="AR1378">
        <f>ROUNDUP(_xlfn.PERCENTRANK.INC(Table13[Total Number of Purchases],Table13[[#This Row],[Total Number of Purchases]])*5,0)</f>
        <v>1</v>
      </c>
      <c r="AS1378">
        <f>ROUNDUP(_xlfn.PERCENTRANK.INC(Table13[Total Spend],Table13[[#This Row],[Total Spend]])*5,0)</f>
        <v>2</v>
      </c>
      <c r="AT1378" t="str">
        <f>Table13[[#This Row],[Recency Score]]&amp;Table13[[#This Row],[Frequency Score]]&amp;Table13[[#This Row],[Monetary Score]]</f>
        <v>312</v>
      </c>
      <c r="AU1378" t="str">
        <f t="shared" si="21"/>
        <v>Needs Attention</v>
      </c>
      <c r="AW1378" s="13">
        <f>DATEDIF(Table13[[#This Row],[Dt_Customer]], Snapshot_Date, "d")</f>
        <v>367</v>
      </c>
      <c r="AX1378" s="13">
        <f>Table13[[#This Row],[CL if today]]/365</f>
        <v>1.0054794520547945</v>
      </c>
      <c r="AY1378">
        <f>Table13[[#This Row],[Total Number of Purchases]]/Table13[[#This Row],[Corrected CL]]</f>
        <v>6.9618528610354229</v>
      </c>
      <c r="AZ1378">
        <f>Table13[[#This Row],[Average Order Value (AOV)]]*Table13[[#This Row],[Freq per Year]]</f>
        <v>61.662125340599466</v>
      </c>
      <c r="BA1378">
        <f>Table13[[#This Row],[Total Spend]]/Table13[[#This Row],[Corrected CL]]</f>
        <v>61.662125340599459</v>
      </c>
      <c r="BB1378">
        <v>301.69376693766941</v>
      </c>
      <c r="BC1378" s="1">
        <f>Table13[[#This Row],[Dt_Customer]]+Table13[[#This Row],[Recency]]</f>
        <v>41605</v>
      </c>
      <c r="BD1378" s="16" t="str">
        <f>IF(COUNTIF(A:A, A1378) &gt; 1, "Duplicate", "Unique")</f>
        <v>Unique</v>
      </c>
    </row>
    <row r="1379" spans="1:56" x14ac:dyDescent="0.3">
      <c r="A1379">
        <v>7002</v>
      </c>
      <c r="B1379">
        <v>1955</v>
      </c>
      <c r="C1379" t="s">
        <v>28</v>
      </c>
      <c r="D1379" t="s">
        <v>31</v>
      </c>
      <c r="E1379">
        <v>62535</v>
      </c>
      <c r="F1379">
        <v>0</v>
      </c>
      <c r="G1379">
        <v>1</v>
      </c>
      <c r="H1379" s="1">
        <v>41550</v>
      </c>
      <c r="I1379">
        <v>13</v>
      </c>
      <c r="J1379">
        <v>163</v>
      </c>
      <c r="K1379">
        <v>48</v>
      </c>
      <c r="L1379">
        <v>90</v>
      </c>
      <c r="M1379">
        <v>0</v>
      </c>
      <c r="N1379">
        <v>45</v>
      </c>
      <c r="O1379">
        <v>52</v>
      </c>
      <c r="P1379">
        <f>IF(Table13[[#This Row],[MntWines]] = 0,"",Table13[[#This Row],[MntWines]])</f>
        <v>163</v>
      </c>
      <c r="Q1379">
        <f>IF(Table13[[#This Row],[MntFruits]] = 0, "",Table13[[#This Row],[MntFruits]])</f>
        <v>48</v>
      </c>
      <c r="R1379">
        <f>IF(Table13[[#This Row],[MntMeatProducts]] = 0, "",Table13[[#This Row],[MntMeatProducts]])</f>
        <v>90</v>
      </c>
      <c r="S1379" t="str">
        <f>IF(Table13[[#This Row],[MntFishProducts]] = 0, "",Table13[[#This Row],[MntFishProducts]])</f>
        <v/>
      </c>
      <c r="T1379">
        <f>IF(Table13[[#This Row],[MntSweetProducts]] = 0, "",Table13[[#This Row],[MntSweetProducts]])</f>
        <v>45</v>
      </c>
      <c r="U1379">
        <f>IF(Table13[[#This Row],[MntGoldProds]] = 0, "",Table13[[#This Row],[MntGoldProds]])</f>
        <v>52</v>
      </c>
      <c r="V1379">
        <v>1</v>
      </c>
      <c r="W1379">
        <v>3</v>
      </c>
      <c r="X1379">
        <v>2</v>
      </c>
      <c r="Y1379">
        <v>8</v>
      </c>
      <c r="Z1379">
        <v>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30</v>
      </c>
      <c r="AI1379" s="13">
        <f>SUM(Table13[[#This Row],[MntWines]:[MntGoldProds]])</f>
        <v>398</v>
      </c>
      <c r="AJ1379" s="13">
        <f>AVERAGE(Table13[[#This Row],[MntWines]:[MntGoldProds]])</f>
        <v>66.333333333333329</v>
      </c>
      <c r="AK1379">
        <f>IF(Table13[[#This Row],[Total Number of Purchases]]=0,0,Table13[[#This Row],[Total Spend]]/Table13[[#This Row],[Total Number of Purchases]])</f>
        <v>28.428571428571427</v>
      </c>
      <c r="AM1379">
        <f>SUM(Table13[[#This Row],[NumDealsPurchases]:[NumStorePurchases]])</f>
        <v>14</v>
      </c>
      <c r="AN1379" s="14">
        <f>Snapshot_Date-Table13[[#This Row],[Dt_Customer]]</f>
        <v>366</v>
      </c>
      <c r="AP1379" s="13">
        <f>Table13[[#This Row],[NumDealsPurchases]]/Table13[[#This Row],[Total Number of Purchases]]*100</f>
        <v>7.1428571428571423</v>
      </c>
      <c r="AQ1379">
        <f>6-ROUNDUP(_xlfn.PERCENTRANK.INC(Table13[Recency],Table13[[#This Row],[Recency]])*5, 0)</f>
        <v>5</v>
      </c>
      <c r="AR1379">
        <f>ROUNDUP(_xlfn.PERCENTRANK.INC(Table13[Total Number of Purchases],Table13[[#This Row],[Total Number of Purchases]])*5,0)</f>
        <v>3</v>
      </c>
      <c r="AS1379">
        <f>ROUNDUP(_xlfn.PERCENTRANK.INC(Table13[Total Spend],Table13[[#This Row],[Total Spend]])*5,0)</f>
        <v>3</v>
      </c>
      <c r="AT1379" t="str">
        <f>Table13[[#This Row],[Recency Score]]&amp;Table13[[#This Row],[Frequency Score]]&amp;Table13[[#This Row],[Monetary Score]]</f>
        <v>533</v>
      </c>
      <c r="AU1379" t="str">
        <f t="shared" si="21"/>
        <v>Loyal Customers</v>
      </c>
      <c r="AW1379" s="13">
        <f>DATEDIF(Table13[[#This Row],[Dt_Customer]], Snapshot_Date, "d")</f>
        <v>366</v>
      </c>
      <c r="AX1379" s="13">
        <f>Table13[[#This Row],[CL if today]]/365</f>
        <v>1.0027397260273974</v>
      </c>
      <c r="AY1379">
        <f>Table13[[#This Row],[Total Number of Purchases]]/Table13[[#This Row],[Corrected CL]]</f>
        <v>13.961748633879781</v>
      </c>
      <c r="AZ1379">
        <f>Table13[[#This Row],[Average Order Value (AOV)]]*Table13[[#This Row],[Freq per Year]]</f>
        <v>396.91256830601088</v>
      </c>
      <c r="BA1379">
        <f>Table13[[#This Row],[Total Spend]]/Table13[[#This Row],[Corrected CL]]</f>
        <v>396.91256830601088</v>
      </c>
      <c r="BB1379">
        <v>256.59400544959129</v>
      </c>
      <c r="BC1379" s="1">
        <f>Table13[[#This Row],[Dt_Customer]]+Table13[[#This Row],[Recency]]</f>
        <v>41563</v>
      </c>
      <c r="BD1379" s="16" t="str">
        <f>IF(COUNTIF(A:A, A1379) &gt; 1, "Duplicate", "Unique")</f>
        <v>Unique</v>
      </c>
    </row>
    <row r="1380" spans="1:56" x14ac:dyDescent="0.3">
      <c r="A1380">
        <v>7938</v>
      </c>
      <c r="B1380">
        <v>1958</v>
      </c>
      <c r="C1380" t="s">
        <v>37</v>
      </c>
      <c r="D1380" t="s">
        <v>35</v>
      </c>
      <c r="E1380">
        <v>51518</v>
      </c>
      <c r="F1380">
        <v>0</v>
      </c>
      <c r="G1380">
        <v>1</v>
      </c>
      <c r="H1380" s="1">
        <v>41550</v>
      </c>
      <c r="I1380">
        <v>92</v>
      </c>
      <c r="J1380">
        <v>350</v>
      </c>
      <c r="K1380">
        <v>8</v>
      </c>
      <c r="L1380">
        <v>66</v>
      </c>
      <c r="M1380">
        <v>17</v>
      </c>
      <c r="N1380">
        <v>4</v>
      </c>
      <c r="O1380">
        <v>4</v>
      </c>
      <c r="P1380">
        <f>IF(Table13[[#This Row],[MntWines]] = 0,"",Table13[[#This Row],[MntWines]])</f>
        <v>350</v>
      </c>
      <c r="Q1380">
        <f>IF(Table13[[#This Row],[MntFruits]] = 0, "",Table13[[#This Row],[MntFruits]])</f>
        <v>8</v>
      </c>
      <c r="R1380">
        <f>IF(Table13[[#This Row],[MntMeatProducts]] = 0, "",Table13[[#This Row],[MntMeatProducts]])</f>
        <v>66</v>
      </c>
      <c r="S1380">
        <f>IF(Table13[[#This Row],[MntFishProducts]] = 0, "",Table13[[#This Row],[MntFishProducts]])</f>
        <v>17</v>
      </c>
      <c r="T1380">
        <f>IF(Table13[[#This Row],[MntSweetProducts]] = 0, "",Table13[[#This Row],[MntSweetProducts]])</f>
        <v>4</v>
      </c>
      <c r="U1380">
        <f>IF(Table13[[#This Row],[MntGoldProds]] = 0, "",Table13[[#This Row],[MntGoldProds]])</f>
        <v>4</v>
      </c>
      <c r="V1380">
        <v>2</v>
      </c>
      <c r="W1380">
        <v>3</v>
      </c>
      <c r="X1380">
        <v>2</v>
      </c>
      <c r="Y1380">
        <v>10</v>
      </c>
      <c r="Z1380">
        <v>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39</v>
      </c>
      <c r="AI1380" s="13">
        <f>SUM(Table13[[#This Row],[MntWines]:[MntGoldProds]])</f>
        <v>449</v>
      </c>
      <c r="AJ1380" s="13">
        <f>AVERAGE(Table13[[#This Row],[MntWines]:[MntGoldProds]])</f>
        <v>74.833333333333329</v>
      </c>
      <c r="AK1380">
        <f>IF(Table13[[#This Row],[Total Number of Purchases]]=0,0,Table13[[#This Row],[Total Spend]]/Table13[[#This Row],[Total Number of Purchases]])</f>
        <v>26.411764705882351</v>
      </c>
      <c r="AM1380">
        <f>SUM(Table13[[#This Row],[NumDealsPurchases]:[NumStorePurchases]])</f>
        <v>17</v>
      </c>
      <c r="AN1380" s="14">
        <f>Snapshot_Date-Table13[[#This Row],[Dt_Customer]]</f>
        <v>366</v>
      </c>
      <c r="AP1380" s="13">
        <f>Table13[[#This Row],[NumDealsPurchases]]/Table13[[#This Row],[Total Number of Purchases]]*100</f>
        <v>11.76470588235294</v>
      </c>
      <c r="AQ1380">
        <f>6-ROUNDUP(_xlfn.PERCENTRANK.INC(Table13[Recency],Table13[[#This Row],[Recency]])*5, 0)</f>
        <v>1</v>
      </c>
      <c r="AR1380">
        <f>ROUNDUP(_xlfn.PERCENTRANK.INC(Table13[Total Number of Purchases],Table13[[#This Row],[Total Number of Purchases]])*5,0)</f>
        <v>3</v>
      </c>
      <c r="AS1380">
        <f>ROUNDUP(_xlfn.PERCENTRANK.INC(Table13[Total Spend],Table13[[#This Row],[Total Spend]])*5,0)</f>
        <v>3</v>
      </c>
      <c r="AT1380" t="str">
        <f>Table13[[#This Row],[Recency Score]]&amp;Table13[[#This Row],[Frequency Score]]&amp;Table13[[#This Row],[Monetary Score]]</f>
        <v>133</v>
      </c>
      <c r="AU1380" t="str">
        <f t="shared" si="21"/>
        <v>Lost</v>
      </c>
      <c r="AW1380" s="13">
        <f>DATEDIF(Table13[[#This Row],[Dt_Customer]], Snapshot_Date, "d")</f>
        <v>366</v>
      </c>
      <c r="AX1380" s="13">
        <f>Table13[[#This Row],[CL if today]]/365</f>
        <v>1.0027397260273974</v>
      </c>
      <c r="AY1380">
        <f>Table13[[#This Row],[Total Number of Purchases]]/Table13[[#This Row],[Corrected CL]]</f>
        <v>16.953551912568305</v>
      </c>
      <c r="AZ1380">
        <f>Table13[[#This Row],[Average Order Value (AOV)]]*Table13[[#This Row],[Freq per Year]]</f>
        <v>447.7732240437158</v>
      </c>
      <c r="BA1380">
        <f>Table13[[#This Row],[Total Spend]]/Table13[[#This Row],[Corrected CL]]</f>
        <v>447.7732240437158</v>
      </c>
      <c r="BB1380">
        <v>607.01086956521738</v>
      </c>
      <c r="BC1380" s="1">
        <f>Table13[[#This Row],[Dt_Customer]]+Table13[[#This Row],[Recency]]</f>
        <v>41642</v>
      </c>
      <c r="BD1380" s="16" t="str">
        <f>IF(COUNTIF(A:A, A1380) &gt; 1, "Duplicate", "Unique")</f>
        <v>Unique</v>
      </c>
    </row>
    <row r="1381" spans="1:56" x14ac:dyDescent="0.3">
      <c r="A1381">
        <v>1921</v>
      </c>
      <c r="B1381">
        <v>1967</v>
      </c>
      <c r="C1381" t="s">
        <v>37</v>
      </c>
      <c r="D1381" t="s">
        <v>33</v>
      </c>
      <c r="E1381">
        <v>59062</v>
      </c>
      <c r="F1381">
        <v>2</v>
      </c>
      <c r="G1381">
        <v>1</v>
      </c>
      <c r="H1381" s="1">
        <v>41550</v>
      </c>
      <c r="I1381">
        <v>74</v>
      </c>
      <c r="J1381">
        <v>46</v>
      </c>
      <c r="K1381">
        <v>1</v>
      </c>
      <c r="L1381">
        <v>12</v>
      </c>
      <c r="M1381">
        <v>3</v>
      </c>
      <c r="N1381">
        <v>0</v>
      </c>
      <c r="O1381">
        <v>9</v>
      </c>
      <c r="P1381">
        <f>IF(Table13[[#This Row],[MntWines]] = 0,"",Table13[[#This Row],[MntWines]])</f>
        <v>46</v>
      </c>
      <c r="Q1381">
        <f>IF(Table13[[#This Row],[MntFruits]] = 0, "",Table13[[#This Row],[MntFruits]])</f>
        <v>1</v>
      </c>
      <c r="R1381">
        <f>IF(Table13[[#This Row],[MntMeatProducts]] = 0, "",Table13[[#This Row],[MntMeatProducts]])</f>
        <v>12</v>
      </c>
      <c r="S1381">
        <f>IF(Table13[[#This Row],[MntFishProducts]] = 0, "",Table13[[#This Row],[MntFishProducts]])</f>
        <v>3</v>
      </c>
      <c r="T1381" t="str">
        <f>IF(Table13[[#This Row],[MntSweetProducts]] = 0, "",Table13[[#This Row],[MntSweetProducts]])</f>
        <v/>
      </c>
      <c r="U1381">
        <f>IF(Table13[[#This Row],[MntGoldProds]] = 0, "",Table13[[#This Row],[MntGoldProds]])</f>
        <v>9</v>
      </c>
      <c r="V1381">
        <v>2</v>
      </c>
      <c r="W1381">
        <v>2</v>
      </c>
      <c r="X1381">
        <v>0</v>
      </c>
      <c r="Y1381">
        <v>3</v>
      </c>
      <c r="Z1381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 t="s">
        <v>30</v>
      </c>
      <c r="AI1381" s="13">
        <f>SUM(Table13[[#This Row],[MntWines]:[MntGoldProds]])</f>
        <v>71</v>
      </c>
      <c r="AJ1381" s="13">
        <f>AVERAGE(Table13[[#This Row],[MntWines]:[MntGoldProds]])</f>
        <v>11.833333333333334</v>
      </c>
      <c r="AK1381">
        <f>IF(Table13[[#This Row],[Total Number of Purchases]]=0,0,Table13[[#This Row],[Total Spend]]/Table13[[#This Row],[Total Number of Purchases]])</f>
        <v>10.142857142857142</v>
      </c>
      <c r="AM1381">
        <f>SUM(Table13[[#This Row],[NumDealsPurchases]:[NumStorePurchases]])</f>
        <v>7</v>
      </c>
      <c r="AN1381" s="14">
        <f>Snapshot_Date-Table13[[#This Row],[Dt_Customer]]</f>
        <v>366</v>
      </c>
      <c r="AP1381" s="13">
        <f>Table13[[#This Row],[NumDealsPurchases]]/Table13[[#This Row],[Total Number of Purchases]]*100</f>
        <v>28.571428571428569</v>
      </c>
      <c r="AQ1381">
        <f>6-ROUNDUP(_xlfn.PERCENTRANK.INC(Table13[Recency],Table13[[#This Row],[Recency]])*5, 0)</f>
        <v>2</v>
      </c>
      <c r="AR1381">
        <f>ROUNDUP(_xlfn.PERCENTRANK.INC(Table13[Total Number of Purchases],Table13[[#This Row],[Total Number of Purchases]])*5,0)</f>
        <v>1</v>
      </c>
      <c r="AS1381">
        <f>ROUNDUP(_xlfn.PERCENTRANK.INC(Table13[Total Spend],Table13[[#This Row],[Total Spend]])*5,0)</f>
        <v>2</v>
      </c>
      <c r="AT1381" t="str">
        <f>Table13[[#This Row],[Recency Score]]&amp;Table13[[#This Row],[Frequency Score]]&amp;Table13[[#This Row],[Monetary Score]]</f>
        <v>212</v>
      </c>
      <c r="AU1381" t="str">
        <f t="shared" si="21"/>
        <v>About to Sleep</v>
      </c>
      <c r="AW1381" s="13">
        <f>DATEDIF(Table13[[#This Row],[Dt_Customer]], Snapshot_Date, "d")</f>
        <v>366</v>
      </c>
      <c r="AX1381" s="13">
        <f>Table13[[#This Row],[CL if today]]/365</f>
        <v>1.0027397260273974</v>
      </c>
      <c r="AY1381">
        <f>Table13[[#This Row],[Total Number of Purchases]]/Table13[[#This Row],[Corrected CL]]</f>
        <v>6.9808743169398904</v>
      </c>
      <c r="AZ1381">
        <f>Table13[[#This Row],[Average Order Value (AOV)]]*Table13[[#This Row],[Freq per Year]]</f>
        <v>70.80601092896174</v>
      </c>
      <c r="BA1381">
        <f>Table13[[#This Row],[Total Spend]]/Table13[[#This Row],[Corrected CL]]</f>
        <v>70.80601092896174</v>
      </c>
      <c r="BB1381">
        <v>61.662125340599459</v>
      </c>
      <c r="BC1381" s="1">
        <f>Table13[[#This Row],[Dt_Customer]]+Table13[[#This Row],[Recency]]</f>
        <v>41624</v>
      </c>
      <c r="BD1381" s="16" t="str">
        <f>IF(COUNTIF(A:A, A1381) &gt; 1, "Duplicate", "Unique")</f>
        <v>Unique</v>
      </c>
    </row>
    <row r="1382" spans="1:56" x14ac:dyDescent="0.3">
      <c r="A1382">
        <v>8140</v>
      </c>
      <c r="B1382">
        <v>1973</v>
      </c>
      <c r="C1382" t="s">
        <v>28</v>
      </c>
      <c r="D1382" t="s">
        <v>35</v>
      </c>
      <c r="E1382">
        <v>22682</v>
      </c>
      <c r="F1382">
        <v>1</v>
      </c>
      <c r="G1382">
        <v>0</v>
      </c>
      <c r="H1382" s="1">
        <v>41550</v>
      </c>
      <c r="I1382">
        <v>51</v>
      </c>
      <c r="J1382">
        <v>10</v>
      </c>
      <c r="K1382">
        <v>14</v>
      </c>
      <c r="L1382">
        <v>29</v>
      </c>
      <c r="M1382">
        <v>4</v>
      </c>
      <c r="N1382">
        <v>2</v>
      </c>
      <c r="O1382">
        <v>36</v>
      </c>
      <c r="P1382">
        <f>IF(Table13[[#This Row],[MntWines]] = 0,"",Table13[[#This Row],[MntWines]])</f>
        <v>10</v>
      </c>
      <c r="Q1382">
        <f>IF(Table13[[#This Row],[MntFruits]] = 0, "",Table13[[#This Row],[MntFruits]])</f>
        <v>14</v>
      </c>
      <c r="R1382">
        <f>IF(Table13[[#This Row],[MntMeatProducts]] = 0, "",Table13[[#This Row],[MntMeatProducts]])</f>
        <v>29</v>
      </c>
      <c r="S1382">
        <f>IF(Table13[[#This Row],[MntFishProducts]] = 0, "",Table13[[#This Row],[MntFishProducts]])</f>
        <v>4</v>
      </c>
      <c r="T1382">
        <f>IF(Table13[[#This Row],[MntSweetProducts]] = 0, "",Table13[[#This Row],[MntSweetProducts]])</f>
        <v>2</v>
      </c>
      <c r="U1382">
        <f>IF(Table13[[#This Row],[MntGoldProds]] = 0, "",Table13[[#This Row],[MntGoldProds]])</f>
        <v>36</v>
      </c>
      <c r="V1382">
        <v>3</v>
      </c>
      <c r="W1382">
        <v>2</v>
      </c>
      <c r="X1382">
        <v>1</v>
      </c>
      <c r="Y1382">
        <v>4</v>
      </c>
      <c r="Z1382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36</v>
      </c>
      <c r="AI1382" s="13">
        <f>SUM(Table13[[#This Row],[MntWines]:[MntGoldProds]])</f>
        <v>95</v>
      </c>
      <c r="AJ1382" s="13">
        <f>AVERAGE(Table13[[#This Row],[MntWines]:[MntGoldProds]])</f>
        <v>15.833333333333334</v>
      </c>
      <c r="AK1382">
        <f>IF(Table13[[#This Row],[Total Number of Purchases]]=0,0,Table13[[#This Row],[Total Spend]]/Table13[[#This Row],[Total Number of Purchases]])</f>
        <v>9.5</v>
      </c>
      <c r="AM1382">
        <f>SUM(Table13[[#This Row],[NumDealsPurchases]:[NumStorePurchases]])</f>
        <v>10</v>
      </c>
      <c r="AN1382" s="14">
        <f>Snapshot_Date-Table13[[#This Row],[Dt_Customer]]</f>
        <v>366</v>
      </c>
      <c r="AP1382" s="13">
        <f>Table13[[#This Row],[NumDealsPurchases]]/Table13[[#This Row],[Total Number of Purchases]]*100</f>
        <v>30</v>
      </c>
      <c r="AQ1382">
        <f>6-ROUNDUP(_xlfn.PERCENTRANK.INC(Table13[Recency],Table13[[#This Row],[Recency]])*5, 0)</f>
        <v>3</v>
      </c>
      <c r="AR1382">
        <f>ROUNDUP(_xlfn.PERCENTRANK.INC(Table13[Total Number of Purchases],Table13[[#This Row],[Total Number of Purchases]])*5,0)</f>
        <v>2</v>
      </c>
      <c r="AS1382">
        <f>ROUNDUP(_xlfn.PERCENTRANK.INC(Table13[Total Spend],Table13[[#This Row],[Total Spend]])*5,0)</f>
        <v>2</v>
      </c>
      <c r="AT1382" t="str">
        <f>Table13[[#This Row],[Recency Score]]&amp;Table13[[#This Row],[Frequency Score]]&amp;Table13[[#This Row],[Monetary Score]]</f>
        <v>322</v>
      </c>
      <c r="AU1382" t="str">
        <f t="shared" si="21"/>
        <v>Needs Attention</v>
      </c>
      <c r="AW1382" s="13">
        <f>DATEDIF(Table13[[#This Row],[Dt_Customer]], Snapshot_Date, "d")</f>
        <v>366</v>
      </c>
      <c r="AX1382" s="13">
        <f>Table13[[#This Row],[CL if today]]/365</f>
        <v>1.0027397260273974</v>
      </c>
      <c r="AY1382">
        <f>Table13[[#This Row],[Total Number of Purchases]]/Table13[[#This Row],[Corrected CL]]</f>
        <v>9.972677595628415</v>
      </c>
      <c r="AZ1382">
        <f>Table13[[#This Row],[Average Order Value (AOV)]]*Table13[[#This Row],[Freq per Year]]</f>
        <v>94.740437158469945</v>
      </c>
      <c r="BA1382">
        <f>Table13[[#This Row],[Total Spend]]/Table13[[#This Row],[Corrected CL]]</f>
        <v>94.740437158469931</v>
      </c>
      <c r="BB1382">
        <v>256.59400544959129</v>
      </c>
      <c r="BC1382" s="1">
        <f>Table13[[#This Row],[Dt_Customer]]+Table13[[#This Row],[Recency]]</f>
        <v>41601</v>
      </c>
      <c r="BD1382" s="16" t="str">
        <f>IF(COUNTIF(A:A, A1382) &gt; 1, "Duplicate", "Unique")</f>
        <v>Unique</v>
      </c>
    </row>
    <row r="1383" spans="1:56" x14ac:dyDescent="0.3">
      <c r="A1383">
        <v>10270</v>
      </c>
      <c r="B1383">
        <v>1981</v>
      </c>
      <c r="C1383" t="s">
        <v>38</v>
      </c>
      <c r="D1383" t="s">
        <v>33</v>
      </c>
      <c r="E1383">
        <v>35523</v>
      </c>
      <c r="F1383">
        <v>1</v>
      </c>
      <c r="G1383">
        <v>0</v>
      </c>
      <c r="H1383" s="1">
        <v>41550</v>
      </c>
      <c r="I1383">
        <v>8</v>
      </c>
      <c r="J1383">
        <v>11</v>
      </c>
      <c r="K1383">
        <v>5</v>
      </c>
      <c r="L1383">
        <v>22</v>
      </c>
      <c r="M1383">
        <v>12</v>
      </c>
      <c r="N1383">
        <v>5</v>
      </c>
      <c r="O1383">
        <v>11</v>
      </c>
      <c r="P1383">
        <f>IF(Table13[[#This Row],[MntWines]] = 0,"",Table13[[#This Row],[MntWines]])</f>
        <v>11</v>
      </c>
      <c r="Q1383">
        <f>IF(Table13[[#This Row],[MntFruits]] = 0, "",Table13[[#This Row],[MntFruits]])</f>
        <v>5</v>
      </c>
      <c r="R1383">
        <f>IF(Table13[[#This Row],[MntMeatProducts]] = 0, "",Table13[[#This Row],[MntMeatProducts]])</f>
        <v>22</v>
      </c>
      <c r="S1383">
        <f>IF(Table13[[#This Row],[MntFishProducts]] = 0, "",Table13[[#This Row],[MntFishProducts]])</f>
        <v>12</v>
      </c>
      <c r="T1383">
        <f>IF(Table13[[#This Row],[MntSweetProducts]] = 0, "",Table13[[#This Row],[MntSweetProducts]])</f>
        <v>5</v>
      </c>
      <c r="U1383">
        <f>IF(Table13[[#This Row],[MntGoldProds]] = 0, "",Table13[[#This Row],[MntGoldProds]])</f>
        <v>11</v>
      </c>
      <c r="V1383">
        <v>2</v>
      </c>
      <c r="W1383">
        <v>3</v>
      </c>
      <c r="X1383">
        <v>0</v>
      </c>
      <c r="Y1383">
        <v>3</v>
      </c>
      <c r="Z1383">
        <v>7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39</v>
      </c>
      <c r="AI1383" s="13">
        <f>SUM(Table13[[#This Row],[MntWines]:[MntGoldProds]])</f>
        <v>66</v>
      </c>
      <c r="AJ1383" s="13">
        <f>AVERAGE(Table13[[#This Row],[MntWines]:[MntGoldProds]])</f>
        <v>11</v>
      </c>
      <c r="AK1383">
        <f>IF(Table13[[#This Row],[Total Number of Purchases]]=0,0,Table13[[#This Row],[Total Spend]]/Table13[[#This Row],[Total Number of Purchases]])</f>
        <v>8.25</v>
      </c>
      <c r="AM1383">
        <f>SUM(Table13[[#This Row],[NumDealsPurchases]:[NumStorePurchases]])</f>
        <v>8</v>
      </c>
      <c r="AN1383" s="14">
        <f>Snapshot_Date-Table13[[#This Row],[Dt_Customer]]</f>
        <v>366</v>
      </c>
      <c r="AP1383" s="13">
        <f>Table13[[#This Row],[NumDealsPurchases]]/Table13[[#This Row],[Total Number of Purchases]]*100</f>
        <v>25</v>
      </c>
      <c r="AQ1383">
        <f>6-ROUNDUP(_xlfn.PERCENTRANK.INC(Table13[Recency],Table13[[#This Row],[Recency]])*5, 0)</f>
        <v>5</v>
      </c>
      <c r="AR1383">
        <f>ROUNDUP(_xlfn.PERCENTRANK.INC(Table13[Total Number of Purchases],Table13[[#This Row],[Total Number of Purchases]])*5,0)</f>
        <v>2</v>
      </c>
      <c r="AS1383">
        <f>ROUNDUP(_xlfn.PERCENTRANK.INC(Table13[Total Spend],Table13[[#This Row],[Total Spend]])*5,0)</f>
        <v>2</v>
      </c>
      <c r="AT1383" t="str">
        <f>Table13[[#This Row],[Recency Score]]&amp;Table13[[#This Row],[Frequency Score]]&amp;Table13[[#This Row],[Monetary Score]]</f>
        <v>522</v>
      </c>
      <c r="AU1383" t="str">
        <f t="shared" si="21"/>
        <v>Others</v>
      </c>
      <c r="AW1383" s="13">
        <f>DATEDIF(Table13[[#This Row],[Dt_Customer]], Snapshot_Date, "d")</f>
        <v>366</v>
      </c>
      <c r="AX1383" s="13">
        <f>Table13[[#This Row],[CL if today]]/365</f>
        <v>1.0027397260273974</v>
      </c>
      <c r="AY1383">
        <f>Table13[[#This Row],[Total Number of Purchases]]/Table13[[#This Row],[Corrected CL]]</f>
        <v>7.9781420765027313</v>
      </c>
      <c r="AZ1383">
        <f>Table13[[#This Row],[Average Order Value (AOV)]]*Table13[[#This Row],[Freq per Year]]</f>
        <v>65.819672131147527</v>
      </c>
      <c r="BA1383">
        <f>Table13[[#This Row],[Total Spend]]/Table13[[#This Row],[Corrected CL]]</f>
        <v>65.819672131147541</v>
      </c>
      <c r="BB1383">
        <v>889.1280653950954</v>
      </c>
      <c r="BC1383" s="1">
        <f>Table13[[#This Row],[Dt_Customer]]+Table13[[#This Row],[Recency]]</f>
        <v>41558</v>
      </c>
      <c r="BD1383" s="16" t="str">
        <f>IF(COUNTIF(A:A, A1383) &gt; 1, "Duplicate", "Unique")</f>
        <v>Unique</v>
      </c>
    </row>
    <row r="1384" spans="1:56" x14ac:dyDescent="0.3">
      <c r="A1384">
        <v>9449</v>
      </c>
      <c r="B1384">
        <v>1958</v>
      </c>
      <c r="C1384" t="s">
        <v>37</v>
      </c>
      <c r="D1384" t="s">
        <v>31</v>
      </c>
      <c r="E1384">
        <v>79761</v>
      </c>
      <c r="F1384">
        <v>0</v>
      </c>
      <c r="G1384">
        <v>1</v>
      </c>
      <c r="H1384" s="1">
        <v>41551</v>
      </c>
      <c r="I1384">
        <v>32</v>
      </c>
      <c r="J1384">
        <v>415</v>
      </c>
      <c r="K1384">
        <v>5</v>
      </c>
      <c r="L1384">
        <v>124</v>
      </c>
      <c r="M1384">
        <v>15</v>
      </c>
      <c r="N1384">
        <v>35</v>
      </c>
      <c r="O1384">
        <v>11</v>
      </c>
      <c r="P1384">
        <f>IF(Table13[[#This Row],[MntWines]] = 0,"",Table13[[#This Row],[MntWines]])</f>
        <v>415</v>
      </c>
      <c r="Q1384">
        <f>IF(Table13[[#This Row],[MntFruits]] = 0, "",Table13[[#This Row],[MntFruits]])</f>
        <v>5</v>
      </c>
      <c r="R1384">
        <f>IF(Table13[[#This Row],[MntMeatProducts]] = 0, "",Table13[[#This Row],[MntMeatProducts]])</f>
        <v>124</v>
      </c>
      <c r="S1384">
        <f>IF(Table13[[#This Row],[MntFishProducts]] = 0, "",Table13[[#This Row],[MntFishProducts]])</f>
        <v>15</v>
      </c>
      <c r="T1384">
        <f>IF(Table13[[#This Row],[MntSweetProducts]] = 0, "",Table13[[#This Row],[MntSweetProducts]])</f>
        <v>35</v>
      </c>
      <c r="U1384">
        <f>IF(Table13[[#This Row],[MntGoldProds]] = 0, "",Table13[[#This Row],[MntGoldProds]])</f>
        <v>11</v>
      </c>
      <c r="V1384">
        <v>1</v>
      </c>
      <c r="W1384">
        <v>5</v>
      </c>
      <c r="X1384">
        <v>2</v>
      </c>
      <c r="Y1384">
        <v>11</v>
      </c>
      <c r="Z1384">
        <v>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s">
        <v>43</v>
      </c>
      <c r="AI1384" s="13">
        <f>SUM(Table13[[#This Row],[MntWines]:[MntGoldProds]])</f>
        <v>605</v>
      </c>
      <c r="AJ1384" s="13">
        <f>AVERAGE(Table13[[#This Row],[MntWines]:[MntGoldProds]])</f>
        <v>100.83333333333333</v>
      </c>
      <c r="AK1384">
        <f>IF(Table13[[#This Row],[Total Number of Purchases]]=0,0,Table13[[#This Row],[Total Spend]]/Table13[[#This Row],[Total Number of Purchases]])</f>
        <v>31.842105263157894</v>
      </c>
      <c r="AM1384">
        <f>SUM(Table13[[#This Row],[NumDealsPurchases]:[NumStorePurchases]])</f>
        <v>19</v>
      </c>
      <c r="AN1384" s="14">
        <f>Snapshot_Date-Table13[[#This Row],[Dt_Customer]]</f>
        <v>365</v>
      </c>
      <c r="AP1384" s="13">
        <f>Table13[[#This Row],[NumDealsPurchases]]/Table13[[#This Row],[Total Number of Purchases]]*100</f>
        <v>5.2631578947368416</v>
      </c>
      <c r="AQ1384">
        <f>6-ROUNDUP(_xlfn.PERCENTRANK.INC(Table13[Recency],Table13[[#This Row],[Recency]])*5, 0)</f>
        <v>4</v>
      </c>
      <c r="AR1384">
        <f>ROUNDUP(_xlfn.PERCENTRANK.INC(Table13[Total Number of Purchases],Table13[[#This Row],[Total Number of Purchases]])*5,0)</f>
        <v>4</v>
      </c>
      <c r="AS1384">
        <f>ROUNDUP(_xlfn.PERCENTRANK.INC(Table13[Total Spend],Table13[[#This Row],[Total Spend]])*5,0)</f>
        <v>3</v>
      </c>
      <c r="AT1384" t="str">
        <f>Table13[[#This Row],[Recency Score]]&amp;Table13[[#This Row],[Frequency Score]]&amp;Table13[[#This Row],[Monetary Score]]</f>
        <v>443</v>
      </c>
      <c r="AU1384" t="str">
        <f t="shared" si="21"/>
        <v>Potential Loyalists</v>
      </c>
      <c r="AW1384" s="13">
        <f>DATEDIF(Table13[[#This Row],[Dt_Customer]], Snapshot_Date, "d")</f>
        <v>365</v>
      </c>
      <c r="AX1384" s="13">
        <f>Table13[[#This Row],[CL if today]]/365</f>
        <v>1</v>
      </c>
      <c r="AY1384">
        <f>Table13[[#This Row],[Total Number of Purchases]]/Table13[[#This Row],[Corrected CL]]</f>
        <v>19</v>
      </c>
      <c r="AZ1384">
        <f>Table13[[#This Row],[Average Order Value (AOV)]]*Table13[[#This Row],[Freq per Year]]</f>
        <v>605</v>
      </c>
      <c r="BA1384">
        <f>Table13[[#This Row],[Total Spend]]/Table13[[#This Row],[Corrected CL]]</f>
        <v>605</v>
      </c>
      <c r="BB1384">
        <v>70.80601092896174</v>
      </c>
      <c r="BC1384" s="1">
        <f>Table13[[#This Row],[Dt_Customer]]+Table13[[#This Row],[Recency]]</f>
        <v>41583</v>
      </c>
      <c r="BD1384" s="16" t="str">
        <f>IF(COUNTIF(A:A, A1384) &gt; 1, "Duplicate", "Unique")</f>
        <v>Unique</v>
      </c>
    </row>
    <row r="1385" spans="1:56" x14ac:dyDescent="0.3">
      <c r="A1385">
        <v>4557</v>
      </c>
      <c r="B1385">
        <v>1970</v>
      </c>
      <c r="C1385" t="s">
        <v>28</v>
      </c>
      <c r="D1385" t="s">
        <v>35</v>
      </c>
      <c r="E1385">
        <v>22070</v>
      </c>
      <c r="F1385">
        <v>1</v>
      </c>
      <c r="G1385">
        <v>0</v>
      </c>
      <c r="H1385" s="1">
        <v>41551</v>
      </c>
      <c r="I1385">
        <v>11</v>
      </c>
      <c r="J1385">
        <v>10</v>
      </c>
      <c r="K1385">
        <v>7</v>
      </c>
      <c r="L1385">
        <v>19</v>
      </c>
      <c r="M1385">
        <v>8</v>
      </c>
      <c r="N1385">
        <v>2</v>
      </c>
      <c r="O1385">
        <v>21</v>
      </c>
      <c r="P1385">
        <f>IF(Table13[[#This Row],[MntWines]] = 0,"",Table13[[#This Row],[MntWines]])</f>
        <v>10</v>
      </c>
      <c r="Q1385">
        <f>IF(Table13[[#This Row],[MntFruits]] = 0, "",Table13[[#This Row],[MntFruits]])</f>
        <v>7</v>
      </c>
      <c r="R1385">
        <f>IF(Table13[[#This Row],[MntMeatProducts]] = 0, "",Table13[[#This Row],[MntMeatProducts]])</f>
        <v>19</v>
      </c>
      <c r="S1385">
        <f>IF(Table13[[#This Row],[MntFishProducts]] = 0, "",Table13[[#This Row],[MntFishProducts]])</f>
        <v>8</v>
      </c>
      <c r="T1385">
        <f>IF(Table13[[#This Row],[MntSweetProducts]] = 0, "",Table13[[#This Row],[MntSweetProducts]])</f>
        <v>2</v>
      </c>
      <c r="U1385">
        <f>IF(Table13[[#This Row],[MntGoldProds]] = 0, "",Table13[[#This Row],[MntGoldProds]])</f>
        <v>21</v>
      </c>
      <c r="V1385">
        <v>2</v>
      </c>
      <c r="W1385">
        <v>2</v>
      </c>
      <c r="X1385">
        <v>2</v>
      </c>
      <c r="Y1385">
        <v>2</v>
      </c>
      <c r="Z1385">
        <v>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43</v>
      </c>
      <c r="AI1385" s="13">
        <f>SUM(Table13[[#This Row],[MntWines]:[MntGoldProds]])</f>
        <v>67</v>
      </c>
      <c r="AJ1385" s="13">
        <f>AVERAGE(Table13[[#This Row],[MntWines]:[MntGoldProds]])</f>
        <v>11.166666666666666</v>
      </c>
      <c r="AK1385">
        <f>IF(Table13[[#This Row],[Total Number of Purchases]]=0,0,Table13[[#This Row],[Total Spend]]/Table13[[#This Row],[Total Number of Purchases]])</f>
        <v>8.375</v>
      </c>
      <c r="AM1385">
        <f>SUM(Table13[[#This Row],[NumDealsPurchases]:[NumStorePurchases]])</f>
        <v>8</v>
      </c>
      <c r="AN1385" s="14">
        <f>Snapshot_Date-Table13[[#This Row],[Dt_Customer]]</f>
        <v>365</v>
      </c>
      <c r="AP1385" s="13">
        <f>Table13[[#This Row],[NumDealsPurchases]]/Table13[[#This Row],[Total Number of Purchases]]*100</f>
        <v>25</v>
      </c>
      <c r="AQ1385">
        <f>6-ROUNDUP(_xlfn.PERCENTRANK.INC(Table13[Recency],Table13[[#This Row],[Recency]])*5, 0)</f>
        <v>5</v>
      </c>
      <c r="AR1385">
        <f>ROUNDUP(_xlfn.PERCENTRANK.INC(Table13[Total Number of Purchases],Table13[[#This Row],[Total Number of Purchases]])*5,0)</f>
        <v>2</v>
      </c>
      <c r="AS1385">
        <f>ROUNDUP(_xlfn.PERCENTRANK.INC(Table13[Total Spend],Table13[[#This Row],[Total Spend]])*5,0)</f>
        <v>2</v>
      </c>
      <c r="AT1385" t="str">
        <f>Table13[[#This Row],[Recency Score]]&amp;Table13[[#This Row],[Frequency Score]]&amp;Table13[[#This Row],[Monetary Score]]</f>
        <v>522</v>
      </c>
      <c r="AU1385" t="str">
        <f t="shared" si="21"/>
        <v>Others</v>
      </c>
      <c r="AW1385" s="13">
        <f>DATEDIF(Table13[[#This Row],[Dt_Customer]], Snapshot_Date, "d")</f>
        <v>365</v>
      </c>
      <c r="AX1385" s="13">
        <f>Table13[[#This Row],[CL if today]]/365</f>
        <v>1</v>
      </c>
      <c r="AY1385">
        <f>Table13[[#This Row],[Total Number of Purchases]]/Table13[[#This Row],[Corrected CL]]</f>
        <v>8</v>
      </c>
      <c r="AZ1385">
        <f>Table13[[#This Row],[Average Order Value (AOV)]]*Table13[[#This Row],[Freq per Year]]</f>
        <v>67</v>
      </c>
      <c r="BA1385">
        <f>Table13[[#This Row],[Total Spend]]/Table13[[#This Row],[Corrected CL]]</f>
        <v>67</v>
      </c>
      <c r="BB1385">
        <v>396.91256830601088</v>
      </c>
      <c r="BC1385" s="1">
        <f>Table13[[#This Row],[Dt_Customer]]+Table13[[#This Row],[Recency]]</f>
        <v>41562</v>
      </c>
      <c r="BD1385" s="16" t="str">
        <f>IF(COUNTIF(A:A, A1385) &gt; 1, "Duplicate", "Unique")</f>
        <v>Unique</v>
      </c>
    </row>
    <row r="1386" spans="1:56" x14ac:dyDescent="0.3">
      <c r="A1386">
        <v>7275</v>
      </c>
      <c r="B1386">
        <v>1971</v>
      </c>
      <c r="C1386" t="s">
        <v>41</v>
      </c>
      <c r="D1386" t="s">
        <v>31</v>
      </c>
      <c r="E1386">
        <v>33316</v>
      </c>
      <c r="F1386">
        <v>1</v>
      </c>
      <c r="G1386">
        <v>1</v>
      </c>
      <c r="H1386" s="1">
        <v>41551</v>
      </c>
      <c r="I1386">
        <v>34</v>
      </c>
      <c r="J1386">
        <v>79</v>
      </c>
      <c r="K1386">
        <v>1</v>
      </c>
      <c r="L1386">
        <v>31</v>
      </c>
      <c r="M1386">
        <v>4</v>
      </c>
      <c r="N1386">
        <v>4</v>
      </c>
      <c r="O1386">
        <v>12</v>
      </c>
      <c r="P1386">
        <f>IF(Table13[[#This Row],[MntWines]] = 0,"",Table13[[#This Row],[MntWines]])</f>
        <v>79</v>
      </c>
      <c r="Q1386">
        <f>IF(Table13[[#This Row],[MntFruits]] = 0, "",Table13[[#This Row],[MntFruits]])</f>
        <v>1</v>
      </c>
      <c r="R1386">
        <f>IF(Table13[[#This Row],[MntMeatProducts]] = 0, "",Table13[[#This Row],[MntMeatProducts]])</f>
        <v>31</v>
      </c>
      <c r="S1386">
        <f>IF(Table13[[#This Row],[MntFishProducts]] = 0, "",Table13[[#This Row],[MntFishProducts]])</f>
        <v>4</v>
      </c>
      <c r="T1386">
        <f>IF(Table13[[#This Row],[MntSweetProducts]] = 0, "",Table13[[#This Row],[MntSweetProducts]])</f>
        <v>4</v>
      </c>
      <c r="U1386">
        <f>IF(Table13[[#This Row],[MntGoldProds]] = 0, "",Table13[[#This Row],[MntGoldProds]])</f>
        <v>12</v>
      </c>
      <c r="V1386">
        <v>3</v>
      </c>
      <c r="W1386">
        <v>2</v>
      </c>
      <c r="X1386">
        <v>1</v>
      </c>
      <c r="Y1386">
        <v>4</v>
      </c>
      <c r="Z1386">
        <v>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34</v>
      </c>
      <c r="AI1386" s="13">
        <f>SUM(Table13[[#This Row],[MntWines]:[MntGoldProds]])</f>
        <v>131</v>
      </c>
      <c r="AJ1386" s="13">
        <f>AVERAGE(Table13[[#This Row],[MntWines]:[MntGoldProds]])</f>
        <v>21.833333333333332</v>
      </c>
      <c r="AK1386">
        <f>IF(Table13[[#This Row],[Total Number of Purchases]]=0,0,Table13[[#This Row],[Total Spend]]/Table13[[#This Row],[Total Number of Purchases]])</f>
        <v>13.1</v>
      </c>
      <c r="AM1386">
        <f>SUM(Table13[[#This Row],[NumDealsPurchases]:[NumStorePurchases]])</f>
        <v>10</v>
      </c>
      <c r="AN1386" s="14">
        <f>Snapshot_Date-Table13[[#This Row],[Dt_Customer]]</f>
        <v>365</v>
      </c>
      <c r="AP1386" s="13">
        <f>Table13[[#This Row],[NumDealsPurchases]]/Table13[[#This Row],[Total Number of Purchases]]*100</f>
        <v>30</v>
      </c>
      <c r="AQ1386">
        <f>6-ROUNDUP(_xlfn.PERCENTRANK.INC(Table13[Recency],Table13[[#This Row],[Recency]])*5, 0)</f>
        <v>4</v>
      </c>
      <c r="AR1386">
        <f>ROUNDUP(_xlfn.PERCENTRANK.INC(Table13[Total Number of Purchases],Table13[[#This Row],[Total Number of Purchases]])*5,0)</f>
        <v>2</v>
      </c>
      <c r="AS1386">
        <f>ROUNDUP(_xlfn.PERCENTRANK.INC(Table13[Total Spend],Table13[[#This Row],[Total Spend]])*5,0)</f>
        <v>2</v>
      </c>
      <c r="AT1386" t="str">
        <f>Table13[[#This Row],[Recency Score]]&amp;Table13[[#This Row],[Frequency Score]]&amp;Table13[[#This Row],[Monetary Score]]</f>
        <v>422</v>
      </c>
      <c r="AU1386" t="str">
        <f t="shared" si="21"/>
        <v>Potential Loyalists</v>
      </c>
      <c r="AW1386" s="13">
        <f>DATEDIF(Table13[[#This Row],[Dt_Customer]], Snapshot_Date, "d")</f>
        <v>365</v>
      </c>
      <c r="AX1386" s="13">
        <f>Table13[[#This Row],[CL if today]]/365</f>
        <v>1</v>
      </c>
      <c r="AY1386">
        <f>Table13[[#This Row],[Total Number of Purchases]]/Table13[[#This Row],[Corrected CL]]</f>
        <v>10</v>
      </c>
      <c r="AZ1386">
        <f>Table13[[#This Row],[Average Order Value (AOV)]]*Table13[[#This Row],[Freq per Year]]</f>
        <v>131</v>
      </c>
      <c r="BA1386">
        <f>Table13[[#This Row],[Total Spend]]/Table13[[#This Row],[Corrected CL]]</f>
        <v>131</v>
      </c>
      <c r="BB1386">
        <v>447.7732240437158</v>
      </c>
      <c r="BC1386" s="1">
        <f>Table13[[#This Row],[Dt_Customer]]+Table13[[#This Row],[Recency]]</f>
        <v>41585</v>
      </c>
      <c r="BD1386" s="16" t="str">
        <f>IF(COUNTIF(A:A, A1386) &gt; 1, "Duplicate", "Unique")</f>
        <v>Unique</v>
      </c>
    </row>
    <row r="1387" spans="1:56" x14ac:dyDescent="0.3">
      <c r="A1387">
        <v>8334</v>
      </c>
      <c r="B1387">
        <v>1971</v>
      </c>
      <c r="C1387" t="s">
        <v>41</v>
      </c>
      <c r="D1387" t="s">
        <v>31</v>
      </c>
      <c r="E1387">
        <v>33316</v>
      </c>
      <c r="F1387">
        <v>1</v>
      </c>
      <c r="G1387">
        <v>1</v>
      </c>
      <c r="H1387" s="1">
        <v>41551</v>
      </c>
      <c r="I1387">
        <v>34</v>
      </c>
      <c r="J1387">
        <v>79</v>
      </c>
      <c r="K1387">
        <v>1</v>
      </c>
      <c r="L1387">
        <v>31</v>
      </c>
      <c r="M1387">
        <v>4</v>
      </c>
      <c r="N1387">
        <v>4</v>
      </c>
      <c r="O1387">
        <v>12</v>
      </c>
      <c r="P1387">
        <f>IF(Table13[[#This Row],[MntWines]] = 0,"",Table13[[#This Row],[MntWines]])</f>
        <v>79</v>
      </c>
      <c r="Q1387">
        <f>IF(Table13[[#This Row],[MntFruits]] = 0, "",Table13[[#This Row],[MntFruits]])</f>
        <v>1</v>
      </c>
      <c r="R1387">
        <f>IF(Table13[[#This Row],[MntMeatProducts]] = 0, "",Table13[[#This Row],[MntMeatProducts]])</f>
        <v>31</v>
      </c>
      <c r="S1387">
        <f>IF(Table13[[#This Row],[MntFishProducts]] = 0, "",Table13[[#This Row],[MntFishProducts]])</f>
        <v>4</v>
      </c>
      <c r="T1387">
        <f>IF(Table13[[#This Row],[MntSweetProducts]] = 0, "",Table13[[#This Row],[MntSweetProducts]])</f>
        <v>4</v>
      </c>
      <c r="U1387">
        <f>IF(Table13[[#This Row],[MntGoldProds]] = 0, "",Table13[[#This Row],[MntGoldProds]])</f>
        <v>12</v>
      </c>
      <c r="V1387">
        <v>3</v>
      </c>
      <c r="W1387">
        <v>2</v>
      </c>
      <c r="X1387">
        <v>1</v>
      </c>
      <c r="Y1387">
        <v>4</v>
      </c>
      <c r="Z1387">
        <v>6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30</v>
      </c>
      <c r="AI1387" s="13">
        <f>SUM(Table13[[#This Row],[MntWines]:[MntGoldProds]])</f>
        <v>131</v>
      </c>
      <c r="AJ1387" s="13">
        <f>AVERAGE(Table13[[#This Row],[MntWines]:[MntGoldProds]])</f>
        <v>21.833333333333332</v>
      </c>
      <c r="AK1387">
        <f>IF(Table13[[#This Row],[Total Number of Purchases]]=0,0,Table13[[#This Row],[Total Spend]]/Table13[[#This Row],[Total Number of Purchases]])</f>
        <v>13.1</v>
      </c>
      <c r="AM1387">
        <f>SUM(Table13[[#This Row],[NumDealsPurchases]:[NumStorePurchases]])</f>
        <v>10</v>
      </c>
      <c r="AN1387" s="14">
        <f>Snapshot_Date-Table13[[#This Row],[Dt_Customer]]</f>
        <v>365</v>
      </c>
      <c r="AP1387" s="13">
        <f>Table13[[#This Row],[NumDealsPurchases]]/Table13[[#This Row],[Total Number of Purchases]]*100</f>
        <v>30</v>
      </c>
      <c r="AQ1387">
        <f>6-ROUNDUP(_xlfn.PERCENTRANK.INC(Table13[Recency],Table13[[#This Row],[Recency]])*5, 0)</f>
        <v>4</v>
      </c>
      <c r="AR1387">
        <f>ROUNDUP(_xlfn.PERCENTRANK.INC(Table13[Total Number of Purchases],Table13[[#This Row],[Total Number of Purchases]])*5,0)</f>
        <v>2</v>
      </c>
      <c r="AS1387">
        <f>ROUNDUP(_xlfn.PERCENTRANK.INC(Table13[Total Spend],Table13[[#This Row],[Total Spend]])*5,0)</f>
        <v>2</v>
      </c>
      <c r="AT1387" t="str">
        <f>Table13[[#This Row],[Recency Score]]&amp;Table13[[#This Row],[Frequency Score]]&amp;Table13[[#This Row],[Monetary Score]]</f>
        <v>422</v>
      </c>
      <c r="AU1387" t="str">
        <f t="shared" si="21"/>
        <v>Potential Loyalists</v>
      </c>
      <c r="AW1387" s="13">
        <f>DATEDIF(Table13[[#This Row],[Dt_Customer]], Snapshot_Date, "d")</f>
        <v>365</v>
      </c>
      <c r="AX1387" s="13">
        <f>Table13[[#This Row],[CL if today]]/365</f>
        <v>1</v>
      </c>
      <c r="AY1387">
        <f>Table13[[#This Row],[Total Number of Purchases]]/Table13[[#This Row],[Corrected CL]]</f>
        <v>10</v>
      </c>
      <c r="AZ1387">
        <f>Table13[[#This Row],[Average Order Value (AOV)]]*Table13[[#This Row],[Freq per Year]]</f>
        <v>131</v>
      </c>
      <c r="BA1387">
        <f>Table13[[#This Row],[Total Spend]]/Table13[[#This Row],[Corrected CL]]</f>
        <v>131</v>
      </c>
      <c r="BB1387">
        <v>49.727520435967307</v>
      </c>
      <c r="BC1387" s="1">
        <f>Table13[[#This Row],[Dt_Customer]]+Table13[[#This Row],[Recency]]</f>
        <v>41585</v>
      </c>
      <c r="BD1387" s="16" t="str">
        <f>IF(COUNTIF(A:A, A1387) &gt; 1, "Duplicate", "Unique")</f>
        <v>Unique</v>
      </c>
    </row>
    <row r="1388" spans="1:56" x14ac:dyDescent="0.3">
      <c r="A1388">
        <v>9757</v>
      </c>
      <c r="B1388">
        <v>1972</v>
      </c>
      <c r="C1388" t="s">
        <v>28</v>
      </c>
      <c r="D1388" t="s">
        <v>35</v>
      </c>
      <c r="E1388">
        <v>84906</v>
      </c>
      <c r="F1388">
        <v>0</v>
      </c>
      <c r="G1388">
        <v>0</v>
      </c>
      <c r="H1388" s="1">
        <v>41551</v>
      </c>
      <c r="I1388">
        <v>98</v>
      </c>
      <c r="J1388">
        <v>997</v>
      </c>
      <c r="K1388">
        <v>15</v>
      </c>
      <c r="L1388">
        <v>414</v>
      </c>
      <c r="M1388">
        <v>99</v>
      </c>
      <c r="N1388">
        <v>30</v>
      </c>
      <c r="O1388">
        <v>76</v>
      </c>
      <c r="P1388">
        <f>IF(Table13[[#This Row],[MntWines]] = 0,"",Table13[[#This Row],[MntWines]])</f>
        <v>997</v>
      </c>
      <c r="Q1388">
        <f>IF(Table13[[#This Row],[MntFruits]] = 0, "",Table13[[#This Row],[MntFruits]])</f>
        <v>15</v>
      </c>
      <c r="R1388">
        <f>IF(Table13[[#This Row],[MntMeatProducts]] = 0, "",Table13[[#This Row],[MntMeatProducts]])</f>
        <v>414</v>
      </c>
      <c r="S1388">
        <f>IF(Table13[[#This Row],[MntFishProducts]] = 0, "",Table13[[#This Row],[MntFishProducts]])</f>
        <v>99</v>
      </c>
      <c r="T1388">
        <f>IF(Table13[[#This Row],[MntSweetProducts]] = 0, "",Table13[[#This Row],[MntSweetProducts]])</f>
        <v>30</v>
      </c>
      <c r="U1388">
        <f>IF(Table13[[#This Row],[MntGoldProds]] = 0, "",Table13[[#This Row],[MntGoldProds]])</f>
        <v>76</v>
      </c>
      <c r="V1388">
        <v>1</v>
      </c>
      <c r="W1388">
        <v>5</v>
      </c>
      <c r="X1388">
        <v>6</v>
      </c>
      <c r="Y1388">
        <v>12</v>
      </c>
      <c r="Z1388">
        <v>2</v>
      </c>
      <c r="AA1388">
        <v>0</v>
      </c>
      <c r="AB1388">
        <v>1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 t="s">
        <v>30</v>
      </c>
      <c r="AI1388" s="13">
        <f>SUM(Table13[[#This Row],[MntWines]:[MntGoldProds]])</f>
        <v>1631</v>
      </c>
      <c r="AJ1388" s="13">
        <f>AVERAGE(Table13[[#This Row],[MntWines]:[MntGoldProds]])</f>
        <v>271.83333333333331</v>
      </c>
      <c r="AK1388">
        <f>IF(Table13[[#This Row],[Total Number of Purchases]]=0,0,Table13[[#This Row],[Total Spend]]/Table13[[#This Row],[Total Number of Purchases]])</f>
        <v>67.958333333333329</v>
      </c>
      <c r="AM1388">
        <f>SUM(Table13[[#This Row],[NumDealsPurchases]:[NumStorePurchases]])</f>
        <v>24</v>
      </c>
      <c r="AN1388" s="14">
        <f>Snapshot_Date-Table13[[#This Row],[Dt_Customer]]</f>
        <v>365</v>
      </c>
      <c r="AP1388" s="13">
        <f>Table13[[#This Row],[NumDealsPurchases]]/Table13[[#This Row],[Total Number of Purchases]]*100</f>
        <v>4.1666666666666661</v>
      </c>
      <c r="AQ1388">
        <f>6-ROUNDUP(_xlfn.PERCENTRANK.INC(Table13[Recency],Table13[[#This Row],[Recency]])*5, 0)</f>
        <v>1</v>
      </c>
      <c r="AR1388">
        <f>ROUNDUP(_xlfn.PERCENTRANK.INC(Table13[Total Number of Purchases],Table13[[#This Row],[Total Number of Purchases]])*5,0)</f>
        <v>5</v>
      </c>
      <c r="AS1388">
        <f>ROUNDUP(_xlfn.PERCENTRANK.INC(Table13[Total Spend],Table13[[#This Row],[Total Spend]])*5,0)</f>
        <v>5</v>
      </c>
      <c r="AT1388" t="str">
        <f>Table13[[#This Row],[Recency Score]]&amp;Table13[[#This Row],[Frequency Score]]&amp;Table13[[#This Row],[Monetary Score]]</f>
        <v>155</v>
      </c>
      <c r="AU1388" t="str">
        <f t="shared" si="21"/>
        <v>Frequent Buyers</v>
      </c>
      <c r="AW1388" s="13">
        <f>DATEDIF(Table13[[#This Row],[Dt_Customer]], Snapshot_Date, "d")</f>
        <v>365</v>
      </c>
      <c r="AX1388" s="13">
        <f>Table13[[#This Row],[CL if today]]/365</f>
        <v>1</v>
      </c>
      <c r="AY1388">
        <f>Table13[[#This Row],[Total Number of Purchases]]/Table13[[#This Row],[Corrected CL]]</f>
        <v>24</v>
      </c>
      <c r="AZ1388">
        <f>Table13[[#This Row],[Average Order Value (AOV)]]*Table13[[#This Row],[Freq per Year]]</f>
        <v>1631</v>
      </c>
      <c r="BA1388">
        <f>Table13[[#This Row],[Total Spend]]/Table13[[#This Row],[Corrected CL]]</f>
        <v>1631</v>
      </c>
      <c r="BB1388">
        <v>1369.4959128065395</v>
      </c>
      <c r="BC1388" s="1">
        <f>Table13[[#This Row],[Dt_Customer]]+Table13[[#This Row],[Recency]]</f>
        <v>41649</v>
      </c>
      <c r="BD1388" s="16" t="str">
        <f>IF(COUNTIF(A:A, A1388) &gt; 1, "Duplicate", "Unique")</f>
        <v>Unique</v>
      </c>
    </row>
    <row r="1389" spans="1:56" x14ac:dyDescent="0.3">
      <c r="A1389">
        <v>2088</v>
      </c>
      <c r="B1389">
        <v>1972</v>
      </c>
      <c r="C1389" t="s">
        <v>28</v>
      </c>
      <c r="D1389" t="s">
        <v>35</v>
      </c>
      <c r="E1389">
        <v>84906</v>
      </c>
      <c r="F1389">
        <v>0</v>
      </c>
      <c r="G1389">
        <v>0</v>
      </c>
      <c r="H1389" s="1">
        <v>41551</v>
      </c>
      <c r="I1389">
        <v>98</v>
      </c>
      <c r="J1389">
        <v>997</v>
      </c>
      <c r="K1389">
        <v>15</v>
      </c>
      <c r="L1389">
        <v>414</v>
      </c>
      <c r="M1389">
        <v>99</v>
      </c>
      <c r="N1389">
        <v>30</v>
      </c>
      <c r="O1389">
        <v>76</v>
      </c>
      <c r="P1389">
        <f>IF(Table13[[#This Row],[MntWines]] = 0,"",Table13[[#This Row],[MntWines]])</f>
        <v>997</v>
      </c>
      <c r="Q1389">
        <f>IF(Table13[[#This Row],[MntFruits]] = 0, "",Table13[[#This Row],[MntFruits]])</f>
        <v>15</v>
      </c>
      <c r="R1389">
        <f>IF(Table13[[#This Row],[MntMeatProducts]] = 0, "",Table13[[#This Row],[MntMeatProducts]])</f>
        <v>414</v>
      </c>
      <c r="S1389">
        <f>IF(Table13[[#This Row],[MntFishProducts]] = 0, "",Table13[[#This Row],[MntFishProducts]])</f>
        <v>99</v>
      </c>
      <c r="T1389">
        <f>IF(Table13[[#This Row],[MntSweetProducts]] = 0, "",Table13[[#This Row],[MntSweetProducts]])</f>
        <v>30</v>
      </c>
      <c r="U1389">
        <f>IF(Table13[[#This Row],[MntGoldProds]] = 0, "",Table13[[#This Row],[MntGoldProds]])</f>
        <v>76</v>
      </c>
      <c r="V1389">
        <v>1</v>
      </c>
      <c r="W1389">
        <v>5</v>
      </c>
      <c r="X1389">
        <v>6</v>
      </c>
      <c r="Y1389">
        <v>12</v>
      </c>
      <c r="Z1389">
        <v>2</v>
      </c>
      <c r="AA1389">
        <v>0</v>
      </c>
      <c r="AB1389">
        <v>1</v>
      </c>
      <c r="AC1389">
        <v>0</v>
      </c>
      <c r="AD1389">
        <v>1</v>
      </c>
      <c r="AE1389">
        <v>1</v>
      </c>
      <c r="AF1389">
        <v>0</v>
      </c>
      <c r="AG1389">
        <v>0</v>
      </c>
      <c r="AH1389" t="s">
        <v>39</v>
      </c>
      <c r="AI1389" s="13">
        <f>SUM(Table13[[#This Row],[MntWines]:[MntGoldProds]])</f>
        <v>1631</v>
      </c>
      <c r="AJ1389" s="13">
        <f>AVERAGE(Table13[[#This Row],[MntWines]:[MntGoldProds]])</f>
        <v>271.83333333333331</v>
      </c>
      <c r="AK1389">
        <f>IF(Table13[[#This Row],[Total Number of Purchases]]=0,0,Table13[[#This Row],[Total Spend]]/Table13[[#This Row],[Total Number of Purchases]])</f>
        <v>67.958333333333329</v>
      </c>
      <c r="AM1389">
        <f>SUM(Table13[[#This Row],[NumDealsPurchases]:[NumStorePurchases]])</f>
        <v>24</v>
      </c>
      <c r="AN1389" s="14">
        <f>Snapshot_Date-Table13[[#This Row],[Dt_Customer]]</f>
        <v>365</v>
      </c>
      <c r="AP1389" s="13">
        <f>Table13[[#This Row],[NumDealsPurchases]]/Table13[[#This Row],[Total Number of Purchases]]*100</f>
        <v>4.1666666666666661</v>
      </c>
      <c r="AQ1389">
        <f>6-ROUNDUP(_xlfn.PERCENTRANK.INC(Table13[Recency],Table13[[#This Row],[Recency]])*5, 0)</f>
        <v>1</v>
      </c>
      <c r="AR1389">
        <f>ROUNDUP(_xlfn.PERCENTRANK.INC(Table13[Total Number of Purchases],Table13[[#This Row],[Total Number of Purchases]])*5,0)</f>
        <v>5</v>
      </c>
      <c r="AS1389">
        <f>ROUNDUP(_xlfn.PERCENTRANK.INC(Table13[Total Spend],Table13[[#This Row],[Total Spend]])*5,0)</f>
        <v>5</v>
      </c>
      <c r="AT1389" t="str">
        <f>Table13[[#This Row],[Recency Score]]&amp;Table13[[#This Row],[Frequency Score]]&amp;Table13[[#This Row],[Monetary Score]]</f>
        <v>155</v>
      </c>
      <c r="AU1389" t="str">
        <f t="shared" si="21"/>
        <v>Frequent Buyers</v>
      </c>
      <c r="AW1389" s="13">
        <f>DATEDIF(Table13[[#This Row],[Dt_Customer]], Snapshot_Date, "d")</f>
        <v>365</v>
      </c>
      <c r="AX1389" s="13">
        <f>Table13[[#This Row],[CL if today]]/365</f>
        <v>1</v>
      </c>
      <c r="AY1389">
        <f>Table13[[#This Row],[Total Number of Purchases]]/Table13[[#This Row],[Corrected CL]]</f>
        <v>24</v>
      </c>
      <c r="AZ1389">
        <f>Table13[[#This Row],[Average Order Value (AOV)]]*Table13[[#This Row],[Freq per Year]]</f>
        <v>1631</v>
      </c>
      <c r="BA1389">
        <f>Table13[[#This Row],[Total Spend]]/Table13[[#This Row],[Corrected CL]]</f>
        <v>1631</v>
      </c>
      <c r="BB1389">
        <v>30.83106267029973</v>
      </c>
      <c r="BC1389" s="1">
        <f>Table13[[#This Row],[Dt_Customer]]+Table13[[#This Row],[Recency]]</f>
        <v>41649</v>
      </c>
      <c r="BD1389" s="16" t="str">
        <f>IF(COUNTIF(A:A, A1389) &gt; 1, "Duplicate", "Unique")</f>
        <v>Unique</v>
      </c>
    </row>
    <row r="1390" spans="1:56" x14ac:dyDescent="0.3">
      <c r="A1390">
        <v>6507</v>
      </c>
      <c r="B1390">
        <v>1980</v>
      </c>
      <c r="C1390" t="s">
        <v>28</v>
      </c>
      <c r="D1390" t="s">
        <v>31</v>
      </c>
      <c r="E1390">
        <v>30828</v>
      </c>
      <c r="F1390">
        <v>1</v>
      </c>
      <c r="G1390">
        <v>0</v>
      </c>
      <c r="H1390" s="1">
        <v>41551</v>
      </c>
      <c r="I1390">
        <v>16</v>
      </c>
      <c r="J1390">
        <v>16</v>
      </c>
      <c r="K1390">
        <v>11</v>
      </c>
      <c r="L1390">
        <v>15</v>
      </c>
      <c r="M1390">
        <v>2</v>
      </c>
      <c r="N1390">
        <v>0</v>
      </c>
      <c r="O1390">
        <v>12</v>
      </c>
      <c r="P1390">
        <f>IF(Table13[[#This Row],[MntWines]] = 0,"",Table13[[#This Row],[MntWines]])</f>
        <v>16</v>
      </c>
      <c r="Q1390">
        <f>IF(Table13[[#This Row],[MntFruits]] = 0, "",Table13[[#This Row],[MntFruits]])</f>
        <v>11</v>
      </c>
      <c r="R1390">
        <f>IF(Table13[[#This Row],[MntMeatProducts]] = 0, "",Table13[[#This Row],[MntMeatProducts]])</f>
        <v>15</v>
      </c>
      <c r="S1390">
        <f>IF(Table13[[#This Row],[MntFishProducts]] = 0, "",Table13[[#This Row],[MntFishProducts]])</f>
        <v>2</v>
      </c>
      <c r="T1390" t="str">
        <f>IF(Table13[[#This Row],[MntSweetProducts]] = 0, "",Table13[[#This Row],[MntSweetProducts]])</f>
        <v/>
      </c>
      <c r="U1390">
        <f>IF(Table13[[#This Row],[MntGoldProds]] = 0, "",Table13[[#This Row],[MntGoldProds]])</f>
        <v>12</v>
      </c>
      <c r="V1390">
        <v>2</v>
      </c>
      <c r="W1390">
        <v>1</v>
      </c>
      <c r="X1390">
        <v>1</v>
      </c>
      <c r="Y1390">
        <v>4</v>
      </c>
      <c r="Z1390">
        <v>3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36</v>
      </c>
      <c r="AI1390" s="13">
        <f>SUM(Table13[[#This Row],[MntWines]:[MntGoldProds]])</f>
        <v>56</v>
      </c>
      <c r="AJ1390" s="13">
        <f>AVERAGE(Table13[[#This Row],[MntWines]:[MntGoldProds]])</f>
        <v>9.3333333333333339</v>
      </c>
      <c r="AK1390">
        <f>IF(Table13[[#This Row],[Total Number of Purchases]]=0,0,Table13[[#This Row],[Total Spend]]/Table13[[#This Row],[Total Number of Purchases]])</f>
        <v>7</v>
      </c>
      <c r="AM1390">
        <f>SUM(Table13[[#This Row],[NumDealsPurchases]:[NumStorePurchases]])</f>
        <v>8</v>
      </c>
      <c r="AN1390" s="14">
        <f>Snapshot_Date-Table13[[#This Row],[Dt_Customer]]</f>
        <v>365</v>
      </c>
      <c r="AP1390" s="13">
        <f>Table13[[#This Row],[NumDealsPurchases]]/Table13[[#This Row],[Total Number of Purchases]]*100</f>
        <v>25</v>
      </c>
      <c r="AQ1390">
        <f>6-ROUNDUP(_xlfn.PERCENTRANK.INC(Table13[Recency],Table13[[#This Row],[Recency]])*5, 0)</f>
        <v>5</v>
      </c>
      <c r="AR1390">
        <f>ROUNDUP(_xlfn.PERCENTRANK.INC(Table13[Total Number of Purchases],Table13[[#This Row],[Total Number of Purchases]])*5,0)</f>
        <v>2</v>
      </c>
      <c r="AS1390">
        <f>ROUNDUP(_xlfn.PERCENTRANK.INC(Table13[Total Spend],Table13[[#This Row],[Total Spend]])*5,0)</f>
        <v>1</v>
      </c>
      <c r="AT1390" t="str">
        <f>Table13[[#This Row],[Recency Score]]&amp;Table13[[#This Row],[Frequency Score]]&amp;Table13[[#This Row],[Monetary Score]]</f>
        <v>521</v>
      </c>
      <c r="AU1390" t="str">
        <f t="shared" si="21"/>
        <v>Others</v>
      </c>
      <c r="AW1390" s="13">
        <f>DATEDIF(Table13[[#This Row],[Dt_Customer]], Snapshot_Date, "d")</f>
        <v>365</v>
      </c>
      <c r="AX1390" s="13">
        <f>Table13[[#This Row],[CL if today]]/365</f>
        <v>1</v>
      </c>
      <c r="AY1390">
        <f>Table13[[#This Row],[Total Number of Purchases]]/Table13[[#This Row],[Corrected CL]]</f>
        <v>8</v>
      </c>
      <c r="AZ1390">
        <f>Table13[[#This Row],[Average Order Value (AOV)]]*Table13[[#This Row],[Freq per Year]]</f>
        <v>56</v>
      </c>
      <c r="BA1390">
        <f>Table13[[#This Row],[Total Spend]]/Table13[[#This Row],[Corrected CL]]</f>
        <v>56</v>
      </c>
      <c r="BB1390">
        <v>94.740437158469931</v>
      </c>
      <c r="BC1390" s="1">
        <f>Table13[[#This Row],[Dt_Customer]]+Table13[[#This Row],[Recency]]</f>
        <v>41567</v>
      </c>
      <c r="BD1390" s="16" t="str">
        <f>IF(COUNTIF(A:A, A1390) &gt; 1, "Duplicate", "Unique")</f>
        <v>Unique</v>
      </c>
    </row>
    <row r="1391" spans="1:56" x14ac:dyDescent="0.3">
      <c r="A1391">
        <v>10311</v>
      </c>
      <c r="B1391">
        <v>1969</v>
      </c>
      <c r="C1391" t="s">
        <v>28</v>
      </c>
      <c r="D1391" t="s">
        <v>33</v>
      </c>
      <c r="E1391">
        <v>4428</v>
      </c>
      <c r="F1391">
        <v>0</v>
      </c>
      <c r="G1391">
        <v>1</v>
      </c>
      <c r="H1391" s="1">
        <v>41552</v>
      </c>
      <c r="I1391">
        <v>0</v>
      </c>
      <c r="J1391">
        <v>16</v>
      </c>
      <c r="K1391">
        <v>4</v>
      </c>
      <c r="L1391">
        <v>12</v>
      </c>
      <c r="M1391">
        <v>2</v>
      </c>
      <c r="N1391">
        <v>4</v>
      </c>
      <c r="O1391">
        <v>321</v>
      </c>
      <c r="P1391">
        <f>IF(Table13[[#This Row],[MntWines]] = 0,"",Table13[[#This Row],[MntWines]])</f>
        <v>16</v>
      </c>
      <c r="Q1391">
        <f>IF(Table13[[#This Row],[MntFruits]] = 0, "",Table13[[#This Row],[MntFruits]])</f>
        <v>4</v>
      </c>
      <c r="R1391">
        <f>IF(Table13[[#This Row],[MntMeatProducts]] = 0, "",Table13[[#This Row],[MntMeatProducts]])</f>
        <v>12</v>
      </c>
      <c r="S1391">
        <f>IF(Table13[[#This Row],[MntFishProducts]] = 0, "",Table13[[#This Row],[MntFishProducts]])</f>
        <v>2</v>
      </c>
      <c r="T1391">
        <f>IF(Table13[[#This Row],[MntSweetProducts]] = 0, "",Table13[[#This Row],[MntSweetProducts]])</f>
        <v>4</v>
      </c>
      <c r="U1391">
        <f>IF(Table13[[#This Row],[MntGoldProds]] = 0, "",Table13[[#This Row],[MntGoldProds]])</f>
        <v>321</v>
      </c>
      <c r="V1391">
        <v>0</v>
      </c>
      <c r="W1391">
        <v>25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30</v>
      </c>
      <c r="AI1391" s="13">
        <f>SUM(Table13[[#This Row],[MntWines]:[MntGoldProds]])</f>
        <v>359</v>
      </c>
      <c r="AJ1391" s="13">
        <f>AVERAGE(Table13[[#This Row],[MntWines]:[MntGoldProds]])</f>
        <v>59.833333333333336</v>
      </c>
      <c r="AK1391">
        <f>IF(Table13[[#This Row],[Total Number of Purchases]]=0,0,Table13[[#This Row],[Total Spend]]/Table13[[#This Row],[Total Number of Purchases]])</f>
        <v>14.36</v>
      </c>
      <c r="AM1391">
        <f>SUM(Table13[[#This Row],[NumDealsPurchases]:[NumStorePurchases]])</f>
        <v>25</v>
      </c>
      <c r="AN1391" s="14">
        <f>Snapshot_Date-Table13[[#This Row],[Dt_Customer]]</f>
        <v>364</v>
      </c>
      <c r="AP1391" s="13">
        <f>Table13[[#This Row],[NumDealsPurchases]]/Table13[[#This Row],[Total Number of Purchases]]*100</f>
        <v>0</v>
      </c>
      <c r="AQ1391">
        <f>6-ROUNDUP(_xlfn.PERCENTRANK.INC(Table13[Recency],Table13[[#This Row],[Recency]])*5, 0)</f>
        <v>6</v>
      </c>
      <c r="AR1391">
        <f>ROUNDUP(_xlfn.PERCENTRANK.INC(Table13[Total Number of Purchases],Table13[[#This Row],[Total Number of Purchases]])*5,0)</f>
        <v>5</v>
      </c>
      <c r="AS1391">
        <f>ROUNDUP(_xlfn.PERCENTRANK.INC(Table13[Total Spend],Table13[[#This Row],[Total Spend]])*5,0)</f>
        <v>3</v>
      </c>
      <c r="AT1391" t="str">
        <f>Table13[[#This Row],[Recency Score]]&amp;Table13[[#This Row],[Frequency Score]]&amp;Table13[[#This Row],[Monetary Score]]</f>
        <v>653</v>
      </c>
      <c r="AU1391" t="str">
        <f t="shared" si="21"/>
        <v>Frequent Buyers</v>
      </c>
      <c r="AW1391" s="13">
        <f>DATEDIF(Table13[[#This Row],[Dt_Customer]], Snapshot_Date, "d")</f>
        <v>364</v>
      </c>
      <c r="AX1391" s="13">
        <f>Table13[[#This Row],[CL if today]]/365</f>
        <v>0.99726027397260275</v>
      </c>
      <c r="AY1391">
        <f>Table13[[#This Row],[Total Number of Purchases]]/Table13[[#This Row],[Corrected CL]]</f>
        <v>25.068681318681318</v>
      </c>
      <c r="AZ1391">
        <f>Table13[[#This Row],[Average Order Value (AOV)]]*Table13[[#This Row],[Freq per Year]]</f>
        <v>359.98626373626371</v>
      </c>
      <c r="BA1391">
        <f>Table13[[#This Row],[Total Spend]]/Table13[[#This Row],[Corrected CL]]</f>
        <v>359.98626373626371</v>
      </c>
      <c r="BB1391">
        <v>1631</v>
      </c>
      <c r="BC1391" s="1">
        <f>Table13[[#This Row],[Dt_Customer]]+Table13[[#This Row],[Recency]]</f>
        <v>41552</v>
      </c>
      <c r="BD1391" s="16" t="str">
        <f>IF(COUNTIF(A:A, A1391) &gt; 1, "Duplicate", "Unique")</f>
        <v>Unique</v>
      </c>
    </row>
    <row r="1392" spans="1:56" x14ac:dyDescent="0.3">
      <c r="A1392">
        <v>10099</v>
      </c>
      <c r="B1392">
        <v>1984</v>
      </c>
      <c r="C1392" t="s">
        <v>28</v>
      </c>
      <c r="D1392" t="s">
        <v>33</v>
      </c>
      <c r="E1392">
        <v>55434</v>
      </c>
      <c r="F1392">
        <v>1</v>
      </c>
      <c r="G1392">
        <v>0</v>
      </c>
      <c r="H1392" s="1">
        <v>41552</v>
      </c>
      <c r="I1392">
        <v>21</v>
      </c>
      <c r="J1392">
        <v>238</v>
      </c>
      <c r="K1392">
        <v>115</v>
      </c>
      <c r="L1392">
        <v>215</v>
      </c>
      <c r="M1392">
        <v>169</v>
      </c>
      <c r="N1392">
        <v>69</v>
      </c>
      <c r="O1392">
        <v>76</v>
      </c>
      <c r="P1392">
        <f>IF(Table13[[#This Row],[MntWines]] = 0,"",Table13[[#This Row],[MntWines]])</f>
        <v>238</v>
      </c>
      <c r="Q1392">
        <f>IF(Table13[[#This Row],[MntFruits]] = 0, "",Table13[[#This Row],[MntFruits]])</f>
        <v>115</v>
      </c>
      <c r="R1392">
        <f>IF(Table13[[#This Row],[MntMeatProducts]] = 0, "",Table13[[#This Row],[MntMeatProducts]])</f>
        <v>215</v>
      </c>
      <c r="S1392">
        <f>IF(Table13[[#This Row],[MntFishProducts]] = 0, "",Table13[[#This Row],[MntFishProducts]])</f>
        <v>169</v>
      </c>
      <c r="T1392">
        <f>IF(Table13[[#This Row],[MntSweetProducts]] = 0, "",Table13[[#This Row],[MntSweetProducts]])</f>
        <v>69</v>
      </c>
      <c r="U1392">
        <f>IF(Table13[[#This Row],[MntGoldProds]] = 0, "",Table13[[#This Row],[MntGoldProds]])</f>
        <v>76</v>
      </c>
      <c r="V1392">
        <v>3</v>
      </c>
      <c r="W1392">
        <v>5</v>
      </c>
      <c r="X1392">
        <v>3</v>
      </c>
      <c r="Y1392">
        <v>13</v>
      </c>
      <c r="Z1392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43</v>
      </c>
      <c r="AI1392" s="13">
        <f>SUM(Table13[[#This Row],[MntWines]:[MntGoldProds]])</f>
        <v>882</v>
      </c>
      <c r="AJ1392" s="13">
        <f>AVERAGE(Table13[[#This Row],[MntWines]:[MntGoldProds]])</f>
        <v>147</v>
      </c>
      <c r="AK1392">
        <f>IF(Table13[[#This Row],[Total Number of Purchases]]=0,0,Table13[[#This Row],[Total Spend]]/Table13[[#This Row],[Total Number of Purchases]])</f>
        <v>36.75</v>
      </c>
      <c r="AM1392">
        <f>SUM(Table13[[#This Row],[NumDealsPurchases]:[NumStorePurchases]])</f>
        <v>24</v>
      </c>
      <c r="AN1392" s="14">
        <f>Snapshot_Date-Table13[[#This Row],[Dt_Customer]]</f>
        <v>364</v>
      </c>
      <c r="AP1392" s="13">
        <f>Table13[[#This Row],[NumDealsPurchases]]/Table13[[#This Row],[Total Number of Purchases]]*100</f>
        <v>12.5</v>
      </c>
      <c r="AQ1392">
        <f>6-ROUNDUP(_xlfn.PERCENTRANK.INC(Table13[Recency],Table13[[#This Row],[Recency]])*5, 0)</f>
        <v>4</v>
      </c>
      <c r="AR1392">
        <f>ROUNDUP(_xlfn.PERCENTRANK.INC(Table13[Total Number of Purchases],Table13[[#This Row],[Total Number of Purchases]])*5,0)</f>
        <v>5</v>
      </c>
      <c r="AS1392">
        <f>ROUNDUP(_xlfn.PERCENTRANK.INC(Table13[Total Spend],Table13[[#This Row],[Total Spend]])*5,0)</f>
        <v>4</v>
      </c>
      <c r="AT1392" t="str">
        <f>Table13[[#This Row],[Recency Score]]&amp;Table13[[#This Row],[Frequency Score]]&amp;Table13[[#This Row],[Monetary Score]]</f>
        <v>454</v>
      </c>
      <c r="AU1392" t="str">
        <f t="shared" si="21"/>
        <v>Frequent Buyers</v>
      </c>
      <c r="AW1392" s="13">
        <f>DATEDIF(Table13[[#This Row],[Dt_Customer]], Snapshot_Date, "d")</f>
        <v>364</v>
      </c>
      <c r="AX1392" s="13">
        <f>Table13[[#This Row],[CL if today]]/365</f>
        <v>0.99726027397260275</v>
      </c>
      <c r="AY1392">
        <f>Table13[[#This Row],[Total Number of Purchases]]/Table13[[#This Row],[Corrected CL]]</f>
        <v>24.065934065934066</v>
      </c>
      <c r="AZ1392">
        <f>Table13[[#This Row],[Average Order Value (AOV)]]*Table13[[#This Row],[Freq per Year]]</f>
        <v>884.42307692307691</v>
      </c>
      <c r="BA1392">
        <f>Table13[[#This Row],[Total Spend]]/Table13[[#This Row],[Corrected CL]]</f>
        <v>884.42307692307691</v>
      </c>
      <c r="BB1392">
        <v>65.819672131147541</v>
      </c>
      <c r="BC1392" s="1">
        <f>Table13[[#This Row],[Dt_Customer]]+Table13[[#This Row],[Recency]]</f>
        <v>41573</v>
      </c>
      <c r="BD1392" s="16" t="str">
        <f>IF(COUNTIF(A:A, A1392) &gt; 1, "Duplicate", "Unique")</f>
        <v>Unique</v>
      </c>
    </row>
    <row r="1393" spans="1:56" x14ac:dyDescent="0.3">
      <c r="A1393">
        <v>850</v>
      </c>
      <c r="B1393">
        <v>1968</v>
      </c>
      <c r="C1393" t="s">
        <v>28</v>
      </c>
      <c r="D1393" t="s">
        <v>31</v>
      </c>
      <c r="E1393">
        <v>70566</v>
      </c>
      <c r="F1393">
        <v>0</v>
      </c>
      <c r="G1393">
        <v>1</v>
      </c>
      <c r="H1393" s="1">
        <v>41553</v>
      </c>
      <c r="I1393">
        <v>4</v>
      </c>
      <c r="J1393">
        <v>381</v>
      </c>
      <c r="K1393">
        <v>28</v>
      </c>
      <c r="L1393">
        <v>215</v>
      </c>
      <c r="M1393">
        <v>84</v>
      </c>
      <c r="N1393">
        <v>28</v>
      </c>
      <c r="O1393">
        <v>21</v>
      </c>
      <c r="P1393">
        <f>IF(Table13[[#This Row],[MntWines]] = 0,"",Table13[[#This Row],[MntWines]])</f>
        <v>381</v>
      </c>
      <c r="Q1393">
        <f>IF(Table13[[#This Row],[MntFruits]] = 0, "",Table13[[#This Row],[MntFruits]])</f>
        <v>28</v>
      </c>
      <c r="R1393">
        <f>IF(Table13[[#This Row],[MntMeatProducts]] = 0, "",Table13[[#This Row],[MntMeatProducts]])</f>
        <v>215</v>
      </c>
      <c r="S1393">
        <f>IF(Table13[[#This Row],[MntFishProducts]] = 0, "",Table13[[#This Row],[MntFishProducts]])</f>
        <v>84</v>
      </c>
      <c r="T1393">
        <f>IF(Table13[[#This Row],[MntSweetProducts]] = 0, "",Table13[[#This Row],[MntSweetProducts]])</f>
        <v>28</v>
      </c>
      <c r="U1393">
        <f>IF(Table13[[#This Row],[MntGoldProds]] = 0, "",Table13[[#This Row],[MntGoldProds]])</f>
        <v>21</v>
      </c>
      <c r="V1393">
        <v>2</v>
      </c>
      <c r="W1393">
        <v>6</v>
      </c>
      <c r="X1393">
        <v>5</v>
      </c>
      <c r="Y1393">
        <v>9</v>
      </c>
      <c r="Z1393">
        <v>3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30</v>
      </c>
      <c r="AI1393" s="13">
        <f>SUM(Table13[[#This Row],[MntWines]:[MntGoldProds]])</f>
        <v>757</v>
      </c>
      <c r="AJ1393" s="13">
        <f>AVERAGE(Table13[[#This Row],[MntWines]:[MntGoldProds]])</f>
        <v>126.16666666666667</v>
      </c>
      <c r="AK1393">
        <f>IF(Table13[[#This Row],[Total Number of Purchases]]=0,0,Table13[[#This Row],[Total Spend]]/Table13[[#This Row],[Total Number of Purchases]])</f>
        <v>34.409090909090907</v>
      </c>
      <c r="AM1393">
        <f>SUM(Table13[[#This Row],[NumDealsPurchases]:[NumStorePurchases]])</f>
        <v>22</v>
      </c>
      <c r="AN1393" s="14">
        <f>Snapshot_Date-Table13[[#This Row],[Dt_Customer]]</f>
        <v>363</v>
      </c>
      <c r="AP1393" s="13">
        <f>Table13[[#This Row],[NumDealsPurchases]]/Table13[[#This Row],[Total Number of Purchases]]*100</f>
        <v>9.0909090909090917</v>
      </c>
      <c r="AQ1393">
        <f>6-ROUNDUP(_xlfn.PERCENTRANK.INC(Table13[Recency],Table13[[#This Row],[Recency]])*5, 0)</f>
        <v>5</v>
      </c>
      <c r="AR1393">
        <f>ROUNDUP(_xlfn.PERCENTRANK.INC(Table13[Total Number of Purchases],Table13[[#This Row],[Total Number of Purchases]])*5,0)</f>
        <v>4</v>
      </c>
      <c r="AS1393">
        <f>ROUNDUP(_xlfn.PERCENTRANK.INC(Table13[Total Spend],Table13[[#This Row],[Total Spend]])*5,0)</f>
        <v>4</v>
      </c>
      <c r="AT1393" t="str">
        <f>Table13[[#This Row],[Recency Score]]&amp;Table13[[#This Row],[Frequency Score]]&amp;Table13[[#This Row],[Monetary Score]]</f>
        <v>544</v>
      </c>
      <c r="AU1393" t="str">
        <f t="shared" si="21"/>
        <v>Loyal Customers</v>
      </c>
      <c r="AW1393" s="13">
        <f>DATEDIF(Table13[[#This Row],[Dt_Customer]], Snapshot_Date, "d")</f>
        <v>363</v>
      </c>
      <c r="AX1393" s="13">
        <f>Table13[[#This Row],[CL if today]]/365</f>
        <v>0.9945205479452055</v>
      </c>
      <c r="AY1393">
        <f>Table13[[#This Row],[Total Number of Purchases]]/Table13[[#This Row],[Corrected CL]]</f>
        <v>22.121212121212121</v>
      </c>
      <c r="AZ1393">
        <f>Table13[[#This Row],[Average Order Value (AOV)]]*Table13[[#This Row],[Freq per Year]]</f>
        <v>761.17079889807155</v>
      </c>
      <c r="BA1393">
        <f>Table13[[#This Row],[Total Spend]]/Table13[[#This Row],[Corrected CL]]</f>
        <v>761.17079889807155</v>
      </c>
      <c r="BB1393">
        <v>605</v>
      </c>
      <c r="BC1393" s="1">
        <f>Table13[[#This Row],[Dt_Customer]]+Table13[[#This Row],[Recency]]</f>
        <v>41557</v>
      </c>
      <c r="BD1393" s="16" t="str">
        <f>IF(COUNTIF(A:A, A1393) &gt; 1, "Duplicate", "Unique")</f>
        <v>Unique</v>
      </c>
    </row>
    <row r="1394" spans="1:56" x14ac:dyDescent="0.3">
      <c r="A1394">
        <v>7631</v>
      </c>
      <c r="B1394">
        <v>1978</v>
      </c>
      <c r="C1394" t="s">
        <v>41</v>
      </c>
      <c r="D1394" t="s">
        <v>35</v>
      </c>
      <c r="E1394">
        <v>61346</v>
      </c>
      <c r="F1394">
        <v>1</v>
      </c>
      <c r="G1394">
        <v>0</v>
      </c>
      <c r="H1394" s="1">
        <v>41553</v>
      </c>
      <c r="I1394">
        <v>34</v>
      </c>
      <c r="J1394">
        <v>562</v>
      </c>
      <c r="K1394">
        <v>58</v>
      </c>
      <c r="L1394">
        <v>168</v>
      </c>
      <c r="M1394">
        <v>43</v>
      </c>
      <c r="N1394">
        <v>16</v>
      </c>
      <c r="O1394">
        <v>142</v>
      </c>
      <c r="P1394">
        <f>IF(Table13[[#This Row],[MntWines]] = 0,"",Table13[[#This Row],[MntWines]])</f>
        <v>562</v>
      </c>
      <c r="Q1394">
        <f>IF(Table13[[#This Row],[MntFruits]] = 0, "",Table13[[#This Row],[MntFruits]])</f>
        <v>58</v>
      </c>
      <c r="R1394">
        <f>IF(Table13[[#This Row],[MntMeatProducts]] = 0, "",Table13[[#This Row],[MntMeatProducts]])</f>
        <v>168</v>
      </c>
      <c r="S1394">
        <f>IF(Table13[[#This Row],[MntFishProducts]] = 0, "",Table13[[#This Row],[MntFishProducts]])</f>
        <v>43</v>
      </c>
      <c r="T1394">
        <f>IF(Table13[[#This Row],[MntSweetProducts]] = 0, "",Table13[[#This Row],[MntSweetProducts]])</f>
        <v>16</v>
      </c>
      <c r="U1394">
        <f>IF(Table13[[#This Row],[MntGoldProds]] = 0, "",Table13[[#This Row],[MntGoldProds]])</f>
        <v>142</v>
      </c>
      <c r="V1394">
        <v>1</v>
      </c>
      <c r="W1394">
        <v>5</v>
      </c>
      <c r="X1394">
        <v>7</v>
      </c>
      <c r="Y1394">
        <v>10</v>
      </c>
      <c r="Z1394">
        <v>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40</v>
      </c>
      <c r="AI1394" s="13">
        <f>SUM(Table13[[#This Row],[MntWines]:[MntGoldProds]])</f>
        <v>989</v>
      </c>
      <c r="AJ1394" s="13">
        <f>AVERAGE(Table13[[#This Row],[MntWines]:[MntGoldProds]])</f>
        <v>164.83333333333334</v>
      </c>
      <c r="AK1394">
        <f>IF(Table13[[#This Row],[Total Number of Purchases]]=0,0,Table13[[#This Row],[Total Spend]]/Table13[[#This Row],[Total Number of Purchases]])</f>
        <v>43</v>
      </c>
      <c r="AM1394">
        <f>SUM(Table13[[#This Row],[NumDealsPurchases]:[NumStorePurchases]])</f>
        <v>23</v>
      </c>
      <c r="AN1394" s="14">
        <f>Snapshot_Date-Table13[[#This Row],[Dt_Customer]]</f>
        <v>363</v>
      </c>
      <c r="AP1394" s="13">
        <f>Table13[[#This Row],[NumDealsPurchases]]/Table13[[#This Row],[Total Number of Purchases]]*100</f>
        <v>4.3478260869565215</v>
      </c>
      <c r="AQ1394">
        <f>6-ROUNDUP(_xlfn.PERCENTRANK.INC(Table13[Recency],Table13[[#This Row],[Recency]])*5, 0)</f>
        <v>4</v>
      </c>
      <c r="AR1394">
        <f>ROUNDUP(_xlfn.PERCENTRANK.INC(Table13[Total Number of Purchases],Table13[[#This Row],[Total Number of Purchases]])*5,0)</f>
        <v>5</v>
      </c>
      <c r="AS1394">
        <f>ROUNDUP(_xlfn.PERCENTRANK.INC(Table13[Total Spend],Table13[[#This Row],[Total Spend]])*5,0)</f>
        <v>4</v>
      </c>
      <c r="AT1394" t="str">
        <f>Table13[[#This Row],[Recency Score]]&amp;Table13[[#This Row],[Frequency Score]]&amp;Table13[[#This Row],[Monetary Score]]</f>
        <v>454</v>
      </c>
      <c r="AU1394" t="str">
        <f t="shared" si="21"/>
        <v>Frequent Buyers</v>
      </c>
      <c r="AW1394" s="13">
        <f>DATEDIF(Table13[[#This Row],[Dt_Customer]], Snapshot_Date, "d")</f>
        <v>363</v>
      </c>
      <c r="AX1394" s="13">
        <f>Table13[[#This Row],[CL if today]]/365</f>
        <v>0.9945205479452055</v>
      </c>
      <c r="AY1394">
        <f>Table13[[#This Row],[Total Number of Purchases]]/Table13[[#This Row],[Corrected CL]]</f>
        <v>23.126721763085399</v>
      </c>
      <c r="AZ1394">
        <f>Table13[[#This Row],[Average Order Value (AOV)]]*Table13[[#This Row],[Freq per Year]]</f>
        <v>994.44903581267215</v>
      </c>
      <c r="BA1394">
        <f>Table13[[#This Row],[Total Spend]]/Table13[[#This Row],[Corrected CL]]</f>
        <v>994.44903581267215</v>
      </c>
      <c r="BB1394">
        <v>131</v>
      </c>
      <c r="BC1394" s="1">
        <f>Table13[[#This Row],[Dt_Customer]]+Table13[[#This Row],[Recency]]</f>
        <v>41587</v>
      </c>
      <c r="BD1394" s="16" t="str">
        <f>IF(COUNTIF(A:A, A1394) &gt; 1, "Duplicate", "Unique")</f>
        <v>Unique</v>
      </c>
    </row>
    <row r="1395" spans="1:56" x14ac:dyDescent="0.3">
      <c r="A1395">
        <v>3428</v>
      </c>
      <c r="B1395">
        <v>1991</v>
      </c>
      <c r="C1395" t="s">
        <v>37</v>
      </c>
      <c r="D1395" t="s">
        <v>35</v>
      </c>
      <c r="E1395">
        <v>68682</v>
      </c>
      <c r="F1395">
        <v>0</v>
      </c>
      <c r="G1395">
        <v>0</v>
      </c>
      <c r="H1395" s="1">
        <v>41553</v>
      </c>
      <c r="I1395">
        <v>56</v>
      </c>
      <c r="J1395">
        <v>919</v>
      </c>
      <c r="K1395">
        <v>0</v>
      </c>
      <c r="L1395">
        <v>505</v>
      </c>
      <c r="M1395">
        <v>99</v>
      </c>
      <c r="N1395">
        <v>30</v>
      </c>
      <c r="O1395">
        <v>45</v>
      </c>
      <c r="P1395">
        <f>IF(Table13[[#This Row],[MntWines]] = 0,"",Table13[[#This Row],[MntWines]])</f>
        <v>919</v>
      </c>
      <c r="Q1395" t="str">
        <f>IF(Table13[[#This Row],[MntFruits]] = 0, "",Table13[[#This Row],[MntFruits]])</f>
        <v/>
      </c>
      <c r="R1395">
        <f>IF(Table13[[#This Row],[MntMeatProducts]] = 0, "",Table13[[#This Row],[MntMeatProducts]])</f>
        <v>505</v>
      </c>
      <c r="S1395">
        <f>IF(Table13[[#This Row],[MntFishProducts]] = 0, "",Table13[[#This Row],[MntFishProducts]])</f>
        <v>99</v>
      </c>
      <c r="T1395">
        <f>IF(Table13[[#This Row],[MntSweetProducts]] = 0, "",Table13[[#This Row],[MntSweetProducts]])</f>
        <v>30</v>
      </c>
      <c r="U1395">
        <f>IF(Table13[[#This Row],[MntGoldProds]] = 0, "",Table13[[#This Row],[MntGoldProds]])</f>
        <v>45</v>
      </c>
      <c r="V1395">
        <v>1</v>
      </c>
      <c r="W1395">
        <v>4</v>
      </c>
      <c r="X1395">
        <v>9</v>
      </c>
      <c r="Y1395">
        <v>10</v>
      </c>
      <c r="Z1395">
        <v>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 t="s">
        <v>30</v>
      </c>
      <c r="AI1395" s="13">
        <f>SUM(Table13[[#This Row],[MntWines]:[MntGoldProds]])</f>
        <v>1598</v>
      </c>
      <c r="AJ1395" s="13">
        <f>AVERAGE(Table13[[#This Row],[MntWines]:[MntGoldProds]])</f>
        <v>266.33333333333331</v>
      </c>
      <c r="AK1395">
        <f>IF(Table13[[#This Row],[Total Number of Purchases]]=0,0,Table13[[#This Row],[Total Spend]]/Table13[[#This Row],[Total Number of Purchases]])</f>
        <v>66.583333333333329</v>
      </c>
      <c r="AM1395">
        <f>SUM(Table13[[#This Row],[NumDealsPurchases]:[NumStorePurchases]])</f>
        <v>24</v>
      </c>
      <c r="AN1395" s="14">
        <f>Snapshot_Date-Table13[[#This Row],[Dt_Customer]]</f>
        <v>363</v>
      </c>
      <c r="AP1395" s="13">
        <f>Table13[[#This Row],[NumDealsPurchases]]/Table13[[#This Row],[Total Number of Purchases]]*100</f>
        <v>4.1666666666666661</v>
      </c>
      <c r="AQ1395">
        <f>6-ROUNDUP(_xlfn.PERCENTRANK.INC(Table13[Recency],Table13[[#This Row],[Recency]])*5, 0)</f>
        <v>3</v>
      </c>
      <c r="AR1395">
        <f>ROUNDUP(_xlfn.PERCENTRANK.INC(Table13[Total Number of Purchases],Table13[[#This Row],[Total Number of Purchases]])*5,0)</f>
        <v>5</v>
      </c>
      <c r="AS1395">
        <f>ROUNDUP(_xlfn.PERCENTRANK.INC(Table13[Total Spend],Table13[[#This Row],[Total Spend]])*5,0)</f>
        <v>5</v>
      </c>
      <c r="AT1395" t="str">
        <f>Table13[[#This Row],[Recency Score]]&amp;Table13[[#This Row],[Frequency Score]]&amp;Table13[[#This Row],[Monetary Score]]</f>
        <v>355</v>
      </c>
      <c r="AU1395" t="str">
        <f t="shared" si="21"/>
        <v>Frequent Buyers</v>
      </c>
      <c r="AW1395" s="13">
        <f>DATEDIF(Table13[[#This Row],[Dt_Customer]], Snapshot_Date, "d")</f>
        <v>363</v>
      </c>
      <c r="AX1395" s="13">
        <f>Table13[[#This Row],[CL if today]]/365</f>
        <v>0.9945205479452055</v>
      </c>
      <c r="AY1395">
        <f>Table13[[#This Row],[Total Number of Purchases]]/Table13[[#This Row],[Corrected CL]]</f>
        <v>24.132231404958677</v>
      </c>
      <c r="AZ1395">
        <f>Table13[[#This Row],[Average Order Value (AOV)]]*Table13[[#This Row],[Freq per Year]]</f>
        <v>1606.8044077134984</v>
      </c>
      <c r="BA1395">
        <f>Table13[[#This Row],[Total Spend]]/Table13[[#This Row],[Corrected CL]]</f>
        <v>1606.8044077134987</v>
      </c>
      <c r="BB1395">
        <v>131</v>
      </c>
      <c r="BC1395" s="1">
        <f>Table13[[#This Row],[Dt_Customer]]+Table13[[#This Row],[Recency]]</f>
        <v>41609</v>
      </c>
      <c r="BD1395" s="16" t="str">
        <f>IF(COUNTIF(A:A, A1395) &gt; 1, "Duplicate", "Unique")</f>
        <v>Unique</v>
      </c>
    </row>
    <row r="1396" spans="1:56" x14ac:dyDescent="0.3">
      <c r="A1396">
        <v>4500</v>
      </c>
      <c r="B1396">
        <v>1991</v>
      </c>
      <c r="C1396" t="s">
        <v>37</v>
      </c>
      <c r="D1396" t="s">
        <v>35</v>
      </c>
      <c r="E1396">
        <v>68682</v>
      </c>
      <c r="F1396">
        <v>0</v>
      </c>
      <c r="G1396">
        <v>0</v>
      </c>
      <c r="H1396" s="1">
        <v>41553</v>
      </c>
      <c r="I1396">
        <v>56</v>
      </c>
      <c r="J1396">
        <v>919</v>
      </c>
      <c r="K1396">
        <v>0</v>
      </c>
      <c r="L1396">
        <v>505</v>
      </c>
      <c r="M1396">
        <v>99</v>
      </c>
      <c r="N1396">
        <v>30</v>
      </c>
      <c r="O1396">
        <v>45</v>
      </c>
      <c r="P1396">
        <f>IF(Table13[[#This Row],[MntWines]] = 0,"",Table13[[#This Row],[MntWines]])</f>
        <v>919</v>
      </c>
      <c r="Q1396" t="str">
        <f>IF(Table13[[#This Row],[MntFruits]] = 0, "",Table13[[#This Row],[MntFruits]])</f>
        <v/>
      </c>
      <c r="R1396">
        <f>IF(Table13[[#This Row],[MntMeatProducts]] = 0, "",Table13[[#This Row],[MntMeatProducts]])</f>
        <v>505</v>
      </c>
      <c r="S1396">
        <f>IF(Table13[[#This Row],[MntFishProducts]] = 0, "",Table13[[#This Row],[MntFishProducts]])</f>
        <v>99</v>
      </c>
      <c r="T1396">
        <f>IF(Table13[[#This Row],[MntSweetProducts]] = 0, "",Table13[[#This Row],[MntSweetProducts]])</f>
        <v>30</v>
      </c>
      <c r="U1396">
        <f>IF(Table13[[#This Row],[MntGoldProds]] = 0, "",Table13[[#This Row],[MntGoldProds]])</f>
        <v>45</v>
      </c>
      <c r="V1396">
        <v>1</v>
      </c>
      <c r="W1396">
        <v>4</v>
      </c>
      <c r="X1396">
        <v>9</v>
      </c>
      <c r="Y1396">
        <v>10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30</v>
      </c>
      <c r="AI1396" s="13">
        <f>SUM(Table13[[#This Row],[MntWines]:[MntGoldProds]])</f>
        <v>1598</v>
      </c>
      <c r="AJ1396" s="13">
        <f>AVERAGE(Table13[[#This Row],[MntWines]:[MntGoldProds]])</f>
        <v>266.33333333333331</v>
      </c>
      <c r="AK1396">
        <f>IF(Table13[[#This Row],[Total Number of Purchases]]=0,0,Table13[[#This Row],[Total Spend]]/Table13[[#This Row],[Total Number of Purchases]])</f>
        <v>66.583333333333329</v>
      </c>
      <c r="AM1396">
        <f>SUM(Table13[[#This Row],[NumDealsPurchases]:[NumStorePurchases]])</f>
        <v>24</v>
      </c>
      <c r="AN1396" s="14">
        <f>Snapshot_Date-Table13[[#This Row],[Dt_Customer]]</f>
        <v>363</v>
      </c>
      <c r="AP1396" s="13">
        <f>Table13[[#This Row],[NumDealsPurchases]]/Table13[[#This Row],[Total Number of Purchases]]*100</f>
        <v>4.1666666666666661</v>
      </c>
      <c r="AQ1396">
        <f>6-ROUNDUP(_xlfn.PERCENTRANK.INC(Table13[Recency],Table13[[#This Row],[Recency]])*5, 0)</f>
        <v>3</v>
      </c>
      <c r="AR1396">
        <f>ROUNDUP(_xlfn.PERCENTRANK.INC(Table13[Total Number of Purchases],Table13[[#This Row],[Total Number of Purchases]])*5,0)</f>
        <v>5</v>
      </c>
      <c r="AS1396">
        <f>ROUNDUP(_xlfn.PERCENTRANK.INC(Table13[Total Spend],Table13[[#This Row],[Total Spend]])*5,0)</f>
        <v>5</v>
      </c>
      <c r="AT1396" t="str">
        <f>Table13[[#This Row],[Recency Score]]&amp;Table13[[#This Row],[Frequency Score]]&amp;Table13[[#This Row],[Monetary Score]]</f>
        <v>355</v>
      </c>
      <c r="AU1396" t="str">
        <f t="shared" si="21"/>
        <v>Frequent Buyers</v>
      </c>
      <c r="AW1396" s="13">
        <f>DATEDIF(Table13[[#This Row],[Dt_Customer]], Snapshot_Date, "d")</f>
        <v>363</v>
      </c>
      <c r="AX1396" s="13">
        <f>Table13[[#This Row],[CL if today]]/365</f>
        <v>0.9945205479452055</v>
      </c>
      <c r="AY1396">
        <f>Table13[[#This Row],[Total Number of Purchases]]/Table13[[#This Row],[Corrected CL]]</f>
        <v>24.132231404958677</v>
      </c>
      <c r="AZ1396">
        <f>Table13[[#This Row],[Average Order Value (AOV)]]*Table13[[#This Row],[Freq per Year]]</f>
        <v>1606.8044077134984</v>
      </c>
      <c r="BA1396">
        <f>Table13[[#This Row],[Total Spend]]/Table13[[#This Row],[Corrected CL]]</f>
        <v>1606.8044077134987</v>
      </c>
      <c r="BB1396">
        <v>1631</v>
      </c>
      <c r="BC1396" s="1">
        <f>Table13[[#This Row],[Dt_Customer]]+Table13[[#This Row],[Recency]]</f>
        <v>41609</v>
      </c>
      <c r="BD1396" s="16" t="str">
        <f>IF(COUNTIF(A:A, A1396) &gt; 1, "Duplicate", "Unique")</f>
        <v>Unique</v>
      </c>
    </row>
    <row r="1397" spans="1:56" x14ac:dyDescent="0.3">
      <c r="A1397">
        <v>4107</v>
      </c>
      <c r="B1397">
        <v>1948</v>
      </c>
      <c r="C1397" t="s">
        <v>37</v>
      </c>
      <c r="D1397" t="s">
        <v>35</v>
      </c>
      <c r="E1397">
        <v>46681</v>
      </c>
      <c r="F1397">
        <v>0</v>
      </c>
      <c r="G1397">
        <v>2</v>
      </c>
      <c r="H1397" s="1">
        <v>41555</v>
      </c>
      <c r="I1397">
        <v>52</v>
      </c>
      <c r="J1397">
        <v>269</v>
      </c>
      <c r="K1397">
        <v>15</v>
      </c>
      <c r="L1397">
        <v>69</v>
      </c>
      <c r="M1397">
        <v>15</v>
      </c>
      <c r="N1397">
        <v>19</v>
      </c>
      <c r="O1397">
        <v>38</v>
      </c>
      <c r="P1397">
        <f>IF(Table13[[#This Row],[MntWines]] = 0,"",Table13[[#This Row],[MntWines]])</f>
        <v>269</v>
      </c>
      <c r="Q1397">
        <f>IF(Table13[[#This Row],[MntFruits]] = 0, "",Table13[[#This Row],[MntFruits]])</f>
        <v>15</v>
      </c>
      <c r="R1397">
        <f>IF(Table13[[#This Row],[MntMeatProducts]] = 0, "",Table13[[#This Row],[MntMeatProducts]])</f>
        <v>69</v>
      </c>
      <c r="S1397">
        <f>IF(Table13[[#This Row],[MntFishProducts]] = 0, "",Table13[[#This Row],[MntFishProducts]])</f>
        <v>15</v>
      </c>
      <c r="T1397">
        <f>IF(Table13[[#This Row],[MntSweetProducts]] = 0, "",Table13[[#This Row],[MntSweetProducts]])</f>
        <v>19</v>
      </c>
      <c r="U1397">
        <f>IF(Table13[[#This Row],[MntGoldProds]] = 0, "",Table13[[#This Row],[MntGoldProds]])</f>
        <v>38</v>
      </c>
      <c r="V1397">
        <v>2</v>
      </c>
      <c r="W1397">
        <v>4</v>
      </c>
      <c r="X1397">
        <v>6</v>
      </c>
      <c r="Y1397">
        <v>4</v>
      </c>
      <c r="Z1397">
        <v>5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 t="s">
        <v>30</v>
      </c>
      <c r="AI1397" s="13">
        <f>SUM(Table13[[#This Row],[MntWines]:[MntGoldProds]])</f>
        <v>425</v>
      </c>
      <c r="AJ1397" s="13">
        <f>AVERAGE(Table13[[#This Row],[MntWines]:[MntGoldProds]])</f>
        <v>70.833333333333329</v>
      </c>
      <c r="AK1397">
        <f>IF(Table13[[#This Row],[Total Number of Purchases]]=0,0,Table13[[#This Row],[Total Spend]]/Table13[[#This Row],[Total Number of Purchases]])</f>
        <v>26.5625</v>
      </c>
      <c r="AM1397">
        <f>SUM(Table13[[#This Row],[NumDealsPurchases]:[NumStorePurchases]])</f>
        <v>16</v>
      </c>
      <c r="AN1397" s="14">
        <f>Snapshot_Date-Table13[[#This Row],[Dt_Customer]]</f>
        <v>361</v>
      </c>
      <c r="AP1397" s="13">
        <f>Table13[[#This Row],[NumDealsPurchases]]/Table13[[#This Row],[Total Number of Purchases]]*100</f>
        <v>12.5</v>
      </c>
      <c r="AQ1397">
        <f>6-ROUNDUP(_xlfn.PERCENTRANK.INC(Table13[Recency],Table13[[#This Row],[Recency]])*5, 0)</f>
        <v>3</v>
      </c>
      <c r="AR1397">
        <f>ROUNDUP(_xlfn.PERCENTRANK.INC(Table13[Total Number of Purchases],Table13[[#This Row],[Total Number of Purchases]])*5,0)</f>
        <v>3</v>
      </c>
      <c r="AS1397">
        <f>ROUNDUP(_xlfn.PERCENTRANK.INC(Table13[Total Spend],Table13[[#This Row],[Total Spend]])*5,0)</f>
        <v>3</v>
      </c>
      <c r="AT1397" t="str">
        <f>Table13[[#This Row],[Recency Score]]&amp;Table13[[#This Row],[Frequency Score]]&amp;Table13[[#This Row],[Monetary Score]]</f>
        <v>333</v>
      </c>
      <c r="AU1397" t="str">
        <f t="shared" si="21"/>
        <v>Needs Attention</v>
      </c>
      <c r="AW1397" s="13">
        <f>DATEDIF(Table13[[#This Row],[Dt_Customer]], Snapshot_Date, "d")</f>
        <v>361</v>
      </c>
      <c r="AX1397" s="13">
        <f>Table13[[#This Row],[CL if today]]/365</f>
        <v>0.989041095890411</v>
      </c>
      <c r="AY1397">
        <f>Table13[[#This Row],[Total Number of Purchases]]/Table13[[#This Row],[Corrected CL]]</f>
        <v>16.177285318559555</v>
      </c>
      <c r="AZ1397">
        <f>Table13[[#This Row],[Average Order Value (AOV)]]*Table13[[#This Row],[Freq per Year]]</f>
        <v>429.70914127423816</v>
      </c>
      <c r="BA1397">
        <f>Table13[[#This Row],[Total Spend]]/Table13[[#This Row],[Corrected CL]]</f>
        <v>429.70914127423822</v>
      </c>
      <c r="BB1397">
        <v>1606.8044077134987</v>
      </c>
      <c r="BC1397" s="1">
        <f>Table13[[#This Row],[Dt_Customer]]+Table13[[#This Row],[Recency]]</f>
        <v>41607</v>
      </c>
      <c r="BD1397" s="16" t="str">
        <f>IF(COUNTIF(A:A, A1397) &gt; 1, "Duplicate", "Unique")</f>
        <v>Unique</v>
      </c>
    </row>
    <row r="1398" spans="1:56" x14ac:dyDescent="0.3">
      <c r="A1398">
        <v>10906</v>
      </c>
      <c r="B1398">
        <v>1948</v>
      </c>
      <c r="C1398" t="s">
        <v>37</v>
      </c>
      <c r="D1398" t="s">
        <v>35</v>
      </c>
      <c r="E1398">
        <v>46681</v>
      </c>
      <c r="F1398">
        <v>0</v>
      </c>
      <c r="G1398">
        <v>2</v>
      </c>
      <c r="H1398" s="1">
        <v>41555</v>
      </c>
      <c r="I1398">
        <v>52</v>
      </c>
      <c r="J1398">
        <v>269</v>
      </c>
      <c r="K1398">
        <v>15</v>
      </c>
      <c r="L1398">
        <v>69</v>
      </c>
      <c r="M1398">
        <v>15</v>
      </c>
      <c r="N1398">
        <v>19</v>
      </c>
      <c r="O1398">
        <v>38</v>
      </c>
      <c r="P1398">
        <f>IF(Table13[[#This Row],[MntWines]] = 0,"",Table13[[#This Row],[MntWines]])</f>
        <v>269</v>
      </c>
      <c r="Q1398">
        <f>IF(Table13[[#This Row],[MntFruits]] = 0, "",Table13[[#This Row],[MntFruits]])</f>
        <v>15</v>
      </c>
      <c r="R1398">
        <f>IF(Table13[[#This Row],[MntMeatProducts]] = 0, "",Table13[[#This Row],[MntMeatProducts]])</f>
        <v>69</v>
      </c>
      <c r="S1398">
        <f>IF(Table13[[#This Row],[MntFishProducts]] = 0, "",Table13[[#This Row],[MntFishProducts]])</f>
        <v>15</v>
      </c>
      <c r="T1398">
        <f>IF(Table13[[#This Row],[MntSweetProducts]] = 0, "",Table13[[#This Row],[MntSweetProducts]])</f>
        <v>19</v>
      </c>
      <c r="U1398">
        <f>IF(Table13[[#This Row],[MntGoldProds]] = 0, "",Table13[[#This Row],[MntGoldProds]])</f>
        <v>38</v>
      </c>
      <c r="V1398">
        <v>2</v>
      </c>
      <c r="W1398">
        <v>4</v>
      </c>
      <c r="X1398">
        <v>6</v>
      </c>
      <c r="Y1398">
        <v>4</v>
      </c>
      <c r="Z1398">
        <v>5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43</v>
      </c>
      <c r="AI1398" s="13">
        <f>SUM(Table13[[#This Row],[MntWines]:[MntGoldProds]])</f>
        <v>425</v>
      </c>
      <c r="AJ1398" s="13">
        <f>AVERAGE(Table13[[#This Row],[MntWines]:[MntGoldProds]])</f>
        <v>70.833333333333329</v>
      </c>
      <c r="AK1398">
        <f>IF(Table13[[#This Row],[Total Number of Purchases]]=0,0,Table13[[#This Row],[Total Spend]]/Table13[[#This Row],[Total Number of Purchases]])</f>
        <v>26.5625</v>
      </c>
      <c r="AM1398">
        <f>SUM(Table13[[#This Row],[NumDealsPurchases]:[NumStorePurchases]])</f>
        <v>16</v>
      </c>
      <c r="AN1398" s="14">
        <f>Snapshot_Date-Table13[[#This Row],[Dt_Customer]]</f>
        <v>361</v>
      </c>
      <c r="AP1398" s="13">
        <f>Table13[[#This Row],[NumDealsPurchases]]/Table13[[#This Row],[Total Number of Purchases]]*100</f>
        <v>12.5</v>
      </c>
      <c r="AQ1398">
        <f>6-ROUNDUP(_xlfn.PERCENTRANK.INC(Table13[Recency],Table13[[#This Row],[Recency]])*5, 0)</f>
        <v>3</v>
      </c>
      <c r="AR1398">
        <f>ROUNDUP(_xlfn.PERCENTRANK.INC(Table13[Total Number of Purchases],Table13[[#This Row],[Total Number of Purchases]])*5,0)</f>
        <v>3</v>
      </c>
      <c r="AS1398">
        <f>ROUNDUP(_xlfn.PERCENTRANK.INC(Table13[Total Spend],Table13[[#This Row],[Total Spend]])*5,0)</f>
        <v>3</v>
      </c>
      <c r="AT1398" t="str">
        <f>Table13[[#This Row],[Recency Score]]&amp;Table13[[#This Row],[Frequency Score]]&amp;Table13[[#This Row],[Monetary Score]]</f>
        <v>333</v>
      </c>
      <c r="AU1398" t="str">
        <f t="shared" si="21"/>
        <v>Needs Attention</v>
      </c>
      <c r="AW1398" s="13">
        <f>DATEDIF(Table13[[#This Row],[Dt_Customer]], Snapshot_Date, "d")</f>
        <v>361</v>
      </c>
      <c r="AX1398" s="13">
        <f>Table13[[#This Row],[CL if today]]/365</f>
        <v>0.989041095890411</v>
      </c>
      <c r="AY1398">
        <f>Table13[[#This Row],[Total Number of Purchases]]/Table13[[#This Row],[Corrected CL]]</f>
        <v>16.177285318559555</v>
      </c>
      <c r="AZ1398">
        <f>Table13[[#This Row],[Average Order Value (AOV)]]*Table13[[#This Row],[Freq per Year]]</f>
        <v>429.70914127423816</v>
      </c>
      <c r="BA1398">
        <f>Table13[[#This Row],[Total Spend]]/Table13[[#This Row],[Corrected CL]]</f>
        <v>429.70914127423822</v>
      </c>
      <c r="BB1398">
        <v>359.98626373626371</v>
      </c>
      <c r="BC1398" s="1">
        <f>Table13[[#This Row],[Dt_Customer]]+Table13[[#This Row],[Recency]]</f>
        <v>41607</v>
      </c>
      <c r="BD1398" s="16" t="str">
        <f>IF(COUNTIF(A:A, A1398) &gt; 1, "Duplicate", "Unique")</f>
        <v>Unique</v>
      </c>
    </row>
    <row r="1399" spans="1:56" x14ac:dyDescent="0.3">
      <c r="A1399">
        <v>5538</v>
      </c>
      <c r="B1399">
        <v>1975</v>
      </c>
      <c r="C1399" t="s">
        <v>28</v>
      </c>
      <c r="D1399" t="s">
        <v>29</v>
      </c>
      <c r="E1399">
        <v>83829</v>
      </c>
      <c r="F1399">
        <v>0</v>
      </c>
      <c r="G1399">
        <v>0</v>
      </c>
      <c r="H1399" s="1">
        <v>41555</v>
      </c>
      <c r="I1399">
        <v>78</v>
      </c>
      <c r="J1399">
        <v>897</v>
      </c>
      <c r="K1399">
        <v>161</v>
      </c>
      <c r="L1399">
        <v>430</v>
      </c>
      <c r="M1399">
        <v>186</v>
      </c>
      <c r="N1399">
        <v>161</v>
      </c>
      <c r="O1399">
        <v>27</v>
      </c>
      <c r="P1399">
        <f>IF(Table13[[#This Row],[MntWines]] = 0,"",Table13[[#This Row],[MntWines]])</f>
        <v>897</v>
      </c>
      <c r="Q1399">
        <f>IF(Table13[[#This Row],[MntFruits]] = 0, "",Table13[[#This Row],[MntFruits]])</f>
        <v>161</v>
      </c>
      <c r="R1399">
        <f>IF(Table13[[#This Row],[MntMeatProducts]] = 0, "",Table13[[#This Row],[MntMeatProducts]])</f>
        <v>430</v>
      </c>
      <c r="S1399">
        <f>IF(Table13[[#This Row],[MntFishProducts]] = 0, "",Table13[[#This Row],[MntFishProducts]])</f>
        <v>186</v>
      </c>
      <c r="T1399">
        <f>IF(Table13[[#This Row],[MntSweetProducts]] = 0, "",Table13[[#This Row],[MntSweetProducts]])</f>
        <v>161</v>
      </c>
      <c r="U1399">
        <f>IF(Table13[[#This Row],[MntGoldProds]] = 0, "",Table13[[#This Row],[MntGoldProds]])</f>
        <v>27</v>
      </c>
      <c r="V1399">
        <v>0</v>
      </c>
      <c r="W1399">
        <v>4</v>
      </c>
      <c r="X1399">
        <v>7</v>
      </c>
      <c r="Y1399">
        <v>6</v>
      </c>
      <c r="Z1399">
        <v>1</v>
      </c>
      <c r="AA1399">
        <v>1</v>
      </c>
      <c r="AB1399">
        <v>0</v>
      </c>
      <c r="AC1399">
        <v>1</v>
      </c>
      <c r="AD1399">
        <v>0</v>
      </c>
      <c r="AE1399">
        <v>1</v>
      </c>
      <c r="AF1399">
        <v>1</v>
      </c>
      <c r="AG1399">
        <v>0</v>
      </c>
      <c r="AH1399" t="s">
        <v>30</v>
      </c>
      <c r="AI1399" s="13">
        <f>SUM(Table13[[#This Row],[MntWines]:[MntGoldProds]])</f>
        <v>1862</v>
      </c>
      <c r="AJ1399" s="13">
        <f>AVERAGE(Table13[[#This Row],[MntWines]:[MntGoldProds]])</f>
        <v>310.33333333333331</v>
      </c>
      <c r="AK1399">
        <f>IF(Table13[[#This Row],[Total Number of Purchases]]=0,0,Table13[[#This Row],[Total Spend]]/Table13[[#This Row],[Total Number of Purchases]])</f>
        <v>109.52941176470588</v>
      </c>
      <c r="AM1399">
        <f>SUM(Table13[[#This Row],[NumDealsPurchases]:[NumStorePurchases]])</f>
        <v>17</v>
      </c>
      <c r="AN1399" s="14">
        <f>Snapshot_Date-Table13[[#This Row],[Dt_Customer]]</f>
        <v>361</v>
      </c>
      <c r="AP1399" s="13">
        <f>Table13[[#This Row],[NumDealsPurchases]]/Table13[[#This Row],[Total Number of Purchases]]*100</f>
        <v>0</v>
      </c>
      <c r="AQ1399">
        <f>6-ROUNDUP(_xlfn.PERCENTRANK.INC(Table13[Recency],Table13[[#This Row],[Recency]])*5, 0)</f>
        <v>2</v>
      </c>
      <c r="AR1399">
        <f>ROUNDUP(_xlfn.PERCENTRANK.INC(Table13[Total Number of Purchases],Table13[[#This Row],[Total Number of Purchases]])*5,0)</f>
        <v>3</v>
      </c>
      <c r="AS1399">
        <f>ROUNDUP(_xlfn.PERCENTRANK.INC(Table13[Total Spend],Table13[[#This Row],[Total Spend]])*5,0)</f>
        <v>5</v>
      </c>
      <c r="AT1399" t="str">
        <f>Table13[[#This Row],[Recency Score]]&amp;Table13[[#This Row],[Frequency Score]]&amp;Table13[[#This Row],[Monetary Score]]</f>
        <v>235</v>
      </c>
      <c r="AU1399" t="str">
        <f t="shared" si="21"/>
        <v>Big Spenders</v>
      </c>
      <c r="AW1399" s="13">
        <f>DATEDIF(Table13[[#This Row],[Dt_Customer]], Snapshot_Date, "d")</f>
        <v>361</v>
      </c>
      <c r="AX1399" s="13">
        <f>Table13[[#This Row],[CL if today]]/365</f>
        <v>0.989041095890411</v>
      </c>
      <c r="AY1399">
        <f>Table13[[#This Row],[Total Number of Purchases]]/Table13[[#This Row],[Corrected CL]]</f>
        <v>17.18836565096953</v>
      </c>
      <c r="AZ1399">
        <f>Table13[[#This Row],[Average Order Value (AOV)]]*Table13[[#This Row],[Freq per Year]]</f>
        <v>1882.6315789473686</v>
      </c>
      <c r="BA1399">
        <f>Table13[[#This Row],[Total Spend]]/Table13[[#This Row],[Corrected CL]]</f>
        <v>1882.6315789473683</v>
      </c>
      <c r="BB1399">
        <v>67</v>
      </c>
      <c r="BC1399" s="1">
        <f>Table13[[#This Row],[Dt_Customer]]+Table13[[#This Row],[Recency]]</f>
        <v>41633</v>
      </c>
      <c r="BD1399" s="16" t="str">
        <f>IF(COUNTIF(A:A, A1399) &gt; 1, "Duplicate", "Unique")</f>
        <v>Unique</v>
      </c>
    </row>
    <row r="1400" spans="1:56" x14ac:dyDescent="0.3">
      <c r="A1400">
        <v>3910</v>
      </c>
      <c r="B1400">
        <v>1975</v>
      </c>
      <c r="C1400" t="s">
        <v>28</v>
      </c>
      <c r="D1400" t="s">
        <v>29</v>
      </c>
      <c r="E1400">
        <v>83829</v>
      </c>
      <c r="F1400">
        <v>0</v>
      </c>
      <c r="G1400">
        <v>0</v>
      </c>
      <c r="H1400" s="1">
        <v>41555</v>
      </c>
      <c r="I1400">
        <v>78</v>
      </c>
      <c r="J1400">
        <v>897</v>
      </c>
      <c r="K1400">
        <v>161</v>
      </c>
      <c r="L1400">
        <v>430</v>
      </c>
      <c r="M1400">
        <v>186</v>
      </c>
      <c r="N1400">
        <v>161</v>
      </c>
      <c r="O1400">
        <v>27</v>
      </c>
      <c r="P1400">
        <f>IF(Table13[[#This Row],[MntWines]] = 0,"",Table13[[#This Row],[MntWines]])</f>
        <v>897</v>
      </c>
      <c r="Q1400">
        <f>IF(Table13[[#This Row],[MntFruits]] = 0, "",Table13[[#This Row],[MntFruits]])</f>
        <v>161</v>
      </c>
      <c r="R1400">
        <f>IF(Table13[[#This Row],[MntMeatProducts]] = 0, "",Table13[[#This Row],[MntMeatProducts]])</f>
        <v>430</v>
      </c>
      <c r="S1400">
        <f>IF(Table13[[#This Row],[MntFishProducts]] = 0, "",Table13[[#This Row],[MntFishProducts]])</f>
        <v>186</v>
      </c>
      <c r="T1400">
        <f>IF(Table13[[#This Row],[MntSweetProducts]] = 0, "",Table13[[#This Row],[MntSweetProducts]])</f>
        <v>161</v>
      </c>
      <c r="U1400">
        <f>IF(Table13[[#This Row],[MntGoldProds]] = 0, "",Table13[[#This Row],[MntGoldProds]])</f>
        <v>27</v>
      </c>
      <c r="V1400">
        <v>0</v>
      </c>
      <c r="W1400">
        <v>4</v>
      </c>
      <c r="X1400">
        <v>7</v>
      </c>
      <c r="Y1400">
        <v>6</v>
      </c>
      <c r="Z1400">
        <v>1</v>
      </c>
      <c r="AA1400">
        <v>1</v>
      </c>
      <c r="AB1400">
        <v>0</v>
      </c>
      <c r="AC1400">
        <v>1</v>
      </c>
      <c r="AD1400">
        <v>0</v>
      </c>
      <c r="AE1400">
        <v>1</v>
      </c>
      <c r="AF1400">
        <v>1</v>
      </c>
      <c r="AG1400">
        <v>0</v>
      </c>
      <c r="AH1400" t="s">
        <v>30</v>
      </c>
      <c r="AI1400" s="13">
        <f>SUM(Table13[[#This Row],[MntWines]:[MntGoldProds]])</f>
        <v>1862</v>
      </c>
      <c r="AJ1400" s="13">
        <f>AVERAGE(Table13[[#This Row],[MntWines]:[MntGoldProds]])</f>
        <v>310.33333333333331</v>
      </c>
      <c r="AK1400">
        <f>IF(Table13[[#This Row],[Total Number of Purchases]]=0,0,Table13[[#This Row],[Total Spend]]/Table13[[#This Row],[Total Number of Purchases]])</f>
        <v>109.52941176470588</v>
      </c>
      <c r="AM1400">
        <f>SUM(Table13[[#This Row],[NumDealsPurchases]:[NumStorePurchases]])</f>
        <v>17</v>
      </c>
      <c r="AN1400" s="14">
        <f>Snapshot_Date-Table13[[#This Row],[Dt_Customer]]</f>
        <v>361</v>
      </c>
      <c r="AP1400" s="13">
        <f>Table13[[#This Row],[NumDealsPurchases]]/Table13[[#This Row],[Total Number of Purchases]]*100</f>
        <v>0</v>
      </c>
      <c r="AQ1400">
        <f>6-ROUNDUP(_xlfn.PERCENTRANK.INC(Table13[Recency],Table13[[#This Row],[Recency]])*5, 0)</f>
        <v>2</v>
      </c>
      <c r="AR1400">
        <f>ROUNDUP(_xlfn.PERCENTRANK.INC(Table13[Total Number of Purchases],Table13[[#This Row],[Total Number of Purchases]])*5,0)</f>
        <v>3</v>
      </c>
      <c r="AS1400">
        <f>ROUNDUP(_xlfn.PERCENTRANK.INC(Table13[Total Spend],Table13[[#This Row],[Total Spend]])*5,0)</f>
        <v>5</v>
      </c>
      <c r="AT1400" t="str">
        <f>Table13[[#This Row],[Recency Score]]&amp;Table13[[#This Row],[Frequency Score]]&amp;Table13[[#This Row],[Monetary Score]]</f>
        <v>235</v>
      </c>
      <c r="AU1400" t="str">
        <f t="shared" si="21"/>
        <v>Big Spenders</v>
      </c>
      <c r="AW1400" s="13">
        <f>DATEDIF(Table13[[#This Row],[Dt_Customer]], Snapshot_Date, "d")</f>
        <v>361</v>
      </c>
      <c r="AX1400" s="13">
        <f>Table13[[#This Row],[CL if today]]/365</f>
        <v>0.989041095890411</v>
      </c>
      <c r="AY1400">
        <f>Table13[[#This Row],[Total Number of Purchases]]/Table13[[#This Row],[Corrected CL]]</f>
        <v>17.18836565096953</v>
      </c>
      <c r="AZ1400">
        <f>Table13[[#This Row],[Average Order Value (AOV)]]*Table13[[#This Row],[Freq per Year]]</f>
        <v>1882.6315789473686</v>
      </c>
      <c r="BA1400">
        <f>Table13[[#This Row],[Total Spend]]/Table13[[#This Row],[Corrected CL]]</f>
        <v>1882.6315789473683</v>
      </c>
      <c r="BB1400">
        <v>56</v>
      </c>
      <c r="BC1400" s="1">
        <f>Table13[[#This Row],[Dt_Customer]]+Table13[[#This Row],[Recency]]</f>
        <v>41633</v>
      </c>
      <c r="BD1400" s="16" t="str">
        <f>IF(COUNTIF(A:A, A1400) &gt; 1, "Duplicate", "Unique")</f>
        <v>Unique</v>
      </c>
    </row>
    <row r="1401" spans="1:56" x14ac:dyDescent="0.3">
      <c r="A1401">
        <v>1215</v>
      </c>
      <c r="B1401">
        <v>1978</v>
      </c>
      <c r="C1401" t="s">
        <v>28</v>
      </c>
      <c r="D1401" t="s">
        <v>35</v>
      </c>
      <c r="E1401">
        <v>70440</v>
      </c>
      <c r="F1401">
        <v>0</v>
      </c>
      <c r="G1401">
        <v>0</v>
      </c>
      <c r="H1401" s="1">
        <v>41555</v>
      </c>
      <c r="I1401">
        <v>49</v>
      </c>
      <c r="J1401">
        <v>690</v>
      </c>
      <c r="K1401">
        <v>117</v>
      </c>
      <c r="L1401">
        <v>499</v>
      </c>
      <c r="M1401">
        <v>76</v>
      </c>
      <c r="N1401">
        <v>102</v>
      </c>
      <c r="O1401">
        <v>88</v>
      </c>
      <c r="P1401">
        <f>IF(Table13[[#This Row],[MntWines]] = 0,"",Table13[[#This Row],[MntWines]])</f>
        <v>690</v>
      </c>
      <c r="Q1401">
        <f>IF(Table13[[#This Row],[MntFruits]] = 0, "",Table13[[#This Row],[MntFruits]])</f>
        <v>117</v>
      </c>
      <c r="R1401">
        <f>IF(Table13[[#This Row],[MntMeatProducts]] = 0, "",Table13[[#This Row],[MntMeatProducts]])</f>
        <v>499</v>
      </c>
      <c r="S1401">
        <f>IF(Table13[[#This Row],[MntFishProducts]] = 0, "",Table13[[#This Row],[MntFishProducts]])</f>
        <v>76</v>
      </c>
      <c r="T1401">
        <f>IF(Table13[[#This Row],[MntSweetProducts]] = 0, "",Table13[[#This Row],[MntSweetProducts]])</f>
        <v>102</v>
      </c>
      <c r="U1401">
        <f>IF(Table13[[#This Row],[MntGoldProds]] = 0, "",Table13[[#This Row],[MntGoldProds]])</f>
        <v>88</v>
      </c>
      <c r="V1401">
        <v>1</v>
      </c>
      <c r="W1401">
        <v>5</v>
      </c>
      <c r="X1401">
        <v>10</v>
      </c>
      <c r="Y1401">
        <v>7</v>
      </c>
      <c r="Z1401">
        <v>3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 t="s">
        <v>30</v>
      </c>
      <c r="AI1401" s="13">
        <f>SUM(Table13[[#This Row],[MntWines]:[MntGoldProds]])</f>
        <v>1572</v>
      </c>
      <c r="AJ1401" s="13">
        <f>AVERAGE(Table13[[#This Row],[MntWines]:[MntGoldProds]])</f>
        <v>262</v>
      </c>
      <c r="AK1401">
        <f>IF(Table13[[#This Row],[Total Number of Purchases]]=0,0,Table13[[#This Row],[Total Spend]]/Table13[[#This Row],[Total Number of Purchases]])</f>
        <v>68.347826086956516</v>
      </c>
      <c r="AM1401">
        <f>SUM(Table13[[#This Row],[NumDealsPurchases]:[NumStorePurchases]])</f>
        <v>23</v>
      </c>
      <c r="AN1401" s="14">
        <f>Snapshot_Date-Table13[[#This Row],[Dt_Customer]]</f>
        <v>361</v>
      </c>
      <c r="AP1401" s="13">
        <f>Table13[[#This Row],[NumDealsPurchases]]/Table13[[#This Row],[Total Number of Purchases]]*100</f>
        <v>4.3478260869565215</v>
      </c>
      <c r="AQ1401">
        <f>6-ROUNDUP(_xlfn.PERCENTRANK.INC(Table13[Recency],Table13[[#This Row],[Recency]])*5, 0)</f>
        <v>3</v>
      </c>
      <c r="AR1401">
        <f>ROUNDUP(_xlfn.PERCENTRANK.INC(Table13[Total Number of Purchases],Table13[[#This Row],[Total Number of Purchases]])*5,0)</f>
        <v>5</v>
      </c>
      <c r="AS1401">
        <f>ROUNDUP(_xlfn.PERCENTRANK.INC(Table13[Total Spend],Table13[[#This Row],[Total Spend]])*5,0)</f>
        <v>5</v>
      </c>
      <c r="AT1401" t="str">
        <f>Table13[[#This Row],[Recency Score]]&amp;Table13[[#This Row],[Frequency Score]]&amp;Table13[[#This Row],[Monetary Score]]</f>
        <v>355</v>
      </c>
      <c r="AU1401" t="str">
        <f t="shared" si="21"/>
        <v>Frequent Buyers</v>
      </c>
      <c r="AW1401" s="13">
        <f>DATEDIF(Table13[[#This Row],[Dt_Customer]], Snapshot_Date, "d")</f>
        <v>361</v>
      </c>
      <c r="AX1401" s="13">
        <f>Table13[[#This Row],[CL if today]]/365</f>
        <v>0.989041095890411</v>
      </c>
      <c r="AY1401">
        <f>Table13[[#This Row],[Total Number of Purchases]]/Table13[[#This Row],[Corrected CL]]</f>
        <v>23.254847645429361</v>
      </c>
      <c r="AZ1401">
        <f>Table13[[#This Row],[Average Order Value (AOV)]]*Table13[[#This Row],[Freq per Year]]</f>
        <v>1589.4182825484763</v>
      </c>
      <c r="BA1401">
        <f>Table13[[#This Row],[Total Spend]]/Table13[[#This Row],[Corrected CL]]</f>
        <v>1589.4182825484763</v>
      </c>
      <c r="BB1401">
        <v>1606.8044077134987</v>
      </c>
      <c r="BC1401" s="1">
        <f>Table13[[#This Row],[Dt_Customer]]+Table13[[#This Row],[Recency]]</f>
        <v>41604</v>
      </c>
      <c r="BD1401" s="16" t="str">
        <f>IF(COUNTIF(A:A, A1401) &gt; 1, "Duplicate", "Unique")</f>
        <v>Unique</v>
      </c>
    </row>
    <row r="1402" spans="1:56" x14ac:dyDescent="0.3">
      <c r="A1402">
        <v>6859</v>
      </c>
      <c r="B1402">
        <v>1987</v>
      </c>
      <c r="C1402" t="s">
        <v>28</v>
      </c>
      <c r="D1402" t="s">
        <v>31</v>
      </c>
      <c r="E1402">
        <v>29236</v>
      </c>
      <c r="F1402">
        <v>1</v>
      </c>
      <c r="G1402">
        <v>0</v>
      </c>
      <c r="H1402" s="1">
        <v>41555</v>
      </c>
      <c r="I1402">
        <v>30</v>
      </c>
      <c r="J1402">
        <v>37</v>
      </c>
      <c r="K1402">
        <v>4</v>
      </c>
      <c r="L1402">
        <v>24</v>
      </c>
      <c r="M1402">
        <v>16</v>
      </c>
      <c r="N1402">
        <v>9</v>
      </c>
      <c r="O1402">
        <v>9</v>
      </c>
      <c r="P1402">
        <f>IF(Table13[[#This Row],[MntWines]] = 0,"",Table13[[#This Row],[MntWines]])</f>
        <v>37</v>
      </c>
      <c r="Q1402">
        <f>IF(Table13[[#This Row],[MntFruits]] = 0, "",Table13[[#This Row],[MntFruits]])</f>
        <v>4</v>
      </c>
      <c r="R1402">
        <f>IF(Table13[[#This Row],[MntMeatProducts]] = 0, "",Table13[[#This Row],[MntMeatProducts]])</f>
        <v>24</v>
      </c>
      <c r="S1402">
        <f>IF(Table13[[#This Row],[MntFishProducts]] = 0, "",Table13[[#This Row],[MntFishProducts]])</f>
        <v>16</v>
      </c>
      <c r="T1402">
        <f>IF(Table13[[#This Row],[MntSweetProducts]] = 0, "",Table13[[#This Row],[MntSweetProducts]])</f>
        <v>9</v>
      </c>
      <c r="U1402">
        <f>IF(Table13[[#This Row],[MntGoldProds]] = 0, "",Table13[[#This Row],[MntGoldProds]])</f>
        <v>9</v>
      </c>
      <c r="V1402">
        <v>2</v>
      </c>
      <c r="W1402">
        <v>4</v>
      </c>
      <c r="X1402">
        <v>0</v>
      </c>
      <c r="Y1402">
        <v>3</v>
      </c>
      <c r="Z1402">
        <v>9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30</v>
      </c>
      <c r="AI1402" s="13">
        <f>SUM(Table13[[#This Row],[MntWines]:[MntGoldProds]])</f>
        <v>99</v>
      </c>
      <c r="AJ1402" s="13">
        <f>AVERAGE(Table13[[#This Row],[MntWines]:[MntGoldProds]])</f>
        <v>16.5</v>
      </c>
      <c r="AK1402">
        <f>IF(Table13[[#This Row],[Total Number of Purchases]]=0,0,Table13[[#This Row],[Total Spend]]/Table13[[#This Row],[Total Number of Purchases]])</f>
        <v>11</v>
      </c>
      <c r="AM1402">
        <f>SUM(Table13[[#This Row],[NumDealsPurchases]:[NumStorePurchases]])</f>
        <v>9</v>
      </c>
      <c r="AN1402" s="14">
        <f>Snapshot_Date-Table13[[#This Row],[Dt_Customer]]</f>
        <v>361</v>
      </c>
      <c r="AP1402" s="13">
        <f>Table13[[#This Row],[NumDealsPurchases]]/Table13[[#This Row],[Total Number of Purchases]]*100</f>
        <v>22.222222222222221</v>
      </c>
      <c r="AQ1402">
        <f>6-ROUNDUP(_xlfn.PERCENTRANK.INC(Table13[Recency],Table13[[#This Row],[Recency]])*5, 0)</f>
        <v>4</v>
      </c>
      <c r="AR1402">
        <f>ROUNDUP(_xlfn.PERCENTRANK.INC(Table13[Total Number of Purchases],Table13[[#This Row],[Total Number of Purchases]])*5,0)</f>
        <v>2</v>
      </c>
      <c r="AS1402">
        <f>ROUNDUP(_xlfn.PERCENTRANK.INC(Table13[Total Spend],Table13[[#This Row],[Total Spend]])*5,0)</f>
        <v>2</v>
      </c>
      <c r="AT1402" t="str">
        <f>Table13[[#This Row],[Recency Score]]&amp;Table13[[#This Row],[Frequency Score]]&amp;Table13[[#This Row],[Monetary Score]]</f>
        <v>422</v>
      </c>
      <c r="AU1402" t="str">
        <f t="shared" si="21"/>
        <v>Potential Loyalists</v>
      </c>
      <c r="AW1402" s="13">
        <f>DATEDIF(Table13[[#This Row],[Dt_Customer]], Snapshot_Date, "d")</f>
        <v>361</v>
      </c>
      <c r="AX1402" s="13">
        <f>Table13[[#This Row],[CL if today]]/365</f>
        <v>0.989041095890411</v>
      </c>
      <c r="AY1402">
        <f>Table13[[#This Row],[Total Number of Purchases]]/Table13[[#This Row],[Corrected CL]]</f>
        <v>9.0997229916897506</v>
      </c>
      <c r="AZ1402">
        <f>Table13[[#This Row],[Average Order Value (AOV)]]*Table13[[#This Row],[Freq per Year]]</f>
        <v>100.09695290858726</v>
      </c>
      <c r="BA1402">
        <f>Table13[[#This Row],[Total Spend]]/Table13[[#This Row],[Corrected CL]]</f>
        <v>100.09695290858726</v>
      </c>
      <c r="BB1402">
        <v>994.44903581267215</v>
      </c>
      <c r="BC1402" s="1">
        <f>Table13[[#This Row],[Dt_Customer]]+Table13[[#This Row],[Recency]]</f>
        <v>41585</v>
      </c>
      <c r="BD1402" s="16" t="str">
        <f>IF(COUNTIF(A:A, A1402) &gt; 1, "Duplicate", "Unique")</f>
        <v>Unique</v>
      </c>
    </row>
    <row r="1403" spans="1:56" x14ac:dyDescent="0.3">
      <c r="A1403">
        <v>5954</v>
      </c>
      <c r="B1403">
        <v>1972</v>
      </c>
      <c r="C1403" t="s">
        <v>41</v>
      </c>
      <c r="D1403" t="s">
        <v>29</v>
      </c>
      <c r="E1403">
        <v>42618</v>
      </c>
      <c r="F1403">
        <v>1</v>
      </c>
      <c r="G1403">
        <v>0</v>
      </c>
      <c r="H1403" s="1">
        <v>41556</v>
      </c>
      <c r="I1403">
        <v>92</v>
      </c>
      <c r="J1403">
        <v>76</v>
      </c>
      <c r="K1403">
        <v>14</v>
      </c>
      <c r="L1403">
        <v>74</v>
      </c>
      <c r="M1403">
        <v>13</v>
      </c>
      <c r="N1403">
        <v>5</v>
      </c>
      <c r="O1403">
        <v>10</v>
      </c>
      <c r="P1403">
        <f>IF(Table13[[#This Row],[MntWines]] = 0,"",Table13[[#This Row],[MntWines]])</f>
        <v>76</v>
      </c>
      <c r="Q1403">
        <f>IF(Table13[[#This Row],[MntFruits]] = 0, "",Table13[[#This Row],[MntFruits]])</f>
        <v>14</v>
      </c>
      <c r="R1403">
        <f>IF(Table13[[#This Row],[MntMeatProducts]] = 0, "",Table13[[#This Row],[MntMeatProducts]])</f>
        <v>74</v>
      </c>
      <c r="S1403">
        <f>IF(Table13[[#This Row],[MntFishProducts]] = 0, "",Table13[[#This Row],[MntFishProducts]])</f>
        <v>13</v>
      </c>
      <c r="T1403">
        <f>IF(Table13[[#This Row],[MntSweetProducts]] = 0, "",Table13[[#This Row],[MntSweetProducts]])</f>
        <v>5</v>
      </c>
      <c r="U1403">
        <f>IF(Table13[[#This Row],[MntGoldProds]] = 0, "",Table13[[#This Row],[MntGoldProds]])</f>
        <v>10</v>
      </c>
      <c r="V1403">
        <v>2</v>
      </c>
      <c r="W1403">
        <v>5</v>
      </c>
      <c r="X1403">
        <v>0</v>
      </c>
      <c r="Y1403">
        <v>4</v>
      </c>
      <c r="Z1403">
        <v>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 t="s">
        <v>30</v>
      </c>
      <c r="AI1403" s="13">
        <f>SUM(Table13[[#This Row],[MntWines]:[MntGoldProds]])</f>
        <v>192</v>
      </c>
      <c r="AJ1403" s="13">
        <f>AVERAGE(Table13[[#This Row],[MntWines]:[MntGoldProds]])</f>
        <v>32</v>
      </c>
      <c r="AK1403">
        <f>IF(Table13[[#This Row],[Total Number of Purchases]]=0,0,Table13[[#This Row],[Total Spend]]/Table13[[#This Row],[Total Number of Purchases]])</f>
        <v>17.454545454545453</v>
      </c>
      <c r="AM1403">
        <f>SUM(Table13[[#This Row],[NumDealsPurchases]:[NumStorePurchases]])</f>
        <v>11</v>
      </c>
      <c r="AN1403" s="14">
        <f>Snapshot_Date-Table13[[#This Row],[Dt_Customer]]</f>
        <v>360</v>
      </c>
      <c r="AP1403" s="13">
        <f>Table13[[#This Row],[NumDealsPurchases]]/Table13[[#This Row],[Total Number of Purchases]]*100</f>
        <v>18.181818181818183</v>
      </c>
      <c r="AQ1403">
        <f>6-ROUNDUP(_xlfn.PERCENTRANK.INC(Table13[Recency],Table13[[#This Row],[Recency]])*5, 0)</f>
        <v>1</v>
      </c>
      <c r="AR1403">
        <f>ROUNDUP(_xlfn.PERCENTRANK.INC(Table13[Total Number of Purchases],Table13[[#This Row],[Total Number of Purchases]])*5,0)</f>
        <v>2</v>
      </c>
      <c r="AS1403">
        <f>ROUNDUP(_xlfn.PERCENTRANK.INC(Table13[Total Spend],Table13[[#This Row],[Total Spend]])*5,0)</f>
        <v>2</v>
      </c>
      <c r="AT1403" t="str">
        <f>Table13[[#This Row],[Recency Score]]&amp;Table13[[#This Row],[Frequency Score]]&amp;Table13[[#This Row],[Monetary Score]]</f>
        <v>122</v>
      </c>
      <c r="AU1403" t="str">
        <f t="shared" si="21"/>
        <v>Lost</v>
      </c>
      <c r="AW1403" s="13">
        <f>DATEDIF(Table13[[#This Row],[Dt_Customer]], Snapshot_Date, "d")</f>
        <v>360</v>
      </c>
      <c r="AX1403" s="13">
        <f>Table13[[#This Row],[CL if today]]/365</f>
        <v>0.98630136986301364</v>
      </c>
      <c r="AY1403">
        <f>Table13[[#This Row],[Total Number of Purchases]]/Table13[[#This Row],[Corrected CL]]</f>
        <v>11.152777777777779</v>
      </c>
      <c r="AZ1403">
        <f>Table13[[#This Row],[Average Order Value (AOV)]]*Table13[[#This Row],[Freq per Year]]</f>
        <v>194.66666666666666</v>
      </c>
      <c r="BA1403">
        <f>Table13[[#This Row],[Total Spend]]/Table13[[#This Row],[Corrected CL]]</f>
        <v>194.66666666666669</v>
      </c>
      <c r="BB1403">
        <v>761.17079889807155</v>
      </c>
      <c r="BC1403" s="1">
        <f>Table13[[#This Row],[Dt_Customer]]+Table13[[#This Row],[Recency]]</f>
        <v>41648</v>
      </c>
      <c r="BD1403" s="16" t="str">
        <f>IF(COUNTIF(A:A, A1403) &gt; 1, "Duplicate", "Unique")</f>
        <v>Unique</v>
      </c>
    </row>
    <row r="1404" spans="1:56" x14ac:dyDescent="0.3">
      <c r="A1404">
        <v>10430</v>
      </c>
      <c r="B1404">
        <v>1973</v>
      </c>
      <c r="C1404" t="s">
        <v>28</v>
      </c>
      <c r="D1404" t="s">
        <v>29</v>
      </c>
      <c r="E1404">
        <v>89694</v>
      </c>
      <c r="F1404">
        <v>1</v>
      </c>
      <c r="G1404">
        <v>1</v>
      </c>
      <c r="H1404" s="1">
        <v>41556</v>
      </c>
      <c r="I1404">
        <v>22</v>
      </c>
      <c r="J1404">
        <v>1126</v>
      </c>
      <c r="K1404">
        <v>28</v>
      </c>
      <c r="L1404">
        <v>211</v>
      </c>
      <c r="M1404">
        <v>37</v>
      </c>
      <c r="N1404">
        <v>28</v>
      </c>
      <c r="O1404">
        <v>42</v>
      </c>
      <c r="P1404">
        <f>IF(Table13[[#This Row],[MntWines]] = 0,"",Table13[[#This Row],[MntWines]])</f>
        <v>1126</v>
      </c>
      <c r="Q1404">
        <f>IF(Table13[[#This Row],[MntFruits]] = 0, "",Table13[[#This Row],[MntFruits]])</f>
        <v>28</v>
      </c>
      <c r="R1404">
        <f>IF(Table13[[#This Row],[MntMeatProducts]] = 0, "",Table13[[#This Row],[MntMeatProducts]])</f>
        <v>211</v>
      </c>
      <c r="S1404">
        <f>IF(Table13[[#This Row],[MntFishProducts]] = 0, "",Table13[[#This Row],[MntFishProducts]])</f>
        <v>37</v>
      </c>
      <c r="T1404">
        <f>IF(Table13[[#This Row],[MntSweetProducts]] = 0, "",Table13[[#This Row],[MntSweetProducts]])</f>
        <v>28</v>
      </c>
      <c r="U1404">
        <f>IF(Table13[[#This Row],[MntGoldProds]] = 0, "",Table13[[#This Row],[MntGoldProds]])</f>
        <v>42</v>
      </c>
      <c r="V1404">
        <v>3</v>
      </c>
      <c r="W1404">
        <v>4</v>
      </c>
      <c r="X1404">
        <v>3</v>
      </c>
      <c r="Y1404">
        <v>4</v>
      </c>
      <c r="Z1404">
        <v>5</v>
      </c>
      <c r="AA1404">
        <v>1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0</v>
      </c>
      <c r="AH1404" t="s">
        <v>36</v>
      </c>
      <c r="AI1404" s="13">
        <f>SUM(Table13[[#This Row],[MntWines]:[MntGoldProds]])</f>
        <v>1472</v>
      </c>
      <c r="AJ1404" s="13">
        <f>AVERAGE(Table13[[#This Row],[MntWines]:[MntGoldProds]])</f>
        <v>245.33333333333334</v>
      </c>
      <c r="AK1404">
        <f>IF(Table13[[#This Row],[Total Number of Purchases]]=0,0,Table13[[#This Row],[Total Spend]]/Table13[[#This Row],[Total Number of Purchases]])</f>
        <v>105.14285714285714</v>
      </c>
      <c r="AM1404">
        <f>SUM(Table13[[#This Row],[NumDealsPurchases]:[NumStorePurchases]])</f>
        <v>14</v>
      </c>
      <c r="AN1404" s="14">
        <f>Snapshot_Date-Table13[[#This Row],[Dt_Customer]]</f>
        <v>360</v>
      </c>
      <c r="AP1404" s="13">
        <f>Table13[[#This Row],[NumDealsPurchases]]/Table13[[#This Row],[Total Number of Purchases]]*100</f>
        <v>21.428571428571427</v>
      </c>
      <c r="AQ1404">
        <f>6-ROUNDUP(_xlfn.PERCENTRANK.INC(Table13[Recency],Table13[[#This Row],[Recency]])*5, 0)</f>
        <v>4</v>
      </c>
      <c r="AR1404">
        <f>ROUNDUP(_xlfn.PERCENTRANK.INC(Table13[Total Number of Purchases],Table13[[#This Row],[Total Number of Purchases]])*5,0)</f>
        <v>3</v>
      </c>
      <c r="AS1404">
        <f>ROUNDUP(_xlfn.PERCENTRANK.INC(Table13[Total Spend],Table13[[#This Row],[Total Spend]])*5,0)</f>
        <v>5</v>
      </c>
      <c r="AT1404" t="str">
        <f>Table13[[#This Row],[Recency Score]]&amp;Table13[[#This Row],[Frequency Score]]&amp;Table13[[#This Row],[Monetary Score]]</f>
        <v>435</v>
      </c>
      <c r="AU1404" t="str">
        <f t="shared" si="21"/>
        <v>Big Spenders</v>
      </c>
      <c r="AW1404" s="13">
        <f>DATEDIF(Table13[[#This Row],[Dt_Customer]], Snapshot_Date, "d")</f>
        <v>360</v>
      </c>
      <c r="AX1404" s="13">
        <f>Table13[[#This Row],[CL if today]]/365</f>
        <v>0.98630136986301364</v>
      </c>
      <c r="AY1404">
        <f>Table13[[#This Row],[Total Number of Purchases]]/Table13[[#This Row],[Corrected CL]]</f>
        <v>14.194444444444445</v>
      </c>
      <c r="AZ1404">
        <f>Table13[[#This Row],[Average Order Value (AOV)]]*Table13[[#This Row],[Freq per Year]]</f>
        <v>1492.4444444444443</v>
      </c>
      <c r="BA1404">
        <f>Table13[[#This Row],[Total Spend]]/Table13[[#This Row],[Corrected CL]]</f>
        <v>1492.4444444444446</v>
      </c>
      <c r="BB1404">
        <v>1882.6315789473683</v>
      </c>
      <c r="BC1404" s="1">
        <f>Table13[[#This Row],[Dt_Customer]]+Table13[[#This Row],[Recency]]</f>
        <v>41578</v>
      </c>
      <c r="BD1404" s="16" t="str">
        <f>IF(COUNTIF(A:A, A1404) &gt; 1, "Duplicate", "Unique")</f>
        <v>Unique</v>
      </c>
    </row>
    <row r="1405" spans="1:56" x14ac:dyDescent="0.3">
      <c r="A1405">
        <v>7962</v>
      </c>
      <c r="B1405">
        <v>1987</v>
      </c>
      <c r="C1405" t="s">
        <v>37</v>
      </c>
      <c r="D1405" t="s">
        <v>31</v>
      </c>
      <c r="E1405">
        <v>95169</v>
      </c>
      <c r="F1405">
        <v>0</v>
      </c>
      <c r="G1405">
        <v>0</v>
      </c>
      <c r="H1405" s="1">
        <v>41556</v>
      </c>
      <c r="I1405">
        <v>1</v>
      </c>
      <c r="J1405">
        <v>1285</v>
      </c>
      <c r="K1405">
        <v>21</v>
      </c>
      <c r="L1405">
        <v>449</v>
      </c>
      <c r="M1405">
        <v>106</v>
      </c>
      <c r="N1405">
        <v>20</v>
      </c>
      <c r="O1405">
        <v>20</v>
      </c>
      <c r="P1405">
        <f>IF(Table13[[#This Row],[MntWines]] = 0,"",Table13[[#This Row],[MntWines]])</f>
        <v>1285</v>
      </c>
      <c r="Q1405">
        <f>IF(Table13[[#This Row],[MntFruits]] = 0, "",Table13[[#This Row],[MntFruits]])</f>
        <v>21</v>
      </c>
      <c r="R1405">
        <f>IF(Table13[[#This Row],[MntMeatProducts]] = 0, "",Table13[[#This Row],[MntMeatProducts]])</f>
        <v>449</v>
      </c>
      <c r="S1405">
        <f>IF(Table13[[#This Row],[MntFishProducts]] = 0, "",Table13[[#This Row],[MntFishProducts]])</f>
        <v>106</v>
      </c>
      <c r="T1405">
        <f>IF(Table13[[#This Row],[MntSweetProducts]] = 0, "",Table13[[#This Row],[MntSweetProducts]])</f>
        <v>20</v>
      </c>
      <c r="U1405">
        <f>IF(Table13[[#This Row],[MntGoldProds]] = 0, "",Table13[[#This Row],[MntGoldProds]])</f>
        <v>20</v>
      </c>
      <c r="V1405">
        <v>1</v>
      </c>
      <c r="W1405">
        <v>4</v>
      </c>
      <c r="X1405">
        <v>3</v>
      </c>
      <c r="Y1405">
        <v>4</v>
      </c>
      <c r="Z1405">
        <v>1</v>
      </c>
      <c r="AA1405">
        <v>1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 t="s">
        <v>30</v>
      </c>
      <c r="AI1405" s="13">
        <f>SUM(Table13[[#This Row],[MntWines]:[MntGoldProds]])</f>
        <v>1901</v>
      </c>
      <c r="AJ1405" s="13">
        <f>AVERAGE(Table13[[#This Row],[MntWines]:[MntGoldProds]])</f>
        <v>316.83333333333331</v>
      </c>
      <c r="AK1405">
        <f>IF(Table13[[#This Row],[Total Number of Purchases]]=0,0,Table13[[#This Row],[Total Spend]]/Table13[[#This Row],[Total Number of Purchases]])</f>
        <v>158.41666666666666</v>
      </c>
      <c r="AM1405">
        <f>SUM(Table13[[#This Row],[NumDealsPurchases]:[NumStorePurchases]])</f>
        <v>12</v>
      </c>
      <c r="AN1405" s="14">
        <f>Snapshot_Date-Table13[[#This Row],[Dt_Customer]]</f>
        <v>360</v>
      </c>
      <c r="AP1405" s="13">
        <f>Table13[[#This Row],[NumDealsPurchases]]/Table13[[#This Row],[Total Number of Purchases]]*100</f>
        <v>8.3333333333333321</v>
      </c>
      <c r="AQ1405">
        <f>6-ROUNDUP(_xlfn.PERCENTRANK.INC(Table13[Recency],Table13[[#This Row],[Recency]])*5, 0)</f>
        <v>5</v>
      </c>
      <c r="AR1405">
        <f>ROUNDUP(_xlfn.PERCENTRANK.INC(Table13[Total Number of Purchases],Table13[[#This Row],[Total Number of Purchases]])*5,0)</f>
        <v>2</v>
      </c>
      <c r="AS1405">
        <f>ROUNDUP(_xlfn.PERCENTRANK.INC(Table13[Total Spend],Table13[[#This Row],[Total Spend]])*5,0)</f>
        <v>5</v>
      </c>
      <c r="AT1405" t="str">
        <f>Table13[[#This Row],[Recency Score]]&amp;Table13[[#This Row],[Frequency Score]]&amp;Table13[[#This Row],[Monetary Score]]</f>
        <v>525</v>
      </c>
      <c r="AU1405" t="str">
        <f t="shared" si="21"/>
        <v>Big Spenders</v>
      </c>
      <c r="AW1405" s="13">
        <f>DATEDIF(Table13[[#This Row],[Dt_Customer]], Snapshot_Date, "d")</f>
        <v>360</v>
      </c>
      <c r="AX1405" s="13">
        <f>Table13[[#This Row],[CL if today]]/365</f>
        <v>0.98630136986301364</v>
      </c>
      <c r="AY1405">
        <f>Table13[[#This Row],[Total Number of Purchases]]/Table13[[#This Row],[Corrected CL]]</f>
        <v>12.166666666666668</v>
      </c>
      <c r="AZ1405">
        <f>Table13[[#This Row],[Average Order Value (AOV)]]*Table13[[#This Row],[Freq per Year]]</f>
        <v>1927.4027777777778</v>
      </c>
      <c r="BA1405">
        <f>Table13[[#This Row],[Total Spend]]/Table13[[#This Row],[Corrected CL]]</f>
        <v>1927.4027777777778</v>
      </c>
      <c r="BB1405">
        <v>1882.6315789473683</v>
      </c>
      <c r="BC1405" s="1">
        <f>Table13[[#This Row],[Dt_Customer]]+Table13[[#This Row],[Recency]]</f>
        <v>41557</v>
      </c>
      <c r="BD1405" s="16" t="str">
        <f>IF(COUNTIF(A:A, A1405) &gt; 1, "Duplicate", "Unique")</f>
        <v>Unique</v>
      </c>
    </row>
    <row r="1406" spans="1:56" x14ac:dyDescent="0.3">
      <c r="A1406">
        <v>606</v>
      </c>
      <c r="B1406">
        <v>1967</v>
      </c>
      <c r="C1406" t="s">
        <v>28</v>
      </c>
      <c r="D1406" t="s">
        <v>31</v>
      </c>
      <c r="E1406">
        <v>25930</v>
      </c>
      <c r="F1406">
        <v>1</v>
      </c>
      <c r="G1406">
        <v>1</v>
      </c>
      <c r="H1406" s="1">
        <v>41557</v>
      </c>
      <c r="I1406">
        <v>87</v>
      </c>
      <c r="J1406">
        <v>6</v>
      </c>
      <c r="K1406">
        <v>1</v>
      </c>
      <c r="L1406">
        <v>2</v>
      </c>
      <c r="M1406">
        <v>2</v>
      </c>
      <c r="N1406">
        <v>0</v>
      </c>
      <c r="O1406">
        <v>4</v>
      </c>
      <c r="P1406">
        <f>IF(Table13[[#This Row],[MntWines]] = 0,"",Table13[[#This Row],[MntWines]])</f>
        <v>6</v>
      </c>
      <c r="Q1406">
        <f>IF(Table13[[#This Row],[MntFruits]] = 0, "",Table13[[#This Row],[MntFruits]])</f>
        <v>1</v>
      </c>
      <c r="R1406">
        <f>IF(Table13[[#This Row],[MntMeatProducts]] = 0, "",Table13[[#This Row],[MntMeatProducts]])</f>
        <v>2</v>
      </c>
      <c r="S1406">
        <f>IF(Table13[[#This Row],[MntFishProducts]] = 0, "",Table13[[#This Row],[MntFishProducts]])</f>
        <v>2</v>
      </c>
      <c r="T1406" t="str">
        <f>IF(Table13[[#This Row],[MntSweetProducts]] = 0, "",Table13[[#This Row],[MntSweetProducts]])</f>
        <v/>
      </c>
      <c r="U1406">
        <f>IF(Table13[[#This Row],[MntGoldProds]] = 0, "",Table13[[#This Row],[MntGoldProds]])</f>
        <v>4</v>
      </c>
      <c r="V1406">
        <v>1</v>
      </c>
      <c r="W1406">
        <v>1</v>
      </c>
      <c r="X1406">
        <v>0</v>
      </c>
      <c r="Y1406">
        <v>2</v>
      </c>
      <c r="Z1406">
        <v>7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30</v>
      </c>
      <c r="AI1406" s="13">
        <f>SUM(Table13[[#This Row],[MntWines]:[MntGoldProds]])</f>
        <v>15</v>
      </c>
      <c r="AJ1406" s="13">
        <f>AVERAGE(Table13[[#This Row],[MntWines]:[MntGoldProds]])</f>
        <v>2.5</v>
      </c>
      <c r="AK1406">
        <f>IF(Table13[[#This Row],[Total Number of Purchases]]=0,0,Table13[[#This Row],[Total Spend]]/Table13[[#This Row],[Total Number of Purchases]])</f>
        <v>3.75</v>
      </c>
      <c r="AM1406">
        <f>SUM(Table13[[#This Row],[NumDealsPurchases]:[NumStorePurchases]])</f>
        <v>4</v>
      </c>
      <c r="AN1406" s="14">
        <f>Snapshot_Date-Table13[[#This Row],[Dt_Customer]]</f>
        <v>359</v>
      </c>
      <c r="AP1406" s="13">
        <f>Table13[[#This Row],[NumDealsPurchases]]/Table13[[#This Row],[Total Number of Purchases]]*100</f>
        <v>25</v>
      </c>
      <c r="AQ1406">
        <f>6-ROUNDUP(_xlfn.PERCENTRANK.INC(Table13[Recency],Table13[[#This Row],[Recency]])*5, 0)</f>
        <v>1</v>
      </c>
      <c r="AR1406">
        <f>ROUNDUP(_xlfn.PERCENTRANK.INC(Table13[Total Number of Purchases],Table13[[#This Row],[Total Number of Purchases]])*5,0)</f>
        <v>1</v>
      </c>
      <c r="AS1406">
        <f>ROUNDUP(_xlfn.PERCENTRANK.INC(Table13[Total Spend],Table13[[#This Row],[Total Spend]])*5,0)</f>
        <v>1</v>
      </c>
      <c r="AT1406" t="str">
        <f>Table13[[#This Row],[Recency Score]]&amp;Table13[[#This Row],[Frequency Score]]&amp;Table13[[#This Row],[Monetary Score]]</f>
        <v>111</v>
      </c>
      <c r="AU1406" t="str">
        <f t="shared" si="21"/>
        <v>Lost</v>
      </c>
      <c r="AW1406" s="13">
        <f>DATEDIF(Table13[[#This Row],[Dt_Customer]], Snapshot_Date, "d")</f>
        <v>359</v>
      </c>
      <c r="AX1406" s="13">
        <f>Table13[[#This Row],[CL if today]]/365</f>
        <v>0.98356164383561639</v>
      </c>
      <c r="AY1406">
        <f>Table13[[#This Row],[Total Number of Purchases]]/Table13[[#This Row],[Corrected CL]]</f>
        <v>4.0668523676880222</v>
      </c>
      <c r="AZ1406">
        <f>Table13[[#This Row],[Average Order Value (AOV)]]*Table13[[#This Row],[Freq per Year]]</f>
        <v>15.250696378830083</v>
      </c>
      <c r="BA1406">
        <f>Table13[[#This Row],[Total Spend]]/Table13[[#This Row],[Corrected CL]]</f>
        <v>15.250696378830085</v>
      </c>
      <c r="BB1406">
        <v>429.70914127423822</v>
      </c>
      <c r="BC1406" s="1">
        <f>Table13[[#This Row],[Dt_Customer]]+Table13[[#This Row],[Recency]]</f>
        <v>41644</v>
      </c>
      <c r="BD1406" s="16" t="str">
        <f>IF(COUNTIF(A:A, A1406) &gt; 1, "Duplicate", "Unique")</f>
        <v>Unique</v>
      </c>
    </row>
    <row r="1407" spans="1:56" x14ac:dyDescent="0.3">
      <c r="A1407">
        <v>1581</v>
      </c>
      <c r="B1407">
        <v>1980</v>
      </c>
      <c r="C1407" t="s">
        <v>28</v>
      </c>
      <c r="D1407" t="s">
        <v>33</v>
      </c>
      <c r="E1407">
        <v>37406</v>
      </c>
      <c r="F1407">
        <v>1</v>
      </c>
      <c r="G1407">
        <v>0</v>
      </c>
      <c r="H1407" s="1">
        <v>41557</v>
      </c>
      <c r="I1407">
        <v>18</v>
      </c>
      <c r="J1407">
        <v>2</v>
      </c>
      <c r="K1407">
        <v>0</v>
      </c>
      <c r="L1407">
        <v>8</v>
      </c>
      <c r="M1407">
        <v>2</v>
      </c>
      <c r="N1407">
        <v>2</v>
      </c>
      <c r="O1407">
        <v>3</v>
      </c>
      <c r="P1407">
        <f>IF(Table13[[#This Row],[MntWines]] = 0,"",Table13[[#This Row],[MntWines]])</f>
        <v>2</v>
      </c>
      <c r="Q1407" t="str">
        <f>IF(Table13[[#This Row],[MntFruits]] = 0, "",Table13[[#This Row],[MntFruits]])</f>
        <v/>
      </c>
      <c r="R1407">
        <f>IF(Table13[[#This Row],[MntMeatProducts]] = 0, "",Table13[[#This Row],[MntMeatProducts]])</f>
        <v>8</v>
      </c>
      <c r="S1407">
        <f>IF(Table13[[#This Row],[MntFishProducts]] = 0, "",Table13[[#This Row],[MntFishProducts]])</f>
        <v>2</v>
      </c>
      <c r="T1407">
        <f>IF(Table13[[#This Row],[MntSweetProducts]] = 0, "",Table13[[#This Row],[MntSweetProducts]])</f>
        <v>2</v>
      </c>
      <c r="U1407">
        <f>IF(Table13[[#This Row],[MntGoldProds]] = 0, "",Table13[[#This Row],[MntGoldProds]])</f>
        <v>3</v>
      </c>
      <c r="V1407">
        <v>1</v>
      </c>
      <c r="W1407">
        <v>1</v>
      </c>
      <c r="X1407">
        <v>0</v>
      </c>
      <c r="Y1407">
        <v>2</v>
      </c>
      <c r="Z1407">
        <v>8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 t="s">
        <v>30</v>
      </c>
      <c r="AI1407" s="13">
        <f>SUM(Table13[[#This Row],[MntWines]:[MntGoldProds]])</f>
        <v>17</v>
      </c>
      <c r="AJ1407" s="13">
        <f>AVERAGE(Table13[[#This Row],[MntWines]:[MntGoldProds]])</f>
        <v>2.8333333333333335</v>
      </c>
      <c r="AK1407">
        <f>IF(Table13[[#This Row],[Total Number of Purchases]]=0,0,Table13[[#This Row],[Total Spend]]/Table13[[#This Row],[Total Number of Purchases]])</f>
        <v>4.25</v>
      </c>
      <c r="AM1407">
        <f>SUM(Table13[[#This Row],[NumDealsPurchases]:[NumStorePurchases]])</f>
        <v>4</v>
      </c>
      <c r="AN1407" s="14">
        <f>Snapshot_Date-Table13[[#This Row],[Dt_Customer]]</f>
        <v>359</v>
      </c>
      <c r="AP1407" s="13">
        <f>Table13[[#This Row],[NumDealsPurchases]]/Table13[[#This Row],[Total Number of Purchases]]*100</f>
        <v>25</v>
      </c>
      <c r="AQ1407">
        <f>6-ROUNDUP(_xlfn.PERCENTRANK.INC(Table13[Recency],Table13[[#This Row],[Recency]])*5, 0)</f>
        <v>5</v>
      </c>
      <c r="AR1407">
        <f>ROUNDUP(_xlfn.PERCENTRANK.INC(Table13[Total Number of Purchases],Table13[[#This Row],[Total Number of Purchases]])*5,0)</f>
        <v>1</v>
      </c>
      <c r="AS1407">
        <f>ROUNDUP(_xlfn.PERCENTRANK.INC(Table13[Total Spend],Table13[[#This Row],[Total Spend]])*5,0)</f>
        <v>1</v>
      </c>
      <c r="AT1407" t="str">
        <f>Table13[[#This Row],[Recency Score]]&amp;Table13[[#This Row],[Frequency Score]]&amp;Table13[[#This Row],[Monetary Score]]</f>
        <v>511</v>
      </c>
      <c r="AU1407" t="str">
        <f t="shared" si="21"/>
        <v>Others</v>
      </c>
      <c r="AW1407" s="13">
        <f>DATEDIF(Table13[[#This Row],[Dt_Customer]], Snapshot_Date, "d")</f>
        <v>359</v>
      </c>
      <c r="AX1407" s="13">
        <f>Table13[[#This Row],[CL if today]]/365</f>
        <v>0.98356164383561639</v>
      </c>
      <c r="AY1407">
        <f>Table13[[#This Row],[Total Number of Purchases]]/Table13[[#This Row],[Corrected CL]]</f>
        <v>4.0668523676880222</v>
      </c>
      <c r="AZ1407">
        <f>Table13[[#This Row],[Average Order Value (AOV)]]*Table13[[#This Row],[Freq per Year]]</f>
        <v>17.284122562674096</v>
      </c>
      <c r="BA1407">
        <f>Table13[[#This Row],[Total Spend]]/Table13[[#This Row],[Corrected CL]]</f>
        <v>17.284122562674096</v>
      </c>
      <c r="BB1407">
        <v>429.70914127423822</v>
      </c>
      <c r="BC1407" s="1">
        <f>Table13[[#This Row],[Dt_Customer]]+Table13[[#This Row],[Recency]]</f>
        <v>41575</v>
      </c>
      <c r="BD1407" s="16" t="str">
        <f>IF(COUNTIF(A:A, A1407) &gt; 1, "Duplicate", "Unique")</f>
        <v>Unique</v>
      </c>
    </row>
    <row r="1408" spans="1:56" x14ac:dyDescent="0.3">
      <c r="A1408">
        <v>11171</v>
      </c>
      <c r="B1408">
        <v>1965</v>
      </c>
      <c r="C1408" t="s">
        <v>41</v>
      </c>
      <c r="D1408" t="s">
        <v>33</v>
      </c>
      <c r="E1408">
        <v>56962</v>
      </c>
      <c r="F1408">
        <v>2</v>
      </c>
      <c r="G1408">
        <v>1</v>
      </c>
      <c r="H1408" s="1">
        <v>41558</v>
      </c>
      <c r="I1408">
        <v>60</v>
      </c>
      <c r="J1408">
        <v>292</v>
      </c>
      <c r="K1408">
        <v>3</v>
      </c>
      <c r="L1408">
        <v>77</v>
      </c>
      <c r="M1408">
        <v>10</v>
      </c>
      <c r="N1408">
        <v>3</v>
      </c>
      <c r="O1408">
        <v>26</v>
      </c>
      <c r="P1408">
        <f>IF(Table13[[#This Row],[MntWines]] = 0,"",Table13[[#This Row],[MntWines]])</f>
        <v>292</v>
      </c>
      <c r="Q1408">
        <f>IF(Table13[[#This Row],[MntFruits]] = 0, "",Table13[[#This Row],[MntFruits]])</f>
        <v>3</v>
      </c>
      <c r="R1408">
        <f>IF(Table13[[#This Row],[MntMeatProducts]] = 0, "",Table13[[#This Row],[MntMeatProducts]])</f>
        <v>77</v>
      </c>
      <c r="S1408">
        <f>IF(Table13[[#This Row],[MntFishProducts]] = 0, "",Table13[[#This Row],[MntFishProducts]])</f>
        <v>10</v>
      </c>
      <c r="T1408">
        <f>IF(Table13[[#This Row],[MntSweetProducts]] = 0, "",Table13[[#This Row],[MntSweetProducts]])</f>
        <v>3</v>
      </c>
      <c r="U1408">
        <f>IF(Table13[[#This Row],[MntGoldProds]] = 0, "",Table13[[#This Row],[MntGoldProds]])</f>
        <v>26</v>
      </c>
      <c r="V1408">
        <v>7</v>
      </c>
      <c r="W1408">
        <v>6</v>
      </c>
      <c r="X1408">
        <v>3</v>
      </c>
      <c r="Y1408">
        <v>5</v>
      </c>
      <c r="Z1408">
        <v>7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s">
        <v>36</v>
      </c>
      <c r="AI1408" s="13">
        <f>SUM(Table13[[#This Row],[MntWines]:[MntGoldProds]])</f>
        <v>411</v>
      </c>
      <c r="AJ1408" s="13">
        <f>AVERAGE(Table13[[#This Row],[MntWines]:[MntGoldProds]])</f>
        <v>68.5</v>
      </c>
      <c r="AK1408">
        <f>IF(Table13[[#This Row],[Total Number of Purchases]]=0,0,Table13[[#This Row],[Total Spend]]/Table13[[#This Row],[Total Number of Purchases]])</f>
        <v>19.571428571428573</v>
      </c>
      <c r="AM1408">
        <f>SUM(Table13[[#This Row],[NumDealsPurchases]:[NumStorePurchases]])</f>
        <v>21</v>
      </c>
      <c r="AN1408" s="14">
        <f>Snapshot_Date-Table13[[#This Row],[Dt_Customer]]</f>
        <v>358</v>
      </c>
      <c r="AP1408" s="13">
        <f>Table13[[#This Row],[NumDealsPurchases]]/Table13[[#This Row],[Total Number of Purchases]]*100</f>
        <v>33.333333333333329</v>
      </c>
      <c r="AQ1408">
        <f>6-ROUNDUP(_xlfn.PERCENTRANK.INC(Table13[Recency],Table13[[#This Row],[Recency]])*5, 0)</f>
        <v>2</v>
      </c>
      <c r="AR1408">
        <f>ROUNDUP(_xlfn.PERCENTRANK.INC(Table13[Total Number of Purchases],Table13[[#This Row],[Total Number of Purchases]])*5,0)</f>
        <v>4</v>
      </c>
      <c r="AS1408">
        <f>ROUNDUP(_xlfn.PERCENTRANK.INC(Table13[Total Spend],Table13[[#This Row],[Total Spend]])*5,0)</f>
        <v>3</v>
      </c>
      <c r="AT1408" t="str">
        <f>Table13[[#This Row],[Recency Score]]&amp;Table13[[#This Row],[Frequency Score]]&amp;Table13[[#This Row],[Monetary Score]]</f>
        <v>243</v>
      </c>
      <c r="AU1408" t="str">
        <f t="shared" si="21"/>
        <v>About to Sleep</v>
      </c>
      <c r="AW1408" s="13">
        <f>DATEDIF(Table13[[#This Row],[Dt_Customer]], Snapshot_Date, "d")</f>
        <v>358</v>
      </c>
      <c r="AX1408" s="13">
        <f>Table13[[#This Row],[CL if today]]/365</f>
        <v>0.98082191780821915</v>
      </c>
      <c r="AY1408">
        <f>Table13[[#This Row],[Total Number of Purchases]]/Table13[[#This Row],[Corrected CL]]</f>
        <v>21.410614525139664</v>
      </c>
      <c r="AZ1408">
        <f>Table13[[#This Row],[Average Order Value (AOV)]]*Table13[[#This Row],[Freq per Year]]</f>
        <v>419.03631284916202</v>
      </c>
      <c r="BA1408">
        <f>Table13[[#This Row],[Total Spend]]/Table13[[#This Row],[Corrected CL]]</f>
        <v>419.03631284916202</v>
      </c>
      <c r="BB1408">
        <v>100.09695290858726</v>
      </c>
      <c r="BC1408" s="1">
        <f>Table13[[#This Row],[Dt_Customer]]+Table13[[#This Row],[Recency]]</f>
        <v>41618</v>
      </c>
      <c r="BD1408" s="16" t="str">
        <f>IF(COUNTIF(A:A, A1408) &gt; 1, "Duplicate", "Unique")</f>
        <v>Unique</v>
      </c>
    </row>
    <row r="1409" spans="1:56" x14ac:dyDescent="0.3">
      <c r="A1409">
        <v>1600</v>
      </c>
      <c r="B1409">
        <v>1965</v>
      </c>
      <c r="C1409" t="s">
        <v>41</v>
      </c>
      <c r="D1409" t="s">
        <v>33</v>
      </c>
      <c r="E1409">
        <v>56962</v>
      </c>
      <c r="F1409">
        <v>2</v>
      </c>
      <c r="G1409">
        <v>1</v>
      </c>
      <c r="H1409" s="1">
        <v>41558</v>
      </c>
      <c r="I1409">
        <v>60</v>
      </c>
      <c r="J1409">
        <v>292</v>
      </c>
      <c r="K1409">
        <v>3</v>
      </c>
      <c r="L1409">
        <v>77</v>
      </c>
      <c r="M1409">
        <v>10</v>
      </c>
      <c r="N1409">
        <v>3</v>
      </c>
      <c r="O1409">
        <v>26</v>
      </c>
      <c r="P1409">
        <f>IF(Table13[[#This Row],[MntWines]] = 0,"",Table13[[#This Row],[MntWines]])</f>
        <v>292</v>
      </c>
      <c r="Q1409">
        <f>IF(Table13[[#This Row],[MntFruits]] = 0, "",Table13[[#This Row],[MntFruits]])</f>
        <v>3</v>
      </c>
      <c r="R1409">
        <f>IF(Table13[[#This Row],[MntMeatProducts]] = 0, "",Table13[[#This Row],[MntMeatProducts]])</f>
        <v>77</v>
      </c>
      <c r="S1409">
        <f>IF(Table13[[#This Row],[MntFishProducts]] = 0, "",Table13[[#This Row],[MntFishProducts]])</f>
        <v>10</v>
      </c>
      <c r="T1409">
        <f>IF(Table13[[#This Row],[MntSweetProducts]] = 0, "",Table13[[#This Row],[MntSweetProducts]])</f>
        <v>3</v>
      </c>
      <c r="U1409">
        <f>IF(Table13[[#This Row],[MntGoldProds]] = 0, "",Table13[[#This Row],[MntGoldProds]])</f>
        <v>26</v>
      </c>
      <c r="V1409">
        <v>7</v>
      </c>
      <c r="W1409">
        <v>6</v>
      </c>
      <c r="X1409">
        <v>3</v>
      </c>
      <c r="Y1409">
        <v>5</v>
      </c>
      <c r="Z1409">
        <v>7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43</v>
      </c>
      <c r="AI1409" s="13">
        <f>SUM(Table13[[#This Row],[MntWines]:[MntGoldProds]])</f>
        <v>411</v>
      </c>
      <c r="AJ1409" s="13">
        <f>AVERAGE(Table13[[#This Row],[MntWines]:[MntGoldProds]])</f>
        <v>68.5</v>
      </c>
      <c r="AK1409">
        <f>IF(Table13[[#This Row],[Total Number of Purchases]]=0,0,Table13[[#This Row],[Total Spend]]/Table13[[#This Row],[Total Number of Purchases]])</f>
        <v>19.571428571428573</v>
      </c>
      <c r="AM1409">
        <f>SUM(Table13[[#This Row],[NumDealsPurchases]:[NumStorePurchases]])</f>
        <v>21</v>
      </c>
      <c r="AN1409" s="14">
        <f>Snapshot_Date-Table13[[#This Row],[Dt_Customer]]</f>
        <v>358</v>
      </c>
      <c r="AP1409" s="13">
        <f>Table13[[#This Row],[NumDealsPurchases]]/Table13[[#This Row],[Total Number of Purchases]]*100</f>
        <v>33.333333333333329</v>
      </c>
      <c r="AQ1409">
        <f>6-ROUNDUP(_xlfn.PERCENTRANK.INC(Table13[Recency],Table13[[#This Row],[Recency]])*5, 0)</f>
        <v>2</v>
      </c>
      <c r="AR1409">
        <f>ROUNDUP(_xlfn.PERCENTRANK.INC(Table13[Total Number of Purchases],Table13[[#This Row],[Total Number of Purchases]])*5,0)</f>
        <v>4</v>
      </c>
      <c r="AS1409">
        <f>ROUNDUP(_xlfn.PERCENTRANK.INC(Table13[Total Spend],Table13[[#This Row],[Total Spend]])*5,0)</f>
        <v>3</v>
      </c>
      <c r="AT1409" t="str">
        <f>Table13[[#This Row],[Recency Score]]&amp;Table13[[#This Row],[Frequency Score]]&amp;Table13[[#This Row],[Monetary Score]]</f>
        <v>243</v>
      </c>
      <c r="AU1409" t="str">
        <f t="shared" si="21"/>
        <v>About to Sleep</v>
      </c>
      <c r="AW1409" s="13">
        <f>DATEDIF(Table13[[#This Row],[Dt_Customer]], Snapshot_Date, "d")</f>
        <v>358</v>
      </c>
      <c r="AX1409" s="13">
        <f>Table13[[#This Row],[CL if today]]/365</f>
        <v>0.98082191780821915</v>
      </c>
      <c r="AY1409">
        <f>Table13[[#This Row],[Total Number of Purchases]]/Table13[[#This Row],[Corrected CL]]</f>
        <v>21.410614525139664</v>
      </c>
      <c r="AZ1409">
        <f>Table13[[#This Row],[Average Order Value (AOV)]]*Table13[[#This Row],[Freq per Year]]</f>
        <v>419.03631284916202</v>
      </c>
      <c r="BA1409">
        <f>Table13[[#This Row],[Total Spend]]/Table13[[#This Row],[Corrected CL]]</f>
        <v>419.03631284916202</v>
      </c>
      <c r="BB1409">
        <v>1589.4182825484763</v>
      </c>
      <c r="BC1409" s="1">
        <f>Table13[[#This Row],[Dt_Customer]]+Table13[[#This Row],[Recency]]</f>
        <v>41618</v>
      </c>
      <c r="BD1409" s="16" t="str">
        <f>IF(COUNTIF(A:A, A1409) &gt; 1, "Duplicate", "Unique")</f>
        <v>Unique</v>
      </c>
    </row>
    <row r="1410" spans="1:56" x14ac:dyDescent="0.3">
      <c r="A1410">
        <v>5684</v>
      </c>
      <c r="B1410">
        <v>1971</v>
      </c>
      <c r="C1410" t="s">
        <v>41</v>
      </c>
      <c r="D1410" t="s">
        <v>29</v>
      </c>
      <c r="E1410">
        <v>44635</v>
      </c>
      <c r="F1410">
        <v>1</v>
      </c>
      <c r="G1410">
        <v>1</v>
      </c>
      <c r="H1410" s="1">
        <v>41558</v>
      </c>
      <c r="I1410">
        <v>25</v>
      </c>
      <c r="J1410">
        <v>56</v>
      </c>
      <c r="K1410">
        <v>0</v>
      </c>
      <c r="L1410">
        <v>9</v>
      </c>
      <c r="M1410">
        <v>0</v>
      </c>
      <c r="N1410">
        <v>0</v>
      </c>
      <c r="O1410">
        <v>3</v>
      </c>
      <c r="P1410">
        <f>IF(Table13[[#This Row],[MntWines]] = 0,"",Table13[[#This Row],[MntWines]])</f>
        <v>56</v>
      </c>
      <c r="Q1410" t="str">
        <f>IF(Table13[[#This Row],[MntFruits]] = 0, "",Table13[[#This Row],[MntFruits]])</f>
        <v/>
      </c>
      <c r="R1410">
        <f>IF(Table13[[#This Row],[MntMeatProducts]] = 0, "",Table13[[#This Row],[MntMeatProducts]])</f>
        <v>9</v>
      </c>
      <c r="S1410" t="str">
        <f>IF(Table13[[#This Row],[MntFishProducts]] = 0, "",Table13[[#This Row],[MntFishProducts]])</f>
        <v/>
      </c>
      <c r="T1410" t="str">
        <f>IF(Table13[[#This Row],[MntSweetProducts]] = 0, "",Table13[[#This Row],[MntSweetProducts]])</f>
        <v/>
      </c>
      <c r="U1410">
        <f>IF(Table13[[#This Row],[MntGoldProds]] = 0, "",Table13[[#This Row],[MntGoldProds]])</f>
        <v>3</v>
      </c>
      <c r="V1410">
        <v>2</v>
      </c>
      <c r="W1410">
        <v>2</v>
      </c>
      <c r="X1410">
        <v>0</v>
      </c>
      <c r="Y1410">
        <v>3</v>
      </c>
      <c r="Z1410">
        <v>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30</v>
      </c>
      <c r="AI1410" s="13">
        <f>SUM(Table13[[#This Row],[MntWines]:[MntGoldProds]])</f>
        <v>68</v>
      </c>
      <c r="AJ1410" s="13">
        <f>AVERAGE(Table13[[#This Row],[MntWines]:[MntGoldProds]])</f>
        <v>11.333333333333334</v>
      </c>
      <c r="AK1410">
        <f>IF(Table13[[#This Row],[Total Number of Purchases]]=0,0,Table13[[#This Row],[Total Spend]]/Table13[[#This Row],[Total Number of Purchases]])</f>
        <v>9.7142857142857135</v>
      </c>
      <c r="AM1410">
        <f>SUM(Table13[[#This Row],[NumDealsPurchases]:[NumStorePurchases]])</f>
        <v>7</v>
      </c>
      <c r="AN1410" s="14">
        <f>Snapshot_Date-Table13[[#This Row],[Dt_Customer]]</f>
        <v>358</v>
      </c>
      <c r="AP1410" s="13">
        <f>Table13[[#This Row],[NumDealsPurchases]]/Table13[[#This Row],[Total Number of Purchases]]*100</f>
        <v>28.571428571428569</v>
      </c>
      <c r="AQ1410">
        <f>6-ROUNDUP(_xlfn.PERCENTRANK.INC(Table13[Recency],Table13[[#This Row],[Recency]])*5, 0)</f>
        <v>4</v>
      </c>
      <c r="AR1410">
        <f>ROUNDUP(_xlfn.PERCENTRANK.INC(Table13[Total Number of Purchases],Table13[[#This Row],[Total Number of Purchases]])*5,0)</f>
        <v>1</v>
      </c>
      <c r="AS1410">
        <f>ROUNDUP(_xlfn.PERCENTRANK.INC(Table13[Total Spend],Table13[[#This Row],[Total Spend]])*5,0)</f>
        <v>2</v>
      </c>
      <c r="AT1410" t="str">
        <f>Table13[[#This Row],[Recency Score]]&amp;Table13[[#This Row],[Frequency Score]]&amp;Table13[[#This Row],[Monetary Score]]</f>
        <v>412</v>
      </c>
      <c r="AU1410" t="str">
        <f t="shared" ref="AU1410:AU1473" si="22">IF(AT1410="555","Champions",
IF(AND(LEFT(AT1410,1)="5", MID(AT1410,2,1)&gt;="3"),"Loyal Customers",
IF(MID(AT1410,2,1)="5","Frequent Buyers",
IF(RIGHT(AT1410,1)="5","Big Spenders",
IF(LEFT(AT1410,1)="4","Potential Loyalists",
IF(LEFT(AT1410,1)="3","Needs Attention",
IF(LEFT(AT1410,1)="2","About to Sleep",
IF(LEFT(AT1410,1)="1","Lost",
IF(LEFT(AT1410,1)&lt;="2","At Risk","Others")))))))))</f>
        <v>Potential Loyalists</v>
      </c>
      <c r="AW1410" s="13">
        <f>DATEDIF(Table13[[#This Row],[Dt_Customer]], Snapshot_Date, "d")</f>
        <v>358</v>
      </c>
      <c r="AX1410" s="13">
        <f>Table13[[#This Row],[CL if today]]/365</f>
        <v>0.98082191780821915</v>
      </c>
      <c r="AY1410">
        <f>Table13[[#This Row],[Total Number of Purchases]]/Table13[[#This Row],[Corrected CL]]</f>
        <v>7.1368715083798886</v>
      </c>
      <c r="AZ1410">
        <f>Table13[[#This Row],[Average Order Value (AOV)]]*Table13[[#This Row],[Freq per Year]]</f>
        <v>69.32960893854748</v>
      </c>
      <c r="BA1410">
        <f>Table13[[#This Row],[Total Spend]]/Table13[[#This Row],[Corrected CL]]</f>
        <v>69.329608938547494</v>
      </c>
      <c r="BB1410">
        <v>194.66666666666669</v>
      </c>
      <c r="BC1410" s="1">
        <f>Table13[[#This Row],[Dt_Customer]]+Table13[[#This Row],[Recency]]</f>
        <v>41583</v>
      </c>
      <c r="BD1410" s="16" t="str">
        <f>IF(COUNTIF(A:A, A1410) &gt; 1, "Duplicate", "Unique")</f>
        <v>Unique</v>
      </c>
    </row>
    <row r="1411" spans="1:56" x14ac:dyDescent="0.3">
      <c r="A1411">
        <v>8216</v>
      </c>
      <c r="B1411">
        <v>1972</v>
      </c>
      <c r="C1411" t="s">
        <v>41</v>
      </c>
      <c r="D1411" t="s">
        <v>33</v>
      </c>
      <c r="E1411">
        <v>53761</v>
      </c>
      <c r="F1411">
        <v>1</v>
      </c>
      <c r="G1411">
        <v>1</v>
      </c>
      <c r="H1411" s="1">
        <v>41558</v>
      </c>
      <c r="I1411">
        <v>7</v>
      </c>
      <c r="J1411">
        <v>158</v>
      </c>
      <c r="K1411">
        <v>0</v>
      </c>
      <c r="L1411">
        <v>76</v>
      </c>
      <c r="M1411">
        <v>13</v>
      </c>
      <c r="N1411">
        <v>7</v>
      </c>
      <c r="O1411">
        <v>71</v>
      </c>
      <c r="P1411">
        <f>IF(Table13[[#This Row],[MntWines]] = 0,"",Table13[[#This Row],[MntWines]])</f>
        <v>158</v>
      </c>
      <c r="Q1411" t="str">
        <f>IF(Table13[[#This Row],[MntFruits]] = 0, "",Table13[[#This Row],[MntFruits]])</f>
        <v/>
      </c>
      <c r="R1411">
        <f>IF(Table13[[#This Row],[MntMeatProducts]] = 0, "",Table13[[#This Row],[MntMeatProducts]])</f>
        <v>76</v>
      </c>
      <c r="S1411">
        <f>IF(Table13[[#This Row],[MntFishProducts]] = 0, "",Table13[[#This Row],[MntFishProducts]])</f>
        <v>13</v>
      </c>
      <c r="T1411">
        <f>IF(Table13[[#This Row],[MntSweetProducts]] = 0, "",Table13[[#This Row],[MntSweetProducts]])</f>
        <v>7</v>
      </c>
      <c r="U1411">
        <f>IF(Table13[[#This Row],[MntGoldProds]] = 0, "",Table13[[#This Row],[MntGoldProds]])</f>
        <v>71</v>
      </c>
      <c r="V1411">
        <v>6</v>
      </c>
      <c r="W1411">
        <v>4</v>
      </c>
      <c r="X1411">
        <v>4</v>
      </c>
      <c r="Y1411">
        <v>3</v>
      </c>
      <c r="Z1411">
        <v>5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36</v>
      </c>
      <c r="AI1411" s="13">
        <f>SUM(Table13[[#This Row],[MntWines]:[MntGoldProds]])</f>
        <v>325</v>
      </c>
      <c r="AJ1411" s="13">
        <f>AVERAGE(Table13[[#This Row],[MntWines]:[MntGoldProds]])</f>
        <v>54.166666666666664</v>
      </c>
      <c r="AK1411">
        <f>IF(Table13[[#This Row],[Total Number of Purchases]]=0,0,Table13[[#This Row],[Total Spend]]/Table13[[#This Row],[Total Number of Purchases]])</f>
        <v>19.117647058823529</v>
      </c>
      <c r="AM1411">
        <f>SUM(Table13[[#This Row],[NumDealsPurchases]:[NumStorePurchases]])</f>
        <v>17</v>
      </c>
      <c r="AN1411" s="14">
        <f>Snapshot_Date-Table13[[#This Row],[Dt_Customer]]</f>
        <v>358</v>
      </c>
      <c r="AP1411" s="13">
        <f>Table13[[#This Row],[NumDealsPurchases]]/Table13[[#This Row],[Total Number of Purchases]]*100</f>
        <v>35.294117647058826</v>
      </c>
      <c r="AQ1411">
        <f>6-ROUNDUP(_xlfn.PERCENTRANK.INC(Table13[Recency],Table13[[#This Row],[Recency]])*5, 0)</f>
        <v>5</v>
      </c>
      <c r="AR1411">
        <f>ROUNDUP(_xlfn.PERCENTRANK.INC(Table13[Total Number of Purchases],Table13[[#This Row],[Total Number of Purchases]])*5,0)</f>
        <v>3</v>
      </c>
      <c r="AS1411">
        <f>ROUNDUP(_xlfn.PERCENTRANK.INC(Table13[Total Spend],Table13[[#This Row],[Total Spend]])*5,0)</f>
        <v>3</v>
      </c>
      <c r="AT1411" t="str">
        <f>Table13[[#This Row],[Recency Score]]&amp;Table13[[#This Row],[Frequency Score]]&amp;Table13[[#This Row],[Monetary Score]]</f>
        <v>533</v>
      </c>
      <c r="AU1411" t="str">
        <f t="shared" si="22"/>
        <v>Loyal Customers</v>
      </c>
      <c r="AW1411" s="13">
        <f>DATEDIF(Table13[[#This Row],[Dt_Customer]], Snapshot_Date, "d")</f>
        <v>358</v>
      </c>
      <c r="AX1411" s="13">
        <f>Table13[[#This Row],[CL if today]]/365</f>
        <v>0.98082191780821915</v>
      </c>
      <c r="AY1411">
        <f>Table13[[#This Row],[Total Number of Purchases]]/Table13[[#This Row],[Corrected CL]]</f>
        <v>17.332402234636874</v>
      </c>
      <c r="AZ1411">
        <f>Table13[[#This Row],[Average Order Value (AOV)]]*Table13[[#This Row],[Freq per Year]]</f>
        <v>331.35474860335199</v>
      </c>
      <c r="BA1411">
        <f>Table13[[#This Row],[Total Spend]]/Table13[[#This Row],[Corrected CL]]</f>
        <v>331.35474860335199</v>
      </c>
      <c r="BB1411">
        <v>1492.4444444444446</v>
      </c>
      <c r="BC1411" s="1">
        <f>Table13[[#This Row],[Dt_Customer]]+Table13[[#This Row],[Recency]]</f>
        <v>41565</v>
      </c>
      <c r="BD1411" s="16" t="str">
        <f>IF(COUNTIF(A:A, A1411) &gt; 1, "Duplicate", "Unique")</f>
        <v>Unique</v>
      </c>
    </row>
    <row r="1412" spans="1:56" x14ac:dyDescent="0.3">
      <c r="A1412">
        <v>2544</v>
      </c>
      <c r="B1412">
        <v>1951</v>
      </c>
      <c r="C1412" t="s">
        <v>41</v>
      </c>
      <c r="D1412" t="s">
        <v>29</v>
      </c>
      <c r="E1412">
        <v>57530</v>
      </c>
      <c r="F1412">
        <v>0</v>
      </c>
      <c r="G1412">
        <v>1</v>
      </c>
      <c r="H1412" s="1">
        <v>41559</v>
      </c>
      <c r="I1412">
        <v>68</v>
      </c>
      <c r="J1412">
        <v>50</v>
      </c>
      <c r="K1412">
        <v>1</v>
      </c>
      <c r="L1412">
        <v>27</v>
      </c>
      <c r="M1412">
        <v>6</v>
      </c>
      <c r="N1412">
        <v>7</v>
      </c>
      <c r="O1412">
        <v>1</v>
      </c>
      <c r="P1412">
        <f>IF(Table13[[#This Row],[MntWines]] = 0,"",Table13[[#This Row],[MntWines]])</f>
        <v>50</v>
      </c>
      <c r="Q1412">
        <f>IF(Table13[[#This Row],[MntFruits]] = 0, "",Table13[[#This Row],[MntFruits]])</f>
        <v>1</v>
      </c>
      <c r="R1412">
        <f>IF(Table13[[#This Row],[MntMeatProducts]] = 0, "",Table13[[#This Row],[MntMeatProducts]])</f>
        <v>27</v>
      </c>
      <c r="S1412">
        <f>IF(Table13[[#This Row],[MntFishProducts]] = 0, "",Table13[[#This Row],[MntFishProducts]])</f>
        <v>6</v>
      </c>
      <c r="T1412">
        <f>IF(Table13[[#This Row],[MntSweetProducts]] = 0, "",Table13[[#This Row],[MntSweetProducts]])</f>
        <v>7</v>
      </c>
      <c r="U1412">
        <f>IF(Table13[[#This Row],[MntGoldProds]] = 0, "",Table13[[#This Row],[MntGoldProds]])</f>
        <v>1</v>
      </c>
      <c r="V1412">
        <v>1</v>
      </c>
      <c r="W1412">
        <v>1</v>
      </c>
      <c r="X1412">
        <v>1</v>
      </c>
      <c r="Y1412">
        <v>4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40</v>
      </c>
      <c r="AI1412" s="13">
        <f>SUM(Table13[[#This Row],[MntWines]:[MntGoldProds]])</f>
        <v>92</v>
      </c>
      <c r="AJ1412" s="13">
        <f>AVERAGE(Table13[[#This Row],[MntWines]:[MntGoldProds]])</f>
        <v>15.333333333333334</v>
      </c>
      <c r="AK1412">
        <f>IF(Table13[[#This Row],[Total Number of Purchases]]=0,0,Table13[[#This Row],[Total Spend]]/Table13[[#This Row],[Total Number of Purchases]])</f>
        <v>13.142857142857142</v>
      </c>
      <c r="AM1412">
        <f>SUM(Table13[[#This Row],[NumDealsPurchases]:[NumStorePurchases]])</f>
        <v>7</v>
      </c>
      <c r="AN1412" s="14">
        <f>Snapshot_Date-Table13[[#This Row],[Dt_Customer]]</f>
        <v>357</v>
      </c>
      <c r="AP1412" s="13">
        <f>Table13[[#This Row],[NumDealsPurchases]]/Table13[[#This Row],[Total Number of Purchases]]*100</f>
        <v>14.285714285714285</v>
      </c>
      <c r="AQ1412">
        <f>6-ROUNDUP(_xlfn.PERCENTRANK.INC(Table13[Recency],Table13[[#This Row],[Recency]])*5, 0)</f>
        <v>2</v>
      </c>
      <c r="AR1412">
        <f>ROUNDUP(_xlfn.PERCENTRANK.INC(Table13[Total Number of Purchases],Table13[[#This Row],[Total Number of Purchases]])*5,0)</f>
        <v>1</v>
      </c>
      <c r="AS1412">
        <f>ROUNDUP(_xlfn.PERCENTRANK.INC(Table13[Total Spend],Table13[[#This Row],[Total Spend]])*5,0)</f>
        <v>2</v>
      </c>
      <c r="AT1412" t="str">
        <f>Table13[[#This Row],[Recency Score]]&amp;Table13[[#This Row],[Frequency Score]]&amp;Table13[[#This Row],[Monetary Score]]</f>
        <v>212</v>
      </c>
      <c r="AU1412" t="str">
        <f t="shared" si="22"/>
        <v>About to Sleep</v>
      </c>
      <c r="AW1412" s="13">
        <f>DATEDIF(Table13[[#This Row],[Dt_Customer]], Snapshot_Date, "d")</f>
        <v>357</v>
      </c>
      <c r="AX1412" s="13">
        <f>Table13[[#This Row],[CL if today]]/365</f>
        <v>0.9780821917808219</v>
      </c>
      <c r="AY1412">
        <f>Table13[[#This Row],[Total Number of Purchases]]/Table13[[#This Row],[Corrected CL]]</f>
        <v>7.1568627450980395</v>
      </c>
      <c r="AZ1412">
        <f>Table13[[#This Row],[Average Order Value (AOV)]]*Table13[[#This Row],[Freq per Year]]</f>
        <v>94.061624649859951</v>
      </c>
      <c r="BA1412">
        <f>Table13[[#This Row],[Total Spend]]/Table13[[#This Row],[Corrected CL]]</f>
        <v>94.061624649859951</v>
      </c>
      <c r="BB1412">
        <v>17.284122562674096</v>
      </c>
      <c r="BC1412" s="1">
        <f>Table13[[#This Row],[Dt_Customer]]+Table13[[#This Row],[Recency]]</f>
        <v>41627</v>
      </c>
      <c r="BD1412" s="16" t="str">
        <f>IF(COUNTIF(A:A, A1412) &gt; 1, "Duplicate", "Unique")</f>
        <v>Unique</v>
      </c>
    </row>
    <row r="1413" spans="1:56" x14ac:dyDescent="0.3">
      <c r="A1413">
        <v>4058</v>
      </c>
      <c r="B1413">
        <v>1955</v>
      </c>
      <c r="C1413" t="s">
        <v>37</v>
      </c>
      <c r="D1413" t="s">
        <v>31</v>
      </c>
      <c r="E1413">
        <v>61284</v>
      </c>
      <c r="F1413">
        <v>0</v>
      </c>
      <c r="G1413">
        <v>0</v>
      </c>
      <c r="H1413" s="1">
        <v>41559</v>
      </c>
      <c r="I1413">
        <v>76</v>
      </c>
      <c r="J1413">
        <v>618</v>
      </c>
      <c r="K1413">
        <v>15</v>
      </c>
      <c r="L1413">
        <v>106</v>
      </c>
      <c r="M1413">
        <v>20</v>
      </c>
      <c r="N1413">
        <v>7</v>
      </c>
      <c r="O1413">
        <v>45</v>
      </c>
      <c r="P1413">
        <f>IF(Table13[[#This Row],[MntWines]] = 0,"",Table13[[#This Row],[MntWines]])</f>
        <v>618</v>
      </c>
      <c r="Q1413">
        <f>IF(Table13[[#This Row],[MntFruits]] = 0, "",Table13[[#This Row],[MntFruits]])</f>
        <v>15</v>
      </c>
      <c r="R1413">
        <f>IF(Table13[[#This Row],[MntMeatProducts]] = 0, "",Table13[[#This Row],[MntMeatProducts]])</f>
        <v>106</v>
      </c>
      <c r="S1413">
        <f>IF(Table13[[#This Row],[MntFishProducts]] = 0, "",Table13[[#This Row],[MntFishProducts]])</f>
        <v>20</v>
      </c>
      <c r="T1413">
        <f>IF(Table13[[#This Row],[MntSweetProducts]] = 0, "",Table13[[#This Row],[MntSweetProducts]])</f>
        <v>7</v>
      </c>
      <c r="U1413">
        <f>IF(Table13[[#This Row],[MntGoldProds]] = 0, "",Table13[[#This Row],[MntGoldProds]])</f>
        <v>45</v>
      </c>
      <c r="V1413">
        <v>1</v>
      </c>
      <c r="W1413">
        <v>11</v>
      </c>
      <c r="X1413">
        <v>2</v>
      </c>
      <c r="Y1413">
        <v>8</v>
      </c>
      <c r="Z1413">
        <v>6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 t="s">
        <v>30</v>
      </c>
      <c r="AI1413" s="13">
        <f>SUM(Table13[[#This Row],[MntWines]:[MntGoldProds]])</f>
        <v>811</v>
      </c>
      <c r="AJ1413" s="13">
        <f>AVERAGE(Table13[[#This Row],[MntWines]:[MntGoldProds]])</f>
        <v>135.16666666666666</v>
      </c>
      <c r="AK1413">
        <f>IF(Table13[[#This Row],[Total Number of Purchases]]=0,0,Table13[[#This Row],[Total Spend]]/Table13[[#This Row],[Total Number of Purchases]])</f>
        <v>36.863636363636367</v>
      </c>
      <c r="AM1413">
        <f>SUM(Table13[[#This Row],[NumDealsPurchases]:[NumStorePurchases]])</f>
        <v>22</v>
      </c>
      <c r="AN1413" s="14">
        <f>Snapshot_Date-Table13[[#This Row],[Dt_Customer]]</f>
        <v>357</v>
      </c>
      <c r="AP1413" s="13">
        <f>Table13[[#This Row],[NumDealsPurchases]]/Table13[[#This Row],[Total Number of Purchases]]*100</f>
        <v>4.5454545454545459</v>
      </c>
      <c r="AQ1413">
        <f>6-ROUNDUP(_xlfn.PERCENTRANK.INC(Table13[Recency],Table13[[#This Row],[Recency]])*5, 0)</f>
        <v>2</v>
      </c>
      <c r="AR1413">
        <f>ROUNDUP(_xlfn.PERCENTRANK.INC(Table13[Total Number of Purchases],Table13[[#This Row],[Total Number of Purchases]])*5,0)</f>
        <v>4</v>
      </c>
      <c r="AS1413">
        <f>ROUNDUP(_xlfn.PERCENTRANK.INC(Table13[Total Spend],Table13[[#This Row],[Total Spend]])*5,0)</f>
        <v>4</v>
      </c>
      <c r="AT1413" t="str">
        <f>Table13[[#This Row],[Recency Score]]&amp;Table13[[#This Row],[Frequency Score]]&amp;Table13[[#This Row],[Monetary Score]]</f>
        <v>244</v>
      </c>
      <c r="AU1413" t="str">
        <f t="shared" si="22"/>
        <v>About to Sleep</v>
      </c>
      <c r="AW1413" s="13">
        <f>DATEDIF(Table13[[#This Row],[Dt_Customer]], Snapshot_Date, "d")</f>
        <v>357</v>
      </c>
      <c r="AX1413" s="13">
        <f>Table13[[#This Row],[CL if today]]/365</f>
        <v>0.9780821917808219</v>
      </c>
      <c r="AY1413">
        <f>Table13[[#This Row],[Total Number of Purchases]]/Table13[[#This Row],[Corrected CL]]</f>
        <v>22.492997198879554</v>
      </c>
      <c r="AZ1413">
        <f>Table13[[#This Row],[Average Order Value (AOV)]]*Table13[[#This Row],[Freq per Year]]</f>
        <v>829.17366946778725</v>
      </c>
      <c r="BA1413">
        <f>Table13[[#This Row],[Total Spend]]/Table13[[#This Row],[Corrected CL]]</f>
        <v>829.17366946778714</v>
      </c>
      <c r="BB1413">
        <v>15.250696378830085</v>
      </c>
      <c r="BC1413" s="1">
        <f>Table13[[#This Row],[Dt_Customer]]+Table13[[#This Row],[Recency]]</f>
        <v>41635</v>
      </c>
      <c r="BD1413" s="16" t="str">
        <f>IF(COUNTIF(A:A, A1413) &gt; 1, "Duplicate", "Unique")</f>
        <v>Unique</v>
      </c>
    </row>
    <row r="1414" spans="1:56" x14ac:dyDescent="0.3">
      <c r="A1414">
        <v>5596</v>
      </c>
      <c r="B1414">
        <v>1956</v>
      </c>
      <c r="C1414" t="s">
        <v>38</v>
      </c>
      <c r="D1414" t="s">
        <v>35</v>
      </c>
      <c r="E1414">
        <v>58821</v>
      </c>
      <c r="F1414">
        <v>0</v>
      </c>
      <c r="G1414">
        <v>1</v>
      </c>
      <c r="H1414" s="1">
        <v>41559</v>
      </c>
      <c r="I1414">
        <v>44</v>
      </c>
      <c r="J1414">
        <v>513</v>
      </c>
      <c r="K1414">
        <v>14</v>
      </c>
      <c r="L1414">
        <v>154</v>
      </c>
      <c r="M1414">
        <v>19</v>
      </c>
      <c r="N1414">
        <v>0</v>
      </c>
      <c r="O1414">
        <v>28</v>
      </c>
      <c r="P1414">
        <f>IF(Table13[[#This Row],[MntWines]] = 0,"",Table13[[#This Row],[MntWines]])</f>
        <v>513</v>
      </c>
      <c r="Q1414">
        <f>IF(Table13[[#This Row],[MntFruits]] = 0, "",Table13[[#This Row],[MntFruits]])</f>
        <v>14</v>
      </c>
      <c r="R1414">
        <f>IF(Table13[[#This Row],[MntMeatProducts]] = 0, "",Table13[[#This Row],[MntMeatProducts]])</f>
        <v>154</v>
      </c>
      <c r="S1414">
        <f>IF(Table13[[#This Row],[MntFishProducts]] = 0, "",Table13[[#This Row],[MntFishProducts]])</f>
        <v>19</v>
      </c>
      <c r="T1414" t="str">
        <f>IF(Table13[[#This Row],[MntSweetProducts]] = 0, "",Table13[[#This Row],[MntSweetProducts]])</f>
        <v/>
      </c>
      <c r="U1414">
        <f>IF(Table13[[#This Row],[MntGoldProds]] = 0, "",Table13[[#This Row],[MntGoldProds]])</f>
        <v>28</v>
      </c>
      <c r="V1414">
        <v>1</v>
      </c>
      <c r="W1414">
        <v>9</v>
      </c>
      <c r="X1414">
        <v>2</v>
      </c>
      <c r="Y1414">
        <v>9</v>
      </c>
      <c r="Z1414">
        <v>6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43</v>
      </c>
      <c r="AI1414" s="13">
        <f>SUM(Table13[[#This Row],[MntWines]:[MntGoldProds]])</f>
        <v>728</v>
      </c>
      <c r="AJ1414" s="13">
        <f>AVERAGE(Table13[[#This Row],[MntWines]:[MntGoldProds]])</f>
        <v>121.33333333333333</v>
      </c>
      <c r="AK1414">
        <f>IF(Table13[[#This Row],[Total Number of Purchases]]=0,0,Table13[[#This Row],[Total Spend]]/Table13[[#This Row],[Total Number of Purchases]])</f>
        <v>34.666666666666664</v>
      </c>
      <c r="AM1414">
        <f>SUM(Table13[[#This Row],[NumDealsPurchases]:[NumStorePurchases]])</f>
        <v>21</v>
      </c>
      <c r="AN1414" s="14">
        <f>Snapshot_Date-Table13[[#This Row],[Dt_Customer]]</f>
        <v>357</v>
      </c>
      <c r="AP1414" s="13">
        <f>Table13[[#This Row],[NumDealsPurchases]]/Table13[[#This Row],[Total Number of Purchases]]*100</f>
        <v>4.7619047619047619</v>
      </c>
      <c r="AQ1414">
        <f>6-ROUNDUP(_xlfn.PERCENTRANK.INC(Table13[Recency],Table13[[#This Row],[Recency]])*5, 0)</f>
        <v>3</v>
      </c>
      <c r="AR1414">
        <f>ROUNDUP(_xlfn.PERCENTRANK.INC(Table13[Total Number of Purchases],Table13[[#This Row],[Total Number of Purchases]])*5,0)</f>
        <v>4</v>
      </c>
      <c r="AS1414">
        <f>ROUNDUP(_xlfn.PERCENTRANK.INC(Table13[Total Spend],Table13[[#This Row],[Total Spend]])*5,0)</f>
        <v>4</v>
      </c>
      <c r="AT1414" t="str">
        <f>Table13[[#This Row],[Recency Score]]&amp;Table13[[#This Row],[Frequency Score]]&amp;Table13[[#This Row],[Monetary Score]]</f>
        <v>344</v>
      </c>
      <c r="AU1414" t="str">
        <f t="shared" si="22"/>
        <v>Needs Attention</v>
      </c>
      <c r="AW1414" s="13">
        <f>DATEDIF(Table13[[#This Row],[Dt_Customer]], Snapshot_Date, "d")</f>
        <v>357</v>
      </c>
      <c r="AX1414" s="13">
        <f>Table13[[#This Row],[CL if today]]/365</f>
        <v>0.9780821917808219</v>
      </c>
      <c r="AY1414">
        <f>Table13[[#This Row],[Total Number of Purchases]]/Table13[[#This Row],[Corrected CL]]</f>
        <v>21.47058823529412</v>
      </c>
      <c r="AZ1414">
        <f>Table13[[#This Row],[Average Order Value (AOV)]]*Table13[[#This Row],[Freq per Year]]</f>
        <v>744.31372549019613</v>
      </c>
      <c r="BA1414">
        <f>Table13[[#This Row],[Total Spend]]/Table13[[#This Row],[Corrected CL]]</f>
        <v>744.31372549019613</v>
      </c>
      <c r="BB1414">
        <v>419.03631284916202</v>
      </c>
      <c r="BC1414" s="1">
        <f>Table13[[#This Row],[Dt_Customer]]+Table13[[#This Row],[Recency]]</f>
        <v>41603</v>
      </c>
      <c r="BD1414" s="16" t="str">
        <f>IF(COUNTIF(A:A, A1414) &gt; 1, "Duplicate", "Unique")</f>
        <v>Unique</v>
      </c>
    </row>
    <row r="1415" spans="1:56" x14ac:dyDescent="0.3">
      <c r="A1415">
        <v>5644</v>
      </c>
      <c r="B1415">
        <v>1957</v>
      </c>
      <c r="C1415" t="s">
        <v>28</v>
      </c>
      <c r="D1415" t="s">
        <v>35</v>
      </c>
      <c r="E1415">
        <v>42213</v>
      </c>
      <c r="F1415">
        <v>0</v>
      </c>
      <c r="G1415">
        <v>1</v>
      </c>
      <c r="H1415" s="1">
        <v>41559</v>
      </c>
      <c r="I1415">
        <v>96</v>
      </c>
      <c r="J1415">
        <v>309</v>
      </c>
      <c r="K1415">
        <v>3</v>
      </c>
      <c r="L1415">
        <v>24</v>
      </c>
      <c r="M1415">
        <v>4</v>
      </c>
      <c r="N1415">
        <v>3</v>
      </c>
      <c r="O1415">
        <v>20</v>
      </c>
      <c r="P1415">
        <f>IF(Table13[[#This Row],[MntWines]] = 0,"",Table13[[#This Row],[MntWines]])</f>
        <v>309</v>
      </c>
      <c r="Q1415">
        <f>IF(Table13[[#This Row],[MntFruits]] = 0, "",Table13[[#This Row],[MntFruits]])</f>
        <v>3</v>
      </c>
      <c r="R1415">
        <f>IF(Table13[[#This Row],[MntMeatProducts]] = 0, "",Table13[[#This Row],[MntMeatProducts]])</f>
        <v>24</v>
      </c>
      <c r="S1415">
        <f>IF(Table13[[#This Row],[MntFishProducts]] = 0, "",Table13[[#This Row],[MntFishProducts]])</f>
        <v>4</v>
      </c>
      <c r="T1415">
        <f>IF(Table13[[#This Row],[MntSweetProducts]] = 0, "",Table13[[#This Row],[MntSweetProducts]])</f>
        <v>3</v>
      </c>
      <c r="U1415">
        <f>IF(Table13[[#This Row],[MntGoldProds]] = 0, "",Table13[[#This Row],[MntGoldProds]])</f>
        <v>20</v>
      </c>
      <c r="V1415">
        <v>2</v>
      </c>
      <c r="W1415">
        <v>5</v>
      </c>
      <c r="X1415">
        <v>1</v>
      </c>
      <c r="Y1415">
        <v>7</v>
      </c>
      <c r="Z1415">
        <v>7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 t="s">
        <v>30</v>
      </c>
      <c r="AI1415" s="13">
        <f>SUM(Table13[[#This Row],[MntWines]:[MntGoldProds]])</f>
        <v>363</v>
      </c>
      <c r="AJ1415" s="13">
        <f>AVERAGE(Table13[[#This Row],[MntWines]:[MntGoldProds]])</f>
        <v>60.5</v>
      </c>
      <c r="AK1415">
        <f>IF(Table13[[#This Row],[Total Number of Purchases]]=0,0,Table13[[#This Row],[Total Spend]]/Table13[[#This Row],[Total Number of Purchases]])</f>
        <v>24.2</v>
      </c>
      <c r="AM1415">
        <f>SUM(Table13[[#This Row],[NumDealsPurchases]:[NumStorePurchases]])</f>
        <v>15</v>
      </c>
      <c r="AN1415" s="14">
        <f>Snapshot_Date-Table13[[#This Row],[Dt_Customer]]</f>
        <v>357</v>
      </c>
      <c r="AP1415" s="13">
        <f>Table13[[#This Row],[NumDealsPurchases]]/Table13[[#This Row],[Total Number of Purchases]]*100</f>
        <v>13.333333333333334</v>
      </c>
      <c r="AQ1415">
        <f>6-ROUNDUP(_xlfn.PERCENTRANK.INC(Table13[Recency],Table13[[#This Row],[Recency]])*5, 0)</f>
        <v>1</v>
      </c>
      <c r="AR1415">
        <f>ROUNDUP(_xlfn.PERCENTRANK.INC(Table13[Total Number of Purchases],Table13[[#This Row],[Total Number of Purchases]])*5,0)</f>
        <v>3</v>
      </c>
      <c r="AS1415">
        <f>ROUNDUP(_xlfn.PERCENTRANK.INC(Table13[Total Spend],Table13[[#This Row],[Total Spend]])*5,0)</f>
        <v>3</v>
      </c>
      <c r="AT1415" t="str">
        <f>Table13[[#This Row],[Recency Score]]&amp;Table13[[#This Row],[Frequency Score]]&amp;Table13[[#This Row],[Monetary Score]]</f>
        <v>133</v>
      </c>
      <c r="AU1415" t="str">
        <f t="shared" si="22"/>
        <v>Lost</v>
      </c>
      <c r="AW1415" s="13">
        <f>DATEDIF(Table13[[#This Row],[Dt_Customer]], Snapshot_Date, "d")</f>
        <v>357</v>
      </c>
      <c r="AX1415" s="13">
        <f>Table13[[#This Row],[CL if today]]/365</f>
        <v>0.9780821917808219</v>
      </c>
      <c r="AY1415">
        <f>Table13[[#This Row],[Total Number of Purchases]]/Table13[[#This Row],[Corrected CL]]</f>
        <v>15.336134453781513</v>
      </c>
      <c r="AZ1415">
        <f>Table13[[#This Row],[Average Order Value (AOV)]]*Table13[[#This Row],[Freq per Year]]</f>
        <v>371.1344537815126</v>
      </c>
      <c r="BA1415">
        <f>Table13[[#This Row],[Total Spend]]/Table13[[#This Row],[Corrected CL]]</f>
        <v>371.1344537815126</v>
      </c>
      <c r="BB1415">
        <v>1927.4027777777778</v>
      </c>
      <c r="BC1415" s="1">
        <f>Table13[[#This Row],[Dt_Customer]]+Table13[[#This Row],[Recency]]</f>
        <v>41655</v>
      </c>
      <c r="BD1415" s="16" t="str">
        <f>IF(COUNTIF(A:A, A1415) &gt; 1, "Duplicate", "Unique")</f>
        <v>Unique</v>
      </c>
    </row>
    <row r="1416" spans="1:56" x14ac:dyDescent="0.3">
      <c r="A1416">
        <v>10609</v>
      </c>
      <c r="B1416">
        <v>1962</v>
      </c>
      <c r="C1416" t="s">
        <v>37</v>
      </c>
      <c r="D1416" t="s">
        <v>33</v>
      </c>
      <c r="E1416">
        <v>42769</v>
      </c>
      <c r="F1416">
        <v>0</v>
      </c>
      <c r="G1416">
        <v>1</v>
      </c>
      <c r="H1416" s="1">
        <v>41559</v>
      </c>
      <c r="I1416">
        <v>15</v>
      </c>
      <c r="J1416">
        <v>71</v>
      </c>
      <c r="K1416">
        <v>0</v>
      </c>
      <c r="L1416">
        <v>13</v>
      </c>
      <c r="M1416">
        <v>3</v>
      </c>
      <c r="N1416">
        <v>1</v>
      </c>
      <c r="O1416">
        <v>0</v>
      </c>
      <c r="P1416">
        <f>IF(Table13[[#This Row],[MntWines]] = 0,"",Table13[[#This Row],[MntWines]])</f>
        <v>71</v>
      </c>
      <c r="Q1416" t="str">
        <f>IF(Table13[[#This Row],[MntFruits]] = 0, "",Table13[[#This Row],[MntFruits]])</f>
        <v/>
      </c>
      <c r="R1416">
        <f>IF(Table13[[#This Row],[MntMeatProducts]] = 0, "",Table13[[#This Row],[MntMeatProducts]])</f>
        <v>13</v>
      </c>
      <c r="S1416">
        <f>IF(Table13[[#This Row],[MntFishProducts]] = 0, "",Table13[[#This Row],[MntFishProducts]])</f>
        <v>3</v>
      </c>
      <c r="T1416">
        <f>IF(Table13[[#This Row],[MntSweetProducts]] = 0, "",Table13[[#This Row],[MntSweetProducts]])</f>
        <v>1</v>
      </c>
      <c r="U1416" t="str">
        <f>IF(Table13[[#This Row],[MntGoldProds]] = 0, "",Table13[[#This Row],[MntGoldProds]])</f>
        <v/>
      </c>
      <c r="V1416">
        <v>2</v>
      </c>
      <c r="W1416">
        <v>1</v>
      </c>
      <c r="X1416">
        <v>1</v>
      </c>
      <c r="Y1416">
        <v>4</v>
      </c>
      <c r="Z1416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32</v>
      </c>
      <c r="AI1416" s="13">
        <f>SUM(Table13[[#This Row],[MntWines]:[MntGoldProds]])</f>
        <v>88</v>
      </c>
      <c r="AJ1416" s="13">
        <f>AVERAGE(Table13[[#This Row],[MntWines]:[MntGoldProds]])</f>
        <v>14.666666666666666</v>
      </c>
      <c r="AK1416">
        <f>IF(Table13[[#This Row],[Total Number of Purchases]]=0,0,Table13[[#This Row],[Total Spend]]/Table13[[#This Row],[Total Number of Purchases]])</f>
        <v>11</v>
      </c>
      <c r="AM1416">
        <f>SUM(Table13[[#This Row],[NumDealsPurchases]:[NumStorePurchases]])</f>
        <v>8</v>
      </c>
      <c r="AN1416" s="14">
        <f>Snapshot_Date-Table13[[#This Row],[Dt_Customer]]</f>
        <v>357</v>
      </c>
      <c r="AP1416" s="13">
        <f>Table13[[#This Row],[NumDealsPurchases]]/Table13[[#This Row],[Total Number of Purchases]]*100</f>
        <v>25</v>
      </c>
      <c r="AQ1416">
        <f>6-ROUNDUP(_xlfn.PERCENTRANK.INC(Table13[Recency],Table13[[#This Row],[Recency]])*5, 0)</f>
        <v>5</v>
      </c>
      <c r="AR1416">
        <f>ROUNDUP(_xlfn.PERCENTRANK.INC(Table13[Total Number of Purchases],Table13[[#This Row],[Total Number of Purchases]])*5,0)</f>
        <v>2</v>
      </c>
      <c r="AS1416">
        <f>ROUNDUP(_xlfn.PERCENTRANK.INC(Table13[Total Spend],Table13[[#This Row],[Total Spend]])*5,0)</f>
        <v>2</v>
      </c>
      <c r="AT1416" t="str">
        <f>Table13[[#This Row],[Recency Score]]&amp;Table13[[#This Row],[Frequency Score]]&amp;Table13[[#This Row],[Monetary Score]]</f>
        <v>522</v>
      </c>
      <c r="AU1416" t="str">
        <f t="shared" si="22"/>
        <v>Others</v>
      </c>
      <c r="AW1416" s="13">
        <f>DATEDIF(Table13[[#This Row],[Dt_Customer]], Snapshot_Date, "d")</f>
        <v>357</v>
      </c>
      <c r="AX1416" s="13">
        <f>Table13[[#This Row],[CL if today]]/365</f>
        <v>0.9780821917808219</v>
      </c>
      <c r="AY1416">
        <f>Table13[[#This Row],[Total Number of Purchases]]/Table13[[#This Row],[Corrected CL]]</f>
        <v>8.1792717086834728</v>
      </c>
      <c r="AZ1416">
        <f>Table13[[#This Row],[Average Order Value (AOV)]]*Table13[[#This Row],[Freq per Year]]</f>
        <v>89.9719887955182</v>
      </c>
      <c r="BA1416">
        <f>Table13[[#This Row],[Total Spend]]/Table13[[#This Row],[Corrected CL]]</f>
        <v>89.971988795518214</v>
      </c>
      <c r="BB1416">
        <v>419.03631284916202</v>
      </c>
      <c r="BC1416" s="1">
        <f>Table13[[#This Row],[Dt_Customer]]+Table13[[#This Row],[Recency]]</f>
        <v>41574</v>
      </c>
      <c r="BD1416" s="16" t="str">
        <f>IF(COUNTIF(A:A, A1416) &gt; 1, "Duplicate", "Unique")</f>
        <v>Unique</v>
      </c>
    </row>
    <row r="1417" spans="1:56" x14ac:dyDescent="0.3">
      <c r="A1417">
        <v>10914</v>
      </c>
      <c r="B1417">
        <v>1970</v>
      </c>
      <c r="C1417" t="s">
        <v>28</v>
      </c>
      <c r="D1417" t="s">
        <v>31</v>
      </c>
      <c r="E1417">
        <v>24163</v>
      </c>
      <c r="F1417">
        <v>1</v>
      </c>
      <c r="G1417">
        <v>1</v>
      </c>
      <c r="H1417" s="1">
        <v>41559</v>
      </c>
      <c r="I1417">
        <v>3</v>
      </c>
      <c r="J1417">
        <v>4</v>
      </c>
      <c r="K1417">
        <v>1</v>
      </c>
      <c r="L1417">
        <v>7</v>
      </c>
      <c r="M1417">
        <v>2</v>
      </c>
      <c r="N1417">
        <v>1</v>
      </c>
      <c r="O1417">
        <v>2</v>
      </c>
      <c r="P1417">
        <f>IF(Table13[[#This Row],[MntWines]] = 0,"",Table13[[#This Row],[MntWines]])</f>
        <v>4</v>
      </c>
      <c r="Q1417">
        <f>IF(Table13[[#This Row],[MntFruits]] = 0, "",Table13[[#This Row],[MntFruits]])</f>
        <v>1</v>
      </c>
      <c r="R1417">
        <f>IF(Table13[[#This Row],[MntMeatProducts]] = 0, "",Table13[[#This Row],[MntMeatProducts]])</f>
        <v>7</v>
      </c>
      <c r="S1417">
        <f>IF(Table13[[#This Row],[MntFishProducts]] = 0, "",Table13[[#This Row],[MntFishProducts]])</f>
        <v>2</v>
      </c>
      <c r="T1417">
        <f>IF(Table13[[#This Row],[MntSweetProducts]] = 0, "",Table13[[#This Row],[MntSweetProducts]])</f>
        <v>1</v>
      </c>
      <c r="U1417">
        <f>IF(Table13[[#This Row],[MntGoldProds]] = 0, "",Table13[[#This Row],[MntGoldProds]])</f>
        <v>2</v>
      </c>
      <c r="V1417">
        <v>2</v>
      </c>
      <c r="W1417">
        <v>1</v>
      </c>
      <c r="X1417">
        <v>0</v>
      </c>
      <c r="Y1417">
        <v>3</v>
      </c>
      <c r="Z1417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s">
        <v>30</v>
      </c>
      <c r="AI1417" s="13">
        <f>SUM(Table13[[#This Row],[MntWines]:[MntGoldProds]])</f>
        <v>17</v>
      </c>
      <c r="AJ1417" s="13">
        <f>AVERAGE(Table13[[#This Row],[MntWines]:[MntGoldProds]])</f>
        <v>2.8333333333333335</v>
      </c>
      <c r="AK1417">
        <f>IF(Table13[[#This Row],[Total Number of Purchases]]=0,0,Table13[[#This Row],[Total Spend]]/Table13[[#This Row],[Total Number of Purchases]])</f>
        <v>2.8333333333333335</v>
      </c>
      <c r="AM1417">
        <f>SUM(Table13[[#This Row],[NumDealsPurchases]:[NumStorePurchases]])</f>
        <v>6</v>
      </c>
      <c r="AN1417" s="14">
        <f>Snapshot_Date-Table13[[#This Row],[Dt_Customer]]</f>
        <v>357</v>
      </c>
      <c r="AP1417" s="13">
        <f>Table13[[#This Row],[NumDealsPurchases]]/Table13[[#This Row],[Total Number of Purchases]]*100</f>
        <v>33.333333333333329</v>
      </c>
      <c r="AQ1417">
        <f>6-ROUNDUP(_xlfn.PERCENTRANK.INC(Table13[Recency],Table13[[#This Row],[Recency]])*5, 0)</f>
        <v>5</v>
      </c>
      <c r="AR1417">
        <f>ROUNDUP(_xlfn.PERCENTRANK.INC(Table13[Total Number of Purchases],Table13[[#This Row],[Total Number of Purchases]])*5,0)</f>
        <v>1</v>
      </c>
      <c r="AS1417">
        <f>ROUNDUP(_xlfn.PERCENTRANK.INC(Table13[Total Spend],Table13[[#This Row],[Total Spend]])*5,0)</f>
        <v>1</v>
      </c>
      <c r="AT1417" t="str">
        <f>Table13[[#This Row],[Recency Score]]&amp;Table13[[#This Row],[Frequency Score]]&amp;Table13[[#This Row],[Monetary Score]]</f>
        <v>511</v>
      </c>
      <c r="AU1417" t="str">
        <f t="shared" si="22"/>
        <v>Others</v>
      </c>
      <c r="AW1417" s="13">
        <f>DATEDIF(Table13[[#This Row],[Dt_Customer]], Snapshot_Date, "d")</f>
        <v>357</v>
      </c>
      <c r="AX1417" s="13">
        <f>Table13[[#This Row],[CL if today]]/365</f>
        <v>0.9780821917808219</v>
      </c>
      <c r="AY1417">
        <f>Table13[[#This Row],[Total Number of Purchases]]/Table13[[#This Row],[Corrected CL]]</f>
        <v>6.1344537815126055</v>
      </c>
      <c r="AZ1417">
        <f>Table13[[#This Row],[Average Order Value (AOV)]]*Table13[[#This Row],[Freq per Year]]</f>
        <v>17.380952380952383</v>
      </c>
      <c r="BA1417">
        <f>Table13[[#This Row],[Total Spend]]/Table13[[#This Row],[Corrected CL]]</f>
        <v>17.38095238095238</v>
      </c>
      <c r="BB1417">
        <v>69.329608938547494</v>
      </c>
      <c r="BC1417" s="1">
        <f>Table13[[#This Row],[Dt_Customer]]+Table13[[#This Row],[Recency]]</f>
        <v>41562</v>
      </c>
      <c r="BD1417" s="16" t="str">
        <f>IF(COUNTIF(A:A, A1417) &gt; 1, "Duplicate", "Unique")</f>
        <v>Unique</v>
      </c>
    </row>
    <row r="1418" spans="1:56" x14ac:dyDescent="0.3">
      <c r="A1418">
        <v>4002</v>
      </c>
      <c r="B1418">
        <v>1960</v>
      </c>
      <c r="C1418" t="s">
        <v>37</v>
      </c>
      <c r="D1418" t="s">
        <v>33</v>
      </c>
      <c r="E1418">
        <v>77037</v>
      </c>
      <c r="F1418">
        <v>0</v>
      </c>
      <c r="G1418">
        <v>1</v>
      </c>
      <c r="H1418" s="1">
        <v>41560</v>
      </c>
      <c r="I1418">
        <v>3</v>
      </c>
      <c r="J1418">
        <v>463</v>
      </c>
      <c r="K1418">
        <v>96</v>
      </c>
      <c r="L1418">
        <v>333</v>
      </c>
      <c r="M1418">
        <v>168</v>
      </c>
      <c r="N1418">
        <v>53</v>
      </c>
      <c r="O1418">
        <v>10</v>
      </c>
      <c r="P1418">
        <f>IF(Table13[[#This Row],[MntWines]] = 0,"",Table13[[#This Row],[MntWines]])</f>
        <v>463</v>
      </c>
      <c r="Q1418">
        <f>IF(Table13[[#This Row],[MntFruits]] = 0, "",Table13[[#This Row],[MntFruits]])</f>
        <v>96</v>
      </c>
      <c r="R1418">
        <f>IF(Table13[[#This Row],[MntMeatProducts]] = 0, "",Table13[[#This Row],[MntMeatProducts]])</f>
        <v>333</v>
      </c>
      <c r="S1418">
        <f>IF(Table13[[#This Row],[MntFishProducts]] = 0, "",Table13[[#This Row],[MntFishProducts]])</f>
        <v>168</v>
      </c>
      <c r="T1418">
        <f>IF(Table13[[#This Row],[MntSweetProducts]] = 0, "",Table13[[#This Row],[MntSweetProducts]])</f>
        <v>53</v>
      </c>
      <c r="U1418">
        <f>IF(Table13[[#This Row],[MntGoldProds]] = 0, "",Table13[[#This Row],[MntGoldProds]])</f>
        <v>10</v>
      </c>
      <c r="V1418">
        <v>1</v>
      </c>
      <c r="W1418">
        <v>7</v>
      </c>
      <c r="X1418">
        <v>7</v>
      </c>
      <c r="Y1418">
        <v>12</v>
      </c>
      <c r="Z1418">
        <v>3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30</v>
      </c>
      <c r="AI1418" s="13">
        <f>SUM(Table13[[#This Row],[MntWines]:[MntGoldProds]])</f>
        <v>1123</v>
      </c>
      <c r="AJ1418" s="13">
        <f>AVERAGE(Table13[[#This Row],[MntWines]:[MntGoldProds]])</f>
        <v>187.16666666666666</v>
      </c>
      <c r="AK1418">
        <f>IF(Table13[[#This Row],[Total Number of Purchases]]=0,0,Table13[[#This Row],[Total Spend]]/Table13[[#This Row],[Total Number of Purchases]])</f>
        <v>41.592592592592595</v>
      </c>
      <c r="AM1418">
        <f>SUM(Table13[[#This Row],[NumDealsPurchases]:[NumStorePurchases]])</f>
        <v>27</v>
      </c>
      <c r="AN1418" s="14">
        <f>Snapshot_Date-Table13[[#This Row],[Dt_Customer]]</f>
        <v>356</v>
      </c>
      <c r="AP1418" s="13">
        <f>Table13[[#This Row],[NumDealsPurchases]]/Table13[[#This Row],[Total Number of Purchases]]*100</f>
        <v>3.7037037037037033</v>
      </c>
      <c r="AQ1418">
        <f>6-ROUNDUP(_xlfn.PERCENTRANK.INC(Table13[Recency],Table13[[#This Row],[Recency]])*5, 0)</f>
        <v>5</v>
      </c>
      <c r="AR1418">
        <f>ROUNDUP(_xlfn.PERCENTRANK.INC(Table13[Total Number of Purchases],Table13[[#This Row],[Total Number of Purchases]])*5,0)</f>
        <v>5</v>
      </c>
      <c r="AS1418">
        <f>ROUNDUP(_xlfn.PERCENTRANK.INC(Table13[Total Spend],Table13[[#This Row],[Total Spend]])*5,0)</f>
        <v>4</v>
      </c>
      <c r="AT1418" t="str">
        <f>Table13[[#This Row],[Recency Score]]&amp;Table13[[#This Row],[Frequency Score]]&amp;Table13[[#This Row],[Monetary Score]]</f>
        <v>554</v>
      </c>
      <c r="AU1418" t="str">
        <f t="shared" si="22"/>
        <v>Loyal Customers</v>
      </c>
      <c r="AW1418" s="13">
        <f>DATEDIF(Table13[[#This Row],[Dt_Customer]], Snapshot_Date, "d")</f>
        <v>356</v>
      </c>
      <c r="AX1418" s="13">
        <f>Table13[[#This Row],[CL if today]]/365</f>
        <v>0.97534246575342465</v>
      </c>
      <c r="AY1418">
        <f>Table13[[#This Row],[Total Number of Purchases]]/Table13[[#This Row],[Corrected CL]]</f>
        <v>27.682584269662922</v>
      </c>
      <c r="AZ1418">
        <f>Table13[[#This Row],[Average Order Value (AOV)]]*Table13[[#This Row],[Freq per Year]]</f>
        <v>1151.3904494382023</v>
      </c>
      <c r="BA1418">
        <f>Table13[[#This Row],[Total Spend]]/Table13[[#This Row],[Corrected CL]]</f>
        <v>1151.3904494382023</v>
      </c>
      <c r="BB1418">
        <v>829.17366946778714</v>
      </c>
      <c r="BC1418" s="1">
        <f>Table13[[#This Row],[Dt_Customer]]+Table13[[#This Row],[Recency]]</f>
        <v>41563</v>
      </c>
      <c r="BD1418" s="16" t="str">
        <f>IF(COUNTIF(A:A, A1418) &gt; 1, "Duplicate", "Unique")</f>
        <v>Unique</v>
      </c>
    </row>
    <row r="1419" spans="1:56" x14ac:dyDescent="0.3">
      <c r="A1419">
        <v>7000</v>
      </c>
      <c r="B1419">
        <v>1972</v>
      </c>
      <c r="C1419" t="s">
        <v>38</v>
      </c>
      <c r="D1419" t="s">
        <v>31</v>
      </c>
      <c r="E1419">
        <v>65704</v>
      </c>
      <c r="F1419">
        <v>0</v>
      </c>
      <c r="G1419">
        <v>0</v>
      </c>
      <c r="H1419" s="1">
        <v>41560</v>
      </c>
      <c r="I1419">
        <v>18</v>
      </c>
      <c r="J1419">
        <v>279</v>
      </c>
      <c r="K1419">
        <v>172</v>
      </c>
      <c r="L1419">
        <v>74</v>
      </c>
      <c r="M1419">
        <v>38</v>
      </c>
      <c r="N1419">
        <v>8</v>
      </c>
      <c r="O1419">
        <v>246</v>
      </c>
      <c r="P1419">
        <f>IF(Table13[[#This Row],[MntWines]] = 0,"",Table13[[#This Row],[MntWines]])</f>
        <v>279</v>
      </c>
      <c r="Q1419">
        <f>IF(Table13[[#This Row],[MntFruits]] = 0, "",Table13[[#This Row],[MntFruits]])</f>
        <v>172</v>
      </c>
      <c r="R1419">
        <f>IF(Table13[[#This Row],[MntMeatProducts]] = 0, "",Table13[[#This Row],[MntMeatProducts]])</f>
        <v>74</v>
      </c>
      <c r="S1419">
        <f>IF(Table13[[#This Row],[MntFishProducts]] = 0, "",Table13[[#This Row],[MntFishProducts]])</f>
        <v>38</v>
      </c>
      <c r="T1419">
        <f>IF(Table13[[#This Row],[MntSweetProducts]] = 0, "",Table13[[#This Row],[MntSweetProducts]])</f>
        <v>8</v>
      </c>
      <c r="U1419">
        <f>IF(Table13[[#This Row],[MntGoldProds]] = 0, "",Table13[[#This Row],[MntGoldProds]])</f>
        <v>246</v>
      </c>
      <c r="V1419">
        <v>1</v>
      </c>
      <c r="W1419">
        <v>2</v>
      </c>
      <c r="X1419">
        <v>10</v>
      </c>
      <c r="Y1419">
        <v>10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 t="s">
        <v>39</v>
      </c>
      <c r="AI1419" s="13">
        <f>SUM(Table13[[#This Row],[MntWines]:[MntGoldProds]])</f>
        <v>817</v>
      </c>
      <c r="AJ1419" s="13">
        <f>AVERAGE(Table13[[#This Row],[MntWines]:[MntGoldProds]])</f>
        <v>136.16666666666666</v>
      </c>
      <c r="AK1419">
        <f>IF(Table13[[#This Row],[Total Number of Purchases]]=0,0,Table13[[#This Row],[Total Spend]]/Table13[[#This Row],[Total Number of Purchases]])</f>
        <v>35.521739130434781</v>
      </c>
      <c r="AM1419">
        <f>SUM(Table13[[#This Row],[NumDealsPurchases]:[NumStorePurchases]])</f>
        <v>23</v>
      </c>
      <c r="AN1419" s="14">
        <f>Snapshot_Date-Table13[[#This Row],[Dt_Customer]]</f>
        <v>356</v>
      </c>
      <c r="AP1419" s="13">
        <f>Table13[[#This Row],[NumDealsPurchases]]/Table13[[#This Row],[Total Number of Purchases]]*100</f>
        <v>4.3478260869565215</v>
      </c>
      <c r="AQ1419">
        <f>6-ROUNDUP(_xlfn.PERCENTRANK.INC(Table13[Recency],Table13[[#This Row],[Recency]])*5, 0)</f>
        <v>5</v>
      </c>
      <c r="AR1419">
        <f>ROUNDUP(_xlfn.PERCENTRANK.INC(Table13[Total Number of Purchases],Table13[[#This Row],[Total Number of Purchases]])*5,0)</f>
        <v>5</v>
      </c>
      <c r="AS1419">
        <f>ROUNDUP(_xlfn.PERCENTRANK.INC(Table13[Total Spend],Table13[[#This Row],[Total Spend]])*5,0)</f>
        <v>4</v>
      </c>
      <c r="AT1419" t="str">
        <f>Table13[[#This Row],[Recency Score]]&amp;Table13[[#This Row],[Frequency Score]]&amp;Table13[[#This Row],[Monetary Score]]</f>
        <v>554</v>
      </c>
      <c r="AU1419" t="str">
        <f t="shared" si="22"/>
        <v>Loyal Customers</v>
      </c>
      <c r="AW1419" s="13">
        <f>DATEDIF(Table13[[#This Row],[Dt_Customer]], Snapshot_Date, "d")</f>
        <v>356</v>
      </c>
      <c r="AX1419" s="13">
        <f>Table13[[#This Row],[CL if today]]/365</f>
        <v>0.97534246575342465</v>
      </c>
      <c r="AY1419">
        <f>Table13[[#This Row],[Total Number of Purchases]]/Table13[[#This Row],[Corrected CL]]</f>
        <v>23.581460674157302</v>
      </c>
      <c r="AZ1419">
        <f>Table13[[#This Row],[Average Order Value (AOV)]]*Table13[[#This Row],[Freq per Year]]</f>
        <v>837.65449438202245</v>
      </c>
      <c r="BA1419">
        <f>Table13[[#This Row],[Total Spend]]/Table13[[#This Row],[Corrected CL]]</f>
        <v>837.65449438202245</v>
      </c>
      <c r="BB1419">
        <v>371.1344537815126</v>
      </c>
      <c r="BC1419" s="1">
        <f>Table13[[#This Row],[Dt_Customer]]+Table13[[#This Row],[Recency]]</f>
        <v>41578</v>
      </c>
      <c r="BD1419" s="16" t="str">
        <f>IF(COUNTIF(A:A, A1419) &gt; 1, "Duplicate", "Unique")</f>
        <v>Unique</v>
      </c>
    </row>
    <row r="1420" spans="1:56" x14ac:dyDescent="0.3">
      <c r="A1420">
        <v>5922</v>
      </c>
      <c r="B1420">
        <v>1974</v>
      </c>
      <c r="C1420" t="s">
        <v>37</v>
      </c>
      <c r="D1420" t="s">
        <v>33</v>
      </c>
      <c r="E1420">
        <v>40344</v>
      </c>
      <c r="F1420">
        <v>0</v>
      </c>
      <c r="G1420">
        <v>1</v>
      </c>
      <c r="H1420" s="1">
        <v>41560</v>
      </c>
      <c r="I1420">
        <v>48</v>
      </c>
      <c r="J1420">
        <v>210</v>
      </c>
      <c r="K1420">
        <v>0</v>
      </c>
      <c r="L1420">
        <v>6</v>
      </c>
      <c r="M1420">
        <v>0</v>
      </c>
      <c r="N1420">
        <v>0</v>
      </c>
      <c r="O1420">
        <v>2</v>
      </c>
      <c r="P1420">
        <f>IF(Table13[[#This Row],[MntWines]] = 0,"",Table13[[#This Row],[MntWines]])</f>
        <v>210</v>
      </c>
      <c r="Q1420" t="str">
        <f>IF(Table13[[#This Row],[MntFruits]] = 0, "",Table13[[#This Row],[MntFruits]])</f>
        <v/>
      </c>
      <c r="R1420">
        <f>IF(Table13[[#This Row],[MntMeatProducts]] = 0, "",Table13[[#This Row],[MntMeatProducts]])</f>
        <v>6</v>
      </c>
      <c r="S1420" t="str">
        <f>IF(Table13[[#This Row],[MntFishProducts]] = 0, "",Table13[[#This Row],[MntFishProducts]])</f>
        <v/>
      </c>
      <c r="T1420" t="str">
        <f>IF(Table13[[#This Row],[MntSweetProducts]] = 0, "",Table13[[#This Row],[MntSweetProducts]])</f>
        <v/>
      </c>
      <c r="U1420">
        <f>IF(Table13[[#This Row],[MntGoldProds]] = 0, "",Table13[[#This Row],[MntGoldProds]])</f>
        <v>2</v>
      </c>
      <c r="V1420">
        <v>2</v>
      </c>
      <c r="W1420">
        <v>4</v>
      </c>
      <c r="X1420">
        <v>1</v>
      </c>
      <c r="Y1420">
        <v>5</v>
      </c>
      <c r="Z1420">
        <v>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30</v>
      </c>
      <c r="AI1420" s="13">
        <f>SUM(Table13[[#This Row],[MntWines]:[MntGoldProds]])</f>
        <v>218</v>
      </c>
      <c r="AJ1420" s="13">
        <f>AVERAGE(Table13[[#This Row],[MntWines]:[MntGoldProds]])</f>
        <v>36.333333333333336</v>
      </c>
      <c r="AK1420">
        <f>IF(Table13[[#This Row],[Total Number of Purchases]]=0,0,Table13[[#This Row],[Total Spend]]/Table13[[#This Row],[Total Number of Purchases]])</f>
        <v>18.166666666666668</v>
      </c>
      <c r="AM1420">
        <f>SUM(Table13[[#This Row],[NumDealsPurchases]:[NumStorePurchases]])</f>
        <v>12</v>
      </c>
      <c r="AN1420" s="14">
        <f>Snapshot_Date-Table13[[#This Row],[Dt_Customer]]</f>
        <v>356</v>
      </c>
      <c r="AP1420" s="13">
        <f>Table13[[#This Row],[NumDealsPurchases]]/Table13[[#This Row],[Total Number of Purchases]]*100</f>
        <v>16.666666666666664</v>
      </c>
      <c r="AQ1420">
        <f>6-ROUNDUP(_xlfn.PERCENTRANK.INC(Table13[Recency],Table13[[#This Row],[Recency]])*5, 0)</f>
        <v>3</v>
      </c>
      <c r="AR1420">
        <f>ROUNDUP(_xlfn.PERCENTRANK.INC(Table13[Total Number of Purchases],Table13[[#This Row],[Total Number of Purchases]])*5,0)</f>
        <v>2</v>
      </c>
      <c r="AS1420">
        <f>ROUNDUP(_xlfn.PERCENTRANK.INC(Table13[Total Spend],Table13[[#This Row],[Total Spend]])*5,0)</f>
        <v>3</v>
      </c>
      <c r="AT1420" t="str">
        <f>Table13[[#This Row],[Recency Score]]&amp;Table13[[#This Row],[Frequency Score]]&amp;Table13[[#This Row],[Monetary Score]]</f>
        <v>323</v>
      </c>
      <c r="AU1420" t="str">
        <f t="shared" si="22"/>
        <v>Needs Attention</v>
      </c>
      <c r="AW1420" s="13">
        <f>DATEDIF(Table13[[#This Row],[Dt_Customer]], Snapshot_Date, "d")</f>
        <v>356</v>
      </c>
      <c r="AX1420" s="13">
        <f>Table13[[#This Row],[CL if today]]/365</f>
        <v>0.97534246575342465</v>
      </c>
      <c r="AY1420">
        <f>Table13[[#This Row],[Total Number of Purchases]]/Table13[[#This Row],[Corrected CL]]</f>
        <v>12.303370786516854</v>
      </c>
      <c r="AZ1420">
        <f>Table13[[#This Row],[Average Order Value (AOV)]]*Table13[[#This Row],[Freq per Year]]</f>
        <v>223.51123595505621</v>
      </c>
      <c r="BA1420">
        <f>Table13[[#This Row],[Total Spend]]/Table13[[#This Row],[Corrected CL]]</f>
        <v>223.51123595505618</v>
      </c>
      <c r="BB1420">
        <v>331.35474860335199</v>
      </c>
      <c r="BC1420" s="1">
        <f>Table13[[#This Row],[Dt_Customer]]+Table13[[#This Row],[Recency]]</f>
        <v>41608</v>
      </c>
      <c r="BD1420" s="16" t="str">
        <f>IF(COUNTIF(A:A, A1420) &gt; 1, "Duplicate", "Unique")</f>
        <v>Unique</v>
      </c>
    </row>
    <row r="1421" spans="1:56" x14ac:dyDescent="0.3">
      <c r="A1421">
        <v>3254</v>
      </c>
      <c r="B1421">
        <v>1971</v>
      </c>
      <c r="C1421" t="s">
        <v>28</v>
      </c>
      <c r="D1421" t="s">
        <v>33</v>
      </c>
      <c r="E1421">
        <v>70886</v>
      </c>
      <c r="F1421">
        <v>1</v>
      </c>
      <c r="G1421">
        <v>0</v>
      </c>
      <c r="H1421" s="1">
        <v>41561</v>
      </c>
      <c r="I1421">
        <v>65</v>
      </c>
      <c r="J1421">
        <v>407</v>
      </c>
      <c r="K1421">
        <v>70</v>
      </c>
      <c r="L1421">
        <v>239</v>
      </c>
      <c r="M1421">
        <v>103</v>
      </c>
      <c r="N1421">
        <v>88</v>
      </c>
      <c r="O1421">
        <v>53</v>
      </c>
      <c r="P1421">
        <f>IF(Table13[[#This Row],[MntWines]] = 0,"",Table13[[#This Row],[MntWines]])</f>
        <v>407</v>
      </c>
      <c r="Q1421">
        <f>IF(Table13[[#This Row],[MntFruits]] = 0, "",Table13[[#This Row],[MntFruits]])</f>
        <v>70</v>
      </c>
      <c r="R1421">
        <f>IF(Table13[[#This Row],[MntMeatProducts]] = 0, "",Table13[[#This Row],[MntMeatProducts]])</f>
        <v>239</v>
      </c>
      <c r="S1421">
        <f>IF(Table13[[#This Row],[MntFishProducts]] = 0, "",Table13[[#This Row],[MntFishProducts]])</f>
        <v>103</v>
      </c>
      <c r="T1421">
        <f>IF(Table13[[#This Row],[MntSweetProducts]] = 0, "",Table13[[#This Row],[MntSweetProducts]])</f>
        <v>88</v>
      </c>
      <c r="U1421">
        <f>IF(Table13[[#This Row],[MntGoldProds]] = 0, "",Table13[[#This Row],[MntGoldProds]])</f>
        <v>53</v>
      </c>
      <c r="V1421">
        <v>1</v>
      </c>
      <c r="W1421">
        <v>5</v>
      </c>
      <c r="X1421">
        <v>4</v>
      </c>
      <c r="Y1421">
        <v>4</v>
      </c>
      <c r="Z1421">
        <v>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 t="s">
        <v>30</v>
      </c>
      <c r="AI1421" s="13">
        <f>SUM(Table13[[#This Row],[MntWines]:[MntGoldProds]])</f>
        <v>960</v>
      </c>
      <c r="AJ1421" s="13">
        <f>AVERAGE(Table13[[#This Row],[MntWines]:[MntGoldProds]])</f>
        <v>160</v>
      </c>
      <c r="AK1421">
        <f>IF(Table13[[#This Row],[Total Number of Purchases]]=0,0,Table13[[#This Row],[Total Spend]]/Table13[[#This Row],[Total Number of Purchases]])</f>
        <v>68.571428571428569</v>
      </c>
      <c r="AM1421">
        <f>SUM(Table13[[#This Row],[NumDealsPurchases]:[NumStorePurchases]])</f>
        <v>14</v>
      </c>
      <c r="AN1421" s="14">
        <f>Snapshot_Date-Table13[[#This Row],[Dt_Customer]]</f>
        <v>355</v>
      </c>
      <c r="AP1421" s="13">
        <f>Table13[[#This Row],[NumDealsPurchases]]/Table13[[#This Row],[Total Number of Purchases]]*100</f>
        <v>7.1428571428571423</v>
      </c>
      <c r="AQ1421">
        <f>6-ROUNDUP(_xlfn.PERCENTRANK.INC(Table13[Recency],Table13[[#This Row],[Recency]])*5, 0)</f>
        <v>2</v>
      </c>
      <c r="AR1421">
        <f>ROUNDUP(_xlfn.PERCENTRANK.INC(Table13[Total Number of Purchases],Table13[[#This Row],[Total Number of Purchases]])*5,0)</f>
        <v>3</v>
      </c>
      <c r="AS1421">
        <f>ROUNDUP(_xlfn.PERCENTRANK.INC(Table13[Total Spend],Table13[[#This Row],[Total Spend]])*5,0)</f>
        <v>4</v>
      </c>
      <c r="AT1421" t="str">
        <f>Table13[[#This Row],[Recency Score]]&amp;Table13[[#This Row],[Frequency Score]]&amp;Table13[[#This Row],[Monetary Score]]</f>
        <v>234</v>
      </c>
      <c r="AU1421" t="str">
        <f t="shared" si="22"/>
        <v>About to Sleep</v>
      </c>
      <c r="AW1421" s="13">
        <f>DATEDIF(Table13[[#This Row],[Dt_Customer]], Snapshot_Date, "d")</f>
        <v>355</v>
      </c>
      <c r="AX1421" s="13">
        <f>Table13[[#This Row],[CL if today]]/365</f>
        <v>0.9726027397260274</v>
      </c>
      <c r="AY1421">
        <f>Table13[[#This Row],[Total Number of Purchases]]/Table13[[#This Row],[Corrected CL]]</f>
        <v>14.394366197183098</v>
      </c>
      <c r="AZ1421">
        <f>Table13[[#This Row],[Average Order Value (AOV)]]*Table13[[#This Row],[Freq per Year]]</f>
        <v>987.04225352112667</v>
      </c>
      <c r="BA1421">
        <f>Table13[[#This Row],[Total Spend]]/Table13[[#This Row],[Corrected CL]]</f>
        <v>987.04225352112678</v>
      </c>
      <c r="BB1421">
        <v>744.31372549019613</v>
      </c>
      <c r="BC1421" s="1">
        <f>Table13[[#This Row],[Dt_Customer]]+Table13[[#This Row],[Recency]]</f>
        <v>41626</v>
      </c>
      <c r="BD1421" s="16" t="str">
        <f>IF(COUNTIF(A:A, A1421) &gt; 1, "Duplicate", "Unique")</f>
        <v>Unique</v>
      </c>
    </row>
    <row r="1422" spans="1:56" x14ac:dyDescent="0.3">
      <c r="A1422">
        <v>2456</v>
      </c>
      <c r="B1422">
        <v>1975</v>
      </c>
      <c r="C1422" t="s">
        <v>37</v>
      </c>
      <c r="D1422" t="s">
        <v>33</v>
      </c>
      <c r="E1422">
        <v>40233</v>
      </c>
      <c r="F1422">
        <v>0</v>
      </c>
      <c r="G1422">
        <v>1</v>
      </c>
      <c r="H1422" s="1">
        <v>41561</v>
      </c>
      <c r="I1422">
        <v>84</v>
      </c>
      <c r="J1422">
        <v>80</v>
      </c>
      <c r="K1422">
        <v>4</v>
      </c>
      <c r="L1422">
        <v>46</v>
      </c>
      <c r="M1422">
        <v>0</v>
      </c>
      <c r="N1422">
        <v>17</v>
      </c>
      <c r="O1422">
        <v>2</v>
      </c>
      <c r="P1422">
        <f>IF(Table13[[#This Row],[MntWines]] = 0,"",Table13[[#This Row],[MntWines]])</f>
        <v>80</v>
      </c>
      <c r="Q1422">
        <f>IF(Table13[[#This Row],[MntFruits]] = 0, "",Table13[[#This Row],[MntFruits]])</f>
        <v>4</v>
      </c>
      <c r="R1422">
        <f>IF(Table13[[#This Row],[MntMeatProducts]] = 0, "",Table13[[#This Row],[MntMeatProducts]])</f>
        <v>46</v>
      </c>
      <c r="S1422" t="str">
        <f>IF(Table13[[#This Row],[MntFishProducts]] = 0, "",Table13[[#This Row],[MntFishProducts]])</f>
        <v/>
      </c>
      <c r="T1422">
        <f>IF(Table13[[#This Row],[MntSweetProducts]] = 0, "",Table13[[#This Row],[MntSweetProducts]])</f>
        <v>17</v>
      </c>
      <c r="U1422">
        <f>IF(Table13[[#This Row],[MntGoldProds]] = 0, "",Table13[[#This Row],[MntGoldProds]])</f>
        <v>2</v>
      </c>
      <c r="V1422">
        <v>5</v>
      </c>
      <c r="W1422">
        <v>2</v>
      </c>
      <c r="X1422">
        <v>1</v>
      </c>
      <c r="Y1422">
        <v>5</v>
      </c>
      <c r="Z1422">
        <v>6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43</v>
      </c>
      <c r="AI1422" s="13">
        <f>SUM(Table13[[#This Row],[MntWines]:[MntGoldProds]])</f>
        <v>149</v>
      </c>
      <c r="AJ1422" s="13">
        <f>AVERAGE(Table13[[#This Row],[MntWines]:[MntGoldProds]])</f>
        <v>24.833333333333332</v>
      </c>
      <c r="AK1422">
        <f>IF(Table13[[#This Row],[Total Number of Purchases]]=0,0,Table13[[#This Row],[Total Spend]]/Table13[[#This Row],[Total Number of Purchases]])</f>
        <v>11.461538461538462</v>
      </c>
      <c r="AM1422">
        <f>SUM(Table13[[#This Row],[NumDealsPurchases]:[NumStorePurchases]])</f>
        <v>13</v>
      </c>
      <c r="AN1422" s="14">
        <f>Snapshot_Date-Table13[[#This Row],[Dt_Customer]]</f>
        <v>355</v>
      </c>
      <c r="AP1422" s="13">
        <f>Table13[[#This Row],[NumDealsPurchases]]/Table13[[#This Row],[Total Number of Purchases]]*100</f>
        <v>38.461538461538467</v>
      </c>
      <c r="AQ1422">
        <f>6-ROUNDUP(_xlfn.PERCENTRANK.INC(Table13[Recency],Table13[[#This Row],[Recency]])*5, 0)</f>
        <v>1</v>
      </c>
      <c r="AR1422">
        <f>ROUNDUP(_xlfn.PERCENTRANK.INC(Table13[Total Number of Purchases],Table13[[#This Row],[Total Number of Purchases]])*5,0)</f>
        <v>3</v>
      </c>
      <c r="AS1422">
        <f>ROUNDUP(_xlfn.PERCENTRANK.INC(Table13[Total Spend],Table13[[#This Row],[Total Spend]])*5,0)</f>
        <v>2</v>
      </c>
      <c r="AT1422" t="str">
        <f>Table13[[#This Row],[Recency Score]]&amp;Table13[[#This Row],[Frequency Score]]&amp;Table13[[#This Row],[Monetary Score]]</f>
        <v>132</v>
      </c>
      <c r="AU1422" t="str">
        <f t="shared" si="22"/>
        <v>Lost</v>
      </c>
      <c r="AW1422" s="13">
        <f>DATEDIF(Table13[[#This Row],[Dt_Customer]], Snapshot_Date, "d")</f>
        <v>355</v>
      </c>
      <c r="AX1422" s="13">
        <f>Table13[[#This Row],[CL if today]]/365</f>
        <v>0.9726027397260274</v>
      </c>
      <c r="AY1422">
        <f>Table13[[#This Row],[Total Number of Purchases]]/Table13[[#This Row],[Corrected CL]]</f>
        <v>13.366197183098592</v>
      </c>
      <c r="AZ1422">
        <f>Table13[[#This Row],[Average Order Value (AOV)]]*Table13[[#This Row],[Freq per Year]]</f>
        <v>153.19718309859155</v>
      </c>
      <c r="BA1422">
        <f>Table13[[#This Row],[Total Spend]]/Table13[[#This Row],[Corrected CL]]</f>
        <v>153.19718309859155</v>
      </c>
      <c r="BB1422">
        <v>94.061624649859951</v>
      </c>
      <c r="BC1422" s="1">
        <f>Table13[[#This Row],[Dt_Customer]]+Table13[[#This Row],[Recency]]</f>
        <v>41645</v>
      </c>
      <c r="BD1422" s="16" t="str">
        <f>IF(COUNTIF(A:A, A1422) &gt; 1, "Duplicate", "Unique")</f>
        <v>Unique</v>
      </c>
    </row>
    <row r="1423" spans="1:56" x14ac:dyDescent="0.3">
      <c r="A1423">
        <v>8727</v>
      </c>
      <c r="B1423">
        <v>1978</v>
      </c>
      <c r="C1423" t="s">
        <v>28</v>
      </c>
      <c r="D1423" t="s">
        <v>29</v>
      </c>
      <c r="E1423">
        <v>63693</v>
      </c>
      <c r="F1423">
        <v>0</v>
      </c>
      <c r="G1423">
        <v>1</v>
      </c>
      <c r="H1423" s="1">
        <v>41561</v>
      </c>
      <c r="I1423">
        <v>63</v>
      </c>
      <c r="J1423">
        <v>587</v>
      </c>
      <c r="K1423">
        <v>43</v>
      </c>
      <c r="L1423">
        <v>337</v>
      </c>
      <c r="M1423">
        <v>42</v>
      </c>
      <c r="N1423">
        <v>87</v>
      </c>
      <c r="O1423">
        <v>54</v>
      </c>
      <c r="P1423">
        <f>IF(Table13[[#This Row],[MntWines]] = 0,"",Table13[[#This Row],[MntWines]])</f>
        <v>587</v>
      </c>
      <c r="Q1423">
        <f>IF(Table13[[#This Row],[MntFruits]] = 0, "",Table13[[#This Row],[MntFruits]])</f>
        <v>43</v>
      </c>
      <c r="R1423">
        <f>IF(Table13[[#This Row],[MntMeatProducts]] = 0, "",Table13[[#This Row],[MntMeatProducts]])</f>
        <v>337</v>
      </c>
      <c r="S1423">
        <f>IF(Table13[[#This Row],[MntFishProducts]] = 0, "",Table13[[#This Row],[MntFishProducts]])</f>
        <v>42</v>
      </c>
      <c r="T1423">
        <f>IF(Table13[[#This Row],[MntSweetProducts]] = 0, "",Table13[[#This Row],[MntSweetProducts]])</f>
        <v>87</v>
      </c>
      <c r="U1423">
        <f>IF(Table13[[#This Row],[MntGoldProds]] = 0, "",Table13[[#This Row],[MntGoldProds]])</f>
        <v>54</v>
      </c>
      <c r="V1423">
        <v>3</v>
      </c>
      <c r="W1423">
        <v>11</v>
      </c>
      <c r="X1423">
        <v>6</v>
      </c>
      <c r="Y1423">
        <v>9</v>
      </c>
      <c r="Z1423">
        <v>6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43</v>
      </c>
      <c r="AI1423" s="13">
        <f>SUM(Table13[[#This Row],[MntWines]:[MntGoldProds]])</f>
        <v>1150</v>
      </c>
      <c r="AJ1423" s="13">
        <f>AVERAGE(Table13[[#This Row],[MntWines]:[MntGoldProds]])</f>
        <v>191.66666666666666</v>
      </c>
      <c r="AK1423">
        <f>IF(Table13[[#This Row],[Total Number of Purchases]]=0,0,Table13[[#This Row],[Total Spend]]/Table13[[#This Row],[Total Number of Purchases]])</f>
        <v>39.655172413793103</v>
      </c>
      <c r="AM1423">
        <f>SUM(Table13[[#This Row],[NumDealsPurchases]:[NumStorePurchases]])</f>
        <v>29</v>
      </c>
      <c r="AN1423" s="14">
        <f>Snapshot_Date-Table13[[#This Row],[Dt_Customer]]</f>
        <v>355</v>
      </c>
      <c r="AP1423" s="13">
        <f>Table13[[#This Row],[NumDealsPurchases]]/Table13[[#This Row],[Total Number of Purchases]]*100</f>
        <v>10.344827586206897</v>
      </c>
      <c r="AQ1423">
        <f>6-ROUNDUP(_xlfn.PERCENTRANK.INC(Table13[Recency],Table13[[#This Row],[Recency]])*5, 0)</f>
        <v>2</v>
      </c>
      <c r="AR1423">
        <f>ROUNDUP(_xlfn.PERCENTRANK.INC(Table13[Total Number of Purchases],Table13[[#This Row],[Total Number of Purchases]])*5,0)</f>
        <v>5</v>
      </c>
      <c r="AS1423">
        <f>ROUNDUP(_xlfn.PERCENTRANK.INC(Table13[Total Spend],Table13[[#This Row],[Total Spend]])*5,0)</f>
        <v>4</v>
      </c>
      <c r="AT1423" t="str">
        <f>Table13[[#This Row],[Recency Score]]&amp;Table13[[#This Row],[Frequency Score]]&amp;Table13[[#This Row],[Monetary Score]]</f>
        <v>254</v>
      </c>
      <c r="AU1423" t="str">
        <f t="shared" si="22"/>
        <v>Frequent Buyers</v>
      </c>
      <c r="AW1423" s="13">
        <f>DATEDIF(Table13[[#This Row],[Dt_Customer]], Snapshot_Date, "d")</f>
        <v>355</v>
      </c>
      <c r="AX1423" s="13">
        <f>Table13[[#This Row],[CL if today]]/365</f>
        <v>0.9726027397260274</v>
      </c>
      <c r="AY1423">
        <f>Table13[[#This Row],[Total Number of Purchases]]/Table13[[#This Row],[Corrected CL]]</f>
        <v>29.816901408450704</v>
      </c>
      <c r="AZ1423">
        <f>Table13[[#This Row],[Average Order Value (AOV)]]*Table13[[#This Row],[Freq per Year]]</f>
        <v>1182.394366197183</v>
      </c>
      <c r="BA1423">
        <f>Table13[[#This Row],[Total Spend]]/Table13[[#This Row],[Corrected CL]]</f>
        <v>1182.394366197183</v>
      </c>
      <c r="BB1423">
        <v>17.38095238095238</v>
      </c>
      <c r="BC1423" s="1">
        <f>Table13[[#This Row],[Dt_Customer]]+Table13[[#This Row],[Recency]]</f>
        <v>41624</v>
      </c>
      <c r="BD1423" s="16" t="str">
        <f>IF(COUNTIF(A:A, A1423) &gt; 1, "Duplicate", "Unique")</f>
        <v>Unique</v>
      </c>
    </row>
    <row r="1424" spans="1:56" x14ac:dyDescent="0.3">
      <c r="A1424">
        <v>3056</v>
      </c>
      <c r="B1424">
        <v>1978</v>
      </c>
      <c r="C1424" t="s">
        <v>28</v>
      </c>
      <c r="D1424" t="s">
        <v>29</v>
      </c>
      <c r="E1424">
        <v>63693</v>
      </c>
      <c r="F1424">
        <v>0</v>
      </c>
      <c r="G1424">
        <v>1</v>
      </c>
      <c r="H1424" s="1">
        <v>41561</v>
      </c>
      <c r="I1424">
        <v>63</v>
      </c>
      <c r="J1424">
        <v>587</v>
      </c>
      <c r="K1424">
        <v>43</v>
      </c>
      <c r="L1424">
        <v>337</v>
      </c>
      <c r="M1424">
        <v>42</v>
      </c>
      <c r="N1424">
        <v>87</v>
      </c>
      <c r="O1424">
        <v>54</v>
      </c>
      <c r="P1424">
        <f>IF(Table13[[#This Row],[MntWines]] = 0,"",Table13[[#This Row],[MntWines]])</f>
        <v>587</v>
      </c>
      <c r="Q1424">
        <f>IF(Table13[[#This Row],[MntFruits]] = 0, "",Table13[[#This Row],[MntFruits]])</f>
        <v>43</v>
      </c>
      <c r="R1424">
        <f>IF(Table13[[#This Row],[MntMeatProducts]] = 0, "",Table13[[#This Row],[MntMeatProducts]])</f>
        <v>337</v>
      </c>
      <c r="S1424">
        <f>IF(Table13[[#This Row],[MntFishProducts]] = 0, "",Table13[[#This Row],[MntFishProducts]])</f>
        <v>42</v>
      </c>
      <c r="T1424">
        <f>IF(Table13[[#This Row],[MntSweetProducts]] = 0, "",Table13[[#This Row],[MntSweetProducts]])</f>
        <v>87</v>
      </c>
      <c r="U1424">
        <f>IF(Table13[[#This Row],[MntGoldProds]] = 0, "",Table13[[#This Row],[MntGoldProds]])</f>
        <v>54</v>
      </c>
      <c r="V1424">
        <v>3</v>
      </c>
      <c r="W1424">
        <v>11</v>
      </c>
      <c r="X1424">
        <v>6</v>
      </c>
      <c r="Y1424">
        <v>9</v>
      </c>
      <c r="Z1424">
        <v>6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43</v>
      </c>
      <c r="AI1424" s="13">
        <f>SUM(Table13[[#This Row],[MntWines]:[MntGoldProds]])</f>
        <v>1150</v>
      </c>
      <c r="AJ1424" s="13">
        <f>AVERAGE(Table13[[#This Row],[MntWines]:[MntGoldProds]])</f>
        <v>191.66666666666666</v>
      </c>
      <c r="AK1424">
        <f>IF(Table13[[#This Row],[Total Number of Purchases]]=0,0,Table13[[#This Row],[Total Spend]]/Table13[[#This Row],[Total Number of Purchases]])</f>
        <v>39.655172413793103</v>
      </c>
      <c r="AM1424">
        <f>SUM(Table13[[#This Row],[NumDealsPurchases]:[NumStorePurchases]])</f>
        <v>29</v>
      </c>
      <c r="AN1424" s="14">
        <f>Snapshot_Date-Table13[[#This Row],[Dt_Customer]]</f>
        <v>355</v>
      </c>
      <c r="AP1424" s="13">
        <f>Table13[[#This Row],[NumDealsPurchases]]/Table13[[#This Row],[Total Number of Purchases]]*100</f>
        <v>10.344827586206897</v>
      </c>
      <c r="AQ1424">
        <f>6-ROUNDUP(_xlfn.PERCENTRANK.INC(Table13[Recency],Table13[[#This Row],[Recency]])*5, 0)</f>
        <v>2</v>
      </c>
      <c r="AR1424">
        <f>ROUNDUP(_xlfn.PERCENTRANK.INC(Table13[Total Number of Purchases],Table13[[#This Row],[Total Number of Purchases]])*5,0)</f>
        <v>5</v>
      </c>
      <c r="AS1424">
        <f>ROUNDUP(_xlfn.PERCENTRANK.INC(Table13[Total Spend],Table13[[#This Row],[Total Spend]])*5,0)</f>
        <v>4</v>
      </c>
      <c r="AT1424" t="str">
        <f>Table13[[#This Row],[Recency Score]]&amp;Table13[[#This Row],[Frequency Score]]&amp;Table13[[#This Row],[Monetary Score]]</f>
        <v>254</v>
      </c>
      <c r="AU1424" t="str">
        <f t="shared" si="22"/>
        <v>Frequent Buyers</v>
      </c>
      <c r="AW1424" s="13">
        <f>DATEDIF(Table13[[#This Row],[Dt_Customer]], Snapshot_Date, "d")</f>
        <v>355</v>
      </c>
      <c r="AX1424" s="13">
        <f>Table13[[#This Row],[CL if today]]/365</f>
        <v>0.9726027397260274</v>
      </c>
      <c r="AY1424">
        <f>Table13[[#This Row],[Total Number of Purchases]]/Table13[[#This Row],[Corrected CL]]</f>
        <v>29.816901408450704</v>
      </c>
      <c r="AZ1424">
        <f>Table13[[#This Row],[Average Order Value (AOV)]]*Table13[[#This Row],[Freq per Year]]</f>
        <v>1182.394366197183</v>
      </c>
      <c r="BA1424">
        <f>Table13[[#This Row],[Total Spend]]/Table13[[#This Row],[Corrected CL]]</f>
        <v>1182.394366197183</v>
      </c>
      <c r="BB1424">
        <v>89.971988795518214</v>
      </c>
      <c r="BC1424" s="1">
        <f>Table13[[#This Row],[Dt_Customer]]+Table13[[#This Row],[Recency]]</f>
        <v>41624</v>
      </c>
      <c r="BD1424" s="16" t="str">
        <f>IF(COUNTIF(A:A, A1424) &gt; 1, "Duplicate", "Unique")</f>
        <v>Unique</v>
      </c>
    </row>
    <row r="1425" spans="1:56" x14ac:dyDescent="0.3">
      <c r="A1425">
        <v>4682</v>
      </c>
      <c r="B1425">
        <v>1958</v>
      </c>
      <c r="C1425" t="s">
        <v>28</v>
      </c>
      <c r="D1425" t="s">
        <v>33</v>
      </c>
      <c r="E1425">
        <v>51876</v>
      </c>
      <c r="F1425">
        <v>0</v>
      </c>
      <c r="G1425">
        <v>0</v>
      </c>
      <c r="H1425" s="1">
        <v>41562</v>
      </c>
      <c r="I1425">
        <v>88</v>
      </c>
      <c r="J1425">
        <v>99</v>
      </c>
      <c r="K1425">
        <v>27</v>
      </c>
      <c r="L1425">
        <v>102</v>
      </c>
      <c r="M1425">
        <v>28</v>
      </c>
      <c r="N1425">
        <v>48</v>
      </c>
      <c r="O1425">
        <v>6</v>
      </c>
      <c r="P1425">
        <f>IF(Table13[[#This Row],[MntWines]] = 0,"",Table13[[#This Row],[MntWines]])</f>
        <v>99</v>
      </c>
      <c r="Q1425">
        <f>IF(Table13[[#This Row],[MntFruits]] = 0, "",Table13[[#This Row],[MntFruits]])</f>
        <v>27</v>
      </c>
      <c r="R1425">
        <f>IF(Table13[[#This Row],[MntMeatProducts]] = 0, "",Table13[[#This Row],[MntMeatProducts]])</f>
        <v>102</v>
      </c>
      <c r="S1425">
        <f>IF(Table13[[#This Row],[MntFishProducts]] = 0, "",Table13[[#This Row],[MntFishProducts]])</f>
        <v>28</v>
      </c>
      <c r="T1425">
        <f>IF(Table13[[#This Row],[MntSweetProducts]] = 0, "",Table13[[#This Row],[MntSweetProducts]])</f>
        <v>48</v>
      </c>
      <c r="U1425">
        <f>IF(Table13[[#This Row],[MntGoldProds]] = 0, "",Table13[[#This Row],[MntGoldProds]])</f>
        <v>6</v>
      </c>
      <c r="V1425">
        <v>1</v>
      </c>
      <c r="W1425">
        <v>2</v>
      </c>
      <c r="X1425">
        <v>2</v>
      </c>
      <c r="Y1425">
        <v>8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39</v>
      </c>
      <c r="AI1425" s="13">
        <f>SUM(Table13[[#This Row],[MntWines]:[MntGoldProds]])</f>
        <v>310</v>
      </c>
      <c r="AJ1425" s="13">
        <f>AVERAGE(Table13[[#This Row],[MntWines]:[MntGoldProds]])</f>
        <v>51.666666666666664</v>
      </c>
      <c r="AK1425">
        <f>IF(Table13[[#This Row],[Total Number of Purchases]]=0,0,Table13[[#This Row],[Total Spend]]/Table13[[#This Row],[Total Number of Purchases]])</f>
        <v>23.846153846153847</v>
      </c>
      <c r="AM1425">
        <f>SUM(Table13[[#This Row],[NumDealsPurchases]:[NumStorePurchases]])</f>
        <v>13</v>
      </c>
      <c r="AN1425" s="14">
        <f>Snapshot_Date-Table13[[#This Row],[Dt_Customer]]</f>
        <v>354</v>
      </c>
      <c r="AP1425" s="13">
        <f>Table13[[#This Row],[NumDealsPurchases]]/Table13[[#This Row],[Total Number of Purchases]]*100</f>
        <v>7.6923076923076925</v>
      </c>
      <c r="AQ1425">
        <f>6-ROUNDUP(_xlfn.PERCENTRANK.INC(Table13[Recency],Table13[[#This Row],[Recency]])*5, 0)</f>
        <v>1</v>
      </c>
      <c r="AR1425">
        <f>ROUNDUP(_xlfn.PERCENTRANK.INC(Table13[Total Number of Purchases],Table13[[#This Row],[Total Number of Purchases]])*5,0)</f>
        <v>3</v>
      </c>
      <c r="AS1425">
        <f>ROUNDUP(_xlfn.PERCENTRANK.INC(Table13[Total Spend],Table13[[#This Row],[Total Spend]])*5,0)</f>
        <v>3</v>
      </c>
      <c r="AT1425" t="str">
        <f>Table13[[#This Row],[Recency Score]]&amp;Table13[[#This Row],[Frequency Score]]&amp;Table13[[#This Row],[Monetary Score]]</f>
        <v>133</v>
      </c>
      <c r="AU1425" t="str">
        <f t="shared" si="22"/>
        <v>Lost</v>
      </c>
      <c r="AW1425" s="13">
        <f>DATEDIF(Table13[[#This Row],[Dt_Customer]], Snapshot_Date, "d")</f>
        <v>354</v>
      </c>
      <c r="AX1425" s="13">
        <f>Table13[[#This Row],[CL if today]]/365</f>
        <v>0.96986301369863015</v>
      </c>
      <c r="AY1425">
        <f>Table13[[#This Row],[Total Number of Purchases]]/Table13[[#This Row],[Corrected CL]]</f>
        <v>13.403954802259888</v>
      </c>
      <c r="AZ1425">
        <f>Table13[[#This Row],[Average Order Value (AOV)]]*Table13[[#This Row],[Freq per Year]]</f>
        <v>319.63276836158195</v>
      </c>
      <c r="BA1425">
        <f>Table13[[#This Row],[Total Spend]]/Table13[[#This Row],[Corrected CL]]</f>
        <v>319.6327683615819</v>
      </c>
      <c r="BB1425">
        <v>223.51123595505618</v>
      </c>
      <c r="BC1425" s="1">
        <f>Table13[[#This Row],[Dt_Customer]]+Table13[[#This Row],[Recency]]</f>
        <v>41650</v>
      </c>
      <c r="BD1425" s="16" t="str">
        <f>IF(COUNTIF(A:A, A1425) &gt; 1, "Duplicate", "Unique")</f>
        <v>Unique</v>
      </c>
    </row>
    <row r="1426" spans="1:56" x14ac:dyDescent="0.3">
      <c r="A1426">
        <v>3409</v>
      </c>
      <c r="B1426">
        <v>1984</v>
      </c>
      <c r="C1426" t="s">
        <v>28</v>
      </c>
      <c r="D1426" t="s">
        <v>31</v>
      </c>
      <c r="E1426">
        <v>36108</v>
      </c>
      <c r="F1426">
        <v>1</v>
      </c>
      <c r="G1426">
        <v>0</v>
      </c>
      <c r="H1426" s="1">
        <v>41562</v>
      </c>
      <c r="I1426">
        <v>68</v>
      </c>
      <c r="J1426">
        <v>141</v>
      </c>
      <c r="K1426">
        <v>8</v>
      </c>
      <c r="L1426">
        <v>129</v>
      </c>
      <c r="M1426">
        <v>3</v>
      </c>
      <c r="N1426">
        <v>11</v>
      </c>
      <c r="O1426">
        <v>47</v>
      </c>
      <c r="P1426">
        <f>IF(Table13[[#This Row],[MntWines]] = 0,"",Table13[[#This Row],[MntWines]])</f>
        <v>141</v>
      </c>
      <c r="Q1426">
        <f>IF(Table13[[#This Row],[MntFruits]] = 0, "",Table13[[#This Row],[MntFruits]])</f>
        <v>8</v>
      </c>
      <c r="R1426">
        <f>IF(Table13[[#This Row],[MntMeatProducts]] = 0, "",Table13[[#This Row],[MntMeatProducts]])</f>
        <v>129</v>
      </c>
      <c r="S1426">
        <f>IF(Table13[[#This Row],[MntFishProducts]] = 0, "",Table13[[#This Row],[MntFishProducts]])</f>
        <v>3</v>
      </c>
      <c r="T1426">
        <f>IF(Table13[[#This Row],[MntSweetProducts]] = 0, "",Table13[[#This Row],[MntSweetProducts]])</f>
        <v>11</v>
      </c>
      <c r="U1426">
        <f>IF(Table13[[#This Row],[MntGoldProds]] = 0, "",Table13[[#This Row],[MntGoldProds]])</f>
        <v>47</v>
      </c>
      <c r="V1426">
        <v>3</v>
      </c>
      <c r="W1426">
        <v>7</v>
      </c>
      <c r="X1426">
        <v>1</v>
      </c>
      <c r="Y1426">
        <v>4</v>
      </c>
      <c r="Z1426">
        <v>9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 t="s">
        <v>43</v>
      </c>
      <c r="AI1426" s="13">
        <f>SUM(Table13[[#This Row],[MntWines]:[MntGoldProds]])</f>
        <v>339</v>
      </c>
      <c r="AJ1426" s="13">
        <f>AVERAGE(Table13[[#This Row],[MntWines]:[MntGoldProds]])</f>
        <v>56.5</v>
      </c>
      <c r="AK1426">
        <f>IF(Table13[[#This Row],[Total Number of Purchases]]=0,0,Table13[[#This Row],[Total Spend]]/Table13[[#This Row],[Total Number of Purchases]])</f>
        <v>22.6</v>
      </c>
      <c r="AM1426">
        <f>SUM(Table13[[#This Row],[NumDealsPurchases]:[NumStorePurchases]])</f>
        <v>15</v>
      </c>
      <c r="AN1426" s="14">
        <f>Snapshot_Date-Table13[[#This Row],[Dt_Customer]]</f>
        <v>354</v>
      </c>
      <c r="AP1426" s="13">
        <f>Table13[[#This Row],[NumDealsPurchases]]/Table13[[#This Row],[Total Number of Purchases]]*100</f>
        <v>20</v>
      </c>
      <c r="AQ1426">
        <f>6-ROUNDUP(_xlfn.PERCENTRANK.INC(Table13[Recency],Table13[[#This Row],[Recency]])*5, 0)</f>
        <v>2</v>
      </c>
      <c r="AR1426">
        <f>ROUNDUP(_xlfn.PERCENTRANK.INC(Table13[Total Number of Purchases],Table13[[#This Row],[Total Number of Purchases]])*5,0)</f>
        <v>3</v>
      </c>
      <c r="AS1426">
        <f>ROUNDUP(_xlfn.PERCENTRANK.INC(Table13[Total Spend],Table13[[#This Row],[Total Spend]])*5,0)</f>
        <v>3</v>
      </c>
      <c r="AT1426" t="str">
        <f>Table13[[#This Row],[Recency Score]]&amp;Table13[[#This Row],[Frequency Score]]&amp;Table13[[#This Row],[Monetary Score]]</f>
        <v>233</v>
      </c>
      <c r="AU1426" t="str">
        <f t="shared" si="22"/>
        <v>About to Sleep</v>
      </c>
      <c r="AW1426" s="13">
        <f>DATEDIF(Table13[[#This Row],[Dt_Customer]], Snapshot_Date, "d")</f>
        <v>354</v>
      </c>
      <c r="AX1426" s="13">
        <f>Table13[[#This Row],[CL if today]]/365</f>
        <v>0.96986301369863015</v>
      </c>
      <c r="AY1426">
        <f>Table13[[#This Row],[Total Number of Purchases]]/Table13[[#This Row],[Corrected CL]]</f>
        <v>15.466101694915254</v>
      </c>
      <c r="AZ1426">
        <f>Table13[[#This Row],[Average Order Value (AOV)]]*Table13[[#This Row],[Freq per Year]]</f>
        <v>349.53389830508479</v>
      </c>
      <c r="BA1426">
        <f>Table13[[#This Row],[Total Spend]]/Table13[[#This Row],[Corrected CL]]</f>
        <v>349.53389830508473</v>
      </c>
      <c r="BB1426">
        <v>837.65449438202245</v>
      </c>
      <c r="BC1426" s="1">
        <f>Table13[[#This Row],[Dt_Customer]]+Table13[[#This Row],[Recency]]</f>
        <v>41630</v>
      </c>
      <c r="BD1426" s="16" t="str">
        <f>IF(COUNTIF(A:A, A1426) &gt; 1, "Duplicate", "Unique")</f>
        <v>Unique</v>
      </c>
    </row>
    <row r="1427" spans="1:56" x14ac:dyDescent="0.3">
      <c r="A1427">
        <v>5956</v>
      </c>
      <c r="B1427">
        <v>1948</v>
      </c>
      <c r="C1427" t="s">
        <v>37</v>
      </c>
      <c r="D1427" t="s">
        <v>29</v>
      </c>
      <c r="E1427">
        <v>45072</v>
      </c>
      <c r="F1427">
        <v>1</v>
      </c>
      <c r="G1427">
        <v>2</v>
      </c>
      <c r="H1427" s="1">
        <v>41563</v>
      </c>
      <c r="I1427">
        <v>74</v>
      </c>
      <c r="J1427">
        <v>144</v>
      </c>
      <c r="K1427">
        <v>2</v>
      </c>
      <c r="L1427">
        <v>99</v>
      </c>
      <c r="M1427">
        <v>7</v>
      </c>
      <c r="N1427">
        <v>2</v>
      </c>
      <c r="O1427">
        <v>30</v>
      </c>
      <c r="P1427">
        <f>IF(Table13[[#This Row],[MntWines]] = 0,"",Table13[[#This Row],[MntWines]])</f>
        <v>144</v>
      </c>
      <c r="Q1427">
        <f>IF(Table13[[#This Row],[MntFruits]] = 0, "",Table13[[#This Row],[MntFruits]])</f>
        <v>2</v>
      </c>
      <c r="R1427">
        <f>IF(Table13[[#This Row],[MntMeatProducts]] = 0, "",Table13[[#This Row],[MntMeatProducts]])</f>
        <v>99</v>
      </c>
      <c r="S1427">
        <f>IF(Table13[[#This Row],[MntFishProducts]] = 0, "",Table13[[#This Row],[MntFishProducts]])</f>
        <v>7</v>
      </c>
      <c r="T1427">
        <f>IF(Table13[[#This Row],[MntSweetProducts]] = 0, "",Table13[[#This Row],[MntSweetProducts]])</f>
        <v>2</v>
      </c>
      <c r="U1427">
        <f>IF(Table13[[#This Row],[MntGoldProds]] = 0, "",Table13[[#This Row],[MntGoldProds]])</f>
        <v>30</v>
      </c>
      <c r="V1427">
        <v>5</v>
      </c>
      <c r="W1427">
        <v>6</v>
      </c>
      <c r="X1427">
        <v>1</v>
      </c>
      <c r="Y1427">
        <v>4</v>
      </c>
      <c r="Z1427">
        <v>8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 t="s">
        <v>36</v>
      </c>
      <c r="AI1427" s="13">
        <f>SUM(Table13[[#This Row],[MntWines]:[MntGoldProds]])</f>
        <v>284</v>
      </c>
      <c r="AJ1427" s="13">
        <f>AVERAGE(Table13[[#This Row],[MntWines]:[MntGoldProds]])</f>
        <v>47.333333333333336</v>
      </c>
      <c r="AK1427">
        <f>IF(Table13[[#This Row],[Total Number of Purchases]]=0,0,Table13[[#This Row],[Total Spend]]/Table13[[#This Row],[Total Number of Purchases]])</f>
        <v>17.75</v>
      </c>
      <c r="AM1427">
        <f>SUM(Table13[[#This Row],[NumDealsPurchases]:[NumStorePurchases]])</f>
        <v>16</v>
      </c>
      <c r="AN1427" s="14">
        <f>Snapshot_Date-Table13[[#This Row],[Dt_Customer]]</f>
        <v>353</v>
      </c>
      <c r="AP1427" s="13">
        <f>Table13[[#This Row],[NumDealsPurchases]]/Table13[[#This Row],[Total Number of Purchases]]*100</f>
        <v>31.25</v>
      </c>
      <c r="AQ1427">
        <f>6-ROUNDUP(_xlfn.PERCENTRANK.INC(Table13[Recency],Table13[[#This Row],[Recency]])*5, 0)</f>
        <v>2</v>
      </c>
      <c r="AR1427">
        <f>ROUNDUP(_xlfn.PERCENTRANK.INC(Table13[Total Number of Purchases],Table13[[#This Row],[Total Number of Purchases]])*5,0)</f>
        <v>3</v>
      </c>
      <c r="AS1427">
        <f>ROUNDUP(_xlfn.PERCENTRANK.INC(Table13[Total Spend],Table13[[#This Row],[Total Spend]])*5,0)</f>
        <v>3</v>
      </c>
      <c r="AT1427" t="str">
        <f>Table13[[#This Row],[Recency Score]]&amp;Table13[[#This Row],[Frequency Score]]&amp;Table13[[#This Row],[Monetary Score]]</f>
        <v>233</v>
      </c>
      <c r="AU1427" t="str">
        <f t="shared" si="22"/>
        <v>About to Sleep</v>
      </c>
      <c r="AW1427" s="13">
        <f>DATEDIF(Table13[[#This Row],[Dt_Customer]], Snapshot_Date, "d")</f>
        <v>353</v>
      </c>
      <c r="AX1427" s="13">
        <f>Table13[[#This Row],[CL if today]]/365</f>
        <v>0.9671232876712329</v>
      </c>
      <c r="AY1427">
        <f>Table13[[#This Row],[Total Number of Purchases]]/Table13[[#This Row],[Corrected CL]]</f>
        <v>16.543909348441925</v>
      </c>
      <c r="AZ1427">
        <f>Table13[[#This Row],[Average Order Value (AOV)]]*Table13[[#This Row],[Freq per Year]]</f>
        <v>293.65439093484417</v>
      </c>
      <c r="BA1427">
        <f>Table13[[#This Row],[Total Spend]]/Table13[[#This Row],[Corrected CL]]</f>
        <v>293.65439093484417</v>
      </c>
      <c r="BB1427">
        <v>1151.3904494382023</v>
      </c>
      <c r="BC1427" s="1">
        <f>Table13[[#This Row],[Dt_Customer]]+Table13[[#This Row],[Recency]]</f>
        <v>41637</v>
      </c>
      <c r="BD1427" s="16" t="str">
        <f>IF(COUNTIF(A:A, A1427) &gt; 1, "Duplicate", "Unique")</f>
        <v>Unique</v>
      </c>
    </row>
    <row r="1428" spans="1:56" x14ac:dyDescent="0.3">
      <c r="A1428">
        <v>2173</v>
      </c>
      <c r="B1428">
        <v>1952</v>
      </c>
      <c r="C1428" t="s">
        <v>28</v>
      </c>
      <c r="D1428" t="s">
        <v>42</v>
      </c>
      <c r="E1428">
        <v>40049</v>
      </c>
      <c r="F1428">
        <v>0</v>
      </c>
      <c r="G1428">
        <v>1</v>
      </c>
      <c r="H1428" s="1">
        <v>41563</v>
      </c>
      <c r="I1428">
        <v>23</v>
      </c>
      <c r="J1428">
        <v>13</v>
      </c>
      <c r="K1428">
        <v>6</v>
      </c>
      <c r="L1428">
        <v>7</v>
      </c>
      <c r="M1428">
        <v>0</v>
      </c>
      <c r="N1428">
        <v>3</v>
      </c>
      <c r="O1428">
        <v>3</v>
      </c>
      <c r="P1428">
        <f>IF(Table13[[#This Row],[MntWines]] = 0,"",Table13[[#This Row],[MntWines]])</f>
        <v>13</v>
      </c>
      <c r="Q1428">
        <f>IF(Table13[[#This Row],[MntFruits]] = 0, "",Table13[[#This Row],[MntFruits]])</f>
        <v>6</v>
      </c>
      <c r="R1428">
        <f>IF(Table13[[#This Row],[MntMeatProducts]] = 0, "",Table13[[#This Row],[MntMeatProducts]])</f>
        <v>7</v>
      </c>
      <c r="S1428" t="str">
        <f>IF(Table13[[#This Row],[MntFishProducts]] = 0, "",Table13[[#This Row],[MntFishProducts]])</f>
        <v/>
      </c>
      <c r="T1428">
        <f>IF(Table13[[#This Row],[MntSweetProducts]] = 0, "",Table13[[#This Row],[MntSweetProducts]])</f>
        <v>3</v>
      </c>
      <c r="U1428">
        <f>IF(Table13[[#This Row],[MntGoldProds]] = 0, "",Table13[[#This Row],[MntGoldProds]])</f>
        <v>3</v>
      </c>
      <c r="V1428">
        <v>1</v>
      </c>
      <c r="W1428">
        <v>1</v>
      </c>
      <c r="X1428">
        <v>0</v>
      </c>
      <c r="Y1428">
        <v>3</v>
      </c>
      <c r="Z1428">
        <v>6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 t="s">
        <v>30</v>
      </c>
      <c r="AI1428" s="13">
        <f>SUM(Table13[[#This Row],[MntWines]:[MntGoldProds]])</f>
        <v>32</v>
      </c>
      <c r="AJ1428" s="13">
        <f>AVERAGE(Table13[[#This Row],[MntWines]:[MntGoldProds]])</f>
        <v>5.333333333333333</v>
      </c>
      <c r="AK1428">
        <f>IF(Table13[[#This Row],[Total Number of Purchases]]=0,0,Table13[[#This Row],[Total Spend]]/Table13[[#This Row],[Total Number of Purchases]])</f>
        <v>6.4</v>
      </c>
      <c r="AM1428">
        <f>SUM(Table13[[#This Row],[NumDealsPurchases]:[NumStorePurchases]])</f>
        <v>5</v>
      </c>
      <c r="AN1428" s="14">
        <f>Snapshot_Date-Table13[[#This Row],[Dt_Customer]]</f>
        <v>353</v>
      </c>
      <c r="AP1428" s="13">
        <f>Table13[[#This Row],[NumDealsPurchases]]/Table13[[#This Row],[Total Number of Purchases]]*100</f>
        <v>20</v>
      </c>
      <c r="AQ1428">
        <f>6-ROUNDUP(_xlfn.PERCENTRANK.INC(Table13[Recency],Table13[[#This Row],[Recency]])*5, 0)</f>
        <v>4</v>
      </c>
      <c r="AR1428">
        <f>ROUNDUP(_xlfn.PERCENTRANK.INC(Table13[Total Number of Purchases],Table13[[#This Row],[Total Number of Purchases]])*5,0)</f>
        <v>1</v>
      </c>
      <c r="AS1428">
        <f>ROUNDUP(_xlfn.PERCENTRANK.INC(Table13[Total Spend],Table13[[#This Row],[Total Spend]])*5,0)</f>
        <v>1</v>
      </c>
      <c r="AT1428" t="str">
        <f>Table13[[#This Row],[Recency Score]]&amp;Table13[[#This Row],[Frequency Score]]&amp;Table13[[#This Row],[Monetary Score]]</f>
        <v>411</v>
      </c>
      <c r="AU1428" t="str">
        <f t="shared" si="22"/>
        <v>Potential Loyalists</v>
      </c>
      <c r="AW1428" s="13">
        <f>DATEDIF(Table13[[#This Row],[Dt_Customer]], Snapshot_Date, "d")</f>
        <v>353</v>
      </c>
      <c r="AX1428" s="13">
        <f>Table13[[#This Row],[CL if today]]/365</f>
        <v>0.9671232876712329</v>
      </c>
      <c r="AY1428">
        <f>Table13[[#This Row],[Total Number of Purchases]]/Table13[[#This Row],[Corrected CL]]</f>
        <v>5.1699716713881019</v>
      </c>
      <c r="AZ1428">
        <f>Table13[[#This Row],[Average Order Value (AOV)]]*Table13[[#This Row],[Freq per Year]]</f>
        <v>33.087818696883851</v>
      </c>
      <c r="BA1428">
        <f>Table13[[#This Row],[Total Spend]]/Table13[[#This Row],[Corrected CL]]</f>
        <v>33.087818696883851</v>
      </c>
      <c r="BB1428">
        <v>987.04225352112678</v>
      </c>
      <c r="BC1428" s="1">
        <f>Table13[[#This Row],[Dt_Customer]]+Table13[[#This Row],[Recency]]</f>
        <v>41586</v>
      </c>
      <c r="BD1428" s="16" t="str">
        <f>IF(COUNTIF(A:A, A1428) &gt; 1, "Duplicate", "Unique")</f>
        <v>Unique</v>
      </c>
    </row>
    <row r="1429" spans="1:56" x14ac:dyDescent="0.3">
      <c r="A1429">
        <v>6720</v>
      </c>
      <c r="B1429">
        <v>1968</v>
      </c>
      <c r="C1429" t="s">
        <v>41</v>
      </c>
      <c r="D1429" t="s">
        <v>35</v>
      </c>
      <c r="E1429">
        <v>43795</v>
      </c>
      <c r="F1429">
        <v>0</v>
      </c>
      <c r="G1429">
        <v>1</v>
      </c>
      <c r="H1429" s="1">
        <v>41563</v>
      </c>
      <c r="I1429">
        <v>11</v>
      </c>
      <c r="J1429">
        <v>314</v>
      </c>
      <c r="K1429">
        <v>11</v>
      </c>
      <c r="L1429">
        <v>53</v>
      </c>
      <c r="M1429">
        <v>4</v>
      </c>
      <c r="N1429">
        <v>3</v>
      </c>
      <c r="O1429">
        <v>107</v>
      </c>
      <c r="P1429">
        <f>IF(Table13[[#This Row],[MntWines]] = 0,"",Table13[[#This Row],[MntWines]])</f>
        <v>314</v>
      </c>
      <c r="Q1429">
        <f>IF(Table13[[#This Row],[MntFruits]] = 0, "",Table13[[#This Row],[MntFruits]])</f>
        <v>11</v>
      </c>
      <c r="R1429">
        <f>IF(Table13[[#This Row],[MntMeatProducts]] = 0, "",Table13[[#This Row],[MntMeatProducts]])</f>
        <v>53</v>
      </c>
      <c r="S1429">
        <f>IF(Table13[[#This Row],[MntFishProducts]] = 0, "",Table13[[#This Row],[MntFishProducts]])</f>
        <v>4</v>
      </c>
      <c r="T1429">
        <f>IF(Table13[[#This Row],[MntSweetProducts]] = 0, "",Table13[[#This Row],[MntSweetProducts]])</f>
        <v>3</v>
      </c>
      <c r="U1429">
        <f>IF(Table13[[#This Row],[MntGoldProds]] = 0, "",Table13[[#This Row],[MntGoldProds]])</f>
        <v>107</v>
      </c>
      <c r="V1429">
        <v>3</v>
      </c>
      <c r="W1429">
        <v>7</v>
      </c>
      <c r="X1429">
        <v>3</v>
      </c>
      <c r="Y1429">
        <v>4</v>
      </c>
      <c r="Z1429">
        <v>7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0</v>
      </c>
      <c r="AH1429" t="s">
        <v>30</v>
      </c>
      <c r="AI1429" s="13">
        <f>SUM(Table13[[#This Row],[MntWines]:[MntGoldProds]])</f>
        <v>492</v>
      </c>
      <c r="AJ1429" s="13">
        <f>AVERAGE(Table13[[#This Row],[MntWines]:[MntGoldProds]])</f>
        <v>82</v>
      </c>
      <c r="AK1429">
        <f>IF(Table13[[#This Row],[Total Number of Purchases]]=0,0,Table13[[#This Row],[Total Spend]]/Table13[[#This Row],[Total Number of Purchases]])</f>
        <v>28.941176470588236</v>
      </c>
      <c r="AM1429">
        <f>SUM(Table13[[#This Row],[NumDealsPurchases]:[NumStorePurchases]])</f>
        <v>17</v>
      </c>
      <c r="AN1429" s="14">
        <f>Snapshot_Date-Table13[[#This Row],[Dt_Customer]]</f>
        <v>353</v>
      </c>
      <c r="AP1429" s="13">
        <f>Table13[[#This Row],[NumDealsPurchases]]/Table13[[#This Row],[Total Number of Purchases]]*100</f>
        <v>17.647058823529413</v>
      </c>
      <c r="AQ1429">
        <f>6-ROUNDUP(_xlfn.PERCENTRANK.INC(Table13[Recency],Table13[[#This Row],[Recency]])*5, 0)</f>
        <v>5</v>
      </c>
      <c r="AR1429">
        <f>ROUNDUP(_xlfn.PERCENTRANK.INC(Table13[Total Number of Purchases],Table13[[#This Row],[Total Number of Purchases]])*5,0)</f>
        <v>3</v>
      </c>
      <c r="AS1429">
        <f>ROUNDUP(_xlfn.PERCENTRANK.INC(Table13[Total Spend],Table13[[#This Row],[Total Spend]])*5,0)</f>
        <v>3</v>
      </c>
      <c r="AT1429" t="str">
        <f>Table13[[#This Row],[Recency Score]]&amp;Table13[[#This Row],[Frequency Score]]&amp;Table13[[#This Row],[Monetary Score]]</f>
        <v>533</v>
      </c>
      <c r="AU1429" t="str">
        <f t="shared" si="22"/>
        <v>Loyal Customers</v>
      </c>
      <c r="AW1429" s="13">
        <f>DATEDIF(Table13[[#This Row],[Dt_Customer]], Snapshot_Date, "d")</f>
        <v>353</v>
      </c>
      <c r="AX1429" s="13">
        <f>Table13[[#This Row],[CL if today]]/365</f>
        <v>0.9671232876712329</v>
      </c>
      <c r="AY1429">
        <f>Table13[[#This Row],[Total Number of Purchases]]/Table13[[#This Row],[Corrected CL]]</f>
        <v>17.577903682719548</v>
      </c>
      <c r="AZ1429">
        <f>Table13[[#This Row],[Average Order Value (AOV)]]*Table13[[#This Row],[Freq per Year]]</f>
        <v>508.72521246458928</v>
      </c>
      <c r="BA1429">
        <f>Table13[[#This Row],[Total Spend]]/Table13[[#This Row],[Corrected CL]]</f>
        <v>508.72521246458922</v>
      </c>
      <c r="BB1429">
        <v>1182.394366197183</v>
      </c>
      <c r="BC1429" s="1">
        <f>Table13[[#This Row],[Dt_Customer]]+Table13[[#This Row],[Recency]]</f>
        <v>41574</v>
      </c>
      <c r="BD1429" s="16" t="str">
        <f>IF(COUNTIF(A:A, A1429) &gt; 1, "Duplicate", "Unique")</f>
        <v>Unique</v>
      </c>
    </row>
    <row r="1430" spans="1:56" x14ac:dyDescent="0.3">
      <c r="A1430">
        <v>2964</v>
      </c>
      <c r="B1430">
        <v>1981</v>
      </c>
      <c r="C1430" t="s">
        <v>28</v>
      </c>
      <c r="D1430" t="s">
        <v>33</v>
      </c>
      <c r="E1430">
        <v>26872</v>
      </c>
      <c r="F1430">
        <v>0</v>
      </c>
      <c r="G1430">
        <v>0</v>
      </c>
      <c r="H1430" s="1">
        <v>41563</v>
      </c>
      <c r="I1430">
        <v>0</v>
      </c>
      <c r="J1430">
        <v>3</v>
      </c>
      <c r="K1430">
        <v>10</v>
      </c>
      <c r="L1430">
        <v>8</v>
      </c>
      <c r="M1430">
        <v>3</v>
      </c>
      <c r="N1430">
        <v>16</v>
      </c>
      <c r="O1430">
        <v>32</v>
      </c>
      <c r="P1430">
        <f>IF(Table13[[#This Row],[MntWines]] = 0,"",Table13[[#This Row],[MntWines]])</f>
        <v>3</v>
      </c>
      <c r="Q1430">
        <f>IF(Table13[[#This Row],[MntFruits]] = 0, "",Table13[[#This Row],[MntFruits]])</f>
        <v>10</v>
      </c>
      <c r="R1430">
        <f>IF(Table13[[#This Row],[MntMeatProducts]] = 0, "",Table13[[#This Row],[MntMeatProducts]])</f>
        <v>8</v>
      </c>
      <c r="S1430">
        <f>IF(Table13[[#This Row],[MntFishProducts]] = 0, "",Table13[[#This Row],[MntFishProducts]])</f>
        <v>3</v>
      </c>
      <c r="T1430">
        <f>IF(Table13[[#This Row],[MntSweetProducts]] = 0, "",Table13[[#This Row],[MntSweetProducts]])</f>
        <v>16</v>
      </c>
      <c r="U1430">
        <f>IF(Table13[[#This Row],[MntGoldProds]] = 0, "",Table13[[#This Row],[MntGoldProds]])</f>
        <v>32</v>
      </c>
      <c r="V1430">
        <v>1</v>
      </c>
      <c r="W1430">
        <v>1</v>
      </c>
      <c r="X1430">
        <v>1</v>
      </c>
      <c r="Y1430">
        <v>2</v>
      </c>
      <c r="Z1430">
        <v>6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32</v>
      </c>
      <c r="AI1430" s="13">
        <f>SUM(Table13[[#This Row],[MntWines]:[MntGoldProds]])</f>
        <v>72</v>
      </c>
      <c r="AJ1430" s="13">
        <f>AVERAGE(Table13[[#This Row],[MntWines]:[MntGoldProds]])</f>
        <v>12</v>
      </c>
      <c r="AK1430">
        <f>IF(Table13[[#This Row],[Total Number of Purchases]]=0,0,Table13[[#This Row],[Total Spend]]/Table13[[#This Row],[Total Number of Purchases]])</f>
        <v>14.4</v>
      </c>
      <c r="AM1430">
        <f>SUM(Table13[[#This Row],[NumDealsPurchases]:[NumStorePurchases]])</f>
        <v>5</v>
      </c>
      <c r="AN1430" s="14">
        <f>Snapshot_Date-Table13[[#This Row],[Dt_Customer]]</f>
        <v>353</v>
      </c>
      <c r="AP1430" s="13">
        <f>Table13[[#This Row],[NumDealsPurchases]]/Table13[[#This Row],[Total Number of Purchases]]*100</f>
        <v>20</v>
      </c>
      <c r="AQ1430">
        <f>6-ROUNDUP(_xlfn.PERCENTRANK.INC(Table13[Recency],Table13[[#This Row],[Recency]])*5, 0)</f>
        <v>6</v>
      </c>
      <c r="AR1430">
        <f>ROUNDUP(_xlfn.PERCENTRANK.INC(Table13[Total Number of Purchases],Table13[[#This Row],[Total Number of Purchases]])*5,0)</f>
        <v>1</v>
      </c>
      <c r="AS1430">
        <f>ROUNDUP(_xlfn.PERCENTRANK.INC(Table13[Total Spend],Table13[[#This Row],[Total Spend]])*5,0)</f>
        <v>2</v>
      </c>
      <c r="AT1430" t="str">
        <f>Table13[[#This Row],[Recency Score]]&amp;Table13[[#This Row],[Frequency Score]]&amp;Table13[[#This Row],[Monetary Score]]</f>
        <v>612</v>
      </c>
      <c r="AU1430" t="str">
        <f t="shared" si="22"/>
        <v>Others</v>
      </c>
      <c r="AW1430" s="13">
        <f>DATEDIF(Table13[[#This Row],[Dt_Customer]], Snapshot_Date, "d")</f>
        <v>353</v>
      </c>
      <c r="AX1430" s="13">
        <f>Table13[[#This Row],[CL if today]]/365</f>
        <v>0.9671232876712329</v>
      </c>
      <c r="AY1430">
        <f>Table13[[#This Row],[Total Number of Purchases]]/Table13[[#This Row],[Corrected CL]]</f>
        <v>5.1699716713881019</v>
      </c>
      <c r="AZ1430">
        <f>Table13[[#This Row],[Average Order Value (AOV)]]*Table13[[#This Row],[Freq per Year]]</f>
        <v>74.447592067988666</v>
      </c>
      <c r="BA1430">
        <f>Table13[[#This Row],[Total Spend]]/Table13[[#This Row],[Corrected CL]]</f>
        <v>74.447592067988666</v>
      </c>
      <c r="BB1430">
        <v>319.6327683615819</v>
      </c>
      <c r="BC1430" s="1">
        <f>Table13[[#This Row],[Dt_Customer]]+Table13[[#This Row],[Recency]]</f>
        <v>41563</v>
      </c>
      <c r="BD1430" s="16" t="str">
        <f>IF(COUNTIF(A:A, A1430) &gt; 1, "Duplicate", "Unique")</f>
        <v>Unique</v>
      </c>
    </row>
    <row r="1431" spans="1:56" x14ac:dyDescent="0.3">
      <c r="A1431">
        <v>3102</v>
      </c>
      <c r="B1431">
        <v>1981</v>
      </c>
      <c r="C1431" t="s">
        <v>38</v>
      </c>
      <c r="D1431" t="s">
        <v>35</v>
      </c>
      <c r="E1431">
        <v>19414</v>
      </c>
      <c r="F1431">
        <v>1</v>
      </c>
      <c r="G1431">
        <v>0</v>
      </c>
      <c r="H1431" s="1">
        <v>41563</v>
      </c>
      <c r="I1431">
        <v>32</v>
      </c>
      <c r="J1431">
        <v>2</v>
      </c>
      <c r="K1431">
        <v>3</v>
      </c>
      <c r="L1431">
        <v>12</v>
      </c>
      <c r="M1431">
        <v>3</v>
      </c>
      <c r="N1431">
        <v>5</v>
      </c>
      <c r="O1431">
        <v>7</v>
      </c>
      <c r="P1431">
        <f>IF(Table13[[#This Row],[MntWines]] = 0,"",Table13[[#This Row],[MntWines]])</f>
        <v>2</v>
      </c>
      <c r="Q1431">
        <f>IF(Table13[[#This Row],[MntFruits]] = 0, "",Table13[[#This Row],[MntFruits]])</f>
        <v>3</v>
      </c>
      <c r="R1431">
        <f>IF(Table13[[#This Row],[MntMeatProducts]] = 0, "",Table13[[#This Row],[MntMeatProducts]])</f>
        <v>12</v>
      </c>
      <c r="S1431">
        <f>IF(Table13[[#This Row],[MntFishProducts]] = 0, "",Table13[[#This Row],[MntFishProducts]])</f>
        <v>3</v>
      </c>
      <c r="T1431">
        <f>IF(Table13[[#This Row],[MntSweetProducts]] = 0, "",Table13[[#This Row],[MntSweetProducts]])</f>
        <v>5</v>
      </c>
      <c r="U1431">
        <f>IF(Table13[[#This Row],[MntGoldProds]] = 0, "",Table13[[#This Row],[MntGoldProds]])</f>
        <v>7</v>
      </c>
      <c r="V1431">
        <v>1</v>
      </c>
      <c r="W1431">
        <v>1</v>
      </c>
      <c r="X1431">
        <v>0</v>
      </c>
      <c r="Y1431">
        <v>3</v>
      </c>
      <c r="Z1431">
        <v>8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32</v>
      </c>
      <c r="AI1431" s="13">
        <f>SUM(Table13[[#This Row],[MntWines]:[MntGoldProds]])</f>
        <v>32</v>
      </c>
      <c r="AJ1431" s="13">
        <f>AVERAGE(Table13[[#This Row],[MntWines]:[MntGoldProds]])</f>
        <v>5.333333333333333</v>
      </c>
      <c r="AK1431">
        <f>IF(Table13[[#This Row],[Total Number of Purchases]]=0,0,Table13[[#This Row],[Total Spend]]/Table13[[#This Row],[Total Number of Purchases]])</f>
        <v>6.4</v>
      </c>
      <c r="AM1431">
        <f>SUM(Table13[[#This Row],[NumDealsPurchases]:[NumStorePurchases]])</f>
        <v>5</v>
      </c>
      <c r="AN1431" s="14">
        <f>Snapshot_Date-Table13[[#This Row],[Dt_Customer]]</f>
        <v>353</v>
      </c>
      <c r="AP1431" s="13">
        <f>Table13[[#This Row],[NumDealsPurchases]]/Table13[[#This Row],[Total Number of Purchases]]*100</f>
        <v>20</v>
      </c>
      <c r="AQ1431">
        <f>6-ROUNDUP(_xlfn.PERCENTRANK.INC(Table13[Recency],Table13[[#This Row],[Recency]])*5, 0)</f>
        <v>4</v>
      </c>
      <c r="AR1431">
        <f>ROUNDUP(_xlfn.PERCENTRANK.INC(Table13[Total Number of Purchases],Table13[[#This Row],[Total Number of Purchases]])*5,0)</f>
        <v>1</v>
      </c>
      <c r="AS1431">
        <f>ROUNDUP(_xlfn.PERCENTRANK.INC(Table13[Total Spend],Table13[[#This Row],[Total Spend]])*5,0)</f>
        <v>1</v>
      </c>
      <c r="AT1431" t="str">
        <f>Table13[[#This Row],[Recency Score]]&amp;Table13[[#This Row],[Frequency Score]]&amp;Table13[[#This Row],[Monetary Score]]</f>
        <v>411</v>
      </c>
      <c r="AU1431" t="str">
        <f t="shared" si="22"/>
        <v>Potential Loyalists</v>
      </c>
      <c r="AW1431" s="13">
        <f>DATEDIF(Table13[[#This Row],[Dt_Customer]], Snapshot_Date, "d")</f>
        <v>353</v>
      </c>
      <c r="AX1431" s="13">
        <f>Table13[[#This Row],[CL if today]]/365</f>
        <v>0.9671232876712329</v>
      </c>
      <c r="AY1431">
        <f>Table13[[#This Row],[Total Number of Purchases]]/Table13[[#This Row],[Corrected CL]]</f>
        <v>5.1699716713881019</v>
      </c>
      <c r="AZ1431">
        <f>Table13[[#This Row],[Average Order Value (AOV)]]*Table13[[#This Row],[Freq per Year]]</f>
        <v>33.087818696883851</v>
      </c>
      <c r="BA1431">
        <f>Table13[[#This Row],[Total Spend]]/Table13[[#This Row],[Corrected CL]]</f>
        <v>33.087818696883851</v>
      </c>
      <c r="BB1431">
        <v>153.19718309859155</v>
      </c>
      <c r="BC1431" s="1">
        <f>Table13[[#This Row],[Dt_Customer]]+Table13[[#This Row],[Recency]]</f>
        <v>41595</v>
      </c>
      <c r="BD1431" s="16" t="str">
        <f>IF(COUNTIF(A:A, A1431) &gt; 1, "Duplicate", "Unique")</f>
        <v>Unique</v>
      </c>
    </row>
    <row r="1432" spans="1:56" x14ac:dyDescent="0.3">
      <c r="A1432">
        <v>3885</v>
      </c>
      <c r="B1432">
        <v>1983</v>
      </c>
      <c r="C1432" t="s">
        <v>37</v>
      </c>
      <c r="D1432" t="s">
        <v>33</v>
      </c>
      <c r="E1432">
        <v>33569</v>
      </c>
      <c r="F1432">
        <v>1</v>
      </c>
      <c r="G1432">
        <v>0</v>
      </c>
      <c r="H1432" s="1">
        <v>41563</v>
      </c>
      <c r="I1432">
        <v>10</v>
      </c>
      <c r="J1432">
        <v>16</v>
      </c>
      <c r="K1432">
        <v>2</v>
      </c>
      <c r="L1432">
        <v>18</v>
      </c>
      <c r="M1432">
        <v>3</v>
      </c>
      <c r="N1432">
        <v>0</v>
      </c>
      <c r="O1432">
        <v>24</v>
      </c>
      <c r="P1432">
        <f>IF(Table13[[#This Row],[MntWines]] = 0,"",Table13[[#This Row],[MntWines]])</f>
        <v>16</v>
      </c>
      <c r="Q1432">
        <f>IF(Table13[[#This Row],[MntFruits]] = 0, "",Table13[[#This Row],[MntFruits]])</f>
        <v>2</v>
      </c>
      <c r="R1432">
        <f>IF(Table13[[#This Row],[MntMeatProducts]] = 0, "",Table13[[#This Row],[MntMeatProducts]])</f>
        <v>18</v>
      </c>
      <c r="S1432">
        <f>IF(Table13[[#This Row],[MntFishProducts]] = 0, "",Table13[[#This Row],[MntFishProducts]])</f>
        <v>3</v>
      </c>
      <c r="T1432" t="str">
        <f>IF(Table13[[#This Row],[MntSweetProducts]] = 0, "",Table13[[#This Row],[MntSweetProducts]])</f>
        <v/>
      </c>
      <c r="U1432">
        <f>IF(Table13[[#This Row],[MntGoldProds]] = 0, "",Table13[[#This Row],[MntGoldProds]])</f>
        <v>24</v>
      </c>
      <c r="V1432">
        <v>1</v>
      </c>
      <c r="W1432">
        <v>1</v>
      </c>
      <c r="X1432">
        <v>1</v>
      </c>
      <c r="Y1432">
        <v>2</v>
      </c>
      <c r="Z1432">
        <v>8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1</v>
      </c>
      <c r="AG1432">
        <v>0</v>
      </c>
      <c r="AH1432" t="s">
        <v>30</v>
      </c>
      <c r="AI1432" s="13">
        <f>SUM(Table13[[#This Row],[MntWines]:[MntGoldProds]])</f>
        <v>63</v>
      </c>
      <c r="AJ1432" s="13">
        <f>AVERAGE(Table13[[#This Row],[MntWines]:[MntGoldProds]])</f>
        <v>10.5</v>
      </c>
      <c r="AK1432">
        <f>IF(Table13[[#This Row],[Total Number of Purchases]]=0,0,Table13[[#This Row],[Total Spend]]/Table13[[#This Row],[Total Number of Purchases]])</f>
        <v>12.6</v>
      </c>
      <c r="AM1432">
        <f>SUM(Table13[[#This Row],[NumDealsPurchases]:[NumStorePurchases]])</f>
        <v>5</v>
      </c>
      <c r="AN1432" s="14">
        <f>Snapshot_Date-Table13[[#This Row],[Dt_Customer]]</f>
        <v>353</v>
      </c>
      <c r="AP1432" s="13">
        <f>Table13[[#This Row],[NumDealsPurchases]]/Table13[[#This Row],[Total Number of Purchases]]*100</f>
        <v>20</v>
      </c>
      <c r="AQ1432">
        <f>6-ROUNDUP(_xlfn.PERCENTRANK.INC(Table13[Recency],Table13[[#This Row],[Recency]])*5, 0)</f>
        <v>5</v>
      </c>
      <c r="AR1432">
        <f>ROUNDUP(_xlfn.PERCENTRANK.INC(Table13[Total Number of Purchases],Table13[[#This Row],[Total Number of Purchases]])*5,0)</f>
        <v>1</v>
      </c>
      <c r="AS1432">
        <f>ROUNDUP(_xlfn.PERCENTRANK.INC(Table13[Total Spend],Table13[[#This Row],[Total Spend]])*5,0)</f>
        <v>2</v>
      </c>
      <c r="AT1432" t="str">
        <f>Table13[[#This Row],[Recency Score]]&amp;Table13[[#This Row],[Frequency Score]]&amp;Table13[[#This Row],[Monetary Score]]</f>
        <v>512</v>
      </c>
      <c r="AU1432" t="str">
        <f t="shared" si="22"/>
        <v>Others</v>
      </c>
      <c r="AW1432" s="13">
        <f>DATEDIF(Table13[[#This Row],[Dt_Customer]], Snapshot_Date, "d")</f>
        <v>353</v>
      </c>
      <c r="AX1432" s="13">
        <f>Table13[[#This Row],[CL if today]]/365</f>
        <v>0.9671232876712329</v>
      </c>
      <c r="AY1432">
        <f>Table13[[#This Row],[Total Number of Purchases]]/Table13[[#This Row],[Corrected CL]]</f>
        <v>5.1699716713881019</v>
      </c>
      <c r="AZ1432">
        <f>Table13[[#This Row],[Average Order Value (AOV)]]*Table13[[#This Row],[Freq per Year]]</f>
        <v>65.141643059490079</v>
      </c>
      <c r="BA1432">
        <f>Table13[[#This Row],[Total Spend]]/Table13[[#This Row],[Corrected CL]]</f>
        <v>65.141643059490079</v>
      </c>
      <c r="BB1432">
        <v>1182.394366197183</v>
      </c>
      <c r="BC1432" s="1">
        <f>Table13[[#This Row],[Dt_Customer]]+Table13[[#This Row],[Recency]]</f>
        <v>41573</v>
      </c>
      <c r="BD1432" s="16" t="str">
        <f>IF(COUNTIF(A:A, A1432) &gt; 1, "Duplicate", "Unique")</f>
        <v>Unique</v>
      </c>
    </row>
    <row r="1433" spans="1:56" x14ac:dyDescent="0.3">
      <c r="A1433">
        <v>6248</v>
      </c>
      <c r="B1433">
        <v>1947</v>
      </c>
      <c r="C1433" t="s">
        <v>41</v>
      </c>
      <c r="D1433" t="s">
        <v>31</v>
      </c>
      <c r="E1433">
        <v>91712</v>
      </c>
      <c r="F1433">
        <v>0</v>
      </c>
      <c r="G1433">
        <v>0</v>
      </c>
      <c r="H1433" s="1">
        <v>41564</v>
      </c>
      <c r="I1433">
        <v>47</v>
      </c>
      <c r="J1433">
        <v>1276</v>
      </c>
      <c r="K1433">
        <v>24</v>
      </c>
      <c r="L1433">
        <v>746</v>
      </c>
      <c r="M1433">
        <v>94</v>
      </c>
      <c r="N1433">
        <v>29</v>
      </c>
      <c r="O1433">
        <v>48</v>
      </c>
      <c r="P1433">
        <f>IF(Table13[[#This Row],[MntWines]] = 0,"",Table13[[#This Row],[MntWines]])</f>
        <v>1276</v>
      </c>
      <c r="Q1433">
        <f>IF(Table13[[#This Row],[MntFruits]] = 0, "",Table13[[#This Row],[MntFruits]])</f>
        <v>24</v>
      </c>
      <c r="R1433">
        <f>IF(Table13[[#This Row],[MntMeatProducts]] = 0, "",Table13[[#This Row],[MntMeatProducts]])</f>
        <v>746</v>
      </c>
      <c r="S1433">
        <f>IF(Table13[[#This Row],[MntFishProducts]] = 0, "",Table13[[#This Row],[MntFishProducts]])</f>
        <v>94</v>
      </c>
      <c r="T1433">
        <f>IF(Table13[[#This Row],[MntSweetProducts]] = 0, "",Table13[[#This Row],[MntSweetProducts]])</f>
        <v>29</v>
      </c>
      <c r="U1433">
        <f>IF(Table13[[#This Row],[MntGoldProds]] = 0, "",Table13[[#This Row],[MntGoldProds]])</f>
        <v>48</v>
      </c>
      <c r="V1433">
        <v>0</v>
      </c>
      <c r="W1433">
        <v>9</v>
      </c>
      <c r="X1433">
        <v>7</v>
      </c>
      <c r="Y1433">
        <v>11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 t="s">
        <v>30</v>
      </c>
      <c r="AI1433" s="13">
        <f>SUM(Table13[[#This Row],[MntWines]:[MntGoldProds]])</f>
        <v>2217</v>
      </c>
      <c r="AJ1433" s="13">
        <f>AVERAGE(Table13[[#This Row],[MntWines]:[MntGoldProds]])</f>
        <v>369.5</v>
      </c>
      <c r="AK1433">
        <f>IF(Table13[[#This Row],[Total Number of Purchases]]=0,0,Table13[[#This Row],[Total Spend]]/Table13[[#This Row],[Total Number of Purchases]])</f>
        <v>82.111111111111114</v>
      </c>
      <c r="AM1433">
        <f>SUM(Table13[[#This Row],[NumDealsPurchases]:[NumStorePurchases]])</f>
        <v>27</v>
      </c>
      <c r="AN1433" s="14">
        <f>Snapshot_Date-Table13[[#This Row],[Dt_Customer]]</f>
        <v>352</v>
      </c>
      <c r="AP1433" s="13">
        <f>Table13[[#This Row],[NumDealsPurchases]]/Table13[[#This Row],[Total Number of Purchases]]*100</f>
        <v>0</v>
      </c>
      <c r="AQ1433">
        <f>6-ROUNDUP(_xlfn.PERCENTRANK.INC(Table13[Recency],Table13[[#This Row],[Recency]])*5, 0)</f>
        <v>3</v>
      </c>
      <c r="AR1433">
        <f>ROUNDUP(_xlfn.PERCENTRANK.INC(Table13[Total Number of Purchases],Table13[[#This Row],[Total Number of Purchases]])*5,0)</f>
        <v>5</v>
      </c>
      <c r="AS1433">
        <f>ROUNDUP(_xlfn.PERCENTRANK.INC(Table13[Total Spend],Table13[[#This Row],[Total Spend]])*5,0)</f>
        <v>5</v>
      </c>
      <c r="AT1433" t="str">
        <f>Table13[[#This Row],[Recency Score]]&amp;Table13[[#This Row],[Frequency Score]]&amp;Table13[[#This Row],[Monetary Score]]</f>
        <v>355</v>
      </c>
      <c r="AU1433" t="str">
        <f t="shared" si="22"/>
        <v>Frequent Buyers</v>
      </c>
      <c r="AW1433" s="13">
        <f>DATEDIF(Table13[[#This Row],[Dt_Customer]], Snapshot_Date, "d")</f>
        <v>352</v>
      </c>
      <c r="AX1433" s="13">
        <f>Table13[[#This Row],[CL if today]]/365</f>
        <v>0.96438356164383565</v>
      </c>
      <c r="AY1433">
        <f>Table13[[#This Row],[Total Number of Purchases]]/Table13[[#This Row],[Corrected CL]]</f>
        <v>27.99715909090909</v>
      </c>
      <c r="AZ1433">
        <f>Table13[[#This Row],[Average Order Value (AOV)]]*Table13[[#This Row],[Freq per Year]]</f>
        <v>2298.877840909091</v>
      </c>
      <c r="BA1433">
        <f>Table13[[#This Row],[Total Spend]]/Table13[[#This Row],[Corrected CL]]</f>
        <v>2298.877840909091</v>
      </c>
      <c r="BB1433">
        <v>349.53389830508473</v>
      </c>
      <c r="BC1433" s="1">
        <f>Table13[[#This Row],[Dt_Customer]]+Table13[[#This Row],[Recency]]</f>
        <v>41611</v>
      </c>
      <c r="BD1433" s="16" t="str">
        <f>IF(COUNTIF(A:A, A1433) &gt; 1, "Duplicate", "Unique")</f>
        <v>Unique</v>
      </c>
    </row>
    <row r="1434" spans="1:56" x14ac:dyDescent="0.3">
      <c r="A1434">
        <v>153</v>
      </c>
      <c r="B1434">
        <v>1953</v>
      </c>
      <c r="C1434" t="s">
        <v>28</v>
      </c>
      <c r="D1434" t="s">
        <v>29</v>
      </c>
      <c r="E1434">
        <v>23272</v>
      </c>
      <c r="F1434">
        <v>0</v>
      </c>
      <c r="G1434">
        <v>0</v>
      </c>
      <c r="H1434" s="1">
        <v>41564</v>
      </c>
      <c r="I1434">
        <v>29</v>
      </c>
      <c r="J1434">
        <v>19</v>
      </c>
      <c r="K1434">
        <v>3</v>
      </c>
      <c r="L1434">
        <v>6</v>
      </c>
      <c r="M1434">
        <v>4</v>
      </c>
      <c r="N1434">
        <v>2</v>
      </c>
      <c r="O1434">
        <v>12</v>
      </c>
      <c r="P1434">
        <f>IF(Table13[[#This Row],[MntWines]] = 0,"",Table13[[#This Row],[MntWines]])</f>
        <v>19</v>
      </c>
      <c r="Q1434">
        <f>IF(Table13[[#This Row],[MntFruits]] = 0, "",Table13[[#This Row],[MntFruits]])</f>
        <v>3</v>
      </c>
      <c r="R1434">
        <f>IF(Table13[[#This Row],[MntMeatProducts]] = 0, "",Table13[[#This Row],[MntMeatProducts]])</f>
        <v>6</v>
      </c>
      <c r="S1434">
        <f>IF(Table13[[#This Row],[MntFishProducts]] = 0, "",Table13[[#This Row],[MntFishProducts]])</f>
        <v>4</v>
      </c>
      <c r="T1434">
        <f>IF(Table13[[#This Row],[MntSweetProducts]] = 0, "",Table13[[#This Row],[MntSweetProducts]])</f>
        <v>2</v>
      </c>
      <c r="U1434">
        <f>IF(Table13[[#This Row],[MntGoldProds]] = 0, "",Table13[[#This Row],[MntGoldProds]])</f>
        <v>12</v>
      </c>
      <c r="V1434">
        <v>1</v>
      </c>
      <c r="W1434">
        <v>1</v>
      </c>
      <c r="X1434">
        <v>0</v>
      </c>
      <c r="Y1434">
        <v>3</v>
      </c>
      <c r="Z1434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30</v>
      </c>
      <c r="AI1434" s="13">
        <f>SUM(Table13[[#This Row],[MntWines]:[MntGoldProds]])</f>
        <v>46</v>
      </c>
      <c r="AJ1434" s="13">
        <f>AVERAGE(Table13[[#This Row],[MntWines]:[MntGoldProds]])</f>
        <v>7.666666666666667</v>
      </c>
      <c r="AK1434">
        <f>IF(Table13[[#This Row],[Total Number of Purchases]]=0,0,Table13[[#This Row],[Total Spend]]/Table13[[#This Row],[Total Number of Purchases]])</f>
        <v>9.1999999999999993</v>
      </c>
      <c r="AM1434">
        <f>SUM(Table13[[#This Row],[NumDealsPurchases]:[NumStorePurchases]])</f>
        <v>5</v>
      </c>
      <c r="AN1434" s="14">
        <f>Snapshot_Date-Table13[[#This Row],[Dt_Customer]]</f>
        <v>352</v>
      </c>
      <c r="AP1434" s="13">
        <f>Table13[[#This Row],[NumDealsPurchases]]/Table13[[#This Row],[Total Number of Purchases]]*100</f>
        <v>20</v>
      </c>
      <c r="AQ1434">
        <f>6-ROUNDUP(_xlfn.PERCENTRANK.INC(Table13[Recency],Table13[[#This Row],[Recency]])*5, 0)</f>
        <v>4</v>
      </c>
      <c r="AR1434">
        <f>ROUNDUP(_xlfn.PERCENTRANK.INC(Table13[Total Number of Purchases],Table13[[#This Row],[Total Number of Purchases]])*5,0)</f>
        <v>1</v>
      </c>
      <c r="AS1434">
        <f>ROUNDUP(_xlfn.PERCENTRANK.INC(Table13[Total Spend],Table13[[#This Row],[Total Spend]])*5,0)</f>
        <v>1</v>
      </c>
      <c r="AT1434" t="str">
        <f>Table13[[#This Row],[Recency Score]]&amp;Table13[[#This Row],[Frequency Score]]&amp;Table13[[#This Row],[Monetary Score]]</f>
        <v>411</v>
      </c>
      <c r="AU1434" t="str">
        <f t="shared" si="22"/>
        <v>Potential Loyalists</v>
      </c>
      <c r="AW1434" s="13">
        <f>DATEDIF(Table13[[#This Row],[Dt_Customer]], Snapshot_Date, "d")</f>
        <v>352</v>
      </c>
      <c r="AX1434" s="13">
        <f>Table13[[#This Row],[CL if today]]/365</f>
        <v>0.96438356164383565</v>
      </c>
      <c r="AY1434">
        <f>Table13[[#This Row],[Total Number of Purchases]]/Table13[[#This Row],[Corrected CL]]</f>
        <v>5.1846590909090908</v>
      </c>
      <c r="AZ1434">
        <f>Table13[[#This Row],[Average Order Value (AOV)]]*Table13[[#This Row],[Freq per Year]]</f>
        <v>47.698863636363633</v>
      </c>
      <c r="BA1434">
        <f>Table13[[#This Row],[Total Spend]]/Table13[[#This Row],[Corrected CL]]</f>
        <v>47.698863636363633</v>
      </c>
      <c r="BB1434">
        <v>293.65439093484417</v>
      </c>
      <c r="BC1434" s="1">
        <f>Table13[[#This Row],[Dt_Customer]]+Table13[[#This Row],[Recency]]</f>
        <v>41593</v>
      </c>
      <c r="BD1434" s="16" t="str">
        <f>IF(COUNTIF(A:A, A1434) &gt; 1, "Duplicate", "Unique")</f>
        <v>Unique</v>
      </c>
    </row>
    <row r="1435" spans="1:56" x14ac:dyDescent="0.3">
      <c r="A1435">
        <v>6471</v>
      </c>
      <c r="B1435">
        <v>1971</v>
      </c>
      <c r="C1435" t="s">
        <v>41</v>
      </c>
      <c r="D1435" t="s">
        <v>31</v>
      </c>
      <c r="E1435">
        <v>36230</v>
      </c>
      <c r="F1435">
        <v>1</v>
      </c>
      <c r="G1435">
        <v>0</v>
      </c>
      <c r="H1435" s="1">
        <v>41564</v>
      </c>
      <c r="I1435">
        <v>17</v>
      </c>
      <c r="J1435">
        <v>14</v>
      </c>
      <c r="K1435">
        <v>2</v>
      </c>
      <c r="L1435">
        <v>30</v>
      </c>
      <c r="M1435">
        <v>8</v>
      </c>
      <c r="N1435">
        <v>2</v>
      </c>
      <c r="O1435">
        <v>3</v>
      </c>
      <c r="P1435">
        <f>IF(Table13[[#This Row],[MntWines]] = 0,"",Table13[[#This Row],[MntWines]])</f>
        <v>14</v>
      </c>
      <c r="Q1435">
        <f>IF(Table13[[#This Row],[MntFruits]] = 0, "",Table13[[#This Row],[MntFruits]])</f>
        <v>2</v>
      </c>
      <c r="R1435">
        <f>IF(Table13[[#This Row],[MntMeatProducts]] = 0, "",Table13[[#This Row],[MntMeatProducts]])</f>
        <v>30</v>
      </c>
      <c r="S1435">
        <f>IF(Table13[[#This Row],[MntFishProducts]] = 0, "",Table13[[#This Row],[MntFishProducts]])</f>
        <v>8</v>
      </c>
      <c r="T1435">
        <f>IF(Table13[[#This Row],[MntSweetProducts]] = 0, "",Table13[[#This Row],[MntSweetProducts]])</f>
        <v>2</v>
      </c>
      <c r="U1435">
        <f>IF(Table13[[#This Row],[MntGoldProds]] = 0, "",Table13[[#This Row],[MntGoldProds]])</f>
        <v>3</v>
      </c>
      <c r="V1435">
        <v>1</v>
      </c>
      <c r="W1435">
        <v>2</v>
      </c>
      <c r="X1435">
        <v>0</v>
      </c>
      <c r="Y1435">
        <v>4</v>
      </c>
      <c r="Z1435">
        <v>5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30</v>
      </c>
      <c r="AI1435" s="13">
        <f>SUM(Table13[[#This Row],[MntWines]:[MntGoldProds]])</f>
        <v>59</v>
      </c>
      <c r="AJ1435" s="13">
        <f>AVERAGE(Table13[[#This Row],[MntWines]:[MntGoldProds]])</f>
        <v>9.8333333333333339</v>
      </c>
      <c r="AK1435">
        <f>IF(Table13[[#This Row],[Total Number of Purchases]]=0,0,Table13[[#This Row],[Total Spend]]/Table13[[#This Row],[Total Number of Purchases]])</f>
        <v>8.4285714285714288</v>
      </c>
      <c r="AM1435">
        <f>SUM(Table13[[#This Row],[NumDealsPurchases]:[NumStorePurchases]])</f>
        <v>7</v>
      </c>
      <c r="AN1435" s="14">
        <f>Snapshot_Date-Table13[[#This Row],[Dt_Customer]]</f>
        <v>352</v>
      </c>
      <c r="AP1435" s="13">
        <f>Table13[[#This Row],[NumDealsPurchases]]/Table13[[#This Row],[Total Number of Purchases]]*100</f>
        <v>14.285714285714285</v>
      </c>
      <c r="AQ1435">
        <f>6-ROUNDUP(_xlfn.PERCENTRANK.INC(Table13[Recency],Table13[[#This Row],[Recency]])*5, 0)</f>
        <v>5</v>
      </c>
      <c r="AR1435">
        <f>ROUNDUP(_xlfn.PERCENTRANK.INC(Table13[Total Number of Purchases],Table13[[#This Row],[Total Number of Purchases]])*5,0)</f>
        <v>1</v>
      </c>
      <c r="AS1435">
        <f>ROUNDUP(_xlfn.PERCENTRANK.INC(Table13[Total Spend],Table13[[#This Row],[Total Spend]])*5,0)</f>
        <v>2</v>
      </c>
      <c r="AT1435" t="str">
        <f>Table13[[#This Row],[Recency Score]]&amp;Table13[[#This Row],[Frequency Score]]&amp;Table13[[#This Row],[Monetary Score]]</f>
        <v>512</v>
      </c>
      <c r="AU1435" t="str">
        <f t="shared" si="22"/>
        <v>Others</v>
      </c>
      <c r="AW1435" s="13">
        <f>DATEDIF(Table13[[#This Row],[Dt_Customer]], Snapshot_Date, "d")</f>
        <v>352</v>
      </c>
      <c r="AX1435" s="13">
        <f>Table13[[#This Row],[CL if today]]/365</f>
        <v>0.96438356164383565</v>
      </c>
      <c r="AY1435">
        <f>Table13[[#This Row],[Total Number of Purchases]]/Table13[[#This Row],[Corrected CL]]</f>
        <v>7.2585227272727266</v>
      </c>
      <c r="AZ1435">
        <f>Table13[[#This Row],[Average Order Value (AOV)]]*Table13[[#This Row],[Freq per Year]]</f>
        <v>61.178977272727266</v>
      </c>
      <c r="BA1435">
        <f>Table13[[#This Row],[Total Spend]]/Table13[[#This Row],[Corrected CL]]</f>
        <v>61.178977272727273</v>
      </c>
      <c r="BB1435">
        <v>33.087818696883851</v>
      </c>
      <c r="BC1435" s="1">
        <f>Table13[[#This Row],[Dt_Customer]]+Table13[[#This Row],[Recency]]</f>
        <v>41581</v>
      </c>
      <c r="BD1435" s="16" t="str">
        <f>IF(COUNTIF(A:A, A1435) &gt; 1, "Duplicate", "Unique")</f>
        <v>Unique</v>
      </c>
    </row>
    <row r="1436" spans="1:56" x14ac:dyDescent="0.3">
      <c r="A1436">
        <v>9970</v>
      </c>
      <c r="B1436">
        <v>1977</v>
      </c>
      <c r="C1436" t="s">
        <v>28</v>
      </c>
      <c r="D1436" t="s">
        <v>35</v>
      </c>
      <c r="E1436">
        <v>55375</v>
      </c>
      <c r="F1436">
        <v>0</v>
      </c>
      <c r="G1436">
        <v>1</v>
      </c>
      <c r="H1436" s="1">
        <v>41564</v>
      </c>
      <c r="I1436">
        <v>3</v>
      </c>
      <c r="J1436">
        <v>42</v>
      </c>
      <c r="K1436">
        <v>11</v>
      </c>
      <c r="L1436">
        <v>57</v>
      </c>
      <c r="M1436">
        <v>10</v>
      </c>
      <c r="N1436">
        <v>28</v>
      </c>
      <c r="O1436">
        <v>14</v>
      </c>
      <c r="P1436">
        <f>IF(Table13[[#This Row],[MntWines]] = 0,"",Table13[[#This Row],[MntWines]])</f>
        <v>42</v>
      </c>
      <c r="Q1436">
        <f>IF(Table13[[#This Row],[MntFruits]] = 0, "",Table13[[#This Row],[MntFruits]])</f>
        <v>11</v>
      </c>
      <c r="R1436">
        <f>IF(Table13[[#This Row],[MntMeatProducts]] = 0, "",Table13[[#This Row],[MntMeatProducts]])</f>
        <v>57</v>
      </c>
      <c r="S1436">
        <f>IF(Table13[[#This Row],[MntFishProducts]] = 0, "",Table13[[#This Row],[MntFishProducts]])</f>
        <v>10</v>
      </c>
      <c r="T1436">
        <f>IF(Table13[[#This Row],[MntSweetProducts]] = 0, "",Table13[[#This Row],[MntSweetProducts]])</f>
        <v>28</v>
      </c>
      <c r="U1436">
        <f>IF(Table13[[#This Row],[MntGoldProds]] = 0, "",Table13[[#This Row],[MntGoldProds]])</f>
        <v>14</v>
      </c>
      <c r="V1436">
        <v>1</v>
      </c>
      <c r="W1436">
        <v>1</v>
      </c>
      <c r="X1436">
        <v>1</v>
      </c>
      <c r="Y1436">
        <v>6</v>
      </c>
      <c r="Z1436">
        <v>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32</v>
      </c>
      <c r="AI1436" s="13">
        <f>SUM(Table13[[#This Row],[MntWines]:[MntGoldProds]])</f>
        <v>162</v>
      </c>
      <c r="AJ1436" s="13">
        <f>AVERAGE(Table13[[#This Row],[MntWines]:[MntGoldProds]])</f>
        <v>27</v>
      </c>
      <c r="AK1436">
        <f>IF(Table13[[#This Row],[Total Number of Purchases]]=0,0,Table13[[#This Row],[Total Spend]]/Table13[[#This Row],[Total Number of Purchases]])</f>
        <v>18</v>
      </c>
      <c r="AM1436">
        <f>SUM(Table13[[#This Row],[NumDealsPurchases]:[NumStorePurchases]])</f>
        <v>9</v>
      </c>
      <c r="AN1436" s="14">
        <f>Snapshot_Date-Table13[[#This Row],[Dt_Customer]]</f>
        <v>352</v>
      </c>
      <c r="AP1436" s="13">
        <f>Table13[[#This Row],[NumDealsPurchases]]/Table13[[#This Row],[Total Number of Purchases]]*100</f>
        <v>11.111111111111111</v>
      </c>
      <c r="AQ1436">
        <f>6-ROUNDUP(_xlfn.PERCENTRANK.INC(Table13[Recency],Table13[[#This Row],[Recency]])*5, 0)</f>
        <v>5</v>
      </c>
      <c r="AR1436">
        <f>ROUNDUP(_xlfn.PERCENTRANK.INC(Table13[Total Number of Purchases],Table13[[#This Row],[Total Number of Purchases]])*5,0)</f>
        <v>2</v>
      </c>
      <c r="AS1436">
        <f>ROUNDUP(_xlfn.PERCENTRANK.INC(Table13[Total Spend],Table13[[#This Row],[Total Spend]])*5,0)</f>
        <v>2</v>
      </c>
      <c r="AT1436" t="str">
        <f>Table13[[#This Row],[Recency Score]]&amp;Table13[[#This Row],[Frequency Score]]&amp;Table13[[#This Row],[Monetary Score]]</f>
        <v>522</v>
      </c>
      <c r="AU1436" t="str">
        <f t="shared" si="22"/>
        <v>Others</v>
      </c>
      <c r="AW1436" s="13">
        <f>DATEDIF(Table13[[#This Row],[Dt_Customer]], Snapshot_Date, "d")</f>
        <v>352</v>
      </c>
      <c r="AX1436" s="13">
        <f>Table13[[#This Row],[CL if today]]/365</f>
        <v>0.96438356164383565</v>
      </c>
      <c r="AY1436">
        <f>Table13[[#This Row],[Total Number of Purchases]]/Table13[[#This Row],[Corrected CL]]</f>
        <v>9.3323863636363633</v>
      </c>
      <c r="AZ1436">
        <f>Table13[[#This Row],[Average Order Value (AOV)]]*Table13[[#This Row],[Freq per Year]]</f>
        <v>167.98295454545453</v>
      </c>
      <c r="BA1436">
        <f>Table13[[#This Row],[Total Spend]]/Table13[[#This Row],[Corrected CL]]</f>
        <v>167.98295454545453</v>
      </c>
      <c r="BB1436">
        <v>33.087818696883851</v>
      </c>
      <c r="BC1436" s="1">
        <f>Table13[[#This Row],[Dt_Customer]]+Table13[[#This Row],[Recency]]</f>
        <v>41567</v>
      </c>
      <c r="BD1436" s="16" t="str">
        <f>IF(COUNTIF(A:A, A1436) &gt; 1, "Duplicate", "Unique")</f>
        <v>Unique</v>
      </c>
    </row>
    <row r="1437" spans="1:56" x14ac:dyDescent="0.3">
      <c r="A1437">
        <v>2891</v>
      </c>
      <c r="B1437">
        <v>1963</v>
      </c>
      <c r="C1437" t="s">
        <v>28</v>
      </c>
      <c r="D1437" t="s">
        <v>29</v>
      </c>
      <c r="E1437">
        <v>68118</v>
      </c>
      <c r="F1437">
        <v>0</v>
      </c>
      <c r="G1437">
        <v>1</v>
      </c>
      <c r="H1437" s="1">
        <v>41565</v>
      </c>
      <c r="I1437">
        <v>51</v>
      </c>
      <c r="J1437">
        <v>595</v>
      </c>
      <c r="K1437">
        <v>23</v>
      </c>
      <c r="L1437">
        <v>123</v>
      </c>
      <c r="M1437">
        <v>10</v>
      </c>
      <c r="N1437">
        <v>23</v>
      </c>
      <c r="O1437">
        <v>154</v>
      </c>
      <c r="P1437">
        <f>IF(Table13[[#This Row],[MntWines]] = 0,"",Table13[[#This Row],[MntWines]])</f>
        <v>595</v>
      </c>
      <c r="Q1437">
        <f>IF(Table13[[#This Row],[MntFruits]] = 0, "",Table13[[#This Row],[MntFruits]])</f>
        <v>23</v>
      </c>
      <c r="R1437">
        <f>IF(Table13[[#This Row],[MntMeatProducts]] = 0, "",Table13[[#This Row],[MntMeatProducts]])</f>
        <v>123</v>
      </c>
      <c r="S1437">
        <f>IF(Table13[[#This Row],[MntFishProducts]] = 0, "",Table13[[#This Row],[MntFishProducts]])</f>
        <v>10</v>
      </c>
      <c r="T1437">
        <f>IF(Table13[[#This Row],[MntSweetProducts]] = 0, "",Table13[[#This Row],[MntSweetProducts]])</f>
        <v>23</v>
      </c>
      <c r="U1437">
        <f>IF(Table13[[#This Row],[MntGoldProds]] = 0, "",Table13[[#This Row],[MntGoldProds]])</f>
        <v>154</v>
      </c>
      <c r="V1437">
        <v>2</v>
      </c>
      <c r="W1437">
        <v>8</v>
      </c>
      <c r="X1437">
        <v>9</v>
      </c>
      <c r="Y1437">
        <v>4</v>
      </c>
      <c r="Z1437">
        <v>6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34</v>
      </c>
      <c r="AI1437" s="13">
        <f>SUM(Table13[[#This Row],[MntWines]:[MntGoldProds]])</f>
        <v>928</v>
      </c>
      <c r="AJ1437" s="13">
        <f>AVERAGE(Table13[[#This Row],[MntWines]:[MntGoldProds]])</f>
        <v>154.66666666666666</v>
      </c>
      <c r="AK1437">
        <f>IF(Table13[[#This Row],[Total Number of Purchases]]=0,0,Table13[[#This Row],[Total Spend]]/Table13[[#This Row],[Total Number of Purchases]])</f>
        <v>40.347826086956523</v>
      </c>
      <c r="AM1437">
        <f>SUM(Table13[[#This Row],[NumDealsPurchases]:[NumStorePurchases]])</f>
        <v>23</v>
      </c>
      <c r="AN1437" s="14">
        <f>Snapshot_Date-Table13[[#This Row],[Dt_Customer]]</f>
        <v>351</v>
      </c>
      <c r="AP1437" s="13">
        <f>Table13[[#This Row],[NumDealsPurchases]]/Table13[[#This Row],[Total Number of Purchases]]*100</f>
        <v>8.695652173913043</v>
      </c>
      <c r="AQ1437">
        <f>6-ROUNDUP(_xlfn.PERCENTRANK.INC(Table13[Recency],Table13[[#This Row],[Recency]])*5, 0)</f>
        <v>3</v>
      </c>
      <c r="AR1437">
        <f>ROUNDUP(_xlfn.PERCENTRANK.INC(Table13[Total Number of Purchases],Table13[[#This Row],[Total Number of Purchases]])*5,0)</f>
        <v>5</v>
      </c>
      <c r="AS1437">
        <f>ROUNDUP(_xlfn.PERCENTRANK.INC(Table13[Total Spend],Table13[[#This Row],[Total Spend]])*5,0)</f>
        <v>4</v>
      </c>
      <c r="AT1437" t="str">
        <f>Table13[[#This Row],[Recency Score]]&amp;Table13[[#This Row],[Frequency Score]]&amp;Table13[[#This Row],[Monetary Score]]</f>
        <v>354</v>
      </c>
      <c r="AU1437" t="str">
        <f t="shared" si="22"/>
        <v>Frequent Buyers</v>
      </c>
      <c r="AW1437" s="13">
        <f>DATEDIF(Table13[[#This Row],[Dt_Customer]], Snapshot_Date, "d")</f>
        <v>351</v>
      </c>
      <c r="AX1437" s="13">
        <f>Table13[[#This Row],[CL if today]]/365</f>
        <v>0.9616438356164384</v>
      </c>
      <c r="AY1437">
        <f>Table13[[#This Row],[Total Number of Purchases]]/Table13[[#This Row],[Corrected CL]]</f>
        <v>23.917378917378915</v>
      </c>
      <c r="AZ1437">
        <f>Table13[[#This Row],[Average Order Value (AOV)]]*Table13[[#This Row],[Freq per Year]]</f>
        <v>965.01424501424492</v>
      </c>
      <c r="BA1437">
        <f>Table13[[#This Row],[Total Spend]]/Table13[[#This Row],[Corrected CL]]</f>
        <v>965.01424501424492</v>
      </c>
      <c r="BB1437">
        <v>65.141643059490079</v>
      </c>
      <c r="BC1437" s="1">
        <f>Table13[[#This Row],[Dt_Customer]]+Table13[[#This Row],[Recency]]</f>
        <v>41616</v>
      </c>
      <c r="BD1437" s="16" t="str">
        <f>IF(COUNTIF(A:A, A1437) &gt; 1, "Duplicate", "Unique")</f>
        <v>Unique</v>
      </c>
    </row>
    <row r="1438" spans="1:56" x14ac:dyDescent="0.3">
      <c r="A1438">
        <v>5011</v>
      </c>
      <c r="B1438">
        <v>1963</v>
      </c>
      <c r="C1438" t="s">
        <v>28</v>
      </c>
      <c r="D1438" t="s">
        <v>29</v>
      </c>
      <c r="E1438">
        <v>68118</v>
      </c>
      <c r="F1438">
        <v>0</v>
      </c>
      <c r="G1438">
        <v>1</v>
      </c>
      <c r="H1438" s="1">
        <v>41565</v>
      </c>
      <c r="I1438">
        <v>51</v>
      </c>
      <c r="J1438">
        <v>595</v>
      </c>
      <c r="K1438">
        <v>23</v>
      </c>
      <c r="L1438">
        <v>123</v>
      </c>
      <c r="M1438">
        <v>10</v>
      </c>
      <c r="N1438">
        <v>23</v>
      </c>
      <c r="O1438">
        <v>154</v>
      </c>
      <c r="P1438">
        <f>IF(Table13[[#This Row],[MntWines]] = 0,"",Table13[[#This Row],[MntWines]])</f>
        <v>595</v>
      </c>
      <c r="Q1438">
        <f>IF(Table13[[#This Row],[MntFruits]] = 0, "",Table13[[#This Row],[MntFruits]])</f>
        <v>23</v>
      </c>
      <c r="R1438">
        <f>IF(Table13[[#This Row],[MntMeatProducts]] = 0, "",Table13[[#This Row],[MntMeatProducts]])</f>
        <v>123</v>
      </c>
      <c r="S1438">
        <f>IF(Table13[[#This Row],[MntFishProducts]] = 0, "",Table13[[#This Row],[MntFishProducts]])</f>
        <v>10</v>
      </c>
      <c r="T1438">
        <f>IF(Table13[[#This Row],[MntSweetProducts]] = 0, "",Table13[[#This Row],[MntSweetProducts]])</f>
        <v>23</v>
      </c>
      <c r="U1438">
        <f>IF(Table13[[#This Row],[MntGoldProds]] = 0, "",Table13[[#This Row],[MntGoldProds]])</f>
        <v>154</v>
      </c>
      <c r="V1438">
        <v>2</v>
      </c>
      <c r="W1438">
        <v>8</v>
      </c>
      <c r="X1438">
        <v>9</v>
      </c>
      <c r="Y1438">
        <v>4</v>
      </c>
      <c r="Z1438">
        <v>6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30</v>
      </c>
      <c r="AI1438" s="13">
        <f>SUM(Table13[[#This Row],[MntWines]:[MntGoldProds]])</f>
        <v>928</v>
      </c>
      <c r="AJ1438" s="13">
        <f>AVERAGE(Table13[[#This Row],[MntWines]:[MntGoldProds]])</f>
        <v>154.66666666666666</v>
      </c>
      <c r="AK1438">
        <f>IF(Table13[[#This Row],[Total Number of Purchases]]=0,0,Table13[[#This Row],[Total Spend]]/Table13[[#This Row],[Total Number of Purchases]])</f>
        <v>40.347826086956523</v>
      </c>
      <c r="AM1438">
        <f>SUM(Table13[[#This Row],[NumDealsPurchases]:[NumStorePurchases]])</f>
        <v>23</v>
      </c>
      <c r="AN1438" s="14">
        <f>Snapshot_Date-Table13[[#This Row],[Dt_Customer]]</f>
        <v>351</v>
      </c>
      <c r="AP1438" s="13">
        <f>Table13[[#This Row],[NumDealsPurchases]]/Table13[[#This Row],[Total Number of Purchases]]*100</f>
        <v>8.695652173913043</v>
      </c>
      <c r="AQ1438">
        <f>6-ROUNDUP(_xlfn.PERCENTRANK.INC(Table13[Recency],Table13[[#This Row],[Recency]])*5, 0)</f>
        <v>3</v>
      </c>
      <c r="AR1438">
        <f>ROUNDUP(_xlfn.PERCENTRANK.INC(Table13[Total Number of Purchases],Table13[[#This Row],[Total Number of Purchases]])*5,0)</f>
        <v>5</v>
      </c>
      <c r="AS1438">
        <f>ROUNDUP(_xlfn.PERCENTRANK.INC(Table13[Total Spend],Table13[[#This Row],[Total Spend]])*5,0)</f>
        <v>4</v>
      </c>
      <c r="AT1438" t="str">
        <f>Table13[[#This Row],[Recency Score]]&amp;Table13[[#This Row],[Frequency Score]]&amp;Table13[[#This Row],[Monetary Score]]</f>
        <v>354</v>
      </c>
      <c r="AU1438" t="str">
        <f t="shared" si="22"/>
        <v>Frequent Buyers</v>
      </c>
      <c r="AW1438" s="13">
        <f>DATEDIF(Table13[[#This Row],[Dt_Customer]], Snapshot_Date, "d")</f>
        <v>351</v>
      </c>
      <c r="AX1438" s="13">
        <f>Table13[[#This Row],[CL if today]]/365</f>
        <v>0.9616438356164384</v>
      </c>
      <c r="AY1438">
        <f>Table13[[#This Row],[Total Number of Purchases]]/Table13[[#This Row],[Corrected CL]]</f>
        <v>23.917378917378915</v>
      </c>
      <c r="AZ1438">
        <f>Table13[[#This Row],[Average Order Value (AOV)]]*Table13[[#This Row],[Freq per Year]]</f>
        <v>965.01424501424492</v>
      </c>
      <c r="BA1438">
        <f>Table13[[#This Row],[Total Spend]]/Table13[[#This Row],[Corrected CL]]</f>
        <v>965.01424501424492</v>
      </c>
      <c r="BB1438">
        <v>508.72521246458922</v>
      </c>
      <c r="BC1438" s="1">
        <f>Table13[[#This Row],[Dt_Customer]]+Table13[[#This Row],[Recency]]</f>
        <v>41616</v>
      </c>
      <c r="BD1438" s="16" t="str">
        <f>IF(COUNTIF(A:A, A1438) &gt; 1, "Duplicate", "Unique")</f>
        <v>Unique</v>
      </c>
    </row>
    <row r="1439" spans="1:56" x14ac:dyDescent="0.3">
      <c r="A1439">
        <v>7444</v>
      </c>
      <c r="B1439">
        <v>1969</v>
      </c>
      <c r="C1439" t="s">
        <v>41</v>
      </c>
      <c r="D1439" t="s">
        <v>33</v>
      </c>
      <c r="E1439">
        <v>42169</v>
      </c>
      <c r="F1439">
        <v>1</v>
      </c>
      <c r="G1439">
        <v>1</v>
      </c>
      <c r="H1439" s="1">
        <v>41566</v>
      </c>
      <c r="I1439">
        <v>20</v>
      </c>
      <c r="J1439">
        <v>19</v>
      </c>
      <c r="K1439">
        <v>0</v>
      </c>
      <c r="L1439">
        <v>9</v>
      </c>
      <c r="M1439">
        <v>0</v>
      </c>
      <c r="N1439">
        <v>0</v>
      </c>
      <c r="O1439">
        <v>2</v>
      </c>
      <c r="P1439">
        <f>IF(Table13[[#This Row],[MntWines]] = 0,"",Table13[[#This Row],[MntWines]])</f>
        <v>19</v>
      </c>
      <c r="Q1439" t="str">
        <f>IF(Table13[[#This Row],[MntFruits]] = 0, "",Table13[[#This Row],[MntFruits]])</f>
        <v/>
      </c>
      <c r="R1439">
        <f>IF(Table13[[#This Row],[MntMeatProducts]] = 0, "",Table13[[#This Row],[MntMeatProducts]])</f>
        <v>9</v>
      </c>
      <c r="S1439" t="str">
        <f>IF(Table13[[#This Row],[MntFishProducts]] = 0, "",Table13[[#This Row],[MntFishProducts]])</f>
        <v/>
      </c>
      <c r="T1439" t="str">
        <f>IF(Table13[[#This Row],[MntSweetProducts]] = 0, "",Table13[[#This Row],[MntSweetProducts]])</f>
        <v/>
      </c>
      <c r="U1439">
        <f>IF(Table13[[#This Row],[MntGoldProds]] = 0, "",Table13[[#This Row],[MntGoldProds]])</f>
        <v>2</v>
      </c>
      <c r="V1439">
        <v>2</v>
      </c>
      <c r="W1439">
        <v>1</v>
      </c>
      <c r="X1439">
        <v>0</v>
      </c>
      <c r="Y1439">
        <v>3</v>
      </c>
      <c r="Z1439">
        <v>8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30</v>
      </c>
      <c r="AI1439" s="13">
        <f>SUM(Table13[[#This Row],[MntWines]:[MntGoldProds]])</f>
        <v>30</v>
      </c>
      <c r="AJ1439" s="13">
        <f>AVERAGE(Table13[[#This Row],[MntWines]:[MntGoldProds]])</f>
        <v>5</v>
      </c>
      <c r="AK1439">
        <f>IF(Table13[[#This Row],[Total Number of Purchases]]=0,0,Table13[[#This Row],[Total Spend]]/Table13[[#This Row],[Total Number of Purchases]])</f>
        <v>5</v>
      </c>
      <c r="AM1439">
        <f>SUM(Table13[[#This Row],[NumDealsPurchases]:[NumStorePurchases]])</f>
        <v>6</v>
      </c>
      <c r="AN1439" s="14">
        <f>Snapshot_Date-Table13[[#This Row],[Dt_Customer]]</f>
        <v>350</v>
      </c>
      <c r="AP1439" s="13">
        <f>Table13[[#This Row],[NumDealsPurchases]]/Table13[[#This Row],[Total Number of Purchases]]*100</f>
        <v>33.333333333333329</v>
      </c>
      <c r="AQ1439">
        <f>6-ROUNDUP(_xlfn.PERCENTRANK.INC(Table13[Recency],Table13[[#This Row],[Recency]])*5, 0)</f>
        <v>4</v>
      </c>
      <c r="AR1439">
        <f>ROUNDUP(_xlfn.PERCENTRANK.INC(Table13[Total Number of Purchases],Table13[[#This Row],[Total Number of Purchases]])*5,0)</f>
        <v>1</v>
      </c>
      <c r="AS1439">
        <f>ROUNDUP(_xlfn.PERCENTRANK.INC(Table13[Total Spend],Table13[[#This Row],[Total Spend]])*5,0)</f>
        <v>1</v>
      </c>
      <c r="AT1439" t="str">
        <f>Table13[[#This Row],[Recency Score]]&amp;Table13[[#This Row],[Frequency Score]]&amp;Table13[[#This Row],[Monetary Score]]</f>
        <v>411</v>
      </c>
      <c r="AU1439" t="str">
        <f t="shared" si="22"/>
        <v>Potential Loyalists</v>
      </c>
      <c r="AW1439" s="13">
        <f>DATEDIF(Table13[[#This Row],[Dt_Customer]], Snapshot_Date, "d")</f>
        <v>350</v>
      </c>
      <c r="AX1439" s="13">
        <f>Table13[[#This Row],[CL if today]]/365</f>
        <v>0.95890410958904104</v>
      </c>
      <c r="AY1439">
        <f>Table13[[#This Row],[Total Number of Purchases]]/Table13[[#This Row],[Corrected CL]]</f>
        <v>6.2571428571428571</v>
      </c>
      <c r="AZ1439">
        <f>Table13[[#This Row],[Average Order Value (AOV)]]*Table13[[#This Row],[Freq per Year]]</f>
        <v>31.285714285714285</v>
      </c>
      <c r="BA1439">
        <f>Table13[[#This Row],[Total Spend]]/Table13[[#This Row],[Corrected CL]]</f>
        <v>31.285714285714288</v>
      </c>
      <c r="BB1439">
        <v>2298.877840909091</v>
      </c>
      <c r="BC1439" s="1">
        <f>Table13[[#This Row],[Dt_Customer]]+Table13[[#This Row],[Recency]]</f>
        <v>41586</v>
      </c>
      <c r="BD1439" s="16" t="str">
        <f>IF(COUNTIF(A:A, A1439) &gt; 1, "Duplicate", "Unique")</f>
        <v>Unique</v>
      </c>
    </row>
    <row r="1440" spans="1:56" x14ac:dyDescent="0.3">
      <c r="A1440">
        <v>1655</v>
      </c>
      <c r="B1440">
        <v>1979</v>
      </c>
      <c r="C1440" t="s">
        <v>28</v>
      </c>
      <c r="D1440" t="s">
        <v>35</v>
      </c>
      <c r="E1440">
        <v>34350</v>
      </c>
      <c r="F1440">
        <v>1</v>
      </c>
      <c r="G1440">
        <v>0</v>
      </c>
      <c r="H1440" s="1">
        <v>41566</v>
      </c>
      <c r="I1440">
        <v>81</v>
      </c>
      <c r="J1440">
        <v>16</v>
      </c>
      <c r="K1440">
        <v>3</v>
      </c>
      <c r="L1440">
        <v>15</v>
      </c>
      <c r="M1440">
        <v>2</v>
      </c>
      <c r="N1440">
        <v>1</v>
      </c>
      <c r="O1440">
        <v>11</v>
      </c>
      <c r="P1440">
        <f>IF(Table13[[#This Row],[MntWines]] = 0,"",Table13[[#This Row],[MntWines]])</f>
        <v>16</v>
      </c>
      <c r="Q1440">
        <f>IF(Table13[[#This Row],[MntFruits]] = 0, "",Table13[[#This Row],[MntFruits]])</f>
        <v>3</v>
      </c>
      <c r="R1440">
        <f>IF(Table13[[#This Row],[MntMeatProducts]] = 0, "",Table13[[#This Row],[MntMeatProducts]])</f>
        <v>15</v>
      </c>
      <c r="S1440">
        <f>IF(Table13[[#This Row],[MntFishProducts]] = 0, "",Table13[[#This Row],[MntFishProducts]])</f>
        <v>2</v>
      </c>
      <c r="T1440">
        <f>IF(Table13[[#This Row],[MntSweetProducts]] = 0, "",Table13[[#This Row],[MntSweetProducts]])</f>
        <v>1</v>
      </c>
      <c r="U1440">
        <f>IF(Table13[[#This Row],[MntGoldProds]] = 0, "",Table13[[#This Row],[MntGoldProds]])</f>
        <v>11</v>
      </c>
      <c r="V1440">
        <v>1</v>
      </c>
      <c r="W1440">
        <v>1</v>
      </c>
      <c r="X1440">
        <v>0</v>
      </c>
      <c r="Y1440">
        <v>3</v>
      </c>
      <c r="Z1440">
        <v>7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36</v>
      </c>
      <c r="AI1440" s="13">
        <f>SUM(Table13[[#This Row],[MntWines]:[MntGoldProds]])</f>
        <v>48</v>
      </c>
      <c r="AJ1440" s="13">
        <f>AVERAGE(Table13[[#This Row],[MntWines]:[MntGoldProds]])</f>
        <v>8</v>
      </c>
      <c r="AK1440">
        <f>IF(Table13[[#This Row],[Total Number of Purchases]]=0,0,Table13[[#This Row],[Total Spend]]/Table13[[#This Row],[Total Number of Purchases]])</f>
        <v>9.6</v>
      </c>
      <c r="AM1440">
        <f>SUM(Table13[[#This Row],[NumDealsPurchases]:[NumStorePurchases]])</f>
        <v>5</v>
      </c>
      <c r="AN1440" s="14">
        <f>Snapshot_Date-Table13[[#This Row],[Dt_Customer]]</f>
        <v>350</v>
      </c>
      <c r="AP1440" s="13">
        <f>Table13[[#This Row],[NumDealsPurchases]]/Table13[[#This Row],[Total Number of Purchases]]*100</f>
        <v>20</v>
      </c>
      <c r="AQ1440">
        <f>6-ROUNDUP(_xlfn.PERCENTRANK.INC(Table13[Recency],Table13[[#This Row],[Recency]])*5, 0)</f>
        <v>1</v>
      </c>
      <c r="AR1440">
        <f>ROUNDUP(_xlfn.PERCENTRANK.INC(Table13[Total Number of Purchases],Table13[[#This Row],[Total Number of Purchases]])*5,0)</f>
        <v>1</v>
      </c>
      <c r="AS1440">
        <f>ROUNDUP(_xlfn.PERCENTRANK.INC(Table13[Total Spend],Table13[[#This Row],[Total Spend]])*5,0)</f>
        <v>1</v>
      </c>
      <c r="AT1440" t="str">
        <f>Table13[[#This Row],[Recency Score]]&amp;Table13[[#This Row],[Frequency Score]]&amp;Table13[[#This Row],[Monetary Score]]</f>
        <v>111</v>
      </c>
      <c r="AU1440" t="str">
        <f t="shared" si="22"/>
        <v>Lost</v>
      </c>
      <c r="AW1440" s="13">
        <f>DATEDIF(Table13[[#This Row],[Dt_Customer]], Snapshot_Date, "d")</f>
        <v>350</v>
      </c>
      <c r="AX1440" s="13">
        <f>Table13[[#This Row],[CL if today]]/365</f>
        <v>0.95890410958904104</v>
      </c>
      <c r="AY1440">
        <f>Table13[[#This Row],[Total Number of Purchases]]/Table13[[#This Row],[Corrected CL]]</f>
        <v>5.2142857142857144</v>
      </c>
      <c r="AZ1440">
        <f>Table13[[#This Row],[Average Order Value (AOV)]]*Table13[[#This Row],[Freq per Year]]</f>
        <v>50.057142857142857</v>
      </c>
      <c r="BA1440">
        <f>Table13[[#This Row],[Total Spend]]/Table13[[#This Row],[Corrected CL]]</f>
        <v>50.057142857142857</v>
      </c>
      <c r="BB1440">
        <v>74.447592067988666</v>
      </c>
      <c r="BC1440" s="1">
        <f>Table13[[#This Row],[Dt_Customer]]+Table13[[#This Row],[Recency]]</f>
        <v>41647</v>
      </c>
      <c r="BD1440" s="16" t="str">
        <f>IF(COUNTIF(A:A, A1440) &gt; 1, "Duplicate", "Unique")</f>
        <v>Unique</v>
      </c>
    </row>
    <row r="1441" spans="1:56" x14ac:dyDescent="0.3">
      <c r="A1441">
        <v>3578</v>
      </c>
      <c r="B1441">
        <v>1949</v>
      </c>
      <c r="C1441" t="s">
        <v>28</v>
      </c>
      <c r="D1441" t="s">
        <v>29</v>
      </c>
      <c r="E1441">
        <v>49160</v>
      </c>
      <c r="F1441">
        <v>0</v>
      </c>
      <c r="G1441">
        <v>1</v>
      </c>
      <c r="H1441" s="1">
        <v>41567</v>
      </c>
      <c r="I1441">
        <v>29</v>
      </c>
      <c r="J1441">
        <v>122</v>
      </c>
      <c r="K1441">
        <v>21</v>
      </c>
      <c r="L1441">
        <v>43</v>
      </c>
      <c r="M1441">
        <v>25</v>
      </c>
      <c r="N1441">
        <v>10</v>
      </c>
      <c r="O1441">
        <v>15</v>
      </c>
      <c r="P1441">
        <f>IF(Table13[[#This Row],[MntWines]] = 0,"",Table13[[#This Row],[MntWines]])</f>
        <v>122</v>
      </c>
      <c r="Q1441">
        <f>IF(Table13[[#This Row],[MntFruits]] = 0, "",Table13[[#This Row],[MntFruits]])</f>
        <v>21</v>
      </c>
      <c r="R1441">
        <f>IF(Table13[[#This Row],[MntMeatProducts]] = 0, "",Table13[[#This Row],[MntMeatProducts]])</f>
        <v>43</v>
      </c>
      <c r="S1441">
        <f>IF(Table13[[#This Row],[MntFishProducts]] = 0, "",Table13[[#This Row],[MntFishProducts]])</f>
        <v>25</v>
      </c>
      <c r="T1441">
        <f>IF(Table13[[#This Row],[MntSweetProducts]] = 0, "",Table13[[#This Row],[MntSweetProducts]])</f>
        <v>10</v>
      </c>
      <c r="U1441">
        <f>IF(Table13[[#This Row],[MntGoldProds]] = 0, "",Table13[[#This Row],[MntGoldProds]])</f>
        <v>15</v>
      </c>
      <c r="V1441">
        <v>2</v>
      </c>
      <c r="W1441">
        <v>3</v>
      </c>
      <c r="X1441">
        <v>1</v>
      </c>
      <c r="Y1441">
        <v>6</v>
      </c>
      <c r="Z1441">
        <v>6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30</v>
      </c>
      <c r="AI1441" s="13">
        <f>SUM(Table13[[#This Row],[MntWines]:[MntGoldProds]])</f>
        <v>236</v>
      </c>
      <c r="AJ1441" s="13">
        <f>AVERAGE(Table13[[#This Row],[MntWines]:[MntGoldProds]])</f>
        <v>39.333333333333336</v>
      </c>
      <c r="AK1441">
        <f>IF(Table13[[#This Row],[Total Number of Purchases]]=0,0,Table13[[#This Row],[Total Spend]]/Table13[[#This Row],[Total Number of Purchases]])</f>
        <v>19.666666666666668</v>
      </c>
      <c r="AM1441">
        <f>SUM(Table13[[#This Row],[NumDealsPurchases]:[NumStorePurchases]])</f>
        <v>12</v>
      </c>
      <c r="AN1441" s="14">
        <f>Snapshot_Date-Table13[[#This Row],[Dt_Customer]]</f>
        <v>349</v>
      </c>
      <c r="AP1441" s="13">
        <f>Table13[[#This Row],[NumDealsPurchases]]/Table13[[#This Row],[Total Number of Purchases]]*100</f>
        <v>16.666666666666664</v>
      </c>
      <c r="AQ1441">
        <f>6-ROUNDUP(_xlfn.PERCENTRANK.INC(Table13[Recency],Table13[[#This Row],[Recency]])*5, 0)</f>
        <v>4</v>
      </c>
      <c r="AR1441">
        <f>ROUNDUP(_xlfn.PERCENTRANK.INC(Table13[Total Number of Purchases],Table13[[#This Row],[Total Number of Purchases]])*5,0)</f>
        <v>2</v>
      </c>
      <c r="AS1441">
        <f>ROUNDUP(_xlfn.PERCENTRANK.INC(Table13[Total Spend],Table13[[#This Row],[Total Spend]])*5,0)</f>
        <v>3</v>
      </c>
      <c r="AT1441" t="str">
        <f>Table13[[#This Row],[Recency Score]]&amp;Table13[[#This Row],[Frequency Score]]&amp;Table13[[#This Row],[Monetary Score]]</f>
        <v>423</v>
      </c>
      <c r="AU1441" t="str">
        <f t="shared" si="22"/>
        <v>Potential Loyalists</v>
      </c>
      <c r="AW1441" s="13">
        <f>DATEDIF(Table13[[#This Row],[Dt_Customer]], Snapshot_Date, "d")</f>
        <v>349</v>
      </c>
      <c r="AX1441" s="13">
        <f>Table13[[#This Row],[CL if today]]/365</f>
        <v>0.95616438356164379</v>
      </c>
      <c r="AY1441">
        <f>Table13[[#This Row],[Total Number of Purchases]]/Table13[[#This Row],[Corrected CL]]</f>
        <v>12.550143266475645</v>
      </c>
      <c r="AZ1441">
        <f>Table13[[#This Row],[Average Order Value (AOV)]]*Table13[[#This Row],[Freq per Year]]</f>
        <v>246.8194842406877</v>
      </c>
      <c r="BA1441">
        <f>Table13[[#This Row],[Total Spend]]/Table13[[#This Row],[Corrected CL]]</f>
        <v>246.8194842406877</v>
      </c>
      <c r="BB1441">
        <v>965.01424501424492</v>
      </c>
      <c r="BC1441" s="1">
        <f>Table13[[#This Row],[Dt_Customer]]+Table13[[#This Row],[Recency]]</f>
        <v>41596</v>
      </c>
      <c r="BD1441" s="16" t="str">
        <f>IF(COUNTIF(A:A, A1441) &gt; 1, "Duplicate", "Unique")</f>
        <v>Unique</v>
      </c>
    </row>
    <row r="1442" spans="1:56" x14ac:dyDescent="0.3">
      <c r="A1442">
        <v>5389</v>
      </c>
      <c r="B1442">
        <v>1964</v>
      </c>
      <c r="C1442" t="s">
        <v>28</v>
      </c>
      <c r="D1442" t="s">
        <v>33</v>
      </c>
      <c r="E1442">
        <v>48920</v>
      </c>
      <c r="F1442">
        <v>0</v>
      </c>
      <c r="G1442">
        <v>2</v>
      </c>
      <c r="H1442" s="1">
        <v>41567</v>
      </c>
      <c r="I1442">
        <v>93</v>
      </c>
      <c r="J1442">
        <v>238</v>
      </c>
      <c r="K1442">
        <v>17</v>
      </c>
      <c r="L1442">
        <v>68</v>
      </c>
      <c r="M1442">
        <v>8</v>
      </c>
      <c r="N1442">
        <v>10</v>
      </c>
      <c r="O1442">
        <v>6</v>
      </c>
      <c r="P1442">
        <f>IF(Table13[[#This Row],[MntWines]] = 0,"",Table13[[#This Row],[MntWines]])</f>
        <v>238</v>
      </c>
      <c r="Q1442">
        <f>IF(Table13[[#This Row],[MntFruits]] = 0, "",Table13[[#This Row],[MntFruits]])</f>
        <v>17</v>
      </c>
      <c r="R1442">
        <f>IF(Table13[[#This Row],[MntMeatProducts]] = 0, "",Table13[[#This Row],[MntMeatProducts]])</f>
        <v>68</v>
      </c>
      <c r="S1442">
        <f>IF(Table13[[#This Row],[MntFishProducts]] = 0, "",Table13[[#This Row],[MntFishProducts]])</f>
        <v>8</v>
      </c>
      <c r="T1442">
        <f>IF(Table13[[#This Row],[MntSweetProducts]] = 0, "",Table13[[#This Row],[MntSweetProducts]])</f>
        <v>10</v>
      </c>
      <c r="U1442">
        <f>IF(Table13[[#This Row],[MntGoldProds]] = 0, "",Table13[[#This Row],[MntGoldProds]])</f>
        <v>6</v>
      </c>
      <c r="V1442">
        <v>3</v>
      </c>
      <c r="W1442">
        <v>6</v>
      </c>
      <c r="X1442">
        <v>2</v>
      </c>
      <c r="Y1442">
        <v>5</v>
      </c>
      <c r="Z1442">
        <v>7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 t="s">
        <v>30</v>
      </c>
      <c r="AI1442" s="13">
        <f>SUM(Table13[[#This Row],[MntWines]:[MntGoldProds]])</f>
        <v>347</v>
      </c>
      <c r="AJ1442" s="13">
        <f>AVERAGE(Table13[[#This Row],[MntWines]:[MntGoldProds]])</f>
        <v>57.833333333333336</v>
      </c>
      <c r="AK1442">
        <f>IF(Table13[[#This Row],[Total Number of Purchases]]=0,0,Table13[[#This Row],[Total Spend]]/Table13[[#This Row],[Total Number of Purchases]])</f>
        <v>21.6875</v>
      </c>
      <c r="AM1442">
        <f>SUM(Table13[[#This Row],[NumDealsPurchases]:[NumStorePurchases]])</f>
        <v>16</v>
      </c>
      <c r="AN1442" s="14">
        <f>Snapshot_Date-Table13[[#This Row],[Dt_Customer]]</f>
        <v>349</v>
      </c>
      <c r="AP1442" s="13">
        <f>Table13[[#This Row],[NumDealsPurchases]]/Table13[[#This Row],[Total Number of Purchases]]*100</f>
        <v>18.75</v>
      </c>
      <c r="AQ1442">
        <f>6-ROUNDUP(_xlfn.PERCENTRANK.INC(Table13[Recency],Table13[[#This Row],[Recency]])*5, 0)</f>
        <v>1</v>
      </c>
      <c r="AR1442">
        <f>ROUNDUP(_xlfn.PERCENTRANK.INC(Table13[Total Number of Purchases],Table13[[#This Row],[Total Number of Purchases]])*5,0)</f>
        <v>3</v>
      </c>
      <c r="AS1442">
        <f>ROUNDUP(_xlfn.PERCENTRANK.INC(Table13[Total Spend],Table13[[#This Row],[Total Spend]])*5,0)</f>
        <v>3</v>
      </c>
      <c r="AT1442" t="str">
        <f>Table13[[#This Row],[Recency Score]]&amp;Table13[[#This Row],[Frequency Score]]&amp;Table13[[#This Row],[Monetary Score]]</f>
        <v>133</v>
      </c>
      <c r="AU1442" t="str">
        <f t="shared" si="22"/>
        <v>Lost</v>
      </c>
      <c r="AW1442" s="13">
        <f>DATEDIF(Table13[[#This Row],[Dt_Customer]], Snapshot_Date, "d")</f>
        <v>349</v>
      </c>
      <c r="AX1442" s="13">
        <f>Table13[[#This Row],[CL if today]]/365</f>
        <v>0.95616438356164379</v>
      </c>
      <c r="AY1442">
        <f>Table13[[#This Row],[Total Number of Purchases]]/Table13[[#This Row],[Corrected CL]]</f>
        <v>16.733524355300862</v>
      </c>
      <c r="AZ1442">
        <f>Table13[[#This Row],[Average Order Value (AOV)]]*Table13[[#This Row],[Freq per Year]]</f>
        <v>362.90830945558741</v>
      </c>
      <c r="BA1442">
        <f>Table13[[#This Row],[Total Spend]]/Table13[[#This Row],[Corrected CL]]</f>
        <v>362.90830945558741</v>
      </c>
      <c r="BB1442">
        <v>47.698863636363633</v>
      </c>
      <c r="BC1442" s="1">
        <f>Table13[[#This Row],[Dt_Customer]]+Table13[[#This Row],[Recency]]</f>
        <v>41660</v>
      </c>
      <c r="BD1442" s="16" t="str">
        <f>IF(COUNTIF(A:A, A1442) &gt; 1, "Duplicate", "Unique")</f>
        <v>Unique</v>
      </c>
    </row>
    <row r="1443" spans="1:56" x14ac:dyDescent="0.3">
      <c r="A1443">
        <v>5081</v>
      </c>
      <c r="B1443">
        <v>1967</v>
      </c>
      <c r="C1443" t="s">
        <v>38</v>
      </c>
      <c r="D1443" t="s">
        <v>35</v>
      </c>
      <c r="E1443">
        <v>47821</v>
      </c>
      <c r="F1443">
        <v>1</v>
      </c>
      <c r="G1443">
        <v>1</v>
      </c>
      <c r="H1443" s="1">
        <v>41567</v>
      </c>
      <c r="I1443">
        <v>54</v>
      </c>
      <c r="J1443">
        <v>9</v>
      </c>
      <c r="K1443">
        <v>0</v>
      </c>
      <c r="L1443">
        <v>16</v>
      </c>
      <c r="M1443">
        <v>6</v>
      </c>
      <c r="N1443">
        <v>6</v>
      </c>
      <c r="O1443">
        <v>10</v>
      </c>
      <c r="P1443">
        <f>IF(Table13[[#This Row],[MntWines]] = 0,"",Table13[[#This Row],[MntWines]])</f>
        <v>9</v>
      </c>
      <c r="Q1443" t="str">
        <f>IF(Table13[[#This Row],[MntFruits]] = 0, "",Table13[[#This Row],[MntFruits]])</f>
        <v/>
      </c>
      <c r="R1443">
        <f>IF(Table13[[#This Row],[MntMeatProducts]] = 0, "",Table13[[#This Row],[MntMeatProducts]])</f>
        <v>16</v>
      </c>
      <c r="S1443">
        <f>IF(Table13[[#This Row],[MntFishProducts]] = 0, "",Table13[[#This Row],[MntFishProducts]])</f>
        <v>6</v>
      </c>
      <c r="T1443">
        <f>IF(Table13[[#This Row],[MntSweetProducts]] = 0, "",Table13[[#This Row],[MntSweetProducts]])</f>
        <v>6</v>
      </c>
      <c r="U1443">
        <f>IF(Table13[[#This Row],[MntGoldProds]] = 0, "",Table13[[#This Row],[MntGoldProds]])</f>
        <v>10</v>
      </c>
      <c r="V1443">
        <v>1</v>
      </c>
      <c r="W1443">
        <v>1</v>
      </c>
      <c r="X1443">
        <v>0</v>
      </c>
      <c r="Y1443">
        <v>3</v>
      </c>
      <c r="Z1443">
        <v>8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 t="s">
        <v>30</v>
      </c>
      <c r="AI1443" s="13">
        <f>SUM(Table13[[#This Row],[MntWines]:[MntGoldProds]])</f>
        <v>47</v>
      </c>
      <c r="AJ1443" s="13">
        <f>AVERAGE(Table13[[#This Row],[MntWines]:[MntGoldProds]])</f>
        <v>7.833333333333333</v>
      </c>
      <c r="AK1443">
        <f>IF(Table13[[#This Row],[Total Number of Purchases]]=0,0,Table13[[#This Row],[Total Spend]]/Table13[[#This Row],[Total Number of Purchases]])</f>
        <v>9.4</v>
      </c>
      <c r="AM1443">
        <f>SUM(Table13[[#This Row],[NumDealsPurchases]:[NumStorePurchases]])</f>
        <v>5</v>
      </c>
      <c r="AN1443" s="14">
        <f>Snapshot_Date-Table13[[#This Row],[Dt_Customer]]</f>
        <v>349</v>
      </c>
      <c r="AP1443" s="13">
        <f>Table13[[#This Row],[NumDealsPurchases]]/Table13[[#This Row],[Total Number of Purchases]]*100</f>
        <v>20</v>
      </c>
      <c r="AQ1443">
        <f>6-ROUNDUP(_xlfn.PERCENTRANK.INC(Table13[Recency],Table13[[#This Row],[Recency]])*5, 0)</f>
        <v>3</v>
      </c>
      <c r="AR1443">
        <f>ROUNDUP(_xlfn.PERCENTRANK.INC(Table13[Total Number of Purchases],Table13[[#This Row],[Total Number of Purchases]])*5,0)</f>
        <v>1</v>
      </c>
      <c r="AS1443">
        <f>ROUNDUP(_xlfn.PERCENTRANK.INC(Table13[Total Spend],Table13[[#This Row],[Total Spend]])*5,0)</f>
        <v>1</v>
      </c>
      <c r="AT1443" t="str">
        <f>Table13[[#This Row],[Recency Score]]&amp;Table13[[#This Row],[Frequency Score]]&amp;Table13[[#This Row],[Monetary Score]]</f>
        <v>311</v>
      </c>
      <c r="AU1443" t="str">
        <f t="shared" si="22"/>
        <v>Needs Attention</v>
      </c>
      <c r="AW1443" s="13">
        <f>DATEDIF(Table13[[#This Row],[Dt_Customer]], Snapshot_Date, "d")</f>
        <v>349</v>
      </c>
      <c r="AX1443" s="13">
        <f>Table13[[#This Row],[CL if today]]/365</f>
        <v>0.95616438356164379</v>
      </c>
      <c r="AY1443">
        <f>Table13[[#This Row],[Total Number of Purchases]]/Table13[[#This Row],[Corrected CL]]</f>
        <v>5.2292263610315191</v>
      </c>
      <c r="AZ1443">
        <f>Table13[[#This Row],[Average Order Value (AOV)]]*Table13[[#This Row],[Freq per Year]]</f>
        <v>49.154727793696281</v>
      </c>
      <c r="BA1443">
        <f>Table13[[#This Row],[Total Spend]]/Table13[[#This Row],[Corrected CL]]</f>
        <v>49.154727793696274</v>
      </c>
      <c r="BB1443">
        <v>61.178977272727273</v>
      </c>
      <c r="BC1443" s="1">
        <f>Table13[[#This Row],[Dt_Customer]]+Table13[[#This Row],[Recency]]</f>
        <v>41621</v>
      </c>
      <c r="BD1443" s="16" t="str">
        <f>IF(COUNTIF(A:A, A1443) &gt; 1, "Duplicate", "Unique")</f>
        <v>Unique</v>
      </c>
    </row>
    <row r="1444" spans="1:56" x14ac:dyDescent="0.3">
      <c r="A1444">
        <v>5534</v>
      </c>
      <c r="B1444">
        <v>1975</v>
      </c>
      <c r="C1444" t="s">
        <v>41</v>
      </c>
      <c r="D1444" t="s">
        <v>33</v>
      </c>
      <c r="E1444">
        <v>47808</v>
      </c>
      <c r="F1444">
        <v>0</v>
      </c>
      <c r="G1444">
        <v>1</v>
      </c>
      <c r="H1444" s="1">
        <v>41567</v>
      </c>
      <c r="I1444">
        <v>30</v>
      </c>
      <c r="J1444">
        <v>123</v>
      </c>
      <c r="K1444">
        <v>1</v>
      </c>
      <c r="L1444">
        <v>26</v>
      </c>
      <c r="M1444">
        <v>2</v>
      </c>
      <c r="N1444">
        <v>0</v>
      </c>
      <c r="O1444">
        <v>72</v>
      </c>
      <c r="P1444">
        <f>IF(Table13[[#This Row],[MntWines]] = 0,"",Table13[[#This Row],[MntWines]])</f>
        <v>123</v>
      </c>
      <c r="Q1444">
        <f>IF(Table13[[#This Row],[MntFruits]] = 0, "",Table13[[#This Row],[MntFruits]])</f>
        <v>1</v>
      </c>
      <c r="R1444">
        <f>IF(Table13[[#This Row],[MntMeatProducts]] = 0, "",Table13[[#This Row],[MntMeatProducts]])</f>
        <v>26</v>
      </c>
      <c r="S1444">
        <f>IF(Table13[[#This Row],[MntFishProducts]] = 0, "",Table13[[#This Row],[MntFishProducts]])</f>
        <v>2</v>
      </c>
      <c r="T1444" t="str">
        <f>IF(Table13[[#This Row],[MntSweetProducts]] = 0, "",Table13[[#This Row],[MntSweetProducts]])</f>
        <v/>
      </c>
      <c r="U1444">
        <f>IF(Table13[[#This Row],[MntGoldProds]] = 0, "",Table13[[#This Row],[MntGoldProds]])</f>
        <v>72</v>
      </c>
      <c r="V1444">
        <v>2</v>
      </c>
      <c r="W1444">
        <v>3</v>
      </c>
      <c r="X1444">
        <v>2</v>
      </c>
      <c r="Y1444">
        <v>3</v>
      </c>
      <c r="Z1444">
        <v>7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 t="s">
        <v>30</v>
      </c>
      <c r="AI1444" s="13">
        <f>SUM(Table13[[#This Row],[MntWines]:[MntGoldProds]])</f>
        <v>224</v>
      </c>
      <c r="AJ1444" s="13">
        <f>AVERAGE(Table13[[#This Row],[MntWines]:[MntGoldProds]])</f>
        <v>37.333333333333336</v>
      </c>
      <c r="AK1444">
        <f>IF(Table13[[#This Row],[Total Number of Purchases]]=0,0,Table13[[#This Row],[Total Spend]]/Table13[[#This Row],[Total Number of Purchases]])</f>
        <v>22.4</v>
      </c>
      <c r="AM1444">
        <f>SUM(Table13[[#This Row],[NumDealsPurchases]:[NumStorePurchases]])</f>
        <v>10</v>
      </c>
      <c r="AN1444" s="14">
        <f>Snapshot_Date-Table13[[#This Row],[Dt_Customer]]</f>
        <v>349</v>
      </c>
      <c r="AP1444" s="13">
        <f>Table13[[#This Row],[NumDealsPurchases]]/Table13[[#This Row],[Total Number of Purchases]]*100</f>
        <v>20</v>
      </c>
      <c r="AQ1444">
        <f>6-ROUNDUP(_xlfn.PERCENTRANK.INC(Table13[Recency],Table13[[#This Row],[Recency]])*5, 0)</f>
        <v>4</v>
      </c>
      <c r="AR1444">
        <f>ROUNDUP(_xlfn.PERCENTRANK.INC(Table13[Total Number of Purchases],Table13[[#This Row],[Total Number of Purchases]])*5,0)</f>
        <v>2</v>
      </c>
      <c r="AS1444">
        <f>ROUNDUP(_xlfn.PERCENTRANK.INC(Table13[Total Spend],Table13[[#This Row],[Total Spend]])*5,0)</f>
        <v>3</v>
      </c>
      <c r="AT1444" t="str">
        <f>Table13[[#This Row],[Recency Score]]&amp;Table13[[#This Row],[Frequency Score]]&amp;Table13[[#This Row],[Monetary Score]]</f>
        <v>423</v>
      </c>
      <c r="AU1444" t="str">
        <f t="shared" si="22"/>
        <v>Potential Loyalists</v>
      </c>
      <c r="AW1444" s="13">
        <f>DATEDIF(Table13[[#This Row],[Dt_Customer]], Snapshot_Date, "d")</f>
        <v>349</v>
      </c>
      <c r="AX1444" s="13">
        <f>Table13[[#This Row],[CL if today]]/365</f>
        <v>0.95616438356164379</v>
      </c>
      <c r="AY1444">
        <f>Table13[[#This Row],[Total Number of Purchases]]/Table13[[#This Row],[Corrected CL]]</f>
        <v>10.458452722063038</v>
      </c>
      <c r="AZ1444">
        <f>Table13[[#This Row],[Average Order Value (AOV)]]*Table13[[#This Row],[Freq per Year]]</f>
        <v>234.26934097421204</v>
      </c>
      <c r="BA1444">
        <f>Table13[[#This Row],[Total Spend]]/Table13[[#This Row],[Corrected CL]]</f>
        <v>234.26934097421204</v>
      </c>
      <c r="BB1444">
        <v>167.98295454545453</v>
      </c>
      <c r="BC1444" s="1">
        <f>Table13[[#This Row],[Dt_Customer]]+Table13[[#This Row],[Recency]]</f>
        <v>41597</v>
      </c>
      <c r="BD1444" s="16" t="str">
        <f>IF(COUNTIF(A:A, A1444) &gt; 1, "Duplicate", "Unique")</f>
        <v>Unique</v>
      </c>
    </row>
    <row r="1445" spans="1:56" x14ac:dyDescent="0.3">
      <c r="A1445">
        <v>7352</v>
      </c>
      <c r="B1445">
        <v>1957</v>
      </c>
      <c r="C1445" t="s">
        <v>28</v>
      </c>
      <c r="D1445" t="s">
        <v>33</v>
      </c>
      <c r="E1445">
        <v>55267</v>
      </c>
      <c r="F1445">
        <v>0</v>
      </c>
      <c r="G1445">
        <v>1</v>
      </c>
      <c r="H1445" s="1">
        <v>41568</v>
      </c>
      <c r="I1445">
        <v>28</v>
      </c>
      <c r="J1445">
        <v>161</v>
      </c>
      <c r="K1445">
        <v>28</v>
      </c>
      <c r="L1445">
        <v>136</v>
      </c>
      <c r="M1445">
        <v>32</v>
      </c>
      <c r="N1445">
        <v>3</v>
      </c>
      <c r="O1445">
        <v>45</v>
      </c>
      <c r="P1445">
        <f>IF(Table13[[#This Row],[MntWines]] = 0,"",Table13[[#This Row],[MntWines]])</f>
        <v>161</v>
      </c>
      <c r="Q1445">
        <f>IF(Table13[[#This Row],[MntFruits]] = 0, "",Table13[[#This Row],[MntFruits]])</f>
        <v>28</v>
      </c>
      <c r="R1445">
        <f>IF(Table13[[#This Row],[MntMeatProducts]] = 0, "",Table13[[#This Row],[MntMeatProducts]])</f>
        <v>136</v>
      </c>
      <c r="S1445">
        <f>IF(Table13[[#This Row],[MntFishProducts]] = 0, "",Table13[[#This Row],[MntFishProducts]])</f>
        <v>32</v>
      </c>
      <c r="T1445">
        <f>IF(Table13[[#This Row],[MntSweetProducts]] = 0, "",Table13[[#This Row],[MntSweetProducts]])</f>
        <v>3</v>
      </c>
      <c r="U1445">
        <f>IF(Table13[[#This Row],[MntGoldProds]] = 0, "",Table13[[#This Row],[MntGoldProds]])</f>
        <v>45</v>
      </c>
      <c r="V1445">
        <v>4</v>
      </c>
      <c r="W1445">
        <v>3</v>
      </c>
      <c r="X1445">
        <v>4</v>
      </c>
      <c r="Y1445">
        <v>6</v>
      </c>
      <c r="Z1445">
        <v>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s">
        <v>32</v>
      </c>
      <c r="AI1445" s="13">
        <f>SUM(Table13[[#This Row],[MntWines]:[MntGoldProds]])</f>
        <v>405</v>
      </c>
      <c r="AJ1445" s="13">
        <f>AVERAGE(Table13[[#This Row],[MntWines]:[MntGoldProds]])</f>
        <v>67.5</v>
      </c>
      <c r="AK1445">
        <f>IF(Table13[[#This Row],[Total Number of Purchases]]=0,0,Table13[[#This Row],[Total Spend]]/Table13[[#This Row],[Total Number of Purchases]])</f>
        <v>23.823529411764707</v>
      </c>
      <c r="AM1445">
        <f>SUM(Table13[[#This Row],[NumDealsPurchases]:[NumStorePurchases]])</f>
        <v>17</v>
      </c>
      <c r="AN1445" s="14">
        <f>Snapshot_Date-Table13[[#This Row],[Dt_Customer]]</f>
        <v>348</v>
      </c>
      <c r="AP1445" s="13">
        <f>Table13[[#This Row],[NumDealsPurchases]]/Table13[[#This Row],[Total Number of Purchases]]*100</f>
        <v>23.52941176470588</v>
      </c>
      <c r="AQ1445">
        <f>6-ROUNDUP(_xlfn.PERCENTRANK.INC(Table13[Recency],Table13[[#This Row],[Recency]])*5, 0)</f>
        <v>4</v>
      </c>
      <c r="AR1445">
        <f>ROUNDUP(_xlfn.PERCENTRANK.INC(Table13[Total Number of Purchases],Table13[[#This Row],[Total Number of Purchases]])*5,0)</f>
        <v>3</v>
      </c>
      <c r="AS1445">
        <f>ROUNDUP(_xlfn.PERCENTRANK.INC(Table13[Total Spend],Table13[[#This Row],[Total Spend]])*5,0)</f>
        <v>3</v>
      </c>
      <c r="AT1445" t="str">
        <f>Table13[[#This Row],[Recency Score]]&amp;Table13[[#This Row],[Frequency Score]]&amp;Table13[[#This Row],[Monetary Score]]</f>
        <v>433</v>
      </c>
      <c r="AU1445" t="str">
        <f t="shared" si="22"/>
        <v>Potential Loyalists</v>
      </c>
      <c r="AW1445" s="13">
        <f>DATEDIF(Table13[[#This Row],[Dt_Customer]], Snapshot_Date, "d")</f>
        <v>348</v>
      </c>
      <c r="AX1445" s="13">
        <f>Table13[[#This Row],[CL if today]]/365</f>
        <v>0.95342465753424654</v>
      </c>
      <c r="AY1445">
        <f>Table13[[#This Row],[Total Number of Purchases]]/Table13[[#This Row],[Corrected CL]]</f>
        <v>17.830459770114942</v>
      </c>
      <c r="AZ1445">
        <f>Table13[[#This Row],[Average Order Value (AOV)]]*Table13[[#This Row],[Freq per Year]]</f>
        <v>424.7844827586207</v>
      </c>
      <c r="BA1445">
        <f>Table13[[#This Row],[Total Spend]]/Table13[[#This Row],[Corrected CL]]</f>
        <v>424.7844827586207</v>
      </c>
      <c r="BB1445">
        <v>49.154727793696274</v>
      </c>
      <c r="BC1445" s="1">
        <f>Table13[[#This Row],[Dt_Customer]]+Table13[[#This Row],[Recency]]</f>
        <v>41596</v>
      </c>
      <c r="BD1445" s="16" t="str">
        <f>IF(COUNTIF(A:A, A1445) &gt; 1, "Duplicate", "Unique")</f>
        <v>Unique</v>
      </c>
    </row>
    <row r="1446" spans="1:56" x14ac:dyDescent="0.3">
      <c r="A1446">
        <v>6940</v>
      </c>
      <c r="B1446">
        <v>1966</v>
      </c>
      <c r="C1446" t="s">
        <v>37</v>
      </c>
      <c r="D1446" t="s">
        <v>31</v>
      </c>
      <c r="E1446">
        <v>46734</v>
      </c>
      <c r="F1446">
        <v>1</v>
      </c>
      <c r="G1446">
        <v>2</v>
      </c>
      <c r="H1446" s="1">
        <v>41568</v>
      </c>
      <c r="I1446">
        <v>86</v>
      </c>
      <c r="J1446">
        <v>100</v>
      </c>
      <c r="K1446">
        <v>1</v>
      </c>
      <c r="L1446">
        <v>39</v>
      </c>
      <c r="M1446">
        <v>6</v>
      </c>
      <c r="N1446">
        <v>1</v>
      </c>
      <c r="O1446">
        <v>76</v>
      </c>
      <c r="P1446">
        <f>IF(Table13[[#This Row],[MntWines]] = 0,"",Table13[[#This Row],[MntWines]])</f>
        <v>100</v>
      </c>
      <c r="Q1446">
        <f>IF(Table13[[#This Row],[MntFruits]] = 0, "",Table13[[#This Row],[MntFruits]])</f>
        <v>1</v>
      </c>
      <c r="R1446">
        <f>IF(Table13[[#This Row],[MntMeatProducts]] = 0, "",Table13[[#This Row],[MntMeatProducts]])</f>
        <v>39</v>
      </c>
      <c r="S1446">
        <f>IF(Table13[[#This Row],[MntFishProducts]] = 0, "",Table13[[#This Row],[MntFishProducts]])</f>
        <v>6</v>
      </c>
      <c r="T1446">
        <f>IF(Table13[[#This Row],[MntSweetProducts]] = 0, "",Table13[[#This Row],[MntSweetProducts]])</f>
        <v>1</v>
      </c>
      <c r="U1446">
        <f>IF(Table13[[#This Row],[MntGoldProds]] = 0, "",Table13[[#This Row],[MntGoldProds]])</f>
        <v>76</v>
      </c>
      <c r="V1446">
        <v>4</v>
      </c>
      <c r="W1446">
        <v>3</v>
      </c>
      <c r="X1446">
        <v>2</v>
      </c>
      <c r="Y1446">
        <v>3</v>
      </c>
      <c r="Z1446">
        <v>6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 t="s">
        <v>30</v>
      </c>
      <c r="AI1446" s="13">
        <f>SUM(Table13[[#This Row],[MntWines]:[MntGoldProds]])</f>
        <v>223</v>
      </c>
      <c r="AJ1446" s="13">
        <f>AVERAGE(Table13[[#This Row],[MntWines]:[MntGoldProds]])</f>
        <v>37.166666666666664</v>
      </c>
      <c r="AK1446">
        <f>IF(Table13[[#This Row],[Total Number of Purchases]]=0,0,Table13[[#This Row],[Total Spend]]/Table13[[#This Row],[Total Number of Purchases]])</f>
        <v>18.583333333333332</v>
      </c>
      <c r="AM1446">
        <f>SUM(Table13[[#This Row],[NumDealsPurchases]:[NumStorePurchases]])</f>
        <v>12</v>
      </c>
      <c r="AN1446" s="14">
        <f>Snapshot_Date-Table13[[#This Row],[Dt_Customer]]</f>
        <v>348</v>
      </c>
      <c r="AP1446" s="13">
        <f>Table13[[#This Row],[NumDealsPurchases]]/Table13[[#This Row],[Total Number of Purchases]]*100</f>
        <v>33.333333333333329</v>
      </c>
      <c r="AQ1446">
        <f>6-ROUNDUP(_xlfn.PERCENTRANK.INC(Table13[Recency],Table13[[#This Row],[Recency]])*5, 0)</f>
        <v>1</v>
      </c>
      <c r="AR1446">
        <f>ROUNDUP(_xlfn.PERCENTRANK.INC(Table13[Total Number of Purchases],Table13[[#This Row],[Total Number of Purchases]])*5,0)</f>
        <v>2</v>
      </c>
      <c r="AS1446">
        <f>ROUNDUP(_xlfn.PERCENTRANK.INC(Table13[Total Spend],Table13[[#This Row],[Total Spend]])*5,0)</f>
        <v>3</v>
      </c>
      <c r="AT1446" t="str">
        <f>Table13[[#This Row],[Recency Score]]&amp;Table13[[#This Row],[Frequency Score]]&amp;Table13[[#This Row],[Monetary Score]]</f>
        <v>123</v>
      </c>
      <c r="AU1446" t="str">
        <f t="shared" si="22"/>
        <v>Lost</v>
      </c>
      <c r="AW1446" s="13">
        <f>DATEDIF(Table13[[#This Row],[Dt_Customer]], Snapshot_Date, "d")</f>
        <v>348</v>
      </c>
      <c r="AX1446" s="13">
        <f>Table13[[#This Row],[CL if today]]/365</f>
        <v>0.95342465753424654</v>
      </c>
      <c r="AY1446">
        <f>Table13[[#This Row],[Total Number of Purchases]]/Table13[[#This Row],[Corrected CL]]</f>
        <v>12.586206896551724</v>
      </c>
      <c r="AZ1446">
        <f>Table13[[#This Row],[Average Order Value (AOV)]]*Table13[[#This Row],[Freq per Year]]</f>
        <v>233.89367816091954</v>
      </c>
      <c r="BA1446">
        <f>Table13[[#This Row],[Total Spend]]/Table13[[#This Row],[Corrected CL]]</f>
        <v>233.89367816091954</v>
      </c>
      <c r="BB1446">
        <v>965.01424501424492</v>
      </c>
      <c r="BC1446" s="1">
        <f>Table13[[#This Row],[Dt_Customer]]+Table13[[#This Row],[Recency]]</f>
        <v>41654</v>
      </c>
      <c r="BD1446" s="16" t="str">
        <f>IF(COUNTIF(A:A, A1446) &gt; 1, "Duplicate", "Unique")</f>
        <v>Unique</v>
      </c>
    </row>
    <row r="1447" spans="1:56" x14ac:dyDescent="0.3">
      <c r="A1447">
        <v>2686</v>
      </c>
      <c r="B1447">
        <v>1969</v>
      </c>
      <c r="C1447" t="s">
        <v>44</v>
      </c>
      <c r="D1447" t="s">
        <v>35</v>
      </c>
      <c r="E1447">
        <v>22390</v>
      </c>
      <c r="F1447">
        <v>0</v>
      </c>
      <c r="G1447">
        <v>0</v>
      </c>
      <c r="H1447" s="1">
        <v>41568</v>
      </c>
      <c r="I1447">
        <v>49</v>
      </c>
      <c r="J1447">
        <v>0</v>
      </c>
      <c r="K1447">
        <v>1</v>
      </c>
      <c r="L1447">
        <v>4</v>
      </c>
      <c r="M1447">
        <v>15</v>
      </c>
      <c r="N1447">
        <v>1</v>
      </c>
      <c r="O1447">
        <v>5</v>
      </c>
      <c r="P1447" t="str">
        <f>IF(Table13[[#This Row],[MntWines]] = 0,"",Table13[[#This Row],[MntWines]])</f>
        <v/>
      </c>
      <c r="Q1447">
        <f>IF(Table13[[#This Row],[MntFruits]] = 0, "",Table13[[#This Row],[MntFruits]])</f>
        <v>1</v>
      </c>
      <c r="R1447">
        <f>IF(Table13[[#This Row],[MntMeatProducts]] = 0, "",Table13[[#This Row],[MntMeatProducts]])</f>
        <v>4</v>
      </c>
      <c r="S1447">
        <f>IF(Table13[[#This Row],[MntFishProducts]] = 0, "",Table13[[#This Row],[MntFishProducts]])</f>
        <v>15</v>
      </c>
      <c r="T1447">
        <f>IF(Table13[[#This Row],[MntSweetProducts]] = 0, "",Table13[[#This Row],[MntSweetProducts]])</f>
        <v>1</v>
      </c>
      <c r="U1447">
        <f>IF(Table13[[#This Row],[MntGoldProds]] = 0, "",Table13[[#This Row],[MntGoldProds]])</f>
        <v>5</v>
      </c>
      <c r="V1447">
        <v>1</v>
      </c>
      <c r="W1447">
        <v>1</v>
      </c>
      <c r="X1447">
        <v>0</v>
      </c>
      <c r="Y1447">
        <v>2</v>
      </c>
      <c r="Z1447">
        <v>7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 t="s">
        <v>36</v>
      </c>
      <c r="AI1447" s="13">
        <f>SUM(Table13[[#This Row],[MntWines]:[MntGoldProds]])</f>
        <v>26</v>
      </c>
      <c r="AJ1447" s="13">
        <f>AVERAGE(Table13[[#This Row],[MntWines]:[MntGoldProds]])</f>
        <v>4.333333333333333</v>
      </c>
      <c r="AK1447">
        <f>IF(Table13[[#This Row],[Total Number of Purchases]]=0,0,Table13[[#This Row],[Total Spend]]/Table13[[#This Row],[Total Number of Purchases]])</f>
        <v>6.5</v>
      </c>
      <c r="AM1447">
        <f>SUM(Table13[[#This Row],[NumDealsPurchases]:[NumStorePurchases]])</f>
        <v>4</v>
      </c>
      <c r="AN1447" s="14">
        <f>Snapshot_Date-Table13[[#This Row],[Dt_Customer]]</f>
        <v>348</v>
      </c>
      <c r="AP1447" s="13">
        <f>Table13[[#This Row],[NumDealsPurchases]]/Table13[[#This Row],[Total Number of Purchases]]*100</f>
        <v>25</v>
      </c>
      <c r="AQ1447">
        <f>6-ROUNDUP(_xlfn.PERCENTRANK.INC(Table13[Recency],Table13[[#This Row],[Recency]])*5, 0)</f>
        <v>3</v>
      </c>
      <c r="AR1447">
        <f>ROUNDUP(_xlfn.PERCENTRANK.INC(Table13[Total Number of Purchases],Table13[[#This Row],[Total Number of Purchases]])*5,0)</f>
        <v>1</v>
      </c>
      <c r="AS1447">
        <f>ROUNDUP(_xlfn.PERCENTRANK.INC(Table13[Total Spend],Table13[[#This Row],[Total Spend]])*5,0)</f>
        <v>1</v>
      </c>
      <c r="AT1447" t="str">
        <f>Table13[[#This Row],[Recency Score]]&amp;Table13[[#This Row],[Frequency Score]]&amp;Table13[[#This Row],[Monetary Score]]</f>
        <v>311</v>
      </c>
      <c r="AU1447" t="str">
        <f t="shared" si="22"/>
        <v>Needs Attention</v>
      </c>
      <c r="AW1447" s="13">
        <f>DATEDIF(Table13[[#This Row],[Dt_Customer]], Snapshot_Date, "d")</f>
        <v>348</v>
      </c>
      <c r="AX1447" s="13">
        <f>Table13[[#This Row],[CL if today]]/365</f>
        <v>0.95342465753424654</v>
      </c>
      <c r="AY1447">
        <f>Table13[[#This Row],[Total Number of Purchases]]/Table13[[#This Row],[Corrected CL]]</f>
        <v>4.195402298850575</v>
      </c>
      <c r="AZ1447">
        <f>Table13[[#This Row],[Average Order Value (AOV)]]*Table13[[#This Row],[Freq per Year]]</f>
        <v>27.270114942528739</v>
      </c>
      <c r="BA1447">
        <f>Table13[[#This Row],[Total Spend]]/Table13[[#This Row],[Corrected CL]]</f>
        <v>27.270114942528735</v>
      </c>
      <c r="BB1447">
        <v>31.285714285714288</v>
      </c>
      <c r="BC1447" s="1">
        <f>Table13[[#This Row],[Dt_Customer]]+Table13[[#This Row],[Recency]]</f>
        <v>41617</v>
      </c>
      <c r="BD1447" s="16" t="str">
        <f>IF(COUNTIF(A:A, A1447) &gt; 1, "Duplicate", "Unique")</f>
        <v>Unique</v>
      </c>
    </row>
    <row r="1448" spans="1:56" x14ac:dyDescent="0.3">
      <c r="A1448">
        <v>3570</v>
      </c>
      <c r="B1448">
        <v>1969</v>
      </c>
      <c r="C1448" t="s">
        <v>37</v>
      </c>
      <c r="D1448" t="s">
        <v>35</v>
      </c>
      <c r="E1448">
        <v>42731</v>
      </c>
      <c r="F1448">
        <v>1</v>
      </c>
      <c r="G1448">
        <v>0</v>
      </c>
      <c r="H1448" s="1">
        <v>41568</v>
      </c>
      <c r="I1448">
        <v>64</v>
      </c>
      <c r="J1448">
        <v>159</v>
      </c>
      <c r="K1448">
        <v>2</v>
      </c>
      <c r="L1448">
        <v>51</v>
      </c>
      <c r="M1448">
        <v>6</v>
      </c>
      <c r="N1448">
        <v>2</v>
      </c>
      <c r="O1448">
        <v>24</v>
      </c>
      <c r="P1448">
        <f>IF(Table13[[#This Row],[MntWines]] = 0,"",Table13[[#This Row],[MntWines]])</f>
        <v>159</v>
      </c>
      <c r="Q1448">
        <f>IF(Table13[[#This Row],[MntFruits]] = 0, "",Table13[[#This Row],[MntFruits]])</f>
        <v>2</v>
      </c>
      <c r="R1448">
        <f>IF(Table13[[#This Row],[MntMeatProducts]] = 0, "",Table13[[#This Row],[MntMeatProducts]])</f>
        <v>51</v>
      </c>
      <c r="S1448">
        <f>IF(Table13[[#This Row],[MntFishProducts]] = 0, "",Table13[[#This Row],[MntFishProducts]])</f>
        <v>6</v>
      </c>
      <c r="T1448">
        <f>IF(Table13[[#This Row],[MntSweetProducts]] = 0, "",Table13[[#This Row],[MntSweetProducts]])</f>
        <v>2</v>
      </c>
      <c r="U1448">
        <f>IF(Table13[[#This Row],[MntGoldProds]] = 0, "",Table13[[#This Row],[MntGoldProds]])</f>
        <v>24</v>
      </c>
      <c r="V1448">
        <v>3</v>
      </c>
      <c r="W1448">
        <v>4</v>
      </c>
      <c r="X1448">
        <v>1</v>
      </c>
      <c r="Y1448">
        <v>5</v>
      </c>
      <c r="Z1448">
        <v>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 t="s">
        <v>43</v>
      </c>
      <c r="AI1448" s="13">
        <f>SUM(Table13[[#This Row],[MntWines]:[MntGoldProds]])</f>
        <v>244</v>
      </c>
      <c r="AJ1448" s="13">
        <f>AVERAGE(Table13[[#This Row],[MntWines]:[MntGoldProds]])</f>
        <v>40.666666666666664</v>
      </c>
      <c r="AK1448">
        <f>IF(Table13[[#This Row],[Total Number of Purchases]]=0,0,Table13[[#This Row],[Total Spend]]/Table13[[#This Row],[Total Number of Purchases]])</f>
        <v>18.76923076923077</v>
      </c>
      <c r="AM1448">
        <f>SUM(Table13[[#This Row],[NumDealsPurchases]:[NumStorePurchases]])</f>
        <v>13</v>
      </c>
      <c r="AN1448" s="14">
        <f>Snapshot_Date-Table13[[#This Row],[Dt_Customer]]</f>
        <v>348</v>
      </c>
      <c r="AP1448" s="13">
        <f>Table13[[#This Row],[NumDealsPurchases]]/Table13[[#This Row],[Total Number of Purchases]]*100</f>
        <v>23.076923076923077</v>
      </c>
      <c r="AQ1448">
        <f>6-ROUNDUP(_xlfn.PERCENTRANK.INC(Table13[Recency],Table13[[#This Row],[Recency]])*5, 0)</f>
        <v>2</v>
      </c>
      <c r="AR1448">
        <f>ROUNDUP(_xlfn.PERCENTRANK.INC(Table13[Total Number of Purchases],Table13[[#This Row],[Total Number of Purchases]])*5,0)</f>
        <v>3</v>
      </c>
      <c r="AS1448">
        <f>ROUNDUP(_xlfn.PERCENTRANK.INC(Table13[Total Spend],Table13[[#This Row],[Total Spend]])*5,0)</f>
        <v>3</v>
      </c>
      <c r="AT1448" t="str">
        <f>Table13[[#This Row],[Recency Score]]&amp;Table13[[#This Row],[Frequency Score]]&amp;Table13[[#This Row],[Monetary Score]]</f>
        <v>233</v>
      </c>
      <c r="AU1448" t="str">
        <f t="shared" si="22"/>
        <v>About to Sleep</v>
      </c>
      <c r="AW1448" s="13">
        <f>DATEDIF(Table13[[#This Row],[Dt_Customer]], Snapshot_Date, "d")</f>
        <v>348</v>
      </c>
      <c r="AX1448" s="13">
        <f>Table13[[#This Row],[CL if today]]/365</f>
        <v>0.95342465753424654</v>
      </c>
      <c r="AY1448">
        <f>Table13[[#This Row],[Total Number of Purchases]]/Table13[[#This Row],[Corrected CL]]</f>
        <v>13.635057471264368</v>
      </c>
      <c r="AZ1448">
        <f>Table13[[#This Row],[Average Order Value (AOV)]]*Table13[[#This Row],[Freq per Year]]</f>
        <v>255.91954022988506</v>
      </c>
      <c r="BA1448">
        <f>Table13[[#This Row],[Total Spend]]/Table13[[#This Row],[Corrected CL]]</f>
        <v>255.91954022988506</v>
      </c>
      <c r="BB1448">
        <v>50.057142857142857</v>
      </c>
      <c r="BC1448" s="1">
        <f>Table13[[#This Row],[Dt_Customer]]+Table13[[#This Row],[Recency]]</f>
        <v>41632</v>
      </c>
      <c r="BD1448" s="16" t="str">
        <f>IF(COUNTIF(A:A, A1448) &gt; 1, "Duplicate", "Unique")</f>
        <v>Unique</v>
      </c>
    </row>
    <row r="1449" spans="1:56" x14ac:dyDescent="0.3">
      <c r="A1449">
        <v>898</v>
      </c>
      <c r="B1449">
        <v>1986</v>
      </c>
      <c r="C1449" t="s">
        <v>28</v>
      </c>
      <c r="D1449" t="s">
        <v>33</v>
      </c>
      <c r="E1449">
        <v>23477</v>
      </c>
      <c r="F1449">
        <v>1</v>
      </c>
      <c r="G1449">
        <v>0</v>
      </c>
      <c r="H1449" s="1">
        <v>41568</v>
      </c>
      <c r="I1449">
        <v>39</v>
      </c>
      <c r="J1449">
        <v>38</v>
      </c>
      <c r="K1449">
        <v>15</v>
      </c>
      <c r="L1449">
        <v>54</v>
      </c>
      <c r="M1449">
        <v>3</v>
      </c>
      <c r="N1449">
        <v>8</v>
      </c>
      <c r="O1449">
        <v>29</v>
      </c>
      <c r="P1449">
        <f>IF(Table13[[#This Row],[MntWines]] = 0,"",Table13[[#This Row],[MntWines]])</f>
        <v>38</v>
      </c>
      <c r="Q1449">
        <f>IF(Table13[[#This Row],[MntFruits]] = 0, "",Table13[[#This Row],[MntFruits]])</f>
        <v>15</v>
      </c>
      <c r="R1449">
        <f>IF(Table13[[#This Row],[MntMeatProducts]] = 0, "",Table13[[#This Row],[MntMeatProducts]])</f>
        <v>54</v>
      </c>
      <c r="S1449">
        <f>IF(Table13[[#This Row],[MntFishProducts]] = 0, "",Table13[[#This Row],[MntFishProducts]])</f>
        <v>3</v>
      </c>
      <c r="T1449">
        <f>IF(Table13[[#This Row],[MntSweetProducts]] = 0, "",Table13[[#This Row],[MntSweetProducts]])</f>
        <v>8</v>
      </c>
      <c r="U1449">
        <f>IF(Table13[[#This Row],[MntGoldProds]] = 0, "",Table13[[#This Row],[MntGoldProds]])</f>
        <v>29</v>
      </c>
      <c r="V1449">
        <v>3</v>
      </c>
      <c r="W1449">
        <v>3</v>
      </c>
      <c r="X1449">
        <v>0</v>
      </c>
      <c r="Y1449">
        <v>4</v>
      </c>
      <c r="Z1449">
        <v>8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s">
        <v>30</v>
      </c>
      <c r="AI1449" s="13">
        <f>SUM(Table13[[#This Row],[MntWines]:[MntGoldProds]])</f>
        <v>147</v>
      </c>
      <c r="AJ1449" s="13">
        <f>AVERAGE(Table13[[#This Row],[MntWines]:[MntGoldProds]])</f>
        <v>24.5</v>
      </c>
      <c r="AK1449">
        <f>IF(Table13[[#This Row],[Total Number of Purchases]]=0,0,Table13[[#This Row],[Total Spend]]/Table13[[#This Row],[Total Number of Purchases]])</f>
        <v>14.7</v>
      </c>
      <c r="AM1449">
        <f>SUM(Table13[[#This Row],[NumDealsPurchases]:[NumStorePurchases]])</f>
        <v>10</v>
      </c>
      <c r="AN1449" s="14">
        <f>Snapshot_Date-Table13[[#This Row],[Dt_Customer]]</f>
        <v>348</v>
      </c>
      <c r="AP1449" s="13">
        <f>Table13[[#This Row],[NumDealsPurchases]]/Table13[[#This Row],[Total Number of Purchases]]*100</f>
        <v>30</v>
      </c>
      <c r="AQ1449">
        <f>6-ROUNDUP(_xlfn.PERCENTRANK.INC(Table13[Recency],Table13[[#This Row],[Recency]])*5, 0)</f>
        <v>4</v>
      </c>
      <c r="AR1449">
        <f>ROUNDUP(_xlfn.PERCENTRANK.INC(Table13[Total Number of Purchases],Table13[[#This Row],[Total Number of Purchases]])*5,0)</f>
        <v>2</v>
      </c>
      <c r="AS1449">
        <f>ROUNDUP(_xlfn.PERCENTRANK.INC(Table13[Total Spend],Table13[[#This Row],[Total Spend]])*5,0)</f>
        <v>2</v>
      </c>
      <c r="AT1449" t="str">
        <f>Table13[[#This Row],[Recency Score]]&amp;Table13[[#This Row],[Frequency Score]]&amp;Table13[[#This Row],[Monetary Score]]</f>
        <v>422</v>
      </c>
      <c r="AU1449" t="str">
        <f t="shared" si="22"/>
        <v>Potential Loyalists</v>
      </c>
      <c r="AW1449" s="13">
        <f>DATEDIF(Table13[[#This Row],[Dt_Customer]], Snapshot_Date, "d")</f>
        <v>348</v>
      </c>
      <c r="AX1449" s="13">
        <f>Table13[[#This Row],[CL if today]]/365</f>
        <v>0.95342465753424654</v>
      </c>
      <c r="AY1449">
        <f>Table13[[#This Row],[Total Number of Purchases]]/Table13[[#This Row],[Corrected CL]]</f>
        <v>10.488505747126437</v>
      </c>
      <c r="AZ1449">
        <f>Table13[[#This Row],[Average Order Value (AOV)]]*Table13[[#This Row],[Freq per Year]]</f>
        <v>154.18103448275861</v>
      </c>
      <c r="BA1449">
        <f>Table13[[#This Row],[Total Spend]]/Table13[[#This Row],[Corrected CL]]</f>
        <v>154.18103448275863</v>
      </c>
      <c r="BB1449">
        <v>362.90830945558741</v>
      </c>
      <c r="BC1449" s="1">
        <f>Table13[[#This Row],[Dt_Customer]]+Table13[[#This Row],[Recency]]</f>
        <v>41607</v>
      </c>
      <c r="BD1449" s="16" t="str">
        <f>IF(COUNTIF(A:A, A1449) &gt; 1, "Duplicate", "Unique")</f>
        <v>Unique</v>
      </c>
    </row>
    <row r="1450" spans="1:56" x14ac:dyDescent="0.3">
      <c r="A1450">
        <v>5080</v>
      </c>
      <c r="B1450">
        <v>1993</v>
      </c>
      <c r="C1450" t="s">
        <v>28</v>
      </c>
      <c r="D1450" t="s">
        <v>31</v>
      </c>
      <c r="E1450">
        <v>70515</v>
      </c>
      <c r="F1450">
        <v>0</v>
      </c>
      <c r="G1450">
        <v>0</v>
      </c>
      <c r="H1450" s="1">
        <v>41568</v>
      </c>
      <c r="I1450">
        <v>12</v>
      </c>
      <c r="J1450">
        <v>420</v>
      </c>
      <c r="K1450">
        <v>0</v>
      </c>
      <c r="L1450">
        <v>452</v>
      </c>
      <c r="M1450">
        <v>182</v>
      </c>
      <c r="N1450">
        <v>64</v>
      </c>
      <c r="O1450">
        <v>140</v>
      </c>
      <c r="P1450">
        <f>IF(Table13[[#This Row],[MntWines]] = 0,"",Table13[[#This Row],[MntWines]])</f>
        <v>420</v>
      </c>
      <c r="Q1450" t="str">
        <f>IF(Table13[[#This Row],[MntFruits]] = 0, "",Table13[[#This Row],[MntFruits]])</f>
        <v/>
      </c>
      <c r="R1450">
        <f>IF(Table13[[#This Row],[MntMeatProducts]] = 0, "",Table13[[#This Row],[MntMeatProducts]])</f>
        <v>452</v>
      </c>
      <c r="S1450">
        <f>IF(Table13[[#This Row],[MntFishProducts]] = 0, "",Table13[[#This Row],[MntFishProducts]])</f>
        <v>182</v>
      </c>
      <c r="T1450">
        <f>IF(Table13[[#This Row],[MntSweetProducts]] = 0, "",Table13[[#This Row],[MntSweetProducts]])</f>
        <v>64</v>
      </c>
      <c r="U1450">
        <f>IF(Table13[[#This Row],[MntGoldProds]] = 0, "",Table13[[#This Row],[MntGoldProds]])</f>
        <v>140</v>
      </c>
      <c r="V1450">
        <v>1</v>
      </c>
      <c r="W1450">
        <v>6</v>
      </c>
      <c r="X1450">
        <v>6</v>
      </c>
      <c r="Y1450">
        <v>4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 t="s">
        <v>46</v>
      </c>
      <c r="AI1450" s="13">
        <f>SUM(Table13[[#This Row],[MntWines]:[MntGoldProds]])</f>
        <v>1258</v>
      </c>
      <c r="AJ1450" s="13">
        <f>AVERAGE(Table13[[#This Row],[MntWines]:[MntGoldProds]])</f>
        <v>209.66666666666666</v>
      </c>
      <c r="AK1450">
        <f>IF(Table13[[#This Row],[Total Number of Purchases]]=0,0,Table13[[#This Row],[Total Spend]]/Table13[[#This Row],[Total Number of Purchases]])</f>
        <v>74</v>
      </c>
      <c r="AM1450">
        <f>SUM(Table13[[#This Row],[NumDealsPurchases]:[NumStorePurchases]])</f>
        <v>17</v>
      </c>
      <c r="AN1450" s="14">
        <f>Snapshot_Date-Table13[[#This Row],[Dt_Customer]]</f>
        <v>348</v>
      </c>
      <c r="AP1450" s="13">
        <f>Table13[[#This Row],[NumDealsPurchases]]/Table13[[#This Row],[Total Number of Purchases]]*100</f>
        <v>5.8823529411764701</v>
      </c>
      <c r="AQ1450">
        <f>6-ROUNDUP(_xlfn.PERCENTRANK.INC(Table13[Recency],Table13[[#This Row],[Recency]])*5, 0)</f>
        <v>5</v>
      </c>
      <c r="AR1450">
        <f>ROUNDUP(_xlfn.PERCENTRANK.INC(Table13[Total Number of Purchases],Table13[[#This Row],[Total Number of Purchases]])*5,0)</f>
        <v>3</v>
      </c>
      <c r="AS1450">
        <f>ROUNDUP(_xlfn.PERCENTRANK.INC(Table13[Total Spend],Table13[[#This Row],[Total Spend]])*5,0)</f>
        <v>5</v>
      </c>
      <c r="AT1450" t="str">
        <f>Table13[[#This Row],[Recency Score]]&amp;Table13[[#This Row],[Frequency Score]]&amp;Table13[[#This Row],[Monetary Score]]</f>
        <v>535</v>
      </c>
      <c r="AU1450" t="str">
        <f t="shared" si="22"/>
        <v>Loyal Customers</v>
      </c>
      <c r="AW1450" s="13">
        <f>DATEDIF(Table13[[#This Row],[Dt_Customer]], Snapshot_Date, "d")</f>
        <v>348</v>
      </c>
      <c r="AX1450" s="13">
        <f>Table13[[#This Row],[CL if today]]/365</f>
        <v>0.95342465753424654</v>
      </c>
      <c r="AY1450">
        <f>Table13[[#This Row],[Total Number of Purchases]]/Table13[[#This Row],[Corrected CL]]</f>
        <v>17.830459770114942</v>
      </c>
      <c r="AZ1450">
        <f>Table13[[#This Row],[Average Order Value (AOV)]]*Table13[[#This Row],[Freq per Year]]</f>
        <v>1319.4540229885056</v>
      </c>
      <c r="BA1450">
        <f>Table13[[#This Row],[Total Spend]]/Table13[[#This Row],[Corrected CL]]</f>
        <v>1319.4540229885058</v>
      </c>
      <c r="BB1450">
        <v>234.26934097421204</v>
      </c>
      <c r="BC1450" s="1">
        <f>Table13[[#This Row],[Dt_Customer]]+Table13[[#This Row],[Recency]]</f>
        <v>41580</v>
      </c>
      <c r="BD1450" s="16" t="str">
        <f>IF(COUNTIF(A:A, A1450) &gt; 1, "Duplicate", "Unique")</f>
        <v>Unique</v>
      </c>
    </row>
    <row r="1451" spans="1:56" x14ac:dyDescent="0.3">
      <c r="A1451">
        <v>2552</v>
      </c>
      <c r="B1451">
        <v>1955</v>
      </c>
      <c r="C1451" t="s">
        <v>37</v>
      </c>
      <c r="D1451" t="s">
        <v>31</v>
      </c>
      <c r="E1451">
        <v>55521</v>
      </c>
      <c r="F1451">
        <v>1</v>
      </c>
      <c r="G1451">
        <v>2</v>
      </c>
      <c r="H1451" s="1">
        <v>41569</v>
      </c>
      <c r="I1451">
        <v>11</v>
      </c>
      <c r="J1451">
        <v>416</v>
      </c>
      <c r="K1451">
        <v>0</v>
      </c>
      <c r="L1451">
        <v>26</v>
      </c>
      <c r="M1451">
        <v>0</v>
      </c>
      <c r="N1451">
        <v>0</v>
      </c>
      <c r="O1451">
        <v>4</v>
      </c>
      <c r="P1451">
        <f>IF(Table13[[#This Row],[MntWines]] = 0,"",Table13[[#This Row],[MntWines]])</f>
        <v>416</v>
      </c>
      <c r="Q1451" t="str">
        <f>IF(Table13[[#This Row],[MntFruits]] = 0, "",Table13[[#This Row],[MntFruits]])</f>
        <v/>
      </c>
      <c r="R1451">
        <f>IF(Table13[[#This Row],[MntMeatProducts]] = 0, "",Table13[[#This Row],[MntMeatProducts]])</f>
        <v>26</v>
      </c>
      <c r="S1451" t="str">
        <f>IF(Table13[[#This Row],[MntFishProducts]] = 0, "",Table13[[#This Row],[MntFishProducts]])</f>
        <v/>
      </c>
      <c r="T1451" t="str">
        <f>IF(Table13[[#This Row],[MntSweetProducts]] = 0, "",Table13[[#This Row],[MntSweetProducts]])</f>
        <v/>
      </c>
      <c r="U1451">
        <f>IF(Table13[[#This Row],[MntGoldProds]] = 0, "",Table13[[#This Row],[MntGoldProds]])</f>
        <v>4</v>
      </c>
      <c r="V1451">
        <v>9</v>
      </c>
      <c r="W1451">
        <v>6</v>
      </c>
      <c r="X1451">
        <v>3</v>
      </c>
      <c r="Y1451">
        <v>6</v>
      </c>
      <c r="Z1451">
        <v>7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1</v>
      </c>
      <c r="AG1451">
        <v>0</v>
      </c>
      <c r="AH1451" t="s">
        <v>30</v>
      </c>
      <c r="AI1451" s="13">
        <f>SUM(Table13[[#This Row],[MntWines]:[MntGoldProds]])</f>
        <v>446</v>
      </c>
      <c r="AJ1451" s="13">
        <f>AVERAGE(Table13[[#This Row],[MntWines]:[MntGoldProds]])</f>
        <v>74.333333333333329</v>
      </c>
      <c r="AK1451">
        <f>IF(Table13[[#This Row],[Total Number of Purchases]]=0,0,Table13[[#This Row],[Total Spend]]/Table13[[#This Row],[Total Number of Purchases]])</f>
        <v>18.583333333333332</v>
      </c>
      <c r="AM1451">
        <f>SUM(Table13[[#This Row],[NumDealsPurchases]:[NumStorePurchases]])</f>
        <v>24</v>
      </c>
      <c r="AN1451" s="14">
        <f>Snapshot_Date-Table13[[#This Row],[Dt_Customer]]</f>
        <v>347</v>
      </c>
      <c r="AP1451" s="13">
        <f>Table13[[#This Row],[NumDealsPurchases]]/Table13[[#This Row],[Total Number of Purchases]]*100</f>
        <v>37.5</v>
      </c>
      <c r="AQ1451">
        <f>6-ROUNDUP(_xlfn.PERCENTRANK.INC(Table13[Recency],Table13[[#This Row],[Recency]])*5, 0)</f>
        <v>5</v>
      </c>
      <c r="AR1451">
        <f>ROUNDUP(_xlfn.PERCENTRANK.INC(Table13[Total Number of Purchases],Table13[[#This Row],[Total Number of Purchases]])*5,0)</f>
        <v>5</v>
      </c>
      <c r="AS1451">
        <f>ROUNDUP(_xlfn.PERCENTRANK.INC(Table13[Total Spend],Table13[[#This Row],[Total Spend]])*5,0)</f>
        <v>3</v>
      </c>
      <c r="AT1451" t="str">
        <f>Table13[[#This Row],[Recency Score]]&amp;Table13[[#This Row],[Frequency Score]]&amp;Table13[[#This Row],[Monetary Score]]</f>
        <v>553</v>
      </c>
      <c r="AU1451" t="str">
        <f t="shared" si="22"/>
        <v>Loyal Customers</v>
      </c>
      <c r="AW1451" s="13">
        <f>DATEDIF(Table13[[#This Row],[Dt_Customer]], Snapshot_Date, "d")</f>
        <v>347</v>
      </c>
      <c r="AX1451" s="13">
        <f>Table13[[#This Row],[CL if today]]/365</f>
        <v>0.9506849315068493</v>
      </c>
      <c r="AY1451">
        <f>Table13[[#This Row],[Total Number of Purchases]]/Table13[[#This Row],[Corrected CL]]</f>
        <v>25.244956772334294</v>
      </c>
      <c r="AZ1451">
        <f>Table13[[#This Row],[Average Order Value (AOV)]]*Table13[[#This Row],[Freq per Year]]</f>
        <v>469.13544668587895</v>
      </c>
      <c r="BA1451">
        <f>Table13[[#This Row],[Total Spend]]/Table13[[#This Row],[Corrected CL]]</f>
        <v>469.13544668587895</v>
      </c>
      <c r="BB1451">
        <v>255.91954022988506</v>
      </c>
      <c r="BC1451" s="1">
        <f>Table13[[#This Row],[Dt_Customer]]+Table13[[#This Row],[Recency]]</f>
        <v>41580</v>
      </c>
      <c r="BD1451" s="16" t="str">
        <f>IF(COUNTIF(A:A, A1451) &gt; 1, "Duplicate", "Unique")</f>
        <v>Unique</v>
      </c>
    </row>
    <row r="1452" spans="1:56" x14ac:dyDescent="0.3">
      <c r="A1452">
        <v>7165</v>
      </c>
      <c r="B1452">
        <v>1972</v>
      </c>
      <c r="C1452" t="s">
        <v>28</v>
      </c>
      <c r="D1452" t="s">
        <v>35</v>
      </c>
      <c r="E1452">
        <v>64474</v>
      </c>
      <c r="F1452">
        <v>0</v>
      </c>
      <c r="G1452">
        <v>1</v>
      </c>
      <c r="H1452" s="1">
        <v>41569</v>
      </c>
      <c r="I1452">
        <v>59</v>
      </c>
      <c r="J1452">
        <v>381</v>
      </c>
      <c r="K1452">
        <v>35</v>
      </c>
      <c r="L1452">
        <v>172</v>
      </c>
      <c r="M1452">
        <v>56</v>
      </c>
      <c r="N1452">
        <v>86</v>
      </c>
      <c r="O1452">
        <v>93</v>
      </c>
      <c r="P1452">
        <f>IF(Table13[[#This Row],[MntWines]] = 0,"",Table13[[#This Row],[MntWines]])</f>
        <v>381</v>
      </c>
      <c r="Q1452">
        <f>IF(Table13[[#This Row],[MntFruits]] = 0, "",Table13[[#This Row],[MntFruits]])</f>
        <v>35</v>
      </c>
      <c r="R1452">
        <f>IF(Table13[[#This Row],[MntMeatProducts]] = 0, "",Table13[[#This Row],[MntMeatProducts]])</f>
        <v>172</v>
      </c>
      <c r="S1452">
        <f>IF(Table13[[#This Row],[MntFishProducts]] = 0, "",Table13[[#This Row],[MntFishProducts]])</f>
        <v>56</v>
      </c>
      <c r="T1452">
        <f>IF(Table13[[#This Row],[MntSweetProducts]] = 0, "",Table13[[#This Row],[MntSweetProducts]])</f>
        <v>86</v>
      </c>
      <c r="U1452">
        <f>IF(Table13[[#This Row],[MntGoldProds]] = 0, "",Table13[[#This Row],[MntGoldProds]])</f>
        <v>93</v>
      </c>
      <c r="V1452">
        <v>2</v>
      </c>
      <c r="W1452">
        <v>8</v>
      </c>
      <c r="X1452">
        <v>2</v>
      </c>
      <c r="Y1452">
        <v>10</v>
      </c>
      <c r="Z1452">
        <v>5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 t="s">
        <v>30</v>
      </c>
      <c r="AI1452" s="13">
        <f>SUM(Table13[[#This Row],[MntWines]:[MntGoldProds]])</f>
        <v>823</v>
      </c>
      <c r="AJ1452" s="13">
        <f>AVERAGE(Table13[[#This Row],[MntWines]:[MntGoldProds]])</f>
        <v>137.16666666666666</v>
      </c>
      <c r="AK1452">
        <f>IF(Table13[[#This Row],[Total Number of Purchases]]=0,0,Table13[[#This Row],[Total Spend]]/Table13[[#This Row],[Total Number of Purchases]])</f>
        <v>37.409090909090907</v>
      </c>
      <c r="AM1452">
        <f>SUM(Table13[[#This Row],[NumDealsPurchases]:[NumStorePurchases]])</f>
        <v>22</v>
      </c>
      <c r="AN1452" s="14">
        <f>Snapshot_Date-Table13[[#This Row],[Dt_Customer]]</f>
        <v>347</v>
      </c>
      <c r="AP1452" s="13">
        <f>Table13[[#This Row],[NumDealsPurchases]]/Table13[[#This Row],[Total Number of Purchases]]*100</f>
        <v>9.0909090909090917</v>
      </c>
      <c r="AQ1452">
        <f>6-ROUNDUP(_xlfn.PERCENTRANK.INC(Table13[Recency],Table13[[#This Row],[Recency]])*5, 0)</f>
        <v>3</v>
      </c>
      <c r="AR1452">
        <f>ROUNDUP(_xlfn.PERCENTRANK.INC(Table13[Total Number of Purchases],Table13[[#This Row],[Total Number of Purchases]])*5,0)</f>
        <v>4</v>
      </c>
      <c r="AS1452">
        <f>ROUNDUP(_xlfn.PERCENTRANK.INC(Table13[Total Spend],Table13[[#This Row],[Total Spend]])*5,0)</f>
        <v>4</v>
      </c>
      <c r="AT1452" t="str">
        <f>Table13[[#This Row],[Recency Score]]&amp;Table13[[#This Row],[Frequency Score]]&amp;Table13[[#This Row],[Monetary Score]]</f>
        <v>344</v>
      </c>
      <c r="AU1452" t="str">
        <f t="shared" si="22"/>
        <v>Needs Attention</v>
      </c>
      <c r="AW1452" s="13">
        <f>DATEDIF(Table13[[#This Row],[Dt_Customer]], Snapshot_Date, "d")</f>
        <v>347</v>
      </c>
      <c r="AX1452" s="13">
        <f>Table13[[#This Row],[CL if today]]/365</f>
        <v>0.9506849315068493</v>
      </c>
      <c r="AY1452">
        <f>Table13[[#This Row],[Total Number of Purchases]]/Table13[[#This Row],[Corrected CL]]</f>
        <v>23.141210374639769</v>
      </c>
      <c r="AZ1452">
        <f>Table13[[#This Row],[Average Order Value (AOV)]]*Table13[[#This Row],[Freq per Year]]</f>
        <v>865.69164265129677</v>
      </c>
      <c r="BA1452">
        <f>Table13[[#This Row],[Total Spend]]/Table13[[#This Row],[Corrected CL]]</f>
        <v>865.69164265129689</v>
      </c>
      <c r="BB1452">
        <v>246.8194842406877</v>
      </c>
      <c r="BC1452" s="1">
        <f>Table13[[#This Row],[Dt_Customer]]+Table13[[#This Row],[Recency]]</f>
        <v>41628</v>
      </c>
      <c r="BD1452" s="16" t="str">
        <f>IF(COUNTIF(A:A, A1452) &gt; 1, "Duplicate", "Unique")</f>
        <v>Unique</v>
      </c>
    </row>
    <row r="1453" spans="1:56" x14ac:dyDescent="0.3">
      <c r="A1453">
        <v>905</v>
      </c>
      <c r="B1453">
        <v>1986</v>
      </c>
      <c r="C1453" t="s">
        <v>28</v>
      </c>
      <c r="D1453" t="s">
        <v>29</v>
      </c>
      <c r="E1453">
        <v>21846</v>
      </c>
      <c r="F1453">
        <v>1</v>
      </c>
      <c r="G1453">
        <v>0</v>
      </c>
      <c r="H1453" s="1">
        <v>41569</v>
      </c>
      <c r="I1453">
        <v>38</v>
      </c>
      <c r="J1453">
        <v>7</v>
      </c>
      <c r="K1453">
        <v>17</v>
      </c>
      <c r="L1453">
        <v>18</v>
      </c>
      <c r="M1453">
        <v>6</v>
      </c>
      <c r="N1453">
        <v>10</v>
      </c>
      <c r="O1453">
        <v>26</v>
      </c>
      <c r="P1453">
        <f>IF(Table13[[#This Row],[MntWines]] = 0,"",Table13[[#This Row],[MntWines]])</f>
        <v>7</v>
      </c>
      <c r="Q1453">
        <f>IF(Table13[[#This Row],[MntFruits]] = 0, "",Table13[[#This Row],[MntFruits]])</f>
        <v>17</v>
      </c>
      <c r="R1453">
        <f>IF(Table13[[#This Row],[MntMeatProducts]] = 0, "",Table13[[#This Row],[MntMeatProducts]])</f>
        <v>18</v>
      </c>
      <c r="S1453">
        <f>IF(Table13[[#This Row],[MntFishProducts]] = 0, "",Table13[[#This Row],[MntFishProducts]])</f>
        <v>6</v>
      </c>
      <c r="T1453">
        <f>IF(Table13[[#This Row],[MntSweetProducts]] = 0, "",Table13[[#This Row],[MntSweetProducts]])</f>
        <v>10</v>
      </c>
      <c r="U1453">
        <f>IF(Table13[[#This Row],[MntGoldProds]] = 0, "",Table13[[#This Row],[MntGoldProds]])</f>
        <v>26</v>
      </c>
      <c r="V1453">
        <v>4</v>
      </c>
      <c r="W1453">
        <v>4</v>
      </c>
      <c r="X1453">
        <v>0</v>
      </c>
      <c r="Y1453">
        <v>3</v>
      </c>
      <c r="Z1453">
        <v>8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43</v>
      </c>
      <c r="AI1453" s="13">
        <f>SUM(Table13[[#This Row],[MntWines]:[MntGoldProds]])</f>
        <v>84</v>
      </c>
      <c r="AJ1453" s="13">
        <f>AVERAGE(Table13[[#This Row],[MntWines]:[MntGoldProds]])</f>
        <v>14</v>
      </c>
      <c r="AK1453">
        <f>IF(Table13[[#This Row],[Total Number of Purchases]]=0,0,Table13[[#This Row],[Total Spend]]/Table13[[#This Row],[Total Number of Purchases]])</f>
        <v>7.6363636363636367</v>
      </c>
      <c r="AM1453">
        <f>SUM(Table13[[#This Row],[NumDealsPurchases]:[NumStorePurchases]])</f>
        <v>11</v>
      </c>
      <c r="AN1453" s="14">
        <f>Snapshot_Date-Table13[[#This Row],[Dt_Customer]]</f>
        <v>347</v>
      </c>
      <c r="AP1453" s="13">
        <f>Table13[[#This Row],[NumDealsPurchases]]/Table13[[#This Row],[Total Number of Purchases]]*100</f>
        <v>36.363636363636367</v>
      </c>
      <c r="AQ1453">
        <f>6-ROUNDUP(_xlfn.PERCENTRANK.INC(Table13[Recency],Table13[[#This Row],[Recency]])*5, 0)</f>
        <v>4</v>
      </c>
      <c r="AR1453">
        <f>ROUNDUP(_xlfn.PERCENTRANK.INC(Table13[Total Number of Purchases],Table13[[#This Row],[Total Number of Purchases]])*5,0)</f>
        <v>2</v>
      </c>
      <c r="AS1453">
        <f>ROUNDUP(_xlfn.PERCENTRANK.INC(Table13[Total Spend],Table13[[#This Row],[Total Spend]])*5,0)</f>
        <v>2</v>
      </c>
      <c r="AT1453" t="str">
        <f>Table13[[#This Row],[Recency Score]]&amp;Table13[[#This Row],[Frequency Score]]&amp;Table13[[#This Row],[Monetary Score]]</f>
        <v>422</v>
      </c>
      <c r="AU1453" t="str">
        <f t="shared" si="22"/>
        <v>Potential Loyalists</v>
      </c>
      <c r="AW1453" s="13">
        <f>DATEDIF(Table13[[#This Row],[Dt_Customer]], Snapshot_Date, "d")</f>
        <v>347</v>
      </c>
      <c r="AX1453" s="13">
        <f>Table13[[#This Row],[CL if today]]/365</f>
        <v>0.9506849315068493</v>
      </c>
      <c r="AY1453">
        <f>Table13[[#This Row],[Total Number of Purchases]]/Table13[[#This Row],[Corrected CL]]</f>
        <v>11.570605187319885</v>
      </c>
      <c r="AZ1453">
        <f>Table13[[#This Row],[Average Order Value (AOV)]]*Table13[[#This Row],[Freq per Year]]</f>
        <v>88.357348703170032</v>
      </c>
      <c r="BA1453">
        <f>Table13[[#This Row],[Total Spend]]/Table13[[#This Row],[Corrected CL]]</f>
        <v>88.357348703170032</v>
      </c>
      <c r="BB1453">
        <v>233.89367816091954</v>
      </c>
      <c r="BC1453" s="1">
        <f>Table13[[#This Row],[Dt_Customer]]+Table13[[#This Row],[Recency]]</f>
        <v>41607</v>
      </c>
      <c r="BD1453" s="16" t="str">
        <f>IF(COUNTIF(A:A, A1453) &gt; 1, "Duplicate", "Unique")</f>
        <v>Unique</v>
      </c>
    </row>
    <row r="1454" spans="1:56" x14ac:dyDescent="0.3">
      <c r="A1454">
        <v>2895</v>
      </c>
      <c r="B1454">
        <v>1963</v>
      </c>
      <c r="C1454" t="s">
        <v>28</v>
      </c>
      <c r="D1454" t="s">
        <v>31</v>
      </c>
      <c r="E1454">
        <v>49980</v>
      </c>
      <c r="F1454">
        <v>0</v>
      </c>
      <c r="G1454">
        <v>1</v>
      </c>
      <c r="H1454" s="1">
        <v>41570</v>
      </c>
      <c r="I1454">
        <v>79</v>
      </c>
      <c r="J1454">
        <v>104</v>
      </c>
      <c r="K1454">
        <v>1</v>
      </c>
      <c r="L1454">
        <v>54</v>
      </c>
      <c r="M1454">
        <v>13</v>
      </c>
      <c r="N1454">
        <v>9</v>
      </c>
      <c r="O1454">
        <v>14</v>
      </c>
      <c r="P1454">
        <f>IF(Table13[[#This Row],[MntWines]] = 0,"",Table13[[#This Row],[MntWines]])</f>
        <v>104</v>
      </c>
      <c r="Q1454">
        <f>IF(Table13[[#This Row],[MntFruits]] = 0, "",Table13[[#This Row],[MntFruits]])</f>
        <v>1</v>
      </c>
      <c r="R1454">
        <f>IF(Table13[[#This Row],[MntMeatProducts]] = 0, "",Table13[[#This Row],[MntMeatProducts]])</f>
        <v>54</v>
      </c>
      <c r="S1454">
        <f>IF(Table13[[#This Row],[MntFishProducts]] = 0, "",Table13[[#This Row],[MntFishProducts]])</f>
        <v>13</v>
      </c>
      <c r="T1454">
        <f>IF(Table13[[#This Row],[MntSweetProducts]] = 0, "",Table13[[#This Row],[MntSweetProducts]])</f>
        <v>9</v>
      </c>
      <c r="U1454">
        <f>IF(Table13[[#This Row],[MntGoldProds]] = 0, "",Table13[[#This Row],[MntGoldProds]])</f>
        <v>14</v>
      </c>
      <c r="V1454">
        <v>2</v>
      </c>
      <c r="W1454">
        <v>3</v>
      </c>
      <c r="X1454">
        <v>1</v>
      </c>
      <c r="Y1454">
        <v>5</v>
      </c>
      <c r="Z1454">
        <v>5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40</v>
      </c>
      <c r="AI1454" s="13">
        <f>SUM(Table13[[#This Row],[MntWines]:[MntGoldProds]])</f>
        <v>195</v>
      </c>
      <c r="AJ1454" s="13">
        <f>AVERAGE(Table13[[#This Row],[MntWines]:[MntGoldProds]])</f>
        <v>32.5</v>
      </c>
      <c r="AK1454">
        <f>IF(Table13[[#This Row],[Total Number of Purchases]]=0,0,Table13[[#This Row],[Total Spend]]/Table13[[#This Row],[Total Number of Purchases]])</f>
        <v>17.727272727272727</v>
      </c>
      <c r="AM1454">
        <f>SUM(Table13[[#This Row],[NumDealsPurchases]:[NumStorePurchases]])</f>
        <v>11</v>
      </c>
      <c r="AN1454" s="14">
        <f>Snapshot_Date-Table13[[#This Row],[Dt_Customer]]</f>
        <v>346</v>
      </c>
      <c r="AP1454" s="13">
        <f>Table13[[#This Row],[NumDealsPurchases]]/Table13[[#This Row],[Total Number of Purchases]]*100</f>
        <v>18.181818181818183</v>
      </c>
      <c r="AQ1454">
        <f>6-ROUNDUP(_xlfn.PERCENTRANK.INC(Table13[Recency],Table13[[#This Row],[Recency]])*5, 0)</f>
        <v>2</v>
      </c>
      <c r="AR1454">
        <f>ROUNDUP(_xlfn.PERCENTRANK.INC(Table13[Total Number of Purchases],Table13[[#This Row],[Total Number of Purchases]])*5,0)</f>
        <v>2</v>
      </c>
      <c r="AS1454">
        <f>ROUNDUP(_xlfn.PERCENTRANK.INC(Table13[Total Spend],Table13[[#This Row],[Total Spend]])*5,0)</f>
        <v>2</v>
      </c>
      <c r="AT1454" t="str">
        <f>Table13[[#This Row],[Recency Score]]&amp;Table13[[#This Row],[Frequency Score]]&amp;Table13[[#This Row],[Monetary Score]]</f>
        <v>222</v>
      </c>
      <c r="AU1454" t="str">
        <f t="shared" si="22"/>
        <v>About to Sleep</v>
      </c>
      <c r="AW1454" s="13">
        <f>DATEDIF(Table13[[#This Row],[Dt_Customer]], Snapshot_Date, "d")</f>
        <v>346</v>
      </c>
      <c r="AX1454" s="13">
        <f>Table13[[#This Row],[CL if today]]/365</f>
        <v>0.94794520547945205</v>
      </c>
      <c r="AY1454">
        <f>Table13[[#This Row],[Total Number of Purchases]]/Table13[[#This Row],[Corrected CL]]</f>
        <v>11.604046242774567</v>
      </c>
      <c r="AZ1454">
        <f>Table13[[#This Row],[Average Order Value (AOV)]]*Table13[[#This Row],[Freq per Year]]</f>
        <v>205.70809248554914</v>
      </c>
      <c r="BA1454">
        <f>Table13[[#This Row],[Total Spend]]/Table13[[#This Row],[Corrected CL]]</f>
        <v>205.70809248554914</v>
      </c>
      <c r="BB1454">
        <v>27.270114942528735</v>
      </c>
      <c r="BC1454" s="1">
        <f>Table13[[#This Row],[Dt_Customer]]+Table13[[#This Row],[Recency]]</f>
        <v>41649</v>
      </c>
      <c r="BD1454" s="16" t="str">
        <f>IF(COUNTIF(A:A, A1454) &gt; 1, "Duplicate", "Unique")</f>
        <v>Unique</v>
      </c>
    </row>
    <row r="1455" spans="1:56" x14ac:dyDescent="0.3">
      <c r="A1455">
        <v>6616</v>
      </c>
      <c r="B1455">
        <v>1975</v>
      </c>
      <c r="C1455" t="s">
        <v>28</v>
      </c>
      <c r="D1455" t="s">
        <v>35</v>
      </c>
      <c r="E1455">
        <v>59481</v>
      </c>
      <c r="F1455">
        <v>0</v>
      </c>
      <c r="G1455">
        <v>1</v>
      </c>
      <c r="H1455" s="1">
        <v>41570</v>
      </c>
      <c r="I1455">
        <v>47</v>
      </c>
      <c r="J1455">
        <v>178</v>
      </c>
      <c r="K1455">
        <v>3</v>
      </c>
      <c r="L1455">
        <v>85</v>
      </c>
      <c r="M1455">
        <v>71</v>
      </c>
      <c r="N1455">
        <v>66</v>
      </c>
      <c r="O1455">
        <v>58</v>
      </c>
      <c r="P1455">
        <f>IF(Table13[[#This Row],[MntWines]] = 0,"",Table13[[#This Row],[MntWines]])</f>
        <v>178</v>
      </c>
      <c r="Q1455">
        <f>IF(Table13[[#This Row],[MntFruits]] = 0, "",Table13[[#This Row],[MntFruits]])</f>
        <v>3</v>
      </c>
      <c r="R1455">
        <f>IF(Table13[[#This Row],[MntMeatProducts]] = 0, "",Table13[[#This Row],[MntMeatProducts]])</f>
        <v>85</v>
      </c>
      <c r="S1455">
        <f>IF(Table13[[#This Row],[MntFishProducts]] = 0, "",Table13[[#This Row],[MntFishProducts]])</f>
        <v>71</v>
      </c>
      <c r="T1455">
        <f>IF(Table13[[#This Row],[MntSweetProducts]] = 0, "",Table13[[#This Row],[MntSweetProducts]])</f>
        <v>66</v>
      </c>
      <c r="U1455">
        <f>IF(Table13[[#This Row],[MntGoldProds]] = 0, "",Table13[[#This Row],[MntGoldProds]])</f>
        <v>58</v>
      </c>
      <c r="V1455">
        <v>2</v>
      </c>
      <c r="W1455">
        <v>3</v>
      </c>
      <c r="X1455">
        <v>3</v>
      </c>
      <c r="Y1455">
        <v>8</v>
      </c>
      <c r="Z1455">
        <v>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30</v>
      </c>
      <c r="AI1455" s="13">
        <f>SUM(Table13[[#This Row],[MntWines]:[MntGoldProds]])</f>
        <v>461</v>
      </c>
      <c r="AJ1455" s="13">
        <f>AVERAGE(Table13[[#This Row],[MntWines]:[MntGoldProds]])</f>
        <v>76.833333333333329</v>
      </c>
      <c r="AK1455">
        <f>IF(Table13[[#This Row],[Total Number of Purchases]]=0,0,Table13[[#This Row],[Total Spend]]/Table13[[#This Row],[Total Number of Purchases]])</f>
        <v>28.8125</v>
      </c>
      <c r="AM1455">
        <f>SUM(Table13[[#This Row],[NumDealsPurchases]:[NumStorePurchases]])</f>
        <v>16</v>
      </c>
      <c r="AN1455" s="14">
        <f>Snapshot_Date-Table13[[#This Row],[Dt_Customer]]</f>
        <v>346</v>
      </c>
      <c r="AP1455" s="13">
        <f>Table13[[#This Row],[NumDealsPurchases]]/Table13[[#This Row],[Total Number of Purchases]]*100</f>
        <v>12.5</v>
      </c>
      <c r="AQ1455">
        <f>6-ROUNDUP(_xlfn.PERCENTRANK.INC(Table13[Recency],Table13[[#This Row],[Recency]])*5, 0)</f>
        <v>3</v>
      </c>
      <c r="AR1455">
        <f>ROUNDUP(_xlfn.PERCENTRANK.INC(Table13[Total Number of Purchases],Table13[[#This Row],[Total Number of Purchases]])*5,0)</f>
        <v>3</v>
      </c>
      <c r="AS1455">
        <f>ROUNDUP(_xlfn.PERCENTRANK.INC(Table13[Total Spend],Table13[[#This Row],[Total Spend]])*5,0)</f>
        <v>3</v>
      </c>
      <c r="AT1455" t="str">
        <f>Table13[[#This Row],[Recency Score]]&amp;Table13[[#This Row],[Frequency Score]]&amp;Table13[[#This Row],[Monetary Score]]</f>
        <v>333</v>
      </c>
      <c r="AU1455" t="str">
        <f t="shared" si="22"/>
        <v>Needs Attention</v>
      </c>
      <c r="AW1455" s="13">
        <f>DATEDIF(Table13[[#This Row],[Dt_Customer]], Snapshot_Date, "d")</f>
        <v>346</v>
      </c>
      <c r="AX1455" s="13">
        <f>Table13[[#This Row],[CL if today]]/365</f>
        <v>0.94794520547945205</v>
      </c>
      <c r="AY1455">
        <f>Table13[[#This Row],[Total Number of Purchases]]/Table13[[#This Row],[Corrected CL]]</f>
        <v>16.878612716763005</v>
      </c>
      <c r="AZ1455">
        <f>Table13[[#This Row],[Average Order Value (AOV)]]*Table13[[#This Row],[Freq per Year]]</f>
        <v>486.31502890173408</v>
      </c>
      <c r="BA1455">
        <f>Table13[[#This Row],[Total Spend]]/Table13[[#This Row],[Corrected CL]]</f>
        <v>486.31502890173408</v>
      </c>
      <c r="BB1455">
        <v>154.18103448275863</v>
      </c>
      <c r="BC1455" s="1">
        <f>Table13[[#This Row],[Dt_Customer]]+Table13[[#This Row],[Recency]]</f>
        <v>41617</v>
      </c>
      <c r="BD1455" s="16" t="str">
        <f>IF(COUNTIF(A:A, A1455) &gt; 1, "Duplicate", "Unique")</f>
        <v>Unique</v>
      </c>
    </row>
    <row r="1456" spans="1:56" x14ac:dyDescent="0.3">
      <c r="A1456">
        <v>10120</v>
      </c>
      <c r="B1456">
        <v>1955</v>
      </c>
      <c r="C1456" t="s">
        <v>28</v>
      </c>
      <c r="D1456" t="s">
        <v>35</v>
      </c>
      <c r="E1456">
        <v>38946</v>
      </c>
      <c r="F1456">
        <v>0</v>
      </c>
      <c r="G1456">
        <v>1</v>
      </c>
      <c r="H1456" s="1">
        <v>41571</v>
      </c>
      <c r="I1456">
        <v>84</v>
      </c>
      <c r="J1456">
        <v>116</v>
      </c>
      <c r="K1456">
        <v>6</v>
      </c>
      <c r="L1456">
        <v>82</v>
      </c>
      <c r="M1456">
        <v>6</v>
      </c>
      <c r="N1456">
        <v>6</v>
      </c>
      <c r="O1456">
        <v>41</v>
      </c>
      <c r="P1456">
        <f>IF(Table13[[#This Row],[MntWines]] = 0,"",Table13[[#This Row],[MntWines]])</f>
        <v>116</v>
      </c>
      <c r="Q1456">
        <f>IF(Table13[[#This Row],[MntFruits]] = 0, "",Table13[[#This Row],[MntFruits]])</f>
        <v>6</v>
      </c>
      <c r="R1456">
        <f>IF(Table13[[#This Row],[MntMeatProducts]] = 0, "",Table13[[#This Row],[MntMeatProducts]])</f>
        <v>82</v>
      </c>
      <c r="S1456">
        <f>IF(Table13[[#This Row],[MntFishProducts]] = 0, "",Table13[[#This Row],[MntFishProducts]])</f>
        <v>6</v>
      </c>
      <c r="T1456">
        <f>IF(Table13[[#This Row],[MntSweetProducts]] = 0, "",Table13[[#This Row],[MntSweetProducts]])</f>
        <v>6</v>
      </c>
      <c r="U1456">
        <f>IF(Table13[[#This Row],[MntGoldProds]] = 0, "",Table13[[#This Row],[MntGoldProds]])</f>
        <v>41</v>
      </c>
      <c r="V1456">
        <v>2</v>
      </c>
      <c r="W1456">
        <v>3</v>
      </c>
      <c r="X1456">
        <v>1</v>
      </c>
      <c r="Y1456">
        <v>6</v>
      </c>
      <c r="Z1456">
        <v>5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 t="s">
        <v>34</v>
      </c>
      <c r="AI1456" s="13">
        <f>SUM(Table13[[#This Row],[MntWines]:[MntGoldProds]])</f>
        <v>257</v>
      </c>
      <c r="AJ1456" s="13">
        <f>AVERAGE(Table13[[#This Row],[MntWines]:[MntGoldProds]])</f>
        <v>42.833333333333336</v>
      </c>
      <c r="AK1456">
        <f>IF(Table13[[#This Row],[Total Number of Purchases]]=0,0,Table13[[#This Row],[Total Spend]]/Table13[[#This Row],[Total Number of Purchases]])</f>
        <v>21.416666666666668</v>
      </c>
      <c r="AM1456">
        <f>SUM(Table13[[#This Row],[NumDealsPurchases]:[NumStorePurchases]])</f>
        <v>12</v>
      </c>
      <c r="AN1456" s="14">
        <f>Snapshot_Date-Table13[[#This Row],[Dt_Customer]]</f>
        <v>345</v>
      </c>
      <c r="AP1456" s="13">
        <f>Table13[[#This Row],[NumDealsPurchases]]/Table13[[#This Row],[Total Number of Purchases]]*100</f>
        <v>16.666666666666664</v>
      </c>
      <c r="AQ1456">
        <f>6-ROUNDUP(_xlfn.PERCENTRANK.INC(Table13[Recency],Table13[[#This Row],[Recency]])*5, 0)</f>
        <v>1</v>
      </c>
      <c r="AR1456">
        <f>ROUNDUP(_xlfn.PERCENTRANK.INC(Table13[Total Number of Purchases],Table13[[#This Row],[Total Number of Purchases]])*5,0)</f>
        <v>2</v>
      </c>
      <c r="AS1456">
        <f>ROUNDUP(_xlfn.PERCENTRANK.INC(Table13[Total Spend],Table13[[#This Row],[Total Spend]])*5,0)</f>
        <v>3</v>
      </c>
      <c r="AT1456" t="str">
        <f>Table13[[#This Row],[Recency Score]]&amp;Table13[[#This Row],[Frequency Score]]&amp;Table13[[#This Row],[Monetary Score]]</f>
        <v>123</v>
      </c>
      <c r="AU1456" t="str">
        <f t="shared" si="22"/>
        <v>Lost</v>
      </c>
      <c r="AW1456" s="13">
        <f>DATEDIF(Table13[[#This Row],[Dt_Customer]], Snapshot_Date, "d")</f>
        <v>345</v>
      </c>
      <c r="AX1456" s="13">
        <f>Table13[[#This Row],[CL if today]]/365</f>
        <v>0.9452054794520548</v>
      </c>
      <c r="AY1456">
        <f>Table13[[#This Row],[Total Number of Purchases]]/Table13[[#This Row],[Corrected CL]]</f>
        <v>12.695652173913043</v>
      </c>
      <c r="AZ1456">
        <f>Table13[[#This Row],[Average Order Value (AOV)]]*Table13[[#This Row],[Freq per Year]]</f>
        <v>271.89855072463769</v>
      </c>
      <c r="BA1456">
        <f>Table13[[#This Row],[Total Spend]]/Table13[[#This Row],[Corrected CL]]</f>
        <v>271.89855072463769</v>
      </c>
      <c r="BB1456">
        <v>1319.4540229885058</v>
      </c>
      <c r="BC1456" s="1">
        <f>Table13[[#This Row],[Dt_Customer]]+Table13[[#This Row],[Recency]]</f>
        <v>41655</v>
      </c>
      <c r="BD1456" s="16" t="str">
        <f>IF(COUNTIF(A:A, A1456) &gt; 1, "Duplicate", "Unique")</f>
        <v>Unique</v>
      </c>
    </row>
    <row r="1457" spans="1:56" x14ac:dyDescent="0.3">
      <c r="A1457">
        <v>4541</v>
      </c>
      <c r="B1457">
        <v>1955</v>
      </c>
      <c r="C1457" t="s">
        <v>28</v>
      </c>
      <c r="D1457" t="s">
        <v>35</v>
      </c>
      <c r="E1457">
        <v>38946</v>
      </c>
      <c r="F1457">
        <v>0</v>
      </c>
      <c r="G1457">
        <v>1</v>
      </c>
      <c r="H1457" s="1">
        <v>41571</v>
      </c>
      <c r="I1457">
        <v>84</v>
      </c>
      <c r="J1457">
        <v>116</v>
      </c>
      <c r="K1457">
        <v>6</v>
      </c>
      <c r="L1457">
        <v>82</v>
      </c>
      <c r="M1457">
        <v>6</v>
      </c>
      <c r="N1457">
        <v>6</v>
      </c>
      <c r="O1457">
        <v>41</v>
      </c>
      <c r="P1457">
        <f>IF(Table13[[#This Row],[MntWines]] = 0,"",Table13[[#This Row],[MntWines]])</f>
        <v>116</v>
      </c>
      <c r="Q1457">
        <f>IF(Table13[[#This Row],[MntFruits]] = 0, "",Table13[[#This Row],[MntFruits]])</f>
        <v>6</v>
      </c>
      <c r="R1457">
        <f>IF(Table13[[#This Row],[MntMeatProducts]] = 0, "",Table13[[#This Row],[MntMeatProducts]])</f>
        <v>82</v>
      </c>
      <c r="S1457">
        <f>IF(Table13[[#This Row],[MntFishProducts]] = 0, "",Table13[[#This Row],[MntFishProducts]])</f>
        <v>6</v>
      </c>
      <c r="T1457">
        <f>IF(Table13[[#This Row],[MntSweetProducts]] = 0, "",Table13[[#This Row],[MntSweetProducts]])</f>
        <v>6</v>
      </c>
      <c r="U1457">
        <f>IF(Table13[[#This Row],[MntGoldProds]] = 0, "",Table13[[#This Row],[MntGoldProds]])</f>
        <v>41</v>
      </c>
      <c r="V1457">
        <v>2</v>
      </c>
      <c r="W1457">
        <v>3</v>
      </c>
      <c r="X1457">
        <v>1</v>
      </c>
      <c r="Y1457">
        <v>6</v>
      </c>
      <c r="Z1457">
        <v>5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32</v>
      </c>
      <c r="AI1457" s="13">
        <f>SUM(Table13[[#This Row],[MntWines]:[MntGoldProds]])</f>
        <v>257</v>
      </c>
      <c r="AJ1457" s="13">
        <f>AVERAGE(Table13[[#This Row],[MntWines]:[MntGoldProds]])</f>
        <v>42.833333333333336</v>
      </c>
      <c r="AK1457">
        <f>IF(Table13[[#This Row],[Total Number of Purchases]]=0,0,Table13[[#This Row],[Total Spend]]/Table13[[#This Row],[Total Number of Purchases]])</f>
        <v>21.416666666666668</v>
      </c>
      <c r="AM1457">
        <f>SUM(Table13[[#This Row],[NumDealsPurchases]:[NumStorePurchases]])</f>
        <v>12</v>
      </c>
      <c r="AN1457" s="14">
        <f>Snapshot_Date-Table13[[#This Row],[Dt_Customer]]</f>
        <v>345</v>
      </c>
      <c r="AP1457" s="13">
        <f>Table13[[#This Row],[NumDealsPurchases]]/Table13[[#This Row],[Total Number of Purchases]]*100</f>
        <v>16.666666666666664</v>
      </c>
      <c r="AQ1457">
        <f>6-ROUNDUP(_xlfn.PERCENTRANK.INC(Table13[Recency],Table13[[#This Row],[Recency]])*5, 0)</f>
        <v>1</v>
      </c>
      <c r="AR1457">
        <f>ROUNDUP(_xlfn.PERCENTRANK.INC(Table13[Total Number of Purchases],Table13[[#This Row],[Total Number of Purchases]])*5,0)</f>
        <v>2</v>
      </c>
      <c r="AS1457">
        <f>ROUNDUP(_xlfn.PERCENTRANK.INC(Table13[Total Spend],Table13[[#This Row],[Total Spend]])*5,0)</f>
        <v>3</v>
      </c>
      <c r="AT1457" t="str">
        <f>Table13[[#This Row],[Recency Score]]&amp;Table13[[#This Row],[Frequency Score]]&amp;Table13[[#This Row],[Monetary Score]]</f>
        <v>123</v>
      </c>
      <c r="AU1457" t="str">
        <f t="shared" si="22"/>
        <v>Lost</v>
      </c>
      <c r="AW1457" s="13">
        <f>DATEDIF(Table13[[#This Row],[Dt_Customer]], Snapshot_Date, "d")</f>
        <v>345</v>
      </c>
      <c r="AX1457" s="13">
        <f>Table13[[#This Row],[CL if today]]/365</f>
        <v>0.9452054794520548</v>
      </c>
      <c r="AY1457">
        <f>Table13[[#This Row],[Total Number of Purchases]]/Table13[[#This Row],[Corrected CL]]</f>
        <v>12.695652173913043</v>
      </c>
      <c r="AZ1457">
        <f>Table13[[#This Row],[Average Order Value (AOV)]]*Table13[[#This Row],[Freq per Year]]</f>
        <v>271.89855072463769</v>
      </c>
      <c r="BA1457">
        <f>Table13[[#This Row],[Total Spend]]/Table13[[#This Row],[Corrected CL]]</f>
        <v>271.89855072463769</v>
      </c>
      <c r="BB1457">
        <v>424.7844827586207</v>
      </c>
      <c r="BC1457" s="1">
        <f>Table13[[#This Row],[Dt_Customer]]+Table13[[#This Row],[Recency]]</f>
        <v>41655</v>
      </c>
      <c r="BD1457" s="16" t="str">
        <f>IF(COUNTIF(A:A, A1457) &gt; 1, "Duplicate", "Unique")</f>
        <v>Unique</v>
      </c>
    </row>
    <row r="1458" spans="1:56" x14ac:dyDescent="0.3">
      <c r="A1458">
        <v>1628</v>
      </c>
      <c r="B1458">
        <v>1971</v>
      </c>
      <c r="C1458" t="s">
        <v>28</v>
      </c>
      <c r="D1458" t="s">
        <v>35</v>
      </c>
      <c r="E1458">
        <v>71796</v>
      </c>
      <c r="F1458">
        <v>0</v>
      </c>
      <c r="G1458">
        <v>0</v>
      </c>
      <c r="H1458" s="1">
        <v>41571</v>
      </c>
      <c r="I1458">
        <v>54</v>
      </c>
      <c r="J1458">
        <v>354</v>
      </c>
      <c r="K1458">
        <v>21</v>
      </c>
      <c r="L1458">
        <v>311</v>
      </c>
      <c r="M1458">
        <v>167</v>
      </c>
      <c r="N1458">
        <v>75</v>
      </c>
      <c r="O1458">
        <v>32</v>
      </c>
      <c r="P1458">
        <f>IF(Table13[[#This Row],[MntWines]] = 0,"",Table13[[#This Row],[MntWines]])</f>
        <v>354</v>
      </c>
      <c r="Q1458">
        <f>IF(Table13[[#This Row],[MntFruits]] = 0, "",Table13[[#This Row],[MntFruits]])</f>
        <v>21</v>
      </c>
      <c r="R1458">
        <f>IF(Table13[[#This Row],[MntMeatProducts]] = 0, "",Table13[[#This Row],[MntMeatProducts]])</f>
        <v>311</v>
      </c>
      <c r="S1458">
        <f>IF(Table13[[#This Row],[MntFishProducts]] = 0, "",Table13[[#This Row],[MntFishProducts]])</f>
        <v>167</v>
      </c>
      <c r="T1458">
        <f>IF(Table13[[#This Row],[MntSweetProducts]] = 0, "",Table13[[#This Row],[MntSweetProducts]])</f>
        <v>75</v>
      </c>
      <c r="U1458">
        <f>IF(Table13[[#This Row],[MntGoldProds]] = 0, "",Table13[[#This Row],[MntGoldProds]])</f>
        <v>32</v>
      </c>
      <c r="V1458">
        <v>1</v>
      </c>
      <c r="W1458">
        <v>9</v>
      </c>
      <c r="X1458">
        <v>3</v>
      </c>
      <c r="Y1458">
        <v>4</v>
      </c>
      <c r="Z1458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 t="s">
        <v>43</v>
      </c>
      <c r="AI1458" s="13">
        <f>SUM(Table13[[#This Row],[MntWines]:[MntGoldProds]])</f>
        <v>960</v>
      </c>
      <c r="AJ1458" s="13">
        <f>AVERAGE(Table13[[#This Row],[MntWines]:[MntGoldProds]])</f>
        <v>160</v>
      </c>
      <c r="AK1458">
        <f>IF(Table13[[#This Row],[Total Number of Purchases]]=0,0,Table13[[#This Row],[Total Spend]]/Table13[[#This Row],[Total Number of Purchases]])</f>
        <v>56.470588235294116</v>
      </c>
      <c r="AM1458">
        <f>SUM(Table13[[#This Row],[NumDealsPurchases]:[NumStorePurchases]])</f>
        <v>17</v>
      </c>
      <c r="AN1458" s="14">
        <f>Snapshot_Date-Table13[[#This Row],[Dt_Customer]]</f>
        <v>345</v>
      </c>
      <c r="AP1458" s="13">
        <f>Table13[[#This Row],[NumDealsPurchases]]/Table13[[#This Row],[Total Number of Purchases]]*100</f>
        <v>5.8823529411764701</v>
      </c>
      <c r="AQ1458">
        <f>6-ROUNDUP(_xlfn.PERCENTRANK.INC(Table13[Recency],Table13[[#This Row],[Recency]])*5, 0)</f>
        <v>3</v>
      </c>
      <c r="AR1458">
        <f>ROUNDUP(_xlfn.PERCENTRANK.INC(Table13[Total Number of Purchases],Table13[[#This Row],[Total Number of Purchases]])*5,0)</f>
        <v>3</v>
      </c>
      <c r="AS1458">
        <f>ROUNDUP(_xlfn.PERCENTRANK.INC(Table13[Total Spend],Table13[[#This Row],[Total Spend]])*5,0)</f>
        <v>4</v>
      </c>
      <c r="AT1458" t="str">
        <f>Table13[[#This Row],[Recency Score]]&amp;Table13[[#This Row],[Frequency Score]]&amp;Table13[[#This Row],[Monetary Score]]</f>
        <v>334</v>
      </c>
      <c r="AU1458" t="str">
        <f t="shared" si="22"/>
        <v>Needs Attention</v>
      </c>
      <c r="AW1458" s="13">
        <f>DATEDIF(Table13[[#This Row],[Dt_Customer]], Snapshot_Date, "d")</f>
        <v>345</v>
      </c>
      <c r="AX1458" s="13">
        <f>Table13[[#This Row],[CL if today]]/365</f>
        <v>0.9452054794520548</v>
      </c>
      <c r="AY1458">
        <f>Table13[[#This Row],[Total Number of Purchases]]/Table13[[#This Row],[Corrected CL]]</f>
        <v>17.985507246376812</v>
      </c>
      <c r="AZ1458">
        <f>Table13[[#This Row],[Average Order Value (AOV)]]*Table13[[#This Row],[Freq per Year]]</f>
        <v>1015.6521739130435</v>
      </c>
      <c r="BA1458">
        <f>Table13[[#This Row],[Total Spend]]/Table13[[#This Row],[Corrected CL]]</f>
        <v>1015.6521739130435</v>
      </c>
      <c r="BB1458">
        <v>88.357348703170032</v>
      </c>
      <c r="BC1458" s="1">
        <f>Table13[[#This Row],[Dt_Customer]]+Table13[[#This Row],[Recency]]</f>
        <v>41625</v>
      </c>
      <c r="BD1458" s="16" t="str">
        <f>IF(COUNTIF(A:A, A1458) &gt; 1, "Duplicate", "Unique")</f>
        <v>Unique</v>
      </c>
    </row>
    <row r="1459" spans="1:56" x14ac:dyDescent="0.3">
      <c r="A1459">
        <v>2337</v>
      </c>
      <c r="B1459">
        <v>1971</v>
      </c>
      <c r="C1459" t="s">
        <v>28</v>
      </c>
      <c r="D1459" t="s">
        <v>29</v>
      </c>
      <c r="E1459">
        <v>29819</v>
      </c>
      <c r="F1459">
        <v>1</v>
      </c>
      <c r="G1459">
        <v>0</v>
      </c>
      <c r="H1459" s="1">
        <v>41571</v>
      </c>
      <c r="I1459">
        <v>77</v>
      </c>
      <c r="J1459">
        <v>9</v>
      </c>
      <c r="K1459">
        <v>1</v>
      </c>
      <c r="L1459">
        <v>24</v>
      </c>
      <c r="M1459">
        <v>2</v>
      </c>
      <c r="N1459">
        <v>1</v>
      </c>
      <c r="O1459">
        <v>2</v>
      </c>
      <c r="P1459">
        <f>IF(Table13[[#This Row],[MntWines]] = 0,"",Table13[[#This Row],[MntWines]])</f>
        <v>9</v>
      </c>
      <c r="Q1459">
        <f>IF(Table13[[#This Row],[MntFruits]] = 0, "",Table13[[#This Row],[MntFruits]])</f>
        <v>1</v>
      </c>
      <c r="R1459">
        <f>IF(Table13[[#This Row],[MntMeatProducts]] = 0, "",Table13[[#This Row],[MntMeatProducts]])</f>
        <v>24</v>
      </c>
      <c r="S1459">
        <f>IF(Table13[[#This Row],[MntFishProducts]] = 0, "",Table13[[#This Row],[MntFishProducts]])</f>
        <v>2</v>
      </c>
      <c r="T1459">
        <f>IF(Table13[[#This Row],[MntSweetProducts]] = 0, "",Table13[[#This Row],[MntSweetProducts]])</f>
        <v>1</v>
      </c>
      <c r="U1459">
        <f>IF(Table13[[#This Row],[MntGoldProds]] = 0, "",Table13[[#This Row],[MntGoldProds]])</f>
        <v>2</v>
      </c>
      <c r="V1459">
        <v>3</v>
      </c>
      <c r="W1459">
        <v>3</v>
      </c>
      <c r="X1459">
        <v>0</v>
      </c>
      <c r="Y1459">
        <v>3</v>
      </c>
      <c r="Z1459">
        <v>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 t="s">
        <v>30</v>
      </c>
      <c r="AI1459" s="13">
        <f>SUM(Table13[[#This Row],[MntWines]:[MntGoldProds]])</f>
        <v>39</v>
      </c>
      <c r="AJ1459" s="13">
        <f>AVERAGE(Table13[[#This Row],[MntWines]:[MntGoldProds]])</f>
        <v>6.5</v>
      </c>
      <c r="AK1459">
        <f>IF(Table13[[#This Row],[Total Number of Purchases]]=0,0,Table13[[#This Row],[Total Spend]]/Table13[[#This Row],[Total Number of Purchases]])</f>
        <v>4.333333333333333</v>
      </c>
      <c r="AM1459">
        <f>SUM(Table13[[#This Row],[NumDealsPurchases]:[NumStorePurchases]])</f>
        <v>9</v>
      </c>
      <c r="AN1459" s="14">
        <f>Snapshot_Date-Table13[[#This Row],[Dt_Customer]]</f>
        <v>345</v>
      </c>
      <c r="AP1459" s="13">
        <f>Table13[[#This Row],[NumDealsPurchases]]/Table13[[#This Row],[Total Number of Purchases]]*100</f>
        <v>33.333333333333329</v>
      </c>
      <c r="AQ1459">
        <f>6-ROUNDUP(_xlfn.PERCENTRANK.INC(Table13[Recency],Table13[[#This Row],[Recency]])*5, 0)</f>
        <v>2</v>
      </c>
      <c r="AR1459">
        <f>ROUNDUP(_xlfn.PERCENTRANK.INC(Table13[Total Number of Purchases],Table13[[#This Row],[Total Number of Purchases]])*5,0)</f>
        <v>2</v>
      </c>
      <c r="AS1459">
        <f>ROUNDUP(_xlfn.PERCENTRANK.INC(Table13[Total Spend],Table13[[#This Row],[Total Spend]])*5,0)</f>
        <v>1</v>
      </c>
      <c r="AT1459" t="str">
        <f>Table13[[#This Row],[Recency Score]]&amp;Table13[[#This Row],[Frequency Score]]&amp;Table13[[#This Row],[Monetary Score]]</f>
        <v>221</v>
      </c>
      <c r="AU1459" t="str">
        <f t="shared" si="22"/>
        <v>About to Sleep</v>
      </c>
      <c r="AW1459" s="13">
        <f>DATEDIF(Table13[[#This Row],[Dt_Customer]], Snapshot_Date, "d")</f>
        <v>345</v>
      </c>
      <c r="AX1459" s="13">
        <f>Table13[[#This Row],[CL if today]]/365</f>
        <v>0.9452054794520548</v>
      </c>
      <c r="AY1459">
        <f>Table13[[#This Row],[Total Number of Purchases]]/Table13[[#This Row],[Corrected CL]]</f>
        <v>9.5217391304347831</v>
      </c>
      <c r="AZ1459">
        <f>Table13[[#This Row],[Average Order Value (AOV)]]*Table13[[#This Row],[Freq per Year]]</f>
        <v>41.260869565217391</v>
      </c>
      <c r="BA1459">
        <f>Table13[[#This Row],[Total Spend]]/Table13[[#This Row],[Corrected CL]]</f>
        <v>41.260869565217391</v>
      </c>
      <c r="BB1459">
        <v>865.69164265129689</v>
      </c>
      <c r="BC1459" s="1">
        <f>Table13[[#This Row],[Dt_Customer]]+Table13[[#This Row],[Recency]]</f>
        <v>41648</v>
      </c>
      <c r="BD1459" s="16" t="str">
        <f>IF(COUNTIF(A:A, A1459) &gt; 1, "Duplicate", "Unique")</f>
        <v>Unique</v>
      </c>
    </row>
    <row r="1460" spans="1:56" x14ac:dyDescent="0.3">
      <c r="A1460">
        <v>10323</v>
      </c>
      <c r="B1460">
        <v>1952</v>
      </c>
      <c r="C1460" t="s">
        <v>28</v>
      </c>
      <c r="D1460" t="s">
        <v>33</v>
      </c>
      <c r="E1460">
        <v>49413</v>
      </c>
      <c r="F1460">
        <v>0</v>
      </c>
      <c r="G1460">
        <v>1</v>
      </c>
      <c r="H1460" s="1">
        <v>41572</v>
      </c>
      <c r="I1460">
        <v>88</v>
      </c>
      <c r="J1460">
        <v>205</v>
      </c>
      <c r="K1460">
        <v>7</v>
      </c>
      <c r="L1460">
        <v>41</v>
      </c>
      <c r="M1460">
        <v>3</v>
      </c>
      <c r="N1460">
        <v>2</v>
      </c>
      <c r="O1460">
        <v>46</v>
      </c>
      <c r="P1460">
        <f>IF(Table13[[#This Row],[MntWines]] = 0,"",Table13[[#This Row],[MntWines]])</f>
        <v>205</v>
      </c>
      <c r="Q1460">
        <f>IF(Table13[[#This Row],[MntFruits]] = 0, "",Table13[[#This Row],[MntFruits]])</f>
        <v>7</v>
      </c>
      <c r="R1460">
        <f>IF(Table13[[#This Row],[MntMeatProducts]] = 0, "",Table13[[#This Row],[MntMeatProducts]])</f>
        <v>41</v>
      </c>
      <c r="S1460">
        <f>IF(Table13[[#This Row],[MntFishProducts]] = 0, "",Table13[[#This Row],[MntFishProducts]])</f>
        <v>3</v>
      </c>
      <c r="T1460">
        <f>IF(Table13[[#This Row],[MntSweetProducts]] = 0, "",Table13[[#This Row],[MntSweetProducts]])</f>
        <v>2</v>
      </c>
      <c r="U1460">
        <f>IF(Table13[[#This Row],[MntGoldProds]] = 0, "",Table13[[#This Row],[MntGoldProds]])</f>
        <v>46</v>
      </c>
      <c r="V1460">
        <v>2</v>
      </c>
      <c r="W1460">
        <v>4</v>
      </c>
      <c r="X1460">
        <v>2</v>
      </c>
      <c r="Y1460">
        <v>5</v>
      </c>
      <c r="Z1460">
        <v>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30</v>
      </c>
      <c r="AI1460" s="13">
        <f>SUM(Table13[[#This Row],[MntWines]:[MntGoldProds]])</f>
        <v>304</v>
      </c>
      <c r="AJ1460" s="13">
        <f>AVERAGE(Table13[[#This Row],[MntWines]:[MntGoldProds]])</f>
        <v>50.666666666666664</v>
      </c>
      <c r="AK1460">
        <f>IF(Table13[[#This Row],[Total Number of Purchases]]=0,0,Table13[[#This Row],[Total Spend]]/Table13[[#This Row],[Total Number of Purchases]])</f>
        <v>23.384615384615383</v>
      </c>
      <c r="AM1460">
        <f>SUM(Table13[[#This Row],[NumDealsPurchases]:[NumStorePurchases]])</f>
        <v>13</v>
      </c>
      <c r="AN1460" s="14">
        <f>Snapshot_Date-Table13[[#This Row],[Dt_Customer]]</f>
        <v>344</v>
      </c>
      <c r="AP1460" s="13">
        <f>Table13[[#This Row],[NumDealsPurchases]]/Table13[[#This Row],[Total Number of Purchases]]*100</f>
        <v>15.384615384615385</v>
      </c>
      <c r="AQ1460">
        <f>6-ROUNDUP(_xlfn.PERCENTRANK.INC(Table13[Recency],Table13[[#This Row],[Recency]])*5, 0)</f>
        <v>1</v>
      </c>
      <c r="AR1460">
        <f>ROUNDUP(_xlfn.PERCENTRANK.INC(Table13[Total Number of Purchases],Table13[[#This Row],[Total Number of Purchases]])*5,0)</f>
        <v>3</v>
      </c>
      <c r="AS1460">
        <f>ROUNDUP(_xlfn.PERCENTRANK.INC(Table13[Total Spend],Table13[[#This Row],[Total Spend]])*5,0)</f>
        <v>3</v>
      </c>
      <c r="AT1460" t="str">
        <f>Table13[[#This Row],[Recency Score]]&amp;Table13[[#This Row],[Frequency Score]]&amp;Table13[[#This Row],[Monetary Score]]</f>
        <v>133</v>
      </c>
      <c r="AU1460" t="str">
        <f t="shared" si="22"/>
        <v>Lost</v>
      </c>
      <c r="AW1460" s="13">
        <f>DATEDIF(Table13[[#This Row],[Dt_Customer]], Snapshot_Date, "d")</f>
        <v>344</v>
      </c>
      <c r="AX1460" s="13">
        <f>Table13[[#This Row],[CL if today]]/365</f>
        <v>0.94246575342465755</v>
      </c>
      <c r="AY1460">
        <f>Table13[[#This Row],[Total Number of Purchases]]/Table13[[#This Row],[Corrected CL]]</f>
        <v>13.79360465116279</v>
      </c>
      <c r="AZ1460">
        <f>Table13[[#This Row],[Average Order Value (AOV)]]*Table13[[#This Row],[Freq per Year]]</f>
        <v>322.55813953488365</v>
      </c>
      <c r="BA1460">
        <f>Table13[[#This Row],[Total Spend]]/Table13[[#This Row],[Corrected CL]]</f>
        <v>322.55813953488371</v>
      </c>
      <c r="BB1460">
        <v>205.70809248554914</v>
      </c>
      <c r="BC1460" s="1">
        <f>Table13[[#This Row],[Dt_Customer]]+Table13[[#This Row],[Recency]]</f>
        <v>41660</v>
      </c>
      <c r="BD1460" s="16" t="str">
        <f>IF(COUNTIF(A:A, A1460) &gt; 1, "Duplicate", "Unique")</f>
        <v>Unique</v>
      </c>
    </row>
    <row r="1461" spans="1:56" x14ac:dyDescent="0.3">
      <c r="A1461">
        <v>4580</v>
      </c>
      <c r="B1461">
        <v>1969</v>
      </c>
      <c r="C1461" t="s">
        <v>28</v>
      </c>
      <c r="D1461" t="s">
        <v>33</v>
      </c>
      <c r="E1461">
        <v>75759</v>
      </c>
      <c r="F1461">
        <v>0</v>
      </c>
      <c r="G1461">
        <v>0</v>
      </c>
      <c r="H1461" s="1">
        <v>41572</v>
      </c>
      <c r="I1461">
        <v>46</v>
      </c>
      <c r="J1461">
        <v>1394</v>
      </c>
      <c r="K1461">
        <v>22</v>
      </c>
      <c r="L1461">
        <v>708</v>
      </c>
      <c r="M1461">
        <v>89</v>
      </c>
      <c r="N1461">
        <v>91</v>
      </c>
      <c r="O1461">
        <v>182</v>
      </c>
      <c r="P1461">
        <f>IF(Table13[[#This Row],[MntWines]] = 0,"",Table13[[#This Row],[MntWines]])</f>
        <v>1394</v>
      </c>
      <c r="Q1461">
        <f>IF(Table13[[#This Row],[MntFruits]] = 0, "",Table13[[#This Row],[MntFruits]])</f>
        <v>22</v>
      </c>
      <c r="R1461">
        <f>IF(Table13[[#This Row],[MntMeatProducts]] = 0, "",Table13[[#This Row],[MntMeatProducts]])</f>
        <v>708</v>
      </c>
      <c r="S1461">
        <f>IF(Table13[[#This Row],[MntFishProducts]] = 0, "",Table13[[#This Row],[MntFishProducts]])</f>
        <v>89</v>
      </c>
      <c r="T1461">
        <f>IF(Table13[[#This Row],[MntSweetProducts]] = 0, "",Table13[[#This Row],[MntSweetProducts]])</f>
        <v>91</v>
      </c>
      <c r="U1461">
        <f>IF(Table13[[#This Row],[MntGoldProds]] = 0, "",Table13[[#This Row],[MntGoldProds]])</f>
        <v>182</v>
      </c>
      <c r="V1461">
        <v>1</v>
      </c>
      <c r="W1461">
        <v>9</v>
      </c>
      <c r="X1461">
        <v>7</v>
      </c>
      <c r="Y1461">
        <v>9</v>
      </c>
      <c r="Z1461">
        <v>5</v>
      </c>
      <c r="AA1461">
        <v>1</v>
      </c>
      <c r="AB1461">
        <v>0</v>
      </c>
      <c r="AC1461">
        <v>1</v>
      </c>
      <c r="AD1461">
        <v>0</v>
      </c>
      <c r="AE1461">
        <v>1</v>
      </c>
      <c r="AF1461">
        <v>1</v>
      </c>
      <c r="AG1461">
        <v>0</v>
      </c>
      <c r="AH1461" t="s">
        <v>43</v>
      </c>
      <c r="AI1461" s="13">
        <f>SUM(Table13[[#This Row],[MntWines]:[MntGoldProds]])</f>
        <v>2486</v>
      </c>
      <c r="AJ1461" s="13">
        <f>AVERAGE(Table13[[#This Row],[MntWines]:[MntGoldProds]])</f>
        <v>414.33333333333331</v>
      </c>
      <c r="AK1461">
        <f>IF(Table13[[#This Row],[Total Number of Purchases]]=0,0,Table13[[#This Row],[Total Spend]]/Table13[[#This Row],[Total Number of Purchases]])</f>
        <v>95.615384615384613</v>
      </c>
      <c r="AM1461">
        <f>SUM(Table13[[#This Row],[NumDealsPurchases]:[NumStorePurchases]])</f>
        <v>26</v>
      </c>
      <c r="AN1461" s="14">
        <f>Snapshot_Date-Table13[[#This Row],[Dt_Customer]]</f>
        <v>344</v>
      </c>
      <c r="AP1461" s="13">
        <f>Table13[[#This Row],[NumDealsPurchases]]/Table13[[#This Row],[Total Number of Purchases]]*100</f>
        <v>3.8461538461538463</v>
      </c>
      <c r="AQ1461">
        <f>6-ROUNDUP(_xlfn.PERCENTRANK.INC(Table13[Recency],Table13[[#This Row],[Recency]])*5, 0)</f>
        <v>3</v>
      </c>
      <c r="AR1461">
        <f>ROUNDUP(_xlfn.PERCENTRANK.INC(Table13[Total Number of Purchases],Table13[[#This Row],[Total Number of Purchases]])*5,0)</f>
        <v>5</v>
      </c>
      <c r="AS1461">
        <f>ROUNDUP(_xlfn.PERCENTRANK.INC(Table13[Total Spend],Table13[[#This Row],[Total Spend]])*5,0)</f>
        <v>5</v>
      </c>
      <c r="AT1461" t="str">
        <f>Table13[[#This Row],[Recency Score]]&amp;Table13[[#This Row],[Frequency Score]]&amp;Table13[[#This Row],[Monetary Score]]</f>
        <v>355</v>
      </c>
      <c r="AU1461" t="str">
        <f t="shared" si="22"/>
        <v>Frequent Buyers</v>
      </c>
      <c r="AW1461" s="13">
        <f>DATEDIF(Table13[[#This Row],[Dt_Customer]], Snapshot_Date, "d")</f>
        <v>344</v>
      </c>
      <c r="AX1461" s="13">
        <f>Table13[[#This Row],[CL if today]]/365</f>
        <v>0.94246575342465755</v>
      </c>
      <c r="AY1461">
        <f>Table13[[#This Row],[Total Number of Purchases]]/Table13[[#This Row],[Corrected CL]]</f>
        <v>27.587209302325579</v>
      </c>
      <c r="AZ1461">
        <f>Table13[[#This Row],[Average Order Value (AOV)]]*Table13[[#This Row],[Freq per Year]]</f>
        <v>2637.7616279069766</v>
      </c>
      <c r="BA1461">
        <f>Table13[[#This Row],[Total Spend]]/Table13[[#This Row],[Corrected CL]]</f>
        <v>2637.7616279069766</v>
      </c>
      <c r="BB1461">
        <v>41.260869565217391</v>
      </c>
      <c r="BC1461" s="1">
        <f>Table13[[#This Row],[Dt_Customer]]+Table13[[#This Row],[Recency]]</f>
        <v>41618</v>
      </c>
      <c r="BD1461" s="16" t="str">
        <f>IF(COUNTIF(A:A, A1461) &gt; 1, "Duplicate", "Unique")</f>
        <v>Unique</v>
      </c>
    </row>
    <row r="1462" spans="1:56" x14ac:dyDescent="0.3">
      <c r="A1462">
        <v>3967</v>
      </c>
      <c r="B1462">
        <v>1971</v>
      </c>
      <c r="C1462" t="s">
        <v>37</v>
      </c>
      <c r="D1462" t="s">
        <v>33</v>
      </c>
      <c r="E1462">
        <v>78931</v>
      </c>
      <c r="F1462">
        <v>0</v>
      </c>
      <c r="G1462">
        <v>0</v>
      </c>
      <c r="H1462" s="1">
        <v>41572</v>
      </c>
      <c r="I1462">
        <v>19</v>
      </c>
      <c r="J1462">
        <v>331</v>
      </c>
      <c r="K1462">
        <v>197</v>
      </c>
      <c r="L1462">
        <v>170</v>
      </c>
      <c r="M1462">
        <v>58</v>
      </c>
      <c r="N1462">
        <v>152</v>
      </c>
      <c r="O1462">
        <v>35</v>
      </c>
      <c r="P1462">
        <f>IF(Table13[[#This Row],[MntWines]] = 0,"",Table13[[#This Row],[MntWines]])</f>
        <v>331</v>
      </c>
      <c r="Q1462">
        <f>IF(Table13[[#This Row],[MntFruits]] = 0, "",Table13[[#This Row],[MntFruits]])</f>
        <v>197</v>
      </c>
      <c r="R1462">
        <f>IF(Table13[[#This Row],[MntMeatProducts]] = 0, "",Table13[[#This Row],[MntMeatProducts]])</f>
        <v>170</v>
      </c>
      <c r="S1462">
        <f>IF(Table13[[#This Row],[MntFishProducts]] = 0, "",Table13[[#This Row],[MntFishProducts]])</f>
        <v>58</v>
      </c>
      <c r="T1462">
        <f>IF(Table13[[#This Row],[MntSweetProducts]] = 0, "",Table13[[#This Row],[MntSweetProducts]])</f>
        <v>152</v>
      </c>
      <c r="U1462">
        <f>IF(Table13[[#This Row],[MntGoldProds]] = 0, "",Table13[[#This Row],[MntGoldProds]])</f>
        <v>35</v>
      </c>
      <c r="V1462">
        <v>1</v>
      </c>
      <c r="W1462">
        <v>2</v>
      </c>
      <c r="X1462">
        <v>8</v>
      </c>
      <c r="Y1462">
        <v>13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32</v>
      </c>
      <c r="AI1462" s="13">
        <f>SUM(Table13[[#This Row],[MntWines]:[MntGoldProds]])</f>
        <v>943</v>
      </c>
      <c r="AJ1462" s="13">
        <f>AVERAGE(Table13[[#This Row],[MntWines]:[MntGoldProds]])</f>
        <v>157.16666666666666</v>
      </c>
      <c r="AK1462">
        <f>IF(Table13[[#This Row],[Total Number of Purchases]]=0,0,Table13[[#This Row],[Total Spend]]/Table13[[#This Row],[Total Number of Purchases]])</f>
        <v>39.291666666666664</v>
      </c>
      <c r="AM1462">
        <f>SUM(Table13[[#This Row],[NumDealsPurchases]:[NumStorePurchases]])</f>
        <v>24</v>
      </c>
      <c r="AN1462" s="14">
        <f>Snapshot_Date-Table13[[#This Row],[Dt_Customer]]</f>
        <v>344</v>
      </c>
      <c r="AP1462" s="13">
        <f>Table13[[#This Row],[NumDealsPurchases]]/Table13[[#This Row],[Total Number of Purchases]]*100</f>
        <v>4.1666666666666661</v>
      </c>
      <c r="AQ1462">
        <f>6-ROUNDUP(_xlfn.PERCENTRANK.INC(Table13[Recency],Table13[[#This Row],[Recency]])*5, 0)</f>
        <v>5</v>
      </c>
      <c r="AR1462">
        <f>ROUNDUP(_xlfn.PERCENTRANK.INC(Table13[Total Number of Purchases],Table13[[#This Row],[Total Number of Purchases]])*5,0)</f>
        <v>5</v>
      </c>
      <c r="AS1462">
        <f>ROUNDUP(_xlfn.PERCENTRANK.INC(Table13[Total Spend],Table13[[#This Row],[Total Spend]])*5,0)</f>
        <v>4</v>
      </c>
      <c r="AT1462" t="str">
        <f>Table13[[#This Row],[Recency Score]]&amp;Table13[[#This Row],[Frequency Score]]&amp;Table13[[#This Row],[Monetary Score]]</f>
        <v>554</v>
      </c>
      <c r="AU1462" t="str">
        <f t="shared" si="22"/>
        <v>Loyal Customers</v>
      </c>
      <c r="AW1462" s="13">
        <f>DATEDIF(Table13[[#This Row],[Dt_Customer]], Snapshot_Date, "d")</f>
        <v>344</v>
      </c>
      <c r="AX1462" s="13">
        <f>Table13[[#This Row],[CL if today]]/365</f>
        <v>0.94246575342465755</v>
      </c>
      <c r="AY1462">
        <f>Table13[[#This Row],[Total Number of Purchases]]/Table13[[#This Row],[Corrected CL]]</f>
        <v>25.465116279069768</v>
      </c>
      <c r="AZ1462">
        <f>Table13[[#This Row],[Average Order Value (AOV)]]*Table13[[#This Row],[Freq per Year]]</f>
        <v>1000.5668604651163</v>
      </c>
      <c r="BA1462">
        <f>Table13[[#This Row],[Total Spend]]/Table13[[#This Row],[Corrected CL]]</f>
        <v>1000.5668604651163</v>
      </c>
      <c r="BB1462">
        <v>1015.6521739130435</v>
      </c>
      <c r="BC1462" s="1">
        <f>Table13[[#This Row],[Dt_Customer]]+Table13[[#This Row],[Recency]]</f>
        <v>41591</v>
      </c>
      <c r="BD1462" s="16" t="str">
        <f>IF(COUNTIF(A:A, A1462) &gt; 1, "Duplicate", "Unique")</f>
        <v>Unique</v>
      </c>
    </row>
    <row r="1463" spans="1:56" x14ac:dyDescent="0.3">
      <c r="A1463">
        <v>3276</v>
      </c>
      <c r="B1463">
        <v>1976</v>
      </c>
      <c r="C1463" t="s">
        <v>38</v>
      </c>
      <c r="D1463" t="s">
        <v>35</v>
      </c>
      <c r="E1463">
        <v>36301</v>
      </c>
      <c r="F1463">
        <v>1</v>
      </c>
      <c r="G1463">
        <v>0</v>
      </c>
      <c r="H1463" s="1">
        <v>41572</v>
      </c>
      <c r="I1463">
        <v>53</v>
      </c>
      <c r="J1463">
        <v>11</v>
      </c>
      <c r="K1463">
        <v>12</v>
      </c>
      <c r="L1463">
        <v>35</v>
      </c>
      <c r="M1463">
        <v>3</v>
      </c>
      <c r="N1463">
        <v>5</v>
      </c>
      <c r="O1463">
        <v>12</v>
      </c>
      <c r="P1463">
        <f>IF(Table13[[#This Row],[MntWines]] = 0,"",Table13[[#This Row],[MntWines]])</f>
        <v>11</v>
      </c>
      <c r="Q1463">
        <f>IF(Table13[[#This Row],[MntFruits]] = 0, "",Table13[[#This Row],[MntFruits]])</f>
        <v>12</v>
      </c>
      <c r="R1463">
        <f>IF(Table13[[#This Row],[MntMeatProducts]] = 0, "",Table13[[#This Row],[MntMeatProducts]])</f>
        <v>35</v>
      </c>
      <c r="S1463">
        <f>IF(Table13[[#This Row],[MntFishProducts]] = 0, "",Table13[[#This Row],[MntFishProducts]])</f>
        <v>3</v>
      </c>
      <c r="T1463">
        <f>IF(Table13[[#This Row],[MntSweetProducts]] = 0, "",Table13[[#This Row],[MntSweetProducts]])</f>
        <v>5</v>
      </c>
      <c r="U1463">
        <f>IF(Table13[[#This Row],[MntGoldProds]] = 0, "",Table13[[#This Row],[MntGoldProds]])</f>
        <v>12</v>
      </c>
      <c r="V1463">
        <v>1</v>
      </c>
      <c r="W1463">
        <v>3</v>
      </c>
      <c r="X1463">
        <v>0</v>
      </c>
      <c r="Y1463">
        <v>3</v>
      </c>
      <c r="Z1463">
        <v>7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s">
        <v>43</v>
      </c>
      <c r="AI1463" s="13">
        <f>SUM(Table13[[#This Row],[MntWines]:[MntGoldProds]])</f>
        <v>78</v>
      </c>
      <c r="AJ1463" s="13">
        <f>AVERAGE(Table13[[#This Row],[MntWines]:[MntGoldProds]])</f>
        <v>13</v>
      </c>
      <c r="AK1463">
        <f>IF(Table13[[#This Row],[Total Number of Purchases]]=0,0,Table13[[#This Row],[Total Spend]]/Table13[[#This Row],[Total Number of Purchases]])</f>
        <v>11.142857142857142</v>
      </c>
      <c r="AM1463">
        <f>SUM(Table13[[#This Row],[NumDealsPurchases]:[NumStorePurchases]])</f>
        <v>7</v>
      </c>
      <c r="AN1463" s="14">
        <f>Snapshot_Date-Table13[[#This Row],[Dt_Customer]]</f>
        <v>344</v>
      </c>
      <c r="AP1463" s="13">
        <f>Table13[[#This Row],[NumDealsPurchases]]/Table13[[#This Row],[Total Number of Purchases]]*100</f>
        <v>14.285714285714285</v>
      </c>
      <c r="AQ1463">
        <f>6-ROUNDUP(_xlfn.PERCENTRANK.INC(Table13[Recency],Table13[[#This Row],[Recency]])*5, 0)</f>
        <v>3</v>
      </c>
      <c r="AR1463">
        <f>ROUNDUP(_xlfn.PERCENTRANK.INC(Table13[Total Number of Purchases],Table13[[#This Row],[Total Number of Purchases]])*5,0)</f>
        <v>1</v>
      </c>
      <c r="AS1463">
        <f>ROUNDUP(_xlfn.PERCENTRANK.INC(Table13[Total Spend],Table13[[#This Row],[Total Spend]])*5,0)</f>
        <v>2</v>
      </c>
      <c r="AT1463" t="str">
        <f>Table13[[#This Row],[Recency Score]]&amp;Table13[[#This Row],[Frequency Score]]&amp;Table13[[#This Row],[Monetary Score]]</f>
        <v>312</v>
      </c>
      <c r="AU1463" t="str">
        <f t="shared" si="22"/>
        <v>Needs Attention</v>
      </c>
      <c r="AW1463" s="13">
        <f>DATEDIF(Table13[[#This Row],[Dt_Customer]], Snapshot_Date, "d")</f>
        <v>344</v>
      </c>
      <c r="AX1463" s="13">
        <f>Table13[[#This Row],[CL if today]]/365</f>
        <v>0.94246575342465755</v>
      </c>
      <c r="AY1463">
        <f>Table13[[#This Row],[Total Number of Purchases]]/Table13[[#This Row],[Corrected CL]]</f>
        <v>7.4273255813953485</v>
      </c>
      <c r="AZ1463">
        <f>Table13[[#This Row],[Average Order Value (AOV)]]*Table13[[#This Row],[Freq per Year]]</f>
        <v>82.761627906976742</v>
      </c>
      <c r="BA1463">
        <f>Table13[[#This Row],[Total Spend]]/Table13[[#This Row],[Corrected CL]]</f>
        <v>82.761627906976742</v>
      </c>
      <c r="BB1463">
        <v>271.89855072463769</v>
      </c>
      <c r="BC1463" s="1">
        <f>Table13[[#This Row],[Dt_Customer]]+Table13[[#This Row],[Recency]]</f>
        <v>41625</v>
      </c>
      <c r="BD1463" s="16" t="str">
        <f>IF(COUNTIF(A:A, A1463) &gt; 1, "Duplicate", "Unique")</f>
        <v>Unique</v>
      </c>
    </row>
    <row r="1464" spans="1:56" x14ac:dyDescent="0.3">
      <c r="A1464">
        <v>1663</v>
      </c>
      <c r="B1464">
        <v>1978</v>
      </c>
      <c r="C1464" t="s">
        <v>37</v>
      </c>
      <c r="D1464" t="s">
        <v>35</v>
      </c>
      <c r="E1464">
        <v>34043</v>
      </c>
      <c r="F1464">
        <v>1</v>
      </c>
      <c r="G1464">
        <v>0</v>
      </c>
      <c r="H1464" s="1">
        <v>41572</v>
      </c>
      <c r="I1464">
        <v>97</v>
      </c>
      <c r="J1464">
        <v>20</v>
      </c>
      <c r="K1464">
        <v>2</v>
      </c>
      <c r="L1464">
        <v>14</v>
      </c>
      <c r="M1464">
        <v>3</v>
      </c>
      <c r="N1464">
        <v>0</v>
      </c>
      <c r="O1464">
        <v>10</v>
      </c>
      <c r="P1464">
        <f>IF(Table13[[#This Row],[MntWines]] = 0,"",Table13[[#This Row],[MntWines]])</f>
        <v>20</v>
      </c>
      <c r="Q1464">
        <f>IF(Table13[[#This Row],[MntFruits]] = 0, "",Table13[[#This Row],[MntFruits]])</f>
        <v>2</v>
      </c>
      <c r="R1464">
        <f>IF(Table13[[#This Row],[MntMeatProducts]] = 0, "",Table13[[#This Row],[MntMeatProducts]])</f>
        <v>14</v>
      </c>
      <c r="S1464">
        <f>IF(Table13[[#This Row],[MntFishProducts]] = 0, "",Table13[[#This Row],[MntFishProducts]])</f>
        <v>3</v>
      </c>
      <c r="T1464" t="str">
        <f>IF(Table13[[#This Row],[MntSweetProducts]] = 0, "",Table13[[#This Row],[MntSweetProducts]])</f>
        <v/>
      </c>
      <c r="U1464">
        <f>IF(Table13[[#This Row],[MntGoldProds]] = 0, "",Table13[[#This Row],[MntGoldProds]])</f>
        <v>10</v>
      </c>
      <c r="V1464">
        <v>1</v>
      </c>
      <c r="W1464">
        <v>2</v>
      </c>
      <c r="X1464">
        <v>0</v>
      </c>
      <c r="Y1464">
        <v>2</v>
      </c>
      <c r="Z1464">
        <v>9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 t="s">
        <v>30</v>
      </c>
      <c r="AI1464" s="13">
        <f>SUM(Table13[[#This Row],[MntWines]:[MntGoldProds]])</f>
        <v>49</v>
      </c>
      <c r="AJ1464" s="13">
        <f>AVERAGE(Table13[[#This Row],[MntWines]:[MntGoldProds]])</f>
        <v>8.1666666666666661</v>
      </c>
      <c r="AK1464">
        <f>IF(Table13[[#This Row],[Total Number of Purchases]]=0,0,Table13[[#This Row],[Total Spend]]/Table13[[#This Row],[Total Number of Purchases]])</f>
        <v>9.8000000000000007</v>
      </c>
      <c r="AM1464">
        <f>SUM(Table13[[#This Row],[NumDealsPurchases]:[NumStorePurchases]])</f>
        <v>5</v>
      </c>
      <c r="AN1464" s="14">
        <f>Snapshot_Date-Table13[[#This Row],[Dt_Customer]]</f>
        <v>344</v>
      </c>
      <c r="AP1464" s="13">
        <f>Table13[[#This Row],[NumDealsPurchases]]/Table13[[#This Row],[Total Number of Purchases]]*100</f>
        <v>20</v>
      </c>
      <c r="AQ1464">
        <f>6-ROUNDUP(_xlfn.PERCENTRANK.INC(Table13[Recency],Table13[[#This Row],[Recency]])*5, 0)</f>
        <v>1</v>
      </c>
      <c r="AR1464">
        <f>ROUNDUP(_xlfn.PERCENTRANK.INC(Table13[Total Number of Purchases],Table13[[#This Row],[Total Number of Purchases]])*5,0)</f>
        <v>1</v>
      </c>
      <c r="AS1464">
        <f>ROUNDUP(_xlfn.PERCENTRANK.INC(Table13[Total Spend],Table13[[#This Row],[Total Spend]])*5,0)</f>
        <v>1</v>
      </c>
      <c r="AT1464" t="str">
        <f>Table13[[#This Row],[Recency Score]]&amp;Table13[[#This Row],[Frequency Score]]&amp;Table13[[#This Row],[Monetary Score]]</f>
        <v>111</v>
      </c>
      <c r="AU1464" t="str">
        <f t="shared" si="22"/>
        <v>Lost</v>
      </c>
      <c r="AW1464" s="13">
        <f>DATEDIF(Table13[[#This Row],[Dt_Customer]], Snapshot_Date, "d")</f>
        <v>344</v>
      </c>
      <c r="AX1464" s="13">
        <f>Table13[[#This Row],[CL if today]]/365</f>
        <v>0.94246575342465755</v>
      </c>
      <c r="AY1464">
        <f>Table13[[#This Row],[Total Number of Purchases]]/Table13[[#This Row],[Corrected CL]]</f>
        <v>5.3052325581395348</v>
      </c>
      <c r="AZ1464">
        <f>Table13[[#This Row],[Average Order Value (AOV)]]*Table13[[#This Row],[Freq per Year]]</f>
        <v>51.991279069767444</v>
      </c>
      <c r="BA1464">
        <f>Table13[[#This Row],[Total Spend]]/Table13[[#This Row],[Corrected CL]]</f>
        <v>51.991279069767444</v>
      </c>
      <c r="BB1464">
        <v>469.13544668587895</v>
      </c>
      <c r="BC1464" s="1">
        <f>Table13[[#This Row],[Dt_Customer]]+Table13[[#This Row],[Recency]]</f>
        <v>41669</v>
      </c>
      <c r="BD1464" s="16" t="str">
        <f>IF(COUNTIF(A:A, A1464) &gt; 1, "Duplicate", "Unique")</f>
        <v>Unique</v>
      </c>
    </row>
    <row r="1465" spans="1:56" x14ac:dyDescent="0.3">
      <c r="A1465">
        <v>1232</v>
      </c>
      <c r="B1465">
        <v>1982</v>
      </c>
      <c r="C1465" t="s">
        <v>37</v>
      </c>
      <c r="D1465" t="s">
        <v>35</v>
      </c>
      <c r="E1465">
        <v>70038</v>
      </c>
      <c r="F1465">
        <v>0</v>
      </c>
      <c r="G1465">
        <v>0</v>
      </c>
      <c r="H1465" s="1">
        <v>41572</v>
      </c>
      <c r="I1465">
        <v>54</v>
      </c>
      <c r="J1465">
        <v>587</v>
      </c>
      <c r="K1465">
        <v>54</v>
      </c>
      <c r="L1465">
        <v>348</v>
      </c>
      <c r="M1465">
        <v>71</v>
      </c>
      <c r="N1465">
        <v>54</v>
      </c>
      <c r="O1465">
        <v>130</v>
      </c>
      <c r="P1465">
        <f>IF(Table13[[#This Row],[MntWines]] = 0,"",Table13[[#This Row],[MntWines]])</f>
        <v>587</v>
      </c>
      <c r="Q1465">
        <f>IF(Table13[[#This Row],[MntFruits]] = 0, "",Table13[[#This Row],[MntFruits]])</f>
        <v>54</v>
      </c>
      <c r="R1465">
        <f>IF(Table13[[#This Row],[MntMeatProducts]] = 0, "",Table13[[#This Row],[MntMeatProducts]])</f>
        <v>348</v>
      </c>
      <c r="S1465">
        <f>IF(Table13[[#This Row],[MntFishProducts]] = 0, "",Table13[[#This Row],[MntFishProducts]])</f>
        <v>71</v>
      </c>
      <c r="T1465">
        <f>IF(Table13[[#This Row],[MntSweetProducts]] = 0, "",Table13[[#This Row],[MntSweetProducts]])</f>
        <v>54</v>
      </c>
      <c r="U1465">
        <f>IF(Table13[[#This Row],[MntGoldProds]] = 0, "",Table13[[#This Row],[MntGoldProds]])</f>
        <v>130</v>
      </c>
      <c r="V1465">
        <v>1</v>
      </c>
      <c r="W1465">
        <v>4</v>
      </c>
      <c r="X1465">
        <v>4</v>
      </c>
      <c r="Y1465">
        <v>8</v>
      </c>
      <c r="Z1465">
        <v>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39</v>
      </c>
      <c r="AI1465" s="13">
        <f>SUM(Table13[[#This Row],[MntWines]:[MntGoldProds]])</f>
        <v>1244</v>
      </c>
      <c r="AJ1465" s="13">
        <f>AVERAGE(Table13[[#This Row],[MntWines]:[MntGoldProds]])</f>
        <v>207.33333333333334</v>
      </c>
      <c r="AK1465">
        <f>IF(Table13[[#This Row],[Total Number of Purchases]]=0,0,Table13[[#This Row],[Total Spend]]/Table13[[#This Row],[Total Number of Purchases]])</f>
        <v>73.17647058823529</v>
      </c>
      <c r="AM1465">
        <f>SUM(Table13[[#This Row],[NumDealsPurchases]:[NumStorePurchases]])</f>
        <v>17</v>
      </c>
      <c r="AN1465" s="14">
        <f>Snapshot_Date-Table13[[#This Row],[Dt_Customer]]</f>
        <v>344</v>
      </c>
      <c r="AP1465" s="13">
        <f>Table13[[#This Row],[NumDealsPurchases]]/Table13[[#This Row],[Total Number of Purchases]]*100</f>
        <v>5.8823529411764701</v>
      </c>
      <c r="AQ1465">
        <f>6-ROUNDUP(_xlfn.PERCENTRANK.INC(Table13[Recency],Table13[[#This Row],[Recency]])*5, 0)</f>
        <v>3</v>
      </c>
      <c r="AR1465">
        <f>ROUNDUP(_xlfn.PERCENTRANK.INC(Table13[Total Number of Purchases],Table13[[#This Row],[Total Number of Purchases]])*5,0)</f>
        <v>3</v>
      </c>
      <c r="AS1465">
        <f>ROUNDUP(_xlfn.PERCENTRANK.INC(Table13[Total Spend],Table13[[#This Row],[Total Spend]])*5,0)</f>
        <v>5</v>
      </c>
      <c r="AT1465" t="str">
        <f>Table13[[#This Row],[Recency Score]]&amp;Table13[[#This Row],[Frequency Score]]&amp;Table13[[#This Row],[Monetary Score]]</f>
        <v>335</v>
      </c>
      <c r="AU1465" t="str">
        <f t="shared" si="22"/>
        <v>Big Spenders</v>
      </c>
      <c r="AW1465" s="13">
        <f>DATEDIF(Table13[[#This Row],[Dt_Customer]], Snapshot_Date, "d")</f>
        <v>344</v>
      </c>
      <c r="AX1465" s="13">
        <f>Table13[[#This Row],[CL if today]]/365</f>
        <v>0.94246575342465755</v>
      </c>
      <c r="AY1465">
        <f>Table13[[#This Row],[Total Number of Purchases]]/Table13[[#This Row],[Corrected CL]]</f>
        <v>18.037790697674417</v>
      </c>
      <c r="AZ1465">
        <f>Table13[[#This Row],[Average Order Value (AOV)]]*Table13[[#This Row],[Freq per Year]]</f>
        <v>1319.9418604651162</v>
      </c>
      <c r="BA1465">
        <f>Table13[[#This Row],[Total Spend]]/Table13[[#This Row],[Corrected CL]]</f>
        <v>1319.9418604651162</v>
      </c>
      <c r="BB1465">
        <v>271.89855072463769</v>
      </c>
      <c r="BC1465" s="1">
        <f>Table13[[#This Row],[Dt_Customer]]+Table13[[#This Row],[Recency]]</f>
        <v>41626</v>
      </c>
      <c r="BD1465" s="16" t="str">
        <f>IF(COUNTIF(A:A, A1465) &gt; 1, "Duplicate", "Unique")</f>
        <v>Unique</v>
      </c>
    </row>
    <row r="1466" spans="1:56" x14ac:dyDescent="0.3">
      <c r="A1466">
        <v>2345</v>
      </c>
      <c r="B1466">
        <v>1982</v>
      </c>
      <c r="C1466" t="s">
        <v>37</v>
      </c>
      <c r="D1466" t="s">
        <v>35</v>
      </c>
      <c r="E1466">
        <v>70038</v>
      </c>
      <c r="F1466">
        <v>0</v>
      </c>
      <c r="G1466">
        <v>0</v>
      </c>
      <c r="H1466" s="1">
        <v>41572</v>
      </c>
      <c r="I1466">
        <v>54</v>
      </c>
      <c r="J1466">
        <v>587</v>
      </c>
      <c r="K1466">
        <v>54</v>
      </c>
      <c r="L1466">
        <v>348</v>
      </c>
      <c r="M1466">
        <v>71</v>
      </c>
      <c r="N1466">
        <v>54</v>
      </c>
      <c r="O1466">
        <v>130</v>
      </c>
      <c r="P1466">
        <f>IF(Table13[[#This Row],[MntWines]] = 0,"",Table13[[#This Row],[MntWines]])</f>
        <v>587</v>
      </c>
      <c r="Q1466">
        <f>IF(Table13[[#This Row],[MntFruits]] = 0, "",Table13[[#This Row],[MntFruits]])</f>
        <v>54</v>
      </c>
      <c r="R1466">
        <f>IF(Table13[[#This Row],[MntMeatProducts]] = 0, "",Table13[[#This Row],[MntMeatProducts]])</f>
        <v>348</v>
      </c>
      <c r="S1466">
        <f>IF(Table13[[#This Row],[MntFishProducts]] = 0, "",Table13[[#This Row],[MntFishProducts]])</f>
        <v>71</v>
      </c>
      <c r="T1466">
        <f>IF(Table13[[#This Row],[MntSweetProducts]] = 0, "",Table13[[#This Row],[MntSweetProducts]])</f>
        <v>54</v>
      </c>
      <c r="U1466">
        <f>IF(Table13[[#This Row],[MntGoldProds]] = 0, "",Table13[[#This Row],[MntGoldProds]])</f>
        <v>130</v>
      </c>
      <c r="V1466">
        <v>1</v>
      </c>
      <c r="W1466">
        <v>4</v>
      </c>
      <c r="X1466">
        <v>4</v>
      </c>
      <c r="Y1466">
        <v>8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36</v>
      </c>
      <c r="AI1466" s="13">
        <f>SUM(Table13[[#This Row],[MntWines]:[MntGoldProds]])</f>
        <v>1244</v>
      </c>
      <c r="AJ1466" s="13">
        <f>AVERAGE(Table13[[#This Row],[MntWines]:[MntGoldProds]])</f>
        <v>207.33333333333334</v>
      </c>
      <c r="AK1466">
        <f>IF(Table13[[#This Row],[Total Number of Purchases]]=0,0,Table13[[#This Row],[Total Spend]]/Table13[[#This Row],[Total Number of Purchases]])</f>
        <v>73.17647058823529</v>
      </c>
      <c r="AM1466">
        <f>SUM(Table13[[#This Row],[NumDealsPurchases]:[NumStorePurchases]])</f>
        <v>17</v>
      </c>
      <c r="AN1466" s="14">
        <f>Snapshot_Date-Table13[[#This Row],[Dt_Customer]]</f>
        <v>344</v>
      </c>
      <c r="AP1466" s="13">
        <f>Table13[[#This Row],[NumDealsPurchases]]/Table13[[#This Row],[Total Number of Purchases]]*100</f>
        <v>5.8823529411764701</v>
      </c>
      <c r="AQ1466">
        <f>6-ROUNDUP(_xlfn.PERCENTRANK.INC(Table13[Recency],Table13[[#This Row],[Recency]])*5, 0)</f>
        <v>3</v>
      </c>
      <c r="AR1466">
        <f>ROUNDUP(_xlfn.PERCENTRANK.INC(Table13[Total Number of Purchases],Table13[[#This Row],[Total Number of Purchases]])*5,0)</f>
        <v>3</v>
      </c>
      <c r="AS1466">
        <f>ROUNDUP(_xlfn.PERCENTRANK.INC(Table13[Total Spend],Table13[[#This Row],[Total Spend]])*5,0)</f>
        <v>5</v>
      </c>
      <c r="AT1466" t="str">
        <f>Table13[[#This Row],[Recency Score]]&amp;Table13[[#This Row],[Frequency Score]]&amp;Table13[[#This Row],[Monetary Score]]</f>
        <v>335</v>
      </c>
      <c r="AU1466" t="str">
        <f t="shared" si="22"/>
        <v>Big Spenders</v>
      </c>
      <c r="AW1466" s="13">
        <f>DATEDIF(Table13[[#This Row],[Dt_Customer]], Snapshot_Date, "d")</f>
        <v>344</v>
      </c>
      <c r="AX1466" s="13">
        <f>Table13[[#This Row],[CL if today]]/365</f>
        <v>0.94246575342465755</v>
      </c>
      <c r="AY1466">
        <f>Table13[[#This Row],[Total Number of Purchases]]/Table13[[#This Row],[Corrected CL]]</f>
        <v>18.037790697674417</v>
      </c>
      <c r="AZ1466">
        <f>Table13[[#This Row],[Average Order Value (AOV)]]*Table13[[#This Row],[Freq per Year]]</f>
        <v>1319.9418604651162</v>
      </c>
      <c r="BA1466">
        <f>Table13[[#This Row],[Total Spend]]/Table13[[#This Row],[Corrected CL]]</f>
        <v>1319.9418604651162</v>
      </c>
      <c r="BB1466">
        <v>486.31502890173408</v>
      </c>
      <c r="BC1466" s="1">
        <f>Table13[[#This Row],[Dt_Customer]]+Table13[[#This Row],[Recency]]</f>
        <v>41626</v>
      </c>
      <c r="BD1466" s="16" t="str">
        <f>IF(COUNTIF(A:A, A1466) &gt; 1, "Duplicate", "Unique")</f>
        <v>Unique</v>
      </c>
    </row>
    <row r="1467" spans="1:56" x14ac:dyDescent="0.3">
      <c r="A1467">
        <v>7409</v>
      </c>
      <c r="B1467">
        <v>1970</v>
      </c>
      <c r="C1467" t="s">
        <v>28</v>
      </c>
      <c r="D1467" t="s">
        <v>35</v>
      </c>
      <c r="E1467">
        <v>53187</v>
      </c>
      <c r="F1467">
        <v>1</v>
      </c>
      <c r="G1467">
        <v>0</v>
      </c>
      <c r="H1467" s="1">
        <v>41573</v>
      </c>
      <c r="I1467">
        <v>66</v>
      </c>
      <c r="J1467">
        <v>211</v>
      </c>
      <c r="K1467">
        <v>2</v>
      </c>
      <c r="L1467">
        <v>30</v>
      </c>
      <c r="M1467">
        <v>7</v>
      </c>
      <c r="N1467">
        <v>7</v>
      </c>
      <c r="O1467">
        <v>10</v>
      </c>
      <c r="P1467">
        <f>IF(Table13[[#This Row],[MntWines]] = 0,"",Table13[[#This Row],[MntWines]])</f>
        <v>211</v>
      </c>
      <c r="Q1467">
        <f>IF(Table13[[#This Row],[MntFruits]] = 0, "",Table13[[#This Row],[MntFruits]])</f>
        <v>2</v>
      </c>
      <c r="R1467">
        <f>IF(Table13[[#This Row],[MntMeatProducts]] = 0, "",Table13[[#This Row],[MntMeatProducts]])</f>
        <v>30</v>
      </c>
      <c r="S1467">
        <f>IF(Table13[[#This Row],[MntFishProducts]] = 0, "",Table13[[#This Row],[MntFishProducts]])</f>
        <v>7</v>
      </c>
      <c r="T1467">
        <f>IF(Table13[[#This Row],[MntSweetProducts]] = 0, "",Table13[[#This Row],[MntSweetProducts]])</f>
        <v>7</v>
      </c>
      <c r="U1467">
        <f>IF(Table13[[#This Row],[MntGoldProds]] = 0, "",Table13[[#This Row],[MntGoldProds]])</f>
        <v>10</v>
      </c>
      <c r="V1467">
        <v>2</v>
      </c>
      <c r="W1467">
        <v>4</v>
      </c>
      <c r="X1467">
        <v>1</v>
      </c>
      <c r="Y1467">
        <v>6</v>
      </c>
      <c r="Z1467">
        <v>5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30</v>
      </c>
      <c r="AI1467" s="13">
        <f>SUM(Table13[[#This Row],[MntWines]:[MntGoldProds]])</f>
        <v>267</v>
      </c>
      <c r="AJ1467" s="13">
        <f>AVERAGE(Table13[[#This Row],[MntWines]:[MntGoldProds]])</f>
        <v>44.5</v>
      </c>
      <c r="AK1467">
        <f>IF(Table13[[#This Row],[Total Number of Purchases]]=0,0,Table13[[#This Row],[Total Spend]]/Table13[[#This Row],[Total Number of Purchases]])</f>
        <v>20.53846153846154</v>
      </c>
      <c r="AM1467">
        <f>SUM(Table13[[#This Row],[NumDealsPurchases]:[NumStorePurchases]])</f>
        <v>13</v>
      </c>
      <c r="AN1467" s="14">
        <f>Snapshot_Date-Table13[[#This Row],[Dt_Customer]]</f>
        <v>343</v>
      </c>
      <c r="AP1467" s="13">
        <f>Table13[[#This Row],[NumDealsPurchases]]/Table13[[#This Row],[Total Number of Purchases]]*100</f>
        <v>15.384615384615385</v>
      </c>
      <c r="AQ1467">
        <f>6-ROUNDUP(_xlfn.PERCENTRANK.INC(Table13[Recency],Table13[[#This Row],[Recency]])*5, 0)</f>
        <v>2</v>
      </c>
      <c r="AR1467">
        <f>ROUNDUP(_xlfn.PERCENTRANK.INC(Table13[Total Number of Purchases],Table13[[#This Row],[Total Number of Purchases]])*5,0)</f>
        <v>3</v>
      </c>
      <c r="AS1467">
        <f>ROUNDUP(_xlfn.PERCENTRANK.INC(Table13[Total Spend],Table13[[#This Row],[Total Spend]])*5,0)</f>
        <v>3</v>
      </c>
      <c r="AT1467" t="str">
        <f>Table13[[#This Row],[Recency Score]]&amp;Table13[[#This Row],[Frequency Score]]&amp;Table13[[#This Row],[Monetary Score]]</f>
        <v>233</v>
      </c>
      <c r="AU1467" t="str">
        <f t="shared" si="22"/>
        <v>About to Sleep</v>
      </c>
      <c r="AW1467" s="13">
        <f>DATEDIF(Table13[[#This Row],[Dt_Customer]], Snapshot_Date, "d")</f>
        <v>343</v>
      </c>
      <c r="AX1467" s="13">
        <f>Table13[[#This Row],[CL if today]]/365</f>
        <v>0.9397260273972603</v>
      </c>
      <c r="AY1467">
        <f>Table13[[#This Row],[Total Number of Purchases]]/Table13[[#This Row],[Corrected CL]]</f>
        <v>13.833819241982507</v>
      </c>
      <c r="AZ1467">
        <f>Table13[[#This Row],[Average Order Value (AOV)]]*Table13[[#This Row],[Freq per Year]]</f>
        <v>284.1253644314869</v>
      </c>
      <c r="BA1467">
        <f>Table13[[#This Row],[Total Spend]]/Table13[[#This Row],[Corrected CL]]</f>
        <v>284.1253644314869</v>
      </c>
      <c r="BB1467">
        <v>51.991279069767444</v>
      </c>
      <c r="BC1467" s="1">
        <f>Table13[[#This Row],[Dt_Customer]]+Table13[[#This Row],[Recency]]</f>
        <v>41639</v>
      </c>
      <c r="BD1467" s="16" t="str">
        <f>IF(COUNTIF(A:A, A1467) &gt; 1, "Duplicate", "Unique")</f>
        <v>Unique</v>
      </c>
    </row>
    <row r="1468" spans="1:56" x14ac:dyDescent="0.3">
      <c r="A1468">
        <v>2324</v>
      </c>
      <c r="B1468">
        <v>1972</v>
      </c>
      <c r="C1468" t="s">
        <v>28</v>
      </c>
      <c r="D1468" t="s">
        <v>35</v>
      </c>
      <c r="E1468">
        <v>77044</v>
      </c>
      <c r="F1468">
        <v>0</v>
      </c>
      <c r="G1468">
        <v>1</v>
      </c>
      <c r="H1468" s="1">
        <v>41574</v>
      </c>
      <c r="I1468">
        <v>12</v>
      </c>
      <c r="J1468">
        <v>625</v>
      </c>
      <c r="K1468">
        <v>38</v>
      </c>
      <c r="L1468">
        <v>242</v>
      </c>
      <c r="M1468">
        <v>50</v>
      </c>
      <c r="N1468">
        <v>34</v>
      </c>
      <c r="O1468">
        <v>76</v>
      </c>
      <c r="P1468">
        <f>IF(Table13[[#This Row],[MntWines]] = 0,"",Table13[[#This Row],[MntWines]])</f>
        <v>625</v>
      </c>
      <c r="Q1468">
        <f>IF(Table13[[#This Row],[MntFruits]] = 0, "",Table13[[#This Row],[MntFruits]])</f>
        <v>38</v>
      </c>
      <c r="R1468">
        <f>IF(Table13[[#This Row],[MntMeatProducts]] = 0, "",Table13[[#This Row],[MntMeatProducts]])</f>
        <v>242</v>
      </c>
      <c r="S1468">
        <f>IF(Table13[[#This Row],[MntFishProducts]] = 0, "",Table13[[#This Row],[MntFishProducts]])</f>
        <v>50</v>
      </c>
      <c r="T1468">
        <f>IF(Table13[[#This Row],[MntSweetProducts]] = 0, "",Table13[[#This Row],[MntSweetProducts]])</f>
        <v>34</v>
      </c>
      <c r="U1468">
        <f>IF(Table13[[#This Row],[MntGoldProds]] = 0, "",Table13[[#This Row],[MntGoldProds]])</f>
        <v>76</v>
      </c>
      <c r="V1468">
        <v>2</v>
      </c>
      <c r="W1468">
        <v>7</v>
      </c>
      <c r="X1468">
        <v>11</v>
      </c>
      <c r="Y1468">
        <v>11</v>
      </c>
      <c r="Z1468">
        <v>4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 t="s">
        <v>30</v>
      </c>
      <c r="AI1468" s="13">
        <f>SUM(Table13[[#This Row],[MntWines]:[MntGoldProds]])</f>
        <v>1065</v>
      </c>
      <c r="AJ1468" s="13">
        <f>AVERAGE(Table13[[#This Row],[MntWines]:[MntGoldProds]])</f>
        <v>177.5</v>
      </c>
      <c r="AK1468">
        <f>IF(Table13[[#This Row],[Total Number of Purchases]]=0,0,Table13[[#This Row],[Total Spend]]/Table13[[#This Row],[Total Number of Purchases]])</f>
        <v>34.354838709677416</v>
      </c>
      <c r="AM1468">
        <f>SUM(Table13[[#This Row],[NumDealsPurchases]:[NumStorePurchases]])</f>
        <v>31</v>
      </c>
      <c r="AN1468" s="14">
        <f>Snapshot_Date-Table13[[#This Row],[Dt_Customer]]</f>
        <v>342</v>
      </c>
      <c r="AP1468" s="13">
        <f>Table13[[#This Row],[NumDealsPurchases]]/Table13[[#This Row],[Total Number of Purchases]]*100</f>
        <v>6.4516129032258061</v>
      </c>
      <c r="AQ1468">
        <f>6-ROUNDUP(_xlfn.PERCENTRANK.INC(Table13[Recency],Table13[[#This Row],[Recency]])*5, 0)</f>
        <v>5</v>
      </c>
      <c r="AR1468">
        <f>ROUNDUP(_xlfn.PERCENTRANK.INC(Table13[Total Number of Purchases],Table13[[#This Row],[Total Number of Purchases]])*5,0)</f>
        <v>5</v>
      </c>
      <c r="AS1468">
        <f>ROUNDUP(_xlfn.PERCENTRANK.INC(Table13[Total Spend],Table13[[#This Row],[Total Spend]])*5,0)</f>
        <v>4</v>
      </c>
      <c r="AT1468" t="str">
        <f>Table13[[#This Row],[Recency Score]]&amp;Table13[[#This Row],[Frequency Score]]&amp;Table13[[#This Row],[Monetary Score]]</f>
        <v>554</v>
      </c>
      <c r="AU1468" t="str">
        <f t="shared" si="22"/>
        <v>Loyal Customers</v>
      </c>
      <c r="AW1468" s="13">
        <f>DATEDIF(Table13[[#This Row],[Dt_Customer]], Snapshot_Date, "d")</f>
        <v>342</v>
      </c>
      <c r="AX1468" s="13">
        <f>Table13[[#This Row],[CL if today]]/365</f>
        <v>0.93698630136986305</v>
      </c>
      <c r="AY1468">
        <f>Table13[[#This Row],[Total Number of Purchases]]/Table13[[#This Row],[Corrected CL]]</f>
        <v>33.084795321637422</v>
      </c>
      <c r="AZ1468">
        <f>Table13[[#This Row],[Average Order Value (AOV)]]*Table13[[#This Row],[Freq per Year]]</f>
        <v>1136.6228070175437</v>
      </c>
      <c r="BA1468">
        <f>Table13[[#This Row],[Total Spend]]/Table13[[#This Row],[Corrected CL]]</f>
        <v>1136.6228070175439</v>
      </c>
      <c r="BB1468">
        <v>1319.9418604651162</v>
      </c>
      <c r="BC1468" s="1">
        <f>Table13[[#This Row],[Dt_Customer]]+Table13[[#This Row],[Recency]]</f>
        <v>41586</v>
      </c>
      <c r="BD1468" s="16" t="str">
        <f>IF(COUNTIF(A:A, A1468) &gt; 1, "Duplicate", "Unique")</f>
        <v>Unique</v>
      </c>
    </row>
    <row r="1469" spans="1:56" x14ac:dyDescent="0.3">
      <c r="A1469">
        <v>5423</v>
      </c>
      <c r="B1469">
        <v>1983</v>
      </c>
      <c r="C1469" t="s">
        <v>28</v>
      </c>
      <c r="D1469" t="s">
        <v>35</v>
      </c>
      <c r="E1469">
        <v>28359</v>
      </c>
      <c r="F1469">
        <v>1</v>
      </c>
      <c r="G1469">
        <v>0</v>
      </c>
      <c r="H1469" s="1">
        <v>41574</v>
      </c>
      <c r="I1469">
        <v>35</v>
      </c>
      <c r="J1469">
        <v>6</v>
      </c>
      <c r="K1469">
        <v>0</v>
      </c>
      <c r="L1469">
        <v>5</v>
      </c>
      <c r="M1469">
        <v>2</v>
      </c>
      <c r="N1469">
        <v>1</v>
      </c>
      <c r="O1469">
        <v>2</v>
      </c>
      <c r="P1469">
        <f>IF(Table13[[#This Row],[MntWines]] = 0,"",Table13[[#This Row],[MntWines]])</f>
        <v>6</v>
      </c>
      <c r="Q1469" t="str">
        <f>IF(Table13[[#This Row],[MntFruits]] = 0, "",Table13[[#This Row],[MntFruits]])</f>
        <v/>
      </c>
      <c r="R1469">
        <f>IF(Table13[[#This Row],[MntMeatProducts]] = 0, "",Table13[[#This Row],[MntMeatProducts]])</f>
        <v>5</v>
      </c>
      <c r="S1469">
        <f>IF(Table13[[#This Row],[MntFishProducts]] = 0, "",Table13[[#This Row],[MntFishProducts]])</f>
        <v>2</v>
      </c>
      <c r="T1469">
        <f>IF(Table13[[#This Row],[MntSweetProducts]] = 0, "",Table13[[#This Row],[MntSweetProducts]])</f>
        <v>1</v>
      </c>
      <c r="U1469">
        <f>IF(Table13[[#This Row],[MntGoldProds]] = 0, "",Table13[[#This Row],[MntGoldProds]])</f>
        <v>2</v>
      </c>
      <c r="V1469">
        <v>1</v>
      </c>
      <c r="W1469">
        <v>1</v>
      </c>
      <c r="X1469">
        <v>0</v>
      </c>
      <c r="Y1469">
        <v>2</v>
      </c>
      <c r="Z1469">
        <v>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 t="s">
        <v>43</v>
      </c>
      <c r="AI1469" s="13">
        <f>SUM(Table13[[#This Row],[MntWines]:[MntGoldProds]])</f>
        <v>16</v>
      </c>
      <c r="AJ1469" s="13">
        <f>AVERAGE(Table13[[#This Row],[MntWines]:[MntGoldProds]])</f>
        <v>2.6666666666666665</v>
      </c>
      <c r="AK1469">
        <f>IF(Table13[[#This Row],[Total Number of Purchases]]=0,0,Table13[[#This Row],[Total Spend]]/Table13[[#This Row],[Total Number of Purchases]])</f>
        <v>4</v>
      </c>
      <c r="AM1469">
        <f>SUM(Table13[[#This Row],[NumDealsPurchases]:[NumStorePurchases]])</f>
        <v>4</v>
      </c>
      <c r="AN1469" s="14">
        <f>Snapshot_Date-Table13[[#This Row],[Dt_Customer]]</f>
        <v>342</v>
      </c>
      <c r="AP1469" s="13">
        <f>Table13[[#This Row],[NumDealsPurchases]]/Table13[[#This Row],[Total Number of Purchases]]*100</f>
        <v>25</v>
      </c>
      <c r="AQ1469">
        <f>6-ROUNDUP(_xlfn.PERCENTRANK.INC(Table13[Recency],Table13[[#This Row],[Recency]])*5, 0)</f>
        <v>4</v>
      </c>
      <c r="AR1469">
        <f>ROUNDUP(_xlfn.PERCENTRANK.INC(Table13[Total Number of Purchases],Table13[[#This Row],[Total Number of Purchases]])*5,0)</f>
        <v>1</v>
      </c>
      <c r="AS1469">
        <f>ROUNDUP(_xlfn.PERCENTRANK.INC(Table13[Total Spend],Table13[[#This Row],[Total Spend]])*5,0)</f>
        <v>1</v>
      </c>
      <c r="AT1469" t="str">
        <f>Table13[[#This Row],[Recency Score]]&amp;Table13[[#This Row],[Frequency Score]]&amp;Table13[[#This Row],[Monetary Score]]</f>
        <v>411</v>
      </c>
      <c r="AU1469" t="str">
        <f t="shared" si="22"/>
        <v>Potential Loyalists</v>
      </c>
      <c r="AW1469" s="13">
        <f>DATEDIF(Table13[[#This Row],[Dt_Customer]], Snapshot_Date, "d")</f>
        <v>342</v>
      </c>
      <c r="AX1469" s="13">
        <f>Table13[[#This Row],[CL if today]]/365</f>
        <v>0.93698630136986305</v>
      </c>
      <c r="AY1469">
        <f>Table13[[#This Row],[Total Number of Purchases]]/Table13[[#This Row],[Corrected CL]]</f>
        <v>4.269005847953216</v>
      </c>
      <c r="AZ1469">
        <f>Table13[[#This Row],[Average Order Value (AOV)]]*Table13[[#This Row],[Freq per Year]]</f>
        <v>17.076023391812864</v>
      </c>
      <c r="BA1469">
        <f>Table13[[#This Row],[Total Spend]]/Table13[[#This Row],[Corrected CL]]</f>
        <v>17.076023391812864</v>
      </c>
      <c r="BB1469">
        <v>1319.9418604651162</v>
      </c>
      <c r="BC1469" s="1">
        <f>Table13[[#This Row],[Dt_Customer]]+Table13[[#This Row],[Recency]]</f>
        <v>41609</v>
      </c>
      <c r="BD1469" s="16" t="str">
        <f>IF(COUNTIF(A:A, A1469) &gt; 1, "Duplicate", "Unique")</f>
        <v>Unique</v>
      </c>
    </row>
    <row r="1470" spans="1:56" x14ac:dyDescent="0.3">
      <c r="A1470">
        <v>6340</v>
      </c>
      <c r="B1470">
        <v>1985</v>
      </c>
      <c r="C1470" t="s">
        <v>28</v>
      </c>
      <c r="D1470" t="s">
        <v>31</v>
      </c>
      <c r="E1470">
        <v>29938</v>
      </c>
      <c r="F1470">
        <v>1</v>
      </c>
      <c r="G1470">
        <v>0</v>
      </c>
      <c r="H1470" s="1">
        <v>41574</v>
      </c>
      <c r="I1470">
        <v>52</v>
      </c>
      <c r="J1470">
        <v>3</v>
      </c>
      <c r="K1470">
        <v>3</v>
      </c>
      <c r="L1470">
        <v>7</v>
      </c>
      <c r="M1470">
        <v>0</v>
      </c>
      <c r="N1470">
        <v>2</v>
      </c>
      <c r="O1470">
        <v>11</v>
      </c>
      <c r="P1470">
        <f>IF(Table13[[#This Row],[MntWines]] = 0,"",Table13[[#This Row],[MntWines]])</f>
        <v>3</v>
      </c>
      <c r="Q1470">
        <f>IF(Table13[[#This Row],[MntFruits]] = 0, "",Table13[[#This Row],[MntFruits]])</f>
        <v>3</v>
      </c>
      <c r="R1470">
        <f>IF(Table13[[#This Row],[MntMeatProducts]] = 0, "",Table13[[#This Row],[MntMeatProducts]])</f>
        <v>7</v>
      </c>
      <c r="S1470" t="str">
        <f>IF(Table13[[#This Row],[MntFishProducts]] = 0, "",Table13[[#This Row],[MntFishProducts]])</f>
        <v/>
      </c>
      <c r="T1470">
        <f>IF(Table13[[#This Row],[MntSweetProducts]] = 0, "",Table13[[#This Row],[MntSweetProducts]])</f>
        <v>2</v>
      </c>
      <c r="U1470">
        <f>IF(Table13[[#This Row],[MntGoldProds]] = 0, "",Table13[[#This Row],[MntGoldProds]])</f>
        <v>11</v>
      </c>
      <c r="V1470">
        <v>2</v>
      </c>
      <c r="W1470">
        <v>1</v>
      </c>
      <c r="X1470">
        <v>0</v>
      </c>
      <c r="Y1470">
        <v>3</v>
      </c>
      <c r="Z1470">
        <v>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43</v>
      </c>
      <c r="AI1470" s="13">
        <f>SUM(Table13[[#This Row],[MntWines]:[MntGoldProds]])</f>
        <v>26</v>
      </c>
      <c r="AJ1470" s="13">
        <f>AVERAGE(Table13[[#This Row],[MntWines]:[MntGoldProds]])</f>
        <v>4.333333333333333</v>
      </c>
      <c r="AK1470">
        <f>IF(Table13[[#This Row],[Total Number of Purchases]]=0,0,Table13[[#This Row],[Total Spend]]/Table13[[#This Row],[Total Number of Purchases]])</f>
        <v>4.333333333333333</v>
      </c>
      <c r="AM1470">
        <f>SUM(Table13[[#This Row],[NumDealsPurchases]:[NumStorePurchases]])</f>
        <v>6</v>
      </c>
      <c r="AN1470" s="14">
        <f>Snapshot_Date-Table13[[#This Row],[Dt_Customer]]</f>
        <v>342</v>
      </c>
      <c r="AP1470" s="13">
        <f>Table13[[#This Row],[NumDealsPurchases]]/Table13[[#This Row],[Total Number of Purchases]]*100</f>
        <v>33.333333333333329</v>
      </c>
      <c r="AQ1470">
        <f>6-ROUNDUP(_xlfn.PERCENTRANK.INC(Table13[Recency],Table13[[#This Row],[Recency]])*5, 0)</f>
        <v>3</v>
      </c>
      <c r="AR1470">
        <f>ROUNDUP(_xlfn.PERCENTRANK.INC(Table13[Total Number of Purchases],Table13[[#This Row],[Total Number of Purchases]])*5,0)</f>
        <v>1</v>
      </c>
      <c r="AS1470">
        <f>ROUNDUP(_xlfn.PERCENTRANK.INC(Table13[Total Spend],Table13[[#This Row],[Total Spend]])*5,0)</f>
        <v>1</v>
      </c>
      <c r="AT1470" t="str">
        <f>Table13[[#This Row],[Recency Score]]&amp;Table13[[#This Row],[Frequency Score]]&amp;Table13[[#This Row],[Monetary Score]]</f>
        <v>311</v>
      </c>
      <c r="AU1470" t="str">
        <f t="shared" si="22"/>
        <v>Needs Attention</v>
      </c>
      <c r="AW1470" s="13">
        <f>DATEDIF(Table13[[#This Row],[Dt_Customer]], Snapshot_Date, "d")</f>
        <v>342</v>
      </c>
      <c r="AX1470" s="13">
        <f>Table13[[#This Row],[CL if today]]/365</f>
        <v>0.93698630136986305</v>
      </c>
      <c r="AY1470">
        <f>Table13[[#This Row],[Total Number of Purchases]]/Table13[[#This Row],[Corrected CL]]</f>
        <v>6.4035087719298245</v>
      </c>
      <c r="AZ1470">
        <f>Table13[[#This Row],[Average Order Value (AOV)]]*Table13[[#This Row],[Freq per Year]]</f>
        <v>27.748538011695903</v>
      </c>
      <c r="BA1470">
        <f>Table13[[#This Row],[Total Spend]]/Table13[[#This Row],[Corrected CL]]</f>
        <v>27.748538011695906</v>
      </c>
      <c r="BB1470">
        <v>322.55813953488371</v>
      </c>
      <c r="BC1470" s="1">
        <f>Table13[[#This Row],[Dt_Customer]]+Table13[[#This Row],[Recency]]</f>
        <v>41626</v>
      </c>
      <c r="BD1470" s="16" t="str">
        <f>IF(COUNTIF(A:A, A1470) &gt; 1, "Duplicate", "Unique")</f>
        <v>Unique</v>
      </c>
    </row>
    <row r="1471" spans="1:56" x14ac:dyDescent="0.3">
      <c r="A1471">
        <v>9185</v>
      </c>
      <c r="B1471">
        <v>1966</v>
      </c>
      <c r="C1471" t="s">
        <v>37</v>
      </c>
      <c r="D1471" t="s">
        <v>31</v>
      </c>
      <c r="E1471">
        <v>69759</v>
      </c>
      <c r="F1471">
        <v>0</v>
      </c>
      <c r="G1471">
        <v>0</v>
      </c>
      <c r="H1471" s="1">
        <v>41575</v>
      </c>
      <c r="I1471">
        <v>38</v>
      </c>
      <c r="J1471">
        <v>452</v>
      </c>
      <c r="K1471">
        <v>20</v>
      </c>
      <c r="L1471">
        <v>514</v>
      </c>
      <c r="M1471">
        <v>13</v>
      </c>
      <c r="N1471">
        <v>30</v>
      </c>
      <c r="O1471">
        <v>0</v>
      </c>
      <c r="P1471">
        <f>IF(Table13[[#This Row],[MntWines]] = 0,"",Table13[[#This Row],[MntWines]])</f>
        <v>452</v>
      </c>
      <c r="Q1471">
        <f>IF(Table13[[#This Row],[MntFruits]] = 0, "",Table13[[#This Row],[MntFruits]])</f>
        <v>20</v>
      </c>
      <c r="R1471">
        <f>IF(Table13[[#This Row],[MntMeatProducts]] = 0, "",Table13[[#This Row],[MntMeatProducts]])</f>
        <v>514</v>
      </c>
      <c r="S1471">
        <f>IF(Table13[[#This Row],[MntFishProducts]] = 0, "",Table13[[#This Row],[MntFishProducts]])</f>
        <v>13</v>
      </c>
      <c r="T1471">
        <f>IF(Table13[[#This Row],[MntSweetProducts]] = 0, "",Table13[[#This Row],[MntSweetProducts]])</f>
        <v>30</v>
      </c>
      <c r="U1471" t="str">
        <f>IF(Table13[[#This Row],[MntGoldProds]] = 0, "",Table13[[#This Row],[MntGoldProds]])</f>
        <v/>
      </c>
      <c r="V1471">
        <v>3</v>
      </c>
      <c r="W1471">
        <v>4</v>
      </c>
      <c r="X1471">
        <v>6</v>
      </c>
      <c r="Y1471">
        <v>5</v>
      </c>
      <c r="Z1471">
        <v>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 t="s">
        <v>30</v>
      </c>
      <c r="AI1471" s="13">
        <f>SUM(Table13[[#This Row],[MntWines]:[MntGoldProds]])</f>
        <v>1029</v>
      </c>
      <c r="AJ1471" s="13">
        <f>AVERAGE(Table13[[#This Row],[MntWines]:[MntGoldProds]])</f>
        <v>171.5</v>
      </c>
      <c r="AK1471">
        <f>IF(Table13[[#This Row],[Total Number of Purchases]]=0,0,Table13[[#This Row],[Total Spend]]/Table13[[#This Row],[Total Number of Purchases]])</f>
        <v>57.166666666666664</v>
      </c>
      <c r="AM1471">
        <f>SUM(Table13[[#This Row],[NumDealsPurchases]:[NumStorePurchases]])</f>
        <v>18</v>
      </c>
      <c r="AN1471" s="14">
        <f>Snapshot_Date-Table13[[#This Row],[Dt_Customer]]</f>
        <v>341</v>
      </c>
      <c r="AP1471" s="13">
        <f>Table13[[#This Row],[NumDealsPurchases]]/Table13[[#This Row],[Total Number of Purchases]]*100</f>
        <v>16.666666666666664</v>
      </c>
      <c r="AQ1471">
        <f>6-ROUNDUP(_xlfn.PERCENTRANK.INC(Table13[Recency],Table13[[#This Row],[Recency]])*5, 0)</f>
        <v>4</v>
      </c>
      <c r="AR1471">
        <f>ROUNDUP(_xlfn.PERCENTRANK.INC(Table13[Total Number of Purchases],Table13[[#This Row],[Total Number of Purchases]])*5,0)</f>
        <v>4</v>
      </c>
      <c r="AS1471">
        <f>ROUNDUP(_xlfn.PERCENTRANK.INC(Table13[Total Spend],Table13[[#This Row],[Total Spend]])*5,0)</f>
        <v>4</v>
      </c>
      <c r="AT1471" t="str">
        <f>Table13[[#This Row],[Recency Score]]&amp;Table13[[#This Row],[Frequency Score]]&amp;Table13[[#This Row],[Monetary Score]]</f>
        <v>444</v>
      </c>
      <c r="AU1471" t="str">
        <f t="shared" si="22"/>
        <v>Potential Loyalists</v>
      </c>
      <c r="AW1471" s="13">
        <f>DATEDIF(Table13[[#This Row],[Dt_Customer]], Snapshot_Date, "d")</f>
        <v>341</v>
      </c>
      <c r="AX1471" s="13">
        <f>Table13[[#This Row],[CL if today]]/365</f>
        <v>0.9342465753424658</v>
      </c>
      <c r="AY1471">
        <f>Table13[[#This Row],[Total Number of Purchases]]/Table13[[#This Row],[Corrected CL]]</f>
        <v>19.266862170087975</v>
      </c>
      <c r="AZ1471">
        <f>Table13[[#This Row],[Average Order Value (AOV)]]*Table13[[#This Row],[Freq per Year]]</f>
        <v>1101.4222873900292</v>
      </c>
      <c r="BA1471">
        <f>Table13[[#This Row],[Total Spend]]/Table13[[#This Row],[Corrected CL]]</f>
        <v>1101.4222873900292</v>
      </c>
      <c r="BB1471">
        <v>284.1253644314869</v>
      </c>
      <c r="BC1471" s="1">
        <f>Table13[[#This Row],[Dt_Customer]]+Table13[[#This Row],[Recency]]</f>
        <v>41613</v>
      </c>
      <c r="BD1471" s="16" t="str">
        <f>IF(COUNTIF(A:A, A1471) &gt; 1, "Duplicate", "Unique")</f>
        <v>Unique</v>
      </c>
    </row>
    <row r="1472" spans="1:56" x14ac:dyDescent="0.3">
      <c r="A1472">
        <v>2826</v>
      </c>
      <c r="B1472">
        <v>1967</v>
      </c>
      <c r="C1472" t="s">
        <v>28</v>
      </c>
      <c r="D1472" t="s">
        <v>33</v>
      </c>
      <c r="E1472">
        <v>22574</v>
      </c>
      <c r="F1472">
        <v>2</v>
      </c>
      <c r="G1472">
        <v>1</v>
      </c>
      <c r="H1472" s="1">
        <v>41575</v>
      </c>
      <c r="I1472">
        <v>28</v>
      </c>
      <c r="J1472">
        <v>25</v>
      </c>
      <c r="K1472">
        <v>0</v>
      </c>
      <c r="L1472">
        <v>8</v>
      </c>
      <c r="M1472">
        <v>2</v>
      </c>
      <c r="N1472">
        <v>0</v>
      </c>
      <c r="O1472">
        <v>2</v>
      </c>
      <c r="P1472">
        <f>IF(Table13[[#This Row],[MntWines]] = 0,"",Table13[[#This Row],[MntWines]])</f>
        <v>25</v>
      </c>
      <c r="Q1472" t="str">
        <f>IF(Table13[[#This Row],[MntFruits]] = 0, "",Table13[[#This Row],[MntFruits]])</f>
        <v/>
      </c>
      <c r="R1472">
        <f>IF(Table13[[#This Row],[MntMeatProducts]] = 0, "",Table13[[#This Row],[MntMeatProducts]])</f>
        <v>8</v>
      </c>
      <c r="S1472">
        <f>IF(Table13[[#This Row],[MntFishProducts]] = 0, "",Table13[[#This Row],[MntFishProducts]])</f>
        <v>2</v>
      </c>
      <c r="T1472" t="str">
        <f>IF(Table13[[#This Row],[MntSweetProducts]] = 0, "",Table13[[#This Row],[MntSweetProducts]])</f>
        <v/>
      </c>
      <c r="U1472">
        <f>IF(Table13[[#This Row],[MntGoldProds]] = 0, "",Table13[[#This Row],[MntGoldProds]])</f>
        <v>2</v>
      </c>
      <c r="V1472">
        <v>2</v>
      </c>
      <c r="W1472">
        <v>2</v>
      </c>
      <c r="X1472">
        <v>0</v>
      </c>
      <c r="Y1472">
        <v>3</v>
      </c>
      <c r="Z1472">
        <v>7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30</v>
      </c>
      <c r="AI1472" s="13">
        <f>SUM(Table13[[#This Row],[MntWines]:[MntGoldProds]])</f>
        <v>37</v>
      </c>
      <c r="AJ1472" s="13">
        <f>AVERAGE(Table13[[#This Row],[MntWines]:[MntGoldProds]])</f>
        <v>6.166666666666667</v>
      </c>
      <c r="AK1472">
        <f>IF(Table13[[#This Row],[Total Number of Purchases]]=0,0,Table13[[#This Row],[Total Spend]]/Table13[[#This Row],[Total Number of Purchases]])</f>
        <v>5.2857142857142856</v>
      </c>
      <c r="AM1472">
        <f>SUM(Table13[[#This Row],[NumDealsPurchases]:[NumStorePurchases]])</f>
        <v>7</v>
      </c>
      <c r="AN1472" s="14">
        <f>Snapshot_Date-Table13[[#This Row],[Dt_Customer]]</f>
        <v>341</v>
      </c>
      <c r="AP1472" s="13">
        <f>Table13[[#This Row],[NumDealsPurchases]]/Table13[[#This Row],[Total Number of Purchases]]*100</f>
        <v>28.571428571428569</v>
      </c>
      <c r="AQ1472">
        <f>6-ROUNDUP(_xlfn.PERCENTRANK.INC(Table13[Recency],Table13[[#This Row],[Recency]])*5, 0)</f>
        <v>4</v>
      </c>
      <c r="AR1472">
        <f>ROUNDUP(_xlfn.PERCENTRANK.INC(Table13[Total Number of Purchases],Table13[[#This Row],[Total Number of Purchases]])*5,0)</f>
        <v>1</v>
      </c>
      <c r="AS1472">
        <f>ROUNDUP(_xlfn.PERCENTRANK.INC(Table13[Total Spend],Table13[[#This Row],[Total Spend]])*5,0)</f>
        <v>1</v>
      </c>
      <c r="AT1472" t="str">
        <f>Table13[[#This Row],[Recency Score]]&amp;Table13[[#This Row],[Frequency Score]]&amp;Table13[[#This Row],[Monetary Score]]</f>
        <v>411</v>
      </c>
      <c r="AU1472" t="str">
        <f t="shared" si="22"/>
        <v>Potential Loyalists</v>
      </c>
      <c r="AW1472" s="13">
        <f>DATEDIF(Table13[[#This Row],[Dt_Customer]], Snapshot_Date, "d")</f>
        <v>341</v>
      </c>
      <c r="AX1472" s="13">
        <f>Table13[[#This Row],[CL if today]]/365</f>
        <v>0.9342465753424658</v>
      </c>
      <c r="AY1472">
        <f>Table13[[#This Row],[Total Number of Purchases]]/Table13[[#This Row],[Corrected CL]]</f>
        <v>7.4926686217008793</v>
      </c>
      <c r="AZ1472">
        <f>Table13[[#This Row],[Average Order Value (AOV)]]*Table13[[#This Row],[Freq per Year]]</f>
        <v>39.604105571847505</v>
      </c>
      <c r="BA1472">
        <f>Table13[[#This Row],[Total Spend]]/Table13[[#This Row],[Corrected CL]]</f>
        <v>39.604105571847505</v>
      </c>
      <c r="BB1472">
        <v>17.076023391812864</v>
      </c>
      <c r="BC1472" s="1">
        <f>Table13[[#This Row],[Dt_Customer]]+Table13[[#This Row],[Recency]]</f>
        <v>41603</v>
      </c>
      <c r="BD1472" s="16" t="str">
        <f>IF(COUNTIF(A:A, A1472) &gt; 1, "Duplicate", "Unique")</f>
        <v>Unique</v>
      </c>
    </row>
    <row r="1473" spans="1:56" x14ac:dyDescent="0.3">
      <c r="A1473">
        <v>6222</v>
      </c>
      <c r="B1473">
        <v>1967</v>
      </c>
      <c r="C1473" t="s">
        <v>28</v>
      </c>
      <c r="D1473" t="s">
        <v>33</v>
      </c>
      <c r="E1473">
        <v>22574</v>
      </c>
      <c r="F1473">
        <v>2</v>
      </c>
      <c r="G1473">
        <v>1</v>
      </c>
      <c r="H1473" s="1">
        <v>41575</v>
      </c>
      <c r="I1473">
        <v>28</v>
      </c>
      <c r="J1473">
        <v>25</v>
      </c>
      <c r="K1473">
        <v>0</v>
      </c>
      <c r="L1473">
        <v>8</v>
      </c>
      <c r="M1473">
        <v>2</v>
      </c>
      <c r="N1473">
        <v>0</v>
      </c>
      <c r="O1473">
        <v>2</v>
      </c>
      <c r="P1473">
        <f>IF(Table13[[#This Row],[MntWines]] = 0,"",Table13[[#This Row],[MntWines]])</f>
        <v>25</v>
      </c>
      <c r="Q1473" t="str">
        <f>IF(Table13[[#This Row],[MntFruits]] = 0, "",Table13[[#This Row],[MntFruits]])</f>
        <v/>
      </c>
      <c r="R1473">
        <f>IF(Table13[[#This Row],[MntMeatProducts]] = 0, "",Table13[[#This Row],[MntMeatProducts]])</f>
        <v>8</v>
      </c>
      <c r="S1473">
        <f>IF(Table13[[#This Row],[MntFishProducts]] = 0, "",Table13[[#This Row],[MntFishProducts]])</f>
        <v>2</v>
      </c>
      <c r="T1473" t="str">
        <f>IF(Table13[[#This Row],[MntSweetProducts]] = 0, "",Table13[[#This Row],[MntSweetProducts]])</f>
        <v/>
      </c>
      <c r="U1473">
        <f>IF(Table13[[#This Row],[MntGoldProds]] = 0, "",Table13[[#This Row],[MntGoldProds]])</f>
        <v>2</v>
      </c>
      <c r="V1473">
        <v>2</v>
      </c>
      <c r="W1473">
        <v>2</v>
      </c>
      <c r="X1473">
        <v>0</v>
      </c>
      <c r="Y1473">
        <v>3</v>
      </c>
      <c r="Z1473">
        <v>7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 t="s">
        <v>30</v>
      </c>
      <c r="AI1473" s="13">
        <f>SUM(Table13[[#This Row],[MntWines]:[MntGoldProds]])</f>
        <v>37</v>
      </c>
      <c r="AJ1473" s="13">
        <f>AVERAGE(Table13[[#This Row],[MntWines]:[MntGoldProds]])</f>
        <v>6.166666666666667</v>
      </c>
      <c r="AK1473">
        <f>IF(Table13[[#This Row],[Total Number of Purchases]]=0,0,Table13[[#This Row],[Total Spend]]/Table13[[#This Row],[Total Number of Purchases]])</f>
        <v>5.2857142857142856</v>
      </c>
      <c r="AM1473">
        <f>SUM(Table13[[#This Row],[NumDealsPurchases]:[NumStorePurchases]])</f>
        <v>7</v>
      </c>
      <c r="AN1473" s="14">
        <f>Snapshot_Date-Table13[[#This Row],[Dt_Customer]]</f>
        <v>341</v>
      </c>
      <c r="AP1473" s="13">
        <f>Table13[[#This Row],[NumDealsPurchases]]/Table13[[#This Row],[Total Number of Purchases]]*100</f>
        <v>28.571428571428569</v>
      </c>
      <c r="AQ1473">
        <f>6-ROUNDUP(_xlfn.PERCENTRANK.INC(Table13[Recency],Table13[[#This Row],[Recency]])*5, 0)</f>
        <v>4</v>
      </c>
      <c r="AR1473">
        <f>ROUNDUP(_xlfn.PERCENTRANK.INC(Table13[Total Number of Purchases],Table13[[#This Row],[Total Number of Purchases]])*5,0)</f>
        <v>1</v>
      </c>
      <c r="AS1473">
        <f>ROUNDUP(_xlfn.PERCENTRANK.INC(Table13[Total Spend],Table13[[#This Row],[Total Spend]])*5,0)</f>
        <v>1</v>
      </c>
      <c r="AT1473" t="str">
        <f>Table13[[#This Row],[Recency Score]]&amp;Table13[[#This Row],[Frequency Score]]&amp;Table13[[#This Row],[Monetary Score]]</f>
        <v>411</v>
      </c>
      <c r="AU1473" t="str">
        <f t="shared" si="22"/>
        <v>Potential Loyalists</v>
      </c>
      <c r="AW1473" s="13">
        <f>DATEDIF(Table13[[#This Row],[Dt_Customer]], Snapshot_Date, "d")</f>
        <v>341</v>
      </c>
      <c r="AX1473" s="13">
        <f>Table13[[#This Row],[CL if today]]/365</f>
        <v>0.9342465753424658</v>
      </c>
      <c r="AY1473">
        <f>Table13[[#This Row],[Total Number of Purchases]]/Table13[[#This Row],[Corrected CL]]</f>
        <v>7.4926686217008793</v>
      </c>
      <c r="AZ1473">
        <f>Table13[[#This Row],[Average Order Value (AOV)]]*Table13[[#This Row],[Freq per Year]]</f>
        <v>39.604105571847505</v>
      </c>
      <c r="BA1473">
        <f>Table13[[#This Row],[Total Spend]]/Table13[[#This Row],[Corrected CL]]</f>
        <v>39.604105571847505</v>
      </c>
      <c r="BB1473">
        <v>27.748538011695906</v>
      </c>
      <c r="BC1473" s="1">
        <f>Table13[[#This Row],[Dt_Customer]]+Table13[[#This Row],[Recency]]</f>
        <v>41603</v>
      </c>
      <c r="BD1473" s="16" t="str">
        <f>IF(COUNTIF(A:A, A1473) &gt; 1, "Duplicate", "Unique")</f>
        <v>Unique</v>
      </c>
    </row>
    <row r="1474" spans="1:56" x14ac:dyDescent="0.3">
      <c r="A1474">
        <v>313</v>
      </c>
      <c r="B1474">
        <v>1968</v>
      </c>
      <c r="C1474" t="s">
        <v>28</v>
      </c>
      <c r="D1474" t="s">
        <v>42</v>
      </c>
      <c r="E1474">
        <v>73455</v>
      </c>
      <c r="F1474">
        <v>0</v>
      </c>
      <c r="G1474">
        <v>0</v>
      </c>
      <c r="H1474" s="1">
        <v>41575</v>
      </c>
      <c r="I1474">
        <v>98</v>
      </c>
      <c r="J1474">
        <v>901</v>
      </c>
      <c r="K1474">
        <v>61</v>
      </c>
      <c r="L1474">
        <v>757</v>
      </c>
      <c r="M1474">
        <v>186</v>
      </c>
      <c r="N1474">
        <v>163</v>
      </c>
      <c r="O1474">
        <v>20</v>
      </c>
      <c r="P1474">
        <f>IF(Table13[[#This Row],[MntWines]] = 0,"",Table13[[#This Row],[MntWines]])</f>
        <v>901</v>
      </c>
      <c r="Q1474">
        <f>IF(Table13[[#This Row],[MntFruits]] = 0, "",Table13[[#This Row],[MntFruits]])</f>
        <v>61</v>
      </c>
      <c r="R1474">
        <f>IF(Table13[[#This Row],[MntMeatProducts]] = 0, "",Table13[[#This Row],[MntMeatProducts]])</f>
        <v>757</v>
      </c>
      <c r="S1474">
        <f>IF(Table13[[#This Row],[MntFishProducts]] = 0, "",Table13[[#This Row],[MntFishProducts]])</f>
        <v>186</v>
      </c>
      <c r="T1474">
        <f>IF(Table13[[#This Row],[MntSweetProducts]] = 0, "",Table13[[#This Row],[MntSweetProducts]])</f>
        <v>163</v>
      </c>
      <c r="U1474">
        <f>IF(Table13[[#This Row],[MntGoldProds]] = 0, "",Table13[[#This Row],[MntGoldProds]])</f>
        <v>20</v>
      </c>
      <c r="V1474">
        <v>1</v>
      </c>
      <c r="W1474">
        <v>6</v>
      </c>
      <c r="X1474">
        <v>5</v>
      </c>
      <c r="Y1474">
        <v>10</v>
      </c>
      <c r="Z1474">
        <v>3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 t="s">
        <v>43</v>
      </c>
      <c r="AI1474" s="13">
        <f>SUM(Table13[[#This Row],[MntWines]:[MntGoldProds]])</f>
        <v>2088</v>
      </c>
      <c r="AJ1474" s="13">
        <f>AVERAGE(Table13[[#This Row],[MntWines]:[MntGoldProds]])</f>
        <v>348</v>
      </c>
      <c r="AK1474">
        <f>IF(Table13[[#This Row],[Total Number of Purchases]]=0,0,Table13[[#This Row],[Total Spend]]/Table13[[#This Row],[Total Number of Purchases]])</f>
        <v>94.909090909090907</v>
      </c>
      <c r="AM1474">
        <f>SUM(Table13[[#This Row],[NumDealsPurchases]:[NumStorePurchases]])</f>
        <v>22</v>
      </c>
      <c r="AN1474" s="14">
        <f>Snapshot_Date-Table13[[#This Row],[Dt_Customer]]</f>
        <v>341</v>
      </c>
      <c r="AP1474" s="13">
        <f>Table13[[#This Row],[NumDealsPurchases]]/Table13[[#This Row],[Total Number of Purchases]]*100</f>
        <v>4.5454545454545459</v>
      </c>
      <c r="AQ1474">
        <f>6-ROUNDUP(_xlfn.PERCENTRANK.INC(Table13[Recency],Table13[[#This Row],[Recency]])*5, 0)</f>
        <v>1</v>
      </c>
      <c r="AR1474">
        <f>ROUNDUP(_xlfn.PERCENTRANK.INC(Table13[Total Number of Purchases],Table13[[#This Row],[Total Number of Purchases]])*5,0)</f>
        <v>4</v>
      </c>
      <c r="AS1474">
        <f>ROUNDUP(_xlfn.PERCENTRANK.INC(Table13[Total Spend],Table13[[#This Row],[Total Spend]])*5,0)</f>
        <v>5</v>
      </c>
      <c r="AT1474" t="str">
        <f>Table13[[#This Row],[Recency Score]]&amp;Table13[[#This Row],[Frequency Score]]&amp;Table13[[#This Row],[Monetary Score]]</f>
        <v>145</v>
      </c>
      <c r="AU1474" t="str">
        <f t="shared" ref="AU1474:AU1537" si="23">IF(AT1474="555","Champions",
IF(AND(LEFT(AT1474,1)="5", MID(AT1474,2,1)&gt;="3"),"Loyal Customers",
IF(MID(AT1474,2,1)="5","Frequent Buyers",
IF(RIGHT(AT1474,1)="5","Big Spenders",
IF(LEFT(AT1474,1)="4","Potential Loyalists",
IF(LEFT(AT1474,1)="3","Needs Attention",
IF(LEFT(AT1474,1)="2","About to Sleep",
IF(LEFT(AT1474,1)="1","Lost",
IF(LEFT(AT1474,1)&lt;="2","At Risk","Others")))))))))</f>
        <v>Big Spenders</v>
      </c>
      <c r="AW1474" s="13">
        <f>DATEDIF(Table13[[#This Row],[Dt_Customer]], Snapshot_Date, "d")</f>
        <v>341</v>
      </c>
      <c r="AX1474" s="13">
        <f>Table13[[#This Row],[CL if today]]/365</f>
        <v>0.9342465753424658</v>
      </c>
      <c r="AY1474">
        <f>Table13[[#This Row],[Total Number of Purchases]]/Table13[[#This Row],[Corrected CL]]</f>
        <v>23.548387096774192</v>
      </c>
      <c r="AZ1474">
        <f>Table13[[#This Row],[Average Order Value (AOV)]]*Table13[[#This Row],[Freq per Year]]</f>
        <v>2234.9560117302049</v>
      </c>
      <c r="BA1474">
        <f>Table13[[#This Row],[Total Spend]]/Table13[[#This Row],[Corrected CL]]</f>
        <v>2234.9560117302053</v>
      </c>
      <c r="BB1474">
        <v>82.761627906976742</v>
      </c>
      <c r="BC1474" s="1">
        <f>Table13[[#This Row],[Dt_Customer]]+Table13[[#This Row],[Recency]]</f>
        <v>41673</v>
      </c>
      <c r="BD1474" s="16" t="str">
        <f>IF(COUNTIF(A:A, A1474) &gt; 1, "Duplicate", "Unique")</f>
        <v>Unique</v>
      </c>
    </row>
    <row r="1475" spans="1:56" x14ac:dyDescent="0.3">
      <c r="A1475">
        <v>8135</v>
      </c>
      <c r="B1475">
        <v>1986</v>
      </c>
      <c r="C1475" t="s">
        <v>41</v>
      </c>
      <c r="D1475" t="s">
        <v>33</v>
      </c>
      <c r="E1475">
        <v>27161</v>
      </c>
      <c r="F1475">
        <v>1</v>
      </c>
      <c r="G1475">
        <v>0</v>
      </c>
      <c r="H1475" s="1">
        <v>41575</v>
      </c>
      <c r="I1475">
        <v>41</v>
      </c>
      <c r="J1475">
        <v>7</v>
      </c>
      <c r="K1475">
        <v>4</v>
      </c>
      <c r="L1475">
        <v>23</v>
      </c>
      <c r="M1475">
        <v>7</v>
      </c>
      <c r="N1475">
        <v>0</v>
      </c>
      <c r="O1475">
        <v>11</v>
      </c>
      <c r="P1475">
        <f>IF(Table13[[#This Row],[MntWines]] = 0,"",Table13[[#This Row],[MntWines]])</f>
        <v>7</v>
      </c>
      <c r="Q1475">
        <f>IF(Table13[[#This Row],[MntFruits]] = 0, "",Table13[[#This Row],[MntFruits]])</f>
        <v>4</v>
      </c>
      <c r="R1475">
        <f>IF(Table13[[#This Row],[MntMeatProducts]] = 0, "",Table13[[#This Row],[MntMeatProducts]])</f>
        <v>23</v>
      </c>
      <c r="S1475">
        <f>IF(Table13[[#This Row],[MntFishProducts]] = 0, "",Table13[[#This Row],[MntFishProducts]])</f>
        <v>7</v>
      </c>
      <c r="T1475" t="str">
        <f>IF(Table13[[#This Row],[MntSweetProducts]] = 0, "",Table13[[#This Row],[MntSweetProducts]])</f>
        <v/>
      </c>
      <c r="U1475">
        <f>IF(Table13[[#This Row],[MntGoldProds]] = 0, "",Table13[[#This Row],[MntGoldProds]])</f>
        <v>11</v>
      </c>
      <c r="V1475">
        <v>1</v>
      </c>
      <c r="W1475">
        <v>1</v>
      </c>
      <c r="X1475">
        <v>0</v>
      </c>
      <c r="Y1475">
        <v>3</v>
      </c>
      <c r="Z1475">
        <v>7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 t="s">
        <v>43</v>
      </c>
      <c r="AI1475" s="13">
        <f>SUM(Table13[[#This Row],[MntWines]:[MntGoldProds]])</f>
        <v>52</v>
      </c>
      <c r="AJ1475" s="13">
        <f>AVERAGE(Table13[[#This Row],[MntWines]:[MntGoldProds]])</f>
        <v>8.6666666666666661</v>
      </c>
      <c r="AK1475">
        <f>IF(Table13[[#This Row],[Total Number of Purchases]]=0,0,Table13[[#This Row],[Total Spend]]/Table13[[#This Row],[Total Number of Purchases]])</f>
        <v>10.4</v>
      </c>
      <c r="AM1475">
        <f>SUM(Table13[[#This Row],[NumDealsPurchases]:[NumStorePurchases]])</f>
        <v>5</v>
      </c>
      <c r="AN1475" s="14">
        <f>Snapshot_Date-Table13[[#This Row],[Dt_Customer]]</f>
        <v>341</v>
      </c>
      <c r="AP1475" s="13">
        <f>Table13[[#This Row],[NumDealsPurchases]]/Table13[[#This Row],[Total Number of Purchases]]*100</f>
        <v>20</v>
      </c>
      <c r="AQ1475">
        <f>6-ROUNDUP(_xlfn.PERCENTRANK.INC(Table13[Recency],Table13[[#This Row],[Recency]])*5, 0)</f>
        <v>3</v>
      </c>
      <c r="AR1475">
        <f>ROUNDUP(_xlfn.PERCENTRANK.INC(Table13[Total Number of Purchases],Table13[[#This Row],[Total Number of Purchases]])*5,0)</f>
        <v>1</v>
      </c>
      <c r="AS1475">
        <f>ROUNDUP(_xlfn.PERCENTRANK.INC(Table13[Total Spend],Table13[[#This Row],[Total Spend]])*5,0)</f>
        <v>1</v>
      </c>
      <c r="AT1475" t="str">
        <f>Table13[[#This Row],[Recency Score]]&amp;Table13[[#This Row],[Frequency Score]]&amp;Table13[[#This Row],[Monetary Score]]</f>
        <v>311</v>
      </c>
      <c r="AU1475" t="str">
        <f t="shared" si="23"/>
        <v>Needs Attention</v>
      </c>
      <c r="AW1475" s="13">
        <f>DATEDIF(Table13[[#This Row],[Dt_Customer]], Snapshot_Date, "d")</f>
        <v>341</v>
      </c>
      <c r="AX1475" s="13">
        <f>Table13[[#This Row],[CL if today]]/365</f>
        <v>0.9342465753424658</v>
      </c>
      <c r="AY1475">
        <f>Table13[[#This Row],[Total Number of Purchases]]/Table13[[#This Row],[Corrected CL]]</f>
        <v>5.3519061583577709</v>
      </c>
      <c r="AZ1475">
        <f>Table13[[#This Row],[Average Order Value (AOV)]]*Table13[[#This Row],[Freq per Year]]</f>
        <v>55.659824046920818</v>
      </c>
      <c r="BA1475">
        <f>Table13[[#This Row],[Total Spend]]/Table13[[#This Row],[Corrected CL]]</f>
        <v>55.659824046920818</v>
      </c>
      <c r="BB1475">
        <v>1000.5668604651163</v>
      </c>
      <c r="BC1475" s="1">
        <f>Table13[[#This Row],[Dt_Customer]]+Table13[[#This Row],[Recency]]</f>
        <v>41616</v>
      </c>
      <c r="BD1475" s="16" t="str">
        <f>IF(COUNTIF(A:A, A1475) &gt; 1, "Duplicate", "Unique")</f>
        <v>Unique</v>
      </c>
    </row>
    <row r="1476" spans="1:56" x14ac:dyDescent="0.3">
      <c r="A1476">
        <v>5286</v>
      </c>
      <c r="B1476">
        <v>1987</v>
      </c>
      <c r="C1476" t="s">
        <v>41</v>
      </c>
      <c r="D1476" t="s">
        <v>31</v>
      </c>
      <c r="E1476">
        <v>41020</v>
      </c>
      <c r="F1476">
        <v>0</v>
      </c>
      <c r="G1476">
        <v>0</v>
      </c>
      <c r="H1476" s="1">
        <v>41575</v>
      </c>
      <c r="I1476">
        <v>68</v>
      </c>
      <c r="J1476">
        <v>112</v>
      </c>
      <c r="K1476">
        <v>1</v>
      </c>
      <c r="L1476">
        <v>54</v>
      </c>
      <c r="M1476">
        <v>7</v>
      </c>
      <c r="N1476">
        <v>7</v>
      </c>
      <c r="O1476">
        <v>36</v>
      </c>
      <c r="P1476">
        <f>IF(Table13[[#This Row],[MntWines]] = 0,"",Table13[[#This Row],[MntWines]])</f>
        <v>112</v>
      </c>
      <c r="Q1476">
        <f>IF(Table13[[#This Row],[MntFruits]] = 0, "",Table13[[#This Row],[MntFruits]])</f>
        <v>1</v>
      </c>
      <c r="R1476">
        <f>IF(Table13[[#This Row],[MntMeatProducts]] = 0, "",Table13[[#This Row],[MntMeatProducts]])</f>
        <v>54</v>
      </c>
      <c r="S1476">
        <f>IF(Table13[[#This Row],[MntFishProducts]] = 0, "",Table13[[#This Row],[MntFishProducts]])</f>
        <v>7</v>
      </c>
      <c r="T1476">
        <f>IF(Table13[[#This Row],[MntSweetProducts]] = 0, "",Table13[[#This Row],[MntSweetProducts]])</f>
        <v>7</v>
      </c>
      <c r="U1476">
        <f>IF(Table13[[#This Row],[MntGoldProds]] = 0, "",Table13[[#This Row],[MntGoldProds]])</f>
        <v>36</v>
      </c>
      <c r="V1476">
        <v>1</v>
      </c>
      <c r="W1476">
        <v>3</v>
      </c>
      <c r="X1476">
        <v>2</v>
      </c>
      <c r="Y1476">
        <v>4</v>
      </c>
      <c r="Z1476">
        <v>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32</v>
      </c>
      <c r="AI1476" s="13">
        <f>SUM(Table13[[#This Row],[MntWines]:[MntGoldProds]])</f>
        <v>217</v>
      </c>
      <c r="AJ1476" s="13">
        <f>AVERAGE(Table13[[#This Row],[MntWines]:[MntGoldProds]])</f>
        <v>36.166666666666664</v>
      </c>
      <c r="AK1476">
        <f>IF(Table13[[#This Row],[Total Number of Purchases]]=0,0,Table13[[#This Row],[Total Spend]]/Table13[[#This Row],[Total Number of Purchases]])</f>
        <v>21.7</v>
      </c>
      <c r="AM1476">
        <f>SUM(Table13[[#This Row],[NumDealsPurchases]:[NumStorePurchases]])</f>
        <v>10</v>
      </c>
      <c r="AN1476" s="14">
        <f>Snapshot_Date-Table13[[#This Row],[Dt_Customer]]</f>
        <v>341</v>
      </c>
      <c r="AP1476" s="13">
        <f>Table13[[#This Row],[NumDealsPurchases]]/Table13[[#This Row],[Total Number of Purchases]]*100</f>
        <v>10</v>
      </c>
      <c r="AQ1476">
        <f>6-ROUNDUP(_xlfn.PERCENTRANK.INC(Table13[Recency],Table13[[#This Row],[Recency]])*5, 0)</f>
        <v>2</v>
      </c>
      <c r="AR1476">
        <f>ROUNDUP(_xlfn.PERCENTRANK.INC(Table13[Total Number of Purchases],Table13[[#This Row],[Total Number of Purchases]])*5,0)</f>
        <v>2</v>
      </c>
      <c r="AS1476">
        <f>ROUNDUP(_xlfn.PERCENTRANK.INC(Table13[Total Spend],Table13[[#This Row],[Total Spend]])*5,0)</f>
        <v>3</v>
      </c>
      <c r="AT1476" t="str">
        <f>Table13[[#This Row],[Recency Score]]&amp;Table13[[#This Row],[Frequency Score]]&amp;Table13[[#This Row],[Monetary Score]]</f>
        <v>223</v>
      </c>
      <c r="AU1476" t="str">
        <f t="shared" si="23"/>
        <v>About to Sleep</v>
      </c>
      <c r="AW1476" s="13">
        <f>DATEDIF(Table13[[#This Row],[Dt_Customer]], Snapshot_Date, "d")</f>
        <v>341</v>
      </c>
      <c r="AX1476" s="13">
        <f>Table13[[#This Row],[CL if today]]/365</f>
        <v>0.9342465753424658</v>
      </c>
      <c r="AY1476">
        <f>Table13[[#This Row],[Total Number of Purchases]]/Table13[[#This Row],[Corrected CL]]</f>
        <v>10.703812316715542</v>
      </c>
      <c r="AZ1476">
        <f>Table13[[#This Row],[Average Order Value (AOV)]]*Table13[[#This Row],[Freq per Year]]</f>
        <v>232.27272727272725</v>
      </c>
      <c r="BA1476">
        <f>Table13[[#This Row],[Total Spend]]/Table13[[#This Row],[Corrected CL]]</f>
        <v>232.27272727272725</v>
      </c>
      <c r="BB1476">
        <v>2637.7616279069766</v>
      </c>
      <c r="BC1476" s="1">
        <f>Table13[[#This Row],[Dt_Customer]]+Table13[[#This Row],[Recency]]</f>
        <v>41643</v>
      </c>
      <c r="BD1476" s="16" t="str">
        <f>IF(COUNTIF(A:A, A1476) &gt; 1, "Duplicate", "Unique")</f>
        <v>Unique</v>
      </c>
    </row>
    <row r="1477" spans="1:56" x14ac:dyDescent="0.3">
      <c r="A1477">
        <v>6406</v>
      </c>
      <c r="B1477">
        <v>1988</v>
      </c>
      <c r="C1477" t="s">
        <v>41</v>
      </c>
      <c r="D1477" t="s">
        <v>33</v>
      </c>
      <c r="E1477">
        <v>78285</v>
      </c>
      <c r="F1477">
        <v>0</v>
      </c>
      <c r="G1477">
        <v>0</v>
      </c>
      <c r="H1477" s="1">
        <v>41575</v>
      </c>
      <c r="I1477">
        <v>13</v>
      </c>
      <c r="J1477">
        <v>647</v>
      </c>
      <c r="K1477">
        <v>107</v>
      </c>
      <c r="L1477">
        <v>391</v>
      </c>
      <c r="M1477">
        <v>175</v>
      </c>
      <c r="N1477">
        <v>67</v>
      </c>
      <c r="O1477">
        <v>40</v>
      </c>
      <c r="P1477">
        <f>IF(Table13[[#This Row],[MntWines]] = 0,"",Table13[[#This Row],[MntWines]])</f>
        <v>647</v>
      </c>
      <c r="Q1477">
        <f>IF(Table13[[#This Row],[MntFruits]] = 0, "",Table13[[#This Row],[MntFruits]])</f>
        <v>107</v>
      </c>
      <c r="R1477">
        <f>IF(Table13[[#This Row],[MntMeatProducts]] = 0, "",Table13[[#This Row],[MntMeatProducts]])</f>
        <v>391</v>
      </c>
      <c r="S1477">
        <f>IF(Table13[[#This Row],[MntFishProducts]] = 0, "",Table13[[#This Row],[MntFishProducts]])</f>
        <v>175</v>
      </c>
      <c r="T1477">
        <f>IF(Table13[[#This Row],[MntSweetProducts]] = 0, "",Table13[[#This Row],[MntSweetProducts]])</f>
        <v>67</v>
      </c>
      <c r="U1477">
        <f>IF(Table13[[#This Row],[MntGoldProds]] = 0, "",Table13[[#This Row],[MntGoldProds]])</f>
        <v>40</v>
      </c>
      <c r="V1477">
        <v>1</v>
      </c>
      <c r="W1477">
        <v>6</v>
      </c>
      <c r="X1477">
        <v>4</v>
      </c>
      <c r="Y1477">
        <v>10</v>
      </c>
      <c r="Z1477">
        <v>3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39</v>
      </c>
      <c r="AI1477" s="13">
        <f>SUM(Table13[[#This Row],[MntWines]:[MntGoldProds]])</f>
        <v>1427</v>
      </c>
      <c r="AJ1477" s="13">
        <f>AVERAGE(Table13[[#This Row],[MntWines]:[MntGoldProds]])</f>
        <v>237.83333333333334</v>
      </c>
      <c r="AK1477">
        <f>IF(Table13[[#This Row],[Total Number of Purchases]]=0,0,Table13[[#This Row],[Total Spend]]/Table13[[#This Row],[Total Number of Purchases]])</f>
        <v>67.952380952380949</v>
      </c>
      <c r="AM1477">
        <f>SUM(Table13[[#This Row],[NumDealsPurchases]:[NumStorePurchases]])</f>
        <v>21</v>
      </c>
      <c r="AN1477" s="14">
        <f>Snapshot_Date-Table13[[#This Row],[Dt_Customer]]</f>
        <v>341</v>
      </c>
      <c r="AP1477" s="13">
        <f>Table13[[#This Row],[NumDealsPurchases]]/Table13[[#This Row],[Total Number of Purchases]]*100</f>
        <v>4.7619047619047619</v>
      </c>
      <c r="AQ1477">
        <f>6-ROUNDUP(_xlfn.PERCENTRANK.INC(Table13[Recency],Table13[[#This Row],[Recency]])*5, 0)</f>
        <v>5</v>
      </c>
      <c r="AR1477">
        <f>ROUNDUP(_xlfn.PERCENTRANK.INC(Table13[Total Number of Purchases],Table13[[#This Row],[Total Number of Purchases]])*5,0)</f>
        <v>4</v>
      </c>
      <c r="AS1477">
        <f>ROUNDUP(_xlfn.PERCENTRANK.INC(Table13[Total Spend],Table13[[#This Row],[Total Spend]])*5,0)</f>
        <v>5</v>
      </c>
      <c r="AT1477" t="str">
        <f>Table13[[#This Row],[Recency Score]]&amp;Table13[[#This Row],[Frequency Score]]&amp;Table13[[#This Row],[Monetary Score]]</f>
        <v>545</v>
      </c>
      <c r="AU1477" t="str">
        <f t="shared" si="23"/>
        <v>Loyal Customers</v>
      </c>
      <c r="AW1477" s="13">
        <f>DATEDIF(Table13[[#This Row],[Dt_Customer]], Snapshot_Date, "d")</f>
        <v>341</v>
      </c>
      <c r="AX1477" s="13">
        <f>Table13[[#This Row],[CL if today]]/365</f>
        <v>0.9342465753424658</v>
      </c>
      <c r="AY1477">
        <f>Table13[[#This Row],[Total Number of Purchases]]/Table13[[#This Row],[Corrected CL]]</f>
        <v>22.478005865102638</v>
      </c>
      <c r="AZ1477">
        <f>Table13[[#This Row],[Average Order Value (AOV)]]*Table13[[#This Row],[Freq per Year]]</f>
        <v>1527.4340175953078</v>
      </c>
      <c r="BA1477">
        <f>Table13[[#This Row],[Total Spend]]/Table13[[#This Row],[Corrected CL]]</f>
        <v>1527.4340175953078</v>
      </c>
      <c r="BB1477">
        <v>2234.9560117302053</v>
      </c>
      <c r="BC1477" s="1">
        <f>Table13[[#This Row],[Dt_Customer]]+Table13[[#This Row],[Recency]]</f>
        <v>41588</v>
      </c>
      <c r="BD1477" s="16" t="str">
        <f>IF(COUNTIF(A:A, A1477) &gt; 1, "Duplicate", "Unique")</f>
        <v>Unique</v>
      </c>
    </row>
    <row r="1478" spans="1:56" x14ac:dyDescent="0.3">
      <c r="A1478">
        <v>7600</v>
      </c>
      <c r="B1478">
        <v>1992</v>
      </c>
      <c r="C1478" t="s">
        <v>44</v>
      </c>
      <c r="D1478" t="s">
        <v>31</v>
      </c>
      <c r="E1478">
        <v>15253</v>
      </c>
      <c r="F1478">
        <v>1</v>
      </c>
      <c r="G1478">
        <v>0</v>
      </c>
      <c r="H1478" s="1">
        <v>41575</v>
      </c>
      <c r="I1478">
        <v>13</v>
      </c>
      <c r="J1478">
        <v>1</v>
      </c>
      <c r="K1478">
        <v>3</v>
      </c>
      <c r="L1478">
        <v>3</v>
      </c>
      <c r="M1478">
        <v>8</v>
      </c>
      <c r="N1478">
        <v>1</v>
      </c>
      <c r="O1478">
        <v>13</v>
      </c>
      <c r="P1478">
        <f>IF(Table13[[#This Row],[MntWines]] = 0,"",Table13[[#This Row],[MntWines]])</f>
        <v>1</v>
      </c>
      <c r="Q1478">
        <f>IF(Table13[[#This Row],[MntFruits]] = 0, "",Table13[[#This Row],[MntFruits]])</f>
        <v>3</v>
      </c>
      <c r="R1478">
        <f>IF(Table13[[#This Row],[MntMeatProducts]] = 0, "",Table13[[#This Row],[MntMeatProducts]])</f>
        <v>3</v>
      </c>
      <c r="S1478">
        <f>IF(Table13[[#This Row],[MntFishProducts]] = 0, "",Table13[[#This Row],[MntFishProducts]])</f>
        <v>8</v>
      </c>
      <c r="T1478">
        <f>IF(Table13[[#This Row],[MntSweetProducts]] = 0, "",Table13[[#This Row],[MntSweetProducts]])</f>
        <v>1</v>
      </c>
      <c r="U1478">
        <f>IF(Table13[[#This Row],[MntGoldProds]] = 0, "",Table13[[#This Row],[MntGoldProds]])</f>
        <v>13</v>
      </c>
      <c r="V1478">
        <v>2</v>
      </c>
      <c r="W1478">
        <v>1</v>
      </c>
      <c r="X1478">
        <v>0</v>
      </c>
      <c r="Y1478">
        <v>3</v>
      </c>
      <c r="Z1478">
        <v>7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 t="s">
        <v>32</v>
      </c>
      <c r="AI1478" s="13">
        <f>SUM(Table13[[#This Row],[MntWines]:[MntGoldProds]])</f>
        <v>29</v>
      </c>
      <c r="AJ1478" s="13">
        <f>AVERAGE(Table13[[#This Row],[MntWines]:[MntGoldProds]])</f>
        <v>4.833333333333333</v>
      </c>
      <c r="AK1478">
        <f>IF(Table13[[#This Row],[Total Number of Purchases]]=0,0,Table13[[#This Row],[Total Spend]]/Table13[[#This Row],[Total Number of Purchases]])</f>
        <v>4.833333333333333</v>
      </c>
      <c r="AM1478">
        <f>SUM(Table13[[#This Row],[NumDealsPurchases]:[NumStorePurchases]])</f>
        <v>6</v>
      </c>
      <c r="AN1478" s="14">
        <f>Snapshot_Date-Table13[[#This Row],[Dt_Customer]]</f>
        <v>341</v>
      </c>
      <c r="AP1478" s="13">
        <f>Table13[[#This Row],[NumDealsPurchases]]/Table13[[#This Row],[Total Number of Purchases]]*100</f>
        <v>33.333333333333329</v>
      </c>
      <c r="AQ1478">
        <f>6-ROUNDUP(_xlfn.PERCENTRANK.INC(Table13[Recency],Table13[[#This Row],[Recency]])*5, 0)</f>
        <v>5</v>
      </c>
      <c r="AR1478">
        <f>ROUNDUP(_xlfn.PERCENTRANK.INC(Table13[Total Number of Purchases],Table13[[#This Row],[Total Number of Purchases]])*5,0)</f>
        <v>1</v>
      </c>
      <c r="AS1478">
        <f>ROUNDUP(_xlfn.PERCENTRANK.INC(Table13[Total Spend],Table13[[#This Row],[Total Spend]])*5,0)</f>
        <v>1</v>
      </c>
      <c r="AT1478" t="str">
        <f>Table13[[#This Row],[Recency Score]]&amp;Table13[[#This Row],[Frequency Score]]&amp;Table13[[#This Row],[Monetary Score]]</f>
        <v>511</v>
      </c>
      <c r="AU1478" t="str">
        <f t="shared" si="23"/>
        <v>Others</v>
      </c>
      <c r="AW1478" s="13">
        <f>DATEDIF(Table13[[#This Row],[Dt_Customer]], Snapshot_Date, "d")</f>
        <v>341</v>
      </c>
      <c r="AX1478" s="13">
        <f>Table13[[#This Row],[CL if today]]/365</f>
        <v>0.9342465753424658</v>
      </c>
      <c r="AY1478">
        <f>Table13[[#This Row],[Total Number of Purchases]]/Table13[[#This Row],[Corrected CL]]</f>
        <v>6.4222873900293251</v>
      </c>
      <c r="AZ1478">
        <f>Table13[[#This Row],[Average Order Value (AOV)]]*Table13[[#This Row],[Freq per Year]]</f>
        <v>31.041055718475068</v>
      </c>
      <c r="BA1478">
        <f>Table13[[#This Row],[Total Spend]]/Table13[[#This Row],[Corrected CL]]</f>
        <v>31.041055718475072</v>
      </c>
      <c r="BB1478">
        <v>1136.6228070175439</v>
      </c>
      <c r="BC1478" s="1">
        <f>Table13[[#This Row],[Dt_Customer]]+Table13[[#This Row],[Recency]]</f>
        <v>41588</v>
      </c>
      <c r="BD1478" s="16" t="str">
        <f>IF(COUNTIF(A:A, A1478) &gt; 1, "Duplicate", "Unique")</f>
        <v>Unique</v>
      </c>
    </row>
    <row r="1479" spans="1:56" x14ac:dyDescent="0.3">
      <c r="A1479">
        <v>11075</v>
      </c>
      <c r="B1479">
        <v>1978</v>
      </c>
      <c r="C1479" t="s">
        <v>28</v>
      </c>
      <c r="D1479" t="s">
        <v>33</v>
      </c>
      <c r="E1479">
        <v>51267</v>
      </c>
      <c r="F1479">
        <v>1</v>
      </c>
      <c r="G1479">
        <v>1</v>
      </c>
      <c r="H1479" s="1">
        <v>41576</v>
      </c>
      <c r="I1479">
        <v>37</v>
      </c>
      <c r="J1479">
        <v>183</v>
      </c>
      <c r="K1479">
        <v>2</v>
      </c>
      <c r="L1479">
        <v>64</v>
      </c>
      <c r="M1479">
        <v>7</v>
      </c>
      <c r="N1479">
        <v>2</v>
      </c>
      <c r="O1479">
        <v>12</v>
      </c>
      <c r="P1479">
        <f>IF(Table13[[#This Row],[MntWines]] = 0,"",Table13[[#This Row],[MntWines]])</f>
        <v>183</v>
      </c>
      <c r="Q1479">
        <f>IF(Table13[[#This Row],[MntFruits]] = 0, "",Table13[[#This Row],[MntFruits]])</f>
        <v>2</v>
      </c>
      <c r="R1479">
        <f>IF(Table13[[#This Row],[MntMeatProducts]] = 0, "",Table13[[#This Row],[MntMeatProducts]])</f>
        <v>64</v>
      </c>
      <c r="S1479">
        <f>IF(Table13[[#This Row],[MntFishProducts]] = 0, "",Table13[[#This Row],[MntFishProducts]])</f>
        <v>7</v>
      </c>
      <c r="T1479">
        <f>IF(Table13[[#This Row],[MntSweetProducts]] = 0, "",Table13[[#This Row],[MntSweetProducts]])</f>
        <v>2</v>
      </c>
      <c r="U1479">
        <f>IF(Table13[[#This Row],[MntGoldProds]] = 0, "",Table13[[#This Row],[MntGoldProds]])</f>
        <v>12</v>
      </c>
      <c r="V1479">
        <v>4</v>
      </c>
      <c r="W1479">
        <v>3</v>
      </c>
      <c r="X1479">
        <v>3</v>
      </c>
      <c r="Y1479">
        <v>5</v>
      </c>
      <c r="Z1479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32</v>
      </c>
      <c r="AI1479" s="13">
        <f>SUM(Table13[[#This Row],[MntWines]:[MntGoldProds]])</f>
        <v>270</v>
      </c>
      <c r="AJ1479" s="13">
        <f>AVERAGE(Table13[[#This Row],[MntWines]:[MntGoldProds]])</f>
        <v>45</v>
      </c>
      <c r="AK1479">
        <f>IF(Table13[[#This Row],[Total Number of Purchases]]=0,0,Table13[[#This Row],[Total Spend]]/Table13[[#This Row],[Total Number of Purchases]])</f>
        <v>18</v>
      </c>
      <c r="AM1479">
        <f>SUM(Table13[[#This Row],[NumDealsPurchases]:[NumStorePurchases]])</f>
        <v>15</v>
      </c>
      <c r="AN1479" s="14">
        <f>Snapshot_Date-Table13[[#This Row],[Dt_Customer]]</f>
        <v>340</v>
      </c>
      <c r="AP1479" s="13">
        <f>Table13[[#This Row],[NumDealsPurchases]]/Table13[[#This Row],[Total Number of Purchases]]*100</f>
        <v>26.666666666666668</v>
      </c>
      <c r="AQ1479">
        <f>6-ROUNDUP(_xlfn.PERCENTRANK.INC(Table13[Recency],Table13[[#This Row],[Recency]])*5, 0)</f>
        <v>4</v>
      </c>
      <c r="AR1479">
        <f>ROUNDUP(_xlfn.PERCENTRANK.INC(Table13[Total Number of Purchases],Table13[[#This Row],[Total Number of Purchases]])*5,0)</f>
        <v>3</v>
      </c>
      <c r="AS1479">
        <f>ROUNDUP(_xlfn.PERCENTRANK.INC(Table13[Total Spend],Table13[[#This Row],[Total Spend]])*5,0)</f>
        <v>3</v>
      </c>
      <c r="AT1479" t="str">
        <f>Table13[[#This Row],[Recency Score]]&amp;Table13[[#This Row],[Frequency Score]]&amp;Table13[[#This Row],[Monetary Score]]</f>
        <v>433</v>
      </c>
      <c r="AU1479" t="str">
        <f t="shared" si="23"/>
        <v>Potential Loyalists</v>
      </c>
      <c r="AW1479" s="13">
        <f>DATEDIF(Table13[[#This Row],[Dt_Customer]], Snapshot_Date, "d")</f>
        <v>340</v>
      </c>
      <c r="AX1479" s="13">
        <f>Table13[[#This Row],[CL if today]]/365</f>
        <v>0.93150684931506844</v>
      </c>
      <c r="AY1479">
        <f>Table13[[#This Row],[Total Number of Purchases]]/Table13[[#This Row],[Corrected CL]]</f>
        <v>16.102941176470591</v>
      </c>
      <c r="AZ1479">
        <f>Table13[[#This Row],[Average Order Value (AOV)]]*Table13[[#This Row],[Freq per Year]]</f>
        <v>289.85294117647061</v>
      </c>
      <c r="BA1479">
        <f>Table13[[#This Row],[Total Spend]]/Table13[[#This Row],[Corrected CL]]</f>
        <v>289.85294117647061</v>
      </c>
      <c r="BB1479">
        <v>55.659824046920818</v>
      </c>
      <c r="BC1479" s="1">
        <f>Table13[[#This Row],[Dt_Customer]]+Table13[[#This Row],[Recency]]</f>
        <v>41613</v>
      </c>
      <c r="BD1479" s="16" t="str">
        <f>IF(COUNTIF(A:A, A1479) &gt; 1, "Duplicate", "Unique")</f>
        <v>Unique</v>
      </c>
    </row>
    <row r="1480" spans="1:56" x14ac:dyDescent="0.3">
      <c r="A1480">
        <v>2894</v>
      </c>
      <c r="B1480">
        <v>1985</v>
      </c>
      <c r="C1480" t="s">
        <v>28</v>
      </c>
      <c r="D1480" t="s">
        <v>31</v>
      </c>
      <c r="E1480">
        <v>72903</v>
      </c>
      <c r="F1480">
        <v>0</v>
      </c>
      <c r="G1480">
        <v>0</v>
      </c>
      <c r="H1480" s="1">
        <v>41576</v>
      </c>
      <c r="I1480">
        <v>74</v>
      </c>
      <c r="J1480">
        <v>1067</v>
      </c>
      <c r="K1480">
        <v>138</v>
      </c>
      <c r="L1480">
        <v>750</v>
      </c>
      <c r="M1480">
        <v>0</v>
      </c>
      <c r="N1480">
        <v>19</v>
      </c>
      <c r="O1480">
        <v>39</v>
      </c>
      <c r="P1480">
        <f>IF(Table13[[#This Row],[MntWines]] = 0,"",Table13[[#This Row],[MntWines]])</f>
        <v>1067</v>
      </c>
      <c r="Q1480">
        <f>IF(Table13[[#This Row],[MntFruits]] = 0, "",Table13[[#This Row],[MntFruits]])</f>
        <v>138</v>
      </c>
      <c r="R1480">
        <f>IF(Table13[[#This Row],[MntMeatProducts]] = 0, "",Table13[[#This Row],[MntMeatProducts]])</f>
        <v>750</v>
      </c>
      <c r="S1480" t="str">
        <f>IF(Table13[[#This Row],[MntFishProducts]] = 0, "",Table13[[#This Row],[MntFishProducts]])</f>
        <v/>
      </c>
      <c r="T1480">
        <f>IF(Table13[[#This Row],[MntSweetProducts]] = 0, "",Table13[[#This Row],[MntSweetProducts]])</f>
        <v>19</v>
      </c>
      <c r="U1480">
        <f>IF(Table13[[#This Row],[MntGoldProds]] = 0, "",Table13[[#This Row],[MntGoldProds]])</f>
        <v>39</v>
      </c>
      <c r="V1480">
        <v>1</v>
      </c>
      <c r="W1480">
        <v>7</v>
      </c>
      <c r="X1480">
        <v>5</v>
      </c>
      <c r="Y1480">
        <v>8</v>
      </c>
      <c r="Z1480">
        <v>4</v>
      </c>
      <c r="AA1480">
        <v>1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0</v>
      </c>
      <c r="AH1480" t="s">
        <v>30</v>
      </c>
      <c r="AI1480" s="13">
        <f>SUM(Table13[[#This Row],[MntWines]:[MntGoldProds]])</f>
        <v>2013</v>
      </c>
      <c r="AJ1480" s="13">
        <f>AVERAGE(Table13[[#This Row],[MntWines]:[MntGoldProds]])</f>
        <v>335.5</v>
      </c>
      <c r="AK1480">
        <f>IF(Table13[[#This Row],[Total Number of Purchases]]=0,0,Table13[[#This Row],[Total Spend]]/Table13[[#This Row],[Total Number of Purchases]])</f>
        <v>95.857142857142861</v>
      </c>
      <c r="AM1480">
        <f>SUM(Table13[[#This Row],[NumDealsPurchases]:[NumStorePurchases]])</f>
        <v>21</v>
      </c>
      <c r="AN1480" s="14">
        <f>Snapshot_Date-Table13[[#This Row],[Dt_Customer]]</f>
        <v>340</v>
      </c>
      <c r="AP1480" s="13">
        <f>Table13[[#This Row],[NumDealsPurchases]]/Table13[[#This Row],[Total Number of Purchases]]*100</f>
        <v>4.7619047619047619</v>
      </c>
      <c r="AQ1480">
        <f>6-ROUNDUP(_xlfn.PERCENTRANK.INC(Table13[Recency],Table13[[#This Row],[Recency]])*5, 0)</f>
        <v>2</v>
      </c>
      <c r="AR1480">
        <f>ROUNDUP(_xlfn.PERCENTRANK.INC(Table13[Total Number of Purchases],Table13[[#This Row],[Total Number of Purchases]])*5,0)</f>
        <v>4</v>
      </c>
      <c r="AS1480">
        <f>ROUNDUP(_xlfn.PERCENTRANK.INC(Table13[Total Spend],Table13[[#This Row],[Total Spend]])*5,0)</f>
        <v>5</v>
      </c>
      <c r="AT1480" t="str">
        <f>Table13[[#This Row],[Recency Score]]&amp;Table13[[#This Row],[Frequency Score]]&amp;Table13[[#This Row],[Monetary Score]]</f>
        <v>245</v>
      </c>
      <c r="AU1480" t="str">
        <f t="shared" si="23"/>
        <v>Big Spenders</v>
      </c>
      <c r="AW1480" s="13">
        <f>DATEDIF(Table13[[#This Row],[Dt_Customer]], Snapshot_Date, "d")</f>
        <v>340</v>
      </c>
      <c r="AX1480" s="13">
        <f>Table13[[#This Row],[CL if today]]/365</f>
        <v>0.93150684931506844</v>
      </c>
      <c r="AY1480">
        <f>Table13[[#This Row],[Total Number of Purchases]]/Table13[[#This Row],[Corrected CL]]</f>
        <v>22.544117647058826</v>
      </c>
      <c r="AZ1480">
        <f>Table13[[#This Row],[Average Order Value (AOV)]]*Table13[[#This Row],[Freq per Year]]</f>
        <v>2161.0147058823532</v>
      </c>
      <c r="BA1480">
        <f>Table13[[#This Row],[Total Spend]]/Table13[[#This Row],[Corrected CL]]</f>
        <v>2161.0147058823532</v>
      </c>
      <c r="BB1480">
        <v>232.27272727272725</v>
      </c>
      <c r="BC1480" s="1">
        <f>Table13[[#This Row],[Dt_Customer]]+Table13[[#This Row],[Recency]]</f>
        <v>41650</v>
      </c>
      <c r="BD1480" s="16" t="str">
        <f>IF(COUNTIF(A:A, A1480) &gt; 1, "Duplicate", "Unique")</f>
        <v>Unique</v>
      </c>
    </row>
    <row r="1481" spans="1:56" x14ac:dyDescent="0.3">
      <c r="A1481">
        <v>3068</v>
      </c>
      <c r="B1481">
        <v>1990</v>
      </c>
      <c r="C1481" t="s">
        <v>28</v>
      </c>
      <c r="D1481" t="s">
        <v>33</v>
      </c>
      <c r="E1481">
        <v>18351</v>
      </c>
      <c r="F1481">
        <v>0</v>
      </c>
      <c r="G1481">
        <v>0</v>
      </c>
      <c r="H1481" s="1">
        <v>41576</v>
      </c>
      <c r="I1481">
        <v>1</v>
      </c>
      <c r="J1481">
        <v>1</v>
      </c>
      <c r="K1481">
        <v>12</v>
      </c>
      <c r="L1481">
        <v>9</v>
      </c>
      <c r="M1481">
        <v>0</v>
      </c>
      <c r="N1481">
        <v>14</v>
      </c>
      <c r="O1481">
        <v>7</v>
      </c>
      <c r="P1481">
        <f>IF(Table13[[#This Row],[MntWines]] = 0,"",Table13[[#This Row],[MntWines]])</f>
        <v>1</v>
      </c>
      <c r="Q1481">
        <f>IF(Table13[[#This Row],[MntFruits]] = 0, "",Table13[[#This Row],[MntFruits]])</f>
        <v>12</v>
      </c>
      <c r="R1481">
        <f>IF(Table13[[#This Row],[MntMeatProducts]] = 0, "",Table13[[#This Row],[MntMeatProducts]])</f>
        <v>9</v>
      </c>
      <c r="S1481" t="str">
        <f>IF(Table13[[#This Row],[MntFishProducts]] = 0, "",Table13[[#This Row],[MntFishProducts]])</f>
        <v/>
      </c>
      <c r="T1481">
        <f>IF(Table13[[#This Row],[MntSweetProducts]] = 0, "",Table13[[#This Row],[MntSweetProducts]])</f>
        <v>14</v>
      </c>
      <c r="U1481">
        <f>IF(Table13[[#This Row],[MntGoldProds]] = 0, "",Table13[[#This Row],[MntGoldProds]])</f>
        <v>7</v>
      </c>
      <c r="V1481">
        <v>1</v>
      </c>
      <c r="W1481">
        <v>2</v>
      </c>
      <c r="X1481">
        <v>0</v>
      </c>
      <c r="Y1481">
        <v>3</v>
      </c>
      <c r="Z1481">
        <v>7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30</v>
      </c>
      <c r="AI1481" s="13">
        <f>SUM(Table13[[#This Row],[MntWines]:[MntGoldProds]])</f>
        <v>43</v>
      </c>
      <c r="AJ1481" s="13">
        <f>AVERAGE(Table13[[#This Row],[MntWines]:[MntGoldProds]])</f>
        <v>7.166666666666667</v>
      </c>
      <c r="AK1481">
        <f>IF(Table13[[#This Row],[Total Number of Purchases]]=0,0,Table13[[#This Row],[Total Spend]]/Table13[[#This Row],[Total Number of Purchases]])</f>
        <v>7.166666666666667</v>
      </c>
      <c r="AM1481">
        <f>SUM(Table13[[#This Row],[NumDealsPurchases]:[NumStorePurchases]])</f>
        <v>6</v>
      </c>
      <c r="AN1481" s="14">
        <f>Snapshot_Date-Table13[[#This Row],[Dt_Customer]]</f>
        <v>340</v>
      </c>
      <c r="AP1481" s="13">
        <f>Table13[[#This Row],[NumDealsPurchases]]/Table13[[#This Row],[Total Number of Purchases]]*100</f>
        <v>16.666666666666664</v>
      </c>
      <c r="AQ1481">
        <f>6-ROUNDUP(_xlfn.PERCENTRANK.INC(Table13[Recency],Table13[[#This Row],[Recency]])*5, 0)</f>
        <v>5</v>
      </c>
      <c r="AR1481">
        <f>ROUNDUP(_xlfn.PERCENTRANK.INC(Table13[Total Number of Purchases],Table13[[#This Row],[Total Number of Purchases]])*5,0)</f>
        <v>1</v>
      </c>
      <c r="AS1481">
        <f>ROUNDUP(_xlfn.PERCENTRANK.INC(Table13[Total Spend],Table13[[#This Row],[Total Spend]])*5,0)</f>
        <v>1</v>
      </c>
      <c r="AT1481" t="str">
        <f>Table13[[#This Row],[Recency Score]]&amp;Table13[[#This Row],[Frequency Score]]&amp;Table13[[#This Row],[Monetary Score]]</f>
        <v>511</v>
      </c>
      <c r="AU1481" t="str">
        <f t="shared" si="23"/>
        <v>Others</v>
      </c>
      <c r="AW1481" s="13">
        <f>DATEDIF(Table13[[#This Row],[Dt_Customer]], Snapshot_Date, "d")</f>
        <v>340</v>
      </c>
      <c r="AX1481" s="13">
        <f>Table13[[#This Row],[CL if today]]/365</f>
        <v>0.93150684931506844</v>
      </c>
      <c r="AY1481">
        <f>Table13[[#This Row],[Total Number of Purchases]]/Table13[[#This Row],[Corrected CL]]</f>
        <v>6.4411764705882355</v>
      </c>
      <c r="AZ1481">
        <f>Table13[[#This Row],[Average Order Value (AOV)]]*Table13[[#This Row],[Freq per Year]]</f>
        <v>46.161764705882355</v>
      </c>
      <c r="BA1481">
        <f>Table13[[#This Row],[Total Spend]]/Table13[[#This Row],[Corrected CL]]</f>
        <v>46.161764705882355</v>
      </c>
      <c r="BB1481">
        <v>1101.4222873900292</v>
      </c>
      <c r="BC1481" s="1">
        <f>Table13[[#This Row],[Dt_Customer]]+Table13[[#This Row],[Recency]]</f>
        <v>41577</v>
      </c>
      <c r="BD1481" s="16" t="str">
        <f>IF(COUNTIF(A:A, A1481) &gt; 1, "Duplicate", "Unique")</f>
        <v>Unique</v>
      </c>
    </row>
    <row r="1482" spans="1:56" x14ac:dyDescent="0.3">
      <c r="A1482">
        <v>3388</v>
      </c>
      <c r="B1482">
        <v>1967</v>
      </c>
      <c r="C1482" t="s">
        <v>28</v>
      </c>
      <c r="D1482" t="s">
        <v>29</v>
      </c>
      <c r="E1482">
        <v>70844</v>
      </c>
      <c r="F1482">
        <v>1</v>
      </c>
      <c r="G1482">
        <v>1</v>
      </c>
      <c r="H1482" s="1">
        <v>41577</v>
      </c>
      <c r="I1482">
        <v>16</v>
      </c>
      <c r="J1482">
        <v>129</v>
      </c>
      <c r="K1482">
        <v>26</v>
      </c>
      <c r="L1482">
        <v>67</v>
      </c>
      <c r="M1482">
        <v>3</v>
      </c>
      <c r="N1482">
        <v>67</v>
      </c>
      <c r="O1482">
        <v>2</v>
      </c>
      <c r="P1482">
        <f>IF(Table13[[#This Row],[MntWines]] = 0,"",Table13[[#This Row],[MntWines]])</f>
        <v>129</v>
      </c>
      <c r="Q1482">
        <f>IF(Table13[[#This Row],[MntFruits]] = 0, "",Table13[[#This Row],[MntFruits]])</f>
        <v>26</v>
      </c>
      <c r="R1482">
        <f>IF(Table13[[#This Row],[MntMeatProducts]] = 0, "",Table13[[#This Row],[MntMeatProducts]])</f>
        <v>67</v>
      </c>
      <c r="S1482">
        <f>IF(Table13[[#This Row],[MntFishProducts]] = 0, "",Table13[[#This Row],[MntFishProducts]])</f>
        <v>3</v>
      </c>
      <c r="T1482">
        <f>IF(Table13[[#This Row],[MntSweetProducts]] = 0, "",Table13[[#This Row],[MntSweetProducts]])</f>
        <v>67</v>
      </c>
      <c r="U1482">
        <f>IF(Table13[[#This Row],[MntGoldProds]] = 0, "",Table13[[#This Row],[MntGoldProds]])</f>
        <v>2</v>
      </c>
      <c r="V1482">
        <v>5</v>
      </c>
      <c r="W1482">
        <v>6</v>
      </c>
      <c r="X1482">
        <v>1</v>
      </c>
      <c r="Y1482">
        <v>5</v>
      </c>
      <c r="Z1482">
        <v>7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39</v>
      </c>
      <c r="AI1482" s="13">
        <f>SUM(Table13[[#This Row],[MntWines]:[MntGoldProds]])</f>
        <v>294</v>
      </c>
      <c r="AJ1482" s="13">
        <f>AVERAGE(Table13[[#This Row],[MntWines]:[MntGoldProds]])</f>
        <v>49</v>
      </c>
      <c r="AK1482">
        <f>IF(Table13[[#This Row],[Total Number of Purchases]]=0,0,Table13[[#This Row],[Total Spend]]/Table13[[#This Row],[Total Number of Purchases]])</f>
        <v>17.294117647058822</v>
      </c>
      <c r="AM1482">
        <f>SUM(Table13[[#This Row],[NumDealsPurchases]:[NumStorePurchases]])</f>
        <v>17</v>
      </c>
      <c r="AN1482" s="14">
        <f>Snapshot_Date-Table13[[#This Row],[Dt_Customer]]</f>
        <v>339</v>
      </c>
      <c r="AP1482" s="13">
        <f>Table13[[#This Row],[NumDealsPurchases]]/Table13[[#This Row],[Total Number of Purchases]]*100</f>
        <v>29.411764705882355</v>
      </c>
      <c r="AQ1482">
        <f>6-ROUNDUP(_xlfn.PERCENTRANK.INC(Table13[Recency],Table13[[#This Row],[Recency]])*5, 0)</f>
        <v>5</v>
      </c>
      <c r="AR1482">
        <f>ROUNDUP(_xlfn.PERCENTRANK.INC(Table13[Total Number of Purchases],Table13[[#This Row],[Total Number of Purchases]])*5,0)</f>
        <v>3</v>
      </c>
      <c r="AS1482">
        <f>ROUNDUP(_xlfn.PERCENTRANK.INC(Table13[Total Spend],Table13[[#This Row],[Total Spend]])*5,0)</f>
        <v>3</v>
      </c>
      <c r="AT1482" t="str">
        <f>Table13[[#This Row],[Recency Score]]&amp;Table13[[#This Row],[Frequency Score]]&amp;Table13[[#This Row],[Monetary Score]]</f>
        <v>533</v>
      </c>
      <c r="AU1482" t="str">
        <f t="shared" si="23"/>
        <v>Loyal Customers</v>
      </c>
      <c r="AW1482" s="13">
        <f>DATEDIF(Table13[[#This Row],[Dt_Customer]], Snapshot_Date, "d")</f>
        <v>339</v>
      </c>
      <c r="AX1482" s="13">
        <f>Table13[[#This Row],[CL if today]]/365</f>
        <v>0.92876712328767119</v>
      </c>
      <c r="AY1482">
        <f>Table13[[#This Row],[Total Number of Purchases]]/Table13[[#This Row],[Corrected CL]]</f>
        <v>18.303834808259587</v>
      </c>
      <c r="AZ1482">
        <f>Table13[[#This Row],[Average Order Value (AOV)]]*Table13[[#This Row],[Freq per Year]]</f>
        <v>316.54867256637169</v>
      </c>
      <c r="BA1482">
        <f>Table13[[#This Row],[Total Spend]]/Table13[[#This Row],[Corrected CL]]</f>
        <v>316.54867256637169</v>
      </c>
      <c r="BB1482">
        <v>39.604105571847505</v>
      </c>
      <c r="BC1482" s="1">
        <f>Table13[[#This Row],[Dt_Customer]]+Table13[[#This Row],[Recency]]</f>
        <v>41593</v>
      </c>
      <c r="BD1482" s="16" t="str">
        <f>IF(COUNTIF(A:A, A1482) &gt; 1, "Duplicate", "Unique")</f>
        <v>Unique</v>
      </c>
    </row>
    <row r="1483" spans="1:56" x14ac:dyDescent="0.3">
      <c r="A1483">
        <v>1676</v>
      </c>
      <c r="B1483">
        <v>1975</v>
      </c>
      <c r="C1483" t="s">
        <v>28</v>
      </c>
      <c r="D1483" t="s">
        <v>33</v>
      </c>
      <c r="E1483">
        <v>43057</v>
      </c>
      <c r="F1483">
        <v>0</v>
      </c>
      <c r="G1483">
        <v>1</v>
      </c>
      <c r="H1483" s="1">
        <v>41577</v>
      </c>
      <c r="I1483">
        <v>30</v>
      </c>
      <c r="J1483">
        <v>213</v>
      </c>
      <c r="K1483">
        <v>2</v>
      </c>
      <c r="L1483">
        <v>44</v>
      </c>
      <c r="M1483">
        <v>0</v>
      </c>
      <c r="N1483">
        <v>2</v>
      </c>
      <c r="O1483">
        <v>5</v>
      </c>
      <c r="P1483">
        <f>IF(Table13[[#This Row],[MntWines]] = 0,"",Table13[[#This Row],[MntWines]])</f>
        <v>213</v>
      </c>
      <c r="Q1483">
        <f>IF(Table13[[#This Row],[MntFruits]] = 0, "",Table13[[#This Row],[MntFruits]])</f>
        <v>2</v>
      </c>
      <c r="R1483">
        <f>IF(Table13[[#This Row],[MntMeatProducts]] = 0, "",Table13[[#This Row],[MntMeatProducts]])</f>
        <v>44</v>
      </c>
      <c r="S1483" t="str">
        <f>IF(Table13[[#This Row],[MntFishProducts]] = 0, "",Table13[[#This Row],[MntFishProducts]])</f>
        <v/>
      </c>
      <c r="T1483">
        <f>IF(Table13[[#This Row],[MntSweetProducts]] = 0, "",Table13[[#This Row],[MntSweetProducts]])</f>
        <v>2</v>
      </c>
      <c r="U1483">
        <f>IF(Table13[[#This Row],[MntGoldProds]] = 0, "",Table13[[#This Row],[MntGoldProds]])</f>
        <v>5</v>
      </c>
      <c r="V1483">
        <v>4</v>
      </c>
      <c r="W1483">
        <v>4</v>
      </c>
      <c r="X1483">
        <v>2</v>
      </c>
      <c r="Y1483">
        <v>5</v>
      </c>
      <c r="Z1483">
        <v>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 t="s">
        <v>30</v>
      </c>
      <c r="AI1483" s="13">
        <f>SUM(Table13[[#This Row],[MntWines]:[MntGoldProds]])</f>
        <v>266</v>
      </c>
      <c r="AJ1483" s="13">
        <f>AVERAGE(Table13[[#This Row],[MntWines]:[MntGoldProds]])</f>
        <v>44.333333333333336</v>
      </c>
      <c r="AK1483">
        <f>IF(Table13[[#This Row],[Total Number of Purchases]]=0,0,Table13[[#This Row],[Total Spend]]/Table13[[#This Row],[Total Number of Purchases]])</f>
        <v>17.733333333333334</v>
      </c>
      <c r="AM1483">
        <f>SUM(Table13[[#This Row],[NumDealsPurchases]:[NumStorePurchases]])</f>
        <v>15</v>
      </c>
      <c r="AN1483" s="14">
        <f>Snapshot_Date-Table13[[#This Row],[Dt_Customer]]</f>
        <v>339</v>
      </c>
      <c r="AP1483" s="13">
        <f>Table13[[#This Row],[NumDealsPurchases]]/Table13[[#This Row],[Total Number of Purchases]]*100</f>
        <v>26.666666666666668</v>
      </c>
      <c r="AQ1483">
        <f>6-ROUNDUP(_xlfn.PERCENTRANK.INC(Table13[Recency],Table13[[#This Row],[Recency]])*5, 0)</f>
        <v>4</v>
      </c>
      <c r="AR1483">
        <f>ROUNDUP(_xlfn.PERCENTRANK.INC(Table13[Total Number of Purchases],Table13[[#This Row],[Total Number of Purchases]])*5,0)</f>
        <v>3</v>
      </c>
      <c r="AS1483">
        <f>ROUNDUP(_xlfn.PERCENTRANK.INC(Table13[Total Spend],Table13[[#This Row],[Total Spend]])*5,0)</f>
        <v>3</v>
      </c>
      <c r="AT1483" t="str">
        <f>Table13[[#This Row],[Recency Score]]&amp;Table13[[#This Row],[Frequency Score]]&amp;Table13[[#This Row],[Monetary Score]]</f>
        <v>433</v>
      </c>
      <c r="AU1483" t="str">
        <f t="shared" si="23"/>
        <v>Potential Loyalists</v>
      </c>
      <c r="AW1483" s="13">
        <f>DATEDIF(Table13[[#This Row],[Dt_Customer]], Snapshot_Date, "d")</f>
        <v>339</v>
      </c>
      <c r="AX1483" s="13">
        <f>Table13[[#This Row],[CL if today]]/365</f>
        <v>0.92876712328767119</v>
      </c>
      <c r="AY1483">
        <f>Table13[[#This Row],[Total Number of Purchases]]/Table13[[#This Row],[Corrected CL]]</f>
        <v>16.150442477876108</v>
      </c>
      <c r="AZ1483">
        <f>Table13[[#This Row],[Average Order Value (AOV)]]*Table13[[#This Row],[Freq per Year]]</f>
        <v>286.40117994100302</v>
      </c>
      <c r="BA1483">
        <f>Table13[[#This Row],[Total Spend]]/Table13[[#This Row],[Corrected CL]]</f>
        <v>286.40117994100297</v>
      </c>
      <c r="BB1483">
        <v>39.604105571847505</v>
      </c>
      <c r="BC1483" s="1">
        <f>Table13[[#This Row],[Dt_Customer]]+Table13[[#This Row],[Recency]]</f>
        <v>41607</v>
      </c>
      <c r="BD1483" s="16" t="str">
        <f>IF(COUNTIF(A:A, A1483) &gt; 1, "Duplicate", "Unique")</f>
        <v>Unique</v>
      </c>
    </row>
    <row r="1484" spans="1:56" x14ac:dyDescent="0.3">
      <c r="A1484">
        <v>3969</v>
      </c>
      <c r="B1484">
        <v>1974</v>
      </c>
      <c r="C1484" t="s">
        <v>41</v>
      </c>
      <c r="D1484" t="s">
        <v>35</v>
      </c>
      <c r="E1484">
        <v>43018</v>
      </c>
      <c r="F1484">
        <v>0</v>
      </c>
      <c r="G1484">
        <v>1</v>
      </c>
      <c r="H1484" s="1">
        <v>41579</v>
      </c>
      <c r="I1484">
        <v>46</v>
      </c>
      <c r="J1484">
        <v>35</v>
      </c>
      <c r="K1484">
        <v>4</v>
      </c>
      <c r="L1484">
        <v>17</v>
      </c>
      <c r="M1484">
        <v>7</v>
      </c>
      <c r="N1484">
        <v>6</v>
      </c>
      <c r="O1484">
        <v>64</v>
      </c>
      <c r="P1484">
        <f>IF(Table13[[#This Row],[MntWines]] = 0,"",Table13[[#This Row],[MntWines]])</f>
        <v>35</v>
      </c>
      <c r="Q1484">
        <f>IF(Table13[[#This Row],[MntFruits]] = 0, "",Table13[[#This Row],[MntFruits]])</f>
        <v>4</v>
      </c>
      <c r="R1484">
        <f>IF(Table13[[#This Row],[MntMeatProducts]] = 0, "",Table13[[#This Row],[MntMeatProducts]])</f>
        <v>17</v>
      </c>
      <c r="S1484">
        <f>IF(Table13[[#This Row],[MntFishProducts]] = 0, "",Table13[[#This Row],[MntFishProducts]])</f>
        <v>7</v>
      </c>
      <c r="T1484">
        <f>IF(Table13[[#This Row],[MntSweetProducts]] = 0, "",Table13[[#This Row],[MntSweetProducts]])</f>
        <v>6</v>
      </c>
      <c r="U1484">
        <f>IF(Table13[[#This Row],[MntGoldProds]] = 0, "",Table13[[#This Row],[MntGoldProds]])</f>
        <v>64</v>
      </c>
      <c r="V1484">
        <v>1</v>
      </c>
      <c r="W1484">
        <v>2</v>
      </c>
      <c r="X1484">
        <v>2</v>
      </c>
      <c r="Y1484">
        <v>2</v>
      </c>
      <c r="Z1484">
        <v>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39</v>
      </c>
      <c r="AI1484" s="13">
        <f>SUM(Table13[[#This Row],[MntWines]:[MntGoldProds]])</f>
        <v>133</v>
      </c>
      <c r="AJ1484" s="13">
        <f>AVERAGE(Table13[[#This Row],[MntWines]:[MntGoldProds]])</f>
        <v>22.166666666666668</v>
      </c>
      <c r="AK1484">
        <f>IF(Table13[[#This Row],[Total Number of Purchases]]=0,0,Table13[[#This Row],[Total Spend]]/Table13[[#This Row],[Total Number of Purchases]])</f>
        <v>19</v>
      </c>
      <c r="AM1484">
        <f>SUM(Table13[[#This Row],[NumDealsPurchases]:[NumStorePurchases]])</f>
        <v>7</v>
      </c>
      <c r="AN1484" s="14">
        <f>Snapshot_Date-Table13[[#This Row],[Dt_Customer]]</f>
        <v>337</v>
      </c>
      <c r="AP1484" s="13">
        <f>Table13[[#This Row],[NumDealsPurchases]]/Table13[[#This Row],[Total Number of Purchases]]*100</f>
        <v>14.285714285714285</v>
      </c>
      <c r="AQ1484">
        <f>6-ROUNDUP(_xlfn.PERCENTRANK.INC(Table13[Recency],Table13[[#This Row],[Recency]])*5, 0)</f>
        <v>3</v>
      </c>
      <c r="AR1484">
        <f>ROUNDUP(_xlfn.PERCENTRANK.INC(Table13[Total Number of Purchases],Table13[[#This Row],[Total Number of Purchases]])*5,0)</f>
        <v>1</v>
      </c>
      <c r="AS1484">
        <f>ROUNDUP(_xlfn.PERCENTRANK.INC(Table13[Total Spend],Table13[[#This Row],[Total Spend]])*5,0)</f>
        <v>2</v>
      </c>
      <c r="AT1484" t="str">
        <f>Table13[[#This Row],[Recency Score]]&amp;Table13[[#This Row],[Frequency Score]]&amp;Table13[[#This Row],[Monetary Score]]</f>
        <v>312</v>
      </c>
      <c r="AU1484" t="str">
        <f t="shared" si="23"/>
        <v>Needs Attention</v>
      </c>
      <c r="AW1484" s="13">
        <f>DATEDIF(Table13[[#This Row],[Dt_Customer]], Snapshot_Date, "d")</f>
        <v>337</v>
      </c>
      <c r="AX1484" s="13">
        <f>Table13[[#This Row],[CL if today]]/365</f>
        <v>0.92328767123287669</v>
      </c>
      <c r="AY1484">
        <f>Table13[[#This Row],[Total Number of Purchases]]/Table13[[#This Row],[Corrected CL]]</f>
        <v>7.5816023738872405</v>
      </c>
      <c r="AZ1484">
        <f>Table13[[#This Row],[Average Order Value (AOV)]]*Table13[[#This Row],[Freq per Year]]</f>
        <v>144.05044510385756</v>
      </c>
      <c r="BA1484">
        <f>Table13[[#This Row],[Total Spend]]/Table13[[#This Row],[Corrected CL]]</f>
        <v>144.05044510385758</v>
      </c>
      <c r="BB1484">
        <v>31.041055718475072</v>
      </c>
      <c r="BC1484" s="1">
        <f>Table13[[#This Row],[Dt_Customer]]+Table13[[#This Row],[Recency]]</f>
        <v>41625</v>
      </c>
      <c r="BD1484" s="16" t="str">
        <f>IF(COUNTIF(A:A, A1484) &gt; 1, "Duplicate", "Unique")</f>
        <v>Unique</v>
      </c>
    </row>
    <row r="1485" spans="1:56" x14ac:dyDescent="0.3">
      <c r="A1485">
        <v>9316</v>
      </c>
      <c r="B1485">
        <v>1952</v>
      </c>
      <c r="C1485" t="s">
        <v>44</v>
      </c>
      <c r="D1485" t="s">
        <v>35</v>
      </c>
      <c r="E1485">
        <v>13084</v>
      </c>
      <c r="F1485">
        <v>0</v>
      </c>
      <c r="G1485">
        <v>0</v>
      </c>
      <c r="H1485" s="1">
        <v>41580</v>
      </c>
      <c r="I1485">
        <v>29</v>
      </c>
      <c r="J1485">
        <v>2</v>
      </c>
      <c r="K1485">
        <v>0</v>
      </c>
      <c r="L1485">
        <v>7</v>
      </c>
      <c r="M1485">
        <v>3</v>
      </c>
      <c r="N1485">
        <v>7</v>
      </c>
      <c r="O1485">
        <v>10</v>
      </c>
      <c r="P1485">
        <f>IF(Table13[[#This Row],[MntWines]] = 0,"",Table13[[#This Row],[MntWines]])</f>
        <v>2</v>
      </c>
      <c r="Q1485" t="str">
        <f>IF(Table13[[#This Row],[MntFruits]] = 0, "",Table13[[#This Row],[MntFruits]])</f>
        <v/>
      </c>
      <c r="R1485">
        <f>IF(Table13[[#This Row],[MntMeatProducts]] = 0, "",Table13[[#This Row],[MntMeatProducts]])</f>
        <v>7</v>
      </c>
      <c r="S1485">
        <f>IF(Table13[[#This Row],[MntFishProducts]] = 0, "",Table13[[#This Row],[MntFishProducts]])</f>
        <v>3</v>
      </c>
      <c r="T1485">
        <f>IF(Table13[[#This Row],[MntSweetProducts]] = 0, "",Table13[[#This Row],[MntSweetProducts]])</f>
        <v>7</v>
      </c>
      <c r="U1485">
        <f>IF(Table13[[#This Row],[MntGoldProds]] = 0, "",Table13[[#This Row],[MntGoldProds]])</f>
        <v>10</v>
      </c>
      <c r="V1485">
        <v>1</v>
      </c>
      <c r="W1485">
        <v>1</v>
      </c>
      <c r="X1485">
        <v>0</v>
      </c>
      <c r="Y1485">
        <v>3</v>
      </c>
      <c r="Z1485">
        <v>6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34</v>
      </c>
      <c r="AI1485" s="13">
        <f>SUM(Table13[[#This Row],[MntWines]:[MntGoldProds]])</f>
        <v>29</v>
      </c>
      <c r="AJ1485" s="13">
        <f>AVERAGE(Table13[[#This Row],[MntWines]:[MntGoldProds]])</f>
        <v>4.833333333333333</v>
      </c>
      <c r="AK1485">
        <f>IF(Table13[[#This Row],[Total Number of Purchases]]=0,0,Table13[[#This Row],[Total Spend]]/Table13[[#This Row],[Total Number of Purchases]])</f>
        <v>5.8</v>
      </c>
      <c r="AM1485">
        <f>SUM(Table13[[#This Row],[NumDealsPurchases]:[NumStorePurchases]])</f>
        <v>5</v>
      </c>
      <c r="AN1485" s="14">
        <f>Snapshot_Date-Table13[[#This Row],[Dt_Customer]]</f>
        <v>336</v>
      </c>
      <c r="AP1485" s="13">
        <f>Table13[[#This Row],[NumDealsPurchases]]/Table13[[#This Row],[Total Number of Purchases]]*100</f>
        <v>20</v>
      </c>
      <c r="AQ1485">
        <f>6-ROUNDUP(_xlfn.PERCENTRANK.INC(Table13[Recency],Table13[[#This Row],[Recency]])*5, 0)</f>
        <v>4</v>
      </c>
      <c r="AR1485">
        <f>ROUNDUP(_xlfn.PERCENTRANK.INC(Table13[Total Number of Purchases],Table13[[#This Row],[Total Number of Purchases]])*5,0)</f>
        <v>1</v>
      </c>
      <c r="AS1485">
        <f>ROUNDUP(_xlfn.PERCENTRANK.INC(Table13[Total Spend],Table13[[#This Row],[Total Spend]])*5,0)</f>
        <v>1</v>
      </c>
      <c r="AT1485" t="str">
        <f>Table13[[#This Row],[Recency Score]]&amp;Table13[[#This Row],[Frequency Score]]&amp;Table13[[#This Row],[Monetary Score]]</f>
        <v>411</v>
      </c>
      <c r="AU1485" t="str">
        <f t="shared" si="23"/>
        <v>Potential Loyalists</v>
      </c>
      <c r="AW1485" s="13">
        <f>DATEDIF(Table13[[#This Row],[Dt_Customer]], Snapshot_Date, "d")</f>
        <v>336</v>
      </c>
      <c r="AX1485" s="13">
        <f>Table13[[#This Row],[CL if today]]/365</f>
        <v>0.92054794520547945</v>
      </c>
      <c r="AY1485">
        <f>Table13[[#This Row],[Total Number of Purchases]]/Table13[[#This Row],[Corrected CL]]</f>
        <v>5.4315476190476195</v>
      </c>
      <c r="AZ1485">
        <f>Table13[[#This Row],[Average Order Value (AOV)]]*Table13[[#This Row],[Freq per Year]]</f>
        <v>31.502976190476193</v>
      </c>
      <c r="BA1485">
        <f>Table13[[#This Row],[Total Spend]]/Table13[[#This Row],[Corrected CL]]</f>
        <v>31.50297619047619</v>
      </c>
      <c r="BB1485">
        <v>46.161764705882355</v>
      </c>
      <c r="BC1485" s="1">
        <f>Table13[[#This Row],[Dt_Customer]]+Table13[[#This Row],[Recency]]</f>
        <v>41609</v>
      </c>
      <c r="BD1485" s="16" t="str">
        <f>IF(COUNTIF(A:A, A1485) &gt; 1, "Duplicate", "Unique")</f>
        <v>Unique</v>
      </c>
    </row>
    <row r="1486" spans="1:56" x14ac:dyDescent="0.3">
      <c r="A1486">
        <v>4220</v>
      </c>
      <c r="B1486">
        <v>1970</v>
      </c>
      <c r="C1486" t="s">
        <v>37</v>
      </c>
      <c r="D1486" t="s">
        <v>33</v>
      </c>
      <c r="E1486">
        <v>59892</v>
      </c>
      <c r="F1486">
        <v>0</v>
      </c>
      <c r="G1486">
        <v>1</v>
      </c>
      <c r="H1486" s="1">
        <v>41580</v>
      </c>
      <c r="I1486">
        <v>26</v>
      </c>
      <c r="J1486">
        <v>73</v>
      </c>
      <c r="K1486">
        <v>0</v>
      </c>
      <c r="L1486">
        <v>13</v>
      </c>
      <c r="M1486">
        <v>0</v>
      </c>
      <c r="N1486">
        <v>1</v>
      </c>
      <c r="O1486">
        <v>0</v>
      </c>
      <c r="P1486">
        <f>IF(Table13[[#This Row],[MntWines]] = 0,"",Table13[[#This Row],[MntWines]])</f>
        <v>73</v>
      </c>
      <c r="Q1486" t="str">
        <f>IF(Table13[[#This Row],[MntFruits]] = 0, "",Table13[[#This Row],[MntFruits]])</f>
        <v/>
      </c>
      <c r="R1486">
        <f>IF(Table13[[#This Row],[MntMeatProducts]] = 0, "",Table13[[#This Row],[MntMeatProducts]])</f>
        <v>13</v>
      </c>
      <c r="S1486" t="str">
        <f>IF(Table13[[#This Row],[MntFishProducts]] = 0, "",Table13[[#This Row],[MntFishProducts]])</f>
        <v/>
      </c>
      <c r="T1486">
        <f>IF(Table13[[#This Row],[MntSweetProducts]] = 0, "",Table13[[#This Row],[MntSweetProducts]])</f>
        <v>1</v>
      </c>
      <c r="U1486" t="str">
        <f>IF(Table13[[#This Row],[MntGoldProds]] = 0, "",Table13[[#This Row],[MntGoldProds]])</f>
        <v/>
      </c>
      <c r="V1486">
        <v>1</v>
      </c>
      <c r="W1486">
        <v>2</v>
      </c>
      <c r="X1486">
        <v>1</v>
      </c>
      <c r="Y1486">
        <v>3</v>
      </c>
      <c r="Z1486">
        <v>3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">
        <v>32</v>
      </c>
      <c r="AI1486" s="13">
        <f>SUM(Table13[[#This Row],[MntWines]:[MntGoldProds]])</f>
        <v>87</v>
      </c>
      <c r="AJ1486" s="13">
        <f>AVERAGE(Table13[[#This Row],[MntWines]:[MntGoldProds]])</f>
        <v>14.5</v>
      </c>
      <c r="AK1486">
        <f>IF(Table13[[#This Row],[Total Number of Purchases]]=0,0,Table13[[#This Row],[Total Spend]]/Table13[[#This Row],[Total Number of Purchases]])</f>
        <v>12.428571428571429</v>
      </c>
      <c r="AM1486">
        <f>SUM(Table13[[#This Row],[NumDealsPurchases]:[NumStorePurchases]])</f>
        <v>7</v>
      </c>
      <c r="AN1486" s="14">
        <f>Snapshot_Date-Table13[[#This Row],[Dt_Customer]]</f>
        <v>336</v>
      </c>
      <c r="AP1486" s="13">
        <f>Table13[[#This Row],[NumDealsPurchases]]/Table13[[#This Row],[Total Number of Purchases]]*100</f>
        <v>14.285714285714285</v>
      </c>
      <c r="AQ1486">
        <f>6-ROUNDUP(_xlfn.PERCENTRANK.INC(Table13[Recency],Table13[[#This Row],[Recency]])*5, 0)</f>
        <v>4</v>
      </c>
      <c r="AR1486">
        <f>ROUNDUP(_xlfn.PERCENTRANK.INC(Table13[Total Number of Purchases],Table13[[#This Row],[Total Number of Purchases]])*5,0)</f>
        <v>1</v>
      </c>
      <c r="AS1486">
        <f>ROUNDUP(_xlfn.PERCENTRANK.INC(Table13[Total Spend],Table13[[#This Row],[Total Spend]])*5,0)</f>
        <v>2</v>
      </c>
      <c r="AT1486" t="str">
        <f>Table13[[#This Row],[Recency Score]]&amp;Table13[[#This Row],[Frequency Score]]&amp;Table13[[#This Row],[Monetary Score]]</f>
        <v>412</v>
      </c>
      <c r="AU1486" t="str">
        <f t="shared" si="23"/>
        <v>Potential Loyalists</v>
      </c>
      <c r="AW1486" s="13">
        <f>DATEDIF(Table13[[#This Row],[Dt_Customer]], Snapshot_Date, "d")</f>
        <v>336</v>
      </c>
      <c r="AX1486" s="13">
        <f>Table13[[#This Row],[CL if today]]/365</f>
        <v>0.92054794520547945</v>
      </c>
      <c r="AY1486">
        <f>Table13[[#This Row],[Total Number of Purchases]]/Table13[[#This Row],[Corrected CL]]</f>
        <v>7.604166666666667</v>
      </c>
      <c r="AZ1486">
        <f>Table13[[#This Row],[Average Order Value (AOV)]]*Table13[[#This Row],[Freq per Year]]</f>
        <v>94.508928571428584</v>
      </c>
      <c r="BA1486">
        <f>Table13[[#This Row],[Total Spend]]/Table13[[#This Row],[Corrected CL]]</f>
        <v>94.508928571428569</v>
      </c>
      <c r="BB1486">
        <v>286.40117994100297</v>
      </c>
      <c r="BC1486" s="1">
        <f>Table13[[#This Row],[Dt_Customer]]+Table13[[#This Row],[Recency]]</f>
        <v>41606</v>
      </c>
      <c r="BD1486" s="16" t="str">
        <f>IF(COUNTIF(A:A, A1486) &gt; 1, "Duplicate", "Unique")</f>
        <v>Unique</v>
      </c>
    </row>
    <row r="1487" spans="1:56" x14ac:dyDescent="0.3">
      <c r="A1487">
        <v>5077</v>
      </c>
      <c r="B1487">
        <v>1979</v>
      </c>
      <c r="C1487" t="s">
        <v>28</v>
      </c>
      <c r="D1487" t="s">
        <v>35</v>
      </c>
      <c r="E1487">
        <v>77298</v>
      </c>
      <c r="F1487">
        <v>0</v>
      </c>
      <c r="G1487">
        <v>1</v>
      </c>
      <c r="H1487" s="1">
        <v>41580</v>
      </c>
      <c r="I1487">
        <v>46</v>
      </c>
      <c r="J1487">
        <v>425</v>
      </c>
      <c r="K1487">
        <v>115</v>
      </c>
      <c r="L1487">
        <v>292</v>
      </c>
      <c r="M1487">
        <v>23</v>
      </c>
      <c r="N1487">
        <v>35</v>
      </c>
      <c r="O1487">
        <v>79</v>
      </c>
      <c r="P1487">
        <f>IF(Table13[[#This Row],[MntWines]] = 0,"",Table13[[#This Row],[MntWines]])</f>
        <v>425</v>
      </c>
      <c r="Q1487">
        <f>IF(Table13[[#This Row],[MntFruits]] = 0, "",Table13[[#This Row],[MntFruits]])</f>
        <v>115</v>
      </c>
      <c r="R1487">
        <f>IF(Table13[[#This Row],[MntMeatProducts]] = 0, "",Table13[[#This Row],[MntMeatProducts]])</f>
        <v>292</v>
      </c>
      <c r="S1487">
        <f>IF(Table13[[#This Row],[MntFishProducts]] = 0, "",Table13[[#This Row],[MntFishProducts]])</f>
        <v>23</v>
      </c>
      <c r="T1487">
        <f>IF(Table13[[#This Row],[MntSweetProducts]] = 0, "",Table13[[#This Row],[MntSweetProducts]])</f>
        <v>35</v>
      </c>
      <c r="U1487">
        <f>IF(Table13[[#This Row],[MntGoldProds]] = 0, "",Table13[[#This Row],[MntGoldProds]])</f>
        <v>79</v>
      </c>
      <c r="V1487">
        <v>1</v>
      </c>
      <c r="W1487">
        <v>6</v>
      </c>
      <c r="X1487">
        <v>6</v>
      </c>
      <c r="Y1487">
        <v>11</v>
      </c>
      <c r="Z1487">
        <v>3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 t="s">
        <v>32</v>
      </c>
      <c r="AI1487" s="13">
        <f>SUM(Table13[[#This Row],[MntWines]:[MntGoldProds]])</f>
        <v>969</v>
      </c>
      <c r="AJ1487" s="13">
        <f>AVERAGE(Table13[[#This Row],[MntWines]:[MntGoldProds]])</f>
        <v>161.5</v>
      </c>
      <c r="AK1487">
        <f>IF(Table13[[#This Row],[Total Number of Purchases]]=0,0,Table13[[#This Row],[Total Spend]]/Table13[[#This Row],[Total Number of Purchases]])</f>
        <v>40.375</v>
      </c>
      <c r="AM1487">
        <f>SUM(Table13[[#This Row],[NumDealsPurchases]:[NumStorePurchases]])</f>
        <v>24</v>
      </c>
      <c r="AN1487" s="14">
        <f>Snapshot_Date-Table13[[#This Row],[Dt_Customer]]</f>
        <v>336</v>
      </c>
      <c r="AP1487" s="13">
        <f>Table13[[#This Row],[NumDealsPurchases]]/Table13[[#This Row],[Total Number of Purchases]]*100</f>
        <v>4.1666666666666661</v>
      </c>
      <c r="AQ1487">
        <f>6-ROUNDUP(_xlfn.PERCENTRANK.INC(Table13[Recency],Table13[[#This Row],[Recency]])*5, 0)</f>
        <v>3</v>
      </c>
      <c r="AR1487">
        <f>ROUNDUP(_xlfn.PERCENTRANK.INC(Table13[Total Number of Purchases],Table13[[#This Row],[Total Number of Purchases]])*5,0)</f>
        <v>5</v>
      </c>
      <c r="AS1487">
        <f>ROUNDUP(_xlfn.PERCENTRANK.INC(Table13[Total Spend],Table13[[#This Row],[Total Spend]])*5,0)</f>
        <v>4</v>
      </c>
      <c r="AT1487" t="str">
        <f>Table13[[#This Row],[Recency Score]]&amp;Table13[[#This Row],[Frequency Score]]&amp;Table13[[#This Row],[Monetary Score]]</f>
        <v>354</v>
      </c>
      <c r="AU1487" t="str">
        <f t="shared" si="23"/>
        <v>Frequent Buyers</v>
      </c>
      <c r="AW1487" s="13">
        <f>DATEDIF(Table13[[#This Row],[Dt_Customer]], Snapshot_Date, "d")</f>
        <v>336</v>
      </c>
      <c r="AX1487" s="13">
        <f>Table13[[#This Row],[CL if today]]/365</f>
        <v>0.92054794520547945</v>
      </c>
      <c r="AY1487">
        <f>Table13[[#This Row],[Total Number of Purchases]]/Table13[[#This Row],[Corrected CL]]</f>
        <v>26.071428571428573</v>
      </c>
      <c r="AZ1487">
        <f>Table13[[#This Row],[Average Order Value (AOV)]]*Table13[[#This Row],[Freq per Year]]</f>
        <v>1052.6339285714287</v>
      </c>
      <c r="BA1487">
        <f>Table13[[#This Row],[Total Spend]]/Table13[[#This Row],[Corrected CL]]</f>
        <v>1052.6339285714287</v>
      </c>
      <c r="BB1487">
        <v>2161.0147058823532</v>
      </c>
      <c r="BC1487" s="1">
        <f>Table13[[#This Row],[Dt_Customer]]+Table13[[#This Row],[Recency]]</f>
        <v>41626</v>
      </c>
      <c r="BD1487" s="16" t="str">
        <f>IF(COUNTIF(A:A, A1487) &gt; 1, "Duplicate", "Unique")</f>
        <v>Unique</v>
      </c>
    </row>
    <row r="1488" spans="1:56" x14ac:dyDescent="0.3">
      <c r="A1488">
        <v>6173</v>
      </c>
      <c r="B1488">
        <v>1979</v>
      </c>
      <c r="C1488" t="s">
        <v>28</v>
      </c>
      <c r="D1488" t="s">
        <v>35</v>
      </c>
      <c r="E1488">
        <v>77298</v>
      </c>
      <c r="F1488">
        <v>0</v>
      </c>
      <c r="G1488">
        <v>1</v>
      </c>
      <c r="H1488" s="1">
        <v>41580</v>
      </c>
      <c r="I1488">
        <v>46</v>
      </c>
      <c r="J1488">
        <v>425</v>
      </c>
      <c r="K1488">
        <v>115</v>
      </c>
      <c r="L1488">
        <v>292</v>
      </c>
      <c r="M1488">
        <v>23</v>
      </c>
      <c r="N1488">
        <v>35</v>
      </c>
      <c r="O1488">
        <v>79</v>
      </c>
      <c r="P1488">
        <f>IF(Table13[[#This Row],[MntWines]] = 0,"",Table13[[#This Row],[MntWines]])</f>
        <v>425</v>
      </c>
      <c r="Q1488">
        <f>IF(Table13[[#This Row],[MntFruits]] = 0, "",Table13[[#This Row],[MntFruits]])</f>
        <v>115</v>
      </c>
      <c r="R1488">
        <f>IF(Table13[[#This Row],[MntMeatProducts]] = 0, "",Table13[[#This Row],[MntMeatProducts]])</f>
        <v>292</v>
      </c>
      <c r="S1488">
        <f>IF(Table13[[#This Row],[MntFishProducts]] = 0, "",Table13[[#This Row],[MntFishProducts]])</f>
        <v>23</v>
      </c>
      <c r="T1488">
        <f>IF(Table13[[#This Row],[MntSweetProducts]] = 0, "",Table13[[#This Row],[MntSweetProducts]])</f>
        <v>35</v>
      </c>
      <c r="U1488">
        <f>IF(Table13[[#This Row],[MntGoldProds]] = 0, "",Table13[[#This Row],[MntGoldProds]])</f>
        <v>79</v>
      </c>
      <c r="V1488">
        <v>1</v>
      </c>
      <c r="W1488">
        <v>6</v>
      </c>
      <c r="X1488">
        <v>6</v>
      </c>
      <c r="Y1488">
        <v>11</v>
      </c>
      <c r="Z1488">
        <v>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30</v>
      </c>
      <c r="AI1488" s="13">
        <f>SUM(Table13[[#This Row],[MntWines]:[MntGoldProds]])</f>
        <v>969</v>
      </c>
      <c r="AJ1488" s="13">
        <f>AVERAGE(Table13[[#This Row],[MntWines]:[MntGoldProds]])</f>
        <v>161.5</v>
      </c>
      <c r="AK1488">
        <f>IF(Table13[[#This Row],[Total Number of Purchases]]=0,0,Table13[[#This Row],[Total Spend]]/Table13[[#This Row],[Total Number of Purchases]])</f>
        <v>40.375</v>
      </c>
      <c r="AM1488">
        <f>SUM(Table13[[#This Row],[NumDealsPurchases]:[NumStorePurchases]])</f>
        <v>24</v>
      </c>
      <c r="AN1488" s="14">
        <f>Snapshot_Date-Table13[[#This Row],[Dt_Customer]]</f>
        <v>336</v>
      </c>
      <c r="AP1488" s="13">
        <f>Table13[[#This Row],[NumDealsPurchases]]/Table13[[#This Row],[Total Number of Purchases]]*100</f>
        <v>4.1666666666666661</v>
      </c>
      <c r="AQ1488">
        <f>6-ROUNDUP(_xlfn.PERCENTRANK.INC(Table13[Recency],Table13[[#This Row],[Recency]])*5, 0)</f>
        <v>3</v>
      </c>
      <c r="AR1488">
        <f>ROUNDUP(_xlfn.PERCENTRANK.INC(Table13[Total Number of Purchases],Table13[[#This Row],[Total Number of Purchases]])*5,0)</f>
        <v>5</v>
      </c>
      <c r="AS1488">
        <f>ROUNDUP(_xlfn.PERCENTRANK.INC(Table13[Total Spend],Table13[[#This Row],[Total Spend]])*5,0)</f>
        <v>4</v>
      </c>
      <c r="AT1488" t="str">
        <f>Table13[[#This Row],[Recency Score]]&amp;Table13[[#This Row],[Frequency Score]]&amp;Table13[[#This Row],[Monetary Score]]</f>
        <v>354</v>
      </c>
      <c r="AU1488" t="str">
        <f t="shared" si="23"/>
        <v>Frequent Buyers</v>
      </c>
      <c r="AW1488" s="13">
        <f>DATEDIF(Table13[[#This Row],[Dt_Customer]], Snapshot_Date, "d")</f>
        <v>336</v>
      </c>
      <c r="AX1488" s="13">
        <f>Table13[[#This Row],[CL if today]]/365</f>
        <v>0.92054794520547945</v>
      </c>
      <c r="AY1488">
        <f>Table13[[#This Row],[Total Number of Purchases]]/Table13[[#This Row],[Corrected CL]]</f>
        <v>26.071428571428573</v>
      </c>
      <c r="AZ1488">
        <f>Table13[[#This Row],[Average Order Value (AOV)]]*Table13[[#This Row],[Freq per Year]]</f>
        <v>1052.6339285714287</v>
      </c>
      <c r="BA1488">
        <f>Table13[[#This Row],[Total Spend]]/Table13[[#This Row],[Corrected CL]]</f>
        <v>1052.6339285714287</v>
      </c>
      <c r="BB1488">
        <v>1527.4340175953078</v>
      </c>
      <c r="BC1488" s="1">
        <f>Table13[[#This Row],[Dt_Customer]]+Table13[[#This Row],[Recency]]</f>
        <v>41626</v>
      </c>
      <c r="BD1488" s="16" t="str">
        <f>IF(COUNTIF(A:A, A1488) &gt; 1, "Duplicate", "Unique")</f>
        <v>Unique</v>
      </c>
    </row>
    <row r="1489" spans="1:56" x14ac:dyDescent="0.3">
      <c r="A1489">
        <v>6637</v>
      </c>
      <c r="B1489">
        <v>1988</v>
      </c>
      <c r="C1489" t="s">
        <v>28</v>
      </c>
      <c r="D1489" t="s">
        <v>31</v>
      </c>
      <c r="E1489">
        <v>66951</v>
      </c>
      <c r="F1489">
        <v>0</v>
      </c>
      <c r="G1489">
        <v>0</v>
      </c>
      <c r="H1489" s="1">
        <v>41580</v>
      </c>
      <c r="I1489">
        <v>46</v>
      </c>
      <c r="J1489">
        <v>277</v>
      </c>
      <c r="K1489">
        <v>162</v>
      </c>
      <c r="L1489">
        <v>305</v>
      </c>
      <c r="M1489">
        <v>173</v>
      </c>
      <c r="N1489">
        <v>76</v>
      </c>
      <c r="O1489">
        <v>124</v>
      </c>
      <c r="P1489">
        <f>IF(Table13[[#This Row],[MntWines]] = 0,"",Table13[[#This Row],[MntWines]])</f>
        <v>277</v>
      </c>
      <c r="Q1489">
        <f>IF(Table13[[#This Row],[MntFruits]] = 0, "",Table13[[#This Row],[MntFruits]])</f>
        <v>162</v>
      </c>
      <c r="R1489">
        <f>IF(Table13[[#This Row],[MntMeatProducts]] = 0, "",Table13[[#This Row],[MntMeatProducts]])</f>
        <v>305</v>
      </c>
      <c r="S1489">
        <f>IF(Table13[[#This Row],[MntFishProducts]] = 0, "",Table13[[#This Row],[MntFishProducts]])</f>
        <v>173</v>
      </c>
      <c r="T1489">
        <f>IF(Table13[[#This Row],[MntSweetProducts]] = 0, "",Table13[[#This Row],[MntSweetProducts]])</f>
        <v>76</v>
      </c>
      <c r="U1489">
        <f>IF(Table13[[#This Row],[MntGoldProds]] = 0, "",Table13[[#This Row],[MntGoldProds]])</f>
        <v>124</v>
      </c>
      <c r="V1489">
        <v>1</v>
      </c>
      <c r="W1489">
        <v>3</v>
      </c>
      <c r="X1489">
        <v>4</v>
      </c>
      <c r="Y1489">
        <v>7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40</v>
      </c>
      <c r="AI1489" s="13">
        <f>SUM(Table13[[#This Row],[MntWines]:[MntGoldProds]])</f>
        <v>1117</v>
      </c>
      <c r="AJ1489" s="13">
        <f>AVERAGE(Table13[[#This Row],[MntWines]:[MntGoldProds]])</f>
        <v>186.16666666666666</v>
      </c>
      <c r="AK1489">
        <f>IF(Table13[[#This Row],[Total Number of Purchases]]=0,0,Table13[[#This Row],[Total Spend]]/Table13[[#This Row],[Total Number of Purchases]])</f>
        <v>74.466666666666669</v>
      </c>
      <c r="AM1489">
        <f>SUM(Table13[[#This Row],[NumDealsPurchases]:[NumStorePurchases]])</f>
        <v>15</v>
      </c>
      <c r="AN1489" s="14">
        <f>Snapshot_Date-Table13[[#This Row],[Dt_Customer]]</f>
        <v>336</v>
      </c>
      <c r="AP1489" s="13">
        <f>Table13[[#This Row],[NumDealsPurchases]]/Table13[[#This Row],[Total Number of Purchases]]*100</f>
        <v>6.666666666666667</v>
      </c>
      <c r="AQ1489">
        <f>6-ROUNDUP(_xlfn.PERCENTRANK.INC(Table13[Recency],Table13[[#This Row],[Recency]])*5, 0)</f>
        <v>3</v>
      </c>
      <c r="AR1489">
        <f>ROUNDUP(_xlfn.PERCENTRANK.INC(Table13[Total Number of Purchases],Table13[[#This Row],[Total Number of Purchases]])*5,0)</f>
        <v>3</v>
      </c>
      <c r="AS1489">
        <f>ROUNDUP(_xlfn.PERCENTRANK.INC(Table13[Total Spend],Table13[[#This Row],[Total Spend]])*5,0)</f>
        <v>4</v>
      </c>
      <c r="AT1489" t="str">
        <f>Table13[[#This Row],[Recency Score]]&amp;Table13[[#This Row],[Frequency Score]]&amp;Table13[[#This Row],[Monetary Score]]</f>
        <v>334</v>
      </c>
      <c r="AU1489" t="str">
        <f t="shared" si="23"/>
        <v>Needs Attention</v>
      </c>
      <c r="AW1489" s="13">
        <f>DATEDIF(Table13[[#This Row],[Dt_Customer]], Snapshot_Date, "d")</f>
        <v>336</v>
      </c>
      <c r="AX1489" s="13">
        <f>Table13[[#This Row],[CL if today]]/365</f>
        <v>0.92054794520547945</v>
      </c>
      <c r="AY1489">
        <f>Table13[[#This Row],[Total Number of Purchases]]/Table13[[#This Row],[Corrected CL]]</f>
        <v>16.294642857142858</v>
      </c>
      <c r="AZ1489">
        <f>Table13[[#This Row],[Average Order Value (AOV)]]*Table13[[#This Row],[Freq per Year]]</f>
        <v>1213.4077380952381</v>
      </c>
      <c r="BA1489">
        <f>Table13[[#This Row],[Total Spend]]/Table13[[#This Row],[Corrected CL]]</f>
        <v>1213.4077380952381</v>
      </c>
      <c r="BB1489">
        <v>289.85294117647061</v>
      </c>
      <c r="BC1489" s="1">
        <f>Table13[[#This Row],[Dt_Customer]]+Table13[[#This Row],[Recency]]</f>
        <v>41626</v>
      </c>
      <c r="BD1489" s="16" t="str">
        <f>IF(COUNTIF(A:A, A1489) &gt; 1, "Duplicate", "Unique")</f>
        <v>Unique</v>
      </c>
    </row>
    <row r="1490" spans="1:56" x14ac:dyDescent="0.3">
      <c r="A1490">
        <v>9097</v>
      </c>
      <c r="B1490">
        <v>1956</v>
      </c>
      <c r="C1490" t="s">
        <v>28</v>
      </c>
      <c r="D1490" t="s">
        <v>29</v>
      </c>
      <c r="E1490">
        <v>46086</v>
      </c>
      <c r="F1490">
        <v>0</v>
      </c>
      <c r="G1490">
        <v>1</v>
      </c>
      <c r="H1490" s="1">
        <v>41581</v>
      </c>
      <c r="I1490">
        <v>34</v>
      </c>
      <c r="J1490">
        <v>244</v>
      </c>
      <c r="K1490">
        <v>8</v>
      </c>
      <c r="L1490">
        <v>32</v>
      </c>
      <c r="M1490">
        <v>7</v>
      </c>
      <c r="N1490">
        <v>2</v>
      </c>
      <c r="O1490">
        <v>50</v>
      </c>
      <c r="P1490">
        <f>IF(Table13[[#This Row],[MntWines]] = 0,"",Table13[[#This Row],[MntWines]])</f>
        <v>244</v>
      </c>
      <c r="Q1490">
        <f>IF(Table13[[#This Row],[MntFruits]] = 0, "",Table13[[#This Row],[MntFruits]])</f>
        <v>8</v>
      </c>
      <c r="R1490">
        <f>IF(Table13[[#This Row],[MntMeatProducts]] = 0, "",Table13[[#This Row],[MntMeatProducts]])</f>
        <v>32</v>
      </c>
      <c r="S1490">
        <f>IF(Table13[[#This Row],[MntFishProducts]] = 0, "",Table13[[#This Row],[MntFishProducts]])</f>
        <v>7</v>
      </c>
      <c r="T1490">
        <f>IF(Table13[[#This Row],[MntSweetProducts]] = 0, "",Table13[[#This Row],[MntSweetProducts]])</f>
        <v>2</v>
      </c>
      <c r="U1490">
        <f>IF(Table13[[#This Row],[MntGoldProds]] = 0, "",Table13[[#This Row],[MntGoldProds]])</f>
        <v>50</v>
      </c>
      <c r="V1490">
        <v>4</v>
      </c>
      <c r="W1490">
        <v>3</v>
      </c>
      <c r="X1490">
        <v>1</v>
      </c>
      <c r="Y1490">
        <v>8</v>
      </c>
      <c r="Z1490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30</v>
      </c>
      <c r="AI1490" s="13">
        <f>SUM(Table13[[#This Row],[MntWines]:[MntGoldProds]])</f>
        <v>343</v>
      </c>
      <c r="AJ1490" s="13">
        <f>AVERAGE(Table13[[#This Row],[MntWines]:[MntGoldProds]])</f>
        <v>57.166666666666664</v>
      </c>
      <c r="AK1490">
        <f>IF(Table13[[#This Row],[Total Number of Purchases]]=0,0,Table13[[#This Row],[Total Spend]]/Table13[[#This Row],[Total Number of Purchases]])</f>
        <v>21.4375</v>
      </c>
      <c r="AM1490">
        <f>SUM(Table13[[#This Row],[NumDealsPurchases]:[NumStorePurchases]])</f>
        <v>16</v>
      </c>
      <c r="AN1490" s="14">
        <f>Snapshot_Date-Table13[[#This Row],[Dt_Customer]]</f>
        <v>335</v>
      </c>
      <c r="AP1490" s="13">
        <f>Table13[[#This Row],[NumDealsPurchases]]/Table13[[#This Row],[Total Number of Purchases]]*100</f>
        <v>25</v>
      </c>
      <c r="AQ1490">
        <f>6-ROUNDUP(_xlfn.PERCENTRANK.INC(Table13[Recency],Table13[[#This Row],[Recency]])*5, 0)</f>
        <v>4</v>
      </c>
      <c r="AR1490">
        <f>ROUNDUP(_xlfn.PERCENTRANK.INC(Table13[Total Number of Purchases],Table13[[#This Row],[Total Number of Purchases]])*5,0)</f>
        <v>3</v>
      </c>
      <c r="AS1490">
        <f>ROUNDUP(_xlfn.PERCENTRANK.INC(Table13[Total Spend],Table13[[#This Row],[Total Spend]])*5,0)</f>
        <v>3</v>
      </c>
      <c r="AT1490" t="str">
        <f>Table13[[#This Row],[Recency Score]]&amp;Table13[[#This Row],[Frequency Score]]&amp;Table13[[#This Row],[Monetary Score]]</f>
        <v>433</v>
      </c>
      <c r="AU1490" t="str">
        <f t="shared" si="23"/>
        <v>Potential Loyalists</v>
      </c>
      <c r="AW1490" s="13">
        <f>DATEDIF(Table13[[#This Row],[Dt_Customer]], Snapshot_Date, "d")</f>
        <v>335</v>
      </c>
      <c r="AX1490" s="13">
        <f>Table13[[#This Row],[CL if today]]/365</f>
        <v>0.9178082191780822</v>
      </c>
      <c r="AY1490">
        <f>Table13[[#This Row],[Total Number of Purchases]]/Table13[[#This Row],[Corrected CL]]</f>
        <v>17.432835820895523</v>
      </c>
      <c r="AZ1490">
        <f>Table13[[#This Row],[Average Order Value (AOV)]]*Table13[[#This Row],[Freq per Year]]</f>
        <v>373.71641791044777</v>
      </c>
      <c r="BA1490">
        <f>Table13[[#This Row],[Total Spend]]/Table13[[#This Row],[Corrected CL]]</f>
        <v>373.71641791044777</v>
      </c>
      <c r="BB1490">
        <v>1052.6339285714287</v>
      </c>
      <c r="BC1490" s="1">
        <f>Table13[[#This Row],[Dt_Customer]]+Table13[[#This Row],[Recency]]</f>
        <v>41615</v>
      </c>
      <c r="BD1490" s="16" t="str">
        <f>IF(COUNTIF(A:A, A1490) &gt; 1, "Duplicate", "Unique")</f>
        <v>Unique</v>
      </c>
    </row>
    <row r="1491" spans="1:56" x14ac:dyDescent="0.3">
      <c r="A1491">
        <v>3281</v>
      </c>
      <c r="B1491">
        <v>1960</v>
      </c>
      <c r="C1491" t="s">
        <v>37</v>
      </c>
      <c r="D1491" t="s">
        <v>33</v>
      </c>
      <c r="E1491">
        <v>49154</v>
      </c>
      <c r="F1491">
        <v>1</v>
      </c>
      <c r="G1491">
        <v>1</v>
      </c>
      <c r="H1491" s="1">
        <v>41581</v>
      </c>
      <c r="I1491">
        <v>69</v>
      </c>
      <c r="J1491">
        <v>206</v>
      </c>
      <c r="K1491">
        <v>10</v>
      </c>
      <c r="L1491">
        <v>67</v>
      </c>
      <c r="M1491">
        <v>30</v>
      </c>
      <c r="N1491">
        <v>27</v>
      </c>
      <c r="O1491">
        <v>71</v>
      </c>
      <c r="P1491">
        <f>IF(Table13[[#This Row],[MntWines]] = 0,"",Table13[[#This Row],[MntWines]])</f>
        <v>206</v>
      </c>
      <c r="Q1491">
        <f>IF(Table13[[#This Row],[MntFruits]] = 0, "",Table13[[#This Row],[MntFruits]])</f>
        <v>10</v>
      </c>
      <c r="R1491">
        <f>IF(Table13[[#This Row],[MntMeatProducts]] = 0, "",Table13[[#This Row],[MntMeatProducts]])</f>
        <v>67</v>
      </c>
      <c r="S1491">
        <f>IF(Table13[[#This Row],[MntFishProducts]] = 0, "",Table13[[#This Row],[MntFishProducts]])</f>
        <v>30</v>
      </c>
      <c r="T1491">
        <f>IF(Table13[[#This Row],[MntSweetProducts]] = 0, "",Table13[[#This Row],[MntSweetProducts]])</f>
        <v>27</v>
      </c>
      <c r="U1491">
        <f>IF(Table13[[#This Row],[MntGoldProds]] = 0, "",Table13[[#This Row],[MntGoldProds]])</f>
        <v>71</v>
      </c>
      <c r="V1491">
        <v>6</v>
      </c>
      <c r="W1491">
        <v>4</v>
      </c>
      <c r="X1491">
        <v>1</v>
      </c>
      <c r="Y1491">
        <v>8</v>
      </c>
      <c r="Z1491">
        <v>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 t="s">
        <v>30</v>
      </c>
      <c r="AI1491" s="13">
        <f>SUM(Table13[[#This Row],[MntWines]:[MntGoldProds]])</f>
        <v>411</v>
      </c>
      <c r="AJ1491" s="13">
        <f>AVERAGE(Table13[[#This Row],[MntWines]:[MntGoldProds]])</f>
        <v>68.5</v>
      </c>
      <c r="AK1491">
        <f>IF(Table13[[#This Row],[Total Number of Purchases]]=0,0,Table13[[#This Row],[Total Spend]]/Table13[[#This Row],[Total Number of Purchases]])</f>
        <v>21.631578947368421</v>
      </c>
      <c r="AM1491">
        <f>SUM(Table13[[#This Row],[NumDealsPurchases]:[NumStorePurchases]])</f>
        <v>19</v>
      </c>
      <c r="AN1491" s="14">
        <f>Snapshot_Date-Table13[[#This Row],[Dt_Customer]]</f>
        <v>335</v>
      </c>
      <c r="AP1491" s="13">
        <f>Table13[[#This Row],[NumDealsPurchases]]/Table13[[#This Row],[Total Number of Purchases]]*100</f>
        <v>31.578947368421051</v>
      </c>
      <c r="AQ1491">
        <f>6-ROUNDUP(_xlfn.PERCENTRANK.INC(Table13[Recency],Table13[[#This Row],[Recency]])*5, 0)</f>
        <v>2</v>
      </c>
      <c r="AR1491">
        <f>ROUNDUP(_xlfn.PERCENTRANK.INC(Table13[Total Number of Purchases],Table13[[#This Row],[Total Number of Purchases]])*5,0)</f>
        <v>4</v>
      </c>
      <c r="AS1491">
        <f>ROUNDUP(_xlfn.PERCENTRANK.INC(Table13[Total Spend],Table13[[#This Row],[Total Spend]])*5,0)</f>
        <v>3</v>
      </c>
      <c r="AT1491" t="str">
        <f>Table13[[#This Row],[Recency Score]]&amp;Table13[[#This Row],[Frequency Score]]&amp;Table13[[#This Row],[Monetary Score]]</f>
        <v>243</v>
      </c>
      <c r="AU1491" t="str">
        <f t="shared" si="23"/>
        <v>About to Sleep</v>
      </c>
      <c r="AW1491" s="13">
        <f>DATEDIF(Table13[[#This Row],[Dt_Customer]], Snapshot_Date, "d")</f>
        <v>335</v>
      </c>
      <c r="AX1491" s="13">
        <f>Table13[[#This Row],[CL if today]]/365</f>
        <v>0.9178082191780822</v>
      </c>
      <c r="AY1491">
        <f>Table13[[#This Row],[Total Number of Purchases]]/Table13[[#This Row],[Corrected CL]]</f>
        <v>20.701492537313431</v>
      </c>
      <c r="AZ1491">
        <f>Table13[[#This Row],[Average Order Value (AOV)]]*Table13[[#This Row],[Freq per Year]]</f>
        <v>447.80597014925371</v>
      </c>
      <c r="BA1491">
        <f>Table13[[#This Row],[Total Spend]]/Table13[[#This Row],[Corrected CL]]</f>
        <v>447.80597014925371</v>
      </c>
      <c r="BB1491">
        <v>316.54867256637169</v>
      </c>
      <c r="BC1491" s="1">
        <f>Table13[[#This Row],[Dt_Customer]]+Table13[[#This Row],[Recency]]</f>
        <v>41650</v>
      </c>
      <c r="BD1491" s="16" t="str">
        <f>IF(COUNTIF(A:A, A1491) &gt; 1, "Duplicate", "Unique")</f>
        <v>Unique</v>
      </c>
    </row>
    <row r="1492" spans="1:56" x14ac:dyDescent="0.3">
      <c r="A1492">
        <v>10888</v>
      </c>
      <c r="B1492">
        <v>1961</v>
      </c>
      <c r="C1492" t="s">
        <v>28</v>
      </c>
      <c r="D1492" t="s">
        <v>31</v>
      </c>
      <c r="E1492">
        <v>45938</v>
      </c>
      <c r="F1492">
        <v>0</v>
      </c>
      <c r="G1492">
        <v>0</v>
      </c>
      <c r="H1492" s="1">
        <v>41581</v>
      </c>
      <c r="I1492">
        <v>46</v>
      </c>
      <c r="J1492">
        <v>273</v>
      </c>
      <c r="K1492">
        <v>11</v>
      </c>
      <c r="L1492">
        <v>178</v>
      </c>
      <c r="M1492">
        <v>62</v>
      </c>
      <c r="N1492">
        <v>83</v>
      </c>
      <c r="O1492">
        <v>29</v>
      </c>
      <c r="P1492">
        <f>IF(Table13[[#This Row],[MntWines]] = 0,"",Table13[[#This Row],[MntWines]])</f>
        <v>273</v>
      </c>
      <c r="Q1492">
        <f>IF(Table13[[#This Row],[MntFruits]] = 0, "",Table13[[#This Row],[MntFruits]])</f>
        <v>11</v>
      </c>
      <c r="R1492">
        <f>IF(Table13[[#This Row],[MntMeatProducts]] = 0, "",Table13[[#This Row],[MntMeatProducts]])</f>
        <v>178</v>
      </c>
      <c r="S1492">
        <f>IF(Table13[[#This Row],[MntFishProducts]] = 0, "",Table13[[#This Row],[MntFishProducts]])</f>
        <v>62</v>
      </c>
      <c r="T1492">
        <f>IF(Table13[[#This Row],[MntSweetProducts]] = 0, "",Table13[[#This Row],[MntSweetProducts]])</f>
        <v>83</v>
      </c>
      <c r="U1492">
        <f>IF(Table13[[#This Row],[MntGoldProds]] = 0, "",Table13[[#This Row],[MntGoldProds]])</f>
        <v>29</v>
      </c>
      <c r="V1492">
        <v>2</v>
      </c>
      <c r="W1492">
        <v>8</v>
      </c>
      <c r="X1492">
        <v>4</v>
      </c>
      <c r="Y1492">
        <v>6</v>
      </c>
      <c r="Z1492">
        <v>6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34</v>
      </c>
      <c r="AI1492" s="13">
        <f>SUM(Table13[[#This Row],[MntWines]:[MntGoldProds]])</f>
        <v>636</v>
      </c>
      <c r="AJ1492" s="13">
        <f>AVERAGE(Table13[[#This Row],[MntWines]:[MntGoldProds]])</f>
        <v>106</v>
      </c>
      <c r="AK1492">
        <f>IF(Table13[[#This Row],[Total Number of Purchases]]=0,0,Table13[[#This Row],[Total Spend]]/Table13[[#This Row],[Total Number of Purchases]])</f>
        <v>31.8</v>
      </c>
      <c r="AM1492">
        <f>SUM(Table13[[#This Row],[NumDealsPurchases]:[NumStorePurchases]])</f>
        <v>20</v>
      </c>
      <c r="AN1492" s="14">
        <f>Snapshot_Date-Table13[[#This Row],[Dt_Customer]]</f>
        <v>335</v>
      </c>
      <c r="AP1492" s="13">
        <f>Table13[[#This Row],[NumDealsPurchases]]/Table13[[#This Row],[Total Number of Purchases]]*100</f>
        <v>10</v>
      </c>
      <c r="AQ1492">
        <f>6-ROUNDUP(_xlfn.PERCENTRANK.INC(Table13[Recency],Table13[[#This Row],[Recency]])*5, 0)</f>
        <v>3</v>
      </c>
      <c r="AR1492">
        <f>ROUNDUP(_xlfn.PERCENTRANK.INC(Table13[Total Number of Purchases],Table13[[#This Row],[Total Number of Purchases]])*5,0)</f>
        <v>4</v>
      </c>
      <c r="AS1492">
        <f>ROUNDUP(_xlfn.PERCENTRANK.INC(Table13[Total Spend],Table13[[#This Row],[Total Spend]])*5,0)</f>
        <v>3</v>
      </c>
      <c r="AT1492" t="str">
        <f>Table13[[#This Row],[Recency Score]]&amp;Table13[[#This Row],[Frequency Score]]&amp;Table13[[#This Row],[Monetary Score]]</f>
        <v>343</v>
      </c>
      <c r="AU1492" t="str">
        <f t="shared" si="23"/>
        <v>Needs Attention</v>
      </c>
      <c r="AW1492" s="13">
        <f>DATEDIF(Table13[[#This Row],[Dt_Customer]], Snapshot_Date, "d")</f>
        <v>335</v>
      </c>
      <c r="AX1492" s="13">
        <f>Table13[[#This Row],[CL if today]]/365</f>
        <v>0.9178082191780822</v>
      </c>
      <c r="AY1492">
        <f>Table13[[#This Row],[Total Number of Purchases]]/Table13[[#This Row],[Corrected CL]]</f>
        <v>21.791044776119403</v>
      </c>
      <c r="AZ1492">
        <f>Table13[[#This Row],[Average Order Value (AOV)]]*Table13[[#This Row],[Freq per Year]]</f>
        <v>692.95522388059703</v>
      </c>
      <c r="BA1492">
        <f>Table13[[#This Row],[Total Spend]]/Table13[[#This Row],[Corrected CL]]</f>
        <v>692.95522388059703</v>
      </c>
      <c r="BB1492">
        <v>1052.6339285714287</v>
      </c>
      <c r="BC1492" s="1">
        <f>Table13[[#This Row],[Dt_Customer]]+Table13[[#This Row],[Recency]]</f>
        <v>41627</v>
      </c>
      <c r="BD1492" s="16" t="str">
        <f>IF(COUNTIF(A:A, A1492) &gt; 1, "Duplicate", "Unique")</f>
        <v>Unique</v>
      </c>
    </row>
    <row r="1493" spans="1:56" x14ac:dyDescent="0.3">
      <c r="A1493">
        <v>10104</v>
      </c>
      <c r="B1493">
        <v>1974</v>
      </c>
      <c r="C1493" t="s">
        <v>28</v>
      </c>
      <c r="D1493" t="s">
        <v>35</v>
      </c>
      <c r="E1493">
        <v>33590</v>
      </c>
      <c r="F1493">
        <v>2</v>
      </c>
      <c r="G1493">
        <v>1</v>
      </c>
      <c r="H1493" s="1">
        <v>41581</v>
      </c>
      <c r="I1493">
        <v>65</v>
      </c>
      <c r="J1493">
        <v>4</v>
      </c>
      <c r="K1493">
        <v>0</v>
      </c>
      <c r="L1493">
        <v>2</v>
      </c>
      <c r="M1493">
        <v>0</v>
      </c>
      <c r="N1493">
        <v>0</v>
      </c>
      <c r="O1493">
        <v>2</v>
      </c>
      <c r="P1493">
        <f>IF(Table13[[#This Row],[MntWines]] = 0,"",Table13[[#This Row],[MntWines]])</f>
        <v>4</v>
      </c>
      <c r="Q1493" t="str">
        <f>IF(Table13[[#This Row],[MntFruits]] = 0, "",Table13[[#This Row],[MntFruits]])</f>
        <v/>
      </c>
      <c r="R1493">
        <f>IF(Table13[[#This Row],[MntMeatProducts]] = 0, "",Table13[[#This Row],[MntMeatProducts]])</f>
        <v>2</v>
      </c>
      <c r="S1493" t="str">
        <f>IF(Table13[[#This Row],[MntFishProducts]] = 0, "",Table13[[#This Row],[MntFishProducts]])</f>
        <v/>
      </c>
      <c r="T1493" t="str">
        <f>IF(Table13[[#This Row],[MntSweetProducts]] = 0, "",Table13[[#This Row],[MntSweetProducts]])</f>
        <v/>
      </c>
      <c r="U1493">
        <f>IF(Table13[[#This Row],[MntGoldProds]] = 0, "",Table13[[#This Row],[MntGoldProds]])</f>
        <v>2</v>
      </c>
      <c r="V1493">
        <v>1</v>
      </c>
      <c r="W1493">
        <v>1</v>
      </c>
      <c r="X1493">
        <v>0</v>
      </c>
      <c r="Y1493">
        <v>2</v>
      </c>
      <c r="Z1493">
        <v>7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32</v>
      </c>
      <c r="AI1493" s="13">
        <f>SUM(Table13[[#This Row],[MntWines]:[MntGoldProds]])</f>
        <v>8</v>
      </c>
      <c r="AJ1493" s="13">
        <f>AVERAGE(Table13[[#This Row],[MntWines]:[MntGoldProds]])</f>
        <v>1.3333333333333333</v>
      </c>
      <c r="AK1493">
        <f>IF(Table13[[#This Row],[Total Number of Purchases]]=0,0,Table13[[#This Row],[Total Spend]]/Table13[[#This Row],[Total Number of Purchases]])</f>
        <v>2</v>
      </c>
      <c r="AM1493">
        <f>SUM(Table13[[#This Row],[NumDealsPurchases]:[NumStorePurchases]])</f>
        <v>4</v>
      </c>
      <c r="AN1493" s="14">
        <f>Snapshot_Date-Table13[[#This Row],[Dt_Customer]]</f>
        <v>335</v>
      </c>
      <c r="AP1493" s="13">
        <f>Table13[[#This Row],[NumDealsPurchases]]/Table13[[#This Row],[Total Number of Purchases]]*100</f>
        <v>25</v>
      </c>
      <c r="AQ1493">
        <f>6-ROUNDUP(_xlfn.PERCENTRANK.INC(Table13[Recency],Table13[[#This Row],[Recency]])*5, 0)</f>
        <v>2</v>
      </c>
      <c r="AR1493">
        <f>ROUNDUP(_xlfn.PERCENTRANK.INC(Table13[Total Number of Purchases],Table13[[#This Row],[Total Number of Purchases]])*5,0)</f>
        <v>1</v>
      </c>
      <c r="AS1493">
        <f>ROUNDUP(_xlfn.PERCENTRANK.INC(Table13[Total Spend],Table13[[#This Row],[Total Spend]])*5,0)</f>
        <v>1</v>
      </c>
      <c r="AT1493" t="str">
        <f>Table13[[#This Row],[Recency Score]]&amp;Table13[[#This Row],[Frequency Score]]&amp;Table13[[#This Row],[Monetary Score]]</f>
        <v>211</v>
      </c>
      <c r="AU1493" t="str">
        <f t="shared" si="23"/>
        <v>About to Sleep</v>
      </c>
      <c r="AW1493" s="13">
        <f>DATEDIF(Table13[[#This Row],[Dt_Customer]], Snapshot_Date, "d")</f>
        <v>335</v>
      </c>
      <c r="AX1493" s="13">
        <f>Table13[[#This Row],[CL if today]]/365</f>
        <v>0.9178082191780822</v>
      </c>
      <c r="AY1493">
        <f>Table13[[#This Row],[Total Number of Purchases]]/Table13[[#This Row],[Corrected CL]]</f>
        <v>4.3582089552238807</v>
      </c>
      <c r="AZ1493">
        <f>Table13[[#This Row],[Average Order Value (AOV)]]*Table13[[#This Row],[Freq per Year]]</f>
        <v>8.7164179104477615</v>
      </c>
      <c r="BA1493">
        <f>Table13[[#This Row],[Total Spend]]/Table13[[#This Row],[Corrected CL]]</f>
        <v>8.7164179104477615</v>
      </c>
      <c r="BB1493">
        <v>144.05044510385758</v>
      </c>
      <c r="BC1493" s="1">
        <f>Table13[[#This Row],[Dt_Customer]]+Table13[[#This Row],[Recency]]</f>
        <v>41646</v>
      </c>
      <c r="BD1493" s="16" t="str">
        <f>IF(COUNTIF(A:A, A1493) &gt; 1, "Duplicate", "Unique")</f>
        <v>Unique</v>
      </c>
    </row>
    <row r="1494" spans="1:56" x14ac:dyDescent="0.3">
      <c r="A1494">
        <v>1321</v>
      </c>
      <c r="B1494">
        <v>1974</v>
      </c>
      <c r="C1494" t="s">
        <v>28</v>
      </c>
      <c r="D1494" t="s">
        <v>33</v>
      </c>
      <c r="E1494">
        <v>26067</v>
      </c>
      <c r="F1494">
        <v>1</v>
      </c>
      <c r="G1494">
        <v>0</v>
      </c>
      <c r="H1494" s="1">
        <v>41582</v>
      </c>
      <c r="I1494">
        <v>49</v>
      </c>
      <c r="J1494">
        <v>22</v>
      </c>
      <c r="K1494">
        <v>2</v>
      </c>
      <c r="L1494">
        <v>18</v>
      </c>
      <c r="M1494">
        <v>0</v>
      </c>
      <c r="N1494">
        <v>2</v>
      </c>
      <c r="O1494">
        <v>12</v>
      </c>
      <c r="P1494">
        <f>IF(Table13[[#This Row],[MntWines]] = 0,"",Table13[[#This Row],[MntWines]])</f>
        <v>22</v>
      </c>
      <c r="Q1494">
        <f>IF(Table13[[#This Row],[MntFruits]] = 0, "",Table13[[#This Row],[MntFruits]])</f>
        <v>2</v>
      </c>
      <c r="R1494">
        <f>IF(Table13[[#This Row],[MntMeatProducts]] = 0, "",Table13[[#This Row],[MntMeatProducts]])</f>
        <v>18</v>
      </c>
      <c r="S1494" t="str">
        <f>IF(Table13[[#This Row],[MntFishProducts]] = 0, "",Table13[[#This Row],[MntFishProducts]])</f>
        <v/>
      </c>
      <c r="T1494">
        <f>IF(Table13[[#This Row],[MntSweetProducts]] = 0, "",Table13[[#This Row],[MntSweetProducts]])</f>
        <v>2</v>
      </c>
      <c r="U1494">
        <f>IF(Table13[[#This Row],[MntGoldProds]] = 0, "",Table13[[#This Row],[MntGoldProds]])</f>
        <v>12</v>
      </c>
      <c r="V1494">
        <v>3</v>
      </c>
      <c r="W1494">
        <v>3</v>
      </c>
      <c r="X1494">
        <v>0</v>
      </c>
      <c r="Y1494">
        <v>3</v>
      </c>
      <c r="Z1494">
        <v>8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s">
        <v>32</v>
      </c>
      <c r="AI1494" s="13">
        <f>SUM(Table13[[#This Row],[MntWines]:[MntGoldProds]])</f>
        <v>56</v>
      </c>
      <c r="AJ1494" s="13">
        <f>AVERAGE(Table13[[#This Row],[MntWines]:[MntGoldProds]])</f>
        <v>9.3333333333333339</v>
      </c>
      <c r="AK1494">
        <f>IF(Table13[[#This Row],[Total Number of Purchases]]=0,0,Table13[[#This Row],[Total Spend]]/Table13[[#This Row],[Total Number of Purchases]])</f>
        <v>6.2222222222222223</v>
      </c>
      <c r="AM1494">
        <f>SUM(Table13[[#This Row],[NumDealsPurchases]:[NumStorePurchases]])</f>
        <v>9</v>
      </c>
      <c r="AN1494" s="14">
        <f>Snapshot_Date-Table13[[#This Row],[Dt_Customer]]</f>
        <v>334</v>
      </c>
      <c r="AP1494" s="13">
        <f>Table13[[#This Row],[NumDealsPurchases]]/Table13[[#This Row],[Total Number of Purchases]]*100</f>
        <v>33.333333333333329</v>
      </c>
      <c r="AQ1494">
        <f>6-ROUNDUP(_xlfn.PERCENTRANK.INC(Table13[Recency],Table13[[#This Row],[Recency]])*5, 0)</f>
        <v>3</v>
      </c>
      <c r="AR1494">
        <f>ROUNDUP(_xlfn.PERCENTRANK.INC(Table13[Total Number of Purchases],Table13[[#This Row],[Total Number of Purchases]])*5,0)</f>
        <v>2</v>
      </c>
      <c r="AS1494">
        <f>ROUNDUP(_xlfn.PERCENTRANK.INC(Table13[Total Spend],Table13[[#This Row],[Total Spend]])*5,0)</f>
        <v>1</v>
      </c>
      <c r="AT1494" t="str">
        <f>Table13[[#This Row],[Recency Score]]&amp;Table13[[#This Row],[Frequency Score]]&amp;Table13[[#This Row],[Monetary Score]]</f>
        <v>321</v>
      </c>
      <c r="AU1494" t="str">
        <f t="shared" si="23"/>
        <v>Needs Attention</v>
      </c>
      <c r="AW1494" s="13">
        <f>DATEDIF(Table13[[#This Row],[Dt_Customer]], Snapshot_Date, "d")</f>
        <v>334</v>
      </c>
      <c r="AX1494" s="13">
        <f>Table13[[#This Row],[CL if today]]/365</f>
        <v>0.91506849315068495</v>
      </c>
      <c r="AY1494">
        <f>Table13[[#This Row],[Total Number of Purchases]]/Table13[[#This Row],[Corrected CL]]</f>
        <v>9.8353293413173652</v>
      </c>
      <c r="AZ1494">
        <f>Table13[[#This Row],[Average Order Value (AOV)]]*Table13[[#This Row],[Freq per Year]]</f>
        <v>61.197604790419163</v>
      </c>
      <c r="BA1494">
        <f>Table13[[#This Row],[Total Spend]]/Table13[[#This Row],[Corrected CL]]</f>
        <v>61.197604790419163</v>
      </c>
      <c r="BB1494">
        <v>94.508928571428569</v>
      </c>
      <c r="BC1494" s="1">
        <f>Table13[[#This Row],[Dt_Customer]]+Table13[[#This Row],[Recency]]</f>
        <v>41631</v>
      </c>
      <c r="BD1494" s="16" t="str">
        <f>IF(COUNTIF(A:A, A1494) &gt; 1, "Duplicate", "Unique")</f>
        <v>Unique</v>
      </c>
    </row>
    <row r="1495" spans="1:56" x14ac:dyDescent="0.3">
      <c r="A1495">
        <v>4599</v>
      </c>
      <c r="B1495">
        <v>1976</v>
      </c>
      <c r="C1495" t="s">
        <v>41</v>
      </c>
      <c r="D1495" t="s">
        <v>33</v>
      </c>
      <c r="E1495">
        <v>49681</v>
      </c>
      <c r="F1495">
        <v>0</v>
      </c>
      <c r="G1495">
        <v>2</v>
      </c>
      <c r="H1495" s="1">
        <v>41582</v>
      </c>
      <c r="I1495">
        <v>66</v>
      </c>
      <c r="J1495">
        <v>411</v>
      </c>
      <c r="K1495">
        <v>0</v>
      </c>
      <c r="L1495">
        <v>26</v>
      </c>
      <c r="M1495">
        <v>0</v>
      </c>
      <c r="N1495">
        <v>0</v>
      </c>
      <c r="O1495">
        <v>21</v>
      </c>
      <c r="P1495">
        <f>IF(Table13[[#This Row],[MntWines]] = 0,"",Table13[[#This Row],[MntWines]])</f>
        <v>411</v>
      </c>
      <c r="Q1495" t="str">
        <f>IF(Table13[[#This Row],[MntFruits]] = 0, "",Table13[[#This Row],[MntFruits]])</f>
        <v/>
      </c>
      <c r="R1495">
        <f>IF(Table13[[#This Row],[MntMeatProducts]] = 0, "",Table13[[#This Row],[MntMeatProducts]])</f>
        <v>26</v>
      </c>
      <c r="S1495" t="str">
        <f>IF(Table13[[#This Row],[MntFishProducts]] = 0, "",Table13[[#This Row],[MntFishProducts]])</f>
        <v/>
      </c>
      <c r="T1495" t="str">
        <f>IF(Table13[[#This Row],[MntSweetProducts]] = 0, "",Table13[[#This Row],[MntSweetProducts]])</f>
        <v/>
      </c>
      <c r="U1495">
        <f>IF(Table13[[#This Row],[MntGoldProds]] = 0, "",Table13[[#This Row],[MntGoldProds]])</f>
        <v>21</v>
      </c>
      <c r="V1495">
        <v>6</v>
      </c>
      <c r="W1495">
        <v>7</v>
      </c>
      <c r="X1495">
        <v>1</v>
      </c>
      <c r="Y1495">
        <v>7</v>
      </c>
      <c r="Z1495">
        <v>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 t="s">
        <v>32</v>
      </c>
      <c r="AI1495" s="13">
        <f>SUM(Table13[[#This Row],[MntWines]:[MntGoldProds]])</f>
        <v>458</v>
      </c>
      <c r="AJ1495" s="13">
        <f>AVERAGE(Table13[[#This Row],[MntWines]:[MntGoldProds]])</f>
        <v>76.333333333333329</v>
      </c>
      <c r="AK1495">
        <f>IF(Table13[[#This Row],[Total Number of Purchases]]=0,0,Table13[[#This Row],[Total Spend]]/Table13[[#This Row],[Total Number of Purchases]])</f>
        <v>21.80952380952381</v>
      </c>
      <c r="AM1495">
        <f>SUM(Table13[[#This Row],[NumDealsPurchases]:[NumStorePurchases]])</f>
        <v>21</v>
      </c>
      <c r="AN1495" s="14">
        <f>Snapshot_Date-Table13[[#This Row],[Dt_Customer]]</f>
        <v>334</v>
      </c>
      <c r="AP1495" s="13">
        <f>Table13[[#This Row],[NumDealsPurchases]]/Table13[[#This Row],[Total Number of Purchases]]*100</f>
        <v>28.571428571428569</v>
      </c>
      <c r="AQ1495">
        <f>6-ROUNDUP(_xlfn.PERCENTRANK.INC(Table13[Recency],Table13[[#This Row],[Recency]])*5, 0)</f>
        <v>2</v>
      </c>
      <c r="AR1495">
        <f>ROUNDUP(_xlfn.PERCENTRANK.INC(Table13[Total Number of Purchases],Table13[[#This Row],[Total Number of Purchases]])*5,0)</f>
        <v>4</v>
      </c>
      <c r="AS1495">
        <f>ROUNDUP(_xlfn.PERCENTRANK.INC(Table13[Total Spend],Table13[[#This Row],[Total Spend]])*5,0)</f>
        <v>3</v>
      </c>
      <c r="AT1495" t="str">
        <f>Table13[[#This Row],[Recency Score]]&amp;Table13[[#This Row],[Frequency Score]]&amp;Table13[[#This Row],[Monetary Score]]</f>
        <v>243</v>
      </c>
      <c r="AU1495" t="str">
        <f t="shared" si="23"/>
        <v>About to Sleep</v>
      </c>
      <c r="AW1495" s="13">
        <f>DATEDIF(Table13[[#This Row],[Dt_Customer]], Snapshot_Date, "d")</f>
        <v>334</v>
      </c>
      <c r="AX1495" s="13">
        <f>Table13[[#This Row],[CL if today]]/365</f>
        <v>0.91506849315068495</v>
      </c>
      <c r="AY1495">
        <f>Table13[[#This Row],[Total Number of Purchases]]/Table13[[#This Row],[Corrected CL]]</f>
        <v>22.949101796407184</v>
      </c>
      <c r="AZ1495">
        <f>Table13[[#This Row],[Average Order Value (AOV)]]*Table13[[#This Row],[Freq per Year]]</f>
        <v>500.50898203592811</v>
      </c>
      <c r="BA1495">
        <f>Table13[[#This Row],[Total Spend]]/Table13[[#This Row],[Corrected CL]]</f>
        <v>500.50898203592811</v>
      </c>
      <c r="BB1495">
        <v>31.50297619047619</v>
      </c>
      <c r="BC1495" s="1">
        <f>Table13[[#This Row],[Dt_Customer]]+Table13[[#This Row],[Recency]]</f>
        <v>41648</v>
      </c>
      <c r="BD1495" s="16" t="str">
        <f>IF(COUNTIF(A:A, A1495) &gt; 1, "Duplicate", "Unique")</f>
        <v>Unique</v>
      </c>
    </row>
    <row r="1496" spans="1:56" x14ac:dyDescent="0.3">
      <c r="A1496">
        <v>879</v>
      </c>
      <c r="B1496">
        <v>1976</v>
      </c>
      <c r="C1496" t="s">
        <v>41</v>
      </c>
      <c r="D1496" t="s">
        <v>33</v>
      </c>
      <c r="E1496">
        <v>49681</v>
      </c>
      <c r="F1496">
        <v>0</v>
      </c>
      <c r="G1496">
        <v>2</v>
      </c>
      <c r="H1496" s="1">
        <v>41582</v>
      </c>
      <c r="I1496">
        <v>66</v>
      </c>
      <c r="J1496">
        <v>411</v>
      </c>
      <c r="K1496">
        <v>0</v>
      </c>
      <c r="L1496">
        <v>26</v>
      </c>
      <c r="M1496">
        <v>0</v>
      </c>
      <c r="N1496">
        <v>0</v>
      </c>
      <c r="O1496">
        <v>21</v>
      </c>
      <c r="P1496">
        <f>IF(Table13[[#This Row],[MntWines]] = 0,"",Table13[[#This Row],[MntWines]])</f>
        <v>411</v>
      </c>
      <c r="Q1496" t="str">
        <f>IF(Table13[[#This Row],[MntFruits]] = 0, "",Table13[[#This Row],[MntFruits]])</f>
        <v/>
      </c>
      <c r="R1496">
        <f>IF(Table13[[#This Row],[MntMeatProducts]] = 0, "",Table13[[#This Row],[MntMeatProducts]])</f>
        <v>26</v>
      </c>
      <c r="S1496" t="str">
        <f>IF(Table13[[#This Row],[MntFishProducts]] = 0, "",Table13[[#This Row],[MntFishProducts]])</f>
        <v/>
      </c>
      <c r="T1496" t="str">
        <f>IF(Table13[[#This Row],[MntSweetProducts]] = 0, "",Table13[[#This Row],[MntSweetProducts]])</f>
        <v/>
      </c>
      <c r="U1496">
        <f>IF(Table13[[#This Row],[MntGoldProds]] = 0, "",Table13[[#This Row],[MntGoldProds]])</f>
        <v>21</v>
      </c>
      <c r="V1496">
        <v>6</v>
      </c>
      <c r="W1496">
        <v>7</v>
      </c>
      <c r="X1496">
        <v>1</v>
      </c>
      <c r="Y1496">
        <v>7</v>
      </c>
      <c r="Z1496">
        <v>7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">
        <v>43</v>
      </c>
      <c r="AI1496" s="13">
        <f>SUM(Table13[[#This Row],[MntWines]:[MntGoldProds]])</f>
        <v>458</v>
      </c>
      <c r="AJ1496" s="13">
        <f>AVERAGE(Table13[[#This Row],[MntWines]:[MntGoldProds]])</f>
        <v>76.333333333333329</v>
      </c>
      <c r="AK1496">
        <f>IF(Table13[[#This Row],[Total Number of Purchases]]=0,0,Table13[[#This Row],[Total Spend]]/Table13[[#This Row],[Total Number of Purchases]])</f>
        <v>21.80952380952381</v>
      </c>
      <c r="AM1496">
        <f>SUM(Table13[[#This Row],[NumDealsPurchases]:[NumStorePurchases]])</f>
        <v>21</v>
      </c>
      <c r="AN1496" s="14">
        <f>Snapshot_Date-Table13[[#This Row],[Dt_Customer]]</f>
        <v>334</v>
      </c>
      <c r="AP1496" s="13">
        <f>Table13[[#This Row],[NumDealsPurchases]]/Table13[[#This Row],[Total Number of Purchases]]*100</f>
        <v>28.571428571428569</v>
      </c>
      <c r="AQ1496">
        <f>6-ROUNDUP(_xlfn.PERCENTRANK.INC(Table13[Recency],Table13[[#This Row],[Recency]])*5, 0)</f>
        <v>2</v>
      </c>
      <c r="AR1496">
        <f>ROUNDUP(_xlfn.PERCENTRANK.INC(Table13[Total Number of Purchases],Table13[[#This Row],[Total Number of Purchases]])*5,0)</f>
        <v>4</v>
      </c>
      <c r="AS1496">
        <f>ROUNDUP(_xlfn.PERCENTRANK.INC(Table13[Total Spend],Table13[[#This Row],[Total Spend]])*5,0)</f>
        <v>3</v>
      </c>
      <c r="AT1496" t="str">
        <f>Table13[[#This Row],[Recency Score]]&amp;Table13[[#This Row],[Frequency Score]]&amp;Table13[[#This Row],[Monetary Score]]</f>
        <v>243</v>
      </c>
      <c r="AU1496" t="str">
        <f t="shared" si="23"/>
        <v>About to Sleep</v>
      </c>
      <c r="AW1496" s="13">
        <f>DATEDIF(Table13[[#This Row],[Dt_Customer]], Snapshot_Date, "d")</f>
        <v>334</v>
      </c>
      <c r="AX1496" s="13">
        <f>Table13[[#This Row],[CL if today]]/365</f>
        <v>0.91506849315068495</v>
      </c>
      <c r="AY1496">
        <f>Table13[[#This Row],[Total Number of Purchases]]/Table13[[#This Row],[Corrected CL]]</f>
        <v>22.949101796407184</v>
      </c>
      <c r="AZ1496">
        <f>Table13[[#This Row],[Average Order Value (AOV)]]*Table13[[#This Row],[Freq per Year]]</f>
        <v>500.50898203592811</v>
      </c>
      <c r="BA1496">
        <f>Table13[[#This Row],[Total Spend]]/Table13[[#This Row],[Corrected CL]]</f>
        <v>500.50898203592811</v>
      </c>
      <c r="BB1496">
        <v>1213.4077380952381</v>
      </c>
      <c r="BC1496" s="1">
        <f>Table13[[#This Row],[Dt_Customer]]+Table13[[#This Row],[Recency]]</f>
        <v>41648</v>
      </c>
      <c r="BD1496" s="16" t="str">
        <f>IF(COUNTIF(A:A, A1496) &gt; 1, "Duplicate", "Unique")</f>
        <v>Unique</v>
      </c>
    </row>
    <row r="1497" spans="1:56" x14ac:dyDescent="0.3">
      <c r="A1497">
        <v>9930</v>
      </c>
      <c r="B1497">
        <v>1944</v>
      </c>
      <c r="C1497" t="s">
        <v>37</v>
      </c>
      <c r="D1497" t="s">
        <v>31</v>
      </c>
      <c r="E1497">
        <v>82716</v>
      </c>
      <c r="F1497">
        <v>0</v>
      </c>
      <c r="G1497">
        <v>0</v>
      </c>
      <c r="H1497" s="1">
        <v>41583</v>
      </c>
      <c r="I1497">
        <v>8</v>
      </c>
      <c r="J1497">
        <v>606</v>
      </c>
      <c r="K1497">
        <v>148</v>
      </c>
      <c r="L1497">
        <v>228</v>
      </c>
      <c r="M1497">
        <v>15</v>
      </c>
      <c r="N1497">
        <v>148</v>
      </c>
      <c r="O1497">
        <v>22</v>
      </c>
      <c r="P1497">
        <f>IF(Table13[[#This Row],[MntWines]] = 0,"",Table13[[#This Row],[MntWines]])</f>
        <v>606</v>
      </c>
      <c r="Q1497">
        <f>IF(Table13[[#This Row],[MntFruits]] = 0, "",Table13[[#This Row],[MntFruits]])</f>
        <v>148</v>
      </c>
      <c r="R1497">
        <f>IF(Table13[[#This Row],[MntMeatProducts]] = 0, "",Table13[[#This Row],[MntMeatProducts]])</f>
        <v>228</v>
      </c>
      <c r="S1497">
        <f>IF(Table13[[#This Row],[MntFishProducts]] = 0, "",Table13[[#This Row],[MntFishProducts]])</f>
        <v>15</v>
      </c>
      <c r="T1497">
        <f>IF(Table13[[#This Row],[MntSweetProducts]] = 0, "",Table13[[#This Row],[MntSweetProducts]])</f>
        <v>148</v>
      </c>
      <c r="U1497">
        <f>IF(Table13[[#This Row],[MntGoldProds]] = 0, "",Table13[[#This Row],[MntGoldProds]])</f>
        <v>22</v>
      </c>
      <c r="V1497">
        <v>1</v>
      </c>
      <c r="W1497">
        <v>6</v>
      </c>
      <c r="X1497">
        <v>8</v>
      </c>
      <c r="Y1497">
        <v>13</v>
      </c>
      <c r="Z1497">
        <v>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32</v>
      </c>
      <c r="AI1497" s="13">
        <f>SUM(Table13[[#This Row],[MntWines]:[MntGoldProds]])</f>
        <v>1167</v>
      </c>
      <c r="AJ1497" s="13">
        <f>AVERAGE(Table13[[#This Row],[MntWines]:[MntGoldProds]])</f>
        <v>194.5</v>
      </c>
      <c r="AK1497">
        <f>IF(Table13[[#This Row],[Total Number of Purchases]]=0,0,Table13[[#This Row],[Total Spend]]/Table13[[#This Row],[Total Number of Purchases]])</f>
        <v>41.678571428571431</v>
      </c>
      <c r="AM1497">
        <f>SUM(Table13[[#This Row],[NumDealsPurchases]:[NumStorePurchases]])</f>
        <v>28</v>
      </c>
      <c r="AN1497" s="14">
        <f>Snapshot_Date-Table13[[#This Row],[Dt_Customer]]</f>
        <v>333</v>
      </c>
      <c r="AP1497" s="13">
        <f>Table13[[#This Row],[NumDealsPurchases]]/Table13[[#This Row],[Total Number of Purchases]]*100</f>
        <v>3.5714285714285712</v>
      </c>
      <c r="AQ1497">
        <f>6-ROUNDUP(_xlfn.PERCENTRANK.INC(Table13[Recency],Table13[[#This Row],[Recency]])*5, 0)</f>
        <v>5</v>
      </c>
      <c r="AR1497">
        <f>ROUNDUP(_xlfn.PERCENTRANK.INC(Table13[Total Number of Purchases],Table13[[#This Row],[Total Number of Purchases]])*5,0)</f>
        <v>5</v>
      </c>
      <c r="AS1497">
        <f>ROUNDUP(_xlfn.PERCENTRANK.INC(Table13[Total Spend],Table13[[#This Row],[Total Spend]])*5,0)</f>
        <v>4</v>
      </c>
      <c r="AT1497" t="str">
        <f>Table13[[#This Row],[Recency Score]]&amp;Table13[[#This Row],[Frequency Score]]&amp;Table13[[#This Row],[Monetary Score]]</f>
        <v>554</v>
      </c>
      <c r="AU1497" t="str">
        <f t="shared" si="23"/>
        <v>Loyal Customers</v>
      </c>
      <c r="AW1497" s="13">
        <f>DATEDIF(Table13[[#This Row],[Dt_Customer]], Snapshot_Date, "d")</f>
        <v>333</v>
      </c>
      <c r="AX1497" s="13">
        <f>Table13[[#This Row],[CL if today]]/365</f>
        <v>0.9123287671232877</v>
      </c>
      <c r="AY1497">
        <f>Table13[[#This Row],[Total Number of Purchases]]/Table13[[#This Row],[Corrected CL]]</f>
        <v>30.69069069069069</v>
      </c>
      <c r="AZ1497">
        <f>Table13[[#This Row],[Average Order Value (AOV)]]*Table13[[#This Row],[Freq per Year]]</f>
        <v>1279.1441441441441</v>
      </c>
      <c r="BA1497">
        <f>Table13[[#This Row],[Total Spend]]/Table13[[#This Row],[Corrected CL]]</f>
        <v>1279.1441441441441</v>
      </c>
      <c r="BB1497">
        <v>692.95522388059703</v>
      </c>
      <c r="BC1497" s="1">
        <f>Table13[[#This Row],[Dt_Customer]]+Table13[[#This Row],[Recency]]</f>
        <v>41591</v>
      </c>
      <c r="BD1497" s="16" t="str">
        <f>IF(COUNTIF(A:A, A1497) &gt; 1, "Duplicate", "Unique")</f>
        <v>Unique</v>
      </c>
    </row>
    <row r="1498" spans="1:56" x14ac:dyDescent="0.3">
      <c r="A1498">
        <v>819</v>
      </c>
      <c r="B1498">
        <v>1945</v>
      </c>
      <c r="C1498" t="s">
        <v>28</v>
      </c>
      <c r="D1498" t="s">
        <v>42</v>
      </c>
      <c r="E1498">
        <v>63285</v>
      </c>
      <c r="F1498">
        <v>0</v>
      </c>
      <c r="G1498">
        <v>0</v>
      </c>
      <c r="H1498" s="1">
        <v>41583</v>
      </c>
      <c r="I1498">
        <v>84</v>
      </c>
      <c r="J1498">
        <v>508</v>
      </c>
      <c r="K1498">
        <v>124</v>
      </c>
      <c r="L1498">
        <v>249</v>
      </c>
      <c r="M1498">
        <v>50</v>
      </c>
      <c r="N1498">
        <v>38</v>
      </c>
      <c r="O1498">
        <v>134</v>
      </c>
      <c r="P1498">
        <f>IF(Table13[[#This Row],[MntWines]] = 0,"",Table13[[#This Row],[MntWines]])</f>
        <v>508</v>
      </c>
      <c r="Q1498">
        <f>IF(Table13[[#This Row],[MntFruits]] = 0, "",Table13[[#This Row],[MntFruits]])</f>
        <v>124</v>
      </c>
      <c r="R1498">
        <f>IF(Table13[[#This Row],[MntMeatProducts]] = 0, "",Table13[[#This Row],[MntMeatProducts]])</f>
        <v>249</v>
      </c>
      <c r="S1498">
        <f>IF(Table13[[#This Row],[MntFishProducts]] = 0, "",Table13[[#This Row],[MntFishProducts]])</f>
        <v>50</v>
      </c>
      <c r="T1498">
        <f>IF(Table13[[#This Row],[MntSweetProducts]] = 0, "",Table13[[#This Row],[MntSweetProducts]])</f>
        <v>38</v>
      </c>
      <c r="U1498">
        <f>IF(Table13[[#This Row],[MntGoldProds]] = 0, "",Table13[[#This Row],[MntGoldProds]])</f>
        <v>134</v>
      </c>
      <c r="V1498">
        <v>1</v>
      </c>
      <c r="W1498">
        <v>6</v>
      </c>
      <c r="X1498">
        <v>5</v>
      </c>
      <c r="Y1498">
        <v>13</v>
      </c>
      <c r="Z1498">
        <v>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30</v>
      </c>
      <c r="AI1498" s="13">
        <f>SUM(Table13[[#This Row],[MntWines]:[MntGoldProds]])</f>
        <v>1103</v>
      </c>
      <c r="AJ1498" s="13">
        <f>AVERAGE(Table13[[#This Row],[MntWines]:[MntGoldProds]])</f>
        <v>183.83333333333334</v>
      </c>
      <c r="AK1498">
        <f>IF(Table13[[#This Row],[Total Number of Purchases]]=0,0,Table13[[#This Row],[Total Spend]]/Table13[[#This Row],[Total Number of Purchases]])</f>
        <v>44.12</v>
      </c>
      <c r="AM1498">
        <f>SUM(Table13[[#This Row],[NumDealsPurchases]:[NumStorePurchases]])</f>
        <v>25</v>
      </c>
      <c r="AN1498" s="14">
        <f>Snapshot_Date-Table13[[#This Row],[Dt_Customer]]</f>
        <v>333</v>
      </c>
      <c r="AP1498" s="13">
        <f>Table13[[#This Row],[NumDealsPurchases]]/Table13[[#This Row],[Total Number of Purchases]]*100</f>
        <v>4</v>
      </c>
      <c r="AQ1498">
        <f>6-ROUNDUP(_xlfn.PERCENTRANK.INC(Table13[Recency],Table13[[#This Row],[Recency]])*5, 0)</f>
        <v>1</v>
      </c>
      <c r="AR1498">
        <f>ROUNDUP(_xlfn.PERCENTRANK.INC(Table13[Total Number of Purchases],Table13[[#This Row],[Total Number of Purchases]])*5,0)</f>
        <v>5</v>
      </c>
      <c r="AS1498">
        <f>ROUNDUP(_xlfn.PERCENTRANK.INC(Table13[Total Spend],Table13[[#This Row],[Total Spend]])*5,0)</f>
        <v>4</v>
      </c>
      <c r="AT1498" t="str">
        <f>Table13[[#This Row],[Recency Score]]&amp;Table13[[#This Row],[Frequency Score]]&amp;Table13[[#This Row],[Monetary Score]]</f>
        <v>154</v>
      </c>
      <c r="AU1498" t="str">
        <f t="shared" si="23"/>
        <v>Frequent Buyers</v>
      </c>
      <c r="AW1498" s="13">
        <f>DATEDIF(Table13[[#This Row],[Dt_Customer]], Snapshot_Date, "d")</f>
        <v>333</v>
      </c>
      <c r="AX1498" s="13">
        <f>Table13[[#This Row],[CL if today]]/365</f>
        <v>0.9123287671232877</v>
      </c>
      <c r="AY1498">
        <f>Table13[[#This Row],[Total Number of Purchases]]/Table13[[#This Row],[Corrected CL]]</f>
        <v>27.402402402402402</v>
      </c>
      <c r="AZ1498">
        <f>Table13[[#This Row],[Average Order Value (AOV)]]*Table13[[#This Row],[Freq per Year]]</f>
        <v>1208.9939939939939</v>
      </c>
      <c r="BA1498">
        <f>Table13[[#This Row],[Total Spend]]/Table13[[#This Row],[Corrected CL]]</f>
        <v>1208.9939939939939</v>
      </c>
      <c r="BB1498">
        <v>447.80597014925371</v>
      </c>
      <c r="BC1498" s="1">
        <f>Table13[[#This Row],[Dt_Customer]]+Table13[[#This Row],[Recency]]</f>
        <v>41667</v>
      </c>
      <c r="BD1498" s="16" t="str">
        <f>IF(COUNTIF(A:A, A1498) &gt; 1, "Duplicate", "Unique")</f>
        <v>Unique</v>
      </c>
    </row>
    <row r="1499" spans="1:56" x14ac:dyDescent="0.3">
      <c r="A1499">
        <v>10232</v>
      </c>
      <c r="B1499">
        <v>1963</v>
      </c>
      <c r="C1499" t="s">
        <v>37</v>
      </c>
      <c r="D1499" t="s">
        <v>29</v>
      </c>
      <c r="E1499">
        <v>48799</v>
      </c>
      <c r="F1499">
        <v>0</v>
      </c>
      <c r="G1499">
        <v>1</v>
      </c>
      <c r="H1499" s="1">
        <v>41583</v>
      </c>
      <c r="I1499">
        <v>9</v>
      </c>
      <c r="J1499">
        <v>174</v>
      </c>
      <c r="K1499">
        <v>18</v>
      </c>
      <c r="L1499">
        <v>81</v>
      </c>
      <c r="M1499">
        <v>28</v>
      </c>
      <c r="N1499">
        <v>6</v>
      </c>
      <c r="O1499">
        <v>24</v>
      </c>
      <c r="P1499">
        <f>IF(Table13[[#This Row],[MntWines]] = 0,"",Table13[[#This Row],[MntWines]])</f>
        <v>174</v>
      </c>
      <c r="Q1499">
        <f>IF(Table13[[#This Row],[MntFruits]] = 0, "",Table13[[#This Row],[MntFruits]])</f>
        <v>18</v>
      </c>
      <c r="R1499">
        <f>IF(Table13[[#This Row],[MntMeatProducts]] = 0, "",Table13[[#This Row],[MntMeatProducts]])</f>
        <v>81</v>
      </c>
      <c r="S1499">
        <f>IF(Table13[[#This Row],[MntFishProducts]] = 0, "",Table13[[#This Row],[MntFishProducts]])</f>
        <v>28</v>
      </c>
      <c r="T1499">
        <f>IF(Table13[[#This Row],[MntSweetProducts]] = 0, "",Table13[[#This Row],[MntSweetProducts]])</f>
        <v>6</v>
      </c>
      <c r="U1499">
        <f>IF(Table13[[#This Row],[MntGoldProds]] = 0, "",Table13[[#This Row],[MntGoldProds]])</f>
        <v>24</v>
      </c>
      <c r="V1499">
        <v>3</v>
      </c>
      <c r="W1499">
        <v>3</v>
      </c>
      <c r="X1499">
        <v>2</v>
      </c>
      <c r="Y1499">
        <v>7</v>
      </c>
      <c r="Z1499">
        <v>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30</v>
      </c>
      <c r="AI1499" s="13">
        <f>SUM(Table13[[#This Row],[MntWines]:[MntGoldProds]])</f>
        <v>331</v>
      </c>
      <c r="AJ1499" s="13">
        <f>AVERAGE(Table13[[#This Row],[MntWines]:[MntGoldProds]])</f>
        <v>55.166666666666664</v>
      </c>
      <c r="AK1499">
        <f>IF(Table13[[#This Row],[Total Number of Purchases]]=0,0,Table13[[#This Row],[Total Spend]]/Table13[[#This Row],[Total Number of Purchases]])</f>
        <v>22.066666666666666</v>
      </c>
      <c r="AM1499">
        <f>SUM(Table13[[#This Row],[NumDealsPurchases]:[NumStorePurchases]])</f>
        <v>15</v>
      </c>
      <c r="AN1499" s="14">
        <f>Snapshot_Date-Table13[[#This Row],[Dt_Customer]]</f>
        <v>333</v>
      </c>
      <c r="AP1499" s="13">
        <f>Table13[[#This Row],[NumDealsPurchases]]/Table13[[#This Row],[Total Number of Purchases]]*100</f>
        <v>20</v>
      </c>
      <c r="AQ1499">
        <f>6-ROUNDUP(_xlfn.PERCENTRANK.INC(Table13[Recency],Table13[[#This Row],[Recency]])*5, 0)</f>
        <v>5</v>
      </c>
      <c r="AR1499">
        <f>ROUNDUP(_xlfn.PERCENTRANK.INC(Table13[Total Number of Purchases],Table13[[#This Row],[Total Number of Purchases]])*5,0)</f>
        <v>3</v>
      </c>
      <c r="AS1499">
        <f>ROUNDUP(_xlfn.PERCENTRANK.INC(Table13[Total Spend],Table13[[#This Row],[Total Spend]])*5,0)</f>
        <v>3</v>
      </c>
      <c r="AT1499" t="str">
        <f>Table13[[#This Row],[Recency Score]]&amp;Table13[[#This Row],[Frequency Score]]&amp;Table13[[#This Row],[Monetary Score]]</f>
        <v>533</v>
      </c>
      <c r="AU1499" t="str">
        <f t="shared" si="23"/>
        <v>Loyal Customers</v>
      </c>
      <c r="AW1499" s="13">
        <f>DATEDIF(Table13[[#This Row],[Dt_Customer]], Snapshot_Date, "d")</f>
        <v>333</v>
      </c>
      <c r="AX1499" s="13">
        <f>Table13[[#This Row],[CL if today]]/365</f>
        <v>0.9123287671232877</v>
      </c>
      <c r="AY1499">
        <f>Table13[[#This Row],[Total Number of Purchases]]/Table13[[#This Row],[Corrected CL]]</f>
        <v>16.441441441441441</v>
      </c>
      <c r="AZ1499">
        <f>Table13[[#This Row],[Average Order Value (AOV)]]*Table13[[#This Row],[Freq per Year]]</f>
        <v>362.80780780780782</v>
      </c>
      <c r="BA1499">
        <f>Table13[[#This Row],[Total Spend]]/Table13[[#This Row],[Corrected CL]]</f>
        <v>362.80780780780782</v>
      </c>
      <c r="BB1499">
        <v>8.7164179104477615</v>
      </c>
      <c r="BC1499" s="1">
        <f>Table13[[#This Row],[Dt_Customer]]+Table13[[#This Row],[Recency]]</f>
        <v>41592</v>
      </c>
      <c r="BD1499" s="16" t="str">
        <f>IF(COUNTIF(A:A, A1499) &gt; 1, "Duplicate", "Unique")</f>
        <v>Unique</v>
      </c>
    </row>
    <row r="1500" spans="1:56" x14ac:dyDescent="0.3">
      <c r="A1500">
        <v>9504</v>
      </c>
      <c r="B1500">
        <v>1949</v>
      </c>
      <c r="C1500" t="s">
        <v>41</v>
      </c>
      <c r="D1500" t="s">
        <v>33</v>
      </c>
      <c r="E1500">
        <v>81698</v>
      </c>
      <c r="F1500">
        <v>0</v>
      </c>
      <c r="G1500">
        <v>0</v>
      </c>
      <c r="H1500" s="1">
        <v>41584</v>
      </c>
      <c r="I1500">
        <v>4</v>
      </c>
      <c r="J1500">
        <v>179</v>
      </c>
      <c r="K1500">
        <v>28</v>
      </c>
      <c r="L1500">
        <v>520</v>
      </c>
      <c r="M1500">
        <v>111</v>
      </c>
      <c r="N1500">
        <v>123</v>
      </c>
      <c r="O1500">
        <v>47</v>
      </c>
      <c r="P1500">
        <f>IF(Table13[[#This Row],[MntWines]] = 0,"",Table13[[#This Row],[MntWines]])</f>
        <v>179</v>
      </c>
      <c r="Q1500">
        <f>IF(Table13[[#This Row],[MntFruits]] = 0, "",Table13[[#This Row],[MntFruits]])</f>
        <v>28</v>
      </c>
      <c r="R1500">
        <f>IF(Table13[[#This Row],[MntMeatProducts]] = 0, "",Table13[[#This Row],[MntMeatProducts]])</f>
        <v>520</v>
      </c>
      <c r="S1500">
        <f>IF(Table13[[#This Row],[MntFishProducts]] = 0, "",Table13[[#This Row],[MntFishProducts]])</f>
        <v>111</v>
      </c>
      <c r="T1500">
        <f>IF(Table13[[#This Row],[MntSweetProducts]] = 0, "",Table13[[#This Row],[MntSweetProducts]])</f>
        <v>123</v>
      </c>
      <c r="U1500">
        <f>IF(Table13[[#This Row],[MntGoldProds]] = 0, "",Table13[[#This Row],[MntGoldProds]])</f>
        <v>47</v>
      </c>
      <c r="V1500">
        <v>1</v>
      </c>
      <c r="W1500">
        <v>3</v>
      </c>
      <c r="X1500">
        <v>8</v>
      </c>
      <c r="Y1500">
        <v>13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 t="s">
        <v>30</v>
      </c>
      <c r="AI1500" s="13">
        <f>SUM(Table13[[#This Row],[MntWines]:[MntGoldProds]])</f>
        <v>1008</v>
      </c>
      <c r="AJ1500" s="13">
        <f>AVERAGE(Table13[[#This Row],[MntWines]:[MntGoldProds]])</f>
        <v>168</v>
      </c>
      <c r="AK1500">
        <f>IF(Table13[[#This Row],[Total Number of Purchases]]=0,0,Table13[[#This Row],[Total Spend]]/Table13[[#This Row],[Total Number of Purchases]])</f>
        <v>40.32</v>
      </c>
      <c r="AM1500">
        <f>SUM(Table13[[#This Row],[NumDealsPurchases]:[NumStorePurchases]])</f>
        <v>25</v>
      </c>
      <c r="AN1500" s="14">
        <f>Snapshot_Date-Table13[[#This Row],[Dt_Customer]]</f>
        <v>332</v>
      </c>
      <c r="AP1500" s="13">
        <f>Table13[[#This Row],[NumDealsPurchases]]/Table13[[#This Row],[Total Number of Purchases]]*100</f>
        <v>4</v>
      </c>
      <c r="AQ1500">
        <f>6-ROUNDUP(_xlfn.PERCENTRANK.INC(Table13[Recency],Table13[[#This Row],[Recency]])*5, 0)</f>
        <v>5</v>
      </c>
      <c r="AR1500">
        <f>ROUNDUP(_xlfn.PERCENTRANK.INC(Table13[Total Number of Purchases],Table13[[#This Row],[Total Number of Purchases]])*5,0)</f>
        <v>5</v>
      </c>
      <c r="AS1500">
        <f>ROUNDUP(_xlfn.PERCENTRANK.INC(Table13[Total Spend],Table13[[#This Row],[Total Spend]])*5,0)</f>
        <v>4</v>
      </c>
      <c r="AT1500" t="str">
        <f>Table13[[#This Row],[Recency Score]]&amp;Table13[[#This Row],[Frequency Score]]&amp;Table13[[#This Row],[Monetary Score]]</f>
        <v>554</v>
      </c>
      <c r="AU1500" t="str">
        <f t="shared" si="23"/>
        <v>Loyal Customers</v>
      </c>
      <c r="AW1500" s="13">
        <f>DATEDIF(Table13[[#This Row],[Dt_Customer]], Snapshot_Date, "d")</f>
        <v>332</v>
      </c>
      <c r="AX1500" s="13">
        <f>Table13[[#This Row],[CL if today]]/365</f>
        <v>0.90958904109589045</v>
      </c>
      <c r="AY1500">
        <f>Table13[[#This Row],[Total Number of Purchases]]/Table13[[#This Row],[Corrected CL]]</f>
        <v>27.484939759036145</v>
      </c>
      <c r="AZ1500">
        <f>Table13[[#This Row],[Average Order Value (AOV)]]*Table13[[#This Row],[Freq per Year]]</f>
        <v>1108.1927710843374</v>
      </c>
      <c r="BA1500">
        <f>Table13[[#This Row],[Total Spend]]/Table13[[#This Row],[Corrected CL]]</f>
        <v>1108.1927710843372</v>
      </c>
      <c r="BB1500">
        <v>1208.9939939939939</v>
      </c>
      <c r="BC1500" s="1">
        <f>Table13[[#This Row],[Dt_Customer]]+Table13[[#This Row],[Recency]]</f>
        <v>41588</v>
      </c>
      <c r="BD1500" s="16" t="str">
        <f>IF(COUNTIF(A:A, A1500) &gt; 1, "Duplicate", "Unique")</f>
        <v>Unique</v>
      </c>
    </row>
    <row r="1501" spans="1:56" x14ac:dyDescent="0.3">
      <c r="A1501">
        <v>7143</v>
      </c>
      <c r="B1501">
        <v>1955</v>
      </c>
      <c r="C1501" t="s">
        <v>38</v>
      </c>
      <c r="D1501" t="s">
        <v>35</v>
      </c>
      <c r="E1501">
        <v>74805</v>
      </c>
      <c r="F1501">
        <v>0</v>
      </c>
      <c r="G1501">
        <v>1</v>
      </c>
      <c r="H1501" s="1">
        <v>41584</v>
      </c>
      <c r="I1501">
        <v>14</v>
      </c>
      <c r="J1501">
        <v>209</v>
      </c>
      <c r="K1501">
        <v>162</v>
      </c>
      <c r="L1501">
        <v>209</v>
      </c>
      <c r="M1501">
        <v>41</v>
      </c>
      <c r="N1501">
        <v>162</v>
      </c>
      <c r="O1501">
        <v>37</v>
      </c>
      <c r="P1501">
        <f>IF(Table13[[#This Row],[MntWines]] = 0,"",Table13[[#This Row],[MntWines]])</f>
        <v>209</v>
      </c>
      <c r="Q1501">
        <f>IF(Table13[[#This Row],[MntFruits]] = 0, "",Table13[[#This Row],[MntFruits]])</f>
        <v>162</v>
      </c>
      <c r="R1501">
        <f>IF(Table13[[#This Row],[MntMeatProducts]] = 0, "",Table13[[#This Row],[MntMeatProducts]])</f>
        <v>209</v>
      </c>
      <c r="S1501">
        <f>IF(Table13[[#This Row],[MntFishProducts]] = 0, "",Table13[[#This Row],[MntFishProducts]])</f>
        <v>41</v>
      </c>
      <c r="T1501">
        <f>IF(Table13[[#This Row],[MntSweetProducts]] = 0, "",Table13[[#This Row],[MntSweetProducts]])</f>
        <v>162</v>
      </c>
      <c r="U1501">
        <f>IF(Table13[[#This Row],[MntGoldProds]] = 0, "",Table13[[#This Row],[MntGoldProds]])</f>
        <v>37</v>
      </c>
      <c r="V1501">
        <v>5</v>
      </c>
      <c r="W1501">
        <v>4</v>
      </c>
      <c r="X1501">
        <v>7</v>
      </c>
      <c r="Y1501">
        <v>10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30</v>
      </c>
      <c r="AI1501" s="13">
        <f>SUM(Table13[[#This Row],[MntWines]:[MntGoldProds]])</f>
        <v>820</v>
      </c>
      <c r="AJ1501" s="13">
        <f>AVERAGE(Table13[[#This Row],[MntWines]:[MntGoldProds]])</f>
        <v>136.66666666666666</v>
      </c>
      <c r="AK1501">
        <f>IF(Table13[[#This Row],[Total Number of Purchases]]=0,0,Table13[[#This Row],[Total Spend]]/Table13[[#This Row],[Total Number of Purchases]])</f>
        <v>31.53846153846154</v>
      </c>
      <c r="AM1501">
        <f>SUM(Table13[[#This Row],[NumDealsPurchases]:[NumStorePurchases]])</f>
        <v>26</v>
      </c>
      <c r="AN1501" s="14">
        <f>Snapshot_Date-Table13[[#This Row],[Dt_Customer]]</f>
        <v>332</v>
      </c>
      <c r="AP1501" s="13">
        <f>Table13[[#This Row],[NumDealsPurchases]]/Table13[[#This Row],[Total Number of Purchases]]*100</f>
        <v>19.230769230769234</v>
      </c>
      <c r="AQ1501">
        <f>6-ROUNDUP(_xlfn.PERCENTRANK.INC(Table13[Recency],Table13[[#This Row],[Recency]])*5, 0)</f>
        <v>5</v>
      </c>
      <c r="AR1501">
        <f>ROUNDUP(_xlfn.PERCENTRANK.INC(Table13[Total Number of Purchases],Table13[[#This Row],[Total Number of Purchases]])*5,0)</f>
        <v>5</v>
      </c>
      <c r="AS1501">
        <f>ROUNDUP(_xlfn.PERCENTRANK.INC(Table13[Total Spend],Table13[[#This Row],[Total Spend]])*5,0)</f>
        <v>4</v>
      </c>
      <c r="AT1501" t="str">
        <f>Table13[[#This Row],[Recency Score]]&amp;Table13[[#This Row],[Frequency Score]]&amp;Table13[[#This Row],[Monetary Score]]</f>
        <v>554</v>
      </c>
      <c r="AU1501" t="str">
        <f t="shared" si="23"/>
        <v>Loyal Customers</v>
      </c>
      <c r="AW1501" s="13">
        <f>DATEDIF(Table13[[#This Row],[Dt_Customer]], Snapshot_Date, "d")</f>
        <v>332</v>
      </c>
      <c r="AX1501" s="13">
        <f>Table13[[#This Row],[CL if today]]/365</f>
        <v>0.90958904109589045</v>
      </c>
      <c r="AY1501">
        <f>Table13[[#This Row],[Total Number of Purchases]]/Table13[[#This Row],[Corrected CL]]</f>
        <v>28.58433734939759</v>
      </c>
      <c r="AZ1501">
        <f>Table13[[#This Row],[Average Order Value (AOV)]]*Table13[[#This Row],[Freq per Year]]</f>
        <v>901.50602409638554</v>
      </c>
      <c r="BA1501">
        <f>Table13[[#This Row],[Total Spend]]/Table13[[#This Row],[Corrected CL]]</f>
        <v>901.50602409638554</v>
      </c>
      <c r="BB1501">
        <v>61.197604790419163</v>
      </c>
      <c r="BC1501" s="1">
        <f>Table13[[#This Row],[Dt_Customer]]+Table13[[#This Row],[Recency]]</f>
        <v>41598</v>
      </c>
      <c r="BD1501" s="16" t="str">
        <f>IF(COUNTIF(A:A, A1501) &gt; 1, "Duplicate", "Unique")</f>
        <v>Unique</v>
      </c>
    </row>
    <row r="1502" spans="1:56" x14ac:dyDescent="0.3">
      <c r="A1502">
        <v>3798</v>
      </c>
      <c r="B1502">
        <v>1968</v>
      </c>
      <c r="C1502" t="s">
        <v>28</v>
      </c>
      <c r="D1502" t="s">
        <v>33</v>
      </c>
      <c r="E1502">
        <v>41120</v>
      </c>
      <c r="F1502">
        <v>1</v>
      </c>
      <c r="G1502">
        <v>1</v>
      </c>
      <c r="H1502" s="1">
        <v>41584</v>
      </c>
      <c r="I1502">
        <v>80</v>
      </c>
      <c r="J1502">
        <v>24</v>
      </c>
      <c r="K1502">
        <v>2</v>
      </c>
      <c r="L1502">
        <v>23</v>
      </c>
      <c r="M1502">
        <v>0</v>
      </c>
      <c r="N1502">
        <v>8</v>
      </c>
      <c r="O1502">
        <v>24</v>
      </c>
      <c r="P1502">
        <f>IF(Table13[[#This Row],[MntWines]] = 0,"",Table13[[#This Row],[MntWines]])</f>
        <v>24</v>
      </c>
      <c r="Q1502">
        <f>IF(Table13[[#This Row],[MntFruits]] = 0, "",Table13[[#This Row],[MntFruits]])</f>
        <v>2</v>
      </c>
      <c r="R1502">
        <f>IF(Table13[[#This Row],[MntMeatProducts]] = 0, "",Table13[[#This Row],[MntMeatProducts]])</f>
        <v>23</v>
      </c>
      <c r="S1502" t="str">
        <f>IF(Table13[[#This Row],[MntFishProducts]] = 0, "",Table13[[#This Row],[MntFishProducts]])</f>
        <v/>
      </c>
      <c r="T1502">
        <f>IF(Table13[[#This Row],[MntSweetProducts]] = 0, "",Table13[[#This Row],[MntSweetProducts]])</f>
        <v>8</v>
      </c>
      <c r="U1502">
        <f>IF(Table13[[#This Row],[MntGoldProds]] = 0, "",Table13[[#This Row],[MntGoldProds]])</f>
        <v>24</v>
      </c>
      <c r="V1502">
        <v>3</v>
      </c>
      <c r="W1502">
        <v>2</v>
      </c>
      <c r="X1502">
        <v>1</v>
      </c>
      <c r="Y1502">
        <v>3</v>
      </c>
      <c r="Z1502">
        <v>6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 t="s">
        <v>30</v>
      </c>
      <c r="AI1502" s="13">
        <f>SUM(Table13[[#This Row],[MntWines]:[MntGoldProds]])</f>
        <v>81</v>
      </c>
      <c r="AJ1502" s="13">
        <f>AVERAGE(Table13[[#This Row],[MntWines]:[MntGoldProds]])</f>
        <v>13.5</v>
      </c>
      <c r="AK1502">
        <f>IF(Table13[[#This Row],[Total Number of Purchases]]=0,0,Table13[[#This Row],[Total Spend]]/Table13[[#This Row],[Total Number of Purchases]])</f>
        <v>9</v>
      </c>
      <c r="AM1502">
        <f>SUM(Table13[[#This Row],[NumDealsPurchases]:[NumStorePurchases]])</f>
        <v>9</v>
      </c>
      <c r="AN1502" s="14">
        <f>Snapshot_Date-Table13[[#This Row],[Dt_Customer]]</f>
        <v>332</v>
      </c>
      <c r="AP1502" s="13">
        <f>Table13[[#This Row],[NumDealsPurchases]]/Table13[[#This Row],[Total Number of Purchases]]*100</f>
        <v>33.333333333333329</v>
      </c>
      <c r="AQ1502">
        <f>6-ROUNDUP(_xlfn.PERCENTRANK.INC(Table13[Recency],Table13[[#This Row],[Recency]])*5, 0)</f>
        <v>1</v>
      </c>
      <c r="AR1502">
        <f>ROUNDUP(_xlfn.PERCENTRANK.INC(Table13[Total Number of Purchases],Table13[[#This Row],[Total Number of Purchases]])*5,0)</f>
        <v>2</v>
      </c>
      <c r="AS1502">
        <f>ROUNDUP(_xlfn.PERCENTRANK.INC(Table13[Total Spend],Table13[[#This Row],[Total Spend]])*5,0)</f>
        <v>2</v>
      </c>
      <c r="AT1502" t="str">
        <f>Table13[[#This Row],[Recency Score]]&amp;Table13[[#This Row],[Frequency Score]]&amp;Table13[[#This Row],[Monetary Score]]</f>
        <v>122</v>
      </c>
      <c r="AU1502" t="str">
        <f t="shared" si="23"/>
        <v>Lost</v>
      </c>
      <c r="AW1502" s="13">
        <f>DATEDIF(Table13[[#This Row],[Dt_Customer]], Snapshot_Date, "d")</f>
        <v>332</v>
      </c>
      <c r="AX1502" s="13">
        <f>Table13[[#This Row],[CL if today]]/365</f>
        <v>0.90958904109589045</v>
      </c>
      <c r="AY1502">
        <f>Table13[[#This Row],[Total Number of Purchases]]/Table13[[#This Row],[Corrected CL]]</f>
        <v>9.8945783132530121</v>
      </c>
      <c r="AZ1502">
        <f>Table13[[#This Row],[Average Order Value (AOV)]]*Table13[[#This Row],[Freq per Year]]</f>
        <v>89.051204819277103</v>
      </c>
      <c r="BA1502">
        <f>Table13[[#This Row],[Total Spend]]/Table13[[#This Row],[Corrected CL]]</f>
        <v>89.051204819277103</v>
      </c>
      <c r="BB1502">
        <v>373.71641791044777</v>
      </c>
      <c r="BC1502" s="1">
        <f>Table13[[#This Row],[Dt_Customer]]+Table13[[#This Row],[Recency]]</f>
        <v>41664</v>
      </c>
      <c r="BD1502" s="16" t="str">
        <f>IF(COUNTIF(A:A, A1502) &gt; 1, "Duplicate", "Unique")</f>
        <v>Unique</v>
      </c>
    </row>
    <row r="1503" spans="1:56" x14ac:dyDescent="0.3">
      <c r="A1503">
        <v>7901</v>
      </c>
      <c r="B1503">
        <v>1971</v>
      </c>
      <c r="C1503" t="s">
        <v>41</v>
      </c>
      <c r="D1503" t="s">
        <v>33</v>
      </c>
      <c r="E1503">
        <v>34109</v>
      </c>
      <c r="F1503">
        <v>0</v>
      </c>
      <c r="G1503">
        <v>1</v>
      </c>
      <c r="H1503" s="1">
        <v>41584</v>
      </c>
      <c r="I1503">
        <v>39</v>
      </c>
      <c r="J1503">
        <v>9</v>
      </c>
      <c r="K1503">
        <v>1</v>
      </c>
      <c r="L1503">
        <v>5</v>
      </c>
      <c r="M1503">
        <v>2</v>
      </c>
      <c r="N1503">
        <v>1</v>
      </c>
      <c r="O1503">
        <v>4</v>
      </c>
      <c r="P1503">
        <f>IF(Table13[[#This Row],[MntWines]] = 0,"",Table13[[#This Row],[MntWines]])</f>
        <v>9</v>
      </c>
      <c r="Q1503">
        <f>IF(Table13[[#This Row],[MntFruits]] = 0, "",Table13[[#This Row],[MntFruits]])</f>
        <v>1</v>
      </c>
      <c r="R1503">
        <f>IF(Table13[[#This Row],[MntMeatProducts]] = 0, "",Table13[[#This Row],[MntMeatProducts]])</f>
        <v>5</v>
      </c>
      <c r="S1503">
        <f>IF(Table13[[#This Row],[MntFishProducts]] = 0, "",Table13[[#This Row],[MntFishProducts]])</f>
        <v>2</v>
      </c>
      <c r="T1503">
        <f>IF(Table13[[#This Row],[MntSweetProducts]] = 0, "",Table13[[#This Row],[MntSweetProducts]])</f>
        <v>1</v>
      </c>
      <c r="U1503">
        <f>IF(Table13[[#This Row],[MntGoldProds]] = 0, "",Table13[[#This Row],[MntGoldProds]])</f>
        <v>4</v>
      </c>
      <c r="V1503">
        <v>1</v>
      </c>
      <c r="W1503">
        <v>0</v>
      </c>
      <c r="X1503">
        <v>0</v>
      </c>
      <c r="Y1503">
        <v>3</v>
      </c>
      <c r="Z1503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36</v>
      </c>
      <c r="AI1503" s="13">
        <f>SUM(Table13[[#This Row],[MntWines]:[MntGoldProds]])</f>
        <v>22</v>
      </c>
      <c r="AJ1503" s="13">
        <f>AVERAGE(Table13[[#This Row],[MntWines]:[MntGoldProds]])</f>
        <v>3.6666666666666665</v>
      </c>
      <c r="AK1503">
        <f>IF(Table13[[#This Row],[Total Number of Purchases]]=0,0,Table13[[#This Row],[Total Spend]]/Table13[[#This Row],[Total Number of Purchases]])</f>
        <v>5.5</v>
      </c>
      <c r="AM1503">
        <f>SUM(Table13[[#This Row],[NumDealsPurchases]:[NumStorePurchases]])</f>
        <v>4</v>
      </c>
      <c r="AN1503" s="14">
        <f>Snapshot_Date-Table13[[#This Row],[Dt_Customer]]</f>
        <v>332</v>
      </c>
      <c r="AP1503" s="13">
        <f>Table13[[#This Row],[NumDealsPurchases]]/Table13[[#This Row],[Total Number of Purchases]]*100</f>
        <v>25</v>
      </c>
      <c r="AQ1503">
        <f>6-ROUNDUP(_xlfn.PERCENTRANK.INC(Table13[Recency],Table13[[#This Row],[Recency]])*5, 0)</f>
        <v>4</v>
      </c>
      <c r="AR1503">
        <f>ROUNDUP(_xlfn.PERCENTRANK.INC(Table13[Total Number of Purchases],Table13[[#This Row],[Total Number of Purchases]])*5,0)</f>
        <v>1</v>
      </c>
      <c r="AS1503">
        <f>ROUNDUP(_xlfn.PERCENTRANK.INC(Table13[Total Spend],Table13[[#This Row],[Total Spend]])*5,0)</f>
        <v>1</v>
      </c>
      <c r="AT1503" t="str">
        <f>Table13[[#This Row],[Recency Score]]&amp;Table13[[#This Row],[Frequency Score]]&amp;Table13[[#This Row],[Monetary Score]]</f>
        <v>411</v>
      </c>
      <c r="AU1503" t="str">
        <f t="shared" si="23"/>
        <v>Potential Loyalists</v>
      </c>
      <c r="AW1503" s="13">
        <f>DATEDIF(Table13[[#This Row],[Dt_Customer]], Snapshot_Date, "d")</f>
        <v>332</v>
      </c>
      <c r="AX1503" s="13">
        <f>Table13[[#This Row],[CL if today]]/365</f>
        <v>0.90958904109589045</v>
      </c>
      <c r="AY1503">
        <f>Table13[[#This Row],[Total Number of Purchases]]/Table13[[#This Row],[Corrected CL]]</f>
        <v>4.3975903614457827</v>
      </c>
      <c r="AZ1503">
        <f>Table13[[#This Row],[Average Order Value (AOV)]]*Table13[[#This Row],[Freq per Year]]</f>
        <v>24.186746987951807</v>
      </c>
      <c r="BA1503">
        <f>Table13[[#This Row],[Total Spend]]/Table13[[#This Row],[Corrected CL]]</f>
        <v>24.186746987951807</v>
      </c>
      <c r="BB1503">
        <v>500.50898203592811</v>
      </c>
      <c r="BC1503" s="1">
        <f>Table13[[#This Row],[Dt_Customer]]+Table13[[#This Row],[Recency]]</f>
        <v>41623</v>
      </c>
      <c r="BD1503" s="16" t="str">
        <f>IF(COUNTIF(A:A, A1503) &gt; 1, "Duplicate", "Unique")</f>
        <v>Unique</v>
      </c>
    </row>
    <row r="1504" spans="1:56" x14ac:dyDescent="0.3">
      <c r="A1504">
        <v>701</v>
      </c>
      <c r="B1504">
        <v>1971</v>
      </c>
      <c r="C1504" t="s">
        <v>28</v>
      </c>
      <c r="D1504" t="s">
        <v>33</v>
      </c>
      <c r="E1504">
        <v>73691</v>
      </c>
      <c r="F1504">
        <v>0</v>
      </c>
      <c r="G1504">
        <v>1</v>
      </c>
      <c r="H1504" s="1">
        <v>41584</v>
      </c>
      <c r="I1504">
        <v>58</v>
      </c>
      <c r="J1504">
        <v>707</v>
      </c>
      <c r="K1504">
        <v>21</v>
      </c>
      <c r="L1504">
        <v>250</v>
      </c>
      <c r="M1504">
        <v>85</v>
      </c>
      <c r="N1504">
        <v>43</v>
      </c>
      <c r="O1504">
        <v>73</v>
      </c>
      <c r="P1504">
        <f>IF(Table13[[#This Row],[MntWines]] = 0,"",Table13[[#This Row],[MntWines]])</f>
        <v>707</v>
      </c>
      <c r="Q1504">
        <f>IF(Table13[[#This Row],[MntFruits]] = 0, "",Table13[[#This Row],[MntFruits]])</f>
        <v>21</v>
      </c>
      <c r="R1504">
        <f>IF(Table13[[#This Row],[MntMeatProducts]] = 0, "",Table13[[#This Row],[MntMeatProducts]])</f>
        <v>250</v>
      </c>
      <c r="S1504">
        <f>IF(Table13[[#This Row],[MntFishProducts]] = 0, "",Table13[[#This Row],[MntFishProducts]])</f>
        <v>85</v>
      </c>
      <c r="T1504">
        <f>IF(Table13[[#This Row],[MntSweetProducts]] = 0, "",Table13[[#This Row],[MntSweetProducts]])</f>
        <v>43</v>
      </c>
      <c r="U1504">
        <f>IF(Table13[[#This Row],[MntGoldProds]] = 0, "",Table13[[#This Row],[MntGoldProds]])</f>
        <v>73</v>
      </c>
      <c r="V1504">
        <v>2</v>
      </c>
      <c r="W1504">
        <v>6</v>
      </c>
      <c r="X1504">
        <v>2</v>
      </c>
      <c r="Y1504">
        <v>8</v>
      </c>
      <c r="Z1504">
        <v>2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 t="s">
        <v>30</v>
      </c>
      <c r="AI1504" s="13">
        <f>SUM(Table13[[#This Row],[MntWines]:[MntGoldProds]])</f>
        <v>1179</v>
      </c>
      <c r="AJ1504" s="13">
        <f>AVERAGE(Table13[[#This Row],[MntWines]:[MntGoldProds]])</f>
        <v>196.5</v>
      </c>
      <c r="AK1504">
        <f>IF(Table13[[#This Row],[Total Number of Purchases]]=0,0,Table13[[#This Row],[Total Spend]]/Table13[[#This Row],[Total Number of Purchases]])</f>
        <v>65.5</v>
      </c>
      <c r="AM1504">
        <f>SUM(Table13[[#This Row],[NumDealsPurchases]:[NumStorePurchases]])</f>
        <v>18</v>
      </c>
      <c r="AN1504" s="14">
        <f>Snapshot_Date-Table13[[#This Row],[Dt_Customer]]</f>
        <v>332</v>
      </c>
      <c r="AP1504" s="13">
        <f>Table13[[#This Row],[NumDealsPurchases]]/Table13[[#This Row],[Total Number of Purchases]]*100</f>
        <v>11.111111111111111</v>
      </c>
      <c r="AQ1504">
        <f>6-ROUNDUP(_xlfn.PERCENTRANK.INC(Table13[Recency],Table13[[#This Row],[Recency]])*5, 0)</f>
        <v>3</v>
      </c>
      <c r="AR1504">
        <f>ROUNDUP(_xlfn.PERCENTRANK.INC(Table13[Total Number of Purchases],Table13[[#This Row],[Total Number of Purchases]])*5,0)</f>
        <v>4</v>
      </c>
      <c r="AS1504">
        <f>ROUNDUP(_xlfn.PERCENTRANK.INC(Table13[Total Spend],Table13[[#This Row],[Total Spend]])*5,0)</f>
        <v>5</v>
      </c>
      <c r="AT1504" t="str">
        <f>Table13[[#This Row],[Recency Score]]&amp;Table13[[#This Row],[Frequency Score]]&amp;Table13[[#This Row],[Monetary Score]]</f>
        <v>345</v>
      </c>
      <c r="AU1504" t="str">
        <f t="shared" si="23"/>
        <v>Big Spenders</v>
      </c>
      <c r="AW1504" s="13">
        <f>DATEDIF(Table13[[#This Row],[Dt_Customer]], Snapshot_Date, "d")</f>
        <v>332</v>
      </c>
      <c r="AX1504" s="13">
        <f>Table13[[#This Row],[CL if today]]/365</f>
        <v>0.90958904109589045</v>
      </c>
      <c r="AY1504">
        <f>Table13[[#This Row],[Total Number of Purchases]]/Table13[[#This Row],[Corrected CL]]</f>
        <v>19.789156626506024</v>
      </c>
      <c r="AZ1504">
        <f>Table13[[#This Row],[Average Order Value (AOV)]]*Table13[[#This Row],[Freq per Year]]</f>
        <v>1296.1897590361446</v>
      </c>
      <c r="BA1504">
        <f>Table13[[#This Row],[Total Spend]]/Table13[[#This Row],[Corrected CL]]</f>
        <v>1296.1897590361446</v>
      </c>
      <c r="BB1504">
        <v>500.50898203592811</v>
      </c>
      <c r="BC1504" s="1">
        <f>Table13[[#This Row],[Dt_Customer]]+Table13[[#This Row],[Recency]]</f>
        <v>41642</v>
      </c>
      <c r="BD1504" s="16" t="str">
        <f>IF(COUNTIF(A:A, A1504) &gt; 1, "Duplicate", "Unique")</f>
        <v>Unique</v>
      </c>
    </row>
    <row r="1505" spans="1:56" x14ac:dyDescent="0.3">
      <c r="A1505">
        <v>5113</v>
      </c>
      <c r="B1505">
        <v>1971</v>
      </c>
      <c r="C1505" t="s">
        <v>37</v>
      </c>
      <c r="D1505" t="s">
        <v>29</v>
      </c>
      <c r="E1505">
        <v>86979</v>
      </c>
      <c r="F1505">
        <v>0</v>
      </c>
      <c r="G1505">
        <v>0</v>
      </c>
      <c r="H1505" s="1">
        <v>41585</v>
      </c>
      <c r="I1505">
        <v>67</v>
      </c>
      <c r="J1505">
        <v>584</v>
      </c>
      <c r="K1505">
        <v>100</v>
      </c>
      <c r="L1505">
        <v>835</v>
      </c>
      <c r="M1505">
        <v>65</v>
      </c>
      <c r="N1505">
        <v>83</v>
      </c>
      <c r="O1505">
        <v>35</v>
      </c>
      <c r="P1505">
        <f>IF(Table13[[#This Row],[MntWines]] = 0,"",Table13[[#This Row],[MntWines]])</f>
        <v>584</v>
      </c>
      <c r="Q1505">
        <f>IF(Table13[[#This Row],[MntFruits]] = 0, "",Table13[[#This Row],[MntFruits]])</f>
        <v>100</v>
      </c>
      <c r="R1505">
        <f>IF(Table13[[#This Row],[MntMeatProducts]] = 0, "",Table13[[#This Row],[MntMeatProducts]])</f>
        <v>835</v>
      </c>
      <c r="S1505">
        <f>IF(Table13[[#This Row],[MntFishProducts]] = 0, "",Table13[[#This Row],[MntFishProducts]])</f>
        <v>65</v>
      </c>
      <c r="T1505">
        <f>IF(Table13[[#This Row],[MntSweetProducts]] = 0, "",Table13[[#This Row],[MntSweetProducts]])</f>
        <v>83</v>
      </c>
      <c r="U1505">
        <f>IF(Table13[[#This Row],[MntGoldProds]] = 0, "",Table13[[#This Row],[MntGoldProds]])</f>
        <v>35</v>
      </c>
      <c r="V1505">
        <v>1</v>
      </c>
      <c r="W1505">
        <v>5</v>
      </c>
      <c r="X1505">
        <v>5</v>
      </c>
      <c r="Y1505">
        <v>5</v>
      </c>
      <c r="Z1505">
        <v>2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</v>
      </c>
      <c r="AH1505" t="s">
        <v>30</v>
      </c>
      <c r="AI1505" s="13">
        <f>SUM(Table13[[#This Row],[MntWines]:[MntGoldProds]])</f>
        <v>1702</v>
      </c>
      <c r="AJ1505" s="13">
        <f>AVERAGE(Table13[[#This Row],[MntWines]:[MntGoldProds]])</f>
        <v>283.66666666666669</v>
      </c>
      <c r="AK1505">
        <f>IF(Table13[[#This Row],[Total Number of Purchases]]=0,0,Table13[[#This Row],[Total Spend]]/Table13[[#This Row],[Total Number of Purchases]])</f>
        <v>106.375</v>
      </c>
      <c r="AM1505">
        <f>SUM(Table13[[#This Row],[NumDealsPurchases]:[NumStorePurchases]])</f>
        <v>16</v>
      </c>
      <c r="AN1505" s="14">
        <f>Snapshot_Date-Table13[[#This Row],[Dt_Customer]]</f>
        <v>331</v>
      </c>
      <c r="AP1505" s="13">
        <f>Table13[[#This Row],[NumDealsPurchases]]/Table13[[#This Row],[Total Number of Purchases]]*100</f>
        <v>6.25</v>
      </c>
      <c r="AQ1505">
        <f>6-ROUNDUP(_xlfn.PERCENTRANK.INC(Table13[Recency],Table13[[#This Row],[Recency]])*5, 0)</f>
        <v>2</v>
      </c>
      <c r="AR1505">
        <f>ROUNDUP(_xlfn.PERCENTRANK.INC(Table13[Total Number of Purchases],Table13[[#This Row],[Total Number of Purchases]])*5,0)</f>
        <v>3</v>
      </c>
      <c r="AS1505">
        <f>ROUNDUP(_xlfn.PERCENTRANK.INC(Table13[Total Spend],Table13[[#This Row],[Total Spend]])*5,0)</f>
        <v>5</v>
      </c>
      <c r="AT1505" t="str">
        <f>Table13[[#This Row],[Recency Score]]&amp;Table13[[#This Row],[Frequency Score]]&amp;Table13[[#This Row],[Monetary Score]]</f>
        <v>235</v>
      </c>
      <c r="AU1505" t="str">
        <f t="shared" si="23"/>
        <v>Big Spenders</v>
      </c>
      <c r="AW1505" s="13">
        <f>DATEDIF(Table13[[#This Row],[Dt_Customer]], Snapshot_Date, "d")</f>
        <v>331</v>
      </c>
      <c r="AX1505" s="13">
        <f>Table13[[#This Row],[CL if today]]/365</f>
        <v>0.9068493150684932</v>
      </c>
      <c r="AY1505">
        <f>Table13[[#This Row],[Total Number of Purchases]]/Table13[[#This Row],[Corrected CL]]</f>
        <v>17.643504531722055</v>
      </c>
      <c r="AZ1505">
        <f>Table13[[#This Row],[Average Order Value (AOV)]]*Table13[[#This Row],[Freq per Year]]</f>
        <v>1876.8277945619336</v>
      </c>
      <c r="BA1505">
        <f>Table13[[#This Row],[Total Spend]]/Table13[[#This Row],[Corrected CL]]</f>
        <v>1876.8277945619334</v>
      </c>
      <c r="BB1505">
        <v>1296.1897590361446</v>
      </c>
      <c r="BC1505" s="1">
        <f>Table13[[#This Row],[Dt_Customer]]+Table13[[#This Row],[Recency]]</f>
        <v>41652</v>
      </c>
      <c r="BD1505" s="16" t="str">
        <f>IF(COUNTIF(A:A, A1505) &gt; 1, "Duplicate", "Unique")</f>
        <v>Unique</v>
      </c>
    </row>
    <row r="1506" spans="1:56" x14ac:dyDescent="0.3">
      <c r="A1506">
        <v>7426</v>
      </c>
      <c r="B1506">
        <v>1971</v>
      </c>
      <c r="C1506" t="s">
        <v>38</v>
      </c>
      <c r="D1506" t="s">
        <v>33</v>
      </c>
      <c r="E1506">
        <v>54690</v>
      </c>
      <c r="F1506">
        <v>1</v>
      </c>
      <c r="G1506">
        <v>1</v>
      </c>
      <c r="H1506" s="1">
        <v>41585</v>
      </c>
      <c r="I1506">
        <v>76</v>
      </c>
      <c r="J1506">
        <v>111</v>
      </c>
      <c r="K1506">
        <v>16</v>
      </c>
      <c r="L1506">
        <v>37</v>
      </c>
      <c r="M1506">
        <v>7</v>
      </c>
      <c r="N1506">
        <v>9</v>
      </c>
      <c r="O1506">
        <v>18</v>
      </c>
      <c r="P1506">
        <f>IF(Table13[[#This Row],[MntWines]] = 0,"",Table13[[#This Row],[MntWines]])</f>
        <v>111</v>
      </c>
      <c r="Q1506">
        <f>IF(Table13[[#This Row],[MntFruits]] = 0, "",Table13[[#This Row],[MntFruits]])</f>
        <v>16</v>
      </c>
      <c r="R1506">
        <f>IF(Table13[[#This Row],[MntMeatProducts]] = 0, "",Table13[[#This Row],[MntMeatProducts]])</f>
        <v>37</v>
      </c>
      <c r="S1506">
        <f>IF(Table13[[#This Row],[MntFishProducts]] = 0, "",Table13[[#This Row],[MntFishProducts]])</f>
        <v>7</v>
      </c>
      <c r="T1506">
        <f>IF(Table13[[#This Row],[MntSweetProducts]] = 0, "",Table13[[#This Row],[MntSweetProducts]])</f>
        <v>9</v>
      </c>
      <c r="U1506">
        <f>IF(Table13[[#This Row],[MntGoldProds]] = 0, "",Table13[[#This Row],[MntGoldProds]])</f>
        <v>18</v>
      </c>
      <c r="V1506">
        <v>3</v>
      </c>
      <c r="W1506">
        <v>3</v>
      </c>
      <c r="X1506">
        <v>1</v>
      </c>
      <c r="Y1506">
        <v>5</v>
      </c>
      <c r="Z1506">
        <v>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30</v>
      </c>
      <c r="AI1506" s="13">
        <f>SUM(Table13[[#This Row],[MntWines]:[MntGoldProds]])</f>
        <v>198</v>
      </c>
      <c r="AJ1506" s="13">
        <f>AVERAGE(Table13[[#This Row],[MntWines]:[MntGoldProds]])</f>
        <v>33</v>
      </c>
      <c r="AK1506">
        <f>IF(Table13[[#This Row],[Total Number of Purchases]]=0,0,Table13[[#This Row],[Total Spend]]/Table13[[#This Row],[Total Number of Purchases]])</f>
        <v>16.5</v>
      </c>
      <c r="AM1506">
        <f>SUM(Table13[[#This Row],[NumDealsPurchases]:[NumStorePurchases]])</f>
        <v>12</v>
      </c>
      <c r="AN1506" s="14">
        <f>Snapshot_Date-Table13[[#This Row],[Dt_Customer]]</f>
        <v>331</v>
      </c>
      <c r="AP1506" s="13">
        <f>Table13[[#This Row],[NumDealsPurchases]]/Table13[[#This Row],[Total Number of Purchases]]*100</f>
        <v>25</v>
      </c>
      <c r="AQ1506">
        <f>6-ROUNDUP(_xlfn.PERCENTRANK.INC(Table13[Recency],Table13[[#This Row],[Recency]])*5, 0)</f>
        <v>2</v>
      </c>
      <c r="AR1506">
        <f>ROUNDUP(_xlfn.PERCENTRANK.INC(Table13[Total Number of Purchases],Table13[[#This Row],[Total Number of Purchases]])*5,0)</f>
        <v>2</v>
      </c>
      <c r="AS1506">
        <f>ROUNDUP(_xlfn.PERCENTRANK.INC(Table13[Total Spend],Table13[[#This Row],[Total Spend]])*5,0)</f>
        <v>2</v>
      </c>
      <c r="AT1506" t="str">
        <f>Table13[[#This Row],[Recency Score]]&amp;Table13[[#This Row],[Frequency Score]]&amp;Table13[[#This Row],[Monetary Score]]</f>
        <v>222</v>
      </c>
      <c r="AU1506" t="str">
        <f t="shared" si="23"/>
        <v>About to Sleep</v>
      </c>
      <c r="AW1506" s="13">
        <f>DATEDIF(Table13[[#This Row],[Dt_Customer]], Snapshot_Date, "d")</f>
        <v>331</v>
      </c>
      <c r="AX1506" s="13">
        <f>Table13[[#This Row],[CL if today]]/365</f>
        <v>0.9068493150684932</v>
      </c>
      <c r="AY1506">
        <f>Table13[[#This Row],[Total Number of Purchases]]/Table13[[#This Row],[Corrected CL]]</f>
        <v>13.23262839879154</v>
      </c>
      <c r="AZ1506">
        <f>Table13[[#This Row],[Average Order Value (AOV)]]*Table13[[#This Row],[Freq per Year]]</f>
        <v>218.3383685800604</v>
      </c>
      <c r="BA1506">
        <f>Table13[[#This Row],[Total Spend]]/Table13[[#This Row],[Corrected CL]]</f>
        <v>218.3383685800604</v>
      </c>
      <c r="BB1506">
        <v>89.051204819277103</v>
      </c>
      <c r="BC1506" s="1">
        <f>Table13[[#This Row],[Dt_Customer]]+Table13[[#This Row],[Recency]]</f>
        <v>41661</v>
      </c>
      <c r="BD1506" s="16" t="str">
        <f>IF(COUNTIF(A:A, A1506) &gt; 1, "Duplicate", "Unique")</f>
        <v>Unique</v>
      </c>
    </row>
    <row r="1507" spans="1:56" x14ac:dyDescent="0.3">
      <c r="A1507">
        <v>8360</v>
      </c>
      <c r="B1507">
        <v>1971</v>
      </c>
      <c r="C1507" t="s">
        <v>38</v>
      </c>
      <c r="D1507" t="s">
        <v>33</v>
      </c>
      <c r="E1507">
        <v>54690</v>
      </c>
      <c r="F1507">
        <v>1</v>
      </c>
      <c r="G1507">
        <v>1</v>
      </c>
      <c r="H1507" s="1">
        <v>41585</v>
      </c>
      <c r="I1507">
        <v>76</v>
      </c>
      <c r="J1507">
        <v>111</v>
      </c>
      <c r="K1507">
        <v>16</v>
      </c>
      <c r="L1507">
        <v>37</v>
      </c>
      <c r="M1507">
        <v>7</v>
      </c>
      <c r="N1507">
        <v>9</v>
      </c>
      <c r="O1507">
        <v>18</v>
      </c>
      <c r="P1507">
        <f>IF(Table13[[#This Row],[MntWines]] = 0,"",Table13[[#This Row],[MntWines]])</f>
        <v>111</v>
      </c>
      <c r="Q1507">
        <f>IF(Table13[[#This Row],[MntFruits]] = 0, "",Table13[[#This Row],[MntFruits]])</f>
        <v>16</v>
      </c>
      <c r="R1507">
        <f>IF(Table13[[#This Row],[MntMeatProducts]] = 0, "",Table13[[#This Row],[MntMeatProducts]])</f>
        <v>37</v>
      </c>
      <c r="S1507">
        <f>IF(Table13[[#This Row],[MntFishProducts]] = 0, "",Table13[[#This Row],[MntFishProducts]])</f>
        <v>7</v>
      </c>
      <c r="T1507">
        <f>IF(Table13[[#This Row],[MntSweetProducts]] = 0, "",Table13[[#This Row],[MntSweetProducts]])</f>
        <v>9</v>
      </c>
      <c r="U1507">
        <f>IF(Table13[[#This Row],[MntGoldProds]] = 0, "",Table13[[#This Row],[MntGoldProds]])</f>
        <v>18</v>
      </c>
      <c r="V1507">
        <v>3</v>
      </c>
      <c r="W1507">
        <v>3</v>
      </c>
      <c r="X1507">
        <v>1</v>
      </c>
      <c r="Y1507">
        <v>5</v>
      </c>
      <c r="Z1507">
        <v>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 t="s">
        <v>30</v>
      </c>
      <c r="AI1507" s="13">
        <f>SUM(Table13[[#This Row],[MntWines]:[MntGoldProds]])</f>
        <v>198</v>
      </c>
      <c r="AJ1507" s="13">
        <f>AVERAGE(Table13[[#This Row],[MntWines]:[MntGoldProds]])</f>
        <v>33</v>
      </c>
      <c r="AK1507">
        <f>IF(Table13[[#This Row],[Total Number of Purchases]]=0,0,Table13[[#This Row],[Total Spend]]/Table13[[#This Row],[Total Number of Purchases]])</f>
        <v>16.5</v>
      </c>
      <c r="AM1507">
        <f>SUM(Table13[[#This Row],[NumDealsPurchases]:[NumStorePurchases]])</f>
        <v>12</v>
      </c>
      <c r="AN1507" s="14">
        <f>Snapshot_Date-Table13[[#This Row],[Dt_Customer]]</f>
        <v>331</v>
      </c>
      <c r="AP1507" s="13">
        <f>Table13[[#This Row],[NumDealsPurchases]]/Table13[[#This Row],[Total Number of Purchases]]*100</f>
        <v>25</v>
      </c>
      <c r="AQ1507">
        <f>6-ROUNDUP(_xlfn.PERCENTRANK.INC(Table13[Recency],Table13[[#This Row],[Recency]])*5, 0)</f>
        <v>2</v>
      </c>
      <c r="AR1507">
        <f>ROUNDUP(_xlfn.PERCENTRANK.INC(Table13[Total Number of Purchases],Table13[[#This Row],[Total Number of Purchases]])*5,0)</f>
        <v>2</v>
      </c>
      <c r="AS1507">
        <f>ROUNDUP(_xlfn.PERCENTRANK.INC(Table13[Total Spend],Table13[[#This Row],[Total Spend]])*5,0)</f>
        <v>2</v>
      </c>
      <c r="AT1507" t="str">
        <f>Table13[[#This Row],[Recency Score]]&amp;Table13[[#This Row],[Frequency Score]]&amp;Table13[[#This Row],[Monetary Score]]</f>
        <v>222</v>
      </c>
      <c r="AU1507" t="str">
        <f t="shared" si="23"/>
        <v>About to Sleep</v>
      </c>
      <c r="AW1507" s="13">
        <f>DATEDIF(Table13[[#This Row],[Dt_Customer]], Snapshot_Date, "d")</f>
        <v>331</v>
      </c>
      <c r="AX1507" s="13">
        <f>Table13[[#This Row],[CL if today]]/365</f>
        <v>0.9068493150684932</v>
      </c>
      <c r="AY1507">
        <f>Table13[[#This Row],[Total Number of Purchases]]/Table13[[#This Row],[Corrected CL]]</f>
        <v>13.23262839879154</v>
      </c>
      <c r="AZ1507">
        <f>Table13[[#This Row],[Average Order Value (AOV)]]*Table13[[#This Row],[Freq per Year]]</f>
        <v>218.3383685800604</v>
      </c>
      <c r="BA1507">
        <f>Table13[[#This Row],[Total Spend]]/Table13[[#This Row],[Corrected CL]]</f>
        <v>218.3383685800604</v>
      </c>
      <c r="BB1507">
        <v>1279.1441441441441</v>
      </c>
      <c r="BC1507" s="1">
        <f>Table13[[#This Row],[Dt_Customer]]+Table13[[#This Row],[Recency]]</f>
        <v>41661</v>
      </c>
      <c r="BD1507" s="16" t="str">
        <f>IF(COUNTIF(A:A, A1507) &gt; 1, "Duplicate", "Unique")</f>
        <v>Unique</v>
      </c>
    </row>
    <row r="1508" spans="1:56" x14ac:dyDescent="0.3">
      <c r="A1508">
        <v>2698</v>
      </c>
      <c r="B1508">
        <v>1976</v>
      </c>
      <c r="C1508" t="s">
        <v>28</v>
      </c>
      <c r="D1508" t="s">
        <v>31</v>
      </c>
      <c r="E1508">
        <v>47025</v>
      </c>
      <c r="F1508">
        <v>0</v>
      </c>
      <c r="G1508">
        <v>1</v>
      </c>
      <c r="H1508" s="1">
        <v>41585</v>
      </c>
      <c r="I1508">
        <v>52</v>
      </c>
      <c r="J1508">
        <v>254</v>
      </c>
      <c r="K1508">
        <v>7</v>
      </c>
      <c r="L1508">
        <v>108</v>
      </c>
      <c r="M1508">
        <v>20</v>
      </c>
      <c r="N1508">
        <v>0</v>
      </c>
      <c r="O1508">
        <v>26</v>
      </c>
      <c r="P1508">
        <f>IF(Table13[[#This Row],[MntWines]] = 0,"",Table13[[#This Row],[MntWines]])</f>
        <v>254</v>
      </c>
      <c r="Q1508">
        <f>IF(Table13[[#This Row],[MntFruits]] = 0, "",Table13[[#This Row],[MntFruits]])</f>
        <v>7</v>
      </c>
      <c r="R1508">
        <f>IF(Table13[[#This Row],[MntMeatProducts]] = 0, "",Table13[[#This Row],[MntMeatProducts]])</f>
        <v>108</v>
      </c>
      <c r="S1508">
        <f>IF(Table13[[#This Row],[MntFishProducts]] = 0, "",Table13[[#This Row],[MntFishProducts]])</f>
        <v>20</v>
      </c>
      <c r="T1508" t="str">
        <f>IF(Table13[[#This Row],[MntSweetProducts]] = 0, "",Table13[[#This Row],[MntSweetProducts]])</f>
        <v/>
      </c>
      <c r="U1508">
        <f>IF(Table13[[#This Row],[MntGoldProds]] = 0, "",Table13[[#This Row],[MntGoldProds]])</f>
        <v>26</v>
      </c>
      <c r="V1508">
        <v>3</v>
      </c>
      <c r="W1508">
        <v>6</v>
      </c>
      <c r="X1508">
        <v>3</v>
      </c>
      <c r="Y1508">
        <v>5</v>
      </c>
      <c r="Z1508">
        <v>6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 t="s">
        <v>34</v>
      </c>
      <c r="AI1508" s="13">
        <f>SUM(Table13[[#This Row],[MntWines]:[MntGoldProds]])</f>
        <v>415</v>
      </c>
      <c r="AJ1508" s="13">
        <f>AVERAGE(Table13[[#This Row],[MntWines]:[MntGoldProds]])</f>
        <v>69.166666666666671</v>
      </c>
      <c r="AK1508">
        <f>IF(Table13[[#This Row],[Total Number of Purchases]]=0,0,Table13[[#This Row],[Total Spend]]/Table13[[#This Row],[Total Number of Purchases]])</f>
        <v>24.411764705882351</v>
      </c>
      <c r="AM1508">
        <f>SUM(Table13[[#This Row],[NumDealsPurchases]:[NumStorePurchases]])</f>
        <v>17</v>
      </c>
      <c r="AN1508" s="14">
        <f>Snapshot_Date-Table13[[#This Row],[Dt_Customer]]</f>
        <v>331</v>
      </c>
      <c r="AP1508" s="13">
        <f>Table13[[#This Row],[NumDealsPurchases]]/Table13[[#This Row],[Total Number of Purchases]]*100</f>
        <v>17.647058823529413</v>
      </c>
      <c r="AQ1508">
        <f>6-ROUNDUP(_xlfn.PERCENTRANK.INC(Table13[Recency],Table13[[#This Row],[Recency]])*5, 0)</f>
        <v>3</v>
      </c>
      <c r="AR1508">
        <f>ROUNDUP(_xlfn.PERCENTRANK.INC(Table13[Total Number of Purchases],Table13[[#This Row],[Total Number of Purchases]])*5,0)</f>
        <v>3</v>
      </c>
      <c r="AS1508">
        <f>ROUNDUP(_xlfn.PERCENTRANK.INC(Table13[Total Spend],Table13[[#This Row],[Total Spend]])*5,0)</f>
        <v>3</v>
      </c>
      <c r="AT1508" t="str">
        <f>Table13[[#This Row],[Recency Score]]&amp;Table13[[#This Row],[Frequency Score]]&amp;Table13[[#This Row],[Monetary Score]]</f>
        <v>333</v>
      </c>
      <c r="AU1508" t="str">
        <f t="shared" si="23"/>
        <v>Needs Attention</v>
      </c>
      <c r="AW1508" s="13">
        <f>DATEDIF(Table13[[#This Row],[Dt_Customer]], Snapshot_Date, "d")</f>
        <v>331</v>
      </c>
      <c r="AX1508" s="13">
        <f>Table13[[#This Row],[CL if today]]/365</f>
        <v>0.9068493150684932</v>
      </c>
      <c r="AY1508">
        <f>Table13[[#This Row],[Total Number of Purchases]]/Table13[[#This Row],[Corrected CL]]</f>
        <v>18.746223564954683</v>
      </c>
      <c r="AZ1508">
        <f>Table13[[#This Row],[Average Order Value (AOV)]]*Table13[[#This Row],[Freq per Year]]</f>
        <v>457.62839879154075</v>
      </c>
      <c r="BA1508">
        <f>Table13[[#This Row],[Total Spend]]/Table13[[#This Row],[Corrected CL]]</f>
        <v>457.62839879154075</v>
      </c>
      <c r="BB1508">
        <v>24.186746987951807</v>
      </c>
      <c r="BC1508" s="1">
        <f>Table13[[#This Row],[Dt_Customer]]+Table13[[#This Row],[Recency]]</f>
        <v>41637</v>
      </c>
      <c r="BD1508" s="16" t="str">
        <f>IF(COUNTIF(A:A, A1508) &gt; 1, "Duplicate", "Unique")</f>
        <v>Unique</v>
      </c>
    </row>
    <row r="1509" spans="1:56" x14ac:dyDescent="0.3">
      <c r="A1509">
        <v>3665</v>
      </c>
      <c r="B1509">
        <v>1977</v>
      </c>
      <c r="C1509" t="s">
        <v>38</v>
      </c>
      <c r="D1509" t="s">
        <v>35</v>
      </c>
      <c r="E1509">
        <v>25315</v>
      </c>
      <c r="F1509">
        <v>1</v>
      </c>
      <c r="G1509">
        <v>0</v>
      </c>
      <c r="H1509" s="1">
        <v>41585</v>
      </c>
      <c r="I1509">
        <v>46</v>
      </c>
      <c r="J1509">
        <v>1</v>
      </c>
      <c r="K1509">
        <v>9</v>
      </c>
      <c r="L1509">
        <v>8</v>
      </c>
      <c r="M1509">
        <v>11</v>
      </c>
      <c r="N1509">
        <v>3</v>
      </c>
      <c r="O1509">
        <v>22</v>
      </c>
      <c r="P1509">
        <f>IF(Table13[[#This Row],[MntWines]] = 0,"",Table13[[#This Row],[MntWines]])</f>
        <v>1</v>
      </c>
      <c r="Q1509">
        <f>IF(Table13[[#This Row],[MntFruits]] = 0, "",Table13[[#This Row],[MntFruits]])</f>
        <v>9</v>
      </c>
      <c r="R1509">
        <f>IF(Table13[[#This Row],[MntMeatProducts]] = 0, "",Table13[[#This Row],[MntMeatProducts]])</f>
        <v>8</v>
      </c>
      <c r="S1509">
        <f>IF(Table13[[#This Row],[MntFishProducts]] = 0, "",Table13[[#This Row],[MntFishProducts]])</f>
        <v>11</v>
      </c>
      <c r="T1509">
        <f>IF(Table13[[#This Row],[MntSweetProducts]] = 0, "",Table13[[#This Row],[MntSweetProducts]])</f>
        <v>3</v>
      </c>
      <c r="U1509">
        <f>IF(Table13[[#This Row],[MntGoldProds]] = 0, "",Table13[[#This Row],[MntGoldProds]])</f>
        <v>22</v>
      </c>
      <c r="V1509">
        <v>3</v>
      </c>
      <c r="W1509">
        <v>3</v>
      </c>
      <c r="X1509">
        <v>0</v>
      </c>
      <c r="Y1509">
        <v>3</v>
      </c>
      <c r="Z1509">
        <v>8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30</v>
      </c>
      <c r="AI1509" s="13">
        <f>SUM(Table13[[#This Row],[MntWines]:[MntGoldProds]])</f>
        <v>54</v>
      </c>
      <c r="AJ1509" s="13">
        <f>AVERAGE(Table13[[#This Row],[MntWines]:[MntGoldProds]])</f>
        <v>9</v>
      </c>
      <c r="AK1509">
        <f>IF(Table13[[#This Row],[Total Number of Purchases]]=0,0,Table13[[#This Row],[Total Spend]]/Table13[[#This Row],[Total Number of Purchases]])</f>
        <v>6</v>
      </c>
      <c r="AM1509">
        <f>SUM(Table13[[#This Row],[NumDealsPurchases]:[NumStorePurchases]])</f>
        <v>9</v>
      </c>
      <c r="AN1509" s="14">
        <f>Snapshot_Date-Table13[[#This Row],[Dt_Customer]]</f>
        <v>331</v>
      </c>
      <c r="AP1509" s="13">
        <f>Table13[[#This Row],[NumDealsPurchases]]/Table13[[#This Row],[Total Number of Purchases]]*100</f>
        <v>33.333333333333329</v>
      </c>
      <c r="AQ1509">
        <f>6-ROUNDUP(_xlfn.PERCENTRANK.INC(Table13[Recency],Table13[[#This Row],[Recency]])*5, 0)</f>
        <v>3</v>
      </c>
      <c r="AR1509">
        <f>ROUNDUP(_xlfn.PERCENTRANK.INC(Table13[Total Number of Purchases],Table13[[#This Row],[Total Number of Purchases]])*5,0)</f>
        <v>2</v>
      </c>
      <c r="AS1509">
        <f>ROUNDUP(_xlfn.PERCENTRANK.INC(Table13[Total Spend],Table13[[#This Row],[Total Spend]])*5,0)</f>
        <v>1</v>
      </c>
      <c r="AT1509" t="str">
        <f>Table13[[#This Row],[Recency Score]]&amp;Table13[[#This Row],[Frequency Score]]&amp;Table13[[#This Row],[Monetary Score]]</f>
        <v>321</v>
      </c>
      <c r="AU1509" t="str">
        <f t="shared" si="23"/>
        <v>Needs Attention</v>
      </c>
      <c r="AW1509" s="13">
        <f>DATEDIF(Table13[[#This Row],[Dt_Customer]], Snapshot_Date, "d")</f>
        <v>331</v>
      </c>
      <c r="AX1509" s="13">
        <f>Table13[[#This Row],[CL if today]]/365</f>
        <v>0.9068493150684932</v>
      </c>
      <c r="AY1509">
        <f>Table13[[#This Row],[Total Number of Purchases]]/Table13[[#This Row],[Corrected CL]]</f>
        <v>9.9244712990936552</v>
      </c>
      <c r="AZ1509">
        <f>Table13[[#This Row],[Average Order Value (AOV)]]*Table13[[#This Row],[Freq per Year]]</f>
        <v>59.546827794561935</v>
      </c>
      <c r="BA1509">
        <f>Table13[[#This Row],[Total Spend]]/Table13[[#This Row],[Corrected CL]]</f>
        <v>59.546827794561928</v>
      </c>
      <c r="BB1509">
        <v>901.50602409638554</v>
      </c>
      <c r="BC1509" s="1">
        <f>Table13[[#This Row],[Dt_Customer]]+Table13[[#This Row],[Recency]]</f>
        <v>41631</v>
      </c>
      <c r="BD1509" s="16" t="str">
        <f>IF(COUNTIF(A:A, A1509) &gt; 1, "Duplicate", "Unique")</f>
        <v>Unique</v>
      </c>
    </row>
    <row r="1510" spans="1:56" x14ac:dyDescent="0.3">
      <c r="A1510">
        <v>7181</v>
      </c>
      <c r="B1510">
        <v>1977</v>
      </c>
      <c r="C1510" t="s">
        <v>28</v>
      </c>
      <c r="D1510" t="s">
        <v>33</v>
      </c>
      <c r="E1510">
        <v>30368</v>
      </c>
      <c r="F1510">
        <v>0</v>
      </c>
      <c r="G1510">
        <v>1</v>
      </c>
      <c r="H1510" s="1">
        <v>41585</v>
      </c>
      <c r="I1510">
        <v>97</v>
      </c>
      <c r="J1510">
        <v>35</v>
      </c>
      <c r="K1510">
        <v>0</v>
      </c>
      <c r="L1510">
        <v>13</v>
      </c>
      <c r="M1510">
        <v>2</v>
      </c>
      <c r="N1510">
        <v>0</v>
      </c>
      <c r="O1510">
        <v>2</v>
      </c>
      <c r="P1510">
        <f>IF(Table13[[#This Row],[MntWines]] = 0,"",Table13[[#This Row],[MntWines]])</f>
        <v>35</v>
      </c>
      <c r="Q1510" t="str">
        <f>IF(Table13[[#This Row],[MntFruits]] = 0, "",Table13[[#This Row],[MntFruits]])</f>
        <v/>
      </c>
      <c r="R1510">
        <f>IF(Table13[[#This Row],[MntMeatProducts]] = 0, "",Table13[[#This Row],[MntMeatProducts]])</f>
        <v>13</v>
      </c>
      <c r="S1510">
        <f>IF(Table13[[#This Row],[MntFishProducts]] = 0, "",Table13[[#This Row],[MntFishProducts]])</f>
        <v>2</v>
      </c>
      <c r="T1510" t="str">
        <f>IF(Table13[[#This Row],[MntSweetProducts]] = 0, "",Table13[[#This Row],[MntSweetProducts]])</f>
        <v/>
      </c>
      <c r="U1510">
        <f>IF(Table13[[#This Row],[MntGoldProds]] = 0, "",Table13[[#This Row],[MntGoldProds]])</f>
        <v>2</v>
      </c>
      <c r="V1510">
        <v>2</v>
      </c>
      <c r="W1510">
        <v>2</v>
      </c>
      <c r="X1510">
        <v>0</v>
      </c>
      <c r="Y1510">
        <v>3</v>
      </c>
      <c r="Z1510">
        <v>8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 t="s">
        <v>30</v>
      </c>
      <c r="AI1510" s="13">
        <f>SUM(Table13[[#This Row],[MntWines]:[MntGoldProds]])</f>
        <v>52</v>
      </c>
      <c r="AJ1510" s="13">
        <f>AVERAGE(Table13[[#This Row],[MntWines]:[MntGoldProds]])</f>
        <v>8.6666666666666661</v>
      </c>
      <c r="AK1510">
        <f>IF(Table13[[#This Row],[Total Number of Purchases]]=0,0,Table13[[#This Row],[Total Spend]]/Table13[[#This Row],[Total Number of Purchases]])</f>
        <v>7.4285714285714288</v>
      </c>
      <c r="AM1510">
        <f>SUM(Table13[[#This Row],[NumDealsPurchases]:[NumStorePurchases]])</f>
        <v>7</v>
      </c>
      <c r="AN1510" s="14">
        <f>Snapshot_Date-Table13[[#This Row],[Dt_Customer]]</f>
        <v>331</v>
      </c>
      <c r="AP1510" s="13">
        <f>Table13[[#This Row],[NumDealsPurchases]]/Table13[[#This Row],[Total Number of Purchases]]*100</f>
        <v>28.571428571428569</v>
      </c>
      <c r="AQ1510">
        <f>6-ROUNDUP(_xlfn.PERCENTRANK.INC(Table13[Recency],Table13[[#This Row],[Recency]])*5, 0)</f>
        <v>1</v>
      </c>
      <c r="AR1510">
        <f>ROUNDUP(_xlfn.PERCENTRANK.INC(Table13[Total Number of Purchases],Table13[[#This Row],[Total Number of Purchases]])*5,0)</f>
        <v>1</v>
      </c>
      <c r="AS1510">
        <f>ROUNDUP(_xlfn.PERCENTRANK.INC(Table13[Total Spend],Table13[[#This Row],[Total Spend]])*5,0)</f>
        <v>1</v>
      </c>
      <c r="AT1510" t="str">
        <f>Table13[[#This Row],[Recency Score]]&amp;Table13[[#This Row],[Frequency Score]]&amp;Table13[[#This Row],[Monetary Score]]</f>
        <v>111</v>
      </c>
      <c r="AU1510" t="str">
        <f t="shared" si="23"/>
        <v>Lost</v>
      </c>
      <c r="AW1510" s="13">
        <f>DATEDIF(Table13[[#This Row],[Dt_Customer]], Snapshot_Date, "d")</f>
        <v>331</v>
      </c>
      <c r="AX1510" s="13">
        <f>Table13[[#This Row],[CL if today]]/365</f>
        <v>0.9068493150684932</v>
      </c>
      <c r="AY1510">
        <f>Table13[[#This Row],[Total Number of Purchases]]/Table13[[#This Row],[Corrected CL]]</f>
        <v>7.7190332326283988</v>
      </c>
      <c r="AZ1510">
        <f>Table13[[#This Row],[Average Order Value (AOV)]]*Table13[[#This Row],[Freq per Year]]</f>
        <v>57.341389728096679</v>
      </c>
      <c r="BA1510">
        <f>Table13[[#This Row],[Total Spend]]/Table13[[#This Row],[Corrected CL]]</f>
        <v>57.341389728096672</v>
      </c>
      <c r="BB1510">
        <v>362.80780780780782</v>
      </c>
      <c r="BC1510" s="1">
        <f>Table13[[#This Row],[Dt_Customer]]+Table13[[#This Row],[Recency]]</f>
        <v>41682</v>
      </c>
      <c r="BD1510" s="16" t="str">
        <f>IF(COUNTIF(A:A, A1510) &gt; 1, "Duplicate", "Unique")</f>
        <v>Unique</v>
      </c>
    </row>
    <row r="1511" spans="1:56" x14ac:dyDescent="0.3">
      <c r="A1511">
        <v>3896</v>
      </c>
      <c r="B1511">
        <v>1984</v>
      </c>
      <c r="C1511" t="s">
        <v>28</v>
      </c>
      <c r="D1511" t="s">
        <v>33</v>
      </c>
      <c r="E1511">
        <v>27255</v>
      </c>
      <c r="F1511">
        <v>1</v>
      </c>
      <c r="G1511">
        <v>0</v>
      </c>
      <c r="H1511" s="1">
        <v>41585</v>
      </c>
      <c r="I1511">
        <v>3</v>
      </c>
      <c r="J1511">
        <v>22</v>
      </c>
      <c r="K1511">
        <v>1</v>
      </c>
      <c r="L1511">
        <v>11</v>
      </c>
      <c r="M1511">
        <v>0</v>
      </c>
      <c r="N1511">
        <v>1</v>
      </c>
      <c r="O1511">
        <v>2</v>
      </c>
      <c r="P1511">
        <f>IF(Table13[[#This Row],[MntWines]] = 0,"",Table13[[#This Row],[MntWines]])</f>
        <v>22</v>
      </c>
      <c r="Q1511">
        <f>IF(Table13[[#This Row],[MntFruits]] = 0, "",Table13[[#This Row],[MntFruits]])</f>
        <v>1</v>
      </c>
      <c r="R1511">
        <f>IF(Table13[[#This Row],[MntMeatProducts]] = 0, "",Table13[[#This Row],[MntMeatProducts]])</f>
        <v>11</v>
      </c>
      <c r="S1511" t="str">
        <f>IF(Table13[[#This Row],[MntFishProducts]] = 0, "",Table13[[#This Row],[MntFishProducts]])</f>
        <v/>
      </c>
      <c r="T1511">
        <f>IF(Table13[[#This Row],[MntSweetProducts]] = 0, "",Table13[[#This Row],[MntSweetProducts]])</f>
        <v>1</v>
      </c>
      <c r="U1511">
        <f>IF(Table13[[#This Row],[MntGoldProds]] = 0, "",Table13[[#This Row],[MntGoldProds]])</f>
        <v>2</v>
      </c>
      <c r="V1511">
        <v>1</v>
      </c>
      <c r="W1511">
        <v>1</v>
      </c>
      <c r="X1511">
        <v>0</v>
      </c>
      <c r="Y1511">
        <v>3</v>
      </c>
      <c r="Z1511">
        <v>7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30</v>
      </c>
      <c r="AI1511" s="13">
        <f>SUM(Table13[[#This Row],[MntWines]:[MntGoldProds]])</f>
        <v>37</v>
      </c>
      <c r="AJ1511" s="13">
        <f>AVERAGE(Table13[[#This Row],[MntWines]:[MntGoldProds]])</f>
        <v>6.166666666666667</v>
      </c>
      <c r="AK1511">
        <f>IF(Table13[[#This Row],[Total Number of Purchases]]=0,0,Table13[[#This Row],[Total Spend]]/Table13[[#This Row],[Total Number of Purchases]])</f>
        <v>7.4</v>
      </c>
      <c r="AM1511">
        <f>SUM(Table13[[#This Row],[NumDealsPurchases]:[NumStorePurchases]])</f>
        <v>5</v>
      </c>
      <c r="AN1511" s="14">
        <f>Snapshot_Date-Table13[[#This Row],[Dt_Customer]]</f>
        <v>331</v>
      </c>
      <c r="AP1511" s="13">
        <f>Table13[[#This Row],[NumDealsPurchases]]/Table13[[#This Row],[Total Number of Purchases]]*100</f>
        <v>20</v>
      </c>
      <c r="AQ1511">
        <f>6-ROUNDUP(_xlfn.PERCENTRANK.INC(Table13[Recency],Table13[[#This Row],[Recency]])*5, 0)</f>
        <v>5</v>
      </c>
      <c r="AR1511">
        <f>ROUNDUP(_xlfn.PERCENTRANK.INC(Table13[Total Number of Purchases],Table13[[#This Row],[Total Number of Purchases]])*5,0)</f>
        <v>1</v>
      </c>
      <c r="AS1511">
        <f>ROUNDUP(_xlfn.PERCENTRANK.INC(Table13[Total Spend],Table13[[#This Row],[Total Spend]])*5,0)</f>
        <v>1</v>
      </c>
      <c r="AT1511" t="str">
        <f>Table13[[#This Row],[Recency Score]]&amp;Table13[[#This Row],[Frequency Score]]&amp;Table13[[#This Row],[Monetary Score]]</f>
        <v>511</v>
      </c>
      <c r="AU1511" t="str">
        <f t="shared" si="23"/>
        <v>Others</v>
      </c>
      <c r="AW1511" s="13">
        <f>DATEDIF(Table13[[#This Row],[Dt_Customer]], Snapshot_Date, "d")</f>
        <v>331</v>
      </c>
      <c r="AX1511" s="13">
        <f>Table13[[#This Row],[CL if today]]/365</f>
        <v>0.9068493150684932</v>
      </c>
      <c r="AY1511">
        <f>Table13[[#This Row],[Total Number of Purchases]]/Table13[[#This Row],[Corrected CL]]</f>
        <v>5.5135951661631415</v>
      </c>
      <c r="AZ1511">
        <f>Table13[[#This Row],[Average Order Value (AOV)]]*Table13[[#This Row],[Freq per Year]]</f>
        <v>40.800604229607252</v>
      </c>
      <c r="BA1511">
        <f>Table13[[#This Row],[Total Spend]]/Table13[[#This Row],[Corrected CL]]</f>
        <v>40.800604229607245</v>
      </c>
      <c r="BB1511">
        <v>57.341389728096672</v>
      </c>
      <c r="BC1511" s="1">
        <f>Table13[[#This Row],[Dt_Customer]]+Table13[[#This Row],[Recency]]</f>
        <v>41588</v>
      </c>
      <c r="BD1511" s="16" t="str">
        <f>IF(COUNTIF(A:A, A1511) &gt; 1, "Duplicate", "Unique")</f>
        <v>Unique</v>
      </c>
    </row>
    <row r="1512" spans="1:56" x14ac:dyDescent="0.3">
      <c r="A1512">
        <v>4654</v>
      </c>
      <c r="B1512">
        <v>1992</v>
      </c>
      <c r="C1512" t="s">
        <v>28</v>
      </c>
      <c r="D1512" t="s">
        <v>35</v>
      </c>
      <c r="E1512">
        <v>75114</v>
      </c>
      <c r="F1512">
        <v>0</v>
      </c>
      <c r="G1512">
        <v>0</v>
      </c>
      <c r="H1512" s="1">
        <v>41585</v>
      </c>
      <c r="I1512">
        <v>40</v>
      </c>
      <c r="J1512">
        <v>571</v>
      </c>
      <c r="K1512">
        <v>12</v>
      </c>
      <c r="L1512">
        <v>523</v>
      </c>
      <c r="M1512">
        <v>63</v>
      </c>
      <c r="N1512">
        <v>60</v>
      </c>
      <c r="O1512">
        <v>24</v>
      </c>
      <c r="P1512">
        <f>IF(Table13[[#This Row],[MntWines]] = 0,"",Table13[[#This Row],[MntWines]])</f>
        <v>571</v>
      </c>
      <c r="Q1512">
        <f>IF(Table13[[#This Row],[MntFruits]] = 0, "",Table13[[#This Row],[MntFruits]])</f>
        <v>12</v>
      </c>
      <c r="R1512">
        <f>IF(Table13[[#This Row],[MntMeatProducts]] = 0, "",Table13[[#This Row],[MntMeatProducts]])</f>
        <v>523</v>
      </c>
      <c r="S1512">
        <f>IF(Table13[[#This Row],[MntFishProducts]] = 0, "",Table13[[#This Row],[MntFishProducts]])</f>
        <v>63</v>
      </c>
      <c r="T1512">
        <f>IF(Table13[[#This Row],[MntSweetProducts]] = 0, "",Table13[[#This Row],[MntSweetProducts]])</f>
        <v>60</v>
      </c>
      <c r="U1512">
        <f>IF(Table13[[#This Row],[MntGoldProds]] = 0, "",Table13[[#This Row],[MntGoldProds]])</f>
        <v>24</v>
      </c>
      <c r="V1512">
        <v>1</v>
      </c>
      <c r="W1512">
        <v>3</v>
      </c>
      <c r="X1512">
        <v>10</v>
      </c>
      <c r="Y1512">
        <v>5</v>
      </c>
      <c r="Z1512">
        <v>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 t="s">
        <v>43</v>
      </c>
      <c r="AI1512" s="13">
        <f>SUM(Table13[[#This Row],[MntWines]:[MntGoldProds]])</f>
        <v>1253</v>
      </c>
      <c r="AJ1512" s="13">
        <f>AVERAGE(Table13[[#This Row],[MntWines]:[MntGoldProds]])</f>
        <v>208.83333333333334</v>
      </c>
      <c r="AK1512">
        <f>IF(Table13[[#This Row],[Total Number of Purchases]]=0,0,Table13[[#This Row],[Total Spend]]/Table13[[#This Row],[Total Number of Purchases]])</f>
        <v>65.94736842105263</v>
      </c>
      <c r="AM1512">
        <f>SUM(Table13[[#This Row],[NumDealsPurchases]:[NumStorePurchases]])</f>
        <v>19</v>
      </c>
      <c r="AN1512" s="14">
        <f>Snapshot_Date-Table13[[#This Row],[Dt_Customer]]</f>
        <v>331</v>
      </c>
      <c r="AP1512" s="13">
        <f>Table13[[#This Row],[NumDealsPurchases]]/Table13[[#This Row],[Total Number of Purchases]]*100</f>
        <v>5.2631578947368416</v>
      </c>
      <c r="AQ1512">
        <f>6-ROUNDUP(_xlfn.PERCENTRANK.INC(Table13[Recency],Table13[[#This Row],[Recency]])*5, 0)</f>
        <v>3</v>
      </c>
      <c r="AR1512">
        <f>ROUNDUP(_xlfn.PERCENTRANK.INC(Table13[Total Number of Purchases],Table13[[#This Row],[Total Number of Purchases]])*5,0)</f>
        <v>4</v>
      </c>
      <c r="AS1512">
        <f>ROUNDUP(_xlfn.PERCENTRANK.INC(Table13[Total Spend],Table13[[#This Row],[Total Spend]])*5,0)</f>
        <v>5</v>
      </c>
      <c r="AT1512" t="str">
        <f>Table13[[#This Row],[Recency Score]]&amp;Table13[[#This Row],[Frequency Score]]&amp;Table13[[#This Row],[Monetary Score]]</f>
        <v>345</v>
      </c>
      <c r="AU1512" t="str">
        <f t="shared" si="23"/>
        <v>Big Spenders</v>
      </c>
      <c r="AW1512" s="13">
        <f>DATEDIF(Table13[[#This Row],[Dt_Customer]], Snapshot_Date, "d")</f>
        <v>331</v>
      </c>
      <c r="AX1512" s="13">
        <f>Table13[[#This Row],[CL if today]]/365</f>
        <v>0.9068493150684932</v>
      </c>
      <c r="AY1512">
        <f>Table13[[#This Row],[Total Number of Purchases]]/Table13[[#This Row],[Corrected CL]]</f>
        <v>20.951661631419938</v>
      </c>
      <c r="AZ1512">
        <f>Table13[[#This Row],[Average Order Value (AOV)]]*Table13[[#This Row],[Freq per Year]]</f>
        <v>1381.7069486404832</v>
      </c>
      <c r="BA1512">
        <f>Table13[[#This Row],[Total Spend]]/Table13[[#This Row],[Corrected CL]]</f>
        <v>1381.7069486404832</v>
      </c>
      <c r="BB1512">
        <v>1108.1927710843372</v>
      </c>
      <c r="BC1512" s="1">
        <f>Table13[[#This Row],[Dt_Customer]]+Table13[[#This Row],[Recency]]</f>
        <v>41625</v>
      </c>
      <c r="BD1512" s="16" t="str">
        <f>IF(COUNTIF(A:A, A1512) &gt; 1, "Duplicate", "Unique")</f>
        <v>Unique</v>
      </c>
    </row>
    <row r="1513" spans="1:56" x14ac:dyDescent="0.3">
      <c r="A1513">
        <v>10379</v>
      </c>
      <c r="B1513">
        <v>1962</v>
      </c>
      <c r="C1513" t="s">
        <v>41</v>
      </c>
      <c r="D1513" t="s">
        <v>31</v>
      </c>
      <c r="E1513">
        <v>59247</v>
      </c>
      <c r="F1513">
        <v>0</v>
      </c>
      <c r="G1513">
        <v>2</v>
      </c>
      <c r="H1513" s="1">
        <v>41586</v>
      </c>
      <c r="I1513">
        <v>87</v>
      </c>
      <c r="J1513">
        <v>327</v>
      </c>
      <c r="K1513">
        <v>9</v>
      </c>
      <c r="L1513">
        <v>122</v>
      </c>
      <c r="M1513">
        <v>19</v>
      </c>
      <c r="N1513">
        <v>14</v>
      </c>
      <c r="O1513">
        <v>83</v>
      </c>
      <c r="P1513">
        <f>IF(Table13[[#This Row],[MntWines]] = 0,"",Table13[[#This Row],[MntWines]])</f>
        <v>327</v>
      </c>
      <c r="Q1513">
        <f>IF(Table13[[#This Row],[MntFruits]] = 0, "",Table13[[#This Row],[MntFruits]])</f>
        <v>9</v>
      </c>
      <c r="R1513">
        <f>IF(Table13[[#This Row],[MntMeatProducts]] = 0, "",Table13[[#This Row],[MntMeatProducts]])</f>
        <v>122</v>
      </c>
      <c r="S1513">
        <f>IF(Table13[[#This Row],[MntFishProducts]] = 0, "",Table13[[#This Row],[MntFishProducts]])</f>
        <v>19</v>
      </c>
      <c r="T1513">
        <f>IF(Table13[[#This Row],[MntSweetProducts]] = 0, "",Table13[[#This Row],[MntSweetProducts]])</f>
        <v>14</v>
      </c>
      <c r="U1513">
        <f>IF(Table13[[#This Row],[MntGoldProds]] = 0, "",Table13[[#This Row],[MntGoldProds]])</f>
        <v>83</v>
      </c>
      <c r="V1513">
        <v>5</v>
      </c>
      <c r="W1513">
        <v>5</v>
      </c>
      <c r="X1513">
        <v>2</v>
      </c>
      <c r="Y1513">
        <v>9</v>
      </c>
      <c r="Z1513">
        <v>6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 t="s">
        <v>30</v>
      </c>
      <c r="AI1513" s="13">
        <f>SUM(Table13[[#This Row],[MntWines]:[MntGoldProds]])</f>
        <v>574</v>
      </c>
      <c r="AJ1513" s="13">
        <f>AVERAGE(Table13[[#This Row],[MntWines]:[MntGoldProds]])</f>
        <v>95.666666666666671</v>
      </c>
      <c r="AK1513">
        <f>IF(Table13[[#This Row],[Total Number of Purchases]]=0,0,Table13[[#This Row],[Total Spend]]/Table13[[#This Row],[Total Number of Purchases]])</f>
        <v>27.333333333333332</v>
      </c>
      <c r="AM1513">
        <f>SUM(Table13[[#This Row],[NumDealsPurchases]:[NumStorePurchases]])</f>
        <v>21</v>
      </c>
      <c r="AN1513" s="14">
        <f>Snapshot_Date-Table13[[#This Row],[Dt_Customer]]</f>
        <v>330</v>
      </c>
      <c r="AP1513" s="13">
        <f>Table13[[#This Row],[NumDealsPurchases]]/Table13[[#This Row],[Total Number of Purchases]]*100</f>
        <v>23.809523809523807</v>
      </c>
      <c r="AQ1513">
        <f>6-ROUNDUP(_xlfn.PERCENTRANK.INC(Table13[Recency],Table13[[#This Row],[Recency]])*5, 0)</f>
        <v>1</v>
      </c>
      <c r="AR1513">
        <f>ROUNDUP(_xlfn.PERCENTRANK.INC(Table13[Total Number of Purchases],Table13[[#This Row],[Total Number of Purchases]])*5,0)</f>
        <v>4</v>
      </c>
      <c r="AS1513">
        <f>ROUNDUP(_xlfn.PERCENTRANK.INC(Table13[Total Spend],Table13[[#This Row],[Total Spend]])*5,0)</f>
        <v>3</v>
      </c>
      <c r="AT1513" t="str">
        <f>Table13[[#This Row],[Recency Score]]&amp;Table13[[#This Row],[Frequency Score]]&amp;Table13[[#This Row],[Monetary Score]]</f>
        <v>143</v>
      </c>
      <c r="AU1513" t="str">
        <f t="shared" si="23"/>
        <v>Lost</v>
      </c>
      <c r="AW1513" s="13">
        <f>DATEDIF(Table13[[#This Row],[Dt_Customer]], Snapshot_Date, "d")</f>
        <v>330</v>
      </c>
      <c r="AX1513" s="13">
        <f>Table13[[#This Row],[CL if today]]/365</f>
        <v>0.90410958904109584</v>
      </c>
      <c r="AY1513">
        <f>Table13[[#This Row],[Total Number of Purchases]]/Table13[[#This Row],[Corrected CL]]</f>
        <v>23.22727272727273</v>
      </c>
      <c r="AZ1513">
        <f>Table13[[#This Row],[Average Order Value (AOV)]]*Table13[[#This Row],[Freq per Year]]</f>
        <v>634.87878787878788</v>
      </c>
      <c r="BA1513">
        <f>Table13[[#This Row],[Total Spend]]/Table13[[#This Row],[Corrected CL]]</f>
        <v>634.87878787878788</v>
      </c>
      <c r="BB1513">
        <v>218.3383685800604</v>
      </c>
      <c r="BC1513" s="1">
        <f>Table13[[#This Row],[Dt_Customer]]+Table13[[#This Row],[Recency]]</f>
        <v>41673</v>
      </c>
      <c r="BD1513" s="16" t="str">
        <f>IF(COUNTIF(A:A, A1513) &gt; 1, "Duplicate", "Unique")</f>
        <v>Unique</v>
      </c>
    </row>
    <row r="1514" spans="1:56" x14ac:dyDescent="0.3">
      <c r="A1514">
        <v>8492</v>
      </c>
      <c r="B1514">
        <v>1978</v>
      </c>
      <c r="C1514" t="s">
        <v>28</v>
      </c>
      <c r="D1514" t="s">
        <v>35</v>
      </c>
      <c r="E1514">
        <v>75437</v>
      </c>
      <c r="F1514">
        <v>0</v>
      </c>
      <c r="G1514">
        <v>0</v>
      </c>
      <c r="H1514" s="1">
        <v>41587</v>
      </c>
      <c r="I1514">
        <v>25</v>
      </c>
      <c r="J1514">
        <v>795</v>
      </c>
      <c r="K1514">
        <v>0</v>
      </c>
      <c r="L1514">
        <v>545</v>
      </c>
      <c r="M1514">
        <v>95</v>
      </c>
      <c r="N1514">
        <v>58</v>
      </c>
      <c r="O1514">
        <v>0</v>
      </c>
      <c r="P1514">
        <f>IF(Table13[[#This Row],[MntWines]] = 0,"",Table13[[#This Row],[MntWines]])</f>
        <v>795</v>
      </c>
      <c r="Q1514" t="str">
        <f>IF(Table13[[#This Row],[MntFruits]] = 0, "",Table13[[#This Row],[MntFruits]])</f>
        <v/>
      </c>
      <c r="R1514">
        <f>IF(Table13[[#This Row],[MntMeatProducts]] = 0, "",Table13[[#This Row],[MntMeatProducts]])</f>
        <v>545</v>
      </c>
      <c r="S1514">
        <f>IF(Table13[[#This Row],[MntFishProducts]] = 0, "",Table13[[#This Row],[MntFishProducts]])</f>
        <v>95</v>
      </c>
      <c r="T1514">
        <f>IF(Table13[[#This Row],[MntSweetProducts]] = 0, "",Table13[[#This Row],[MntSweetProducts]])</f>
        <v>58</v>
      </c>
      <c r="U1514" t="str">
        <f>IF(Table13[[#This Row],[MntGoldProds]] = 0, "",Table13[[#This Row],[MntGoldProds]])</f>
        <v/>
      </c>
      <c r="V1514">
        <v>1</v>
      </c>
      <c r="W1514">
        <v>8</v>
      </c>
      <c r="X1514">
        <v>4</v>
      </c>
      <c r="Y1514">
        <v>10</v>
      </c>
      <c r="Z1514">
        <v>6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30</v>
      </c>
      <c r="AI1514" s="13">
        <f>SUM(Table13[[#This Row],[MntWines]:[MntGoldProds]])</f>
        <v>1493</v>
      </c>
      <c r="AJ1514" s="13">
        <f>AVERAGE(Table13[[#This Row],[MntWines]:[MntGoldProds]])</f>
        <v>248.83333333333334</v>
      </c>
      <c r="AK1514">
        <f>IF(Table13[[#This Row],[Total Number of Purchases]]=0,0,Table13[[#This Row],[Total Spend]]/Table13[[#This Row],[Total Number of Purchases]])</f>
        <v>64.913043478260875</v>
      </c>
      <c r="AM1514">
        <f>SUM(Table13[[#This Row],[NumDealsPurchases]:[NumStorePurchases]])</f>
        <v>23</v>
      </c>
      <c r="AN1514" s="14">
        <f>Snapshot_Date-Table13[[#This Row],[Dt_Customer]]</f>
        <v>329</v>
      </c>
      <c r="AP1514" s="13">
        <f>Table13[[#This Row],[NumDealsPurchases]]/Table13[[#This Row],[Total Number of Purchases]]*100</f>
        <v>4.3478260869565215</v>
      </c>
      <c r="AQ1514">
        <f>6-ROUNDUP(_xlfn.PERCENTRANK.INC(Table13[Recency],Table13[[#This Row],[Recency]])*5, 0)</f>
        <v>4</v>
      </c>
      <c r="AR1514">
        <f>ROUNDUP(_xlfn.PERCENTRANK.INC(Table13[Total Number of Purchases],Table13[[#This Row],[Total Number of Purchases]])*5,0)</f>
        <v>5</v>
      </c>
      <c r="AS1514">
        <f>ROUNDUP(_xlfn.PERCENTRANK.INC(Table13[Total Spend],Table13[[#This Row],[Total Spend]])*5,0)</f>
        <v>5</v>
      </c>
      <c r="AT1514" t="str">
        <f>Table13[[#This Row],[Recency Score]]&amp;Table13[[#This Row],[Frequency Score]]&amp;Table13[[#This Row],[Monetary Score]]</f>
        <v>455</v>
      </c>
      <c r="AU1514" t="str">
        <f t="shared" si="23"/>
        <v>Frequent Buyers</v>
      </c>
      <c r="AW1514" s="13">
        <f>DATEDIF(Table13[[#This Row],[Dt_Customer]], Snapshot_Date, "d")</f>
        <v>329</v>
      </c>
      <c r="AX1514" s="13">
        <f>Table13[[#This Row],[CL if today]]/365</f>
        <v>0.90136986301369859</v>
      </c>
      <c r="AY1514">
        <f>Table13[[#This Row],[Total Number of Purchases]]/Table13[[#This Row],[Corrected CL]]</f>
        <v>25.516717325227965</v>
      </c>
      <c r="AZ1514">
        <f>Table13[[#This Row],[Average Order Value (AOV)]]*Table13[[#This Row],[Freq per Year]]</f>
        <v>1656.3677811550153</v>
      </c>
      <c r="BA1514">
        <f>Table13[[#This Row],[Total Spend]]/Table13[[#This Row],[Corrected CL]]</f>
        <v>1656.3677811550153</v>
      </c>
      <c r="BB1514">
        <v>218.3383685800604</v>
      </c>
      <c r="BC1514" s="1">
        <f>Table13[[#This Row],[Dt_Customer]]+Table13[[#This Row],[Recency]]</f>
        <v>41612</v>
      </c>
      <c r="BD1514" s="16" t="str">
        <f>IF(COUNTIF(A:A, A1514) &gt; 1, "Duplicate", "Unique")</f>
        <v>Unique</v>
      </c>
    </row>
    <row r="1515" spans="1:56" x14ac:dyDescent="0.3">
      <c r="A1515">
        <v>1411</v>
      </c>
      <c r="B1515">
        <v>1952</v>
      </c>
      <c r="C1515" t="s">
        <v>28</v>
      </c>
      <c r="D1515" t="s">
        <v>29</v>
      </c>
      <c r="E1515">
        <v>82623</v>
      </c>
      <c r="F1515">
        <v>0</v>
      </c>
      <c r="G1515">
        <v>0</v>
      </c>
      <c r="H1515" s="1">
        <v>41588</v>
      </c>
      <c r="I1515">
        <v>58</v>
      </c>
      <c r="J1515">
        <v>204</v>
      </c>
      <c r="K1515">
        <v>34</v>
      </c>
      <c r="L1515">
        <v>204</v>
      </c>
      <c r="M1515">
        <v>172</v>
      </c>
      <c r="N1515">
        <v>153</v>
      </c>
      <c r="O1515">
        <v>173</v>
      </c>
      <c r="P1515">
        <f>IF(Table13[[#This Row],[MntWines]] = 0,"",Table13[[#This Row],[MntWines]])</f>
        <v>204</v>
      </c>
      <c r="Q1515">
        <f>IF(Table13[[#This Row],[MntFruits]] = 0, "",Table13[[#This Row],[MntFruits]])</f>
        <v>34</v>
      </c>
      <c r="R1515">
        <f>IF(Table13[[#This Row],[MntMeatProducts]] = 0, "",Table13[[#This Row],[MntMeatProducts]])</f>
        <v>204</v>
      </c>
      <c r="S1515">
        <f>IF(Table13[[#This Row],[MntFishProducts]] = 0, "",Table13[[#This Row],[MntFishProducts]])</f>
        <v>172</v>
      </c>
      <c r="T1515">
        <f>IF(Table13[[#This Row],[MntSweetProducts]] = 0, "",Table13[[#This Row],[MntSweetProducts]])</f>
        <v>153</v>
      </c>
      <c r="U1515">
        <f>IF(Table13[[#This Row],[MntGoldProds]] = 0, "",Table13[[#This Row],[MntGoldProds]])</f>
        <v>173</v>
      </c>
      <c r="V1515">
        <v>1</v>
      </c>
      <c r="W1515">
        <v>2</v>
      </c>
      <c r="X1515">
        <v>9</v>
      </c>
      <c r="Y1515">
        <v>4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 t="s">
        <v>30</v>
      </c>
      <c r="AI1515" s="13">
        <f>SUM(Table13[[#This Row],[MntWines]:[MntGoldProds]])</f>
        <v>940</v>
      </c>
      <c r="AJ1515" s="13">
        <f>AVERAGE(Table13[[#This Row],[MntWines]:[MntGoldProds]])</f>
        <v>156.66666666666666</v>
      </c>
      <c r="AK1515">
        <f>IF(Table13[[#This Row],[Total Number of Purchases]]=0,0,Table13[[#This Row],[Total Spend]]/Table13[[#This Row],[Total Number of Purchases]])</f>
        <v>58.75</v>
      </c>
      <c r="AM1515">
        <f>SUM(Table13[[#This Row],[NumDealsPurchases]:[NumStorePurchases]])</f>
        <v>16</v>
      </c>
      <c r="AN1515" s="14">
        <f>Snapshot_Date-Table13[[#This Row],[Dt_Customer]]</f>
        <v>328</v>
      </c>
      <c r="AP1515" s="13">
        <f>Table13[[#This Row],[NumDealsPurchases]]/Table13[[#This Row],[Total Number of Purchases]]*100</f>
        <v>6.25</v>
      </c>
      <c r="AQ1515">
        <f>6-ROUNDUP(_xlfn.PERCENTRANK.INC(Table13[Recency],Table13[[#This Row],[Recency]])*5, 0)</f>
        <v>3</v>
      </c>
      <c r="AR1515">
        <f>ROUNDUP(_xlfn.PERCENTRANK.INC(Table13[Total Number of Purchases],Table13[[#This Row],[Total Number of Purchases]])*5,0)</f>
        <v>3</v>
      </c>
      <c r="AS1515">
        <f>ROUNDUP(_xlfn.PERCENTRANK.INC(Table13[Total Spend],Table13[[#This Row],[Total Spend]])*5,0)</f>
        <v>4</v>
      </c>
      <c r="AT1515" t="str">
        <f>Table13[[#This Row],[Recency Score]]&amp;Table13[[#This Row],[Frequency Score]]&amp;Table13[[#This Row],[Monetary Score]]</f>
        <v>334</v>
      </c>
      <c r="AU1515" t="str">
        <f t="shared" si="23"/>
        <v>Needs Attention</v>
      </c>
      <c r="AW1515" s="13">
        <f>DATEDIF(Table13[[#This Row],[Dt_Customer]], Snapshot_Date, "d")</f>
        <v>328</v>
      </c>
      <c r="AX1515" s="13">
        <f>Table13[[#This Row],[CL if today]]/365</f>
        <v>0.89863013698630134</v>
      </c>
      <c r="AY1515">
        <f>Table13[[#This Row],[Total Number of Purchases]]/Table13[[#This Row],[Corrected CL]]</f>
        <v>17.804878048780488</v>
      </c>
      <c r="AZ1515">
        <f>Table13[[#This Row],[Average Order Value (AOV)]]*Table13[[#This Row],[Freq per Year]]</f>
        <v>1046.0365853658536</v>
      </c>
      <c r="BA1515">
        <f>Table13[[#This Row],[Total Spend]]/Table13[[#This Row],[Corrected CL]]</f>
        <v>1046.0365853658536</v>
      </c>
      <c r="BB1515">
        <v>59.546827794561928</v>
      </c>
      <c r="BC1515" s="1">
        <f>Table13[[#This Row],[Dt_Customer]]+Table13[[#This Row],[Recency]]</f>
        <v>41646</v>
      </c>
      <c r="BD1515" s="16" t="str">
        <f>IF(COUNTIF(A:A, A1515) &gt; 1, "Duplicate", "Unique")</f>
        <v>Unique</v>
      </c>
    </row>
    <row r="1516" spans="1:56" x14ac:dyDescent="0.3">
      <c r="A1516">
        <v>4501</v>
      </c>
      <c r="B1516">
        <v>1965</v>
      </c>
      <c r="C1516" t="s">
        <v>41</v>
      </c>
      <c r="D1516" t="s">
        <v>31</v>
      </c>
      <c r="E1516">
        <v>69882</v>
      </c>
      <c r="F1516">
        <v>0</v>
      </c>
      <c r="G1516">
        <v>0</v>
      </c>
      <c r="H1516" s="1">
        <v>41588</v>
      </c>
      <c r="I1516">
        <v>94</v>
      </c>
      <c r="J1516">
        <v>292</v>
      </c>
      <c r="K1516">
        <v>127</v>
      </c>
      <c r="L1516">
        <v>635</v>
      </c>
      <c r="M1516">
        <v>132</v>
      </c>
      <c r="N1516">
        <v>127</v>
      </c>
      <c r="O1516">
        <v>165</v>
      </c>
      <c r="P1516">
        <f>IF(Table13[[#This Row],[MntWines]] = 0,"",Table13[[#This Row],[MntWines]])</f>
        <v>292</v>
      </c>
      <c r="Q1516">
        <f>IF(Table13[[#This Row],[MntFruits]] = 0, "",Table13[[#This Row],[MntFruits]])</f>
        <v>127</v>
      </c>
      <c r="R1516">
        <f>IF(Table13[[#This Row],[MntMeatProducts]] = 0, "",Table13[[#This Row],[MntMeatProducts]])</f>
        <v>635</v>
      </c>
      <c r="S1516">
        <f>IF(Table13[[#This Row],[MntFishProducts]] = 0, "",Table13[[#This Row],[MntFishProducts]])</f>
        <v>132</v>
      </c>
      <c r="T1516">
        <f>IF(Table13[[#This Row],[MntSweetProducts]] = 0, "",Table13[[#This Row],[MntSweetProducts]])</f>
        <v>127</v>
      </c>
      <c r="U1516">
        <f>IF(Table13[[#This Row],[MntGoldProds]] = 0, "",Table13[[#This Row],[MntGoldProds]])</f>
        <v>165</v>
      </c>
      <c r="V1516">
        <v>1</v>
      </c>
      <c r="W1516">
        <v>3</v>
      </c>
      <c r="X1516">
        <v>7</v>
      </c>
      <c r="Y1516">
        <v>9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30</v>
      </c>
      <c r="AI1516" s="13">
        <f>SUM(Table13[[#This Row],[MntWines]:[MntGoldProds]])</f>
        <v>1478</v>
      </c>
      <c r="AJ1516" s="13">
        <f>AVERAGE(Table13[[#This Row],[MntWines]:[MntGoldProds]])</f>
        <v>246.33333333333334</v>
      </c>
      <c r="AK1516">
        <f>IF(Table13[[#This Row],[Total Number of Purchases]]=0,0,Table13[[#This Row],[Total Spend]]/Table13[[#This Row],[Total Number of Purchases]])</f>
        <v>73.900000000000006</v>
      </c>
      <c r="AM1516">
        <f>SUM(Table13[[#This Row],[NumDealsPurchases]:[NumStorePurchases]])</f>
        <v>20</v>
      </c>
      <c r="AN1516" s="14">
        <f>Snapshot_Date-Table13[[#This Row],[Dt_Customer]]</f>
        <v>328</v>
      </c>
      <c r="AP1516" s="13">
        <f>Table13[[#This Row],[NumDealsPurchases]]/Table13[[#This Row],[Total Number of Purchases]]*100</f>
        <v>5</v>
      </c>
      <c r="AQ1516">
        <f>6-ROUNDUP(_xlfn.PERCENTRANK.INC(Table13[Recency],Table13[[#This Row],[Recency]])*5, 0)</f>
        <v>1</v>
      </c>
      <c r="AR1516">
        <f>ROUNDUP(_xlfn.PERCENTRANK.INC(Table13[Total Number of Purchases],Table13[[#This Row],[Total Number of Purchases]])*5,0)</f>
        <v>4</v>
      </c>
      <c r="AS1516">
        <f>ROUNDUP(_xlfn.PERCENTRANK.INC(Table13[Total Spend],Table13[[#This Row],[Total Spend]])*5,0)</f>
        <v>5</v>
      </c>
      <c r="AT1516" t="str">
        <f>Table13[[#This Row],[Recency Score]]&amp;Table13[[#This Row],[Frequency Score]]&amp;Table13[[#This Row],[Monetary Score]]</f>
        <v>145</v>
      </c>
      <c r="AU1516" t="str">
        <f t="shared" si="23"/>
        <v>Big Spenders</v>
      </c>
      <c r="AW1516" s="13">
        <f>DATEDIF(Table13[[#This Row],[Dt_Customer]], Snapshot_Date, "d")</f>
        <v>328</v>
      </c>
      <c r="AX1516" s="13">
        <f>Table13[[#This Row],[CL if today]]/365</f>
        <v>0.89863013698630134</v>
      </c>
      <c r="AY1516">
        <f>Table13[[#This Row],[Total Number of Purchases]]/Table13[[#This Row],[Corrected CL]]</f>
        <v>22.256097560975611</v>
      </c>
      <c r="AZ1516">
        <f>Table13[[#This Row],[Average Order Value (AOV)]]*Table13[[#This Row],[Freq per Year]]</f>
        <v>1644.7256097560978</v>
      </c>
      <c r="BA1516">
        <f>Table13[[#This Row],[Total Spend]]/Table13[[#This Row],[Corrected CL]]</f>
        <v>1644.7256097560976</v>
      </c>
      <c r="BB1516">
        <v>1876.8277945619334</v>
      </c>
      <c r="BC1516" s="1">
        <f>Table13[[#This Row],[Dt_Customer]]+Table13[[#This Row],[Recency]]</f>
        <v>41682</v>
      </c>
      <c r="BD1516" s="16" t="str">
        <f>IF(COUNTIF(A:A, A1516) &gt; 1, "Duplicate", "Unique")</f>
        <v>Unique</v>
      </c>
    </row>
    <row r="1517" spans="1:56" x14ac:dyDescent="0.3">
      <c r="A1517">
        <v>5763</v>
      </c>
      <c r="B1517">
        <v>1972</v>
      </c>
      <c r="C1517" t="s">
        <v>41</v>
      </c>
      <c r="D1517" t="s">
        <v>35</v>
      </c>
      <c r="E1517">
        <v>49854</v>
      </c>
      <c r="F1517">
        <v>1</v>
      </c>
      <c r="G1517">
        <v>0</v>
      </c>
      <c r="H1517" s="1">
        <v>41588</v>
      </c>
      <c r="I1517">
        <v>63</v>
      </c>
      <c r="J1517">
        <v>123</v>
      </c>
      <c r="K1517">
        <v>17</v>
      </c>
      <c r="L1517">
        <v>171</v>
      </c>
      <c r="M1517">
        <v>39</v>
      </c>
      <c r="N1517">
        <v>0</v>
      </c>
      <c r="O1517">
        <v>30</v>
      </c>
      <c r="P1517">
        <f>IF(Table13[[#This Row],[MntWines]] = 0,"",Table13[[#This Row],[MntWines]])</f>
        <v>123</v>
      </c>
      <c r="Q1517">
        <f>IF(Table13[[#This Row],[MntFruits]] = 0, "",Table13[[#This Row],[MntFruits]])</f>
        <v>17</v>
      </c>
      <c r="R1517">
        <f>IF(Table13[[#This Row],[MntMeatProducts]] = 0, "",Table13[[#This Row],[MntMeatProducts]])</f>
        <v>171</v>
      </c>
      <c r="S1517">
        <f>IF(Table13[[#This Row],[MntFishProducts]] = 0, "",Table13[[#This Row],[MntFishProducts]])</f>
        <v>39</v>
      </c>
      <c r="T1517" t="str">
        <f>IF(Table13[[#This Row],[MntSweetProducts]] = 0, "",Table13[[#This Row],[MntSweetProducts]])</f>
        <v/>
      </c>
      <c r="U1517">
        <f>IF(Table13[[#This Row],[MntGoldProds]] = 0, "",Table13[[#This Row],[MntGoldProds]])</f>
        <v>30</v>
      </c>
      <c r="V1517">
        <v>5</v>
      </c>
      <c r="W1517">
        <v>6</v>
      </c>
      <c r="X1517">
        <v>2</v>
      </c>
      <c r="Y1517">
        <v>5</v>
      </c>
      <c r="Z1517">
        <v>6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32</v>
      </c>
      <c r="AI1517" s="13">
        <f>SUM(Table13[[#This Row],[MntWines]:[MntGoldProds]])</f>
        <v>380</v>
      </c>
      <c r="AJ1517" s="13">
        <f>AVERAGE(Table13[[#This Row],[MntWines]:[MntGoldProds]])</f>
        <v>63.333333333333336</v>
      </c>
      <c r="AK1517">
        <f>IF(Table13[[#This Row],[Total Number of Purchases]]=0,0,Table13[[#This Row],[Total Spend]]/Table13[[#This Row],[Total Number of Purchases]])</f>
        <v>21.111111111111111</v>
      </c>
      <c r="AM1517">
        <f>SUM(Table13[[#This Row],[NumDealsPurchases]:[NumStorePurchases]])</f>
        <v>18</v>
      </c>
      <c r="AN1517" s="14">
        <f>Snapshot_Date-Table13[[#This Row],[Dt_Customer]]</f>
        <v>328</v>
      </c>
      <c r="AP1517" s="13">
        <f>Table13[[#This Row],[NumDealsPurchases]]/Table13[[#This Row],[Total Number of Purchases]]*100</f>
        <v>27.777777777777779</v>
      </c>
      <c r="AQ1517">
        <f>6-ROUNDUP(_xlfn.PERCENTRANK.INC(Table13[Recency],Table13[[#This Row],[Recency]])*5, 0)</f>
        <v>2</v>
      </c>
      <c r="AR1517">
        <f>ROUNDUP(_xlfn.PERCENTRANK.INC(Table13[Total Number of Purchases],Table13[[#This Row],[Total Number of Purchases]])*5,0)</f>
        <v>4</v>
      </c>
      <c r="AS1517">
        <f>ROUNDUP(_xlfn.PERCENTRANK.INC(Table13[Total Spend],Table13[[#This Row],[Total Spend]])*5,0)</f>
        <v>3</v>
      </c>
      <c r="AT1517" t="str">
        <f>Table13[[#This Row],[Recency Score]]&amp;Table13[[#This Row],[Frequency Score]]&amp;Table13[[#This Row],[Monetary Score]]</f>
        <v>243</v>
      </c>
      <c r="AU1517" t="str">
        <f t="shared" si="23"/>
        <v>About to Sleep</v>
      </c>
      <c r="AW1517" s="13">
        <f>DATEDIF(Table13[[#This Row],[Dt_Customer]], Snapshot_Date, "d")</f>
        <v>328</v>
      </c>
      <c r="AX1517" s="13">
        <f>Table13[[#This Row],[CL if today]]/365</f>
        <v>0.89863013698630134</v>
      </c>
      <c r="AY1517">
        <f>Table13[[#This Row],[Total Number of Purchases]]/Table13[[#This Row],[Corrected CL]]</f>
        <v>20.030487804878049</v>
      </c>
      <c r="AZ1517">
        <f>Table13[[#This Row],[Average Order Value (AOV)]]*Table13[[#This Row],[Freq per Year]]</f>
        <v>422.86585365853659</v>
      </c>
      <c r="BA1517">
        <f>Table13[[#This Row],[Total Spend]]/Table13[[#This Row],[Corrected CL]]</f>
        <v>422.86585365853659</v>
      </c>
      <c r="BB1517">
        <v>457.62839879154075</v>
      </c>
      <c r="BC1517" s="1">
        <f>Table13[[#This Row],[Dt_Customer]]+Table13[[#This Row],[Recency]]</f>
        <v>41651</v>
      </c>
      <c r="BD1517" s="16" t="str">
        <f>IF(COUNTIF(A:A, A1517) &gt; 1, "Duplicate", "Unique")</f>
        <v>Unique</v>
      </c>
    </row>
    <row r="1518" spans="1:56" x14ac:dyDescent="0.3">
      <c r="A1518">
        <v>7755</v>
      </c>
      <c r="B1518">
        <v>1954</v>
      </c>
      <c r="C1518" t="s">
        <v>37</v>
      </c>
      <c r="D1518" t="s">
        <v>33</v>
      </c>
      <c r="E1518">
        <v>57744</v>
      </c>
      <c r="F1518">
        <v>0</v>
      </c>
      <c r="G1518">
        <v>1</v>
      </c>
      <c r="H1518" s="1">
        <v>41590</v>
      </c>
      <c r="I1518">
        <v>91</v>
      </c>
      <c r="J1518">
        <v>350</v>
      </c>
      <c r="K1518">
        <v>3</v>
      </c>
      <c r="L1518">
        <v>39</v>
      </c>
      <c r="M1518">
        <v>0</v>
      </c>
      <c r="N1518">
        <v>0</v>
      </c>
      <c r="O1518">
        <v>19</v>
      </c>
      <c r="P1518">
        <f>IF(Table13[[#This Row],[MntWines]] = 0,"",Table13[[#This Row],[MntWines]])</f>
        <v>350</v>
      </c>
      <c r="Q1518">
        <f>IF(Table13[[#This Row],[MntFruits]] = 0, "",Table13[[#This Row],[MntFruits]])</f>
        <v>3</v>
      </c>
      <c r="R1518">
        <f>IF(Table13[[#This Row],[MntMeatProducts]] = 0, "",Table13[[#This Row],[MntMeatProducts]])</f>
        <v>39</v>
      </c>
      <c r="S1518" t="str">
        <f>IF(Table13[[#This Row],[MntFishProducts]] = 0, "",Table13[[#This Row],[MntFishProducts]])</f>
        <v/>
      </c>
      <c r="T1518" t="str">
        <f>IF(Table13[[#This Row],[MntSweetProducts]] = 0, "",Table13[[#This Row],[MntSweetProducts]])</f>
        <v/>
      </c>
      <c r="U1518">
        <f>IF(Table13[[#This Row],[MntGoldProds]] = 0, "",Table13[[#This Row],[MntGoldProds]])</f>
        <v>19</v>
      </c>
      <c r="V1518">
        <v>2</v>
      </c>
      <c r="W1518">
        <v>9</v>
      </c>
      <c r="X1518">
        <v>1</v>
      </c>
      <c r="Y1518">
        <v>4</v>
      </c>
      <c r="Z1518">
        <v>8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30</v>
      </c>
      <c r="AI1518" s="13">
        <f>SUM(Table13[[#This Row],[MntWines]:[MntGoldProds]])</f>
        <v>411</v>
      </c>
      <c r="AJ1518" s="13">
        <f>AVERAGE(Table13[[#This Row],[MntWines]:[MntGoldProds]])</f>
        <v>68.5</v>
      </c>
      <c r="AK1518">
        <f>IF(Table13[[#This Row],[Total Number of Purchases]]=0,0,Table13[[#This Row],[Total Spend]]/Table13[[#This Row],[Total Number of Purchases]])</f>
        <v>25.6875</v>
      </c>
      <c r="AM1518">
        <f>SUM(Table13[[#This Row],[NumDealsPurchases]:[NumStorePurchases]])</f>
        <v>16</v>
      </c>
      <c r="AN1518" s="14">
        <f>Snapshot_Date-Table13[[#This Row],[Dt_Customer]]</f>
        <v>326</v>
      </c>
      <c r="AP1518" s="13">
        <f>Table13[[#This Row],[NumDealsPurchases]]/Table13[[#This Row],[Total Number of Purchases]]*100</f>
        <v>12.5</v>
      </c>
      <c r="AQ1518">
        <f>6-ROUNDUP(_xlfn.PERCENTRANK.INC(Table13[Recency],Table13[[#This Row],[Recency]])*5, 0)</f>
        <v>1</v>
      </c>
      <c r="AR1518">
        <f>ROUNDUP(_xlfn.PERCENTRANK.INC(Table13[Total Number of Purchases],Table13[[#This Row],[Total Number of Purchases]])*5,0)</f>
        <v>3</v>
      </c>
      <c r="AS1518">
        <f>ROUNDUP(_xlfn.PERCENTRANK.INC(Table13[Total Spend],Table13[[#This Row],[Total Spend]])*5,0)</f>
        <v>3</v>
      </c>
      <c r="AT1518" t="str">
        <f>Table13[[#This Row],[Recency Score]]&amp;Table13[[#This Row],[Frequency Score]]&amp;Table13[[#This Row],[Monetary Score]]</f>
        <v>133</v>
      </c>
      <c r="AU1518" t="str">
        <f t="shared" si="23"/>
        <v>Lost</v>
      </c>
      <c r="AW1518" s="13">
        <f>DATEDIF(Table13[[#This Row],[Dt_Customer]], Snapshot_Date, "d")</f>
        <v>326</v>
      </c>
      <c r="AX1518" s="13">
        <f>Table13[[#This Row],[CL if today]]/365</f>
        <v>0.89315068493150684</v>
      </c>
      <c r="AY1518">
        <f>Table13[[#This Row],[Total Number of Purchases]]/Table13[[#This Row],[Corrected CL]]</f>
        <v>17.914110429447852</v>
      </c>
      <c r="AZ1518">
        <f>Table13[[#This Row],[Average Order Value (AOV)]]*Table13[[#This Row],[Freq per Year]]</f>
        <v>460.1687116564417</v>
      </c>
      <c r="BA1518">
        <f>Table13[[#This Row],[Total Spend]]/Table13[[#This Row],[Corrected CL]]</f>
        <v>460.1687116564417</v>
      </c>
      <c r="BB1518">
        <v>1381.7069486404832</v>
      </c>
      <c r="BC1518" s="1">
        <f>Table13[[#This Row],[Dt_Customer]]+Table13[[#This Row],[Recency]]</f>
        <v>41681</v>
      </c>
      <c r="BD1518" s="16" t="str">
        <f>IF(COUNTIF(A:A, A1518) &gt; 1, "Duplicate", "Unique")</f>
        <v>Unique</v>
      </c>
    </row>
    <row r="1519" spans="1:56" x14ac:dyDescent="0.3">
      <c r="A1519">
        <v>8625</v>
      </c>
      <c r="B1519">
        <v>1976</v>
      </c>
      <c r="C1519" t="s">
        <v>28</v>
      </c>
      <c r="D1519" t="s">
        <v>33</v>
      </c>
      <c r="E1519">
        <v>17649</v>
      </c>
      <c r="F1519">
        <v>1</v>
      </c>
      <c r="G1519">
        <v>0</v>
      </c>
      <c r="H1519" s="1">
        <v>41590</v>
      </c>
      <c r="I1519">
        <v>70</v>
      </c>
      <c r="J1519">
        <v>15</v>
      </c>
      <c r="K1519">
        <v>1</v>
      </c>
      <c r="L1519">
        <v>23</v>
      </c>
      <c r="M1519">
        <v>0</v>
      </c>
      <c r="N1519">
        <v>5</v>
      </c>
      <c r="O1519">
        <v>1</v>
      </c>
      <c r="P1519">
        <f>IF(Table13[[#This Row],[MntWines]] = 0,"",Table13[[#This Row],[MntWines]])</f>
        <v>15</v>
      </c>
      <c r="Q1519">
        <f>IF(Table13[[#This Row],[MntFruits]] = 0, "",Table13[[#This Row],[MntFruits]])</f>
        <v>1</v>
      </c>
      <c r="R1519">
        <f>IF(Table13[[#This Row],[MntMeatProducts]] = 0, "",Table13[[#This Row],[MntMeatProducts]])</f>
        <v>23</v>
      </c>
      <c r="S1519" t="str">
        <f>IF(Table13[[#This Row],[MntFishProducts]] = 0, "",Table13[[#This Row],[MntFishProducts]])</f>
        <v/>
      </c>
      <c r="T1519">
        <f>IF(Table13[[#This Row],[MntSweetProducts]] = 0, "",Table13[[#This Row],[MntSweetProducts]])</f>
        <v>5</v>
      </c>
      <c r="U1519">
        <f>IF(Table13[[#This Row],[MntGoldProds]] = 0, "",Table13[[#This Row],[MntGoldProds]])</f>
        <v>1</v>
      </c>
      <c r="V1519">
        <v>3</v>
      </c>
      <c r="W1519">
        <v>3</v>
      </c>
      <c r="X1519">
        <v>0</v>
      </c>
      <c r="Y1519">
        <v>3</v>
      </c>
      <c r="Z1519">
        <v>8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34</v>
      </c>
      <c r="AI1519" s="13">
        <f>SUM(Table13[[#This Row],[MntWines]:[MntGoldProds]])</f>
        <v>45</v>
      </c>
      <c r="AJ1519" s="13">
        <f>AVERAGE(Table13[[#This Row],[MntWines]:[MntGoldProds]])</f>
        <v>7.5</v>
      </c>
      <c r="AK1519">
        <f>IF(Table13[[#This Row],[Total Number of Purchases]]=0,0,Table13[[#This Row],[Total Spend]]/Table13[[#This Row],[Total Number of Purchases]])</f>
        <v>5</v>
      </c>
      <c r="AM1519">
        <f>SUM(Table13[[#This Row],[NumDealsPurchases]:[NumStorePurchases]])</f>
        <v>9</v>
      </c>
      <c r="AN1519" s="14">
        <f>Snapshot_Date-Table13[[#This Row],[Dt_Customer]]</f>
        <v>326</v>
      </c>
      <c r="AP1519" s="13">
        <f>Table13[[#This Row],[NumDealsPurchases]]/Table13[[#This Row],[Total Number of Purchases]]*100</f>
        <v>33.333333333333329</v>
      </c>
      <c r="AQ1519">
        <f>6-ROUNDUP(_xlfn.PERCENTRANK.INC(Table13[Recency],Table13[[#This Row],[Recency]])*5, 0)</f>
        <v>2</v>
      </c>
      <c r="AR1519">
        <f>ROUNDUP(_xlfn.PERCENTRANK.INC(Table13[Total Number of Purchases],Table13[[#This Row],[Total Number of Purchases]])*5,0)</f>
        <v>2</v>
      </c>
      <c r="AS1519">
        <f>ROUNDUP(_xlfn.PERCENTRANK.INC(Table13[Total Spend],Table13[[#This Row],[Total Spend]])*5,0)</f>
        <v>1</v>
      </c>
      <c r="AT1519" t="str">
        <f>Table13[[#This Row],[Recency Score]]&amp;Table13[[#This Row],[Frequency Score]]&amp;Table13[[#This Row],[Monetary Score]]</f>
        <v>221</v>
      </c>
      <c r="AU1519" t="str">
        <f t="shared" si="23"/>
        <v>About to Sleep</v>
      </c>
      <c r="AW1519" s="13">
        <f>DATEDIF(Table13[[#This Row],[Dt_Customer]], Snapshot_Date, "d")</f>
        <v>326</v>
      </c>
      <c r="AX1519" s="13">
        <f>Table13[[#This Row],[CL if today]]/365</f>
        <v>0.89315068493150684</v>
      </c>
      <c r="AY1519">
        <f>Table13[[#This Row],[Total Number of Purchases]]/Table13[[#This Row],[Corrected CL]]</f>
        <v>10.076687116564417</v>
      </c>
      <c r="AZ1519">
        <f>Table13[[#This Row],[Average Order Value (AOV)]]*Table13[[#This Row],[Freq per Year]]</f>
        <v>50.383435582822081</v>
      </c>
      <c r="BA1519">
        <f>Table13[[#This Row],[Total Spend]]/Table13[[#This Row],[Corrected CL]]</f>
        <v>50.383435582822088</v>
      </c>
      <c r="BB1519">
        <v>40.800604229607245</v>
      </c>
      <c r="BC1519" s="1">
        <f>Table13[[#This Row],[Dt_Customer]]+Table13[[#This Row],[Recency]]</f>
        <v>41660</v>
      </c>
      <c r="BD1519" s="16" t="str">
        <f>IF(COUNTIF(A:A, A1519) &gt; 1, "Duplicate", "Unique")</f>
        <v>Unique</v>
      </c>
    </row>
    <row r="1520" spans="1:56" x14ac:dyDescent="0.3">
      <c r="A1520">
        <v>6246</v>
      </c>
      <c r="B1520">
        <v>1953</v>
      </c>
      <c r="C1520" t="s">
        <v>28</v>
      </c>
      <c r="D1520" t="s">
        <v>31</v>
      </c>
      <c r="E1520">
        <v>73892</v>
      </c>
      <c r="F1520">
        <v>0</v>
      </c>
      <c r="G1520">
        <v>0</v>
      </c>
      <c r="H1520" s="1">
        <v>41591</v>
      </c>
      <c r="I1520">
        <v>40</v>
      </c>
      <c r="J1520">
        <v>703</v>
      </c>
      <c r="K1520">
        <v>102</v>
      </c>
      <c r="L1520">
        <v>601</v>
      </c>
      <c r="M1520">
        <v>0</v>
      </c>
      <c r="N1520">
        <v>58</v>
      </c>
      <c r="O1520">
        <v>43</v>
      </c>
      <c r="P1520">
        <f>IF(Table13[[#This Row],[MntWines]] = 0,"",Table13[[#This Row],[MntWines]])</f>
        <v>703</v>
      </c>
      <c r="Q1520">
        <f>IF(Table13[[#This Row],[MntFruits]] = 0, "",Table13[[#This Row],[MntFruits]])</f>
        <v>102</v>
      </c>
      <c r="R1520">
        <f>IF(Table13[[#This Row],[MntMeatProducts]] = 0, "",Table13[[#This Row],[MntMeatProducts]])</f>
        <v>601</v>
      </c>
      <c r="S1520" t="str">
        <f>IF(Table13[[#This Row],[MntFishProducts]] = 0, "",Table13[[#This Row],[MntFishProducts]])</f>
        <v/>
      </c>
      <c r="T1520">
        <f>IF(Table13[[#This Row],[MntSweetProducts]] = 0, "",Table13[[#This Row],[MntSweetProducts]])</f>
        <v>58</v>
      </c>
      <c r="U1520">
        <f>IF(Table13[[#This Row],[MntGoldProds]] = 0, "",Table13[[#This Row],[MntGoldProds]])</f>
        <v>43</v>
      </c>
      <c r="V1520">
        <v>1</v>
      </c>
      <c r="W1520">
        <v>3</v>
      </c>
      <c r="X1520">
        <v>11</v>
      </c>
      <c r="Y1520">
        <v>8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 t="s">
        <v>32</v>
      </c>
      <c r="AI1520" s="13">
        <f>SUM(Table13[[#This Row],[MntWines]:[MntGoldProds]])</f>
        <v>1507</v>
      </c>
      <c r="AJ1520" s="13">
        <f>AVERAGE(Table13[[#This Row],[MntWines]:[MntGoldProds]])</f>
        <v>251.16666666666666</v>
      </c>
      <c r="AK1520">
        <f>IF(Table13[[#This Row],[Total Number of Purchases]]=0,0,Table13[[#This Row],[Total Spend]]/Table13[[#This Row],[Total Number of Purchases]])</f>
        <v>65.521739130434781</v>
      </c>
      <c r="AM1520">
        <f>SUM(Table13[[#This Row],[NumDealsPurchases]:[NumStorePurchases]])</f>
        <v>23</v>
      </c>
      <c r="AN1520" s="14">
        <f>Snapshot_Date-Table13[[#This Row],[Dt_Customer]]</f>
        <v>325</v>
      </c>
      <c r="AP1520" s="13">
        <f>Table13[[#This Row],[NumDealsPurchases]]/Table13[[#This Row],[Total Number of Purchases]]*100</f>
        <v>4.3478260869565215</v>
      </c>
      <c r="AQ1520">
        <f>6-ROUNDUP(_xlfn.PERCENTRANK.INC(Table13[Recency],Table13[[#This Row],[Recency]])*5, 0)</f>
        <v>3</v>
      </c>
      <c r="AR1520">
        <f>ROUNDUP(_xlfn.PERCENTRANK.INC(Table13[Total Number of Purchases],Table13[[#This Row],[Total Number of Purchases]])*5,0)</f>
        <v>5</v>
      </c>
      <c r="AS1520">
        <f>ROUNDUP(_xlfn.PERCENTRANK.INC(Table13[Total Spend],Table13[[#This Row],[Total Spend]])*5,0)</f>
        <v>5</v>
      </c>
      <c r="AT1520" t="str">
        <f>Table13[[#This Row],[Recency Score]]&amp;Table13[[#This Row],[Frequency Score]]&amp;Table13[[#This Row],[Monetary Score]]</f>
        <v>355</v>
      </c>
      <c r="AU1520" t="str">
        <f t="shared" si="23"/>
        <v>Frequent Buyers</v>
      </c>
      <c r="AW1520" s="13">
        <f>DATEDIF(Table13[[#This Row],[Dt_Customer]], Snapshot_Date, "d")</f>
        <v>325</v>
      </c>
      <c r="AX1520" s="13">
        <f>Table13[[#This Row],[CL if today]]/365</f>
        <v>0.8904109589041096</v>
      </c>
      <c r="AY1520">
        <f>Table13[[#This Row],[Total Number of Purchases]]/Table13[[#This Row],[Corrected CL]]</f>
        <v>25.830769230769231</v>
      </c>
      <c r="AZ1520">
        <f>Table13[[#This Row],[Average Order Value (AOV)]]*Table13[[#This Row],[Freq per Year]]</f>
        <v>1692.4769230769232</v>
      </c>
      <c r="BA1520">
        <f>Table13[[#This Row],[Total Spend]]/Table13[[#This Row],[Corrected CL]]</f>
        <v>1692.476923076923</v>
      </c>
      <c r="BB1520">
        <v>1644.7256097560976</v>
      </c>
      <c r="BC1520" s="1">
        <f>Table13[[#This Row],[Dt_Customer]]+Table13[[#This Row],[Recency]]</f>
        <v>41631</v>
      </c>
      <c r="BD1520" s="16" t="str">
        <f>IF(COUNTIF(A:A, A1520) &gt; 1, "Duplicate", "Unique")</f>
        <v>Unique</v>
      </c>
    </row>
    <row r="1521" spans="1:56" x14ac:dyDescent="0.3">
      <c r="A1521">
        <v>1604</v>
      </c>
      <c r="B1521">
        <v>1960</v>
      </c>
      <c r="C1521" t="s">
        <v>41</v>
      </c>
      <c r="D1521" t="s">
        <v>33</v>
      </c>
      <c r="E1521">
        <v>47353</v>
      </c>
      <c r="F1521">
        <v>0</v>
      </c>
      <c r="G1521">
        <v>1</v>
      </c>
      <c r="H1521" s="1">
        <v>41591</v>
      </c>
      <c r="I1521">
        <v>93</v>
      </c>
      <c r="J1521">
        <v>184</v>
      </c>
      <c r="K1521">
        <v>2</v>
      </c>
      <c r="L1521">
        <v>19</v>
      </c>
      <c r="M1521">
        <v>8</v>
      </c>
      <c r="N1521">
        <v>8</v>
      </c>
      <c r="O1521">
        <v>4</v>
      </c>
      <c r="P1521">
        <f>IF(Table13[[#This Row],[MntWines]] = 0,"",Table13[[#This Row],[MntWines]])</f>
        <v>184</v>
      </c>
      <c r="Q1521">
        <f>IF(Table13[[#This Row],[MntFruits]] = 0, "",Table13[[#This Row],[MntFruits]])</f>
        <v>2</v>
      </c>
      <c r="R1521">
        <f>IF(Table13[[#This Row],[MntMeatProducts]] = 0, "",Table13[[#This Row],[MntMeatProducts]])</f>
        <v>19</v>
      </c>
      <c r="S1521">
        <f>IF(Table13[[#This Row],[MntFishProducts]] = 0, "",Table13[[#This Row],[MntFishProducts]])</f>
        <v>8</v>
      </c>
      <c r="T1521">
        <f>IF(Table13[[#This Row],[MntSweetProducts]] = 0, "",Table13[[#This Row],[MntSweetProducts]])</f>
        <v>8</v>
      </c>
      <c r="U1521">
        <f>IF(Table13[[#This Row],[MntGoldProds]] = 0, "",Table13[[#This Row],[MntGoldProds]])</f>
        <v>4</v>
      </c>
      <c r="V1521">
        <v>3</v>
      </c>
      <c r="W1521">
        <v>2</v>
      </c>
      <c r="X1521">
        <v>2</v>
      </c>
      <c r="Y1521">
        <v>6</v>
      </c>
      <c r="Z1521">
        <v>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30</v>
      </c>
      <c r="AI1521" s="13">
        <f>SUM(Table13[[#This Row],[MntWines]:[MntGoldProds]])</f>
        <v>225</v>
      </c>
      <c r="AJ1521" s="13">
        <f>AVERAGE(Table13[[#This Row],[MntWines]:[MntGoldProds]])</f>
        <v>37.5</v>
      </c>
      <c r="AK1521">
        <f>IF(Table13[[#This Row],[Total Number of Purchases]]=0,0,Table13[[#This Row],[Total Spend]]/Table13[[#This Row],[Total Number of Purchases]])</f>
        <v>17.307692307692307</v>
      </c>
      <c r="AM1521">
        <f>SUM(Table13[[#This Row],[NumDealsPurchases]:[NumStorePurchases]])</f>
        <v>13</v>
      </c>
      <c r="AN1521" s="14">
        <f>Snapshot_Date-Table13[[#This Row],[Dt_Customer]]</f>
        <v>325</v>
      </c>
      <c r="AP1521" s="13">
        <f>Table13[[#This Row],[NumDealsPurchases]]/Table13[[#This Row],[Total Number of Purchases]]*100</f>
        <v>23.076923076923077</v>
      </c>
      <c r="AQ1521">
        <f>6-ROUNDUP(_xlfn.PERCENTRANK.INC(Table13[Recency],Table13[[#This Row],[Recency]])*5, 0)</f>
        <v>1</v>
      </c>
      <c r="AR1521">
        <f>ROUNDUP(_xlfn.PERCENTRANK.INC(Table13[Total Number of Purchases],Table13[[#This Row],[Total Number of Purchases]])*5,0)</f>
        <v>3</v>
      </c>
      <c r="AS1521">
        <f>ROUNDUP(_xlfn.PERCENTRANK.INC(Table13[Total Spend],Table13[[#This Row],[Total Spend]])*5,0)</f>
        <v>3</v>
      </c>
      <c r="AT1521" t="str">
        <f>Table13[[#This Row],[Recency Score]]&amp;Table13[[#This Row],[Frequency Score]]&amp;Table13[[#This Row],[Monetary Score]]</f>
        <v>133</v>
      </c>
      <c r="AU1521" t="str">
        <f t="shared" si="23"/>
        <v>Lost</v>
      </c>
      <c r="AW1521" s="13">
        <f>DATEDIF(Table13[[#This Row],[Dt_Customer]], Snapshot_Date, "d")</f>
        <v>325</v>
      </c>
      <c r="AX1521" s="13">
        <f>Table13[[#This Row],[CL if today]]/365</f>
        <v>0.8904109589041096</v>
      </c>
      <c r="AY1521">
        <f>Table13[[#This Row],[Total Number of Purchases]]/Table13[[#This Row],[Corrected CL]]</f>
        <v>14.6</v>
      </c>
      <c r="AZ1521">
        <f>Table13[[#This Row],[Average Order Value (AOV)]]*Table13[[#This Row],[Freq per Year]]</f>
        <v>252.69230769230768</v>
      </c>
      <c r="BA1521">
        <f>Table13[[#This Row],[Total Spend]]/Table13[[#This Row],[Corrected CL]]</f>
        <v>252.69230769230768</v>
      </c>
      <c r="BB1521">
        <v>634.87878787878788</v>
      </c>
      <c r="BC1521" s="1">
        <f>Table13[[#This Row],[Dt_Customer]]+Table13[[#This Row],[Recency]]</f>
        <v>41684</v>
      </c>
      <c r="BD1521" s="16" t="str">
        <f>IF(COUNTIF(A:A, A1521) &gt; 1, "Duplicate", "Unique")</f>
        <v>Unique</v>
      </c>
    </row>
    <row r="1522" spans="1:56" x14ac:dyDescent="0.3">
      <c r="A1522">
        <v>4370</v>
      </c>
      <c r="B1522">
        <v>1966</v>
      </c>
      <c r="C1522" t="s">
        <v>28</v>
      </c>
      <c r="D1522" t="s">
        <v>35</v>
      </c>
      <c r="E1522">
        <v>43482</v>
      </c>
      <c r="F1522">
        <v>2</v>
      </c>
      <c r="G1522">
        <v>1</v>
      </c>
      <c r="H1522" s="1">
        <v>41591</v>
      </c>
      <c r="I1522">
        <v>83</v>
      </c>
      <c r="J1522">
        <v>18</v>
      </c>
      <c r="K1522">
        <v>1</v>
      </c>
      <c r="L1522">
        <v>32</v>
      </c>
      <c r="M1522">
        <v>6</v>
      </c>
      <c r="N1522">
        <v>3</v>
      </c>
      <c r="O1522">
        <v>28</v>
      </c>
      <c r="P1522">
        <f>IF(Table13[[#This Row],[MntWines]] = 0,"",Table13[[#This Row],[MntWines]])</f>
        <v>18</v>
      </c>
      <c r="Q1522">
        <f>IF(Table13[[#This Row],[MntFruits]] = 0, "",Table13[[#This Row],[MntFruits]])</f>
        <v>1</v>
      </c>
      <c r="R1522">
        <f>IF(Table13[[#This Row],[MntMeatProducts]] = 0, "",Table13[[#This Row],[MntMeatProducts]])</f>
        <v>32</v>
      </c>
      <c r="S1522">
        <f>IF(Table13[[#This Row],[MntFishProducts]] = 0, "",Table13[[#This Row],[MntFishProducts]])</f>
        <v>6</v>
      </c>
      <c r="T1522">
        <f>IF(Table13[[#This Row],[MntSweetProducts]] = 0, "",Table13[[#This Row],[MntSweetProducts]])</f>
        <v>3</v>
      </c>
      <c r="U1522">
        <f>IF(Table13[[#This Row],[MntGoldProds]] = 0, "",Table13[[#This Row],[MntGoldProds]])</f>
        <v>28</v>
      </c>
      <c r="V1522">
        <v>3</v>
      </c>
      <c r="W1522">
        <v>2</v>
      </c>
      <c r="X1522">
        <v>0</v>
      </c>
      <c r="Y1522">
        <v>4</v>
      </c>
      <c r="Z1522">
        <v>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40</v>
      </c>
      <c r="AI1522" s="13">
        <f>SUM(Table13[[#This Row],[MntWines]:[MntGoldProds]])</f>
        <v>88</v>
      </c>
      <c r="AJ1522" s="13">
        <f>AVERAGE(Table13[[#This Row],[MntWines]:[MntGoldProds]])</f>
        <v>14.666666666666666</v>
      </c>
      <c r="AK1522">
        <f>IF(Table13[[#This Row],[Total Number of Purchases]]=0,0,Table13[[#This Row],[Total Spend]]/Table13[[#This Row],[Total Number of Purchases]])</f>
        <v>9.7777777777777786</v>
      </c>
      <c r="AM1522">
        <f>SUM(Table13[[#This Row],[NumDealsPurchases]:[NumStorePurchases]])</f>
        <v>9</v>
      </c>
      <c r="AN1522" s="14">
        <f>Snapshot_Date-Table13[[#This Row],[Dt_Customer]]</f>
        <v>325</v>
      </c>
      <c r="AP1522" s="13">
        <f>Table13[[#This Row],[NumDealsPurchases]]/Table13[[#This Row],[Total Number of Purchases]]*100</f>
        <v>33.333333333333329</v>
      </c>
      <c r="AQ1522">
        <f>6-ROUNDUP(_xlfn.PERCENTRANK.INC(Table13[Recency],Table13[[#This Row],[Recency]])*5, 0)</f>
        <v>1</v>
      </c>
      <c r="AR1522">
        <f>ROUNDUP(_xlfn.PERCENTRANK.INC(Table13[Total Number of Purchases],Table13[[#This Row],[Total Number of Purchases]])*5,0)</f>
        <v>2</v>
      </c>
      <c r="AS1522">
        <f>ROUNDUP(_xlfn.PERCENTRANK.INC(Table13[Total Spend],Table13[[#This Row],[Total Spend]])*5,0)</f>
        <v>2</v>
      </c>
      <c r="AT1522" t="str">
        <f>Table13[[#This Row],[Recency Score]]&amp;Table13[[#This Row],[Frequency Score]]&amp;Table13[[#This Row],[Monetary Score]]</f>
        <v>122</v>
      </c>
      <c r="AU1522" t="str">
        <f t="shared" si="23"/>
        <v>Lost</v>
      </c>
      <c r="AW1522" s="13">
        <f>DATEDIF(Table13[[#This Row],[Dt_Customer]], Snapshot_Date, "d")</f>
        <v>325</v>
      </c>
      <c r="AX1522" s="13">
        <f>Table13[[#This Row],[CL if today]]/365</f>
        <v>0.8904109589041096</v>
      </c>
      <c r="AY1522">
        <f>Table13[[#This Row],[Total Number of Purchases]]/Table13[[#This Row],[Corrected CL]]</f>
        <v>10.107692307692307</v>
      </c>
      <c r="AZ1522">
        <f>Table13[[#This Row],[Average Order Value (AOV)]]*Table13[[#This Row],[Freq per Year]]</f>
        <v>98.830769230769235</v>
      </c>
      <c r="BA1522">
        <f>Table13[[#This Row],[Total Spend]]/Table13[[#This Row],[Corrected CL]]</f>
        <v>98.830769230769235</v>
      </c>
      <c r="BB1522">
        <v>1656.3677811550153</v>
      </c>
      <c r="BC1522" s="1">
        <f>Table13[[#This Row],[Dt_Customer]]+Table13[[#This Row],[Recency]]</f>
        <v>41674</v>
      </c>
      <c r="BD1522" s="16" t="str">
        <f>IF(COUNTIF(A:A, A1522) &gt; 1, "Duplicate", "Unique")</f>
        <v>Unique</v>
      </c>
    </row>
    <row r="1523" spans="1:56" x14ac:dyDescent="0.3">
      <c r="A1523">
        <v>9862</v>
      </c>
      <c r="B1523">
        <v>1969</v>
      </c>
      <c r="C1523" t="s">
        <v>28</v>
      </c>
      <c r="D1523" t="s">
        <v>35</v>
      </c>
      <c r="E1523">
        <v>21918</v>
      </c>
      <c r="F1523">
        <v>1</v>
      </c>
      <c r="G1523">
        <v>0</v>
      </c>
      <c r="H1523" s="1">
        <v>41592</v>
      </c>
      <c r="I1523">
        <v>37</v>
      </c>
      <c r="J1523">
        <v>1</v>
      </c>
      <c r="K1523">
        <v>6</v>
      </c>
      <c r="L1523">
        <v>7</v>
      </c>
      <c r="M1523">
        <v>11</v>
      </c>
      <c r="N1523">
        <v>5</v>
      </c>
      <c r="O1523">
        <v>3</v>
      </c>
      <c r="P1523">
        <f>IF(Table13[[#This Row],[MntWines]] = 0,"",Table13[[#This Row],[MntWines]])</f>
        <v>1</v>
      </c>
      <c r="Q1523">
        <f>IF(Table13[[#This Row],[MntFruits]] = 0, "",Table13[[#This Row],[MntFruits]])</f>
        <v>6</v>
      </c>
      <c r="R1523">
        <f>IF(Table13[[#This Row],[MntMeatProducts]] = 0, "",Table13[[#This Row],[MntMeatProducts]])</f>
        <v>7</v>
      </c>
      <c r="S1523">
        <f>IF(Table13[[#This Row],[MntFishProducts]] = 0, "",Table13[[#This Row],[MntFishProducts]])</f>
        <v>11</v>
      </c>
      <c r="T1523">
        <f>IF(Table13[[#This Row],[MntSweetProducts]] = 0, "",Table13[[#This Row],[MntSweetProducts]])</f>
        <v>5</v>
      </c>
      <c r="U1523">
        <f>IF(Table13[[#This Row],[MntGoldProds]] = 0, "",Table13[[#This Row],[MntGoldProds]])</f>
        <v>3</v>
      </c>
      <c r="V1523">
        <v>2</v>
      </c>
      <c r="W1523">
        <v>2</v>
      </c>
      <c r="X1523">
        <v>0</v>
      </c>
      <c r="Y1523">
        <v>3</v>
      </c>
      <c r="Z1523">
        <v>6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 t="s">
        <v>32</v>
      </c>
      <c r="AI1523" s="13">
        <f>SUM(Table13[[#This Row],[MntWines]:[MntGoldProds]])</f>
        <v>33</v>
      </c>
      <c r="AJ1523" s="13">
        <f>AVERAGE(Table13[[#This Row],[MntWines]:[MntGoldProds]])</f>
        <v>5.5</v>
      </c>
      <c r="AK1523">
        <f>IF(Table13[[#This Row],[Total Number of Purchases]]=0,0,Table13[[#This Row],[Total Spend]]/Table13[[#This Row],[Total Number of Purchases]])</f>
        <v>4.7142857142857144</v>
      </c>
      <c r="AM1523">
        <f>SUM(Table13[[#This Row],[NumDealsPurchases]:[NumStorePurchases]])</f>
        <v>7</v>
      </c>
      <c r="AN1523" s="14">
        <f>Snapshot_Date-Table13[[#This Row],[Dt_Customer]]</f>
        <v>324</v>
      </c>
      <c r="AP1523" s="13">
        <f>Table13[[#This Row],[NumDealsPurchases]]/Table13[[#This Row],[Total Number of Purchases]]*100</f>
        <v>28.571428571428569</v>
      </c>
      <c r="AQ1523">
        <f>6-ROUNDUP(_xlfn.PERCENTRANK.INC(Table13[Recency],Table13[[#This Row],[Recency]])*5, 0)</f>
        <v>4</v>
      </c>
      <c r="AR1523">
        <f>ROUNDUP(_xlfn.PERCENTRANK.INC(Table13[Total Number of Purchases],Table13[[#This Row],[Total Number of Purchases]])*5,0)</f>
        <v>1</v>
      </c>
      <c r="AS1523">
        <f>ROUNDUP(_xlfn.PERCENTRANK.INC(Table13[Total Spend],Table13[[#This Row],[Total Spend]])*5,0)</f>
        <v>1</v>
      </c>
      <c r="AT1523" t="str">
        <f>Table13[[#This Row],[Recency Score]]&amp;Table13[[#This Row],[Frequency Score]]&amp;Table13[[#This Row],[Monetary Score]]</f>
        <v>411</v>
      </c>
      <c r="AU1523" t="str">
        <f t="shared" si="23"/>
        <v>Potential Loyalists</v>
      </c>
      <c r="AW1523" s="13">
        <f>DATEDIF(Table13[[#This Row],[Dt_Customer]], Snapshot_Date, "d")</f>
        <v>324</v>
      </c>
      <c r="AX1523" s="13">
        <f>Table13[[#This Row],[CL if today]]/365</f>
        <v>0.88767123287671235</v>
      </c>
      <c r="AY1523">
        <f>Table13[[#This Row],[Total Number of Purchases]]/Table13[[#This Row],[Corrected CL]]</f>
        <v>7.8858024691358022</v>
      </c>
      <c r="AZ1523">
        <f>Table13[[#This Row],[Average Order Value (AOV)]]*Table13[[#This Row],[Freq per Year]]</f>
        <v>37.175925925925924</v>
      </c>
      <c r="BA1523">
        <f>Table13[[#This Row],[Total Spend]]/Table13[[#This Row],[Corrected CL]]</f>
        <v>37.175925925925924</v>
      </c>
      <c r="BB1523">
        <v>50.383435582822088</v>
      </c>
      <c r="BC1523" s="1">
        <f>Table13[[#This Row],[Dt_Customer]]+Table13[[#This Row],[Recency]]</f>
        <v>41629</v>
      </c>
      <c r="BD1523" s="16" t="str">
        <f>IF(COUNTIF(A:A, A1523) &gt; 1, "Duplicate", "Unique")</f>
        <v>Unique</v>
      </c>
    </row>
    <row r="1524" spans="1:56" x14ac:dyDescent="0.3">
      <c r="A1524">
        <v>2075</v>
      </c>
      <c r="B1524">
        <v>1969</v>
      </c>
      <c r="C1524" t="s">
        <v>28</v>
      </c>
      <c r="D1524" t="s">
        <v>33</v>
      </c>
      <c r="E1524">
        <v>72460</v>
      </c>
      <c r="F1524">
        <v>0</v>
      </c>
      <c r="G1524">
        <v>0</v>
      </c>
      <c r="H1524" s="1">
        <v>41592</v>
      </c>
      <c r="I1524">
        <v>56</v>
      </c>
      <c r="J1524">
        <v>377</v>
      </c>
      <c r="K1524">
        <v>10</v>
      </c>
      <c r="L1524">
        <v>540</v>
      </c>
      <c r="M1524">
        <v>80</v>
      </c>
      <c r="N1524">
        <v>30</v>
      </c>
      <c r="O1524">
        <v>10</v>
      </c>
      <c r="P1524">
        <f>IF(Table13[[#This Row],[MntWines]] = 0,"",Table13[[#This Row],[MntWines]])</f>
        <v>377</v>
      </c>
      <c r="Q1524">
        <f>IF(Table13[[#This Row],[MntFruits]] = 0, "",Table13[[#This Row],[MntFruits]])</f>
        <v>10</v>
      </c>
      <c r="R1524">
        <f>IF(Table13[[#This Row],[MntMeatProducts]] = 0, "",Table13[[#This Row],[MntMeatProducts]])</f>
        <v>540</v>
      </c>
      <c r="S1524">
        <f>IF(Table13[[#This Row],[MntFishProducts]] = 0, "",Table13[[#This Row],[MntFishProducts]])</f>
        <v>80</v>
      </c>
      <c r="T1524">
        <f>IF(Table13[[#This Row],[MntSweetProducts]] = 0, "",Table13[[#This Row],[MntSweetProducts]])</f>
        <v>30</v>
      </c>
      <c r="U1524">
        <f>IF(Table13[[#This Row],[MntGoldProds]] = 0, "",Table13[[#This Row],[MntGoldProds]])</f>
        <v>10</v>
      </c>
      <c r="V1524">
        <v>1</v>
      </c>
      <c r="W1524">
        <v>3</v>
      </c>
      <c r="X1524">
        <v>5</v>
      </c>
      <c r="Y1524">
        <v>7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43</v>
      </c>
      <c r="AI1524" s="13">
        <f>SUM(Table13[[#This Row],[MntWines]:[MntGoldProds]])</f>
        <v>1047</v>
      </c>
      <c r="AJ1524" s="13">
        <f>AVERAGE(Table13[[#This Row],[MntWines]:[MntGoldProds]])</f>
        <v>174.5</v>
      </c>
      <c r="AK1524">
        <f>IF(Table13[[#This Row],[Total Number of Purchases]]=0,0,Table13[[#This Row],[Total Spend]]/Table13[[#This Row],[Total Number of Purchases]])</f>
        <v>65.4375</v>
      </c>
      <c r="AM1524">
        <f>SUM(Table13[[#This Row],[NumDealsPurchases]:[NumStorePurchases]])</f>
        <v>16</v>
      </c>
      <c r="AN1524" s="14">
        <f>Snapshot_Date-Table13[[#This Row],[Dt_Customer]]</f>
        <v>324</v>
      </c>
      <c r="AP1524" s="13">
        <f>Table13[[#This Row],[NumDealsPurchases]]/Table13[[#This Row],[Total Number of Purchases]]*100</f>
        <v>6.25</v>
      </c>
      <c r="AQ1524">
        <f>6-ROUNDUP(_xlfn.PERCENTRANK.INC(Table13[Recency],Table13[[#This Row],[Recency]])*5, 0)</f>
        <v>3</v>
      </c>
      <c r="AR1524">
        <f>ROUNDUP(_xlfn.PERCENTRANK.INC(Table13[Total Number of Purchases],Table13[[#This Row],[Total Number of Purchases]])*5,0)</f>
        <v>3</v>
      </c>
      <c r="AS1524">
        <f>ROUNDUP(_xlfn.PERCENTRANK.INC(Table13[Total Spend],Table13[[#This Row],[Total Spend]])*5,0)</f>
        <v>4</v>
      </c>
      <c r="AT1524" t="str">
        <f>Table13[[#This Row],[Recency Score]]&amp;Table13[[#This Row],[Frequency Score]]&amp;Table13[[#This Row],[Monetary Score]]</f>
        <v>334</v>
      </c>
      <c r="AU1524" t="str">
        <f t="shared" si="23"/>
        <v>Needs Attention</v>
      </c>
      <c r="AW1524" s="13">
        <f>DATEDIF(Table13[[#This Row],[Dt_Customer]], Snapshot_Date, "d")</f>
        <v>324</v>
      </c>
      <c r="AX1524" s="13">
        <f>Table13[[#This Row],[CL if today]]/365</f>
        <v>0.88767123287671235</v>
      </c>
      <c r="AY1524">
        <f>Table13[[#This Row],[Total Number of Purchases]]/Table13[[#This Row],[Corrected CL]]</f>
        <v>18.02469135802469</v>
      </c>
      <c r="AZ1524">
        <f>Table13[[#This Row],[Average Order Value (AOV)]]*Table13[[#This Row],[Freq per Year]]</f>
        <v>1179.4907407407406</v>
      </c>
      <c r="BA1524">
        <f>Table13[[#This Row],[Total Spend]]/Table13[[#This Row],[Corrected CL]]</f>
        <v>1179.4907407407406</v>
      </c>
      <c r="BB1524">
        <v>460.1687116564417</v>
      </c>
      <c r="BC1524" s="1">
        <f>Table13[[#This Row],[Dt_Customer]]+Table13[[#This Row],[Recency]]</f>
        <v>41648</v>
      </c>
      <c r="BD1524" s="16" t="str">
        <f>IF(COUNTIF(A:A, A1524) &gt; 1, "Duplicate", "Unique")</f>
        <v>Unique</v>
      </c>
    </row>
    <row r="1525" spans="1:56" x14ac:dyDescent="0.3">
      <c r="A1525">
        <v>5172</v>
      </c>
      <c r="B1525">
        <v>1976</v>
      </c>
      <c r="C1525" t="s">
        <v>41</v>
      </c>
      <c r="D1525" t="s">
        <v>35</v>
      </c>
      <c r="E1525">
        <v>65104</v>
      </c>
      <c r="F1525">
        <v>0</v>
      </c>
      <c r="G1525">
        <v>1</v>
      </c>
      <c r="H1525" s="1">
        <v>41592</v>
      </c>
      <c r="I1525">
        <v>4</v>
      </c>
      <c r="J1525">
        <v>738</v>
      </c>
      <c r="K1525">
        <v>0</v>
      </c>
      <c r="L1525">
        <v>232</v>
      </c>
      <c r="M1525">
        <v>13</v>
      </c>
      <c r="N1525">
        <v>20</v>
      </c>
      <c r="O1525">
        <v>50</v>
      </c>
      <c r="P1525">
        <f>IF(Table13[[#This Row],[MntWines]] = 0,"",Table13[[#This Row],[MntWines]])</f>
        <v>738</v>
      </c>
      <c r="Q1525" t="str">
        <f>IF(Table13[[#This Row],[MntFruits]] = 0, "",Table13[[#This Row],[MntFruits]])</f>
        <v/>
      </c>
      <c r="R1525">
        <f>IF(Table13[[#This Row],[MntMeatProducts]] = 0, "",Table13[[#This Row],[MntMeatProducts]])</f>
        <v>232</v>
      </c>
      <c r="S1525">
        <f>IF(Table13[[#This Row],[MntFishProducts]] = 0, "",Table13[[#This Row],[MntFishProducts]])</f>
        <v>13</v>
      </c>
      <c r="T1525">
        <f>IF(Table13[[#This Row],[MntSweetProducts]] = 0, "",Table13[[#This Row],[MntSweetProducts]])</f>
        <v>20</v>
      </c>
      <c r="U1525">
        <f>IF(Table13[[#This Row],[MntGoldProds]] = 0, "",Table13[[#This Row],[MntGoldProds]])</f>
        <v>50</v>
      </c>
      <c r="V1525">
        <v>2</v>
      </c>
      <c r="W1525">
        <v>3</v>
      </c>
      <c r="X1525">
        <v>5</v>
      </c>
      <c r="Y1525">
        <v>7</v>
      </c>
      <c r="Z1525">
        <v>7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30</v>
      </c>
      <c r="AI1525" s="13">
        <f>SUM(Table13[[#This Row],[MntWines]:[MntGoldProds]])</f>
        <v>1053</v>
      </c>
      <c r="AJ1525" s="13">
        <f>AVERAGE(Table13[[#This Row],[MntWines]:[MntGoldProds]])</f>
        <v>175.5</v>
      </c>
      <c r="AK1525">
        <f>IF(Table13[[#This Row],[Total Number of Purchases]]=0,0,Table13[[#This Row],[Total Spend]]/Table13[[#This Row],[Total Number of Purchases]])</f>
        <v>61.941176470588232</v>
      </c>
      <c r="AM1525">
        <f>SUM(Table13[[#This Row],[NumDealsPurchases]:[NumStorePurchases]])</f>
        <v>17</v>
      </c>
      <c r="AN1525" s="14">
        <f>Snapshot_Date-Table13[[#This Row],[Dt_Customer]]</f>
        <v>324</v>
      </c>
      <c r="AP1525" s="13">
        <f>Table13[[#This Row],[NumDealsPurchases]]/Table13[[#This Row],[Total Number of Purchases]]*100</f>
        <v>11.76470588235294</v>
      </c>
      <c r="AQ1525">
        <f>6-ROUNDUP(_xlfn.PERCENTRANK.INC(Table13[Recency],Table13[[#This Row],[Recency]])*5, 0)</f>
        <v>5</v>
      </c>
      <c r="AR1525">
        <f>ROUNDUP(_xlfn.PERCENTRANK.INC(Table13[Total Number of Purchases],Table13[[#This Row],[Total Number of Purchases]])*5,0)</f>
        <v>3</v>
      </c>
      <c r="AS1525">
        <f>ROUNDUP(_xlfn.PERCENTRANK.INC(Table13[Total Spend],Table13[[#This Row],[Total Spend]])*5,0)</f>
        <v>4</v>
      </c>
      <c r="AT1525" t="str">
        <f>Table13[[#This Row],[Recency Score]]&amp;Table13[[#This Row],[Frequency Score]]&amp;Table13[[#This Row],[Monetary Score]]</f>
        <v>534</v>
      </c>
      <c r="AU1525" t="str">
        <f t="shared" si="23"/>
        <v>Loyal Customers</v>
      </c>
      <c r="AW1525" s="13">
        <f>DATEDIF(Table13[[#This Row],[Dt_Customer]], Snapshot_Date, "d")</f>
        <v>324</v>
      </c>
      <c r="AX1525" s="13">
        <f>Table13[[#This Row],[CL if today]]/365</f>
        <v>0.88767123287671235</v>
      </c>
      <c r="AY1525">
        <f>Table13[[#This Row],[Total Number of Purchases]]/Table13[[#This Row],[Corrected CL]]</f>
        <v>19.151234567901234</v>
      </c>
      <c r="AZ1525">
        <f>Table13[[#This Row],[Average Order Value (AOV)]]*Table13[[#This Row],[Freq per Year]]</f>
        <v>1186.25</v>
      </c>
      <c r="BA1525">
        <f>Table13[[#This Row],[Total Spend]]/Table13[[#This Row],[Corrected CL]]</f>
        <v>1186.25</v>
      </c>
      <c r="BB1525">
        <v>98.830769230769235</v>
      </c>
      <c r="BC1525" s="1">
        <f>Table13[[#This Row],[Dt_Customer]]+Table13[[#This Row],[Recency]]</f>
        <v>41596</v>
      </c>
      <c r="BD1525" s="16" t="str">
        <f>IF(COUNTIF(A:A, A1525) &gt; 1, "Duplicate", "Unique")</f>
        <v>Unique</v>
      </c>
    </row>
    <row r="1526" spans="1:56" x14ac:dyDescent="0.3">
      <c r="A1526">
        <v>11084</v>
      </c>
      <c r="B1526">
        <v>1976</v>
      </c>
      <c r="C1526" t="s">
        <v>41</v>
      </c>
      <c r="D1526" t="s">
        <v>35</v>
      </c>
      <c r="E1526">
        <v>65104</v>
      </c>
      <c r="F1526">
        <v>0</v>
      </c>
      <c r="G1526">
        <v>1</v>
      </c>
      <c r="H1526" s="1">
        <v>41592</v>
      </c>
      <c r="I1526">
        <v>4</v>
      </c>
      <c r="J1526">
        <v>738</v>
      </c>
      <c r="K1526">
        <v>0</v>
      </c>
      <c r="L1526">
        <v>232</v>
      </c>
      <c r="M1526">
        <v>13</v>
      </c>
      <c r="N1526">
        <v>20</v>
      </c>
      <c r="O1526">
        <v>50</v>
      </c>
      <c r="P1526">
        <f>IF(Table13[[#This Row],[MntWines]] = 0,"",Table13[[#This Row],[MntWines]])</f>
        <v>738</v>
      </c>
      <c r="Q1526" t="str">
        <f>IF(Table13[[#This Row],[MntFruits]] = 0, "",Table13[[#This Row],[MntFruits]])</f>
        <v/>
      </c>
      <c r="R1526">
        <f>IF(Table13[[#This Row],[MntMeatProducts]] = 0, "",Table13[[#This Row],[MntMeatProducts]])</f>
        <v>232</v>
      </c>
      <c r="S1526">
        <f>IF(Table13[[#This Row],[MntFishProducts]] = 0, "",Table13[[#This Row],[MntFishProducts]])</f>
        <v>13</v>
      </c>
      <c r="T1526">
        <f>IF(Table13[[#This Row],[MntSweetProducts]] = 0, "",Table13[[#This Row],[MntSweetProducts]])</f>
        <v>20</v>
      </c>
      <c r="U1526">
        <f>IF(Table13[[#This Row],[MntGoldProds]] = 0, "",Table13[[#This Row],[MntGoldProds]])</f>
        <v>50</v>
      </c>
      <c r="V1526">
        <v>2</v>
      </c>
      <c r="W1526">
        <v>3</v>
      </c>
      <c r="X1526">
        <v>5</v>
      </c>
      <c r="Y1526">
        <v>7</v>
      </c>
      <c r="Z1526">
        <v>7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 t="s">
        <v>32</v>
      </c>
      <c r="AI1526" s="13">
        <f>SUM(Table13[[#This Row],[MntWines]:[MntGoldProds]])</f>
        <v>1053</v>
      </c>
      <c r="AJ1526" s="13">
        <f>AVERAGE(Table13[[#This Row],[MntWines]:[MntGoldProds]])</f>
        <v>175.5</v>
      </c>
      <c r="AK1526">
        <f>IF(Table13[[#This Row],[Total Number of Purchases]]=0,0,Table13[[#This Row],[Total Spend]]/Table13[[#This Row],[Total Number of Purchases]])</f>
        <v>61.941176470588232</v>
      </c>
      <c r="AM1526">
        <f>SUM(Table13[[#This Row],[NumDealsPurchases]:[NumStorePurchases]])</f>
        <v>17</v>
      </c>
      <c r="AN1526" s="14">
        <f>Snapshot_Date-Table13[[#This Row],[Dt_Customer]]</f>
        <v>324</v>
      </c>
      <c r="AP1526" s="13">
        <f>Table13[[#This Row],[NumDealsPurchases]]/Table13[[#This Row],[Total Number of Purchases]]*100</f>
        <v>11.76470588235294</v>
      </c>
      <c r="AQ1526">
        <f>6-ROUNDUP(_xlfn.PERCENTRANK.INC(Table13[Recency],Table13[[#This Row],[Recency]])*5, 0)</f>
        <v>5</v>
      </c>
      <c r="AR1526">
        <f>ROUNDUP(_xlfn.PERCENTRANK.INC(Table13[Total Number of Purchases],Table13[[#This Row],[Total Number of Purchases]])*5,0)</f>
        <v>3</v>
      </c>
      <c r="AS1526">
        <f>ROUNDUP(_xlfn.PERCENTRANK.INC(Table13[Total Spend],Table13[[#This Row],[Total Spend]])*5,0)</f>
        <v>4</v>
      </c>
      <c r="AT1526" t="str">
        <f>Table13[[#This Row],[Recency Score]]&amp;Table13[[#This Row],[Frequency Score]]&amp;Table13[[#This Row],[Monetary Score]]</f>
        <v>534</v>
      </c>
      <c r="AU1526" t="str">
        <f t="shared" si="23"/>
        <v>Loyal Customers</v>
      </c>
      <c r="AW1526" s="13">
        <f>DATEDIF(Table13[[#This Row],[Dt_Customer]], Snapshot_Date, "d")</f>
        <v>324</v>
      </c>
      <c r="AX1526" s="13">
        <f>Table13[[#This Row],[CL if today]]/365</f>
        <v>0.88767123287671235</v>
      </c>
      <c r="AY1526">
        <f>Table13[[#This Row],[Total Number of Purchases]]/Table13[[#This Row],[Corrected CL]]</f>
        <v>19.151234567901234</v>
      </c>
      <c r="AZ1526">
        <f>Table13[[#This Row],[Average Order Value (AOV)]]*Table13[[#This Row],[Freq per Year]]</f>
        <v>1186.25</v>
      </c>
      <c r="BA1526">
        <f>Table13[[#This Row],[Total Spend]]/Table13[[#This Row],[Corrected CL]]</f>
        <v>1186.25</v>
      </c>
      <c r="BB1526">
        <v>252.69230769230768</v>
      </c>
      <c r="BC1526" s="1">
        <f>Table13[[#This Row],[Dt_Customer]]+Table13[[#This Row],[Recency]]</f>
        <v>41596</v>
      </c>
      <c r="BD1526" s="16" t="str">
        <f>IF(COUNTIF(A:A, A1526) &gt; 1, "Duplicate", "Unique")</f>
        <v>Unique</v>
      </c>
    </row>
    <row r="1527" spans="1:56" x14ac:dyDescent="0.3">
      <c r="A1527">
        <v>9543</v>
      </c>
      <c r="B1527">
        <v>1985</v>
      </c>
      <c r="C1527" t="s">
        <v>28</v>
      </c>
      <c r="D1527" t="s">
        <v>33</v>
      </c>
      <c r="E1527">
        <v>19986</v>
      </c>
      <c r="F1527">
        <v>1</v>
      </c>
      <c r="G1527">
        <v>0</v>
      </c>
      <c r="H1527" s="1">
        <v>41592</v>
      </c>
      <c r="I1527">
        <v>74</v>
      </c>
      <c r="J1527">
        <v>3</v>
      </c>
      <c r="K1527">
        <v>6</v>
      </c>
      <c r="L1527">
        <v>5</v>
      </c>
      <c r="M1527">
        <v>0</v>
      </c>
      <c r="N1527">
        <v>2</v>
      </c>
      <c r="O1527">
        <v>6</v>
      </c>
      <c r="P1527">
        <f>IF(Table13[[#This Row],[MntWines]] = 0,"",Table13[[#This Row],[MntWines]])</f>
        <v>3</v>
      </c>
      <c r="Q1527">
        <f>IF(Table13[[#This Row],[MntFruits]] = 0, "",Table13[[#This Row],[MntFruits]])</f>
        <v>6</v>
      </c>
      <c r="R1527">
        <f>IF(Table13[[#This Row],[MntMeatProducts]] = 0, "",Table13[[#This Row],[MntMeatProducts]])</f>
        <v>5</v>
      </c>
      <c r="S1527" t="str">
        <f>IF(Table13[[#This Row],[MntFishProducts]] = 0, "",Table13[[#This Row],[MntFishProducts]])</f>
        <v/>
      </c>
      <c r="T1527">
        <f>IF(Table13[[#This Row],[MntSweetProducts]] = 0, "",Table13[[#This Row],[MntSweetProducts]])</f>
        <v>2</v>
      </c>
      <c r="U1527">
        <f>IF(Table13[[#This Row],[MntGoldProds]] = 0, "",Table13[[#This Row],[MntGoldProds]])</f>
        <v>6</v>
      </c>
      <c r="V1527">
        <v>1</v>
      </c>
      <c r="W1527">
        <v>0</v>
      </c>
      <c r="X1527">
        <v>0</v>
      </c>
      <c r="Y1527">
        <v>3</v>
      </c>
      <c r="Z1527">
        <v>7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30</v>
      </c>
      <c r="AI1527" s="13">
        <f>SUM(Table13[[#This Row],[MntWines]:[MntGoldProds]])</f>
        <v>22</v>
      </c>
      <c r="AJ1527" s="13">
        <f>AVERAGE(Table13[[#This Row],[MntWines]:[MntGoldProds]])</f>
        <v>3.6666666666666665</v>
      </c>
      <c r="AK1527">
        <f>IF(Table13[[#This Row],[Total Number of Purchases]]=0,0,Table13[[#This Row],[Total Spend]]/Table13[[#This Row],[Total Number of Purchases]])</f>
        <v>5.5</v>
      </c>
      <c r="AM1527">
        <f>SUM(Table13[[#This Row],[NumDealsPurchases]:[NumStorePurchases]])</f>
        <v>4</v>
      </c>
      <c r="AN1527" s="14">
        <f>Snapshot_Date-Table13[[#This Row],[Dt_Customer]]</f>
        <v>324</v>
      </c>
      <c r="AP1527" s="13">
        <f>Table13[[#This Row],[NumDealsPurchases]]/Table13[[#This Row],[Total Number of Purchases]]*100</f>
        <v>25</v>
      </c>
      <c r="AQ1527">
        <f>6-ROUNDUP(_xlfn.PERCENTRANK.INC(Table13[Recency],Table13[[#This Row],[Recency]])*5, 0)</f>
        <v>2</v>
      </c>
      <c r="AR1527">
        <f>ROUNDUP(_xlfn.PERCENTRANK.INC(Table13[Total Number of Purchases],Table13[[#This Row],[Total Number of Purchases]])*5,0)</f>
        <v>1</v>
      </c>
      <c r="AS1527">
        <f>ROUNDUP(_xlfn.PERCENTRANK.INC(Table13[Total Spend],Table13[[#This Row],[Total Spend]])*5,0)</f>
        <v>1</v>
      </c>
      <c r="AT1527" t="str">
        <f>Table13[[#This Row],[Recency Score]]&amp;Table13[[#This Row],[Frequency Score]]&amp;Table13[[#This Row],[Monetary Score]]</f>
        <v>211</v>
      </c>
      <c r="AU1527" t="str">
        <f t="shared" si="23"/>
        <v>About to Sleep</v>
      </c>
      <c r="AW1527" s="13">
        <f>DATEDIF(Table13[[#This Row],[Dt_Customer]], Snapshot_Date, "d")</f>
        <v>324</v>
      </c>
      <c r="AX1527" s="13">
        <f>Table13[[#This Row],[CL if today]]/365</f>
        <v>0.88767123287671235</v>
      </c>
      <c r="AY1527">
        <f>Table13[[#This Row],[Total Number of Purchases]]/Table13[[#This Row],[Corrected CL]]</f>
        <v>4.5061728395061724</v>
      </c>
      <c r="AZ1527">
        <f>Table13[[#This Row],[Average Order Value (AOV)]]*Table13[[#This Row],[Freq per Year]]</f>
        <v>24.783950617283949</v>
      </c>
      <c r="BA1527">
        <f>Table13[[#This Row],[Total Spend]]/Table13[[#This Row],[Corrected CL]]</f>
        <v>24.783950617283949</v>
      </c>
      <c r="BB1527">
        <v>1046.0365853658536</v>
      </c>
      <c r="BC1527" s="1">
        <f>Table13[[#This Row],[Dt_Customer]]+Table13[[#This Row],[Recency]]</f>
        <v>41666</v>
      </c>
      <c r="BD1527" s="16" t="str">
        <f>IF(COUNTIF(A:A, A1527) &gt; 1, "Duplicate", "Unique")</f>
        <v>Unique</v>
      </c>
    </row>
    <row r="1528" spans="1:56" x14ac:dyDescent="0.3">
      <c r="A1528">
        <v>7093</v>
      </c>
      <c r="B1528">
        <v>1985</v>
      </c>
      <c r="C1528" t="s">
        <v>28</v>
      </c>
      <c r="D1528" t="s">
        <v>33</v>
      </c>
      <c r="E1528">
        <v>19986</v>
      </c>
      <c r="F1528">
        <v>1</v>
      </c>
      <c r="G1528">
        <v>0</v>
      </c>
      <c r="H1528" s="1">
        <v>41592</v>
      </c>
      <c r="I1528">
        <v>74</v>
      </c>
      <c r="J1528">
        <v>3</v>
      </c>
      <c r="K1528">
        <v>6</v>
      </c>
      <c r="L1528">
        <v>5</v>
      </c>
      <c r="M1528">
        <v>0</v>
      </c>
      <c r="N1528">
        <v>2</v>
      </c>
      <c r="O1528">
        <v>6</v>
      </c>
      <c r="P1528">
        <f>IF(Table13[[#This Row],[MntWines]] = 0,"",Table13[[#This Row],[MntWines]])</f>
        <v>3</v>
      </c>
      <c r="Q1528">
        <f>IF(Table13[[#This Row],[MntFruits]] = 0, "",Table13[[#This Row],[MntFruits]])</f>
        <v>6</v>
      </c>
      <c r="R1528">
        <f>IF(Table13[[#This Row],[MntMeatProducts]] = 0, "",Table13[[#This Row],[MntMeatProducts]])</f>
        <v>5</v>
      </c>
      <c r="S1528" t="str">
        <f>IF(Table13[[#This Row],[MntFishProducts]] = 0, "",Table13[[#This Row],[MntFishProducts]])</f>
        <v/>
      </c>
      <c r="T1528">
        <f>IF(Table13[[#This Row],[MntSweetProducts]] = 0, "",Table13[[#This Row],[MntSweetProducts]])</f>
        <v>2</v>
      </c>
      <c r="U1528">
        <f>IF(Table13[[#This Row],[MntGoldProds]] = 0, "",Table13[[#This Row],[MntGoldProds]])</f>
        <v>6</v>
      </c>
      <c r="V1528">
        <v>1</v>
      </c>
      <c r="W1528">
        <v>0</v>
      </c>
      <c r="X1528">
        <v>0</v>
      </c>
      <c r="Y1528">
        <v>3</v>
      </c>
      <c r="Z1528">
        <v>7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30</v>
      </c>
      <c r="AI1528" s="13">
        <f>SUM(Table13[[#This Row],[MntWines]:[MntGoldProds]])</f>
        <v>22</v>
      </c>
      <c r="AJ1528" s="13">
        <f>AVERAGE(Table13[[#This Row],[MntWines]:[MntGoldProds]])</f>
        <v>3.6666666666666665</v>
      </c>
      <c r="AK1528">
        <f>IF(Table13[[#This Row],[Total Number of Purchases]]=0,0,Table13[[#This Row],[Total Spend]]/Table13[[#This Row],[Total Number of Purchases]])</f>
        <v>5.5</v>
      </c>
      <c r="AM1528">
        <f>SUM(Table13[[#This Row],[NumDealsPurchases]:[NumStorePurchases]])</f>
        <v>4</v>
      </c>
      <c r="AN1528" s="14">
        <f>Snapshot_Date-Table13[[#This Row],[Dt_Customer]]</f>
        <v>324</v>
      </c>
      <c r="AP1528" s="13">
        <f>Table13[[#This Row],[NumDealsPurchases]]/Table13[[#This Row],[Total Number of Purchases]]*100</f>
        <v>25</v>
      </c>
      <c r="AQ1528">
        <f>6-ROUNDUP(_xlfn.PERCENTRANK.INC(Table13[Recency],Table13[[#This Row],[Recency]])*5, 0)</f>
        <v>2</v>
      </c>
      <c r="AR1528">
        <f>ROUNDUP(_xlfn.PERCENTRANK.INC(Table13[Total Number of Purchases],Table13[[#This Row],[Total Number of Purchases]])*5,0)</f>
        <v>1</v>
      </c>
      <c r="AS1528">
        <f>ROUNDUP(_xlfn.PERCENTRANK.INC(Table13[Total Spend],Table13[[#This Row],[Total Spend]])*5,0)</f>
        <v>1</v>
      </c>
      <c r="AT1528" t="str">
        <f>Table13[[#This Row],[Recency Score]]&amp;Table13[[#This Row],[Frequency Score]]&amp;Table13[[#This Row],[Monetary Score]]</f>
        <v>211</v>
      </c>
      <c r="AU1528" t="str">
        <f t="shared" si="23"/>
        <v>About to Sleep</v>
      </c>
      <c r="AW1528" s="13">
        <f>DATEDIF(Table13[[#This Row],[Dt_Customer]], Snapshot_Date, "d")</f>
        <v>324</v>
      </c>
      <c r="AX1528" s="13">
        <f>Table13[[#This Row],[CL if today]]/365</f>
        <v>0.88767123287671235</v>
      </c>
      <c r="AY1528">
        <f>Table13[[#This Row],[Total Number of Purchases]]/Table13[[#This Row],[Corrected CL]]</f>
        <v>4.5061728395061724</v>
      </c>
      <c r="AZ1528">
        <f>Table13[[#This Row],[Average Order Value (AOV)]]*Table13[[#This Row],[Freq per Year]]</f>
        <v>24.783950617283949</v>
      </c>
      <c r="BA1528">
        <f>Table13[[#This Row],[Total Spend]]/Table13[[#This Row],[Corrected CL]]</f>
        <v>24.783950617283949</v>
      </c>
      <c r="BB1528">
        <v>422.86585365853659</v>
      </c>
      <c r="BC1528" s="1">
        <f>Table13[[#This Row],[Dt_Customer]]+Table13[[#This Row],[Recency]]</f>
        <v>41666</v>
      </c>
      <c r="BD1528" s="16" t="str">
        <f>IF(COUNTIF(A:A, A1528) &gt; 1, "Duplicate", "Unique")</f>
        <v>Unique</v>
      </c>
    </row>
    <row r="1529" spans="1:56" x14ac:dyDescent="0.3">
      <c r="A1529">
        <v>6274</v>
      </c>
      <c r="B1529">
        <v>1948</v>
      </c>
      <c r="C1529" t="s">
        <v>41</v>
      </c>
      <c r="D1529" t="s">
        <v>33</v>
      </c>
      <c r="E1529">
        <v>83790</v>
      </c>
      <c r="F1529">
        <v>0</v>
      </c>
      <c r="G1529">
        <v>0</v>
      </c>
      <c r="H1529" s="1">
        <v>41593</v>
      </c>
      <c r="I1529">
        <v>81</v>
      </c>
      <c r="J1529">
        <v>1076</v>
      </c>
      <c r="K1529">
        <v>16</v>
      </c>
      <c r="L1529">
        <v>417</v>
      </c>
      <c r="M1529">
        <v>42</v>
      </c>
      <c r="N1529">
        <v>48</v>
      </c>
      <c r="O1529">
        <v>16</v>
      </c>
      <c r="P1529">
        <f>IF(Table13[[#This Row],[MntWines]] = 0,"",Table13[[#This Row],[MntWines]])</f>
        <v>1076</v>
      </c>
      <c r="Q1529">
        <f>IF(Table13[[#This Row],[MntFruits]] = 0, "",Table13[[#This Row],[MntFruits]])</f>
        <v>16</v>
      </c>
      <c r="R1529">
        <f>IF(Table13[[#This Row],[MntMeatProducts]] = 0, "",Table13[[#This Row],[MntMeatProducts]])</f>
        <v>417</v>
      </c>
      <c r="S1529">
        <f>IF(Table13[[#This Row],[MntFishProducts]] = 0, "",Table13[[#This Row],[MntFishProducts]])</f>
        <v>42</v>
      </c>
      <c r="T1529">
        <f>IF(Table13[[#This Row],[MntSweetProducts]] = 0, "",Table13[[#This Row],[MntSweetProducts]])</f>
        <v>48</v>
      </c>
      <c r="U1529">
        <f>IF(Table13[[#This Row],[MntGoldProds]] = 0, "",Table13[[#This Row],[MntGoldProds]])</f>
        <v>16</v>
      </c>
      <c r="V1529">
        <v>1</v>
      </c>
      <c r="W1529">
        <v>8</v>
      </c>
      <c r="X1529">
        <v>10</v>
      </c>
      <c r="Y1529">
        <v>6</v>
      </c>
      <c r="Z1529">
        <v>3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0</v>
      </c>
      <c r="AG1529">
        <v>0</v>
      </c>
      <c r="AH1529" t="s">
        <v>43</v>
      </c>
      <c r="AI1529" s="13">
        <f>SUM(Table13[[#This Row],[MntWines]:[MntGoldProds]])</f>
        <v>1615</v>
      </c>
      <c r="AJ1529" s="13">
        <f>AVERAGE(Table13[[#This Row],[MntWines]:[MntGoldProds]])</f>
        <v>269.16666666666669</v>
      </c>
      <c r="AK1529">
        <f>IF(Table13[[#This Row],[Total Number of Purchases]]=0,0,Table13[[#This Row],[Total Spend]]/Table13[[#This Row],[Total Number of Purchases]])</f>
        <v>64.599999999999994</v>
      </c>
      <c r="AM1529">
        <f>SUM(Table13[[#This Row],[NumDealsPurchases]:[NumStorePurchases]])</f>
        <v>25</v>
      </c>
      <c r="AN1529" s="14">
        <f>Snapshot_Date-Table13[[#This Row],[Dt_Customer]]</f>
        <v>323</v>
      </c>
      <c r="AP1529" s="13">
        <f>Table13[[#This Row],[NumDealsPurchases]]/Table13[[#This Row],[Total Number of Purchases]]*100</f>
        <v>4</v>
      </c>
      <c r="AQ1529">
        <f>6-ROUNDUP(_xlfn.PERCENTRANK.INC(Table13[Recency],Table13[[#This Row],[Recency]])*5, 0)</f>
        <v>1</v>
      </c>
      <c r="AR1529">
        <f>ROUNDUP(_xlfn.PERCENTRANK.INC(Table13[Total Number of Purchases],Table13[[#This Row],[Total Number of Purchases]])*5,0)</f>
        <v>5</v>
      </c>
      <c r="AS1529">
        <f>ROUNDUP(_xlfn.PERCENTRANK.INC(Table13[Total Spend],Table13[[#This Row],[Total Spend]])*5,0)</f>
        <v>5</v>
      </c>
      <c r="AT1529" t="str">
        <f>Table13[[#This Row],[Recency Score]]&amp;Table13[[#This Row],[Frequency Score]]&amp;Table13[[#This Row],[Monetary Score]]</f>
        <v>155</v>
      </c>
      <c r="AU1529" t="str">
        <f t="shared" si="23"/>
        <v>Frequent Buyers</v>
      </c>
      <c r="AW1529" s="13">
        <f>DATEDIF(Table13[[#This Row],[Dt_Customer]], Snapshot_Date, "d")</f>
        <v>323</v>
      </c>
      <c r="AX1529" s="13">
        <f>Table13[[#This Row],[CL if today]]/365</f>
        <v>0.8849315068493151</v>
      </c>
      <c r="AY1529">
        <f>Table13[[#This Row],[Total Number of Purchases]]/Table13[[#This Row],[Corrected CL]]</f>
        <v>28.25077399380805</v>
      </c>
      <c r="AZ1529">
        <f>Table13[[#This Row],[Average Order Value (AOV)]]*Table13[[#This Row],[Freq per Year]]</f>
        <v>1824.9999999999998</v>
      </c>
      <c r="BA1529">
        <f>Table13[[#This Row],[Total Spend]]/Table13[[#This Row],[Corrected CL]]</f>
        <v>1825</v>
      </c>
      <c r="BB1529">
        <v>24.783950617283949</v>
      </c>
      <c r="BC1529" s="1">
        <f>Table13[[#This Row],[Dt_Customer]]+Table13[[#This Row],[Recency]]</f>
        <v>41674</v>
      </c>
      <c r="BD1529" s="16" t="str">
        <f>IF(COUNTIF(A:A, A1529) &gt; 1, "Duplicate", "Unique")</f>
        <v>Unique</v>
      </c>
    </row>
    <row r="1530" spans="1:56" x14ac:dyDescent="0.3">
      <c r="A1530">
        <v>8180</v>
      </c>
      <c r="B1530">
        <v>1952</v>
      </c>
      <c r="C1530" t="s">
        <v>41</v>
      </c>
      <c r="D1530" t="s">
        <v>29</v>
      </c>
      <c r="E1530">
        <v>59354</v>
      </c>
      <c r="F1530">
        <v>1</v>
      </c>
      <c r="G1530">
        <v>1</v>
      </c>
      <c r="H1530" s="1">
        <v>41593</v>
      </c>
      <c r="I1530">
        <v>53</v>
      </c>
      <c r="J1530">
        <v>233</v>
      </c>
      <c r="K1530">
        <v>2</v>
      </c>
      <c r="L1530">
        <v>53</v>
      </c>
      <c r="M1530">
        <v>3</v>
      </c>
      <c r="N1530">
        <v>5</v>
      </c>
      <c r="O1530">
        <v>14</v>
      </c>
      <c r="P1530">
        <f>IF(Table13[[#This Row],[MntWines]] = 0,"",Table13[[#This Row],[MntWines]])</f>
        <v>233</v>
      </c>
      <c r="Q1530">
        <f>IF(Table13[[#This Row],[MntFruits]] = 0, "",Table13[[#This Row],[MntFruits]])</f>
        <v>2</v>
      </c>
      <c r="R1530">
        <f>IF(Table13[[#This Row],[MntMeatProducts]] = 0, "",Table13[[#This Row],[MntMeatProducts]])</f>
        <v>53</v>
      </c>
      <c r="S1530">
        <f>IF(Table13[[#This Row],[MntFishProducts]] = 0, "",Table13[[#This Row],[MntFishProducts]])</f>
        <v>3</v>
      </c>
      <c r="T1530">
        <f>IF(Table13[[#This Row],[MntSweetProducts]] = 0, "",Table13[[#This Row],[MntSweetProducts]])</f>
        <v>5</v>
      </c>
      <c r="U1530">
        <f>IF(Table13[[#This Row],[MntGoldProds]] = 0, "",Table13[[#This Row],[MntGoldProds]])</f>
        <v>14</v>
      </c>
      <c r="V1530">
        <v>3</v>
      </c>
      <c r="W1530">
        <v>6</v>
      </c>
      <c r="X1530">
        <v>1</v>
      </c>
      <c r="Y1530">
        <v>5</v>
      </c>
      <c r="Z1530">
        <v>6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34</v>
      </c>
      <c r="AI1530" s="13">
        <f>SUM(Table13[[#This Row],[MntWines]:[MntGoldProds]])</f>
        <v>310</v>
      </c>
      <c r="AJ1530" s="13">
        <f>AVERAGE(Table13[[#This Row],[MntWines]:[MntGoldProds]])</f>
        <v>51.666666666666664</v>
      </c>
      <c r="AK1530">
        <f>IF(Table13[[#This Row],[Total Number of Purchases]]=0,0,Table13[[#This Row],[Total Spend]]/Table13[[#This Row],[Total Number of Purchases]])</f>
        <v>20.666666666666668</v>
      </c>
      <c r="AM1530">
        <f>SUM(Table13[[#This Row],[NumDealsPurchases]:[NumStorePurchases]])</f>
        <v>15</v>
      </c>
      <c r="AN1530" s="14">
        <f>Snapshot_Date-Table13[[#This Row],[Dt_Customer]]</f>
        <v>323</v>
      </c>
      <c r="AP1530" s="13">
        <f>Table13[[#This Row],[NumDealsPurchases]]/Table13[[#This Row],[Total Number of Purchases]]*100</f>
        <v>20</v>
      </c>
      <c r="AQ1530">
        <f>6-ROUNDUP(_xlfn.PERCENTRANK.INC(Table13[Recency],Table13[[#This Row],[Recency]])*5, 0)</f>
        <v>3</v>
      </c>
      <c r="AR1530">
        <f>ROUNDUP(_xlfn.PERCENTRANK.INC(Table13[Total Number of Purchases],Table13[[#This Row],[Total Number of Purchases]])*5,0)</f>
        <v>3</v>
      </c>
      <c r="AS1530">
        <f>ROUNDUP(_xlfn.PERCENTRANK.INC(Table13[Total Spend],Table13[[#This Row],[Total Spend]])*5,0)</f>
        <v>3</v>
      </c>
      <c r="AT1530" t="str">
        <f>Table13[[#This Row],[Recency Score]]&amp;Table13[[#This Row],[Frequency Score]]&amp;Table13[[#This Row],[Monetary Score]]</f>
        <v>333</v>
      </c>
      <c r="AU1530" t="str">
        <f t="shared" si="23"/>
        <v>Needs Attention</v>
      </c>
      <c r="AW1530" s="13">
        <f>DATEDIF(Table13[[#This Row],[Dt_Customer]], Snapshot_Date, "d")</f>
        <v>323</v>
      </c>
      <c r="AX1530" s="13">
        <f>Table13[[#This Row],[CL if today]]/365</f>
        <v>0.8849315068493151</v>
      </c>
      <c r="AY1530">
        <f>Table13[[#This Row],[Total Number of Purchases]]/Table13[[#This Row],[Corrected CL]]</f>
        <v>16.950464396284829</v>
      </c>
      <c r="AZ1530">
        <f>Table13[[#This Row],[Average Order Value (AOV)]]*Table13[[#This Row],[Freq per Year]]</f>
        <v>350.30959752321985</v>
      </c>
      <c r="BA1530">
        <f>Table13[[#This Row],[Total Spend]]/Table13[[#This Row],[Corrected CL]]</f>
        <v>350.30959752321979</v>
      </c>
      <c r="BB1530">
        <v>1179.4907407407406</v>
      </c>
      <c r="BC1530" s="1">
        <f>Table13[[#This Row],[Dt_Customer]]+Table13[[#This Row],[Recency]]</f>
        <v>41646</v>
      </c>
      <c r="BD1530" s="16" t="str">
        <f>IF(COUNTIF(A:A, A1530) &gt; 1, "Duplicate", "Unique")</f>
        <v>Unique</v>
      </c>
    </row>
    <row r="1531" spans="1:56" x14ac:dyDescent="0.3">
      <c r="A1531">
        <v>2125</v>
      </c>
      <c r="B1531">
        <v>1959</v>
      </c>
      <c r="C1531" t="s">
        <v>28</v>
      </c>
      <c r="D1531" t="s">
        <v>29</v>
      </c>
      <c r="E1531">
        <v>63033</v>
      </c>
      <c r="F1531">
        <v>0</v>
      </c>
      <c r="G1531">
        <v>0</v>
      </c>
      <c r="H1531" s="1">
        <v>41593</v>
      </c>
      <c r="I1531">
        <v>82</v>
      </c>
      <c r="J1531">
        <v>194</v>
      </c>
      <c r="K1531">
        <v>61</v>
      </c>
      <c r="L1531">
        <v>480</v>
      </c>
      <c r="M1531">
        <v>225</v>
      </c>
      <c r="N1531">
        <v>112</v>
      </c>
      <c r="O1531">
        <v>30</v>
      </c>
      <c r="P1531">
        <f>IF(Table13[[#This Row],[MntWines]] = 0,"",Table13[[#This Row],[MntWines]])</f>
        <v>194</v>
      </c>
      <c r="Q1531">
        <f>IF(Table13[[#This Row],[MntFruits]] = 0, "",Table13[[#This Row],[MntFruits]])</f>
        <v>61</v>
      </c>
      <c r="R1531">
        <f>IF(Table13[[#This Row],[MntMeatProducts]] = 0, "",Table13[[#This Row],[MntMeatProducts]])</f>
        <v>480</v>
      </c>
      <c r="S1531">
        <f>IF(Table13[[#This Row],[MntFishProducts]] = 0, "",Table13[[#This Row],[MntFishProducts]])</f>
        <v>225</v>
      </c>
      <c r="T1531">
        <f>IF(Table13[[#This Row],[MntSweetProducts]] = 0, "",Table13[[#This Row],[MntSweetProducts]])</f>
        <v>112</v>
      </c>
      <c r="U1531">
        <f>IF(Table13[[#This Row],[MntGoldProds]] = 0, "",Table13[[#This Row],[MntGoldProds]])</f>
        <v>30</v>
      </c>
      <c r="V1531">
        <v>1</v>
      </c>
      <c r="W1531">
        <v>3</v>
      </c>
      <c r="X1531">
        <v>4</v>
      </c>
      <c r="Y1531">
        <v>8</v>
      </c>
      <c r="Z1531">
        <v>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34</v>
      </c>
      <c r="AI1531" s="13">
        <f>SUM(Table13[[#This Row],[MntWines]:[MntGoldProds]])</f>
        <v>1102</v>
      </c>
      <c r="AJ1531" s="13">
        <f>AVERAGE(Table13[[#This Row],[MntWines]:[MntGoldProds]])</f>
        <v>183.66666666666666</v>
      </c>
      <c r="AK1531">
        <f>IF(Table13[[#This Row],[Total Number of Purchases]]=0,0,Table13[[#This Row],[Total Spend]]/Table13[[#This Row],[Total Number of Purchases]])</f>
        <v>68.875</v>
      </c>
      <c r="AM1531">
        <f>SUM(Table13[[#This Row],[NumDealsPurchases]:[NumStorePurchases]])</f>
        <v>16</v>
      </c>
      <c r="AN1531" s="14">
        <f>Snapshot_Date-Table13[[#This Row],[Dt_Customer]]</f>
        <v>323</v>
      </c>
      <c r="AP1531" s="13">
        <f>Table13[[#This Row],[NumDealsPurchases]]/Table13[[#This Row],[Total Number of Purchases]]*100</f>
        <v>6.25</v>
      </c>
      <c r="AQ1531">
        <f>6-ROUNDUP(_xlfn.PERCENTRANK.INC(Table13[Recency],Table13[[#This Row],[Recency]])*5, 0)</f>
        <v>1</v>
      </c>
      <c r="AR1531">
        <f>ROUNDUP(_xlfn.PERCENTRANK.INC(Table13[Total Number of Purchases],Table13[[#This Row],[Total Number of Purchases]])*5,0)</f>
        <v>3</v>
      </c>
      <c r="AS1531">
        <f>ROUNDUP(_xlfn.PERCENTRANK.INC(Table13[Total Spend],Table13[[#This Row],[Total Spend]])*5,0)</f>
        <v>4</v>
      </c>
      <c r="AT1531" t="str">
        <f>Table13[[#This Row],[Recency Score]]&amp;Table13[[#This Row],[Frequency Score]]&amp;Table13[[#This Row],[Monetary Score]]</f>
        <v>134</v>
      </c>
      <c r="AU1531" t="str">
        <f t="shared" si="23"/>
        <v>Lost</v>
      </c>
      <c r="AW1531" s="13">
        <f>DATEDIF(Table13[[#This Row],[Dt_Customer]], Snapshot_Date, "d")</f>
        <v>323</v>
      </c>
      <c r="AX1531" s="13">
        <f>Table13[[#This Row],[CL if today]]/365</f>
        <v>0.8849315068493151</v>
      </c>
      <c r="AY1531">
        <f>Table13[[#This Row],[Total Number of Purchases]]/Table13[[#This Row],[Corrected CL]]</f>
        <v>18.080495356037151</v>
      </c>
      <c r="AZ1531">
        <f>Table13[[#This Row],[Average Order Value (AOV)]]*Table13[[#This Row],[Freq per Year]]</f>
        <v>1245.2941176470588</v>
      </c>
      <c r="BA1531">
        <f>Table13[[#This Row],[Total Spend]]/Table13[[#This Row],[Corrected CL]]</f>
        <v>1245.2941176470588</v>
      </c>
      <c r="BB1531">
        <v>1692.476923076923</v>
      </c>
      <c r="BC1531" s="1">
        <f>Table13[[#This Row],[Dt_Customer]]+Table13[[#This Row],[Recency]]</f>
        <v>41675</v>
      </c>
      <c r="BD1531" s="16" t="str">
        <f>IF(COUNTIF(A:A, A1531) &gt; 1, "Duplicate", "Unique")</f>
        <v>Unique</v>
      </c>
    </row>
    <row r="1532" spans="1:56" x14ac:dyDescent="0.3">
      <c r="A1532">
        <v>146</v>
      </c>
      <c r="B1532">
        <v>1960</v>
      </c>
      <c r="C1532" t="s">
        <v>37</v>
      </c>
      <c r="D1532" t="s">
        <v>31</v>
      </c>
      <c r="E1532">
        <v>76045</v>
      </c>
      <c r="F1532">
        <v>0</v>
      </c>
      <c r="G1532">
        <v>0</v>
      </c>
      <c r="H1532" s="1">
        <v>41593</v>
      </c>
      <c r="I1532">
        <v>78</v>
      </c>
      <c r="J1532">
        <v>760</v>
      </c>
      <c r="K1532">
        <v>53</v>
      </c>
      <c r="L1532">
        <v>400</v>
      </c>
      <c r="M1532">
        <v>17</v>
      </c>
      <c r="N1532">
        <v>93</v>
      </c>
      <c r="O1532">
        <v>0</v>
      </c>
      <c r="P1532">
        <f>IF(Table13[[#This Row],[MntWines]] = 0,"",Table13[[#This Row],[MntWines]])</f>
        <v>760</v>
      </c>
      <c r="Q1532">
        <f>IF(Table13[[#This Row],[MntFruits]] = 0, "",Table13[[#This Row],[MntFruits]])</f>
        <v>53</v>
      </c>
      <c r="R1532">
        <f>IF(Table13[[#This Row],[MntMeatProducts]] = 0, "",Table13[[#This Row],[MntMeatProducts]])</f>
        <v>400</v>
      </c>
      <c r="S1532">
        <f>IF(Table13[[#This Row],[MntFishProducts]] = 0, "",Table13[[#This Row],[MntFishProducts]])</f>
        <v>17</v>
      </c>
      <c r="T1532">
        <f>IF(Table13[[#This Row],[MntSweetProducts]] = 0, "",Table13[[#This Row],[MntSweetProducts]])</f>
        <v>93</v>
      </c>
      <c r="U1532" t="str">
        <f>IF(Table13[[#This Row],[MntGoldProds]] = 0, "",Table13[[#This Row],[MntGoldProds]])</f>
        <v/>
      </c>
      <c r="V1532">
        <v>1</v>
      </c>
      <c r="W1532">
        <v>4</v>
      </c>
      <c r="X1532">
        <v>5</v>
      </c>
      <c r="Y1532">
        <v>11</v>
      </c>
      <c r="Z1532">
        <v>2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30</v>
      </c>
      <c r="AI1532" s="13">
        <f>SUM(Table13[[#This Row],[MntWines]:[MntGoldProds]])</f>
        <v>1323</v>
      </c>
      <c r="AJ1532" s="13">
        <f>AVERAGE(Table13[[#This Row],[MntWines]:[MntGoldProds]])</f>
        <v>220.5</v>
      </c>
      <c r="AK1532">
        <f>IF(Table13[[#This Row],[Total Number of Purchases]]=0,0,Table13[[#This Row],[Total Spend]]/Table13[[#This Row],[Total Number of Purchases]])</f>
        <v>63</v>
      </c>
      <c r="AM1532">
        <f>SUM(Table13[[#This Row],[NumDealsPurchases]:[NumStorePurchases]])</f>
        <v>21</v>
      </c>
      <c r="AN1532" s="14">
        <f>Snapshot_Date-Table13[[#This Row],[Dt_Customer]]</f>
        <v>323</v>
      </c>
      <c r="AP1532" s="13">
        <f>Table13[[#This Row],[NumDealsPurchases]]/Table13[[#This Row],[Total Number of Purchases]]*100</f>
        <v>4.7619047619047619</v>
      </c>
      <c r="AQ1532">
        <f>6-ROUNDUP(_xlfn.PERCENTRANK.INC(Table13[Recency],Table13[[#This Row],[Recency]])*5, 0)</f>
        <v>2</v>
      </c>
      <c r="AR1532">
        <f>ROUNDUP(_xlfn.PERCENTRANK.INC(Table13[Total Number of Purchases],Table13[[#This Row],[Total Number of Purchases]])*5,0)</f>
        <v>4</v>
      </c>
      <c r="AS1532">
        <f>ROUNDUP(_xlfn.PERCENTRANK.INC(Table13[Total Spend],Table13[[#This Row],[Total Spend]])*5,0)</f>
        <v>5</v>
      </c>
      <c r="AT1532" t="str">
        <f>Table13[[#This Row],[Recency Score]]&amp;Table13[[#This Row],[Frequency Score]]&amp;Table13[[#This Row],[Monetary Score]]</f>
        <v>245</v>
      </c>
      <c r="AU1532" t="str">
        <f t="shared" si="23"/>
        <v>Big Spenders</v>
      </c>
      <c r="AW1532" s="13">
        <f>DATEDIF(Table13[[#This Row],[Dt_Customer]], Snapshot_Date, "d")</f>
        <v>323</v>
      </c>
      <c r="AX1532" s="13">
        <f>Table13[[#This Row],[CL if today]]/365</f>
        <v>0.8849315068493151</v>
      </c>
      <c r="AY1532">
        <f>Table13[[#This Row],[Total Number of Purchases]]/Table13[[#This Row],[Corrected CL]]</f>
        <v>23.730650154798759</v>
      </c>
      <c r="AZ1532">
        <f>Table13[[#This Row],[Average Order Value (AOV)]]*Table13[[#This Row],[Freq per Year]]</f>
        <v>1495.0309597523219</v>
      </c>
      <c r="BA1532">
        <f>Table13[[#This Row],[Total Spend]]/Table13[[#This Row],[Corrected CL]]</f>
        <v>1495.0309597523219</v>
      </c>
      <c r="BB1532">
        <v>24.783950617283949</v>
      </c>
      <c r="BC1532" s="1">
        <f>Table13[[#This Row],[Dt_Customer]]+Table13[[#This Row],[Recency]]</f>
        <v>41671</v>
      </c>
      <c r="BD1532" s="16" t="str">
        <f>IF(COUNTIF(A:A, A1532) &gt; 1, "Duplicate", "Unique")</f>
        <v>Unique</v>
      </c>
    </row>
    <row r="1533" spans="1:56" x14ac:dyDescent="0.3">
      <c r="A1533">
        <v>10623</v>
      </c>
      <c r="B1533">
        <v>1961</v>
      </c>
      <c r="C1533" t="s">
        <v>41</v>
      </c>
      <c r="D1533" t="s">
        <v>35</v>
      </c>
      <c r="E1533">
        <v>48330</v>
      </c>
      <c r="F1533">
        <v>0</v>
      </c>
      <c r="G1533">
        <v>1</v>
      </c>
      <c r="H1533" s="1">
        <v>41593</v>
      </c>
      <c r="I1533">
        <v>2</v>
      </c>
      <c r="J1533">
        <v>28</v>
      </c>
      <c r="K1533">
        <v>0</v>
      </c>
      <c r="L1533">
        <v>4</v>
      </c>
      <c r="M1533">
        <v>0</v>
      </c>
      <c r="N1533">
        <v>0</v>
      </c>
      <c r="O1533">
        <v>0</v>
      </c>
      <c r="P1533">
        <f>IF(Table13[[#This Row],[MntWines]] = 0,"",Table13[[#This Row],[MntWines]])</f>
        <v>28</v>
      </c>
      <c r="Q1533" t="str">
        <f>IF(Table13[[#This Row],[MntFruits]] = 0, "",Table13[[#This Row],[MntFruits]])</f>
        <v/>
      </c>
      <c r="R1533">
        <f>IF(Table13[[#This Row],[MntMeatProducts]] = 0, "",Table13[[#This Row],[MntMeatProducts]])</f>
        <v>4</v>
      </c>
      <c r="S1533" t="str">
        <f>IF(Table13[[#This Row],[MntFishProducts]] = 0, "",Table13[[#This Row],[MntFishProducts]])</f>
        <v/>
      </c>
      <c r="T1533" t="str">
        <f>IF(Table13[[#This Row],[MntSweetProducts]] = 0, "",Table13[[#This Row],[MntSweetProducts]])</f>
        <v/>
      </c>
      <c r="U1533" t="str">
        <f>IF(Table13[[#This Row],[MntGoldProds]] = 0, "",Table13[[#This Row],[MntGoldProds]])</f>
        <v/>
      </c>
      <c r="V1533">
        <v>1</v>
      </c>
      <c r="W1533">
        <v>1</v>
      </c>
      <c r="X1533">
        <v>0</v>
      </c>
      <c r="Y1533">
        <v>3</v>
      </c>
      <c r="Z1533">
        <v>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 t="s">
        <v>30</v>
      </c>
      <c r="AI1533" s="13">
        <f>SUM(Table13[[#This Row],[MntWines]:[MntGoldProds]])</f>
        <v>32</v>
      </c>
      <c r="AJ1533" s="13">
        <f>AVERAGE(Table13[[#This Row],[MntWines]:[MntGoldProds]])</f>
        <v>5.333333333333333</v>
      </c>
      <c r="AK1533">
        <f>IF(Table13[[#This Row],[Total Number of Purchases]]=0,0,Table13[[#This Row],[Total Spend]]/Table13[[#This Row],[Total Number of Purchases]])</f>
        <v>6.4</v>
      </c>
      <c r="AM1533">
        <f>SUM(Table13[[#This Row],[NumDealsPurchases]:[NumStorePurchases]])</f>
        <v>5</v>
      </c>
      <c r="AN1533" s="14">
        <f>Snapshot_Date-Table13[[#This Row],[Dt_Customer]]</f>
        <v>323</v>
      </c>
      <c r="AP1533" s="13">
        <f>Table13[[#This Row],[NumDealsPurchases]]/Table13[[#This Row],[Total Number of Purchases]]*100</f>
        <v>20</v>
      </c>
      <c r="AQ1533">
        <f>6-ROUNDUP(_xlfn.PERCENTRANK.INC(Table13[Recency],Table13[[#This Row],[Recency]])*5, 0)</f>
        <v>5</v>
      </c>
      <c r="AR1533">
        <f>ROUNDUP(_xlfn.PERCENTRANK.INC(Table13[Total Number of Purchases],Table13[[#This Row],[Total Number of Purchases]])*5,0)</f>
        <v>1</v>
      </c>
      <c r="AS1533">
        <f>ROUNDUP(_xlfn.PERCENTRANK.INC(Table13[Total Spend],Table13[[#This Row],[Total Spend]])*5,0)</f>
        <v>1</v>
      </c>
      <c r="AT1533" t="str">
        <f>Table13[[#This Row],[Recency Score]]&amp;Table13[[#This Row],[Frequency Score]]&amp;Table13[[#This Row],[Monetary Score]]</f>
        <v>511</v>
      </c>
      <c r="AU1533" t="str">
        <f t="shared" si="23"/>
        <v>Others</v>
      </c>
      <c r="AW1533" s="13">
        <f>DATEDIF(Table13[[#This Row],[Dt_Customer]], Snapshot_Date, "d")</f>
        <v>323</v>
      </c>
      <c r="AX1533" s="13">
        <f>Table13[[#This Row],[CL if today]]/365</f>
        <v>0.8849315068493151</v>
      </c>
      <c r="AY1533">
        <f>Table13[[#This Row],[Total Number of Purchases]]/Table13[[#This Row],[Corrected CL]]</f>
        <v>5.6501547987616094</v>
      </c>
      <c r="AZ1533">
        <f>Table13[[#This Row],[Average Order Value (AOV)]]*Table13[[#This Row],[Freq per Year]]</f>
        <v>36.160990712074302</v>
      </c>
      <c r="BA1533">
        <f>Table13[[#This Row],[Total Spend]]/Table13[[#This Row],[Corrected CL]]</f>
        <v>36.160990712074302</v>
      </c>
      <c r="BB1533">
        <v>37.175925925925924</v>
      </c>
      <c r="BC1533" s="1">
        <f>Table13[[#This Row],[Dt_Customer]]+Table13[[#This Row],[Recency]]</f>
        <v>41595</v>
      </c>
      <c r="BD1533" s="16" t="str">
        <f>IF(COUNTIF(A:A, A1533) &gt; 1, "Duplicate", "Unique")</f>
        <v>Unique</v>
      </c>
    </row>
    <row r="1534" spans="1:56" x14ac:dyDescent="0.3">
      <c r="A1534">
        <v>158</v>
      </c>
      <c r="B1534">
        <v>1945</v>
      </c>
      <c r="C1534" t="s">
        <v>37</v>
      </c>
      <c r="D1534" t="s">
        <v>35</v>
      </c>
      <c r="E1534">
        <v>71604</v>
      </c>
      <c r="F1534">
        <v>0</v>
      </c>
      <c r="G1534">
        <v>0</v>
      </c>
      <c r="H1534" s="1">
        <v>41595</v>
      </c>
      <c r="I1534">
        <v>3</v>
      </c>
      <c r="J1534">
        <v>345</v>
      </c>
      <c r="K1534">
        <v>53</v>
      </c>
      <c r="L1534">
        <v>528</v>
      </c>
      <c r="M1534">
        <v>98</v>
      </c>
      <c r="N1534">
        <v>75</v>
      </c>
      <c r="O1534">
        <v>97</v>
      </c>
      <c r="P1534">
        <f>IF(Table13[[#This Row],[MntWines]] = 0,"",Table13[[#This Row],[MntWines]])</f>
        <v>345</v>
      </c>
      <c r="Q1534">
        <f>IF(Table13[[#This Row],[MntFruits]] = 0, "",Table13[[#This Row],[MntFruits]])</f>
        <v>53</v>
      </c>
      <c r="R1534">
        <f>IF(Table13[[#This Row],[MntMeatProducts]] = 0, "",Table13[[#This Row],[MntMeatProducts]])</f>
        <v>528</v>
      </c>
      <c r="S1534">
        <f>IF(Table13[[#This Row],[MntFishProducts]] = 0, "",Table13[[#This Row],[MntFishProducts]])</f>
        <v>98</v>
      </c>
      <c r="T1534">
        <f>IF(Table13[[#This Row],[MntSweetProducts]] = 0, "",Table13[[#This Row],[MntSweetProducts]])</f>
        <v>75</v>
      </c>
      <c r="U1534">
        <f>IF(Table13[[#This Row],[MntGoldProds]] = 0, "",Table13[[#This Row],[MntGoldProds]])</f>
        <v>97</v>
      </c>
      <c r="V1534">
        <v>1</v>
      </c>
      <c r="W1534">
        <v>8</v>
      </c>
      <c r="X1534">
        <v>3</v>
      </c>
      <c r="Y1534">
        <v>5</v>
      </c>
      <c r="Z1534">
        <v>4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 t="s">
        <v>30</v>
      </c>
      <c r="AI1534" s="13">
        <f>SUM(Table13[[#This Row],[MntWines]:[MntGoldProds]])</f>
        <v>1196</v>
      </c>
      <c r="AJ1534" s="13">
        <f>AVERAGE(Table13[[#This Row],[MntWines]:[MntGoldProds]])</f>
        <v>199.33333333333334</v>
      </c>
      <c r="AK1534">
        <f>IF(Table13[[#This Row],[Total Number of Purchases]]=0,0,Table13[[#This Row],[Total Spend]]/Table13[[#This Row],[Total Number of Purchases]])</f>
        <v>70.352941176470594</v>
      </c>
      <c r="AM1534">
        <f>SUM(Table13[[#This Row],[NumDealsPurchases]:[NumStorePurchases]])</f>
        <v>17</v>
      </c>
      <c r="AN1534" s="14">
        <f>Snapshot_Date-Table13[[#This Row],[Dt_Customer]]</f>
        <v>321</v>
      </c>
      <c r="AP1534" s="13">
        <f>Table13[[#This Row],[NumDealsPurchases]]/Table13[[#This Row],[Total Number of Purchases]]*100</f>
        <v>5.8823529411764701</v>
      </c>
      <c r="AQ1534">
        <f>6-ROUNDUP(_xlfn.PERCENTRANK.INC(Table13[Recency],Table13[[#This Row],[Recency]])*5, 0)</f>
        <v>5</v>
      </c>
      <c r="AR1534">
        <f>ROUNDUP(_xlfn.PERCENTRANK.INC(Table13[Total Number of Purchases],Table13[[#This Row],[Total Number of Purchases]])*5,0)</f>
        <v>3</v>
      </c>
      <c r="AS1534">
        <f>ROUNDUP(_xlfn.PERCENTRANK.INC(Table13[Total Spend],Table13[[#This Row],[Total Spend]])*5,0)</f>
        <v>5</v>
      </c>
      <c r="AT1534" t="str">
        <f>Table13[[#This Row],[Recency Score]]&amp;Table13[[#This Row],[Frequency Score]]&amp;Table13[[#This Row],[Monetary Score]]</f>
        <v>535</v>
      </c>
      <c r="AU1534" t="str">
        <f t="shared" si="23"/>
        <v>Loyal Customers</v>
      </c>
      <c r="AW1534" s="13">
        <f>DATEDIF(Table13[[#This Row],[Dt_Customer]], Snapshot_Date, "d")</f>
        <v>321</v>
      </c>
      <c r="AX1534" s="13">
        <f>Table13[[#This Row],[CL if today]]/365</f>
        <v>0.8794520547945206</v>
      </c>
      <c r="AY1534">
        <f>Table13[[#This Row],[Total Number of Purchases]]/Table13[[#This Row],[Corrected CL]]</f>
        <v>19.330218068535824</v>
      </c>
      <c r="AZ1534">
        <f>Table13[[#This Row],[Average Order Value (AOV)]]*Table13[[#This Row],[Freq per Year]]</f>
        <v>1359.9376947040498</v>
      </c>
      <c r="BA1534">
        <f>Table13[[#This Row],[Total Spend]]/Table13[[#This Row],[Corrected CL]]</f>
        <v>1359.9376947040498</v>
      </c>
      <c r="BB1534">
        <v>1825</v>
      </c>
      <c r="BC1534" s="1">
        <f>Table13[[#This Row],[Dt_Customer]]+Table13[[#This Row],[Recency]]</f>
        <v>41598</v>
      </c>
      <c r="BD1534" s="16" t="str">
        <f>IF(COUNTIF(A:A, A1534) &gt; 1, "Duplicate", "Unique")</f>
        <v>Unique</v>
      </c>
    </row>
    <row r="1535" spans="1:56" x14ac:dyDescent="0.3">
      <c r="A1535">
        <v>2625</v>
      </c>
      <c r="B1535">
        <v>1954</v>
      </c>
      <c r="C1535" t="s">
        <v>38</v>
      </c>
      <c r="D1535" t="s">
        <v>31</v>
      </c>
      <c r="E1535">
        <v>42607</v>
      </c>
      <c r="F1535">
        <v>0</v>
      </c>
      <c r="G1535">
        <v>1</v>
      </c>
      <c r="H1535" s="1">
        <v>41595</v>
      </c>
      <c r="I1535">
        <v>30</v>
      </c>
      <c r="J1535">
        <v>156</v>
      </c>
      <c r="K1535">
        <v>29</v>
      </c>
      <c r="L1535">
        <v>56</v>
      </c>
      <c r="M1535">
        <v>30</v>
      </c>
      <c r="N1535">
        <v>32</v>
      </c>
      <c r="O1535">
        <v>47</v>
      </c>
      <c r="P1535">
        <f>IF(Table13[[#This Row],[MntWines]] = 0,"",Table13[[#This Row],[MntWines]])</f>
        <v>156</v>
      </c>
      <c r="Q1535">
        <f>IF(Table13[[#This Row],[MntFruits]] = 0, "",Table13[[#This Row],[MntFruits]])</f>
        <v>29</v>
      </c>
      <c r="R1535">
        <f>IF(Table13[[#This Row],[MntMeatProducts]] = 0, "",Table13[[#This Row],[MntMeatProducts]])</f>
        <v>56</v>
      </c>
      <c r="S1535">
        <f>IF(Table13[[#This Row],[MntFishProducts]] = 0, "",Table13[[#This Row],[MntFishProducts]])</f>
        <v>30</v>
      </c>
      <c r="T1535">
        <f>IF(Table13[[#This Row],[MntSweetProducts]] = 0, "",Table13[[#This Row],[MntSweetProducts]])</f>
        <v>32</v>
      </c>
      <c r="U1535">
        <f>IF(Table13[[#This Row],[MntGoldProds]] = 0, "",Table13[[#This Row],[MntGoldProds]])</f>
        <v>47</v>
      </c>
      <c r="V1535">
        <v>2</v>
      </c>
      <c r="W1535">
        <v>3</v>
      </c>
      <c r="X1535">
        <v>2</v>
      </c>
      <c r="Y1535">
        <v>7</v>
      </c>
      <c r="Z1535">
        <v>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43</v>
      </c>
      <c r="AI1535" s="13">
        <f>SUM(Table13[[#This Row],[MntWines]:[MntGoldProds]])</f>
        <v>350</v>
      </c>
      <c r="AJ1535" s="13">
        <f>AVERAGE(Table13[[#This Row],[MntWines]:[MntGoldProds]])</f>
        <v>58.333333333333336</v>
      </c>
      <c r="AK1535">
        <f>IF(Table13[[#This Row],[Total Number of Purchases]]=0,0,Table13[[#This Row],[Total Spend]]/Table13[[#This Row],[Total Number of Purchases]])</f>
        <v>25</v>
      </c>
      <c r="AM1535">
        <f>SUM(Table13[[#This Row],[NumDealsPurchases]:[NumStorePurchases]])</f>
        <v>14</v>
      </c>
      <c r="AN1535" s="14">
        <f>Snapshot_Date-Table13[[#This Row],[Dt_Customer]]</f>
        <v>321</v>
      </c>
      <c r="AP1535" s="13">
        <f>Table13[[#This Row],[NumDealsPurchases]]/Table13[[#This Row],[Total Number of Purchases]]*100</f>
        <v>14.285714285714285</v>
      </c>
      <c r="AQ1535">
        <f>6-ROUNDUP(_xlfn.PERCENTRANK.INC(Table13[Recency],Table13[[#This Row],[Recency]])*5, 0)</f>
        <v>4</v>
      </c>
      <c r="AR1535">
        <f>ROUNDUP(_xlfn.PERCENTRANK.INC(Table13[Total Number of Purchases],Table13[[#This Row],[Total Number of Purchases]])*5,0)</f>
        <v>3</v>
      </c>
      <c r="AS1535">
        <f>ROUNDUP(_xlfn.PERCENTRANK.INC(Table13[Total Spend],Table13[[#This Row],[Total Spend]])*5,0)</f>
        <v>3</v>
      </c>
      <c r="AT1535" t="str">
        <f>Table13[[#This Row],[Recency Score]]&amp;Table13[[#This Row],[Frequency Score]]&amp;Table13[[#This Row],[Monetary Score]]</f>
        <v>433</v>
      </c>
      <c r="AU1535" t="str">
        <f t="shared" si="23"/>
        <v>Potential Loyalists</v>
      </c>
      <c r="AW1535" s="13">
        <f>DATEDIF(Table13[[#This Row],[Dt_Customer]], Snapshot_Date, "d")</f>
        <v>321</v>
      </c>
      <c r="AX1535" s="13">
        <f>Table13[[#This Row],[CL if today]]/365</f>
        <v>0.8794520547945206</v>
      </c>
      <c r="AY1535">
        <f>Table13[[#This Row],[Total Number of Purchases]]/Table13[[#This Row],[Corrected CL]]</f>
        <v>15.919003115264797</v>
      </c>
      <c r="AZ1535">
        <f>Table13[[#This Row],[Average Order Value (AOV)]]*Table13[[#This Row],[Freq per Year]]</f>
        <v>397.97507788161994</v>
      </c>
      <c r="BA1535">
        <f>Table13[[#This Row],[Total Spend]]/Table13[[#This Row],[Corrected CL]]</f>
        <v>397.97507788161994</v>
      </c>
      <c r="BB1535">
        <v>1186.25</v>
      </c>
      <c r="BC1535" s="1">
        <f>Table13[[#This Row],[Dt_Customer]]+Table13[[#This Row],[Recency]]</f>
        <v>41625</v>
      </c>
      <c r="BD1535" s="16" t="str">
        <f>IF(COUNTIF(A:A, A1535) &gt; 1, "Duplicate", "Unique")</f>
        <v>Unique</v>
      </c>
    </row>
    <row r="1536" spans="1:56" x14ac:dyDescent="0.3">
      <c r="A1536">
        <v>6357</v>
      </c>
      <c r="B1536">
        <v>1959</v>
      </c>
      <c r="C1536" t="s">
        <v>38</v>
      </c>
      <c r="D1536" t="s">
        <v>29</v>
      </c>
      <c r="E1536">
        <v>59052</v>
      </c>
      <c r="F1536">
        <v>0</v>
      </c>
      <c r="G1536">
        <v>1</v>
      </c>
      <c r="H1536" s="1">
        <v>41595</v>
      </c>
      <c r="I1536">
        <v>29</v>
      </c>
      <c r="J1536">
        <v>230</v>
      </c>
      <c r="K1536">
        <v>35</v>
      </c>
      <c r="L1536">
        <v>75</v>
      </c>
      <c r="M1536">
        <v>63</v>
      </c>
      <c r="N1536">
        <v>57</v>
      </c>
      <c r="O1536">
        <v>31</v>
      </c>
      <c r="P1536">
        <f>IF(Table13[[#This Row],[MntWines]] = 0,"",Table13[[#This Row],[MntWines]])</f>
        <v>230</v>
      </c>
      <c r="Q1536">
        <f>IF(Table13[[#This Row],[MntFruits]] = 0, "",Table13[[#This Row],[MntFruits]])</f>
        <v>35</v>
      </c>
      <c r="R1536">
        <f>IF(Table13[[#This Row],[MntMeatProducts]] = 0, "",Table13[[#This Row],[MntMeatProducts]])</f>
        <v>75</v>
      </c>
      <c r="S1536">
        <f>IF(Table13[[#This Row],[MntFishProducts]] = 0, "",Table13[[#This Row],[MntFishProducts]])</f>
        <v>63</v>
      </c>
      <c r="T1536">
        <f>IF(Table13[[#This Row],[MntSweetProducts]] = 0, "",Table13[[#This Row],[MntSweetProducts]])</f>
        <v>57</v>
      </c>
      <c r="U1536">
        <f>IF(Table13[[#This Row],[MntGoldProds]] = 0, "",Table13[[#This Row],[MntGoldProds]])</f>
        <v>31</v>
      </c>
      <c r="V1536">
        <v>3</v>
      </c>
      <c r="W1536">
        <v>7</v>
      </c>
      <c r="X1536">
        <v>1</v>
      </c>
      <c r="Y1536">
        <v>7</v>
      </c>
      <c r="Z1536">
        <v>5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43</v>
      </c>
      <c r="AI1536" s="13">
        <f>SUM(Table13[[#This Row],[MntWines]:[MntGoldProds]])</f>
        <v>491</v>
      </c>
      <c r="AJ1536" s="13">
        <f>AVERAGE(Table13[[#This Row],[MntWines]:[MntGoldProds]])</f>
        <v>81.833333333333329</v>
      </c>
      <c r="AK1536">
        <f>IF(Table13[[#This Row],[Total Number of Purchases]]=0,0,Table13[[#This Row],[Total Spend]]/Table13[[#This Row],[Total Number of Purchases]])</f>
        <v>27.277777777777779</v>
      </c>
      <c r="AM1536">
        <f>SUM(Table13[[#This Row],[NumDealsPurchases]:[NumStorePurchases]])</f>
        <v>18</v>
      </c>
      <c r="AN1536" s="14">
        <f>Snapshot_Date-Table13[[#This Row],[Dt_Customer]]</f>
        <v>321</v>
      </c>
      <c r="AP1536" s="13">
        <f>Table13[[#This Row],[NumDealsPurchases]]/Table13[[#This Row],[Total Number of Purchases]]*100</f>
        <v>16.666666666666664</v>
      </c>
      <c r="AQ1536">
        <f>6-ROUNDUP(_xlfn.PERCENTRANK.INC(Table13[Recency],Table13[[#This Row],[Recency]])*5, 0)</f>
        <v>4</v>
      </c>
      <c r="AR1536">
        <f>ROUNDUP(_xlfn.PERCENTRANK.INC(Table13[Total Number of Purchases],Table13[[#This Row],[Total Number of Purchases]])*5,0)</f>
        <v>4</v>
      </c>
      <c r="AS1536">
        <f>ROUNDUP(_xlfn.PERCENTRANK.INC(Table13[Total Spend],Table13[[#This Row],[Total Spend]])*5,0)</f>
        <v>3</v>
      </c>
      <c r="AT1536" t="str">
        <f>Table13[[#This Row],[Recency Score]]&amp;Table13[[#This Row],[Frequency Score]]&amp;Table13[[#This Row],[Monetary Score]]</f>
        <v>443</v>
      </c>
      <c r="AU1536" t="str">
        <f t="shared" si="23"/>
        <v>Potential Loyalists</v>
      </c>
      <c r="AW1536" s="13">
        <f>DATEDIF(Table13[[#This Row],[Dt_Customer]], Snapshot_Date, "d")</f>
        <v>321</v>
      </c>
      <c r="AX1536" s="13">
        <f>Table13[[#This Row],[CL if today]]/365</f>
        <v>0.8794520547945206</v>
      </c>
      <c r="AY1536">
        <f>Table13[[#This Row],[Total Number of Purchases]]/Table13[[#This Row],[Corrected CL]]</f>
        <v>20.467289719626166</v>
      </c>
      <c r="AZ1536">
        <f>Table13[[#This Row],[Average Order Value (AOV)]]*Table13[[#This Row],[Freq per Year]]</f>
        <v>558.30218068535817</v>
      </c>
      <c r="BA1536">
        <f>Table13[[#This Row],[Total Spend]]/Table13[[#This Row],[Corrected CL]]</f>
        <v>558.30218068535817</v>
      </c>
      <c r="BB1536">
        <v>1186.25</v>
      </c>
      <c r="BC1536" s="1">
        <f>Table13[[#This Row],[Dt_Customer]]+Table13[[#This Row],[Recency]]</f>
        <v>41624</v>
      </c>
      <c r="BD1536" s="16" t="str">
        <f>IF(COUNTIF(A:A, A1536) &gt; 1, "Duplicate", "Unique")</f>
        <v>Unique</v>
      </c>
    </row>
    <row r="1537" spans="1:56" x14ac:dyDescent="0.3">
      <c r="A1537">
        <v>10673</v>
      </c>
      <c r="B1537">
        <v>1976</v>
      </c>
      <c r="C1537" t="s">
        <v>37</v>
      </c>
      <c r="D1537" t="s">
        <v>33</v>
      </c>
      <c r="E1537">
        <v>68397</v>
      </c>
      <c r="F1537">
        <v>0</v>
      </c>
      <c r="G1537">
        <v>1</v>
      </c>
      <c r="H1537" s="1">
        <v>41595</v>
      </c>
      <c r="I1537">
        <v>6</v>
      </c>
      <c r="J1537">
        <v>760</v>
      </c>
      <c r="K1537">
        <v>80</v>
      </c>
      <c r="L1537">
        <v>466</v>
      </c>
      <c r="M1537">
        <v>17</v>
      </c>
      <c r="N1537">
        <v>13</v>
      </c>
      <c r="O1537">
        <v>80</v>
      </c>
      <c r="P1537">
        <f>IF(Table13[[#This Row],[MntWines]] = 0,"",Table13[[#This Row],[MntWines]])</f>
        <v>760</v>
      </c>
      <c r="Q1537">
        <f>IF(Table13[[#This Row],[MntFruits]] = 0, "",Table13[[#This Row],[MntFruits]])</f>
        <v>80</v>
      </c>
      <c r="R1537">
        <f>IF(Table13[[#This Row],[MntMeatProducts]] = 0, "",Table13[[#This Row],[MntMeatProducts]])</f>
        <v>466</v>
      </c>
      <c r="S1537">
        <f>IF(Table13[[#This Row],[MntFishProducts]] = 0, "",Table13[[#This Row],[MntFishProducts]])</f>
        <v>17</v>
      </c>
      <c r="T1537">
        <f>IF(Table13[[#This Row],[MntSweetProducts]] = 0, "",Table13[[#This Row],[MntSweetProducts]])</f>
        <v>13</v>
      </c>
      <c r="U1537">
        <f>IF(Table13[[#This Row],[MntGoldProds]] = 0, "",Table13[[#This Row],[MntGoldProds]])</f>
        <v>80</v>
      </c>
      <c r="V1537">
        <v>1</v>
      </c>
      <c r="W1537">
        <v>6</v>
      </c>
      <c r="X1537">
        <v>9</v>
      </c>
      <c r="Y1537">
        <v>5</v>
      </c>
      <c r="Z1537">
        <v>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43</v>
      </c>
      <c r="AI1537" s="13">
        <f>SUM(Table13[[#This Row],[MntWines]:[MntGoldProds]])</f>
        <v>1416</v>
      </c>
      <c r="AJ1537" s="13">
        <f>AVERAGE(Table13[[#This Row],[MntWines]:[MntGoldProds]])</f>
        <v>236</v>
      </c>
      <c r="AK1537">
        <f>IF(Table13[[#This Row],[Total Number of Purchases]]=0,0,Table13[[#This Row],[Total Spend]]/Table13[[#This Row],[Total Number of Purchases]])</f>
        <v>67.428571428571431</v>
      </c>
      <c r="AM1537">
        <f>SUM(Table13[[#This Row],[NumDealsPurchases]:[NumStorePurchases]])</f>
        <v>21</v>
      </c>
      <c r="AN1537" s="14">
        <f>Snapshot_Date-Table13[[#This Row],[Dt_Customer]]</f>
        <v>321</v>
      </c>
      <c r="AP1537" s="13">
        <f>Table13[[#This Row],[NumDealsPurchases]]/Table13[[#This Row],[Total Number of Purchases]]*100</f>
        <v>4.7619047619047619</v>
      </c>
      <c r="AQ1537">
        <f>6-ROUNDUP(_xlfn.PERCENTRANK.INC(Table13[Recency],Table13[[#This Row],[Recency]])*5, 0)</f>
        <v>5</v>
      </c>
      <c r="AR1537">
        <f>ROUNDUP(_xlfn.PERCENTRANK.INC(Table13[Total Number of Purchases],Table13[[#This Row],[Total Number of Purchases]])*5,0)</f>
        <v>4</v>
      </c>
      <c r="AS1537">
        <f>ROUNDUP(_xlfn.PERCENTRANK.INC(Table13[Total Spend],Table13[[#This Row],[Total Spend]])*5,0)</f>
        <v>5</v>
      </c>
      <c r="AT1537" t="str">
        <f>Table13[[#This Row],[Recency Score]]&amp;Table13[[#This Row],[Frequency Score]]&amp;Table13[[#This Row],[Monetary Score]]</f>
        <v>545</v>
      </c>
      <c r="AU1537" t="str">
        <f t="shared" si="23"/>
        <v>Loyal Customers</v>
      </c>
      <c r="AW1537" s="13">
        <f>DATEDIF(Table13[[#This Row],[Dt_Customer]], Snapshot_Date, "d")</f>
        <v>321</v>
      </c>
      <c r="AX1537" s="13">
        <f>Table13[[#This Row],[CL if today]]/365</f>
        <v>0.8794520547945206</v>
      </c>
      <c r="AY1537">
        <f>Table13[[#This Row],[Total Number of Purchases]]/Table13[[#This Row],[Corrected CL]]</f>
        <v>23.878504672897193</v>
      </c>
      <c r="AZ1537">
        <f>Table13[[#This Row],[Average Order Value (AOV)]]*Table13[[#This Row],[Freq per Year]]</f>
        <v>1610.0934579439252</v>
      </c>
      <c r="BA1537">
        <f>Table13[[#This Row],[Total Spend]]/Table13[[#This Row],[Corrected CL]]</f>
        <v>1610.0934579439252</v>
      </c>
      <c r="BB1537">
        <v>1245.2941176470588</v>
      </c>
      <c r="BC1537" s="1">
        <f>Table13[[#This Row],[Dt_Customer]]+Table13[[#This Row],[Recency]]</f>
        <v>41601</v>
      </c>
      <c r="BD1537" s="16" t="str">
        <f>IF(COUNTIF(A:A, A1537) &gt; 1, "Duplicate", "Unique")</f>
        <v>Unique</v>
      </c>
    </row>
    <row r="1538" spans="1:56" x14ac:dyDescent="0.3">
      <c r="A1538">
        <v>10573</v>
      </c>
      <c r="B1538">
        <v>1953</v>
      </c>
      <c r="C1538" t="s">
        <v>28</v>
      </c>
      <c r="D1538" t="s">
        <v>29</v>
      </c>
      <c r="E1538">
        <v>62551</v>
      </c>
      <c r="F1538">
        <v>0</v>
      </c>
      <c r="G1538">
        <v>0</v>
      </c>
      <c r="H1538" s="1">
        <v>41596</v>
      </c>
      <c r="I1538">
        <v>27</v>
      </c>
      <c r="J1538">
        <v>125</v>
      </c>
      <c r="K1538">
        <v>16</v>
      </c>
      <c r="L1538">
        <v>98</v>
      </c>
      <c r="M1538">
        <v>134</v>
      </c>
      <c r="N1538">
        <v>21</v>
      </c>
      <c r="O1538">
        <v>27</v>
      </c>
      <c r="P1538">
        <f>IF(Table13[[#This Row],[MntWines]] = 0,"",Table13[[#This Row],[MntWines]])</f>
        <v>125</v>
      </c>
      <c r="Q1538">
        <f>IF(Table13[[#This Row],[MntFruits]] = 0, "",Table13[[#This Row],[MntFruits]])</f>
        <v>16</v>
      </c>
      <c r="R1538">
        <f>IF(Table13[[#This Row],[MntMeatProducts]] = 0, "",Table13[[#This Row],[MntMeatProducts]])</f>
        <v>98</v>
      </c>
      <c r="S1538">
        <f>IF(Table13[[#This Row],[MntFishProducts]] = 0, "",Table13[[#This Row],[MntFishProducts]])</f>
        <v>134</v>
      </c>
      <c r="T1538">
        <f>IF(Table13[[#This Row],[MntSweetProducts]] = 0, "",Table13[[#This Row],[MntSweetProducts]])</f>
        <v>21</v>
      </c>
      <c r="U1538">
        <f>IF(Table13[[#This Row],[MntGoldProds]] = 0, "",Table13[[#This Row],[MntGoldProds]])</f>
        <v>27</v>
      </c>
      <c r="V1538">
        <v>1</v>
      </c>
      <c r="W1538">
        <v>6</v>
      </c>
      <c r="X1538">
        <v>7</v>
      </c>
      <c r="Y1538">
        <v>4</v>
      </c>
      <c r="Z1538">
        <v>3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 t="s">
        <v>40</v>
      </c>
      <c r="AI1538" s="13">
        <f>SUM(Table13[[#This Row],[MntWines]:[MntGoldProds]])</f>
        <v>421</v>
      </c>
      <c r="AJ1538" s="13">
        <f>AVERAGE(Table13[[#This Row],[MntWines]:[MntGoldProds]])</f>
        <v>70.166666666666671</v>
      </c>
      <c r="AK1538">
        <f>IF(Table13[[#This Row],[Total Number of Purchases]]=0,0,Table13[[#This Row],[Total Spend]]/Table13[[#This Row],[Total Number of Purchases]])</f>
        <v>23.388888888888889</v>
      </c>
      <c r="AM1538">
        <f>SUM(Table13[[#This Row],[NumDealsPurchases]:[NumStorePurchases]])</f>
        <v>18</v>
      </c>
      <c r="AN1538" s="14">
        <f>Snapshot_Date-Table13[[#This Row],[Dt_Customer]]</f>
        <v>320</v>
      </c>
      <c r="AP1538" s="13">
        <f>Table13[[#This Row],[NumDealsPurchases]]/Table13[[#This Row],[Total Number of Purchases]]*100</f>
        <v>5.5555555555555554</v>
      </c>
      <c r="AQ1538">
        <f>6-ROUNDUP(_xlfn.PERCENTRANK.INC(Table13[Recency],Table13[[#This Row],[Recency]])*5, 0)</f>
        <v>4</v>
      </c>
      <c r="AR1538">
        <f>ROUNDUP(_xlfn.PERCENTRANK.INC(Table13[Total Number of Purchases],Table13[[#This Row],[Total Number of Purchases]])*5,0)</f>
        <v>4</v>
      </c>
      <c r="AS1538">
        <f>ROUNDUP(_xlfn.PERCENTRANK.INC(Table13[Total Spend],Table13[[#This Row],[Total Spend]])*5,0)</f>
        <v>3</v>
      </c>
      <c r="AT1538" t="str">
        <f>Table13[[#This Row],[Recency Score]]&amp;Table13[[#This Row],[Frequency Score]]&amp;Table13[[#This Row],[Monetary Score]]</f>
        <v>443</v>
      </c>
      <c r="AU1538" t="str">
        <f t="shared" ref="AU1538:AU1601" si="24">IF(AT1538="555","Champions",
IF(AND(LEFT(AT1538,1)="5", MID(AT1538,2,1)&gt;="3"),"Loyal Customers",
IF(MID(AT1538,2,1)="5","Frequent Buyers",
IF(RIGHT(AT1538,1)="5","Big Spenders",
IF(LEFT(AT1538,1)="4","Potential Loyalists",
IF(LEFT(AT1538,1)="3","Needs Attention",
IF(LEFT(AT1538,1)="2","About to Sleep",
IF(LEFT(AT1538,1)="1","Lost",
IF(LEFT(AT1538,1)&lt;="2","At Risk","Others")))))))))</f>
        <v>Potential Loyalists</v>
      </c>
      <c r="AW1538" s="13">
        <f>DATEDIF(Table13[[#This Row],[Dt_Customer]], Snapshot_Date, "d")</f>
        <v>320</v>
      </c>
      <c r="AX1538" s="13">
        <f>Table13[[#This Row],[CL if today]]/365</f>
        <v>0.87671232876712324</v>
      </c>
      <c r="AY1538">
        <f>Table13[[#This Row],[Total Number of Purchases]]/Table13[[#This Row],[Corrected CL]]</f>
        <v>20.53125</v>
      </c>
      <c r="AZ1538">
        <f>Table13[[#This Row],[Average Order Value (AOV)]]*Table13[[#This Row],[Freq per Year]]</f>
        <v>480.203125</v>
      </c>
      <c r="BA1538">
        <f>Table13[[#This Row],[Total Spend]]/Table13[[#This Row],[Corrected CL]]</f>
        <v>480.203125</v>
      </c>
      <c r="BB1538">
        <v>1495.0309597523219</v>
      </c>
      <c r="BC1538" s="1">
        <f>Table13[[#This Row],[Dt_Customer]]+Table13[[#This Row],[Recency]]</f>
        <v>41623</v>
      </c>
      <c r="BD1538" s="16" t="str">
        <f>IF(COUNTIF(A:A, A1538) &gt; 1, "Duplicate", "Unique")</f>
        <v>Unique</v>
      </c>
    </row>
    <row r="1539" spans="1:56" x14ac:dyDescent="0.3">
      <c r="A1539">
        <v>10727</v>
      </c>
      <c r="B1539">
        <v>1970</v>
      </c>
      <c r="C1539" t="s">
        <v>37</v>
      </c>
      <c r="D1539" t="s">
        <v>33</v>
      </c>
      <c r="E1539">
        <v>69084</v>
      </c>
      <c r="F1539">
        <v>1</v>
      </c>
      <c r="G1539">
        <v>0</v>
      </c>
      <c r="H1539" s="1">
        <v>41597</v>
      </c>
      <c r="I1539">
        <v>43</v>
      </c>
      <c r="J1539">
        <v>1181</v>
      </c>
      <c r="K1539">
        <v>107</v>
      </c>
      <c r="L1539">
        <v>199</v>
      </c>
      <c r="M1539">
        <v>39</v>
      </c>
      <c r="N1539">
        <v>30</v>
      </c>
      <c r="O1539">
        <v>30</v>
      </c>
      <c r="P1539">
        <f>IF(Table13[[#This Row],[MntWines]] = 0,"",Table13[[#This Row],[MntWines]])</f>
        <v>1181</v>
      </c>
      <c r="Q1539">
        <f>IF(Table13[[#This Row],[MntFruits]] = 0, "",Table13[[#This Row],[MntFruits]])</f>
        <v>107</v>
      </c>
      <c r="R1539">
        <f>IF(Table13[[#This Row],[MntMeatProducts]] = 0, "",Table13[[#This Row],[MntMeatProducts]])</f>
        <v>199</v>
      </c>
      <c r="S1539">
        <f>IF(Table13[[#This Row],[MntFishProducts]] = 0, "",Table13[[#This Row],[MntFishProducts]])</f>
        <v>39</v>
      </c>
      <c r="T1539">
        <f>IF(Table13[[#This Row],[MntSweetProducts]] = 0, "",Table13[[#This Row],[MntSweetProducts]])</f>
        <v>30</v>
      </c>
      <c r="U1539">
        <f>IF(Table13[[#This Row],[MntGoldProds]] = 0, "",Table13[[#This Row],[MntGoldProds]])</f>
        <v>30</v>
      </c>
      <c r="V1539">
        <v>2</v>
      </c>
      <c r="W1539">
        <v>7</v>
      </c>
      <c r="X1539">
        <v>3</v>
      </c>
      <c r="Y1539">
        <v>13</v>
      </c>
      <c r="Z1539">
        <v>8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 t="s">
        <v>30</v>
      </c>
      <c r="AI1539" s="13">
        <f>SUM(Table13[[#This Row],[MntWines]:[MntGoldProds]])</f>
        <v>1586</v>
      </c>
      <c r="AJ1539" s="13">
        <f>AVERAGE(Table13[[#This Row],[MntWines]:[MntGoldProds]])</f>
        <v>264.33333333333331</v>
      </c>
      <c r="AK1539">
        <f>IF(Table13[[#This Row],[Total Number of Purchases]]=0,0,Table13[[#This Row],[Total Spend]]/Table13[[#This Row],[Total Number of Purchases]])</f>
        <v>63.44</v>
      </c>
      <c r="AM1539">
        <f>SUM(Table13[[#This Row],[NumDealsPurchases]:[NumStorePurchases]])</f>
        <v>25</v>
      </c>
      <c r="AN1539" s="14">
        <f>Snapshot_Date-Table13[[#This Row],[Dt_Customer]]</f>
        <v>319</v>
      </c>
      <c r="AP1539" s="13">
        <f>Table13[[#This Row],[NumDealsPurchases]]/Table13[[#This Row],[Total Number of Purchases]]*100</f>
        <v>8</v>
      </c>
      <c r="AQ1539">
        <f>6-ROUNDUP(_xlfn.PERCENTRANK.INC(Table13[Recency],Table13[[#This Row],[Recency]])*5, 0)</f>
        <v>3</v>
      </c>
      <c r="AR1539">
        <f>ROUNDUP(_xlfn.PERCENTRANK.INC(Table13[Total Number of Purchases],Table13[[#This Row],[Total Number of Purchases]])*5,0)</f>
        <v>5</v>
      </c>
      <c r="AS1539">
        <f>ROUNDUP(_xlfn.PERCENTRANK.INC(Table13[Total Spend],Table13[[#This Row],[Total Spend]])*5,0)</f>
        <v>5</v>
      </c>
      <c r="AT1539" t="str">
        <f>Table13[[#This Row],[Recency Score]]&amp;Table13[[#This Row],[Frequency Score]]&amp;Table13[[#This Row],[Monetary Score]]</f>
        <v>355</v>
      </c>
      <c r="AU1539" t="str">
        <f t="shared" si="24"/>
        <v>Frequent Buyers</v>
      </c>
      <c r="AW1539" s="13">
        <f>DATEDIF(Table13[[#This Row],[Dt_Customer]], Snapshot_Date, "d")</f>
        <v>319</v>
      </c>
      <c r="AX1539" s="13">
        <f>Table13[[#This Row],[CL if today]]/365</f>
        <v>0.87397260273972599</v>
      </c>
      <c r="AY1539">
        <f>Table13[[#This Row],[Total Number of Purchases]]/Table13[[#This Row],[Corrected CL]]</f>
        <v>28.605015673981192</v>
      </c>
      <c r="AZ1539">
        <f>Table13[[#This Row],[Average Order Value (AOV)]]*Table13[[#This Row],[Freq per Year]]</f>
        <v>1814.7021943573668</v>
      </c>
      <c r="BA1539">
        <f>Table13[[#This Row],[Total Spend]]/Table13[[#This Row],[Corrected CL]]</f>
        <v>1814.7021943573668</v>
      </c>
      <c r="BB1539">
        <v>36.160990712074302</v>
      </c>
      <c r="BC1539" s="1">
        <f>Table13[[#This Row],[Dt_Customer]]+Table13[[#This Row],[Recency]]</f>
        <v>41640</v>
      </c>
      <c r="BD1539" s="16" t="str">
        <f>IF(COUNTIF(A:A, A1539) &gt; 1, "Duplicate", "Unique")</f>
        <v>Unique</v>
      </c>
    </row>
    <row r="1540" spans="1:56" x14ac:dyDescent="0.3">
      <c r="A1540">
        <v>5299</v>
      </c>
      <c r="B1540">
        <v>1970</v>
      </c>
      <c r="C1540" t="s">
        <v>37</v>
      </c>
      <c r="D1540" t="s">
        <v>33</v>
      </c>
      <c r="E1540">
        <v>69084</v>
      </c>
      <c r="F1540">
        <v>1</v>
      </c>
      <c r="G1540">
        <v>0</v>
      </c>
      <c r="H1540" s="1">
        <v>41597</v>
      </c>
      <c r="I1540">
        <v>43</v>
      </c>
      <c r="J1540">
        <v>1181</v>
      </c>
      <c r="K1540">
        <v>107</v>
      </c>
      <c r="L1540">
        <v>199</v>
      </c>
      <c r="M1540">
        <v>39</v>
      </c>
      <c r="N1540">
        <v>30</v>
      </c>
      <c r="O1540">
        <v>30</v>
      </c>
      <c r="P1540">
        <f>IF(Table13[[#This Row],[MntWines]] = 0,"",Table13[[#This Row],[MntWines]])</f>
        <v>1181</v>
      </c>
      <c r="Q1540">
        <f>IF(Table13[[#This Row],[MntFruits]] = 0, "",Table13[[#This Row],[MntFruits]])</f>
        <v>107</v>
      </c>
      <c r="R1540">
        <f>IF(Table13[[#This Row],[MntMeatProducts]] = 0, "",Table13[[#This Row],[MntMeatProducts]])</f>
        <v>199</v>
      </c>
      <c r="S1540">
        <f>IF(Table13[[#This Row],[MntFishProducts]] = 0, "",Table13[[#This Row],[MntFishProducts]])</f>
        <v>39</v>
      </c>
      <c r="T1540">
        <f>IF(Table13[[#This Row],[MntSweetProducts]] = 0, "",Table13[[#This Row],[MntSweetProducts]])</f>
        <v>30</v>
      </c>
      <c r="U1540">
        <f>IF(Table13[[#This Row],[MntGoldProds]] = 0, "",Table13[[#This Row],[MntGoldProds]])</f>
        <v>30</v>
      </c>
      <c r="V1540">
        <v>2</v>
      </c>
      <c r="W1540">
        <v>7</v>
      </c>
      <c r="X1540">
        <v>3</v>
      </c>
      <c r="Y1540">
        <v>13</v>
      </c>
      <c r="Z1540">
        <v>8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30</v>
      </c>
      <c r="AI1540" s="13">
        <f>SUM(Table13[[#This Row],[MntWines]:[MntGoldProds]])</f>
        <v>1586</v>
      </c>
      <c r="AJ1540" s="13">
        <f>AVERAGE(Table13[[#This Row],[MntWines]:[MntGoldProds]])</f>
        <v>264.33333333333331</v>
      </c>
      <c r="AK1540">
        <f>IF(Table13[[#This Row],[Total Number of Purchases]]=0,0,Table13[[#This Row],[Total Spend]]/Table13[[#This Row],[Total Number of Purchases]])</f>
        <v>63.44</v>
      </c>
      <c r="AM1540">
        <f>SUM(Table13[[#This Row],[NumDealsPurchases]:[NumStorePurchases]])</f>
        <v>25</v>
      </c>
      <c r="AN1540" s="14">
        <f>Snapshot_Date-Table13[[#This Row],[Dt_Customer]]</f>
        <v>319</v>
      </c>
      <c r="AP1540" s="13">
        <f>Table13[[#This Row],[NumDealsPurchases]]/Table13[[#This Row],[Total Number of Purchases]]*100</f>
        <v>8</v>
      </c>
      <c r="AQ1540">
        <f>6-ROUNDUP(_xlfn.PERCENTRANK.INC(Table13[Recency],Table13[[#This Row],[Recency]])*5, 0)</f>
        <v>3</v>
      </c>
      <c r="AR1540">
        <f>ROUNDUP(_xlfn.PERCENTRANK.INC(Table13[Total Number of Purchases],Table13[[#This Row],[Total Number of Purchases]])*5,0)</f>
        <v>5</v>
      </c>
      <c r="AS1540">
        <f>ROUNDUP(_xlfn.PERCENTRANK.INC(Table13[Total Spend],Table13[[#This Row],[Total Spend]])*5,0)</f>
        <v>5</v>
      </c>
      <c r="AT1540" t="str">
        <f>Table13[[#This Row],[Recency Score]]&amp;Table13[[#This Row],[Frequency Score]]&amp;Table13[[#This Row],[Monetary Score]]</f>
        <v>355</v>
      </c>
      <c r="AU1540" t="str">
        <f t="shared" si="24"/>
        <v>Frequent Buyers</v>
      </c>
      <c r="AW1540" s="13">
        <f>DATEDIF(Table13[[#This Row],[Dt_Customer]], Snapshot_Date, "d")</f>
        <v>319</v>
      </c>
      <c r="AX1540" s="13">
        <f>Table13[[#This Row],[CL if today]]/365</f>
        <v>0.87397260273972599</v>
      </c>
      <c r="AY1540">
        <f>Table13[[#This Row],[Total Number of Purchases]]/Table13[[#This Row],[Corrected CL]]</f>
        <v>28.605015673981192</v>
      </c>
      <c r="AZ1540">
        <f>Table13[[#This Row],[Average Order Value (AOV)]]*Table13[[#This Row],[Freq per Year]]</f>
        <v>1814.7021943573668</v>
      </c>
      <c r="BA1540">
        <f>Table13[[#This Row],[Total Spend]]/Table13[[#This Row],[Corrected CL]]</f>
        <v>1814.7021943573668</v>
      </c>
      <c r="BB1540">
        <v>350.30959752321979</v>
      </c>
      <c r="BC1540" s="1">
        <f>Table13[[#This Row],[Dt_Customer]]+Table13[[#This Row],[Recency]]</f>
        <v>41640</v>
      </c>
      <c r="BD1540" s="16" t="str">
        <f>IF(COUNTIF(A:A, A1540) &gt; 1, "Duplicate", "Unique")</f>
        <v>Unique</v>
      </c>
    </row>
    <row r="1541" spans="1:56" x14ac:dyDescent="0.3">
      <c r="A1541">
        <v>749</v>
      </c>
      <c r="B1541">
        <v>1981</v>
      </c>
      <c r="C1541" t="s">
        <v>28</v>
      </c>
      <c r="D1541" t="s">
        <v>35</v>
      </c>
      <c r="E1541">
        <v>42162</v>
      </c>
      <c r="F1541">
        <v>1</v>
      </c>
      <c r="G1541">
        <v>0</v>
      </c>
      <c r="H1541" s="1">
        <v>41597</v>
      </c>
      <c r="I1541">
        <v>31</v>
      </c>
      <c r="J1541">
        <v>46</v>
      </c>
      <c r="K1541">
        <v>7</v>
      </c>
      <c r="L1541">
        <v>59</v>
      </c>
      <c r="M1541">
        <v>2</v>
      </c>
      <c r="N1541">
        <v>4</v>
      </c>
      <c r="O1541">
        <v>27</v>
      </c>
      <c r="P1541">
        <f>IF(Table13[[#This Row],[MntWines]] = 0,"",Table13[[#This Row],[MntWines]])</f>
        <v>46</v>
      </c>
      <c r="Q1541">
        <f>IF(Table13[[#This Row],[MntFruits]] = 0, "",Table13[[#This Row],[MntFruits]])</f>
        <v>7</v>
      </c>
      <c r="R1541">
        <f>IF(Table13[[#This Row],[MntMeatProducts]] = 0, "",Table13[[#This Row],[MntMeatProducts]])</f>
        <v>59</v>
      </c>
      <c r="S1541">
        <f>IF(Table13[[#This Row],[MntFishProducts]] = 0, "",Table13[[#This Row],[MntFishProducts]])</f>
        <v>2</v>
      </c>
      <c r="T1541">
        <f>IF(Table13[[#This Row],[MntSweetProducts]] = 0, "",Table13[[#This Row],[MntSweetProducts]])</f>
        <v>4</v>
      </c>
      <c r="U1541">
        <f>IF(Table13[[#This Row],[MntGoldProds]] = 0, "",Table13[[#This Row],[MntGoldProds]])</f>
        <v>27</v>
      </c>
      <c r="V1541">
        <v>2</v>
      </c>
      <c r="W1541">
        <v>3</v>
      </c>
      <c r="X1541">
        <v>1</v>
      </c>
      <c r="Y1541">
        <v>3</v>
      </c>
      <c r="Z1541">
        <v>6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0</v>
      </c>
      <c r="AH1541" t="s">
        <v>30</v>
      </c>
      <c r="AI1541" s="13">
        <f>SUM(Table13[[#This Row],[MntWines]:[MntGoldProds]])</f>
        <v>145</v>
      </c>
      <c r="AJ1541" s="13">
        <f>AVERAGE(Table13[[#This Row],[MntWines]:[MntGoldProds]])</f>
        <v>24.166666666666668</v>
      </c>
      <c r="AK1541">
        <f>IF(Table13[[#This Row],[Total Number of Purchases]]=0,0,Table13[[#This Row],[Total Spend]]/Table13[[#This Row],[Total Number of Purchases]])</f>
        <v>16.111111111111111</v>
      </c>
      <c r="AM1541">
        <f>SUM(Table13[[#This Row],[NumDealsPurchases]:[NumStorePurchases]])</f>
        <v>9</v>
      </c>
      <c r="AN1541" s="14">
        <f>Snapshot_Date-Table13[[#This Row],[Dt_Customer]]</f>
        <v>319</v>
      </c>
      <c r="AP1541" s="13">
        <f>Table13[[#This Row],[NumDealsPurchases]]/Table13[[#This Row],[Total Number of Purchases]]*100</f>
        <v>22.222222222222221</v>
      </c>
      <c r="AQ1541">
        <f>6-ROUNDUP(_xlfn.PERCENTRANK.INC(Table13[Recency],Table13[[#This Row],[Recency]])*5, 0)</f>
        <v>4</v>
      </c>
      <c r="AR1541">
        <f>ROUNDUP(_xlfn.PERCENTRANK.INC(Table13[Total Number of Purchases],Table13[[#This Row],[Total Number of Purchases]])*5,0)</f>
        <v>2</v>
      </c>
      <c r="AS1541">
        <f>ROUNDUP(_xlfn.PERCENTRANK.INC(Table13[Total Spend],Table13[[#This Row],[Total Spend]])*5,0)</f>
        <v>2</v>
      </c>
      <c r="AT1541" t="str">
        <f>Table13[[#This Row],[Recency Score]]&amp;Table13[[#This Row],[Frequency Score]]&amp;Table13[[#This Row],[Monetary Score]]</f>
        <v>422</v>
      </c>
      <c r="AU1541" t="str">
        <f t="shared" si="24"/>
        <v>Potential Loyalists</v>
      </c>
      <c r="AW1541" s="13">
        <f>DATEDIF(Table13[[#This Row],[Dt_Customer]], Snapshot_Date, "d")</f>
        <v>319</v>
      </c>
      <c r="AX1541" s="13">
        <f>Table13[[#This Row],[CL if today]]/365</f>
        <v>0.87397260273972599</v>
      </c>
      <c r="AY1541">
        <f>Table13[[#This Row],[Total Number of Purchases]]/Table13[[#This Row],[Corrected CL]]</f>
        <v>10.297805642633229</v>
      </c>
      <c r="AZ1541">
        <f>Table13[[#This Row],[Average Order Value (AOV)]]*Table13[[#This Row],[Freq per Year]]</f>
        <v>165.90909090909091</v>
      </c>
      <c r="BA1541">
        <f>Table13[[#This Row],[Total Spend]]/Table13[[#This Row],[Corrected CL]]</f>
        <v>165.90909090909091</v>
      </c>
      <c r="BB1541">
        <v>397.97507788161994</v>
      </c>
      <c r="BC1541" s="1">
        <f>Table13[[#This Row],[Dt_Customer]]+Table13[[#This Row],[Recency]]</f>
        <v>41628</v>
      </c>
      <c r="BD1541" s="16" t="str">
        <f>IF(COUNTIF(A:A, A1541) &gt; 1, "Duplicate", "Unique")</f>
        <v>Unique</v>
      </c>
    </row>
    <row r="1542" spans="1:56" x14ac:dyDescent="0.3">
      <c r="A1542">
        <v>5734</v>
      </c>
      <c r="B1542">
        <v>1974</v>
      </c>
      <c r="C1542" t="s">
        <v>37</v>
      </c>
      <c r="D1542" t="s">
        <v>33</v>
      </c>
      <c r="E1542">
        <v>61917</v>
      </c>
      <c r="F1542">
        <v>1</v>
      </c>
      <c r="G1542">
        <v>1</v>
      </c>
      <c r="H1542" s="1">
        <v>41598</v>
      </c>
      <c r="I1542">
        <v>83</v>
      </c>
      <c r="J1542">
        <v>46</v>
      </c>
      <c r="K1542">
        <v>4</v>
      </c>
      <c r="L1542">
        <v>36</v>
      </c>
      <c r="M1542">
        <v>2</v>
      </c>
      <c r="N1542">
        <v>2</v>
      </c>
      <c r="O1542">
        <v>1</v>
      </c>
      <c r="P1542">
        <f>IF(Table13[[#This Row],[MntWines]] = 0,"",Table13[[#This Row],[MntWines]])</f>
        <v>46</v>
      </c>
      <c r="Q1542">
        <f>IF(Table13[[#This Row],[MntFruits]] = 0, "",Table13[[#This Row],[MntFruits]])</f>
        <v>4</v>
      </c>
      <c r="R1542">
        <f>IF(Table13[[#This Row],[MntMeatProducts]] = 0, "",Table13[[#This Row],[MntMeatProducts]])</f>
        <v>36</v>
      </c>
      <c r="S1542">
        <f>IF(Table13[[#This Row],[MntFishProducts]] = 0, "",Table13[[#This Row],[MntFishProducts]])</f>
        <v>2</v>
      </c>
      <c r="T1542">
        <f>IF(Table13[[#This Row],[MntSweetProducts]] = 0, "",Table13[[#This Row],[MntSweetProducts]])</f>
        <v>2</v>
      </c>
      <c r="U1542">
        <f>IF(Table13[[#This Row],[MntGoldProds]] = 0, "",Table13[[#This Row],[MntGoldProds]])</f>
        <v>1</v>
      </c>
      <c r="V1542">
        <v>1</v>
      </c>
      <c r="W1542">
        <v>2</v>
      </c>
      <c r="X1542">
        <v>0</v>
      </c>
      <c r="Y1542">
        <v>4</v>
      </c>
      <c r="Z1542">
        <v>5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30</v>
      </c>
      <c r="AI1542" s="13">
        <f>SUM(Table13[[#This Row],[MntWines]:[MntGoldProds]])</f>
        <v>91</v>
      </c>
      <c r="AJ1542" s="13">
        <f>AVERAGE(Table13[[#This Row],[MntWines]:[MntGoldProds]])</f>
        <v>15.166666666666666</v>
      </c>
      <c r="AK1542">
        <f>IF(Table13[[#This Row],[Total Number of Purchases]]=0,0,Table13[[#This Row],[Total Spend]]/Table13[[#This Row],[Total Number of Purchases]])</f>
        <v>13</v>
      </c>
      <c r="AM1542">
        <f>SUM(Table13[[#This Row],[NumDealsPurchases]:[NumStorePurchases]])</f>
        <v>7</v>
      </c>
      <c r="AN1542" s="14">
        <f>Snapshot_Date-Table13[[#This Row],[Dt_Customer]]</f>
        <v>318</v>
      </c>
      <c r="AP1542" s="13">
        <f>Table13[[#This Row],[NumDealsPurchases]]/Table13[[#This Row],[Total Number of Purchases]]*100</f>
        <v>14.285714285714285</v>
      </c>
      <c r="AQ1542">
        <f>6-ROUNDUP(_xlfn.PERCENTRANK.INC(Table13[Recency],Table13[[#This Row],[Recency]])*5, 0)</f>
        <v>1</v>
      </c>
      <c r="AR1542">
        <f>ROUNDUP(_xlfn.PERCENTRANK.INC(Table13[Total Number of Purchases],Table13[[#This Row],[Total Number of Purchases]])*5,0)</f>
        <v>1</v>
      </c>
      <c r="AS1542">
        <f>ROUNDUP(_xlfn.PERCENTRANK.INC(Table13[Total Spend],Table13[[#This Row],[Total Spend]])*5,0)</f>
        <v>2</v>
      </c>
      <c r="AT1542" t="str">
        <f>Table13[[#This Row],[Recency Score]]&amp;Table13[[#This Row],[Frequency Score]]&amp;Table13[[#This Row],[Monetary Score]]</f>
        <v>112</v>
      </c>
      <c r="AU1542" t="str">
        <f t="shared" si="24"/>
        <v>Lost</v>
      </c>
      <c r="AW1542" s="13">
        <f>DATEDIF(Table13[[#This Row],[Dt_Customer]], Snapshot_Date, "d")</f>
        <v>318</v>
      </c>
      <c r="AX1542" s="13">
        <f>Table13[[#This Row],[CL if today]]/365</f>
        <v>0.87123287671232874</v>
      </c>
      <c r="AY1542">
        <f>Table13[[#This Row],[Total Number of Purchases]]/Table13[[#This Row],[Corrected CL]]</f>
        <v>8.034591194968554</v>
      </c>
      <c r="AZ1542">
        <f>Table13[[#This Row],[Average Order Value (AOV)]]*Table13[[#This Row],[Freq per Year]]</f>
        <v>104.4496855345912</v>
      </c>
      <c r="BA1542">
        <f>Table13[[#This Row],[Total Spend]]/Table13[[#This Row],[Corrected CL]]</f>
        <v>104.4496855345912</v>
      </c>
      <c r="BB1542">
        <v>558.30218068535817</v>
      </c>
      <c r="BC1542" s="1">
        <f>Table13[[#This Row],[Dt_Customer]]+Table13[[#This Row],[Recency]]</f>
        <v>41681</v>
      </c>
      <c r="BD1542" s="16" t="str">
        <f>IF(COUNTIF(A:A, A1542) &gt; 1, "Duplicate", "Unique")</f>
        <v>Unique</v>
      </c>
    </row>
    <row r="1543" spans="1:56" x14ac:dyDescent="0.3">
      <c r="A1543">
        <v>6504</v>
      </c>
      <c r="B1543">
        <v>1975</v>
      </c>
      <c r="C1543" t="s">
        <v>38</v>
      </c>
      <c r="D1543" t="s">
        <v>35</v>
      </c>
      <c r="E1543">
        <v>19789</v>
      </c>
      <c r="F1543">
        <v>1</v>
      </c>
      <c r="G1543">
        <v>0</v>
      </c>
      <c r="H1543" s="1">
        <v>41598</v>
      </c>
      <c r="I1543">
        <v>24</v>
      </c>
      <c r="J1543">
        <v>2</v>
      </c>
      <c r="K1543">
        <v>5</v>
      </c>
      <c r="L1543">
        <v>9</v>
      </c>
      <c r="M1543">
        <v>28</v>
      </c>
      <c r="N1543">
        <v>6</v>
      </c>
      <c r="O1543">
        <v>28</v>
      </c>
      <c r="P1543">
        <f>IF(Table13[[#This Row],[MntWines]] = 0,"",Table13[[#This Row],[MntWines]])</f>
        <v>2</v>
      </c>
      <c r="Q1543">
        <f>IF(Table13[[#This Row],[MntFruits]] = 0, "",Table13[[#This Row],[MntFruits]])</f>
        <v>5</v>
      </c>
      <c r="R1543">
        <f>IF(Table13[[#This Row],[MntMeatProducts]] = 0, "",Table13[[#This Row],[MntMeatProducts]])</f>
        <v>9</v>
      </c>
      <c r="S1543">
        <f>IF(Table13[[#This Row],[MntFishProducts]] = 0, "",Table13[[#This Row],[MntFishProducts]])</f>
        <v>28</v>
      </c>
      <c r="T1543">
        <f>IF(Table13[[#This Row],[MntSweetProducts]] = 0, "",Table13[[#This Row],[MntSweetProducts]])</f>
        <v>6</v>
      </c>
      <c r="U1543">
        <f>IF(Table13[[#This Row],[MntGoldProds]] = 0, "",Table13[[#This Row],[MntGoldProds]])</f>
        <v>28</v>
      </c>
      <c r="V1543">
        <v>3</v>
      </c>
      <c r="W1543">
        <v>2</v>
      </c>
      <c r="X1543">
        <v>1</v>
      </c>
      <c r="Y1543">
        <v>3</v>
      </c>
      <c r="Z1543">
        <v>5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 t="s">
        <v>30</v>
      </c>
      <c r="AI1543" s="13">
        <f>SUM(Table13[[#This Row],[MntWines]:[MntGoldProds]])</f>
        <v>78</v>
      </c>
      <c r="AJ1543" s="13">
        <f>AVERAGE(Table13[[#This Row],[MntWines]:[MntGoldProds]])</f>
        <v>13</v>
      </c>
      <c r="AK1543">
        <f>IF(Table13[[#This Row],[Total Number of Purchases]]=0,0,Table13[[#This Row],[Total Spend]]/Table13[[#This Row],[Total Number of Purchases]])</f>
        <v>8.6666666666666661</v>
      </c>
      <c r="AM1543">
        <f>SUM(Table13[[#This Row],[NumDealsPurchases]:[NumStorePurchases]])</f>
        <v>9</v>
      </c>
      <c r="AN1543" s="14">
        <f>Snapshot_Date-Table13[[#This Row],[Dt_Customer]]</f>
        <v>318</v>
      </c>
      <c r="AP1543" s="13">
        <f>Table13[[#This Row],[NumDealsPurchases]]/Table13[[#This Row],[Total Number of Purchases]]*100</f>
        <v>33.333333333333329</v>
      </c>
      <c r="AQ1543">
        <f>6-ROUNDUP(_xlfn.PERCENTRANK.INC(Table13[Recency],Table13[[#This Row],[Recency]])*5, 0)</f>
        <v>4</v>
      </c>
      <c r="AR1543">
        <f>ROUNDUP(_xlfn.PERCENTRANK.INC(Table13[Total Number of Purchases],Table13[[#This Row],[Total Number of Purchases]])*5,0)</f>
        <v>2</v>
      </c>
      <c r="AS1543">
        <f>ROUNDUP(_xlfn.PERCENTRANK.INC(Table13[Total Spend],Table13[[#This Row],[Total Spend]])*5,0)</f>
        <v>2</v>
      </c>
      <c r="AT1543" t="str">
        <f>Table13[[#This Row],[Recency Score]]&amp;Table13[[#This Row],[Frequency Score]]&amp;Table13[[#This Row],[Monetary Score]]</f>
        <v>422</v>
      </c>
      <c r="AU1543" t="str">
        <f t="shared" si="24"/>
        <v>Potential Loyalists</v>
      </c>
      <c r="AW1543" s="13">
        <f>DATEDIF(Table13[[#This Row],[Dt_Customer]], Snapshot_Date, "d")</f>
        <v>318</v>
      </c>
      <c r="AX1543" s="13">
        <f>Table13[[#This Row],[CL if today]]/365</f>
        <v>0.87123287671232874</v>
      </c>
      <c r="AY1543">
        <f>Table13[[#This Row],[Total Number of Purchases]]/Table13[[#This Row],[Corrected CL]]</f>
        <v>10.330188679245284</v>
      </c>
      <c r="AZ1543">
        <f>Table13[[#This Row],[Average Order Value (AOV)]]*Table13[[#This Row],[Freq per Year]]</f>
        <v>89.528301886792448</v>
      </c>
      <c r="BA1543">
        <f>Table13[[#This Row],[Total Spend]]/Table13[[#This Row],[Corrected CL]]</f>
        <v>89.528301886792462</v>
      </c>
      <c r="BB1543">
        <v>1359.9376947040498</v>
      </c>
      <c r="BC1543" s="1">
        <f>Table13[[#This Row],[Dt_Customer]]+Table13[[#This Row],[Recency]]</f>
        <v>41622</v>
      </c>
      <c r="BD1543" s="16" t="str">
        <f>IF(COUNTIF(A:A, A1543) &gt; 1, "Duplicate", "Unique")</f>
        <v>Unique</v>
      </c>
    </row>
    <row r="1544" spans="1:56" x14ac:dyDescent="0.3">
      <c r="A1544">
        <v>5294</v>
      </c>
      <c r="B1544">
        <v>1989</v>
      </c>
      <c r="C1544" t="s">
        <v>28</v>
      </c>
      <c r="D1544" t="s">
        <v>31</v>
      </c>
      <c r="E1544">
        <v>18358</v>
      </c>
      <c r="F1544">
        <v>1</v>
      </c>
      <c r="G1544">
        <v>0</v>
      </c>
      <c r="H1544" s="1">
        <v>41598</v>
      </c>
      <c r="I1544">
        <v>49</v>
      </c>
      <c r="J1544">
        <v>6</v>
      </c>
      <c r="K1544">
        <v>8</v>
      </c>
      <c r="L1544">
        <v>19</v>
      </c>
      <c r="M1544">
        <v>16</v>
      </c>
      <c r="N1544">
        <v>4</v>
      </c>
      <c r="O1544">
        <v>4</v>
      </c>
      <c r="P1544">
        <f>IF(Table13[[#This Row],[MntWines]] = 0,"",Table13[[#This Row],[MntWines]])</f>
        <v>6</v>
      </c>
      <c r="Q1544">
        <f>IF(Table13[[#This Row],[MntFruits]] = 0, "",Table13[[#This Row],[MntFruits]])</f>
        <v>8</v>
      </c>
      <c r="R1544">
        <f>IF(Table13[[#This Row],[MntMeatProducts]] = 0, "",Table13[[#This Row],[MntMeatProducts]])</f>
        <v>19</v>
      </c>
      <c r="S1544">
        <f>IF(Table13[[#This Row],[MntFishProducts]] = 0, "",Table13[[#This Row],[MntFishProducts]])</f>
        <v>16</v>
      </c>
      <c r="T1544">
        <f>IF(Table13[[#This Row],[MntSweetProducts]] = 0, "",Table13[[#This Row],[MntSweetProducts]])</f>
        <v>4</v>
      </c>
      <c r="U1544">
        <f>IF(Table13[[#This Row],[MntGoldProds]] = 0, "",Table13[[#This Row],[MntGoldProds]])</f>
        <v>4</v>
      </c>
      <c r="V1544">
        <v>3</v>
      </c>
      <c r="W1544">
        <v>3</v>
      </c>
      <c r="X1544">
        <v>0</v>
      </c>
      <c r="Y1544">
        <v>4</v>
      </c>
      <c r="Z1544">
        <v>7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30</v>
      </c>
      <c r="AI1544" s="13">
        <f>SUM(Table13[[#This Row],[MntWines]:[MntGoldProds]])</f>
        <v>57</v>
      </c>
      <c r="AJ1544" s="13">
        <f>AVERAGE(Table13[[#This Row],[MntWines]:[MntGoldProds]])</f>
        <v>9.5</v>
      </c>
      <c r="AK1544">
        <f>IF(Table13[[#This Row],[Total Number of Purchases]]=0,0,Table13[[#This Row],[Total Spend]]/Table13[[#This Row],[Total Number of Purchases]])</f>
        <v>5.7</v>
      </c>
      <c r="AM1544">
        <f>SUM(Table13[[#This Row],[NumDealsPurchases]:[NumStorePurchases]])</f>
        <v>10</v>
      </c>
      <c r="AN1544" s="14">
        <f>Snapshot_Date-Table13[[#This Row],[Dt_Customer]]</f>
        <v>318</v>
      </c>
      <c r="AP1544" s="13">
        <f>Table13[[#This Row],[NumDealsPurchases]]/Table13[[#This Row],[Total Number of Purchases]]*100</f>
        <v>30</v>
      </c>
      <c r="AQ1544">
        <f>6-ROUNDUP(_xlfn.PERCENTRANK.INC(Table13[Recency],Table13[[#This Row],[Recency]])*5, 0)</f>
        <v>3</v>
      </c>
      <c r="AR1544">
        <f>ROUNDUP(_xlfn.PERCENTRANK.INC(Table13[Total Number of Purchases],Table13[[#This Row],[Total Number of Purchases]])*5,0)</f>
        <v>2</v>
      </c>
      <c r="AS1544">
        <f>ROUNDUP(_xlfn.PERCENTRANK.INC(Table13[Total Spend],Table13[[#This Row],[Total Spend]])*5,0)</f>
        <v>2</v>
      </c>
      <c r="AT1544" t="str">
        <f>Table13[[#This Row],[Recency Score]]&amp;Table13[[#This Row],[Frequency Score]]&amp;Table13[[#This Row],[Monetary Score]]</f>
        <v>322</v>
      </c>
      <c r="AU1544" t="str">
        <f t="shared" si="24"/>
        <v>Needs Attention</v>
      </c>
      <c r="AW1544" s="13">
        <f>DATEDIF(Table13[[#This Row],[Dt_Customer]], Snapshot_Date, "d")</f>
        <v>318</v>
      </c>
      <c r="AX1544" s="13">
        <f>Table13[[#This Row],[CL if today]]/365</f>
        <v>0.87123287671232874</v>
      </c>
      <c r="AY1544">
        <f>Table13[[#This Row],[Total Number of Purchases]]/Table13[[#This Row],[Corrected CL]]</f>
        <v>11.477987421383649</v>
      </c>
      <c r="AZ1544">
        <f>Table13[[#This Row],[Average Order Value (AOV)]]*Table13[[#This Row],[Freq per Year]]</f>
        <v>65.424528301886795</v>
      </c>
      <c r="BA1544">
        <f>Table13[[#This Row],[Total Spend]]/Table13[[#This Row],[Corrected CL]]</f>
        <v>65.424528301886795</v>
      </c>
      <c r="BB1544">
        <v>1610.0934579439252</v>
      </c>
      <c r="BC1544" s="1">
        <f>Table13[[#This Row],[Dt_Customer]]+Table13[[#This Row],[Recency]]</f>
        <v>41647</v>
      </c>
      <c r="BD1544" s="16" t="str">
        <f>IF(COUNTIF(A:A, A1544) &gt; 1, "Duplicate", "Unique")</f>
        <v>Unique</v>
      </c>
    </row>
    <row r="1545" spans="1:56" x14ac:dyDescent="0.3">
      <c r="A1545">
        <v>3336</v>
      </c>
      <c r="B1545">
        <v>1948</v>
      </c>
      <c r="C1545" t="s">
        <v>37</v>
      </c>
      <c r="D1545" t="s">
        <v>35</v>
      </c>
      <c r="E1545">
        <v>66375</v>
      </c>
      <c r="F1545">
        <v>0</v>
      </c>
      <c r="G1545">
        <v>1</v>
      </c>
      <c r="H1545" s="1">
        <v>41599</v>
      </c>
      <c r="I1545">
        <v>96</v>
      </c>
      <c r="J1545">
        <v>712</v>
      </c>
      <c r="K1545">
        <v>0</v>
      </c>
      <c r="L1545">
        <v>45</v>
      </c>
      <c r="M1545">
        <v>0</v>
      </c>
      <c r="N1545">
        <v>0</v>
      </c>
      <c r="O1545">
        <v>191</v>
      </c>
      <c r="P1545">
        <f>IF(Table13[[#This Row],[MntWines]] = 0,"",Table13[[#This Row],[MntWines]])</f>
        <v>712</v>
      </c>
      <c r="Q1545" t="str">
        <f>IF(Table13[[#This Row],[MntFruits]] = 0, "",Table13[[#This Row],[MntFruits]])</f>
        <v/>
      </c>
      <c r="R1545">
        <f>IF(Table13[[#This Row],[MntMeatProducts]] = 0, "",Table13[[#This Row],[MntMeatProducts]])</f>
        <v>45</v>
      </c>
      <c r="S1545" t="str">
        <f>IF(Table13[[#This Row],[MntFishProducts]] = 0, "",Table13[[#This Row],[MntFishProducts]])</f>
        <v/>
      </c>
      <c r="T1545" t="str">
        <f>IF(Table13[[#This Row],[MntSweetProducts]] = 0, "",Table13[[#This Row],[MntSweetProducts]])</f>
        <v/>
      </c>
      <c r="U1545">
        <f>IF(Table13[[#This Row],[MntGoldProds]] = 0, "",Table13[[#This Row],[MntGoldProds]])</f>
        <v>191</v>
      </c>
      <c r="V1545">
        <v>3</v>
      </c>
      <c r="W1545">
        <v>2</v>
      </c>
      <c r="X1545">
        <v>4</v>
      </c>
      <c r="Y1545">
        <v>5</v>
      </c>
      <c r="Z1545">
        <v>7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 t="s">
        <v>36</v>
      </c>
      <c r="AI1545" s="13">
        <f>SUM(Table13[[#This Row],[MntWines]:[MntGoldProds]])</f>
        <v>948</v>
      </c>
      <c r="AJ1545" s="13">
        <f>AVERAGE(Table13[[#This Row],[MntWines]:[MntGoldProds]])</f>
        <v>158</v>
      </c>
      <c r="AK1545">
        <f>IF(Table13[[#This Row],[Total Number of Purchases]]=0,0,Table13[[#This Row],[Total Spend]]/Table13[[#This Row],[Total Number of Purchases]])</f>
        <v>67.714285714285708</v>
      </c>
      <c r="AM1545">
        <f>SUM(Table13[[#This Row],[NumDealsPurchases]:[NumStorePurchases]])</f>
        <v>14</v>
      </c>
      <c r="AN1545" s="14">
        <f>Snapshot_Date-Table13[[#This Row],[Dt_Customer]]</f>
        <v>317</v>
      </c>
      <c r="AP1545" s="13">
        <f>Table13[[#This Row],[NumDealsPurchases]]/Table13[[#This Row],[Total Number of Purchases]]*100</f>
        <v>21.428571428571427</v>
      </c>
      <c r="AQ1545">
        <f>6-ROUNDUP(_xlfn.PERCENTRANK.INC(Table13[Recency],Table13[[#This Row],[Recency]])*5, 0)</f>
        <v>1</v>
      </c>
      <c r="AR1545">
        <f>ROUNDUP(_xlfn.PERCENTRANK.INC(Table13[Total Number of Purchases],Table13[[#This Row],[Total Number of Purchases]])*5,0)</f>
        <v>3</v>
      </c>
      <c r="AS1545">
        <f>ROUNDUP(_xlfn.PERCENTRANK.INC(Table13[Total Spend],Table13[[#This Row],[Total Spend]])*5,0)</f>
        <v>4</v>
      </c>
      <c r="AT1545" t="str">
        <f>Table13[[#This Row],[Recency Score]]&amp;Table13[[#This Row],[Frequency Score]]&amp;Table13[[#This Row],[Monetary Score]]</f>
        <v>134</v>
      </c>
      <c r="AU1545" t="str">
        <f t="shared" si="24"/>
        <v>Lost</v>
      </c>
      <c r="AW1545" s="13">
        <f>DATEDIF(Table13[[#This Row],[Dt_Customer]], Snapshot_Date, "d")</f>
        <v>317</v>
      </c>
      <c r="AX1545" s="13">
        <f>Table13[[#This Row],[CL if today]]/365</f>
        <v>0.86849315068493149</v>
      </c>
      <c r="AY1545">
        <f>Table13[[#This Row],[Total Number of Purchases]]/Table13[[#This Row],[Corrected CL]]</f>
        <v>16.119873817034701</v>
      </c>
      <c r="AZ1545">
        <f>Table13[[#This Row],[Average Order Value (AOV)]]*Table13[[#This Row],[Freq per Year]]</f>
        <v>1091.5457413249212</v>
      </c>
      <c r="BA1545">
        <f>Table13[[#This Row],[Total Spend]]/Table13[[#This Row],[Corrected CL]]</f>
        <v>1091.5457413249212</v>
      </c>
      <c r="BB1545">
        <v>480.203125</v>
      </c>
      <c r="BC1545" s="1">
        <f>Table13[[#This Row],[Dt_Customer]]+Table13[[#This Row],[Recency]]</f>
        <v>41695</v>
      </c>
      <c r="BD1545" s="16" t="str">
        <f>IF(COUNTIF(A:A, A1545) &gt; 1, "Duplicate", "Unique")</f>
        <v>Unique</v>
      </c>
    </row>
    <row r="1546" spans="1:56" x14ac:dyDescent="0.3">
      <c r="A1546">
        <v>10150</v>
      </c>
      <c r="B1546">
        <v>1961</v>
      </c>
      <c r="C1546" t="s">
        <v>28</v>
      </c>
      <c r="D1546" t="s">
        <v>31</v>
      </c>
      <c r="E1546">
        <v>86429</v>
      </c>
      <c r="F1546">
        <v>0</v>
      </c>
      <c r="G1546">
        <v>0</v>
      </c>
      <c r="H1546" s="1">
        <v>41599</v>
      </c>
      <c r="I1546">
        <v>10</v>
      </c>
      <c r="J1546">
        <v>464</v>
      </c>
      <c r="K1546">
        <v>28</v>
      </c>
      <c r="L1546">
        <v>873</v>
      </c>
      <c r="M1546">
        <v>29</v>
      </c>
      <c r="N1546">
        <v>18</v>
      </c>
      <c r="O1546">
        <v>37</v>
      </c>
      <c r="P1546">
        <f>IF(Table13[[#This Row],[MntWines]] = 0,"",Table13[[#This Row],[MntWines]])</f>
        <v>464</v>
      </c>
      <c r="Q1546">
        <f>IF(Table13[[#This Row],[MntFruits]] = 0, "",Table13[[#This Row],[MntFruits]])</f>
        <v>28</v>
      </c>
      <c r="R1546">
        <f>IF(Table13[[#This Row],[MntMeatProducts]] = 0, "",Table13[[#This Row],[MntMeatProducts]])</f>
        <v>873</v>
      </c>
      <c r="S1546">
        <f>IF(Table13[[#This Row],[MntFishProducts]] = 0, "",Table13[[#This Row],[MntFishProducts]])</f>
        <v>29</v>
      </c>
      <c r="T1546">
        <f>IF(Table13[[#This Row],[MntSweetProducts]] = 0, "",Table13[[#This Row],[MntSweetProducts]])</f>
        <v>18</v>
      </c>
      <c r="U1546">
        <f>IF(Table13[[#This Row],[MntGoldProds]] = 0, "",Table13[[#This Row],[MntGoldProds]])</f>
        <v>37</v>
      </c>
      <c r="V1546">
        <v>0</v>
      </c>
      <c r="W1546">
        <v>7</v>
      </c>
      <c r="X1546">
        <v>4</v>
      </c>
      <c r="Y1546">
        <v>7</v>
      </c>
      <c r="Z1546">
        <v>2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 t="s">
        <v>43</v>
      </c>
      <c r="AI1546" s="13">
        <f>SUM(Table13[[#This Row],[MntWines]:[MntGoldProds]])</f>
        <v>1449</v>
      </c>
      <c r="AJ1546" s="13">
        <f>AVERAGE(Table13[[#This Row],[MntWines]:[MntGoldProds]])</f>
        <v>241.5</v>
      </c>
      <c r="AK1546">
        <f>IF(Table13[[#This Row],[Total Number of Purchases]]=0,0,Table13[[#This Row],[Total Spend]]/Table13[[#This Row],[Total Number of Purchases]])</f>
        <v>80.5</v>
      </c>
      <c r="AM1546">
        <f>SUM(Table13[[#This Row],[NumDealsPurchases]:[NumStorePurchases]])</f>
        <v>18</v>
      </c>
      <c r="AN1546" s="14">
        <f>Snapshot_Date-Table13[[#This Row],[Dt_Customer]]</f>
        <v>317</v>
      </c>
      <c r="AP1546" s="13">
        <f>Table13[[#This Row],[NumDealsPurchases]]/Table13[[#This Row],[Total Number of Purchases]]*100</f>
        <v>0</v>
      </c>
      <c r="AQ1546">
        <f>6-ROUNDUP(_xlfn.PERCENTRANK.INC(Table13[Recency],Table13[[#This Row],[Recency]])*5, 0)</f>
        <v>5</v>
      </c>
      <c r="AR1546">
        <f>ROUNDUP(_xlfn.PERCENTRANK.INC(Table13[Total Number of Purchases],Table13[[#This Row],[Total Number of Purchases]])*5,0)</f>
        <v>4</v>
      </c>
      <c r="AS1546">
        <f>ROUNDUP(_xlfn.PERCENTRANK.INC(Table13[Total Spend],Table13[[#This Row],[Total Spend]])*5,0)</f>
        <v>5</v>
      </c>
      <c r="AT1546" t="str">
        <f>Table13[[#This Row],[Recency Score]]&amp;Table13[[#This Row],[Frequency Score]]&amp;Table13[[#This Row],[Monetary Score]]</f>
        <v>545</v>
      </c>
      <c r="AU1546" t="str">
        <f t="shared" si="24"/>
        <v>Loyal Customers</v>
      </c>
      <c r="AW1546" s="13">
        <f>DATEDIF(Table13[[#This Row],[Dt_Customer]], Snapshot_Date, "d")</f>
        <v>317</v>
      </c>
      <c r="AX1546" s="13">
        <f>Table13[[#This Row],[CL if today]]/365</f>
        <v>0.86849315068493149</v>
      </c>
      <c r="AY1546">
        <f>Table13[[#This Row],[Total Number of Purchases]]/Table13[[#This Row],[Corrected CL]]</f>
        <v>20.725552050473187</v>
      </c>
      <c r="AZ1546">
        <f>Table13[[#This Row],[Average Order Value (AOV)]]*Table13[[#This Row],[Freq per Year]]</f>
        <v>1668.4069400630915</v>
      </c>
      <c r="BA1546">
        <f>Table13[[#This Row],[Total Spend]]/Table13[[#This Row],[Corrected CL]]</f>
        <v>1668.4069400630915</v>
      </c>
      <c r="BB1546">
        <v>1814.7021943573668</v>
      </c>
      <c r="BC1546" s="1">
        <f>Table13[[#This Row],[Dt_Customer]]+Table13[[#This Row],[Recency]]</f>
        <v>41609</v>
      </c>
      <c r="BD1546" s="16" t="str">
        <f>IF(COUNTIF(A:A, A1546) &gt; 1, "Duplicate", "Unique")</f>
        <v>Unique</v>
      </c>
    </row>
    <row r="1547" spans="1:56" x14ac:dyDescent="0.3">
      <c r="A1547">
        <v>1966</v>
      </c>
      <c r="B1547">
        <v>1965</v>
      </c>
      <c r="C1547" t="s">
        <v>37</v>
      </c>
      <c r="D1547" t="s">
        <v>33</v>
      </c>
      <c r="E1547">
        <v>84618</v>
      </c>
      <c r="F1547">
        <v>0</v>
      </c>
      <c r="G1547">
        <v>0</v>
      </c>
      <c r="H1547" s="1">
        <v>41600</v>
      </c>
      <c r="I1547">
        <v>96</v>
      </c>
      <c r="J1547">
        <v>684</v>
      </c>
      <c r="K1547">
        <v>100</v>
      </c>
      <c r="L1547">
        <v>801</v>
      </c>
      <c r="M1547">
        <v>21</v>
      </c>
      <c r="N1547">
        <v>66</v>
      </c>
      <c r="O1547">
        <v>0</v>
      </c>
      <c r="P1547">
        <f>IF(Table13[[#This Row],[MntWines]] = 0,"",Table13[[#This Row],[MntWines]])</f>
        <v>684</v>
      </c>
      <c r="Q1547">
        <f>IF(Table13[[#This Row],[MntFruits]] = 0, "",Table13[[#This Row],[MntFruits]])</f>
        <v>100</v>
      </c>
      <c r="R1547">
        <f>IF(Table13[[#This Row],[MntMeatProducts]] = 0, "",Table13[[#This Row],[MntMeatProducts]])</f>
        <v>801</v>
      </c>
      <c r="S1547">
        <f>IF(Table13[[#This Row],[MntFishProducts]] = 0, "",Table13[[#This Row],[MntFishProducts]])</f>
        <v>21</v>
      </c>
      <c r="T1547">
        <f>IF(Table13[[#This Row],[MntSweetProducts]] = 0, "",Table13[[#This Row],[MntSweetProducts]])</f>
        <v>66</v>
      </c>
      <c r="U1547" t="str">
        <f>IF(Table13[[#This Row],[MntGoldProds]] = 0, "",Table13[[#This Row],[MntGoldProds]])</f>
        <v/>
      </c>
      <c r="V1547">
        <v>1</v>
      </c>
      <c r="W1547">
        <v>6</v>
      </c>
      <c r="X1547">
        <v>9</v>
      </c>
      <c r="Y1547">
        <v>10</v>
      </c>
      <c r="Z1547">
        <v>2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 t="s">
        <v>36</v>
      </c>
      <c r="AI1547" s="13">
        <f>SUM(Table13[[#This Row],[MntWines]:[MntGoldProds]])</f>
        <v>1672</v>
      </c>
      <c r="AJ1547" s="13">
        <f>AVERAGE(Table13[[#This Row],[MntWines]:[MntGoldProds]])</f>
        <v>278.66666666666669</v>
      </c>
      <c r="AK1547">
        <f>IF(Table13[[#This Row],[Total Number of Purchases]]=0,0,Table13[[#This Row],[Total Spend]]/Table13[[#This Row],[Total Number of Purchases]])</f>
        <v>64.307692307692307</v>
      </c>
      <c r="AM1547">
        <f>SUM(Table13[[#This Row],[NumDealsPurchases]:[NumStorePurchases]])</f>
        <v>26</v>
      </c>
      <c r="AN1547" s="14">
        <f>Snapshot_Date-Table13[[#This Row],[Dt_Customer]]</f>
        <v>316</v>
      </c>
      <c r="AP1547" s="13">
        <f>Table13[[#This Row],[NumDealsPurchases]]/Table13[[#This Row],[Total Number of Purchases]]*100</f>
        <v>3.8461538461538463</v>
      </c>
      <c r="AQ1547">
        <f>6-ROUNDUP(_xlfn.PERCENTRANK.INC(Table13[Recency],Table13[[#This Row],[Recency]])*5, 0)</f>
        <v>1</v>
      </c>
      <c r="AR1547">
        <f>ROUNDUP(_xlfn.PERCENTRANK.INC(Table13[Total Number of Purchases],Table13[[#This Row],[Total Number of Purchases]])*5,0)</f>
        <v>5</v>
      </c>
      <c r="AS1547">
        <f>ROUNDUP(_xlfn.PERCENTRANK.INC(Table13[Total Spend],Table13[[#This Row],[Total Spend]])*5,0)</f>
        <v>5</v>
      </c>
      <c r="AT1547" t="str">
        <f>Table13[[#This Row],[Recency Score]]&amp;Table13[[#This Row],[Frequency Score]]&amp;Table13[[#This Row],[Monetary Score]]</f>
        <v>155</v>
      </c>
      <c r="AU1547" t="str">
        <f t="shared" si="24"/>
        <v>Frequent Buyers</v>
      </c>
      <c r="AW1547" s="13">
        <f>DATEDIF(Table13[[#This Row],[Dt_Customer]], Snapshot_Date, "d")</f>
        <v>316</v>
      </c>
      <c r="AX1547" s="13">
        <f>Table13[[#This Row],[CL if today]]/365</f>
        <v>0.86575342465753424</v>
      </c>
      <c r="AY1547">
        <f>Table13[[#This Row],[Total Number of Purchases]]/Table13[[#This Row],[Corrected CL]]</f>
        <v>30.031645569620252</v>
      </c>
      <c r="AZ1547">
        <f>Table13[[#This Row],[Average Order Value (AOV)]]*Table13[[#This Row],[Freq per Year]]</f>
        <v>1931.2658227848101</v>
      </c>
      <c r="BA1547">
        <f>Table13[[#This Row],[Total Spend]]/Table13[[#This Row],[Corrected CL]]</f>
        <v>1931.2658227848101</v>
      </c>
      <c r="BB1547">
        <v>165.90909090909091</v>
      </c>
      <c r="BC1547" s="1">
        <f>Table13[[#This Row],[Dt_Customer]]+Table13[[#This Row],[Recency]]</f>
        <v>41696</v>
      </c>
      <c r="BD1547" s="16" t="str">
        <f>IF(COUNTIF(A:A, A1547) &gt; 1, "Duplicate", "Unique")</f>
        <v>Unique</v>
      </c>
    </row>
    <row r="1548" spans="1:56" x14ac:dyDescent="0.3">
      <c r="A1548">
        <v>7789</v>
      </c>
      <c r="B1548">
        <v>1965</v>
      </c>
      <c r="C1548" t="s">
        <v>37</v>
      </c>
      <c r="D1548" t="s">
        <v>33</v>
      </c>
      <c r="E1548">
        <v>84618</v>
      </c>
      <c r="F1548">
        <v>0</v>
      </c>
      <c r="G1548">
        <v>0</v>
      </c>
      <c r="H1548" s="1">
        <v>41600</v>
      </c>
      <c r="I1548">
        <v>96</v>
      </c>
      <c r="J1548">
        <v>684</v>
      </c>
      <c r="K1548">
        <v>100</v>
      </c>
      <c r="L1548">
        <v>801</v>
      </c>
      <c r="M1548">
        <v>21</v>
      </c>
      <c r="N1548">
        <v>66</v>
      </c>
      <c r="O1548">
        <v>0</v>
      </c>
      <c r="P1548">
        <f>IF(Table13[[#This Row],[MntWines]] = 0,"",Table13[[#This Row],[MntWines]])</f>
        <v>684</v>
      </c>
      <c r="Q1548">
        <f>IF(Table13[[#This Row],[MntFruits]] = 0, "",Table13[[#This Row],[MntFruits]])</f>
        <v>100</v>
      </c>
      <c r="R1548">
        <f>IF(Table13[[#This Row],[MntMeatProducts]] = 0, "",Table13[[#This Row],[MntMeatProducts]])</f>
        <v>801</v>
      </c>
      <c r="S1548">
        <f>IF(Table13[[#This Row],[MntFishProducts]] = 0, "",Table13[[#This Row],[MntFishProducts]])</f>
        <v>21</v>
      </c>
      <c r="T1548">
        <f>IF(Table13[[#This Row],[MntSweetProducts]] = 0, "",Table13[[#This Row],[MntSweetProducts]])</f>
        <v>66</v>
      </c>
      <c r="U1548" t="str">
        <f>IF(Table13[[#This Row],[MntGoldProds]] = 0, "",Table13[[#This Row],[MntGoldProds]])</f>
        <v/>
      </c>
      <c r="V1548">
        <v>1</v>
      </c>
      <c r="W1548">
        <v>6</v>
      </c>
      <c r="X1548">
        <v>9</v>
      </c>
      <c r="Y1548">
        <v>10</v>
      </c>
      <c r="Z1548">
        <v>2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 t="s">
        <v>30</v>
      </c>
      <c r="AI1548" s="13">
        <f>SUM(Table13[[#This Row],[MntWines]:[MntGoldProds]])</f>
        <v>1672</v>
      </c>
      <c r="AJ1548" s="13">
        <f>AVERAGE(Table13[[#This Row],[MntWines]:[MntGoldProds]])</f>
        <v>278.66666666666669</v>
      </c>
      <c r="AK1548">
        <f>IF(Table13[[#This Row],[Total Number of Purchases]]=0,0,Table13[[#This Row],[Total Spend]]/Table13[[#This Row],[Total Number of Purchases]])</f>
        <v>64.307692307692307</v>
      </c>
      <c r="AM1548">
        <f>SUM(Table13[[#This Row],[NumDealsPurchases]:[NumStorePurchases]])</f>
        <v>26</v>
      </c>
      <c r="AN1548" s="14">
        <f>Snapshot_Date-Table13[[#This Row],[Dt_Customer]]</f>
        <v>316</v>
      </c>
      <c r="AP1548" s="13">
        <f>Table13[[#This Row],[NumDealsPurchases]]/Table13[[#This Row],[Total Number of Purchases]]*100</f>
        <v>3.8461538461538463</v>
      </c>
      <c r="AQ1548">
        <f>6-ROUNDUP(_xlfn.PERCENTRANK.INC(Table13[Recency],Table13[[#This Row],[Recency]])*5, 0)</f>
        <v>1</v>
      </c>
      <c r="AR1548">
        <f>ROUNDUP(_xlfn.PERCENTRANK.INC(Table13[Total Number of Purchases],Table13[[#This Row],[Total Number of Purchases]])*5,0)</f>
        <v>5</v>
      </c>
      <c r="AS1548">
        <f>ROUNDUP(_xlfn.PERCENTRANK.INC(Table13[Total Spend],Table13[[#This Row],[Total Spend]])*5,0)</f>
        <v>5</v>
      </c>
      <c r="AT1548" t="str">
        <f>Table13[[#This Row],[Recency Score]]&amp;Table13[[#This Row],[Frequency Score]]&amp;Table13[[#This Row],[Monetary Score]]</f>
        <v>155</v>
      </c>
      <c r="AU1548" t="str">
        <f t="shared" si="24"/>
        <v>Frequent Buyers</v>
      </c>
      <c r="AW1548" s="13">
        <f>DATEDIF(Table13[[#This Row],[Dt_Customer]], Snapshot_Date, "d")</f>
        <v>316</v>
      </c>
      <c r="AX1548" s="13">
        <f>Table13[[#This Row],[CL if today]]/365</f>
        <v>0.86575342465753424</v>
      </c>
      <c r="AY1548">
        <f>Table13[[#This Row],[Total Number of Purchases]]/Table13[[#This Row],[Corrected CL]]</f>
        <v>30.031645569620252</v>
      </c>
      <c r="AZ1548">
        <f>Table13[[#This Row],[Average Order Value (AOV)]]*Table13[[#This Row],[Freq per Year]]</f>
        <v>1931.2658227848101</v>
      </c>
      <c r="BA1548">
        <f>Table13[[#This Row],[Total Spend]]/Table13[[#This Row],[Corrected CL]]</f>
        <v>1931.2658227848101</v>
      </c>
      <c r="BB1548">
        <v>1814.7021943573668</v>
      </c>
      <c r="BC1548" s="1">
        <f>Table13[[#This Row],[Dt_Customer]]+Table13[[#This Row],[Recency]]</f>
        <v>41696</v>
      </c>
      <c r="BD1548" s="16" t="str">
        <f>IF(COUNTIF(A:A, A1548) &gt; 1, "Duplicate", "Unique")</f>
        <v>Unique</v>
      </c>
    </row>
    <row r="1549" spans="1:56" x14ac:dyDescent="0.3">
      <c r="A1549">
        <v>4887</v>
      </c>
      <c r="B1549">
        <v>1976</v>
      </c>
      <c r="C1549" t="s">
        <v>37</v>
      </c>
      <c r="D1549" t="s">
        <v>29</v>
      </c>
      <c r="E1549">
        <v>55412</v>
      </c>
      <c r="F1549">
        <v>1</v>
      </c>
      <c r="G1549">
        <v>1</v>
      </c>
      <c r="H1549" s="1">
        <v>41600</v>
      </c>
      <c r="I1549">
        <v>65</v>
      </c>
      <c r="J1549">
        <v>10</v>
      </c>
      <c r="K1549">
        <v>5</v>
      </c>
      <c r="L1549">
        <v>28</v>
      </c>
      <c r="M1549">
        <v>11</v>
      </c>
      <c r="N1549">
        <v>1</v>
      </c>
      <c r="O1549">
        <v>8</v>
      </c>
      <c r="P1549">
        <f>IF(Table13[[#This Row],[MntWines]] = 0,"",Table13[[#This Row],[MntWines]])</f>
        <v>10</v>
      </c>
      <c r="Q1549">
        <f>IF(Table13[[#This Row],[MntFruits]] = 0, "",Table13[[#This Row],[MntFruits]])</f>
        <v>5</v>
      </c>
      <c r="R1549">
        <f>IF(Table13[[#This Row],[MntMeatProducts]] = 0, "",Table13[[#This Row],[MntMeatProducts]])</f>
        <v>28</v>
      </c>
      <c r="S1549">
        <f>IF(Table13[[#This Row],[MntFishProducts]] = 0, "",Table13[[#This Row],[MntFishProducts]])</f>
        <v>11</v>
      </c>
      <c r="T1549">
        <f>IF(Table13[[#This Row],[MntSweetProducts]] = 0, "",Table13[[#This Row],[MntSweetProducts]])</f>
        <v>1</v>
      </c>
      <c r="U1549">
        <f>IF(Table13[[#This Row],[MntGoldProds]] = 0, "",Table13[[#This Row],[MntGoldProds]])</f>
        <v>8</v>
      </c>
      <c r="V1549">
        <v>1</v>
      </c>
      <c r="W1549">
        <v>2</v>
      </c>
      <c r="X1549">
        <v>0</v>
      </c>
      <c r="Y1549">
        <v>3</v>
      </c>
      <c r="Z1549">
        <v>5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s">
        <v>32</v>
      </c>
      <c r="AI1549" s="13">
        <f>SUM(Table13[[#This Row],[MntWines]:[MntGoldProds]])</f>
        <v>63</v>
      </c>
      <c r="AJ1549" s="13">
        <f>AVERAGE(Table13[[#This Row],[MntWines]:[MntGoldProds]])</f>
        <v>10.5</v>
      </c>
      <c r="AK1549">
        <f>IF(Table13[[#This Row],[Total Number of Purchases]]=0,0,Table13[[#This Row],[Total Spend]]/Table13[[#This Row],[Total Number of Purchases]])</f>
        <v>10.5</v>
      </c>
      <c r="AM1549">
        <f>SUM(Table13[[#This Row],[NumDealsPurchases]:[NumStorePurchases]])</f>
        <v>6</v>
      </c>
      <c r="AN1549" s="14">
        <f>Snapshot_Date-Table13[[#This Row],[Dt_Customer]]</f>
        <v>316</v>
      </c>
      <c r="AP1549" s="13">
        <f>Table13[[#This Row],[NumDealsPurchases]]/Table13[[#This Row],[Total Number of Purchases]]*100</f>
        <v>16.666666666666664</v>
      </c>
      <c r="AQ1549">
        <f>6-ROUNDUP(_xlfn.PERCENTRANK.INC(Table13[Recency],Table13[[#This Row],[Recency]])*5, 0)</f>
        <v>2</v>
      </c>
      <c r="AR1549">
        <f>ROUNDUP(_xlfn.PERCENTRANK.INC(Table13[Total Number of Purchases],Table13[[#This Row],[Total Number of Purchases]])*5,0)</f>
        <v>1</v>
      </c>
      <c r="AS1549">
        <f>ROUNDUP(_xlfn.PERCENTRANK.INC(Table13[Total Spend],Table13[[#This Row],[Total Spend]])*5,0)</f>
        <v>2</v>
      </c>
      <c r="AT1549" t="str">
        <f>Table13[[#This Row],[Recency Score]]&amp;Table13[[#This Row],[Frequency Score]]&amp;Table13[[#This Row],[Monetary Score]]</f>
        <v>212</v>
      </c>
      <c r="AU1549" t="str">
        <f t="shared" si="24"/>
        <v>About to Sleep</v>
      </c>
      <c r="AW1549" s="13">
        <f>DATEDIF(Table13[[#This Row],[Dt_Customer]], Snapshot_Date, "d")</f>
        <v>316</v>
      </c>
      <c r="AX1549" s="13">
        <f>Table13[[#This Row],[CL if today]]/365</f>
        <v>0.86575342465753424</v>
      </c>
      <c r="AY1549">
        <f>Table13[[#This Row],[Total Number of Purchases]]/Table13[[#This Row],[Corrected CL]]</f>
        <v>6.9303797468354427</v>
      </c>
      <c r="AZ1549">
        <f>Table13[[#This Row],[Average Order Value (AOV)]]*Table13[[#This Row],[Freq per Year]]</f>
        <v>72.768987341772146</v>
      </c>
      <c r="BA1549">
        <f>Table13[[#This Row],[Total Spend]]/Table13[[#This Row],[Corrected CL]]</f>
        <v>72.768987341772146</v>
      </c>
      <c r="BB1549">
        <v>104.4496855345912</v>
      </c>
      <c r="BC1549" s="1">
        <f>Table13[[#This Row],[Dt_Customer]]+Table13[[#This Row],[Recency]]</f>
        <v>41665</v>
      </c>
      <c r="BD1549" s="16" t="str">
        <f>IF(COUNTIF(A:A, A1549) &gt; 1, "Duplicate", "Unique")</f>
        <v>Unique</v>
      </c>
    </row>
    <row r="1550" spans="1:56" x14ac:dyDescent="0.3">
      <c r="A1550">
        <v>6086</v>
      </c>
      <c r="B1550">
        <v>1955</v>
      </c>
      <c r="C1550" t="s">
        <v>28</v>
      </c>
      <c r="D1550" t="s">
        <v>33</v>
      </c>
      <c r="E1550">
        <v>80395</v>
      </c>
      <c r="F1550">
        <v>0</v>
      </c>
      <c r="G1550">
        <v>0</v>
      </c>
      <c r="H1550" s="1">
        <v>41601</v>
      </c>
      <c r="I1550">
        <v>62</v>
      </c>
      <c r="J1550">
        <v>445</v>
      </c>
      <c r="K1550">
        <v>25</v>
      </c>
      <c r="L1550">
        <v>706</v>
      </c>
      <c r="M1550">
        <v>80</v>
      </c>
      <c r="N1550">
        <v>76</v>
      </c>
      <c r="O1550">
        <v>48</v>
      </c>
      <c r="P1550">
        <f>IF(Table13[[#This Row],[MntWines]] = 0,"",Table13[[#This Row],[MntWines]])</f>
        <v>445</v>
      </c>
      <c r="Q1550">
        <f>IF(Table13[[#This Row],[MntFruits]] = 0, "",Table13[[#This Row],[MntFruits]])</f>
        <v>25</v>
      </c>
      <c r="R1550">
        <f>IF(Table13[[#This Row],[MntMeatProducts]] = 0, "",Table13[[#This Row],[MntMeatProducts]])</f>
        <v>706</v>
      </c>
      <c r="S1550">
        <f>IF(Table13[[#This Row],[MntFishProducts]] = 0, "",Table13[[#This Row],[MntFishProducts]])</f>
        <v>80</v>
      </c>
      <c r="T1550">
        <f>IF(Table13[[#This Row],[MntSweetProducts]] = 0, "",Table13[[#This Row],[MntSweetProducts]])</f>
        <v>76</v>
      </c>
      <c r="U1550">
        <f>IF(Table13[[#This Row],[MntGoldProds]] = 0, "",Table13[[#This Row],[MntGoldProds]])</f>
        <v>48</v>
      </c>
      <c r="V1550">
        <v>1</v>
      </c>
      <c r="W1550">
        <v>6</v>
      </c>
      <c r="X1550">
        <v>5</v>
      </c>
      <c r="Y1550">
        <v>12</v>
      </c>
      <c r="Z1550">
        <v>2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36</v>
      </c>
      <c r="AI1550" s="13">
        <f>SUM(Table13[[#This Row],[MntWines]:[MntGoldProds]])</f>
        <v>1380</v>
      </c>
      <c r="AJ1550" s="13">
        <f>AVERAGE(Table13[[#This Row],[MntWines]:[MntGoldProds]])</f>
        <v>230</v>
      </c>
      <c r="AK1550">
        <f>IF(Table13[[#This Row],[Total Number of Purchases]]=0,0,Table13[[#This Row],[Total Spend]]/Table13[[#This Row],[Total Number of Purchases]])</f>
        <v>57.5</v>
      </c>
      <c r="AM1550">
        <f>SUM(Table13[[#This Row],[NumDealsPurchases]:[NumStorePurchases]])</f>
        <v>24</v>
      </c>
      <c r="AN1550" s="14">
        <f>Snapshot_Date-Table13[[#This Row],[Dt_Customer]]</f>
        <v>315</v>
      </c>
      <c r="AP1550" s="13">
        <f>Table13[[#This Row],[NumDealsPurchases]]/Table13[[#This Row],[Total Number of Purchases]]*100</f>
        <v>4.1666666666666661</v>
      </c>
      <c r="AQ1550">
        <f>6-ROUNDUP(_xlfn.PERCENTRANK.INC(Table13[Recency],Table13[[#This Row],[Recency]])*5, 0)</f>
        <v>2</v>
      </c>
      <c r="AR1550">
        <f>ROUNDUP(_xlfn.PERCENTRANK.INC(Table13[Total Number of Purchases],Table13[[#This Row],[Total Number of Purchases]])*5,0)</f>
        <v>5</v>
      </c>
      <c r="AS1550">
        <f>ROUNDUP(_xlfn.PERCENTRANK.INC(Table13[Total Spend],Table13[[#This Row],[Total Spend]])*5,0)</f>
        <v>5</v>
      </c>
      <c r="AT1550" t="str">
        <f>Table13[[#This Row],[Recency Score]]&amp;Table13[[#This Row],[Frequency Score]]&amp;Table13[[#This Row],[Monetary Score]]</f>
        <v>255</v>
      </c>
      <c r="AU1550" t="str">
        <f t="shared" si="24"/>
        <v>Frequent Buyers</v>
      </c>
      <c r="AW1550" s="13">
        <f>DATEDIF(Table13[[#This Row],[Dt_Customer]], Snapshot_Date, "d")</f>
        <v>315</v>
      </c>
      <c r="AX1550" s="13">
        <f>Table13[[#This Row],[CL if today]]/365</f>
        <v>0.86301369863013699</v>
      </c>
      <c r="AY1550">
        <f>Table13[[#This Row],[Total Number of Purchases]]/Table13[[#This Row],[Corrected CL]]</f>
        <v>27.80952380952381</v>
      </c>
      <c r="AZ1550">
        <f>Table13[[#This Row],[Average Order Value (AOV)]]*Table13[[#This Row],[Freq per Year]]</f>
        <v>1599.047619047619</v>
      </c>
      <c r="BA1550">
        <f>Table13[[#This Row],[Total Spend]]/Table13[[#This Row],[Corrected CL]]</f>
        <v>1599.047619047619</v>
      </c>
      <c r="BB1550">
        <v>1091.5457413249212</v>
      </c>
      <c r="BC1550" s="1">
        <f>Table13[[#This Row],[Dt_Customer]]+Table13[[#This Row],[Recency]]</f>
        <v>41663</v>
      </c>
      <c r="BD1550" s="16" t="str">
        <f>IF(COUNTIF(A:A, A1550) &gt; 1, "Duplicate", "Unique")</f>
        <v>Unique</v>
      </c>
    </row>
    <row r="1551" spans="1:56" x14ac:dyDescent="0.3">
      <c r="A1551">
        <v>9790</v>
      </c>
      <c r="B1551">
        <v>1957</v>
      </c>
      <c r="C1551" t="s">
        <v>28</v>
      </c>
      <c r="D1551" t="s">
        <v>31</v>
      </c>
      <c r="E1551">
        <v>78499</v>
      </c>
      <c r="F1551">
        <v>0</v>
      </c>
      <c r="G1551">
        <v>0</v>
      </c>
      <c r="H1551" s="1">
        <v>41601</v>
      </c>
      <c r="I1551">
        <v>12</v>
      </c>
      <c r="J1551">
        <v>912</v>
      </c>
      <c r="K1551">
        <v>72</v>
      </c>
      <c r="L1551">
        <v>170</v>
      </c>
      <c r="M1551">
        <v>47</v>
      </c>
      <c r="N1551">
        <v>36</v>
      </c>
      <c r="O1551">
        <v>97</v>
      </c>
      <c r="P1551">
        <f>IF(Table13[[#This Row],[MntWines]] = 0,"",Table13[[#This Row],[MntWines]])</f>
        <v>912</v>
      </c>
      <c r="Q1551">
        <f>IF(Table13[[#This Row],[MntFruits]] = 0, "",Table13[[#This Row],[MntFruits]])</f>
        <v>72</v>
      </c>
      <c r="R1551">
        <f>IF(Table13[[#This Row],[MntMeatProducts]] = 0, "",Table13[[#This Row],[MntMeatProducts]])</f>
        <v>170</v>
      </c>
      <c r="S1551">
        <f>IF(Table13[[#This Row],[MntFishProducts]] = 0, "",Table13[[#This Row],[MntFishProducts]])</f>
        <v>47</v>
      </c>
      <c r="T1551">
        <f>IF(Table13[[#This Row],[MntSweetProducts]] = 0, "",Table13[[#This Row],[MntSweetProducts]])</f>
        <v>36</v>
      </c>
      <c r="U1551">
        <f>IF(Table13[[#This Row],[MntGoldProds]] = 0, "",Table13[[#This Row],[MntGoldProds]])</f>
        <v>97</v>
      </c>
      <c r="V1551">
        <v>1</v>
      </c>
      <c r="W1551">
        <v>11</v>
      </c>
      <c r="X1551">
        <v>3</v>
      </c>
      <c r="Y1551">
        <v>4</v>
      </c>
      <c r="Z1551">
        <v>4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 t="s">
        <v>32</v>
      </c>
      <c r="AI1551" s="13">
        <f>SUM(Table13[[#This Row],[MntWines]:[MntGoldProds]])</f>
        <v>1334</v>
      </c>
      <c r="AJ1551" s="13">
        <f>AVERAGE(Table13[[#This Row],[MntWines]:[MntGoldProds]])</f>
        <v>222.33333333333334</v>
      </c>
      <c r="AK1551">
        <f>IF(Table13[[#This Row],[Total Number of Purchases]]=0,0,Table13[[#This Row],[Total Spend]]/Table13[[#This Row],[Total Number of Purchases]])</f>
        <v>70.21052631578948</v>
      </c>
      <c r="AM1551">
        <f>SUM(Table13[[#This Row],[NumDealsPurchases]:[NumStorePurchases]])</f>
        <v>19</v>
      </c>
      <c r="AN1551" s="14">
        <f>Snapshot_Date-Table13[[#This Row],[Dt_Customer]]</f>
        <v>315</v>
      </c>
      <c r="AP1551" s="13">
        <f>Table13[[#This Row],[NumDealsPurchases]]/Table13[[#This Row],[Total Number of Purchases]]*100</f>
        <v>5.2631578947368416</v>
      </c>
      <c r="AQ1551">
        <f>6-ROUNDUP(_xlfn.PERCENTRANK.INC(Table13[Recency],Table13[[#This Row],[Recency]])*5, 0)</f>
        <v>5</v>
      </c>
      <c r="AR1551">
        <f>ROUNDUP(_xlfn.PERCENTRANK.INC(Table13[Total Number of Purchases],Table13[[#This Row],[Total Number of Purchases]])*5,0)</f>
        <v>4</v>
      </c>
      <c r="AS1551">
        <f>ROUNDUP(_xlfn.PERCENTRANK.INC(Table13[Total Spend],Table13[[#This Row],[Total Spend]])*5,0)</f>
        <v>5</v>
      </c>
      <c r="AT1551" t="str">
        <f>Table13[[#This Row],[Recency Score]]&amp;Table13[[#This Row],[Frequency Score]]&amp;Table13[[#This Row],[Monetary Score]]</f>
        <v>545</v>
      </c>
      <c r="AU1551" t="str">
        <f t="shared" si="24"/>
        <v>Loyal Customers</v>
      </c>
      <c r="AW1551" s="13">
        <f>DATEDIF(Table13[[#This Row],[Dt_Customer]], Snapshot_Date, "d")</f>
        <v>315</v>
      </c>
      <c r="AX1551" s="13">
        <f>Table13[[#This Row],[CL if today]]/365</f>
        <v>0.86301369863013699</v>
      </c>
      <c r="AY1551">
        <f>Table13[[#This Row],[Total Number of Purchases]]/Table13[[#This Row],[Corrected CL]]</f>
        <v>22.015873015873016</v>
      </c>
      <c r="AZ1551">
        <f>Table13[[#This Row],[Average Order Value (AOV)]]*Table13[[#This Row],[Freq per Year]]</f>
        <v>1545.7460317460318</v>
      </c>
      <c r="BA1551">
        <f>Table13[[#This Row],[Total Spend]]/Table13[[#This Row],[Corrected CL]]</f>
        <v>1545.7460317460318</v>
      </c>
      <c r="BB1551">
        <v>1931.2658227848101</v>
      </c>
      <c r="BC1551" s="1">
        <f>Table13[[#This Row],[Dt_Customer]]+Table13[[#This Row],[Recency]]</f>
        <v>41613</v>
      </c>
      <c r="BD1551" s="16" t="str">
        <f>IF(COUNTIF(A:A, A1551) &gt; 1, "Duplicate", "Unique")</f>
        <v>Unique</v>
      </c>
    </row>
    <row r="1552" spans="1:56" x14ac:dyDescent="0.3">
      <c r="A1552">
        <v>5626</v>
      </c>
      <c r="B1552">
        <v>1964</v>
      </c>
      <c r="C1552" t="s">
        <v>37</v>
      </c>
      <c r="D1552" t="s">
        <v>31</v>
      </c>
      <c r="E1552">
        <v>61798</v>
      </c>
      <c r="F1552">
        <v>0</v>
      </c>
      <c r="G1552">
        <v>0</v>
      </c>
      <c r="H1552" s="1">
        <v>41601</v>
      </c>
      <c r="I1552">
        <v>13</v>
      </c>
      <c r="J1552">
        <v>338</v>
      </c>
      <c r="K1552">
        <v>4</v>
      </c>
      <c r="L1552">
        <v>89</v>
      </c>
      <c r="M1552">
        <v>11</v>
      </c>
      <c r="N1552">
        <v>8</v>
      </c>
      <c r="O1552">
        <v>13</v>
      </c>
      <c r="P1552">
        <f>IF(Table13[[#This Row],[MntWines]] = 0,"",Table13[[#This Row],[MntWines]])</f>
        <v>338</v>
      </c>
      <c r="Q1552">
        <f>IF(Table13[[#This Row],[MntFruits]] = 0, "",Table13[[#This Row],[MntFruits]])</f>
        <v>4</v>
      </c>
      <c r="R1552">
        <f>IF(Table13[[#This Row],[MntMeatProducts]] = 0, "",Table13[[#This Row],[MntMeatProducts]])</f>
        <v>89</v>
      </c>
      <c r="S1552">
        <f>IF(Table13[[#This Row],[MntFishProducts]] = 0, "",Table13[[#This Row],[MntFishProducts]])</f>
        <v>11</v>
      </c>
      <c r="T1552">
        <f>IF(Table13[[#This Row],[MntSweetProducts]] = 0, "",Table13[[#This Row],[MntSweetProducts]])</f>
        <v>8</v>
      </c>
      <c r="U1552">
        <f>IF(Table13[[#This Row],[MntGoldProds]] = 0, "",Table13[[#This Row],[MntGoldProds]])</f>
        <v>13</v>
      </c>
      <c r="V1552">
        <v>1</v>
      </c>
      <c r="W1552">
        <v>4</v>
      </c>
      <c r="X1552">
        <v>2</v>
      </c>
      <c r="Y1552">
        <v>9</v>
      </c>
      <c r="Z1552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30</v>
      </c>
      <c r="AI1552" s="13">
        <f>SUM(Table13[[#This Row],[MntWines]:[MntGoldProds]])</f>
        <v>463</v>
      </c>
      <c r="AJ1552" s="13">
        <f>AVERAGE(Table13[[#This Row],[MntWines]:[MntGoldProds]])</f>
        <v>77.166666666666671</v>
      </c>
      <c r="AK1552">
        <f>IF(Table13[[#This Row],[Total Number of Purchases]]=0,0,Table13[[#This Row],[Total Spend]]/Table13[[#This Row],[Total Number of Purchases]])</f>
        <v>28.9375</v>
      </c>
      <c r="AM1552">
        <f>SUM(Table13[[#This Row],[NumDealsPurchases]:[NumStorePurchases]])</f>
        <v>16</v>
      </c>
      <c r="AN1552" s="14">
        <f>Snapshot_Date-Table13[[#This Row],[Dt_Customer]]</f>
        <v>315</v>
      </c>
      <c r="AP1552" s="13">
        <f>Table13[[#This Row],[NumDealsPurchases]]/Table13[[#This Row],[Total Number of Purchases]]*100</f>
        <v>6.25</v>
      </c>
      <c r="AQ1552">
        <f>6-ROUNDUP(_xlfn.PERCENTRANK.INC(Table13[Recency],Table13[[#This Row],[Recency]])*5, 0)</f>
        <v>5</v>
      </c>
      <c r="AR1552">
        <f>ROUNDUP(_xlfn.PERCENTRANK.INC(Table13[Total Number of Purchases],Table13[[#This Row],[Total Number of Purchases]])*5,0)</f>
        <v>3</v>
      </c>
      <c r="AS1552">
        <f>ROUNDUP(_xlfn.PERCENTRANK.INC(Table13[Total Spend],Table13[[#This Row],[Total Spend]])*5,0)</f>
        <v>3</v>
      </c>
      <c r="AT1552" t="str">
        <f>Table13[[#This Row],[Recency Score]]&amp;Table13[[#This Row],[Frequency Score]]&amp;Table13[[#This Row],[Monetary Score]]</f>
        <v>533</v>
      </c>
      <c r="AU1552" t="str">
        <f t="shared" si="24"/>
        <v>Loyal Customers</v>
      </c>
      <c r="AW1552" s="13">
        <f>DATEDIF(Table13[[#This Row],[Dt_Customer]], Snapshot_Date, "d")</f>
        <v>315</v>
      </c>
      <c r="AX1552" s="13">
        <f>Table13[[#This Row],[CL if today]]/365</f>
        <v>0.86301369863013699</v>
      </c>
      <c r="AY1552">
        <f>Table13[[#This Row],[Total Number of Purchases]]/Table13[[#This Row],[Corrected CL]]</f>
        <v>18.539682539682538</v>
      </c>
      <c r="AZ1552">
        <f>Table13[[#This Row],[Average Order Value (AOV)]]*Table13[[#This Row],[Freq per Year]]</f>
        <v>536.49206349206338</v>
      </c>
      <c r="BA1552">
        <f>Table13[[#This Row],[Total Spend]]/Table13[[#This Row],[Corrected CL]]</f>
        <v>536.49206349206349</v>
      </c>
      <c r="BB1552">
        <v>1668.4069400630915</v>
      </c>
      <c r="BC1552" s="1">
        <f>Table13[[#This Row],[Dt_Customer]]+Table13[[#This Row],[Recency]]</f>
        <v>41614</v>
      </c>
      <c r="BD1552" s="16" t="str">
        <f>IF(COUNTIF(A:A, A1552) &gt; 1, "Duplicate", "Unique")</f>
        <v>Unique</v>
      </c>
    </row>
    <row r="1553" spans="1:56" x14ac:dyDescent="0.3">
      <c r="A1553">
        <v>4548</v>
      </c>
      <c r="B1553">
        <v>1981</v>
      </c>
      <c r="C1553" t="s">
        <v>28</v>
      </c>
      <c r="D1553" t="s">
        <v>31</v>
      </c>
      <c r="E1553">
        <v>41967</v>
      </c>
      <c r="F1553">
        <v>1</v>
      </c>
      <c r="G1553">
        <v>1</v>
      </c>
      <c r="H1553" s="1">
        <v>41601</v>
      </c>
      <c r="I1553">
        <v>66</v>
      </c>
      <c r="J1553">
        <v>23</v>
      </c>
      <c r="K1553">
        <v>4</v>
      </c>
      <c r="L1553">
        <v>10</v>
      </c>
      <c r="M1553">
        <v>0</v>
      </c>
      <c r="N1553">
        <v>2</v>
      </c>
      <c r="O1553">
        <v>15</v>
      </c>
      <c r="P1553">
        <f>IF(Table13[[#This Row],[MntWines]] = 0,"",Table13[[#This Row],[MntWines]])</f>
        <v>23</v>
      </c>
      <c r="Q1553">
        <f>IF(Table13[[#This Row],[MntFruits]] = 0, "",Table13[[#This Row],[MntFruits]])</f>
        <v>4</v>
      </c>
      <c r="R1553">
        <f>IF(Table13[[#This Row],[MntMeatProducts]] = 0, "",Table13[[#This Row],[MntMeatProducts]])</f>
        <v>10</v>
      </c>
      <c r="S1553" t="str">
        <f>IF(Table13[[#This Row],[MntFishProducts]] = 0, "",Table13[[#This Row],[MntFishProducts]])</f>
        <v/>
      </c>
      <c r="T1553">
        <f>IF(Table13[[#This Row],[MntSweetProducts]] = 0, "",Table13[[#This Row],[MntSweetProducts]])</f>
        <v>2</v>
      </c>
      <c r="U1553">
        <f>IF(Table13[[#This Row],[MntGoldProds]] = 0, "",Table13[[#This Row],[MntGoldProds]])</f>
        <v>15</v>
      </c>
      <c r="V1553">
        <v>1</v>
      </c>
      <c r="W1553">
        <v>1</v>
      </c>
      <c r="X1553">
        <v>0</v>
      </c>
      <c r="Y1553">
        <v>3</v>
      </c>
      <c r="Z1553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32</v>
      </c>
      <c r="AI1553" s="13">
        <f>SUM(Table13[[#This Row],[MntWines]:[MntGoldProds]])</f>
        <v>54</v>
      </c>
      <c r="AJ1553" s="13">
        <f>AVERAGE(Table13[[#This Row],[MntWines]:[MntGoldProds]])</f>
        <v>9</v>
      </c>
      <c r="AK1553">
        <f>IF(Table13[[#This Row],[Total Number of Purchases]]=0,0,Table13[[#This Row],[Total Spend]]/Table13[[#This Row],[Total Number of Purchases]])</f>
        <v>10.8</v>
      </c>
      <c r="AM1553">
        <f>SUM(Table13[[#This Row],[NumDealsPurchases]:[NumStorePurchases]])</f>
        <v>5</v>
      </c>
      <c r="AN1553" s="14">
        <f>Snapshot_Date-Table13[[#This Row],[Dt_Customer]]</f>
        <v>315</v>
      </c>
      <c r="AP1553" s="13">
        <f>Table13[[#This Row],[NumDealsPurchases]]/Table13[[#This Row],[Total Number of Purchases]]*100</f>
        <v>20</v>
      </c>
      <c r="AQ1553">
        <f>6-ROUNDUP(_xlfn.PERCENTRANK.INC(Table13[Recency],Table13[[#This Row],[Recency]])*5, 0)</f>
        <v>2</v>
      </c>
      <c r="AR1553">
        <f>ROUNDUP(_xlfn.PERCENTRANK.INC(Table13[Total Number of Purchases],Table13[[#This Row],[Total Number of Purchases]])*5,0)</f>
        <v>1</v>
      </c>
      <c r="AS1553">
        <f>ROUNDUP(_xlfn.PERCENTRANK.INC(Table13[Total Spend],Table13[[#This Row],[Total Spend]])*5,0)</f>
        <v>1</v>
      </c>
      <c r="AT1553" t="str">
        <f>Table13[[#This Row],[Recency Score]]&amp;Table13[[#This Row],[Frequency Score]]&amp;Table13[[#This Row],[Monetary Score]]</f>
        <v>211</v>
      </c>
      <c r="AU1553" t="str">
        <f t="shared" si="24"/>
        <v>About to Sleep</v>
      </c>
      <c r="AW1553" s="13">
        <f>DATEDIF(Table13[[#This Row],[Dt_Customer]], Snapshot_Date, "d")</f>
        <v>315</v>
      </c>
      <c r="AX1553" s="13">
        <f>Table13[[#This Row],[CL if today]]/365</f>
        <v>0.86301369863013699</v>
      </c>
      <c r="AY1553">
        <f>Table13[[#This Row],[Total Number of Purchases]]/Table13[[#This Row],[Corrected CL]]</f>
        <v>5.7936507936507935</v>
      </c>
      <c r="AZ1553">
        <f>Table13[[#This Row],[Average Order Value (AOV)]]*Table13[[#This Row],[Freq per Year]]</f>
        <v>62.571428571428577</v>
      </c>
      <c r="BA1553">
        <f>Table13[[#This Row],[Total Spend]]/Table13[[#This Row],[Corrected CL]]</f>
        <v>62.571428571428569</v>
      </c>
      <c r="BB1553">
        <v>89.528301886792462</v>
      </c>
      <c r="BC1553" s="1">
        <f>Table13[[#This Row],[Dt_Customer]]+Table13[[#This Row],[Recency]]</f>
        <v>41667</v>
      </c>
      <c r="BD1553" s="16" t="str">
        <f>IF(COUNTIF(A:A, A1553) &gt; 1, "Duplicate", "Unique")</f>
        <v>Unique</v>
      </c>
    </row>
    <row r="1554" spans="1:56" x14ac:dyDescent="0.3">
      <c r="A1554">
        <v>6303</v>
      </c>
      <c r="B1554">
        <v>1986</v>
      </c>
      <c r="C1554" t="s">
        <v>37</v>
      </c>
      <c r="D1554" t="s">
        <v>35</v>
      </c>
      <c r="E1554">
        <v>91820</v>
      </c>
      <c r="F1554">
        <v>0</v>
      </c>
      <c r="G1554">
        <v>0</v>
      </c>
      <c r="H1554" s="1">
        <v>41601</v>
      </c>
      <c r="I1554">
        <v>72</v>
      </c>
      <c r="J1554">
        <v>410</v>
      </c>
      <c r="K1554">
        <v>73</v>
      </c>
      <c r="L1554">
        <v>747</v>
      </c>
      <c r="M1554">
        <v>76</v>
      </c>
      <c r="N1554">
        <v>161</v>
      </c>
      <c r="O1554">
        <v>30</v>
      </c>
      <c r="P1554">
        <f>IF(Table13[[#This Row],[MntWines]] = 0,"",Table13[[#This Row],[MntWines]])</f>
        <v>410</v>
      </c>
      <c r="Q1554">
        <f>IF(Table13[[#This Row],[MntFruits]] = 0, "",Table13[[#This Row],[MntFruits]])</f>
        <v>73</v>
      </c>
      <c r="R1554">
        <f>IF(Table13[[#This Row],[MntMeatProducts]] = 0, "",Table13[[#This Row],[MntMeatProducts]])</f>
        <v>747</v>
      </c>
      <c r="S1554">
        <f>IF(Table13[[#This Row],[MntFishProducts]] = 0, "",Table13[[#This Row],[MntFishProducts]])</f>
        <v>76</v>
      </c>
      <c r="T1554">
        <f>IF(Table13[[#This Row],[MntSweetProducts]] = 0, "",Table13[[#This Row],[MntSweetProducts]])</f>
        <v>161</v>
      </c>
      <c r="U1554">
        <f>IF(Table13[[#This Row],[MntGoldProds]] = 0, "",Table13[[#This Row],[MntGoldProds]])</f>
        <v>30</v>
      </c>
      <c r="V1554">
        <v>0</v>
      </c>
      <c r="W1554">
        <v>5</v>
      </c>
      <c r="X1554">
        <v>5</v>
      </c>
      <c r="Y1554">
        <v>12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 t="s">
        <v>32</v>
      </c>
      <c r="AI1554" s="13">
        <f>SUM(Table13[[#This Row],[MntWines]:[MntGoldProds]])</f>
        <v>1497</v>
      </c>
      <c r="AJ1554" s="13">
        <f>AVERAGE(Table13[[#This Row],[MntWines]:[MntGoldProds]])</f>
        <v>249.5</v>
      </c>
      <c r="AK1554">
        <f>IF(Table13[[#This Row],[Total Number of Purchases]]=0,0,Table13[[#This Row],[Total Spend]]/Table13[[#This Row],[Total Number of Purchases]])</f>
        <v>68.045454545454547</v>
      </c>
      <c r="AM1554">
        <f>SUM(Table13[[#This Row],[NumDealsPurchases]:[NumStorePurchases]])</f>
        <v>22</v>
      </c>
      <c r="AN1554" s="14">
        <f>Snapshot_Date-Table13[[#This Row],[Dt_Customer]]</f>
        <v>315</v>
      </c>
      <c r="AP1554" s="13">
        <f>Table13[[#This Row],[NumDealsPurchases]]/Table13[[#This Row],[Total Number of Purchases]]*100</f>
        <v>0</v>
      </c>
      <c r="AQ1554">
        <f>6-ROUNDUP(_xlfn.PERCENTRANK.INC(Table13[Recency],Table13[[#This Row],[Recency]])*5, 0)</f>
        <v>2</v>
      </c>
      <c r="AR1554">
        <f>ROUNDUP(_xlfn.PERCENTRANK.INC(Table13[Total Number of Purchases],Table13[[#This Row],[Total Number of Purchases]])*5,0)</f>
        <v>4</v>
      </c>
      <c r="AS1554">
        <f>ROUNDUP(_xlfn.PERCENTRANK.INC(Table13[Total Spend],Table13[[#This Row],[Total Spend]])*5,0)</f>
        <v>5</v>
      </c>
      <c r="AT1554" t="str">
        <f>Table13[[#This Row],[Recency Score]]&amp;Table13[[#This Row],[Frequency Score]]&amp;Table13[[#This Row],[Monetary Score]]</f>
        <v>245</v>
      </c>
      <c r="AU1554" t="str">
        <f t="shared" si="24"/>
        <v>Big Spenders</v>
      </c>
      <c r="AW1554" s="13">
        <f>DATEDIF(Table13[[#This Row],[Dt_Customer]], Snapshot_Date, "d")</f>
        <v>315</v>
      </c>
      <c r="AX1554" s="13">
        <f>Table13[[#This Row],[CL if today]]/365</f>
        <v>0.86301369863013699</v>
      </c>
      <c r="AY1554">
        <f>Table13[[#This Row],[Total Number of Purchases]]/Table13[[#This Row],[Corrected CL]]</f>
        <v>25.49206349206349</v>
      </c>
      <c r="AZ1554">
        <f>Table13[[#This Row],[Average Order Value (AOV)]]*Table13[[#This Row],[Freq per Year]]</f>
        <v>1734.6190476190475</v>
      </c>
      <c r="BA1554">
        <f>Table13[[#This Row],[Total Spend]]/Table13[[#This Row],[Corrected CL]]</f>
        <v>1734.6190476190477</v>
      </c>
      <c r="BB1554">
        <v>65.424528301886795</v>
      </c>
      <c r="BC1554" s="1">
        <f>Table13[[#This Row],[Dt_Customer]]+Table13[[#This Row],[Recency]]</f>
        <v>41673</v>
      </c>
      <c r="BD1554" s="16" t="str">
        <f>IF(COUNTIF(A:A, A1554) &gt; 1, "Duplicate", "Unique")</f>
        <v>Unique</v>
      </c>
    </row>
    <row r="1555" spans="1:56" x14ac:dyDescent="0.3">
      <c r="A1555">
        <v>1384</v>
      </c>
      <c r="B1555">
        <v>1992</v>
      </c>
      <c r="C1555" t="s">
        <v>44</v>
      </c>
      <c r="D1555" t="s">
        <v>33</v>
      </c>
      <c r="E1555">
        <v>17256</v>
      </c>
      <c r="F1555">
        <v>1</v>
      </c>
      <c r="G1555">
        <v>0</v>
      </c>
      <c r="H1555" s="1">
        <v>41601</v>
      </c>
      <c r="I1555">
        <v>10</v>
      </c>
      <c r="J1555">
        <v>6</v>
      </c>
      <c r="K1555">
        <v>4</v>
      </c>
      <c r="L1555">
        <v>14</v>
      </c>
      <c r="M1555">
        <v>8</v>
      </c>
      <c r="N1555">
        <v>8</v>
      </c>
      <c r="O1555">
        <v>22</v>
      </c>
      <c r="P1555">
        <f>IF(Table13[[#This Row],[MntWines]] = 0,"",Table13[[#This Row],[MntWines]])</f>
        <v>6</v>
      </c>
      <c r="Q1555">
        <f>IF(Table13[[#This Row],[MntFruits]] = 0, "",Table13[[#This Row],[MntFruits]])</f>
        <v>4</v>
      </c>
      <c r="R1555">
        <f>IF(Table13[[#This Row],[MntMeatProducts]] = 0, "",Table13[[#This Row],[MntMeatProducts]])</f>
        <v>14</v>
      </c>
      <c r="S1555">
        <f>IF(Table13[[#This Row],[MntFishProducts]] = 0, "",Table13[[#This Row],[MntFishProducts]])</f>
        <v>8</v>
      </c>
      <c r="T1555">
        <f>IF(Table13[[#This Row],[MntSweetProducts]] = 0, "",Table13[[#This Row],[MntSweetProducts]])</f>
        <v>8</v>
      </c>
      <c r="U1555">
        <f>IF(Table13[[#This Row],[MntGoldProds]] = 0, "",Table13[[#This Row],[MntGoldProds]])</f>
        <v>22</v>
      </c>
      <c r="V1555">
        <v>2</v>
      </c>
      <c r="W1555">
        <v>2</v>
      </c>
      <c r="X1555">
        <v>1</v>
      </c>
      <c r="Y1555">
        <v>2</v>
      </c>
      <c r="Z1555">
        <v>8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 t="s">
        <v>34</v>
      </c>
      <c r="AI1555" s="13">
        <f>SUM(Table13[[#This Row],[MntWines]:[MntGoldProds]])</f>
        <v>62</v>
      </c>
      <c r="AJ1555" s="13">
        <f>AVERAGE(Table13[[#This Row],[MntWines]:[MntGoldProds]])</f>
        <v>10.333333333333334</v>
      </c>
      <c r="AK1555">
        <f>IF(Table13[[#This Row],[Total Number of Purchases]]=0,0,Table13[[#This Row],[Total Spend]]/Table13[[#This Row],[Total Number of Purchases]])</f>
        <v>8.8571428571428577</v>
      </c>
      <c r="AM1555">
        <f>SUM(Table13[[#This Row],[NumDealsPurchases]:[NumStorePurchases]])</f>
        <v>7</v>
      </c>
      <c r="AN1555" s="14">
        <f>Snapshot_Date-Table13[[#This Row],[Dt_Customer]]</f>
        <v>315</v>
      </c>
      <c r="AP1555" s="13">
        <f>Table13[[#This Row],[NumDealsPurchases]]/Table13[[#This Row],[Total Number of Purchases]]*100</f>
        <v>28.571428571428569</v>
      </c>
      <c r="AQ1555">
        <f>6-ROUNDUP(_xlfn.PERCENTRANK.INC(Table13[Recency],Table13[[#This Row],[Recency]])*5, 0)</f>
        <v>5</v>
      </c>
      <c r="AR1555">
        <f>ROUNDUP(_xlfn.PERCENTRANK.INC(Table13[Total Number of Purchases],Table13[[#This Row],[Total Number of Purchases]])*5,0)</f>
        <v>1</v>
      </c>
      <c r="AS1555">
        <f>ROUNDUP(_xlfn.PERCENTRANK.INC(Table13[Total Spend],Table13[[#This Row],[Total Spend]])*5,0)</f>
        <v>2</v>
      </c>
      <c r="AT1555" t="str">
        <f>Table13[[#This Row],[Recency Score]]&amp;Table13[[#This Row],[Frequency Score]]&amp;Table13[[#This Row],[Monetary Score]]</f>
        <v>512</v>
      </c>
      <c r="AU1555" t="str">
        <f t="shared" si="24"/>
        <v>Others</v>
      </c>
      <c r="AW1555" s="13">
        <f>DATEDIF(Table13[[#This Row],[Dt_Customer]], Snapshot_Date, "d")</f>
        <v>315</v>
      </c>
      <c r="AX1555" s="13">
        <f>Table13[[#This Row],[CL if today]]/365</f>
        <v>0.86301369863013699</v>
      </c>
      <c r="AY1555">
        <f>Table13[[#This Row],[Total Number of Purchases]]/Table13[[#This Row],[Corrected CL]]</f>
        <v>8.1111111111111107</v>
      </c>
      <c r="AZ1555">
        <f>Table13[[#This Row],[Average Order Value (AOV)]]*Table13[[#This Row],[Freq per Year]]</f>
        <v>71.841269841269849</v>
      </c>
      <c r="BA1555">
        <f>Table13[[#This Row],[Total Spend]]/Table13[[#This Row],[Corrected CL]]</f>
        <v>71.841269841269835</v>
      </c>
      <c r="BB1555">
        <v>1931.2658227848101</v>
      </c>
      <c r="BC1555" s="1">
        <f>Table13[[#This Row],[Dt_Customer]]+Table13[[#This Row],[Recency]]</f>
        <v>41611</v>
      </c>
      <c r="BD1555" s="16" t="str">
        <f>IF(COUNTIF(A:A, A1555) &gt; 1, "Duplicate", "Unique")</f>
        <v>Unique</v>
      </c>
    </row>
    <row r="1556" spans="1:56" x14ac:dyDescent="0.3">
      <c r="A1556">
        <v>6694</v>
      </c>
      <c r="B1556">
        <v>1964</v>
      </c>
      <c r="C1556" t="s">
        <v>28</v>
      </c>
      <c r="D1556" t="s">
        <v>33</v>
      </c>
      <c r="E1556">
        <v>75236</v>
      </c>
      <c r="F1556">
        <v>0</v>
      </c>
      <c r="G1556">
        <v>1</v>
      </c>
      <c r="H1556" s="1">
        <v>41603</v>
      </c>
      <c r="I1556">
        <v>27</v>
      </c>
      <c r="J1556">
        <v>438</v>
      </c>
      <c r="K1556">
        <v>66</v>
      </c>
      <c r="L1556">
        <v>400</v>
      </c>
      <c r="M1556">
        <v>12</v>
      </c>
      <c r="N1556">
        <v>38</v>
      </c>
      <c r="O1556">
        <v>114</v>
      </c>
      <c r="P1556">
        <f>IF(Table13[[#This Row],[MntWines]] = 0,"",Table13[[#This Row],[MntWines]])</f>
        <v>438</v>
      </c>
      <c r="Q1556">
        <f>IF(Table13[[#This Row],[MntFruits]] = 0, "",Table13[[#This Row],[MntFruits]])</f>
        <v>66</v>
      </c>
      <c r="R1556">
        <f>IF(Table13[[#This Row],[MntMeatProducts]] = 0, "",Table13[[#This Row],[MntMeatProducts]])</f>
        <v>400</v>
      </c>
      <c r="S1556">
        <f>IF(Table13[[#This Row],[MntFishProducts]] = 0, "",Table13[[#This Row],[MntFishProducts]])</f>
        <v>12</v>
      </c>
      <c r="T1556">
        <f>IF(Table13[[#This Row],[MntSweetProducts]] = 0, "",Table13[[#This Row],[MntSweetProducts]])</f>
        <v>38</v>
      </c>
      <c r="U1556">
        <f>IF(Table13[[#This Row],[MntGoldProds]] = 0, "",Table13[[#This Row],[MntGoldProds]])</f>
        <v>114</v>
      </c>
      <c r="V1556">
        <v>1</v>
      </c>
      <c r="W1556">
        <v>8</v>
      </c>
      <c r="X1556">
        <v>3</v>
      </c>
      <c r="Y1556">
        <v>13</v>
      </c>
      <c r="Z1556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30</v>
      </c>
      <c r="AI1556" s="13">
        <f>SUM(Table13[[#This Row],[MntWines]:[MntGoldProds]])</f>
        <v>1068</v>
      </c>
      <c r="AJ1556" s="13">
        <f>AVERAGE(Table13[[#This Row],[MntWines]:[MntGoldProds]])</f>
        <v>178</v>
      </c>
      <c r="AK1556">
        <f>IF(Table13[[#This Row],[Total Number of Purchases]]=0,0,Table13[[#This Row],[Total Spend]]/Table13[[#This Row],[Total Number of Purchases]])</f>
        <v>42.72</v>
      </c>
      <c r="AM1556">
        <f>SUM(Table13[[#This Row],[NumDealsPurchases]:[NumStorePurchases]])</f>
        <v>25</v>
      </c>
      <c r="AN1556" s="14">
        <f>Snapshot_Date-Table13[[#This Row],[Dt_Customer]]</f>
        <v>313</v>
      </c>
      <c r="AP1556" s="13">
        <f>Table13[[#This Row],[NumDealsPurchases]]/Table13[[#This Row],[Total Number of Purchases]]*100</f>
        <v>4</v>
      </c>
      <c r="AQ1556">
        <f>6-ROUNDUP(_xlfn.PERCENTRANK.INC(Table13[Recency],Table13[[#This Row],[Recency]])*5, 0)</f>
        <v>4</v>
      </c>
      <c r="AR1556">
        <f>ROUNDUP(_xlfn.PERCENTRANK.INC(Table13[Total Number of Purchases],Table13[[#This Row],[Total Number of Purchases]])*5,0)</f>
        <v>5</v>
      </c>
      <c r="AS1556">
        <f>ROUNDUP(_xlfn.PERCENTRANK.INC(Table13[Total Spend],Table13[[#This Row],[Total Spend]])*5,0)</f>
        <v>4</v>
      </c>
      <c r="AT1556" t="str">
        <f>Table13[[#This Row],[Recency Score]]&amp;Table13[[#This Row],[Frequency Score]]&amp;Table13[[#This Row],[Monetary Score]]</f>
        <v>454</v>
      </c>
      <c r="AU1556" t="str">
        <f t="shared" si="24"/>
        <v>Frequent Buyers</v>
      </c>
      <c r="AW1556" s="13">
        <f>DATEDIF(Table13[[#This Row],[Dt_Customer]], Snapshot_Date, "d")</f>
        <v>313</v>
      </c>
      <c r="AX1556" s="13">
        <f>Table13[[#This Row],[CL if today]]/365</f>
        <v>0.8575342465753425</v>
      </c>
      <c r="AY1556">
        <f>Table13[[#This Row],[Total Number of Purchases]]/Table13[[#This Row],[Corrected CL]]</f>
        <v>29.15335463258786</v>
      </c>
      <c r="AZ1556">
        <f>Table13[[#This Row],[Average Order Value (AOV)]]*Table13[[#This Row],[Freq per Year]]</f>
        <v>1245.4313099041533</v>
      </c>
      <c r="BA1556">
        <f>Table13[[#This Row],[Total Spend]]/Table13[[#This Row],[Corrected CL]]</f>
        <v>1245.4313099041533</v>
      </c>
      <c r="BB1556">
        <v>1734.6190476190477</v>
      </c>
      <c r="BC1556" s="1">
        <f>Table13[[#This Row],[Dt_Customer]]+Table13[[#This Row],[Recency]]</f>
        <v>41630</v>
      </c>
      <c r="BD1556" s="16" t="str">
        <f>IF(COUNTIF(A:A, A1556) &gt; 1, "Duplicate", "Unique")</f>
        <v>Unique</v>
      </c>
    </row>
    <row r="1557" spans="1:56" x14ac:dyDescent="0.3">
      <c r="A1557">
        <v>3231</v>
      </c>
      <c r="B1557">
        <v>1973</v>
      </c>
      <c r="C1557" t="s">
        <v>28</v>
      </c>
      <c r="D1557" t="s">
        <v>33</v>
      </c>
      <c r="E1557">
        <v>37971</v>
      </c>
      <c r="F1557">
        <v>1</v>
      </c>
      <c r="G1557">
        <v>0</v>
      </c>
      <c r="H1557" s="1">
        <v>41603</v>
      </c>
      <c r="I1557">
        <v>97</v>
      </c>
      <c r="J1557">
        <v>5</v>
      </c>
      <c r="K1557">
        <v>4</v>
      </c>
      <c r="L1557">
        <v>10</v>
      </c>
      <c r="M1557">
        <v>2</v>
      </c>
      <c r="N1557">
        <v>2</v>
      </c>
      <c r="O1557">
        <v>7</v>
      </c>
      <c r="P1557">
        <f>IF(Table13[[#This Row],[MntWines]] = 0,"",Table13[[#This Row],[MntWines]])</f>
        <v>5</v>
      </c>
      <c r="Q1557">
        <f>IF(Table13[[#This Row],[MntFruits]] = 0, "",Table13[[#This Row],[MntFruits]])</f>
        <v>4</v>
      </c>
      <c r="R1557">
        <f>IF(Table13[[#This Row],[MntMeatProducts]] = 0, "",Table13[[#This Row],[MntMeatProducts]])</f>
        <v>10</v>
      </c>
      <c r="S1557">
        <f>IF(Table13[[#This Row],[MntFishProducts]] = 0, "",Table13[[#This Row],[MntFishProducts]])</f>
        <v>2</v>
      </c>
      <c r="T1557">
        <f>IF(Table13[[#This Row],[MntSweetProducts]] = 0, "",Table13[[#This Row],[MntSweetProducts]])</f>
        <v>2</v>
      </c>
      <c r="U1557">
        <f>IF(Table13[[#This Row],[MntGoldProds]] = 0, "",Table13[[#This Row],[MntGoldProds]])</f>
        <v>7</v>
      </c>
      <c r="V1557">
        <v>1</v>
      </c>
      <c r="W1557">
        <v>1</v>
      </c>
      <c r="X1557">
        <v>0</v>
      </c>
      <c r="Y1557">
        <v>3</v>
      </c>
      <c r="Z1557">
        <v>8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34</v>
      </c>
      <c r="AI1557" s="13">
        <f>SUM(Table13[[#This Row],[MntWines]:[MntGoldProds]])</f>
        <v>30</v>
      </c>
      <c r="AJ1557" s="13">
        <f>AVERAGE(Table13[[#This Row],[MntWines]:[MntGoldProds]])</f>
        <v>5</v>
      </c>
      <c r="AK1557">
        <f>IF(Table13[[#This Row],[Total Number of Purchases]]=0,0,Table13[[#This Row],[Total Spend]]/Table13[[#This Row],[Total Number of Purchases]])</f>
        <v>6</v>
      </c>
      <c r="AM1557">
        <f>SUM(Table13[[#This Row],[NumDealsPurchases]:[NumStorePurchases]])</f>
        <v>5</v>
      </c>
      <c r="AN1557" s="14">
        <f>Snapshot_Date-Table13[[#This Row],[Dt_Customer]]</f>
        <v>313</v>
      </c>
      <c r="AP1557" s="13">
        <f>Table13[[#This Row],[NumDealsPurchases]]/Table13[[#This Row],[Total Number of Purchases]]*100</f>
        <v>20</v>
      </c>
      <c r="AQ1557">
        <f>6-ROUNDUP(_xlfn.PERCENTRANK.INC(Table13[Recency],Table13[[#This Row],[Recency]])*5, 0)</f>
        <v>1</v>
      </c>
      <c r="AR1557">
        <f>ROUNDUP(_xlfn.PERCENTRANK.INC(Table13[Total Number of Purchases],Table13[[#This Row],[Total Number of Purchases]])*5,0)</f>
        <v>1</v>
      </c>
      <c r="AS1557">
        <f>ROUNDUP(_xlfn.PERCENTRANK.INC(Table13[Total Spend],Table13[[#This Row],[Total Spend]])*5,0)</f>
        <v>1</v>
      </c>
      <c r="AT1557" t="str">
        <f>Table13[[#This Row],[Recency Score]]&amp;Table13[[#This Row],[Frequency Score]]&amp;Table13[[#This Row],[Monetary Score]]</f>
        <v>111</v>
      </c>
      <c r="AU1557" t="str">
        <f t="shared" si="24"/>
        <v>Lost</v>
      </c>
      <c r="AW1557" s="13">
        <f>DATEDIF(Table13[[#This Row],[Dt_Customer]], Snapshot_Date, "d")</f>
        <v>313</v>
      </c>
      <c r="AX1557" s="13">
        <f>Table13[[#This Row],[CL if today]]/365</f>
        <v>0.8575342465753425</v>
      </c>
      <c r="AY1557">
        <f>Table13[[#This Row],[Total Number of Purchases]]/Table13[[#This Row],[Corrected CL]]</f>
        <v>5.8306709265175716</v>
      </c>
      <c r="AZ1557">
        <f>Table13[[#This Row],[Average Order Value (AOV)]]*Table13[[#This Row],[Freq per Year]]</f>
        <v>34.984025559105433</v>
      </c>
      <c r="BA1557">
        <f>Table13[[#This Row],[Total Spend]]/Table13[[#This Row],[Corrected CL]]</f>
        <v>34.984025559105433</v>
      </c>
      <c r="BB1557">
        <v>72.768987341772146</v>
      </c>
      <c r="BC1557" s="1">
        <f>Table13[[#This Row],[Dt_Customer]]+Table13[[#This Row],[Recency]]</f>
        <v>41700</v>
      </c>
      <c r="BD1557" s="16" t="str">
        <f>IF(COUNTIF(A:A, A1557) &gt; 1, "Duplicate", "Unique")</f>
        <v>Unique</v>
      </c>
    </row>
    <row r="1558" spans="1:56" x14ac:dyDescent="0.3">
      <c r="A1558">
        <v>8164</v>
      </c>
      <c r="B1558">
        <v>1978</v>
      </c>
      <c r="C1558" t="s">
        <v>37</v>
      </c>
      <c r="D1558" t="s">
        <v>33</v>
      </c>
      <c r="E1558">
        <v>82170</v>
      </c>
      <c r="F1558">
        <v>0</v>
      </c>
      <c r="G1558">
        <v>0</v>
      </c>
      <c r="H1558" s="1">
        <v>41603</v>
      </c>
      <c r="I1558">
        <v>13</v>
      </c>
      <c r="J1558">
        <v>1023</v>
      </c>
      <c r="K1558">
        <v>93</v>
      </c>
      <c r="L1558">
        <v>651</v>
      </c>
      <c r="M1558">
        <v>49</v>
      </c>
      <c r="N1558">
        <v>55</v>
      </c>
      <c r="O1558">
        <v>37</v>
      </c>
      <c r="P1558">
        <f>IF(Table13[[#This Row],[MntWines]] = 0,"",Table13[[#This Row],[MntWines]])</f>
        <v>1023</v>
      </c>
      <c r="Q1558">
        <f>IF(Table13[[#This Row],[MntFruits]] = 0, "",Table13[[#This Row],[MntFruits]])</f>
        <v>93</v>
      </c>
      <c r="R1558">
        <f>IF(Table13[[#This Row],[MntMeatProducts]] = 0, "",Table13[[#This Row],[MntMeatProducts]])</f>
        <v>651</v>
      </c>
      <c r="S1558">
        <f>IF(Table13[[#This Row],[MntFishProducts]] = 0, "",Table13[[#This Row],[MntFishProducts]])</f>
        <v>49</v>
      </c>
      <c r="T1558">
        <f>IF(Table13[[#This Row],[MntSweetProducts]] = 0, "",Table13[[#This Row],[MntSweetProducts]])</f>
        <v>55</v>
      </c>
      <c r="U1558">
        <f>IF(Table13[[#This Row],[MntGoldProds]] = 0, "",Table13[[#This Row],[MntGoldProds]])</f>
        <v>37</v>
      </c>
      <c r="V1558">
        <v>1</v>
      </c>
      <c r="W1558">
        <v>5</v>
      </c>
      <c r="X1558">
        <v>6</v>
      </c>
      <c r="Y1558">
        <v>7</v>
      </c>
      <c r="Z1558">
        <v>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43</v>
      </c>
      <c r="AI1558" s="13">
        <f>SUM(Table13[[#This Row],[MntWines]:[MntGoldProds]])</f>
        <v>1908</v>
      </c>
      <c r="AJ1558" s="13">
        <f>AVERAGE(Table13[[#This Row],[MntWines]:[MntGoldProds]])</f>
        <v>318</v>
      </c>
      <c r="AK1558">
        <f>IF(Table13[[#This Row],[Total Number of Purchases]]=0,0,Table13[[#This Row],[Total Spend]]/Table13[[#This Row],[Total Number of Purchases]])</f>
        <v>100.42105263157895</v>
      </c>
      <c r="AM1558">
        <f>SUM(Table13[[#This Row],[NumDealsPurchases]:[NumStorePurchases]])</f>
        <v>19</v>
      </c>
      <c r="AN1558" s="14">
        <f>Snapshot_Date-Table13[[#This Row],[Dt_Customer]]</f>
        <v>313</v>
      </c>
      <c r="AP1558" s="13">
        <f>Table13[[#This Row],[NumDealsPurchases]]/Table13[[#This Row],[Total Number of Purchases]]*100</f>
        <v>5.2631578947368416</v>
      </c>
      <c r="AQ1558">
        <f>6-ROUNDUP(_xlfn.PERCENTRANK.INC(Table13[Recency],Table13[[#This Row],[Recency]])*5, 0)</f>
        <v>5</v>
      </c>
      <c r="AR1558">
        <f>ROUNDUP(_xlfn.PERCENTRANK.INC(Table13[Total Number of Purchases],Table13[[#This Row],[Total Number of Purchases]])*5,0)</f>
        <v>4</v>
      </c>
      <c r="AS1558">
        <f>ROUNDUP(_xlfn.PERCENTRANK.INC(Table13[Total Spend],Table13[[#This Row],[Total Spend]])*5,0)</f>
        <v>5</v>
      </c>
      <c r="AT1558" t="str">
        <f>Table13[[#This Row],[Recency Score]]&amp;Table13[[#This Row],[Frequency Score]]&amp;Table13[[#This Row],[Monetary Score]]</f>
        <v>545</v>
      </c>
      <c r="AU1558" t="str">
        <f t="shared" si="24"/>
        <v>Loyal Customers</v>
      </c>
      <c r="AW1558" s="13">
        <f>DATEDIF(Table13[[#This Row],[Dt_Customer]], Snapshot_Date, "d")</f>
        <v>313</v>
      </c>
      <c r="AX1558" s="13">
        <f>Table13[[#This Row],[CL if today]]/365</f>
        <v>0.8575342465753425</v>
      </c>
      <c r="AY1558">
        <f>Table13[[#This Row],[Total Number of Purchases]]/Table13[[#This Row],[Corrected CL]]</f>
        <v>22.156549520766774</v>
      </c>
      <c r="AZ1558">
        <f>Table13[[#This Row],[Average Order Value (AOV)]]*Table13[[#This Row],[Freq per Year]]</f>
        <v>2224.9840255591052</v>
      </c>
      <c r="BA1558">
        <f>Table13[[#This Row],[Total Spend]]/Table13[[#This Row],[Corrected CL]]</f>
        <v>2224.9840255591052</v>
      </c>
      <c r="BB1558">
        <v>62.571428571428569</v>
      </c>
      <c r="BC1558" s="1">
        <f>Table13[[#This Row],[Dt_Customer]]+Table13[[#This Row],[Recency]]</f>
        <v>41616</v>
      </c>
      <c r="BD1558" s="16" t="str">
        <f>IF(COUNTIF(A:A, A1558) &gt; 1, "Duplicate", "Unique")</f>
        <v>Unique</v>
      </c>
    </row>
    <row r="1559" spans="1:56" x14ac:dyDescent="0.3">
      <c r="A1559">
        <v>3799</v>
      </c>
      <c r="B1559">
        <v>1955</v>
      </c>
      <c r="C1559" t="s">
        <v>28</v>
      </c>
      <c r="D1559" t="s">
        <v>33</v>
      </c>
      <c r="E1559">
        <v>67225</v>
      </c>
      <c r="F1559">
        <v>0</v>
      </c>
      <c r="G1559">
        <v>1</v>
      </c>
      <c r="H1559" s="1">
        <v>41604</v>
      </c>
      <c r="I1559">
        <v>4</v>
      </c>
      <c r="J1559">
        <v>315</v>
      </c>
      <c r="K1559">
        <v>35</v>
      </c>
      <c r="L1559">
        <v>322</v>
      </c>
      <c r="M1559">
        <v>46</v>
      </c>
      <c r="N1559">
        <v>7</v>
      </c>
      <c r="O1559">
        <v>143</v>
      </c>
      <c r="P1559">
        <f>IF(Table13[[#This Row],[MntWines]] = 0,"",Table13[[#This Row],[MntWines]])</f>
        <v>315</v>
      </c>
      <c r="Q1559">
        <f>IF(Table13[[#This Row],[MntFruits]] = 0, "",Table13[[#This Row],[MntFruits]])</f>
        <v>35</v>
      </c>
      <c r="R1559">
        <f>IF(Table13[[#This Row],[MntMeatProducts]] = 0, "",Table13[[#This Row],[MntMeatProducts]])</f>
        <v>322</v>
      </c>
      <c r="S1559">
        <f>IF(Table13[[#This Row],[MntFishProducts]] = 0, "",Table13[[#This Row],[MntFishProducts]])</f>
        <v>46</v>
      </c>
      <c r="T1559">
        <f>IF(Table13[[#This Row],[MntSweetProducts]] = 0, "",Table13[[#This Row],[MntSweetProducts]])</f>
        <v>7</v>
      </c>
      <c r="U1559">
        <f>IF(Table13[[#This Row],[MntGoldProds]] = 0, "",Table13[[#This Row],[MntGoldProds]])</f>
        <v>143</v>
      </c>
      <c r="V1559">
        <v>3</v>
      </c>
      <c r="W1559">
        <v>7</v>
      </c>
      <c r="X1559">
        <v>2</v>
      </c>
      <c r="Y1559">
        <v>11</v>
      </c>
      <c r="Z1559">
        <v>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 t="s">
        <v>34</v>
      </c>
      <c r="AI1559" s="13">
        <f>SUM(Table13[[#This Row],[MntWines]:[MntGoldProds]])</f>
        <v>868</v>
      </c>
      <c r="AJ1559" s="13">
        <f>AVERAGE(Table13[[#This Row],[MntWines]:[MntGoldProds]])</f>
        <v>144.66666666666666</v>
      </c>
      <c r="AK1559">
        <f>IF(Table13[[#This Row],[Total Number of Purchases]]=0,0,Table13[[#This Row],[Total Spend]]/Table13[[#This Row],[Total Number of Purchases]])</f>
        <v>37.739130434782609</v>
      </c>
      <c r="AM1559">
        <f>SUM(Table13[[#This Row],[NumDealsPurchases]:[NumStorePurchases]])</f>
        <v>23</v>
      </c>
      <c r="AN1559" s="14">
        <f>Snapshot_Date-Table13[[#This Row],[Dt_Customer]]</f>
        <v>312</v>
      </c>
      <c r="AP1559" s="13">
        <f>Table13[[#This Row],[NumDealsPurchases]]/Table13[[#This Row],[Total Number of Purchases]]*100</f>
        <v>13.043478260869565</v>
      </c>
      <c r="AQ1559">
        <f>6-ROUNDUP(_xlfn.PERCENTRANK.INC(Table13[Recency],Table13[[#This Row],[Recency]])*5, 0)</f>
        <v>5</v>
      </c>
      <c r="AR1559">
        <f>ROUNDUP(_xlfn.PERCENTRANK.INC(Table13[Total Number of Purchases],Table13[[#This Row],[Total Number of Purchases]])*5,0)</f>
        <v>5</v>
      </c>
      <c r="AS1559">
        <f>ROUNDUP(_xlfn.PERCENTRANK.INC(Table13[Total Spend],Table13[[#This Row],[Total Spend]])*5,0)</f>
        <v>4</v>
      </c>
      <c r="AT1559" t="str">
        <f>Table13[[#This Row],[Recency Score]]&amp;Table13[[#This Row],[Frequency Score]]&amp;Table13[[#This Row],[Monetary Score]]</f>
        <v>554</v>
      </c>
      <c r="AU1559" t="str">
        <f t="shared" si="24"/>
        <v>Loyal Customers</v>
      </c>
      <c r="AW1559" s="13">
        <f>DATEDIF(Table13[[#This Row],[Dt_Customer]], Snapshot_Date, "d")</f>
        <v>312</v>
      </c>
      <c r="AX1559" s="13">
        <f>Table13[[#This Row],[CL if today]]/365</f>
        <v>0.85479452054794525</v>
      </c>
      <c r="AY1559">
        <f>Table13[[#This Row],[Total Number of Purchases]]/Table13[[#This Row],[Corrected CL]]</f>
        <v>26.907051282051281</v>
      </c>
      <c r="AZ1559">
        <f>Table13[[#This Row],[Average Order Value (AOV)]]*Table13[[#This Row],[Freq per Year]]</f>
        <v>1015.4487179487179</v>
      </c>
      <c r="BA1559">
        <f>Table13[[#This Row],[Total Spend]]/Table13[[#This Row],[Corrected CL]]</f>
        <v>1015.4487179487179</v>
      </c>
      <c r="BB1559">
        <v>1545.7460317460318</v>
      </c>
      <c r="BC1559" s="1">
        <f>Table13[[#This Row],[Dt_Customer]]+Table13[[#This Row],[Recency]]</f>
        <v>41608</v>
      </c>
      <c r="BD1559" s="16" t="str">
        <f>IF(COUNTIF(A:A, A1559) &gt; 1, "Duplicate", "Unique")</f>
        <v>Unique</v>
      </c>
    </row>
    <row r="1560" spans="1:56" x14ac:dyDescent="0.3">
      <c r="A1560">
        <v>5796</v>
      </c>
      <c r="B1560">
        <v>1963</v>
      </c>
      <c r="C1560" t="s">
        <v>28</v>
      </c>
      <c r="D1560" t="s">
        <v>33</v>
      </c>
      <c r="E1560">
        <v>77437</v>
      </c>
      <c r="F1560">
        <v>0</v>
      </c>
      <c r="G1560">
        <v>0</v>
      </c>
      <c r="H1560" s="1">
        <v>41604</v>
      </c>
      <c r="I1560">
        <v>70</v>
      </c>
      <c r="J1560">
        <v>560</v>
      </c>
      <c r="K1560">
        <v>21</v>
      </c>
      <c r="L1560">
        <v>442</v>
      </c>
      <c r="M1560">
        <v>29</v>
      </c>
      <c r="N1560">
        <v>44</v>
      </c>
      <c r="O1560">
        <v>29</v>
      </c>
      <c r="P1560">
        <f>IF(Table13[[#This Row],[MntWines]] = 0,"",Table13[[#This Row],[MntWines]])</f>
        <v>560</v>
      </c>
      <c r="Q1560">
        <f>IF(Table13[[#This Row],[MntFruits]] = 0, "",Table13[[#This Row],[MntFruits]])</f>
        <v>21</v>
      </c>
      <c r="R1560">
        <f>IF(Table13[[#This Row],[MntMeatProducts]] = 0, "",Table13[[#This Row],[MntMeatProducts]])</f>
        <v>442</v>
      </c>
      <c r="S1560">
        <f>IF(Table13[[#This Row],[MntFishProducts]] = 0, "",Table13[[#This Row],[MntFishProducts]])</f>
        <v>29</v>
      </c>
      <c r="T1560">
        <f>IF(Table13[[#This Row],[MntSweetProducts]] = 0, "",Table13[[#This Row],[MntSweetProducts]])</f>
        <v>44</v>
      </c>
      <c r="U1560">
        <f>IF(Table13[[#This Row],[MntGoldProds]] = 0, "",Table13[[#This Row],[MntGoldProds]])</f>
        <v>29</v>
      </c>
      <c r="V1560">
        <v>1</v>
      </c>
      <c r="W1560">
        <v>4</v>
      </c>
      <c r="X1560">
        <v>5</v>
      </c>
      <c r="Y1560">
        <v>13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 t="s">
        <v>30</v>
      </c>
      <c r="AI1560" s="13">
        <f>SUM(Table13[[#This Row],[MntWines]:[MntGoldProds]])</f>
        <v>1125</v>
      </c>
      <c r="AJ1560" s="13">
        <f>AVERAGE(Table13[[#This Row],[MntWines]:[MntGoldProds]])</f>
        <v>187.5</v>
      </c>
      <c r="AK1560">
        <f>IF(Table13[[#This Row],[Total Number of Purchases]]=0,0,Table13[[#This Row],[Total Spend]]/Table13[[#This Row],[Total Number of Purchases]])</f>
        <v>48.913043478260867</v>
      </c>
      <c r="AM1560">
        <f>SUM(Table13[[#This Row],[NumDealsPurchases]:[NumStorePurchases]])</f>
        <v>23</v>
      </c>
      <c r="AN1560" s="14">
        <f>Snapshot_Date-Table13[[#This Row],[Dt_Customer]]</f>
        <v>312</v>
      </c>
      <c r="AP1560" s="13">
        <f>Table13[[#This Row],[NumDealsPurchases]]/Table13[[#This Row],[Total Number of Purchases]]*100</f>
        <v>4.3478260869565215</v>
      </c>
      <c r="AQ1560">
        <f>6-ROUNDUP(_xlfn.PERCENTRANK.INC(Table13[Recency],Table13[[#This Row],[Recency]])*5, 0)</f>
        <v>2</v>
      </c>
      <c r="AR1560">
        <f>ROUNDUP(_xlfn.PERCENTRANK.INC(Table13[Total Number of Purchases],Table13[[#This Row],[Total Number of Purchases]])*5,0)</f>
        <v>5</v>
      </c>
      <c r="AS1560">
        <f>ROUNDUP(_xlfn.PERCENTRANK.INC(Table13[Total Spend],Table13[[#This Row],[Total Spend]])*5,0)</f>
        <v>4</v>
      </c>
      <c r="AT1560" t="str">
        <f>Table13[[#This Row],[Recency Score]]&amp;Table13[[#This Row],[Frequency Score]]&amp;Table13[[#This Row],[Monetary Score]]</f>
        <v>254</v>
      </c>
      <c r="AU1560" t="str">
        <f t="shared" si="24"/>
        <v>Frequent Buyers</v>
      </c>
      <c r="AW1560" s="13">
        <f>DATEDIF(Table13[[#This Row],[Dt_Customer]], Snapshot_Date, "d")</f>
        <v>312</v>
      </c>
      <c r="AX1560" s="13">
        <f>Table13[[#This Row],[CL if today]]/365</f>
        <v>0.85479452054794525</v>
      </c>
      <c r="AY1560">
        <f>Table13[[#This Row],[Total Number of Purchases]]/Table13[[#This Row],[Corrected CL]]</f>
        <v>26.907051282051281</v>
      </c>
      <c r="AZ1560">
        <f>Table13[[#This Row],[Average Order Value (AOV)]]*Table13[[#This Row],[Freq per Year]]</f>
        <v>1316.1057692307691</v>
      </c>
      <c r="BA1560">
        <f>Table13[[#This Row],[Total Spend]]/Table13[[#This Row],[Corrected CL]]</f>
        <v>1316.1057692307691</v>
      </c>
      <c r="BB1560">
        <v>536.49206349206349</v>
      </c>
      <c r="BC1560" s="1">
        <f>Table13[[#This Row],[Dt_Customer]]+Table13[[#This Row],[Recency]]</f>
        <v>41674</v>
      </c>
      <c r="BD1560" s="16" t="str">
        <f>IF(COUNTIF(A:A, A1560) &gt; 1, "Duplicate", "Unique")</f>
        <v>Unique</v>
      </c>
    </row>
    <row r="1561" spans="1:56" x14ac:dyDescent="0.3">
      <c r="A1561">
        <v>6261</v>
      </c>
      <c r="B1561">
        <v>1979</v>
      </c>
      <c r="C1561" t="s">
        <v>28</v>
      </c>
      <c r="D1561" t="s">
        <v>33</v>
      </c>
      <c r="E1561">
        <v>58025</v>
      </c>
      <c r="F1561">
        <v>0</v>
      </c>
      <c r="G1561">
        <v>1</v>
      </c>
      <c r="H1561" s="1">
        <v>41604</v>
      </c>
      <c r="I1561">
        <v>81</v>
      </c>
      <c r="J1561">
        <v>270</v>
      </c>
      <c r="K1561">
        <v>31</v>
      </c>
      <c r="L1561">
        <v>88</v>
      </c>
      <c r="M1561">
        <v>11</v>
      </c>
      <c r="N1561">
        <v>48</v>
      </c>
      <c r="O1561">
        <v>22</v>
      </c>
      <c r="P1561">
        <f>IF(Table13[[#This Row],[MntWines]] = 0,"",Table13[[#This Row],[MntWines]])</f>
        <v>270</v>
      </c>
      <c r="Q1561">
        <f>IF(Table13[[#This Row],[MntFruits]] = 0, "",Table13[[#This Row],[MntFruits]])</f>
        <v>31</v>
      </c>
      <c r="R1561">
        <f>IF(Table13[[#This Row],[MntMeatProducts]] = 0, "",Table13[[#This Row],[MntMeatProducts]])</f>
        <v>88</v>
      </c>
      <c r="S1561">
        <f>IF(Table13[[#This Row],[MntFishProducts]] = 0, "",Table13[[#This Row],[MntFishProducts]])</f>
        <v>11</v>
      </c>
      <c r="T1561">
        <f>IF(Table13[[#This Row],[MntSweetProducts]] = 0, "",Table13[[#This Row],[MntSweetProducts]])</f>
        <v>48</v>
      </c>
      <c r="U1561">
        <f>IF(Table13[[#This Row],[MntGoldProds]] = 0, "",Table13[[#This Row],[MntGoldProds]])</f>
        <v>22</v>
      </c>
      <c r="V1561">
        <v>3</v>
      </c>
      <c r="W1561">
        <v>3</v>
      </c>
      <c r="X1561">
        <v>2</v>
      </c>
      <c r="Y1561">
        <v>10</v>
      </c>
      <c r="Z1561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40</v>
      </c>
      <c r="AI1561" s="13">
        <f>SUM(Table13[[#This Row],[MntWines]:[MntGoldProds]])</f>
        <v>470</v>
      </c>
      <c r="AJ1561" s="13">
        <f>AVERAGE(Table13[[#This Row],[MntWines]:[MntGoldProds]])</f>
        <v>78.333333333333329</v>
      </c>
      <c r="AK1561">
        <f>IF(Table13[[#This Row],[Total Number of Purchases]]=0,0,Table13[[#This Row],[Total Spend]]/Table13[[#This Row],[Total Number of Purchases]])</f>
        <v>26.111111111111111</v>
      </c>
      <c r="AM1561">
        <f>SUM(Table13[[#This Row],[NumDealsPurchases]:[NumStorePurchases]])</f>
        <v>18</v>
      </c>
      <c r="AN1561" s="14">
        <f>Snapshot_Date-Table13[[#This Row],[Dt_Customer]]</f>
        <v>312</v>
      </c>
      <c r="AP1561" s="13">
        <f>Table13[[#This Row],[NumDealsPurchases]]/Table13[[#This Row],[Total Number of Purchases]]*100</f>
        <v>16.666666666666664</v>
      </c>
      <c r="AQ1561">
        <f>6-ROUNDUP(_xlfn.PERCENTRANK.INC(Table13[Recency],Table13[[#This Row],[Recency]])*5, 0)</f>
        <v>1</v>
      </c>
      <c r="AR1561">
        <f>ROUNDUP(_xlfn.PERCENTRANK.INC(Table13[Total Number of Purchases],Table13[[#This Row],[Total Number of Purchases]])*5,0)</f>
        <v>4</v>
      </c>
      <c r="AS1561">
        <f>ROUNDUP(_xlfn.PERCENTRANK.INC(Table13[Total Spend],Table13[[#This Row],[Total Spend]])*5,0)</f>
        <v>3</v>
      </c>
      <c r="AT1561" t="str">
        <f>Table13[[#This Row],[Recency Score]]&amp;Table13[[#This Row],[Frequency Score]]&amp;Table13[[#This Row],[Monetary Score]]</f>
        <v>143</v>
      </c>
      <c r="AU1561" t="str">
        <f t="shared" si="24"/>
        <v>Lost</v>
      </c>
      <c r="AW1561" s="13">
        <f>DATEDIF(Table13[[#This Row],[Dt_Customer]], Snapshot_Date, "d")</f>
        <v>312</v>
      </c>
      <c r="AX1561" s="13">
        <f>Table13[[#This Row],[CL if today]]/365</f>
        <v>0.85479452054794525</v>
      </c>
      <c r="AY1561">
        <f>Table13[[#This Row],[Total Number of Purchases]]/Table13[[#This Row],[Corrected CL]]</f>
        <v>21.057692307692307</v>
      </c>
      <c r="AZ1561">
        <f>Table13[[#This Row],[Average Order Value (AOV)]]*Table13[[#This Row],[Freq per Year]]</f>
        <v>549.83974358974353</v>
      </c>
      <c r="BA1561">
        <f>Table13[[#This Row],[Total Spend]]/Table13[[#This Row],[Corrected CL]]</f>
        <v>549.83974358974353</v>
      </c>
      <c r="BB1561">
        <v>1599.047619047619</v>
      </c>
      <c r="BC1561" s="1">
        <f>Table13[[#This Row],[Dt_Customer]]+Table13[[#This Row],[Recency]]</f>
        <v>41685</v>
      </c>
      <c r="BD1561" s="16" t="str">
        <f>IF(COUNTIF(A:A, A1561) &gt; 1, "Duplicate", "Unique")</f>
        <v>Unique</v>
      </c>
    </row>
    <row r="1562" spans="1:56" x14ac:dyDescent="0.3">
      <c r="A1562">
        <v>6605</v>
      </c>
      <c r="B1562">
        <v>1944</v>
      </c>
      <c r="C1562" t="s">
        <v>37</v>
      </c>
      <c r="D1562" t="s">
        <v>29</v>
      </c>
      <c r="E1562">
        <v>55614</v>
      </c>
      <c r="F1562">
        <v>0</v>
      </c>
      <c r="G1562">
        <v>0</v>
      </c>
      <c r="H1562" s="1">
        <v>41605</v>
      </c>
      <c r="I1562">
        <v>85</v>
      </c>
      <c r="J1562">
        <v>504</v>
      </c>
      <c r="K1562">
        <v>13</v>
      </c>
      <c r="L1562">
        <v>131</v>
      </c>
      <c r="M1562">
        <v>8</v>
      </c>
      <c r="N1562">
        <v>0</v>
      </c>
      <c r="O1562">
        <v>26</v>
      </c>
      <c r="P1562">
        <f>IF(Table13[[#This Row],[MntWines]] = 0,"",Table13[[#This Row],[MntWines]])</f>
        <v>504</v>
      </c>
      <c r="Q1562">
        <f>IF(Table13[[#This Row],[MntFruits]] = 0, "",Table13[[#This Row],[MntFruits]])</f>
        <v>13</v>
      </c>
      <c r="R1562">
        <f>IF(Table13[[#This Row],[MntMeatProducts]] = 0, "",Table13[[#This Row],[MntMeatProducts]])</f>
        <v>131</v>
      </c>
      <c r="S1562">
        <f>IF(Table13[[#This Row],[MntFishProducts]] = 0, "",Table13[[#This Row],[MntFishProducts]])</f>
        <v>8</v>
      </c>
      <c r="T1562" t="str">
        <f>IF(Table13[[#This Row],[MntSweetProducts]] = 0, "",Table13[[#This Row],[MntSweetProducts]])</f>
        <v/>
      </c>
      <c r="U1562">
        <f>IF(Table13[[#This Row],[MntGoldProds]] = 0, "",Table13[[#This Row],[MntGoldProds]])</f>
        <v>26</v>
      </c>
      <c r="V1562">
        <v>1</v>
      </c>
      <c r="W1562">
        <v>9</v>
      </c>
      <c r="X1562">
        <v>4</v>
      </c>
      <c r="Y1562">
        <v>6</v>
      </c>
      <c r="Z1562">
        <v>7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 t="s">
        <v>30</v>
      </c>
      <c r="AI1562" s="13">
        <f>SUM(Table13[[#This Row],[MntWines]:[MntGoldProds]])</f>
        <v>682</v>
      </c>
      <c r="AJ1562" s="13">
        <f>AVERAGE(Table13[[#This Row],[MntWines]:[MntGoldProds]])</f>
        <v>113.66666666666667</v>
      </c>
      <c r="AK1562">
        <f>IF(Table13[[#This Row],[Total Number of Purchases]]=0,0,Table13[[#This Row],[Total Spend]]/Table13[[#This Row],[Total Number of Purchases]])</f>
        <v>34.1</v>
      </c>
      <c r="AM1562">
        <f>SUM(Table13[[#This Row],[NumDealsPurchases]:[NumStorePurchases]])</f>
        <v>20</v>
      </c>
      <c r="AN1562" s="14">
        <f>Snapshot_Date-Table13[[#This Row],[Dt_Customer]]</f>
        <v>311</v>
      </c>
      <c r="AP1562" s="13">
        <f>Table13[[#This Row],[NumDealsPurchases]]/Table13[[#This Row],[Total Number of Purchases]]*100</f>
        <v>5</v>
      </c>
      <c r="AQ1562">
        <f>6-ROUNDUP(_xlfn.PERCENTRANK.INC(Table13[Recency],Table13[[#This Row],[Recency]])*5, 0)</f>
        <v>1</v>
      </c>
      <c r="AR1562">
        <f>ROUNDUP(_xlfn.PERCENTRANK.INC(Table13[Total Number of Purchases],Table13[[#This Row],[Total Number of Purchases]])*5,0)</f>
        <v>4</v>
      </c>
      <c r="AS1562">
        <f>ROUNDUP(_xlfn.PERCENTRANK.INC(Table13[Total Spend],Table13[[#This Row],[Total Spend]])*5,0)</f>
        <v>4</v>
      </c>
      <c r="AT1562" t="str">
        <f>Table13[[#This Row],[Recency Score]]&amp;Table13[[#This Row],[Frequency Score]]&amp;Table13[[#This Row],[Monetary Score]]</f>
        <v>144</v>
      </c>
      <c r="AU1562" t="str">
        <f t="shared" si="24"/>
        <v>Lost</v>
      </c>
      <c r="AW1562" s="13">
        <f>DATEDIF(Table13[[#This Row],[Dt_Customer]], Snapshot_Date, "d")</f>
        <v>311</v>
      </c>
      <c r="AX1562" s="13">
        <f>Table13[[#This Row],[CL if today]]/365</f>
        <v>0.852054794520548</v>
      </c>
      <c r="AY1562">
        <f>Table13[[#This Row],[Total Number of Purchases]]/Table13[[#This Row],[Corrected CL]]</f>
        <v>23.472668810289388</v>
      </c>
      <c r="AZ1562">
        <f>Table13[[#This Row],[Average Order Value (AOV)]]*Table13[[#This Row],[Freq per Year]]</f>
        <v>800.41800643086822</v>
      </c>
      <c r="BA1562">
        <f>Table13[[#This Row],[Total Spend]]/Table13[[#This Row],[Corrected CL]]</f>
        <v>800.4180064308681</v>
      </c>
      <c r="BB1562">
        <v>71.841269841269835</v>
      </c>
      <c r="BC1562" s="1">
        <f>Table13[[#This Row],[Dt_Customer]]+Table13[[#This Row],[Recency]]</f>
        <v>41690</v>
      </c>
      <c r="BD1562" s="16" t="str">
        <f>IF(COUNTIF(A:A, A1562) &gt; 1, "Duplicate", "Unique")</f>
        <v>Unique</v>
      </c>
    </row>
    <row r="1563" spans="1:56" x14ac:dyDescent="0.3">
      <c r="A1563">
        <v>4322</v>
      </c>
      <c r="B1563">
        <v>1958</v>
      </c>
      <c r="C1563" t="s">
        <v>37</v>
      </c>
      <c r="D1563" t="s">
        <v>35</v>
      </c>
      <c r="E1563">
        <v>77863</v>
      </c>
      <c r="F1563">
        <v>0</v>
      </c>
      <c r="G1563">
        <v>0</v>
      </c>
      <c r="H1563" s="1">
        <v>41605</v>
      </c>
      <c r="I1563">
        <v>20</v>
      </c>
      <c r="J1563">
        <v>881</v>
      </c>
      <c r="K1563">
        <v>38</v>
      </c>
      <c r="L1563">
        <v>319</v>
      </c>
      <c r="M1563">
        <v>16</v>
      </c>
      <c r="N1563">
        <v>25</v>
      </c>
      <c r="O1563">
        <v>12</v>
      </c>
      <c r="P1563">
        <f>IF(Table13[[#This Row],[MntWines]] = 0,"",Table13[[#This Row],[MntWines]])</f>
        <v>881</v>
      </c>
      <c r="Q1563">
        <f>IF(Table13[[#This Row],[MntFruits]] = 0, "",Table13[[#This Row],[MntFruits]])</f>
        <v>38</v>
      </c>
      <c r="R1563">
        <f>IF(Table13[[#This Row],[MntMeatProducts]] = 0, "",Table13[[#This Row],[MntMeatProducts]])</f>
        <v>319</v>
      </c>
      <c r="S1563">
        <f>IF(Table13[[#This Row],[MntFishProducts]] = 0, "",Table13[[#This Row],[MntFishProducts]])</f>
        <v>16</v>
      </c>
      <c r="T1563">
        <f>IF(Table13[[#This Row],[MntSweetProducts]] = 0, "",Table13[[#This Row],[MntSweetProducts]])</f>
        <v>25</v>
      </c>
      <c r="U1563">
        <f>IF(Table13[[#This Row],[MntGoldProds]] = 0, "",Table13[[#This Row],[MntGoldProds]])</f>
        <v>12</v>
      </c>
      <c r="V1563">
        <v>1</v>
      </c>
      <c r="W1563">
        <v>4</v>
      </c>
      <c r="X1563">
        <v>5</v>
      </c>
      <c r="Y1563">
        <v>10</v>
      </c>
      <c r="Z1563">
        <v>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t="s">
        <v>30</v>
      </c>
      <c r="AI1563" s="13">
        <f>SUM(Table13[[#This Row],[MntWines]:[MntGoldProds]])</f>
        <v>1291</v>
      </c>
      <c r="AJ1563" s="13">
        <f>AVERAGE(Table13[[#This Row],[MntWines]:[MntGoldProds]])</f>
        <v>215.16666666666666</v>
      </c>
      <c r="AK1563">
        <f>IF(Table13[[#This Row],[Total Number of Purchases]]=0,0,Table13[[#This Row],[Total Spend]]/Table13[[#This Row],[Total Number of Purchases]])</f>
        <v>64.55</v>
      </c>
      <c r="AM1563">
        <f>SUM(Table13[[#This Row],[NumDealsPurchases]:[NumStorePurchases]])</f>
        <v>20</v>
      </c>
      <c r="AN1563" s="14">
        <f>Snapshot_Date-Table13[[#This Row],[Dt_Customer]]</f>
        <v>311</v>
      </c>
      <c r="AP1563" s="13">
        <f>Table13[[#This Row],[NumDealsPurchases]]/Table13[[#This Row],[Total Number of Purchases]]*100</f>
        <v>5</v>
      </c>
      <c r="AQ1563">
        <f>6-ROUNDUP(_xlfn.PERCENTRANK.INC(Table13[Recency],Table13[[#This Row],[Recency]])*5, 0)</f>
        <v>4</v>
      </c>
      <c r="AR1563">
        <f>ROUNDUP(_xlfn.PERCENTRANK.INC(Table13[Total Number of Purchases],Table13[[#This Row],[Total Number of Purchases]])*5,0)</f>
        <v>4</v>
      </c>
      <c r="AS1563">
        <f>ROUNDUP(_xlfn.PERCENTRANK.INC(Table13[Total Spend],Table13[[#This Row],[Total Spend]])*5,0)</f>
        <v>5</v>
      </c>
      <c r="AT1563" t="str">
        <f>Table13[[#This Row],[Recency Score]]&amp;Table13[[#This Row],[Frequency Score]]&amp;Table13[[#This Row],[Monetary Score]]</f>
        <v>445</v>
      </c>
      <c r="AU1563" t="str">
        <f t="shared" si="24"/>
        <v>Big Spenders</v>
      </c>
      <c r="AW1563" s="13">
        <f>DATEDIF(Table13[[#This Row],[Dt_Customer]], Snapshot_Date, "d")</f>
        <v>311</v>
      </c>
      <c r="AX1563" s="13">
        <f>Table13[[#This Row],[CL if today]]/365</f>
        <v>0.852054794520548</v>
      </c>
      <c r="AY1563">
        <f>Table13[[#This Row],[Total Number of Purchases]]/Table13[[#This Row],[Corrected CL]]</f>
        <v>23.472668810289388</v>
      </c>
      <c r="AZ1563">
        <f>Table13[[#This Row],[Average Order Value (AOV)]]*Table13[[#This Row],[Freq per Year]]</f>
        <v>1515.16077170418</v>
      </c>
      <c r="BA1563">
        <f>Table13[[#This Row],[Total Spend]]/Table13[[#This Row],[Corrected CL]]</f>
        <v>1515.16077170418</v>
      </c>
      <c r="BB1563">
        <v>34.984025559105433</v>
      </c>
      <c r="BC1563" s="1">
        <f>Table13[[#This Row],[Dt_Customer]]+Table13[[#This Row],[Recency]]</f>
        <v>41625</v>
      </c>
      <c r="BD1563" s="16" t="str">
        <f>IF(COUNTIF(A:A, A1563) &gt; 1, "Duplicate", "Unique")</f>
        <v>Unique</v>
      </c>
    </row>
    <row r="1564" spans="1:56" x14ac:dyDescent="0.3">
      <c r="A1564">
        <v>10678</v>
      </c>
      <c r="B1564">
        <v>1959</v>
      </c>
      <c r="C1564" t="s">
        <v>28</v>
      </c>
      <c r="D1564" t="s">
        <v>35</v>
      </c>
      <c r="E1564">
        <v>71232</v>
      </c>
      <c r="F1564">
        <v>0</v>
      </c>
      <c r="G1564">
        <v>1</v>
      </c>
      <c r="H1564" s="1">
        <v>41606</v>
      </c>
      <c r="I1564">
        <v>91</v>
      </c>
      <c r="J1564">
        <v>653</v>
      </c>
      <c r="K1564">
        <v>17</v>
      </c>
      <c r="L1564">
        <v>170</v>
      </c>
      <c r="M1564">
        <v>34</v>
      </c>
      <c r="N1564">
        <v>26</v>
      </c>
      <c r="O1564">
        <v>17</v>
      </c>
      <c r="P1564">
        <f>IF(Table13[[#This Row],[MntWines]] = 0,"",Table13[[#This Row],[MntWines]])</f>
        <v>653</v>
      </c>
      <c r="Q1564">
        <f>IF(Table13[[#This Row],[MntFruits]] = 0, "",Table13[[#This Row],[MntFruits]])</f>
        <v>17</v>
      </c>
      <c r="R1564">
        <f>IF(Table13[[#This Row],[MntMeatProducts]] = 0, "",Table13[[#This Row],[MntMeatProducts]])</f>
        <v>170</v>
      </c>
      <c r="S1564">
        <f>IF(Table13[[#This Row],[MntFishProducts]] = 0, "",Table13[[#This Row],[MntFishProducts]])</f>
        <v>34</v>
      </c>
      <c r="T1564">
        <f>IF(Table13[[#This Row],[MntSweetProducts]] = 0, "",Table13[[#This Row],[MntSweetProducts]])</f>
        <v>26</v>
      </c>
      <c r="U1564">
        <f>IF(Table13[[#This Row],[MntGoldProds]] = 0, "",Table13[[#This Row],[MntGoldProds]])</f>
        <v>17</v>
      </c>
      <c r="V1564">
        <v>2</v>
      </c>
      <c r="W1564">
        <v>11</v>
      </c>
      <c r="X1564">
        <v>2</v>
      </c>
      <c r="Y1564">
        <v>10</v>
      </c>
      <c r="Z1564">
        <v>7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30</v>
      </c>
      <c r="AI1564" s="13">
        <f>SUM(Table13[[#This Row],[MntWines]:[MntGoldProds]])</f>
        <v>917</v>
      </c>
      <c r="AJ1564" s="13">
        <f>AVERAGE(Table13[[#This Row],[MntWines]:[MntGoldProds]])</f>
        <v>152.83333333333334</v>
      </c>
      <c r="AK1564">
        <f>IF(Table13[[#This Row],[Total Number of Purchases]]=0,0,Table13[[#This Row],[Total Spend]]/Table13[[#This Row],[Total Number of Purchases]])</f>
        <v>36.68</v>
      </c>
      <c r="AM1564">
        <f>SUM(Table13[[#This Row],[NumDealsPurchases]:[NumStorePurchases]])</f>
        <v>25</v>
      </c>
      <c r="AN1564" s="14">
        <f>Snapshot_Date-Table13[[#This Row],[Dt_Customer]]</f>
        <v>310</v>
      </c>
      <c r="AP1564" s="13">
        <f>Table13[[#This Row],[NumDealsPurchases]]/Table13[[#This Row],[Total Number of Purchases]]*100</f>
        <v>8</v>
      </c>
      <c r="AQ1564">
        <f>6-ROUNDUP(_xlfn.PERCENTRANK.INC(Table13[Recency],Table13[[#This Row],[Recency]])*5, 0)</f>
        <v>1</v>
      </c>
      <c r="AR1564">
        <f>ROUNDUP(_xlfn.PERCENTRANK.INC(Table13[Total Number of Purchases],Table13[[#This Row],[Total Number of Purchases]])*5,0)</f>
        <v>5</v>
      </c>
      <c r="AS1564">
        <f>ROUNDUP(_xlfn.PERCENTRANK.INC(Table13[Total Spend],Table13[[#This Row],[Total Spend]])*5,0)</f>
        <v>4</v>
      </c>
      <c r="AT1564" t="str">
        <f>Table13[[#This Row],[Recency Score]]&amp;Table13[[#This Row],[Frequency Score]]&amp;Table13[[#This Row],[Monetary Score]]</f>
        <v>154</v>
      </c>
      <c r="AU1564" t="str">
        <f t="shared" si="24"/>
        <v>Frequent Buyers</v>
      </c>
      <c r="AW1564" s="13">
        <f>DATEDIF(Table13[[#This Row],[Dt_Customer]], Snapshot_Date, "d")</f>
        <v>310</v>
      </c>
      <c r="AX1564" s="13">
        <f>Table13[[#This Row],[CL if today]]/365</f>
        <v>0.84931506849315064</v>
      </c>
      <c r="AY1564">
        <f>Table13[[#This Row],[Total Number of Purchases]]/Table13[[#This Row],[Corrected CL]]</f>
        <v>29.435483870967744</v>
      </c>
      <c r="AZ1564">
        <f>Table13[[#This Row],[Average Order Value (AOV)]]*Table13[[#This Row],[Freq per Year]]</f>
        <v>1079.6935483870968</v>
      </c>
      <c r="BA1564">
        <f>Table13[[#This Row],[Total Spend]]/Table13[[#This Row],[Corrected CL]]</f>
        <v>1079.6935483870968</v>
      </c>
      <c r="BB1564">
        <v>1245.4313099041533</v>
      </c>
      <c r="BC1564" s="1">
        <f>Table13[[#This Row],[Dt_Customer]]+Table13[[#This Row],[Recency]]</f>
        <v>41697</v>
      </c>
      <c r="BD1564" s="16" t="str">
        <f>IF(COUNTIF(A:A, A1564) &gt; 1, "Duplicate", "Unique")</f>
        <v>Unique</v>
      </c>
    </row>
    <row r="1565" spans="1:56" x14ac:dyDescent="0.3">
      <c r="A1565">
        <v>9529</v>
      </c>
      <c r="B1565">
        <v>1990</v>
      </c>
      <c r="C1565" t="s">
        <v>28</v>
      </c>
      <c r="D1565" t="s">
        <v>33</v>
      </c>
      <c r="E1565">
        <v>73687</v>
      </c>
      <c r="F1565">
        <v>0</v>
      </c>
      <c r="G1565">
        <v>0</v>
      </c>
      <c r="H1565" s="1">
        <v>41606</v>
      </c>
      <c r="I1565">
        <v>8</v>
      </c>
      <c r="J1565">
        <v>559</v>
      </c>
      <c r="K1565">
        <v>153</v>
      </c>
      <c r="L1565">
        <v>503</v>
      </c>
      <c r="M1565">
        <v>218</v>
      </c>
      <c r="N1565">
        <v>13</v>
      </c>
      <c r="O1565">
        <v>181</v>
      </c>
      <c r="P1565">
        <f>IF(Table13[[#This Row],[MntWines]] = 0,"",Table13[[#This Row],[MntWines]])</f>
        <v>559</v>
      </c>
      <c r="Q1565">
        <f>IF(Table13[[#This Row],[MntFruits]] = 0, "",Table13[[#This Row],[MntFruits]])</f>
        <v>153</v>
      </c>
      <c r="R1565">
        <f>IF(Table13[[#This Row],[MntMeatProducts]] = 0, "",Table13[[#This Row],[MntMeatProducts]])</f>
        <v>503</v>
      </c>
      <c r="S1565">
        <f>IF(Table13[[#This Row],[MntFishProducts]] = 0, "",Table13[[#This Row],[MntFishProducts]])</f>
        <v>218</v>
      </c>
      <c r="T1565">
        <f>IF(Table13[[#This Row],[MntSweetProducts]] = 0, "",Table13[[#This Row],[MntSweetProducts]])</f>
        <v>13</v>
      </c>
      <c r="U1565">
        <f>IF(Table13[[#This Row],[MntGoldProds]] = 0, "",Table13[[#This Row],[MntGoldProds]])</f>
        <v>181</v>
      </c>
      <c r="V1565">
        <v>1</v>
      </c>
      <c r="W1565">
        <v>3</v>
      </c>
      <c r="X1565">
        <v>9</v>
      </c>
      <c r="Y1565">
        <v>9</v>
      </c>
      <c r="Z1565">
        <v>2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 t="s">
        <v>43</v>
      </c>
      <c r="AI1565" s="13">
        <f>SUM(Table13[[#This Row],[MntWines]:[MntGoldProds]])</f>
        <v>1627</v>
      </c>
      <c r="AJ1565" s="13">
        <f>AVERAGE(Table13[[#This Row],[MntWines]:[MntGoldProds]])</f>
        <v>271.16666666666669</v>
      </c>
      <c r="AK1565">
        <f>IF(Table13[[#This Row],[Total Number of Purchases]]=0,0,Table13[[#This Row],[Total Spend]]/Table13[[#This Row],[Total Number of Purchases]])</f>
        <v>73.954545454545453</v>
      </c>
      <c r="AM1565">
        <f>SUM(Table13[[#This Row],[NumDealsPurchases]:[NumStorePurchases]])</f>
        <v>22</v>
      </c>
      <c r="AN1565" s="14">
        <f>Snapshot_Date-Table13[[#This Row],[Dt_Customer]]</f>
        <v>310</v>
      </c>
      <c r="AP1565" s="13">
        <f>Table13[[#This Row],[NumDealsPurchases]]/Table13[[#This Row],[Total Number of Purchases]]*100</f>
        <v>4.5454545454545459</v>
      </c>
      <c r="AQ1565">
        <f>6-ROUNDUP(_xlfn.PERCENTRANK.INC(Table13[Recency],Table13[[#This Row],[Recency]])*5, 0)</f>
        <v>5</v>
      </c>
      <c r="AR1565">
        <f>ROUNDUP(_xlfn.PERCENTRANK.INC(Table13[Total Number of Purchases],Table13[[#This Row],[Total Number of Purchases]])*5,0)</f>
        <v>4</v>
      </c>
      <c r="AS1565">
        <f>ROUNDUP(_xlfn.PERCENTRANK.INC(Table13[Total Spend],Table13[[#This Row],[Total Spend]])*5,0)</f>
        <v>5</v>
      </c>
      <c r="AT1565" t="str">
        <f>Table13[[#This Row],[Recency Score]]&amp;Table13[[#This Row],[Frequency Score]]&amp;Table13[[#This Row],[Monetary Score]]</f>
        <v>545</v>
      </c>
      <c r="AU1565" t="str">
        <f t="shared" si="24"/>
        <v>Loyal Customers</v>
      </c>
      <c r="AW1565" s="13">
        <f>DATEDIF(Table13[[#This Row],[Dt_Customer]], Snapshot_Date, "d")</f>
        <v>310</v>
      </c>
      <c r="AX1565" s="13">
        <f>Table13[[#This Row],[CL if today]]/365</f>
        <v>0.84931506849315064</v>
      </c>
      <c r="AY1565">
        <f>Table13[[#This Row],[Total Number of Purchases]]/Table13[[#This Row],[Corrected CL]]</f>
        <v>25.903225806451616</v>
      </c>
      <c r="AZ1565">
        <f>Table13[[#This Row],[Average Order Value (AOV)]]*Table13[[#This Row],[Freq per Year]]</f>
        <v>1915.6612903225807</v>
      </c>
      <c r="BA1565">
        <f>Table13[[#This Row],[Total Spend]]/Table13[[#This Row],[Corrected CL]]</f>
        <v>1915.6612903225807</v>
      </c>
      <c r="BB1565">
        <v>2224.9840255591052</v>
      </c>
      <c r="BC1565" s="1">
        <f>Table13[[#This Row],[Dt_Customer]]+Table13[[#This Row],[Recency]]</f>
        <v>41614</v>
      </c>
      <c r="BD1565" s="16" t="str">
        <f>IF(COUNTIF(A:A, A1565) &gt; 1, "Duplicate", "Unique")</f>
        <v>Unique</v>
      </c>
    </row>
    <row r="1566" spans="1:56" x14ac:dyDescent="0.3">
      <c r="A1566">
        <v>286</v>
      </c>
      <c r="B1566">
        <v>1952</v>
      </c>
      <c r="C1566" t="s">
        <v>28</v>
      </c>
      <c r="D1566" t="s">
        <v>31</v>
      </c>
      <c r="E1566">
        <v>44213</v>
      </c>
      <c r="F1566">
        <v>1</v>
      </c>
      <c r="G1566">
        <v>1</v>
      </c>
      <c r="H1566" s="1">
        <v>41607</v>
      </c>
      <c r="I1566">
        <v>48</v>
      </c>
      <c r="J1566">
        <v>95</v>
      </c>
      <c r="K1566">
        <v>11</v>
      </c>
      <c r="L1566">
        <v>35</v>
      </c>
      <c r="M1566">
        <v>0</v>
      </c>
      <c r="N1566">
        <v>4</v>
      </c>
      <c r="O1566">
        <v>7</v>
      </c>
      <c r="P1566">
        <f>IF(Table13[[#This Row],[MntWines]] = 0,"",Table13[[#This Row],[MntWines]])</f>
        <v>95</v>
      </c>
      <c r="Q1566">
        <f>IF(Table13[[#This Row],[MntFruits]] = 0, "",Table13[[#This Row],[MntFruits]])</f>
        <v>11</v>
      </c>
      <c r="R1566">
        <f>IF(Table13[[#This Row],[MntMeatProducts]] = 0, "",Table13[[#This Row],[MntMeatProducts]])</f>
        <v>35</v>
      </c>
      <c r="S1566" t="str">
        <f>IF(Table13[[#This Row],[MntFishProducts]] = 0, "",Table13[[#This Row],[MntFishProducts]])</f>
        <v/>
      </c>
      <c r="T1566">
        <f>IF(Table13[[#This Row],[MntSweetProducts]] = 0, "",Table13[[#This Row],[MntSweetProducts]])</f>
        <v>4</v>
      </c>
      <c r="U1566">
        <f>IF(Table13[[#This Row],[MntGoldProds]] = 0, "",Table13[[#This Row],[MntGoldProds]])</f>
        <v>7</v>
      </c>
      <c r="V1566">
        <v>4</v>
      </c>
      <c r="W1566">
        <v>2</v>
      </c>
      <c r="X1566">
        <v>1</v>
      </c>
      <c r="Y1566">
        <v>5</v>
      </c>
      <c r="Z1566">
        <v>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30</v>
      </c>
      <c r="AI1566" s="13">
        <f>SUM(Table13[[#This Row],[MntWines]:[MntGoldProds]])</f>
        <v>152</v>
      </c>
      <c r="AJ1566" s="13">
        <f>AVERAGE(Table13[[#This Row],[MntWines]:[MntGoldProds]])</f>
        <v>25.333333333333332</v>
      </c>
      <c r="AK1566">
        <f>IF(Table13[[#This Row],[Total Number of Purchases]]=0,0,Table13[[#This Row],[Total Spend]]/Table13[[#This Row],[Total Number of Purchases]])</f>
        <v>12.666666666666666</v>
      </c>
      <c r="AM1566">
        <f>SUM(Table13[[#This Row],[NumDealsPurchases]:[NumStorePurchases]])</f>
        <v>12</v>
      </c>
      <c r="AN1566" s="14">
        <f>Snapshot_Date-Table13[[#This Row],[Dt_Customer]]</f>
        <v>309</v>
      </c>
      <c r="AP1566" s="13">
        <f>Table13[[#This Row],[NumDealsPurchases]]/Table13[[#This Row],[Total Number of Purchases]]*100</f>
        <v>33.333333333333329</v>
      </c>
      <c r="AQ1566">
        <f>6-ROUNDUP(_xlfn.PERCENTRANK.INC(Table13[Recency],Table13[[#This Row],[Recency]])*5, 0)</f>
        <v>3</v>
      </c>
      <c r="AR1566">
        <f>ROUNDUP(_xlfn.PERCENTRANK.INC(Table13[Total Number of Purchases],Table13[[#This Row],[Total Number of Purchases]])*5,0)</f>
        <v>2</v>
      </c>
      <c r="AS1566">
        <f>ROUNDUP(_xlfn.PERCENTRANK.INC(Table13[Total Spend],Table13[[#This Row],[Total Spend]])*5,0)</f>
        <v>2</v>
      </c>
      <c r="AT1566" t="str">
        <f>Table13[[#This Row],[Recency Score]]&amp;Table13[[#This Row],[Frequency Score]]&amp;Table13[[#This Row],[Monetary Score]]</f>
        <v>322</v>
      </c>
      <c r="AU1566" t="str">
        <f t="shared" si="24"/>
        <v>Needs Attention</v>
      </c>
      <c r="AW1566" s="13">
        <f>DATEDIF(Table13[[#This Row],[Dt_Customer]], Snapshot_Date, "d")</f>
        <v>309</v>
      </c>
      <c r="AX1566" s="13">
        <f>Table13[[#This Row],[CL if today]]/365</f>
        <v>0.84657534246575339</v>
      </c>
      <c r="AY1566">
        <f>Table13[[#This Row],[Total Number of Purchases]]/Table13[[#This Row],[Corrected CL]]</f>
        <v>14.174757281553399</v>
      </c>
      <c r="AZ1566">
        <f>Table13[[#This Row],[Average Order Value (AOV)]]*Table13[[#This Row],[Freq per Year]]</f>
        <v>179.54692556634305</v>
      </c>
      <c r="BA1566">
        <f>Table13[[#This Row],[Total Spend]]/Table13[[#This Row],[Corrected CL]]</f>
        <v>179.54692556634305</v>
      </c>
      <c r="BB1566">
        <v>549.83974358974353</v>
      </c>
      <c r="BC1566" s="1">
        <f>Table13[[#This Row],[Dt_Customer]]+Table13[[#This Row],[Recency]]</f>
        <v>41655</v>
      </c>
      <c r="BD1566" s="16" t="str">
        <f>IF(COUNTIF(A:A, A1566) &gt; 1, "Duplicate", "Unique")</f>
        <v>Unique</v>
      </c>
    </row>
    <row r="1567" spans="1:56" x14ac:dyDescent="0.3">
      <c r="A1567">
        <v>907</v>
      </c>
      <c r="B1567">
        <v>1975</v>
      </c>
      <c r="C1567" t="s">
        <v>28</v>
      </c>
      <c r="D1567" t="s">
        <v>33</v>
      </c>
      <c r="E1567">
        <v>46149</v>
      </c>
      <c r="F1567">
        <v>0</v>
      </c>
      <c r="G1567">
        <v>1</v>
      </c>
      <c r="H1567" s="1">
        <v>41607</v>
      </c>
      <c r="I1567">
        <v>36</v>
      </c>
      <c r="J1567">
        <v>254</v>
      </c>
      <c r="K1567">
        <v>6</v>
      </c>
      <c r="L1567">
        <v>71</v>
      </c>
      <c r="M1567">
        <v>4</v>
      </c>
      <c r="N1567">
        <v>0</v>
      </c>
      <c r="O1567">
        <v>27</v>
      </c>
      <c r="P1567">
        <f>IF(Table13[[#This Row],[MntWines]] = 0,"",Table13[[#This Row],[MntWines]])</f>
        <v>254</v>
      </c>
      <c r="Q1567">
        <f>IF(Table13[[#This Row],[MntFruits]] = 0, "",Table13[[#This Row],[MntFruits]])</f>
        <v>6</v>
      </c>
      <c r="R1567">
        <f>IF(Table13[[#This Row],[MntMeatProducts]] = 0, "",Table13[[#This Row],[MntMeatProducts]])</f>
        <v>71</v>
      </c>
      <c r="S1567">
        <f>IF(Table13[[#This Row],[MntFishProducts]] = 0, "",Table13[[#This Row],[MntFishProducts]])</f>
        <v>4</v>
      </c>
      <c r="T1567" t="str">
        <f>IF(Table13[[#This Row],[MntSweetProducts]] = 0, "",Table13[[#This Row],[MntSweetProducts]])</f>
        <v/>
      </c>
      <c r="U1567">
        <f>IF(Table13[[#This Row],[MntGoldProds]] = 0, "",Table13[[#This Row],[MntGoldProds]])</f>
        <v>27</v>
      </c>
      <c r="V1567">
        <v>5</v>
      </c>
      <c r="W1567">
        <v>5</v>
      </c>
      <c r="X1567">
        <v>1</v>
      </c>
      <c r="Y1567">
        <v>7</v>
      </c>
      <c r="Z1567">
        <v>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30</v>
      </c>
      <c r="AI1567" s="13">
        <f>SUM(Table13[[#This Row],[MntWines]:[MntGoldProds]])</f>
        <v>362</v>
      </c>
      <c r="AJ1567" s="13">
        <f>AVERAGE(Table13[[#This Row],[MntWines]:[MntGoldProds]])</f>
        <v>60.333333333333336</v>
      </c>
      <c r="AK1567">
        <f>IF(Table13[[#This Row],[Total Number of Purchases]]=0,0,Table13[[#This Row],[Total Spend]]/Table13[[#This Row],[Total Number of Purchases]])</f>
        <v>20.111111111111111</v>
      </c>
      <c r="AM1567">
        <f>SUM(Table13[[#This Row],[NumDealsPurchases]:[NumStorePurchases]])</f>
        <v>18</v>
      </c>
      <c r="AN1567" s="14">
        <f>Snapshot_Date-Table13[[#This Row],[Dt_Customer]]</f>
        <v>309</v>
      </c>
      <c r="AP1567" s="13">
        <f>Table13[[#This Row],[NumDealsPurchases]]/Table13[[#This Row],[Total Number of Purchases]]*100</f>
        <v>27.777777777777779</v>
      </c>
      <c r="AQ1567">
        <f>6-ROUNDUP(_xlfn.PERCENTRANK.INC(Table13[Recency],Table13[[#This Row],[Recency]])*5, 0)</f>
        <v>4</v>
      </c>
      <c r="AR1567">
        <f>ROUNDUP(_xlfn.PERCENTRANK.INC(Table13[Total Number of Purchases],Table13[[#This Row],[Total Number of Purchases]])*5,0)</f>
        <v>4</v>
      </c>
      <c r="AS1567">
        <f>ROUNDUP(_xlfn.PERCENTRANK.INC(Table13[Total Spend],Table13[[#This Row],[Total Spend]])*5,0)</f>
        <v>3</v>
      </c>
      <c r="AT1567" t="str">
        <f>Table13[[#This Row],[Recency Score]]&amp;Table13[[#This Row],[Frequency Score]]&amp;Table13[[#This Row],[Monetary Score]]</f>
        <v>443</v>
      </c>
      <c r="AU1567" t="str">
        <f t="shared" si="24"/>
        <v>Potential Loyalists</v>
      </c>
      <c r="AW1567" s="13">
        <f>DATEDIF(Table13[[#This Row],[Dt_Customer]], Snapshot_Date, "d")</f>
        <v>309</v>
      </c>
      <c r="AX1567" s="13">
        <f>Table13[[#This Row],[CL if today]]/365</f>
        <v>0.84657534246575339</v>
      </c>
      <c r="AY1567">
        <f>Table13[[#This Row],[Total Number of Purchases]]/Table13[[#This Row],[Corrected CL]]</f>
        <v>21.262135922330099</v>
      </c>
      <c r="AZ1567">
        <f>Table13[[#This Row],[Average Order Value (AOV)]]*Table13[[#This Row],[Freq per Year]]</f>
        <v>427.60517799352755</v>
      </c>
      <c r="BA1567">
        <f>Table13[[#This Row],[Total Spend]]/Table13[[#This Row],[Corrected CL]]</f>
        <v>427.60517799352755</v>
      </c>
      <c r="BB1567">
        <v>1015.4487179487179</v>
      </c>
      <c r="BC1567" s="1">
        <f>Table13[[#This Row],[Dt_Customer]]+Table13[[#This Row],[Recency]]</f>
        <v>41643</v>
      </c>
      <c r="BD1567" s="16" t="str">
        <f>IF(COUNTIF(A:A, A1567) &gt; 1, "Duplicate", "Unique")</f>
        <v>Unique</v>
      </c>
    </row>
    <row r="1568" spans="1:56" x14ac:dyDescent="0.3">
      <c r="A1568">
        <v>6201</v>
      </c>
      <c r="B1568">
        <v>1978</v>
      </c>
      <c r="C1568" t="s">
        <v>28</v>
      </c>
      <c r="D1568" t="s">
        <v>31</v>
      </c>
      <c r="E1568">
        <v>38643</v>
      </c>
      <c r="F1568">
        <v>1</v>
      </c>
      <c r="G1568">
        <v>1</v>
      </c>
      <c r="H1568" s="1">
        <v>41607</v>
      </c>
      <c r="I1568">
        <v>45</v>
      </c>
      <c r="J1568">
        <v>22</v>
      </c>
      <c r="K1568">
        <v>2</v>
      </c>
      <c r="L1568">
        <v>14</v>
      </c>
      <c r="M1568">
        <v>0</v>
      </c>
      <c r="N1568">
        <v>1</v>
      </c>
      <c r="O1568">
        <v>10</v>
      </c>
      <c r="P1568">
        <f>IF(Table13[[#This Row],[MntWines]] = 0,"",Table13[[#This Row],[MntWines]])</f>
        <v>22</v>
      </c>
      <c r="Q1568">
        <f>IF(Table13[[#This Row],[MntFruits]] = 0, "",Table13[[#This Row],[MntFruits]])</f>
        <v>2</v>
      </c>
      <c r="R1568">
        <f>IF(Table13[[#This Row],[MntMeatProducts]] = 0, "",Table13[[#This Row],[MntMeatProducts]])</f>
        <v>14</v>
      </c>
      <c r="S1568" t="str">
        <f>IF(Table13[[#This Row],[MntFishProducts]] = 0, "",Table13[[#This Row],[MntFishProducts]])</f>
        <v/>
      </c>
      <c r="T1568">
        <f>IF(Table13[[#This Row],[MntSweetProducts]] = 0, "",Table13[[#This Row],[MntSweetProducts]])</f>
        <v>1</v>
      </c>
      <c r="U1568">
        <f>IF(Table13[[#This Row],[MntGoldProds]] = 0, "",Table13[[#This Row],[MntGoldProds]])</f>
        <v>10</v>
      </c>
      <c r="V1568">
        <v>2</v>
      </c>
      <c r="W1568">
        <v>2</v>
      </c>
      <c r="X1568">
        <v>0</v>
      </c>
      <c r="Y1568">
        <v>3</v>
      </c>
      <c r="Z1568">
        <v>7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 t="s">
        <v>30</v>
      </c>
      <c r="AI1568" s="13">
        <f>SUM(Table13[[#This Row],[MntWines]:[MntGoldProds]])</f>
        <v>49</v>
      </c>
      <c r="AJ1568" s="13">
        <f>AVERAGE(Table13[[#This Row],[MntWines]:[MntGoldProds]])</f>
        <v>8.1666666666666661</v>
      </c>
      <c r="AK1568">
        <f>IF(Table13[[#This Row],[Total Number of Purchases]]=0,0,Table13[[#This Row],[Total Spend]]/Table13[[#This Row],[Total Number of Purchases]])</f>
        <v>7</v>
      </c>
      <c r="AM1568">
        <f>SUM(Table13[[#This Row],[NumDealsPurchases]:[NumStorePurchases]])</f>
        <v>7</v>
      </c>
      <c r="AN1568" s="14">
        <f>Snapshot_Date-Table13[[#This Row],[Dt_Customer]]</f>
        <v>309</v>
      </c>
      <c r="AP1568" s="13">
        <f>Table13[[#This Row],[NumDealsPurchases]]/Table13[[#This Row],[Total Number of Purchases]]*100</f>
        <v>28.571428571428569</v>
      </c>
      <c r="AQ1568">
        <f>6-ROUNDUP(_xlfn.PERCENTRANK.INC(Table13[Recency],Table13[[#This Row],[Recency]])*5, 0)</f>
        <v>3</v>
      </c>
      <c r="AR1568">
        <f>ROUNDUP(_xlfn.PERCENTRANK.INC(Table13[Total Number of Purchases],Table13[[#This Row],[Total Number of Purchases]])*5,0)</f>
        <v>1</v>
      </c>
      <c r="AS1568">
        <f>ROUNDUP(_xlfn.PERCENTRANK.INC(Table13[Total Spend],Table13[[#This Row],[Total Spend]])*5,0)</f>
        <v>1</v>
      </c>
      <c r="AT1568" t="str">
        <f>Table13[[#This Row],[Recency Score]]&amp;Table13[[#This Row],[Frequency Score]]&amp;Table13[[#This Row],[Monetary Score]]</f>
        <v>311</v>
      </c>
      <c r="AU1568" t="str">
        <f t="shared" si="24"/>
        <v>Needs Attention</v>
      </c>
      <c r="AW1568" s="13">
        <f>DATEDIF(Table13[[#This Row],[Dt_Customer]], Snapshot_Date, "d")</f>
        <v>309</v>
      </c>
      <c r="AX1568" s="13">
        <f>Table13[[#This Row],[CL if today]]/365</f>
        <v>0.84657534246575339</v>
      </c>
      <c r="AY1568">
        <f>Table13[[#This Row],[Total Number of Purchases]]/Table13[[#This Row],[Corrected CL]]</f>
        <v>8.2686084142394822</v>
      </c>
      <c r="AZ1568">
        <f>Table13[[#This Row],[Average Order Value (AOV)]]*Table13[[#This Row],[Freq per Year]]</f>
        <v>57.880258899676377</v>
      </c>
      <c r="BA1568">
        <f>Table13[[#This Row],[Total Spend]]/Table13[[#This Row],[Corrected CL]]</f>
        <v>57.880258899676377</v>
      </c>
      <c r="BB1568">
        <v>1316.1057692307691</v>
      </c>
      <c r="BC1568" s="1">
        <f>Table13[[#This Row],[Dt_Customer]]+Table13[[#This Row],[Recency]]</f>
        <v>41652</v>
      </c>
      <c r="BD1568" s="16" t="str">
        <f>IF(COUNTIF(A:A, A1568) &gt; 1, "Duplicate", "Unique")</f>
        <v>Unique</v>
      </c>
    </row>
    <row r="1569" spans="1:56" x14ac:dyDescent="0.3">
      <c r="A1569">
        <v>8416</v>
      </c>
      <c r="B1569">
        <v>1981</v>
      </c>
      <c r="C1569" t="s">
        <v>28</v>
      </c>
      <c r="D1569" t="s">
        <v>33</v>
      </c>
      <c r="E1569">
        <v>29009</v>
      </c>
      <c r="F1569">
        <v>1</v>
      </c>
      <c r="G1569">
        <v>0</v>
      </c>
      <c r="H1569" s="1">
        <v>41607</v>
      </c>
      <c r="I1569">
        <v>19</v>
      </c>
      <c r="J1569">
        <v>6</v>
      </c>
      <c r="K1569">
        <v>6</v>
      </c>
      <c r="L1569">
        <v>15</v>
      </c>
      <c r="M1569">
        <v>10</v>
      </c>
      <c r="N1569">
        <v>5</v>
      </c>
      <c r="O1569">
        <v>2</v>
      </c>
      <c r="P1569">
        <f>IF(Table13[[#This Row],[MntWines]] = 0,"",Table13[[#This Row],[MntWines]])</f>
        <v>6</v>
      </c>
      <c r="Q1569">
        <f>IF(Table13[[#This Row],[MntFruits]] = 0, "",Table13[[#This Row],[MntFruits]])</f>
        <v>6</v>
      </c>
      <c r="R1569">
        <f>IF(Table13[[#This Row],[MntMeatProducts]] = 0, "",Table13[[#This Row],[MntMeatProducts]])</f>
        <v>15</v>
      </c>
      <c r="S1569">
        <f>IF(Table13[[#This Row],[MntFishProducts]] = 0, "",Table13[[#This Row],[MntFishProducts]])</f>
        <v>10</v>
      </c>
      <c r="T1569">
        <f>IF(Table13[[#This Row],[MntSweetProducts]] = 0, "",Table13[[#This Row],[MntSweetProducts]])</f>
        <v>5</v>
      </c>
      <c r="U1569">
        <f>IF(Table13[[#This Row],[MntGoldProds]] = 0, "",Table13[[#This Row],[MntGoldProds]])</f>
        <v>2</v>
      </c>
      <c r="V1569">
        <v>2</v>
      </c>
      <c r="W1569">
        <v>2</v>
      </c>
      <c r="X1569">
        <v>0</v>
      </c>
      <c r="Y1569">
        <v>3</v>
      </c>
      <c r="Z1569">
        <v>6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34</v>
      </c>
      <c r="AI1569" s="13">
        <f>SUM(Table13[[#This Row],[MntWines]:[MntGoldProds]])</f>
        <v>44</v>
      </c>
      <c r="AJ1569" s="13">
        <f>AVERAGE(Table13[[#This Row],[MntWines]:[MntGoldProds]])</f>
        <v>7.333333333333333</v>
      </c>
      <c r="AK1569">
        <f>IF(Table13[[#This Row],[Total Number of Purchases]]=0,0,Table13[[#This Row],[Total Spend]]/Table13[[#This Row],[Total Number of Purchases]])</f>
        <v>6.2857142857142856</v>
      </c>
      <c r="AM1569">
        <f>SUM(Table13[[#This Row],[NumDealsPurchases]:[NumStorePurchases]])</f>
        <v>7</v>
      </c>
      <c r="AN1569" s="14">
        <f>Snapshot_Date-Table13[[#This Row],[Dt_Customer]]</f>
        <v>309</v>
      </c>
      <c r="AP1569" s="13">
        <f>Table13[[#This Row],[NumDealsPurchases]]/Table13[[#This Row],[Total Number of Purchases]]*100</f>
        <v>28.571428571428569</v>
      </c>
      <c r="AQ1569">
        <f>6-ROUNDUP(_xlfn.PERCENTRANK.INC(Table13[Recency],Table13[[#This Row],[Recency]])*5, 0)</f>
        <v>5</v>
      </c>
      <c r="AR1569">
        <f>ROUNDUP(_xlfn.PERCENTRANK.INC(Table13[Total Number of Purchases],Table13[[#This Row],[Total Number of Purchases]])*5,0)</f>
        <v>1</v>
      </c>
      <c r="AS1569">
        <f>ROUNDUP(_xlfn.PERCENTRANK.INC(Table13[Total Spend],Table13[[#This Row],[Total Spend]])*5,0)</f>
        <v>1</v>
      </c>
      <c r="AT1569" t="str">
        <f>Table13[[#This Row],[Recency Score]]&amp;Table13[[#This Row],[Frequency Score]]&amp;Table13[[#This Row],[Monetary Score]]</f>
        <v>511</v>
      </c>
      <c r="AU1569" t="str">
        <f t="shared" si="24"/>
        <v>Others</v>
      </c>
      <c r="AW1569" s="13">
        <f>DATEDIF(Table13[[#This Row],[Dt_Customer]], Snapshot_Date, "d")</f>
        <v>309</v>
      </c>
      <c r="AX1569" s="13">
        <f>Table13[[#This Row],[CL if today]]/365</f>
        <v>0.84657534246575339</v>
      </c>
      <c r="AY1569">
        <f>Table13[[#This Row],[Total Number of Purchases]]/Table13[[#This Row],[Corrected CL]]</f>
        <v>8.2686084142394822</v>
      </c>
      <c r="AZ1569">
        <f>Table13[[#This Row],[Average Order Value (AOV)]]*Table13[[#This Row],[Freq per Year]]</f>
        <v>51.974110032362461</v>
      </c>
      <c r="BA1569">
        <f>Table13[[#This Row],[Total Spend]]/Table13[[#This Row],[Corrected CL]]</f>
        <v>51.974110032362461</v>
      </c>
      <c r="BB1569">
        <v>800.4180064308681</v>
      </c>
      <c r="BC1569" s="1">
        <f>Table13[[#This Row],[Dt_Customer]]+Table13[[#This Row],[Recency]]</f>
        <v>41626</v>
      </c>
      <c r="BD1569" s="16" t="str">
        <f>IF(COUNTIF(A:A, A1569) &gt; 1, "Duplicate", "Unique")</f>
        <v>Unique</v>
      </c>
    </row>
    <row r="1570" spans="1:56" x14ac:dyDescent="0.3">
      <c r="A1570">
        <v>5474</v>
      </c>
      <c r="B1570">
        <v>1970</v>
      </c>
      <c r="C1570" t="s">
        <v>28</v>
      </c>
      <c r="D1570" t="s">
        <v>31</v>
      </c>
      <c r="E1570">
        <v>43020</v>
      </c>
      <c r="F1570">
        <v>1</v>
      </c>
      <c r="G1570">
        <v>0</v>
      </c>
      <c r="H1570" s="1">
        <v>41608</v>
      </c>
      <c r="I1570">
        <v>79</v>
      </c>
      <c r="J1570">
        <v>45</v>
      </c>
      <c r="K1570">
        <v>7</v>
      </c>
      <c r="L1570">
        <v>99</v>
      </c>
      <c r="M1570">
        <v>4</v>
      </c>
      <c r="N1570">
        <v>25</v>
      </c>
      <c r="O1570">
        <v>43</v>
      </c>
      <c r="P1570">
        <f>IF(Table13[[#This Row],[MntWines]] = 0,"",Table13[[#This Row],[MntWines]])</f>
        <v>45</v>
      </c>
      <c r="Q1570">
        <f>IF(Table13[[#This Row],[MntFruits]] = 0, "",Table13[[#This Row],[MntFruits]])</f>
        <v>7</v>
      </c>
      <c r="R1570">
        <f>IF(Table13[[#This Row],[MntMeatProducts]] = 0, "",Table13[[#This Row],[MntMeatProducts]])</f>
        <v>99</v>
      </c>
      <c r="S1570">
        <f>IF(Table13[[#This Row],[MntFishProducts]] = 0, "",Table13[[#This Row],[MntFishProducts]])</f>
        <v>4</v>
      </c>
      <c r="T1570">
        <f>IF(Table13[[#This Row],[MntSweetProducts]] = 0, "",Table13[[#This Row],[MntSweetProducts]])</f>
        <v>25</v>
      </c>
      <c r="U1570">
        <f>IF(Table13[[#This Row],[MntGoldProds]] = 0, "",Table13[[#This Row],[MntGoldProds]])</f>
        <v>43</v>
      </c>
      <c r="V1570">
        <v>3</v>
      </c>
      <c r="W1570">
        <v>4</v>
      </c>
      <c r="X1570">
        <v>1</v>
      </c>
      <c r="Y1570">
        <v>4</v>
      </c>
      <c r="Z1570">
        <v>6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 t="s">
        <v>34</v>
      </c>
      <c r="AI1570" s="13">
        <f>SUM(Table13[[#This Row],[MntWines]:[MntGoldProds]])</f>
        <v>223</v>
      </c>
      <c r="AJ1570" s="13">
        <f>AVERAGE(Table13[[#This Row],[MntWines]:[MntGoldProds]])</f>
        <v>37.166666666666664</v>
      </c>
      <c r="AK1570">
        <f>IF(Table13[[#This Row],[Total Number of Purchases]]=0,0,Table13[[#This Row],[Total Spend]]/Table13[[#This Row],[Total Number of Purchases]])</f>
        <v>18.583333333333332</v>
      </c>
      <c r="AM1570">
        <f>SUM(Table13[[#This Row],[NumDealsPurchases]:[NumStorePurchases]])</f>
        <v>12</v>
      </c>
      <c r="AN1570" s="14">
        <f>Snapshot_Date-Table13[[#This Row],[Dt_Customer]]</f>
        <v>308</v>
      </c>
      <c r="AP1570" s="13">
        <f>Table13[[#This Row],[NumDealsPurchases]]/Table13[[#This Row],[Total Number of Purchases]]*100</f>
        <v>25</v>
      </c>
      <c r="AQ1570">
        <f>6-ROUNDUP(_xlfn.PERCENTRANK.INC(Table13[Recency],Table13[[#This Row],[Recency]])*5, 0)</f>
        <v>2</v>
      </c>
      <c r="AR1570">
        <f>ROUNDUP(_xlfn.PERCENTRANK.INC(Table13[Total Number of Purchases],Table13[[#This Row],[Total Number of Purchases]])*5,0)</f>
        <v>2</v>
      </c>
      <c r="AS1570">
        <f>ROUNDUP(_xlfn.PERCENTRANK.INC(Table13[Total Spend],Table13[[#This Row],[Total Spend]])*5,0)</f>
        <v>3</v>
      </c>
      <c r="AT1570" t="str">
        <f>Table13[[#This Row],[Recency Score]]&amp;Table13[[#This Row],[Frequency Score]]&amp;Table13[[#This Row],[Monetary Score]]</f>
        <v>223</v>
      </c>
      <c r="AU1570" t="str">
        <f t="shared" si="24"/>
        <v>About to Sleep</v>
      </c>
      <c r="AW1570" s="13">
        <f>DATEDIF(Table13[[#This Row],[Dt_Customer]], Snapshot_Date, "d")</f>
        <v>308</v>
      </c>
      <c r="AX1570" s="13">
        <f>Table13[[#This Row],[CL if today]]/365</f>
        <v>0.84383561643835614</v>
      </c>
      <c r="AY1570">
        <f>Table13[[#This Row],[Total Number of Purchases]]/Table13[[#This Row],[Corrected CL]]</f>
        <v>14.220779220779221</v>
      </c>
      <c r="AZ1570">
        <f>Table13[[#This Row],[Average Order Value (AOV)]]*Table13[[#This Row],[Freq per Year]]</f>
        <v>264.26948051948051</v>
      </c>
      <c r="BA1570">
        <f>Table13[[#This Row],[Total Spend]]/Table13[[#This Row],[Corrected CL]]</f>
        <v>264.26948051948051</v>
      </c>
      <c r="BB1570">
        <v>1515.16077170418</v>
      </c>
      <c r="BC1570" s="1">
        <f>Table13[[#This Row],[Dt_Customer]]+Table13[[#This Row],[Recency]]</f>
        <v>41687</v>
      </c>
      <c r="BD1570" s="16" t="str">
        <f>IF(COUNTIF(A:A, A1570) &gt; 1, "Duplicate", "Unique")</f>
        <v>Unique</v>
      </c>
    </row>
    <row r="1571" spans="1:56" x14ac:dyDescent="0.3">
      <c r="A1571">
        <v>4646</v>
      </c>
      <c r="B1571">
        <v>1951</v>
      </c>
      <c r="C1571" t="s">
        <v>38</v>
      </c>
      <c r="D1571" t="s">
        <v>33</v>
      </c>
      <c r="E1571">
        <v>78497</v>
      </c>
      <c r="F1571">
        <v>0</v>
      </c>
      <c r="G1571">
        <v>0</v>
      </c>
      <c r="H1571" s="1">
        <v>41609</v>
      </c>
      <c r="I1571">
        <v>44</v>
      </c>
      <c r="J1571">
        <v>207</v>
      </c>
      <c r="K1571">
        <v>26</v>
      </c>
      <c r="L1571">
        <v>447</v>
      </c>
      <c r="M1571">
        <v>75</v>
      </c>
      <c r="N1571">
        <v>0</v>
      </c>
      <c r="O1571">
        <v>223</v>
      </c>
      <c r="P1571">
        <f>IF(Table13[[#This Row],[MntWines]] = 0,"",Table13[[#This Row],[MntWines]])</f>
        <v>207</v>
      </c>
      <c r="Q1571">
        <f>IF(Table13[[#This Row],[MntFruits]] = 0, "",Table13[[#This Row],[MntFruits]])</f>
        <v>26</v>
      </c>
      <c r="R1571">
        <f>IF(Table13[[#This Row],[MntMeatProducts]] = 0, "",Table13[[#This Row],[MntMeatProducts]])</f>
        <v>447</v>
      </c>
      <c r="S1571">
        <f>IF(Table13[[#This Row],[MntFishProducts]] = 0, "",Table13[[#This Row],[MntFishProducts]])</f>
        <v>75</v>
      </c>
      <c r="T1571" t="str">
        <f>IF(Table13[[#This Row],[MntSweetProducts]] = 0, "",Table13[[#This Row],[MntSweetProducts]])</f>
        <v/>
      </c>
      <c r="U1571">
        <f>IF(Table13[[#This Row],[MntGoldProds]] = 0, "",Table13[[#This Row],[MntGoldProds]])</f>
        <v>223</v>
      </c>
      <c r="V1571">
        <v>1</v>
      </c>
      <c r="W1571">
        <v>5</v>
      </c>
      <c r="X1571">
        <v>7</v>
      </c>
      <c r="Y1571">
        <v>12</v>
      </c>
      <c r="Z1571">
        <v>2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32</v>
      </c>
      <c r="AI1571" s="13">
        <f>SUM(Table13[[#This Row],[MntWines]:[MntGoldProds]])</f>
        <v>978</v>
      </c>
      <c r="AJ1571" s="13">
        <f>AVERAGE(Table13[[#This Row],[MntWines]:[MntGoldProds]])</f>
        <v>163</v>
      </c>
      <c r="AK1571">
        <f>IF(Table13[[#This Row],[Total Number of Purchases]]=0,0,Table13[[#This Row],[Total Spend]]/Table13[[#This Row],[Total Number of Purchases]])</f>
        <v>39.119999999999997</v>
      </c>
      <c r="AM1571">
        <f>SUM(Table13[[#This Row],[NumDealsPurchases]:[NumStorePurchases]])</f>
        <v>25</v>
      </c>
      <c r="AN1571" s="14">
        <f>Snapshot_Date-Table13[[#This Row],[Dt_Customer]]</f>
        <v>307</v>
      </c>
      <c r="AP1571" s="13">
        <f>Table13[[#This Row],[NumDealsPurchases]]/Table13[[#This Row],[Total Number of Purchases]]*100</f>
        <v>4</v>
      </c>
      <c r="AQ1571">
        <f>6-ROUNDUP(_xlfn.PERCENTRANK.INC(Table13[Recency],Table13[[#This Row],[Recency]])*5, 0)</f>
        <v>3</v>
      </c>
      <c r="AR1571">
        <f>ROUNDUP(_xlfn.PERCENTRANK.INC(Table13[Total Number of Purchases],Table13[[#This Row],[Total Number of Purchases]])*5,0)</f>
        <v>5</v>
      </c>
      <c r="AS1571">
        <f>ROUNDUP(_xlfn.PERCENTRANK.INC(Table13[Total Spend],Table13[[#This Row],[Total Spend]])*5,0)</f>
        <v>4</v>
      </c>
      <c r="AT1571" t="str">
        <f>Table13[[#This Row],[Recency Score]]&amp;Table13[[#This Row],[Frequency Score]]&amp;Table13[[#This Row],[Monetary Score]]</f>
        <v>354</v>
      </c>
      <c r="AU1571" t="str">
        <f t="shared" si="24"/>
        <v>Frequent Buyers</v>
      </c>
      <c r="AW1571" s="13">
        <f>DATEDIF(Table13[[#This Row],[Dt_Customer]], Snapshot_Date, "d")</f>
        <v>307</v>
      </c>
      <c r="AX1571" s="13">
        <f>Table13[[#This Row],[CL if today]]/365</f>
        <v>0.84109589041095889</v>
      </c>
      <c r="AY1571">
        <f>Table13[[#This Row],[Total Number of Purchases]]/Table13[[#This Row],[Corrected CL]]</f>
        <v>29.723127035830618</v>
      </c>
      <c r="AZ1571">
        <f>Table13[[#This Row],[Average Order Value (AOV)]]*Table13[[#This Row],[Freq per Year]]</f>
        <v>1162.7687296416937</v>
      </c>
      <c r="BA1571">
        <f>Table13[[#This Row],[Total Spend]]/Table13[[#This Row],[Corrected CL]]</f>
        <v>1162.7687296416939</v>
      </c>
      <c r="BB1571">
        <v>57.880258899676377</v>
      </c>
      <c r="BC1571" s="1">
        <f>Table13[[#This Row],[Dt_Customer]]+Table13[[#This Row],[Recency]]</f>
        <v>41653</v>
      </c>
      <c r="BD1571" s="16" t="str">
        <f>IF(COUNTIF(A:A, A1571) &gt; 1, "Duplicate", "Unique")</f>
        <v>Unique</v>
      </c>
    </row>
    <row r="1572" spans="1:56" x14ac:dyDescent="0.3">
      <c r="A1572">
        <v>6935</v>
      </c>
      <c r="B1572">
        <v>1951</v>
      </c>
      <c r="C1572" t="s">
        <v>38</v>
      </c>
      <c r="D1572" t="s">
        <v>33</v>
      </c>
      <c r="E1572">
        <v>78497</v>
      </c>
      <c r="F1572">
        <v>0</v>
      </c>
      <c r="G1572">
        <v>0</v>
      </c>
      <c r="H1572" s="1">
        <v>41609</v>
      </c>
      <c r="I1572">
        <v>44</v>
      </c>
      <c r="J1572">
        <v>207</v>
      </c>
      <c r="K1572">
        <v>26</v>
      </c>
      <c r="L1572">
        <v>447</v>
      </c>
      <c r="M1572">
        <v>75</v>
      </c>
      <c r="N1572">
        <v>0</v>
      </c>
      <c r="O1572">
        <v>223</v>
      </c>
      <c r="P1572">
        <f>IF(Table13[[#This Row],[MntWines]] = 0,"",Table13[[#This Row],[MntWines]])</f>
        <v>207</v>
      </c>
      <c r="Q1572">
        <f>IF(Table13[[#This Row],[MntFruits]] = 0, "",Table13[[#This Row],[MntFruits]])</f>
        <v>26</v>
      </c>
      <c r="R1572">
        <f>IF(Table13[[#This Row],[MntMeatProducts]] = 0, "",Table13[[#This Row],[MntMeatProducts]])</f>
        <v>447</v>
      </c>
      <c r="S1572">
        <f>IF(Table13[[#This Row],[MntFishProducts]] = 0, "",Table13[[#This Row],[MntFishProducts]])</f>
        <v>75</v>
      </c>
      <c r="T1572" t="str">
        <f>IF(Table13[[#This Row],[MntSweetProducts]] = 0, "",Table13[[#This Row],[MntSweetProducts]])</f>
        <v/>
      </c>
      <c r="U1572">
        <f>IF(Table13[[#This Row],[MntGoldProds]] = 0, "",Table13[[#This Row],[MntGoldProds]])</f>
        <v>223</v>
      </c>
      <c r="V1572">
        <v>1</v>
      </c>
      <c r="W1572">
        <v>5</v>
      </c>
      <c r="X1572">
        <v>7</v>
      </c>
      <c r="Y1572">
        <v>12</v>
      </c>
      <c r="Z1572">
        <v>2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 t="s">
        <v>40</v>
      </c>
      <c r="AI1572" s="13">
        <f>SUM(Table13[[#This Row],[MntWines]:[MntGoldProds]])</f>
        <v>978</v>
      </c>
      <c r="AJ1572" s="13">
        <f>AVERAGE(Table13[[#This Row],[MntWines]:[MntGoldProds]])</f>
        <v>163</v>
      </c>
      <c r="AK1572">
        <f>IF(Table13[[#This Row],[Total Number of Purchases]]=0,0,Table13[[#This Row],[Total Spend]]/Table13[[#This Row],[Total Number of Purchases]])</f>
        <v>39.119999999999997</v>
      </c>
      <c r="AM1572">
        <f>SUM(Table13[[#This Row],[NumDealsPurchases]:[NumStorePurchases]])</f>
        <v>25</v>
      </c>
      <c r="AN1572" s="14">
        <f>Snapshot_Date-Table13[[#This Row],[Dt_Customer]]</f>
        <v>307</v>
      </c>
      <c r="AP1572" s="13">
        <f>Table13[[#This Row],[NumDealsPurchases]]/Table13[[#This Row],[Total Number of Purchases]]*100</f>
        <v>4</v>
      </c>
      <c r="AQ1572">
        <f>6-ROUNDUP(_xlfn.PERCENTRANK.INC(Table13[Recency],Table13[[#This Row],[Recency]])*5, 0)</f>
        <v>3</v>
      </c>
      <c r="AR1572">
        <f>ROUNDUP(_xlfn.PERCENTRANK.INC(Table13[Total Number of Purchases],Table13[[#This Row],[Total Number of Purchases]])*5,0)</f>
        <v>5</v>
      </c>
      <c r="AS1572">
        <f>ROUNDUP(_xlfn.PERCENTRANK.INC(Table13[Total Spend],Table13[[#This Row],[Total Spend]])*5,0)</f>
        <v>4</v>
      </c>
      <c r="AT1572" t="str">
        <f>Table13[[#This Row],[Recency Score]]&amp;Table13[[#This Row],[Frequency Score]]&amp;Table13[[#This Row],[Monetary Score]]</f>
        <v>354</v>
      </c>
      <c r="AU1572" t="str">
        <f t="shared" si="24"/>
        <v>Frequent Buyers</v>
      </c>
      <c r="AW1572" s="13">
        <f>DATEDIF(Table13[[#This Row],[Dt_Customer]], Snapshot_Date, "d")</f>
        <v>307</v>
      </c>
      <c r="AX1572" s="13">
        <f>Table13[[#This Row],[CL if today]]/365</f>
        <v>0.84109589041095889</v>
      </c>
      <c r="AY1572">
        <f>Table13[[#This Row],[Total Number of Purchases]]/Table13[[#This Row],[Corrected CL]]</f>
        <v>29.723127035830618</v>
      </c>
      <c r="AZ1572">
        <f>Table13[[#This Row],[Average Order Value (AOV)]]*Table13[[#This Row],[Freq per Year]]</f>
        <v>1162.7687296416937</v>
      </c>
      <c r="BA1572">
        <f>Table13[[#This Row],[Total Spend]]/Table13[[#This Row],[Corrected CL]]</f>
        <v>1162.7687296416939</v>
      </c>
      <c r="BB1572">
        <v>179.54692556634305</v>
      </c>
      <c r="BC1572" s="1">
        <f>Table13[[#This Row],[Dt_Customer]]+Table13[[#This Row],[Recency]]</f>
        <v>41653</v>
      </c>
      <c r="BD1572" s="16" t="str">
        <f>IF(COUNTIF(A:A, A1572) &gt; 1, "Duplicate", "Unique")</f>
        <v>Unique</v>
      </c>
    </row>
    <row r="1573" spans="1:56" x14ac:dyDescent="0.3">
      <c r="A1573">
        <v>6885</v>
      </c>
      <c r="B1573">
        <v>1977</v>
      </c>
      <c r="C1573" t="s">
        <v>28</v>
      </c>
      <c r="D1573" t="s">
        <v>29</v>
      </c>
      <c r="E1573">
        <v>32952</v>
      </c>
      <c r="F1573">
        <v>1</v>
      </c>
      <c r="G1573">
        <v>0</v>
      </c>
      <c r="H1573" s="1">
        <v>41609</v>
      </c>
      <c r="I1573">
        <v>36</v>
      </c>
      <c r="J1573">
        <v>38</v>
      </c>
      <c r="K1573">
        <v>0</v>
      </c>
      <c r="L1573">
        <v>12</v>
      </c>
      <c r="M1573">
        <v>3</v>
      </c>
      <c r="N1573">
        <v>1</v>
      </c>
      <c r="O1573">
        <v>1</v>
      </c>
      <c r="P1573">
        <f>IF(Table13[[#This Row],[MntWines]] = 0,"",Table13[[#This Row],[MntWines]])</f>
        <v>38</v>
      </c>
      <c r="Q1573" t="str">
        <f>IF(Table13[[#This Row],[MntFruits]] = 0, "",Table13[[#This Row],[MntFruits]])</f>
        <v/>
      </c>
      <c r="R1573">
        <f>IF(Table13[[#This Row],[MntMeatProducts]] = 0, "",Table13[[#This Row],[MntMeatProducts]])</f>
        <v>12</v>
      </c>
      <c r="S1573">
        <f>IF(Table13[[#This Row],[MntFishProducts]] = 0, "",Table13[[#This Row],[MntFishProducts]])</f>
        <v>3</v>
      </c>
      <c r="T1573">
        <f>IF(Table13[[#This Row],[MntSweetProducts]] = 0, "",Table13[[#This Row],[MntSweetProducts]])</f>
        <v>1</v>
      </c>
      <c r="U1573">
        <f>IF(Table13[[#This Row],[MntGoldProds]] = 0, "",Table13[[#This Row],[MntGoldProds]])</f>
        <v>1</v>
      </c>
      <c r="V1573">
        <v>1</v>
      </c>
      <c r="W1573">
        <v>2</v>
      </c>
      <c r="X1573">
        <v>0</v>
      </c>
      <c r="Y1573">
        <v>3</v>
      </c>
      <c r="Z1573">
        <v>7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32</v>
      </c>
      <c r="AI1573" s="13">
        <f>SUM(Table13[[#This Row],[MntWines]:[MntGoldProds]])</f>
        <v>55</v>
      </c>
      <c r="AJ1573" s="13">
        <f>AVERAGE(Table13[[#This Row],[MntWines]:[MntGoldProds]])</f>
        <v>9.1666666666666661</v>
      </c>
      <c r="AK1573">
        <f>IF(Table13[[#This Row],[Total Number of Purchases]]=0,0,Table13[[#This Row],[Total Spend]]/Table13[[#This Row],[Total Number of Purchases]])</f>
        <v>9.1666666666666661</v>
      </c>
      <c r="AM1573">
        <f>SUM(Table13[[#This Row],[NumDealsPurchases]:[NumStorePurchases]])</f>
        <v>6</v>
      </c>
      <c r="AN1573" s="14">
        <f>Snapshot_Date-Table13[[#This Row],[Dt_Customer]]</f>
        <v>307</v>
      </c>
      <c r="AP1573" s="13">
        <f>Table13[[#This Row],[NumDealsPurchases]]/Table13[[#This Row],[Total Number of Purchases]]*100</f>
        <v>16.666666666666664</v>
      </c>
      <c r="AQ1573">
        <f>6-ROUNDUP(_xlfn.PERCENTRANK.INC(Table13[Recency],Table13[[#This Row],[Recency]])*5, 0)</f>
        <v>4</v>
      </c>
      <c r="AR1573">
        <f>ROUNDUP(_xlfn.PERCENTRANK.INC(Table13[Total Number of Purchases],Table13[[#This Row],[Total Number of Purchases]])*5,0)</f>
        <v>1</v>
      </c>
      <c r="AS1573">
        <f>ROUNDUP(_xlfn.PERCENTRANK.INC(Table13[Total Spend],Table13[[#This Row],[Total Spend]])*5,0)</f>
        <v>1</v>
      </c>
      <c r="AT1573" t="str">
        <f>Table13[[#This Row],[Recency Score]]&amp;Table13[[#This Row],[Frequency Score]]&amp;Table13[[#This Row],[Monetary Score]]</f>
        <v>411</v>
      </c>
      <c r="AU1573" t="str">
        <f t="shared" si="24"/>
        <v>Potential Loyalists</v>
      </c>
      <c r="AW1573" s="13">
        <f>DATEDIF(Table13[[#This Row],[Dt_Customer]], Snapshot_Date, "d")</f>
        <v>307</v>
      </c>
      <c r="AX1573" s="13">
        <f>Table13[[#This Row],[CL if today]]/365</f>
        <v>0.84109589041095889</v>
      </c>
      <c r="AY1573">
        <f>Table13[[#This Row],[Total Number of Purchases]]/Table13[[#This Row],[Corrected CL]]</f>
        <v>7.133550488599349</v>
      </c>
      <c r="AZ1573">
        <f>Table13[[#This Row],[Average Order Value (AOV)]]*Table13[[#This Row],[Freq per Year]]</f>
        <v>65.390879478827358</v>
      </c>
      <c r="BA1573">
        <f>Table13[[#This Row],[Total Spend]]/Table13[[#This Row],[Corrected CL]]</f>
        <v>65.390879478827358</v>
      </c>
      <c r="BB1573">
        <v>427.60517799352755</v>
      </c>
      <c r="BC1573" s="1">
        <f>Table13[[#This Row],[Dt_Customer]]+Table13[[#This Row],[Recency]]</f>
        <v>41645</v>
      </c>
      <c r="BD1573" s="16" t="str">
        <f>IF(COUNTIF(A:A, A1573) &gt; 1, "Duplicate", "Unique")</f>
        <v>Unique</v>
      </c>
    </row>
    <row r="1574" spans="1:56" x14ac:dyDescent="0.3">
      <c r="A1574">
        <v>5454</v>
      </c>
      <c r="B1574">
        <v>1979</v>
      </c>
      <c r="C1574" t="s">
        <v>41</v>
      </c>
      <c r="D1574" t="s">
        <v>33</v>
      </c>
      <c r="E1574">
        <v>45057</v>
      </c>
      <c r="F1574">
        <v>1</v>
      </c>
      <c r="G1574">
        <v>0</v>
      </c>
      <c r="H1574" s="1">
        <v>41609</v>
      </c>
      <c r="I1574">
        <v>80</v>
      </c>
      <c r="J1574">
        <v>37</v>
      </c>
      <c r="K1574">
        <v>0</v>
      </c>
      <c r="L1574">
        <v>7</v>
      </c>
      <c r="M1574">
        <v>3</v>
      </c>
      <c r="N1574">
        <v>0</v>
      </c>
      <c r="O1574">
        <v>3</v>
      </c>
      <c r="P1574">
        <f>IF(Table13[[#This Row],[MntWines]] = 0,"",Table13[[#This Row],[MntWines]])</f>
        <v>37</v>
      </c>
      <c r="Q1574" t="str">
        <f>IF(Table13[[#This Row],[MntFruits]] = 0, "",Table13[[#This Row],[MntFruits]])</f>
        <v/>
      </c>
      <c r="R1574">
        <f>IF(Table13[[#This Row],[MntMeatProducts]] = 0, "",Table13[[#This Row],[MntMeatProducts]])</f>
        <v>7</v>
      </c>
      <c r="S1574">
        <f>IF(Table13[[#This Row],[MntFishProducts]] = 0, "",Table13[[#This Row],[MntFishProducts]])</f>
        <v>3</v>
      </c>
      <c r="T1574" t="str">
        <f>IF(Table13[[#This Row],[MntSweetProducts]] = 0, "",Table13[[#This Row],[MntSweetProducts]])</f>
        <v/>
      </c>
      <c r="U1574">
        <f>IF(Table13[[#This Row],[MntGoldProds]] = 0, "",Table13[[#This Row],[MntGoldProds]])</f>
        <v>3</v>
      </c>
      <c r="V1574">
        <v>1</v>
      </c>
      <c r="W1574">
        <v>2</v>
      </c>
      <c r="X1574">
        <v>0</v>
      </c>
      <c r="Y1574">
        <v>3</v>
      </c>
      <c r="Z1574">
        <v>5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">
        <v>34</v>
      </c>
      <c r="AI1574" s="13">
        <f>SUM(Table13[[#This Row],[MntWines]:[MntGoldProds]])</f>
        <v>50</v>
      </c>
      <c r="AJ1574" s="13">
        <f>AVERAGE(Table13[[#This Row],[MntWines]:[MntGoldProds]])</f>
        <v>8.3333333333333339</v>
      </c>
      <c r="AK1574">
        <f>IF(Table13[[#This Row],[Total Number of Purchases]]=0,0,Table13[[#This Row],[Total Spend]]/Table13[[#This Row],[Total Number of Purchases]])</f>
        <v>8.3333333333333339</v>
      </c>
      <c r="AM1574">
        <f>SUM(Table13[[#This Row],[NumDealsPurchases]:[NumStorePurchases]])</f>
        <v>6</v>
      </c>
      <c r="AN1574" s="14">
        <f>Snapshot_Date-Table13[[#This Row],[Dt_Customer]]</f>
        <v>307</v>
      </c>
      <c r="AP1574" s="13">
        <f>Table13[[#This Row],[NumDealsPurchases]]/Table13[[#This Row],[Total Number of Purchases]]*100</f>
        <v>16.666666666666664</v>
      </c>
      <c r="AQ1574">
        <f>6-ROUNDUP(_xlfn.PERCENTRANK.INC(Table13[Recency],Table13[[#This Row],[Recency]])*5, 0)</f>
        <v>1</v>
      </c>
      <c r="AR1574">
        <f>ROUNDUP(_xlfn.PERCENTRANK.INC(Table13[Total Number of Purchases],Table13[[#This Row],[Total Number of Purchases]])*5,0)</f>
        <v>1</v>
      </c>
      <c r="AS1574">
        <f>ROUNDUP(_xlfn.PERCENTRANK.INC(Table13[Total Spend],Table13[[#This Row],[Total Spend]])*5,0)</f>
        <v>1</v>
      </c>
      <c r="AT1574" t="str">
        <f>Table13[[#This Row],[Recency Score]]&amp;Table13[[#This Row],[Frequency Score]]&amp;Table13[[#This Row],[Monetary Score]]</f>
        <v>111</v>
      </c>
      <c r="AU1574" t="str">
        <f t="shared" si="24"/>
        <v>Lost</v>
      </c>
      <c r="AW1574" s="13">
        <f>DATEDIF(Table13[[#This Row],[Dt_Customer]], Snapshot_Date, "d")</f>
        <v>307</v>
      </c>
      <c r="AX1574" s="13">
        <f>Table13[[#This Row],[CL if today]]/365</f>
        <v>0.84109589041095889</v>
      </c>
      <c r="AY1574">
        <f>Table13[[#This Row],[Total Number of Purchases]]/Table13[[#This Row],[Corrected CL]]</f>
        <v>7.133550488599349</v>
      </c>
      <c r="AZ1574">
        <f>Table13[[#This Row],[Average Order Value (AOV)]]*Table13[[#This Row],[Freq per Year]]</f>
        <v>59.446254071661244</v>
      </c>
      <c r="BA1574">
        <f>Table13[[#This Row],[Total Spend]]/Table13[[#This Row],[Corrected CL]]</f>
        <v>59.446254071661237</v>
      </c>
      <c r="BB1574">
        <v>1915.6612903225807</v>
      </c>
      <c r="BC1574" s="1">
        <f>Table13[[#This Row],[Dt_Customer]]+Table13[[#This Row],[Recency]]</f>
        <v>41689</v>
      </c>
      <c r="BD1574" s="16" t="str">
        <f>IF(COUNTIF(A:A, A1574) &gt; 1, "Duplicate", "Unique")</f>
        <v>Unique</v>
      </c>
    </row>
    <row r="1575" spans="1:56" x14ac:dyDescent="0.3">
      <c r="A1575">
        <v>6131</v>
      </c>
      <c r="B1575">
        <v>1980</v>
      </c>
      <c r="C1575" t="s">
        <v>38</v>
      </c>
      <c r="D1575" t="s">
        <v>33</v>
      </c>
      <c r="E1575">
        <v>70829</v>
      </c>
      <c r="F1575">
        <v>1</v>
      </c>
      <c r="G1575">
        <v>1</v>
      </c>
      <c r="H1575" s="1">
        <v>41609</v>
      </c>
      <c r="I1575">
        <v>87</v>
      </c>
      <c r="J1575">
        <v>141</v>
      </c>
      <c r="K1575">
        <v>70</v>
      </c>
      <c r="L1575">
        <v>106</v>
      </c>
      <c r="M1575">
        <v>72</v>
      </c>
      <c r="N1575">
        <v>19</v>
      </c>
      <c r="O1575">
        <v>23</v>
      </c>
      <c r="P1575">
        <f>IF(Table13[[#This Row],[MntWines]] = 0,"",Table13[[#This Row],[MntWines]])</f>
        <v>141</v>
      </c>
      <c r="Q1575">
        <f>IF(Table13[[#This Row],[MntFruits]] = 0, "",Table13[[#This Row],[MntFruits]])</f>
        <v>70</v>
      </c>
      <c r="R1575">
        <f>IF(Table13[[#This Row],[MntMeatProducts]] = 0, "",Table13[[#This Row],[MntMeatProducts]])</f>
        <v>106</v>
      </c>
      <c r="S1575">
        <f>IF(Table13[[#This Row],[MntFishProducts]] = 0, "",Table13[[#This Row],[MntFishProducts]])</f>
        <v>72</v>
      </c>
      <c r="T1575">
        <f>IF(Table13[[#This Row],[MntSweetProducts]] = 0, "",Table13[[#This Row],[MntSweetProducts]])</f>
        <v>19</v>
      </c>
      <c r="U1575">
        <f>IF(Table13[[#This Row],[MntGoldProds]] = 0, "",Table13[[#This Row],[MntGoldProds]])</f>
        <v>23</v>
      </c>
      <c r="V1575">
        <v>2</v>
      </c>
      <c r="W1575">
        <v>4</v>
      </c>
      <c r="X1575">
        <v>2</v>
      </c>
      <c r="Y1575">
        <v>8</v>
      </c>
      <c r="Z1575">
        <v>3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30</v>
      </c>
      <c r="AI1575" s="13">
        <f>SUM(Table13[[#This Row],[MntWines]:[MntGoldProds]])</f>
        <v>431</v>
      </c>
      <c r="AJ1575" s="13">
        <f>AVERAGE(Table13[[#This Row],[MntWines]:[MntGoldProds]])</f>
        <v>71.833333333333329</v>
      </c>
      <c r="AK1575">
        <f>IF(Table13[[#This Row],[Total Number of Purchases]]=0,0,Table13[[#This Row],[Total Spend]]/Table13[[#This Row],[Total Number of Purchases]])</f>
        <v>26.9375</v>
      </c>
      <c r="AM1575">
        <f>SUM(Table13[[#This Row],[NumDealsPurchases]:[NumStorePurchases]])</f>
        <v>16</v>
      </c>
      <c r="AN1575" s="14">
        <f>Snapshot_Date-Table13[[#This Row],[Dt_Customer]]</f>
        <v>307</v>
      </c>
      <c r="AP1575" s="13">
        <f>Table13[[#This Row],[NumDealsPurchases]]/Table13[[#This Row],[Total Number of Purchases]]*100</f>
        <v>12.5</v>
      </c>
      <c r="AQ1575">
        <f>6-ROUNDUP(_xlfn.PERCENTRANK.INC(Table13[Recency],Table13[[#This Row],[Recency]])*5, 0)</f>
        <v>1</v>
      </c>
      <c r="AR1575">
        <f>ROUNDUP(_xlfn.PERCENTRANK.INC(Table13[Total Number of Purchases],Table13[[#This Row],[Total Number of Purchases]])*5,0)</f>
        <v>3</v>
      </c>
      <c r="AS1575">
        <f>ROUNDUP(_xlfn.PERCENTRANK.INC(Table13[Total Spend],Table13[[#This Row],[Total Spend]])*5,0)</f>
        <v>3</v>
      </c>
      <c r="AT1575" t="str">
        <f>Table13[[#This Row],[Recency Score]]&amp;Table13[[#This Row],[Frequency Score]]&amp;Table13[[#This Row],[Monetary Score]]</f>
        <v>133</v>
      </c>
      <c r="AU1575" t="str">
        <f t="shared" si="24"/>
        <v>Lost</v>
      </c>
      <c r="AW1575" s="13">
        <f>DATEDIF(Table13[[#This Row],[Dt_Customer]], Snapshot_Date, "d")</f>
        <v>307</v>
      </c>
      <c r="AX1575" s="13">
        <f>Table13[[#This Row],[CL if today]]/365</f>
        <v>0.84109589041095889</v>
      </c>
      <c r="AY1575">
        <f>Table13[[#This Row],[Total Number of Purchases]]/Table13[[#This Row],[Corrected CL]]</f>
        <v>19.022801302931597</v>
      </c>
      <c r="AZ1575">
        <f>Table13[[#This Row],[Average Order Value (AOV)]]*Table13[[#This Row],[Freq per Year]]</f>
        <v>512.42671009771993</v>
      </c>
      <c r="BA1575">
        <f>Table13[[#This Row],[Total Spend]]/Table13[[#This Row],[Corrected CL]]</f>
        <v>512.42671009771993</v>
      </c>
      <c r="BB1575">
        <v>1079.6935483870968</v>
      </c>
      <c r="BC1575" s="1">
        <f>Table13[[#This Row],[Dt_Customer]]+Table13[[#This Row],[Recency]]</f>
        <v>41696</v>
      </c>
      <c r="BD1575" s="16" t="str">
        <f>IF(COUNTIF(A:A, A1575) &gt; 1, "Duplicate", "Unique")</f>
        <v>Unique</v>
      </c>
    </row>
    <row r="1576" spans="1:56" x14ac:dyDescent="0.3">
      <c r="A1576">
        <v>3503</v>
      </c>
      <c r="B1576">
        <v>1950</v>
      </c>
      <c r="C1576" t="s">
        <v>28</v>
      </c>
      <c r="D1576" t="s">
        <v>29</v>
      </c>
      <c r="E1576">
        <v>82460</v>
      </c>
      <c r="F1576">
        <v>0</v>
      </c>
      <c r="G1576">
        <v>0</v>
      </c>
      <c r="H1576" s="1">
        <v>41610</v>
      </c>
      <c r="I1576">
        <v>78</v>
      </c>
      <c r="J1576">
        <v>255</v>
      </c>
      <c r="K1576">
        <v>47</v>
      </c>
      <c r="L1576">
        <v>573</v>
      </c>
      <c r="M1576">
        <v>52</v>
      </c>
      <c r="N1576">
        <v>32</v>
      </c>
      <c r="O1576">
        <v>15</v>
      </c>
      <c r="P1576">
        <f>IF(Table13[[#This Row],[MntWines]] = 0,"",Table13[[#This Row],[MntWines]])</f>
        <v>255</v>
      </c>
      <c r="Q1576">
        <f>IF(Table13[[#This Row],[MntFruits]] = 0, "",Table13[[#This Row],[MntFruits]])</f>
        <v>47</v>
      </c>
      <c r="R1576">
        <f>IF(Table13[[#This Row],[MntMeatProducts]] = 0, "",Table13[[#This Row],[MntMeatProducts]])</f>
        <v>573</v>
      </c>
      <c r="S1576">
        <f>IF(Table13[[#This Row],[MntFishProducts]] = 0, "",Table13[[#This Row],[MntFishProducts]])</f>
        <v>52</v>
      </c>
      <c r="T1576">
        <f>IF(Table13[[#This Row],[MntSweetProducts]] = 0, "",Table13[[#This Row],[MntSweetProducts]])</f>
        <v>32</v>
      </c>
      <c r="U1576">
        <f>IF(Table13[[#This Row],[MntGoldProds]] = 0, "",Table13[[#This Row],[MntGoldProds]])</f>
        <v>15</v>
      </c>
      <c r="V1576">
        <v>1</v>
      </c>
      <c r="W1576">
        <v>5</v>
      </c>
      <c r="X1576">
        <v>3</v>
      </c>
      <c r="Y1576">
        <v>6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43</v>
      </c>
      <c r="AI1576" s="13">
        <f>SUM(Table13[[#This Row],[MntWines]:[MntGoldProds]])</f>
        <v>974</v>
      </c>
      <c r="AJ1576" s="13">
        <f>AVERAGE(Table13[[#This Row],[MntWines]:[MntGoldProds]])</f>
        <v>162.33333333333334</v>
      </c>
      <c r="AK1576">
        <f>IF(Table13[[#This Row],[Total Number of Purchases]]=0,0,Table13[[#This Row],[Total Spend]]/Table13[[#This Row],[Total Number of Purchases]])</f>
        <v>64.933333333333337</v>
      </c>
      <c r="AM1576">
        <f>SUM(Table13[[#This Row],[NumDealsPurchases]:[NumStorePurchases]])</f>
        <v>15</v>
      </c>
      <c r="AN1576" s="14">
        <f>Snapshot_Date-Table13[[#This Row],[Dt_Customer]]</f>
        <v>306</v>
      </c>
      <c r="AP1576" s="13">
        <f>Table13[[#This Row],[NumDealsPurchases]]/Table13[[#This Row],[Total Number of Purchases]]*100</f>
        <v>6.666666666666667</v>
      </c>
      <c r="AQ1576">
        <f>6-ROUNDUP(_xlfn.PERCENTRANK.INC(Table13[Recency],Table13[[#This Row],[Recency]])*5, 0)</f>
        <v>2</v>
      </c>
      <c r="AR1576">
        <f>ROUNDUP(_xlfn.PERCENTRANK.INC(Table13[Total Number of Purchases],Table13[[#This Row],[Total Number of Purchases]])*5,0)</f>
        <v>3</v>
      </c>
      <c r="AS1576">
        <f>ROUNDUP(_xlfn.PERCENTRANK.INC(Table13[Total Spend],Table13[[#This Row],[Total Spend]])*5,0)</f>
        <v>4</v>
      </c>
      <c r="AT1576" t="str">
        <f>Table13[[#This Row],[Recency Score]]&amp;Table13[[#This Row],[Frequency Score]]&amp;Table13[[#This Row],[Monetary Score]]</f>
        <v>234</v>
      </c>
      <c r="AU1576" t="str">
        <f t="shared" si="24"/>
        <v>About to Sleep</v>
      </c>
      <c r="AW1576" s="13">
        <f>DATEDIF(Table13[[#This Row],[Dt_Customer]], Snapshot_Date, "d")</f>
        <v>306</v>
      </c>
      <c r="AX1576" s="13">
        <f>Table13[[#This Row],[CL if today]]/365</f>
        <v>0.83835616438356164</v>
      </c>
      <c r="AY1576">
        <f>Table13[[#This Row],[Total Number of Purchases]]/Table13[[#This Row],[Corrected CL]]</f>
        <v>17.892156862745097</v>
      </c>
      <c r="AZ1576">
        <f>Table13[[#This Row],[Average Order Value (AOV)]]*Table13[[#This Row],[Freq per Year]]</f>
        <v>1161.7973856209151</v>
      </c>
      <c r="BA1576">
        <f>Table13[[#This Row],[Total Spend]]/Table13[[#This Row],[Corrected CL]]</f>
        <v>1161.7973856209151</v>
      </c>
      <c r="BB1576">
        <v>51.974110032362461</v>
      </c>
      <c r="BC1576" s="1">
        <f>Table13[[#This Row],[Dt_Customer]]+Table13[[#This Row],[Recency]]</f>
        <v>41688</v>
      </c>
      <c r="BD1576" s="16" t="str">
        <f>IF(COUNTIF(A:A, A1576) &gt; 1, "Duplicate", "Unique")</f>
        <v>Unique</v>
      </c>
    </row>
    <row r="1577" spans="1:56" x14ac:dyDescent="0.3">
      <c r="A1577">
        <v>1968</v>
      </c>
      <c r="B1577">
        <v>1971</v>
      </c>
      <c r="C1577" t="s">
        <v>28</v>
      </c>
      <c r="D1577" t="s">
        <v>42</v>
      </c>
      <c r="E1577">
        <v>45684</v>
      </c>
      <c r="F1577">
        <v>1</v>
      </c>
      <c r="G1577">
        <v>0</v>
      </c>
      <c r="H1577" s="1">
        <v>41610</v>
      </c>
      <c r="I1577">
        <v>37</v>
      </c>
      <c r="J1577">
        <v>5</v>
      </c>
      <c r="K1577">
        <v>1</v>
      </c>
      <c r="L1577">
        <v>5</v>
      </c>
      <c r="M1577">
        <v>10</v>
      </c>
      <c r="N1577">
        <v>0</v>
      </c>
      <c r="O1577">
        <v>7</v>
      </c>
      <c r="P1577">
        <f>IF(Table13[[#This Row],[MntWines]] = 0,"",Table13[[#This Row],[MntWines]])</f>
        <v>5</v>
      </c>
      <c r="Q1577">
        <f>IF(Table13[[#This Row],[MntFruits]] = 0, "",Table13[[#This Row],[MntFruits]])</f>
        <v>1</v>
      </c>
      <c r="R1577">
        <f>IF(Table13[[#This Row],[MntMeatProducts]] = 0, "",Table13[[#This Row],[MntMeatProducts]])</f>
        <v>5</v>
      </c>
      <c r="S1577">
        <f>IF(Table13[[#This Row],[MntFishProducts]] = 0, "",Table13[[#This Row],[MntFishProducts]])</f>
        <v>10</v>
      </c>
      <c r="T1577" t="str">
        <f>IF(Table13[[#This Row],[MntSweetProducts]] = 0, "",Table13[[#This Row],[MntSweetProducts]])</f>
        <v/>
      </c>
      <c r="U1577">
        <f>IF(Table13[[#This Row],[MntGoldProds]] = 0, "",Table13[[#This Row],[MntGoldProds]])</f>
        <v>7</v>
      </c>
      <c r="V1577">
        <v>1</v>
      </c>
      <c r="W1577">
        <v>1</v>
      </c>
      <c r="X1577">
        <v>0</v>
      </c>
      <c r="Y1577">
        <v>2</v>
      </c>
      <c r="Z1577">
        <v>7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43</v>
      </c>
      <c r="AI1577" s="13">
        <f>SUM(Table13[[#This Row],[MntWines]:[MntGoldProds]])</f>
        <v>28</v>
      </c>
      <c r="AJ1577" s="13">
        <f>AVERAGE(Table13[[#This Row],[MntWines]:[MntGoldProds]])</f>
        <v>4.666666666666667</v>
      </c>
      <c r="AK1577">
        <f>IF(Table13[[#This Row],[Total Number of Purchases]]=0,0,Table13[[#This Row],[Total Spend]]/Table13[[#This Row],[Total Number of Purchases]])</f>
        <v>7</v>
      </c>
      <c r="AM1577">
        <f>SUM(Table13[[#This Row],[NumDealsPurchases]:[NumStorePurchases]])</f>
        <v>4</v>
      </c>
      <c r="AN1577" s="14">
        <f>Snapshot_Date-Table13[[#This Row],[Dt_Customer]]</f>
        <v>306</v>
      </c>
      <c r="AP1577" s="13">
        <f>Table13[[#This Row],[NumDealsPurchases]]/Table13[[#This Row],[Total Number of Purchases]]*100</f>
        <v>25</v>
      </c>
      <c r="AQ1577">
        <f>6-ROUNDUP(_xlfn.PERCENTRANK.INC(Table13[Recency],Table13[[#This Row],[Recency]])*5, 0)</f>
        <v>4</v>
      </c>
      <c r="AR1577">
        <f>ROUNDUP(_xlfn.PERCENTRANK.INC(Table13[Total Number of Purchases],Table13[[#This Row],[Total Number of Purchases]])*5,0)</f>
        <v>1</v>
      </c>
      <c r="AS1577">
        <f>ROUNDUP(_xlfn.PERCENTRANK.INC(Table13[Total Spend],Table13[[#This Row],[Total Spend]])*5,0)</f>
        <v>1</v>
      </c>
      <c r="AT1577" t="str">
        <f>Table13[[#This Row],[Recency Score]]&amp;Table13[[#This Row],[Frequency Score]]&amp;Table13[[#This Row],[Monetary Score]]</f>
        <v>411</v>
      </c>
      <c r="AU1577" t="str">
        <f t="shared" si="24"/>
        <v>Potential Loyalists</v>
      </c>
      <c r="AW1577" s="13">
        <f>DATEDIF(Table13[[#This Row],[Dt_Customer]], Snapshot_Date, "d")</f>
        <v>306</v>
      </c>
      <c r="AX1577" s="13">
        <f>Table13[[#This Row],[CL if today]]/365</f>
        <v>0.83835616438356164</v>
      </c>
      <c r="AY1577">
        <f>Table13[[#This Row],[Total Number of Purchases]]/Table13[[#This Row],[Corrected CL]]</f>
        <v>4.7712418300653594</v>
      </c>
      <c r="AZ1577">
        <f>Table13[[#This Row],[Average Order Value (AOV)]]*Table13[[#This Row],[Freq per Year]]</f>
        <v>33.398692810457518</v>
      </c>
      <c r="BA1577">
        <f>Table13[[#This Row],[Total Spend]]/Table13[[#This Row],[Corrected CL]]</f>
        <v>33.398692810457518</v>
      </c>
      <c r="BB1577">
        <v>512.42671009771993</v>
      </c>
      <c r="BC1577" s="1">
        <f>Table13[[#This Row],[Dt_Customer]]+Table13[[#This Row],[Recency]]</f>
        <v>41647</v>
      </c>
      <c r="BD1577" s="16" t="str">
        <f>IF(COUNTIF(A:A, A1577) &gt; 1, "Duplicate", "Unique")</f>
        <v>Unique</v>
      </c>
    </row>
    <row r="1578" spans="1:56" x14ac:dyDescent="0.3">
      <c r="A1578">
        <v>10584</v>
      </c>
      <c r="B1578">
        <v>1976</v>
      </c>
      <c r="C1578" t="s">
        <v>28</v>
      </c>
      <c r="D1578" t="s">
        <v>33</v>
      </c>
      <c r="E1578">
        <v>65665</v>
      </c>
      <c r="F1578">
        <v>0</v>
      </c>
      <c r="G1578">
        <v>1</v>
      </c>
      <c r="H1578" s="1">
        <v>41610</v>
      </c>
      <c r="I1578">
        <v>77</v>
      </c>
      <c r="J1578">
        <v>225</v>
      </c>
      <c r="K1578">
        <v>162</v>
      </c>
      <c r="L1578">
        <v>387</v>
      </c>
      <c r="M1578">
        <v>106</v>
      </c>
      <c r="N1578">
        <v>36</v>
      </c>
      <c r="O1578">
        <v>29</v>
      </c>
      <c r="P1578">
        <f>IF(Table13[[#This Row],[MntWines]] = 0,"",Table13[[#This Row],[MntWines]])</f>
        <v>225</v>
      </c>
      <c r="Q1578">
        <f>IF(Table13[[#This Row],[MntFruits]] = 0, "",Table13[[#This Row],[MntFruits]])</f>
        <v>162</v>
      </c>
      <c r="R1578">
        <f>IF(Table13[[#This Row],[MntMeatProducts]] = 0, "",Table13[[#This Row],[MntMeatProducts]])</f>
        <v>387</v>
      </c>
      <c r="S1578">
        <f>IF(Table13[[#This Row],[MntFishProducts]] = 0, "",Table13[[#This Row],[MntFishProducts]])</f>
        <v>106</v>
      </c>
      <c r="T1578">
        <f>IF(Table13[[#This Row],[MntSweetProducts]] = 0, "",Table13[[#This Row],[MntSweetProducts]])</f>
        <v>36</v>
      </c>
      <c r="U1578">
        <f>IF(Table13[[#This Row],[MntGoldProds]] = 0, "",Table13[[#This Row],[MntGoldProds]])</f>
        <v>29</v>
      </c>
      <c r="V1578">
        <v>1</v>
      </c>
      <c r="W1578">
        <v>5</v>
      </c>
      <c r="X1578">
        <v>10</v>
      </c>
      <c r="Y1578">
        <v>8</v>
      </c>
      <c r="Z1578">
        <v>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30</v>
      </c>
      <c r="AI1578" s="13">
        <f>SUM(Table13[[#This Row],[MntWines]:[MntGoldProds]])</f>
        <v>945</v>
      </c>
      <c r="AJ1578" s="13">
        <f>AVERAGE(Table13[[#This Row],[MntWines]:[MntGoldProds]])</f>
        <v>157.5</v>
      </c>
      <c r="AK1578">
        <f>IF(Table13[[#This Row],[Total Number of Purchases]]=0,0,Table13[[#This Row],[Total Spend]]/Table13[[#This Row],[Total Number of Purchases]])</f>
        <v>39.375</v>
      </c>
      <c r="AM1578">
        <f>SUM(Table13[[#This Row],[NumDealsPurchases]:[NumStorePurchases]])</f>
        <v>24</v>
      </c>
      <c r="AN1578" s="14">
        <f>Snapshot_Date-Table13[[#This Row],[Dt_Customer]]</f>
        <v>306</v>
      </c>
      <c r="AP1578" s="13">
        <f>Table13[[#This Row],[NumDealsPurchases]]/Table13[[#This Row],[Total Number of Purchases]]*100</f>
        <v>4.1666666666666661</v>
      </c>
      <c r="AQ1578">
        <f>6-ROUNDUP(_xlfn.PERCENTRANK.INC(Table13[Recency],Table13[[#This Row],[Recency]])*5, 0)</f>
        <v>2</v>
      </c>
      <c r="AR1578">
        <f>ROUNDUP(_xlfn.PERCENTRANK.INC(Table13[Total Number of Purchases],Table13[[#This Row],[Total Number of Purchases]])*5,0)</f>
        <v>5</v>
      </c>
      <c r="AS1578">
        <f>ROUNDUP(_xlfn.PERCENTRANK.INC(Table13[Total Spend],Table13[[#This Row],[Total Spend]])*5,0)</f>
        <v>4</v>
      </c>
      <c r="AT1578" t="str">
        <f>Table13[[#This Row],[Recency Score]]&amp;Table13[[#This Row],[Frequency Score]]&amp;Table13[[#This Row],[Monetary Score]]</f>
        <v>254</v>
      </c>
      <c r="AU1578" t="str">
        <f t="shared" si="24"/>
        <v>Frequent Buyers</v>
      </c>
      <c r="AW1578" s="13">
        <f>DATEDIF(Table13[[#This Row],[Dt_Customer]], Snapshot_Date, "d")</f>
        <v>306</v>
      </c>
      <c r="AX1578" s="13">
        <f>Table13[[#This Row],[CL if today]]/365</f>
        <v>0.83835616438356164</v>
      </c>
      <c r="AY1578">
        <f>Table13[[#This Row],[Total Number of Purchases]]/Table13[[#This Row],[Corrected CL]]</f>
        <v>28.627450980392158</v>
      </c>
      <c r="AZ1578">
        <f>Table13[[#This Row],[Average Order Value (AOV)]]*Table13[[#This Row],[Freq per Year]]</f>
        <v>1127.2058823529412</v>
      </c>
      <c r="BA1578">
        <f>Table13[[#This Row],[Total Spend]]/Table13[[#This Row],[Corrected CL]]</f>
        <v>1127.2058823529412</v>
      </c>
      <c r="BB1578">
        <v>264.26948051948051</v>
      </c>
      <c r="BC1578" s="1">
        <f>Table13[[#This Row],[Dt_Customer]]+Table13[[#This Row],[Recency]]</f>
        <v>41687</v>
      </c>
      <c r="BD1578" s="16" t="str">
        <f>IF(COUNTIF(A:A, A1578) &gt; 1, "Duplicate", "Unique")</f>
        <v>Unique</v>
      </c>
    </row>
    <row r="1579" spans="1:56" x14ac:dyDescent="0.3">
      <c r="A1579">
        <v>4368</v>
      </c>
      <c r="B1579">
        <v>1980</v>
      </c>
      <c r="C1579" t="s">
        <v>28</v>
      </c>
      <c r="D1579" t="s">
        <v>33</v>
      </c>
      <c r="E1579">
        <v>47850</v>
      </c>
      <c r="F1579">
        <v>1</v>
      </c>
      <c r="G1579">
        <v>0</v>
      </c>
      <c r="H1579" s="1">
        <v>41611</v>
      </c>
      <c r="I1579">
        <v>72</v>
      </c>
      <c r="J1579">
        <v>42</v>
      </c>
      <c r="K1579">
        <v>7</v>
      </c>
      <c r="L1579">
        <v>43</v>
      </c>
      <c r="M1579">
        <v>20</v>
      </c>
      <c r="N1579">
        <v>12</v>
      </c>
      <c r="O1579">
        <v>10</v>
      </c>
      <c r="P1579">
        <f>IF(Table13[[#This Row],[MntWines]] = 0,"",Table13[[#This Row],[MntWines]])</f>
        <v>42</v>
      </c>
      <c r="Q1579">
        <f>IF(Table13[[#This Row],[MntFruits]] = 0, "",Table13[[#This Row],[MntFruits]])</f>
        <v>7</v>
      </c>
      <c r="R1579">
        <f>IF(Table13[[#This Row],[MntMeatProducts]] = 0, "",Table13[[#This Row],[MntMeatProducts]])</f>
        <v>43</v>
      </c>
      <c r="S1579">
        <f>IF(Table13[[#This Row],[MntFishProducts]] = 0, "",Table13[[#This Row],[MntFishProducts]])</f>
        <v>20</v>
      </c>
      <c r="T1579">
        <f>IF(Table13[[#This Row],[MntSweetProducts]] = 0, "",Table13[[#This Row],[MntSweetProducts]])</f>
        <v>12</v>
      </c>
      <c r="U1579">
        <f>IF(Table13[[#This Row],[MntGoldProds]] = 0, "",Table13[[#This Row],[MntGoldProds]])</f>
        <v>10</v>
      </c>
      <c r="V1579">
        <v>1</v>
      </c>
      <c r="W1579">
        <v>3</v>
      </c>
      <c r="X1579">
        <v>0</v>
      </c>
      <c r="Y1579">
        <v>4</v>
      </c>
      <c r="Z1579">
        <v>6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30</v>
      </c>
      <c r="AI1579" s="13">
        <f>SUM(Table13[[#This Row],[MntWines]:[MntGoldProds]])</f>
        <v>134</v>
      </c>
      <c r="AJ1579" s="13">
        <f>AVERAGE(Table13[[#This Row],[MntWines]:[MntGoldProds]])</f>
        <v>22.333333333333332</v>
      </c>
      <c r="AK1579">
        <f>IF(Table13[[#This Row],[Total Number of Purchases]]=0,0,Table13[[#This Row],[Total Spend]]/Table13[[#This Row],[Total Number of Purchases]])</f>
        <v>16.75</v>
      </c>
      <c r="AM1579">
        <f>SUM(Table13[[#This Row],[NumDealsPurchases]:[NumStorePurchases]])</f>
        <v>8</v>
      </c>
      <c r="AN1579" s="14">
        <f>Snapshot_Date-Table13[[#This Row],[Dt_Customer]]</f>
        <v>305</v>
      </c>
      <c r="AP1579" s="13">
        <f>Table13[[#This Row],[NumDealsPurchases]]/Table13[[#This Row],[Total Number of Purchases]]*100</f>
        <v>12.5</v>
      </c>
      <c r="AQ1579">
        <f>6-ROUNDUP(_xlfn.PERCENTRANK.INC(Table13[Recency],Table13[[#This Row],[Recency]])*5, 0)</f>
        <v>2</v>
      </c>
      <c r="AR1579">
        <f>ROUNDUP(_xlfn.PERCENTRANK.INC(Table13[Total Number of Purchases],Table13[[#This Row],[Total Number of Purchases]])*5,0)</f>
        <v>2</v>
      </c>
      <c r="AS1579">
        <f>ROUNDUP(_xlfn.PERCENTRANK.INC(Table13[Total Spend],Table13[[#This Row],[Total Spend]])*5,0)</f>
        <v>2</v>
      </c>
      <c r="AT1579" t="str">
        <f>Table13[[#This Row],[Recency Score]]&amp;Table13[[#This Row],[Frequency Score]]&amp;Table13[[#This Row],[Monetary Score]]</f>
        <v>222</v>
      </c>
      <c r="AU1579" t="str">
        <f t="shared" si="24"/>
        <v>About to Sleep</v>
      </c>
      <c r="AW1579" s="13">
        <f>DATEDIF(Table13[[#This Row],[Dt_Customer]], Snapshot_Date, "d")</f>
        <v>305</v>
      </c>
      <c r="AX1579" s="13">
        <f>Table13[[#This Row],[CL if today]]/365</f>
        <v>0.83561643835616439</v>
      </c>
      <c r="AY1579">
        <f>Table13[[#This Row],[Total Number of Purchases]]/Table13[[#This Row],[Corrected CL]]</f>
        <v>9.5737704918032787</v>
      </c>
      <c r="AZ1579">
        <f>Table13[[#This Row],[Average Order Value (AOV)]]*Table13[[#This Row],[Freq per Year]]</f>
        <v>160.36065573770492</v>
      </c>
      <c r="BA1579">
        <f>Table13[[#This Row],[Total Spend]]/Table13[[#This Row],[Corrected CL]]</f>
        <v>160.36065573770492</v>
      </c>
      <c r="BB1579">
        <v>59.446254071661237</v>
      </c>
      <c r="BC1579" s="1">
        <f>Table13[[#This Row],[Dt_Customer]]+Table13[[#This Row],[Recency]]</f>
        <v>41683</v>
      </c>
      <c r="BD1579" s="16" t="str">
        <f>IF(COUNTIF(A:A, A1579) &gt; 1, "Duplicate", "Unique")</f>
        <v>Unique</v>
      </c>
    </row>
    <row r="1580" spans="1:56" x14ac:dyDescent="0.3">
      <c r="A1580">
        <v>7284</v>
      </c>
      <c r="B1580">
        <v>1953</v>
      </c>
      <c r="C1580" t="s">
        <v>28</v>
      </c>
      <c r="D1580" t="s">
        <v>33</v>
      </c>
      <c r="E1580">
        <v>48686</v>
      </c>
      <c r="F1580">
        <v>1</v>
      </c>
      <c r="G1580">
        <v>2</v>
      </c>
      <c r="H1580" s="1">
        <v>41612</v>
      </c>
      <c r="I1580">
        <v>8</v>
      </c>
      <c r="J1580">
        <v>10</v>
      </c>
      <c r="K1580">
        <v>0</v>
      </c>
      <c r="L1580">
        <v>7</v>
      </c>
      <c r="M1580">
        <v>2</v>
      </c>
      <c r="N1580">
        <v>0</v>
      </c>
      <c r="O1580">
        <v>1</v>
      </c>
      <c r="P1580">
        <f>IF(Table13[[#This Row],[MntWines]] = 0,"",Table13[[#This Row],[MntWines]])</f>
        <v>10</v>
      </c>
      <c r="Q1580" t="str">
        <f>IF(Table13[[#This Row],[MntFruits]] = 0, "",Table13[[#This Row],[MntFruits]])</f>
        <v/>
      </c>
      <c r="R1580">
        <f>IF(Table13[[#This Row],[MntMeatProducts]] = 0, "",Table13[[#This Row],[MntMeatProducts]])</f>
        <v>7</v>
      </c>
      <c r="S1580">
        <f>IF(Table13[[#This Row],[MntFishProducts]] = 0, "",Table13[[#This Row],[MntFishProducts]])</f>
        <v>2</v>
      </c>
      <c r="T1580" t="str">
        <f>IF(Table13[[#This Row],[MntSweetProducts]] = 0, "",Table13[[#This Row],[MntSweetProducts]])</f>
        <v/>
      </c>
      <c r="U1580">
        <f>IF(Table13[[#This Row],[MntGoldProds]] = 0, "",Table13[[#This Row],[MntGoldProds]])</f>
        <v>1</v>
      </c>
      <c r="V1580">
        <v>1</v>
      </c>
      <c r="W1580">
        <v>1</v>
      </c>
      <c r="X1580">
        <v>0</v>
      </c>
      <c r="Y1580">
        <v>2</v>
      </c>
      <c r="Z1580">
        <v>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 t="s">
        <v>30</v>
      </c>
      <c r="AI1580" s="13">
        <f>SUM(Table13[[#This Row],[MntWines]:[MntGoldProds]])</f>
        <v>20</v>
      </c>
      <c r="AJ1580" s="13">
        <f>AVERAGE(Table13[[#This Row],[MntWines]:[MntGoldProds]])</f>
        <v>3.3333333333333335</v>
      </c>
      <c r="AK1580">
        <f>IF(Table13[[#This Row],[Total Number of Purchases]]=0,0,Table13[[#This Row],[Total Spend]]/Table13[[#This Row],[Total Number of Purchases]])</f>
        <v>5</v>
      </c>
      <c r="AM1580">
        <f>SUM(Table13[[#This Row],[NumDealsPurchases]:[NumStorePurchases]])</f>
        <v>4</v>
      </c>
      <c r="AN1580" s="14">
        <f>Snapshot_Date-Table13[[#This Row],[Dt_Customer]]</f>
        <v>304</v>
      </c>
      <c r="AP1580" s="13">
        <f>Table13[[#This Row],[NumDealsPurchases]]/Table13[[#This Row],[Total Number of Purchases]]*100</f>
        <v>25</v>
      </c>
      <c r="AQ1580">
        <f>6-ROUNDUP(_xlfn.PERCENTRANK.INC(Table13[Recency],Table13[[#This Row],[Recency]])*5, 0)</f>
        <v>5</v>
      </c>
      <c r="AR1580">
        <f>ROUNDUP(_xlfn.PERCENTRANK.INC(Table13[Total Number of Purchases],Table13[[#This Row],[Total Number of Purchases]])*5,0)</f>
        <v>1</v>
      </c>
      <c r="AS1580">
        <f>ROUNDUP(_xlfn.PERCENTRANK.INC(Table13[Total Spend],Table13[[#This Row],[Total Spend]])*5,0)</f>
        <v>1</v>
      </c>
      <c r="AT1580" t="str">
        <f>Table13[[#This Row],[Recency Score]]&amp;Table13[[#This Row],[Frequency Score]]&amp;Table13[[#This Row],[Monetary Score]]</f>
        <v>511</v>
      </c>
      <c r="AU1580" t="str">
        <f t="shared" si="24"/>
        <v>Others</v>
      </c>
      <c r="AW1580" s="13">
        <f>DATEDIF(Table13[[#This Row],[Dt_Customer]], Snapshot_Date, "d")</f>
        <v>304</v>
      </c>
      <c r="AX1580" s="13">
        <f>Table13[[#This Row],[CL if today]]/365</f>
        <v>0.83287671232876714</v>
      </c>
      <c r="AY1580">
        <f>Table13[[#This Row],[Total Number of Purchases]]/Table13[[#This Row],[Corrected CL]]</f>
        <v>4.8026315789473681</v>
      </c>
      <c r="AZ1580">
        <f>Table13[[#This Row],[Average Order Value (AOV)]]*Table13[[#This Row],[Freq per Year]]</f>
        <v>24.013157894736842</v>
      </c>
      <c r="BA1580">
        <f>Table13[[#This Row],[Total Spend]]/Table13[[#This Row],[Corrected CL]]</f>
        <v>24.013157894736842</v>
      </c>
      <c r="BB1580">
        <v>1161.7973856209151</v>
      </c>
      <c r="BC1580" s="1">
        <f>Table13[[#This Row],[Dt_Customer]]+Table13[[#This Row],[Recency]]</f>
        <v>41620</v>
      </c>
      <c r="BD1580" s="16" t="str">
        <f>IF(COUNTIF(A:A, A1580) &gt; 1, "Duplicate", "Unique")</f>
        <v>Unique</v>
      </c>
    </row>
    <row r="1581" spans="1:56" x14ac:dyDescent="0.3">
      <c r="A1581">
        <v>9907</v>
      </c>
      <c r="B1581">
        <v>1969</v>
      </c>
      <c r="C1581" t="s">
        <v>41</v>
      </c>
      <c r="D1581" t="s">
        <v>35</v>
      </c>
      <c r="E1581">
        <v>66476</v>
      </c>
      <c r="F1581">
        <v>0</v>
      </c>
      <c r="G1581">
        <v>1</v>
      </c>
      <c r="H1581" s="1">
        <v>41612</v>
      </c>
      <c r="I1581">
        <v>80</v>
      </c>
      <c r="J1581">
        <v>742</v>
      </c>
      <c r="K1581">
        <v>28</v>
      </c>
      <c r="L1581">
        <v>152</v>
      </c>
      <c r="M1581">
        <v>25</v>
      </c>
      <c r="N1581">
        <v>9</v>
      </c>
      <c r="O1581">
        <v>57</v>
      </c>
      <c r="P1581">
        <f>IF(Table13[[#This Row],[MntWines]] = 0,"",Table13[[#This Row],[MntWines]])</f>
        <v>742</v>
      </c>
      <c r="Q1581">
        <f>IF(Table13[[#This Row],[MntFruits]] = 0, "",Table13[[#This Row],[MntFruits]])</f>
        <v>28</v>
      </c>
      <c r="R1581">
        <f>IF(Table13[[#This Row],[MntMeatProducts]] = 0, "",Table13[[#This Row],[MntMeatProducts]])</f>
        <v>152</v>
      </c>
      <c r="S1581">
        <f>IF(Table13[[#This Row],[MntFishProducts]] = 0, "",Table13[[#This Row],[MntFishProducts]])</f>
        <v>25</v>
      </c>
      <c r="T1581">
        <f>IF(Table13[[#This Row],[MntSweetProducts]] = 0, "",Table13[[#This Row],[MntSweetProducts]])</f>
        <v>9</v>
      </c>
      <c r="U1581">
        <f>IF(Table13[[#This Row],[MntGoldProds]] = 0, "",Table13[[#This Row],[MntGoldProds]])</f>
        <v>57</v>
      </c>
      <c r="V1581">
        <v>2</v>
      </c>
      <c r="W1581">
        <v>6</v>
      </c>
      <c r="X1581">
        <v>8</v>
      </c>
      <c r="Y1581">
        <v>10</v>
      </c>
      <c r="Z1581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 t="s">
        <v>39</v>
      </c>
      <c r="AI1581" s="13">
        <f>SUM(Table13[[#This Row],[MntWines]:[MntGoldProds]])</f>
        <v>1013</v>
      </c>
      <c r="AJ1581" s="13">
        <f>AVERAGE(Table13[[#This Row],[MntWines]:[MntGoldProds]])</f>
        <v>168.83333333333334</v>
      </c>
      <c r="AK1581">
        <f>IF(Table13[[#This Row],[Total Number of Purchases]]=0,0,Table13[[#This Row],[Total Spend]]/Table13[[#This Row],[Total Number of Purchases]])</f>
        <v>38.96153846153846</v>
      </c>
      <c r="AM1581">
        <f>SUM(Table13[[#This Row],[NumDealsPurchases]:[NumStorePurchases]])</f>
        <v>26</v>
      </c>
      <c r="AN1581" s="14">
        <f>Snapshot_Date-Table13[[#This Row],[Dt_Customer]]</f>
        <v>304</v>
      </c>
      <c r="AP1581" s="13">
        <f>Table13[[#This Row],[NumDealsPurchases]]/Table13[[#This Row],[Total Number of Purchases]]*100</f>
        <v>7.6923076923076925</v>
      </c>
      <c r="AQ1581">
        <f>6-ROUNDUP(_xlfn.PERCENTRANK.INC(Table13[Recency],Table13[[#This Row],[Recency]])*5, 0)</f>
        <v>1</v>
      </c>
      <c r="AR1581">
        <f>ROUNDUP(_xlfn.PERCENTRANK.INC(Table13[Total Number of Purchases],Table13[[#This Row],[Total Number of Purchases]])*5,0)</f>
        <v>5</v>
      </c>
      <c r="AS1581">
        <f>ROUNDUP(_xlfn.PERCENTRANK.INC(Table13[Total Spend],Table13[[#This Row],[Total Spend]])*5,0)</f>
        <v>4</v>
      </c>
      <c r="AT1581" t="str">
        <f>Table13[[#This Row],[Recency Score]]&amp;Table13[[#This Row],[Frequency Score]]&amp;Table13[[#This Row],[Monetary Score]]</f>
        <v>154</v>
      </c>
      <c r="AU1581" t="str">
        <f t="shared" si="24"/>
        <v>Frequent Buyers</v>
      </c>
      <c r="AW1581" s="13">
        <f>DATEDIF(Table13[[#This Row],[Dt_Customer]], Snapshot_Date, "d")</f>
        <v>304</v>
      </c>
      <c r="AX1581" s="13">
        <f>Table13[[#This Row],[CL if today]]/365</f>
        <v>0.83287671232876714</v>
      </c>
      <c r="AY1581">
        <f>Table13[[#This Row],[Total Number of Purchases]]/Table13[[#This Row],[Corrected CL]]</f>
        <v>31.217105263157894</v>
      </c>
      <c r="AZ1581">
        <f>Table13[[#This Row],[Average Order Value (AOV)]]*Table13[[#This Row],[Freq per Year]]</f>
        <v>1216.266447368421</v>
      </c>
      <c r="BA1581">
        <f>Table13[[#This Row],[Total Spend]]/Table13[[#This Row],[Corrected CL]]</f>
        <v>1216.266447368421</v>
      </c>
      <c r="BB1581">
        <v>1162.7687296416939</v>
      </c>
      <c r="BC1581" s="1">
        <f>Table13[[#This Row],[Dt_Customer]]+Table13[[#This Row],[Recency]]</f>
        <v>41692</v>
      </c>
      <c r="BD1581" s="16" t="str">
        <f>IF(COUNTIF(A:A, A1581) &gt; 1, "Duplicate", "Unique")</f>
        <v>Unique</v>
      </c>
    </row>
    <row r="1582" spans="1:56" x14ac:dyDescent="0.3">
      <c r="A1582">
        <v>2727</v>
      </c>
      <c r="B1582">
        <v>1973</v>
      </c>
      <c r="C1582" t="s">
        <v>28</v>
      </c>
      <c r="D1582" t="s">
        <v>35</v>
      </c>
      <c r="E1582">
        <v>57100</v>
      </c>
      <c r="F1582">
        <v>0</v>
      </c>
      <c r="G1582">
        <v>0</v>
      </c>
      <c r="H1582" s="1">
        <v>41612</v>
      </c>
      <c r="I1582">
        <v>19</v>
      </c>
      <c r="J1582">
        <v>181</v>
      </c>
      <c r="K1582">
        <v>21</v>
      </c>
      <c r="L1582">
        <v>69</v>
      </c>
      <c r="M1582">
        <v>39</v>
      </c>
      <c r="N1582">
        <v>3</v>
      </c>
      <c r="O1582">
        <v>96</v>
      </c>
      <c r="P1582">
        <f>IF(Table13[[#This Row],[MntWines]] = 0,"",Table13[[#This Row],[MntWines]])</f>
        <v>181</v>
      </c>
      <c r="Q1582">
        <f>IF(Table13[[#This Row],[MntFruits]] = 0, "",Table13[[#This Row],[MntFruits]])</f>
        <v>21</v>
      </c>
      <c r="R1582">
        <f>IF(Table13[[#This Row],[MntMeatProducts]] = 0, "",Table13[[#This Row],[MntMeatProducts]])</f>
        <v>69</v>
      </c>
      <c r="S1582">
        <f>IF(Table13[[#This Row],[MntFishProducts]] = 0, "",Table13[[#This Row],[MntFishProducts]])</f>
        <v>39</v>
      </c>
      <c r="T1582">
        <f>IF(Table13[[#This Row],[MntSweetProducts]] = 0, "",Table13[[#This Row],[MntSweetProducts]])</f>
        <v>3</v>
      </c>
      <c r="U1582">
        <f>IF(Table13[[#This Row],[MntGoldProds]] = 0, "",Table13[[#This Row],[MntGoldProds]])</f>
        <v>96</v>
      </c>
      <c r="V1582">
        <v>1</v>
      </c>
      <c r="W1582">
        <v>3</v>
      </c>
      <c r="X1582">
        <v>3</v>
      </c>
      <c r="Y1582">
        <v>6</v>
      </c>
      <c r="Z1582">
        <v>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 t="s">
        <v>43</v>
      </c>
      <c r="AI1582" s="13">
        <f>SUM(Table13[[#This Row],[MntWines]:[MntGoldProds]])</f>
        <v>409</v>
      </c>
      <c r="AJ1582" s="13">
        <f>AVERAGE(Table13[[#This Row],[MntWines]:[MntGoldProds]])</f>
        <v>68.166666666666671</v>
      </c>
      <c r="AK1582">
        <f>IF(Table13[[#This Row],[Total Number of Purchases]]=0,0,Table13[[#This Row],[Total Spend]]/Table13[[#This Row],[Total Number of Purchases]])</f>
        <v>31.46153846153846</v>
      </c>
      <c r="AM1582">
        <f>SUM(Table13[[#This Row],[NumDealsPurchases]:[NumStorePurchases]])</f>
        <v>13</v>
      </c>
      <c r="AN1582" s="14">
        <f>Snapshot_Date-Table13[[#This Row],[Dt_Customer]]</f>
        <v>304</v>
      </c>
      <c r="AP1582" s="13">
        <f>Table13[[#This Row],[NumDealsPurchases]]/Table13[[#This Row],[Total Number of Purchases]]*100</f>
        <v>7.6923076923076925</v>
      </c>
      <c r="AQ1582">
        <f>6-ROUNDUP(_xlfn.PERCENTRANK.INC(Table13[Recency],Table13[[#This Row],[Recency]])*5, 0)</f>
        <v>5</v>
      </c>
      <c r="AR1582">
        <f>ROUNDUP(_xlfn.PERCENTRANK.INC(Table13[Total Number of Purchases],Table13[[#This Row],[Total Number of Purchases]])*5,0)</f>
        <v>3</v>
      </c>
      <c r="AS1582">
        <f>ROUNDUP(_xlfn.PERCENTRANK.INC(Table13[Total Spend],Table13[[#This Row],[Total Spend]])*5,0)</f>
        <v>3</v>
      </c>
      <c r="AT1582" t="str">
        <f>Table13[[#This Row],[Recency Score]]&amp;Table13[[#This Row],[Frequency Score]]&amp;Table13[[#This Row],[Monetary Score]]</f>
        <v>533</v>
      </c>
      <c r="AU1582" t="str">
        <f t="shared" si="24"/>
        <v>Loyal Customers</v>
      </c>
      <c r="AW1582" s="13">
        <f>DATEDIF(Table13[[#This Row],[Dt_Customer]], Snapshot_Date, "d")</f>
        <v>304</v>
      </c>
      <c r="AX1582" s="13">
        <f>Table13[[#This Row],[CL if today]]/365</f>
        <v>0.83287671232876714</v>
      </c>
      <c r="AY1582">
        <f>Table13[[#This Row],[Total Number of Purchases]]/Table13[[#This Row],[Corrected CL]]</f>
        <v>15.608552631578947</v>
      </c>
      <c r="AZ1582">
        <f>Table13[[#This Row],[Average Order Value (AOV)]]*Table13[[#This Row],[Freq per Year]]</f>
        <v>491.06907894736838</v>
      </c>
      <c r="BA1582">
        <f>Table13[[#This Row],[Total Spend]]/Table13[[#This Row],[Corrected CL]]</f>
        <v>491.06907894736838</v>
      </c>
      <c r="BB1582">
        <v>65.390879478827358</v>
      </c>
      <c r="BC1582" s="1">
        <f>Table13[[#This Row],[Dt_Customer]]+Table13[[#This Row],[Recency]]</f>
        <v>41631</v>
      </c>
      <c r="BD1582" s="16" t="str">
        <f>IF(COUNTIF(A:A, A1582) &gt; 1, "Duplicate", "Unique")</f>
        <v>Unique</v>
      </c>
    </row>
    <row r="1583" spans="1:56" x14ac:dyDescent="0.3">
      <c r="A1583">
        <v>2936</v>
      </c>
      <c r="B1583">
        <v>1982</v>
      </c>
      <c r="C1583" t="s">
        <v>41</v>
      </c>
      <c r="D1583" t="s">
        <v>35</v>
      </c>
      <c r="E1583">
        <v>23661</v>
      </c>
      <c r="F1583">
        <v>1</v>
      </c>
      <c r="G1583">
        <v>0</v>
      </c>
      <c r="H1583" s="1">
        <v>41612</v>
      </c>
      <c r="I1583">
        <v>46</v>
      </c>
      <c r="J1583">
        <v>18</v>
      </c>
      <c r="K1583">
        <v>0</v>
      </c>
      <c r="L1583">
        <v>4</v>
      </c>
      <c r="M1583">
        <v>0</v>
      </c>
      <c r="N1583">
        <v>0</v>
      </c>
      <c r="O1583">
        <v>1</v>
      </c>
      <c r="P1583">
        <f>IF(Table13[[#This Row],[MntWines]] = 0,"",Table13[[#This Row],[MntWines]])</f>
        <v>18</v>
      </c>
      <c r="Q1583" t="str">
        <f>IF(Table13[[#This Row],[MntFruits]] = 0, "",Table13[[#This Row],[MntFruits]])</f>
        <v/>
      </c>
      <c r="R1583">
        <f>IF(Table13[[#This Row],[MntMeatProducts]] = 0, "",Table13[[#This Row],[MntMeatProducts]])</f>
        <v>4</v>
      </c>
      <c r="S1583" t="str">
        <f>IF(Table13[[#This Row],[MntFishProducts]] = 0, "",Table13[[#This Row],[MntFishProducts]])</f>
        <v/>
      </c>
      <c r="T1583" t="str">
        <f>IF(Table13[[#This Row],[MntSweetProducts]] = 0, "",Table13[[#This Row],[MntSweetProducts]])</f>
        <v/>
      </c>
      <c r="U1583">
        <f>IF(Table13[[#This Row],[MntGoldProds]] = 0, "",Table13[[#This Row],[MntGoldProds]])</f>
        <v>1</v>
      </c>
      <c r="V1583">
        <v>1</v>
      </c>
      <c r="W1583">
        <v>1</v>
      </c>
      <c r="X1583">
        <v>0</v>
      </c>
      <c r="Y1583">
        <v>3</v>
      </c>
      <c r="Z1583">
        <v>7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43</v>
      </c>
      <c r="AI1583" s="13">
        <f>SUM(Table13[[#This Row],[MntWines]:[MntGoldProds]])</f>
        <v>23</v>
      </c>
      <c r="AJ1583" s="13">
        <f>AVERAGE(Table13[[#This Row],[MntWines]:[MntGoldProds]])</f>
        <v>3.8333333333333335</v>
      </c>
      <c r="AK1583">
        <f>IF(Table13[[#This Row],[Total Number of Purchases]]=0,0,Table13[[#This Row],[Total Spend]]/Table13[[#This Row],[Total Number of Purchases]])</f>
        <v>4.5999999999999996</v>
      </c>
      <c r="AM1583">
        <f>SUM(Table13[[#This Row],[NumDealsPurchases]:[NumStorePurchases]])</f>
        <v>5</v>
      </c>
      <c r="AN1583" s="14">
        <f>Snapshot_Date-Table13[[#This Row],[Dt_Customer]]</f>
        <v>304</v>
      </c>
      <c r="AP1583" s="13">
        <f>Table13[[#This Row],[NumDealsPurchases]]/Table13[[#This Row],[Total Number of Purchases]]*100</f>
        <v>20</v>
      </c>
      <c r="AQ1583">
        <f>6-ROUNDUP(_xlfn.PERCENTRANK.INC(Table13[Recency],Table13[[#This Row],[Recency]])*5, 0)</f>
        <v>3</v>
      </c>
      <c r="AR1583">
        <f>ROUNDUP(_xlfn.PERCENTRANK.INC(Table13[Total Number of Purchases],Table13[[#This Row],[Total Number of Purchases]])*5,0)</f>
        <v>1</v>
      </c>
      <c r="AS1583">
        <f>ROUNDUP(_xlfn.PERCENTRANK.INC(Table13[Total Spend],Table13[[#This Row],[Total Spend]])*5,0)</f>
        <v>1</v>
      </c>
      <c r="AT1583" t="str">
        <f>Table13[[#This Row],[Recency Score]]&amp;Table13[[#This Row],[Frequency Score]]&amp;Table13[[#This Row],[Monetary Score]]</f>
        <v>311</v>
      </c>
      <c r="AU1583" t="str">
        <f t="shared" si="24"/>
        <v>Needs Attention</v>
      </c>
      <c r="AW1583" s="13">
        <f>DATEDIF(Table13[[#This Row],[Dt_Customer]], Snapshot_Date, "d")</f>
        <v>304</v>
      </c>
      <c r="AX1583" s="13">
        <f>Table13[[#This Row],[CL if today]]/365</f>
        <v>0.83287671232876714</v>
      </c>
      <c r="AY1583">
        <f>Table13[[#This Row],[Total Number of Purchases]]/Table13[[#This Row],[Corrected CL]]</f>
        <v>6.0032894736842106</v>
      </c>
      <c r="AZ1583">
        <f>Table13[[#This Row],[Average Order Value (AOV)]]*Table13[[#This Row],[Freq per Year]]</f>
        <v>27.615131578947366</v>
      </c>
      <c r="BA1583">
        <f>Table13[[#This Row],[Total Spend]]/Table13[[#This Row],[Corrected CL]]</f>
        <v>27.615131578947366</v>
      </c>
      <c r="BB1583">
        <v>1162.7687296416939</v>
      </c>
      <c r="BC1583" s="1">
        <f>Table13[[#This Row],[Dt_Customer]]+Table13[[#This Row],[Recency]]</f>
        <v>41658</v>
      </c>
      <c r="BD1583" s="16" t="str">
        <f>IF(COUNTIF(A:A, A1583) &gt; 1, "Duplicate", "Unique")</f>
        <v>Unique</v>
      </c>
    </row>
    <row r="1584" spans="1:56" x14ac:dyDescent="0.3">
      <c r="A1584">
        <v>9119</v>
      </c>
      <c r="B1584">
        <v>1950</v>
      </c>
      <c r="C1584" t="s">
        <v>28</v>
      </c>
      <c r="D1584" t="s">
        <v>35</v>
      </c>
      <c r="E1584">
        <v>60905</v>
      </c>
      <c r="F1584">
        <v>0</v>
      </c>
      <c r="G1584">
        <v>1</v>
      </c>
      <c r="H1584" s="1">
        <v>41613</v>
      </c>
      <c r="I1584">
        <v>27</v>
      </c>
      <c r="J1584">
        <v>208</v>
      </c>
      <c r="K1584">
        <v>17</v>
      </c>
      <c r="L1584">
        <v>76</v>
      </c>
      <c r="M1584">
        <v>36</v>
      </c>
      <c r="N1584">
        <v>17</v>
      </c>
      <c r="O1584">
        <v>38</v>
      </c>
      <c r="P1584">
        <f>IF(Table13[[#This Row],[MntWines]] = 0,"",Table13[[#This Row],[MntWines]])</f>
        <v>208</v>
      </c>
      <c r="Q1584">
        <f>IF(Table13[[#This Row],[MntFruits]] = 0, "",Table13[[#This Row],[MntFruits]])</f>
        <v>17</v>
      </c>
      <c r="R1584">
        <f>IF(Table13[[#This Row],[MntMeatProducts]] = 0, "",Table13[[#This Row],[MntMeatProducts]])</f>
        <v>76</v>
      </c>
      <c r="S1584">
        <f>IF(Table13[[#This Row],[MntFishProducts]] = 0, "",Table13[[#This Row],[MntFishProducts]])</f>
        <v>36</v>
      </c>
      <c r="T1584">
        <f>IF(Table13[[#This Row],[MntSweetProducts]] = 0, "",Table13[[#This Row],[MntSweetProducts]])</f>
        <v>17</v>
      </c>
      <c r="U1584">
        <f>IF(Table13[[#This Row],[MntGoldProds]] = 0, "",Table13[[#This Row],[MntGoldProds]])</f>
        <v>38</v>
      </c>
      <c r="V1584">
        <v>2</v>
      </c>
      <c r="W1584">
        <v>3</v>
      </c>
      <c r="X1584">
        <v>3</v>
      </c>
      <c r="Y1584">
        <v>7</v>
      </c>
      <c r="Z1584">
        <v>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34</v>
      </c>
      <c r="AI1584" s="13">
        <f>SUM(Table13[[#This Row],[MntWines]:[MntGoldProds]])</f>
        <v>392</v>
      </c>
      <c r="AJ1584" s="13">
        <f>AVERAGE(Table13[[#This Row],[MntWines]:[MntGoldProds]])</f>
        <v>65.333333333333329</v>
      </c>
      <c r="AK1584">
        <f>IF(Table13[[#This Row],[Total Number of Purchases]]=0,0,Table13[[#This Row],[Total Spend]]/Table13[[#This Row],[Total Number of Purchases]])</f>
        <v>26.133333333333333</v>
      </c>
      <c r="AM1584">
        <f>SUM(Table13[[#This Row],[NumDealsPurchases]:[NumStorePurchases]])</f>
        <v>15</v>
      </c>
      <c r="AN1584" s="14">
        <f>Snapshot_Date-Table13[[#This Row],[Dt_Customer]]</f>
        <v>303</v>
      </c>
      <c r="AP1584" s="13">
        <f>Table13[[#This Row],[NumDealsPurchases]]/Table13[[#This Row],[Total Number of Purchases]]*100</f>
        <v>13.333333333333334</v>
      </c>
      <c r="AQ1584">
        <f>6-ROUNDUP(_xlfn.PERCENTRANK.INC(Table13[Recency],Table13[[#This Row],[Recency]])*5, 0)</f>
        <v>4</v>
      </c>
      <c r="AR1584">
        <f>ROUNDUP(_xlfn.PERCENTRANK.INC(Table13[Total Number of Purchases],Table13[[#This Row],[Total Number of Purchases]])*5,0)</f>
        <v>3</v>
      </c>
      <c r="AS1584">
        <f>ROUNDUP(_xlfn.PERCENTRANK.INC(Table13[Total Spend],Table13[[#This Row],[Total Spend]])*5,0)</f>
        <v>3</v>
      </c>
      <c r="AT1584" t="str">
        <f>Table13[[#This Row],[Recency Score]]&amp;Table13[[#This Row],[Frequency Score]]&amp;Table13[[#This Row],[Monetary Score]]</f>
        <v>433</v>
      </c>
      <c r="AU1584" t="str">
        <f t="shared" si="24"/>
        <v>Potential Loyalists</v>
      </c>
      <c r="AW1584" s="13">
        <f>DATEDIF(Table13[[#This Row],[Dt_Customer]], Snapshot_Date, "d")</f>
        <v>303</v>
      </c>
      <c r="AX1584" s="13">
        <f>Table13[[#This Row],[CL if today]]/365</f>
        <v>0.83013698630136989</v>
      </c>
      <c r="AY1584">
        <f>Table13[[#This Row],[Total Number of Purchases]]/Table13[[#This Row],[Corrected CL]]</f>
        <v>18.06930693069307</v>
      </c>
      <c r="AZ1584">
        <f>Table13[[#This Row],[Average Order Value (AOV)]]*Table13[[#This Row],[Freq per Year]]</f>
        <v>472.21122112211225</v>
      </c>
      <c r="BA1584">
        <f>Table13[[#This Row],[Total Spend]]/Table13[[#This Row],[Corrected CL]]</f>
        <v>472.21122112211219</v>
      </c>
      <c r="BB1584">
        <v>33.398692810457518</v>
      </c>
      <c r="BC1584" s="1">
        <f>Table13[[#This Row],[Dt_Customer]]+Table13[[#This Row],[Recency]]</f>
        <v>41640</v>
      </c>
      <c r="BD1584" s="16" t="str">
        <f>IF(COUNTIF(A:A, A1584) &gt; 1, "Duplicate", "Unique")</f>
        <v>Unique</v>
      </c>
    </row>
    <row r="1585" spans="1:56" x14ac:dyDescent="0.3">
      <c r="A1585">
        <v>6049</v>
      </c>
      <c r="B1585">
        <v>1982</v>
      </c>
      <c r="C1585" t="s">
        <v>41</v>
      </c>
      <c r="D1585" t="s">
        <v>35</v>
      </c>
      <c r="E1585">
        <v>73450</v>
      </c>
      <c r="F1585">
        <v>0</v>
      </c>
      <c r="G1585">
        <v>0</v>
      </c>
      <c r="H1585" s="1">
        <v>41613</v>
      </c>
      <c r="I1585">
        <v>85</v>
      </c>
      <c r="J1585">
        <v>1142</v>
      </c>
      <c r="K1585">
        <v>51</v>
      </c>
      <c r="L1585">
        <v>415</v>
      </c>
      <c r="M1585">
        <v>90</v>
      </c>
      <c r="N1585">
        <v>69</v>
      </c>
      <c r="O1585">
        <v>37</v>
      </c>
      <c r="P1585">
        <f>IF(Table13[[#This Row],[MntWines]] = 0,"",Table13[[#This Row],[MntWines]])</f>
        <v>1142</v>
      </c>
      <c r="Q1585">
        <f>IF(Table13[[#This Row],[MntFruits]] = 0, "",Table13[[#This Row],[MntFruits]])</f>
        <v>51</v>
      </c>
      <c r="R1585">
        <f>IF(Table13[[#This Row],[MntMeatProducts]] = 0, "",Table13[[#This Row],[MntMeatProducts]])</f>
        <v>415</v>
      </c>
      <c r="S1585">
        <f>IF(Table13[[#This Row],[MntFishProducts]] = 0, "",Table13[[#This Row],[MntFishProducts]])</f>
        <v>90</v>
      </c>
      <c r="T1585">
        <f>IF(Table13[[#This Row],[MntSweetProducts]] = 0, "",Table13[[#This Row],[MntSweetProducts]])</f>
        <v>69</v>
      </c>
      <c r="U1585">
        <f>IF(Table13[[#This Row],[MntGoldProds]] = 0, "",Table13[[#This Row],[MntGoldProds]])</f>
        <v>37</v>
      </c>
      <c r="V1585">
        <v>1</v>
      </c>
      <c r="W1585">
        <v>7</v>
      </c>
      <c r="X1585">
        <v>8</v>
      </c>
      <c r="Y1585">
        <v>11</v>
      </c>
      <c r="Z1585">
        <v>3</v>
      </c>
      <c r="AA1585">
        <v>1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 t="s">
        <v>30</v>
      </c>
      <c r="AI1585" s="13">
        <f>SUM(Table13[[#This Row],[MntWines]:[MntGoldProds]])</f>
        <v>1804</v>
      </c>
      <c r="AJ1585" s="13">
        <f>AVERAGE(Table13[[#This Row],[MntWines]:[MntGoldProds]])</f>
        <v>300.66666666666669</v>
      </c>
      <c r="AK1585">
        <f>IF(Table13[[#This Row],[Total Number of Purchases]]=0,0,Table13[[#This Row],[Total Spend]]/Table13[[#This Row],[Total Number of Purchases]])</f>
        <v>66.81481481481481</v>
      </c>
      <c r="AM1585">
        <f>SUM(Table13[[#This Row],[NumDealsPurchases]:[NumStorePurchases]])</f>
        <v>27</v>
      </c>
      <c r="AN1585" s="14">
        <f>Snapshot_Date-Table13[[#This Row],[Dt_Customer]]</f>
        <v>303</v>
      </c>
      <c r="AP1585" s="13">
        <f>Table13[[#This Row],[NumDealsPurchases]]/Table13[[#This Row],[Total Number of Purchases]]*100</f>
        <v>3.7037037037037033</v>
      </c>
      <c r="AQ1585">
        <f>6-ROUNDUP(_xlfn.PERCENTRANK.INC(Table13[Recency],Table13[[#This Row],[Recency]])*5, 0)</f>
        <v>1</v>
      </c>
      <c r="AR1585">
        <f>ROUNDUP(_xlfn.PERCENTRANK.INC(Table13[Total Number of Purchases],Table13[[#This Row],[Total Number of Purchases]])*5,0)</f>
        <v>5</v>
      </c>
      <c r="AS1585">
        <f>ROUNDUP(_xlfn.PERCENTRANK.INC(Table13[Total Spend],Table13[[#This Row],[Total Spend]])*5,0)</f>
        <v>5</v>
      </c>
      <c r="AT1585" t="str">
        <f>Table13[[#This Row],[Recency Score]]&amp;Table13[[#This Row],[Frequency Score]]&amp;Table13[[#This Row],[Monetary Score]]</f>
        <v>155</v>
      </c>
      <c r="AU1585" t="str">
        <f t="shared" si="24"/>
        <v>Frequent Buyers</v>
      </c>
      <c r="AW1585" s="13">
        <f>DATEDIF(Table13[[#This Row],[Dt_Customer]], Snapshot_Date, "d")</f>
        <v>303</v>
      </c>
      <c r="AX1585" s="13">
        <f>Table13[[#This Row],[CL if today]]/365</f>
        <v>0.83013698630136989</v>
      </c>
      <c r="AY1585">
        <f>Table13[[#This Row],[Total Number of Purchases]]/Table13[[#This Row],[Corrected CL]]</f>
        <v>32.524752475247524</v>
      </c>
      <c r="AZ1585">
        <f>Table13[[#This Row],[Average Order Value (AOV)]]*Table13[[#This Row],[Freq per Year]]</f>
        <v>2173.1353135313529</v>
      </c>
      <c r="BA1585">
        <f>Table13[[#This Row],[Total Spend]]/Table13[[#This Row],[Corrected CL]]</f>
        <v>2173.1353135313529</v>
      </c>
      <c r="BB1585">
        <v>1127.2058823529412</v>
      </c>
      <c r="BC1585" s="1">
        <f>Table13[[#This Row],[Dt_Customer]]+Table13[[#This Row],[Recency]]</f>
        <v>41698</v>
      </c>
      <c r="BD1585" s="16" t="str">
        <f>IF(COUNTIF(A:A, A1585) &gt; 1, "Duplicate", "Unique")</f>
        <v>Unique</v>
      </c>
    </row>
    <row r="1586" spans="1:56" x14ac:dyDescent="0.3">
      <c r="A1586">
        <v>4137</v>
      </c>
      <c r="B1586">
        <v>1948</v>
      </c>
      <c r="C1586" t="s">
        <v>28</v>
      </c>
      <c r="D1586" t="s">
        <v>35</v>
      </c>
      <c r="E1586">
        <v>70666</v>
      </c>
      <c r="F1586">
        <v>0</v>
      </c>
      <c r="G1586">
        <v>0</v>
      </c>
      <c r="H1586" s="1">
        <v>41614</v>
      </c>
      <c r="I1586">
        <v>29</v>
      </c>
      <c r="J1586">
        <v>398</v>
      </c>
      <c r="K1586">
        <v>40</v>
      </c>
      <c r="L1586">
        <v>367</v>
      </c>
      <c r="M1586">
        <v>119</v>
      </c>
      <c r="N1586">
        <v>122</v>
      </c>
      <c r="O1586">
        <v>30</v>
      </c>
      <c r="P1586">
        <f>IF(Table13[[#This Row],[MntWines]] = 0,"",Table13[[#This Row],[MntWines]])</f>
        <v>398</v>
      </c>
      <c r="Q1586">
        <f>IF(Table13[[#This Row],[MntFruits]] = 0, "",Table13[[#This Row],[MntFruits]])</f>
        <v>40</v>
      </c>
      <c r="R1586">
        <f>IF(Table13[[#This Row],[MntMeatProducts]] = 0, "",Table13[[#This Row],[MntMeatProducts]])</f>
        <v>367</v>
      </c>
      <c r="S1586">
        <f>IF(Table13[[#This Row],[MntFishProducts]] = 0, "",Table13[[#This Row],[MntFishProducts]])</f>
        <v>119</v>
      </c>
      <c r="T1586">
        <f>IF(Table13[[#This Row],[MntSweetProducts]] = 0, "",Table13[[#This Row],[MntSweetProducts]])</f>
        <v>122</v>
      </c>
      <c r="U1586">
        <f>IF(Table13[[#This Row],[MntGoldProds]] = 0, "",Table13[[#This Row],[MntGoldProds]])</f>
        <v>30</v>
      </c>
      <c r="V1586">
        <v>1</v>
      </c>
      <c r="W1586">
        <v>7</v>
      </c>
      <c r="X1586">
        <v>4</v>
      </c>
      <c r="Y1586">
        <v>4</v>
      </c>
      <c r="Z1586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36</v>
      </c>
      <c r="AI1586" s="13">
        <f>SUM(Table13[[#This Row],[MntWines]:[MntGoldProds]])</f>
        <v>1076</v>
      </c>
      <c r="AJ1586" s="13">
        <f>AVERAGE(Table13[[#This Row],[MntWines]:[MntGoldProds]])</f>
        <v>179.33333333333334</v>
      </c>
      <c r="AK1586">
        <f>IF(Table13[[#This Row],[Total Number of Purchases]]=0,0,Table13[[#This Row],[Total Spend]]/Table13[[#This Row],[Total Number of Purchases]])</f>
        <v>67.25</v>
      </c>
      <c r="AM1586">
        <f>SUM(Table13[[#This Row],[NumDealsPurchases]:[NumStorePurchases]])</f>
        <v>16</v>
      </c>
      <c r="AN1586" s="14">
        <f>Snapshot_Date-Table13[[#This Row],[Dt_Customer]]</f>
        <v>302</v>
      </c>
      <c r="AP1586" s="13">
        <f>Table13[[#This Row],[NumDealsPurchases]]/Table13[[#This Row],[Total Number of Purchases]]*100</f>
        <v>6.25</v>
      </c>
      <c r="AQ1586">
        <f>6-ROUNDUP(_xlfn.PERCENTRANK.INC(Table13[Recency],Table13[[#This Row],[Recency]])*5, 0)</f>
        <v>4</v>
      </c>
      <c r="AR1586">
        <f>ROUNDUP(_xlfn.PERCENTRANK.INC(Table13[Total Number of Purchases],Table13[[#This Row],[Total Number of Purchases]])*5,0)</f>
        <v>3</v>
      </c>
      <c r="AS1586">
        <f>ROUNDUP(_xlfn.PERCENTRANK.INC(Table13[Total Spend],Table13[[#This Row],[Total Spend]])*5,0)</f>
        <v>4</v>
      </c>
      <c r="AT1586" t="str">
        <f>Table13[[#This Row],[Recency Score]]&amp;Table13[[#This Row],[Frequency Score]]&amp;Table13[[#This Row],[Monetary Score]]</f>
        <v>434</v>
      </c>
      <c r="AU1586" t="str">
        <f t="shared" si="24"/>
        <v>Potential Loyalists</v>
      </c>
      <c r="AW1586" s="13">
        <f>DATEDIF(Table13[[#This Row],[Dt_Customer]], Snapshot_Date, "d")</f>
        <v>302</v>
      </c>
      <c r="AX1586" s="13">
        <f>Table13[[#This Row],[CL if today]]/365</f>
        <v>0.82739726027397265</v>
      </c>
      <c r="AY1586">
        <f>Table13[[#This Row],[Total Number of Purchases]]/Table13[[#This Row],[Corrected CL]]</f>
        <v>19.337748344370858</v>
      </c>
      <c r="AZ1586">
        <f>Table13[[#This Row],[Average Order Value (AOV)]]*Table13[[#This Row],[Freq per Year]]</f>
        <v>1300.4635761589402</v>
      </c>
      <c r="BA1586">
        <f>Table13[[#This Row],[Total Spend]]/Table13[[#This Row],[Corrected CL]]</f>
        <v>1300.4635761589404</v>
      </c>
      <c r="BB1586">
        <v>1216.266447368421</v>
      </c>
      <c r="BC1586" s="1">
        <f>Table13[[#This Row],[Dt_Customer]]+Table13[[#This Row],[Recency]]</f>
        <v>41643</v>
      </c>
      <c r="BD1586" s="16" t="str">
        <f>IF(COUNTIF(A:A, A1586) &gt; 1, "Duplicate", "Unique")</f>
        <v>Unique</v>
      </c>
    </row>
    <row r="1587" spans="1:56" x14ac:dyDescent="0.3">
      <c r="A1587">
        <v>6515</v>
      </c>
      <c r="B1587">
        <v>1977</v>
      </c>
      <c r="C1587" t="s">
        <v>28</v>
      </c>
      <c r="D1587" t="s">
        <v>35</v>
      </c>
      <c r="E1587">
        <v>39771</v>
      </c>
      <c r="F1587">
        <v>1</v>
      </c>
      <c r="G1587">
        <v>0</v>
      </c>
      <c r="H1587" s="1">
        <v>41614</v>
      </c>
      <c r="I1587">
        <v>92</v>
      </c>
      <c r="J1587">
        <v>6</v>
      </c>
      <c r="K1587">
        <v>2</v>
      </c>
      <c r="L1587">
        <v>18</v>
      </c>
      <c r="M1587">
        <v>2</v>
      </c>
      <c r="N1587">
        <v>8</v>
      </c>
      <c r="O1587">
        <v>14</v>
      </c>
      <c r="P1587">
        <f>IF(Table13[[#This Row],[MntWines]] = 0,"",Table13[[#This Row],[MntWines]])</f>
        <v>6</v>
      </c>
      <c r="Q1587">
        <f>IF(Table13[[#This Row],[MntFruits]] = 0, "",Table13[[#This Row],[MntFruits]])</f>
        <v>2</v>
      </c>
      <c r="R1587">
        <f>IF(Table13[[#This Row],[MntMeatProducts]] = 0, "",Table13[[#This Row],[MntMeatProducts]])</f>
        <v>18</v>
      </c>
      <c r="S1587">
        <f>IF(Table13[[#This Row],[MntFishProducts]] = 0, "",Table13[[#This Row],[MntFishProducts]])</f>
        <v>2</v>
      </c>
      <c r="T1587">
        <f>IF(Table13[[#This Row],[MntSweetProducts]] = 0, "",Table13[[#This Row],[MntSweetProducts]])</f>
        <v>8</v>
      </c>
      <c r="U1587">
        <f>IF(Table13[[#This Row],[MntGoldProds]] = 0, "",Table13[[#This Row],[MntGoldProds]])</f>
        <v>14</v>
      </c>
      <c r="V1587">
        <v>1</v>
      </c>
      <c r="W1587">
        <v>2</v>
      </c>
      <c r="X1587">
        <v>0</v>
      </c>
      <c r="Y1587">
        <v>3</v>
      </c>
      <c r="Z1587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43</v>
      </c>
      <c r="AI1587" s="13">
        <f>SUM(Table13[[#This Row],[MntWines]:[MntGoldProds]])</f>
        <v>50</v>
      </c>
      <c r="AJ1587" s="13">
        <f>AVERAGE(Table13[[#This Row],[MntWines]:[MntGoldProds]])</f>
        <v>8.3333333333333339</v>
      </c>
      <c r="AK1587">
        <f>IF(Table13[[#This Row],[Total Number of Purchases]]=0,0,Table13[[#This Row],[Total Spend]]/Table13[[#This Row],[Total Number of Purchases]])</f>
        <v>8.3333333333333339</v>
      </c>
      <c r="AM1587">
        <f>SUM(Table13[[#This Row],[NumDealsPurchases]:[NumStorePurchases]])</f>
        <v>6</v>
      </c>
      <c r="AN1587" s="14">
        <f>Snapshot_Date-Table13[[#This Row],[Dt_Customer]]</f>
        <v>302</v>
      </c>
      <c r="AP1587" s="13">
        <f>Table13[[#This Row],[NumDealsPurchases]]/Table13[[#This Row],[Total Number of Purchases]]*100</f>
        <v>16.666666666666664</v>
      </c>
      <c r="AQ1587">
        <f>6-ROUNDUP(_xlfn.PERCENTRANK.INC(Table13[Recency],Table13[[#This Row],[Recency]])*5, 0)</f>
        <v>1</v>
      </c>
      <c r="AR1587">
        <f>ROUNDUP(_xlfn.PERCENTRANK.INC(Table13[Total Number of Purchases],Table13[[#This Row],[Total Number of Purchases]])*5,0)</f>
        <v>1</v>
      </c>
      <c r="AS1587">
        <f>ROUNDUP(_xlfn.PERCENTRANK.INC(Table13[Total Spend],Table13[[#This Row],[Total Spend]])*5,0)</f>
        <v>1</v>
      </c>
      <c r="AT1587" t="str">
        <f>Table13[[#This Row],[Recency Score]]&amp;Table13[[#This Row],[Frequency Score]]&amp;Table13[[#This Row],[Monetary Score]]</f>
        <v>111</v>
      </c>
      <c r="AU1587" t="str">
        <f t="shared" si="24"/>
        <v>Lost</v>
      </c>
      <c r="AW1587" s="13">
        <f>DATEDIF(Table13[[#This Row],[Dt_Customer]], Snapshot_Date, "d")</f>
        <v>302</v>
      </c>
      <c r="AX1587" s="13">
        <f>Table13[[#This Row],[CL if today]]/365</f>
        <v>0.82739726027397265</v>
      </c>
      <c r="AY1587">
        <f>Table13[[#This Row],[Total Number of Purchases]]/Table13[[#This Row],[Corrected CL]]</f>
        <v>7.2516556291390728</v>
      </c>
      <c r="AZ1587">
        <f>Table13[[#This Row],[Average Order Value (AOV)]]*Table13[[#This Row],[Freq per Year]]</f>
        <v>60.430463576158942</v>
      </c>
      <c r="BA1587">
        <f>Table13[[#This Row],[Total Spend]]/Table13[[#This Row],[Corrected CL]]</f>
        <v>60.430463576158935</v>
      </c>
      <c r="BB1587">
        <v>160.36065573770492</v>
      </c>
      <c r="BC1587" s="1">
        <f>Table13[[#This Row],[Dt_Customer]]+Table13[[#This Row],[Recency]]</f>
        <v>41706</v>
      </c>
      <c r="BD1587" s="16" t="str">
        <f>IF(COUNTIF(A:A, A1587) &gt; 1, "Duplicate", "Unique")</f>
        <v>Unique</v>
      </c>
    </row>
    <row r="1588" spans="1:56" x14ac:dyDescent="0.3">
      <c r="A1588">
        <v>10530</v>
      </c>
      <c r="B1588">
        <v>1959</v>
      </c>
      <c r="C1588" t="s">
        <v>37</v>
      </c>
      <c r="D1588" t="s">
        <v>42</v>
      </c>
      <c r="E1588">
        <v>67786</v>
      </c>
      <c r="F1588">
        <v>0</v>
      </c>
      <c r="G1588">
        <v>0</v>
      </c>
      <c r="H1588" s="1">
        <v>41615</v>
      </c>
      <c r="I1588">
        <v>0</v>
      </c>
      <c r="J1588">
        <v>431</v>
      </c>
      <c r="K1588">
        <v>82</v>
      </c>
      <c r="L1588">
        <v>441</v>
      </c>
      <c r="M1588">
        <v>80</v>
      </c>
      <c r="N1588">
        <v>20</v>
      </c>
      <c r="O1588">
        <v>102</v>
      </c>
      <c r="P1588">
        <f>IF(Table13[[#This Row],[MntWines]] = 0,"",Table13[[#This Row],[MntWines]])</f>
        <v>431</v>
      </c>
      <c r="Q1588">
        <f>IF(Table13[[#This Row],[MntFruits]] = 0, "",Table13[[#This Row],[MntFruits]])</f>
        <v>82</v>
      </c>
      <c r="R1588">
        <f>IF(Table13[[#This Row],[MntMeatProducts]] = 0, "",Table13[[#This Row],[MntMeatProducts]])</f>
        <v>441</v>
      </c>
      <c r="S1588">
        <f>IF(Table13[[#This Row],[MntFishProducts]] = 0, "",Table13[[#This Row],[MntFishProducts]])</f>
        <v>80</v>
      </c>
      <c r="T1588">
        <f>IF(Table13[[#This Row],[MntSweetProducts]] = 0, "",Table13[[#This Row],[MntSweetProducts]])</f>
        <v>20</v>
      </c>
      <c r="U1588">
        <f>IF(Table13[[#This Row],[MntGoldProds]] = 0, "",Table13[[#This Row],[MntGoldProds]])</f>
        <v>102</v>
      </c>
      <c r="V1588">
        <v>1</v>
      </c>
      <c r="W1588">
        <v>3</v>
      </c>
      <c r="X1588">
        <v>6</v>
      </c>
      <c r="Y1588">
        <v>6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 t="s">
        <v>40</v>
      </c>
      <c r="AI1588" s="13">
        <f>SUM(Table13[[#This Row],[MntWines]:[MntGoldProds]])</f>
        <v>1156</v>
      </c>
      <c r="AJ1588" s="13">
        <f>AVERAGE(Table13[[#This Row],[MntWines]:[MntGoldProds]])</f>
        <v>192.66666666666666</v>
      </c>
      <c r="AK1588">
        <f>IF(Table13[[#This Row],[Total Number of Purchases]]=0,0,Table13[[#This Row],[Total Spend]]/Table13[[#This Row],[Total Number of Purchases]])</f>
        <v>72.25</v>
      </c>
      <c r="AM1588">
        <f>SUM(Table13[[#This Row],[NumDealsPurchases]:[NumStorePurchases]])</f>
        <v>16</v>
      </c>
      <c r="AN1588" s="14">
        <f>Snapshot_Date-Table13[[#This Row],[Dt_Customer]]</f>
        <v>301</v>
      </c>
      <c r="AP1588" s="13">
        <f>Table13[[#This Row],[NumDealsPurchases]]/Table13[[#This Row],[Total Number of Purchases]]*100</f>
        <v>6.25</v>
      </c>
      <c r="AQ1588">
        <f>6-ROUNDUP(_xlfn.PERCENTRANK.INC(Table13[Recency],Table13[[#This Row],[Recency]])*5, 0)</f>
        <v>6</v>
      </c>
      <c r="AR1588">
        <f>ROUNDUP(_xlfn.PERCENTRANK.INC(Table13[Total Number of Purchases],Table13[[#This Row],[Total Number of Purchases]])*5,0)</f>
        <v>3</v>
      </c>
      <c r="AS1588">
        <f>ROUNDUP(_xlfn.PERCENTRANK.INC(Table13[Total Spend],Table13[[#This Row],[Total Spend]])*5,0)</f>
        <v>4</v>
      </c>
      <c r="AT1588" t="str">
        <f>Table13[[#This Row],[Recency Score]]&amp;Table13[[#This Row],[Frequency Score]]&amp;Table13[[#This Row],[Monetary Score]]</f>
        <v>634</v>
      </c>
      <c r="AU1588" t="str">
        <f t="shared" si="24"/>
        <v>Others</v>
      </c>
      <c r="AW1588" s="13">
        <f>DATEDIF(Table13[[#This Row],[Dt_Customer]], Snapshot_Date, "d")</f>
        <v>301</v>
      </c>
      <c r="AX1588" s="13">
        <f>Table13[[#This Row],[CL if today]]/365</f>
        <v>0.8246575342465754</v>
      </c>
      <c r="AY1588">
        <f>Table13[[#This Row],[Total Number of Purchases]]/Table13[[#This Row],[Corrected CL]]</f>
        <v>19.401993355481725</v>
      </c>
      <c r="AZ1588">
        <f>Table13[[#This Row],[Average Order Value (AOV)]]*Table13[[#This Row],[Freq per Year]]</f>
        <v>1401.7940199335546</v>
      </c>
      <c r="BA1588">
        <f>Table13[[#This Row],[Total Spend]]/Table13[[#This Row],[Corrected CL]]</f>
        <v>1401.7940199335546</v>
      </c>
      <c r="BB1588">
        <v>472.21122112211219</v>
      </c>
      <c r="BC1588" s="1">
        <f>Table13[[#This Row],[Dt_Customer]]+Table13[[#This Row],[Recency]]</f>
        <v>41615</v>
      </c>
      <c r="BD1588" s="16" t="str">
        <f>IF(COUNTIF(A:A, A1588) &gt; 1, "Duplicate", "Unique")</f>
        <v>Unique</v>
      </c>
    </row>
    <row r="1589" spans="1:56" x14ac:dyDescent="0.3">
      <c r="A1589">
        <v>8527</v>
      </c>
      <c r="B1589">
        <v>1965</v>
      </c>
      <c r="C1589" t="s">
        <v>41</v>
      </c>
      <c r="D1589" t="s">
        <v>35</v>
      </c>
      <c r="E1589">
        <v>65735</v>
      </c>
      <c r="F1589">
        <v>1</v>
      </c>
      <c r="G1589">
        <v>1</v>
      </c>
      <c r="H1589" s="1">
        <v>41615</v>
      </c>
      <c r="I1589">
        <v>37</v>
      </c>
      <c r="J1589">
        <v>239</v>
      </c>
      <c r="K1589">
        <v>7</v>
      </c>
      <c r="L1589">
        <v>119</v>
      </c>
      <c r="M1589">
        <v>4</v>
      </c>
      <c r="N1589">
        <v>15</v>
      </c>
      <c r="O1589">
        <v>11</v>
      </c>
      <c r="P1589">
        <f>IF(Table13[[#This Row],[MntWines]] = 0,"",Table13[[#This Row],[MntWines]])</f>
        <v>239</v>
      </c>
      <c r="Q1589">
        <f>IF(Table13[[#This Row],[MntFruits]] = 0, "",Table13[[#This Row],[MntFruits]])</f>
        <v>7</v>
      </c>
      <c r="R1589">
        <f>IF(Table13[[#This Row],[MntMeatProducts]] = 0, "",Table13[[#This Row],[MntMeatProducts]])</f>
        <v>119</v>
      </c>
      <c r="S1589">
        <f>IF(Table13[[#This Row],[MntFishProducts]] = 0, "",Table13[[#This Row],[MntFishProducts]])</f>
        <v>4</v>
      </c>
      <c r="T1589">
        <f>IF(Table13[[#This Row],[MntSweetProducts]] = 0, "",Table13[[#This Row],[MntSweetProducts]])</f>
        <v>15</v>
      </c>
      <c r="U1589">
        <f>IF(Table13[[#This Row],[MntGoldProds]] = 0, "",Table13[[#This Row],[MntGoldProds]])</f>
        <v>11</v>
      </c>
      <c r="V1589">
        <v>5</v>
      </c>
      <c r="W1589">
        <v>6</v>
      </c>
      <c r="X1589">
        <v>2</v>
      </c>
      <c r="Y1589">
        <v>6</v>
      </c>
      <c r="Z1589">
        <v>7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30</v>
      </c>
      <c r="AI1589" s="13">
        <f>SUM(Table13[[#This Row],[MntWines]:[MntGoldProds]])</f>
        <v>395</v>
      </c>
      <c r="AJ1589" s="13">
        <f>AVERAGE(Table13[[#This Row],[MntWines]:[MntGoldProds]])</f>
        <v>65.833333333333329</v>
      </c>
      <c r="AK1589">
        <f>IF(Table13[[#This Row],[Total Number of Purchases]]=0,0,Table13[[#This Row],[Total Spend]]/Table13[[#This Row],[Total Number of Purchases]])</f>
        <v>20.789473684210527</v>
      </c>
      <c r="AM1589">
        <f>SUM(Table13[[#This Row],[NumDealsPurchases]:[NumStorePurchases]])</f>
        <v>19</v>
      </c>
      <c r="AN1589" s="14">
        <f>Snapshot_Date-Table13[[#This Row],[Dt_Customer]]</f>
        <v>301</v>
      </c>
      <c r="AP1589" s="13">
        <f>Table13[[#This Row],[NumDealsPurchases]]/Table13[[#This Row],[Total Number of Purchases]]*100</f>
        <v>26.315789473684209</v>
      </c>
      <c r="AQ1589">
        <f>6-ROUNDUP(_xlfn.PERCENTRANK.INC(Table13[Recency],Table13[[#This Row],[Recency]])*5, 0)</f>
        <v>4</v>
      </c>
      <c r="AR1589">
        <f>ROUNDUP(_xlfn.PERCENTRANK.INC(Table13[Total Number of Purchases],Table13[[#This Row],[Total Number of Purchases]])*5,0)</f>
        <v>4</v>
      </c>
      <c r="AS1589">
        <f>ROUNDUP(_xlfn.PERCENTRANK.INC(Table13[Total Spend],Table13[[#This Row],[Total Spend]])*5,0)</f>
        <v>3</v>
      </c>
      <c r="AT1589" t="str">
        <f>Table13[[#This Row],[Recency Score]]&amp;Table13[[#This Row],[Frequency Score]]&amp;Table13[[#This Row],[Monetary Score]]</f>
        <v>443</v>
      </c>
      <c r="AU1589" t="str">
        <f t="shared" si="24"/>
        <v>Potential Loyalists</v>
      </c>
      <c r="AW1589" s="13">
        <f>DATEDIF(Table13[[#This Row],[Dt_Customer]], Snapshot_Date, "d")</f>
        <v>301</v>
      </c>
      <c r="AX1589" s="13">
        <f>Table13[[#This Row],[CL if today]]/365</f>
        <v>0.8246575342465754</v>
      </c>
      <c r="AY1589">
        <f>Table13[[#This Row],[Total Number of Purchases]]/Table13[[#This Row],[Corrected CL]]</f>
        <v>23.03986710963455</v>
      </c>
      <c r="AZ1589">
        <f>Table13[[#This Row],[Average Order Value (AOV)]]*Table13[[#This Row],[Freq per Year]]</f>
        <v>478.98671096345515</v>
      </c>
      <c r="BA1589">
        <f>Table13[[#This Row],[Total Spend]]/Table13[[#This Row],[Corrected CL]]</f>
        <v>478.9867109634551</v>
      </c>
      <c r="BB1589">
        <v>24.013157894736842</v>
      </c>
      <c r="BC1589" s="1">
        <f>Table13[[#This Row],[Dt_Customer]]+Table13[[#This Row],[Recency]]</f>
        <v>41652</v>
      </c>
      <c r="BD1589" s="16" t="str">
        <f>IF(COUNTIF(A:A, A1589) &gt; 1, "Duplicate", "Unique")</f>
        <v>Unique</v>
      </c>
    </row>
    <row r="1590" spans="1:56" x14ac:dyDescent="0.3">
      <c r="A1590">
        <v>6237</v>
      </c>
      <c r="B1590">
        <v>1966</v>
      </c>
      <c r="C1590" t="s">
        <v>37</v>
      </c>
      <c r="D1590" t="s">
        <v>31</v>
      </c>
      <c r="E1590">
        <v>7144</v>
      </c>
      <c r="F1590">
        <v>0</v>
      </c>
      <c r="G1590">
        <v>2</v>
      </c>
      <c r="H1590" s="1">
        <v>41615</v>
      </c>
      <c r="I1590">
        <v>92</v>
      </c>
      <c r="J1590">
        <v>81</v>
      </c>
      <c r="K1590">
        <v>4</v>
      </c>
      <c r="L1590">
        <v>33</v>
      </c>
      <c r="M1590">
        <v>5</v>
      </c>
      <c r="N1590">
        <v>2</v>
      </c>
      <c r="O1590">
        <v>291</v>
      </c>
      <c r="P1590">
        <f>IF(Table13[[#This Row],[MntWines]] = 0,"",Table13[[#This Row],[MntWines]])</f>
        <v>81</v>
      </c>
      <c r="Q1590">
        <f>IF(Table13[[#This Row],[MntFruits]] = 0, "",Table13[[#This Row],[MntFruits]])</f>
        <v>4</v>
      </c>
      <c r="R1590">
        <f>IF(Table13[[#This Row],[MntMeatProducts]] = 0, "",Table13[[#This Row],[MntMeatProducts]])</f>
        <v>33</v>
      </c>
      <c r="S1590">
        <f>IF(Table13[[#This Row],[MntFishProducts]] = 0, "",Table13[[#This Row],[MntFishProducts]])</f>
        <v>5</v>
      </c>
      <c r="T1590">
        <f>IF(Table13[[#This Row],[MntSweetProducts]] = 0, "",Table13[[#This Row],[MntSweetProducts]])</f>
        <v>2</v>
      </c>
      <c r="U1590">
        <f>IF(Table13[[#This Row],[MntGoldProds]] = 0, "",Table13[[#This Row],[MntGoldProds]])</f>
        <v>291</v>
      </c>
      <c r="V1590">
        <v>0</v>
      </c>
      <c r="W1590">
        <v>23</v>
      </c>
      <c r="X1590">
        <v>1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 t="s">
        <v>30</v>
      </c>
      <c r="AI1590" s="13">
        <f>SUM(Table13[[#This Row],[MntWines]:[MntGoldProds]])</f>
        <v>416</v>
      </c>
      <c r="AJ1590" s="13">
        <f>AVERAGE(Table13[[#This Row],[MntWines]:[MntGoldProds]])</f>
        <v>69.333333333333329</v>
      </c>
      <c r="AK1590">
        <f>IF(Table13[[#This Row],[Total Number of Purchases]]=0,0,Table13[[#This Row],[Total Spend]]/Table13[[#This Row],[Total Number of Purchases]])</f>
        <v>16.64</v>
      </c>
      <c r="AM1590">
        <f>SUM(Table13[[#This Row],[NumDealsPurchases]:[NumStorePurchases]])</f>
        <v>25</v>
      </c>
      <c r="AN1590" s="14">
        <f>Snapshot_Date-Table13[[#This Row],[Dt_Customer]]</f>
        <v>301</v>
      </c>
      <c r="AP1590" s="13">
        <f>Table13[[#This Row],[NumDealsPurchases]]/Table13[[#This Row],[Total Number of Purchases]]*100</f>
        <v>0</v>
      </c>
      <c r="AQ1590">
        <f>6-ROUNDUP(_xlfn.PERCENTRANK.INC(Table13[Recency],Table13[[#This Row],[Recency]])*5, 0)</f>
        <v>1</v>
      </c>
      <c r="AR1590">
        <f>ROUNDUP(_xlfn.PERCENTRANK.INC(Table13[Total Number of Purchases],Table13[[#This Row],[Total Number of Purchases]])*5,0)</f>
        <v>5</v>
      </c>
      <c r="AS1590">
        <f>ROUNDUP(_xlfn.PERCENTRANK.INC(Table13[Total Spend],Table13[[#This Row],[Total Spend]])*5,0)</f>
        <v>3</v>
      </c>
      <c r="AT1590" t="str">
        <f>Table13[[#This Row],[Recency Score]]&amp;Table13[[#This Row],[Frequency Score]]&amp;Table13[[#This Row],[Monetary Score]]</f>
        <v>153</v>
      </c>
      <c r="AU1590" t="str">
        <f t="shared" si="24"/>
        <v>Frequent Buyers</v>
      </c>
      <c r="AW1590" s="13">
        <f>DATEDIF(Table13[[#This Row],[Dt_Customer]], Snapshot_Date, "d")</f>
        <v>301</v>
      </c>
      <c r="AX1590" s="13">
        <f>Table13[[#This Row],[CL if today]]/365</f>
        <v>0.8246575342465754</v>
      </c>
      <c r="AY1590">
        <f>Table13[[#This Row],[Total Number of Purchases]]/Table13[[#This Row],[Corrected CL]]</f>
        <v>30.315614617940199</v>
      </c>
      <c r="AZ1590">
        <f>Table13[[#This Row],[Average Order Value (AOV)]]*Table13[[#This Row],[Freq per Year]]</f>
        <v>504.45182724252493</v>
      </c>
      <c r="BA1590">
        <f>Table13[[#This Row],[Total Spend]]/Table13[[#This Row],[Corrected CL]]</f>
        <v>504.45182724252487</v>
      </c>
      <c r="BB1590">
        <v>27.615131578947366</v>
      </c>
      <c r="BC1590" s="1">
        <f>Table13[[#This Row],[Dt_Customer]]+Table13[[#This Row],[Recency]]</f>
        <v>41707</v>
      </c>
      <c r="BD1590" s="16" t="str">
        <f>IF(COUNTIF(A:A, A1590) &gt; 1, "Duplicate", "Unique")</f>
        <v>Unique</v>
      </c>
    </row>
    <row r="1591" spans="1:56" x14ac:dyDescent="0.3">
      <c r="A1591">
        <v>7128</v>
      </c>
      <c r="B1591">
        <v>1977</v>
      </c>
      <c r="C1591" t="s">
        <v>37</v>
      </c>
      <c r="D1591" t="s">
        <v>31</v>
      </c>
      <c r="E1591">
        <v>42997</v>
      </c>
      <c r="F1591">
        <v>1</v>
      </c>
      <c r="G1591">
        <v>1</v>
      </c>
      <c r="H1591" s="1">
        <v>41615</v>
      </c>
      <c r="I1591">
        <v>91</v>
      </c>
      <c r="J1591">
        <v>4</v>
      </c>
      <c r="K1591">
        <v>0</v>
      </c>
      <c r="L1591">
        <v>5</v>
      </c>
      <c r="M1591">
        <v>0</v>
      </c>
      <c r="N1591">
        <v>1</v>
      </c>
      <c r="O1591">
        <v>5</v>
      </c>
      <c r="P1591">
        <f>IF(Table13[[#This Row],[MntWines]] = 0,"",Table13[[#This Row],[MntWines]])</f>
        <v>4</v>
      </c>
      <c r="Q1591" t="str">
        <f>IF(Table13[[#This Row],[MntFruits]] = 0, "",Table13[[#This Row],[MntFruits]])</f>
        <v/>
      </c>
      <c r="R1591">
        <f>IF(Table13[[#This Row],[MntMeatProducts]] = 0, "",Table13[[#This Row],[MntMeatProducts]])</f>
        <v>5</v>
      </c>
      <c r="S1591" t="str">
        <f>IF(Table13[[#This Row],[MntFishProducts]] = 0, "",Table13[[#This Row],[MntFishProducts]])</f>
        <v/>
      </c>
      <c r="T1591">
        <f>IF(Table13[[#This Row],[MntSweetProducts]] = 0, "",Table13[[#This Row],[MntSweetProducts]])</f>
        <v>1</v>
      </c>
      <c r="U1591">
        <f>IF(Table13[[#This Row],[MntGoldProds]] = 0, "",Table13[[#This Row],[MntGoldProds]])</f>
        <v>5</v>
      </c>
      <c r="V1591">
        <v>1</v>
      </c>
      <c r="W1591">
        <v>1</v>
      </c>
      <c r="X1591">
        <v>0</v>
      </c>
      <c r="Y1591">
        <v>2</v>
      </c>
      <c r="Z1591">
        <v>7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 t="s">
        <v>30</v>
      </c>
      <c r="AI1591" s="13">
        <f>SUM(Table13[[#This Row],[MntWines]:[MntGoldProds]])</f>
        <v>15</v>
      </c>
      <c r="AJ1591" s="13">
        <f>AVERAGE(Table13[[#This Row],[MntWines]:[MntGoldProds]])</f>
        <v>2.5</v>
      </c>
      <c r="AK1591">
        <f>IF(Table13[[#This Row],[Total Number of Purchases]]=0,0,Table13[[#This Row],[Total Spend]]/Table13[[#This Row],[Total Number of Purchases]])</f>
        <v>3.75</v>
      </c>
      <c r="AM1591">
        <f>SUM(Table13[[#This Row],[NumDealsPurchases]:[NumStorePurchases]])</f>
        <v>4</v>
      </c>
      <c r="AN1591" s="14">
        <f>Snapshot_Date-Table13[[#This Row],[Dt_Customer]]</f>
        <v>301</v>
      </c>
      <c r="AP1591" s="13">
        <f>Table13[[#This Row],[NumDealsPurchases]]/Table13[[#This Row],[Total Number of Purchases]]*100</f>
        <v>25</v>
      </c>
      <c r="AQ1591">
        <f>6-ROUNDUP(_xlfn.PERCENTRANK.INC(Table13[Recency],Table13[[#This Row],[Recency]])*5, 0)</f>
        <v>1</v>
      </c>
      <c r="AR1591">
        <f>ROUNDUP(_xlfn.PERCENTRANK.INC(Table13[Total Number of Purchases],Table13[[#This Row],[Total Number of Purchases]])*5,0)</f>
        <v>1</v>
      </c>
      <c r="AS1591">
        <f>ROUNDUP(_xlfn.PERCENTRANK.INC(Table13[Total Spend],Table13[[#This Row],[Total Spend]])*5,0)</f>
        <v>1</v>
      </c>
      <c r="AT1591" t="str">
        <f>Table13[[#This Row],[Recency Score]]&amp;Table13[[#This Row],[Frequency Score]]&amp;Table13[[#This Row],[Monetary Score]]</f>
        <v>111</v>
      </c>
      <c r="AU1591" t="str">
        <f t="shared" si="24"/>
        <v>Lost</v>
      </c>
      <c r="AW1591" s="13">
        <f>DATEDIF(Table13[[#This Row],[Dt_Customer]], Snapshot_Date, "d")</f>
        <v>301</v>
      </c>
      <c r="AX1591" s="13">
        <f>Table13[[#This Row],[CL if today]]/365</f>
        <v>0.8246575342465754</v>
      </c>
      <c r="AY1591">
        <f>Table13[[#This Row],[Total Number of Purchases]]/Table13[[#This Row],[Corrected CL]]</f>
        <v>4.8504983388704312</v>
      </c>
      <c r="AZ1591">
        <f>Table13[[#This Row],[Average Order Value (AOV)]]*Table13[[#This Row],[Freq per Year]]</f>
        <v>18.189368770764116</v>
      </c>
      <c r="BA1591">
        <f>Table13[[#This Row],[Total Spend]]/Table13[[#This Row],[Corrected CL]]</f>
        <v>18.189368770764119</v>
      </c>
      <c r="BB1591">
        <v>491.06907894736838</v>
      </c>
      <c r="BC1591" s="1">
        <f>Table13[[#This Row],[Dt_Customer]]+Table13[[#This Row],[Recency]]</f>
        <v>41706</v>
      </c>
      <c r="BD1591" s="16" t="str">
        <f>IF(COUNTIF(A:A, A1591) &gt; 1, "Duplicate", "Unique")</f>
        <v>Unique</v>
      </c>
    </row>
    <row r="1592" spans="1:56" x14ac:dyDescent="0.3">
      <c r="A1592">
        <v>11191</v>
      </c>
      <c r="B1592">
        <v>1986</v>
      </c>
      <c r="C1592" t="s">
        <v>28</v>
      </c>
      <c r="D1592" t="s">
        <v>29</v>
      </c>
      <c r="E1592">
        <v>41411</v>
      </c>
      <c r="F1592">
        <v>0</v>
      </c>
      <c r="G1592">
        <v>0</v>
      </c>
      <c r="H1592" s="1">
        <v>41615</v>
      </c>
      <c r="I1592">
        <v>11</v>
      </c>
      <c r="J1592">
        <v>37</v>
      </c>
      <c r="K1592">
        <v>32</v>
      </c>
      <c r="L1592">
        <v>38</v>
      </c>
      <c r="M1592">
        <v>11</v>
      </c>
      <c r="N1592">
        <v>3</v>
      </c>
      <c r="O1592">
        <v>18</v>
      </c>
      <c r="P1592">
        <f>IF(Table13[[#This Row],[MntWines]] = 0,"",Table13[[#This Row],[MntWines]])</f>
        <v>37</v>
      </c>
      <c r="Q1592">
        <f>IF(Table13[[#This Row],[MntFruits]] = 0, "",Table13[[#This Row],[MntFruits]])</f>
        <v>32</v>
      </c>
      <c r="R1592">
        <f>IF(Table13[[#This Row],[MntMeatProducts]] = 0, "",Table13[[#This Row],[MntMeatProducts]])</f>
        <v>38</v>
      </c>
      <c r="S1592">
        <f>IF(Table13[[#This Row],[MntFishProducts]] = 0, "",Table13[[#This Row],[MntFishProducts]])</f>
        <v>11</v>
      </c>
      <c r="T1592">
        <f>IF(Table13[[#This Row],[MntSweetProducts]] = 0, "",Table13[[#This Row],[MntSweetProducts]])</f>
        <v>3</v>
      </c>
      <c r="U1592">
        <f>IF(Table13[[#This Row],[MntGoldProds]] = 0, "",Table13[[#This Row],[MntGoldProds]])</f>
        <v>18</v>
      </c>
      <c r="V1592">
        <v>1</v>
      </c>
      <c r="W1592">
        <v>2</v>
      </c>
      <c r="X1592">
        <v>1</v>
      </c>
      <c r="Y1592">
        <v>4</v>
      </c>
      <c r="Z1592">
        <v>6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30</v>
      </c>
      <c r="AI1592" s="13">
        <f>SUM(Table13[[#This Row],[MntWines]:[MntGoldProds]])</f>
        <v>139</v>
      </c>
      <c r="AJ1592" s="13">
        <f>AVERAGE(Table13[[#This Row],[MntWines]:[MntGoldProds]])</f>
        <v>23.166666666666668</v>
      </c>
      <c r="AK1592">
        <f>IF(Table13[[#This Row],[Total Number of Purchases]]=0,0,Table13[[#This Row],[Total Spend]]/Table13[[#This Row],[Total Number of Purchases]])</f>
        <v>17.375</v>
      </c>
      <c r="AM1592">
        <f>SUM(Table13[[#This Row],[NumDealsPurchases]:[NumStorePurchases]])</f>
        <v>8</v>
      </c>
      <c r="AN1592" s="14">
        <f>Snapshot_Date-Table13[[#This Row],[Dt_Customer]]</f>
        <v>301</v>
      </c>
      <c r="AP1592" s="13">
        <f>Table13[[#This Row],[NumDealsPurchases]]/Table13[[#This Row],[Total Number of Purchases]]*100</f>
        <v>12.5</v>
      </c>
      <c r="AQ1592">
        <f>6-ROUNDUP(_xlfn.PERCENTRANK.INC(Table13[Recency],Table13[[#This Row],[Recency]])*5, 0)</f>
        <v>5</v>
      </c>
      <c r="AR1592">
        <f>ROUNDUP(_xlfn.PERCENTRANK.INC(Table13[Total Number of Purchases],Table13[[#This Row],[Total Number of Purchases]])*5,0)</f>
        <v>2</v>
      </c>
      <c r="AS1592">
        <f>ROUNDUP(_xlfn.PERCENTRANK.INC(Table13[Total Spend],Table13[[#This Row],[Total Spend]])*5,0)</f>
        <v>2</v>
      </c>
      <c r="AT1592" t="str">
        <f>Table13[[#This Row],[Recency Score]]&amp;Table13[[#This Row],[Frequency Score]]&amp;Table13[[#This Row],[Monetary Score]]</f>
        <v>522</v>
      </c>
      <c r="AU1592" t="str">
        <f t="shared" si="24"/>
        <v>Others</v>
      </c>
      <c r="AW1592" s="13">
        <f>DATEDIF(Table13[[#This Row],[Dt_Customer]], Snapshot_Date, "d")</f>
        <v>301</v>
      </c>
      <c r="AX1592" s="13">
        <f>Table13[[#This Row],[CL if today]]/365</f>
        <v>0.8246575342465754</v>
      </c>
      <c r="AY1592">
        <f>Table13[[#This Row],[Total Number of Purchases]]/Table13[[#This Row],[Corrected CL]]</f>
        <v>9.7009966777408625</v>
      </c>
      <c r="AZ1592">
        <f>Table13[[#This Row],[Average Order Value (AOV)]]*Table13[[#This Row],[Freq per Year]]</f>
        <v>168.5548172757475</v>
      </c>
      <c r="BA1592">
        <f>Table13[[#This Row],[Total Spend]]/Table13[[#This Row],[Corrected CL]]</f>
        <v>168.5548172757475</v>
      </c>
      <c r="BB1592">
        <v>2173.1353135313529</v>
      </c>
      <c r="BC1592" s="1">
        <f>Table13[[#This Row],[Dt_Customer]]+Table13[[#This Row],[Recency]]</f>
        <v>41626</v>
      </c>
      <c r="BD1592" s="16" t="str">
        <f>IF(COUNTIF(A:A, A1592) &gt; 1, "Duplicate", "Unique")</f>
        <v>Unique</v>
      </c>
    </row>
    <row r="1593" spans="1:56" x14ac:dyDescent="0.3">
      <c r="A1593">
        <v>3153</v>
      </c>
      <c r="B1593">
        <v>1957</v>
      </c>
      <c r="C1593" t="s">
        <v>37</v>
      </c>
      <c r="D1593" t="s">
        <v>31</v>
      </c>
      <c r="E1593">
        <v>40737</v>
      </c>
      <c r="F1593">
        <v>2</v>
      </c>
      <c r="G1593">
        <v>1</v>
      </c>
      <c r="H1593" s="1">
        <v>41616</v>
      </c>
      <c r="I1593">
        <v>24</v>
      </c>
      <c r="J1593">
        <v>11</v>
      </c>
      <c r="K1593">
        <v>0</v>
      </c>
      <c r="L1593">
        <v>4</v>
      </c>
      <c r="M1593">
        <v>0</v>
      </c>
      <c r="N1593">
        <v>0</v>
      </c>
      <c r="O1593">
        <v>2</v>
      </c>
      <c r="P1593">
        <f>IF(Table13[[#This Row],[MntWines]] = 0,"",Table13[[#This Row],[MntWines]])</f>
        <v>11</v>
      </c>
      <c r="Q1593" t="str">
        <f>IF(Table13[[#This Row],[MntFruits]] = 0, "",Table13[[#This Row],[MntFruits]])</f>
        <v/>
      </c>
      <c r="R1593">
        <f>IF(Table13[[#This Row],[MntMeatProducts]] = 0, "",Table13[[#This Row],[MntMeatProducts]])</f>
        <v>4</v>
      </c>
      <c r="S1593" t="str">
        <f>IF(Table13[[#This Row],[MntFishProducts]] = 0, "",Table13[[#This Row],[MntFishProducts]])</f>
        <v/>
      </c>
      <c r="T1593" t="str">
        <f>IF(Table13[[#This Row],[MntSweetProducts]] = 0, "",Table13[[#This Row],[MntSweetProducts]])</f>
        <v/>
      </c>
      <c r="U1593">
        <f>IF(Table13[[#This Row],[MntGoldProds]] = 0, "",Table13[[#This Row],[MntGoldProds]])</f>
        <v>2</v>
      </c>
      <c r="V1593">
        <v>1</v>
      </c>
      <c r="W1593">
        <v>1</v>
      </c>
      <c r="X1593">
        <v>0</v>
      </c>
      <c r="Y1593">
        <v>2</v>
      </c>
      <c r="Z1593">
        <v>8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 t="s">
        <v>43</v>
      </c>
      <c r="AI1593" s="13">
        <f>SUM(Table13[[#This Row],[MntWines]:[MntGoldProds]])</f>
        <v>17</v>
      </c>
      <c r="AJ1593" s="13">
        <f>AVERAGE(Table13[[#This Row],[MntWines]:[MntGoldProds]])</f>
        <v>2.8333333333333335</v>
      </c>
      <c r="AK1593">
        <f>IF(Table13[[#This Row],[Total Number of Purchases]]=0,0,Table13[[#This Row],[Total Spend]]/Table13[[#This Row],[Total Number of Purchases]])</f>
        <v>4.25</v>
      </c>
      <c r="AM1593">
        <f>SUM(Table13[[#This Row],[NumDealsPurchases]:[NumStorePurchases]])</f>
        <v>4</v>
      </c>
      <c r="AN1593" s="14">
        <f>Snapshot_Date-Table13[[#This Row],[Dt_Customer]]</f>
        <v>300</v>
      </c>
      <c r="AP1593" s="13">
        <f>Table13[[#This Row],[NumDealsPurchases]]/Table13[[#This Row],[Total Number of Purchases]]*100</f>
        <v>25</v>
      </c>
      <c r="AQ1593">
        <f>6-ROUNDUP(_xlfn.PERCENTRANK.INC(Table13[Recency],Table13[[#This Row],[Recency]])*5, 0)</f>
        <v>4</v>
      </c>
      <c r="AR1593">
        <f>ROUNDUP(_xlfn.PERCENTRANK.INC(Table13[Total Number of Purchases],Table13[[#This Row],[Total Number of Purchases]])*5,0)</f>
        <v>1</v>
      </c>
      <c r="AS1593">
        <f>ROUNDUP(_xlfn.PERCENTRANK.INC(Table13[Total Spend],Table13[[#This Row],[Total Spend]])*5,0)</f>
        <v>1</v>
      </c>
      <c r="AT1593" t="str">
        <f>Table13[[#This Row],[Recency Score]]&amp;Table13[[#This Row],[Frequency Score]]&amp;Table13[[#This Row],[Monetary Score]]</f>
        <v>411</v>
      </c>
      <c r="AU1593" t="str">
        <f t="shared" si="24"/>
        <v>Potential Loyalists</v>
      </c>
      <c r="AW1593" s="13">
        <f>DATEDIF(Table13[[#This Row],[Dt_Customer]], Snapshot_Date, "d")</f>
        <v>300</v>
      </c>
      <c r="AX1593" s="13">
        <f>Table13[[#This Row],[CL if today]]/365</f>
        <v>0.82191780821917804</v>
      </c>
      <c r="AY1593">
        <f>Table13[[#This Row],[Total Number of Purchases]]/Table13[[#This Row],[Corrected CL]]</f>
        <v>4.8666666666666671</v>
      </c>
      <c r="AZ1593">
        <f>Table13[[#This Row],[Average Order Value (AOV)]]*Table13[[#This Row],[Freq per Year]]</f>
        <v>20.683333333333337</v>
      </c>
      <c r="BA1593">
        <f>Table13[[#This Row],[Total Spend]]/Table13[[#This Row],[Corrected CL]]</f>
        <v>20.683333333333334</v>
      </c>
      <c r="BB1593">
        <v>1300.4635761589404</v>
      </c>
      <c r="BC1593" s="1">
        <f>Table13[[#This Row],[Dt_Customer]]+Table13[[#This Row],[Recency]]</f>
        <v>41640</v>
      </c>
      <c r="BD1593" s="16" t="str">
        <f>IF(COUNTIF(A:A, A1593) &gt; 1, "Duplicate", "Unique")</f>
        <v>Unique</v>
      </c>
    </row>
    <row r="1594" spans="1:56" x14ac:dyDescent="0.3">
      <c r="A1594">
        <v>5176</v>
      </c>
      <c r="B1594">
        <v>1988</v>
      </c>
      <c r="C1594" t="s">
        <v>28</v>
      </c>
      <c r="D1594" t="s">
        <v>35</v>
      </c>
      <c r="E1594">
        <v>29604</v>
      </c>
      <c r="F1594">
        <v>1</v>
      </c>
      <c r="G1594">
        <v>0</v>
      </c>
      <c r="H1594" s="1">
        <v>41616</v>
      </c>
      <c r="I1594">
        <v>88</v>
      </c>
      <c r="J1594">
        <v>7</v>
      </c>
      <c r="K1594">
        <v>6</v>
      </c>
      <c r="L1594">
        <v>13</v>
      </c>
      <c r="M1594">
        <v>7</v>
      </c>
      <c r="N1594">
        <v>6</v>
      </c>
      <c r="O1594">
        <v>14</v>
      </c>
      <c r="P1594">
        <f>IF(Table13[[#This Row],[MntWines]] = 0,"",Table13[[#This Row],[MntWines]])</f>
        <v>7</v>
      </c>
      <c r="Q1594">
        <f>IF(Table13[[#This Row],[MntFruits]] = 0, "",Table13[[#This Row],[MntFruits]])</f>
        <v>6</v>
      </c>
      <c r="R1594">
        <f>IF(Table13[[#This Row],[MntMeatProducts]] = 0, "",Table13[[#This Row],[MntMeatProducts]])</f>
        <v>13</v>
      </c>
      <c r="S1594">
        <f>IF(Table13[[#This Row],[MntFishProducts]] = 0, "",Table13[[#This Row],[MntFishProducts]])</f>
        <v>7</v>
      </c>
      <c r="T1594">
        <f>IF(Table13[[#This Row],[MntSweetProducts]] = 0, "",Table13[[#This Row],[MntSweetProducts]])</f>
        <v>6</v>
      </c>
      <c r="U1594">
        <f>IF(Table13[[#This Row],[MntGoldProds]] = 0, "",Table13[[#This Row],[MntGoldProds]])</f>
        <v>14</v>
      </c>
      <c r="V1594">
        <v>1</v>
      </c>
      <c r="W1594">
        <v>1</v>
      </c>
      <c r="X1594">
        <v>0</v>
      </c>
      <c r="Y1594">
        <v>3</v>
      </c>
      <c r="Z1594">
        <v>9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 t="s">
        <v>43</v>
      </c>
      <c r="AI1594" s="13">
        <f>SUM(Table13[[#This Row],[MntWines]:[MntGoldProds]])</f>
        <v>53</v>
      </c>
      <c r="AJ1594" s="13">
        <f>AVERAGE(Table13[[#This Row],[MntWines]:[MntGoldProds]])</f>
        <v>8.8333333333333339</v>
      </c>
      <c r="AK1594">
        <f>IF(Table13[[#This Row],[Total Number of Purchases]]=0,0,Table13[[#This Row],[Total Spend]]/Table13[[#This Row],[Total Number of Purchases]])</f>
        <v>10.6</v>
      </c>
      <c r="AM1594">
        <f>SUM(Table13[[#This Row],[NumDealsPurchases]:[NumStorePurchases]])</f>
        <v>5</v>
      </c>
      <c r="AN1594" s="14">
        <f>Snapshot_Date-Table13[[#This Row],[Dt_Customer]]</f>
        <v>300</v>
      </c>
      <c r="AP1594" s="13">
        <f>Table13[[#This Row],[NumDealsPurchases]]/Table13[[#This Row],[Total Number of Purchases]]*100</f>
        <v>20</v>
      </c>
      <c r="AQ1594">
        <f>6-ROUNDUP(_xlfn.PERCENTRANK.INC(Table13[Recency],Table13[[#This Row],[Recency]])*5, 0)</f>
        <v>1</v>
      </c>
      <c r="AR1594">
        <f>ROUNDUP(_xlfn.PERCENTRANK.INC(Table13[Total Number of Purchases],Table13[[#This Row],[Total Number of Purchases]])*5,0)</f>
        <v>1</v>
      </c>
      <c r="AS1594">
        <f>ROUNDUP(_xlfn.PERCENTRANK.INC(Table13[Total Spend],Table13[[#This Row],[Total Spend]])*5,0)</f>
        <v>1</v>
      </c>
      <c r="AT1594" t="str">
        <f>Table13[[#This Row],[Recency Score]]&amp;Table13[[#This Row],[Frequency Score]]&amp;Table13[[#This Row],[Monetary Score]]</f>
        <v>111</v>
      </c>
      <c r="AU1594" t="str">
        <f t="shared" si="24"/>
        <v>Lost</v>
      </c>
      <c r="AW1594" s="13">
        <f>DATEDIF(Table13[[#This Row],[Dt_Customer]], Snapshot_Date, "d")</f>
        <v>300</v>
      </c>
      <c r="AX1594" s="13">
        <f>Table13[[#This Row],[CL if today]]/365</f>
        <v>0.82191780821917804</v>
      </c>
      <c r="AY1594">
        <f>Table13[[#This Row],[Total Number of Purchases]]/Table13[[#This Row],[Corrected CL]]</f>
        <v>6.0833333333333339</v>
      </c>
      <c r="AZ1594">
        <f>Table13[[#This Row],[Average Order Value (AOV)]]*Table13[[#This Row],[Freq per Year]]</f>
        <v>64.483333333333334</v>
      </c>
      <c r="BA1594">
        <f>Table13[[#This Row],[Total Spend]]/Table13[[#This Row],[Corrected CL]]</f>
        <v>64.483333333333334</v>
      </c>
      <c r="BB1594">
        <v>60.430463576158935</v>
      </c>
      <c r="BC1594" s="1">
        <f>Table13[[#This Row],[Dt_Customer]]+Table13[[#This Row],[Recency]]</f>
        <v>41704</v>
      </c>
      <c r="BD1594" s="16" t="str">
        <f>IF(COUNTIF(A:A, A1594) &gt; 1, "Duplicate", "Unique")</f>
        <v>Unique</v>
      </c>
    </row>
    <row r="1595" spans="1:56" x14ac:dyDescent="0.3">
      <c r="A1595">
        <v>10424</v>
      </c>
      <c r="B1595">
        <v>1968</v>
      </c>
      <c r="C1595" t="s">
        <v>28</v>
      </c>
      <c r="D1595" t="s">
        <v>31</v>
      </c>
      <c r="E1595">
        <v>75922</v>
      </c>
      <c r="F1595">
        <v>0</v>
      </c>
      <c r="G1595">
        <v>0</v>
      </c>
      <c r="H1595" s="1">
        <v>41617</v>
      </c>
      <c r="I1595">
        <v>60</v>
      </c>
      <c r="J1595">
        <v>265</v>
      </c>
      <c r="K1595">
        <v>138</v>
      </c>
      <c r="L1595">
        <v>553</v>
      </c>
      <c r="M1595">
        <v>224</v>
      </c>
      <c r="N1595">
        <v>23</v>
      </c>
      <c r="O1595">
        <v>92</v>
      </c>
      <c r="P1595">
        <f>IF(Table13[[#This Row],[MntWines]] = 0,"",Table13[[#This Row],[MntWines]])</f>
        <v>265</v>
      </c>
      <c r="Q1595">
        <f>IF(Table13[[#This Row],[MntFruits]] = 0, "",Table13[[#This Row],[MntFruits]])</f>
        <v>138</v>
      </c>
      <c r="R1595">
        <f>IF(Table13[[#This Row],[MntMeatProducts]] = 0, "",Table13[[#This Row],[MntMeatProducts]])</f>
        <v>553</v>
      </c>
      <c r="S1595">
        <f>IF(Table13[[#This Row],[MntFishProducts]] = 0, "",Table13[[#This Row],[MntFishProducts]])</f>
        <v>224</v>
      </c>
      <c r="T1595">
        <f>IF(Table13[[#This Row],[MntSweetProducts]] = 0, "",Table13[[#This Row],[MntSweetProducts]])</f>
        <v>23</v>
      </c>
      <c r="U1595">
        <f>IF(Table13[[#This Row],[MntGoldProds]] = 0, "",Table13[[#This Row],[MntGoldProds]])</f>
        <v>92</v>
      </c>
      <c r="V1595">
        <v>1</v>
      </c>
      <c r="W1595">
        <v>4</v>
      </c>
      <c r="X1595">
        <v>4</v>
      </c>
      <c r="Y1595">
        <v>9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 t="s">
        <v>43</v>
      </c>
      <c r="AI1595" s="13">
        <f>SUM(Table13[[#This Row],[MntWines]:[MntGoldProds]])</f>
        <v>1295</v>
      </c>
      <c r="AJ1595" s="13">
        <f>AVERAGE(Table13[[#This Row],[MntWines]:[MntGoldProds]])</f>
        <v>215.83333333333334</v>
      </c>
      <c r="AK1595">
        <f>IF(Table13[[#This Row],[Total Number of Purchases]]=0,0,Table13[[#This Row],[Total Spend]]/Table13[[#This Row],[Total Number of Purchases]])</f>
        <v>71.944444444444443</v>
      </c>
      <c r="AM1595">
        <f>SUM(Table13[[#This Row],[NumDealsPurchases]:[NumStorePurchases]])</f>
        <v>18</v>
      </c>
      <c r="AN1595" s="14">
        <f>Snapshot_Date-Table13[[#This Row],[Dt_Customer]]</f>
        <v>299</v>
      </c>
      <c r="AP1595" s="13">
        <f>Table13[[#This Row],[NumDealsPurchases]]/Table13[[#This Row],[Total Number of Purchases]]*100</f>
        <v>5.5555555555555554</v>
      </c>
      <c r="AQ1595">
        <f>6-ROUNDUP(_xlfn.PERCENTRANK.INC(Table13[Recency],Table13[[#This Row],[Recency]])*5, 0)</f>
        <v>2</v>
      </c>
      <c r="AR1595">
        <f>ROUNDUP(_xlfn.PERCENTRANK.INC(Table13[Total Number of Purchases],Table13[[#This Row],[Total Number of Purchases]])*5,0)</f>
        <v>4</v>
      </c>
      <c r="AS1595">
        <f>ROUNDUP(_xlfn.PERCENTRANK.INC(Table13[Total Spend],Table13[[#This Row],[Total Spend]])*5,0)</f>
        <v>5</v>
      </c>
      <c r="AT1595" t="str">
        <f>Table13[[#This Row],[Recency Score]]&amp;Table13[[#This Row],[Frequency Score]]&amp;Table13[[#This Row],[Monetary Score]]</f>
        <v>245</v>
      </c>
      <c r="AU1595" t="str">
        <f t="shared" si="24"/>
        <v>Big Spenders</v>
      </c>
      <c r="AW1595" s="13">
        <f>DATEDIF(Table13[[#This Row],[Dt_Customer]], Snapshot_Date, "d")</f>
        <v>299</v>
      </c>
      <c r="AX1595" s="13">
        <f>Table13[[#This Row],[CL if today]]/365</f>
        <v>0.81917808219178079</v>
      </c>
      <c r="AY1595">
        <f>Table13[[#This Row],[Total Number of Purchases]]/Table13[[#This Row],[Corrected CL]]</f>
        <v>21.973244147157192</v>
      </c>
      <c r="AZ1595">
        <f>Table13[[#This Row],[Average Order Value (AOV)]]*Table13[[#This Row],[Freq per Year]]</f>
        <v>1580.8528428093646</v>
      </c>
      <c r="BA1595">
        <f>Table13[[#This Row],[Total Spend]]/Table13[[#This Row],[Corrected CL]]</f>
        <v>1580.8528428093646</v>
      </c>
      <c r="BB1595">
        <v>504.45182724252487</v>
      </c>
      <c r="BC1595" s="1">
        <f>Table13[[#This Row],[Dt_Customer]]+Table13[[#This Row],[Recency]]</f>
        <v>41677</v>
      </c>
      <c r="BD1595" s="16" t="str">
        <f>IF(COUNTIF(A:A, A1595) &gt; 1, "Duplicate", "Unique")</f>
        <v>Unique</v>
      </c>
    </row>
    <row r="1596" spans="1:56" x14ac:dyDescent="0.3">
      <c r="A1596">
        <v>7235</v>
      </c>
      <c r="B1596">
        <v>1975</v>
      </c>
      <c r="C1596" t="s">
        <v>38</v>
      </c>
      <c r="D1596" t="s">
        <v>33</v>
      </c>
      <c r="E1596">
        <v>17003</v>
      </c>
      <c r="F1596">
        <v>1</v>
      </c>
      <c r="G1596">
        <v>0</v>
      </c>
      <c r="H1596" s="1">
        <v>41617</v>
      </c>
      <c r="I1596">
        <v>37</v>
      </c>
      <c r="J1596">
        <v>2</v>
      </c>
      <c r="K1596">
        <v>5</v>
      </c>
      <c r="L1596">
        <v>12</v>
      </c>
      <c r="M1596">
        <v>4</v>
      </c>
      <c r="N1596">
        <v>8</v>
      </c>
      <c r="O1596">
        <v>7</v>
      </c>
      <c r="P1596">
        <f>IF(Table13[[#This Row],[MntWines]] = 0,"",Table13[[#This Row],[MntWines]])</f>
        <v>2</v>
      </c>
      <c r="Q1596">
        <f>IF(Table13[[#This Row],[MntFruits]] = 0, "",Table13[[#This Row],[MntFruits]])</f>
        <v>5</v>
      </c>
      <c r="R1596">
        <f>IF(Table13[[#This Row],[MntMeatProducts]] = 0, "",Table13[[#This Row],[MntMeatProducts]])</f>
        <v>12</v>
      </c>
      <c r="S1596">
        <f>IF(Table13[[#This Row],[MntFishProducts]] = 0, "",Table13[[#This Row],[MntFishProducts]])</f>
        <v>4</v>
      </c>
      <c r="T1596">
        <f>IF(Table13[[#This Row],[MntSweetProducts]] = 0, "",Table13[[#This Row],[MntSweetProducts]])</f>
        <v>8</v>
      </c>
      <c r="U1596">
        <f>IF(Table13[[#This Row],[MntGoldProds]] = 0, "",Table13[[#This Row],[MntGoldProds]])</f>
        <v>7</v>
      </c>
      <c r="V1596">
        <v>3</v>
      </c>
      <c r="W1596">
        <v>2</v>
      </c>
      <c r="X1596">
        <v>0</v>
      </c>
      <c r="Y1596">
        <v>4</v>
      </c>
      <c r="Z1596">
        <v>5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39</v>
      </c>
      <c r="AI1596" s="13">
        <f>SUM(Table13[[#This Row],[MntWines]:[MntGoldProds]])</f>
        <v>38</v>
      </c>
      <c r="AJ1596" s="13">
        <f>AVERAGE(Table13[[#This Row],[MntWines]:[MntGoldProds]])</f>
        <v>6.333333333333333</v>
      </c>
      <c r="AK1596">
        <f>IF(Table13[[#This Row],[Total Number of Purchases]]=0,0,Table13[[#This Row],[Total Spend]]/Table13[[#This Row],[Total Number of Purchases]])</f>
        <v>4.2222222222222223</v>
      </c>
      <c r="AM1596">
        <f>SUM(Table13[[#This Row],[NumDealsPurchases]:[NumStorePurchases]])</f>
        <v>9</v>
      </c>
      <c r="AN1596" s="14">
        <f>Snapshot_Date-Table13[[#This Row],[Dt_Customer]]</f>
        <v>299</v>
      </c>
      <c r="AP1596" s="13">
        <f>Table13[[#This Row],[NumDealsPurchases]]/Table13[[#This Row],[Total Number of Purchases]]*100</f>
        <v>33.333333333333329</v>
      </c>
      <c r="AQ1596">
        <f>6-ROUNDUP(_xlfn.PERCENTRANK.INC(Table13[Recency],Table13[[#This Row],[Recency]])*5, 0)</f>
        <v>4</v>
      </c>
      <c r="AR1596">
        <f>ROUNDUP(_xlfn.PERCENTRANK.INC(Table13[Total Number of Purchases],Table13[[#This Row],[Total Number of Purchases]])*5,0)</f>
        <v>2</v>
      </c>
      <c r="AS1596">
        <f>ROUNDUP(_xlfn.PERCENTRANK.INC(Table13[Total Spend],Table13[[#This Row],[Total Spend]])*5,0)</f>
        <v>1</v>
      </c>
      <c r="AT1596" t="str">
        <f>Table13[[#This Row],[Recency Score]]&amp;Table13[[#This Row],[Frequency Score]]&amp;Table13[[#This Row],[Monetary Score]]</f>
        <v>421</v>
      </c>
      <c r="AU1596" t="str">
        <f t="shared" si="24"/>
        <v>Potential Loyalists</v>
      </c>
      <c r="AW1596" s="13">
        <f>DATEDIF(Table13[[#This Row],[Dt_Customer]], Snapshot_Date, "d")</f>
        <v>299</v>
      </c>
      <c r="AX1596" s="13">
        <f>Table13[[#This Row],[CL if today]]/365</f>
        <v>0.81917808219178079</v>
      </c>
      <c r="AY1596">
        <f>Table13[[#This Row],[Total Number of Purchases]]/Table13[[#This Row],[Corrected CL]]</f>
        <v>10.986622073578596</v>
      </c>
      <c r="AZ1596">
        <f>Table13[[#This Row],[Average Order Value (AOV)]]*Table13[[#This Row],[Freq per Year]]</f>
        <v>46.38795986622074</v>
      </c>
      <c r="BA1596">
        <f>Table13[[#This Row],[Total Spend]]/Table13[[#This Row],[Corrected CL]]</f>
        <v>46.38795986622074</v>
      </c>
      <c r="BB1596">
        <v>168.5548172757475</v>
      </c>
      <c r="BC1596" s="1">
        <f>Table13[[#This Row],[Dt_Customer]]+Table13[[#This Row],[Recency]]</f>
        <v>41654</v>
      </c>
      <c r="BD1596" s="16" t="str">
        <f>IF(COUNTIF(A:A, A1596) &gt; 1, "Duplicate", "Unique")</f>
        <v>Unique</v>
      </c>
    </row>
    <row r="1597" spans="1:56" x14ac:dyDescent="0.3">
      <c r="A1597">
        <v>89</v>
      </c>
      <c r="B1597">
        <v>1975</v>
      </c>
      <c r="C1597" t="s">
        <v>38</v>
      </c>
      <c r="D1597" t="s">
        <v>33</v>
      </c>
      <c r="E1597">
        <v>22212</v>
      </c>
      <c r="F1597">
        <v>1</v>
      </c>
      <c r="G1597">
        <v>0</v>
      </c>
      <c r="H1597" s="1">
        <v>41617</v>
      </c>
      <c r="I1597">
        <v>49</v>
      </c>
      <c r="J1597">
        <v>5</v>
      </c>
      <c r="K1597">
        <v>9</v>
      </c>
      <c r="L1597">
        <v>20</v>
      </c>
      <c r="M1597">
        <v>6</v>
      </c>
      <c r="N1597">
        <v>8</v>
      </c>
      <c r="O1597">
        <v>21</v>
      </c>
      <c r="P1597">
        <f>IF(Table13[[#This Row],[MntWines]] = 0,"",Table13[[#This Row],[MntWines]])</f>
        <v>5</v>
      </c>
      <c r="Q1597">
        <f>IF(Table13[[#This Row],[MntFruits]] = 0, "",Table13[[#This Row],[MntFruits]])</f>
        <v>9</v>
      </c>
      <c r="R1597">
        <f>IF(Table13[[#This Row],[MntMeatProducts]] = 0, "",Table13[[#This Row],[MntMeatProducts]])</f>
        <v>20</v>
      </c>
      <c r="S1597">
        <f>IF(Table13[[#This Row],[MntFishProducts]] = 0, "",Table13[[#This Row],[MntFishProducts]])</f>
        <v>6</v>
      </c>
      <c r="T1597">
        <f>IF(Table13[[#This Row],[MntSweetProducts]] = 0, "",Table13[[#This Row],[MntSweetProducts]])</f>
        <v>8</v>
      </c>
      <c r="U1597">
        <f>IF(Table13[[#This Row],[MntGoldProds]] = 0, "",Table13[[#This Row],[MntGoldProds]])</f>
        <v>21</v>
      </c>
      <c r="V1597">
        <v>2</v>
      </c>
      <c r="W1597">
        <v>2</v>
      </c>
      <c r="X1597">
        <v>0</v>
      </c>
      <c r="Y1597">
        <v>4</v>
      </c>
      <c r="Z1597">
        <v>6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43</v>
      </c>
      <c r="AI1597" s="13">
        <f>SUM(Table13[[#This Row],[MntWines]:[MntGoldProds]])</f>
        <v>69</v>
      </c>
      <c r="AJ1597" s="13">
        <f>AVERAGE(Table13[[#This Row],[MntWines]:[MntGoldProds]])</f>
        <v>11.5</v>
      </c>
      <c r="AK1597">
        <f>IF(Table13[[#This Row],[Total Number of Purchases]]=0,0,Table13[[#This Row],[Total Spend]]/Table13[[#This Row],[Total Number of Purchases]])</f>
        <v>8.625</v>
      </c>
      <c r="AM1597">
        <f>SUM(Table13[[#This Row],[NumDealsPurchases]:[NumStorePurchases]])</f>
        <v>8</v>
      </c>
      <c r="AN1597" s="14">
        <f>Snapshot_Date-Table13[[#This Row],[Dt_Customer]]</f>
        <v>299</v>
      </c>
      <c r="AP1597" s="13">
        <f>Table13[[#This Row],[NumDealsPurchases]]/Table13[[#This Row],[Total Number of Purchases]]*100</f>
        <v>25</v>
      </c>
      <c r="AQ1597">
        <f>6-ROUNDUP(_xlfn.PERCENTRANK.INC(Table13[Recency],Table13[[#This Row],[Recency]])*5, 0)</f>
        <v>3</v>
      </c>
      <c r="AR1597">
        <f>ROUNDUP(_xlfn.PERCENTRANK.INC(Table13[Total Number of Purchases],Table13[[#This Row],[Total Number of Purchases]])*5,0)</f>
        <v>2</v>
      </c>
      <c r="AS1597">
        <f>ROUNDUP(_xlfn.PERCENTRANK.INC(Table13[Total Spend],Table13[[#This Row],[Total Spend]])*5,0)</f>
        <v>2</v>
      </c>
      <c r="AT1597" t="str">
        <f>Table13[[#This Row],[Recency Score]]&amp;Table13[[#This Row],[Frequency Score]]&amp;Table13[[#This Row],[Monetary Score]]</f>
        <v>322</v>
      </c>
      <c r="AU1597" t="str">
        <f t="shared" si="24"/>
        <v>Needs Attention</v>
      </c>
      <c r="AW1597" s="13">
        <f>DATEDIF(Table13[[#This Row],[Dt_Customer]], Snapshot_Date, "d")</f>
        <v>299</v>
      </c>
      <c r="AX1597" s="13">
        <f>Table13[[#This Row],[CL if today]]/365</f>
        <v>0.81917808219178079</v>
      </c>
      <c r="AY1597">
        <f>Table13[[#This Row],[Total Number of Purchases]]/Table13[[#This Row],[Corrected CL]]</f>
        <v>9.7658862876254187</v>
      </c>
      <c r="AZ1597">
        <f>Table13[[#This Row],[Average Order Value (AOV)]]*Table13[[#This Row],[Freq per Year]]</f>
        <v>84.230769230769241</v>
      </c>
      <c r="BA1597">
        <f>Table13[[#This Row],[Total Spend]]/Table13[[#This Row],[Corrected CL]]</f>
        <v>84.230769230769241</v>
      </c>
      <c r="BB1597">
        <v>478.9867109634551</v>
      </c>
      <c r="BC1597" s="1">
        <f>Table13[[#This Row],[Dt_Customer]]+Table13[[#This Row],[Recency]]</f>
        <v>41666</v>
      </c>
      <c r="BD1597" s="16" t="str">
        <f>IF(COUNTIF(A:A, A1597) &gt; 1, "Duplicate", "Unique")</f>
        <v>Unique</v>
      </c>
    </row>
    <row r="1598" spans="1:56" x14ac:dyDescent="0.3">
      <c r="A1598">
        <v>5642</v>
      </c>
      <c r="B1598">
        <v>1979</v>
      </c>
      <c r="C1598" t="s">
        <v>41</v>
      </c>
      <c r="D1598" t="s">
        <v>35</v>
      </c>
      <c r="E1598">
        <v>62499</v>
      </c>
      <c r="F1598">
        <v>1</v>
      </c>
      <c r="G1598">
        <v>0</v>
      </c>
      <c r="H1598" s="1">
        <v>41617</v>
      </c>
      <c r="I1598">
        <v>0</v>
      </c>
      <c r="J1598">
        <v>140</v>
      </c>
      <c r="K1598">
        <v>4</v>
      </c>
      <c r="L1598">
        <v>61</v>
      </c>
      <c r="M1598">
        <v>0</v>
      </c>
      <c r="N1598">
        <v>13</v>
      </c>
      <c r="O1598">
        <v>4</v>
      </c>
      <c r="P1598">
        <f>IF(Table13[[#This Row],[MntWines]] = 0,"",Table13[[#This Row],[MntWines]])</f>
        <v>140</v>
      </c>
      <c r="Q1598">
        <f>IF(Table13[[#This Row],[MntFruits]] = 0, "",Table13[[#This Row],[MntFruits]])</f>
        <v>4</v>
      </c>
      <c r="R1598">
        <f>IF(Table13[[#This Row],[MntMeatProducts]] = 0, "",Table13[[#This Row],[MntMeatProducts]])</f>
        <v>61</v>
      </c>
      <c r="S1598" t="str">
        <f>IF(Table13[[#This Row],[MntFishProducts]] = 0, "",Table13[[#This Row],[MntFishProducts]])</f>
        <v/>
      </c>
      <c r="T1598">
        <f>IF(Table13[[#This Row],[MntSweetProducts]] = 0, "",Table13[[#This Row],[MntSweetProducts]])</f>
        <v>13</v>
      </c>
      <c r="U1598">
        <f>IF(Table13[[#This Row],[MntGoldProds]] = 0, "",Table13[[#This Row],[MntGoldProds]])</f>
        <v>4</v>
      </c>
      <c r="V1598">
        <v>2</v>
      </c>
      <c r="W1598">
        <v>3</v>
      </c>
      <c r="X1598">
        <v>1</v>
      </c>
      <c r="Y1598">
        <v>6</v>
      </c>
      <c r="Z1598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30</v>
      </c>
      <c r="AI1598" s="13">
        <f>SUM(Table13[[#This Row],[MntWines]:[MntGoldProds]])</f>
        <v>222</v>
      </c>
      <c r="AJ1598" s="13">
        <f>AVERAGE(Table13[[#This Row],[MntWines]:[MntGoldProds]])</f>
        <v>37</v>
      </c>
      <c r="AK1598">
        <f>IF(Table13[[#This Row],[Total Number of Purchases]]=0,0,Table13[[#This Row],[Total Spend]]/Table13[[#This Row],[Total Number of Purchases]])</f>
        <v>18.5</v>
      </c>
      <c r="AM1598">
        <f>SUM(Table13[[#This Row],[NumDealsPurchases]:[NumStorePurchases]])</f>
        <v>12</v>
      </c>
      <c r="AN1598" s="14">
        <f>Snapshot_Date-Table13[[#This Row],[Dt_Customer]]</f>
        <v>299</v>
      </c>
      <c r="AP1598" s="13">
        <f>Table13[[#This Row],[NumDealsPurchases]]/Table13[[#This Row],[Total Number of Purchases]]*100</f>
        <v>16.666666666666664</v>
      </c>
      <c r="AQ1598">
        <f>6-ROUNDUP(_xlfn.PERCENTRANK.INC(Table13[Recency],Table13[[#This Row],[Recency]])*5, 0)</f>
        <v>6</v>
      </c>
      <c r="AR1598">
        <f>ROUNDUP(_xlfn.PERCENTRANK.INC(Table13[Total Number of Purchases],Table13[[#This Row],[Total Number of Purchases]])*5,0)</f>
        <v>2</v>
      </c>
      <c r="AS1598">
        <f>ROUNDUP(_xlfn.PERCENTRANK.INC(Table13[Total Spend],Table13[[#This Row],[Total Spend]])*5,0)</f>
        <v>3</v>
      </c>
      <c r="AT1598" t="str">
        <f>Table13[[#This Row],[Recency Score]]&amp;Table13[[#This Row],[Frequency Score]]&amp;Table13[[#This Row],[Monetary Score]]</f>
        <v>623</v>
      </c>
      <c r="AU1598" t="str">
        <f t="shared" si="24"/>
        <v>Others</v>
      </c>
      <c r="AW1598" s="13">
        <f>DATEDIF(Table13[[#This Row],[Dt_Customer]], Snapshot_Date, "d")</f>
        <v>299</v>
      </c>
      <c r="AX1598" s="13">
        <f>Table13[[#This Row],[CL if today]]/365</f>
        <v>0.81917808219178079</v>
      </c>
      <c r="AY1598">
        <f>Table13[[#This Row],[Total Number of Purchases]]/Table13[[#This Row],[Corrected CL]]</f>
        <v>14.648829431438127</v>
      </c>
      <c r="AZ1598">
        <f>Table13[[#This Row],[Average Order Value (AOV)]]*Table13[[#This Row],[Freq per Year]]</f>
        <v>271.00334448160532</v>
      </c>
      <c r="BA1598">
        <f>Table13[[#This Row],[Total Spend]]/Table13[[#This Row],[Corrected CL]]</f>
        <v>271.00334448160538</v>
      </c>
      <c r="BB1598">
        <v>1401.7940199335546</v>
      </c>
      <c r="BC1598" s="1">
        <f>Table13[[#This Row],[Dt_Customer]]+Table13[[#This Row],[Recency]]</f>
        <v>41617</v>
      </c>
      <c r="BD1598" s="16" t="str">
        <f>IF(COUNTIF(A:A, A1598) &gt; 1, "Duplicate", "Unique")</f>
        <v>Unique</v>
      </c>
    </row>
    <row r="1599" spans="1:56" x14ac:dyDescent="0.3">
      <c r="A1599">
        <v>8008</v>
      </c>
      <c r="B1599">
        <v>1983</v>
      </c>
      <c r="C1599" t="s">
        <v>28</v>
      </c>
      <c r="D1599" t="s">
        <v>35</v>
      </c>
      <c r="E1599">
        <v>36075</v>
      </c>
      <c r="F1599">
        <v>1</v>
      </c>
      <c r="G1599">
        <v>0</v>
      </c>
      <c r="H1599" s="1">
        <v>41617</v>
      </c>
      <c r="I1599">
        <v>54</v>
      </c>
      <c r="J1599">
        <v>46</v>
      </c>
      <c r="K1599">
        <v>0</v>
      </c>
      <c r="L1599">
        <v>30</v>
      </c>
      <c r="M1599">
        <v>12</v>
      </c>
      <c r="N1599">
        <v>1</v>
      </c>
      <c r="O1599">
        <v>30</v>
      </c>
      <c r="P1599">
        <f>IF(Table13[[#This Row],[MntWines]] = 0,"",Table13[[#This Row],[MntWines]])</f>
        <v>46</v>
      </c>
      <c r="Q1599" t="str">
        <f>IF(Table13[[#This Row],[MntFruits]] = 0, "",Table13[[#This Row],[MntFruits]])</f>
        <v/>
      </c>
      <c r="R1599">
        <f>IF(Table13[[#This Row],[MntMeatProducts]] = 0, "",Table13[[#This Row],[MntMeatProducts]])</f>
        <v>30</v>
      </c>
      <c r="S1599">
        <f>IF(Table13[[#This Row],[MntFishProducts]] = 0, "",Table13[[#This Row],[MntFishProducts]])</f>
        <v>12</v>
      </c>
      <c r="T1599">
        <f>IF(Table13[[#This Row],[MntSweetProducts]] = 0, "",Table13[[#This Row],[MntSweetProducts]])</f>
        <v>1</v>
      </c>
      <c r="U1599">
        <f>IF(Table13[[#This Row],[MntGoldProds]] = 0, "",Table13[[#This Row],[MntGoldProds]])</f>
        <v>30</v>
      </c>
      <c r="V1599">
        <v>1</v>
      </c>
      <c r="W1599">
        <v>2</v>
      </c>
      <c r="X1599">
        <v>0</v>
      </c>
      <c r="Y1599">
        <v>4</v>
      </c>
      <c r="Z1599">
        <v>6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 t="s">
        <v>30</v>
      </c>
      <c r="AI1599" s="13">
        <f>SUM(Table13[[#This Row],[MntWines]:[MntGoldProds]])</f>
        <v>119</v>
      </c>
      <c r="AJ1599" s="13">
        <f>AVERAGE(Table13[[#This Row],[MntWines]:[MntGoldProds]])</f>
        <v>19.833333333333332</v>
      </c>
      <c r="AK1599">
        <f>IF(Table13[[#This Row],[Total Number of Purchases]]=0,0,Table13[[#This Row],[Total Spend]]/Table13[[#This Row],[Total Number of Purchases]])</f>
        <v>17</v>
      </c>
      <c r="AM1599">
        <f>SUM(Table13[[#This Row],[NumDealsPurchases]:[NumStorePurchases]])</f>
        <v>7</v>
      </c>
      <c r="AN1599" s="14">
        <f>Snapshot_Date-Table13[[#This Row],[Dt_Customer]]</f>
        <v>299</v>
      </c>
      <c r="AP1599" s="13">
        <f>Table13[[#This Row],[NumDealsPurchases]]/Table13[[#This Row],[Total Number of Purchases]]*100</f>
        <v>14.285714285714285</v>
      </c>
      <c r="AQ1599">
        <f>6-ROUNDUP(_xlfn.PERCENTRANK.INC(Table13[Recency],Table13[[#This Row],[Recency]])*5, 0)</f>
        <v>3</v>
      </c>
      <c r="AR1599">
        <f>ROUNDUP(_xlfn.PERCENTRANK.INC(Table13[Total Number of Purchases],Table13[[#This Row],[Total Number of Purchases]])*5,0)</f>
        <v>1</v>
      </c>
      <c r="AS1599">
        <f>ROUNDUP(_xlfn.PERCENTRANK.INC(Table13[Total Spend],Table13[[#This Row],[Total Spend]])*5,0)</f>
        <v>2</v>
      </c>
      <c r="AT1599" t="str">
        <f>Table13[[#This Row],[Recency Score]]&amp;Table13[[#This Row],[Frequency Score]]&amp;Table13[[#This Row],[Monetary Score]]</f>
        <v>312</v>
      </c>
      <c r="AU1599" t="str">
        <f t="shared" si="24"/>
        <v>Needs Attention</v>
      </c>
      <c r="AW1599" s="13">
        <f>DATEDIF(Table13[[#This Row],[Dt_Customer]], Snapshot_Date, "d")</f>
        <v>299</v>
      </c>
      <c r="AX1599" s="13">
        <f>Table13[[#This Row],[CL if today]]/365</f>
        <v>0.81917808219178079</v>
      </c>
      <c r="AY1599">
        <f>Table13[[#This Row],[Total Number of Purchases]]/Table13[[#This Row],[Corrected CL]]</f>
        <v>8.5451505016722411</v>
      </c>
      <c r="AZ1599">
        <f>Table13[[#This Row],[Average Order Value (AOV)]]*Table13[[#This Row],[Freq per Year]]</f>
        <v>145.26755852842811</v>
      </c>
      <c r="BA1599">
        <f>Table13[[#This Row],[Total Spend]]/Table13[[#This Row],[Corrected CL]]</f>
        <v>145.26755852842811</v>
      </c>
      <c r="BB1599">
        <v>18.189368770764119</v>
      </c>
      <c r="BC1599" s="1">
        <f>Table13[[#This Row],[Dt_Customer]]+Table13[[#This Row],[Recency]]</f>
        <v>41671</v>
      </c>
      <c r="BD1599" s="16" t="str">
        <f>IF(COUNTIF(A:A, A1599) &gt; 1, "Duplicate", "Unique")</f>
        <v>Unique</v>
      </c>
    </row>
    <row r="1600" spans="1:56" x14ac:dyDescent="0.3">
      <c r="A1600">
        <v>8373</v>
      </c>
      <c r="B1600">
        <v>1979</v>
      </c>
      <c r="C1600" t="s">
        <v>44</v>
      </c>
      <c r="D1600" t="s">
        <v>35</v>
      </c>
      <c r="E1600">
        <v>24594</v>
      </c>
      <c r="F1600">
        <v>1</v>
      </c>
      <c r="G1600">
        <v>0</v>
      </c>
      <c r="H1600" s="1">
        <v>41618</v>
      </c>
      <c r="I1600">
        <v>94</v>
      </c>
      <c r="J1600">
        <v>1</v>
      </c>
      <c r="K1600">
        <v>3</v>
      </c>
      <c r="L1600">
        <v>6</v>
      </c>
      <c r="M1600">
        <v>10</v>
      </c>
      <c r="N1600">
        <v>0</v>
      </c>
      <c r="O1600">
        <v>9</v>
      </c>
      <c r="P1600">
        <f>IF(Table13[[#This Row],[MntWines]] = 0,"",Table13[[#This Row],[MntWines]])</f>
        <v>1</v>
      </c>
      <c r="Q1600">
        <f>IF(Table13[[#This Row],[MntFruits]] = 0, "",Table13[[#This Row],[MntFruits]])</f>
        <v>3</v>
      </c>
      <c r="R1600">
        <f>IF(Table13[[#This Row],[MntMeatProducts]] = 0, "",Table13[[#This Row],[MntMeatProducts]])</f>
        <v>6</v>
      </c>
      <c r="S1600">
        <f>IF(Table13[[#This Row],[MntFishProducts]] = 0, "",Table13[[#This Row],[MntFishProducts]])</f>
        <v>10</v>
      </c>
      <c r="T1600" t="str">
        <f>IF(Table13[[#This Row],[MntSweetProducts]] = 0, "",Table13[[#This Row],[MntSweetProducts]])</f>
        <v/>
      </c>
      <c r="U1600">
        <f>IF(Table13[[#This Row],[MntGoldProds]] = 0, "",Table13[[#This Row],[MntGoldProds]])</f>
        <v>9</v>
      </c>
      <c r="V1600">
        <v>1</v>
      </c>
      <c r="W1600">
        <v>1</v>
      </c>
      <c r="X1600">
        <v>0</v>
      </c>
      <c r="Y1600">
        <v>3</v>
      </c>
      <c r="Z1600">
        <v>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s">
        <v>32</v>
      </c>
      <c r="AI1600" s="13">
        <f>SUM(Table13[[#This Row],[MntWines]:[MntGoldProds]])</f>
        <v>29</v>
      </c>
      <c r="AJ1600" s="13">
        <f>AVERAGE(Table13[[#This Row],[MntWines]:[MntGoldProds]])</f>
        <v>4.833333333333333</v>
      </c>
      <c r="AK1600">
        <f>IF(Table13[[#This Row],[Total Number of Purchases]]=0,0,Table13[[#This Row],[Total Spend]]/Table13[[#This Row],[Total Number of Purchases]])</f>
        <v>5.8</v>
      </c>
      <c r="AM1600">
        <f>SUM(Table13[[#This Row],[NumDealsPurchases]:[NumStorePurchases]])</f>
        <v>5</v>
      </c>
      <c r="AN1600" s="14">
        <f>Snapshot_Date-Table13[[#This Row],[Dt_Customer]]</f>
        <v>298</v>
      </c>
      <c r="AP1600" s="13">
        <f>Table13[[#This Row],[NumDealsPurchases]]/Table13[[#This Row],[Total Number of Purchases]]*100</f>
        <v>20</v>
      </c>
      <c r="AQ1600">
        <f>6-ROUNDUP(_xlfn.PERCENTRANK.INC(Table13[Recency],Table13[[#This Row],[Recency]])*5, 0)</f>
        <v>1</v>
      </c>
      <c r="AR1600">
        <f>ROUNDUP(_xlfn.PERCENTRANK.INC(Table13[Total Number of Purchases],Table13[[#This Row],[Total Number of Purchases]])*5,0)</f>
        <v>1</v>
      </c>
      <c r="AS1600">
        <f>ROUNDUP(_xlfn.PERCENTRANK.INC(Table13[Total Spend],Table13[[#This Row],[Total Spend]])*5,0)</f>
        <v>1</v>
      </c>
      <c r="AT1600" t="str">
        <f>Table13[[#This Row],[Recency Score]]&amp;Table13[[#This Row],[Frequency Score]]&amp;Table13[[#This Row],[Monetary Score]]</f>
        <v>111</v>
      </c>
      <c r="AU1600" t="str">
        <f t="shared" si="24"/>
        <v>Lost</v>
      </c>
      <c r="AW1600" s="13">
        <f>DATEDIF(Table13[[#This Row],[Dt_Customer]], Snapshot_Date, "d")</f>
        <v>298</v>
      </c>
      <c r="AX1600" s="13">
        <f>Table13[[#This Row],[CL if today]]/365</f>
        <v>0.81643835616438354</v>
      </c>
      <c r="AY1600">
        <f>Table13[[#This Row],[Total Number of Purchases]]/Table13[[#This Row],[Corrected CL]]</f>
        <v>6.1241610738255039</v>
      </c>
      <c r="AZ1600">
        <f>Table13[[#This Row],[Average Order Value (AOV)]]*Table13[[#This Row],[Freq per Year]]</f>
        <v>35.520134228187921</v>
      </c>
      <c r="BA1600">
        <f>Table13[[#This Row],[Total Spend]]/Table13[[#This Row],[Corrected CL]]</f>
        <v>35.520134228187921</v>
      </c>
      <c r="BB1600">
        <v>20.683333333333334</v>
      </c>
      <c r="BC1600" s="1">
        <f>Table13[[#This Row],[Dt_Customer]]+Table13[[#This Row],[Recency]]</f>
        <v>41712</v>
      </c>
      <c r="BD1600" s="16" t="str">
        <f>IF(COUNTIF(A:A, A1600) &gt; 1, "Duplicate", "Unique")</f>
        <v>Unique</v>
      </c>
    </row>
    <row r="1601" spans="1:56" x14ac:dyDescent="0.3">
      <c r="A1601">
        <v>3829</v>
      </c>
      <c r="B1601">
        <v>1979</v>
      </c>
      <c r="C1601" t="s">
        <v>44</v>
      </c>
      <c r="D1601" t="s">
        <v>35</v>
      </c>
      <c r="E1601">
        <v>24594</v>
      </c>
      <c r="F1601">
        <v>1</v>
      </c>
      <c r="G1601">
        <v>0</v>
      </c>
      <c r="H1601" s="1">
        <v>41618</v>
      </c>
      <c r="I1601">
        <v>94</v>
      </c>
      <c r="J1601">
        <v>1</v>
      </c>
      <c r="K1601">
        <v>3</v>
      </c>
      <c r="L1601">
        <v>6</v>
      </c>
      <c r="M1601">
        <v>10</v>
      </c>
      <c r="N1601">
        <v>0</v>
      </c>
      <c r="O1601">
        <v>9</v>
      </c>
      <c r="P1601">
        <f>IF(Table13[[#This Row],[MntWines]] = 0,"",Table13[[#This Row],[MntWines]])</f>
        <v>1</v>
      </c>
      <c r="Q1601">
        <f>IF(Table13[[#This Row],[MntFruits]] = 0, "",Table13[[#This Row],[MntFruits]])</f>
        <v>3</v>
      </c>
      <c r="R1601">
        <f>IF(Table13[[#This Row],[MntMeatProducts]] = 0, "",Table13[[#This Row],[MntMeatProducts]])</f>
        <v>6</v>
      </c>
      <c r="S1601">
        <f>IF(Table13[[#This Row],[MntFishProducts]] = 0, "",Table13[[#This Row],[MntFishProducts]])</f>
        <v>10</v>
      </c>
      <c r="T1601" t="str">
        <f>IF(Table13[[#This Row],[MntSweetProducts]] = 0, "",Table13[[#This Row],[MntSweetProducts]])</f>
        <v/>
      </c>
      <c r="U1601">
        <f>IF(Table13[[#This Row],[MntGoldProds]] = 0, "",Table13[[#This Row],[MntGoldProds]])</f>
        <v>9</v>
      </c>
      <c r="V1601">
        <v>1</v>
      </c>
      <c r="W1601">
        <v>1</v>
      </c>
      <c r="X1601">
        <v>0</v>
      </c>
      <c r="Y1601">
        <v>3</v>
      </c>
      <c r="Z1601">
        <v>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">
        <v>43</v>
      </c>
      <c r="AI1601" s="13">
        <f>SUM(Table13[[#This Row],[MntWines]:[MntGoldProds]])</f>
        <v>29</v>
      </c>
      <c r="AJ1601" s="13">
        <f>AVERAGE(Table13[[#This Row],[MntWines]:[MntGoldProds]])</f>
        <v>4.833333333333333</v>
      </c>
      <c r="AK1601">
        <f>IF(Table13[[#This Row],[Total Number of Purchases]]=0,0,Table13[[#This Row],[Total Spend]]/Table13[[#This Row],[Total Number of Purchases]])</f>
        <v>5.8</v>
      </c>
      <c r="AM1601">
        <f>SUM(Table13[[#This Row],[NumDealsPurchases]:[NumStorePurchases]])</f>
        <v>5</v>
      </c>
      <c r="AN1601" s="14">
        <f>Snapshot_Date-Table13[[#This Row],[Dt_Customer]]</f>
        <v>298</v>
      </c>
      <c r="AP1601" s="13">
        <f>Table13[[#This Row],[NumDealsPurchases]]/Table13[[#This Row],[Total Number of Purchases]]*100</f>
        <v>20</v>
      </c>
      <c r="AQ1601">
        <f>6-ROUNDUP(_xlfn.PERCENTRANK.INC(Table13[Recency],Table13[[#This Row],[Recency]])*5, 0)</f>
        <v>1</v>
      </c>
      <c r="AR1601">
        <f>ROUNDUP(_xlfn.PERCENTRANK.INC(Table13[Total Number of Purchases],Table13[[#This Row],[Total Number of Purchases]])*5,0)</f>
        <v>1</v>
      </c>
      <c r="AS1601">
        <f>ROUNDUP(_xlfn.PERCENTRANK.INC(Table13[Total Spend],Table13[[#This Row],[Total Spend]])*5,0)</f>
        <v>1</v>
      </c>
      <c r="AT1601" t="str">
        <f>Table13[[#This Row],[Recency Score]]&amp;Table13[[#This Row],[Frequency Score]]&amp;Table13[[#This Row],[Monetary Score]]</f>
        <v>111</v>
      </c>
      <c r="AU1601" t="str">
        <f t="shared" si="24"/>
        <v>Lost</v>
      </c>
      <c r="AW1601" s="13">
        <f>DATEDIF(Table13[[#This Row],[Dt_Customer]], Snapshot_Date, "d")</f>
        <v>298</v>
      </c>
      <c r="AX1601" s="13">
        <f>Table13[[#This Row],[CL if today]]/365</f>
        <v>0.81643835616438354</v>
      </c>
      <c r="AY1601">
        <f>Table13[[#This Row],[Total Number of Purchases]]/Table13[[#This Row],[Corrected CL]]</f>
        <v>6.1241610738255039</v>
      </c>
      <c r="AZ1601">
        <f>Table13[[#This Row],[Average Order Value (AOV)]]*Table13[[#This Row],[Freq per Year]]</f>
        <v>35.520134228187921</v>
      </c>
      <c r="BA1601">
        <f>Table13[[#This Row],[Total Spend]]/Table13[[#This Row],[Corrected CL]]</f>
        <v>35.520134228187921</v>
      </c>
      <c r="BB1601">
        <v>64.483333333333334</v>
      </c>
      <c r="BC1601" s="1">
        <f>Table13[[#This Row],[Dt_Customer]]+Table13[[#This Row],[Recency]]</f>
        <v>41712</v>
      </c>
      <c r="BD1601" s="16" t="str">
        <f>IF(COUNTIF(A:A, A1601) &gt; 1, "Duplicate", "Unique")</f>
        <v>Unique</v>
      </c>
    </row>
    <row r="1602" spans="1:56" x14ac:dyDescent="0.3">
      <c r="A1602">
        <v>9952</v>
      </c>
      <c r="B1602">
        <v>1947</v>
      </c>
      <c r="C1602" t="s">
        <v>41</v>
      </c>
      <c r="D1602" t="s">
        <v>35</v>
      </c>
      <c r="E1602">
        <v>78093</v>
      </c>
      <c r="F1602">
        <v>0</v>
      </c>
      <c r="G1602">
        <v>0</v>
      </c>
      <c r="H1602" s="1">
        <v>41619</v>
      </c>
      <c r="I1602">
        <v>53</v>
      </c>
      <c r="J1602">
        <v>368</v>
      </c>
      <c r="K1602">
        <v>32</v>
      </c>
      <c r="L1602">
        <v>639</v>
      </c>
      <c r="M1602">
        <v>13</v>
      </c>
      <c r="N1602">
        <v>43</v>
      </c>
      <c r="O1602">
        <v>10</v>
      </c>
      <c r="P1602">
        <f>IF(Table13[[#This Row],[MntWines]] = 0,"",Table13[[#This Row],[MntWines]])</f>
        <v>368</v>
      </c>
      <c r="Q1602">
        <f>IF(Table13[[#This Row],[MntFruits]] = 0, "",Table13[[#This Row],[MntFruits]])</f>
        <v>32</v>
      </c>
      <c r="R1602">
        <f>IF(Table13[[#This Row],[MntMeatProducts]] = 0, "",Table13[[#This Row],[MntMeatProducts]])</f>
        <v>639</v>
      </c>
      <c r="S1602">
        <f>IF(Table13[[#This Row],[MntFishProducts]] = 0, "",Table13[[#This Row],[MntFishProducts]])</f>
        <v>13</v>
      </c>
      <c r="T1602">
        <f>IF(Table13[[#This Row],[MntSweetProducts]] = 0, "",Table13[[#This Row],[MntSweetProducts]])</f>
        <v>43</v>
      </c>
      <c r="U1602">
        <f>IF(Table13[[#This Row],[MntGoldProds]] = 0, "",Table13[[#This Row],[MntGoldProds]])</f>
        <v>10</v>
      </c>
      <c r="V1602">
        <v>1</v>
      </c>
      <c r="W1602">
        <v>4</v>
      </c>
      <c r="X1602">
        <v>7</v>
      </c>
      <c r="Y1602">
        <v>5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 t="s">
        <v>43</v>
      </c>
      <c r="AI1602" s="13">
        <f>SUM(Table13[[#This Row],[MntWines]:[MntGoldProds]])</f>
        <v>1105</v>
      </c>
      <c r="AJ1602" s="13">
        <f>AVERAGE(Table13[[#This Row],[MntWines]:[MntGoldProds]])</f>
        <v>184.16666666666666</v>
      </c>
      <c r="AK1602">
        <f>IF(Table13[[#This Row],[Total Number of Purchases]]=0,0,Table13[[#This Row],[Total Spend]]/Table13[[#This Row],[Total Number of Purchases]])</f>
        <v>65</v>
      </c>
      <c r="AM1602">
        <f>SUM(Table13[[#This Row],[NumDealsPurchases]:[NumStorePurchases]])</f>
        <v>17</v>
      </c>
      <c r="AN1602" s="14">
        <f>Snapshot_Date-Table13[[#This Row],[Dt_Customer]]</f>
        <v>297</v>
      </c>
      <c r="AP1602" s="13">
        <f>Table13[[#This Row],[NumDealsPurchases]]/Table13[[#This Row],[Total Number of Purchases]]*100</f>
        <v>5.8823529411764701</v>
      </c>
      <c r="AQ1602">
        <f>6-ROUNDUP(_xlfn.PERCENTRANK.INC(Table13[Recency],Table13[[#This Row],[Recency]])*5, 0)</f>
        <v>3</v>
      </c>
      <c r="AR1602">
        <f>ROUNDUP(_xlfn.PERCENTRANK.INC(Table13[Total Number of Purchases],Table13[[#This Row],[Total Number of Purchases]])*5,0)</f>
        <v>3</v>
      </c>
      <c r="AS1602">
        <f>ROUNDUP(_xlfn.PERCENTRANK.INC(Table13[Total Spend],Table13[[#This Row],[Total Spend]])*5,0)</f>
        <v>4</v>
      </c>
      <c r="AT1602" t="str">
        <f>Table13[[#This Row],[Recency Score]]&amp;Table13[[#This Row],[Frequency Score]]&amp;Table13[[#This Row],[Monetary Score]]</f>
        <v>334</v>
      </c>
      <c r="AU1602" t="str">
        <f t="shared" ref="AU1602:AU1665" si="25">IF(AT1602="555","Champions",
IF(AND(LEFT(AT1602,1)="5", MID(AT1602,2,1)&gt;="3"),"Loyal Customers",
IF(MID(AT1602,2,1)="5","Frequent Buyers",
IF(RIGHT(AT1602,1)="5","Big Spenders",
IF(LEFT(AT1602,1)="4","Potential Loyalists",
IF(LEFT(AT1602,1)="3","Needs Attention",
IF(LEFT(AT1602,1)="2","About to Sleep",
IF(LEFT(AT1602,1)="1","Lost",
IF(LEFT(AT1602,1)&lt;="2","At Risk","Others")))))))))</f>
        <v>Needs Attention</v>
      </c>
      <c r="AW1602" s="13">
        <f>DATEDIF(Table13[[#This Row],[Dt_Customer]], Snapshot_Date, "d")</f>
        <v>297</v>
      </c>
      <c r="AX1602" s="13">
        <f>Table13[[#This Row],[CL if today]]/365</f>
        <v>0.81369863013698629</v>
      </c>
      <c r="AY1602">
        <f>Table13[[#This Row],[Total Number of Purchases]]/Table13[[#This Row],[Corrected CL]]</f>
        <v>20.892255892255893</v>
      </c>
      <c r="AZ1602">
        <f>Table13[[#This Row],[Average Order Value (AOV)]]*Table13[[#This Row],[Freq per Year]]</f>
        <v>1357.996632996633</v>
      </c>
      <c r="BA1602">
        <f>Table13[[#This Row],[Total Spend]]/Table13[[#This Row],[Corrected CL]]</f>
        <v>1357.996632996633</v>
      </c>
      <c r="BB1602">
        <v>145.26755852842811</v>
      </c>
      <c r="BC1602" s="1">
        <f>Table13[[#This Row],[Dt_Customer]]+Table13[[#This Row],[Recency]]</f>
        <v>41672</v>
      </c>
      <c r="BD1602" s="16" t="str">
        <f>IF(COUNTIF(A:A, A1602) &gt; 1, "Duplicate", "Unique")</f>
        <v>Unique</v>
      </c>
    </row>
    <row r="1603" spans="1:56" x14ac:dyDescent="0.3">
      <c r="A1603">
        <v>8086</v>
      </c>
      <c r="B1603">
        <v>1959</v>
      </c>
      <c r="C1603" t="s">
        <v>28</v>
      </c>
      <c r="D1603" t="s">
        <v>33</v>
      </c>
      <c r="E1603">
        <v>42243</v>
      </c>
      <c r="F1603">
        <v>1</v>
      </c>
      <c r="G1603">
        <v>1</v>
      </c>
      <c r="H1603" s="1">
        <v>41619</v>
      </c>
      <c r="I1603">
        <v>34</v>
      </c>
      <c r="J1603">
        <v>48</v>
      </c>
      <c r="K1603">
        <v>0</v>
      </c>
      <c r="L1603">
        <v>2</v>
      </c>
      <c r="M1603">
        <v>0</v>
      </c>
      <c r="N1603">
        <v>0</v>
      </c>
      <c r="O1603">
        <v>5</v>
      </c>
      <c r="P1603">
        <f>IF(Table13[[#This Row],[MntWines]] = 0,"",Table13[[#This Row],[MntWines]])</f>
        <v>48</v>
      </c>
      <c r="Q1603" t="str">
        <f>IF(Table13[[#This Row],[MntFruits]] = 0, "",Table13[[#This Row],[MntFruits]])</f>
        <v/>
      </c>
      <c r="R1603">
        <f>IF(Table13[[#This Row],[MntMeatProducts]] = 0, "",Table13[[#This Row],[MntMeatProducts]])</f>
        <v>2</v>
      </c>
      <c r="S1603" t="str">
        <f>IF(Table13[[#This Row],[MntFishProducts]] = 0, "",Table13[[#This Row],[MntFishProducts]])</f>
        <v/>
      </c>
      <c r="T1603" t="str">
        <f>IF(Table13[[#This Row],[MntSweetProducts]] = 0, "",Table13[[#This Row],[MntSweetProducts]])</f>
        <v/>
      </c>
      <c r="U1603">
        <f>IF(Table13[[#This Row],[MntGoldProds]] = 0, "",Table13[[#This Row],[MntGoldProds]])</f>
        <v>5</v>
      </c>
      <c r="V1603">
        <v>2</v>
      </c>
      <c r="W1603">
        <v>2</v>
      </c>
      <c r="X1603">
        <v>0</v>
      </c>
      <c r="Y1603">
        <v>3</v>
      </c>
      <c r="Z1603">
        <v>7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 t="s">
        <v>43</v>
      </c>
      <c r="AI1603" s="13">
        <f>SUM(Table13[[#This Row],[MntWines]:[MntGoldProds]])</f>
        <v>55</v>
      </c>
      <c r="AJ1603" s="13">
        <f>AVERAGE(Table13[[#This Row],[MntWines]:[MntGoldProds]])</f>
        <v>9.1666666666666661</v>
      </c>
      <c r="AK1603">
        <f>IF(Table13[[#This Row],[Total Number of Purchases]]=0,0,Table13[[#This Row],[Total Spend]]/Table13[[#This Row],[Total Number of Purchases]])</f>
        <v>7.8571428571428568</v>
      </c>
      <c r="AM1603">
        <f>SUM(Table13[[#This Row],[NumDealsPurchases]:[NumStorePurchases]])</f>
        <v>7</v>
      </c>
      <c r="AN1603" s="14">
        <f>Snapshot_Date-Table13[[#This Row],[Dt_Customer]]</f>
        <v>297</v>
      </c>
      <c r="AP1603" s="13">
        <f>Table13[[#This Row],[NumDealsPurchases]]/Table13[[#This Row],[Total Number of Purchases]]*100</f>
        <v>28.571428571428569</v>
      </c>
      <c r="AQ1603">
        <f>6-ROUNDUP(_xlfn.PERCENTRANK.INC(Table13[Recency],Table13[[#This Row],[Recency]])*5, 0)</f>
        <v>4</v>
      </c>
      <c r="AR1603">
        <f>ROUNDUP(_xlfn.PERCENTRANK.INC(Table13[Total Number of Purchases],Table13[[#This Row],[Total Number of Purchases]])*5,0)</f>
        <v>1</v>
      </c>
      <c r="AS1603">
        <f>ROUNDUP(_xlfn.PERCENTRANK.INC(Table13[Total Spend],Table13[[#This Row],[Total Spend]])*5,0)</f>
        <v>1</v>
      </c>
      <c r="AT1603" t="str">
        <f>Table13[[#This Row],[Recency Score]]&amp;Table13[[#This Row],[Frequency Score]]&amp;Table13[[#This Row],[Monetary Score]]</f>
        <v>411</v>
      </c>
      <c r="AU1603" t="str">
        <f t="shared" si="25"/>
        <v>Potential Loyalists</v>
      </c>
      <c r="AW1603" s="13">
        <f>DATEDIF(Table13[[#This Row],[Dt_Customer]], Snapshot_Date, "d")</f>
        <v>297</v>
      </c>
      <c r="AX1603" s="13">
        <f>Table13[[#This Row],[CL if today]]/365</f>
        <v>0.81369863013698629</v>
      </c>
      <c r="AY1603">
        <f>Table13[[#This Row],[Total Number of Purchases]]/Table13[[#This Row],[Corrected CL]]</f>
        <v>8.6026936026936021</v>
      </c>
      <c r="AZ1603">
        <f>Table13[[#This Row],[Average Order Value (AOV)]]*Table13[[#This Row],[Freq per Year]]</f>
        <v>67.592592592592581</v>
      </c>
      <c r="BA1603">
        <f>Table13[[#This Row],[Total Spend]]/Table13[[#This Row],[Corrected CL]]</f>
        <v>67.592592592592595</v>
      </c>
      <c r="BB1603">
        <v>84.230769230769241</v>
      </c>
      <c r="BC1603" s="1">
        <f>Table13[[#This Row],[Dt_Customer]]+Table13[[#This Row],[Recency]]</f>
        <v>41653</v>
      </c>
      <c r="BD1603" s="16" t="str">
        <f>IF(COUNTIF(A:A, A1603) &gt; 1, "Duplicate", "Unique")</f>
        <v>Unique</v>
      </c>
    </row>
    <row r="1604" spans="1:56" x14ac:dyDescent="0.3">
      <c r="A1604">
        <v>1064</v>
      </c>
      <c r="B1604">
        <v>1971</v>
      </c>
      <c r="C1604" t="s">
        <v>37</v>
      </c>
      <c r="D1604" t="s">
        <v>33</v>
      </c>
      <c r="E1604">
        <v>42403</v>
      </c>
      <c r="F1604">
        <v>1</v>
      </c>
      <c r="G1604">
        <v>0</v>
      </c>
      <c r="H1604" s="1">
        <v>41619</v>
      </c>
      <c r="I1604">
        <v>18</v>
      </c>
      <c r="J1604">
        <v>22</v>
      </c>
      <c r="K1604">
        <v>1</v>
      </c>
      <c r="L1604">
        <v>11</v>
      </c>
      <c r="M1604">
        <v>0</v>
      </c>
      <c r="N1604">
        <v>5</v>
      </c>
      <c r="O1604">
        <v>3</v>
      </c>
      <c r="P1604">
        <f>IF(Table13[[#This Row],[MntWines]] = 0,"",Table13[[#This Row],[MntWines]])</f>
        <v>22</v>
      </c>
      <c r="Q1604">
        <f>IF(Table13[[#This Row],[MntFruits]] = 0, "",Table13[[#This Row],[MntFruits]])</f>
        <v>1</v>
      </c>
      <c r="R1604">
        <f>IF(Table13[[#This Row],[MntMeatProducts]] = 0, "",Table13[[#This Row],[MntMeatProducts]])</f>
        <v>11</v>
      </c>
      <c r="S1604" t="str">
        <f>IF(Table13[[#This Row],[MntFishProducts]] = 0, "",Table13[[#This Row],[MntFishProducts]])</f>
        <v/>
      </c>
      <c r="T1604">
        <f>IF(Table13[[#This Row],[MntSweetProducts]] = 0, "",Table13[[#This Row],[MntSweetProducts]])</f>
        <v>5</v>
      </c>
      <c r="U1604">
        <f>IF(Table13[[#This Row],[MntGoldProds]] = 0, "",Table13[[#This Row],[MntGoldProds]])</f>
        <v>3</v>
      </c>
      <c r="V1604">
        <v>1</v>
      </c>
      <c r="W1604">
        <v>1</v>
      </c>
      <c r="X1604">
        <v>0</v>
      </c>
      <c r="Y1604">
        <v>3</v>
      </c>
      <c r="Z1604">
        <v>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">
        <v>30</v>
      </c>
      <c r="AI1604" s="13">
        <f>SUM(Table13[[#This Row],[MntWines]:[MntGoldProds]])</f>
        <v>42</v>
      </c>
      <c r="AJ1604" s="13">
        <f>AVERAGE(Table13[[#This Row],[MntWines]:[MntGoldProds]])</f>
        <v>7</v>
      </c>
      <c r="AK1604">
        <f>IF(Table13[[#This Row],[Total Number of Purchases]]=0,0,Table13[[#This Row],[Total Spend]]/Table13[[#This Row],[Total Number of Purchases]])</f>
        <v>8.4</v>
      </c>
      <c r="AM1604">
        <f>SUM(Table13[[#This Row],[NumDealsPurchases]:[NumStorePurchases]])</f>
        <v>5</v>
      </c>
      <c r="AN1604" s="14">
        <f>Snapshot_Date-Table13[[#This Row],[Dt_Customer]]</f>
        <v>297</v>
      </c>
      <c r="AP1604" s="13">
        <f>Table13[[#This Row],[NumDealsPurchases]]/Table13[[#This Row],[Total Number of Purchases]]*100</f>
        <v>20</v>
      </c>
      <c r="AQ1604">
        <f>6-ROUNDUP(_xlfn.PERCENTRANK.INC(Table13[Recency],Table13[[#This Row],[Recency]])*5, 0)</f>
        <v>5</v>
      </c>
      <c r="AR1604">
        <f>ROUNDUP(_xlfn.PERCENTRANK.INC(Table13[Total Number of Purchases],Table13[[#This Row],[Total Number of Purchases]])*5,0)</f>
        <v>1</v>
      </c>
      <c r="AS1604">
        <f>ROUNDUP(_xlfn.PERCENTRANK.INC(Table13[Total Spend],Table13[[#This Row],[Total Spend]])*5,0)</f>
        <v>1</v>
      </c>
      <c r="AT1604" t="str">
        <f>Table13[[#This Row],[Recency Score]]&amp;Table13[[#This Row],[Frequency Score]]&amp;Table13[[#This Row],[Monetary Score]]</f>
        <v>511</v>
      </c>
      <c r="AU1604" t="str">
        <f t="shared" si="25"/>
        <v>Others</v>
      </c>
      <c r="AW1604" s="13">
        <f>DATEDIF(Table13[[#This Row],[Dt_Customer]], Snapshot_Date, "d")</f>
        <v>297</v>
      </c>
      <c r="AX1604" s="13">
        <f>Table13[[#This Row],[CL if today]]/365</f>
        <v>0.81369863013698629</v>
      </c>
      <c r="AY1604">
        <f>Table13[[#This Row],[Total Number of Purchases]]/Table13[[#This Row],[Corrected CL]]</f>
        <v>6.1447811447811445</v>
      </c>
      <c r="AZ1604">
        <f>Table13[[#This Row],[Average Order Value (AOV)]]*Table13[[#This Row],[Freq per Year]]</f>
        <v>51.616161616161612</v>
      </c>
      <c r="BA1604">
        <f>Table13[[#This Row],[Total Spend]]/Table13[[#This Row],[Corrected CL]]</f>
        <v>51.616161616161619</v>
      </c>
      <c r="BB1604">
        <v>46.38795986622074</v>
      </c>
      <c r="BC1604" s="1">
        <f>Table13[[#This Row],[Dt_Customer]]+Table13[[#This Row],[Recency]]</f>
        <v>41637</v>
      </c>
      <c r="BD1604" s="16" t="str">
        <f>IF(COUNTIF(A:A, A1604) &gt; 1, "Duplicate", "Unique")</f>
        <v>Unique</v>
      </c>
    </row>
    <row r="1605" spans="1:56" x14ac:dyDescent="0.3">
      <c r="A1605">
        <v>2005</v>
      </c>
      <c r="B1605">
        <v>1990</v>
      </c>
      <c r="C1605" t="s">
        <v>28</v>
      </c>
      <c r="D1605" t="s">
        <v>33</v>
      </c>
      <c r="E1605">
        <v>35765</v>
      </c>
      <c r="F1605">
        <v>1</v>
      </c>
      <c r="G1605">
        <v>0</v>
      </c>
      <c r="H1605" s="1">
        <v>41619</v>
      </c>
      <c r="I1605">
        <v>86</v>
      </c>
      <c r="J1605">
        <v>22</v>
      </c>
      <c r="K1605">
        <v>3</v>
      </c>
      <c r="L1605">
        <v>30</v>
      </c>
      <c r="M1605">
        <v>0</v>
      </c>
      <c r="N1605">
        <v>5</v>
      </c>
      <c r="O1605">
        <v>15</v>
      </c>
      <c r="P1605">
        <f>IF(Table13[[#This Row],[MntWines]] = 0,"",Table13[[#This Row],[MntWines]])</f>
        <v>22</v>
      </c>
      <c r="Q1605">
        <f>IF(Table13[[#This Row],[MntFruits]] = 0, "",Table13[[#This Row],[MntFruits]])</f>
        <v>3</v>
      </c>
      <c r="R1605">
        <f>IF(Table13[[#This Row],[MntMeatProducts]] = 0, "",Table13[[#This Row],[MntMeatProducts]])</f>
        <v>30</v>
      </c>
      <c r="S1605" t="str">
        <f>IF(Table13[[#This Row],[MntFishProducts]] = 0, "",Table13[[#This Row],[MntFishProducts]])</f>
        <v/>
      </c>
      <c r="T1605">
        <f>IF(Table13[[#This Row],[MntSweetProducts]] = 0, "",Table13[[#This Row],[MntSweetProducts]])</f>
        <v>5</v>
      </c>
      <c r="U1605">
        <f>IF(Table13[[#This Row],[MntGoldProds]] = 0, "",Table13[[#This Row],[MntGoldProds]])</f>
        <v>15</v>
      </c>
      <c r="V1605">
        <v>2</v>
      </c>
      <c r="W1605">
        <v>2</v>
      </c>
      <c r="X1605">
        <v>0</v>
      </c>
      <c r="Y1605">
        <v>4</v>
      </c>
      <c r="Z1605">
        <v>6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32</v>
      </c>
      <c r="AI1605" s="13">
        <f>SUM(Table13[[#This Row],[MntWines]:[MntGoldProds]])</f>
        <v>75</v>
      </c>
      <c r="AJ1605" s="13">
        <f>AVERAGE(Table13[[#This Row],[MntWines]:[MntGoldProds]])</f>
        <v>12.5</v>
      </c>
      <c r="AK1605">
        <f>IF(Table13[[#This Row],[Total Number of Purchases]]=0,0,Table13[[#This Row],[Total Spend]]/Table13[[#This Row],[Total Number of Purchases]])</f>
        <v>9.375</v>
      </c>
      <c r="AM1605">
        <f>SUM(Table13[[#This Row],[NumDealsPurchases]:[NumStorePurchases]])</f>
        <v>8</v>
      </c>
      <c r="AN1605" s="14">
        <f>Snapshot_Date-Table13[[#This Row],[Dt_Customer]]</f>
        <v>297</v>
      </c>
      <c r="AP1605" s="13">
        <f>Table13[[#This Row],[NumDealsPurchases]]/Table13[[#This Row],[Total Number of Purchases]]*100</f>
        <v>25</v>
      </c>
      <c r="AQ1605">
        <f>6-ROUNDUP(_xlfn.PERCENTRANK.INC(Table13[Recency],Table13[[#This Row],[Recency]])*5, 0)</f>
        <v>1</v>
      </c>
      <c r="AR1605">
        <f>ROUNDUP(_xlfn.PERCENTRANK.INC(Table13[Total Number of Purchases],Table13[[#This Row],[Total Number of Purchases]])*5,0)</f>
        <v>2</v>
      </c>
      <c r="AS1605">
        <f>ROUNDUP(_xlfn.PERCENTRANK.INC(Table13[Total Spend],Table13[[#This Row],[Total Spend]])*5,0)</f>
        <v>2</v>
      </c>
      <c r="AT1605" t="str">
        <f>Table13[[#This Row],[Recency Score]]&amp;Table13[[#This Row],[Frequency Score]]&amp;Table13[[#This Row],[Monetary Score]]</f>
        <v>122</v>
      </c>
      <c r="AU1605" t="str">
        <f t="shared" si="25"/>
        <v>Lost</v>
      </c>
      <c r="AW1605" s="13">
        <f>DATEDIF(Table13[[#This Row],[Dt_Customer]], Snapshot_Date, "d")</f>
        <v>297</v>
      </c>
      <c r="AX1605" s="13">
        <f>Table13[[#This Row],[CL if today]]/365</f>
        <v>0.81369863013698629</v>
      </c>
      <c r="AY1605">
        <f>Table13[[#This Row],[Total Number of Purchases]]/Table13[[#This Row],[Corrected CL]]</f>
        <v>9.8316498316498322</v>
      </c>
      <c r="AZ1605">
        <f>Table13[[#This Row],[Average Order Value (AOV)]]*Table13[[#This Row],[Freq per Year]]</f>
        <v>92.171717171717177</v>
      </c>
      <c r="BA1605">
        <f>Table13[[#This Row],[Total Spend]]/Table13[[#This Row],[Corrected CL]]</f>
        <v>92.171717171717177</v>
      </c>
      <c r="BB1605">
        <v>1580.8528428093646</v>
      </c>
      <c r="BC1605" s="1">
        <f>Table13[[#This Row],[Dt_Customer]]+Table13[[#This Row],[Recency]]</f>
        <v>41705</v>
      </c>
      <c r="BD1605" s="16" t="str">
        <f>IF(COUNTIF(A:A, A1605) &gt; 1, "Duplicate", "Unique")</f>
        <v>Unique</v>
      </c>
    </row>
    <row r="1606" spans="1:56" x14ac:dyDescent="0.3">
      <c r="A1606">
        <v>1915</v>
      </c>
      <c r="B1606">
        <v>1951</v>
      </c>
      <c r="C1606" t="s">
        <v>37</v>
      </c>
      <c r="D1606" t="s">
        <v>33</v>
      </c>
      <c r="E1606">
        <v>78939</v>
      </c>
      <c r="F1606">
        <v>0</v>
      </c>
      <c r="G1606">
        <v>0</v>
      </c>
      <c r="H1606" s="1">
        <v>41620</v>
      </c>
      <c r="I1606">
        <v>57</v>
      </c>
      <c r="J1606">
        <v>794</v>
      </c>
      <c r="K1606">
        <v>115</v>
      </c>
      <c r="L1606">
        <v>243</v>
      </c>
      <c r="M1606">
        <v>150</v>
      </c>
      <c r="N1606">
        <v>0</v>
      </c>
      <c r="O1606">
        <v>205</v>
      </c>
      <c r="P1606">
        <f>IF(Table13[[#This Row],[MntWines]] = 0,"",Table13[[#This Row],[MntWines]])</f>
        <v>794</v>
      </c>
      <c r="Q1606">
        <f>IF(Table13[[#This Row],[MntFruits]] = 0, "",Table13[[#This Row],[MntFruits]])</f>
        <v>115</v>
      </c>
      <c r="R1606">
        <f>IF(Table13[[#This Row],[MntMeatProducts]] = 0, "",Table13[[#This Row],[MntMeatProducts]])</f>
        <v>243</v>
      </c>
      <c r="S1606">
        <f>IF(Table13[[#This Row],[MntFishProducts]] = 0, "",Table13[[#This Row],[MntFishProducts]])</f>
        <v>150</v>
      </c>
      <c r="T1606" t="str">
        <f>IF(Table13[[#This Row],[MntSweetProducts]] = 0, "",Table13[[#This Row],[MntSweetProducts]])</f>
        <v/>
      </c>
      <c r="U1606">
        <f>IF(Table13[[#This Row],[MntGoldProds]] = 0, "",Table13[[#This Row],[MntGoldProds]])</f>
        <v>205</v>
      </c>
      <c r="V1606">
        <v>1</v>
      </c>
      <c r="W1606">
        <v>8</v>
      </c>
      <c r="X1606">
        <v>5</v>
      </c>
      <c r="Y1606">
        <v>6</v>
      </c>
      <c r="Z1606">
        <v>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 t="s">
        <v>39</v>
      </c>
      <c r="AI1606" s="13">
        <f>SUM(Table13[[#This Row],[MntWines]:[MntGoldProds]])</f>
        <v>1507</v>
      </c>
      <c r="AJ1606" s="13">
        <f>AVERAGE(Table13[[#This Row],[MntWines]:[MntGoldProds]])</f>
        <v>251.16666666666666</v>
      </c>
      <c r="AK1606">
        <f>IF(Table13[[#This Row],[Total Number of Purchases]]=0,0,Table13[[#This Row],[Total Spend]]/Table13[[#This Row],[Total Number of Purchases]])</f>
        <v>75.349999999999994</v>
      </c>
      <c r="AM1606">
        <f>SUM(Table13[[#This Row],[NumDealsPurchases]:[NumStorePurchases]])</f>
        <v>20</v>
      </c>
      <c r="AN1606" s="14">
        <f>Snapshot_Date-Table13[[#This Row],[Dt_Customer]]</f>
        <v>296</v>
      </c>
      <c r="AP1606" s="13">
        <f>Table13[[#This Row],[NumDealsPurchases]]/Table13[[#This Row],[Total Number of Purchases]]*100</f>
        <v>5</v>
      </c>
      <c r="AQ1606">
        <f>6-ROUNDUP(_xlfn.PERCENTRANK.INC(Table13[Recency],Table13[[#This Row],[Recency]])*5, 0)</f>
        <v>3</v>
      </c>
      <c r="AR1606">
        <f>ROUNDUP(_xlfn.PERCENTRANK.INC(Table13[Total Number of Purchases],Table13[[#This Row],[Total Number of Purchases]])*5,0)</f>
        <v>4</v>
      </c>
      <c r="AS1606">
        <f>ROUNDUP(_xlfn.PERCENTRANK.INC(Table13[Total Spend],Table13[[#This Row],[Total Spend]])*5,0)</f>
        <v>5</v>
      </c>
      <c r="AT1606" t="str">
        <f>Table13[[#This Row],[Recency Score]]&amp;Table13[[#This Row],[Frequency Score]]&amp;Table13[[#This Row],[Monetary Score]]</f>
        <v>345</v>
      </c>
      <c r="AU1606" t="str">
        <f t="shared" si="25"/>
        <v>Big Spenders</v>
      </c>
      <c r="AW1606" s="13">
        <f>DATEDIF(Table13[[#This Row],[Dt_Customer]], Snapshot_Date, "d")</f>
        <v>296</v>
      </c>
      <c r="AX1606" s="13">
        <f>Table13[[#This Row],[CL if today]]/365</f>
        <v>0.81095890410958904</v>
      </c>
      <c r="AY1606">
        <f>Table13[[#This Row],[Total Number of Purchases]]/Table13[[#This Row],[Corrected CL]]</f>
        <v>24.662162162162161</v>
      </c>
      <c r="AZ1606">
        <f>Table13[[#This Row],[Average Order Value (AOV)]]*Table13[[#This Row],[Freq per Year]]</f>
        <v>1858.2939189189187</v>
      </c>
      <c r="BA1606">
        <f>Table13[[#This Row],[Total Spend]]/Table13[[#This Row],[Corrected CL]]</f>
        <v>1858.293918918919</v>
      </c>
      <c r="BB1606">
        <v>271.00334448160538</v>
      </c>
      <c r="BC1606" s="1">
        <f>Table13[[#This Row],[Dt_Customer]]+Table13[[#This Row],[Recency]]</f>
        <v>41677</v>
      </c>
      <c r="BD1606" s="16" t="str">
        <f>IF(COUNTIF(A:A, A1606) &gt; 1, "Duplicate", "Unique")</f>
        <v>Unique</v>
      </c>
    </row>
    <row r="1607" spans="1:56" x14ac:dyDescent="0.3">
      <c r="A1607">
        <v>5177</v>
      </c>
      <c r="B1607">
        <v>1974</v>
      </c>
      <c r="C1607" t="s">
        <v>41</v>
      </c>
      <c r="D1607" t="s">
        <v>33</v>
      </c>
      <c r="E1607">
        <v>58494</v>
      </c>
      <c r="F1607">
        <v>0</v>
      </c>
      <c r="G1607">
        <v>1</v>
      </c>
      <c r="H1607" s="1">
        <v>41620</v>
      </c>
      <c r="I1607">
        <v>56</v>
      </c>
      <c r="J1607">
        <v>298</v>
      </c>
      <c r="K1607">
        <v>7</v>
      </c>
      <c r="L1607">
        <v>68</v>
      </c>
      <c r="M1607">
        <v>4</v>
      </c>
      <c r="N1607">
        <v>0</v>
      </c>
      <c r="O1607">
        <v>19</v>
      </c>
      <c r="P1607">
        <f>IF(Table13[[#This Row],[MntWines]] = 0,"",Table13[[#This Row],[MntWines]])</f>
        <v>298</v>
      </c>
      <c r="Q1607">
        <f>IF(Table13[[#This Row],[MntFruits]] = 0, "",Table13[[#This Row],[MntFruits]])</f>
        <v>7</v>
      </c>
      <c r="R1607">
        <f>IF(Table13[[#This Row],[MntMeatProducts]] = 0, "",Table13[[#This Row],[MntMeatProducts]])</f>
        <v>68</v>
      </c>
      <c r="S1607">
        <f>IF(Table13[[#This Row],[MntFishProducts]] = 0, "",Table13[[#This Row],[MntFishProducts]])</f>
        <v>4</v>
      </c>
      <c r="T1607" t="str">
        <f>IF(Table13[[#This Row],[MntSweetProducts]] = 0, "",Table13[[#This Row],[MntSweetProducts]])</f>
        <v/>
      </c>
      <c r="U1607">
        <f>IF(Table13[[#This Row],[MntGoldProds]] = 0, "",Table13[[#This Row],[MntGoldProds]])</f>
        <v>19</v>
      </c>
      <c r="V1607">
        <v>2</v>
      </c>
      <c r="W1607">
        <v>6</v>
      </c>
      <c r="X1607">
        <v>2</v>
      </c>
      <c r="Y1607">
        <v>6</v>
      </c>
      <c r="Z1607">
        <v>6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">
        <v>43</v>
      </c>
      <c r="AI1607" s="13">
        <f>SUM(Table13[[#This Row],[MntWines]:[MntGoldProds]])</f>
        <v>396</v>
      </c>
      <c r="AJ1607" s="13">
        <f>AVERAGE(Table13[[#This Row],[MntWines]:[MntGoldProds]])</f>
        <v>66</v>
      </c>
      <c r="AK1607">
        <f>IF(Table13[[#This Row],[Total Number of Purchases]]=0,0,Table13[[#This Row],[Total Spend]]/Table13[[#This Row],[Total Number of Purchases]])</f>
        <v>24.75</v>
      </c>
      <c r="AM1607">
        <f>SUM(Table13[[#This Row],[NumDealsPurchases]:[NumStorePurchases]])</f>
        <v>16</v>
      </c>
      <c r="AN1607" s="14">
        <f>Snapshot_Date-Table13[[#This Row],[Dt_Customer]]</f>
        <v>296</v>
      </c>
      <c r="AP1607" s="13">
        <f>Table13[[#This Row],[NumDealsPurchases]]/Table13[[#This Row],[Total Number of Purchases]]*100</f>
        <v>12.5</v>
      </c>
      <c r="AQ1607">
        <f>6-ROUNDUP(_xlfn.PERCENTRANK.INC(Table13[Recency],Table13[[#This Row],[Recency]])*5, 0)</f>
        <v>3</v>
      </c>
      <c r="AR1607">
        <f>ROUNDUP(_xlfn.PERCENTRANK.INC(Table13[Total Number of Purchases],Table13[[#This Row],[Total Number of Purchases]])*5,0)</f>
        <v>3</v>
      </c>
      <c r="AS1607">
        <f>ROUNDUP(_xlfn.PERCENTRANK.INC(Table13[Total Spend],Table13[[#This Row],[Total Spend]])*5,0)</f>
        <v>3</v>
      </c>
      <c r="AT1607" t="str">
        <f>Table13[[#This Row],[Recency Score]]&amp;Table13[[#This Row],[Frequency Score]]&amp;Table13[[#This Row],[Monetary Score]]</f>
        <v>333</v>
      </c>
      <c r="AU1607" t="str">
        <f t="shared" si="25"/>
        <v>Needs Attention</v>
      </c>
      <c r="AW1607" s="13">
        <f>DATEDIF(Table13[[#This Row],[Dt_Customer]], Snapshot_Date, "d")</f>
        <v>296</v>
      </c>
      <c r="AX1607" s="13">
        <f>Table13[[#This Row],[CL if today]]/365</f>
        <v>0.81095890410958904</v>
      </c>
      <c r="AY1607">
        <f>Table13[[#This Row],[Total Number of Purchases]]/Table13[[#This Row],[Corrected CL]]</f>
        <v>19.72972972972973</v>
      </c>
      <c r="AZ1607">
        <f>Table13[[#This Row],[Average Order Value (AOV)]]*Table13[[#This Row],[Freq per Year]]</f>
        <v>488.31081081081084</v>
      </c>
      <c r="BA1607">
        <f>Table13[[#This Row],[Total Spend]]/Table13[[#This Row],[Corrected CL]]</f>
        <v>488.31081081081084</v>
      </c>
      <c r="BB1607">
        <v>35.520134228187921</v>
      </c>
      <c r="BC1607" s="1">
        <f>Table13[[#This Row],[Dt_Customer]]+Table13[[#This Row],[Recency]]</f>
        <v>41676</v>
      </c>
      <c r="BD1607" s="16" t="str">
        <f>IF(COUNTIF(A:A, A1607) &gt; 1, "Duplicate", "Unique")</f>
        <v>Unique</v>
      </c>
    </row>
    <row r="1608" spans="1:56" x14ac:dyDescent="0.3">
      <c r="A1608">
        <v>4246</v>
      </c>
      <c r="B1608">
        <v>1982</v>
      </c>
      <c r="C1608" t="s">
        <v>41</v>
      </c>
      <c r="D1608" t="s">
        <v>31</v>
      </c>
      <c r="E1608">
        <v>6560</v>
      </c>
      <c r="F1608">
        <v>0</v>
      </c>
      <c r="G1608">
        <v>0</v>
      </c>
      <c r="H1608" s="1">
        <v>41620</v>
      </c>
      <c r="I1608">
        <v>2</v>
      </c>
      <c r="J1608">
        <v>67</v>
      </c>
      <c r="K1608">
        <v>11</v>
      </c>
      <c r="L1608">
        <v>26</v>
      </c>
      <c r="M1608">
        <v>4</v>
      </c>
      <c r="N1608">
        <v>3</v>
      </c>
      <c r="O1608">
        <v>262</v>
      </c>
      <c r="P1608">
        <f>IF(Table13[[#This Row],[MntWines]] = 0,"",Table13[[#This Row],[MntWines]])</f>
        <v>67</v>
      </c>
      <c r="Q1608">
        <f>IF(Table13[[#This Row],[MntFruits]] = 0, "",Table13[[#This Row],[MntFruits]])</f>
        <v>11</v>
      </c>
      <c r="R1608">
        <f>IF(Table13[[#This Row],[MntMeatProducts]] = 0, "",Table13[[#This Row],[MntMeatProducts]])</f>
        <v>26</v>
      </c>
      <c r="S1608">
        <f>IF(Table13[[#This Row],[MntFishProducts]] = 0, "",Table13[[#This Row],[MntFishProducts]])</f>
        <v>4</v>
      </c>
      <c r="T1608">
        <f>IF(Table13[[#This Row],[MntSweetProducts]] = 0, "",Table13[[#This Row],[MntSweetProducts]])</f>
        <v>3</v>
      </c>
      <c r="U1608">
        <f>IF(Table13[[#This Row],[MntGoldProds]] = 0, "",Table13[[#This Row],[MntGoldProds]])</f>
        <v>262</v>
      </c>
      <c r="V1608">
        <v>0</v>
      </c>
      <c r="W1608">
        <v>1</v>
      </c>
      <c r="X1608">
        <v>0</v>
      </c>
      <c r="Y1608">
        <v>1</v>
      </c>
      <c r="Z1608">
        <v>17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30</v>
      </c>
      <c r="AI1608" s="13">
        <f>SUM(Table13[[#This Row],[MntWines]:[MntGoldProds]])</f>
        <v>373</v>
      </c>
      <c r="AJ1608" s="13">
        <f>AVERAGE(Table13[[#This Row],[MntWines]:[MntGoldProds]])</f>
        <v>62.166666666666664</v>
      </c>
      <c r="AK1608">
        <f>IF(Table13[[#This Row],[Total Number of Purchases]]=0,0,Table13[[#This Row],[Total Spend]]/Table13[[#This Row],[Total Number of Purchases]])</f>
        <v>186.5</v>
      </c>
      <c r="AM1608">
        <f>SUM(Table13[[#This Row],[NumDealsPurchases]:[NumStorePurchases]])</f>
        <v>2</v>
      </c>
      <c r="AN1608" s="14">
        <f>Snapshot_Date-Table13[[#This Row],[Dt_Customer]]</f>
        <v>296</v>
      </c>
      <c r="AP1608" s="13">
        <f>Table13[[#This Row],[NumDealsPurchases]]/Table13[[#This Row],[Total Number of Purchases]]*100</f>
        <v>0</v>
      </c>
      <c r="AQ1608">
        <f>6-ROUNDUP(_xlfn.PERCENTRANK.INC(Table13[Recency],Table13[[#This Row],[Recency]])*5, 0)</f>
        <v>5</v>
      </c>
      <c r="AR1608">
        <f>ROUNDUP(_xlfn.PERCENTRANK.INC(Table13[Total Number of Purchases],Table13[[#This Row],[Total Number of Purchases]])*5,0)</f>
        <v>1</v>
      </c>
      <c r="AS1608">
        <f>ROUNDUP(_xlfn.PERCENTRANK.INC(Table13[Total Spend],Table13[[#This Row],[Total Spend]])*5,0)</f>
        <v>3</v>
      </c>
      <c r="AT1608" t="str">
        <f>Table13[[#This Row],[Recency Score]]&amp;Table13[[#This Row],[Frequency Score]]&amp;Table13[[#This Row],[Monetary Score]]</f>
        <v>513</v>
      </c>
      <c r="AU1608" t="str">
        <f t="shared" si="25"/>
        <v>Others</v>
      </c>
      <c r="AW1608" s="13">
        <f>DATEDIF(Table13[[#This Row],[Dt_Customer]], Snapshot_Date, "d")</f>
        <v>296</v>
      </c>
      <c r="AX1608" s="13">
        <f>Table13[[#This Row],[CL if today]]/365</f>
        <v>0.81095890410958904</v>
      </c>
      <c r="AY1608">
        <f>Table13[[#This Row],[Total Number of Purchases]]/Table13[[#This Row],[Corrected CL]]</f>
        <v>2.4662162162162162</v>
      </c>
      <c r="AZ1608">
        <f>Table13[[#This Row],[Average Order Value (AOV)]]*Table13[[#This Row],[Freq per Year]]</f>
        <v>459.94932432432432</v>
      </c>
      <c r="BA1608">
        <f>Table13[[#This Row],[Total Spend]]/Table13[[#This Row],[Corrected CL]]</f>
        <v>459.94932432432432</v>
      </c>
      <c r="BB1608">
        <v>35.520134228187921</v>
      </c>
      <c r="BC1608" s="1">
        <f>Table13[[#This Row],[Dt_Customer]]+Table13[[#This Row],[Recency]]</f>
        <v>41622</v>
      </c>
      <c r="BD1608" s="16" t="str">
        <f>IF(COUNTIF(A:A, A1608) &gt; 1, "Duplicate", "Unique")</f>
        <v>Unique</v>
      </c>
    </row>
    <row r="1609" spans="1:56" x14ac:dyDescent="0.3">
      <c r="A1609">
        <v>3376</v>
      </c>
      <c r="B1609">
        <v>1970</v>
      </c>
      <c r="C1609" t="s">
        <v>41</v>
      </c>
      <c r="D1609" t="s">
        <v>29</v>
      </c>
      <c r="E1609">
        <v>55282</v>
      </c>
      <c r="F1609">
        <v>1</v>
      </c>
      <c r="G1609">
        <v>0</v>
      </c>
      <c r="H1609" s="1">
        <v>41621</v>
      </c>
      <c r="I1609">
        <v>9</v>
      </c>
      <c r="J1609">
        <v>125</v>
      </c>
      <c r="K1609">
        <v>6</v>
      </c>
      <c r="L1609">
        <v>73</v>
      </c>
      <c r="M1609">
        <v>8</v>
      </c>
      <c r="N1609">
        <v>4</v>
      </c>
      <c r="O1609">
        <v>19</v>
      </c>
      <c r="P1609">
        <f>IF(Table13[[#This Row],[MntWines]] = 0,"",Table13[[#This Row],[MntWines]])</f>
        <v>125</v>
      </c>
      <c r="Q1609">
        <f>IF(Table13[[#This Row],[MntFruits]] = 0, "",Table13[[#This Row],[MntFruits]])</f>
        <v>6</v>
      </c>
      <c r="R1609">
        <f>IF(Table13[[#This Row],[MntMeatProducts]] = 0, "",Table13[[#This Row],[MntMeatProducts]])</f>
        <v>73</v>
      </c>
      <c r="S1609">
        <f>IF(Table13[[#This Row],[MntFishProducts]] = 0, "",Table13[[#This Row],[MntFishProducts]])</f>
        <v>8</v>
      </c>
      <c r="T1609">
        <f>IF(Table13[[#This Row],[MntSweetProducts]] = 0, "",Table13[[#This Row],[MntSweetProducts]])</f>
        <v>4</v>
      </c>
      <c r="U1609">
        <f>IF(Table13[[#This Row],[MntGoldProds]] = 0, "",Table13[[#This Row],[MntGoldProds]])</f>
        <v>19</v>
      </c>
      <c r="V1609">
        <v>1</v>
      </c>
      <c r="W1609">
        <v>3</v>
      </c>
      <c r="X1609">
        <v>1</v>
      </c>
      <c r="Y1609">
        <v>6</v>
      </c>
      <c r="Z1609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 t="s">
        <v>30</v>
      </c>
      <c r="AI1609" s="13">
        <f>SUM(Table13[[#This Row],[MntWines]:[MntGoldProds]])</f>
        <v>235</v>
      </c>
      <c r="AJ1609" s="13">
        <f>AVERAGE(Table13[[#This Row],[MntWines]:[MntGoldProds]])</f>
        <v>39.166666666666664</v>
      </c>
      <c r="AK1609">
        <f>IF(Table13[[#This Row],[Total Number of Purchases]]=0,0,Table13[[#This Row],[Total Spend]]/Table13[[#This Row],[Total Number of Purchases]])</f>
        <v>21.363636363636363</v>
      </c>
      <c r="AM1609">
        <f>SUM(Table13[[#This Row],[NumDealsPurchases]:[NumStorePurchases]])</f>
        <v>11</v>
      </c>
      <c r="AN1609" s="14">
        <f>Snapshot_Date-Table13[[#This Row],[Dt_Customer]]</f>
        <v>295</v>
      </c>
      <c r="AP1609" s="13">
        <f>Table13[[#This Row],[NumDealsPurchases]]/Table13[[#This Row],[Total Number of Purchases]]*100</f>
        <v>9.0909090909090917</v>
      </c>
      <c r="AQ1609">
        <f>6-ROUNDUP(_xlfn.PERCENTRANK.INC(Table13[Recency],Table13[[#This Row],[Recency]])*5, 0)</f>
        <v>5</v>
      </c>
      <c r="AR1609">
        <f>ROUNDUP(_xlfn.PERCENTRANK.INC(Table13[Total Number of Purchases],Table13[[#This Row],[Total Number of Purchases]])*5,0)</f>
        <v>2</v>
      </c>
      <c r="AS1609">
        <f>ROUNDUP(_xlfn.PERCENTRANK.INC(Table13[Total Spend],Table13[[#This Row],[Total Spend]])*5,0)</f>
        <v>3</v>
      </c>
      <c r="AT1609" t="str">
        <f>Table13[[#This Row],[Recency Score]]&amp;Table13[[#This Row],[Frequency Score]]&amp;Table13[[#This Row],[Monetary Score]]</f>
        <v>523</v>
      </c>
      <c r="AU1609" t="str">
        <f t="shared" si="25"/>
        <v>Others</v>
      </c>
      <c r="AW1609" s="13">
        <f>DATEDIF(Table13[[#This Row],[Dt_Customer]], Snapshot_Date, "d")</f>
        <v>295</v>
      </c>
      <c r="AX1609" s="13">
        <f>Table13[[#This Row],[CL if today]]/365</f>
        <v>0.80821917808219179</v>
      </c>
      <c r="AY1609">
        <f>Table13[[#This Row],[Total Number of Purchases]]/Table13[[#This Row],[Corrected CL]]</f>
        <v>13.610169491525424</v>
      </c>
      <c r="AZ1609">
        <f>Table13[[#This Row],[Average Order Value (AOV)]]*Table13[[#This Row],[Freq per Year]]</f>
        <v>290.76271186440675</v>
      </c>
      <c r="BA1609">
        <f>Table13[[#This Row],[Total Spend]]/Table13[[#This Row],[Corrected CL]]</f>
        <v>290.76271186440675</v>
      </c>
      <c r="BB1609">
        <v>1357.996632996633</v>
      </c>
      <c r="BC1609" s="1">
        <f>Table13[[#This Row],[Dt_Customer]]+Table13[[#This Row],[Recency]]</f>
        <v>41630</v>
      </c>
      <c r="BD1609" s="16" t="str">
        <f>IF(COUNTIF(A:A, A1609) &gt; 1, "Duplicate", "Unique")</f>
        <v>Unique</v>
      </c>
    </row>
    <row r="1610" spans="1:56" x14ac:dyDescent="0.3">
      <c r="A1610">
        <v>310</v>
      </c>
      <c r="B1610">
        <v>1970</v>
      </c>
      <c r="C1610" t="s">
        <v>41</v>
      </c>
      <c r="D1610" t="s">
        <v>33</v>
      </c>
      <c r="E1610">
        <v>61872</v>
      </c>
      <c r="F1610">
        <v>0</v>
      </c>
      <c r="G1610">
        <v>1</v>
      </c>
      <c r="H1610" s="1">
        <v>41621</v>
      </c>
      <c r="I1610">
        <v>81</v>
      </c>
      <c r="J1610">
        <v>330</v>
      </c>
      <c r="K1610">
        <v>5</v>
      </c>
      <c r="L1610">
        <v>159</v>
      </c>
      <c r="M1610">
        <v>36</v>
      </c>
      <c r="N1610">
        <v>27</v>
      </c>
      <c r="O1610">
        <v>16</v>
      </c>
      <c r="P1610">
        <f>IF(Table13[[#This Row],[MntWines]] = 0,"",Table13[[#This Row],[MntWines]])</f>
        <v>330</v>
      </c>
      <c r="Q1610">
        <f>IF(Table13[[#This Row],[MntFruits]] = 0, "",Table13[[#This Row],[MntFruits]])</f>
        <v>5</v>
      </c>
      <c r="R1610">
        <f>IF(Table13[[#This Row],[MntMeatProducts]] = 0, "",Table13[[#This Row],[MntMeatProducts]])</f>
        <v>159</v>
      </c>
      <c r="S1610">
        <f>IF(Table13[[#This Row],[MntFishProducts]] = 0, "",Table13[[#This Row],[MntFishProducts]])</f>
        <v>36</v>
      </c>
      <c r="T1610">
        <f>IF(Table13[[#This Row],[MntSweetProducts]] = 0, "",Table13[[#This Row],[MntSweetProducts]])</f>
        <v>27</v>
      </c>
      <c r="U1610">
        <f>IF(Table13[[#This Row],[MntGoldProds]] = 0, "",Table13[[#This Row],[MntGoldProds]])</f>
        <v>16</v>
      </c>
      <c r="V1610">
        <v>4</v>
      </c>
      <c r="W1610">
        <v>4</v>
      </c>
      <c r="X1610">
        <v>4</v>
      </c>
      <c r="Y1610">
        <v>9</v>
      </c>
      <c r="Z1610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 t="s">
        <v>32</v>
      </c>
      <c r="AI1610" s="13">
        <f>SUM(Table13[[#This Row],[MntWines]:[MntGoldProds]])</f>
        <v>573</v>
      </c>
      <c r="AJ1610" s="13">
        <f>AVERAGE(Table13[[#This Row],[MntWines]:[MntGoldProds]])</f>
        <v>95.5</v>
      </c>
      <c r="AK1610">
        <f>IF(Table13[[#This Row],[Total Number of Purchases]]=0,0,Table13[[#This Row],[Total Spend]]/Table13[[#This Row],[Total Number of Purchases]])</f>
        <v>27.285714285714285</v>
      </c>
      <c r="AM1610">
        <f>SUM(Table13[[#This Row],[NumDealsPurchases]:[NumStorePurchases]])</f>
        <v>21</v>
      </c>
      <c r="AN1610" s="14">
        <f>Snapshot_Date-Table13[[#This Row],[Dt_Customer]]</f>
        <v>295</v>
      </c>
      <c r="AP1610" s="13">
        <f>Table13[[#This Row],[NumDealsPurchases]]/Table13[[#This Row],[Total Number of Purchases]]*100</f>
        <v>19.047619047619047</v>
      </c>
      <c r="AQ1610">
        <f>6-ROUNDUP(_xlfn.PERCENTRANK.INC(Table13[Recency],Table13[[#This Row],[Recency]])*5, 0)</f>
        <v>1</v>
      </c>
      <c r="AR1610">
        <f>ROUNDUP(_xlfn.PERCENTRANK.INC(Table13[Total Number of Purchases],Table13[[#This Row],[Total Number of Purchases]])*5,0)</f>
        <v>4</v>
      </c>
      <c r="AS1610">
        <f>ROUNDUP(_xlfn.PERCENTRANK.INC(Table13[Total Spend],Table13[[#This Row],[Total Spend]])*5,0)</f>
        <v>3</v>
      </c>
      <c r="AT1610" t="str">
        <f>Table13[[#This Row],[Recency Score]]&amp;Table13[[#This Row],[Frequency Score]]&amp;Table13[[#This Row],[Monetary Score]]</f>
        <v>143</v>
      </c>
      <c r="AU1610" t="str">
        <f t="shared" si="25"/>
        <v>Lost</v>
      </c>
      <c r="AW1610" s="13">
        <f>DATEDIF(Table13[[#This Row],[Dt_Customer]], Snapshot_Date, "d")</f>
        <v>295</v>
      </c>
      <c r="AX1610" s="13">
        <f>Table13[[#This Row],[CL if today]]/365</f>
        <v>0.80821917808219179</v>
      </c>
      <c r="AY1610">
        <f>Table13[[#This Row],[Total Number of Purchases]]/Table13[[#This Row],[Corrected CL]]</f>
        <v>25.983050847457626</v>
      </c>
      <c r="AZ1610">
        <f>Table13[[#This Row],[Average Order Value (AOV)]]*Table13[[#This Row],[Freq per Year]]</f>
        <v>708.96610169491521</v>
      </c>
      <c r="BA1610">
        <f>Table13[[#This Row],[Total Spend]]/Table13[[#This Row],[Corrected CL]]</f>
        <v>708.96610169491521</v>
      </c>
      <c r="BB1610">
        <v>92.171717171717177</v>
      </c>
      <c r="BC1610" s="1">
        <f>Table13[[#This Row],[Dt_Customer]]+Table13[[#This Row],[Recency]]</f>
        <v>41702</v>
      </c>
      <c r="BD1610" s="16" t="str">
        <f>IF(COUNTIF(A:A, A1610) &gt; 1, "Duplicate", "Unique")</f>
        <v>Unique</v>
      </c>
    </row>
    <row r="1611" spans="1:56" x14ac:dyDescent="0.3">
      <c r="A1611">
        <v>8523</v>
      </c>
      <c r="B1611">
        <v>1968</v>
      </c>
      <c r="C1611" t="s">
        <v>28</v>
      </c>
      <c r="D1611" t="s">
        <v>33</v>
      </c>
      <c r="E1611">
        <v>19329</v>
      </c>
      <c r="F1611">
        <v>1</v>
      </c>
      <c r="G1611">
        <v>0</v>
      </c>
      <c r="H1611" s="1">
        <v>41622</v>
      </c>
      <c r="I1611">
        <v>39</v>
      </c>
      <c r="J1611">
        <v>24</v>
      </c>
      <c r="K1611">
        <v>1</v>
      </c>
      <c r="L1611">
        <v>16</v>
      </c>
      <c r="M1611">
        <v>12</v>
      </c>
      <c r="N1611">
        <v>2</v>
      </c>
      <c r="O1611">
        <v>5</v>
      </c>
      <c r="P1611">
        <f>IF(Table13[[#This Row],[MntWines]] = 0,"",Table13[[#This Row],[MntWines]])</f>
        <v>24</v>
      </c>
      <c r="Q1611">
        <f>IF(Table13[[#This Row],[MntFruits]] = 0, "",Table13[[#This Row],[MntFruits]])</f>
        <v>1</v>
      </c>
      <c r="R1611">
        <f>IF(Table13[[#This Row],[MntMeatProducts]] = 0, "",Table13[[#This Row],[MntMeatProducts]])</f>
        <v>16</v>
      </c>
      <c r="S1611">
        <f>IF(Table13[[#This Row],[MntFishProducts]] = 0, "",Table13[[#This Row],[MntFishProducts]])</f>
        <v>12</v>
      </c>
      <c r="T1611">
        <f>IF(Table13[[#This Row],[MntSweetProducts]] = 0, "",Table13[[#This Row],[MntSweetProducts]])</f>
        <v>2</v>
      </c>
      <c r="U1611">
        <f>IF(Table13[[#This Row],[MntGoldProds]] = 0, "",Table13[[#This Row],[MntGoldProds]])</f>
        <v>5</v>
      </c>
      <c r="V1611">
        <v>3</v>
      </c>
      <c r="W1611">
        <v>4</v>
      </c>
      <c r="X1611">
        <v>0</v>
      </c>
      <c r="Y1611">
        <v>3</v>
      </c>
      <c r="Z1611">
        <v>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32</v>
      </c>
      <c r="AI1611" s="13">
        <f>SUM(Table13[[#This Row],[MntWines]:[MntGoldProds]])</f>
        <v>60</v>
      </c>
      <c r="AJ1611" s="13">
        <f>AVERAGE(Table13[[#This Row],[MntWines]:[MntGoldProds]])</f>
        <v>10</v>
      </c>
      <c r="AK1611">
        <f>IF(Table13[[#This Row],[Total Number of Purchases]]=0,0,Table13[[#This Row],[Total Spend]]/Table13[[#This Row],[Total Number of Purchases]])</f>
        <v>6</v>
      </c>
      <c r="AM1611">
        <f>SUM(Table13[[#This Row],[NumDealsPurchases]:[NumStorePurchases]])</f>
        <v>10</v>
      </c>
      <c r="AN1611" s="14">
        <f>Snapshot_Date-Table13[[#This Row],[Dt_Customer]]</f>
        <v>294</v>
      </c>
      <c r="AP1611" s="13">
        <f>Table13[[#This Row],[NumDealsPurchases]]/Table13[[#This Row],[Total Number of Purchases]]*100</f>
        <v>30</v>
      </c>
      <c r="AQ1611">
        <f>6-ROUNDUP(_xlfn.PERCENTRANK.INC(Table13[Recency],Table13[[#This Row],[Recency]])*5, 0)</f>
        <v>4</v>
      </c>
      <c r="AR1611">
        <f>ROUNDUP(_xlfn.PERCENTRANK.INC(Table13[Total Number of Purchases],Table13[[#This Row],[Total Number of Purchases]])*5,0)</f>
        <v>2</v>
      </c>
      <c r="AS1611">
        <f>ROUNDUP(_xlfn.PERCENTRANK.INC(Table13[Total Spend],Table13[[#This Row],[Total Spend]])*5,0)</f>
        <v>2</v>
      </c>
      <c r="AT1611" t="str">
        <f>Table13[[#This Row],[Recency Score]]&amp;Table13[[#This Row],[Frequency Score]]&amp;Table13[[#This Row],[Monetary Score]]</f>
        <v>422</v>
      </c>
      <c r="AU1611" t="str">
        <f t="shared" si="25"/>
        <v>Potential Loyalists</v>
      </c>
      <c r="AW1611" s="13">
        <f>DATEDIF(Table13[[#This Row],[Dt_Customer]], Snapshot_Date, "d")</f>
        <v>294</v>
      </c>
      <c r="AX1611" s="13">
        <f>Table13[[#This Row],[CL if today]]/365</f>
        <v>0.80547945205479454</v>
      </c>
      <c r="AY1611">
        <f>Table13[[#This Row],[Total Number of Purchases]]/Table13[[#This Row],[Corrected CL]]</f>
        <v>12.414965986394558</v>
      </c>
      <c r="AZ1611">
        <f>Table13[[#This Row],[Average Order Value (AOV)]]*Table13[[#This Row],[Freq per Year]]</f>
        <v>74.489795918367349</v>
      </c>
      <c r="BA1611">
        <f>Table13[[#This Row],[Total Spend]]/Table13[[#This Row],[Corrected CL]]</f>
        <v>74.489795918367349</v>
      </c>
      <c r="BB1611">
        <v>67.592592592592595</v>
      </c>
      <c r="BC1611" s="1">
        <f>Table13[[#This Row],[Dt_Customer]]+Table13[[#This Row],[Recency]]</f>
        <v>41661</v>
      </c>
      <c r="BD1611" s="16" t="str">
        <f>IF(COUNTIF(A:A, A1611) &gt; 1, "Duplicate", "Unique")</f>
        <v>Unique</v>
      </c>
    </row>
    <row r="1612" spans="1:56" x14ac:dyDescent="0.3">
      <c r="A1612">
        <v>569</v>
      </c>
      <c r="B1612">
        <v>1991</v>
      </c>
      <c r="C1612" t="s">
        <v>28</v>
      </c>
      <c r="D1612" t="s">
        <v>31</v>
      </c>
      <c r="E1612">
        <v>90273</v>
      </c>
      <c r="F1612">
        <v>0</v>
      </c>
      <c r="G1612">
        <v>0</v>
      </c>
      <c r="H1612" s="1">
        <v>41622</v>
      </c>
      <c r="I1612">
        <v>32</v>
      </c>
      <c r="J1612">
        <v>704</v>
      </c>
      <c r="K1612">
        <v>129</v>
      </c>
      <c r="L1612">
        <v>853</v>
      </c>
      <c r="M1612">
        <v>120</v>
      </c>
      <c r="N1612">
        <v>74</v>
      </c>
      <c r="O1612">
        <v>111</v>
      </c>
      <c r="P1612">
        <f>IF(Table13[[#This Row],[MntWines]] = 0,"",Table13[[#This Row],[MntWines]])</f>
        <v>704</v>
      </c>
      <c r="Q1612">
        <f>IF(Table13[[#This Row],[MntFruits]] = 0, "",Table13[[#This Row],[MntFruits]])</f>
        <v>129</v>
      </c>
      <c r="R1612">
        <f>IF(Table13[[#This Row],[MntMeatProducts]] = 0, "",Table13[[#This Row],[MntMeatProducts]])</f>
        <v>853</v>
      </c>
      <c r="S1612">
        <f>IF(Table13[[#This Row],[MntFishProducts]] = 0, "",Table13[[#This Row],[MntFishProducts]])</f>
        <v>120</v>
      </c>
      <c r="T1612">
        <f>IF(Table13[[#This Row],[MntSweetProducts]] = 0, "",Table13[[#This Row],[MntSweetProducts]])</f>
        <v>74</v>
      </c>
      <c r="U1612">
        <f>IF(Table13[[#This Row],[MntGoldProds]] = 0, "",Table13[[#This Row],[MntGoldProds]])</f>
        <v>111</v>
      </c>
      <c r="V1612">
        <v>1</v>
      </c>
      <c r="W1612">
        <v>5</v>
      </c>
      <c r="X1612">
        <v>6</v>
      </c>
      <c r="Y1612">
        <v>7</v>
      </c>
      <c r="Z1612">
        <v>2</v>
      </c>
      <c r="AA1612">
        <v>1</v>
      </c>
      <c r="AB1612">
        <v>0</v>
      </c>
      <c r="AC1612">
        <v>0</v>
      </c>
      <c r="AD1612">
        <v>1</v>
      </c>
      <c r="AE1612">
        <v>1</v>
      </c>
      <c r="AF1612">
        <v>1</v>
      </c>
      <c r="AG1612">
        <v>0</v>
      </c>
      <c r="AH1612" t="s">
        <v>30</v>
      </c>
      <c r="AI1612" s="13">
        <f>SUM(Table13[[#This Row],[MntWines]:[MntGoldProds]])</f>
        <v>1991</v>
      </c>
      <c r="AJ1612" s="13">
        <f>AVERAGE(Table13[[#This Row],[MntWines]:[MntGoldProds]])</f>
        <v>331.83333333333331</v>
      </c>
      <c r="AK1612">
        <f>IF(Table13[[#This Row],[Total Number of Purchases]]=0,0,Table13[[#This Row],[Total Spend]]/Table13[[#This Row],[Total Number of Purchases]])</f>
        <v>104.78947368421052</v>
      </c>
      <c r="AM1612">
        <f>SUM(Table13[[#This Row],[NumDealsPurchases]:[NumStorePurchases]])</f>
        <v>19</v>
      </c>
      <c r="AN1612" s="14">
        <f>Snapshot_Date-Table13[[#This Row],[Dt_Customer]]</f>
        <v>294</v>
      </c>
      <c r="AP1612" s="13">
        <f>Table13[[#This Row],[NumDealsPurchases]]/Table13[[#This Row],[Total Number of Purchases]]*100</f>
        <v>5.2631578947368416</v>
      </c>
      <c r="AQ1612">
        <f>6-ROUNDUP(_xlfn.PERCENTRANK.INC(Table13[Recency],Table13[[#This Row],[Recency]])*5, 0)</f>
        <v>4</v>
      </c>
      <c r="AR1612">
        <f>ROUNDUP(_xlfn.PERCENTRANK.INC(Table13[Total Number of Purchases],Table13[[#This Row],[Total Number of Purchases]])*5,0)</f>
        <v>4</v>
      </c>
      <c r="AS1612">
        <f>ROUNDUP(_xlfn.PERCENTRANK.INC(Table13[Total Spend],Table13[[#This Row],[Total Spend]])*5,0)</f>
        <v>5</v>
      </c>
      <c r="AT1612" t="str">
        <f>Table13[[#This Row],[Recency Score]]&amp;Table13[[#This Row],[Frequency Score]]&amp;Table13[[#This Row],[Monetary Score]]</f>
        <v>445</v>
      </c>
      <c r="AU1612" t="str">
        <f t="shared" si="25"/>
        <v>Big Spenders</v>
      </c>
      <c r="AW1612" s="13">
        <f>DATEDIF(Table13[[#This Row],[Dt_Customer]], Snapshot_Date, "d")</f>
        <v>294</v>
      </c>
      <c r="AX1612" s="13">
        <f>Table13[[#This Row],[CL if today]]/365</f>
        <v>0.80547945205479454</v>
      </c>
      <c r="AY1612">
        <f>Table13[[#This Row],[Total Number of Purchases]]/Table13[[#This Row],[Corrected CL]]</f>
        <v>23.588435374149658</v>
      </c>
      <c r="AZ1612">
        <f>Table13[[#This Row],[Average Order Value (AOV)]]*Table13[[#This Row],[Freq per Year]]</f>
        <v>2471.8197278911562</v>
      </c>
      <c r="BA1612">
        <f>Table13[[#This Row],[Total Spend]]/Table13[[#This Row],[Corrected CL]]</f>
        <v>2471.8197278911566</v>
      </c>
      <c r="BB1612">
        <v>51.616161616161619</v>
      </c>
      <c r="BC1612" s="1">
        <f>Table13[[#This Row],[Dt_Customer]]+Table13[[#This Row],[Recency]]</f>
        <v>41654</v>
      </c>
      <c r="BD1612" s="16" t="str">
        <f>IF(COUNTIF(A:A, A1612) &gt; 1, "Duplicate", "Unique")</f>
        <v>Unique</v>
      </c>
    </row>
    <row r="1613" spans="1:56" x14ac:dyDescent="0.3">
      <c r="A1613">
        <v>6950</v>
      </c>
      <c r="B1613">
        <v>1958</v>
      </c>
      <c r="C1613" t="s">
        <v>41</v>
      </c>
      <c r="D1613" t="s">
        <v>33</v>
      </c>
      <c r="E1613">
        <v>49572</v>
      </c>
      <c r="F1613">
        <v>1</v>
      </c>
      <c r="G1613">
        <v>1</v>
      </c>
      <c r="H1613" s="1">
        <v>41623</v>
      </c>
      <c r="I1613">
        <v>25</v>
      </c>
      <c r="J1613">
        <v>35</v>
      </c>
      <c r="K1613">
        <v>1</v>
      </c>
      <c r="L1613">
        <v>16</v>
      </c>
      <c r="M1613">
        <v>0</v>
      </c>
      <c r="N1613">
        <v>1</v>
      </c>
      <c r="O1613">
        <v>1</v>
      </c>
      <c r="P1613">
        <f>IF(Table13[[#This Row],[MntWines]] = 0,"",Table13[[#This Row],[MntWines]])</f>
        <v>35</v>
      </c>
      <c r="Q1613">
        <f>IF(Table13[[#This Row],[MntFruits]] = 0, "",Table13[[#This Row],[MntFruits]])</f>
        <v>1</v>
      </c>
      <c r="R1613">
        <f>IF(Table13[[#This Row],[MntMeatProducts]] = 0, "",Table13[[#This Row],[MntMeatProducts]])</f>
        <v>16</v>
      </c>
      <c r="S1613" t="str">
        <f>IF(Table13[[#This Row],[MntFishProducts]] = 0, "",Table13[[#This Row],[MntFishProducts]])</f>
        <v/>
      </c>
      <c r="T1613">
        <f>IF(Table13[[#This Row],[MntSweetProducts]] = 0, "",Table13[[#This Row],[MntSweetProducts]])</f>
        <v>1</v>
      </c>
      <c r="U1613">
        <f>IF(Table13[[#This Row],[MntGoldProds]] = 0, "",Table13[[#This Row],[MntGoldProds]])</f>
        <v>1</v>
      </c>
      <c r="V1613">
        <v>2</v>
      </c>
      <c r="W1613">
        <v>2</v>
      </c>
      <c r="X1613">
        <v>0</v>
      </c>
      <c r="Y1613">
        <v>3</v>
      </c>
      <c r="Z1613">
        <v>7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 t="s">
        <v>32</v>
      </c>
      <c r="AI1613" s="13">
        <f>SUM(Table13[[#This Row],[MntWines]:[MntGoldProds]])</f>
        <v>54</v>
      </c>
      <c r="AJ1613" s="13">
        <f>AVERAGE(Table13[[#This Row],[MntWines]:[MntGoldProds]])</f>
        <v>9</v>
      </c>
      <c r="AK1613">
        <f>IF(Table13[[#This Row],[Total Number of Purchases]]=0,0,Table13[[#This Row],[Total Spend]]/Table13[[#This Row],[Total Number of Purchases]])</f>
        <v>7.7142857142857144</v>
      </c>
      <c r="AM1613">
        <f>SUM(Table13[[#This Row],[NumDealsPurchases]:[NumStorePurchases]])</f>
        <v>7</v>
      </c>
      <c r="AN1613" s="14">
        <f>Snapshot_Date-Table13[[#This Row],[Dt_Customer]]</f>
        <v>293</v>
      </c>
      <c r="AP1613" s="13">
        <f>Table13[[#This Row],[NumDealsPurchases]]/Table13[[#This Row],[Total Number of Purchases]]*100</f>
        <v>28.571428571428569</v>
      </c>
      <c r="AQ1613">
        <f>6-ROUNDUP(_xlfn.PERCENTRANK.INC(Table13[Recency],Table13[[#This Row],[Recency]])*5, 0)</f>
        <v>4</v>
      </c>
      <c r="AR1613">
        <f>ROUNDUP(_xlfn.PERCENTRANK.INC(Table13[Total Number of Purchases],Table13[[#This Row],[Total Number of Purchases]])*5,0)</f>
        <v>1</v>
      </c>
      <c r="AS1613">
        <f>ROUNDUP(_xlfn.PERCENTRANK.INC(Table13[Total Spend],Table13[[#This Row],[Total Spend]])*5,0)</f>
        <v>1</v>
      </c>
      <c r="AT1613" t="str">
        <f>Table13[[#This Row],[Recency Score]]&amp;Table13[[#This Row],[Frequency Score]]&amp;Table13[[#This Row],[Monetary Score]]</f>
        <v>411</v>
      </c>
      <c r="AU1613" t="str">
        <f t="shared" si="25"/>
        <v>Potential Loyalists</v>
      </c>
      <c r="AW1613" s="13">
        <f>DATEDIF(Table13[[#This Row],[Dt_Customer]], Snapshot_Date, "d")</f>
        <v>293</v>
      </c>
      <c r="AX1613" s="13">
        <f>Table13[[#This Row],[CL if today]]/365</f>
        <v>0.80273972602739729</v>
      </c>
      <c r="AY1613">
        <f>Table13[[#This Row],[Total Number of Purchases]]/Table13[[#This Row],[Corrected CL]]</f>
        <v>8.72013651877133</v>
      </c>
      <c r="AZ1613">
        <f>Table13[[#This Row],[Average Order Value (AOV)]]*Table13[[#This Row],[Freq per Year]]</f>
        <v>67.269624573378834</v>
      </c>
      <c r="BA1613">
        <f>Table13[[#This Row],[Total Spend]]/Table13[[#This Row],[Corrected CL]]</f>
        <v>67.269624573378834</v>
      </c>
      <c r="BB1613">
        <v>1858.293918918919</v>
      </c>
      <c r="BC1613" s="1">
        <f>Table13[[#This Row],[Dt_Customer]]+Table13[[#This Row],[Recency]]</f>
        <v>41648</v>
      </c>
      <c r="BD1613" s="16" t="str">
        <f>IF(COUNTIF(A:A, A1613) &gt; 1, "Duplicate", "Unique")</f>
        <v>Unique</v>
      </c>
    </row>
    <row r="1614" spans="1:56" x14ac:dyDescent="0.3">
      <c r="A1614">
        <v>10241</v>
      </c>
      <c r="B1614">
        <v>1975</v>
      </c>
      <c r="C1614" t="s">
        <v>38</v>
      </c>
      <c r="D1614" t="s">
        <v>29</v>
      </c>
      <c r="E1614">
        <v>11448</v>
      </c>
      <c r="F1614">
        <v>0</v>
      </c>
      <c r="G1614">
        <v>0</v>
      </c>
      <c r="H1614" s="1">
        <v>41623</v>
      </c>
      <c r="I1614">
        <v>16</v>
      </c>
      <c r="J1614">
        <v>0</v>
      </c>
      <c r="K1614">
        <v>0</v>
      </c>
      <c r="L1614">
        <v>0</v>
      </c>
      <c r="M1614">
        <v>6</v>
      </c>
      <c r="N1614">
        <v>2</v>
      </c>
      <c r="O1614">
        <v>6</v>
      </c>
      <c r="P1614" t="str">
        <f>IF(Table13[[#This Row],[MntWines]] = 0,"",Table13[[#This Row],[MntWines]])</f>
        <v/>
      </c>
      <c r="Q1614" t="str">
        <f>IF(Table13[[#This Row],[MntFruits]] = 0, "",Table13[[#This Row],[MntFruits]])</f>
        <v/>
      </c>
      <c r="R1614" t="str">
        <f>IF(Table13[[#This Row],[MntMeatProducts]] = 0, "",Table13[[#This Row],[MntMeatProducts]])</f>
        <v/>
      </c>
      <c r="S1614">
        <f>IF(Table13[[#This Row],[MntFishProducts]] = 0, "",Table13[[#This Row],[MntFishProducts]])</f>
        <v>6</v>
      </c>
      <c r="T1614">
        <f>IF(Table13[[#This Row],[MntSweetProducts]] = 0, "",Table13[[#This Row],[MntSweetProducts]])</f>
        <v>2</v>
      </c>
      <c r="U1614">
        <f>IF(Table13[[#This Row],[MntGoldProds]] = 0, "",Table13[[#This Row],[MntGoldProds]])</f>
        <v>6</v>
      </c>
      <c r="V1614">
        <v>1</v>
      </c>
      <c r="W1614">
        <v>1</v>
      </c>
      <c r="X1614">
        <v>0</v>
      </c>
      <c r="Y1614">
        <v>2</v>
      </c>
      <c r="Z1614">
        <v>6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 t="s">
        <v>30</v>
      </c>
      <c r="AI1614" s="13">
        <f>SUM(Table13[[#This Row],[MntWines]:[MntGoldProds]])</f>
        <v>14</v>
      </c>
      <c r="AJ1614" s="13">
        <f>AVERAGE(Table13[[#This Row],[MntWines]:[MntGoldProds]])</f>
        <v>2.3333333333333335</v>
      </c>
      <c r="AK1614">
        <f>IF(Table13[[#This Row],[Total Number of Purchases]]=0,0,Table13[[#This Row],[Total Spend]]/Table13[[#This Row],[Total Number of Purchases]])</f>
        <v>3.5</v>
      </c>
      <c r="AM1614">
        <f>SUM(Table13[[#This Row],[NumDealsPurchases]:[NumStorePurchases]])</f>
        <v>4</v>
      </c>
      <c r="AN1614" s="14">
        <f>Snapshot_Date-Table13[[#This Row],[Dt_Customer]]</f>
        <v>293</v>
      </c>
      <c r="AP1614" s="13">
        <f>Table13[[#This Row],[NumDealsPurchases]]/Table13[[#This Row],[Total Number of Purchases]]*100</f>
        <v>25</v>
      </c>
      <c r="AQ1614">
        <f>6-ROUNDUP(_xlfn.PERCENTRANK.INC(Table13[Recency],Table13[[#This Row],[Recency]])*5, 0)</f>
        <v>5</v>
      </c>
      <c r="AR1614">
        <f>ROUNDUP(_xlfn.PERCENTRANK.INC(Table13[Total Number of Purchases],Table13[[#This Row],[Total Number of Purchases]])*5,0)</f>
        <v>1</v>
      </c>
      <c r="AS1614">
        <f>ROUNDUP(_xlfn.PERCENTRANK.INC(Table13[Total Spend],Table13[[#This Row],[Total Spend]])*5,0)</f>
        <v>1</v>
      </c>
      <c r="AT1614" t="str">
        <f>Table13[[#This Row],[Recency Score]]&amp;Table13[[#This Row],[Frequency Score]]&amp;Table13[[#This Row],[Monetary Score]]</f>
        <v>511</v>
      </c>
      <c r="AU1614" t="str">
        <f t="shared" si="25"/>
        <v>Others</v>
      </c>
      <c r="AW1614" s="13">
        <f>DATEDIF(Table13[[#This Row],[Dt_Customer]], Snapshot_Date, "d")</f>
        <v>293</v>
      </c>
      <c r="AX1614" s="13">
        <f>Table13[[#This Row],[CL if today]]/365</f>
        <v>0.80273972602739729</v>
      </c>
      <c r="AY1614">
        <f>Table13[[#This Row],[Total Number of Purchases]]/Table13[[#This Row],[Corrected CL]]</f>
        <v>4.9829351535836173</v>
      </c>
      <c r="AZ1614">
        <f>Table13[[#This Row],[Average Order Value (AOV)]]*Table13[[#This Row],[Freq per Year]]</f>
        <v>17.44027303754266</v>
      </c>
      <c r="BA1614">
        <f>Table13[[#This Row],[Total Spend]]/Table13[[#This Row],[Corrected CL]]</f>
        <v>17.44027303754266</v>
      </c>
      <c r="BB1614">
        <v>488.31081081081084</v>
      </c>
      <c r="BC1614" s="1">
        <f>Table13[[#This Row],[Dt_Customer]]+Table13[[#This Row],[Recency]]</f>
        <v>41639</v>
      </c>
      <c r="BD1614" s="16" t="str">
        <f>IF(COUNTIF(A:A, A1614) &gt; 1, "Duplicate", "Unique")</f>
        <v>Unique</v>
      </c>
    </row>
    <row r="1615" spans="1:56" x14ac:dyDescent="0.3">
      <c r="A1615">
        <v>10949</v>
      </c>
      <c r="B1615">
        <v>1963</v>
      </c>
      <c r="C1615" t="s">
        <v>37</v>
      </c>
      <c r="D1615" t="s">
        <v>29</v>
      </c>
      <c r="E1615">
        <v>72968</v>
      </c>
      <c r="F1615">
        <v>0</v>
      </c>
      <c r="G1615">
        <v>0</v>
      </c>
      <c r="H1615" s="1">
        <v>41624</v>
      </c>
      <c r="I1615">
        <v>8</v>
      </c>
      <c r="J1615">
        <v>1092</v>
      </c>
      <c r="K1615">
        <v>37</v>
      </c>
      <c r="L1615">
        <v>592</v>
      </c>
      <c r="M1615">
        <v>145</v>
      </c>
      <c r="N1615">
        <v>37</v>
      </c>
      <c r="O1615">
        <v>55</v>
      </c>
      <c r="P1615">
        <f>IF(Table13[[#This Row],[MntWines]] = 0,"",Table13[[#This Row],[MntWines]])</f>
        <v>1092</v>
      </c>
      <c r="Q1615">
        <f>IF(Table13[[#This Row],[MntFruits]] = 0, "",Table13[[#This Row],[MntFruits]])</f>
        <v>37</v>
      </c>
      <c r="R1615">
        <f>IF(Table13[[#This Row],[MntMeatProducts]] = 0, "",Table13[[#This Row],[MntMeatProducts]])</f>
        <v>592</v>
      </c>
      <c r="S1615">
        <f>IF(Table13[[#This Row],[MntFishProducts]] = 0, "",Table13[[#This Row],[MntFishProducts]])</f>
        <v>145</v>
      </c>
      <c r="T1615">
        <f>IF(Table13[[#This Row],[MntSweetProducts]] = 0, "",Table13[[#This Row],[MntSweetProducts]])</f>
        <v>37</v>
      </c>
      <c r="U1615">
        <f>IF(Table13[[#This Row],[MntGoldProds]] = 0, "",Table13[[#This Row],[MntGoldProds]])</f>
        <v>55</v>
      </c>
      <c r="V1615">
        <v>1</v>
      </c>
      <c r="W1615">
        <v>5</v>
      </c>
      <c r="X1615">
        <v>5</v>
      </c>
      <c r="Y1615">
        <v>8</v>
      </c>
      <c r="Z1615">
        <v>3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 t="s">
        <v>30</v>
      </c>
      <c r="AI1615" s="13">
        <f>SUM(Table13[[#This Row],[MntWines]:[MntGoldProds]])</f>
        <v>1958</v>
      </c>
      <c r="AJ1615" s="13">
        <f>AVERAGE(Table13[[#This Row],[MntWines]:[MntGoldProds]])</f>
        <v>326.33333333333331</v>
      </c>
      <c r="AK1615">
        <f>IF(Table13[[#This Row],[Total Number of Purchases]]=0,0,Table13[[#This Row],[Total Spend]]/Table13[[#This Row],[Total Number of Purchases]])</f>
        <v>103.05263157894737</v>
      </c>
      <c r="AM1615">
        <f>SUM(Table13[[#This Row],[NumDealsPurchases]:[NumStorePurchases]])</f>
        <v>19</v>
      </c>
      <c r="AN1615" s="14">
        <f>Snapshot_Date-Table13[[#This Row],[Dt_Customer]]</f>
        <v>292</v>
      </c>
      <c r="AP1615" s="13">
        <f>Table13[[#This Row],[NumDealsPurchases]]/Table13[[#This Row],[Total Number of Purchases]]*100</f>
        <v>5.2631578947368416</v>
      </c>
      <c r="AQ1615">
        <f>6-ROUNDUP(_xlfn.PERCENTRANK.INC(Table13[Recency],Table13[[#This Row],[Recency]])*5, 0)</f>
        <v>5</v>
      </c>
      <c r="AR1615">
        <f>ROUNDUP(_xlfn.PERCENTRANK.INC(Table13[Total Number of Purchases],Table13[[#This Row],[Total Number of Purchases]])*5,0)</f>
        <v>4</v>
      </c>
      <c r="AS1615">
        <f>ROUNDUP(_xlfn.PERCENTRANK.INC(Table13[Total Spend],Table13[[#This Row],[Total Spend]])*5,0)</f>
        <v>5</v>
      </c>
      <c r="AT1615" t="str">
        <f>Table13[[#This Row],[Recency Score]]&amp;Table13[[#This Row],[Frequency Score]]&amp;Table13[[#This Row],[Monetary Score]]</f>
        <v>545</v>
      </c>
      <c r="AU1615" t="str">
        <f t="shared" si="25"/>
        <v>Loyal Customers</v>
      </c>
      <c r="AW1615" s="13">
        <f>DATEDIF(Table13[[#This Row],[Dt_Customer]], Snapshot_Date, "d")</f>
        <v>292</v>
      </c>
      <c r="AX1615" s="13">
        <f>Table13[[#This Row],[CL if today]]/365</f>
        <v>0.8</v>
      </c>
      <c r="AY1615">
        <f>Table13[[#This Row],[Total Number of Purchases]]/Table13[[#This Row],[Corrected CL]]</f>
        <v>23.75</v>
      </c>
      <c r="AZ1615">
        <f>Table13[[#This Row],[Average Order Value (AOV)]]*Table13[[#This Row],[Freq per Year]]</f>
        <v>2447.5</v>
      </c>
      <c r="BA1615">
        <f>Table13[[#This Row],[Total Spend]]/Table13[[#This Row],[Corrected CL]]</f>
        <v>2447.5</v>
      </c>
      <c r="BB1615">
        <v>708.96610169491521</v>
      </c>
      <c r="BC1615" s="1">
        <f>Table13[[#This Row],[Dt_Customer]]+Table13[[#This Row],[Recency]]</f>
        <v>41632</v>
      </c>
      <c r="BD1615" s="16" t="str">
        <f>IF(COUNTIF(A:A, A1615) &gt; 1, "Duplicate", "Unique")</f>
        <v>Unique</v>
      </c>
    </row>
    <row r="1616" spans="1:56" x14ac:dyDescent="0.3">
      <c r="A1616">
        <v>2296</v>
      </c>
      <c r="B1616">
        <v>1975</v>
      </c>
      <c r="C1616" t="s">
        <v>41</v>
      </c>
      <c r="D1616" t="s">
        <v>33</v>
      </c>
      <c r="E1616">
        <v>37368</v>
      </c>
      <c r="F1616">
        <v>1</v>
      </c>
      <c r="G1616">
        <v>0</v>
      </c>
      <c r="H1616" s="1">
        <v>41624</v>
      </c>
      <c r="I1616">
        <v>4</v>
      </c>
      <c r="J1616">
        <v>3</v>
      </c>
      <c r="K1616">
        <v>2</v>
      </c>
      <c r="L1616">
        <v>11</v>
      </c>
      <c r="M1616">
        <v>2</v>
      </c>
      <c r="N1616">
        <v>2</v>
      </c>
      <c r="O1616">
        <v>10</v>
      </c>
      <c r="P1616">
        <f>IF(Table13[[#This Row],[MntWines]] = 0,"",Table13[[#This Row],[MntWines]])</f>
        <v>3</v>
      </c>
      <c r="Q1616">
        <f>IF(Table13[[#This Row],[MntFruits]] = 0, "",Table13[[#This Row],[MntFruits]])</f>
        <v>2</v>
      </c>
      <c r="R1616">
        <f>IF(Table13[[#This Row],[MntMeatProducts]] = 0, "",Table13[[#This Row],[MntMeatProducts]])</f>
        <v>11</v>
      </c>
      <c r="S1616">
        <f>IF(Table13[[#This Row],[MntFishProducts]] = 0, "",Table13[[#This Row],[MntFishProducts]])</f>
        <v>2</v>
      </c>
      <c r="T1616">
        <f>IF(Table13[[#This Row],[MntSweetProducts]] = 0, "",Table13[[#This Row],[MntSweetProducts]])</f>
        <v>2</v>
      </c>
      <c r="U1616">
        <f>IF(Table13[[#This Row],[MntGoldProds]] = 0, "",Table13[[#This Row],[MntGoldProds]])</f>
        <v>10</v>
      </c>
      <c r="V1616">
        <v>1</v>
      </c>
      <c r="W1616">
        <v>1</v>
      </c>
      <c r="X1616">
        <v>0</v>
      </c>
      <c r="Y1616">
        <v>2</v>
      </c>
      <c r="Z1616">
        <v>6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 t="s">
        <v>30</v>
      </c>
      <c r="AI1616" s="13">
        <f>SUM(Table13[[#This Row],[MntWines]:[MntGoldProds]])</f>
        <v>30</v>
      </c>
      <c r="AJ1616" s="13">
        <f>AVERAGE(Table13[[#This Row],[MntWines]:[MntGoldProds]])</f>
        <v>5</v>
      </c>
      <c r="AK1616">
        <f>IF(Table13[[#This Row],[Total Number of Purchases]]=0,0,Table13[[#This Row],[Total Spend]]/Table13[[#This Row],[Total Number of Purchases]])</f>
        <v>7.5</v>
      </c>
      <c r="AM1616">
        <f>SUM(Table13[[#This Row],[NumDealsPurchases]:[NumStorePurchases]])</f>
        <v>4</v>
      </c>
      <c r="AN1616" s="14">
        <f>Snapshot_Date-Table13[[#This Row],[Dt_Customer]]</f>
        <v>292</v>
      </c>
      <c r="AP1616" s="13">
        <f>Table13[[#This Row],[NumDealsPurchases]]/Table13[[#This Row],[Total Number of Purchases]]*100</f>
        <v>25</v>
      </c>
      <c r="AQ1616">
        <f>6-ROUNDUP(_xlfn.PERCENTRANK.INC(Table13[Recency],Table13[[#This Row],[Recency]])*5, 0)</f>
        <v>5</v>
      </c>
      <c r="AR1616">
        <f>ROUNDUP(_xlfn.PERCENTRANK.INC(Table13[Total Number of Purchases],Table13[[#This Row],[Total Number of Purchases]])*5,0)</f>
        <v>1</v>
      </c>
      <c r="AS1616">
        <f>ROUNDUP(_xlfn.PERCENTRANK.INC(Table13[Total Spend],Table13[[#This Row],[Total Spend]])*5,0)</f>
        <v>1</v>
      </c>
      <c r="AT1616" t="str">
        <f>Table13[[#This Row],[Recency Score]]&amp;Table13[[#This Row],[Frequency Score]]&amp;Table13[[#This Row],[Monetary Score]]</f>
        <v>511</v>
      </c>
      <c r="AU1616" t="str">
        <f t="shared" si="25"/>
        <v>Others</v>
      </c>
      <c r="AW1616" s="13">
        <f>DATEDIF(Table13[[#This Row],[Dt_Customer]], Snapshot_Date, "d")</f>
        <v>292</v>
      </c>
      <c r="AX1616" s="13">
        <f>Table13[[#This Row],[CL if today]]/365</f>
        <v>0.8</v>
      </c>
      <c r="AY1616">
        <f>Table13[[#This Row],[Total Number of Purchases]]/Table13[[#This Row],[Corrected CL]]</f>
        <v>5</v>
      </c>
      <c r="AZ1616">
        <f>Table13[[#This Row],[Average Order Value (AOV)]]*Table13[[#This Row],[Freq per Year]]</f>
        <v>37.5</v>
      </c>
      <c r="BA1616">
        <f>Table13[[#This Row],[Total Spend]]/Table13[[#This Row],[Corrected CL]]</f>
        <v>37.5</v>
      </c>
      <c r="BB1616">
        <v>74.489795918367349</v>
      </c>
      <c r="BC1616" s="1">
        <f>Table13[[#This Row],[Dt_Customer]]+Table13[[#This Row],[Recency]]</f>
        <v>41628</v>
      </c>
      <c r="BD1616" s="16" t="str">
        <f>IF(COUNTIF(A:A, A1616) &gt; 1, "Duplicate", "Unique")</f>
        <v>Unique</v>
      </c>
    </row>
    <row r="1617" spans="1:56" x14ac:dyDescent="0.3">
      <c r="A1617">
        <v>2930</v>
      </c>
      <c r="B1617">
        <v>1978</v>
      </c>
      <c r="C1617" t="s">
        <v>41</v>
      </c>
      <c r="D1617" t="s">
        <v>31</v>
      </c>
      <c r="E1617">
        <v>68092</v>
      </c>
      <c r="F1617">
        <v>0</v>
      </c>
      <c r="G1617">
        <v>0</v>
      </c>
      <c r="H1617" s="1">
        <v>41624</v>
      </c>
      <c r="I1617">
        <v>7</v>
      </c>
      <c r="J1617">
        <v>852</v>
      </c>
      <c r="K1617">
        <v>60</v>
      </c>
      <c r="L1617">
        <v>207</v>
      </c>
      <c r="M1617">
        <v>78</v>
      </c>
      <c r="N1617">
        <v>36</v>
      </c>
      <c r="O1617">
        <v>48</v>
      </c>
      <c r="P1617">
        <f>IF(Table13[[#This Row],[MntWines]] = 0,"",Table13[[#This Row],[MntWines]])</f>
        <v>852</v>
      </c>
      <c r="Q1617">
        <f>IF(Table13[[#This Row],[MntFruits]] = 0, "",Table13[[#This Row],[MntFruits]])</f>
        <v>60</v>
      </c>
      <c r="R1617">
        <f>IF(Table13[[#This Row],[MntMeatProducts]] = 0, "",Table13[[#This Row],[MntMeatProducts]])</f>
        <v>207</v>
      </c>
      <c r="S1617">
        <f>IF(Table13[[#This Row],[MntFishProducts]] = 0, "",Table13[[#This Row],[MntFishProducts]])</f>
        <v>78</v>
      </c>
      <c r="T1617">
        <f>IF(Table13[[#This Row],[MntSweetProducts]] = 0, "",Table13[[#This Row],[MntSweetProducts]])</f>
        <v>36</v>
      </c>
      <c r="U1617">
        <f>IF(Table13[[#This Row],[MntGoldProds]] = 0, "",Table13[[#This Row],[MntGoldProds]])</f>
        <v>48</v>
      </c>
      <c r="V1617">
        <v>2</v>
      </c>
      <c r="W1617">
        <v>2</v>
      </c>
      <c r="X1617">
        <v>6</v>
      </c>
      <c r="Y1617">
        <v>10</v>
      </c>
      <c r="Z1617">
        <v>5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43</v>
      </c>
      <c r="AI1617" s="13">
        <f>SUM(Table13[[#This Row],[MntWines]:[MntGoldProds]])</f>
        <v>1281</v>
      </c>
      <c r="AJ1617" s="13">
        <f>AVERAGE(Table13[[#This Row],[MntWines]:[MntGoldProds]])</f>
        <v>213.5</v>
      </c>
      <c r="AK1617">
        <f>IF(Table13[[#This Row],[Total Number of Purchases]]=0,0,Table13[[#This Row],[Total Spend]]/Table13[[#This Row],[Total Number of Purchases]])</f>
        <v>64.05</v>
      </c>
      <c r="AM1617">
        <f>SUM(Table13[[#This Row],[NumDealsPurchases]:[NumStorePurchases]])</f>
        <v>20</v>
      </c>
      <c r="AN1617" s="14">
        <f>Snapshot_Date-Table13[[#This Row],[Dt_Customer]]</f>
        <v>292</v>
      </c>
      <c r="AP1617" s="13">
        <f>Table13[[#This Row],[NumDealsPurchases]]/Table13[[#This Row],[Total Number of Purchases]]*100</f>
        <v>10</v>
      </c>
      <c r="AQ1617">
        <f>6-ROUNDUP(_xlfn.PERCENTRANK.INC(Table13[Recency],Table13[[#This Row],[Recency]])*5, 0)</f>
        <v>5</v>
      </c>
      <c r="AR1617">
        <f>ROUNDUP(_xlfn.PERCENTRANK.INC(Table13[Total Number of Purchases],Table13[[#This Row],[Total Number of Purchases]])*5,0)</f>
        <v>4</v>
      </c>
      <c r="AS1617">
        <f>ROUNDUP(_xlfn.PERCENTRANK.INC(Table13[Total Spend],Table13[[#This Row],[Total Spend]])*5,0)</f>
        <v>5</v>
      </c>
      <c r="AT1617" t="str">
        <f>Table13[[#This Row],[Recency Score]]&amp;Table13[[#This Row],[Frequency Score]]&amp;Table13[[#This Row],[Monetary Score]]</f>
        <v>545</v>
      </c>
      <c r="AU1617" t="str">
        <f t="shared" si="25"/>
        <v>Loyal Customers</v>
      </c>
      <c r="AW1617" s="13">
        <f>DATEDIF(Table13[[#This Row],[Dt_Customer]], Snapshot_Date, "d")</f>
        <v>292</v>
      </c>
      <c r="AX1617" s="13">
        <f>Table13[[#This Row],[CL if today]]/365</f>
        <v>0.8</v>
      </c>
      <c r="AY1617">
        <f>Table13[[#This Row],[Total Number of Purchases]]/Table13[[#This Row],[Corrected CL]]</f>
        <v>25</v>
      </c>
      <c r="AZ1617">
        <f>Table13[[#This Row],[Average Order Value (AOV)]]*Table13[[#This Row],[Freq per Year]]</f>
        <v>1601.25</v>
      </c>
      <c r="BA1617">
        <f>Table13[[#This Row],[Total Spend]]/Table13[[#This Row],[Corrected CL]]</f>
        <v>1601.25</v>
      </c>
      <c r="BB1617">
        <v>290.76271186440675</v>
      </c>
      <c r="BC1617" s="1">
        <f>Table13[[#This Row],[Dt_Customer]]+Table13[[#This Row],[Recency]]</f>
        <v>41631</v>
      </c>
      <c r="BD1617" s="16" t="str">
        <f>IF(COUNTIF(A:A, A1617) &gt; 1, "Duplicate", "Unique")</f>
        <v>Unique</v>
      </c>
    </row>
    <row r="1618" spans="1:56" x14ac:dyDescent="0.3">
      <c r="A1618">
        <v>3197</v>
      </c>
      <c r="B1618">
        <v>1980</v>
      </c>
      <c r="C1618" t="s">
        <v>28</v>
      </c>
      <c r="D1618" t="s">
        <v>33</v>
      </c>
      <c r="E1618">
        <v>77353</v>
      </c>
      <c r="F1618">
        <v>0</v>
      </c>
      <c r="G1618">
        <v>1</v>
      </c>
      <c r="H1618" s="1">
        <v>41624</v>
      </c>
      <c r="I1618">
        <v>38</v>
      </c>
      <c r="J1618">
        <v>275</v>
      </c>
      <c r="K1618">
        <v>59</v>
      </c>
      <c r="L1618">
        <v>107</v>
      </c>
      <c r="M1618">
        <v>69</v>
      </c>
      <c r="N1618">
        <v>101</v>
      </c>
      <c r="O1618">
        <v>59</v>
      </c>
      <c r="P1618">
        <f>IF(Table13[[#This Row],[MntWines]] = 0,"",Table13[[#This Row],[MntWines]])</f>
        <v>275</v>
      </c>
      <c r="Q1618">
        <f>IF(Table13[[#This Row],[MntFruits]] = 0, "",Table13[[#This Row],[MntFruits]])</f>
        <v>59</v>
      </c>
      <c r="R1618">
        <f>IF(Table13[[#This Row],[MntMeatProducts]] = 0, "",Table13[[#This Row],[MntMeatProducts]])</f>
        <v>107</v>
      </c>
      <c r="S1618">
        <f>IF(Table13[[#This Row],[MntFishProducts]] = 0, "",Table13[[#This Row],[MntFishProducts]])</f>
        <v>69</v>
      </c>
      <c r="T1618">
        <f>IF(Table13[[#This Row],[MntSweetProducts]] = 0, "",Table13[[#This Row],[MntSweetProducts]])</f>
        <v>101</v>
      </c>
      <c r="U1618">
        <f>IF(Table13[[#This Row],[MntGoldProds]] = 0, "",Table13[[#This Row],[MntGoldProds]])</f>
        <v>59</v>
      </c>
      <c r="V1618">
        <v>2</v>
      </c>
      <c r="W1618">
        <v>6</v>
      </c>
      <c r="X1618">
        <v>4</v>
      </c>
      <c r="Y1618">
        <v>8</v>
      </c>
      <c r="Z1618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 t="s">
        <v>30</v>
      </c>
      <c r="AI1618" s="13">
        <f>SUM(Table13[[#This Row],[MntWines]:[MntGoldProds]])</f>
        <v>670</v>
      </c>
      <c r="AJ1618" s="13">
        <f>AVERAGE(Table13[[#This Row],[MntWines]:[MntGoldProds]])</f>
        <v>111.66666666666667</v>
      </c>
      <c r="AK1618">
        <f>IF(Table13[[#This Row],[Total Number of Purchases]]=0,0,Table13[[#This Row],[Total Spend]]/Table13[[#This Row],[Total Number of Purchases]])</f>
        <v>33.5</v>
      </c>
      <c r="AM1618">
        <f>SUM(Table13[[#This Row],[NumDealsPurchases]:[NumStorePurchases]])</f>
        <v>20</v>
      </c>
      <c r="AN1618" s="14">
        <f>Snapshot_Date-Table13[[#This Row],[Dt_Customer]]</f>
        <v>292</v>
      </c>
      <c r="AP1618" s="13">
        <f>Table13[[#This Row],[NumDealsPurchases]]/Table13[[#This Row],[Total Number of Purchases]]*100</f>
        <v>10</v>
      </c>
      <c r="AQ1618">
        <f>6-ROUNDUP(_xlfn.PERCENTRANK.INC(Table13[Recency],Table13[[#This Row],[Recency]])*5, 0)</f>
        <v>4</v>
      </c>
      <c r="AR1618">
        <f>ROUNDUP(_xlfn.PERCENTRANK.INC(Table13[Total Number of Purchases],Table13[[#This Row],[Total Number of Purchases]])*5,0)</f>
        <v>4</v>
      </c>
      <c r="AS1618">
        <f>ROUNDUP(_xlfn.PERCENTRANK.INC(Table13[Total Spend],Table13[[#This Row],[Total Spend]])*5,0)</f>
        <v>4</v>
      </c>
      <c r="AT1618" t="str">
        <f>Table13[[#This Row],[Recency Score]]&amp;Table13[[#This Row],[Frequency Score]]&amp;Table13[[#This Row],[Monetary Score]]</f>
        <v>444</v>
      </c>
      <c r="AU1618" t="str">
        <f t="shared" si="25"/>
        <v>Potential Loyalists</v>
      </c>
      <c r="AW1618" s="13">
        <f>DATEDIF(Table13[[#This Row],[Dt_Customer]], Snapshot_Date, "d")</f>
        <v>292</v>
      </c>
      <c r="AX1618" s="13">
        <f>Table13[[#This Row],[CL if today]]/365</f>
        <v>0.8</v>
      </c>
      <c r="AY1618">
        <f>Table13[[#This Row],[Total Number of Purchases]]/Table13[[#This Row],[Corrected CL]]</f>
        <v>25</v>
      </c>
      <c r="AZ1618">
        <f>Table13[[#This Row],[Average Order Value (AOV)]]*Table13[[#This Row],[Freq per Year]]</f>
        <v>837.5</v>
      </c>
      <c r="BA1618">
        <f>Table13[[#This Row],[Total Spend]]/Table13[[#This Row],[Corrected CL]]</f>
        <v>837.5</v>
      </c>
      <c r="BB1618">
        <v>459.94932432432432</v>
      </c>
      <c r="BC1618" s="1">
        <f>Table13[[#This Row],[Dt_Customer]]+Table13[[#This Row],[Recency]]</f>
        <v>41662</v>
      </c>
      <c r="BD1618" s="16" t="str">
        <f>IF(COUNTIF(A:A, A1618) &gt; 1, "Duplicate", "Unique")</f>
        <v>Unique</v>
      </c>
    </row>
    <row r="1619" spans="1:56" x14ac:dyDescent="0.3">
      <c r="A1619">
        <v>8402</v>
      </c>
      <c r="B1619">
        <v>1953</v>
      </c>
      <c r="C1619" t="s">
        <v>41</v>
      </c>
      <c r="D1619" t="s">
        <v>33</v>
      </c>
      <c r="E1619">
        <v>67087</v>
      </c>
      <c r="F1619">
        <v>0</v>
      </c>
      <c r="G1619">
        <v>1</v>
      </c>
      <c r="H1619" s="1">
        <v>41625</v>
      </c>
      <c r="I1619">
        <v>40</v>
      </c>
      <c r="J1619">
        <v>329</v>
      </c>
      <c r="K1619">
        <v>35</v>
      </c>
      <c r="L1619">
        <v>222</v>
      </c>
      <c r="M1619">
        <v>130</v>
      </c>
      <c r="N1619">
        <v>35</v>
      </c>
      <c r="O1619">
        <v>43</v>
      </c>
      <c r="P1619">
        <f>IF(Table13[[#This Row],[MntWines]] = 0,"",Table13[[#This Row],[MntWines]])</f>
        <v>329</v>
      </c>
      <c r="Q1619">
        <f>IF(Table13[[#This Row],[MntFruits]] = 0, "",Table13[[#This Row],[MntFruits]])</f>
        <v>35</v>
      </c>
      <c r="R1619">
        <f>IF(Table13[[#This Row],[MntMeatProducts]] = 0, "",Table13[[#This Row],[MntMeatProducts]])</f>
        <v>222</v>
      </c>
      <c r="S1619">
        <f>IF(Table13[[#This Row],[MntFishProducts]] = 0, "",Table13[[#This Row],[MntFishProducts]])</f>
        <v>130</v>
      </c>
      <c r="T1619">
        <f>IF(Table13[[#This Row],[MntSweetProducts]] = 0, "",Table13[[#This Row],[MntSweetProducts]])</f>
        <v>35</v>
      </c>
      <c r="U1619">
        <f>IF(Table13[[#This Row],[MntGoldProds]] = 0, "",Table13[[#This Row],[MntGoldProds]])</f>
        <v>43</v>
      </c>
      <c r="V1619">
        <v>2</v>
      </c>
      <c r="W1619">
        <v>7</v>
      </c>
      <c r="X1619">
        <v>5</v>
      </c>
      <c r="Y1619">
        <v>8</v>
      </c>
      <c r="Z1619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 t="s">
        <v>36</v>
      </c>
      <c r="AI1619" s="13">
        <f>SUM(Table13[[#This Row],[MntWines]:[MntGoldProds]])</f>
        <v>794</v>
      </c>
      <c r="AJ1619" s="13">
        <f>AVERAGE(Table13[[#This Row],[MntWines]:[MntGoldProds]])</f>
        <v>132.33333333333334</v>
      </c>
      <c r="AK1619">
        <f>IF(Table13[[#This Row],[Total Number of Purchases]]=0,0,Table13[[#This Row],[Total Spend]]/Table13[[#This Row],[Total Number of Purchases]])</f>
        <v>36.090909090909093</v>
      </c>
      <c r="AM1619">
        <f>SUM(Table13[[#This Row],[NumDealsPurchases]:[NumStorePurchases]])</f>
        <v>22</v>
      </c>
      <c r="AN1619" s="14">
        <f>Snapshot_Date-Table13[[#This Row],[Dt_Customer]]</f>
        <v>291</v>
      </c>
      <c r="AP1619" s="13">
        <f>Table13[[#This Row],[NumDealsPurchases]]/Table13[[#This Row],[Total Number of Purchases]]*100</f>
        <v>9.0909090909090917</v>
      </c>
      <c r="AQ1619">
        <f>6-ROUNDUP(_xlfn.PERCENTRANK.INC(Table13[Recency],Table13[[#This Row],[Recency]])*5, 0)</f>
        <v>3</v>
      </c>
      <c r="AR1619">
        <f>ROUNDUP(_xlfn.PERCENTRANK.INC(Table13[Total Number of Purchases],Table13[[#This Row],[Total Number of Purchases]])*5,0)</f>
        <v>4</v>
      </c>
      <c r="AS1619">
        <f>ROUNDUP(_xlfn.PERCENTRANK.INC(Table13[Total Spend],Table13[[#This Row],[Total Spend]])*5,0)</f>
        <v>4</v>
      </c>
      <c r="AT1619" t="str">
        <f>Table13[[#This Row],[Recency Score]]&amp;Table13[[#This Row],[Frequency Score]]&amp;Table13[[#This Row],[Monetary Score]]</f>
        <v>344</v>
      </c>
      <c r="AU1619" t="str">
        <f t="shared" si="25"/>
        <v>Needs Attention</v>
      </c>
      <c r="AW1619" s="13">
        <f>DATEDIF(Table13[[#This Row],[Dt_Customer]], Snapshot_Date, "d")</f>
        <v>291</v>
      </c>
      <c r="AX1619" s="13">
        <f>Table13[[#This Row],[CL if today]]/365</f>
        <v>0.79726027397260268</v>
      </c>
      <c r="AY1619">
        <f>Table13[[#This Row],[Total Number of Purchases]]/Table13[[#This Row],[Corrected CL]]</f>
        <v>27.59450171821306</v>
      </c>
      <c r="AZ1619">
        <f>Table13[[#This Row],[Average Order Value (AOV)]]*Table13[[#This Row],[Freq per Year]]</f>
        <v>995.91065292096232</v>
      </c>
      <c r="BA1619">
        <f>Table13[[#This Row],[Total Spend]]/Table13[[#This Row],[Corrected CL]]</f>
        <v>995.91065292096232</v>
      </c>
      <c r="BB1619">
        <v>17.44027303754266</v>
      </c>
      <c r="BC1619" s="1">
        <f>Table13[[#This Row],[Dt_Customer]]+Table13[[#This Row],[Recency]]</f>
        <v>41665</v>
      </c>
      <c r="BD1619" s="16" t="str">
        <f>IF(COUNTIF(A:A, A1619) &gt; 1, "Duplicate", "Unique")</f>
        <v>Unique</v>
      </c>
    </row>
    <row r="1620" spans="1:56" x14ac:dyDescent="0.3">
      <c r="A1620">
        <v>2579</v>
      </c>
      <c r="B1620">
        <v>1957</v>
      </c>
      <c r="C1620" t="s">
        <v>28</v>
      </c>
      <c r="D1620" t="s">
        <v>33</v>
      </c>
      <c r="E1620">
        <v>71113</v>
      </c>
      <c r="F1620">
        <v>0</v>
      </c>
      <c r="G1620">
        <v>1</v>
      </c>
      <c r="H1620" s="1">
        <v>41625</v>
      </c>
      <c r="I1620">
        <v>95</v>
      </c>
      <c r="J1620">
        <v>495</v>
      </c>
      <c r="K1620">
        <v>33</v>
      </c>
      <c r="L1620">
        <v>255</v>
      </c>
      <c r="M1620">
        <v>11</v>
      </c>
      <c r="N1620">
        <v>33</v>
      </c>
      <c r="O1620">
        <v>8</v>
      </c>
      <c r="P1620">
        <f>IF(Table13[[#This Row],[MntWines]] = 0,"",Table13[[#This Row],[MntWines]])</f>
        <v>495</v>
      </c>
      <c r="Q1620">
        <f>IF(Table13[[#This Row],[MntFruits]] = 0, "",Table13[[#This Row],[MntFruits]])</f>
        <v>33</v>
      </c>
      <c r="R1620">
        <f>IF(Table13[[#This Row],[MntMeatProducts]] = 0, "",Table13[[#This Row],[MntMeatProducts]])</f>
        <v>255</v>
      </c>
      <c r="S1620">
        <f>IF(Table13[[#This Row],[MntFishProducts]] = 0, "",Table13[[#This Row],[MntFishProducts]])</f>
        <v>11</v>
      </c>
      <c r="T1620">
        <f>IF(Table13[[#This Row],[MntSweetProducts]] = 0, "",Table13[[#This Row],[MntSweetProducts]])</f>
        <v>33</v>
      </c>
      <c r="U1620">
        <f>IF(Table13[[#This Row],[MntGoldProds]] = 0, "",Table13[[#This Row],[MntGoldProds]])</f>
        <v>8</v>
      </c>
      <c r="V1620">
        <v>4</v>
      </c>
      <c r="W1620">
        <v>6</v>
      </c>
      <c r="X1620">
        <v>7</v>
      </c>
      <c r="Y1620">
        <v>9</v>
      </c>
      <c r="Z1620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t="s">
        <v>30</v>
      </c>
      <c r="AI1620" s="13">
        <f>SUM(Table13[[#This Row],[MntWines]:[MntGoldProds]])</f>
        <v>835</v>
      </c>
      <c r="AJ1620" s="13">
        <f>AVERAGE(Table13[[#This Row],[MntWines]:[MntGoldProds]])</f>
        <v>139.16666666666666</v>
      </c>
      <c r="AK1620">
        <f>IF(Table13[[#This Row],[Total Number of Purchases]]=0,0,Table13[[#This Row],[Total Spend]]/Table13[[#This Row],[Total Number of Purchases]])</f>
        <v>32.115384615384613</v>
      </c>
      <c r="AM1620">
        <f>SUM(Table13[[#This Row],[NumDealsPurchases]:[NumStorePurchases]])</f>
        <v>26</v>
      </c>
      <c r="AN1620" s="14">
        <f>Snapshot_Date-Table13[[#This Row],[Dt_Customer]]</f>
        <v>291</v>
      </c>
      <c r="AP1620" s="13">
        <f>Table13[[#This Row],[NumDealsPurchases]]/Table13[[#This Row],[Total Number of Purchases]]*100</f>
        <v>15.384615384615385</v>
      </c>
      <c r="AQ1620">
        <f>6-ROUNDUP(_xlfn.PERCENTRANK.INC(Table13[Recency],Table13[[#This Row],[Recency]])*5, 0)</f>
        <v>1</v>
      </c>
      <c r="AR1620">
        <f>ROUNDUP(_xlfn.PERCENTRANK.INC(Table13[Total Number of Purchases],Table13[[#This Row],[Total Number of Purchases]])*5,0)</f>
        <v>5</v>
      </c>
      <c r="AS1620">
        <f>ROUNDUP(_xlfn.PERCENTRANK.INC(Table13[Total Spend],Table13[[#This Row],[Total Spend]])*5,0)</f>
        <v>4</v>
      </c>
      <c r="AT1620" t="str">
        <f>Table13[[#This Row],[Recency Score]]&amp;Table13[[#This Row],[Frequency Score]]&amp;Table13[[#This Row],[Monetary Score]]</f>
        <v>154</v>
      </c>
      <c r="AU1620" t="str">
        <f t="shared" si="25"/>
        <v>Frequent Buyers</v>
      </c>
      <c r="AW1620" s="13">
        <f>DATEDIF(Table13[[#This Row],[Dt_Customer]], Snapshot_Date, "d")</f>
        <v>291</v>
      </c>
      <c r="AX1620" s="13">
        <f>Table13[[#This Row],[CL if today]]/365</f>
        <v>0.79726027397260268</v>
      </c>
      <c r="AY1620">
        <f>Table13[[#This Row],[Total Number of Purchases]]/Table13[[#This Row],[Corrected CL]]</f>
        <v>32.611683848797256</v>
      </c>
      <c r="AZ1620">
        <f>Table13[[#This Row],[Average Order Value (AOV)]]*Table13[[#This Row],[Freq per Year]]</f>
        <v>1047.3367697594504</v>
      </c>
      <c r="BA1620">
        <f>Table13[[#This Row],[Total Spend]]/Table13[[#This Row],[Corrected CL]]</f>
        <v>1047.3367697594501</v>
      </c>
      <c r="BB1620">
        <v>2471.8197278911566</v>
      </c>
      <c r="BC1620" s="1">
        <f>Table13[[#This Row],[Dt_Customer]]+Table13[[#This Row],[Recency]]</f>
        <v>41720</v>
      </c>
      <c r="BD1620" s="16" t="str">
        <f>IF(COUNTIF(A:A, A1620) &gt; 1, "Duplicate", "Unique")</f>
        <v>Unique</v>
      </c>
    </row>
    <row r="1621" spans="1:56" x14ac:dyDescent="0.3">
      <c r="A1621">
        <v>3050</v>
      </c>
      <c r="B1621">
        <v>1966</v>
      </c>
      <c r="C1621" t="s">
        <v>28</v>
      </c>
      <c r="D1621" t="s">
        <v>33</v>
      </c>
      <c r="E1621">
        <v>54198</v>
      </c>
      <c r="F1621">
        <v>1</v>
      </c>
      <c r="G1621">
        <v>1</v>
      </c>
      <c r="H1621" s="1">
        <v>41625</v>
      </c>
      <c r="I1621">
        <v>13</v>
      </c>
      <c r="J1621">
        <v>185</v>
      </c>
      <c r="K1621">
        <v>0</v>
      </c>
      <c r="L1621">
        <v>28</v>
      </c>
      <c r="M1621">
        <v>3</v>
      </c>
      <c r="N1621">
        <v>2</v>
      </c>
      <c r="O1621">
        <v>17</v>
      </c>
      <c r="P1621">
        <f>IF(Table13[[#This Row],[MntWines]] = 0,"",Table13[[#This Row],[MntWines]])</f>
        <v>185</v>
      </c>
      <c r="Q1621" t="str">
        <f>IF(Table13[[#This Row],[MntFruits]] = 0, "",Table13[[#This Row],[MntFruits]])</f>
        <v/>
      </c>
      <c r="R1621">
        <f>IF(Table13[[#This Row],[MntMeatProducts]] = 0, "",Table13[[#This Row],[MntMeatProducts]])</f>
        <v>28</v>
      </c>
      <c r="S1621">
        <f>IF(Table13[[#This Row],[MntFishProducts]] = 0, "",Table13[[#This Row],[MntFishProducts]])</f>
        <v>3</v>
      </c>
      <c r="T1621">
        <f>IF(Table13[[#This Row],[MntSweetProducts]] = 0, "",Table13[[#This Row],[MntSweetProducts]])</f>
        <v>2</v>
      </c>
      <c r="U1621">
        <f>IF(Table13[[#This Row],[MntGoldProds]] = 0, "",Table13[[#This Row],[MntGoldProds]])</f>
        <v>17</v>
      </c>
      <c r="V1621">
        <v>6</v>
      </c>
      <c r="W1621">
        <v>3</v>
      </c>
      <c r="X1621">
        <v>1</v>
      </c>
      <c r="Y1621">
        <v>6</v>
      </c>
      <c r="Z1621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">
        <v>30</v>
      </c>
      <c r="AI1621" s="13">
        <f>SUM(Table13[[#This Row],[MntWines]:[MntGoldProds]])</f>
        <v>235</v>
      </c>
      <c r="AJ1621" s="13">
        <f>AVERAGE(Table13[[#This Row],[MntWines]:[MntGoldProds]])</f>
        <v>39.166666666666664</v>
      </c>
      <c r="AK1621">
        <f>IF(Table13[[#This Row],[Total Number of Purchases]]=0,0,Table13[[#This Row],[Total Spend]]/Table13[[#This Row],[Total Number of Purchases]])</f>
        <v>14.6875</v>
      </c>
      <c r="AM1621">
        <f>SUM(Table13[[#This Row],[NumDealsPurchases]:[NumStorePurchases]])</f>
        <v>16</v>
      </c>
      <c r="AN1621" s="14">
        <f>Snapshot_Date-Table13[[#This Row],[Dt_Customer]]</f>
        <v>291</v>
      </c>
      <c r="AP1621" s="13">
        <f>Table13[[#This Row],[NumDealsPurchases]]/Table13[[#This Row],[Total Number of Purchases]]*100</f>
        <v>37.5</v>
      </c>
      <c r="AQ1621">
        <f>6-ROUNDUP(_xlfn.PERCENTRANK.INC(Table13[Recency],Table13[[#This Row],[Recency]])*5, 0)</f>
        <v>5</v>
      </c>
      <c r="AR1621">
        <f>ROUNDUP(_xlfn.PERCENTRANK.INC(Table13[Total Number of Purchases],Table13[[#This Row],[Total Number of Purchases]])*5,0)</f>
        <v>3</v>
      </c>
      <c r="AS1621">
        <f>ROUNDUP(_xlfn.PERCENTRANK.INC(Table13[Total Spend],Table13[[#This Row],[Total Spend]])*5,0)</f>
        <v>3</v>
      </c>
      <c r="AT1621" t="str">
        <f>Table13[[#This Row],[Recency Score]]&amp;Table13[[#This Row],[Frequency Score]]&amp;Table13[[#This Row],[Monetary Score]]</f>
        <v>533</v>
      </c>
      <c r="AU1621" t="str">
        <f t="shared" si="25"/>
        <v>Loyal Customers</v>
      </c>
      <c r="AW1621" s="13">
        <f>DATEDIF(Table13[[#This Row],[Dt_Customer]], Snapshot_Date, "d")</f>
        <v>291</v>
      </c>
      <c r="AX1621" s="13">
        <f>Table13[[#This Row],[CL if today]]/365</f>
        <v>0.79726027397260268</v>
      </c>
      <c r="AY1621">
        <f>Table13[[#This Row],[Total Number of Purchases]]/Table13[[#This Row],[Corrected CL]]</f>
        <v>20.06872852233677</v>
      </c>
      <c r="AZ1621">
        <f>Table13[[#This Row],[Average Order Value (AOV)]]*Table13[[#This Row],[Freq per Year]]</f>
        <v>294.7594501718213</v>
      </c>
      <c r="BA1621">
        <f>Table13[[#This Row],[Total Spend]]/Table13[[#This Row],[Corrected CL]]</f>
        <v>294.7594501718213</v>
      </c>
      <c r="BB1621">
        <v>837.5</v>
      </c>
      <c r="BC1621" s="1">
        <f>Table13[[#This Row],[Dt_Customer]]+Table13[[#This Row],[Recency]]</f>
        <v>41638</v>
      </c>
      <c r="BD1621" s="16" t="str">
        <f>IF(COUNTIF(A:A, A1621) &gt; 1, "Duplicate", "Unique")</f>
        <v>Unique</v>
      </c>
    </row>
    <row r="1622" spans="1:56" x14ac:dyDescent="0.3">
      <c r="A1622">
        <v>4120</v>
      </c>
      <c r="B1622">
        <v>1975</v>
      </c>
      <c r="C1622" t="s">
        <v>38</v>
      </c>
      <c r="D1622" t="s">
        <v>31</v>
      </c>
      <c r="E1622">
        <v>49514</v>
      </c>
      <c r="F1622">
        <v>1</v>
      </c>
      <c r="G1622">
        <v>0</v>
      </c>
      <c r="H1622" s="1">
        <v>41625</v>
      </c>
      <c r="I1622">
        <v>61</v>
      </c>
      <c r="J1622">
        <v>88</v>
      </c>
      <c r="K1622">
        <v>39</v>
      </c>
      <c r="L1622">
        <v>78</v>
      </c>
      <c r="M1622">
        <v>58</v>
      </c>
      <c r="N1622">
        <v>13</v>
      </c>
      <c r="O1622">
        <v>93</v>
      </c>
      <c r="P1622">
        <f>IF(Table13[[#This Row],[MntWines]] = 0,"",Table13[[#This Row],[MntWines]])</f>
        <v>88</v>
      </c>
      <c r="Q1622">
        <f>IF(Table13[[#This Row],[MntFruits]] = 0, "",Table13[[#This Row],[MntFruits]])</f>
        <v>39</v>
      </c>
      <c r="R1622">
        <f>IF(Table13[[#This Row],[MntMeatProducts]] = 0, "",Table13[[#This Row],[MntMeatProducts]])</f>
        <v>78</v>
      </c>
      <c r="S1622">
        <f>IF(Table13[[#This Row],[MntFishProducts]] = 0, "",Table13[[#This Row],[MntFishProducts]])</f>
        <v>58</v>
      </c>
      <c r="T1622">
        <f>IF(Table13[[#This Row],[MntSweetProducts]] = 0, "",Table13[[#This Row],[MntSweetProducts]])</f>
        <v>13</v>
      </c>
      <c r="U1622">
        <f>IF(Table13[[#This Row],[MntGoldProds]] = 0, "",Table13[[#This Row],[MntGoldProds]])</f>
        <v>93</v>
      </c>
      <c r="V1622">
        <v>2</v>
      </c>
      <c r="W1622">
        <v>6</v>
      </c>
      <c r="X1622">
        <v>1</v>
      </c>
      <c r="Y1622">
        <v>4</v>
      </c>
      <c r="Z1622">
        <v>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40</v>
      </c>
      <c r="AI1622" s="13">
        <f>SUM(Table13[[#This Row],[MntWines]:[MntGoldProds]])</f>
        <v>369</v>
      </c>
      <c r="AJ1622" s="13">
        <f>AVERAGE(Table13[[#This Row],[MntWines]:[MntGoldProds]])</f>
        <v>61.5</v>
      </c>
      <c r="AK1622">
        <f>IF(Table13[[#This Row],[Total Number of Purchases]]=0,0,Table13[[#This Row],[Total Spend]]/Table13[[#This Row],[Total Number of Purchases]])</f>
        <v>28.384615384615383</v>
      </c>
      <c r="AM1622">
        <f>SUM(Table13[[#This Row],[NumDealsPurchases]:[NumStorePurchases]])</f>
        <v>13</v>
      </c>
      <c r="AN1622" s="14">
        <f>Snapshot_Date-Table13[[#This Row],[Dt_Customer]]</f>
        <v>291</v>
      </c>
      <c r="AP1622" s="13">
        <f>Table13[[#This Row],[NumDealsPurchases]]/Table13[[#This Row],[Total Number of Purchases]]*100</f>
        <v>15.384615384615385</v>
      </c>
      <c r="AQ1622">
        <f>6-ROUNDUP(_xlfn.PERCENTRANK.INC(Table13[Recency],Table13[[#This Row],[Recency]])*5, 0)</f>
        <v>2</v>
      </c>
      <c r="AR1622">
        <f>ROUNDUP(_xlfn.PERCENTRANK.INC(Table13[Total Number of Purchases],Table13[[#This Row],[Total Number of Purchases]])*5,0)</f>
        <v>3</v>
      </c>
      <c r="AS1622">
        <f>ROUNDUP(_xlfn.PERCENTRANK.INC(Table13[Total Spend],Table13[[#This Row],[Total Spend]])*5,0)</f>
        <v>3</v>
      </c>
      <c r="AT1622" t="str">
        <f>Table13[[#This Row],[Recency Score]]&amp;Table13[[#This Row],[Frequency Score]]&amp;Table13[[#This Row],[Monetary Score]]</f>
        <v>233</v>
      </c>
      <c r="AU1622" t="str">
        <f t="shared" si="25"/>
        <v>About to Sleep</v>
      </c>
      <c r="AW1622" s="13">
        <f>DATEDIF(Table13[[#This Row],[Dt_Customer]], Snapshot_Date, "d")</f>
        <v>291</v>
      </c>
      <c r="AX1622" s="13">
        <f>Table13[[#This Row],[CL if today]]/365</f>
        <v>0.79726027397260268</v>
      </c>
      <c r="AY1622">
        <f>Table13[[#This Row],[Total Number of Purchases]]/Table13[[#This Row],[Corrected CL]]</f>
        <v>16.305841924398628</v>
      </c>
      <c r="AZ1622">
        <f>Table13[[#This Row],[Average Order Value (AOV)]]*Table13[[#This Row],[Freq per Year]]</f>
        <v>462.83505154639181</v>
      </c>
      <c r="BA1622">
        <f>Table13[[#This Row],[Total Spend]]/Table13[[#This Row],[Corrected CL]]</f>
        <v>462.83505154639181</v>
      </c>
      <c r="BB1622">
        <v>67.269624573378834</v>
      </c>
      <c r="BC1622" s="1">
        <f>Table13[[#This Row],[Dt_Customer]]+Table13[[#This Row],[Recency]]</f>
        <v>41686</v>
      </c>
      <c r="BD1622" s="16" t="str">
        <f>IF(COUNTIF(A:A, A1622) &gt; 1, "Duplicate", "Unique")</f>
        <v>Unique</v>
      </c>
    </row>
    <row r="1623" spans="1:56" x14ac:dyDescent="0.3">
      <c r="A1623">
        <v>2461</v>
      </c>
      <c r="B1623">
        <v>1955</v>
      </c>
      <c r="C1623" t="s">
        <v>41</v>
      </c>
      <c r="D1623" t="s">
        <v>31</v>
      </c>
      <c r="E1623">
        <v>51124</v>
      </c>
      <c r="F1623">
        <v>1</v>
      </c>
      <c r="G1623">
        <v>1</v>
      </c>
      <c r="H1623" s="1">
        <v>41626</v>
      </c>
      <c r="I1623">
        <v>79</v>
      </c>
      <c r="J1623">
        <v>26</v>
      </c>
      <c r="K1623">
        <v>1</v>
      </c>
      <c r="L1623">
        <v>11</v>
      </c>
      <c r="M1623">
        <v>0</v>
      </c>
      <c r="N1623">
        <v>1</v>
      </c>
      <c r="O1623">
        <v>4</v>
      </c>
      <c r="P1623">
        <f>IF(Table13[[#This Row],[MntWines]] = 0,"",Table13[[#This Row],[MntWines]])</f>
        <v>26</v>
      </c>
      <c r="Q1623">
        <f>IF(Table13[[#This Row],[MntFruits]] = 0, "",Table13[[#This Row],[MntFruits]])</f>
        <v>1</v>
      </c>
      <c r="R1623">
        <f>IF(Table13[[#This Row],[MntMeatProducts]] = 0, "",Table13[[#This Row],[MntMeatProducts]])</f>
        <v>11</v>
      </c>
      <c r="S1623" t="str">
        <f>IF(Table13[[#This Row],[MntFishProducts]] = 0, "",Table13[[#This Row],[MntFishProducts]])</f>
        <v/>
      </c>
      <c r="T1623">
        <f>IF(Table13[[#This Row],[MntSweetProducts]] = 0, "",Table13[[#This Row],[MntSweetProducts]])</f>
        <v>1</v>
      </c>
      <c r="U1623">
        <f>IF(Table13[[#This Row],[MntGoldProds]] = 0, "",Table13[[#This Row],[MntGoldProds]])</f>
        <v>4</v>
      </c>
      <c r="V1623">
        <v>2</v>
      </c>
      <c r="W1623">
        <v>1</v>
      </c>
      <c r="X1623">
        <v>0</v>
      </c>
      <c r="Y1623">
        <v>3</v>
      </c>
      <c r="Z1623">
        <v>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 t="s">
        <v>32</v>
      </c>
      <c r="AI1623" s="13">
        <f>SUM(Table13[[#This Row],[MntWines]:[MntGoldProds]])</f>
        <v>43</v>
      </c>
      <c r="AJ1623" s="13">
        <f>AVERAGE(Table13[[#This Row],[MntWines]:[MntGoldProds]])</f>
        <v>7.166666666666667</v>
      </c>
      <c r="AK1623">
        <f>IF(Table13[[#This Row],[Total Number of Purchases]]=0,0,Table13[[#This Row],[Total Spend]]/Table13[[#This Row],[Total Number of Purchases]])</f>
        <v>7.166666666666667</v>
      </c>
      <c r="AM1623">
        <f>SUM(Table13[[#This Row],[NumDealsPurchases]:[NumStorePurchases]])</f>
        <v>6</v>
      </c>
      <c r="AN1623" s="14">
        <f>Snapshot_Date-Table13[[#This Row],[Dt_Customer]]</f>
        <v>290</v>
      </c>
      <c r="AP1623" s="13">
        <f>Table13[[#This Row],[NumDealsPurchases]]/Table13[[#This Row],[Total Number of Purchases]]*100</f>
        <v>33.333333333333329</v>
      </c>
      <c r="AQ1623">
        <f>6-ROUNDUP(_xlfn.PERCENTRANK.INC(Table13[Recency],Table13[[#This Row],[Recency]])*5, 0)</f>
        <v>2</v>
      </c>
      <c r="AR1623">
        <f>ROUNDUP(_xlfn.PERCENTRANK.INC(Table13[Total Number of Purchases],Table13[[#This Row],[Total Number of Purchases]])*5,0)</f>
        <v>1</v>
      </c>
      <c r="AS1623">
        <f>ROUNDUP(_xlfn.PERCENTRANK.INC(Table13[Total Spend],Table13[[#This Row],[Total Spend]])*5,0)</f>
        <v>1</v>
      </c>
      <c r="AT1623" t="str">
        <f>Table13[[#This Row],[Recency Score]]&amp;Table13[[#This Row],[Frequency Score]]&amp;Table13[[#This Row],[Monetary Score]]</f>
        <v>211</v>
      </c>
      <c r="AU1623" t="str">
        <f t="shared" si="25"/>
        <v>About to Sleep</v>
      </c>
      <c r="AW1623" s="13">
        <f>DATEDIF(Table13[[#This Row],[Dt_Customer]], Snapshot_Date, "d")</f>
        <v>290</v>
      </c>
      <c r="AX1623" s="13">
        <f>Table13[[#This Row],[CL if today]]/365</f>
        <v>0.79452054794520544</v>
      </c>
      <c r="AY1623">
        <f>Table13[[#This Row],[Total Number of Purchases]]/Table13[[#This Row],[Corrected CL]]</f>
        <v>7.5517241379310347</v>
      </c>
      <c r="AZ1623">
        <f>Table13[[#This Row],[Average Order Value (AOV)]]*Table13[[#This Row],[Freq per Year]]</f>
        <v>54.12068965517242</v>
      </c>
      <c r="BA1623">
        <f>Table13[[#This Row],[Total Spend]]/Table13[[#This Row],[Corrected CL]]</f>
        <v>54.12068965517242</v>
      </c>
      <c r="BB1623">
        <v>2447.5</v>
      </c>
      <c r="BC1623" s="1">
        <f>Table13[[#This Row],[Dt_Customer]]+Table13[[#This Row],[Recency]]</f>
        <v>41705</v>
      </c>
      <c r="BD1623" s="16" t="str">
        <f>IF(COUNTIF(A:A, A1623) &gt; 1, "Duplicate", "Unique")</f>
        <v>Unique</v>
      </c>
    </row>
    <row r="1624" spans="1:56" x14ac:dyDescent="0.3">
      <c r="A1624">
        <v>6327</v>
      </c>
      <c r="B1624">
        <v>1967</v>
      </c>
      <c r="C1624" t="s">
        <v>28</v>
      </c>
      <c r="D1624" t="s">
        <v>35</v>
      </c>
      <c r="E1624">
        <v>65777</v>
      </c>
      <c r="F1624">
        <v>0</v>
      </c>
      <c r="G1624">
        <v>0</v>
      </c>
      <c r="H1624" s="1">
        <v>41627</v>
      </c>
      <c r="I1624">
        <v>87</v>
      </c>
      <c r="J1624">
        <v>565</v>
      </c>
      <c r="K1624">
        <v>32</v>
      </c>
      <c r="L1624">
        <v>435</v>
      </c>
      <c r="M1624">
        <v>28</v>
      </c>
      <c r="N1624">
        <v>32</v>
      </c>
      <c r="O1624">
        <v>54</v>
      </c>
      <c r="P1624">
        <f>IF(Table13[[#This Row],[MntWines]] = 0,"",Table13[[#This Row],[MntWines]])</f>
        <v>565</v>
      </c>
      <c r="Q1624">
        <f>IF(Table13[[#This Row],[MntFruits]] = 0, "",Table13[[#This Row],[MntFruits]])</f>
        <v>32</v>
      </c>
      <c r="R1624">
        <f>IF(Table13[[#This Row],[MntMeatProducts]] = 0, "",Table13[[#This Row],[MntMeatProducts]])</f>
        <v>435</v>
      </c>
      <c r="S1624">
        <f>IF(Table13[[#This Row],[MntFishProducts]] = 0, "",Table13[[#This Row],[MntFishProducts]])</f>
        <v>28</v>
      </c>
      <c r="T1624">
        <f>IF(Table13[[#This Row],[MntSweetProducts]] = 0, "",Table13[[#This Row],[MntSweetProducts]])</f>
        <v>32</v>
      </c>
      <c r="U1624">
        <f>IF(Table13[[#This Row],[MntGoldProds]] = 0, "",Table13[[#This Row],[MntGoldProds]])</f>
        <v>54</v>
      </c>
      <c r="V1624">
        <v>1</v>
      </c>
      <c r="W1624">
        <v>2</v>
      </c>
      <c r="X1624">
        <v>8</v>
      </c>
      <c r="Y1624">
        <v>6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 t="s">
        <v>34</v>
      </c>
      <c r="AI1624" s="13">
        <f>SUM(Table13[[#This Row],[MntWines]:[MntGoldProds]])</f>
        <v>1146</v>
      </c>
      <c r="AJ1624" s="13">
        <f>AVERAGE(Table13[[#This Row],[MntWines]:[MntGoldProds]])</f>
        <v>191</v>
      </c>
      <c r="AK1624">
        <f>IF(Table13[[#This Row],[Total Number of Purchases]]=0,0,Table13[[#This Row],[Total Spend]]/Table13[[#This Row],[Total Number of Purchases]])</f>
        <v>67.411764705882348</v>
      </c>
      <c r="AM1624">
        <f>SUM(Table13[[#This Row],[NumDealsPurchases]:[NumStorePurchases]])</f>
        <v>17</v>
      </c>
      <c r="AN1624" s="14">
        <f>Snapshot_Date-Table13[[#This Row],[Dt_Customer]]</f>
        <v>289</v>
      </c>
      <c r="AP1624" s="13">
        <f>Table13[[#This Row],[NumDealsPurchases]]/Table13[[#This Row],[Total Number of Purchases]]*100</f>
        <v>5.8823529411764701</v>
      </c>
      <c r="AQ1624">
        <f>6-ROUNDUP(_xlfn.PERCENTRANK.INC(Table13[Recency],Table13[[#This Row],[Recency]])*5, 0)</f>
        <v>1</v>
      </c>
      <c r="AR1624">
        <f>ROUNDUP(_xlfn.PERCENTRANK.INC(Table13[Total Number of Purchases],Table13[[#This Row],[Total Number of Purchases]])*5,0)</f>
        <v>3</v>
      </c>
      <c r="AS1624">
        <f>ROUNDUP(_xlfn.PERCENTRANK.INC(Table13[Total Spend],Table13[[#This Row],[Total Spend]])*5,0)</f>
        <v>4</v>
      </c>
      <c r="AT1624" t="str">
        <f>Table13[[#This Row],[Recency Score]]&amp;Table13[[#This Row],[Frequency Score]]&amp;Table13[[#This Row],[Monetary Score]]</f>
        <v>134</v>
      </c>
      <c r="AU1624" t="str">
        <f t="shared" si="25"/>
        <v>Lost</v>
      </c>
      <c r="AW1624" s="13">
        <f>DATEDIF(Table13[[#This Row],[Dt_Customer]], Snapshot_Date, "d")</f>
        <v>289</v>
      </c>
      <c r="AX1624" s="13">
        <f>Table13[[#This Row],[CL if today]]/365</f>
        <v>0.79178082191780819</v>
      </c>
      <c r="AY1624">
        <f>Table13[[#This Row],[Total Number of Purchases]]/Table13[[#This Row],[Corrected CL]]</f>
        <v>21.47058823529412</v>
      </c>
      <c r="AZ1624">
        <f>Table13[[#This Row],[Average Order Value (AOV)]]*Table13[[#This Row],[Freq per Year]]</f>
        <v>1447.3702422145329</v>
      </c>
      <c r="BA1624">
        <f>Table13[[#This Row],[Total Spend]]/Table13[[#This Row],[Corrected CL]]</f>
        <v>1447.3702422145329</v>
      </c>
      <c r="BB1624">
        <v>1601.25</v>
      </c>
      <c r="BC1624" s="1">
        <f>Table13[[#This Row],[Dt_Customer]]+Table13[[#This Row],[Recency]]</f>
        <v>41714</v>
      </c>
      <c r="BD1624" s="16" t="str">
        <f>IF(COUNTIF(A:A, A1624) &gt; 1, "Duplicate", "Unique")</f>
        <v>Unique</v>
      </c>
    </row>
    <row r="1625" spans="1:56" x14ac:dyDescent="0.3">
      <c r="A1625">
        <v>9349</v>
      </c>
      <c r="B1625">
        <v>1985</v>
      </c>
      <c r="C1625" t="s">
        <v>28</v>
      </c>
      <c r="D1625" t="s">
        <v>33</v>
      </c>
      <c r="E1625">
        <v>92533</v>
      </c>
      <c r="F1625">
        <v>0</v>
      </c>
      <c r="G1625">
        <v>0</v>
      </c>
      <c r="H1625" s="1">
        <v>41627</v>
      </c>
      <c r="I1625">
        <v>84</v>
      </c>
      <c r="J1625">
        <v>693</v>
      </c>
      <c r="K1625">
        <v>21</v>
      </c>
      <c r="L1625">
        <v>118</v>
      </c>
      <c r="M1625">
        <v>110</v>
      </c>
      <c r="N1625">
        <v>147</v>
      </c>
      <c r="O1625">
        <v>42</v>
      </c>
      <c r="P1625">
        <f>IF(Table13[[#This Row],[MntWines]] = 0,"",Table13[[#This Row],[MntWines]])</f>
        <v>693</v>
      </c>
      <c r="Q1625">
        <f>IF(Table13[[#This Row],[MntFruits]] = 0, "",Table13[[#This Row],[MntFruits]])</f>
        <v>21</v>
      </c>
      <c r="R1625">
        <f>IF(Table13[[#This Row],[MntMeatProducts]] = 0, "",Table13[[#This Row],[MntMeatProducts]])</f>
        <v>118</v>
      </c>
      <c r="S1625">
        <f>IF(Table13[[#This Row],[MntFishProducts]] = 0, "",Table13[[#This Row],[MntFishProducts]])</f>
        <v>110</v>
      </c>
      <c r="T1625">
        <f>IF(Table13[[#This Row],[MntSweetProducts]] = 0, "",Table13[[#This Row],[MntSweetProducts]])</f>
        <v>147</v>
      </c>
      <c r="U1625">
        <f>IF(Table13[[#This Row],[MntGoldProds]] = 0, "",Table13[[#This Row],[MntGoldProds]])</f>
        <v>42</v>
      </c>
      <c r="V1625">
        <v>1</v>
      </c>
      <c r="W1625">
        <v>6</v>
      </c>
      <c r="X1625">
        <v>5</v>
      </c>
      <c r="Y1625">
        <v>11</v>
      </c>
      <c r="Z1625">
        <v>2</v>
      </c>
      <c r="AA1625">
        <v>1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 t="s">
        <v>39</v>
      </c>
      <c r="AI1625" s="13">
        <f>SUM(Table13[[#This Row],[MntWines]:[MntGoldProds]])</f>
        <v>1131</v>
      </c>
      <c r="AJ1625" s="13">
        <f>AVERAGE(Table13[[#This Row],[MntWines]:[MntGoldProds]])</f>
        <v>188.5</v>
      </c>
      <c r="AK1625">
        <f>IF(Table13[[#This Row],[Total Number of Purchases]]=0,0,Table13[[#This Row],[Total Spend]]/Table13[[#This Row],[Total Number of Purchases]])</f>
        <v>49.173913043478258</v>
      </c>
      <c r="AM1625">
        <f>SUM(Table13[[#This Row],[NumDealsPurchases]:[NumStorePurchases]])</f>
        <v>23</v>
      </c>
      <c r="AN1625" s="14">
        <f>Snapshot_Date-Table13[[#This Row],[Dt_Customer]]</f>
        <v>289</v>
      </c>
      <c r="AP1625" s="13">
        <f>Table13[[#This Row],[NumDealsPurchases]]/Table13[[#This Row],[Total Number of Purchases]]*100</f>
        <v>4.3478260869565215</v>
      </c>
      <c r="AQ1625">
        <f>6-ROUNDUP(_xlfn.PERCENTRANK.INC(Table13[Recency],Table13[[#This Row],[Recency]])*5, 0)</f>
        <v>1</v>
      </c>
      <c r="AR1625">
        <f>ROUNDUP(_xlfn.PERCENTRANK.INC(Table13[Total Number of Purchases],Table13[[#This Row],[Total Number of Purchases]])*5,0)</f>
        <v>5</v>
      </c>
      <c r="AS1625">
        <f>ROUNDUP(_xlfn.PERCENTRANK.INC(Table13[Total Spend],Table13[[#This Row],[Total Spend]])*5,0)</f>
        <v>4</v>
      </c>
      <c r="AT1625" t="str">
        <f>Table13[[#This Row],[Recency Score]]&amp;Table13[[#This Row],[Frequency Score]]&amp;Table13[[#This Row],[Monetary Score]]</f>
        <v>154</v>
      </c>
      <c r="AU1625" t="str">
        <f t="shared" si="25"/>
        <v>Frequent Buyers</v>
      </c>
      <c r="AW1625" s="13">
        <f>DATEDIF(Table13[[#This Row],[Dt_Customer]], Snapshot_Date, "d")</f>
        <v>289</v>
      </c>
      <c r="AX1625" s="13">
        <f>Table13[[#This Row],[CL if today]]/365</f>
        <v>0.79178082191780819</v>
      </c>
      <c r="AY1625">
        <f>Table13[[#This Row],[Total Number of Purchases]]/Table13[[#This Row],[Corrected CL]]</f>
        <v>29.048442906574397</v>
      </c>
      <c r="AZ1625">
        <f>Table13[[#This Row],[Average Order Value (AOV)]]*Table13[[#This Row],[Freq per Year]]</f>
        <v>1428.4256055363323</v>
      </c>
      <c r="BA1625">
        <f>Table13[[#This Row],[Total Spend]]/Table13[[#This Row],[Corrected CL]]</f>
        <v>1428.4256055363323</v>
      </c>
      <c r="BB1625">
        <v>37.5</v>
      </c>
      <c r="BC1625" s="1">
        <f>Table13[[#This Row],[Dt_Customer]]+Table13[[#This Row],[Recency]]</f>
        <v>41711</v>
      </c>
      <c r="BD1625" s="16" t="str">
        <f>IF(COUNTIF(A:A, A1625) &gt; 1, "Duplicate", "Unique")</f>
        <v>Unique</v>
      </c>
    </row>
    <row r="1626" spans="1:56" x14ac:dyDescent="0.3">
      <c r="A1626">
        <v>7495</v>
      </c>
      <c r="B1626">
        <v>1948</v>
      </c>
      <c r="C1626" t="s">
        <v>37</v>
      </c>
      <c r="D1626" t="s">
        <v>33</v>
      </c>
      <c r="E1626">
        <v>56223</v>
      </c>
      <c r="F1626">
        <v>0</v>
      </c>
      <c r="G1626">
        <v>1</v>
      </c>
      <c r="H1626" s="1">
        <v>41628</v>
      </c>
      <c r="I1626">
        <v>72</v>
      </c>
      <c r="J1626">
        <v>77</v>
      </c>
      <c r="K1626">
        <v>28</v>
      </c>
      <c r="L1626">
        <v>31</v>
      </c>
      <c r="M1626">
        <v>16</v>
      </c>
      <c r="N1626">
        <v>0</v>
      </c>
      <c r="O1626">
        <v>4</v>
      </c>
      <c r="P1626">
        <f>IF(Table13[[#This Row],[MntWines]] = 0,"",Table13[[#This Row],[MntWines]])</f>
        <v>77</v>
      </c>
      <c r="Q1626">
        <f>IF(Table13[[#This Row],[MntFruits]] = 0, "",Table13[[#This Row],[MntFruits]])</f>
        <v>28</v>
      </c>
      <c r="R1626">
        <f>IF(Table13[[#This Row],[MntMeatProducts]] = 0, "",Table13[[#This Row],[MntMeatProducts]])</f>
        <v>31</v>
      </c>
      <c r="S1626">
        <f>IF(Table13[[#This Row],[MntFishProducts]] = 0, "",Table13[[#This Row],[MntFishProducts]])</f>
        <v>16</v>
      </c>
      <c r="T1626" t="str">
        <f>IF(Table13[[#This Row],[MntSweetProducts]] = 0, "",Table13[[#This Row],[MntSweetProducts]])</f>
        <v/>
      </c>
      <c r="U1626">
        <f>IF(Table13[[#This Row],[MntGoldProds]] = 0, "",Table13[[#This Row],[MntGoldProds]])</f>
        <v>4</v>
      </c>
      <c r="V1626">
        <v>2</v>
      </c>
      <c r="W1626">
        <v>2</v>
      </c>
      <c r="X1626">
        <v>1</v>
      </c>
      <c r="Y1626">
        <v>5</v>
      </c>
      <c r="Z1626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 t="s">
        <v>30</v>
      </c>
      <c r="AI1626" s="13">
        <f>SUM(Table13[[#This Row],[MntWines]:[MntGoldProds]])</f>
        <v>156</v>
      </c>
      <c r="AJ1626" s="13">
        <f>AVERAGE(Table13[[#This Row],[MntWines]:[MntGoldProds]])</f>
        <v>26</v>
      </c>
      <c r="AK1626">
        <f>IF(Table13[[#This Row],[Total Number of Purchases]]=0,0,Table13[[#This Row],[Total Spend]]/Table13[[#This Row],[Total Number of Purchases]])</f>
        <v>15.6</v>
      </c>
      <c r="AM1626">
        <f>SUM(Table13[[#This Row],[NumDealsPurchases]:[NumStorePurchases]])</f>
        <v>10</v>
      </c>
      <c r="AN1626" s="14">
        <f>Snapshot_Date-Table13[[#This Row],[Dt_Customer]]</f>
        <v>288</v>
      </c>
      <c r="AP1626" s="13">
        <f>Table13[[#This Row],[NumDealsPurchases]]/Table13[[#This Row],[Total Number of Purchases]]*100</f>
        <v>20</v>
      </c>
      <c r="AQ1626">
        <f>6-ROUNDUP(_xlfn.PERCENTRANK.INC(Table13[Recency],Table13[[#This Row],[Recency]])*5, 0)</f>
        <v>2</v>
      </c>
      <c r="AR1626">
        <f>ROUNDUP(_xlfn.PERCENTRANK.INC(Table13[Total Number of Purchases],Table13[[#This Row],[Total Number of Purchases]])*5,0)</f>
        <v>2</v>
      </c>
      <c r="AS1626">
        <f>ROUNDUP(_xlfn.PERCENTRANK.INC(Table13[Total Spend],Table13[[#This Row],[Total Spend]])*5,0)</f>
        <v>2</v>
      </c>
      <c r="AT1626" t="str">
        <f>Table13[[#This Row],[Recency Score]]&amp;Table13[[#This Row],[Frequency Score]]&amp;Table13[[#This Row],[Monetary Score]]</f>
        <v>222</v>
      </c>
      <c r="AU1626" t="str">
        <f t="shared" si="25"/>
        <v>About to Sleep</v>
      </c>
      <c r="AW1626" s="13">
        <f>DATEDIF(Table13[[#This Row],[Dt_Customer]], Snapshot_Date, "d")</f>
        <v>288</v>
      </c>
      <c r="AX1626" s="13">
        <f>Table13[[#This Row],[CL if today]]/365</f>
        <v>0.78904109589041094</v>
      </c>
      <c r="AY1626">
        <f>Table13[[#This Row],[Total Number of Purchases]]/Table13[[#This Row],[Corrected CL]]</f>
        <v>12.673611111111111</v>
      </c>
      <c r="AZ1626">
        <f>Table13[[#This Row],[Average Order Value (AOV)]]*Table13[[#This Row],[Freq per Year]]</f>
        <v>197.70833333333331</v>
      </c>
      <c r="BA1626">
        <f>Table13[[#This Row],[Total Spend]]/Table13[[#This Row],[Corrected CL]]</f>
        <v>197.70833333333334</v>
      </c>
      <c r="BB1626">
        <v>462.83505154639181</v>
      </c>
      <c r="BC1626" s="1">
        <f>Table13[[#This Row],[Dt_Customer]]+Table13[[#This Row],[Recency]]</f>
        <v>41700</v>
      </c>
      <c r="BD1626" s="16" t="str">
        <f>IF(COUNTIF(A:A, A1626) &gt; 1, "Duplicate", "Unique")</f>
        <v>Unique</v>
      </c>
    </row>
    <row r="1627" spans="1:56" x14ac:dyDescent="0.3">
      <c r="A1627">
        <v>4756</v>
      </c>
      <c r="B1627">
        <v>1952</v>
      </c>
      <c r="C1627" t="s">
        <v>38</v>
      </c>
      <c r="D1627" t="s">
        <v>29</v>
      </c>
      <c r="E1627">
        <v>63998</v>
      </c>
      <c r="F1627">
        <v>0</v>
      </c>
      <c r="G1627">
        <v>0</v>
      </c>
      <c r="H1627" s="1">
        <v>41628</v>
      </c>
      <c r="I1627">
        <v>42</v>
      </c>
      <c r="J1627">
        <v>176</v>
      </c>
      <c r="K1627">
        <v>29</v>
      </c>
      <c r="L1627">
        <v>818</v>
      </c>
      <c r="M1627">
        <v>0</v>
      </c>
      <c r="N1627">
        <v>33</v>
      </c>
      <c r="O1627">
        <v>112</v>
      </c>
      <c r="P1627">
        <f>IF(Table13[[#This Row],[MntWines]] = 0,"",Table13[[#This Row],[MntWines]])</f>
        <v>176</v>
      </c>
      <c r="Q1627">
        <f>IF(Table13[[#This Row],[MntFruits]] = 0, "",Table13[[#This Row],[MntFruits]])</f>
        <v>29</v>
      </c>
      <c r="R1627">
        <f>IF(Table13[[#This Row],[MntMeatProducts]] = 0, "",Table13[[#This Row],[MntMeatProducts]])</f>
        <v>818</v>
      </c>
      <c r="S1627" t="str">
        <f>IF(Table13[[#This Row],[MntFishProducts]] = 0, "",Table13[[#This Row],[MntFishProducts]])</f>
        <v/>
      </c>
      <c r="T1627">
        <f>IF(Table13[[#This Row],[MntSweetProducts]] = 0, "",Table13[[#This Row],[MntSweetProducts]])</f>
        <v>33</v>
      </c>
      <c r="U1627">
        <f>IF(Table13[[#This Row],[MntGoldProds]] = 0, "",Table13[[#This Row],[MntGoldProds]])</f>
        <v>112</v>
      </c>
      <c r="V1627">
        <v>1</v>
      </c>
      <c r="W1627">
        <v>7</v>
      </c>
      <c r="X1627">
        <v>6</v>
      </c>
      <c r="Y1627">
        <v>11</v>
      </c>
      <c r="Z1627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 t="s">
        <v>30</v>
      </c>
      <c r="AI1627" s="13">
        <f>SUM(Table13[[#This Row],[MntWines]:[MntGoldProds]])</f>
        <v>1168</v>
      </c>
      <c r="AJ1627" s="13">
        <f>AVERAGE(Table13[[#This Row],[MntWines]:[MntGoldProds]])</f>
        <v>194.66666666666666</v>
      </c>
      <c r="AK1627">
        <f>IF(Table13[[#This Row],[Total Number of Purchases]]=0,0,Table13[[#This Row],[Total Spend]]/Table13[[#This Row],[Total Number of Purchases]])</f>
        <v>46.72</v>
      </c>
      <c r="AM1627">
        <f>SUM(Table13[[#This Row],[NumDealsPurchases]:[NumStorePurchases]])</f>
        <v>25</v>
      </c>
      <c r="AN1627" s="14">
        <f>Snapshot_Date-Table13[[#This Row],[Dt_Customer]]</f>
        <v>288</v>
      </c>
      <c r="AP1627" s="13">
        <f>Table13[[#This Row],[NumDealsPurchases]]/Table13[[#This Row],[Total Number of Purchases]]*100</f>
        <v>4</v>
      </c>
      <c r="AQ1627">
        <f>6-ROUNDUP(_xlfn.PERCENTRANK.INC(Table13[Recency],Table13[[#This Row],[Recency]])*5, 0)</f>
        <v>3</v>
      </c>
      <c r="AR1627">
        <f>ROUNDUP(_xlfn.PERCENTRANK.INC(Table13[Total Number of Purchases],Table13[[#This Row],[Total Number of Purchases]])*5,0)</f>
        <v>5</v>
      </c>
      <c r="AS1627">
        <f>ROUNDUP(_xlfn.PERCENTRANK.INC(Table13[Total Spend],Table13[[#This Row],[Total Spend]])*5,0)</f>
        <v>4</v>
      </c>
      <c r="AT1627" t="str">
        <f>Table13[[#This Row],[Recency Score]]&amp;Table13[[#This Row],[Frequency Score]]&amp;Table13[[#This Row],[Monetary Score]]</f>
        <v>354</v>
      </c>
      <c r="AU1627" t="str">
        <f t="shared" si="25"/>
        <v>Frequent Buyers</v>
      </c>
      <c r="AW1627" s="13">
        <f>DATEDIF(Table13[[#This Row],[Dt_Customer]], Snapshot_Date, "d")</f>
        <v>288</v>
      </c>
      <c r="AX1627" s="13">
        <f>Table13[[#This Row],[CL if today]]/365</f>
        <v>0.78904109589041094</v>
      </c>
      <c r="AY1627">
        <f>Table13[[#This Row],[Total Number of Purchases]]/Table13[[#This Row],[Corrected CL]]</f>
        <v>31.684027777777779</v>
      </c>
      <c r="AZ1627">
        <f>Table13[[#This Row],[Average Order Value (AOV)]]*Table13[[#This Row],[Freq per Year]]</f>
        <v>1480.2777777777778</v>
      </c>
      <c r="BA1627">
        <f>Table13[[#This Row],[Total Spend]]/Table13[[#This Row],[Corrected CL]]</f>
        <v>1480.2777777777778</v>
      </c>
      <c r="BB1627">
        <v>995.91065292096232</v>
      </c>
      <c r="BC1627" s="1">
        <f>Table13[[#This Row],[Dt_Customer]]+Table13[[#This Row],[Recency]]</f>
        <v>41670</v>
      </c>
      <c r="BD1627" s="16" t="str">
        <f>IF(COUNTIF(A:A, A1627) &gt; 1, "Duplicate", "Unique")</f>
        <v>Unique</v>
      </c>
    </row>
    <row r="1628" spans="1:56" x14ac:dyDescent="0.3">
      <c r="A1628">
        <v>451</v>
      </c>
      <c r="B1628">
        <v>1989</v>
      </c>
      <c r="C1628" t="s">
        <v>28</v>
      </c>
      <c r="D1628" t="s">
        <v>31</v>
      </c>
      <c r="E1628">
        <v>9255</v>
      </c>
      <c r="F1628">
        <v>1</v>
      </c>
      <c r="G1628">
        <v>0</v>
      </c>
      <c r="H1628" s="1">
        <v>41628</v>
      </c>
      <c r="I1628">
        <v>91</v>
      </c>
      <c r="J1628">
        <v>9</v>
      </c>
      <c r="K1628">
        <v>0</v>
      </c>
      <c r="L1628">
        <v>7</v>
      </c>
      <c r="M1628">
        <v>2</v>
      </c>
      <c r="N1628">
        <v>0</v>
      </c>
      <c r="O1628">
        <v>4</v>
      </c>
      <c r="P1628">
        <f>IF(Table13[[#This Row],[MntWines]] = 0,"",Table13[[#This Row],[MntWines]])</f>
        <v>9</v>
      </c>
      <c r="Q1628" t="str">
        <f>IF(Table13[[#This Row],[MntFruits]] = 0, "",Table13[[#This Row],[MntFruits]])</f>
        <v/>
      </c>
      <c r="R1628">
        <f>IF(Table13[[#This Row],[MntMeatProducts]] = 0, "",Table13[[#This Row],[MntMeatProducts]])</f>
        <v>7</v>
      </c>
      <c r="S1628">
        <f>IF(Table13[[#This Row],[MntFishProducts]] = 0, "",Table13[[#This Row],[MntFishProducts]])</f>
        <v>2</v>
      </c>
      <c r="T1628" t="str">
        <f>IF(Table13[[#This Row],[MntSweetProducts]] = 0, "",Table13[[#This Row],[MntSweetProducts]])</f>
        <v/>
      </c>
      <c r="U1628">
        <f>IF(Table13[[#This Row],[MntGoldProds]] = 0, "",Table13[[#This Row],[MntGoldProds]])</f>
        <v>4</v>
      </c>
      <c r="V1628">
        <v>1</v>
      </c>
      <c r="W1628">
        <v>1</v>
      </c>
      <c r="X1628">
        <v>1</v>
      </c>
      <c r="Y1628">
        <v>2</v>
      </c>
      <c r="Z1628">
        <v>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s">
        <v>40</v>
      </c>
      <c r="AI1628" s="13">
        <f>SUM(Table13[[#This Row],[MntWines]:[MntGoldProds]])</f>
        <v>22</v>
      </c>
      <c r="AJ1628" s="13">
        <f>AVERAGE(Table13[[#This Row],[MntWines]:[MntGoldProds]])</f>
        <v>3.6666666666666665</v>
      </c>
      <c r="AK1628">
        <f>IF(Table13[[#This Row],[Total Number of Purchases]]=0,0,Table13[[#This Row],[Total Spend]]/Table13[[#This Row],[Total Number of Purchases]])</f>
        <v>4.4000000000000004</v>
      </c>
      <c r="AM1628">
        <f>SUM(Table13[[#This Row],[NumDealsPurchases]:[NumStorePurchases]])</f>
        <v>5</v>
      </c>
      <c r="AN1628" s="14">
        <f>Snapshot_Date-Table13[[#This Row],[Dt_Customer]]</f>
        <v>288</v>
      </c>
      <c r="AP1628" s="13">
        <f>Table13[[#This Row],[NumDealsPurchases]]/Table13[[#This Row],[Total Number of Purchases]]*100</f>
        <v>20</v>
      </c>
      <c r="AQ1628">
        <f>6-ROUNDUP(_xlfn.PERCENTRANK.INC(Table13[Recency],Table13[[#This Row],[Recency]])*5, 0)</f>
        <v>1</v>
      </c>
      <c r="AR1628">
        <f>ROUNDUP(_xlfn.PERCENTRANK.INC(Table13[Total Number of Purchases],Table13[[#This Row],[Total Number of Purchases]])*5,0)</f>
        <v>1</v>
      </c>
      <c r="AS1628">
        <f>ROUNDUP(_xlfn.PERCENTRANK.INC(Table13[Total Spend],Table13[[#This Row],[Total Spend]])*5,0)</f>
        <v>1</v>
      </c>
      <c r="AT1628" t="str">
        <f>Table13[[#This Row],[Recency Score]]&amp;Table13[[#This Row],[Frequency Score]]&amp;Table13[[#This Row],[Monetary Score]]</f>
        <v>111</v>
      </c>
      <c r="AU1628" t="str">
        <f t="shared" si="25"/>
        <v>Lost</v>
      </c>
      <c r="AW1628" s="13">
        <f>DATEDIF(Table13[[#This Row],[Dt_Customer]], Snapshot_Date, "d")</f>
        <v>288</v>
      </c>
      <c r="AX1628" s="13">
        <f>Table13[[#This Row],[CL if today]]/365</f>
        <v>0.78904109589041094</v>
      </c>
      <c r="AY1628">
        <f>Table13[[#This Row],[Total Number of Purchases]]/Table13[[#This Row],[Corrected CL]]</f>
        <v>6.3368055555555554</v>
      </c>
      <c r="AZ1628">
        <f>Table13[[#This Row],[Average Order Value (AOV)]]*Table13[[#This Row],[Freq per Year]]</f>
        <v>27.881944444444446</v>
      </c>
      <c r="BA1628">
        <f>Table13[[#This Row],[Total Spend]]/Table13[[#This Row],[Corrected CL]]</f>
        <v>27.881944444444446</v>
      </c>
      <c r="BB1628">
        <v>1047.3367697594501</v>
      </c>
      <c r="BC1628" s="1">
        <f>Table13[[#This Row],[Dt_Customer]]+Table13[[#This Row],[Recency]]</f>
        <v>41719</v>
      </c>
      <c r="BD1628" s="16" t="str">
        <f>IF(COUNTIF(A:A, A1628) &gt; 1, "Duplicate", "Unique")</f>
        <v>Unique</v>
      </c>
    </row>
    <row r="1629" spans="1:56" x14ac:dyDescent="0.3">
      <c r="A1629">
        <v>9699</v>
      </c>
      <c r="B1629">
        <v>1966</v>
      </c>
      <c r="C1629" t="s">
        <v>28</v>
      </c>
      <c r="D1629" t="s">
        <v>29</v>
      </c>
      <c r="E1629">
        <v>67272</v>
      </c>
      <c r="F1629">
        <v>0</v>
      </c>
      <c r="G1629">
        <v>1</v>
      </c>
      <c r="H1629" s="1">
        <v>41629</v>
      </c>
      <c r="I1629">
        <v>12</v>
      </c>
      <c r="J1629">
        <v>357</v>
      </c>
      <c r="K1629">
        <v>35</v>
      </c>
      <c r="L1629">
        <v>271</v>
      </c>
      <c r="M1629">
        <v>28</v>
      </c>
      <c r="N1629">
        <v>28</v>
      </c>
      <c r="O1629">
        <v>14</v>
      </c>
      <c r="P1629">
        <f>IF(Table13[[#This Row],[MntWines]] = 0,"",Table13[[#This Row],[MntWines]])</f>
        <v>357</v>
      </c>
      <c r="Q1629">
        <f>IF(Table13[[#This Row],[MntFruits]] = 0, "",Table13[[#This Row],[MntFruits]])</f>
        <v>35</v>
      </c>
      <c r="R1629">
        <f>IF(Table13[[#This Row],[MntMeatProducts]] = 0, "",Table13[[#This Row],[MntMeatProducts]])</f>
        <v>271</v>
      </c>
      <c r="S1629">
        <f>IF(Table13[[#This Row],[MntFishProducts]] = 0, "",Table13[[#This Row],[MntFishProducts]])</f>
        <v>28</v>
      </c>
      <c r="T1629">
        <f>IF(Table13[[#This Row],[MntSweetProducts]] = 0, "",Table13[[#This Row],[MntSweetProducts]])</f>
        <v>28</v>
      </c>
      <c r="U1629">
        <f>IF(Table13[[#This Row],[MntGoldProds]] = 0, "",Table13[[#This Row],[MntGoldProds]])</f>
        <v>14</v>
      </c>
      <c r="V1629">
        <v>3</v>
      </c>
      <c r="W1629">
        <v>6</v>
      </c>
      <c r="X1629">
        <v>2</v>
      </c>
      <c r="Y1629">
        <v>12</v>
      </c>
      <c r="Z1629">
        <v>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30</v>
      </c>
      <c r="AI1629" s="13">
        <f>SUM(Table13[[#This Row],[MntWines]:[MntGoldProds]])</f>
        <v>733</v>
      </c>
      <c r="AJ1629" s="13">
        <f>AVERAGE(Table13[[#This Row],[MntWines]:[MntGoldProds]])</f>
        <v>122.16666666666667</v>
      </c>
      <c r="AK1629">
        <f>IF(Table13[[#This Row],[Total Number of Purchases]]=0,0,Table13[[#This Row],[Total Spend]]/Table13[[#This Row],[Total Number of Purchases]])</f>
        <v>31.869565217391305</v>
      </c>
      <c r="AM1629">
        <f>SUM(Table13[[#This Row],[NumDealsPurchases]:[NumStorePurchases]])</f>
        <v>23</v>
      </c>
      <c r="AN1629" s="14">
        <f>Snapshot_Date-Table13[[#This Row],[Dt_Customer]]</f>
        <v>287</v>
      </c>
      <c r="AP1629" s="13">
        <f>Table13[[#This Row],[NumDealsPurchases]]/Table13[[#This Row],[Total Number of Purchases]]*100</f>
        <v>13.043478260869565</v>
      </c>
      <c r="AQ1629">
        <f>6-ROUNDUP(_xlfn.PERCENTRANK.INC(Table13[Recency],Table13[[#This Row],[Recency]])*5, 0)</f>
        <v>5</v>
      </c>
      <c r="AR1629">
        <f>ROUNDUP(_xlfn.PERCENTRANK.INC(Table13[Total Number of Purchases],Table13[[#This Row],[Total Number of Purchases]])*5,0)</f>
        <v>5</v>
      </c>
      <c r="AS1629">
        <f>ROUNDUP(_xlfn.PERCENTRANK.INC(Table13[Total Spend],Table13[[#This Row],[Total Spend]])*5,0)</f>
        <v>4</v>
      </c>
      <c r="AT1629" t="str">
        <f>Table13[[#This Row],[Recency Score]]&amp;Table13[[#This Row],[Frequency Score]]&amp;Table13[[#This Row],[Monetary Score]]</f>
        <v>554</v>
      </c>
      <c r="AU1629" t="str">
        <f t="shared" si="25"/>
        <v>Loyal Customers</v>
      </c>
      <c r="AW1629" s="13">
        <f>DATEDIF(Table13[[#This Row],[Dt_Customer]], Snapshot_Date, "d")</f>
        <v>287</v>
      </c>
      <c r="AX1629" s="13">
        <f>Table13[[#This Row],[CL if today]]/365</f>
        <v>0.78630136986301369</v>
      </c>
      <c r="AY1629">
        <f>Table13[[#This Row],[Total Number of Purchases]]/Table13[[#This Row],[Corrected CL]]</f>
        <v>29.250871080139373</v>
      </c>
      <c r="AZ1629">
        <f>Table13[[#This Row],[Average Order Value (AOV)]]*Table13[[#This Row],[Freq per Year]]</f>
        <v>932.21254355400697</v>
      </c>
      <c r="BA1629">
        <f>Table13[[#This Row],[Total Spend]]/Table13[[#This Row],[Corrected CL]]</f>
        <v>932.21254355400697</v>
      </c>
      <c r="BB1629">
        <v>54.12068965517242</v>
      </c>
      <c r="BC1629" s="1">
        <f>Table13[[#This Row],[Dt_Customer]]+Table13[[#This Row],[Recency]]</f>
        <v>41641</v>
      </c>
      <c r="BD1629" s="16" t="str">
        <f>IF(COUNTIF(A:A, A1629) &gt; 1, "Duplicate", "Unique")</f>
        <v>Unique</v>
      </c>
    </row>
    <row r="1630" spans="1:56" x14ac:dyDescent="0.3">
      <c r="A1630">
        <v>9672</v>
      </c>
      <c r="B1630">
        <v>1970</v>
      </c>
      <c r="C1630" t="s">
        <v>38</v>
      </c>
      <c r="D1630" t="s">
        <v>33</v>
      </c>
      <c r="E1630">
        <v>23162</v>
      </c>
      <c r="F1630">
        <v>1</v>
      </c>
      <c r="G1630">
        <v>1</v>
      </c>
      <c r="H1630" s="1">
        <v>41629</v>
      </c>
      <c r="I1630">
        <v>82</v>
      </c>
      <c r="J1630">
        <v>8</v>
      </c>
      <c r="K1630">
        <v>3</v>
      </c>
      <c r="L1630">
        <v>9</v>
      </c>
      <c r="M1630">
        <v>19</v>
      </c>
      <c r="N1630">
        <v>4</v>
      </c>
      <c r="O1630">
        <v>22</v>
      </c>
      <c r="P1630">
        <f>IF(Table13[[#This Row],[MntWines]] = 0,"",Table13[[#This Row],[MntWines]])</f>
        <v>8</v>
      </c>
      <c r="Q1630">
        <f>IF(Table13[[#This Row],[MntFruits]] = 0, "",Table13[[#This Row],[MntFruits]])</f>
        <v>3</v>
      </c>
      <c r="R1630">
        <f>IF(Table13[[#This Row],[MntMeatProducts]] = 0, "",Table13[[#This Row],[MntMeatProducts]])</f>
        <v>9</v>
      </c>
      <c r="S1630">
        <f>IF(Table13[[#This Row],[MntFishProducts]] = 0, "",Table13[[#This Row],[MntFishProducts]])</f>
        <v>19</v>
      </c>
      <c r="T1630">
        <f>IF(Table13[[#This Row],[MntSweetProducts]] = 0, "",Table13[[#This Row],[MntSweetProducts]])</f>
        <v>4</v>
      </c>
      <c r="U1630">
        <f>IF(Table13[[#This Row],[MntGoldProds]] = 0, "",Table13[[#This Row],[MntGoldProds]])</f>
        <v>22</v>
      </c>
      <c r="V1630">
        <v>3</v>
      </c>
      <c r="W1630">
        <v>1</v>
      </c>
      <c r="X1630">
        <v>1</v>
      </c>
      <c r="Y1630">
        <v>3</v>
      </c>
      <c r="Z1630">
        <v>6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32</v>
      </c>
      <c r="AI1630" s="13">
        <f>SUM(Table13[[#This Row],[MntWines]:[MntGoldProds]])</f>
        <v>65</v>
      </c>
      <c r="AJ1630" s="13">
        <f>AVERAGE(Table13[[#This Row],[MntWines]:[MntGoldProds]])</f>
        <v>10.833333333333334</v>
      </c>
      <c r="AK1630">
        <f>IF(Table13[[#This Row],[Total Number of Purchases]]=0,0,Table13[[#This Row],[Total Spend]]/Table13[[#This Row],[Total Number of Purchases]])</f>
        <v>8.125</v>
      </c>
      <c r="AM1630">
        <f>SUM(Table13[[#This Row],[NumDealsPurchases]:[NumStorePurchases]])</f>
        <v>8</v>
      </c>
      <c r="AN1630" s="14">
        <f>Snapshot_Date-Table13[[#This Row],[Dt_Customer]]</f>
        <v>287</v>
      </c>
      <c r="AP1630" s="13">
        <f>Table13[[#This Row],[NumDealsPurchases]]/Table13[[#This Row],[Total Number of Purchases]]*100</f>
        <v>37.5</v>
      </c>
      <c r="AQ1630">
        <f>6-ROUNDUP(_xlfn.PERCENTRANK.INC(Table13[Recency],Table13[[#This Row],[Recency]])*5, 0)</f>
        <v>1</v>
      </c>
      <c r="AR1630">
        <f>ROUNDUP(_xlfn.PERCENTRANK.INC(Table13[Total Number of Purchases],Table13[[#This Row],[Total Number of Purchases]])*5,0)</f>
        <v>2</v>
      </c>
      <c r="AS1630">
        <f>ROUNDUP(_xlfn.PERCENTRANK.INC(Table13[Total Spend],Table13[[#This Row],[Total Spend]])*5,0)</f>
        <v>2</v>
      </c>
      <c r="AT1630" t="str">
        <f>Table13[[#This Row],[Recency Score]]&amp;Table13[[#This Row],[Frequency Score]]&amp;Table13[[#This Row],[Monetary Score]]</f>
        <v>122</v>
      </c>
      <c r="AU1630" t="str">
        <f t="shared" si="25"/>
        <v>Lost</v>
      </c>
      <c r="AW1630" s="13">
        <f>DATEDIF(Table13[[#This Row],[Dt_Customer]], Snapshot_Date, "d")</f>
        <v>287</v>
      </c>
      <c r="AX1630" s="13">
        <f>Table13[[#This Row],[CL if today]]/365</f>
        <v>0.78630136986301369</v>
      </c>
      <c r="AY1630">
        <f>Table13[[#This Row],[Total Number of Purchases]]/Table13[[#This Row],[Corrected CL]]</f>
        <v>10.174216027874564</v>
      </c>
      <c r="AZ1630">
        <f>Table13[[#This Row],[Average Order Value (AOV)]]*Table13[[#This Row],[Freq per Year]]</f>
        <v>82.665505226480832</v>
      </c>
      <c r="BA1630">
        <f>Table13[[#This Row],[Total Spend]]/Table13[[#This Row],[Corrected CL]]</f>
        <v>82.665505226480832</v>
      </c>
      <c r="BB1630">
        <v>294.7594501718213</v>
      </c>
      <c r="BC1630" s="1">
        <f>Table13[[#This Row],[Dt_Customer]]+Table13[[#This Row],[Recency]]</f>
        <v>41711</v>
      </c>
      <c r="BD1630" s="16" t="str">
        <f>IF(COUNTIF(A:A, A1630) &gt; 1, "Duplicate", "Unique")</f>
        <v>Unique</v>
      </c>
    </row>
    <row r="1631" spans="1:56" x14ac:dyDescent="0.3">
      <c r="A1631">
        <v>1142</v>
      </c>
      <c r="B1631">
        <v>1953</v>
      </c>
      <c r="C1631" t="s">
        <v>37</v>
      </c>
      <c r="D1631" t="s">
        <v>33</v>
      </c>
      <c r="E1631">
        <v>55707</v>
      </c>
      <c r="F1631">
        <v>0</v>
      </c>
      <c r="G1631">
        <v>1</v>
      </c>
      <c r="H1631" s="1">
        <v>41630</v>
      </c>
      <c r="I1631">
        <v>91</v>
      </c>
      <c r="J1631">
        <v>208</v>
      </c>
      <c r="K1631">
        <v>7</v>
      </c>
      <c r="L1631">
        <v>82</v>
      </c>
      <c r="M1631">
        <v>30</v>
      </c>
      <c r="N1631">
        <v>66</v>
      </c>
      <c r="O1631">
        <v>35</v>
      </c>
      <c r="P1631">
        <f>IF(Table13[[#This Row],[MntWines]] = 0,"",Table13[[#This Row],[MntWines]])</f>
        <v>208</v>
      </c>
      <c r="Q1631">
        <f>IF(Table13[[#This Row],[MntFruits]] = 0, "",Table13[[#This Row],[MntFruits]])</f>
        <v>7</v>
      </c>
      <c r="R1631">
        <f>IF(Table13[[#This Row],[MntMeatProducts]] = 0, "",Table13[[#This Row],[MntMeatProducts]])</f>
        <v>82</v>
      </c>
      <c r="S1631">
        <f>IF(Table13[[#This Row],[MntFishProducts]] = 0, "",Table13[[#This Row],[MntFishProducts]])</f>
        <v>30</v>
      </c>
      <c r="T1631">
        <f>IF(Table13[[#This Row],[MntSweetProducts]] = 0, "",Table13[[#This Row],[MntSweetProducts]])</f>
        <v>66</v>
      </c>
      <c r="U1631">
        <f>IF(Table13[[#This Row],[MntGoldProds]] = 0, "",Table13[[#This Row],[MntGoldProds]])</f>
        <v>35</v>
      </c>
      <c r="V1631">
        <v>2</v>
      </c>
      <c r="W1631">
        <v>3</v>
      </c>
      <c r="X1631">
        <v>2</v>
      </c>
      <c r="Y1631">
        <v>9</v>
      </c>
      <c r="Z1631">
        <v>3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30</v>
      </c>
      <c r="AI1631" s="13">
        <f>SUM(Table13[[#This Row],[MntWines]:[MntGoldProds]])</f>
        <v>428</v>
      </c>
      <c r="AJ1631" s="13">
        <f>AVERAGE(Table13[[#This Row],[MntWines]:[MntGoldProds]])</f>
        <v>71.333333333333329</v>
      </c>
      <c r="AK1631">
        <f>IF(Table13[[#This Row],[Total Number of Purchases]]=0,0,Table13[[#This Row],[Total Spend]]/Table13[[#This Row],[Total Number of Purchases]])</f>
        <v>26.75</v>
      </c>
      <c r="AM1631">
        <f>SUM(Table13[[#This Row],[NumDealsPurchases]:[NumStorePurchases]])</f>
        <v>16</v>
      </c>
      <c r="AN1631" s="14">
        <f>Snapshot_Date-Table13[[#This Row],[Dt_Customer]]</f>
        <v>286</v>
      </c>
      <c r="AP1631" s="13">
        <f>Table13[[#This Row],[NumDealsPurchases]]/Table13[[#This Row],[Total Number of Purchases]]*100</f>
        <v>12.5</v>
      </c>
      <c r="AQ1631">
        <f>6-ROUNDUP(_xlfn.PERCENTRANK.INC(Table13[Recency],Table13[[#This Row],[Recency]])*5, 0)</f>
        <v>1</v>
      </c>
      <c r="AR1631">
        <f>ROUNDUP(_xlfn.PERCENTRANK.INC(Table13[Total Number of Purchases],Table13[[#This Row],[Total Number of Purchases]])*5,0)</f>
        <v>3</v>
      </c>
      <c r="AS1631">
        <f>ROUNDUP(_xlfn.PERCENTRANK.INC(Table13[Total Spend],Table13[[#This Row],[Total Spend]])*5,0)</f>
        <v>3</v>
      </c>
      <c r="AT1631" t="str">
        <f>Table13[[#This Row],[Recency Score]]&amp;Table13[[#This Row],[Frequency Score]]&amp;Table13[[#This Row],[Monetary Score]]</f>
        <v>133</v>
      </c>
      <c r="AU1631" t="str">
        <f t="shared" si="25"/>
        <v>Lost</v>
      </c>
      <c r="AW1631" s="13">
        <f>DATEDIF(Table13[[#This Row],[Dt_Customer]], Snapshot_Date, "d")</f>
        <v>286</v>
      </c>
      <c r="AX1631" s="13">
        <f>Table13[[#This Row],[CL if today]]/365</f>
        <v>0.78356164383561644</v>
      </c>
      <c r="AY1631">
        <f>Table13[[#This Row],[Total Number of Purchases]]/Table13[[#This Row],[Corrected CL]]</f>
        <v>20.41958041958042</v>
      </c>
      <c r="AZ1631">
        <f>Table13[[#This Row],[Average Order Value (AOV)]]*Table13[[#This Row],[Freq per Year]]</f>
        <v>546.22377622377621</v>
      </c>
      <c r="BA1631">
        <f>Table13[[#This Row],[Total Spend]]/Table13[[#This Row],[Corrected CL]]</f>
        <v>546.22377622377621</v>
      </c>
      <c r="BB1631">
        <v>1428.4256055363323</v>
      </c>
      <c r="BC1631" s="1">
        <f>Table13[[#This Row],[Dt_Customer]]+Table13[[#This Row],[Recency]]</f>
        <v>41721</v>
      </c>
      <c r="BD1631" s="16" t="str">
        <f>IF(COUNTIF(A:A, A1631) &gt; 1, "Duplicate", "Unique")</f>
        <v>Unique</v>
      </c>
    </row>
    <row r="1632" spans="1:56" x14ac:dyDescent="0.3">
      <c r="A1632">
        <v>274</v>
      </c>
      <c r="B1632">
        <v>1973</v>
      </c>
      <c r="C1632" t="s">
        <v>28</v>
      </c>
      <c r="D1632" t="s">
        <v>31</v>
      </c>
      <c r="E1632">
        <v>34853</v>
      </c>
      <c r="F1632">
        <v>1</v>
      </c>
      <c r="G1632">
        <v>1</v>
      </c>
      <c r="H1632" s="1">
        <v>41631</v>
      </c>
      <c r="I1632">
        <v>75</v>
      </c>
      <c r="J1632">
        <v>9</v>
      </c>
      <c r="K1632">
        <v>3</v>
      </c>
      <c r="L1632">
        <v>15</v>
      </c>
      <c r="M1632">
        <v>2</v>
      </c>
      <c r="N1632">
        <v>3</v>
      </c>
      <c r="O1632">
        <v>2</v>
      </c>
      <c r="P1632">
        <f>IF(Table13[[#This Row],[MntWines]] = 0,"",Table13[[#This Row],[MntWines]])</f>
        <v>9</v>
      </c>
      <c r="Q1632">
        <f>IF(Table13[[#This Row],[MntFruits]] = 0, "",Table13[[#This Row],[MntFruits]])</f>
        <v>3</v>
      </c>
      <c r="R1632">
        <f>IF(Table13[[#This Row],[MntMeatProducts]] = 0, "",Table13[[#This Row],[MntMeatProducts]])</f>
        <v>15</v>
      </c>
      <c r="S1632">
        <f>IF(Table13[[#This Row],[MntFishProducts]] = 0, "",Table13[[#This Row],[MntFishProducts]])</f>
        <v>2</v>
      </c>
      <c r="T1632">
        <f>IF(Table13[[#This Row],[MntSweetProducts]] = 0, "",Table13[[#This Row],[MntSweetProducts]])</f>
        <v>3</v>
      </c>
      <c r="U1632">
        <f>IF(Table13[[#This Row],[MntGoldProds]] = 0, "",Table13[[#This Row],[MntGoldProds]])</f>
        <v>2</v>
      </c>
      <c r="V1632">
        <v>2</v>
      </c>
      <c r="W1632">
        <v>2</v>
      </c>
      <c r="X1632">
        <v>0</v>
      </c>
      <c r="Y1632">
        <v>3</v>
      </c>
      <c r="Z1632">
        <v>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">
        <v>39</v>
      </c>
      <c r="AI1632" s="13">
        <f>SUM(Table13[[#This Row],[MntWines]:[MntGoldProds]])</f>
        <v>34</v>
      </c>
      <c r="AJ1632" s="13">
        <f>AVERAGE(Table13[[#This Row],[MntWines]:[MntGoldProds]])</f>
        <v>5.666666666666667</v>
      </c>
      <c r="AK1632">
        <f>IF(Table13[[#This Row],[Total Number of Purchases]]=0,0,Table13[[#This Row],[Total Spend]]/Table13[[#This Row],[Total Number of Purchases]])</f>
        <v>4.8571428571428568</v>
      </c>
      <c r="AM1632">
        <f>SUM(Table13[[#This Row],[NumDealsPurchases]:[NumStorePurchases]])</f>
        <v>7</v>
      </c>
      <c r="AN1632" s="14">
        <f>Snapshot_Date-Table13[[#This Row],[Dt_Customer]]</f>
        <v>285</v>
      </c>
      <c r="AP1632" s="13">
        <f>Table13[[#This Row],[NumDealsPurchases]]/Table13[[#This Row],[Total Number of Purchases]]*100</f>
        <v>28.571428571428569</v>
      </c>
      <c r="AQ1632">
        <f>6-ROUNDUP(_xlfn.PERCENTRANK.INC(Table13[Recency],Table13[[#This Row],[Recency]])*5, 0)</f>
        <v>2</v>
      </c>
      <c r="AR1632">
        <f>ROUNDUP(_xlfn.PERCENTRANK.INC(Table13[Total Number of Purchases],Table13[[#This Row],[Total Number of Purchases]])*5,0)</f>
        <v>1</v>
      </c>
      <c r="AS1632">
        <f>ROUNDUP(_xlfn.PERCENTRANK.INC(Table13[Total Spend],Table13[[#This Row],[Total Spend]])*5,0)</f>
        <v>1</v>
      </c>
      <c r="AT1632" t="str">
        <f>Table13[[#This Row],[Recency Score]]&amp;Table13[[#This Row],[Frequency Score]]&amp;Table13[[#This Row],[Monetary Score]]</f>
        <v>211</v>
      </c>
      <c r="AU1632" t="str">
        <f t="shared" si="25"/>
        <v>About to Sleep</v>
      </c>
      <c r="AW1632" s="13">
        <f>DATEDIF(Table13[[#This Row],[Dt_Customer]], Snapshot_Date, "d")</f>
        <v>285</v>
      </c>
      <c r="AX1632" s="13">
        <f>Table13[[#This Row],[CL if today]]/365</f>
        <v>0.78082191780821919</v>
      </c>
      <c r="AY1632">
        <f>Table13[[#This Row],[Total Number of Purchases]]/Table13[[#This Row],[Corrected CL]]</f>
        <v>8.9649122807017534</v>
      </c>
      <c r="AZ1632">
        <f>Table13[[#This Row],[Average Order Value (AOV)]]*Table13[[#This Row],[Freq per Year]]</f>
        <v>43.543859649122801</v>
      </c>
      <c r="BA1632">
        <f>Table13[[#This Row],[Total Spend]]/Table13[[#This Row],[Corrected CL]]</f>
        <v>43.543859649122808</v>
      </c>
      <c r="BB1632">
        <v>197.70833333333334</v>
      </c>
      <c r="BC1632" s="1">
        <f>Table13[[#This Row],[Dt_Customer]]+Table13[[#This Row],[Recency]]</f>
        <v>41706</v>
      </c>
      <c r="BD1632" s="16" t="str">
        <f>IF(COUNTIF(A:A, A1632) &gt; 1, "Duplicate", "Unique")</f>
        <v>Unique</v>
      </c>
    </row>
    <row r="1633" spans="1:56" x14ac:dyDescent="0.3">
      <c r="A1633">
        <v>9596</v>
      </c>
      <c r="B1633">
        <v>1980</v>
      </c>
      <c r="C1633" t="s">
        <v>37</v>
      </c>
      <c r="D1633" t="s">
        <v>31</v>
      </c>
      <c r="E1633">
        <v>65295</v>
      </c>
      <c r="F1633">
        <v>0</v>
      </c>
      <c r="G1633">
        <v>0</v>
      </c>
      <c r="H1633" s="1">
        <v>41631</v>
      </c>
      <c r="I1633">
        <v>19</v>
      </c>
      <c r="J1633">
        <v>365</v>
      </c>
      <c r="K1633">
        <v>32</v>
      </c>
      <c r="L1633">
        <v>117</v>
      </c>
      <c r="M1633">
        <v>34</v>
      </c>
      <c r="N1633">
        <v>110</v>
      </c>
      <c r="O1633">
        <v>6</v>
      </c>
      <c r="P1633">
        <f>IF(Table13[[#This Row],[MntWines]] = 0,"",Table13[[#This Row],[MntWines]])</f>
        <v>365</v>
      </c>
      <c r="Q1633">
        <f>IF(Table13[[#This Row],[MntFruits]] = 0, "",Table13[[#This Row],[MntFruits]])</f>
        <v>32</v>
      </c>
      <c r="R1633">
        <f>IF(Table13[[#This Row],[MntMeatProducts]] = 0, "",Table13[[#This Row],[MntMeatProducts]])</f>
        <v>117</v>
      </c>
      <c r="S1633">
        <f>IF(Table13[[#This Row],[MntFishProducts]] = 0, "",Table13[[#This Row],[MntFishProducts]])</f>
        <v>34</v>
      </c>
      <c r="T1633">
        <f>IF(Table13[[#This Row],[MntSweetProducts]] = 0, "",Table13[[#This Row],[MntSweetProducts]])</f>
        <v>110</v>
      </c>
      <c r="U1633">
        <f>IF(Table13[[#This Row],[MntGoldProds]] = 0, "",Table13[[#This Row],[MntGoldProds]])</f>
        <v>6</v>
      </c>
      <c r="V1633">
        <v>1</v>
      </c>
      <c r="W1633">
        <v>3</v>
      </c>
      <c r="X1633">
        <v>3</v>
      </c>
      <c r="Y1633">
        <v>13</v>
      </c>
      <c r="Z1633">
        <v>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 t="s">
        <v>34</v>
      </c>
      <c r="AI1633" s="13">
        <f>SUM(Table13[[#This Row],[MntWines]:[MntGoldProds]])</f>
        <v>664</v>
      </c>
      <c r="AJ1633" s="13">
        <f>AVERAGE(Table13[[#This Row],[MntWines]:[MntGoldProds]])</f>
        <v>110.66666666666667</v>
      </c>
      <c r="AK1633">
        <f>IF(Table13[[#This Row],[Total Number of Purchases]]=0,0,Table13[[#This Row],[Total Spend]]/Table13[[#This Row],[Total Number of Purchases]])</f>
        <v>33.200000000000003</v>
      </c>
      <c r="AM1633">
        <f>SUM(Table13[[#This Row],[NumDealsPurchases]:[NumStorePurchases]])</f>
        <v>20</v>
      </c>
      <c r="AN1633" s="14">
        <f>Snapshot_Date-Table13[[#This Row],[Dt_Customer]]</f>
        <v>285</v>
      </c>
      <c r="AP1633" s="13">
        <f>Table13[[#This Row],[NumDealsPurchases]]/Table13[[#This Row],[Total Number of Purchases]]*100</f>
        <v>5</v>
      </c>
      <c r="AQ1633">
        <f>6-ROUNDUP(_xlfn.PERCENTRANK.INC(Table13[Recency],Table13[[#This Row],[Recency]])*5, 0)</f>
        <v>5</v>
      </c>
      <c r="AR1633">
        <f>ROUNDUP(_xlfn.PERCENTRANK.INC(Table13[Total Number of Purchases],Table13[[#This Row],[Total Number of Purchases]])*5,0)</f>
        <v>4</v>
      </c>
      <c r="AS1633">
        <f>ROUNDUP(_xlfn.PERCENTRANK.INC(Table13[Total Spend],Table13[[#This Row],[Total Spend]])*5,0)</f>
        <v>4</v>
      </c>
      <c r="AT1633" t="str">
        <f>Table13[[#This Row],[Recency Score]]&amp;Table13[[#This Row],[Frequency Score]]&amp;Table13[[#This Row],[Monetary Score]]</f>
        <v>544</v>
      </c>
      <c r="AU1633" t="str">
        <f t="shared" si="25"/>
        <v>Loyal Customers</v>
      </c>
      <c r="AW1633" s="13">
        <f>DATEDIF(Table13[[#This Row],[Dt_Customer]], Snapshot_Date, "d")</f>
        <v>285</v>
      </c>
      <c r="AX1633" s="13">
        <f>Table13[[#This Row],[CL if today]]/365</f>
        <v>0.78082191780821919</v>
      </c>
      <c r="AY1633">
        <f>Table13[[#This Row],[Total Number of Purchases]]/Table13[[#This Row],[Corrected CL]]</f>
        <v>25.614035087719298</v>
      </c>
      <c r="AZ1633">
        <f>Table13[[#This Row],[Average Order Value (AOV)]]*Table13[[#This Row],[Freq per Year]]</f>
        <v>850.38596491228077</v>
      </c>
      <c r="BA1633">
        <f>Table13[[#This Row],[Total Spend]]/Table13[[#This Row],[Corrected CL]]</f>
        <v>850.38596491228066</v>
      </c>
      <c r="BB1633">
        <v>82.665505226480832</v>
      </c>
      <c r="BC1633" s="1">
        <f>Table13[[#This Row],[Dt_Customer]]+Table13[[#This Row],[Recency]]</f>
        <v>41650</v>
      </c>
      <c r="BD1633" s="16" t="str">
        <f>IF(COUNTIF(A:A, A1633) &gt; 1, "Duplicate", "Unique")</f>
        <v>Unique</v>
      </c>
    </row>
    <row r="1634" spans="1:56" x14ac:dyDescent="0.3">
      <c r="A1634">
        <v>304</v>
      </c>
      <c r="B1634">
        <v>1981</v>
      </c>
      <c r="C1634" t="s">
        <v>41</v>
      </c>
      <c r="D1634" t="s">
        <v>31</v>
      </c>
      <c r="E1634">
        <v>22944</v>
      </c>
      <c r="F1634">
        <v>1</v>
      </c>
      <c r="G1634">
        <v>0</v>
      </c>
      <c r="H1634" s="1">
        <v>41631</v>
      </c>
      <c r="I1634">
        <v>67</v>
      </c>
      <c r="J1634">
        <v>19</v>
      </c>
      <c r="K1634">
        <v>3</v>
      </c>
      <c r="L1634">
        <v>19</v>
      </c>
      <c r="M1634">
        <v>4</v>
      </c>
      <c r="N1634">
        <v>5</v>
      </c>
      <c r="O1634">
        <v>26</v>
      </c>
      <c r="P1634">
        <f>IF(Table13[[#This Row],[MntWines]] = 0,"",Table13[[#This Row],[MntWines]])</f>
        <v>19</v>
      </c>
      <c r="Q1634">
        <f>IF(Table13[[#This Row],[MntFruits]] = 0, "",Table13[[#This Row],[MntFruits]])</f>
        <v>3</v>
      </c>
      <c r="R1634">
        <f>IF(Table13[[#This Row],[MntMeatProducts]] = 0, "",Table13[[#This Row],[MntMeatProducts]])</f>
        <v>19</v>
      </c>
      <c r="S1634">
        <f>IF(Table13[[#This Row],[MntFishProducts]] = 0, "",Table13[[#This Row],[MntFishProducts]])</f>
        <v>4</v>
      </c>
      <c r="T1634">
        <f>IF(Table13[[#This Row],[MntSweetProducts]] = 0, "",Table13[[#This Row],[MntSweetProducts]])</f>
        <v>5</v>
      </c>
      <c r="U1634">
        <f>IF(Table13[[#This Row],[MntGoldProds]] = 0, "",Table13[[#This Row],[MntGoldProds]])</f>
        <v>26</v>
      </c>
      <c r="V1634">
        <v>3</v>
      </c>
      <c r="W1634">
        <v>3</v>
      </c>
      <c r="X1634">
        <v>0</v>
      </c>
      <c r="Y1634">
        <v>3</v>
      </c>
      <c r="Z1634">
        <v>7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30</v>
      </c>
      <c r="AI1634" s="13">
        <f>SUM(Table13[[#This Row],[MntWines]:[MntGoldProds]])</f>
        <v>76</v>
      </c>
      <c r="AJ1634" s="13">
        <f>AVERAGE(Table13[[#This Row],[MntWines]:[MntGoldProds]])</f>
        <v>12.666666666666666</v>
      </c>
      <c r="AK1634">
        <f>IF(Table13[[#This Row],[Total Number of Purchases]]=0,0,Table13[[#This Row],[Total Spend]]/Table13[[#This Row],[Total Number of Purchases]])</f>
        <v>8.4444444444444446</v>
      </c>
      <c r="AM1634">
        <f>SUM(Table13[[#This Row],[NumDealsPurchases]:[NumStorePurchases]])</f>
        <v>9</v>
      </c>
      <c r="AN1634" s="14">
        <f>Snapshot_Date-Table13[[#This Row],[Dt_Customer]]</f>
        <v>285</v>
      </c>
      <c r="AP1634" s="13">
        <f>Table13[[#This Row],[NumDealsPurchases]]/Table13[[#This Row],[Total Number of Purchases]]*100</f>
        <v>33.333333333333329</v>
      </c>
      <c r="AQ1634">
        <f>6-ROUNDUP(_xlfn.PERCENTRANK.INC(Table13[Recency],Table13[[#This Row],[Recency]])*5, 0)</f>
        <v>2</v>
      </c>
      <c r="AR1634">
        <f>ROUNDUP(_xlfn.PERCENTRANK.INC(Table13[Total Number of Purchases],Table13[[#This Row],[Total Number of Purchases]])*5,0)</f>
        <v>2</v>
      </c>
      <c r="AS1634">
        <f>ROUNDUP(_xlfn.PERCENTRANK.INC(Table13[Total Spend],Table13[[#This Row],[Total Spend]])*5,0)</f>
        <v>2</v>
      </c>
      <c r="AT1634" t="str">
        <f>Table13[[#This Row],[Recency Score]]&amp;Table13[[#This Row],[Frequency Score]]&amp;Table13[[#This Row],[Monetary Score]]</f>
        <v>222</v>
      </c>
      <c r="AU1634" t="str">
        <f t="shared" si="25"/>
        <v>About to Sleep</v>
      </c>
      <c r="AW1634" s="13">
        <f>DATEDIF(Table13[[#This Row],[Dt_Customer]], Snapshot_Date, "d")</f>
        <v>285</v>
      </c>
      <c r="AX1634" s="13">
        <f>Table13[[#This Row],[CL if today]]/365</f>
        <v>0.78082191780821919</v>
      </c>
      <c r="AY1634">
        <f>Table13[[#This Row],[Total Number of Purchases]]/Table13[[#This Row],[Corrected CL]]</f>
        <v>11.526315789473683</v>
      </c>
      <c r="AZ1634">
        <f>Table13[[#This Row],[Average Order Value (AOV)]]*Table13[[#This Row],[Freq per Year]]</f>
        <v>97.333333333333329</v>
      </c>
      <c r="BA1634">
        <f>Table13[[#This Row],[Total Spend]]/Table13[[#This Row],[Corrected CL]]</f>
        <v>97.333333333333329</v>
      </c>
      <c r="BB1634">
        <v>1480.2777777777778</v>
      </c>
      <c r="BC1634" s="1">
        <f>Table13[[#This Row],[Dt_Customer]]+Table13[[#This Row],[Recency]]</f>
        <v>41698</v>
      </c>
      <c r="BD1634" s="16" t="str">
        <f>IF(COUNTIF(A:A, A1634) &gt; 1, "Duplicate", "Unique")</f>
        <v>Unique</v>
      </c>
    </row>
    <row r="1635" spans="1:56" x14ac:dyDescent="0.3">
      <c r="A1635">
        <v>10394</v>
      </c>
      <c r="B1635">
        <v>1984</v>
      </c>
      <c r="C1635" t="s">
        <v>28</v>
      </c>
      <c r="D1635" t="s">
        <v>33</v>
      </c>
      <c r="E1635">
        <v>90000</v>
      </c>
      <c r="F1635">
        <v>0</v>
      </c>
      <c r="G1635">
        <v>0</v>
      </c>
      <c r="H1635" s="1">
        <v>41631</v>
      </c>
      <c r="I1635">
        <v>91</v>
      </c>
      <c r="J1635">
        <v>675</v>
      </c>
      <c r="K1635">
        <v>144</v>
      </c>
      <c r="L1635">
        <v>133</v>
      </c>
      <c r="M1635">
        <v>94</v>
      </c>
      <c r="N1635">
        <v>192</v>
      </c>
      <c r="O1635">
        <v>241</v>
      </c>
      <c r="P1635">
        <f>IF(Table13[[#This Row],[MntWines]] = 0,"",Table13[[#This Row],[MntWines]])</f>
        <v>675</v>
      </c>
      <c r="Q1635">
        <f>IF(Table13[[#This Row],[MntFruits]] = 0, "",Table13[[#This Row],[MntFruits]])</f>
        <v>144</v>
      </c>
      <c r="R1635">
        <f>IF(Table13[[#This Row],[MntMeatProducts]] = 0, "",Table13[[#This Row],[MntMeatProducts]])</f>
        <v>133</v>
      </c>
      <c r="S1635">
        <f>IF(Table13[[#This Row],[MntFishProducts]] = 0, "",Table13[[#This Row],[MntFishProducts]])</f>
        <v>94</v>
      </c>
      <c r="T1635">
        <f>IF(Table13[[#This Row],[MntSweetProducts]] = 0, "",Table13[[#This Row],[MntSweetProducts]])</f>
        <v>192</v>
      </c>
      <c r="U1635">
        <f>IF(Table13[[#This Row],[MntGoldProds]] = 0, "",Table13[[#This Row],[MntGoldProds]])</f>
        <v>241</v>
      </c>
      <c r="V1635">
        <v>1</v>
      </c>
      <c r="W1635">
        <v>4</v>
      </c>
      <c r="X1635">
        <v>8</v>
      </c>
      <c r="Y1635">
        <v>5</v>
      </c>
      <c r="Z1635">
        <v>1</v>
      </c>
      <c r="AA1635">
        <v>1</v>
      </c>
      <c r="AB1635">
        <v>0</v>
      </c>
      <c r="AC1635">
        <v>1</v>
      </c>
      <c r="AD1635">
        <v>0</v>
      </c>
      <c r="AE1635">
        <v>1</v>
      </c>
      <c r="AF1635">
        <v>0</v>
      </c>
      <c r="AG1635">
        <v>0</v>
      </c>
      <c r="AH1635" t="s">
        <v>32</v>
      </c>
      <c r="AI1635" s="13">
        <f>SUM(Table13[[#This Row],[MntWines]:[MntGoldProds]])</f>
        <v>1479</v>
      </c>
      <c r="AJ1635" s="13">
        <f>AVERAGE(Table13[[#This Row],[MntWines]:[MntGoldProds]])</f>
        <v>246.5</v>
      </c>
      <c r="AK1635">
        <f>IF(Table13[[#This Row],[Total Number of Purchases]]=0,0,Table13[[#This Row],[Total Spend]]/Table13[[#This Row],[Total Number of Purchases]])</f>
        <v>82.166666666666671</v>
      </c>
      <c r="AM1635">
        <f>SUM(Table13[[#This Row],[NumDealsPurchases]:[NumStorePurchases]])</f>
        <v>18</v>
      </c>
      <c r="AN1635" s="14">
        <f>Snapshot_Date-Table13[[#This Row],[Dt_Customer]]</f>
        <v>285</v>
      </c>
      <c r="AP1635" s="13">
        <f>Table13[[#This Row],[NumDealsPurchases]]/Table13[[#This Row],[Total Number of Purchases]]*100</f>
        <v>5.5555555555555554</v>
      </c>
      <c r="AQ1635">
        <f>6-ROUNDUP(_xlfn.PERCENTRANK.INC(Table13[Recency],Table13[[#This Row],[Recency]])*5, 0)</f>
        <v>1</v>
      </c>
      <c r="AR1635">
        <f>ROUNDUP(_xlfn.PERCENTRANK.INC(Table13[Total Number of Purchases],Table13[[#This Row],[Total Number of Purchases]])*5,0)</f>
        <v>4</v>
      </c>
      <c r="AS1635">
        <f>ROUNDUP(_xlfn.PERCENTRANK.INC(Table13[Total Spend],Table13[[#This Row],[Total Spend]])*5,0)</f>
        <v>5</v>
      </c>
      <c r="AT1635" t="str">
        <f>Table13[[#This Row],[Recency Score]]&amp;Table13[[#This Row],[Frequency Score]]&amp;Table13[[#This Row],[Monetary Score]]</f>
        <v>145</v>
      </c>
      <c r="AU1635" t="str">
        <f t="shared" si="25"/>
        <v>Big Spenders</v>
      </c>
      <c r="AW1635" s="13">
        <f>DATEDIF(Table13[[#This Row],[Dt_Customer]], Snapshot_Date, "d")</f>
        <v>285</v>
      </c>
      <c r="AX1635" s="13">
        <f>Table13[[#This Row],[CL if today]]/365</f>
        <v>0.78082191780821919</v>
      </c>
      <c r="AY1635">
        <f>Table13[[#This Row],[Total Number of Purchases]]/Table13[[#This Row],[Corrected CL]]</f>
        <v>23.052631578947366</v>
      </c>
      <c r="AZ1635">
        <f>Table13[[#This Row],[Average Order Value (AOV)]]*Table13[[#This Row],[Freq per Year]]</f>
        <v>1894.1578947368421</v>
      </c>
      <c r="BA1635">
        <f>Table13[[#This Row],[Total Spend]]/Table13[[#This Row],[Corrected CL]]</f>
        <v>1894.1578947368421</v>
      </c>
      <c r="BB1635">
        <v>27.881944444444446</v>
      </c>
      <c r="BC1635" s="1">
        <f>Table13[[#This Row],[Dt_Customer]]+Table13[[#This Row],[Recency]]</f>
        <v>41722</v>
      </c>
      <c r="BD1635" s="16" t="str">
        <f>IF(COUNTIF(A:A, A1635) &gt; 1, "Duplicate", "Unique")</f>
        <v>Unique</v>
      </c>
    </row>
    <row r="1636" spans="1:56" x14ac:dyDescent="0.3">
      <c r="A1636">
        <v>10757</v>
      </c>
      <c r="B1636">
        <v>1967</v>
      </c>
      <c r="C1636" t="s">
        <v>37</v>
      </c>
      <c r="D1636" t="s">
        <v>29</v>
      </c>
      <c r="E1636">
        <v>28420</v>
      </c>
      <c r="F1636">
        <v>1</v>
      </c>
      <c r="G1636">
        <v>0</v>
      </c>
      <c r="H1636" s="1">
        <v>41632</v>
      </c>
      <c r="I1636">
        <v>36</v>
      </c>
      <c r="J1636">
        <v>4</v>
      </c>
      <c r="K1636">
        <v>2</v>
      </c>
      <c r="L1636">
        <v>5</v>
      </c>
      <c r="M1636">
        <v>2</v>
      </c>
      <c r="N1636">
        <v>0</v>
      </c>
      <c r="O1636">
        <v>0</v>
      </c>
      <c r="P1636">
        <f>IF(Table13[[#This Row],[MntWines]] = 0,"",Table13[[#This Row],[MntWines]])</f>
        <v>4</v>
      </c>
      <c r="Q1636">
        <f>IF(Table13[[#This Row],[MntFruits]] = 0, "",Table13[[#This Row],[MntFruits]])</f>
        <v>2</v>
      </c>
      <c r="R1636">
        <f>IF(Table13[[#This Row],[MntMeatProducts]] = 0, "",Table13[[#This Row],[MntMeatProducts]])</f>
        <v>5</v>
      </c>
      <c r="S1636">
        <f>IF(Table13[[#This Row],[MntFishProducts]] = 0, "",Table13[[#This Row],[MntFishProducts]])</f>
        <v>2</v>
      </c>
      <c r="T1636" t="str">
        <f>IF(Table13[[#This Row],[MntSweetProducts]] = 0, "",Table13[[#This Row],[MntSweetProducts]])</f>
        <v/>
      </c>
      <c r="U1636" t="str">
        <f>IF(Table13[[#This Row],[MntGoldProds]] = 0, "",Table13[[#This Row],[MntGoldProds]])</f>
        <v/>
      </c>
      <c r="V1636">
        <v>1</v>
      </c>
      <c r="W1636">
        <v>1</v>
      </c>
      <c r="X1636">
        <v>0</v>
      </c>
      <c r="Y1636">
        <v>2</v>
      </c>
      <c r="Z1636">
        <v>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 t="s">
        <v>30</v>
      </c>
      <c r="AI1636" s="13">
        <f>SUM(Table13[[#This Row],[MntWines]:[MntGoldProds]])</f>
        <v>13</v>
      </c>
      <c r="AJ1636" s="13">
        <f>AVERAGE(Table13[[#This Row],[MntWines]:[MntGoldProds]])</f>
        <v>2.1666666666666665</v>
      </c>
      <c r="AK1636">
        <f>IF(Table13[[#This Row],[Total Number of Purchases]]=0,0,Table13[[#This Row],[Total Spend]]/Table13[[#This Row],[Total Number of Purchases]])</f>
        <v>3.25</v>
      </c>
      <c r="AM1636">
        <f>SUM(Table13[[#This Row],[NumDealsPurchases]:[NumStorePurchases]])</f>
        <v>4</v>
      </c>
      <c r="AN1636" s="14">
        <f>Snapshot_Date-Table13[[#This Row],[Dt_Customer]]</f>
        <v>284</v>
      </c>
      <c r="AP1636" s="13">
        <f>Table13[[#This Row],[NumDealsPurchases]]/Table13[[#This Row],[Total Number of Purchases]]*100</f>
        <v>25</v>
      </c>
      <c r="AQ1636">
        <f>6-ROUNDUP(_xlfn.PERCENTRANK.INC(Table13[Recency],Table13[[#This Row],[Recency]])*5, 0)</f>
        <v>4</v>
      </c>
      <c r="AR1636">
        <f>ROUNDUP(_xlfn.PERCENTRANK.INC(Table13[Total Number of Purchases],Table13[[#This Row],[Total Number of Purchases]])*5,0)</f>
        <v>1</v>
      </c>
      <c r="AS1636">
        <f>ROUNDUP(_xlfn.PERCENTRANK.INC(Table13[Total Spend],Table13[[#This Row],[Total Spend]])*5,0)</f>
        <v>1</v>
      </c>
      <c r="AT1636" t="str">
        <f>Table13[[#This Row],[Recency Score]]&amp;Table13[[#This Row],[Frequency Score]]&amp;Table13[[#This Row],[Monetary Score]]</f>
        <v>411</v>
      </c>
      <c r="AU1636" t="str">
        <f t="shared" si="25"/>
        <v>Potential Loyalists</v>
      </c>
      <c r="AW1636" s="13">
        <f>DATEDIF(Table13[[#This Row],[Dt_Customer]], Snapshot_Date, "d")</f>
        <v>284</v>
      </c>
      <c r="AX1636" s="13">
        <f>Table13[[#This Row],[CL if today]]/365</f>
        <v>0.77808219178082194</v>
      </c>
      <c r="AY1636">
        <f>Table13[[#This Row],[Total Number of Purchases]]/Table13[[#This Row],[Corrected CL]]</f>
        <v>5.140845070422535</v>
      </c>
      <c r="AZ1636">
        <f>Table13[[#This Row],[Average Order Value (AOV)]]*Table13[[#This Row],[Freq per Year]]</f>
        <v>16.70774647887324</v>
      </c>
      <c r="BA1636">
        <f>Table13[[#This Row],[Total Spend]]/Table13[[#This Row],[Corrected CL]]</f>
        <v>16.70774647887324</v>
      </c>
      <c r="BB1636">
        <v>932.21254355400697</v>
      </c>
      <c r="BC1636" s="1">
        <f>Table13[[#This Row],[Dt_Customer]]+Table13[[#This Row],[Recency]]</f>
        <v>41668</v>
      </c>
      <c r="BD1636" s="16" t="str">
        <f>IF(COUNTIF(A:A, A1636) &gt; 1, "Duplicate", "Unique")</f>
        <v>Unique</v>
      </c>
    </row>
    <row r="1637" spans="1:56" x14ac:dyDescent="0.3">
      <c r="A1637">
        <v>5025</v>
      </c>
      <c r="B1637">
        <v>1979</v>
      </c>
      <c r="C1637" t="s">
        <v>28</v>
      </c>
      <c r="D1637" t="s">
        <v>31</v>
      </c>
      <c r="E1637">
        <v>48526</v>
      </c>
      <c r="F1637">
        <v>1</v>
      </c>
      <c r="G1637">
        <v>0</v>
      </c>
      <c r="H1637" s="1">
        <v>41632</v>
      </c>
      <c r="I1637">
        <v>32</v>
      </c>
      <c r="J1637">
        <v>23</v>
      </c>
      <c r="K1637">
        <v>17</v>
      </c>
      <c r="L1637">
        <v>23</v>
      </c>
      <c r="M1637">
        <v>43</v>
      </c>
      <c r="N1637">
        <v>20</v>
      </c>
      <c r="O1637">
        <v>9</v>
      </c>
      <c r="P1637">
        <f>IF(Table13[[#This Row],[MntWines]] = 0,"",Table13[[#This Row],[MntWines]])</f>
        <v>23</v>
      </c>
      <c r="Q1637">
        <f>IF(Table13[[#This Row],[MntFruits]] = 0, "",Table13[[#This Row],[MntFruits]])</f>
        <v>17</v>
      </c>
      <c r="R1637">
        <f>IF(Table13[[#This Row],[MntMeatProducts]] = 0, "",Table13[[#This Row],[MntMeatProducts]])</f>
        <v>23</v>
      </c>
      <c r="S1637">
        <f>IF(Table13[[#This Row],[MntFishProducts]] = 0, "",Table13[[#This Row],[MntFishProducts]])</f>
        <v>43</v>
      </c>
      <c r="T1637">
        <f>IF(Table13[[#This Row],[MntSweetProducts]] = 0, "",Table13[[#This Row],[MntSweetProducts]])</f>
        <v>20</v>
      </c>
      <c r="U1637">
        <f>IF(Table13[[#This Row],[MntGoldProds]] = 0, "",Table13[[#This Row],[MntGoldProds]])</f>
        <v>9</v>
      </c>
      <c r="V1637">
        <v>1</v>
      </c>
      <c r="W1637">
        <v>2</v>
      </c>
      <c r="X1637">
        <v>1</v>
      </c>
      <c r="Y1637">
        <v>4</v>
      </c>
      <c r="Z1637">
        <v>3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 t="s">
        <v>30</v>
      </c>
      <c r="AI1637" s="13">
        <f>SUM(Table13[[#This Row],[MntWines]:[MntGoldProds]])</f>
        <v>135</v>
      </c>
      <c r="AJ1637" s="13">
        <f>AVERAGE(Table13[[#This Row],[MntWines]:[MntGoldProds]])</f>
        <v>22.5</v>
      </c>
      <c r="AK1637">
        <f>IF(Table13[[#This Row],[Total Number of Purchases]]=0,0,Table13[[#This Row],[Total Spend]]/Table13[[#This Row],[Total Number of Purchases]])</f>
        <v>16.875</v>
      </c>
      <c r="AM1637">
        <f>SUM(Table13[[#This Row],[NumDealsPurchases]:[NumStorePurchases]])</f>
        <v>8</v>
      </c>
      <c r="AN1637" s="14">
        <f>Snapshot_Date-Table13[[#This Row],[Dt_Customer]]</f>
        <v>284</v>
      </c>
      <c r="AP1637" s="13">
        <f>Table13[[#This Row],[NumDealsPurchases]]/Table13[[#This Row],[Total Number of Purchases]]*100</f>
        <v>12.5</v>
      </c>
      <c r="AQ1637">
        <f>6-ROUNDUP(_xlfn.PERCENTRANK.INC(Table13[Recency],Table13[[#This Row],[Recency]])*5, 0)</f>
        <v>4</v>
      </c>
      <c r="AR1637">
        <f>ROUNDUP(_xlfn.PERCENTRANK.INC(Table13[Total Number of Purchases],Table13[[#This Row],[Total Number of Purchases]])*5,0)</f>
        <v>2</v>
      </c>
      <c r="AS1637">
        <f>ROUNDUP(_xlfn.PERCENTRANK.INC(Table13[Total Spend],Table13[[#This Row],[Total Spend]])*5,0)</f>
        <v>2</v>
      </c>
      <c r="AT1637" t="str">
        <f>Table13[[#This Row],[Recency Score]]&amp;Table13[[#This Row],[Frequency Score]]&amp;Table13[[#This Row],[Monetary Score]]</f>
        <v>422</v>
      </c>
      <c r="AU1637" t="str">
        <f t="shared" si="25"/>
        <v>Potential Loyalists</v>
      </c>
      <c r="AW1637" s="13">
        <f>DATEDIF(Table13[[#This Row],[Dt_Customer]], Snapshot_Date, "d")</f>
        <v>284</v>
      </c>
      <c r="AX1637" s="13">
        <f>Table13[[#This Row],[CL if today]]/365</f>
        <v>0.77808219178082194</v>
      </c>
      <c r="AY1637">
        <f>Table13[[#This Row],[Total Number of Purchases]]/Table13[[#This Row],[Corrected CL]]</f>
        <v>10.28169014084507</v>
      </c>
      <c r="AZ1637">
        <f>Table13[[#This Row],[Average Order Value (AOV)]]*Table13[[#This Row],[Freq per Year]]</f>
        <v>173.50352112676055</v>
      </c>
      <c r="BA1637">
        <f>Table13[[#This Row],[Total Spend]]/Table13[[#This Row],[Corrected CL]]</f>
        <v>173.50352112676055</v>
      </c>
      <c r="BB1637">
        <v>1894.1578947368421</v>
      </c>
      <c r="BC1637" s="1">
        <f>Table13[[#This Row],[Dt_Customer]]+Table13[[#This Row],[Recency]]</f>
        <v>41664</v>
      </c>
      <c r="BD1637" s="16" t="str">
        <f>IF(COUNTIF(A:A, A1637) &gt; 1, "Duplicate", "Unique")</f>
        <v>Unique</v>
      </c>
    </row>
    <row r="1638" spans="1:56" x14ac:dyDescent="0.3">
      <c r="A1638">
        <v>2612</v>
      </c>
      <c r="B1638">
        <v>1987</v>
      </c>
      <c r="C1638" t="s">
        <v>28</v>
      </c>
      <c r="D1638" t="s">
        <v>33</v>
      </c>
      <c r="E1638">
        <v>75794</v>
      </c>
      <c r="F1638">
        <v>0</v>
      </c>
      <c r="G1638">
        <v>0</v>
      </c>
      <c r="H1638" s="1">
        <v>41632</v>
      </c>
      <c r="I1638">
        <v>33</v>
      </c>
      <c r="J1638">
        <v>754</v>
      </c>
      <c r="K1638">
        <v>160</v>
      </c>
      <c r="L1638">
        <v>625</v>
      </c>
      <c r="M1638">
        <v>63</v>
      </c>
      <c r="N1638">
        <v>32</v>
      </c>
      <c r="O1638">
        <v>48</v>
      </c>
      <c r="P1638">
        <f>IF(Table13[[#This Row],[MntWines]] = 0,"",Table13[[#This Row],[MntWines]])</f>
        <v>754</v>
      </c>
      <c r="Q1638">
        <f>IF(Table13[[#This Row],[MntFruits]] = 0, "",Table13[[#This Row],[MntFruits]])</f>
        <v>160</v>
      </c>
      <c r="R1638">
        <f>IF(Table13[[#This Row],[MntMeatProducts]] = 0, "",Table13[[#This Row],[MntMeatProducts]])</f>
        <v>625</v>
      </c>
      <c r="S1638">
        <f>IF(Table13[[#This Row],[MntFishProducts]] = 0, "",Table13[[#This Row],[MntFishProducts]])</f>
        <v>63</v>
      </c>
      <c r="T1638">
        <f>IF(Table13[[#This Row],[MntSweetProducts]] = 0, "",Table13[[#This Row],[MntSweetProducts]])</f>
        <v>32</v>
      </c>
      <c r="U1638">
        <f>IF(Table13[[#This Row],[MntGoldProds]] = 0, "",Table13[[#This Row],[MntGoldProds]])</f>
        <v>48</v>
      </c>
      <c r="V1638">
        <v>1</v>
      </c>
      <c r="W1638">
        <v>7</v>
      </c>
      <c r="X1638">
        <v>5</v>
      </c>
      <c r="Y1638">
        <v>12</v>
      </c>
      <c r="Z1638">
        <v>3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43</v>
      </c>
      <c r="AI1638" s="13">
        <f>SUM(Table13[[#This Row],[MntWines]:[MntGoldProds]])</f>
        <v>1682</v>
      </c>
      <c r="AJ1638" s="13">
        <f>AVERAGE(Table13[[#This Row],[MntWines]:[MntGoldProds]])</f>
        <v>280.33333333333331</v>
      </c>
      <c r="AK1638">
        <f>IF(Table13[[#This Row],[Total Number of Purchases]]=0,0,Table13[[#This Row],[Total Spend]]/Table13[[#This Row],[Total Number of Purchases]])</f>
        <v>67.28</v>
      </c>
      <c r="AM1638">
        <f>SUM(Table13[[#This Row],[NumDealsPurchases]:[NumStorePurchases]])</f>
        <v>25</v>
      </c>
      <c r="AN1638" s="14">
        <f>Snapshot_Date-Table13[[#This Row],[Dt_Customer]]</f>
        <v>284</v>
      </c>
      <c r="AP1638" s="13">
        <f>Table13[[#This Row],[NumDealsPurchases]]/Table13[[#This Row],[Total Number of Purchases]]*100</f>
        <v>4</v>
      </c>
      <c r="AQ1638">
        <f>6-ROUNDUP(_xlfn.PERCENTRANK.INC(Table13[Recency],Table13[[#This Row],[Recency]])*5, 0)</f>
        <v>4</v>
      </c>
      <c r="AR1638">
        <f>ROUNDUP(_xlfn.PERCENTRANK.INC(Table13[Total Number of Purchases],Table13[[#This Row],[Total Number of Purchases]])*5,0)</f>
        <v>5</v>
      </c>
      <c r="AS1638">
        <f>ROUNDUP(_xlfn.PERCENTRANK.INC(Table13[Total Spend],Table13[[#This Row],[Total Spend]])*5,0)</f>
        <v>5</v>
      </c>
      <c r="AT1638" t="str">
        <f>Table13[[#This Row],[Recency Score]]&amp;Table13[[#This Row],[Frequency Score]]&amp;Table13[[#This Row],[Monetary Score]]</f>
        <v>455</v>
      </c>
      <c r="AU1638" t="str">
        <f t="shared" si="25"/>
        <v>Frequent Buyers</v>
      </c>
      <c r="AW1638" s="13">
        <f>DATEDIF(Table13[[#This Row],[Dt_Customer]], Snapshot_Date, "d")</f>
        <v>284</v>
      </c>
      <c r="AX1638" s="13">
        <f>Table13[[#This Row],[CL if today]]/365</f>
        <v>0.77808219178082194</v>
      </c>
      <c r="AY1638">
        <f>Table13[[#This Row],[Total Number of Purchases]]/Table13[[#This Row],[Corrected CL]]</f>
        <v>32.130281690140841</v>
      </c>
      <c r="AZ1638">
        <f>Table13[[#This Row],[Average Order Value (AOV)]]*Table13[[#This Row],[Freq per Year]]</f>
        <v>2161.7253521126759</v>
      </c>
      <c r="BA1638">
        <f>Table13[[#This Row],[Total Spend]]/Table13[[#This Row],[Corrected CL]]</f>
        <v>2161.7253521126759</v>
      </c>
      <c r="BB1638">
        <v>546.22377622377621</v>
      </c>
      <c r="BC1638" s="1">
        <f>Table13[[#This Row],[Dt_Customer]]+Table13[[#This Row],[Recency]]</f>
        <v>41665</v>
      </c>
      <c r="BD1638" s="16" t="str">
        <f>IF(COUNTIF(A:A, A1638) &gt; 1, "Duplicate", "Unique")</f>
        <v>Unique</v>
      </c>
    </row>
    <row r="1639" spans="1:56" x14ac:dyDescent="0.3">
      <c r="A1639">
        <v>2712</v>
      </c>
      <c r="B1639">
        <v>1956</v>
      </c>
      <c r="C1639" t="s">
        <v>28</v>
      </c>
      <c r="D1639" t="s">
        <v>33</v>
      </c>
      <c r="E1639">
        <v>71866</v>
      </c>
      <c r="F1639">
        <v>0</v>
      </c>
      <c r="G1639">
        <v>1</v>
      </c>
      <c r="H1639" s="1">
        <v>41633</v>
      </c>
      <c r="I1639">
        <v>85</v>
      </c>
      <c r="J1639">
        <v>184</v>
      </c>
      <c r="K1639">
        <v>178</v>
      </c>
      <c r="L1639">
        <v>178</v>
      </c>
      <c r="M1639">
        <v>103</v>
      </c>
      <c r="N1639">
        <v>39</v>
      </c>
      <c r="O1639">
        <v>33</v>
      </c>
      <c r="P1639">
        <f>IF(Table13[[#This Row],[MntWines]] = 0,"",Table13[[#This Row],[MntWines]])</f>
        <v>184</v>
      </c>
      <c r="Q1639">
        <f>IF(Table13[[#This Row],[MntFruits]] = 0, "",Table13[[#This Row],[MntFruits]])</f>
        <v>178</v>
      </c>
      <c r="R1639">
        <f>IF(Table13[[#This Row],[MntMeatProducts]] = 0, "",Table13[[#This Row],[MntMeatProducts]])</f>
        <v>178</v>
      </c>
      <c r="S1639">
        <f>IF(Table13[[#This Row],[MntFishProducts]] = 0, "",Table13[[#This Row],[MntFishProducts]])</f>
        <v>103</v>
      </c>
      <c r="T1639">
        <f>IF(Table13[[#This Row],[MntSweetProducts]] = 0, "",Table13[[#This Row],[MntSweetProducts]])</f>
        <v>39</v>
      </c>
      <c r="U1639">
        <f>IF(Table13[[#This Row],[MntGoldProds]] = 0, "",Table13[[#This Row],[MntGoldProds]])</f>
        <v>33</v>
      </c>
      <c r="V1639">
        <v>1</v>
      </c>
      <c r="W1639">
        <v>6</v>
      </c>
      <c r="X1639">
        <v>3</v>
      </c>
      <c r="Y1639">
        <v>10</v>
      </c>
      <c r="Z1639">
        <v>3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 t="s">
        <v>36</v>
      </c>
      <c r="AI1639" s="13">
        <f>SUM(Table13[[#This Row],[MntWines]:[MntGoldProds]])</f>
        <v>715</v>
      </c>
      <c r="AJ1639" s="13">
        <f>AVERAGE(Table13[[#This Row],[MntWines]:[MntGoldProds]])</f>
        <v>119.16666666666667</v>
      </c>
      <c r="AK1639">
        <f>IF(Table13[[#This Row],[Total Number of Purchases]]=0,0,Table13[[#This Row],[Total Spend]]/Table13[[#This Row],[Total Number of Purchases]])</f>
        <v>35.75</v>
      </c>
      <c r="AM1639">
        <f>SUM(Table13[[#This Row],[NumDealsPurchases]:[NumStorePurchases]])</f>
        <v>20</v>
      </c>
      <c r="AN1639" s="14">
        <f>Snapshot_Date-Table13[[#This Row],[Dt_Customer]]</f>
        <v>283</v>
      </c>
      <c r="AP1639" s="13">
        <f>Table13[[#This Row],[NumDealsPurchases]]/Table13[[#This Row],[Total Number of Purchases]]*100</f>
        <v>5</v>
      </c>
      <c r="AQ1639">
        <f>6-ROUNDUP(_xlfn.PERCENTRANK.INC(Table13[Recency],Table13[[#This Row],[Recency]])*5, 0)</f>
        <v>1</v>
      </c>
      <c r="AR1639">
        <f>ROUNDUP(_xlfn.PERCENTRANK.INC(Table13[Total Number of Purchases],Table13[[#This Row],[Total Number of Purchases]])*5,0)</f>
        <v>4</v>
      </c>
      <c r="AS1639">
        <f>ROUNDUP(_xlfn.PERCENTRANK.INC(Table13[Total Spend],Table13[[#This Row],[Total Spend]])*5,0)</f>
        <v>4</v>
      </c>
      <c r="AT1639" t="str">
        <f>Table13[[#This Row],[Recency Score]]&amp;Table13[[#This Row],[Frequency Score]]&amp;Table13[[#This Row],[Monetary Score]]</f>
        <v>144</v>
      </c>
      <c r="AU1639" t="str">
        <f t="shared" si="25"/>
        <v>Lost</v>
      </c>
      <c r="AW1639" s="13">
        <f>DATEDIF(Table13[[#This Row],[Dt_Customer]], Snapshot_Date, "d")</f>
        <v>283</v>
      </c>
      <c r="AX1639" s="13">
        <f>Table13[[#This Row],[CL if today]]/365</f>
        <v>0.77534246575342469</v>
      </c>
      <c r="AY1639">
        <f>Table13[[#This Row],[Total Number of Purchases]]/Table13[[#This Row],[Corrected CL]]</f>
        <v>25.795053003533567</v>
      </c>
      <c r="AZ1639">
        <f>Table13[[#This Row],[Average Order Value (AOV)]]*Table13[[#This Row],[Freq per Year]]</f>
        <v>922.17314487632507</v>
      </c>
      <c r="BA1639">
        <f>Table13[[#This Row],[Total Spend]]/Table13[[#This Row],[Corrected CL]]</f>
        <v>922.17314487632507</v>
      </c>
      <c r="BB1639">
        <v>16.70774647887324</v>
      </c>
      <c r="BC1639" s="1">
        <f>Table13[[#This Row],[Dt_Customer]]+Table13[[#This Row],[Recency]]</f>
        <v>41718</v>
      </c>
      <c r="BD1639" s="16" t="str">
        <f>IF(COUNTIF(A:A, A1639) &gt; 1, "Duplicate", "Unique")</f>
        <v>Unique</v>
      </c>
    </row>
    <row r="1640" spans="1:56" x14ac:dyDescent="0.3">
      <c r="A1640">
        <v>9140</v>
      </c>
      <c r="B1640">
        <v>1960</v>
      </c>
      <c r="C1640" t="s">
        <v>38</v>
      </c>
      <c r="D1640" t="s">
        <v>35</v>
      </c>
      <c r="E1640">
        <v>50523</v>
      </c>
      <c r="F1640">
        <v>1</v>
      </c>
      <c r="G1640">
        <v>1</v>
      </c>
      <c r="H1640" s="1">
        <v>41633</v>
      </c>
      <c r="I1640">
        <v>89</v>
      </c>
      <c r="J1640">
        <v>51</v>
      </c>
      <c r="K1640">
        <v>4</v>
      </c>
      <c r="L1640">
        <v>24</v>
      </c>
      <c r="M1640">
        <v>4</v>
      </c>
      <c r="N1640">
        <v>7</v>
      </c>
      <c r="O1640">
        <v>1</v>
      </c>
      <c r="P1640">
        <f>IF(Table13[[#This Row],[MntWines]] = 0,"",Table13[[#This Row],[MntWines]])</f>
        <v>51</v>
      </c>
      <c r="Q1640">
        <f>IF(Table13[[#This Row],[MntFruits]] = 0, "",Table13[[#This Row],[MntFruits]])</f>
        <v>4</v>
      </c>
      <c r="R1640">
        <f>IF(Table13[[#This Row],[MntMeatProducts]] = 0, "",Table13[[#This Row],[MntMeatProducts]])</f>
        <v>24</v>
      </c>
      <c r="S1640">
        <f>IF(Table13[[#This Row],[MntFishProducts]] = 0, "",Table13[[#This Row],[MntFishProducts]])</f>
        <v>4</v>
      </c>
      <c r="T1640">
        <f>IF(Table13[[#This Row],[MntSweetProducts]] = 0, "",Table13[[#This Row],[MntSweetProducts]])</f>
        <v>7</v>
      </c>
      <c r="U1640">
        <f>IF(Table13[[#This Row],[MntGoldProds]] = 0, "",Table13[[#This Row],[MntGoldProds]])</f>
        <v>1</v>
      </c>
      <c r="V1640">
        <v>2</v>
      </c>
      <c r="W1640">
        <v>2</v>
      </c>
      <c r="X1640">
        <v>0</v>
      </c>
      <c r="Y1640">
        <v>4</v>
      </c>
      <c r="Z1640">
        <v>6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34</v>
      </c>
      <c r="AI1640" s="13">
        <f>SUM(Table13[[#This Row],[MntWines]:[MntGoldProds]])</f>
        <v>91</v>
      </c>
      <c r="AJ1640" s="13">
        <f>AVERAGE(Table13[[#This Row],[MntWines]:[MntGoldProds]])</f>
        <v>15.166666666666666</v>
      </c>
      <c r="AK1640">
        <f>IF(Table13[[#This Row],[Total Number of Purchases]]=0,0,Table13[[#This Row],[Total Spend]]/Table13[[#This Row],[Total Number of Purchases]])</f>
        <v>11.375</v>
      </c>
      <c r="AM1640">
        <f>SUM(Table13[[#This Row],[NumDealsPurchases]:[NumStorePurchases]])</f>
        <v>8</v>
      </c>
      <c r="AN1640" s="14">
        <f>Snapshot_Date-Table13[[#This Row],[Dt_Customer]]</f>
        <v>283</v>
      </c>
      <c r="AP1640" s="13">
        <f>Table13[[#This Row],[NumDealsPurchases]]/Table13[[#This Row],[Total Number of Purchases]]*100</f>
        <v>25</v>
      </c>
      <c r="AQ1640">
        <f>6-ROUNDUP(_xlfn.PERCENTRANK.INC(Table13[Recency],Table13[[#This Row],[Recency]])*5, 0)</f>
        <v>1</v>
      </c>
      <c r="AR1640">
        <f>ROUNDUP(_xlfn.PERCENTRANK.INC(Table13[Total Number of Purchases],Table13[[#This Row],[Total Number of Purchases]])*5,0)</f>
        <v>2</v>
      </c>
      <c r="AS1640">
        <f>ROUNDUP(_xlfn.PERCENTRANK.INC(Table13[Total Spend],Table13[[#This Row],[Total Spend]])*5,0)</f>
        <v>2</v>
      </c>
      <c r="AT1640" t="str">
        <f>Table13[[#This Row],[Recency Score]]&amp;Table13[[#This Row],[Frequency Score]]&amp;Table13[[#This Row],[Monetary Score]]</f>
        <v>122</v>
      </c>
      <c r="AU1640" t="str">
        <f t="shared" si="25"/>
        <v>Lost</v>
      </c>
      <c r="AW1640" s="13">
        <f>DATEDIF(Table13[[#This Row],[Dt_Customer]], Snapshot_Date, "d")</f>
        <v>283</v>
      </c>
      <c r="AX1640" s="13">
        <f>Table13[[#This Row],[CL if today]]/365</f>
        <v>0.77534246575342469</v>
      </c>
      <c r="AY1640">
        <f>Table13[[#This Row],[Total Number of Purchases]]/Table13[[#This Row],[Corrected CL]]</f>
        <v>10.318021201413426</v>
      </c>
      <c r="AZ1640">
        <f>Table13[[#This Row],[Average Order Value (AOV)]]*Table13[[#This Row],[Freq per Year]]</f>
        <v>117.36749116607773</v>
      </c>
      <c r="BA1640">
        <f>Table13[[#This Row],[Total Spend]]/Table13[[#This Row],[Corrected CL]]</f>
        <v>117.36749116607773</v>
      </c>
      <c r="BB1640">
        <v>43.543859649122808</v>
      </c>
      <c r="BC1640" s="1">
        <f>Table13[[#This Row],[Dt_Customer]]+Table13[[#This Row],[Recency]]</f>
        <v>41722</v>
      </c>
      <c r="BD1640" s="16" t="str">
        <f>IF(COUNTIF(A:A, A1640) &gt; 1, "Duplicate", "Unique")</f>
        <v>Unique</v>
      </c>
    </row>
    <row r="1641" spans="1:56" x14ac:dyDescent="0.3">
      <c r="A1641">
        <v>5084</v>
      </c>
      <c r="B1641">
        <v>1975</v>
      </c>
      <c r="C1641" t="s">
        <v>28</v>
      </c>
      <c r="D1641" t="s">
        <v>42</v>
      </c>
      <c r="E1641">
        <v>58330</v>
      </c>
      <c r="F1641">
        <v>0</v>
      </c>
      <c r="G1641">
        <v>1</v>
      </c>
      <c r="H1641" s="1">
        <v>41633</v>
      </c>
      <c r="I1641">
        <v>87</v>
      </c>
      <c r="J1641">
        <v>445</v>
      </c>
      <c r="K1641">
        <v>53</v>
      </c>
      <c r="L1641">
        <v>213</v>
      </c>
      <c r="M1641">
        <v>104</v>
      </c>
      <c r="N1641">
        <v>98</v>
      </c>
      <c r="O1641">
        <v>151</v>
      </c>
      <c r="P1641">
        <f>IF(Table13[[#This Row],[MntWines]] = 0,"",Table13[[#This Row],[MntWines]])</f>
        <v>445</v>
      </c>
      <c r="Q1641">
        <f>IF(Table13[[#This Row],[MntFruits]] = 0, "",Table13[[#This Row],[MntFruits]])</f>
        <v>53</v>
      </c>
      <c r="R1641">
        <f>IF(Table13[[#This Row],[MntMeatProducts]] = 0, "",Table13[[#This Row],[MntMeatProducts]])</f>
        <v>213</v>
      </c>
      <c r="S1641">
        <f>IF(Table13[[#This Row],[MntFishProducts]] = 0, "",Table13[[#This Row],[MntFishProducts]])</f>
        <v>104</v>
      </c>
      <c r="T1641">
        <f>IF(Table13[[#This Row],[MntSweetProducts]] = 0, "",Table13[[#This Row],[MntSweetProducts]])</f>
        <v>98</v>
      </c>
      <c r="U1641">
        <f>IF(Table13[[#This Row],[MntGoldProds]] = 0, "",Table13[[#This Row],[MntGoldProds]])</f>
        <v>151</v>
      </c>
      <c r="V1641">
        <v>1</v>
      </c>
      <c r="W1641">
        <v>6</v>
      </c>
      <c r="X1641">
        <v>4</v>
      </c>
      <c r="Y1641">
        <v>13</v>
      </c>
      <c r="Z1641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 t="s">
        <v>30</v>
      </c>
      <c r="AI1641" s="13">
        <f>SUM(Table13[[#This Row],[MntWines]:[MntGoldProds]])</f>
        <v>1064</v>
      </c>
      <c r="AJ1641" s="13">
        <f>AVERAGE(Table13[[#This Row],[MntWines]:[MntGoldProds]])</f>
        <v>177.33333333333334</v>
      </c>
      <c r="AK1641">
        <f>IF(Table13[[#This Row],[Total Number of Purchases]]=0,0,Table13[[#This Row],[Total Spend]]/Table13[[#This Row],[Total Number of Purchases]])</f>
        <v>44.333333333333336</v>
      </c>
      <c r="AM1641">
        <f>SUM(Table13[[#This Row],[NumDealsPurchases]:[NumStorePurchases]])</f>
        <v>24</v>
      </c>
      <c r="AN1641" s="14">
        <f>Snapshot_Date-Table13[[#This Row],[Dt_Customer]]</f>
        <v>283</v>
      </c>
      <c r="AP1641" s="13">
        <f>Table13[[#This Row],[NumDealsPurchases]]/Table13[[#This Row],[Total Number of Purchases]]*100</f>
        <v>4.1666666666666661</v>
      </c>
      <c r="AQ1641">
        <f>6-ROUNDUP(_xlfn.PERCENTRANK.INC(Table13[Recency],Table13[[#This Row],[Recency]])*5, 0)</f>
        <v>1</v>
      </c>
      <c r="AR1641">
        <f>ROUNDUP(_xlfn.PERCENTRANK.INC(Table13[Total Number of Purchases],Table13[[#This Row],[Total Number of Purchases]])*5,0)</f>
        <v>5</v>
      </c>
      <c r="AS1641">
        <f>ROUNDUP(_xlfn.PERCENTRANK.INC(Table13[Total Spend],Table13[[#This Row],[Total Spend]])*5,0)</f>
        <v>4</v>
      </c>
      <c r="AT1641" t="str">
        <f>Table13[[#This Row],[Recency Score]]&amp;Table13[[#This Row],[Frequency Score]]&amp;Table13[[#This Row],[Monetary Score]]</f>
        <v>154</v>
      </c>
      <c r="AU1641" t="str">
        <f t="shared" si="25"/>
        <v>Frequent Buyers</v>
      </c>
      <c r="AW1641" s="13">
        <f>DATEDIF(Table13[[#This Row],[Dt_Customer]], Snapshot_Date, "d")</f>
        <v>283</v>
      </c>
      <c r="AX1641" s="13">
        <f>Table13[[#This Row],[CL if today]]/365</f>
        <v>0.77534246575342469</v>
      </c>
      <c r="AY1641">
        <f>Table13[[#This Row],[Total Number of Purchases]]/Table13[[#This Row],[Corrected CL]]</f>
        <v>30.954063604240282</v>
      </c>
      <c r="AZ1641">
        <f>Table13[[#This Row],[Average Order Value (AOV)]]*Table13[[#This Row],[Freq per Year]]</f>
        <v>1372.2968197879859</v>
      </c>
      <c r="BA1641">
        <f>Table13[[#This Row],[Total Spend]]/Table13[[#This Row],[Corrected CL]]</f>
        <v>1372.2968197879859</v>
      </c>
      <c r="BB1641">
        <v>850.38596491228066</v>
      </c>
      <c r="BC1641" s="1">
        <f>Table13[[#This Row],[Dt_Customer]]+Table13[[#This Row],[Recency]]</f>
        <v>41720</v>
      </c>
      <c r="BD1641" s="16" t="str">
        <f>IF(COUNTIF(A:A, A1641) &gt; 1, "Duplicate", "Unique")</f>
        <v>Unique</v>
      </c>
    </row>
    <row r="1642" spans="1:56" x14ac:dyDescent="0.3">
      <c r="A1642">
        <v>7094</v>
      </c>
      <c r="B1642">
        <v>1975</v>
      </c>
      <c r="C1642" t="s">
        <v>28</v>
      </c>
      <c r="D1642" t="s">
        <v>42</v>
      </c>
      <c r="E1642">
        <v>58330</v>
      </c>
      <c r="F1642">
        <v>0</v>
      </c>
      <c r="G1642">
        <v>1</v>
      </c>
      <c r="H1642" s="1">
        <v>41633</v>
      </c>
      <c r="I1642">
        <v>87</v>
      </c>
      <c r="J1642">
        <v>445</v>
      </c>
      <c r="K1642">
        <v>53</v>
      </c>
      <c r="L1642">
        <v>213</v>
      </c>
      <c r="M1642">
        <v>104</v>
      </c>
      <c r="N1642">
        <v>98</v>
      </c>
      <c r="O1642">
        <v>151</v>
      </c>
      <c r="P1642">
        <f>IF(Table13[[#This Row],[MntWines]] = 0,"",Table13[[#This Row],[MntWines]])</f>
        <v>445</v>
      </c>
      <c r="Q1642">
        <f>IF(Table13[[#This Row],[MntFruits]] = 0, "",Table13[[#This Row],[MntFruits]])</f>
        <v>53</v>
      </c>
      <c r="R1642">
        <f>IF(Table13[[#This Row],[MntMeatProducts]] = 0, "",Table13[[#This Row],[MntMeatProducts]])</f>
        <v>213</v>
      </c>
      <c r="S1642">
        <f>IF(Table13[[#This Row],[MntFishProducts]] = 0, "",Table13[[#This Row],[MntFishProducts]])</f>
        <v>104</v>
      </c>
      <c r="T1642">
        <f>IF(Table13[[#This Row],[MntSweetProducts]] = 0, "",Table13[[#This Row],[MntSweetProducts]])</f>
        <v>98</v>
      </c>
      <c r="U1642">
        <f>IF(Table13[[#This Row],[MntGoldProds]] = 0, "",Table13[[#This Row],[MntGoldProds]])</f>
        <v>151</v>
      </c>
      <c r="V1642">
        <v>1</v>
      </c>
      <c r="W1642">
        <v>6</v>
      </c>
      <c r="X1642">
        <v>4</v>
      </c>
      <c r="Y1642">
        <v>13</v>
      </c>
      <c r="Z1642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39</v>
      </c>
      <c r="AI1642" s="13">
        <f>SUM(Table13[[#This Row],[MntWines]:[MntGoldProds]])</f>
        <v>1064</v>
      </c>
      <c r="AJ1642" s="13">
        <f>AVERAGE(Table13[[#This Row],[MntWines]:[MntGoldProds]])</f>
        <v>177.33333333333334</v>
      </c>
      <c r="AK1642">
        <f>IF(Table13[[#This Row],[Total Number of Purchases]]=0,0,Table13[[#This Row],[Total Spend]]/Table13[[#This Row],[Total Number of Purchases]])</f>
        <v>44.333333333333336</v>
      </c>
      <c r="AM1642">
        <f>SUM(Table13[[#This Row],[NumDealsPurchases]:[NumStorePurchases]])</f>
        <v>24</v>
      </c>
      <c r="AN1642" s="14">
        <f>Snapshot_Date-Table13[[#This Row],[Dt_Customer]]</f>
        <v>283</v>
      </c>
      <c r="AP1642" s="13">
        <f>Table13[[#This Row],[NumDealsPurchases]]/Table13[[#This Row],[Total Number of Purchases]]*100</f>
        <v>4.1666666666666661</v>
      </c>
      <c r="AQ1642">
        <f>6-ROUNDUP(_xlfn.PERCENTRANK.INC(Table13[Recency],Table13[[#This Row],[Recency]])*5, 0)</f>
        <v>1</v>
      </c>
      <c r="AR1642">
        <f>ROUNDUP(_xlfn.PERCENTRANK.INC(Table13[Total Number of Purchases],Table13[[#This Row],[Total Number of Purchases]])*5,0)</f>
        <v>5</v>
      </c>
      <c r="AS1642">
        <f>ROUNDUP(_xlfn.PERCENTRANK.INC(Table13[Total Spend],Table13[[#This Row],[Total Spend]])*5,0)</f>
        <v>4</v>
      </c>
      <c r="AT1642" t="str">
        <f>Table13[[#This Row],[Recency Score]]&amp;Table13[[#This Row],[Frequency Score]]&amp;Table13[[#This Row],[Monetary Score]]</f>
        <v>154</v>
      </c>
      <c r="AU1642" t="str">
        <f t="shared" si="25"/>
        <v>Frequent Buyers</v>
      </c>
      <c r="AW1642" s="13">
        <f>DATEDIF(Table13[[#This Row],[Dt_Customer]], Snapshot_Date, "d")</f>
        <v>283</v>
      </c>
      <c r="AX1642" s="13">
        <f>Table13[[#This Row],[CL if today]]/365</f>
        <v>0.77534246575342469</v>
      </c>
      <c r="AY1642">
        <f>Table13[[#This Row],[Total Number of Purchases]]/Table13[[#This Row],[Corrected CL]]</f>
        <v>30.954063604240282</v>
      </c>
      <c r="AZ1642">
        <f>Table13[[#This Row],[Average Order Value (AOV)]]*Table13[[#This Row],[Freq per Year]]</f>
        <v>1372.2968197879859</v>
      </c>
      <c r="BA1642">
        <f>Table13[[#This Row],[Total Spend]]/Table13[[#This Row],[Corrected CL]]</f>
        <v>1372.2968197879859</v>
      </c>
      <c r="BB1642">
        <v>97.333333333333329</v>
      </c>
      <c r="BC1642" s="1">
        <f>Table13[[#This Row],[Dt_Customer]]+Table13[[#This Row],[Recency]]</f>
        <v>41720</v>
      </c>
      <c r="BD1642" s="16" t="str">
        <f>IF(COUNTIF(A:A, A1642) &gt; 1, "Duplicate", "Unique")</f>
        <v>Unique</v>
      </c>
    </row>
    <row r="1643" spans="1:56" x14ac:dyDescent="0.3">
      <c r="A1643">
        <v>10505</v>
      </c>
      <c r="B1643">
        <v>1960</v>
      </c>
      <c r="C1643" t="s">
        <v>41</v>
      </c>
      <c r="D1643" t="s">
        <v>35</v>
      </c>
      <c r="E1643">
        <v>73113</v>
      </c>
      <c r="F1643">
        <v>0</v>
      </c>
      <c r="G1643">
        <v>0</v>
      </c>
      <c r="H1643" s="1">
        <v>41634</v>
      </c>
      <c r="I1643">
        <v>86</v>
      </c>
      <c r="J1643">
        <v>741</v>
      </c>
      <c r="K1643">
        <v>19</v>
      </c>
      <c r="L1643">
        <v>154</v>
      </c>
      <c r="M1643">
        <v>50</v>
      </c>
      <c r="N1643">
        <v>9</v>
      </c>
      <c r="O1643">
        <v>28</v>
      </c>
      <c r="P1643">
        <f>IF(Table13[[#This Row],[MntWines]] = 0,"",Table13[[#This Row],[MntWines]])</f>
        <v>741</v>
      </c>
      <c r="Q1643">
        <f>IF(Table13[[#This Row],[MntFruits]] = 0, "",Table13[[#This Row],[MntFruits]])</f>
        <v>19</v>
      </c>
      <c r="R1643">
        <f>IF(Table13[[#This Row],[MntMeatProducts]] = 0, "",Table13[[#This Row],[MntMeatProducts]])</f>
        <v>154</v>
      </c>
      <c r="S1643">
        <f>IF(Table13[[#This Row],[MntFishProducts]] = 0, "",Table13[[#This Row],[MntFishProducts]])</f>
        <v>50</v>
      </c>
      <c r="T1643">
        <f>IF(Table13[[#This Row],[MntSweetProducts]] = 0, "",Table13[[#This Row],[MntSweetProducts]])</f>
        <v>9</v>
      </c>
      <c r="U1643">
        <f>IF(Table13[[#This Row],[MntGoldProds]] = 0, "",Table13[[#This Row],[MntGoldProds]])</f>
        <v>28</v>
      </c>
      <c r="V1643">
        <v>1</v>
      </c>
      <c r="W1643">
        <v>3</v>
      </c>
      <c r="X1643">
        <v>4</v>
      </c>
      <c r="Y1643">
        <v>7</v>
      </c>
      <c r="Z1643">
        <v>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43</v>
      </c>
      <c r="AI1643" s="13">
        <f>SUM(Table13[[#This Row],[MntWines]:[MntGoldProds]])</f>
        <v>1001</v>
      </c>
      <c r="AJ1643" s="13">
        <f>AVERAGE(Table13[[#This Row],[MntWines]:[MntGoldProds]])</f>
        <v>166.83333333333334</v>
      </c>
      <c r="AK1643">
        <f>IF(Table13[[#This Row],[Total Number of Purchases]]=0,0,Table13[[#This Row],[Total Spend]]/Table13[[#This Row],[Total Number of Purchases]])</f>
        <v>66.733333333333334</v>
      </c>
      <c r="AM1643">
        <f>SUM(Table13[[#This Row],[NumDealsPurchases]:[NumStorePurchases]])</f>
        <v>15</v>
      </c>
      <c r="AN1643" s="14">
        <f>Snapshot_Date-Table13[[#This Row],[Dt_Customer]]</f>
        <v>282</v>
      </c>
      <c r="AP1643" s="13">
        <f>Table13[[#This Row],[NumDealsPurchases]]/Table13[[#This Row],[Total Number of Purchases]]*100</f>
        <v>6.666666666666667</v>
      </c>
      <c r="AQ1643">
        <f>6-ROUNDUP(_xlfn.PERCENTRANK.INC(Table13[Recency],Table13[[#This Row],[Recency]])*5, 0)</f>
        <v>1</v>
      </c>
      <c r="AR1643">
        <f>ROUNDUP(_xlfn.PERCENTRANK.INC(Table13[Total Number of Purchases],Table13[[#This Row],[Total Number of Purchases]])*5,0)</f>
        <v>3</v>
      </c>
      <c r="AS1643">
        <f>ROUNDUP(_xlfn.PERCENTRANK.INC(Table13[Total Spend],Table13[[#This Row],[Total Spend]])*5,0)</f>
        <v>4</v>
      </c>
      <c r="AT1643" t="str">
        <f>Table13[[#This Row],[Recency Score]]&amp;Table13[[#This Row],[Frequency Score]]&amp;Table13[[#This Row],[Monetary Score]]</f>
        <v>134</v>
      </c>
      <c r="AU1643" t="str">
        <f t="shared" si="25"/>
        <v>Lost</v>
      </c>
      <c r="AW1643" s="13">
        <f>DATEDIF(Table13[[#This Row],[Dt_Customer]], Snapshot_Date, "d")</f>
        <v>282</v>
      </c>
      <c r="AX1643" s="13">
        <f>Table13[[#This Row],[CL if today]]/365</f>
        <v>0.77260273972602744</v>
      </c>
      <c r="AY1643">
        <f>Table13[[#This Row],[Total Number of Purchases]]/Table13[[#This Row],[Corrected CL]]</f>
        <v>19.414893617021274</v>
      </c>
      <c r="AZ1643">
        <f>Table13[[#This Row],[Average Order Value (AOV)]]*Table13[[#This Row],[Freq per Year]]</f>
        <v>1295.6205673758864</v>
      </c>
      <c r="BA1643">
        <f>Table13[[#This Row],[Total Spend]]/Table13[[#This Row],[Corrected CL]]</f>
        <v>1295.6205673758864</v>
      </c>
      <c r="BB1643">
        <v>2161.7253521126759</v>
      </c>
      <c r="BC1643" s="1">
        <f>Table13[[#This Row],[Dt_Customer]]+Table13[[#This Row],[Recency]]</f>
        <v>41720</v>
      </c>
      <c r="BD1643" s="16" t="str">
        <f>IF(COUNTIF(A:A, A1643) &gt; 1, "Duplicate", "Unique")</f>
        <v>Unique</v>
      </c>
    </row>
    <row r="1644" spans="1:56" x14ac:dyDescent="0.3">
      <c r="A1644">
        <v>968</v>
      </c>
      <c r="B1644">
        <v>1968</v>
      </c>
      <c r="C1644" t="s">
        <v>41</v>
      </c>
      <c r="D1644" t="s">
        <v>29</v>
      </c>
      <c r="E1644">
        <v>41335</v>
      </c>
      <c r="F1644">
        <v>1</v>
      </c>
      <c r="G1644">
        <v>0</v>
      </c>
      <c r="H1644" s="1">
        <v>41634</v>
      </c>
      <c r="I1644">
        <v>24</v>
      </c>
      <c r="J1644">
        <v>112</v>
      </c>
      <c r="K1644">
        <v>19</v>
      </c>
      <c r="L1644">
        <v>21</v>
      </c>
      <c r="M1644">
        <v>16</v>
      </c>
      <c r="N1644">
        <v>14</v>
      </c>
      <c r="O1644">
        <v>5</v>
      </c>
      <c r="P1644">
        <f>IF(Table13[[#This Row],[MntWines]] = 0,"",Table13[[#This Row],[MntWines]])</f>
        <v>112</v>
      </c>
      <c r="Q1644">
        <f>IF(Table13[[#This Row],[MntFruits]] = 0, "",Table13[[#This Row],[MntFruits]])</f>
        <v>19</v>
      </c>
      <c r="R1644">
        <f>IF(Table13[[#This Row],[MntMeatProducts]] = 0, "",Table13[[#This Row],[MntMeatProducts]])</f>
        <v>21</v>
      </c>
      <c r="S1644">
        <f>IF(Table13[[#This Row],[MntFishProducts]] = 0, "",Table13[[#This Row],[MntFishProducts]])</f>
        <v>16</v>
      </c>
      <c r="T1644">
        <f>IF(Table13[[#This Row],[MntSweetProducts]] = 0, "",Table13[[#This Row],[MntSweetProducts]])</f>
        <v>14</v>
      </c>
      <c r="U1644">
        <f>IF(Table13[[#This Row],[MntGoldProds]] = 0, "",Table13[[#This Row],[MntGoldProds]])</f>
        <v>5</v>
      </c>
      <c r="V1644">
        <v>3</v>
      </c>
      <c r="W1644">
        <v>4</v>
      </c>
      <c r="X1644">
        <v>1</v>
      </c>
      <c r="Y1644">
        <v>4</v>
      </c>
      <c r="Z1644">
        <v>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36</v>
      </c>
      <c r="AI1644" s="13">
        <f>SUM(Table13[[#This Row],[MntWines]:[MntGoldProds]])</f>
        <v>187</v>
      </c>
      <c r="AJ1644" s="13">
        <f>AVERAGE(Table13[[#This Row],[MntWines]:[MntGoldProds]])</f>
        <v>31.166666666666668</v>
      </c>
      <c r="AK1644">
        <f>IF(Table13[[#This Row],[Total Number of Purchases]]=0,0,Table13[[#This Row],[Total Spend]]/Table13[[#This Row],[Total Number of Purchases]])</f>
        <v>15.583333333333334</v>
      </c>
      <c r="AM1644">
        <f>SUM(Table13[[#This Row],[NumDealsPurchases]:[NumStorePurchases]])</f>
        <v>12</v>
      </c>
      <c r="AN1644" s="14">
        <f>Snapshot_Date-Table13[[#This Row],[Dt_Customer]]</f>
        <v>282</v>
      </c>
      <c r="AP1644" s="13">
        <f>Table13[[#This Row],[NumDealsPurchases]]/Table13[[#This Row],[Total Number of Purchases]]*100</f>
        <v>25</v>
      </c>
      <c r="AQ1644">
        <f>6-ROUNDUP(_xlfn.PERCENTRANK.INC(Table13[Recency],Table13[[#This Row],[Recency]])*5, 0)</f>
        <v>4</v>
      </c>
      <c r="AR1644">
        <f>ROUNDUP(_xlfn.PERCENTRANK.INC(Table13[Total Number of Purchases],Table13[[#This Row],[Total Number of Purchases]])*5,0)</f>
        <v>2</v>
      </c>
      <c r="AS1644">
        <f>ROUNDUP(_xlfn.PERCENTRANK.INC(Table13[Total Spend],Table13[[#This Row],[Total Spend]])*5,0)</f>
        <v>2</v>
      </c>
      <c r="AT1644" t="str">
        <f>Table13[[#This Row],[Recency Score]]&amp;Table13[[#This Row],[Frequency Score]]&amp;Table13[[#This Row],[Monetary Score]]</f>
        <v>422</v>
      </c>
      <c r="AU1644" t="str">
        <f t="shared" si="25"/>
        <v>Potential Loyalists</v>
      </c>
      <c r="AW1644" s="13">
        <f>DATEDIF(Table13[[#This Row],[Dt_Customer]], Snapshot_Date, "d")</f>
        <v>282</v>
      </c>
      <c r="AX1644" s="13">
        <f>Table13[[#This Row],[CL if today]]/365</f>
        <v>0.77260273972602744</v>
      </c>
      <c r="AY1644">
        <f>Table13[[#This Row],[Total Number of Purchases]]/Table13[[#This Row],[Corrected CL]]</f>
        <v>15.531914893617021</v>
      </c>
      <c r="AZ1644">
        <f>Table13[[#This Row],[Average Order Value (AOV)]]*Table13[[#This Row],[Freq per Year]]</f>
        <v>242.03900709219857</v>
      </c>
      <c r="BA1644">
        <f>Table13[[#This Row],[Total Spend]]/Table13[[#This Row],[Corrected CL]]</f>
        <v>242.03900709219857</v>
      </c>
      <c r="BB1644">
        <v>1372.2968197879859</v>
      </c>
      <c r="BC1644" s="1">
        <f>Table13[[#This Row],[Dt_Customer]]+Table13[[#This Row],[Recency]]</f>
        <v>41658</v>
      </c>
      <c r="BD1644" s="16" t="str">
        <f>IF(COUNTIF(A:A, A1644) &gt; 1, "Duplicate", "Unique")</f>
        <v>Unique</v>
      </c>
    </row>
    <row r="1645" spans="1:56" x14ac:dyDescent="0.3">
      <c r="A1645">
        <v>4096</v>
      </c>
      <c r="B1645">
        <v>1968</v>
      </c>
      <c r="C1645" t="s">
        <v>41</v>
      </c>
      <c r="D1645" t="s">
        <v>29</v>
      </c>
      <c r="E1645">
        <v>41335</v>
      </c>
      <c r="F1645">
        <v>1</v>
      </c>
      <c r="G1645">
        <v>0</v>
      </c>
      <c r="H1645" s="1">
        <v>41634</v>
      </c>
      <c r="I1645">
        <v>24</v>
      </c>
      <c r="J1645">
        <v>112</v>
      </c>
      <c r="K1645">
        <v>19</v>
      </c>
      <c r="L1645">
        <v>21</v>
      </c>
      <c r="M1645">
        <v>16</v>
      </c>
      <c r="N1645">
        <v>14</v>
      </c>
      <c r="O1645">
        <v>5</v>
      </c>
      <c r="P1645">
        <f>IF(Table13[[#This Row],[MntWines]] = 0,"",Table13[[#This Row],[MntWines]])</f>
        <v>112</v>
      </c>
      <c r="Q1645">
        <f>IF(Table13[[#This Row],[MntFruits]] = 0, "",Table13[[#This Row],[MntFruits]])</f>
        <v>19</v>
      </c>
      <c r="R1645">
        <f>IF(Table13[[#This Row],[MntMeatProducts]] = 0, "",Table13[[#This Row],[MntMeatProducts]])</f>
        <v>21</v>
      </c>
      <c r="S1645">
        <f>IF(Table13[[#This Row],[MntFishProducts]] = 0, "",Table13[[#This Row],[MntFishProducts]])</f>
        <v>16</v>
      </c>
      <c r="T1645">
        <f>IF(Table13[[#This Row],[MntSweetProducts]] = 0, "",Table13[[#This Row],[MntSweetProducts]])</f>
        <v>14</v>
      </c>
      <c r="U1645">
        <f>IF(Table13[[#This Row],[MntGoldProds]] = 0, "",Table13[[#This Row],[MntGoldProds]])</f>
        <v>5</v>
      </c>
      <c r="V1645">
        <v>3</v>
      </c>
      <c r="W1645">
        <v>4</v>
      </c>
      <c r="X1645">
        <v>1</v>
      </c>
      <c r="Y1645">
        <v>4</v>
      </c>
      <c r="Z1645">
        <v>7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34</v>
      </c>
      <c r="AI1645" s="13">
        <f>SUM(Table13[[#This Row],[MntWines]:[MntGoldProds]])</f>
        <v>187</v>
      </c>
      <c r="AJ1645" s="13">
        <f>AVERAGE(Table13[[#This Row],[MntWines]:[MntGoldProds]])</f>
        <v>31.166666666666668</v>
      </c>
      <c r="AK1645">
        <f>IF(Table13[[#This Row],[Total Number of Purchases]]=0,0,Table13[[#This Row],[Total Spend]]/Table13[[#This Row],[Total Number of Purchases]])</f>
        <v>15.583333333333334</v>
      </c>
      <c r="AM1645">
        <f>SUM(Table13[[#This Row],[NumDealsPurchases]:[NumStorePurchases]])</f>
        <v>12</v>
      </c>
      <c r="AN1645" s="14">
        <f>Snapshot_Date-Table13[[#This Row],[Dt_Customer]]</f>
        <v>282</v>
      </c>
      <c r="AP1645" s="13">
        <f>Table13[[#This Row],[NumDealsPurchases]]/Table13[[#This Row],[Total Number of Purchases]]*100</f>
        <v>25</v>
      </c>
      <c r="AQ1645">
        <f>6-ROUNDUP(_xlfn.PERCENTRANK.INC(Table13[Recency],Table13[[#This Row],[Recency]])*5, 0)</f>
        <v>4</v>
      </c>
      <c r="AR1645">
        <f>ROUNDUP(_xlfn.PERCENTRANK.INC(Table13[Total Number of Purchases],Table13[[#This Row],[Total Number of Purchases]])*5,0)</f>
        <v>2</v>
      </c>
      <c r="AS1645">
        <f>ROUNDUP(_xlfn.PERCENTRANK.INC(Table13[Total Spend],Table13[[#This Row],[Total Spend]])*5,0)</f>
        <v>2</v>
      </c>
      <c r="AT1645" t="str">
        <f>Table13[[#This Row],[Recency Score]]&amp;Table13[[#This Row],[Frequency Score]]&amp;Table13[[#This Row],[Monetary Score]]</f>
        <v>422</v>
      </c>
      <c r="AU1645" t="str">
        <f t="shared" si="25"/>
        <v>Potential Loyalists</v>
      </c>
      <c r="AW1645" s="13">
        <f>DATEDIF(Table13[[#This Row],[Dt_Customer]], Snapshot_Date, "d")</f>
        <v>282</v>
      </c>
      <c r="AX1645" s="13">
        <f>Table13[[#This Row],[CL if today]]/365</f>
        <v>0.77260273972602744</v>
      </c>
      <c r="AY1645">
        <f>Table13[[#This Row],[Total Number of Purchases]]/Table13[[#This Row],[Corrected CL]]</f>
        <v>15.531914893617021</v>
      </c>
      <c r="AZ1645">
        <f>Table13[[#This Row],[Average Order Value (AOV)]]*Table13[[#This Row],[Freq per Year]]</f>
        <v>242.03900709219857</v>
      </c>
      <c r="BA1645">
        <f>Table13[[#This Row],[Total Spend]]/Table13[[#This Row],[Corrected CL]]</f>
        <v>242.03900709219857</v>
      </c>
      <c r="BB1645">
        <v>117.36749116607773</v>
      </c>
      <c r="BC1645" s="1">
        <f>Table13[[#This Row],[Dt_Customer]]+Table13[[#This Row],[Recency]]</f>
        <v>41658</v>
      </c>
      <c r="BD1645" s="16" t="str">
        <f>IF(COUNTIF(A:A, A1645) &gt; 1, "Duplicate", "Unique")</f>
        <v>Unique</v>
      </c>
    </row>
    <row r="1646" spans="1:56" x14ac:dyDescent="0.3">
      <c r="A1646">
        <v>7297</v>
      </c>
      <c r="B1646">
        <v>1973</v>
      </c>
      <c r="C1646" t="s">
        <v>28</v>
      </c>
      <c r="D1646" t="s">
        <v>31</v>
      </c>
      <c r="E1646">
        <v>7500</v>
      </c>
      <c r="F1646">
        <v>1</v>
      </c>
      <c r="G1646">
        <v>0</v>
      </c>
      <c r="H1646" s="1">
        <v>41634</v>
      </c>
      <c r="I1646">
        <v>54</v>
      </c>
      <c r="J1646">
        <v>5</v>
      </c>
      <c r="K1646">
        <v>3</v>
      </c>
      <c r="L1646">
        <v>10</v>
      </c>
      <c r="M1646">
        <v>12</v>
      </c>
      <c r="N1646">
        <v>7</v>
      </c>
      <c r="O1646">
        <v>20</v>
      </c>
      <c r="P1646">
        <f>IF(Table13[[#This Row],[MntWines]] = 0,"",Table13[[#This Row],[MntWines]])</f>
        <v>5</v>
      </c>
      <c r="Q1646">
        <f>IF(Table13[[#This Row],[MntFruits]] = 0, "",Table13[[#This Row],[MntFruits]])</f>
        <v>3</v>
      </c>
      <c r="R1646">
        <f>IF(Table13[[#This Row],[MntMeatProducts]] = 0, "",Table13[[#This Row],[MntMeatProducts]])</f>
        <v>10</v>
      </c>
      <c r="S1646">
        <f>IF(Table13[[#This Row],[MntFishProducts]] = 0, "",Table13[[#This Row],[MntFishProducts]])</f>
        <v>12</v>
      </c>
      <c r="T1646">
        <f>IF(Table13[[#This Row],[MntSweetProducts]] = 0, "",Table13[[#This Row],[MntSweetProducts]])</f>
        <v>7</v>
      </c>
      <c r="U1646">
        <f>IF(Table13[[#This Row],[MntGoldProds]] = 0, "",Table13[[#This Row],[MntGoldProds]])</f>
        <v>20</v>
      </c>
      <c r="V1646">
        <v>4</v>
      </c>
      <c r="W1646">
        <v>3</v>
      </c>
      <c r="X1646">
        <v>1</v>
      </c>
      <c r="Y1646">
        <v>3</v>
      </c>
      <c r="Z1646">
        <v>7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43</v>
      </c>
      <c r="AI1646" s="13">
        <f>SUM(Table13[[#This Row],[MntWines]:[MntGoldProds]])</f>
        <v>57</v>
      </c>
      <c r="AJ1646" s="13">
        <f>AVERAGE(Table13[[#This Row],[MntWines]:[MntGoldProds]])</f>
        <v>9.5</v>
      </c>
      <c r="AK1646">
        <f>IF(Table13[[#This Row],[Total Number of Purchases]]=0,0,Table13[[#This Row],[Total Spend]]/Table13[[#This Row],[Total Number of Purchases]])</f>
        <v>5.1818181818181817</v>
      </c>
      <c r="AM1646">
        <f>SUM(Table13[[#This Row],[NumDealsPurchases]:[NumStorePurchases]])</f>
        <v>11</v>
      </c>
      <c r="AN1646" s="14">
        <f>Snapshot_Date-Table13[[#This Row],[Dt_Customer]]</f>
        <v>282</v>
      </c>
      <c r="AP1646" s="13">
        <f>Table13[[#This Row],[NumDealsPurchases]]/Table13[[#This Row],[Total Number of Purchases]]*100</f>
        <v>36.363636363636367</v>
      </c>
      <c r="AQ1646">
        <f>6-ROUNDUP(_xlfn.PERCENTRANK.INC(Table13[Recency],Table13[[#This Row],[Recency]])*5, 0)</f>
        <v>3</v>
      </c>
      <c r="AR1646">
        <f>ROUNDUP(_xlfn.PERCENTRANK.INC(Table13[Total Number of Purchases],Table13[[#This Row],[Total Number of Purchases]])*5,0)</f>
        <v>2</v>
      </c>
      <c r="AS1646">
        <f>ROUNDUP(_xlfn.PERCENTRANK.INC(Table13[Total Spend],Table13[[#This Row],[Total Spend]])*5,0)</f>
        <v>2</v>
      </c>
      <c r="AT1646" t="str">
        <f>Table13[[#This Row],[Recency Score]]&amp;Table13[[#This Row],[Frequency Score]]&amp;Table13[[#This Row],[Monetary Score]]</f>
        <v>322</v>
      </c>
      <c r="AU1646" t="str">
        <f t="shared" si="25"/>
        <v>Needs Attention</v>
      </c>
      <c r="AW1646" s="13">
        <f>DATEDIF(Table13[[#This Row],[Dt_Customer]], Snapshot_Date, "d")</f>
        <v>282</v>
      </c>
      <c r="AX1646" s="13">
        <f>Table13[[#This Row],[CL if today]]/365</f>
        <v>0.77260273972602744</v>
      </c>
      <c r="AY1646">
        <f>Table13[[#This Row],[Total Number of Purchases]]/Table13[[#This Row],[Corrected CL]]</f>
        <v>14.237588652482268</v>
      </c>
      <c r="AZ1646">
        <f>Table13[[#This Row],[Average Order Value (AOV)]]*Table13[[#This Row],[Freq per Year]]</f>
        <v>73.776595744680847</v>
      </c>
      <c r="BA1646">
        <f>Table13[[#This Row],[Total Spend]]/Table13[[#This Row],[Corrected CL]]</f>
        <v>73.776595744680847</v>
      </c>
      <c r="BB1646">
        <v>173.50352112676055</v>
      </c>
      <c r="BC1646" s="1">
        <f>Table13[[#This Row],[Dt_Customer]]+Table13[[#This Row],[Recency]]</f>
        <v>41688</v>
      </c>
      <c r="BD1646" s="16" t="str">
        <f>IF(COUNTIF(A:A, A1646) &gt; 1, "Duplicate", "Unique")</f>
        <v>Unique</v>
      </c>
    </row>
    <row r="1647" spans="1:56" x14ac:dyDescent="0.3">
      <c r="A1647">
        <v>2079</v>
      </c>
      <c r="B1647">
        <v>1947</v>
      </c>
      <c r="C1647" t="s">
        <v>38</v>
      </c>
      <c r="D1647" t="s">
        <v>33</v>
      </c>
      <c r="E1647">
        <v>81044</v>
      </c>
      <c r="F1647">
        <v>0</v>
      </c>
      <c r="G1647">
        <v>0</v>
      </c>
      <c r="H1647" s="1">
        <v>41635</v>
      </c>
      <c r="I1647">
        <v>0</v>
      </c>
      <c r="J1647">
        <v>450</v>
      </c>
      <c r="K1647">
        <v>26</v>
      </c>
      <c r="L1647">
        <v>535</v>
      </c>
      <c r="M1647">
        <v>73</v>
      </c>
      <c r="N1647">
        <v>98</v>
      </c>
      <c r="O1647">
        <v>26</v>
      </c>
      <c r="P1647">
        <f>IF(Table13[[#This Row],[MntWines]] = 0,"",Table13[[#This Row],[MntWines]])</f>
        <v>450</v>
      </c>
      <c r="Q1647">
        <f>IF(Table13[[#This Row],[MntFruits]] = 0, "",Table13[[#This Row],[MntFruits]])</f>
        <v>26</v>
      </c>
      <c r="R1647">
        <f>IF(Table13[[#This Row],[MntMeatProducts]] = 0, "",Table13[[#This Row],[MntMeatProducts]])</f>
        <v>535</v>
      </c>
      <c r="S1647">
        <f>IF(Table13[[#This Row],[MntFishProducts]] = 0, "",Table13[[#This Row],[MntFishProducts]])</f>
        <v>73</v>
      </c>
      <c r="T1647">
        <f>IF(Table13[[#This Row],[MntSweetProducts]] = 0, "",Table13[[#This Row],[MntSweetProducts]])</f>
        <v>98</v>
      </c>
      <c r="U1647">
        <f>IF(Table13[[#This Row],[MntGoldProds]] = 0, "",Table13[[#This Row],[MntGoldProds]])</f>
        <v>26</v>
      </c>
      <c r="V1647">
        <v>1</v>
      </c>
      <c r="W1647">
        <v>5</v>
      </c>
      <c r="X1647">
        <v>6</v>
      </c>
      <c r="Y1647">
        <v>10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34</v>
      </c>
      <c r="AI1647" s="13">
        <f>SUM(Table13[[#This Row],[MntWines]:[MntGoldProds]])</f>
        <v>1208</v>
      </c>
      <c r="AJ1647" s="13">
        <f>AVERAGE(Table13[[#This Row],[MntWines]:[MntGoldProds]])</f>
        <v>201.33333333333334</v>
      </c>
      <c r="AK1647">
        <f>IF(Table13[[#This Row],[Total Number of Purchases]]=0,0,Table13[[#This Row],[Total Spend]]/Table13[[#This Row],[Total Number of Purchases]])</f>
        <v>54.909090909090907</v>
      </c>
      <c r="AM1647">
        <f>SUM(Table13[[#This Row],[NumDealsPurchases]:[NumStorePurchases]])</f>
        <v>22</v>
      </c>
      <c r="AN1647" s="14">
        <f>Snapshot_Date-Table13[[#This Row],[Dt_Customer]]</f>
        <v>281</v>
      </c>
      <c r="AP1647" s="13">
        <f>Table13[[#This Row],[NumDealsPurchases]]/Table13[[#This Row],[Total Number of Purchases]]*100</f>
        <v>4.5454545454545459</v>
      </c>
      <c r="AQ1647">
        <f>6-ROUNDUP(_xlfn.PERCENTRANK.INC(Table13[Recency],Table13[[#This Row],[Recency]])*5, 0)</f>
        <v>6</v>
      </c>
      <c r="AR1647">
        <f>ROUNDUP(_xlfn.PERCENTRANK.INC(Table13[Total Number of Purchases],Table13[[#This Row],[Total Number of Purchases]])*5,0)</f>
        <v>4</v>
      </c>
      <c r="AS1647">
        <f>ROUNDUP(_xlfn.PERCENTRANK.INC(Table13[Total Spend],Table13[[#This Row],[Total Spend]])*5,0)</f>
        <v>5</v>
      </c>
      <c r="AT1647" t="str">
        <f>Table13[[#This Row],[Recency Score]]&amp;Table13[[#This Row],[Frequency Score]]&amp;Table13[[#This Row],[Monetary Score]]</f>
        <v>645</v>
      </c>
      <c r="AU1647" t="str">
        <f t="shared" si="25"/>
        <v>Big Spenders</v>
      </c>
      <c r="AW1647" s="13">
        <f>DATEDIF(Table13[[#This Row],[Dt_Customer]], Snapshot_Date, "d")</f>
        <v>281</v>
      </c>
      <c r="AX1647" s="13">
        <f>Table13[[#This Row],[CL if today]]/365</f>
        <v>0.76986301369863008</v>
      </c>
      <c r="AY1647">
        <f>Table13[[#This Row],[Total Number of Purchases]]/Table13[[#This Row],[Corrected CL]]</f>
        <v>28.576512455516017</v>
      </c>
      <c r="AZ1647">
        <f>Table13[[#This Row],[Average Order Value (AOV)]]*Table13[[#This Row],[Freq per Year]]</f>
        <v>1569.1103202846975</v>
      </c>
      <c r="BA1647">
        <f>Table13[[#This Row],[Total Spend]]/Table13[[#This Row],[Corrected CL]]</f>
        <v>1569.1103202846975</v>
      </c>
      <c r="BB1647">
        <v>73.776595744680847</v>
      </c>
      <c r="BC1647" s="1">
        <f>Table13[[#This Row],[Dt_Customer]]+Table13[[#This Row],[Recency]]</f>
        <v>41635</v>
      </c>
      <c r="BD1647" s="16" t="str">
        <f>IF(COUNTIF(A:A, A1647) &gt; 1, "Duplicate", "Unique")</f>
        <v>Unique</v>
      </c>
    </row>
    <row r="1648" spans="1:56" x14ac:dyDescent="0.3">
      <c r="A1648">
        <v>7254</v>
      </c>
      <c r="B1648">
        <v>1969</v>
      </c>
      <c r="C1648" t="s">
        <v>28</v>
      </c>
      <c r="D1648" t="s">
        <v>35</v>
      </c>
      <c r="E1648">
        <v>38361</v>
      </c>
      <c r="F1648">
        <v>1</v>
      </c>
      <c r="G1648">
        <v>0</v>
      </c>
      <c r="H1648" s="1">
        <v>41635</v>
      </c>
      <c r="I1648">
        <v>74</v>
      </c>
      <c r="J1648">
        <v>39</v>
      </c>
      <c r="K1648">
        <v>0</v>
      </c>
      <c r="L1648">
        <v>56</v>
      </c>
      <c r="M1648">
        <v>20</v>
      </c>
      <c r="N1648">
        <v>8</v>
      </c>
      <c r="O1648">
        <v>14</v>
      </c>
      <c r="P1648">
        <f>IF(Table13[[#This Row],[MntWines]] = 0,"",Table13[[#This Row],[MntWines]])</f>
        <v>39</v>
      </c>
      <c r="Q1648" t="str">
        <f>IF(Table13[[#This Row],[MntFruits]] = 0, "",Table13[[#This Row],[MntFruits]])</f>
        <v/>
      </c>
      <c r="R1648">
        <f>IF(Table13[[#This Row],[MntMeatProducts]] = 0, "",Table13[[#This Row],[MntMeatProducts]])</f>
        <v>56</v>
      </c>
      <c r="S1648">
        <f>IF(Table13[[#This Row],[MntFishProducts]] = 0, "",Table13[[#This Row],[MntFishProducts]])</f>
        <v>20</v>
      </c>
      <c r="T1648">
        <f>IF(Table13[[#This Row],[MntSweetProducts]] = 0, "",Table13[[#This Row],[MntSweetProducts]])</f>
        <v>8</v>
      </c>
      <c r="U1648">
        <f>IF(Table13[[#This Row],[MntGoldProds]] = 0, "",Table13[[#This Row],[MntGoldProds]])</f>
        <v>14</v>
      </c>
      <c r="V1648">
        <v>3</v>
      </c>
      <c r="W1648">
        <v>3</v>
      </c>
      <c r="X1648">
        <v>1</v>
      </c>
      <c r="Y1648">
        <v>3</v>
      </c>
      <c r="Z1648">
        <v>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 t="s">
        <v>43</v>
      </c>
      <c r="AI1648" s="13">
        <f>SUM(Table13[[#This Row],[MntWines]:[MntGoldProds]])</f>
        <v>137</v>
      </c>
      <c r="AJ1648" s="13">
        <f>AVERAGE(Table13[[#This Row],[MntWines]:[MntGoldProds]])</f>
        <v>22.833333333333332</v>
      </c>
      <c r="AK1648">
        <f>IF(Table13[[#This Row],[Total Number of Purchases]]=0,0,Table13[[#This Row],[Total Spend]]/Table13[[#This Row],[Total Number of Purchases]])</f>
        <v>13.7</v>
      </c>
      <c r="AM1648">
        <f>SUM(Table13[[#This Row],[NumDealsPurchases]:[NumStorePurchases]])</f>
        <v>10</v>
      </c>
      <c r="AN1648" s="14">
        <f>Snapshot_Date-Table13[[#This Row],[Dt_Customer]]</f>
        <v>281</v>
      </c>
      <c r="AP1648" s="13">
        <f>Table13[[#This Row],[NumDealsPurchases]]/Table13[[#This Row],[Total Number of Purchases]]*100</f>
        <v>30</v>
      </c>
      <c r="AQ1648">
        <f>6-ROUNDUP(_xlfn.PERCENTRANK.INC(Table13[Recency],Table13[[#This Row],[Recency]])*5, 0)</f>
        <v>2</v>
      </c>
      <c r="AR1648">
        <f>ROUNDUP(_xlfn.PERCENTRANK.INC(Table13[Total Number of Purchases],Table13[[#This Row],[Total Number of Purchases]])*5,0)</f>
        <v>2</v>
      </c>
      <c r="AS1648">
        <f>ROUNDUP(_xlfn.PERCENTRANK.INC(Table13[Total Spend],Table13[[#This Row],[Total Spend]])*5,0)</f>
        <v>2</v>
      </c>
      <c r="AT1648" t="str">
        <f>Table13[[#This Row],[Recency Score]]&amp;Table13[[#This Row],[Frequency Score]]&amp;Table13[[#This Row],[Monetary Score]]</f>
        <v>222</v>
      </c>
      <c r="AU1648" t="str">
        <f t="shared" si="25"/>
        <v>About to Sleep</v>
      </c>
      <c r="AW1648" s="13">
        <f>DATEDIF(Table13[[#This Row],[Dt_Customer]], Snapshot_Date, "d")</f>
        <v>281</v>
      </c>
      <c r="AX1648" s="13">
        <f>Table13[[#This Row],[CL if today]]/365</f>
        <v>0.76986301369863008</v>
      </c>
      <c r="AY1648">
        <f>Table13[[#This Row],[Total Number of Purchases]]/Table13[[#This Row],[Corrected CL]]</f>
        <v>12.98932384341637</v>
      </c>
      <c r="AZ1648">
        <f>Table13[[#This Row],[Average Order Value (AOV)]]*Table13[[#This Row],[Freq per Year]]</f>
        <v>177.95373665480426</v>
      </c>
      <c r="BA1648">
        <f>Table13[[#This Row],[Total Spend]]/Table13[[#This Row],[Corrected CL]]</f>
        <v>177.95373665480429</v>
      </c>
      <c r="BB1648">
        <v>922.17314487632507</v>
      </c>
      <c r="BC1648" s="1">
        <f>Table13[[#This Row],[Dt_Customer]]+Table13[[#This Row],[Recency]]</f>
        <v>41709</v>
      </c>
      <c r="BD1648" s="16" t="str">
        <f>IF(COUNTIF(A:A, A1648) &gt; 1, "Duplicate", "Unique")</f>
        <v>Unique</v>
      </c>
    </row>
    <row r="1649" spans="1:56" x14ac:dyDescent="0.3">
      <c r="A1649">
        <v>8775</v>
      </c>
      <c r="B1649">
        <v>1969</v>
      </c>
      <c r="C1649" t="s">
        <v>28</v>
      </c>
      <c r="D1649" t="s">
        <v>35</v>
      </c>
      <c r="E1649">
        <v>38361</v>
      </c>
      <c r="F1649">
        <v>1</v>
      </c>
      <c r="G1649">
        <v>0</v>
      </c>
      <c r="H1649" s="1">
        <v>41635</v>
      </c>
      <c r="I1649">
        <v>74</v>
      </c>
      <c r="J1649">
        <v>39</v>
      </c>
      <c r="K1649">
        <v>0</v>
      </c>
      <c r="L1649">
        <v>56</v>
      </c>
      <c r="M1649">
        <v>20</v>
      </c>
      <c r="N1649">
        <v>8</v>
      </c>
      <c r="O1649">
        <v>14</v>
      </c>
      <c r="P1649">
        <f>IF(Table13[[#This Row],[MntWines]] = 0,"",Table13[[#This Row],[MntWines]])</f>
        <v>39</v>
      </c>
      <c r="Q1649" t="str">
        <f>IF(Table13[[#This Row],[MntFruits]] = 0, "",Table13[[#This Row],[MntFruits]])</f>
        <v/>
      </c>
      <c r="R1649">
        <f>IF(Table13[[#This Row],[MntMeatProducts]] = 0, "",Table13[[#This Row],[MntMeatProducts]])</f>
        <v>56</v>
      </c>
      <c r="S1649">
        <f>IF(Table13[[#This Row],[MntFishProducts]] = 0, "",Table13[[#This Row],[MntFishProducts]])</f>
        <v>20</v>
      </c>
      <c r="T1649">
        <f>IF(Table13[[#This Row],[MntSweetProducts]] = 0, "",Table13[[#This Row],[MntSweetProducts]])</f>
        <v>8</v>
      </c>
      <c r="U1649">
        <f>IF(Table13[[#This Row],[MntGoldProds]] = 0, "",Table13[[#This Row],[MntGoldProds]])</f>
        <v>14</v>
      </c>
      <c r="V1649">
        <v>3</v>
      </c>
      <c r="W1649">
        <v>3</v>
      </c>
      <c r="X1649">
        <v>1</v>
      </c>
      <c r="Y1649">
        <v>3</v>
      </c>
      <c r="Z1649">
        <v>7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36</v>
      </c>
      <c r="AI1649" s="13">
        <f>SUM(Table13[[#This Row],[MntWines]:[MntGoldProds]])</f>
        <v>137</v>
      </c>
      <c r="AJ1649" s="13">
        <f>AVERAGE(Table13[[#This Row],[MntWines]:[MntGoldProds]])</f>
        <v>22.833333333333332</v>
      </c>
      <c r="AK1649">
        <f>IF(Table13[[#This Row],[Total Number of Purchases]]=0,0,Table13[[#This Row],[Total Spend]]/Table13[[#This Row],[Total Number of Purchases]])</f>
        <v>13.7</v>
      </c>
      <c r="AM1649">
        <f>SUM(Table13[[#This Row],[NumDealsPurchases]:[NumStorePurchases]])</f>
        <v>10</v>
      </c>
      <c r="AN1649" s="14">
        <f>Snapshot_Date-Table13[[#This Row],[Dt_Customer]]</f>
        <v>281</v>
      </c>
      <c r="AP1649" s="13">
        <f>Table13[[#This Row],[NumDealsPurchases]]/Table13[[#This Row],[Total Number of Purchases]]*100</f>
        <v>30</v>
      </c>
      <c r="AQ1649">
        <f>6-ROUNDUP(_xlfn.PERCENTRANK.INC(Table13[Recency],Table13[[#This Row],[Recency]])*5, 0)</f>
        <v>2</v>
      </c>
      <c r="AR1649">
        <f>ROUNDUP(_xlfn.PERCENTRANK.INC(Table13[Total Number of Purchases],Table13[[#This Row],[Total Number of Purchases]])*5,0)</f>
        <v>2</v>
      </c>
      <c r="AS1649">
        <f>ROUNDUP(_xlfn.PERCENTRANK.INC(Table13[Total Spend],Table13[[#This Row],[Total Spend]])*5,0)</f>
        <v>2</v>
      </c>
      <c r="AT1649" t="str">
        <f>Table13[[#This Row],[Recency Score]]&amp;Table13[[#This Row],[Frequency Score]]&amp;Table13[[#This Row],[Monetary Score]]</f>
        <v>222</v>
      </c>
      <c r="AU1649" t="str">
        <f t="shared" si="25"/>
        <v>About to Sleep</v>
      </c>
      <c r="AW1649" s="13">
        <f>DATEDIF(Table13[[#This Row],[Dt_Customer]], Snapshot_Date, "d")</f>
        <v>281</v>
      </c>
      <c r="AX1649" s="13">
        <f>Table13[[#This Row],[CL if today]]/365</f>
        <v>0.76986301369863008</v>
      </c>
      <c r="AY1649">
        <f>Table13[[#This Row],[Total Number of Purchases]]/Table13[[#This Row],[Corrected CL]]</f>
        <v>12.98932384341637</v>
      </c>
      <c r="AZ1649">
        <f>Table13[[#This Row],[Average Order Value (AOV)]]*Table13[[#This Row],[Freq per Year]]</f>
        <v>177.95373665480426</v>
      </c>
      <c r="BA1649">
        <f>Table13[[#This Row],[Total Spend]]/Table13[[#This Row],[Corrected CL]]</f>
        <v>177.95373665480429</v>
      </c>
      <c r="BB1649">
        <v>1372.2968197879859</v>
      </c>
      <c r="BC1649" s="1">
        <f>Table13[[#This Row],[Dt_Customer]]+Table13[[#This Row],[Recency]]</f>
        <v>41709</v>
      </c>
      <c r="BD1649" s="16" t="str">
        <f>IF(COUNTIF(A:A, A1649) &gt; 1, "Duplicate", "Unique")</f>
        <v>Unique</v>
      </c>
    </row>
    <row r="1650" spans="1:56" x14ac:dyDescent="0.3">
      <c r="A1650">
        <v>9491</v>
      </c>
      <c r="B1650">
        <v>1984</v>
      </c>
      <c r="C1650" t="s">
        <v>28</v>
      </c>
      <c r="D1650" t="s">
        <v>35</v>
      </c>
      <c r="E1650">
        <v>23976</v>
      </c>
      <c r="F1650">
        <v>1</v>
      </c>
      <c r="G1650">
        <v>0</v>
      </c>
      <c r="H1650" s="1">
        <v>41635</v>
      </c>
      <c r="I1650">
        <v>68</v>
      </c>
      <c r="J1650">
        <v>14</v>
      </c>
      <c r="K1650">
        <v>1</v>
      </c>
      <c r="L1650">
        <v>21</v>
      </c>
      <c r="M1650">
        <v>2</v>
      </c>
      <c r="N1650">
        <v>3</v>
      </c>
      <c r="O1650">
        <v>25</v>
      </c>
      <c r="P1650">
        <f>IF(Table13[[#This Row],[MntWines]] = 0,"",Table13[[#This Row],[MntWines]])</f>
        <v>14</v>
      </c>
      <c r="Q1650">
        <f>IF(Table13[[#This Row],[MntFruits]] = 0, "",Table13[[#This Row],[MntFruits]])</f>
        <v>1</v>
      </c>
      <c r="R1650">
        <f>IF(Table13[[#This Row],[MntMeatProducts]] = 0, "",Table13[[#This Row],[MntMeatProducts]])</f>
        <v>21</v>
      </c>
      <c r="S1650">
        <f>IF(Table13[[#This Row],[MntFishProducts]] = 0, "",Table13[[#This Row],[MntFishProducts]])</f>
        <v>2</v>
      </c>
      <c r="T1650">
        <f>IF(Table13[[#This Row],[MntSweetProducts]] = 0, "",Table13[[#This Row],[MntSweetProducts]])</f>
        <v>3</v>
      </c>
      <c r="U1650">
        <f>IF(Table13[[#This Row],[MntGoldProds]] = 0, "",Table13[[#This Row],[MntGoldProds]])</f>
        <v>25</v>
      </c>
      <c r="V1650">
        <v>3</v>
      </c>
      <c r="W1650">
        <v>3</v>
      </c>
      <c r="X1650">
        <v>1</v>
      </c>
      <c r="Y1650">
        <v>3</v>
      </c>
      <c r="Z1650">
        <v>7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43</v>
      </c>
      <c r="AI1650" s="13">
        <f>SUM(Table13[[#This Row],[MntWines]:[MntGoldProds]])</f>
        <v>66</v>
      </c>
      <c r="AJ1650" s="13">
        <f>AVERAGE(Table13[[#This Row],[MntWines]:[MntGoldProds]])</f>
        <v>11</v>
      </c>
      <c r="AK1650">
        <f>IF(Table13[[#This Row],[Total Number of Purchases]]=0,0,Table13[[#This Row],[Total Spend]]/Table13[[#This Row],[Total Number of Purchases]])</f>
        <v>6.6</v>
      </c>
      <c r="AM1650">
        <f>SUM(Table13[[#This Row],[NumDealsPurchases]:[NumStorePurchases]])</f>
        <v>10</v>
      </c>
      <c r="AN1650" s="14">
        <f>Snapshot_Date-Table13[[#This Row],[Dt_Customer]]</f>
        <v>281</v>
      </c>
      <c r="AP1650" s="13">
        <f>Table13[[#This Row],[NumDealsPurchases]]/Table13[[#This Row],[Total Number of Purchases]]*100</f>
        <v>30</v>
      </c>
      <c r="AQ1650">
        <f>6-ROUNDUP(_xlfn.PERCENTRANK.INC(Table13[Recency],Table13[[#This Row],[Recency]])*5, 0)</f>
        <v>2</v>
      </c>
      <c r="AR1650">
        <f>ROUNDUP(_xlfn.PERCENTRANK.INC(Table13[Total Number of Purchases],Table13[[#This Row],[Total Number of Purchases]])*5,0)</f>
        <v>2</v>
      </c>
      <c r="AS1650">
        <f>ROUNDUP(_xlfn.PERCENTRANK.INC(Table13[Total Spend],Table13[[#This Row],[Total Spend]])*5,0)</f>
        <v>2</v>
      </c>
      <c r="AT1650" t="str">
        <f>Table13[[#This Row],[Recency Score]]&amp;Table13[[#This Row],[Frequency Score]]&amp;Table13[[#This Row],[Monetary Score]]</f>
        <v>222</v>
      </c>
      <c r="AU1650" t="str">
        <f t="shared" si="25"/>
        <v>About to Sleep</v>
      </c>
      <c r="AW1650" s="13">
        <f>DATEDIF(Table13[[#This Row],[Dt_Customer]], Snapshot_Date, "d")</f>
        <v>281</v>
      </c>
      <c r="AX1650" s="13">
        <f>Table13[[#This Row],[CL if today]]/365</f>
        <v>0.76986301369863008</v>
      </c>
      <c r="AY1650">
        <f>Table13[[#This Row],[Total Number of Purchases]]/Table13[[#This Row],[Corrected CL]]</f>
        <v>12.98932384341637</v>
      </c>
      <c r="AZ1650">
        <f>Table13[[#This Row],[Average Order Value (AOV)]]*Table13[[#This Row],[Freq per Year]]</f>
        <v>85.729537366548044</v>
      </c>
      <c r="BA1650">
        <f>Table13[[#This Row],[Total Spend]]/Table13[[#This Row],[Corrected CL]]</f>
        <v>85.729537366548044</v>
      </c>
      <c r="BB1650">
        <v>1295.6205673758864</v>
      </c>
      <c r="BC1650" s="1">
        <f>Table13[[#This Row],[Dt_Customer]]+Table13[[#This Row],[Recency]]</f>
        <v>41703</v>
      </c>
      <c r="BD1650" s="16" t="str">
        <f>IF(COUNTIF(A:A, A1650) &gt; 1, "Duplicate", "Unique")</f>
        <v>Unique</v>
      </c>
    </row>
    <row r="1651" spans="1:56" x14ac:dyDescent="0.3">
      <c r="A1651">
        <v>10708</v>
      </c>
      <c r="B1651">
        <v>1978</v>
      </c>
      <c r="C1651" t="s">
        <v>38</v>
      </c>
      <c r="D1651" t="s">
        <v>31</v>
      </c>
      <c r="E1651">
        <v>36975</v>
      </c>
      <c r="F1651">
        <v>1</v>
      </c>
      <c r="G1651">
        <v>0</v>
      </c>
      <c r="H1651" s="1">
        <v>41636</v>
      </c>
      <c r="I1651">
        <v>50</v>
      </c>
      <c r="J1651">
        <v>10</v>
      </c>
      <c r="K1651">
        <v>6</v>
      </c>
      <c r="L1651">
        <v>11</v>
      </c>
      <c r="M1651">
        <v>0</v>
      </c>
      <c r="N1651">
        <v>4</v>
      </c>
      <c r="O1651">
        <v>2</v>
      </c>
      <c r="P1651">
        <f>IF(Table13[[#This Row],[MntWines]] = 0,"",Table13[[#This Row],[MntWines]])</f>
        <v>10</v>
      </c>
      <c r="Q1651">
        <f>IF(Table13[[#This Row],[MntFruits]] = 0, "",Table13[[#This Row],[MntFruits]])</f>
        <v>6</v>
      </c>
      <c r="R1651">
        <f>IF(Table13[[#This Row],[MntMeatProducts]] = 0, "",Table13[[#This Row],[MntMeatProducts]])</f>
        <v>11</v>
      </c>
      <c r="S1651" t="str">
        <f>IF(Table13[[#This Row],[MntFishProducts]] = 0, "",Table13[[#This Row],[MntFishProducts]])</f>
        <v/>
      </c>
      <c r="T1651">
        <f>IF(Table13[[#This Row],[MntSweetProducts]] = 0, "",Table13[[#This Row],[MntSweetProducts]])</f>
        <v>4</v>
      </c>
      <c r="U1651">
        <f>IF(Table13[[#This Row],[MntGoldProds]] = 0, "",Table13[[#This Row],[MntGoldProds]])</f>
        <v>2</v>
      </c>
      <c r="V1651">
        <v>1</v>
      </c>
      <c r="W1651">
        <v>1</v>
      </c>
      <c r="X1651">
        <v>0</v>
      </c>
      <c r="Y1651">
        <v>3</v>
      </c>
      <c r="Z1651">
        <v>7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30</v>
      </c>
      <c r="AI1651" s="13">
        <f>SUM(Table13[[#This Row],[MntWines]:[MntGoldProds]])</f>
        <v>33</v>
      </c>
      <c r="AJ1651" s="13">
        <f>AVERAGE(Table13[[#This Row],[MntWines]:[MntGoldProds]])</f>
        <v>5.5</v>
      </c>
      <c r="AK1651">
        <f>IF(Table13[[#This Row],[Total Number of Purchases]]=0,0,Table13[[#This Row],[Total Spend]]/Table13[[#This Row],[Total Number of Purchases]])</f>
        <v>6.6</v>
      </c>
      <c r="AM1651">
        <f>SUM(Table13[[#This Row],[NumDealsPurchases]:[NumStorePurchases]])</f>
        <v>5</v>
      </c>
      <c r="AN1651" s="14">
        <f>Snapshot_Date-Table13[[#This Row],[Dt_Customer]]</f>
        <v>280</v>
      </c>
      <c r="AP1651" s="13">
        <f>Table13[[#This Row],[NumDealsPurchases]]/Table13[[#This Row],[Total Number of Purchases]]*100</f>
        <v>20</v>
      </c>
      <c r="AQ1651">
        <f>6-ROUNDUP(_xlfn.PERCENTRANK.INC(Table13[Recency],Table13[[#This Row],[Recency]])*5, 0)</f>
        <v>3</v>
      </c>
      <c r="AR1651">
        <f>ROUNDUP(_xlfn.PERCENTRANK.INC(Table13[Total Number of Purchases],Table13[[#This Row],[Total Number of Purchases]])*5,0)</f>
        <v>1</v>
      </c>
      <c r="AS1651">
        <f>ROUNDUP(_xlfn.PERCENTRANK.INC(Table13[Total Spend],Table13[[#This Row],[Total Spend]])*5,0)</f>
        <v>1</v>
      </c>
      <c r="AT1651" t="str">
        <f>Table13[[#This Row],[Recency Score]]&amp;Table13[[#This Row],[Frequency Score]]&amp;Table13[[#This Row],[Monetary Score]]</f>
        <v>311</v>
      </c>
      <c r="AU1651" t="str">
        <f t="shared" si="25"/>
        <v>Needs Attention</v>
      </c>
      <c r="AW1651" s="13">
        <f>DATEDIF(Table13[[#This Row],[Dt_Customer]], Snapshot_Date, "d")</f>
        <v>280</v>
      </c>
      <c r="AX1651" s="13">
        <f>Table13[[#This Row],[CL if today]]/365</f>
        <v>0.76712328767123283</v>
      </c>
      <c r="AY1651">
        <f>Table13[[#This Row],[Total Number of Purchases]]/Table13[[#This Row],[Corrected CL]]</f>
        <v>6.5178571428571432</v>
      </c>
      <c r="AZ1651">
        <f>Table13[[#This Row],[Average Order Value (AOV)]]*Table13[[#This Row],[Freq per Year]]</f>
        <v>43.017857142857146</v>
      </c>
      <c r="BA1651">
        <f>Table13[[#This Row],[Total Spend]]/Table13[[#This Row],[Corrected CL]]</f>
        <v>43.017857142857146</v>
      </c>
      <c r="BB1651">
        <v>242.03900709219857</v>
      </c>
      <c r="BC1651" s="1">
        <f>Table13[[#This Row],[Dt_Customer]]+Table13[[#This Row],[Recency]]</f>
        <v>41686</v>
      </c>
      <c r="BD1651" s="16" t="str">
        <f>IF(COUNTIF(A:A, A1651) &gt; 1, "Duplicate", "Unique")</f>
        <v>Unique</v>
      </c>
    </row>
    <row r="1652" spans="1:56" x14ac:dyDescent="0.3">
      <c r="A1652">
        <v>7327</v>
      </c>
      <c r="B1652">
        <v>1959</v>
      </c>
      <c r="C1652" t="s">
        <v>37</v>
      </c>
      <c r="D1652" t="s">
        <v>33</v>
      </c>
      <c r="E1652">
        <v>36732</v>
      </c>
      <c r="F1652">
        <v>1</v>
      </c>
      <c r="G1652">
        <v>1</v>
      </c>
      <c r="H1652" s="1">
        <v>41637</v>
      </c>
      <c r="I1652">
        <v>71</v>
      </c>
      <c r="J1652">
        <v>21</v>
      </c>
      <c r="K1652">
        <v>5</v>
      </c>
      <c r="L1652">
        <v>3</v>
      </c>
      <c r="M1652">
        <v>10</v>
      </c>
      <c r="N1652">
        <v>1</v>
      </c>
      <c r="O1652">
        <v>7</v>
      </c>
      <c r="P1652">
        <f>IF(Table13[[#This Row],[MntWines]] = 0,"",Table13[[#This Row],[MntWines]])</f>
        <v>21</v>
      </c>
      <c r="Q1652">
        <f>IF(Table13[[#This Row],[MntFruits]] = 0, "",Table13[[#This Row],[MntFruits]])</f>
        <v>5</v>
      </c>
      <c r="R1652">
        <f>IF(Table13[[#This Row],[MntMeatProducts]] = 0, "",Table13[[#This Row],[MntMeatProducts]])</f>
        <v>3</v>
      </c>
      <c r="S1652">
        <f>IF(Table13[[#This Row],[MntFishProducts]] = 0, "",Table13[[#This Row],[MntFishProducts]])</f>
        <v>10</v>
      </c>
      <c r="T1652">
        <f>IF(Table13[[#This Row],[MntSweetProducts]] = 0, "",Table13[[#This Row],[MntSweetProducts]])</f>
        <v>1</v>
      </c>
      <c r="U1652">
        <f>IF(Table13[[#This Row],[MntGoldProds]] = 0, "",Table13[[#This Row],[MntGoldProds]])</f>
        <v>7</v>
      </c>
      <c r="V1652">
        <v>3</v>
      </c>
      <c r="W1652">
        <v>1</v>
      </c>
      <c r="X1652">
        <v>1</v>
      </c>
      <c r="Y1652">
        <v>4</v>
      </c>
      <c r="Z1652">
        <v>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 t="s">
        <v>30</v>
      </c>
      <c r="AI1652" s="13">
        <f>SUM(Table13[[#This Row],[MntWines]:[MntGoldProds]])</f>
        <v>47</v>
      </c>
      <c r="AJ1652" s="13">
        <f>AVERAGE(Table13[[#This Row],[MntWines]:[MntGoldProds]])</f>
        <v>7.833333333333333</v>
      </c>
      <c r="AK1652">
        <f>IF(Table13[[#This Row],[Total Number of Purchases]]=0,0,Table13[[#This Row],[Total Spend]]/Table13[[#This Row],[Total Number of Purchases]])</f>
        <v>5.2222222222222223</v>
      </c>
      <c r="AM1652">
        <f>SUM(Table13[[#This Row],[NumDealsPurchases]:[NumStorePurchases]])</f>
        <v>9</v>
      </c>
      <c r="AN1652" s="14">
        <f>Snapshot_Date-Table13[[#This Row],[Dt_Customer]]</f>
        <v>279</v>
      </c>
      <c r="AP1652" s="13">
        <f>Table13[[#This Row],[NumDealsPurchases]]/Table13[[#This Row],[Total Number of Purchases]]*100</f>
        <v>33.333333333333329</v>
      </c>
      <c r="AQ1652">
        <f>6-ROUNDUP(_xlfn.PERCENTRANK.INC(Table13[Recency],Table13[[#This Row],[Recency]])*5, 0)</f>
        <v>2</v>
      </c>
      <c r="AR1652">
        <f>ROUNDUP(_xlfn.PERCENTRANK.INC(Table13[Total Number of Purchases],Table13[[#This Row],[Total Number of Purchases]])*5,0)</f>
        <v>2</v>
      </c>
      <c r="AS1652">
        <f>ROUNDUP(_xlfn.PERCENTRANK.INC(Table13[Total Spend],Table13[[#This Row],[Total Spend]])*5,0)</f>
        <v>1</v>
      </c>
      <c r="AT1652" t="str">
        <f>Table13[[#This Row],[Recency Score]]&amp;Table13[[#This Row],[Frequency Score]]&amp;Table13[[#This Row],[Monetary Score]]</f>
        <v>221</v>
      </c>
      <c r="AU1652" t="str">
        <f t="shared" si="25"/>
        <v>About to Sleep</v>
      </c>
      <c r="AW1652" s="13">
        <f>DATEDIF(Table13[[#This Row],[Dt_Customer]], Snapshot_Date, "d")</f>
        <v>279</v>
      </c>
      <c r="AX1652" s="13">
        <f>Table13[[#This Row],[CL if today]]/365</f>
        <v>0.76438356164383559</v>
      </c>
      <c r="AY1652">
        <f>Table13[[#This Row],[Total Number of Purchases]]/Table13[[#This Row],[Corrected CL]]</f>
        <v>11.774193548387098</v>
      </c>
      <c r="AZ1652">
        <f>Table13[[#This Row],[Average Order Value (AOV)]]*Table13[[#This Row],[Freq per Year]]</f>
        <v>61.487455197132626</v>
      </c>
      <c r="BA1652">
        <f>Table13[[#This Row],[Total Spend]]/Table13[[#This Row],[Corrected CL]]</f>
        <v>61.487455197132618</v>
      </c>
      <c r="BB1652">
        <v>177.95373665480429</v>
      </c>
      <c r="BC1652" s="1">
        <f>Table13[[#This Row],[Dt_Customer]]+Table13[[#This Row],[Recency]]</f>
        <v>41708</v>
      </c>
      <c r="BD1652" s="16" t="str">
        <f>IF(COUNTIF(A:A, A1652) &gt; 1, "Duplicate", "Unique")</f>
        <v>Unique</v>
      </c>
    </row>
    <row r="1653" spans="1:56" x14ac:dyDescent="0.3">
      <c r="A1653">
        <v>1065</v>
      </c>
      <c r="B1653">
        <v>1963</v>
      </c>
      <c r="C1653" t="s">
        <v>28</v>
      </c>
      <c r="D1653" t="s">
        <v>31</v>
      </c>
      <c r="E1653">
        <v>80695</v>
      </c>
      <c r="F1653">
        <v>0</v>
      </c>
      <c r="G1653">
        <v>0</v>
      </c>
      <c r="H1653" s="1">
        <v>41637</v>
      </c>
      <c r="I1653">
        <v>85</v>
      </c>
      <c r="J1653">
        <v>557</v>
      </c>
      <c r="K1653">
        <v>129</v>
      </c>
      <c r="L1653">
        <v>984</v>
      </c>
      <c r="M1653">
        <v>193</v>
      </c>
      <c r="N1653">
        <v>37</v>
      </c>
      <c r="O1653">
        <v>18</v>
      </c>
      <c r="P1653">
        <f>IF(Table13[[#This Row],[MntWines]] = 0,"",Table13[[#This Row],[MntWines]])</f>
        <v>557</v>
      </c>
      <c r="Q1653">
        <f>IF(Table13[[#This Row],[MntFruits]] = 0, "",Table13[[#This Row],[MntFruits]])</f>
        <v>129</v>
      </c>
      <c r="R1653">
        <f>IF(Table13[[#This Row],[MntMeatProducts]] = 0, "",Table13[[#This Row],[MntMeatProducts]])</f>
        <v>984</v>
      </c>
      <c r="S1653">
        <f>IF(Table13[[#This Row],[MntFishProducts]] = 0, "",Table13[[#This Row],[MntFishProducts]])</f>
        <v>193</v>
      </c>
      <c r="T1653">
        <f>IF(Table13[[#This Row],[MntSweetProducts]] = 0, "",Table13[[#This Row],[MntSweetProducts]])</f>
        <v>37</v>
      </c>
      <c r="U1653">
        <f>IF(Table13[[#This Row],[MntGoldProds]] = 0, "",Table13[[#This Row],[MntGoldProds]])</f>
        <v>18</v>
      </c>
      <c r="V1653">
        <v>1</v>
      </c>
      <c r="W1653">
        <v>5</v>
      </c>
      <c r="X1653">
        <v>8</v>
      </c>
      <c r="Y1653">
        <v>5</v>
      </c>
      <c r="Z1653">
        <v>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t="s">
        <v>34</v>
      </c>
      <c r="AI1653" s="13">
        <f>SUM(Table13[[#This Row],[MntWines]:[MntGoldProds]])</f>
        <v>1918</v>
      </c>
      <c r="AJ1653" s="13">
        <f>AVERAGE(Table13[[#This Row],[MntWines]:[MntGoldProds]])</f>
        <v>319.66666666666669</v>
      </c>
      <c r="AK1653">
        <f>IF(Table13[[#This Row],[Total Number of Purchases]]=0,0,Table13[[#This Row],[Total Spend]]/Table13[[#This Row],[Total Number of Purchases]])</f>
        <v>100.94736842105263</v>
      </c>
      <c r="AM1653">
        <f>SUM(Table13[[#This Row],[NumDealsPurchases]:[NumStorePurchases]])</f>
        <v>19</v>
      </c>
      <c r="AN1653" s="14">
        <f>Snapshot_Date-Table13[[#This Row],[Dt_Customer]]</f>
        <v>279</v>
      </c>
      <c r="AP1653" s="13">
        <f>Table13[[#This Row],[NumDealsPurchases]]/Table13[[#This Row],[Total Number of Purchases]]*100</f>
        <v>5.2631578947368416</v>
      </c>
      <c r="AQ1653">
        <f>6-ROUNDUP(_xlfn.PERCENTRANK.INC(Table13[Recency],Table13[[#This Row],[Recency]])*5, 0)</f>
        <v>1</v>
      </c>
      <c r="AR1653">
        <f>ROUNDUP(_xlfn.PERCENTRANK.INC(Table13[Total Number of Purchases],Table13[[#This Row],[Total Number of Purchases]])*5,0)</f>
        <v>4</v>
      </c>
      <c r="AS1653">
        <f>ROUNDUP(_xlfn.PERCENTRANK.INC(Table13[Total Spend],Table13[[#This Row],[Total Spend]])*5,0)</f>
        <v>5</v>
      </c>
      <c r="AT1653" t="str">
        <f>Table13[[#This Row],[Recency Score]]&amp;Table13[[#This Row],[Frequency Score]]&amp;Table13[[#This Row],[Monetary Score]]</f>
        <v>145</v>
      </c>
      <c r="AU1653" t="str">
        <f t="shared" si="25"/>
        <v>Big Spenders</v>
      </c>
      <c r="AW1653" s="13">
        <f>DATEDIF(Table13[[#This Row],[Dt_Customer]], Snapshot_Date, "d")</f>
        <v>279</v>
      </c>
      <c r="AX1653" s="13">
        <f>Table13[[#This Row],[CL if today]]/365</f>
        <v>0.76438356164383559</v>
      </c>
      <c r="AY1653">
        <f>Table13[[#This Row],[Total Number of Purchases]]/Table13[[#This Row],[Corrected CL]]</f>
        <v>24.856630824372761</v>
      </c>
      <c r="AZ1653">
        <f>Table13[[#This Row],[Average Order Value (AOV)]]*Table13[[#This Row],[Freq per Year]]</f>
        <v>2509.2114695340501</v>
      </c>
      <c r="BA1653">
        <f>Table13[[#This Row],[Total Spend]]/Table13[[#This Row],[Corrected CL]]</f>
        <v>2509.2114695340501</v>
      </c>
      <c r="BB1653">
        <v>177.95373665480429</v>
      </c>
      <c r="BC1653" s="1">
        <f>Table13[[#This Row],[Dt_Customer]]+Table13[[#This Row],[Recency]]</f>
        <v>41722</v>
      </c>
      <c r="BD1653" s="16" t="str">
        <f>IF(COUNTIF(A:A, A1653) &gt; 1, "Duplicate", "Unique")</f>
        <v>Unique</v>
      </c>
    </row>
    <row r="1654" spans="1:56" x14ac:dyDescent="0.3">
      <c r="A1654">
        <v>1137</v>
      </c>
      <c r="B1654">
        <v>1964</v>
      </c>
      <c r="C1654" t="s">
        <v>28</v>
      </c>
      <c r="D1654" t="s">
        <v>31</v>
      </c>
      <c r="E1654">
        <v>81246</v>
      </c>
      <c r="F1654">
        <v>0</v>
      </c>
      <c r="G1654">
        <v>0</v>
      </c>
      <c r="H1654" s="1">
        <v>41637</v>
      </c>
      <c r="I1654">
        <v>87</v>
      </c>
      <c r="J1654">
        <v>398</v>
      </c>
      <c r="K1654">
        <v>190</v>
      </c>
      <c r="L1654">
        <v>537</v>
      </c>
      <c r="M1654">
        <v>61</v>
      </c>
      <c r="N1654">
        <v>156</v>
      </c>
      <c r="O1654">
        <v>37</v>
      </c>
      <c r="P1654">
        <f>IF(Table13[[#This Row],[MntWines]] = 0,"",Table13[[#This Row],[MntWines]])</f>
        <v>398</v>
      </c>
      <c r="Q1654">
        <f>IF(Table13[[#This Row],[MntFruits]] = 0, "",Table13[[#This Row],[MntFruits]])</f>
        <v>190</v>
      </c>
      <c r="R1654">
        <f>IF(Table13[[#This Row],[MntMeatProducts]] = 0, "",Table13[[#This Row],[MntMeatProducts]])</f>
        <v>537</v>
      </c>
      <c r="S1654">
        <f>IF(Table13[[#This Row],[MntFishProducts]] = 0, "",Table13[[#This Row],[MntFishProducts]])</f>
        <v>61</v>
      </c>
      <c r="T1654">
        <f>IF(Table13[[#This Row],[MntSweetProducts]] = 0, "",Table13[[#This Row],[MntSweetProducts]])</f>
        <v>156</v>
      </c>
      <c r="U1654">
        <f>IF(Table13[[#This Row],[MntGoldProds]] = 0, "",Table13[[#This Row],[MntGoldProds]])</f>
        <v>37</v>
      </c>
      <c r="V1654">
        <v>1</v>
      </c>
      <c r="W1654">
        <v>4</v>
      </c>
      <c r="X1654">
        <v>5</v>
      </c>
      <c r="Y1654">
        <v>7</v>
      </c>
      <c r="Z1654">
        <v>1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 t="s">
        <v>30</v>
      </c>
      <c r="AI1654" s="13">
        <f>SUM(Table13[[#This Row],[MntWines]:[MntGoldProds]])</f>
        <v>1379</v>
      </c>
      <c r="AJ1654" s="13">
        <f>AVERAGE(Table13[[#This Row],[MntWines]:[MntGoldProds]])</f>
        <v>229.83333333333334</v>
      </c>
      <c r="AK1654">
        <f>IF(Table13[[#This Row],[Total Number of Purchases]]=0,0,Table13[[#This Row],[Total Spend]]/Table13[[#This Row],[Total Number of Purchases]])</f>
        <v>81.117647058823536</v>
      </c>
      <c r="AM1654">
        <f>SUM(Table13[[#This Row],[NumDealsPurchases]:[NumStorePurchases]])</f>
        <v>17</v>
      </c>
      <c r="AN1654" s="14">
        <f>Snapshot_Date-Table13[[#This Row],[Dt_Customer]]</f>
        <v>279</v>
      </c>
      <c r="AP1654" s="13">
        <f>Table13[[#This Row],[NumDealsPurchases]]/Table13[[#This Row],[Total Number of Purchases]]*100</f>
        <v>5.8823529411764701</v>
      </c>
      <c r="AQ1654">
        <f>6-ROUNDUP(_xlfn.PERCENTRANK.INC(Table13[Recency],Table13[[#This Row],[Recency]])*5, 0)</f>
        <v>1</v>
      </c>
      <c r="AR1654">
        <f>ROUNDUP(_xlfn.PERCENTRANK.INC(Table13[Total Number of Purchases],Table13[[#This Row],[Total Number of Purchases]])*5,0)</f>
        <v>3</v>
      </c>
      <c r="AS1654">
        <f>ROUNDUP(_xlfn.PERCENTRANK.INC(Table13[Total Spend],Table13[[#This Row],[Total Spend]])*5,0)</f>
        <v>5</v>
      </c>
      <c r="AT1654" t="str">
        <f>Table13[[#This Row],[Recency Score]]&amp;Table13[[#This Row],[Frequency Score]]&amp;Table13[[#This Row],[Monetary Score]]</f>
        <v>135</v>
      </c>
      <c r="AU1654" t="str">
        <f t="shared" si="25"/>
        <v>Big Spenders</v>
      </c>
      <c r="AW1654" s="13">
        <f>DATEDIF(Table13[[#This Row],[Dt_Customer]], Snapshot_Date, "d")</f>
        <v>279</v>
      </c>
      <c r="AX1654" s="13">
        <f>Table13[[#This Row],[CL if today]]/365</f>
        <v>0.76438356164383559</v>
      </c>
      <c r="AY1654">
        <f>Table13[[#This Row],[Total Number of Purchases]]/Table13[[#This Row],[Corrected CL]]</f>
        <v>22.240143369175627</v>
      </c>
      <c r="AZ1654">
        <f>Table13[[#This Row],[Average Order Value (AOV)]]*Table13[[#This Row],[Freq per Year]]</f>
        <v>1804.068100358423</v>
      </c>
      <c r="BA1654">
        <f>Table13[[#This Row],[Total Spend]]/Table13[[#This Row],[Corrected CL]]</f>
        <v>1804.068100358423</v>
      </c>
      <c r="BB1654">
        <v>242.03900709219857</v>
      </c>
      <c r="BC1654" s="1">
        <f>Table13[[#This Row],[Dt_Customer]]+Table13[[#This Row],[Recency]]</f>
        <v>41724</v>
      </c>
      <c r="BD1654" s="16" t="str">
        <f>IF(COUNTIF(A:A, A1654) &gt; 1, "Duplicate", "Unique")</f>
        <v>Unique</v>
      </c>
    </row>
    <row r="1655" spans="1:56" x14ac:dyDescent="0.3">
      <c r="A1655">
        <v>6215</v>
      </c>
      <c r="B1655">
        <v>1977</v>
      </c>
      <c r="C1655" t="s">
        <v>28</v>
      </c>
      <c r="D1655" t="s">
        <v>33</v>
      </c>
      <c r="E1655">
        <v>31353</v>
      </c>
      <c r="F1655">
        <v>1</v>
      </c>
      <c r="G1655">
        <v>1</v>
      </c>
      <c r="H1655" s="1">
        <v>41637</v>
      </c>
      <c r="I1655">
        <v>24</v>
      </c>
      <c r="J1655">
        <v>10</v>
      </c>
      <c r="K1655">
        <v>0</v>
      </c>
      <c r="L1655">
        <v>10</v>
      </c>
      <c r="M1655">
        <v>3</v>
      </c>
      <c r="N1655">
        <v>1</v>
      </c>
      <c r="O1655">
        <v>7</v>
      </c>
      <c r="P1655">
        <f>IF(Table13[[#This Row],[MntWines]] = 0,"",Table13[[#This Row],[MntWines]])</f>
        <v>10</v>
      </c>
      <c r="Q1655" t="str">
        <f>IF(Table13[[#This Row],[MntFruits]] = 0, "",Table13[[#This Row],[MntFruits]])</f>
        <v/>
      </c>
      <c r="R1655">
        <f>IF(Table13[[#This Row],[MntMeatProducts]] = 0, "",Table13[[#This Row],[MntMeatProducts]])</f>
        <v>10</v>
      </c>
      <c r="S1655">
        <f>IF(Table13[[#This Row],[MntFishProducts]] = 0, "",Table13[[#This Row],[MntFishProducts]])</f>
        <v>3</v>
      </c>
      <c r="T1655">
        <f>IF(Table13[[#This Row],[MntSweetProducts]] = 0, "",Table13[[#This Row],[MntSweetProducts]])</f>
        <v>1</v>
      </c>
      <c r="U1655">
        <f>IF(Table13[[#This Row],[MntGoldProds]] = 0, "",Table13[[#This Row],[MntGoldProds]])</f>
        <v>7</v>
      </c>
      <c r="V1655">
        <v>2</v>
      </c>
      <c r="W1655">
        <v>1</v>
      </c>
      <c r="X1655">
        <v>1</v>
      </c>
      <c r="Y1655">
        <v>2</v>
      </c>
      <c r="Z1655">
        <v>8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 t="s">
        <v>43</v>
      </c>
      <c r="AI1655" s="13">
        <f>SUM(Table13[[#This Row],[MntWines]:[MntGoldProds]])</f>
        <v>31</v>
      </c>
      <c r="AJ1655" s="13">
        <f>AVERAGE(Table13[[#This Row],[MntWines]:[MntGoldProds]])</f>
        <v>5.166666666666667</v>
      </c>
      <c r="AK1655">
        <f>IF(Table13[[#This Row],[Total Number of Purchases]]=0,0,Table13[[#This Row],[Total Spend]]/Table13[[#This Row],[Total Number of Purchases]])</f>
        <v>5.166666666666667</v>
      </c>
      <c r="AM1655">
        <f>SUM(Table13[[#This Row],[NumDealsPurchases]:[NumStorePurchases]])</f>
        <v>6</v>
      </c>
      <c r="AN1655" s="14">
        <f>Snapshot_Date-Table13[[#This Row],[Dt_Customer]]</f>
        <v>279</v>
      </c>
      <c r="AP1655" s="13">
        <f>Table13[[#This Row],[NumDealsPurchases]]/Table13[[#This Row],[Total Number of Purchases]]*100</f>
        <v>33.333333333333329</v>
      </c>
      <c r="AQ1655">
        <f>6-ROUNDUP(_xlfn.PERCENTRANK.INC(Table13[Recency],Table13[[#This Row],[Recency]])*5, 0)</f>
        <v>4</v>
      </c>
      <c r="AR1655">
        <f>ROUNDUP(_xlfn.PERCENTRANK.INC(Table13[Total Number of Purchases],Table13[[#This Row],[Total Number of Purchases]])*5,0)</f>
        <v>1</v>
      </c>
      <c r="AS1655">
        <f>ROUNDUP(_xlfn.PERCENTRANK.INC(Table13[Total Spend],Table13[[#This Row],[Total Spend]])*5,0)</f>
        <v>1</v>
      </c>
      <c r="AT1655" t="str">
        <f>Table13[[#This Row],[Recency Score]]&amp;Table13[[#This Row],[Frequency Score]]&amp;Table13[[#This Row],[Monetary Score]]</f>
        <v>411</v>
      </c>
      <c r="AU1655" t="str">
        <f t="shared" si="25"/>
        <v>Potential Loyalists</v>
      </c>
      <c r="AW1655" s="13">
        <f>DATEDIF(Table13[[#This Row],[Dt_Customer]], Snapshot_Date, "d")</f>
        <v>279</v>
      </c>
      <c r="AX1655" s="13">
        <f>Table13[[#This Row],[CL if today]]/365</f>
        <v>0.76438356164383559</v>
      </c>
      <c r="AY1655">
        <f>Table13[[#This Row],[Total Number of Purchases]]/Table13[[#This Row],[Corrected CL]]</f>
        <v>7.849462365591398</v>
      </c>
      <c r="AZ1655">
        <f>Table13[[#This Row],[Average Order Value (AOV)]]*Table13[[#This Row],[Freq per Year]]</f>
        <v>40.555555555555557</v>
      </c>
      <c r="BA1655">
        <f>Table13[[#This Row],[Total Spend]]/Table13[[#This Row],[Corrected CL]]</f>
        <v>40.555555555555557</v>
      </c>
      <c r="BB1655">
        <v>1569.1103202846975</v>
      </c>
      <c r="BC1655" s="1">
        <f>Table13[[#This Row],[Dt_Customer]]+Table13[[#This Row],[Recency]]</f>
        <v>41661</v>
      </c>
      <c r="BD1655" s="16" t="str">
        <f>IF(COUNTIF(A:A, A1655) &gt; 1, "Duplicate", "Unique")</f>
        <v>Unique</v>
      </c>
    </row>
    <row r="1656" spans="1:56" x14ac:dyDescent="0.3">
      <c r="A1656">
        <v>7224</v>
      </c>
      <c r="B1656">
        <v>1977</v>
      </c>
      <c r="C1656" t="s">
        <v>28</v>
      </c>
      <c r="D1656" t="s">
        <v>33</v>
      </c>
      <c r="E1656">
        <v>31353</v>
      </c>
      <c r="F1656">
        <v>1</v>
      </c>
      <c r="G1656">
        <v>1</v>
      </c>
      <c r="H1656" s="1">
        <v>41637</v>
      </c>
      <c r="I1656">
        <v>24</v>
      </c>
      <c r="J1656">
        <v>10</v>
      </c>
      <c r="K1656">
        <v>0</v>
      </c>
      <c r="L1656">
        <v>10</v>
      </c>
      <c r="M1656">
        <v>3</v>
      </c>
      <c r="N1656">
        <v>1</v>
      </c>
      <c r="O1656">
        <v>7</v>
      </c>
      <c r="P1656">
        <f>IF(Table13[[#This Row],[MntWines]] = 0,"",Table13[[#This Row],[MntWines]])</f>
        <v>10</v>
      </c>
      <c r="Q1656" t="str">
        <f>IF(Table13[[#This Row],[MntFruits]] = 0, "",Table13[[#This Row],[MntFruits]])</f>
        <v/>
      </c>
      <c r="R1656">
        <f>IF(Table13[[#This Row],[MntMeatProducts]] = 0, "",Table13[[#This Row],[MntMeatProducts]])</f>
        <v>10</v>
      </c>
      <c r="S1656">
        <f>IF(Table13[[#This Row],[MntFishProducts]] = 0, "",Table13[[#This Row],[MntFishProducts]])</f>
        <v>3</v>
      </c>
      <c r="T1656">
        <f>IF(Table13[[#This Row],[MntSweetProducts]] = 0, "",Table13[[#This Row],[MntSweetProducts]])</f>
        <v>1</v>
      </c>
      <c r="U1656">
        <f>IF(Table13[[#This Row],[MntGoldProds]] = 0, "",Table13[[#This Row],[MntGoldProds]])</f>
        <v>7</v>
      </c>
      <c r="V1656">
        <v>2</v>
      </c>
      <c r="W1656">
        <v>1</v>
      </c>
      <c r="X1656">
        <v>1</v>
      </c>
      <c r="Y1656">
        <v>2</v>
      </c>
      <c r="Z1656">
        <v>8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 t="s">
        <v>40</v>
      </c>
      <c r="AI1656" s="13">
        <f>SUM(Table13[[#This Row],[MntWines]:[MntGoldProds]])</f>
        <v>31</v>
      </c>
      <c r="AJ1656" s="13">
        <f>AVERAGE(Table13[[#This Row],[MntWines]:[MntGoldProds]])</f>
        <v>5.166666666666667</v>
      </c>
      <c r="AK1656">
        <f>IF(Table13[[#This Row],[Total Number of Purchases]]=0,0,Table13[[#This Row],[Total Spend]]/Table13[[#This Row],[Total Number of Purchases]])</f>
        <v>5.166666666666667</v>
      </c>
      <c r="AM1656">
        <f>SUM(Table13[[#This Row],[NumDealsPurchases]:[NumStorePurchases]])</f>
        <v>6</v>
      </c>
      <c r="AN1656" s="14">
        <f>Snapshot_Date-Table13[[#This Row],[Dt_Customer]]</f>
        <v>279</v>
      </c>
      <c r="AP1656" s="13">
        <f>Table13[[#This Row],[NumDealsPurchases]]/Table13[[#This Row],[Total Number of Purchases]]*100</f>
        <v>33.333333333333329</v>
      </c>
      <c r="AQ1656">
        <f>6-ROUNDUP(_xlfn.PERCENTRANK.INC(Table13[Recency],Table13[[#This Row],[Recency]])*5, 0)</f>
        <v>4</v>
      </c>
      <c r="AR1656">
        <f>ROUNDUP(_xlfn.PERCENTRANK.INC(Table13[Total Number of Purchases],Table13[[#This Row],[Total Number of Purchases]])*5,0)</f>
        <v>1</v>
      </c>
      <c r="AS1656">
        <f>ROUNDUP(_xlfn.PERCENTRANK.INC(Table13[Total Spend],Table13[[#This Row],[Total Spend]])*5,0)</f>
        <v>1</v>
      </c>
      <c r="AT1656" t="str">
        <f>Table13[[#This Row],[Recency Score]]&amp;Table13[[#This Row],[Frequency Score]]&amp;Table13[[#This Row],[Monetary Score]]</f>
        <v>411</v>
      </c>
      <c r="AU1656" t="str">
        <f t="shared" si="25"/>
        <v>Potential Loyalists</v>
      </c>
      <c r="AW1656" s="13">
        <f>DATEDIF(Table13[[#This Row],[Dt_Customer]], Snapshot_Date, "d")</f>
        <v>279</v>
      </c>
      <c r="AX1656" s="13">
        <f>Table13[[#This Row],[CL if today]]/365</f>
        <v>0.76438356164383559</v>
      </c>
      <c r="AY1656">
        <f>Table13[[#This Row],[Total Number of Purchases]]/Table13[[#This Row],[Corrected CL]]</f>
        <v>7.849462365591398</v>
      </c>
      <c r="AZ1656">
        <f>Table13[[#This Row],[Average Order Value (AOV)]]*Table13[[#This Row],[Freq per Year]]</f>
        <v>40.555555555555557</v>
      </c>
      <c r="BA1656">
        <f>Table13[[#This Row],[Total Spend]]/Table13[[#This Row],[Corrected CL]]</f>
        <v>40.555555555555557</v>
      </c>
      <c r="BB1656">
        <v>85.729537366548044</v>
      </c>
      <c r="BC1656" s="1">
        <f>Table13[[#This Row],[Dt_Customer]]+Table13[[#This Row],[Recency]]</f>
        <v>41661</v>
      </c>
      <c r="BD1656" s="16" t="str">
        <f>IF(COUNTIF(A:A, A1656) &gt; 1, "Duplicate", "Unique")</f>
        <v>Unique</v>
      </c>
    </row>
    <row r="1657" spans="1:56" x14ac:dyDescent="0.3">
      <c r="A1657">
        <v>5300</v>
      </c>
      <c r="B1657">
        <v>1973</v>
      </c>
      <c r="C1657" t="s">
        <v>41</v>
      </c>
      <c r="D1657" t="s">
        <v>33</v>
      </c>
      <c r="E1657">
        <v>38961</v>
      </c>
      <c r="F1657">
        <v>1</v>
      </c>
      <c r="G1657">
        <v>0</v>
      </c>
      <c r="H1657" s="1">
        <v>41638</v>
      </c>
      <c r="I1657">
        <v>60</v>
      </c>
      <c r="J1657">
        <v>19</v>
      </c>
      <c r="K1657">
        <v>7</v>
      </c>
      <c r="L1657">
        <v>19</v>
      </c>
      <c r="M1657">
        <v>0</v>
      </c>
      <c r="N1657">
        <v>1</v>
      </c>
      <c r="O1657">
        <v>24</v>
      </c>
      <c r="P1657">
        <f>IF(Table13[[#This Row],[MntWines]] = 0,"",Table13[[#This Row],[MntWines]])</f>
        <v>19</v>
      </c>
      <c r="Q1657">
        <f>IF(Table13[[#This Row],[MntFruits]] = 0, "",Table13[[#This Row],[MntFruits]])</f>
        <v>7</v>
      </c>
      <c r="R1657">
        <f>IF(Table13[[#This Row],[MntMeatProducts]] = 0, "",Table13[[#This Row],[MntMeatProducts]])</f>
        <v>19</v>
      </c>
      <c r="S1657" t="str">
        <f>IF(Table13[[#This Row],[MntFishProducts]] = 0, "",Table13[[#This Row],[MntFishProducts]])</f>
        <v/>
      </c>
      <c r="T1657">
        <f>IF(Table13[[#This Row],[MntSweetProducts]] = 0, "",Table13[[#This Row],[MntSweetProducts]])</f>
        <v>1</v>
      </c>
      <c r="U1657">
        <f>IF(Table13[[#This Row],[MntGoldProds]] = 0, "",Table13[[#This Row],[MntGoldProds]])</f>
        <v>24</v>
      </c>
      <c r="V1657">
        <v>1</v>
      </c>
      <c r="W1657">
        <v>2</v>
      </c>
      <c r="X1657">
        <v>1</v>
      </c>
      <c r="Y1657">
        <v>2</v>
      </c>
      <c r="Z1657">
        <v>7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s">
        <v>30</v>
      </c>
      <c r="AI1657" s="13">
        <f>SUM(Table13[[#This Row],[MntWines]:[MntGoldProds]])</f>
        <v>70</v>
      </c>
      <c r="AJ1657" s="13">
        <f>AVERAGE(Table13[[#This Row],[MntWines]:[MntGoldProds]])</f>
        <v>11.666666666666666</v>
      </c>
      <c r="AK1657">
        <f>IF(Table13[[#This Row],[Total Number of Purchases]]=0,0,Table13[[#This Row],[Total Spend]]/Table13[[#This Row],[Total Number of Purchases]])</f>
        <v>11.666666666666666</v>
      </c>
      <c r="AM1657">
        <f>SUM(Table13[[#This Row],[NumDealsPurchases]:[NumStorePurchases]])</f>
        <v>6</v>
      </c>
      <c r="AN1657" s="14">
        <f>Snapshot_Date-Table13[[#This Row],[Dt_Customer]]</f>
        <v>278</v>
      </c>
      <c r="AP1657" s="13">
        <f>Table13[[#This Row],[NumDealsPurchases]]/Table13[[#This Row],[Total Number of Purchases]]*100</f>
        <v>16.666666666666664</v>
      </c>
      <c r="AQ1657">
        <f>6-ROUNDUP(_xlfn.PERCENTRANK.INC(Table13[Recency],Table13[[#This Row],[Recency]])*5, 0)</f>
        <v>2</v>
      </c>
      <c r="AR1657">
        <f>ROUNDUP(_xlfn.PERCENTRANK.INC(Table13[Total Number of Purchases],Table13[[#This Row],[Total Number of Purchases]])*5,0)</f>
        <v>1</v>
      </c>
      <c r="AS1657">
        <f>ROUNDUP(_xlfn.PERCENTRANK.INC(Table13[Total Spend],Table13[[#This Row],[Total Spend]])*5,0)</f>
        <v>2</v>
      </c>
      <c r="AT1657" t="str">
        <f>Table13[[#This Row],[Recency Score]]&amp;Table13[[#This Row],[Frequency Score]]&amp;Table13[[#This Row],[Monetary Score]]</f>
        <v>212</v>
      </c>
      <c r="AU1657" t="str">
        <f t="shared" si="25"/>
        <v>About to Sleep</v>
      </c>
      <c r="AW1657" s="13">
        <f>DATEDIF(Table13[[#This Row],[Dt_Customer]], Snapshot_Date, "d")</f>
        <v>278</v>
      </c>
      <c r="AX1657" s="13">
        <f>Table13[[#This Row],[CL if today]]/365</f>
        <v>0.76164383561643834</v>
      </c>
      <c r="AY1657">
        <f>Table13[[#This Row],[Total Number of Purchases]]/Table13[[#This Row],[Corrected CL]]</f>
        <v>7.8776978417266186</v>
      </c>
      <c r="AZ1657">
        <f>Table13[[#This Row],[Average Order Value (AOV)]]*Table13[[#This Row],[Freq per Year]]</f>
        <v>91.906474820143885</v>
      </c>
      <c r="BA1657">
        <f>Table13[[#This Row],[Total Spend]]/Table13[[#This Row],[Corrected CL]]</f>
        <v>91.906474820143885</v>
      </c>
      <c r="BB1657">
        <v>43.017857142857146</v>
      </c>
      <c r="BC1657" s="1">
        <f>Table13[[#This Row],[Dt_Customer]]+Table13[[#This Row],[Recency]]</f>
        <v>41698</v>
      </c>
      <c r="BD1657" s="16" t="str">
        <f>IF(COUNTIF(A:A, A1657) &gt; 1, "Duplicate", "Unique")</f>
        <v>Unique</v>
      </c>
    </row>
    <row r="1658" spans="1:56" x14ac:dyDescent="0.3">
      <c r="A1658">
        <v>1542</v>
      </c>
      <c r="B1658">
        <v>1975</v>
      </c>
      <c r="C1658" t="s">
        <v>28</v>
      </c>
      <c r="D1658" t="s">
        <v>31</v>
      </c>
      <c r="E1658">
        <v>56243</v>
      </c>
      <c r="F1658">
        <v>1</v>
      </c>
      <c r="G1658">
        <v>2</v>
      </c>
      <c r="H1658" s="1">
        <v>41638</v>
      </c>
      <c r="I1658">
        <v>26</v>
      </c>
      <c r="J1658">
        <v>347</v>
      </c>
      <c r="K1658">
        <v>0</v>
      </c>
      <c r="L1658">
        <v>35</v>
      </c>
      <c r="M1658">
        <v>4</v>
      </c>
      <c r="N1658">
        <v>3</v>
      </c>
      <c r="O1658">
        <v>7</v>
      </c>
      <c r="P1658">
        <f>IF(Table13[[#This Row],[MntWines]] = 0,"",Table13[[#This Row],[MntWines]])</f>
        <v>347</v>
      </c>
      <c r="Q1658" t="str">
        <f>IF(Table13[[#This Row],[MntFruits]] = 0, "",Table13[[#This Row],[MntFruits]])</f>
        <v/>
      </c>
      <c r="R1658">
        <f>IF(Table13[[#This Row],[MntMeatProducts]] = 0, "",Table13[[#This Row],[MntMeatProducts]])</f>
        <v>35</v>
      </c>
      <c r="S1658">
        <f>IF(Table13[[#This Row],[MntFishProducts]] = 0, "",Table13[[#This Row],[MntFishProducts]])</f>
        <v>4</v>
      </c>
      <c r="T1658">
        <f>IF(Table13[[#This Row],[MntSweetProducts]] = 0, "",Table13[[#This Row],[MntSweetProducts]])</f>
        <v>3</v>
      </c>
      <c r="U1658">
        <f>IF(Table13[[#This Row],[MntGoldProds]] = 0, "",Table13[[#This Row],[MntGoldProds]])</f>
        <v>7</v>
      </c>
      <c r="V1658">
        <v>6</v>
      </c>
      <c r="W1658">
        <v>4</v>
      </c>
      <c r="X1658">
        <v>2</v>
      </c>
      <c r="Y1658">
        <v>8</v>
      </c>
      <c r="Z1658">
        <v>5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s">
        <v>34</v>
      </c>
      <c r="AI1658" s="13">
        <f>SUM(Table13[[#This Row],[MntWines]:[MntGoldProds]])</f>
        <v>396</v>
      </c>
      <c r="AJ1658" s="13">
        <f>AVERAGE(Table13[[#This Row],[MntWines]:[MntGoldProds]])</f>
        <v>66</v>
      </c>
      <c r="AK1658">
        <f>IF(Table13[[#This Row],[Total Number of Purchases]]=0,0,Table13[[#This Row],[Total Spend]]/Table13[[#This Row],[Total Number of Purchases]])</f>
        <v>19.8</v>
      </c>
      <c r="AM1658">
        <f>SUM(Table13[[#This Row],[NumDealsPurchases]:[NumStorePurchases]])</f>
        <v>20</v>
      </c>
      <c r="AN1658" s="14">
        <f>Snapshot_Date-Table13[[#This Row],[Dt_Customer]]</f>
        <v>278</v>
      </c>
      <c r="AP1658" s="13">
        <f>Table13[[#This Row],[NumDealsPurchases]]/Table13[[#This Row],[Total Number of Purchases]]*100</f>
        <v>30</v>
      </c>
      <c r="AQ1658">
        <f>6-ROUNDUP(_xlfn.PERCENTRANK.INC(Table13[Recency],Table13[[#This Row],[Recency]])*5, 0)</f>
        <v>4</v>
      </c>
      <c r="AR1658">
        <f>ROUNDUP(_xlfn.PERCENTRANK.INC(Table13[Total Number of Purchases],Table13[[#This Row],[Total Number of Purchases]])*5,0)</f>
        <v>4</v>
      </c>
      <c r="AS1658">
        <f>ROUNDUP(_xlfn.PERCENTRANK.INC(Table13[Total Spend],Table13[[#This Row],[Total Spend]])*5,0)</f>
        <v>3</v>
      </c>
      <c r="AT1658" t="str">
        <f>Table13[[#This Row],[Recency Score]]&amp;Table13[[#This Row],[Frequency Score]]&amp;Table13[[#This Row],[Monetary Score]]</f>
        <v>443</v>
      </c>
      <c r="AU1658" t="str">
        <f t="shared" si="25"/>
        <v>Potential Loyalists</v>
      </c>
      <c r="AW1658" s="13">
        <f>DATEDIF(Table13[[#This Row],[Dt_Customer]], Snapshot_Date, "d")</f>
        <v>278</v>
      </c>
      <c r="AX1658" s="13">
        <f>Table13[[#This Row],[CL if today]]/365</f>
        <v>0.76164383561643834</v>
      </c>
      <c r="AY1658">
        <f>Table13[[#This Row],[Total Number of Purchases]]/Table13[[#This Row],[Corrected CL]]</f>
        <v>26.258992805755398</v>
      </c>
      <c r="AZ1658">
        <f>Table13[[#This Row],[Average Order Value (AOV)]]*Table13[[#This Row],[Freq per Year]]</f>
        <v>519.92805755395693</v>
      </c>
      <c r="BA1658">
        <f>Table13[[#This Row],[Total Spend]]/Table13[[#This Row],[Corrected CL]]</f>
        <v>519.92805755395682</v>
      </c>
      <c r="BB1658">
        <v>2509.2114695340501</v>
      </c>
      <c r="BC1658" s="1">
        <f>Table13[[#This Row],[Dt_Customer]]+Table13[[#This Row],[Recency]]</f>
        <v>41664</v>
      </c>
      <c r="BD1658" s="16" t="str">
        <f>IF(COUNTIF(A:A, A1658) &gt; 1, "Duplicate", "Unique")</f>
        <v>Unique</v>
      </c>
    </row>
    <row r="1659" spans="1:56" x14ac:dyDescent="0.3">
      <c r="A1659">
        <v>3139</v>
      </c>
      <c r="B1659">
        <v>1982</v>
      </c>
      <c r="C1659" t="s">
        <v>38</v>
      </c>
      <c r="D1659" t="s">
        <v>31</v>
      </c>
      <c r="E1659">
        <v>74116</v>
      </c>
      <c r="F1659">
        <v>0</v>
      </c>
      <c r="G1659">
        <v>0</v>
      </c>
      <c r="H1659" s="1">
        <v>41638</v>
      </c>
      <c r="I1659">
        <v>53</v>
      </c>
      <c r="J1659">
        <v>871</v>
      </c>
      <c r="K1659">
        <v>111</v>
      </c>
      <c r="L1659">
        <v>704</v>
      </c>
      <c r="M1659">
        <v>145</v>
      </c>
      <c r="N1659">
        <v>55</v>
      </c>
      <c r="O1659">
        <v>166</v>
      </c>
      <c r="P1659">
        <f>IF(Table13[[#This Row],[MntWines]] = 0,"",Table13[[#This Row],[MntWines]])</f>
        <v>871</v>
      </c>
      <c r="Q1659">
        <f>IF(Table13[[#This Row],[MntFruits]] = 0, "",Table13[[#This Row],[MntFruits]])</f>
        <v>111</v>
      </c>
      <c r="R1659">
        <f>IF(Table13[[#This Row],[MntMeatProducts]] = 0, "",Table13[[#This Row],[MntMeatProducts]])</f>
        <v>704</v>
      </c>
      <c r="S1659">
        <f>IF(Table13[[#This Row],[MntFishProducts]] = 0, "",Table13[[#This Row],[MntFishProducts]])</f>
        <v>145</v>
      </c>
      <c r="T1659">
        <f>IF(Table13[[#This Row],[MntSweetProducts]] = 0, "",Table13[[#This Row],[MntSweetProducts]])</f>
        <v>55</v>
      </c>
      <c r="U1659">
        <f>IF(Table13[[#This Row],[MntGoldProds]] = 0, "",Table13[[#This Row],[MntGoldProds]])</f>
        <v>166</v>
      </c>
      <c r="V1659">
        <v>1</v>
      </c>
      <c r="W1659">
        <v>4</v>
      </c>
      <c r="X1659">
        <v>4</v>
      </c>
      <c r="Y1659">
        <v>10</v>
      </c>
      <c r="Z1659">
        <v>2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 t="s">
        <v>43</v>
      </c>
      <c r="AI1659" s="13">
        <f>SUM(Table13[[#This Row],[MntWines]:[MntGoldProds]])</f>
        <v>2052</v>
      </c>
      <c r="AJ1659" s="13">
        <f>AVERAGE(Table13[[#This Row],[MntWines]:[MntGoldProds]])</f>
        <v>342</v>
      </c>
      <c r="AK1659">
        <f>IF(Table13[[#This Row],[Total Number of Purchases]]=0,0,Table13[[#This Row],[Total Spend]]/Table13[[#This Row],[Total Number of Purchases]])</f>
        <v>108</v>
      </c>
      <c r="AM1659">
        <f>SUM(Table13[[#This Row],[NumDealsPurchases]:[NumStorePurchases]])</f>
        <v>19</v>
      </c>
      <c r="AN1659" s="14">
        <f>Snapshot_Date-Table13[[#This Row],[Dt_Customer]]</f>
        <v>278</v>
      </c>
      <c r="AP1659" s="13">
        <f>Table13[[#This Row],[NumDealsPurchases]]/Table13[[#This Row],[Total Number of Purchases]]*100</f>
        <v>5.2631578947368416</v>
      </c>
      <c r="AQ1659">
        <f>6-ROUNDUP(_xlfn.PERCENTRANK.INC(Table13[Recency],Table13[[#This Row],[Recency]])*5, 0)</f>
        <v>3</v>
      </c>
      <c r="AR1659">
        <f>ROUNDUP(_xlfn.PERCENTRANK.INC(Table13[Total Number of Purchases],Table13[[#This Row],[Total Number of Purchases]])*5,0)</f>
        <v>4</v>
      </c>
      <c r="AS1659">
        <f>ROUNDUP(_xlfn.PERCENTRANK.INC(Table13[Total Spend],Table13[[#This Row],[Total Spend]])*5,0)</f>
        <v>5</v>
      </c>
      <c r="AT1659" t="str">
        <f>Table13[[#This Row],[Recency Score]]&amp;Table13[[#This Row],[Frequency Score]]&amp;Table13[[#This Row],[Monetary Score]]</f>
        <v>345</v>
      </c>
      <c r="AU1659" t="str">
        <f t="shared" si="25"/>
        <v>Big Spenders</v>
      </c>
      <c r="AW1659" s="13">
        <f>DATEDIF(Table13[[#This Row],[Dt_Customer]], Snapshot_Date, "d")</f>
        <v>278</v>
      </c>
      <c r="AX1659" s="13">
        <f>Table13[[#This Row],[CL if today]]/365</f>
        <v>0.76164383561643834</v>
      </c>
      <c r="AY1659">
        <f>Table13[[#This Row],[Total Number of Purchases]]/Table13[[#This Row],[Corrected CL]]</f>
        <v>24.946043165467625</v>
      </c>
      <c r="AZ1659">
        <f>Table13[[#This Row],[Average Order Value (AOV)]]*Table13[[#This Row],[Freq per Year]]</f>
        <v>2694.1726618705034</v>
      </c>
      <c r="BA1659">
        <f>Table13[[#This Row],[Total Spend]]/Table13[[#This Row],[Corrected CL]]</f>
        <v>2694.1726618705038</v>
      </c>
      <c r="BB1659">
        <v>1804.068100358423</v>
      </c>
      <c r="BC1659" s="1">
        <f>Table13[[#This Row],[Dt_Customer]]+Table13[[#This Row],[Recency]]</f>
        <v>41691</v>
      </c>
      <c r="BD1659" s="16" t="str">
        <f>IF(COUNTIF(A:A, A1659) &gt; 1, "Duplicate", "Unique")</f>
        <v>Unique</v>
      </c>
    </row>
    <row r="1660" spans="1:56" x14ac:dyDescent="0.3">
      <c r="A1660">
        <v>3602</v>
      </c>
      <c r="B1660">
        <v>1958</v>
      </c>
      <c r="C1660" t="s">
        <v>41</v>
      </c>
      <c r="D1660" t="s">
        <v>33</v>
      </c>
      <c r="E1660">
        <v>51412</v>
      </c>
      <c r="F1660">
        <v>0</v>
      </c>
      <c r="G1660">
        <v>1</v>
      </c>
      <c r="H1660" s="1">
        <v>41639</v>
      </c>
      <c r="I1660">
        <v>42</v>
      </c>
      <c r="J1660">
        <v>140</v>
      </c>
      <c r="K1660">
        <v>3</v>
      </c>
      <c r="L1660">
        <v>29</v>
      </c>
      <c r="M1660">
        <v>4</v>
      </c>
      <c r="N1660">
        <v>5</v>
      </c>
      <c r="O1660">
        <v>14</v>
      </c>
      <c r="P1660">
        <f>IF(Table13[[#This Row],[MntWines]] = 0,"",Table13[[#This Row],[MntWines]])</f>
        <v>140</v>
      </c>
      <c r="Q1660">
        <f>IF(Table13[[#This Row],[MntFruits]] = 0, "",Table13[[#This Row],[MntFruits]])</f>
        <v>3</v>
      </c>
      <c r="R1660">
        <f>IF(Table13[[#This Row],[MntMeatProducts]] = 0, "",Table13[[#This Row],[MntMeatProducts]])</f>
        <v>29</v>
      </c>
      <c r="S1660">
        <f>IF(Table13[[#This Row],[MntFishProducts]] = 0, "",Table13[[#This Row],[MntFishProducts]])</f>
        <v>4</v>
      </c>
      <c r="T1660">
        <f>IF(Table13[[#This Row],[MntSweetProducts]] = 0, "",Table13[[#This Row],[MntSweetProducts]])</f>
        <v>5</v>
      </c>
      <c r="U1660">
        <f>IF(Table13[[#This Row],[MntGoldProds]] = 0, "",Table13[[#This Row],[MntGoldProds]])</f>
        <v>14</v>
      </c>
      <c r="V1660">
        <v>2</v>
      </c>
      <c r="W1660">
        <v>3</v>
      </c>
      <c r="X1660">
        <v>2</v>
      </c>
      <c r="Y1660">
        <v>4</v>
      </c>
      <c r="Z1660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 t="s">
        <v>30</v>
      </c>
      <c r="AI1660" s="13">
        <f>SUM(Table13[[#This Row],[MntWines]:[MntGoldProds]])</f>
        <v>195</v>
      </c>
      <c r="AJ1660" s="13">
        <f>AVERAGE(Table13[[#This Row],[MntWines]:[MntGoldProds]])</f>
        <v>32.5</v>
      </c>
      <c r="AK1660">
        <f>IF(Table13[[#This Row],[Total Number of Purchases]]=0,0,Table13[[#This Row],[Total Spend]]/Table13[[#This Row],[Total Number of Purchases]])</f>
        <v>17.727272727272727</v>
      </c>
      <c r="AM1660">
        <f>SUM(Table13[[#This Row],[NumDealsPurchases]:[NumStorePurchases]])</f>
        <v>11</v>
      </c>
      <c r="AN1660" s="14">
        <f>Snapshot_Date-Table13[[#This Row],[Dt_Customer]]</f>
        <v>277</v>
      </c>
      <c r="AP1660" s="13">
        <f>Table13[[#This Row],[NumDealsPurchases]]/Table13[[#This Row],[Total Number of Purchases]]*100</f>
        <v>18.181818181818183</v>
      </c>
      <c r="AQ1660">
        <f>6-ROUNDUP(_xlfn.PERCENTRANK.INC(Table13[Recency],Table13[[#This Row],[Recency]])*5, 0)</f>
        <v>3</v>
      </c>
      <c r="AR1660">
        <f>ROUNDUP(_xlfn.PERCENTRANK.INC(Table13[Total Number of Purchases],Table13[[#This Row],[Total Number of Purchases]])*5,0)</f>
        <v>2</v>
      </c>
      <c r="AS1660">
        <f>ROUNDUP(_xlfn.PERCENTRANK.INC(Table13[Total Spend],Table13[[#This Row],[Total Spend]])*5,0)</f>
        <v>2</v>
      </c>
      <c r="AT1660" t="str">
        <f>Table13[[#This Row],[Recency Score]]&amp;Table13[[#This Row],[Frequency Score]]&amp;Table13[[#This Row],[Monetary Score]]</f>
        <v>322</v>
      </c>
      <c r="AU1660" t="str">
        <f t="shared" si="25"/>
        <v>Needs Attention</v>
      </c>
      <c r="AW1660" s="13">
        <f>DATEDIF(Table13[[#This Row],[Dt_Customer]], Snapshot_Date, "d")</f>
        <v>277</v>
      </c>
      <c r="AX1660" s="13">
        <f>Table13[[#This Row],[CL if today]]/365</f>
        <v>0.75890410958904109</v>
      </c>
      <c r="AY1660">
        <f>Table13[[#This Row],[Total Number of Purchases]]/Table13[[#This Row],[Corrected CL]]</f>
        <v>14.494584837545126</v>
      </c>
      <c r="AZ1660">
        <f>Table13[[#This Row],[Average Order Value (AOV)]]*Table13[[#This Row],[Freq per Year]]</f>
        <v>256.94945848375448</v>
      </c>
      <c r="BA1660">
        <f>Table13[[#This Row],[Total Spend]]/Table13[[#This Row],[Corrected CL]]</f>
        <v>256.94945848375454</v>
      </c>
      <c r="BB1660">
        <v>40.555555555555557</v>
      </c>
      <c r="BC1660" s="1">
        <f>Table13[[#This Row],[Dt_Customer]]+Table13[[#This Row],[Recency]]</f>
        <v>41681</v>
      </c>
      <c r="BD1660" s="16" t="str">
        <f>IF(COUNTIF(A:A, A1660) &gt; 1, "Duplicate", "Unique")</f>
        <v>Unique</v>
      </c>
    </row>
    <row r="1661" spans="1:56" x14ac:dyDescent="0.3">
      <c r="A1661">
        <v>4339</v>
      </c>
      <c r="B1661">
        <v>1970</v>
      </c>
      <c r="C1661" t="s">
        <v>37</v>
      </c>
      <c r="D1661" t="s">
        <v>33</v>
      </c>
      <c r="E1661">
        <v>67353</v>
      </c>
      <c r="F1661">
        <v>0</v>
      </c>
      <c r="G1661">
        <v>1</v>
      </c>
      <c r="H1661" s="1">
        <v>41639</v>
      </c>
      <c r="I1661">
        <v>37</v>
      </c>
      <c r="J1661">
        <v>702</v>
      </c>
      <c r="K1661">
        <v>17</v>
      </c>
      <c r="L1661">
        <v>151</v>
      </c>
      <c r="M1661">
        <v>0</v>
      </c>
      <c r="N1661">
        <v>8</v>
      </c>
      <c r="O1661">
        <v>35</v>
      </c>
      <c r="P1661">
        <f>IF(Table13[[#This Row],[MntWines]] = 0,"",Table13[[#This Row],[MntWines]])</f>
        <v>702</v>
      </c>
      <c r="Q1661">
        <f>IF(Table13[[#This Row],[MntFruits]] = 0, "",Table13[[#This Row],[MntFruits]])</f>
        <v>17</v>
      </c>
      <c r="R1661">
        <f>IF(Table13[[#This Row],[MntMeatProducts]] = 0, "",Table13[[#This Row],[MntMeatProducts]])</f>
        <v>151</v>
      </c>
      <c r="S1661" t="str">
        <f>IF(Table13[[#This Row],[MntFishProducts]] = 0, "",Table13[[#This Row],[MntFishProducts]])</f>
        <v/>
      </c>
      <c r="T1661">
        <f>IF(Table13[[#This Row],[MntSweetProducts]] = 0, "",Table13[[#This Row],[MntSweetProducts]])</f>
        <v>8</v>
      </c>
      <c r="U1661">
        <f>IF(Table13[[#This Row],[MntGoldProds]] = 0, "",Table13[[#This Row],[MntGoldProds]])</f>
        <v>35</v>
      </c>
      <c r="V1661">
        <v>5</v>
      </c>
      <c r="W1661">
        <v>5</v>
      </c>
      <c r="X1661">
        <v>6</v>
      </c>
      <c r="Y1661">
        <v>12</v>
      </c>
      <c r="Z1661">
        <v>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 t="s">
        <v>36</v>
      </c>
      <c r="AI1661" s="13">
        <f>SUM(Table13[[#This Row],[MntWines]:[MntGoldProds]])</f>
        <v>913</v>
      </c>
      <c r="AJ1661" s="13">
        <f>AVERAGE(Table13[[#This Row],[MntWines]:[MntGoldProds]])</f>
        <v>152.16666666666666</v>
      </c>
      <c r="AK1661">
        <f>IF(Table13[[#This Row],[Total Number of Purchases]]=0,0,Table13[[#This Row],[Total Spend]]/Table13[[#This Row],[Total Number of Purchases]])</f>
        <v>32.607142857142854</v>
      </c>
      <c r="AM1661">
        <f>SUM(Table13[[#This Row],[NumDealsPurchases]:[NumStorePurchases]])</f>
        <v>28</v>
      </c>
      <c r="AN1661" s="14">
        <f>Snapshot_Date-Table13[[#This Row],[Dt_Customer]]</f>
        <v>277</v>
      </c>
      <c r="AP1661" s="13">
        <f>Table13[[#This Row],[NumDealsPurchases]]/Table13[[#This Row],[Total Number of Purchases]]*100</f>
        <v>17.857142857142858</v>
      </c>
      <c r="AQ1661">
        <f>6-ROUNDUP(_xlfn.PERCENTRANK.INC(Table13[Recency],Table13[[#This Row],[Recency]])*5, 0)</f>
        <v>4</v>
      </c>
      <c r="AR1661">
        <f>ROUNDUP(_xlfn.PERCENTRANK.INC(Table13[Total Number of Purchases],Table13[[#This Row],[Total Number of Purchases]])*5,0)</f>
        <v>5</v>
      </c>
      <c r="AS1661">
        <f>ROUNDUP(_xlfn.PERCENTRANK.INC(Table13[Total Spend],Table13[[#This Row],[Total Spend]])*5,0)</f>
        <v>4</v>
      </c>
      <c r="AT1661" t="str">
        <f>Table13[[#This Row],[Recency Score]]&amp;Table13[[#This Row],[Frequency Score]]&amp;Table13[[#This Row],[Monetary Score]]</f>
        <v>454</v>
      </c>
      <c r="AU1661" t="str">
        <f t="shared" si="25"/>
        <v>Frequent Buyers</v>
      </c>
      <c r="AW1661" s="13">
        <f>DATEDIF(Table13[[#This Row],[Dt_Customer]], Snapshot_Date, "d")</f>
        <v>277</v>
      </c>
      <c r="AX1661" s="13">
        <f>Table13[[#This Row],[CL if today]]/365</f>
        <v>0.75890410958904109</v>
      </c>
      <c r="AY1661">
        <f>Table13[[#This Row],[Total Number of Purchases]]/Table13[[#This Row],[Corrected CL]]</f>
        <v>36.895306859205775</v>
      </c>
      <c r="AZ1661">
        <f>Table13[[#This Row],[Average Order Value (AOV)]]*Table13[[#This Row],[Freq per Year]]</f>
        <v>1203.0505415162454</v>
      </c>
      <c r="BA1661">
        <f>Table13[[#This Row],[Total Spend]]/Table13[[#This Row],[Corrected CL]]</f>
        <v>1203.0505415162454</v>
      </c>
      <c r="BB1661">
        <v>40.555555555555557</v>
      </c>
      <c r="BC1661" s="1">
        <f>Table13[[#This Row],[Dt_Customer]]+Table13[[#This Row],[Recency]]</f>
        <v>41676</v>
      </c>
      <c r="BD1661" s="16" t="str">
        <f>IF(COUNTIF(A:A, A1661) &gt; 1, "Duplicate", "Unique")</f>
        <v>Unique</v>
      </c>
    </row>
    <row r="1662" spans="1:56" x14ac:dyDescent="0.3">
      <c r="A1662">
        <v>6974</v>
      </c>
      <c r="B1662">
        <v>1972</v>
      </c>
      <c r="C1662" t="s">
        <v>37</v>
      </c>
      <c r="D1662" t="s">
        <v>35</v>
      </c>
      <c r="E1662">
        <v>83443</v>
      </c>
      <c r="F1662">
        <v>0</v>
      </c>
      <c r="G1662">
        <v>0</v>
      </c>
      <c r="H1662" s="1">
        <v>41639</v>
      </c>
      <c r="I1662">
        <v>89</v>
      </c>
      <c r="J1662">
        <v>518</v>
      </c>
      <c r="K1662">
        <v>42</v>
      </c>
      <c r="L1662">
        <v>742</v>
      </c>
      <c r="M1662">
        <v>55</v>
      </c>
      <c r="N1662">
        <v>56</v>
      </c>
      <c r="O1662">
        <v>84</v>
      </c>
      <c r="P1662">
        <f>IF(Table13[[#This Row],[MntWines]] = 0,"",Table13[[#This Row],[MntWines]])</f>
        <v>518</v>
      </c>
      <c r="Q1662">
        <f>IF(Table13[[#This Row],[MntFruits]] = 0, "",Table13[[#This Row],[MntFruits]])</f>
        <v>42</v>
      </c>
      <c r="R1662">
        <f>IF(Table13[[#This Row],[MntMeatProducts]] = 0, "",Table13[[#This Row],[MntMeatProducts]])</f>
        <v>742</v>
      </c>
      <c r="S1662">
        <f>IF(Table13[[#This Row],[MntFishProducts]] = 0, "",Table13[[#This Row],[MntFishProducts]])</f>
        <v>55</v>
      </c>
      <c r="T1662">
        <f>IF(Table13[[#This Row],[MntSweetProducts]] = 0, "",Table13[[#This Row],[MntSweetProducts]])</f>
        <v>56</v>
      </c>
      <c r="U1662">
        <f>IF(Table13[[#This Row],[MntGoldProds]] = 0, "",Table13[[#This Row],[MntGoldProds]])</f>
        <v>84</v>
      </c>
      <c r="V1662">
        <v>1</v>
      </c>
      <c r="W1662">
        <v>6</v>
      </c>
      <c r="X1662">
        <v>10</v>
      </c>
      <c r="Y1662">
        <v>5</v>
      </c>
      <c r="Z1662">
        <v>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 t="s">
        <v>39</v>
      </c>
      <c r="AI1662" s="13">
        <f>SUM(Table13[[#This Row],[MntWines]:[MntGoldProds]])</f>
        <v>1497</v>
      </c>
      <c r="AJ1662" s="13">
        <f>AVERAGE(Table13[[#This Row],[MntWines]:[MntGoldProds]])</f>
        <v>249.5</v>
      </c>
      <c r="AK1662">
        <f>IF(Table13[[#This Row],[Total Number of Purchases]]=0,0,Table13[[#This Row],[Total Spend]]/Table13[[#This Row],[Total Number of Purchases]])</f>
        <v>68.045454545454547</v>
      </c>
      <c r="AM1662">
        <f>SUM(Table13[[#This Row],[NumDealsPurchases]:[NumStorePurchases]])</f>
        <v>22</v>
      </c>
      <c r="AN1662" s="14">
        <f>Snapshot_Date-Table13[[#This Row],[Dt_Customer]]</f>
        <v>277</v>
      </c>
      <c r="AP1662" s="13">
        <f>Table13[[#This Row],[NumDealsPurchases]]/Table13[[#This Row],[Total Number of Purchases]]*100</f>
        <v>4.5454545454545459</v>
      </c>
      <c r="AQ1662">
        <f>6-ROUNDUP(_xlfn.PERCENTRANK.INC(Table13[Recency],Table13[[#This Row],[Recency]])*5, 0)</f>
        <v>1</v>
      </c>
      <c r="AR1662">
        <f>ROUNDUP(_xlfn.PERCENTRANK.INC(Table13[Total Number of Purchases],Table13[[#This Row],[Total Number of Purchases]])*5,0)</f>
        <v>4</v>
      </c>
      <c r="AS1662">
        <f>ROUNDUP(_xlfn.PERCENTRANK.INC(Table13[Total Spend],Table13[[#This Row],[Total Spend]])*5,0)</f>
        <v>5</v>
      </c>
      <c r="AT1662" t="str">
        <f>Table13[[#This Row],[Recency Score]]&amp;Table13[[#This Row],[Frequency Score]]&amp;Table13[[#This Row],[Monetary Score]]</f>
        <v>145</v>
      </c>
      <c r="AU1662" t="str">
        <f t="shared" si="25"/>
        <v>Big Spenders</v>
      </c>
      <c r="AW1662" s="13">
        <f>DATEDIF(Table13[[#This Row],[Dt_Customer]], Snapshot_Date, "d")</f>
        <v>277</v>
      </c>
      <c r="AX1662" s="13">
        <f>Table13[[#This Row],[CL if today]]/365</f>
        <v>0.75890410958904109</v>
      </c>
      <c r="AY1662">
        <f>Table13[[#This Row],[Total Number of Purchases]]/Table13[[#This Row],[Corrected CL]]</f>
        <v>28.989169675090253</v>
      </c>
      <c r="AZ1662">
        <f>Table13[[#This Row],[Average Order Value (AOV)]]*Table13[[#This Row],[Freq per Year]]</f>
        <v>1972.5812274368232</v>
      </c>
      <c r="BA1662">
        <f>Table13[[#This Row],[Total Spend]]/Table13[[#This Row],[Corrected CL]]</f>
        <v>1972.5812274368232</v>
      </c>
      <c r="BB1662">
        <v>61.487455197132618</v>
      </c>
      <c r="BC1662" s="1">
        <f>Table13[[#This Row],[Dt_Customer]]+Table13[[#This Row],[Recency]]</f>
        <v>41728</v>
      </c>
      <c r="BD1662" s="16" t="str">
        <f>IF(COUNTIF(A:A, A1662) &gt; 1, "Duplicate", "Unique")</f>
        <v>Unique</v>
      </c>
    </row>
    <row r="1663" spans="1:56" x14ac:dyDescent="0.3">
      <c r="A1663">
        <v>5237</v>
      </c>
      <c r="B1663">
        <v>1950</v>
      </c>
      <c r="C1663" t="s">
        <v>37</v>
      </c>
      <c r="D1663" t="s">
        <v>31</v>
      </c>
      <c r="E1663">
        <v>48767</v>
      </c>
      <c r="F1663">
        <v>1</v>
      </c>
      <c r="G1663">
        <v>2</v>
      </c>
      <c r="H1663" s="1">
        <v>41640</v>
      </c>
      <c r="I1663">
        <v>79</v>
      </c>
      <c r="J1663">
        <v>28</v>
      </c>
      <c r="K1663">
        <v>1</v>
      </c>
      <c r="L1663">
        <v>21</v>
      </c>
      <c r="M1663">
        <v>3</v>
      </c>
      <c r="N1663">
        <v>0</v>
      </c>
      <c r="O1663">
        <v>10</v>
      </c>
      <c r="P1663">
        <f>IF(Table13[[#This Row],[MntWines]] = 0,"",Table13[[#This Row],[MntWines]])</f>
        <v>28</v>
      </c>
      <c r="Q1663">
        <f>IF(Table13[[#This Row],[MntFruits]] = 0, "",Table13[[#This Row],[MntFruits]])</f>
        <v>1</v>
      </c>
      <c r="R1663">
        <f>IF(Table13[[#This Row],[MntMeatProducts]] = 0, "",Table13[[#This Row],[MntMeatProducts]])</f>
        <v>21</v>
      </c>
      <c r="S1663">
        <f>IF(Table13[[#This Row],[MntFishProducts]] = 0, "",Table13[[#This Row],[MntFishProducts]])</f>
        <v>3</v>
      </c>
      <c r="T1663" t="str">
        <f>IF(Table13[[#This Row],[MntSweetProducts]] = 0, "",Table13[[#This Row],[MntSweetProducts]])</f>
        <v/>
      </c>
      <c r="U1663">
        <f>IF(Table13[[#This Row],[MntGoldProds]] = 0, "",Table13[[#This Row],[MntGoldProds]])</f>
        <v>10</v>
      </c>
      <c r="V1663">
        <v>3</v>
      </c>
      <c r="W1663">
        <v>2</v>
      </c>
      <c r="X1663">
        <v>1</v>
      </c>
      <c r="Y1663">
        <v>3</v>
      </c>
      <c r="Z1663">
        <v>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36</v>
      </c>
      <c r="AI1663" s="13">
        <f>SUM(Table13[[#This Row],[MntWines]:[MntGoldProds]])</f>
        <v>63</v>
      </c>
      <c r="AJ1663" s="13">
        <f>AVERAGE(Table13[[#This Row],[MntWines]:[MntGoldProds]])</f>
        <v>10.5</v>
      </c>
      <c r="AK1663">
        <f>IF(Table13[[#This Row],[Total Number of Purchases]]=0,0,Table13[[#This Row],[Total Spend]]/Table13[[#This Row],[Total Number of Purchases]])</f>
        <v>7</v>
      </c>
      <c r="AM1663">
        <f>SUM(Table13[[#This Row],[NumDealsPurchases]:[NumStorePurchases]])</f>
        <v>9</v>
      </c>
      <c r="AN1663" s="14">
        <f>Snapshot_Date-Table13[[#This Row],[Dt_Customer]]</f>
        <v>276</v>
      </c>
      <c r="AP1663" s="13">
        <f>Table13[[#This Row],[NumDealsPurchases]]/Table13[[#This Row],[Total Number of Purchases]]*100</f>
        <v>33.333333333333329</v>
      </c>
      <c r="AQ1663">
        <f>6-ROUNDUP(_xlfn.PERCENTRANK.INC(Table13[Recency],Table13[[#This Row],[Recency]])*5, 0)</f>
        <v>2</v>
      </c>
      <c r="AR1663">
        <f>ROUNDUP(_xlfn.PERCENTRANK.INC(Table13[Total Number of Purchases],Table13[[#This Row],[Total Number of Purchases]])*5,0)</f>
        <v>2</v>
      </c>
      <c r="AS1663">
        <f>ROUNDUP(_xlfn.PERCENTRANK.INC(Table13[Total Spend],Table13[[#This Row],[Total Spend]])*5,0)</f>
        <v>2</v>
      </c>
      <c r="AT1663" t="str">
        <f>Table13[[#This Row],[Recency Score]]&amp;Table13[[#This Row],[Frequency Score]]&amp;Table13[[#This Row],[Monetary Score]]</f>
        <v>222</v>
      </c>
      <c r="AU1663" t="str">
        <f t="shared" si="25"/>
        <v>About to Sleep</v>
      </c>
      <c r="AW1663" s="13">
        <f>DATEDIF(Table13[[#This Row],[Dt_Customer]], Snapshot_Date, "d")</f>
        <v>276</v>
      </c>
      <c r="AX1663" s="13">
        <f>Table13[[#This Row],[CL if today]]/365</f>
        <v>0.75616438356164384</v>
      </c>
      <c r="AY1663">
        <f>Table13[[#This Row],[Total Number of Purchases]]/Table13[[#This Row],[Corrected CL]]</f>
        <v>11.902173913043478</v>
      </c>
      <c r="AZ1663">
        <f>Table13[[#This Row],[Average Order Value (AOV)]]*Table13[[#This Row],[Freq per Year]]</f>
        <v>83.315217391304344</v>
      </c>
      <c r="BA1663">
        <f>Table13[[#This Row],[Total Spend]]/Table13[[#This Row],[Corrected CL]]</f>
        <v>83.315217391304344</v>
      </c>
      <c r="BB1663">
        <v>91.906474820143885</v>
      </c>
      <c r="BC1663" s="1">
        <f>Table13[[#This Row],[Dt_Customer]]+Table13[[#This Row],[Recency]]</f>
        <v>41719</v>
      </c>
      <c r="BD1663" s="16" t="str">
        <f>IF(COUNTIF(A:A, A1663) &gt; 1, "Duplicate", "Unique")</f>
        <v>Unique</v>
      </c>
    </row>
    <row r="1664" spans="1:56" x14ac:dyDescent="0.3">
      <c r="A1664">
        <v>1992</v>
      </c>
      <c r="B1664">
        <v>1964</v>
      </c>
      <c r="C1664" t="s">
        <v>28</v>
      </c>
      <c r="D1664" t="s">
        <v>33</v>
      </c>
      <c r="E1664">
        <v>60597</v>
      </c>
      <c r="F1664">
        <v>0</v>
      </c>
      <c r="G1664">
        <v>1</v>
      </c>
      <c r="H1664" s="1">
        <v>41640</v>
      </c>
      <c r="I1664">
        <v>2</v>
      </c>
      <c r="J1664">
        <v>522</v>
      </c>
      <c r="K1664">
        <v>0</v>
      </c>
      <c r="L1664">
        <v>257</v>
      </c>
      <c r="M1664">
        <v>32</v>
      </c>
      <c r="N1664">
        <v>16</v>
      </c>
      <c r="O1664">
        <v>66</v>
      </c>
      <c r="P1664">
        <f>IF(Table13[[#This Row],[MntWines]] = 0,"",Table13[[#This Row],[MntWines]])</f>
        <v>522</v>
      </c>
      <c r="Q1664" t="str">
        <f>IF(Table13[[#This Row],[MntFruits]] = 0, "",Table13[[#This Row],[MntFruits]])</f>
        <v/>
      </c>
      <c r="R1664">
        <f>IF(Table13[[#This Row],[MntMeatProducts]] = 0, "",Table13[[#This Row],[MntMeatProducts]])</f>
        <v>257</v>
      </c>
      <c r="S1664">
        <f>IF(Table13[[#This Row],[MntFishProducts]] = 0, "",Table13[[#This Row],[MntFishProducts]])</f>
        <v>32</v>
      </c>
      <c r="T1664">
        <f>IF(Table13[[#This Row],[MntSweetProducts]] = 0, "",Table13[[#This Row],[MntSweetProducts]])</f>
        <v>16</v>
      </c>
      <c r="U1664">
        <f>IF(Table13[[#This Row],[MntGoldProds]] = 0, "",Table13[[#This Row],[MntGoldProds]])</f>
        <v>66</v>
      </c>
      <c r="V1664">
        <v>4</v>
      </c>
      <c r="W1664">
        <v>2</v>
      </c>
      <c r="X1664">
        <v>2</v>
      </c>
      <c r="Y1664">
        <v>8</v>
      </c>
      <c r="Z1664">
        <v>7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 t="s">
        <v>30</v>
      </c>
      <c r="AI1664" s="13">
        <f>SUM(Table13[[#This Row],[MntWines]:[MntGoldProds]])</f>
        <v>893</v>
      </c>
      <c r="AJ1664" s="13">
        <f>AVERAGE(Table13[[#This Row],[MntWines]:[MntGoldProds]])</f>
        <v>148.83333333333334</v>
      </c>
      <c r="AK1664">
        <f>IF(Table13[[#This Row],[Total Number of Purchases]]=0,0,Table13[[#This Row],[Total Spend]]/Table13[[#This Row],[Total Number of Purchases]])</f>
        <v>55.8125</v>
      </c>
      <c r="AM1664">
        <f>SUM(Table13[[#This Row],[NumDealsPurchases]:[NumStorePurchases]])</f>
        <v>16</v>
      </c>
      <c r="AN1664" s="14">
        <f>Snapshot_Date-Table13[[#This Row],[Dt_Customer]]</f>
        <v>276</v>
      </c>
      <c r="AP1664" s="13">
        <f>Table13[[#This Row],[NumDealsPurchases]]/Table13[[#This Row],[Total Number of Purchases]]*100</f>
        <v>25</v>
      </c>
      <c r="AQ1664">
        <f>6-ROUNDUP(_xlfn.PERCENTRANK.INC(Table13[Recency],Table13[[#This Row],[Recency]])*5, 0)</f>
        <v>5</v>
      </c>
      <c r="AR1664">
        <f>ROUNDUP(_xlfn.PERCENTRANK.INC(Table13[Total Number of Purchases],Table13[[#This Row],[Total Number of Purchases]])*5,0)</f>
        <v>3</v>
      </c>
      <c r="AS1664">
        <f>ROUNDUP(_xlfn.PERCENTRANK.INC(Table13[Total Spend],Table13[[#This Row],[Total Spend]])*5,0)</f>
        <v>4</v>
      </c>
      <c r="AT1664" t="str">
        <f>Table13[[#This Row],[Recency Score]]&amp;Table13[[#This Row],[Frequency Score]]&amp;Table13[[#This Row],[Monetary Score]]</f>
        <v>534</v>
      </c>
      <c r="AU1664" t="str">
        <f t="shared" si="25"/>
        <v>Loyal Customers</v>
      </c>
      <c r="AW1664" s="13">
        <f>DATEDIF(Table13[[#This Row],[Dt_Customer]], Snapshot_Date, "d")</f>
        <v>276</v>
      </c>
      <c r="AX1664" s="13">
        <f>Table13[[#This Row],[CL if today]]/365</f>
        <v>0.75616438356164384</v>
      </c>
      <c r="AY1664">
        <f>Table13[[#This Row],[Total Number of Purchases]]/Table13[[#This Row],[Corrected CL]]</f>
        <v>21.159420289855074</v>
      </c>
      <c r="AZ1664">
        <f>Table13[[#This Row],[Average Order Value (AOV)]]*Table13[[#This Row],[Freq per Year]]</f>
        <v>1180.9601449275362</v>
      </c>
      <c r="BA1664">
        <f>Table13[[#This Row],[Total Spend]]/Table13[[#This Row],[Corrected CL]]</f>
        <v>1180.9601449275362</v>
      </c>
      <c r="BB1664">
        <v>2694.1726618705038</v>
      </c>
      <c r="BC1664" s="1">
        <f>Table13[[#This Row],[Dt_Customer]]+Table13[[#This Row],[Recency]]</f>
        <v>41642</v>
      </c>
      <c r="BD1664" s="16" t="str">
        <f>IF(COUNTIF(A:A, A1664) &gt; 1, "Duplicate", "Unique")</f>
        <v>Unique</v>
      </c>
    </row>
    <row r="1665" spans="1:56" x14ac:dyDescent="0.3">
      <c r="A1665">
        <v>7732</v>
      </c>
      <c r="B1665">
        <v>1978</v>
      </c>
      <c r="C1665" t="s">
        <v>28</v>
      </c>
      <c r="D1665" t="s">
        <v>33</v>
      </c>
      <c r="E1665">
        <v>64813</v>
      </c>
      <c r="F1665">
        <v>1</v>
      </c>
      <c r="G1665">
        <v>0</v>
      </c>
      <c r="H1665" s="1">
        <v>41641</v>
      </c>
      <c r="I1665">
        <v>81</v>
      </c>
      <c r="J1665">
        <v>293</v>
      </c>
      <c r="K1665">
        <v>0</v>
      </c>
      <c r="L1665">
        <v>124</v>
      </c>
      <c r="M1665">
        <v>179</v>
      </c>
      <c r="N1665">
        <v>97</v>
      </c>
      <c r="O1665">
        <v>52</v>
      </c>
      <c r="P1665">
        <f>IF(Table13[[#This Row],[MntWines]] = 0,"",Table13[[#This Row],[MntWines]])</f>
        <v>293</v>
      </c>
      <c r="Q1665" t="str">
        <f>IF(Table13[[#This Row],[MntFruits]] = 0, "",Table13[[#This Row],[MntFruits]])</f>
        <v/>
      </c>
      <c r="R1665">
        <f>IF(Table13[[#This Row],[MntMeatProducts]] = 0, "",Table13[[#This Row],[MntMeatProducts]])</f>
        <v>124</v>
      </c>
      <c r="S1665">
        <f>IF(Table13[[#This Row],[MntFishProducts]] = 0, "",Table13[[#This Row],[MntFishProducts]])</f>
        <v>179</v>
      </c>
      <c r="T1665">
        <f>IF(Table13[[#This Row],[MntSweetProducts]] = 0, "",Table13[[#This Row],[MntSweetProducts]])</f>
        <v>97</v>
      </c>
      <c r="U1665">
        <f>IF(Table13[[#This Row],[MntGoldProds]] = 0, "",Table13[[#This Row],[MntGoldProds]])</f>
        <v>52</v>
      </c>
      <c r="V1665">
        <v>1</v>
      </c>
      <c r="W1665">
        <v>7</v>
      </c>
      <c r="X1665">
        <v>2</v>
      </c>
      <c r="Y1665">
        <v>10</v>
      </c>
      <c r="Z1665">
        <v>5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30</v>
      </c>
      <c r="AI1665" s="13">
        <f>SUM(Table13[[#This Row],[MntWines]:[MntGoldProds]])</f>
        <v>745</v>
      </c>
      <c r="AJ1665" s="13">
        <f>AVERAGE(Table13[[#This Row],[MntWines]:[MntGoldProds]])</f>
        <v>124.16666666666667</v>
      </c>
      <c r="AK1665">
        <f>IF(Table13[[#This Row],[Total Number of Purchases]]=0,0,Table13[[#This Row],[Total Spend]]/Table13[[#This Row],[Total Number of Purchases]])</f>
        <v>37.25</v>
      </c>
      <c r="AM1665">
        <f>SUM(Table13[[#This Row],[NumDealsPurchases]:[NumStorePurchases]])</f>
        <v>20</v>
      </c>
      <c r="AN1665" s="14">
        <f>Snapshot_Date-Table13[[#This Row],[Dt_Customer]]</f>
        <v>275</v>
      </c>
      <c r="AP1665" s="13">
        <f>Table13[[#This Row],[NumDealsPurchases]]/Table13[[#This Row],[Total Number of Purchases]]*100</f>
        <v>5</v>
      </c>
      <c r="AQ1665">
        <f>6-ROUNDUP(_xlfn.PERCENTRANK.INC(Table13[Recency],Table13[[#This Row],[Recency]])*5, 0)</f>
        <v>1</v>
      </c>
      <c r="AR1665">
        <f>ROUNDUP(_xlfn.PERCENTRANK.INC(Table13[Total Number of Purchases],Table13[[#This Row],[Total Number of Purchases]])*5,0)</f>
        <v>4</v>
      </c>
      <c r="AS1665">
        <f>ROUNDUP(_xlfn.PERCENTRANK.INC(Table13[Total Spend],Table13[[#This Row],[Total Spend]])*5,0)</f>
        <v>4</v>
      </c>
      <c r="AT1665" t="str">
        <f>Table13[[#This Row],[Recency Score]]&amp;Table13[[#This Row],[Frequency Score]]&amp;Table13[[#This Row],[Monetary Score]]</f>
        <v>144</v>
      </c>
      <c r="AU1665" t="str">
        <f t="shared" si="25"/>
        <v>Lost</v>
      </c>
      <c r="AW1665" s="13">
        <f>DATEDIF(Table13[[#This Row],[Dt_Customer]], Snapshot_Date, "d")</f>
        <v>275</v>
      </c>
      <c r="AX1665" s="13">
        <f>Table13[[#This Row],[CL if today]]/365</f>
        <v>0.75342465753424659</v>
      </c>
      <c r="AY1665">
        <f>Table13[[#This Row],[Total Number of Purchases]]/Table13[[#This Row],[Corrected CL]]</f>
        <v>26.545454545454547</v>
      </c>
      <c r="AZ1665">
        <f>Table13[[#This Row],[Average Order Value (AOV)]]*Table13[[#This Row],[Freq per Year]]</f>
        <v>988.81818181818187</v>
      </c>
      <c r="BA1665">
        <f>Table13[[#This Row],[Total Spend]]/Table13[[#This Row],[Corrected CL]]</f>
        <v>988.81818181818176</v>
      </c>
      <c r="BB1665">
        <v>519.92805755395682</v>
      </c>
      <c r="BC1665" s="1">
        <f>Table13[[#This Row],[Dt_Customer]]+Table13[[#This Row],[Recency]]</f>
        <v>41722</v>
      </c>
      <c r="BD1665" s="16" t="str">
        <f>IF(COUNTIF(A:A, A1665) &gt; 1, "Duplicate", "Unique")</f>
        <v>Unique</v>
      </c>
    </row>
    <row r="1666" spans="1:56" x14ac:dyDescent="0.3">
      <c r="A1666">
        <v>9937</v>
      </c>
      <c r="B1666">
        <v>1979</v>
      </c>
      <c r="C1666" t="s">
        <v>28</v>
      </c>
      <c r="D1666" t="s">
        <v>31</v>
      </c>
      <c r="E1666">
        <v>70337</v>
      </c>
      <c r="F1666">
        <v>0</v>
      </c>
      <c r="G1666">
        <v>0</v>
      </c>
      <c r="H1666" s="1">
        <v>41641</v>
      </c>
      <c r="I1666">
        <v>75</v>
      </c>
      <c r="J1666">
        <v>187</v>
      </c>
      <c r="K1666">
        <v>81</v>
      </c>
      <c r="L1666">
        <v>149</v>
      </c>
      <c r="M1666">
        <v>25</v>
      </c>
      <c r="N1666">
        <v>43</v>
      </c>
      <c r="O1666">
        <v>91</v>
      </c>
      <c r="P1666">
        <f>IF(Table13[[#This Row],[MntWines]] = 0,"",Table13[[#This Row],[MntWines]])</f>
        <v>187</v>
      </c>
      <c r="Q1666">
        <f>IF(Table13[[#This Row],[MntFruits]] = 0, "",Table13[[#This Row],[MntFruits]])</f>
        <v>81</v>
      </c>
      <c r="R1666">
        <f>IF(Table13[[#This Row],[MntMeatProducts]] = 0, "",Table13[[#This Row],[MntMeatProducts]])</f>
        <v>149</v>
      </c>
      <c r="S1666">
        <f>IF(Table13[[#This Row],[MntFishProducts]] = 0, "",Table13[[#This Row],[MntFishProducts]])</f>
        <v>25</v>
      </c>
      <c r="T1666">
        <f>IF(Table13[[#This Row],[MntSweetProducts]] = 0, "",Table13[[#This Row],[MntSweetProducts]])</f>
        <v>43</v>
      </c>
      <c r="U1666">
        <f>IF(Table13[[#This Row],[MntGoldProds]] = 0, "",Table13[[#This Row],[MntGoldProds]])</f>
        <v>91</v>
      </c>
      <c r="V1666">
        <v>1</v>
      </c>
      <c r="W1666">
        <v>2</v>
      </c>
      <c r="X1666">
        <v>2</v>
      </c>
      <c r="Y1666">
        <v>12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 t="s">
        <v>34</v>
      </c>
      <c r="AI1666" s="13">
        <f>SUM(Table13[[#This Row],[MntWines]:[MntGoldProds]])</f>
        <v>576</v>
      </c>
      <c r="AJ1666" s="13">
        <f>AVERAGE(Table13[[#This Row],[MntWines]:[MntGoldProds]])</f>
        <v>96</v>
      </c>
      <c r="AK1666">
        <f>IF(Table13[[#This Row],[Total Number of Purchases]]=0,0,Table13[[#This Row],[Total Spend]]/Table13[[#This Row],[Total Number of Purchases]])</f>
        <v>33.882352941176471</v>
      </c>
      <c r="AM1666">
        <f>SUM(Table13[[#This Row],[NumDealsPurchases]:[NumStorePurchases]])</f>
        <v>17</v>
      </c>
      <c r="AN1666" s="14">
        <f>Snapshot_Date-Table13[[#This Row],[Dt_Customer]]</f>
        <v>275</v>
      </c>
      <c r="AP1666" s="13">
        <f>Table13[[#This Row],[NumDealsPurchases]]/Table13[[#This Row],[Total Number of Purchases]]*100</f>
        <v>5.8823529411764701</v>
      </c>
      <c r="AQ1666">
        <f>6-ROUNDUP(_xlfn.PERCENTRANK.INC(Table13[Recency],Table13[[#This Row],[Recency]])*5, 0)</f>
        <v>2</v>
      </c>
      <c r="AR1666">
        <f>ROUNDUP(_xlfn.PERCENTRANK.INC(Table13[Total Number of Purchases],Table13[[#This Row],[Total Number of Purchases]])*5,0)</f>
        <v>3</v>
      </c>
      <c r="AS1666">
        <f>ROUNDUP(_xlfn.PERCENTRANK.INC(Table13[Total Spend],Table13[[#This Row],[Total Spend]])*5,0)</f>
        <v>3</v>
      </c>
      <c r="AT1666" t="str">
        <f>Table13[[#This Row],[Recency Score]]&amp;Table13[[#This Row],[Frequency Score]]&amp;Table13[[#This Row],[Monetary Score]]</f>
        <v>233</v>
      </c>
      <c r="AU1666" t="str">
        <f t="shared" ref="AU1666:AU1729" si="26">IF(AT1666="555","Champions",
IF(AND(LEFT(AT1666,1)="5", MID(AT1666,2,1)&gt;="3"),"Loyal Customers",
IF(MID(AT1666,2,1)="5","Frequent Buyers",
IF(RIGHT(AT1666,1)="5","Big Spenders",
IF(LEFT(AT1666,1)="4","Potential Loyalists",
IF(LEFT(AT1666,1)="3","Needs Attention",
IF(LEFT(AT1666,1)="2","About to Sleep",
IF(LEFT(AT1666,1)="1","Lost",
IF(LEFT(AT1666,1)&lt;="2","At Risk","Others")))))))))</f>
        <v>About to Sleep</v>
      </c>
      <c r="AW1666" s="13">
        <f>DATEDIF(Table13[[#This Row],[Dt_Customer]], Snapshot_Date, "d")</f>
        <v>275</v>
      </c>
      <c r="AX1666" s="13">
        <f>Table13[[#This Row],[CL if today]]/365</f>
        <v>0.75342465753424659</v>
      </c>
      <c r="AY1666">
        <f>Table13[[#This Row],[Total Number of Purchases]]/Table13[[#This Row],[Corrected CL]]</f>
        <v>22.563636363636363</v>
      </c>
      <c r="AZ1666">
        <f>Table13[[#This Row],[Average Order Value (AOV)]]*Table13[[#This Row],[Freq per Year]]</f>
        <v>764.5090909090909</v>
      </c>
      <c r="BA1666">
        <f>Table13[[#This Row],[Total Spend]]/Table13[[#This Row],[Corrected CL]]</f>
        <v>764.5090909090909</v>
      </c>
      <c r="BB1666">
        <v>1972.5812274368232</v>
      </c>
      <c r="BC1666" s="1">
        <f>Table13[[#This Row],[Dt_Customer]]+Table13[[#This Row],[Recency]]</f>
        <v>41716</v>
      </c>
      <c r="BD1666" s="16" t="str">
        <f>IF(COUNTIF(A:A, A1666) &gt; 1, "Duplicate", "Unique")</f>
        <v>Unique</v>
      </c>
    </row>
    <row r="1667" spans="1:56" x14ac:dyDescent="0.3">
      <c r="A1667">
        <v>176</v>
      </c>
      <c r="B1667">
        <v>1980</v>
      </c>
      <c r="C1667" t="s">
        <v>38</v>
      </c>
      <c r="D1667" t="s">
        <v>31</v>
      </c>
      <c r="E1667">
        <v>67506</v>
      </c>
      <c r="F1667">
        <v>0</v>
      </c>
      <c r="G1667">
        <v>1</v>
      </c>
      <c r="H1667" s="1">
        <v>41641</v>
      </c>
      <c r="I1667">
        <v>73</v>
      </c>
      <c r="J1667">
        <v>90</v>
      </c>
      <c r="K1667">
        <v>38</v>
      </c>
      <c r="L1667">
        <v>67</v>
      </c>
      <c r="M1667">
        <v>33</v>
      </c>
      <c r="N1667">
        <v>36</v>
      </c>
      <c r="O1667">
        <v>67</v>
      </c>
      <c r="P1667">
        <f>IF(Table13[[#This Row],[MntWines]] = 0,"",Table13[[#This Row],[MntWines]])</f>
        <v>90</v>
      </c>
      <c r="Q1667">
        <f>IF(Table13[[#This Row],[MntFruits]] = 0, "",Table13[[#This Row],[MntFruits]])</f>
        <v>38</v>
      </c>
      <c r="R1667">
        <f>IF(Table13[[#This Row],[MntMeatProducts]] = 0, "",Table13[[#This Row],[MntMeatProducts]])</f>
        <v>67</v>
      </c>
      <c r="S1667">
        <f>IF(Table13[[#This Row],[MntFishProducts]] = 0, "",Table13[[#This Row],[MntFishProducts]])</f>
        <v>33</v>
      </c>
      <c r="T1667">
        <f>IF(Table13[[#This Row],[MntSweetProducts]] = 0, "",Table13[[#This Row],[MntSweetProducts]])</f>
        <v>36</v>
      </c>
      <c r="U1667">
        <f>IF(Table13[[#This Row],[MntGoldProds]] = 0, "",Table13[[#This Row],[MntGoldProds]])</f>
        <v>67</v>
      </c>
      <c r="V1667">
        <v>1</v>
      </c>
      <c r="W1667">
        <v>4</v>
      </c>
      <c r="X1667">
        <v>1</v>
      </c>
      <c r="Y1667">
        <v>6</v>
      </c>
      <c r="Z1667">
        <v>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 t="s">
        <v>30</v>
      </c>
      <c r="AI1667" s="13">
        <f>SUM(Table13[[#This Row],[MntWines]:[MntGoldProds]])</f>
        <v>331</v>
      </c>
      <c r="AJ1667" s="13">
        <f>AVERAGE(Table13[[#This Row],[MntWines]:[MntGoldProds]])</f>
        <v>55.166666666666664</v>
      </c>
      <c r="AK1667">
        <f>IF(Table13[[#This Row],[Total Number of Purchases]]=0,0,Table13[[#This Row],[Total Spend]]/Table13[[#This Row],[Total Number of Purchases]])</f>
        <v>27.583333333333332</v>
      </c>
      <c r="AM1667">
        <f>SUM(Table13[[#This Row],[NumDealsPurchases]:[NumStorePurchases]])</f>
        <v>12</v>
      </c>
      <c r="AN1667" s="14">
        <f>Snapshot_Date-Table13[[#This Row],[Dt_Customer]]</f>
        <v>275</v>
      </c>
      <c r="AP1667" s="13">
        <f>Table13[[#This Row],[NumDealsPurchases]]/Table13[[#This Row],[Total Number of Purchases]]*100</f>
        <v>8.3333333333333321</v>
      </c>
      <c r="AQ1667">
        <f>6-ROUNDUP(_xlfn.PERCENTRANK.INC(Table13[Recency],Table13[[#This Row],[Recency]])*5, 0)</f>
        <v>2</v>
      </c>
      <c r="AR1667">
        <f>ROUNDUP(_xlfn.PERCENTRANK.INC(Table13[Total Number of Purchases],Table13[[#This Row],[Total Number of Purchases]])*5,0)</f>
        <v>2</v>
      </c>
      <c r="AS1667">
        <f>ROUNDUP(_xlfn.PERCENTRANK.INC(Table13[Total Spend],Table13[[#This Row],[Total Spend]])*5,0)</f>
        <v>3</v>
      </c>
      <c r="AT1667" t="str">
        <f>Table13[[#This Row],[Recency Score]]&amp;Table13[[#This Row],[Frequency Score]]&amp;Table13[[#This Row],[Monetary Score]]</f>
        <v>223</v>
      </c>
      <c r="AU1667" t="str">
        <f t="shared" si="26"/>
        <v>About to Sleep</v>
      </c>
      <c r="AW1667" s="13">
        <f>DATEDIF(Table13[[#This Row],[Dt_Customer]], Snapshot_Date, "d")</f>
        <v>275</v>
      </c>
      <c r="AX1667" s="13">
        <f>Table13[[#This Row],[CL if today]]/365</f>
        <v>0.75342465753424659</v>
      </c>
      <c r="AY1667">
        <f>Table13[[#This Row],[Total Number of Purchases]]/Table13[[#This Row],[Corrected CL]]</f>
        <v>15.927272727272728</v>
      </c>
      <c r="AZ1667">
        <f>Table13[[#This Row],[Average Order Value (AOV)]]*Table13[[#This Row],[Freq per Year]]</f>
        <v>439.32727272727271</v>
      </c>
      <c r="BA1667">
        <f>Table13[[#This Row],[Total Spend]]/Table13[[#This Row],[Corrected CL]]</f>
        <v>439.32727272727271</v>
      </c>
      <c r="BB1667">
        <v>256.94945848375454</v>
      </c>
      <c r="BC1667" s="1">
        <f>Table13[[#This Row],[Dt_Customer]]+Table13[[#This Row],[Recency]]</f>
        <v>41714</v>
      </c>
      <c r="BD1667" s="16" t="str">
        <f>IF(COUNTIF(A:A, A1667) &gt; 1, "Duplicate", "Unique")</f>
        <v>Unique</v>
      </c>
    </row>
    <row r="1668" spans="1:56" x14ac:dyDescent="0.3">
      <c r="A1668">
        <v>3308</v>
      </c>
      <c r="B1668">
        <v>1952</v>
      </c>
      <c r="C1668" t="s">
        <v>28</v>
      </c>
      <c r="D1668" t="s">
        <v>33</v>
      </c>
      <c r="E1668">
        <v>35704</v>
      </c>
      <c r="F1668">
        <v>1</v>
      </c>
      <c r="G1668">
        <v>1</v>
      </c>
      <c r="H1668" s="1">
        <v>41642</v>
      </c>
      <c r="I1668">
        <v>54</v>
      </c>
      <c r="J1668">
        <v>30</v>
      </c>
      <c r="K1668">
        <v>9</v>
      </c>
      <c r="L1668">
        <v>12</v>
      </c>
      <c r="M1668">
        <v>2</v>
      </c>
      <c r="N1668">
        <v>11</v>
      </c>
      <c r="O1668">
        <v>30</v>
      </c>
      <c r="P1668">
        <f>IF(Table13[[#This Row],[MntWines]] = 0,"",Table13[[#This Row],[MntWines]])</f>
        <v>30</v>
      </c>
      <c r="Q1668">
        <f>IF(Table13[[#This Row],[MntFruits]] = 0, "",Table13[[#This Row],[MntFruits]])</f>
        <v>9</v>
      </c>
      <c r="R1668">
        <f>IF(Table13[[#This Row],[MntMeatProducts]] = 0, "",Table13[[#This Row],[MntMeatProducts]])</f>
        <v>12</v>
      </c>
      <c r="S1668">
        <f>IF(Table13[[#This Row],[MntFishProducts]] = 0, "",Table13[[#This Row],[MntFishProducts]])</f>
        <v>2</v>
      </c>
      <c r="T1668">
        <f>IF(Table13[[#This Row],[MntSweetProducts]] = 0, "",Table13[[#This Row],[MntSweetProducts]])</f>
        <v>11</v>
      </c>
      <c r="U1668">
        <f>IF(Table13[[#This Row],[MntGoldProds]] = 0, "",Table13[[#This Row],[MntGoldProds]])</f>
        <v>30</v>
      </c>
      <c r="V1668">
        <v>3</v>
      </c>
      <c r="W1668">
        <v>2</v>
      </c>
      <c r="X1668">
        <v>0</v>
      </c>
      <c r="Y1668">
        <v>4</v>
      </c>
      <c r="Z1668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 t="s">
        <v>43</v>
      </c>
      <c r="AI1668" s="13">
        <f>SUM(Table13[[#This Row],[MntWines]:[MntGoldProds]])</f>
        <v>94</v>
      </c>
      <c r="AJ1668" s="13">
        <f>AVERAGE(Table13[[#This Row],[MntWines]:[MntGoldProds]])</f>
        <v>15.666666666666666</v>
      </c>
      <c r="AK1668">
        <f>IF(Table13[[#This Row],[Total Number of Purchases]]=0,0,Table13[[#This Row],[Total Spend]]/Table13[[#This Row],[Total Number of Purchases]])</f>
        <v>10.444444444444445</v>
      </c>
      <c r="AM1668">
        <f>SUM(Table13[[#This Row],[NumDealsPurchases]:[NumStorePurchases]])</f>
        <v>9</v>
      </c>
      <c r="AN1668" s="14">
        <f>Snapshot_Date-Table13[[#This Row],[Dt_Customer]]</f>
        <v>274</v>
      </c>
      <c r="AP1668" s="13">
        <f>Table13[[#This Row],[NumDealsPurchases]]/Table13[[#This Row],[Total Number of Purchases]]*100</f>
        <v>33.333333333333329</v>
      </c>
      <c r="AQ1668">
        <f>6-ROUNDUP(_xlfn.PERCENTRANK.INC(Table13[Recency],Table13[[#This Row],[Recency]])*5, 0)</f>
        <v>3</v>
      </c>
      <c r="AR1668">
        <f>ROUNDUP(_xlfn.PERCENTRANK.INC(Table13[Total Number of Purchases],Table13[[#This Row],[Total Number of Purchases]])*5,0)</f>
        <v>2</v>
      </c>
      <c r="AS1668">
        <f>ROUNDUP(_xlfn.PERCENTRANK.INC(Table13[Total Spend],Table13[[#This Row],[Total Spend]])*5,0)</f>
        <v>2</v>
      </c>
      <c r="AT1668" t="str">
        <f>Table13[[#This Row],[Recency Score]]&amp;Table13[[#This Row],[Frequency Score]]&amp;Table13[[#This Row],[Monetary Score]]</f>
        <v>322</v>
      </c>
      <c r="AU1668" t="str">
        <f t="shared" si="26"/>
        <v>Needs Attention</v>
      </c>
      <c r="AW1668" s="13">
        <f>DATEDIF(Table13[[#This Row],[Dt_Customer]], Snapshot_Date, "d")</f>
        <v>274</v>
      </c>
      <c r="AX1668" s="13">
        <f>Table13[[#This Row],[CL if today]]/365</f>
        <v>0.75068493150684934</v>
      </c>
      <c r="AY1668">
        <f>Table13[[#This Row],[Total Number of Purchases]]/Table13[[#This Row],[Corrected CL]]</f>
        <v>11.989051094890511</v>
      </c>
      <c r="AZ1668">
        <f>Table13[[#This Row],[Average Order Value (AOV)]]*Table13[[#This Row],[Freq per Year]]</f>
        <v>125.21897810218979</v>
      </c>
      <c r="BA1668">
        <f>Table13[[#This Row],[Total Spend]]/Table13[[#This Row],[Corrected CL]]</f>
        <v>125.21897810218978</v>
      </c>
      <c r="BB1668">
        <v>83.315217391304344</v>
      </c>
      <c r="BC1668" s="1">
        <f>Table13[[#This Row],[Dt_Customer]]+Table13[[#This Row],[Recency]]</f>
        <v>41696</v>
      </c>
      <c r="BD1668" s="16" t="str">
        <f>IF(COUNTIF(A:A, A1668) &gt; 1, "Duplicate", "Unique")</f>
        <v>Unique</v>
      </c>
    </row>
    <row r="1669" spans="1:56" x14ac:dyDescent="0.3">
      <c r="A1669">
        <v>11030</v>
      </c>
      <c r="B1669">
        <v>1976</v>
      </c>
      <c r="C1669" t="s">
        <v>41</v>
      </c>
      <c r="D1669" t="s">
        <v>33</v>
      </c>
      <c r="E1669">
        <v>33181</v>
      </c>
      <c r="F1669">
        <v>1</v>
      </c>
      <c r="G1669">
        <v>0</v>
      </c>
      <c r="H1669" s="1">
        <v>41642</v>
      </c>
      <c r="I1669">
        <v>90</v>
      </c>
      <c r="J1669">
        <v>9</v>
      </c>
      <c r="K1669">
        <v>0</v>
      </c>
      <c r="L1669">
        <v>3</v>
      </c>
      <c r="M1669">
        <v>0</v>
      </c>
      <c r="N1669">
        <v>0</v>
      </c>
      <c r="O1669">
        <v>4</v>
      </c>
      <c r="P1669">
        <f>IF(Table13[[#This Row],[MntWines]] = 0,"",Table13[[#This Row],[MntWines]])</f>
        <v>9</v>
      </c>
      <c r="Q1669" t="str">
        <f>IF(Table13[[#This Row],[MntFruits]] = 0, "",Table13[[#This Row],[MntFruits]])</f>
        <v/>
      </c>
      <c r="R1669">
        <f>IF(Table13[[#This Row],[MntMeatProducts]] = 0, "",Table13[[#This Row],[MntMeatProducts]])</f>
        <v>3</v>
      </c>
      <c r="S1669" t="str">
        <f>IF(Table13[[#This Row],[MntFishProducts]] = 0, "",Table13[[#This Row],[MntFishProducts]])</f>
        <v/>
      </c>
      <c r="T1669" t="str">
        <f>IF(Table13[[#This Row],[MntSweetProducts]] = 0, "",Table13[[#This Row],[MntSweetProducts]])</f>
        <v/>
      </c>
      <c r="U1669">
        <f>IF(Table13[[#This Row],[MntGoldProds]] = 0, "",Table13[[#This Row],[MntGoldProds]])</f>
        <v>4</v>
      </c>
      <c r="V1669">
        <v>1</v>
      </c>
      <c r="W1669">
        <v>1</v>
      </c>
      <c r="X1669">
        <v>0</v>
      </c>
      <c r="Y1669">
        <v>2</v>
      </c>
      <c r="Z1669">
        <v>6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 t="s">
        <v>30</v>
      </c>
      <c r="AI1669" s="13">
        <f>SUM(Table13[[#This Row],[MntWines]:[MntGoldProds]])</f>
        <v>16</v>
      </c>
      <c r="AJ1669" s="13">
        <f>AVERAGE(Table13[[#This Row],[MntWines]:[MntGoldProds]])</f>
        <v>2.6666666666666665</v>
      </c>
      <c r="AK1669">
        <f>IF(Table13[[#This Row],[Total Number of Purchases]]=0,0,Table13[[#This Row],[Total Spend]]/Table13[[#This Row],[Total Number of Purchases]])</f>
        <v>4</v>
      </c>
      <c r="AM1669">
        <f>SUM(Table13[[#This Row],[NumDealsPurchases]:[NumStorePurchases]])</f>
        <v>4</v>
      </c>
      <c r="AN1669" s="14">
        <f>Snapshot_Date-Table13[[#This Row],[Dt_Customer]]</f>
        <v>274</v>
      </c>
      <c r="AP1669" s="13">
        <f>Table13[[#This Row],[NumDealsPurchases]]/Table13[[#This Row],[Total Number of Purchases]]*100</f>
        <v>25</v>
      </c>
      <c r="AQ1669">
        <f>6-ROUNDUP(_xlfn.PERCENTRANK.INC(Table13[Recency],Table13[[#This Row],[Recency]])*5, 0)</f>
        <v>1</v>
      </c>
      <c r="AR1669">
        <f>ROUNDUP(_xlfn.PERCENTRANK.INC(Table13[Total Number of Purchases],Table13[[#This Row],[Total Number of Purchases]])*5,0)</f>
        <v>1</v>
      </c>
      <c r="AS1669">
        <f>ROUNDUP(_xlfn.PERCENTRANK.INC(Table13[Total Spend],Table13[[#This Row],[Total Spend]])*5,0)</f>
        <v>1</v>
      </c>
      <c r="AT1669" t="str">
        <f>Table13[[#This Row],[Recency Score]]&amp;Table13[[#This Row],[Frequency Score]]&amp;Table13[[#This Row],[Monetary Score]]</f>
        <v>111</v>
      </c>
      <c r="AU1669" t="str">
        <f t="shared" si="26"/>
        <v>Lost</v>
      </c>
      <c r="AW1669" s="13">
        <f>DATEDIF(Table13[[#This Row],[Dt_Customer]], Snapshot_Date, "d")</f>
        <v>274</v>
      </c>
      <c r="AX1669" s="13">
        <f>Table13[[#This Row],[CL if today]]/365</f>
        <v>0.75068493150684934</v>
      </c>
      <c r="AY1669">
        <f>Table13[[#This Row],[Total Number of Purchases]]/Table13[[#This Row],[Corrected CL]]</f>
        <v>5.328467153284671</v>
      </c>
      <c r="AZ1669">
        <f>Table13[[#This Row],[Average Order Value (AOV)]]*Table13[[#This Row],[Freq per Year]]</f>
        <v>21.313868613138684</v>
      </c>
      <c r="BA1669">
        <f>Table13[[#This Row],[Total Spend]]/Table13[[#This Row],[Corrected CL]]</f>
        <v>21.313868613138684</v>
      </c>
      <c r="BB1669">
        <v>1203.0505415162454</v>
      </c>
      <c r="BC1669" s="1">
        <f>Table13[[#This Row],[Dt_Customer]]+Table13[[#This Row],[Recency]]</f>
        <v>41732</v>
      </c>
      <c r="BD1669" s="16" t="str">
        <f>IF(COUNTIF(A:A, A1669) &gt; 1, "Duplicate", "Unique")</f>
        <v>Unique</v>
      </c>
    </row>
    <row r="1670" spans="1:56" x14ac:dyDescent="0.3">
      <c r="A1670">
        <v>8318</v>
      </c>
      <c r="B1670">
        <v>1979</v>
      </c>
      <c r="C1670" t="s">
        <v>28</v>
      </c>
      <c r="D1670" t="s">
        <v>35</v>
      </c>
      <c r="E1670">
        <v>90300</v>
      </c>
      <c r="F1670">
        <v>0</v>
      </c>
      <c r="G1670">
        <v>0</v>
      </c>
      <c r="H1670" s="1">
        <v>41642</v>
      </c>
      <c r="I1670">
        <v>7</v>
      </c>
      <c r="J1670">
        <v>594</v>
      </c>
      <c r="K1670">
        <v>134</v>
      </c>
      <c r="L1670">
        <v>786</v>
      </c>
      <c r="M1670">
        <v>33</v>
      </c>
      <c r="N1670">
        <v>134</v>
      </c>
      <c r="O1670">
        <v>57</v>
      </c>
      <c r="P1670">
        <f>IF(Table13[[#This Row],[MntWines]] = 0,"",Table13[[#This Row],[MntWines]])</f>
        <v>594</v>
      </c>
      <c r="Q1670">
        <f>IF(Table13[[#This Row],[MntFruits]] = 0, "",Table13[[#This Row],[MntFruits]])</f>
        <v>134</v>
      </c>
      <c r="R1670">
        <f>IF(Table13[[#This Row],[MntMeatProducts]] = 0, "",Table13[[#This Row],[MntMeatProducts]])</f>
        <v>786</v>
      </c>
      <c r="S1670">
        <f>IF(Table13[[#This Row],[MntFishProducts]] = 0, "",Table13[[#This Row],[MntFishProducts]])</f>
        <v>33</v>
      </c>
      <c r="T1670">
        <f>IF(Table13[[#This Row],[MntSweetProducts]] = 0, "",Table13[[#This Row],[MntSweetProducts]])</f>
        <v>134</v>
      </c>
      <c r="U1670">
        <f>IF(Table13[[#This Row],[MntGoldProds]] = 0, "",Table13[[#This Row],[MntGoldProds]])</f>
        <v>57</v>
      </c>
      <c r="V1670">
        <v>0</v>
      </c>
      <c r="W1670">
        <v>5</v>
      </c>
      <c r="X1670">
        <v>6</v>
      </c>
      <c r="Y1670">
        <v>8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 t="s">
        <v>30</v>
      </c>
      <c r="AI1670" s="13">
        <f>SUM(Table13[[#This Row],[MntWines]:[MntGoldProds]])</f>
        <v>1738</v>
      </c>
      <c r="AJ1670" s="13">
        <f>AVERAGE(Table13[[#This Row],[MntWines]:[MntGoldProds]])</f>
        <v>289.66666666666669</v>
      </c>
      <c r="AK1670">
        <f>IF(Table13[[#This Row],[Total Number of Purchases]]=0,0,Table13[[#This Row],[Total Spend]]/Table13[[#This Row],[Total Number of Purchases]])</f>
        <v>91.473684210526315</v>
      </c>
      <c r="AM1670">
        <f>SUM(Table13[[#This Row],[NumDealsPurchases]:[NumStorePurchases]])</f>
        <v>19</v>
      </c>
      <c r="AN1670" s="14">
        <f>Snapshot_Date-Table13[[#This Row],[Dt_Customer]]</f>
        <v>274</v>
      </c>
      <c r="AP1670" s="13">
        <f>Table13[[#This Row],[NumDealsPurchases]]/Table13[[#This Row],[Total Number of Purchases]]*100</f>
        <v>0</v>
      </c>
      <c r="AQ1670">
        <f>6-ROUNDUP(_xlfn.PERCENTRANK.INC(Table13[Recency],Table13[[#This Row],[Recency]])*5, 0)</f>
        <v>5</v>
      </c>
      <c r="AR1670">
        <f>ROUNDUP(_xlfn.PERCENTRANK.INC(Table13[Total Number of Purchases],Table13[[#This Row],[Total Number of Purchases]])*5,0)</f>
        <v>4</v>
      </c>
      <c r="AS1670">
        <f>ROUNDUP(_xlfn.PERCENTRANK.INC(Table13[Total Spend],Table13[[#This Row],[Total Spend]])*5,0)</f>
        <v>5</v>
      </c>
      <c r="AT1670" t="str">
        <f>Table13[[#This Row],[Recency Score]]&amp;Table13[[#This Row],[Frequency Score]]&amp;Table13[[#This Row],[Monetary Score]]</f>
        <v>545</v>
      </c>
      <c r="AU1670" t="str">
        <f t="shared" si="26"/>
        <v>Loyal Customers</v>
      </c>
      <c r="AW1670" s="13">
        <f>DATEDIF(Table13[[#This Row],[Dt_Customer]], Snapshot_Date, "d")</f>
        <v>274</v>
      </c>
      <c r="AX1670" s="13">
        <f>Table13[[#This Row],[CL if today]]/365</f>
        <v>0.75068493150684934</v>
      </c>
      <c r="AY1670">
        <f>Table13[[#This Row],[Total Number of Purchases]]/Table13[[#This Row],[Corrected CL]]</f>
        <v>25.310218978102188</v>
      </c>
      <c r="AZ1670">
        <f>Table13[[#This Row],[Average Order Value (AOV)]]*Table13[[#This Row],[Freq per Year]]</f>
        <v>2315.2189781021898</v>
      </c>
      <c r="BA1670">
        <f>Table13[[#This Row],[Total Spend]]/Table13[[#This Row],[Corrected CL]]</f>
        <v>2315.2189781021898</v>
      </c>
      <c r="BB1670">
        <v>1180.9601449275362</v>
      </c>
      <c r="BC1670" s="1">
        <f>Table13[[#This Row],[Dt_Customer]]+Table13[[#This Row],[Recency]]</f>
        <v>41649</v>
      </c>
      <c r="BD1670" s="16" t="str">
        <f>IF(COUNTIF(A:A, A1670) &gt; 1, "Duplicate", "Unique")</f>
        <v>Unique</v>
      </c>
    </row>
    <row r="1671" spans="1:56" x14ac:dyDescent="0.3">
      <c r="A1671">
        <v>2564</v>
      </c>
      <c r="B1671">
        <v>1953</v>
      </c>
      <c r="C1671" t="s">
        <v>28</v>
      </c>
      <c r="D1671" t="s">
        <v>35</v>
      </c>
      <c r="E1671">
        <v>61278</v>
      </c>
      <c r="F1671">
        <v>0</v>
      </c>
      <c r="G1671">
        <v>1</v>
      </c>
      <c r="H1671" s="1">
        <v>41643</v>
      </c>
      <c r="I1671">
        <v>87</v>
      </c>
      <c r="J1671">
        <v>111</v>
      </c>
      <c r="K1671">
        <v>3</v>
      </c>
      <c r="L1671">
        <v>28</v>
      </c>
      <c r="M1671">
        <v>2</v>
      </c>
      <c r="N1671">
        <v>6</v>
      </c>
      <c r="O1671">
        <v>15</v>
      </c>
      <c r="P1671">
        <f>IF(Table13[[#This Row],[MntWines]] = 0,"",Table13[[#This Row],[MntWines]])</f>
        <v>111</v>
      </c>
      <c r="Q1671">
        <f>IF(Table13[[#This Row],[MntFruits]] = 0, "",Table13[[#This Row],[MntFruits]])</f>
        <v>3</v>
      </c>
      <c r="R1671">
        <f>IF(Table13[[#This Row],[MntMeatProducts]] = 0, "",Table13[[#This Row],[MntMeatProducts]])</f>
        <v>28</v>
      </c>
      <c r="S1671">
        <f>IF(Table13[[#This Row],[MntFishProducts]] = 0, "",Table13[[#This Row],[MntFishProducts]])</f>
        <v>2</v>
      </c>
      <c r="T1671">
        <f>IF(Table13[[#This Row],[MntSweetProducts]] = 0, "",Table13[[#This Row],[MntSweetProducts]])</f>
        <v>6</v>
      </c>
      <c r="U1671">
        <f>IF(Table13[[#This Row],[MntGoldProds]] = 0, "",Table13[[#This Row],[MntGoldProds]])</f>
        <v>15</v>
      </c>
      <c r="V1671">
        <v>2</v>
      </c>
      <c r="W1671">
        <v>3</v>
      </c>
      <c r="X1671">
        <v>1</v>
      </c>
      <c r="Y1671">
        <v>4</v>
      </c>
      <c r="Z1671">
        <v>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30</v>
      </c>
      <c r="AI1671" s="13">
        <f>SUM(Table13[[#This Row],[MntWines]:[MntGoldProds]])</f>
        <v>165</v>
      </c>
      <c r="AJ1671" s="13">
        <f>AVERAGE(Table13[[#This Row],[MntWines]:[MntGoldProds]])</f>
        <v>27.5</v>
      </c>
      <c r="AK1671">
        <f>IF(Table13[[#This Row],[Total Number of Purchases]]=0,0,Table13[[#This Row],[Total Spend]]/Table13[[#This Row],[Total Number of Purchases]])</f>
        <v>16.5</v>
      </c>
      <c r="AM1671">
        <f>SUM(Table13[[#This Row],[NumDealsPurchases]:[NumStorePurchases]])</f>
        <v>10</v>
      </c>
      <c r="AN1671" s="14">
        <f>Snapshot_Date-Table13[[#This Row],[Dt_Customer]]</f>
        <v>273</v>
      </c>
      <c r="AP1671" s="13">
        <f>Table13[[#This Row],[NumDealsPurchases]]/Table13[[#This Row],[Total Number of Purchases]]*100</f>
        <v>20</v>
      </c>
      <c r="AQ1671">
        <f>6-ROUNDUP(_xlfn.PERCENTRANK.INC(Table13[Recency],Table13[[#This Row],[Recency]])*5, 0)</f>
        <v>1</v>
      </c>
      <c r="AR1671">
        <f>ROUNDUP(_xlfn.PERCENTRANK.INC(Table13[Total Number of Purchases],Table13[[#This Row],[Total Number of Purchases]])*5,0)</f>
        <v>2</v>
      </c>
      <c r="AS1671">
        <f>ROUNDUP(_xlfn.PERCENTRANK.INC(Table13[Total Spend],Table13[[#This Row],[Total Spend]])*5,0)</f>
        <v>2</v>
      </c>
      <c r="AT1671" t="str">
        <f>Table13[[#This Row],[Recency Score]]&amp;Table13[[#This Row],[Frequency Score]]&amp;Table13[[#This Row],[Monetary Score]]</f>
        <v>122</v>
      </c>
      <c r="AU1671" t="str">
        <f t="shared" si="26"/>
        <v>Lost</v>
      </c>
      <c r="AW1671" s="13">
        <f>DATEDIF(Table13[[#This Row],[Dt_Customer]], Snapshot_Date, "d")</f>
        <v>273</v>
      </c>
      <c r="AX1671" s="13">
        <f>Table13[[#This Row],[CL if today]]/365</f>
        <v>0.74794520547945209</v>
      </c>
      <c r="AY1671">
        <f>Table13[[#This Row],[Total Number of Purchases]]/Table13[[#This Row],[Corrected CL]]</f>
        <v>13.369963369963369</v>
      </c>
      <c r="AZ1671">
        <f>Table13[[#This Row],[Average Order Value (AOV)]]*Table13[[#This Row],[Freq per Year]]</f>
        <v>220.60439560439559</v>
      </c>
      <c r="BA1671">
        <f>Table13[[#This Row],[Total Spend]]/Table13[[#This Row],[Corrected CL]]</f>
        <v>220.60439560439559</v>
      </c>
      <c r="BB1671">
        <v>764.5090909090909</v>
      </c>
      <c r="BC1671" s="1">
        <f>Table13[[#This Row],[Dt_Customer]]+Table13[[#This Row],[Recency]]</f>
        <v>41730</v>
      </c>
      <c r="BD1671" s="16" t="str">
        <f>IF(COUNTIF(A:A, A1671) &gt; 1, "Duplicate", "Unique")</f>
        <v>Unique</v>
      </c>
    </row>
    <row r="1672" spans="1:56" x14ac:dyDescent="0.3">
      <c r="A1672">
        <v>6534</v>
      </c>
      <c r="B1672">
        <v>1974</v>
      </c>
      <c r="C1672" t="s">
        <v>28</v>
      </c>
      <c r="D1672" t="s">
        <v>35</v>
      </c>
      <c r="E1672">
        <v>47889</v>
      </c>
      <c r="F1672">
        <v>1</v>
      </c>
      <c r="G1672">
        <v>0</v>
      </c>
      <c r="H1672" s="1">
        <v>41643</v>
      </c>
      <c r="I1672">
        <v>94</v>
      </c>
      <c r="J1672">
        <v>29</v>
      </c>
      <c r="K1672">
        <v>0</v>
      </c>
      <c r="L1672">
        <v>29</v>
      </c>
      <c r="M1672">
        <v>0</v>
      </c>
      <c r="N1672">
        <v>5</v>
      </c>
      <c r="O1672">
        <v>4</v>
      </c>
      <c r="P1672">
        <f>IF(Table13[[#This Row],[MntWines]] = 0,"",Table13[[#This Row],[MntWines]])</f>
        <v>29</v>
      </c>
      <c r="Q1672" t="str">
        <f>IF(Table13[[#This Row],[MntFruits]] = 0, "",Table13[[#This Row],[MntFruits]])</f>
        <v/>
      </c>
      <c r="R1672">
        <f>IF(Table13[[#This Row],[MntMeatProducts]] = 0, "",Table13[[#This Row],[MntMeatProducts]])</f>
        <v>29</v>
      </c>
      <c r="S1672" t="str">
        <f>IF(Table13[[#This Row],[MntFishProducts]] = 0, "",Table13[[#This Row],[MntFishProducts]])</f>
        <v/>
      </c>
      <c r="T1672">
        <f>IF(Table13[[#This Row],[MntSweetProducts]] = 0, "",Table13[[#This Row],[MntSweetProducts]])</f>
        <v>5</v>
      </c>
      <c r="U1672">
        <f>IF(Table13[[#This Row],[MntGoldProds]] = 0, "",Table13[[#This Row],[MntGoldProds]])</f>
        <v>4</v>
      </c>
      <c r="V1672">
        <v>1</v>
      </c>
      <c r="W1672">
        <v>2</v>
      </c>
      <c r="X1672">
        <v>0</v>
      </c>
      <c r="Y1672">
        <v>3</v>
      </c>
      <c r="Z1672">
        <v>5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s">
        <v>43</v>
      </c>
      <c r="AI1672" s="13">
        <f>SUM(Table13[[#This Row],[MntWines]:[MntGoldProds]])</f>
        <v>67</v>
      </c>
      <c r="AJ1672" s="13">
        <f>AVERAGE(Table13[[#This Row],[MntWines]:[MntGoldProds]])</f>
        <v>11.166666666666666</v>
      </c>
      <c r="AK1672">
        <f>IF(Table13[[#This Row],[Total Number of Purchases]]=0,0,Table13[[#This Row],[Total Spend]]/Table13[[#This Row],[Total Number of Purchases]])</f>
        <v>11.166666666666666</v>
      </c>
      <c r="AM1672">
        <f>SUM(Table13[[#This Row],[NumDealsPurchases]:[NumStorePurchases]])</f>
        <v>6</v>
      </c>
      <c r="AN1672" s="14">
        <f>Snapshot_Date-Table13[[#This Row],[Dt_Customer]]</f>
        <v>273</v>
      </c>
      <c r="AP1672" s="13">
        <f>Table13[[#This Row],[NumDealsPurchases]]/Table13[[#This Row],[Total Number of Purchases]]*100</f>
        <v>16.666666666666664</v>
      </c>
      <c r="AQ1672">
        <f>6-ROUNDUP(_xlfn.PERCENTRANK.INC(Table13[Recency],Table13[[#This Row],[Recency]])*5, 0)</f>
        <v>1</v>
      </c>
      <c r="AR1672">
        <f>ROUNDUP(_xlfn.PERCENTRANK.INC(Table13[Total Number of Purchases],Table13[[#This Row],[Total Number of Purchases]])*5,0)</f>
        <v>1</v>
      </c>
      <c r="AS1672">
        <f>ROUNDUP(_xlfn.PERCENTRANK.INC(Table13[Total Spend],Table13[[#This Row],[Total Spend]])*5,0)</f>
        <v>2</v>
      </c>
      <c r="AT1672" t="str">
        <f>Table13[[#This Row],[Recency Score]]&amp;Table13[[#This Row],[Frequency Score]]&amp;Table13[[#This Row],[Monetary Score]]</f>
        <v>112</v>
      </c>
      <c r="AU1672" t="str">
        <f t="shared" si="26"/>
        <v>Lost</v>
      </c>
      <c r="AW1672" s="13">
        <f>DATEDIF(Table13[[#This Row],[Dt_Customer]], Snapshot_Date, "d")</f>
        <v>273</v>
      </c>
      <c r="AX1672" s="13">
        <f>Table13[[#This Row],[CL if today]]/365</f>
        <v>0.74794520547945209</v>
      </c>
      <c r="AY1672">
        <f>Table13[[#This Row],[Total Number of Purchases]]/Table13[[#This Row],[Corrected CL]]</f>
        <v>8.0219780219780219</v>
      </c>
      <c r="AZ1672">
        <f>Table13[[#This Row],[Average Order Value (AOV)]]*Table13[[#This Row],[Freq per Year]]</f>
        <v>89.57875457875457</v>
      </c>
      <c r="BA1672">
        <f>Table13[[#This Row],[Total Spend]]/Table13[[#This Row],[Corrected CL]]</f>
        <v>89.57875457875457</v>
      </c>
      <c r="BB1672">
        <v>988.81818181818176</v>
      </c>
      <c r="BC1672" s="1">
        <f>Table13[[#This Row],[Dt_Customer]]+Table13[[#This Row],[Recency]]</f>
        <v>41737</v>
      </c>
      <c r="BD1672" s="16" t="str">
        <f>IF(COUNTIF(A:A, A1672) &gt; 1, "Duplicate", "Unique")</f>
        <v>Unique</v>
      </c>
    </row>
    <row r="1673" spans="1:56" x14ac:dyDescent="0.3">
      <c r="A1673">
        <v>1158</v>
      </c>
      <c r="B1673">
        <v>1966</v>
      </c>
      <c r="C1673" t="s">
        <v>28</v>
      </c>
      <c r="D1673" t="s">
        <v>29</v>
      </c>
      <c r="E1673">
        <v>48877</v>
      </c>
      <c r="F1673">
        <v>0</v>
      </c>
      <c r="G1673">
        <v>1</v>
      </c>
      <c r="H1673" s="1">
        <v>41644</v>
      </c>
      <c r="I1673">
        <v>27</v>
      </c>
      <c r="J1673">
        <v>102</v>
      </c>
      <c r="K1673">
        <v>1</v>
      </c>
      <c r="L1673">
        <v>15</v>
      </c>
      <c r="M1673">
        <v>2</v>
      </c>
      <c r="N1673">
        <v>0</v>
      </c>
      <c r="O1673">
        <v>24</v>
      </c>
      <c r="P1673">
        <f>IF(Table13[[#This Row],[MntWines]] = 0,"",Table13[[#This Row],[MntWines]])</f>
        <v>102</v>
      </c>
      <c r="Q1673">
        <f>IF(Table13[[#This Row],[MntFruits]] = 0, "",Table13[[#This Row],[MntFruits]])</f>
        <v>1</v>
      </c>
      <c r="R1673">
        <f>IF(Table13[[#This Row],[MntMeatProducts]] = 0, "",Table13[[#This Row],[MntMeatProducts]])</f>
        <v>15</v>
      </c>
      <c r="S1673">
        <f>IF(Table13[[#This Row],[MntFishProducts]] = 0, "",Table13[[#This Row],[MntFishProducts]])</f>
        <v>2</v>
      </c>
      <c r="T1673" t="str">
        <f>IF(Table13[[#This Row],[MntSweetProducts]] = 0, "",Table13[[#This Row],[MntSweetProducts]])</f>
        <v/>
      </c>
      <c r="U1673">
        <f>IF(Table13[[#This Row],[MntGoldProds]] = 0, "",Table13[[#This Row],[MntGoldProds]])</f>
        <v>24</v>
      </c>
      <c r="V1673">
        <v>1</v>
      </c>
      <c r="W1673">
        <v>3</v>
      </c>
      <c r="X1673">
        <v>0</v>
      </c>
      <c r="Y1673">
        <v>4</v>
      </c>
      <c r="Z1673">
        <v>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">
        <v>30</v>
      </c>
      <c r="AI1673" s="13">
        <f>SUM(Table13[[#This Row],[MntWines]:[MntGoldProds]])</f>
        <v>144</v>
      </c>
      <c r="AJ1673" s="13">
        <f>AVERAGE(Table13[[#This Row],[MntWines]:[MntGoldProds]])</f>
        <v>24</v>
      </c>
      <c r="AK1673">
        <f>IF(Table13[[#This Row],[Total Number of Purchases]]=0,0,Table13[[#This Row],[Total Spend]]/Table13[[#This Row],[Total Number of Purchases]])</f>
        <v>18</v>
      </c>
      <c r="AM1673">
        <f>SUM(Table13[[#This Row],[NumDealsPurchases]:[NumStorePurchases]])</f>
        <v>8</v>
      </c>
      <c r="AN1673" s="14">
        <f>Snapshot_Date-Table13[[#This Row],[Dt_Customer]]</f>
        <v>272</v>
      </c>
      <c r="AP1673" s="13">
        <f>Table13[[#This Row],[NumDealsPurchases]]/Table13[[#This Row],[Total Number of Purchases]]*100</f>
        <v>12.5</v>
      </c>
      <c r="AQ1673">
        <f>6-ROUNDUP(_xlfn.PERCENTRANK.INC(Table13[Recency],Table13[[#This Row],[Recency]])*5, 0)</f>
        <v>4</v>
      </c>
      <c r="AR1673">
        <f>ROUNDUP(_xlfn.PERCENTRANK.INC(Table13[Total Number of Purchases],Table13[[#This Row],[Total Number of Purchases]])*5,0)</f>
        <v>2</v>
      </c>
      <c r="AS1673">
        <f>ROUNDUP(_xlfn.PERCENTRANK.INC(Table13[Total Spend],Table13[[#This Row],[Total Spend]])*5,0)</f>
        <v>2</v>
      </c>
      <c r="AT1673" t="str">
        <f>Table13[[#This Row],[Recency Score]]&amp;Table13[[#This Row],[Frequency Score]]&amp;Table13[[#This Row],[Monetary Score]]</f>
        <v>422</v>
      </c>
      <c r="AU1673" t="str">
        <f t="shared" si="26"/>
        <v>Potential Loyalists</v>
      </c>
      <c r="AW1673" s="13">
        <f>DATEDIF(Table13[[#This Row],[Dt_Customer]], Snapshot_Date, "d")</f>
        <v>272</v>
      </c>
      <c r="AX1673" s="13">
        <f>Table13[[#This Row],[CL if today]]/365</f>
        <v>0.74520547945205484</v>
      </c>
      <c r="AY1673">
        <f>Table13[[#This Row],[Total Number of Purchases]]/Table13[[#This Row],[Corrected CL]]</f>
        <v>10.735294117647058</v>
      </c>
      <c r="AZ1673">
        <f>Table13[[#This Row],[Average Order Value (AOV)]]*Table13[[#This Row],[Freq per Year]]</f>
        <v>193.23529411764704</v>
      </c>
      <c r="BA1673">
        <f>Table13[[#This Row],[Total Spend]]/Table13[[#This Row],[Corrected CL]]</f>
        <v>193.23529411764704</v>
      </c>
      <c r="BB1673">
        <v>21.313868613138684</v>
      </c>
      <c r="BC1673" s="1">
        <f>Table13[[#This Row],[Dt_Customer]]+Table13[[#This Row],[Recency]]</f>
        <v>41671</v>
      </c>
      <c r="BD1673" s="16" t="str">
        <f>IF(COUNTIF(A:A, A1673) &gt; 1, "Duplicate", "Unique")</f>
        <v>Unique</v>
      </c>
    </row>
    <row r="1674" spans="1:56" x14ac:dyDescent="0.3">
      <c r="A1674">
        <v>8182</v>
      </c>
      <c r="B1674">
        <v>1984</v>
      </c>
      <c r="C1674" t="s">
        <v>28</v>
      </c>
      <c r="D1674" t="s">
        <v>33</v>
      </c>
      <c r="E1674">
        <v>23228</v>
      </c>
      <c r="F1674">
        <v>1</v>
      </c>
      <c r="G1674">
        <v>0</v>
      </c>
      <c r="H1674" s="1">
        <v>41644</v>
      </c>
      <c r="I1674">
        <v>91</v>
      </c>
      <c r="J1674">
        <v>53</v>
      </c>
      <c r="K1674">
        <v>3</v>
      </c>
      <c r="L1674">
        <v>49</v>
      </c>
      <c r="M1674">
        <v>7</v>
      </c>
      <c r="N1674">
        <v>4</v>
      </c>
      <c r="O1674">
        <v>5</v>
      </c>
      <c r="P1674">
        <f>IF(Table13[[#This Row],[MntWines]] = 0,"",Table13[[#This Row],[MntWines]])</f>
        <v>53</v>
      </c>
      <c r="Q1674">
        <f>IF(Table13[[#This Row],[MntFruits]] = 0, "",Table13[[#This Row],[MntFruits]])</f>
        <v>3</v>
      </c>
      <c r="R1674">
        <f>IF(Table13[[#This Row],[MntMeatProducts]] = 0, "",Table13[[#This Row],[MntMeatProducts]])</f>
        <v>49</v>
      </c>
      <c r="S1674">
        <f>IF(Table13[[#This Row],[MntFishProducts]] = 0, "",Table13[[#This Row],[MntFishProducts]])</f>
        <v>7</v>
      </c>
      <c r="T1674">
        <f>IF(Table13[[#This Row],[MntSweetProducts]] = 0, "",Table13[[#This Row],[MntSweetProducts]])</f>
        <v>4</v>
      </c>
      <c r="U1674">
        <f>IF(Table13[[#This Row],[MntGoldProds]] = 0, "",Table13[[#This Row],[MntGoldProds]])</f>
        <v>5</v>
      </c>
      <c r="V1674">
        <v>4</v>
      </c>
      <c r="W1674">
        <v>3</v>
      </c>
      <c r="X1674">
        <v>0</v>
      </c>
      <c r="Y1674">
        <v>4</v>
      </c>
      <c r="Z1674">
        <v>8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 t="s">
        <v>32</v>
      </c>
      <c r="AI1674" s="13">
        <f>SUM(Table13[[#This Row],[MntWines]:[MntGoldProds]])</f>
        <v>121</v>
      </c>
      <c r="AJ1674" s="13">
        <f>AVERAGE(Table13[[#This Row],[MntWines]:[MntGoldProds]])</f>
        <v>20.166666666666668</v>
      </c>
      <c r="AK1674">
        <f>IF(Table13[[#This Row],[Total Number of Purchases]]=0,0,Table13[[#This Row],[Total Spend]]/Table13[[#This Row],[Total Number of Purchases]])</f>
        <v>11</v>
      </c>
      <c r="AM1674">
        <f>SUM(Table13[[#This Row],[NumDealsPurchases]:[NumStorePurchases]])</f>
        <v>11</v>
      </c>
      <c r="AN1674" s="14">
        <f>Snapshot_Date-Table13[[#This Row],[Dt_Customer]]</f>
        <v>272</v>
      </c>
      <c r="AP1674" s="13">
        <f>Table13[[#This Row],[NumDealsPurchases]]/Table13[[#This Row],[Total Number of Purchases]]*100</f>
        <v>36.363636363636367</v>
      </c>
      <c r="AQ1674">
        <f>6-ROUNDUP(_xlfn.PERCENTRANK.INC(Table13[Recency],Table13[[#This Row],[Recency]])*5, 0)</f>
        <v>1</v>
      </c>
      <c r="AR1674">
        <f>ROUNDUP(_xlfn.PERCENTRANK.INC(Table13[Total Number of Purchases],Table13[[#This Row],[Total Number of Purchases]])*5,0)</f>
        <v>2</v>
      </c>
      <c r="AS1674">
        <f>ROUNDUP(_xlfn.PERCENTRANK.INC(Table13[Total Spend],Table13[[#This Row],[Total Spend]])*5,0)</f>
        <v>2</v>
      </c>
      <c r="AT1674" t="str">
        <f>Table13[[#This Row],[Recency Score]]&amp;Table13[[#This Row],[Frequency Score]]&amp;Table13[[#This Row],[Monetary Score]]</f>
        <v>122</v>
      </c>
      <c r="AU1674" t="str">
        <f t="shared" si="26"/>
        <v>Lost</v>
      </c>
      <c r="AW1674" s="13">
        <f>DATEDIF(Table13[[#This Row],[Dt_Customer]], Snapshot_Date, "d")</f>
        <v>272</v>
      </c>
      <c r="AX1674" s="13">
        <f>Table13[[#This Row],[CL if today]]/365</f>
        <v>0.74520547945205484</v>
      </c>
      <c r="AY1674">
        <f>Table13[[#This Row],[Total Number of Purchases]]/Table13[[#This Row],[Corrected CL]]</f>
        <v>14.761029411764705</v>
      </c>
      <c r="AZ1674">
        <f>Table13[[#This Row],[Average Order Value (AOV)]]*Table13[[#This Row],[Freq per Year]]</f>
        <v>162.37132352941174</v>
      </c>
      <c r="BA1674">
        <f>Table13[[#This Row],[Total Spend]]/Table13[[#This Row],[Corrected CL]]</f>
        <v>162.37132352941177</v>
      </c>
      <c r="BB1674">
        <v>439.32727272727271</v>
      </c>
      <c r="BC1674" s="1">
        <f>Table13[[#This Row],[Dt_Customer]]+Table13[[#This Row],[Recency]]</f>
        <v>41735</v>
      </c>
      <c r="BD1674" s="16" t="str">
        <f>IF(COUNTIF(A:A, A1674) &gt; 1, "Duplicate", "Unique")</f>
        <v>Unique</v>
      </c>
    </row>
    <row r="1675" spans="1:56" x14ac:dyDescent="0.3">
      <c r="A1675">
        <v>9353</v>
      </c>
      <c r="B1675">
        <v>1959</v>
      </c>
      <c r="C1675" t="s">
        <v>28</v>
      </c>
      <c r="D1675" t="s">
        <v>31</v>
      </c>
      <c r="E1675">
        <v>62450</v>
      </c>
      <c r="F1675">
        <v>0</v>
      </c>
      <c r="G1675">
        <v>1</v>
      </c>
      <c r="H1675" s="1">
        <v>41645</v>
      </c>
      <c r="I1675">
        <v>61</v>
      </c>
      <c r="J1675">
        <v>515</v>
      </c>
      <c r="K1675">
        <v>47</v>
      </c>
      <c r="L1675">
        <v>267</v>
      </c>
      <c r="M1675">
        <v>62</v>
      </c>
      <c r="N1675">
        <v>66</v>
      </c>
      <c r="O1675">
        <v>38</v>
      </c>
      <c r="P1675">
        <f>IF(Table13[[#This Row],[MntWines]] = 0,"",Table13[[#This Row],[MntWines]])</f>
        <v>515</v>
      </c>
      <c r="Q1675">
        <f>IF(Table13[[#This Row],[MntFruits]] = 0, "",Table13[[#This Row],[MntFruits]])</f>
        <v>47</v>
      </c>
      <c r="R1675">
        <f>IF(Table13[[#This Row],[MntMeatProducts]] = 0, "",Table13[[#This Row],[MntMeatProducts]])</f>
        <v>267</v>
      </c>
      <c r="S1675">
        <f>IF(Table13[[#This Row],[MntFishProducts]] = 0, "",Table13[[#This Row],[MntFishProducts]])</f>
        <v>62</v>
      </c>
      <c r="T1675">
        <f>IF(Table13[[#This Row],[MntSweetProducts]] = 0, "",Table13[[#This Row],[MntSweetProducts]])</f>
        <v>66</v>
      </c>
      <c r="U1675">
        <f>IF(Table13[[#This Row],[MntGoldProds]] = 0, "",Table13[[#This Row],[MntGoldProds]])</f>
        <v>38</v>
      </c>
      <c r="V1675">
        <v>2</v>
      </c>
      <c r="W1675">
        <v>5</v>
      </c>
      <c r="X1675">
        <v>5</v>
      </c>
      <c r="Y1675">
        <v>4</v>
      </c>
      <c r="Z1675">
        <v>3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 t="s">
        <v>40</v>
      </c>
      <c r="AI1675" s="13">
        <f>SUM(Table13[[#This Row],[MntWines]:[MntGoldProds]])</f>
        <v>995</v>
      </c>
      <c r="AJ1675" s="13">
        <f>AVERAGE(Table13[[#This Row],[MntWines]:[MntGoldProds]])</f>
        <v>165.83333333333334</v>
      </c>
      <c r="AK1675">
        <f>IF(Table13[[#This Row],[Total Number of Purchases]]=0,0,Table13[[#This Row],[Total Spend]]/Table13[[#This Row],[Total Number of Purchases]])</f>
        <v>62.1875</v>
      </c>
      <c r="AM1675">
        <f>SUM(Table13[[#This Row],[NumDealsPurchases]:[NumStorePurchases]])</f>
        <v>16</v>
      </c>
      <c r="AN1675" s="14">
        <f>Snapshot_Date-Table13[[#This Row],[Dt_Customer]]</f>
        <v>271</v>
      </c>
      <c r="AP1675" s="13">
        <f>Table13[[#This Row],[NumDealsPurchases]]/Table13[[#This Row],[Total Number of Purchases]]*100</f>
        <v>12.5</v>
      </c>
      <c r="AQ1675">
        <f>6-ROUNDUP(_xlfn.PERCENTRANK.INC(Table13[Recency],Table13[[#This Row],[Recency]])*5, 0)</f>
        <v>2</v>
      </c>
      <c r="AR1675">
        <f>ROUNDUP(_xlfn.PERCENTRANK.INC(Table13[Total Number of Purchases],Table13[[#This Row],[Total Number of Purchases]])*5,0)</f>
        <v>3</v>
      </c>
      <c r="AS1675">
        <f>ROUNDUP(_xlfn.PERCENTRANK.INC(Table13[Total Spend],Table13[[#This Row],[Total Spend]])*5,0)</f>
        <v>4</v>
      </c>
      <c r="AT1675" t="str">
        <f>Table13[[#This Row],[Recency Score]]&amp;Table13[[#This Row],[Frequency Score]]&amp;Table13[[#This Row],[Monetary Score]]</f>
        <v>234</v>
      </c>
      <c r="AU1675" t="str">
        <f t="shared" si="26"/>
        <v>About to Sleep</v>
      </c>
      <c r="AW1675" s="13">
        <f>DATEDIF(Table13[[#This Row],[Dt_Customer]], Snapshot_Date, "d")</f>
        <v>271</v>
      </c>
      <c r="AX1675" s="13">
        <f>Table13[[#This Row],[CL if today]]/365</f>
        <v>0.74246575342465748</v>
      </c>
      <c r="AY1675">
        <f>Table13[[#This Row],[Total Number of Purchases]]/Table13[[#This Row],[Corrected CL]]</f>
        <v>21.549815498154985</v>
      </c>
      <c r="AZ1675">
        <f>Table13[[#This Row],[Average Order Value (AOV)]]*Table13[[#This Row],[Freq per Year]]</f>
        <v>1340.1291512915132</v>
      </c>
      <c r="BA1675">
        <f>Table13[[#This Row],[Total Spend]]/Table13[[#This Row],[Corrected CL]]</f>
        <v>1340.1291512915129</v>
      </c>
      <c r="BB1675">
        <v>125.21897810218978</v>
      </c>
      <c r="BC1675" s="1">
        <f>Table13[[#This Row],[Dt_Customer]]+Table13[[#This Row],[Recency]]</f>
        <v>41706</v>
      </c>
      <c r="BD1675" s="16" t="str">
        <f>IF(COUNTIF(A:A, A1675) &gt; 1, "Duplicate", "Unique")</f>
        <v>Unique</v>
      </c>
    </row>
    <row r="1676" spans="1:56" x14ac:dyDescent="0.3">
      <c r="A1676">
        <v>10955</v>
      </c>
      <c r="B1676">
        <v>1964</v>
      </c>
      <c r="C1676" t="s">
        <v>28</v>
      </c>
      <c r="D1676" t="s">
        <v>42</v>
      </c>
      <c r="E1676">
        <v>85620</v>
      </c>
      <c r="F1676">
        <v>0</v>
      </c>
      <c r="G1676">
        <v>0</v>
      </c>
      <c r="H1676" s="1">
        <v>41646</v>
      </c>
      <c r="I1676">
        <v>68</v>
      </c>
      <c r="J1676">
        <v>416</v>
      </c>
      <c r="K1676">
        <v>46</v>
      </c>
      <c r="L1676">
        <v>925</v>
      </c>
      <c r="M1676">
        <v>60</v>
      </c>
      <c r="N1676">
        <v>107</v>
      </c>
      <c r="O1676">
        <v>46</v>
      </c>
      <c r="P1676">
        <f>IF(Table13[[#This Row],[MntWines]] = 0,"",Table13[[#This Row],[MntWines]])</f>
        <v>416</v>
      </c>
      <c r="Q1676">
        <f>IF(Table13[[#This Row],[MntFruits]] = 0, "",Table13[[#This Row],[MntFruits]])</f>
        <v>46</v>
      </c>
      <c r="R1676">
        <f>IF(Table13[[#This Row],[MntMeatProducts]] = 0, "",Table13[[#This Row],[MntMeatProducts]])</f>
        <v>925</v>
      </c>
      <c r="S1676">
        <f>IF(Table13[[#This Row],[MntFishProducts]] = 0, "",Table13[[#This Row],[MntFishProducts]])</f>
        <v>60</v>
      </c>
      <c r="T1676">
        <f>IF(Table13[[#This Row],[MntSweetProducts]] = 0, "",Table13[[#This Row],[MntSweetProducts]])</f>
        <v>107</v>
      </c>
      <c r="U1676">
        <f>IF(Table13[[#This Row],[MntGoldProds]] = 0, "",Table13[[#This Row],[MntGoldProds]])</f>
        <v>46</v>
      </c>
      <c r="V1676">
        <v>1</v>
      </c>
      <c r="W1676">
        <v>3</v>
      </c>
      <c r="X1676">
        <v>6</v>
      </c>
      <c r="Y1676">
        <v>4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 t="s">
        <v>30</v>
      </c>
      <c r="AI1676" s="13">
        <f>SUM(Table13[[#This Row],[MntWines]:[MntGoldProds]])</f>
        <v>1600</v>
      </c>
      <c r="AJ1676" s="13">
        <f>AVERAGE(Table13[[#This Row],[MntWines]:[MntGoldProds]])</f>
        <v>266.66666666666669</v>
      </c>
      <c r="AK1676">
        <f>IF(Table13[[#This Row],[Total Number of Purchases]]=0,0,Table13[[#This Row],[Total Spend]]/Table13[[#This Row],[Total Number of Purchases]])</f>
        <v>114.28571428571429</v>
      </c>
      <c r="AM1676">
        <f>SUM(Table13[[#This Row],[NumDealsPurchases]:[NumStorePurchases]])</f>
        <v>14</v>
      </c>
      <c r="AN1676" s="14">
        <f>Snapshot_Date-Table13[[#This Row],[Dt_Customer]]</f>
        <v>270</v>
      </c>
      <c r="AP1676" s="13">
        <f>Table13[[#This Row],[NumDealsPurchases]]/Table13[[#This Row],[Total Number of Purchases]]*100</f>
        <v>7.1428571428571423</v>
      </c>
      <c r="AQ1676">
        <f>6-ROUNDUP(_xlfn.PERCENTRANK.INC(Table13[Recency],Table13[[#This Row],[Recency]])*5, 0)</f>
        <v>2</v>
      </c>
      <c r="AR1676">
        <f>ROUNDUP(_xlfn.PERCENTRANK.INC(Table13[Total Number of Purchases],Table13[[#This Row],[Total Number of Purchases]])*5,0)</f>
        <v>3</v>
      </c>
      <c r="AS1676">
        <f>ROUNDUP(_xlfn.PERCENTRANK.INC(Table13[Total Spend],Table13[[#This Row],[Total Spend]])*5,0)</f>
        <v>5</v>
      </c>
      <c r="AT1676" t="str">
        <f>Table13[[#This Row],[Recency Score]]&amp;Table13[[#This Row],[Frequency Score]]&amp;Table13[[#This Row],[Monetary Score]]</f>
        <v>235</v>
      </c>
      <c r="AU1676" t="str">
        <f t="shared" si="26"/>
        <v>Big Spenders</v>
      </c>
      <c r="AW1676" s="13">
        <f>DATEDIF(Table13[[#This Row],[Dt_Customer]], Snapshot_Date, "d")</f>
        <v>270</v>
      </c>
      <c r="AX1676" s="13">
        <f>Table13[[#This Row],[CL if today]]/365</f>
        <v>0.73972602739726023</v>
      </c>
      <c r="AY1676">
        <f>Table13[[#This Row],[Total Number of Purchases]]/Table13[[#This Row],[Corrected CL]]</f>
        <v>18.925925925925927</v>
      </c>
      <c r="AZ1676">
        <f>Table13[[#This Row],[Average Order Value (AOV)]]*Table13[[#This Row],[Freq per Year]]</f>
        <v>2162.962962962963</v>
      </c>
      <c r="BA1676">
        <f>Table13[[#This Row],[Total Spend]]/Table13[[#This Row],[Corrected CL]]</f>
        <v>2162.962962962963</v>
      </c>
      <c r="BB1676">
        <v>2315.2189781021898</v>
      </c>
      <c r="BC1676" s="1">
        <f>Table13[[#This Row],[Dt_Customer]]+Table13[[#This Row],[Recency]]</f>
        <v>41714</v>
      </c>
      <c r="BD1676" s="16" t="str">
        <f>IF(COUNTIF(A:A, A1676) &gt; 1, "Duplicate", "Unique")</f>
        <v>Unique</v>
      </c>
    </row>
    <row r="1677" spans="1:56" x14ac:dyDescent="0.3">
      <c r="A1677">
        <v>9206</v>
      </c>
      <c r="B1677">
        <v>1968</v>
      </c>
      <c r="C1677" t="s">
        <v>28</v>
      </c>
      <c r="D1677" t="s">
        <v>35</v>
      </c>
      <c r="E1677">
        <v>77382</v>
      </c>
      <c r="F1677">
        <v>0</v>
      </c>
      <c r="G1677">
        <v>1</v>
      </c>
      <c r="H1677" s="1">
        <v>41646</v>
      </c>
      <c r="I1677">
        <v>36</v>
      </c>
      <c r="J1677">
        <v>491</v>
      </c>
      <c r="K1677">
        <v>48</v>
      </c>
      <c r="L1677">
        <v>231</v>
      </c>
      <c r="M1677">
        <v>112</v>
      </c>
      <c r="N1677">
        <v>105</v>
      </c>
      <c r="O1677">
        <v>134</v>
      </c>
      <c r="P1677">
        <f>IF(Table13[[#This Row],[MntWines]] = 0,"",Table13[[#This Row],[MntWines]])</f>
        <v>491</v>
      </c>
      <c r="Q1677">
        <f>IF(Table13[[#This Row],[MntFruits]] = 0, "",Table13[[#This Row],[MntFruits]])</f>
        <v>48</v>
      </c>
      <c r="R1677">
        <f>IF(Table13[[#This Row],[MntMeatProducts]] = 0, "",Table13[[#This Row],[MntMeatProducts]])</f>
        <v>231</v>
      </c>
      <c r="S1677">
        <f>IF(Table13[[#This Row],[MntFishProducts]] = 0, "",Table13[[#This Row],[MntFishProducts]])</f>
        <v>112</v>
      </c>
      <c r="T1677">
        <f>IF(Table13[[#This Row],[MntSweetProducts]] = 0, "",Table13[[#This Row],[MntSweetProducts]])</f>
        <v>105</v>
      </c>
      <c r="U1677">
        <f>IF(Table13[[#This Row],[MntGoldProds]] = 0, "",Table13[[#This Row],[MntGoldProds]])</f>
        <v>134</v>
      </c>
      <c r="V1677">
        <v>2</v>
      </c>
      <c r="W1677">
        <v>5</v>
      </c>
      <c r="X1677">
        <v>7</v>
      </c>
      <c r="Y1677">
        <v>12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 t="s">
        <v>30</v>
      </c>
      <c r="AI1677" s="13">
        <f>SUM(Table13[[#This Row],[MntWines]:[MntGoldProds]])</f>
        <v>1121</v>
      </c>
      <c r="AJ1677" s="13">
        <f>AVERAGE(Table13[[#This Row],[MntWines]:[MntGoldProds]])</f>
        <v>186.83333333333334</v>
      </c>
      <c r="AK1677">
        <f>IF(Table13[[#This Row],[Total Number of Purchases]]=0,0,Table13[[#This Row],[Total Spend]]/Table13[[#This Row],[Total Number of Purchases]])</f>
        <v>43.115384615384613</v>
      </c>
      <c r="AM1677">
        <f>SUM(Table13[[#This Row],[NumDealsPurchases]:[NumStorePurchases]])</f>
        <v>26</v>
      </c>
      <c r="AN1677" s="14">
        <f>Snapshot_Date-Table13[[#This Row],[Dt_Customer]]</f>
        <v>270</v>
      </c>
      <c r="AP1677" s="13">
        <f>Table13[[#This Row],[NumDealsPurchases]]/Table13[[#This Row],[Total Number of Purchases]]*100</f>
        <v>7.6923076923076925</v>
      </c>
      <c r="AQ1677">
        <f>6-ROUNDUP(_xlfn.PERCENTRANK.INC(Table13[Recency],Table13[[#This Row],[Recency]])*5, 0)</f>
        <v>4</v>
      </c>
      <c r="AR1677">
        <f>ROUNDUP(_xlfn.PERCENTRANK.INC(Table13[Total Number of Purchases],Table13[[#This Row],[Total Number of Purchases]])*5,0)</f>
        <v>5</v>
      </c>
      <c r="AS1677">
        <f>ROUNDUP(_xlfn.PERCENTRANK.INC(Table13[Total Spend],Table13[[#This Row],[Total Spend]])*5,0)</f>
        <v>4</v>
      </c>
      <c r="AT1677" t="str">
        <f>Table13[[#This Row],[Recency Score]]&amp;Table13[[#This Row],[Frequency Score]]&amp;Table13[[#This Row],[Monetary Score]]</f>
        <v>454</v>
      </c>
      <c r="AU1677" t="str">
        <f t="shared" si="26"/>
        <v>Frequent Buyers</v>
      </c>
      <c r="AW1677" s="13">
        <f>DATEDIF(Table13[[#This Row],[Dt_Customer]], Snapshot_Date, "d")</f>
        <v>270</v>
      </c>
      <c r="AX1677" s="13">
        <f>Table13[[#This Row],[CL if today]]/365</f>
        <v>0.73972602739726023</v>
      </c>
      <c r="AY1677">
        <f>Table13[[#This Row],[Total Number of Purchases]]/Table13[[#This Row],[Corrected CL]]</f>
        <v>35.148148148148152</v>
      </c>
      <c r="AZ1677">
        <f>Table13[[#This Row],[Average Order Value (AOV)]]*Table13[[#This Row],[Freq per Year]]</f>
        <v>1515.4259259259261</v>
      </c>
      <c r="BA1677">
        <f>Table13[[#This Row],[Total Spend]]/Table13[[#This Row],[Corrected CL]]</f>
        <v>1515.4259259259261</v>
      </c>
      <c r="BB1677">
        <v>220.60439560439559</v>
      </c>
      <c r="BC1677" s="1">
        <f>Table13[[#This Row],[Dt_Customer]]+Table13[[#This Row],[Recency]]</f>
        <v>41682</v>
      </c>
      <c r="BD1677" s="16" t="str">
        <f>IF(COUNTIF(A:A, A1677) &gt; 1, "Duplicate", "Unique")</f>
        <v>Unique</v>
      </c>
    </row>
    <row r="1678" spans="1:56" x14ac:dyDescent="0.3">
      <c r="A1678">
        <v>1458</v>
      </c>
      <c r="B1678">
        <v>1982</v>
      </c>
      <c r="C1678" t="s">
        <v>41</v>
      </c>
      <c r="D1678" t="s">
        <v>33</v>
      </c>
      <c r="E1678">
        <v>21059</v>
      </c>
      <c r="F1678">
        <v>1</v>
      </c>
      <c r="G1678">
        <v>0</v>
      </c>
      <c r="H1678" s="1">
        <v>41646</v>
      </c>
      <c r="I1678">
        <v>40</v>
      </c>
      <c r="J1678">
        <v>8</v>
      </c>
      <c r="K1678">
        <v>3</v>
      </c>
      <c r="L1678">
        <v>19</v>
      </c>
      <c r="M1678">
        <v>3</v>
      </c>
      <c r="N1678">
        <v>3</v>
      </c>
      <c r="O1678">
        <v>8</v>
      </c>
      <c r="P1678">
        <f>IF(Table13[[#This Row],[MntWines]] = 0,"",Table13[[#This Row],[MntWines]])</f>
        <v>8</v>
      </c>
      <c r="Q1678">
        <f>IF(Table13[[#This Row],[MntFruits]] = 0, "",Table13[[#This Row],[MntFruits]])</f>
        <v>3</v>
      </c>
      <c r="R1678">
        <f>IF(Table13[[#This Row],[MntMeatProducts]] = 0, "",Table13[[#This Row],[MntMeatProducts]])</f>
        <v>19</v>
      </c>
      <c r="S1678">
        <f>IF(Table13[[#This Row],[MntFishProducts]] = 0, "",Table13[[#This Row],[MntFishProducts]])</f>
        <v>3</v>
      </c>
      <c r="T1678">
        <f>IF(Table13[[#This Row],[MntSweetProducts]] = 0, "",Table13[[#This Row],[MntSweetProducts]])</f>
        <v>3</v>
      </c>
      <c r="U1678">
        <f>IF(Table13[[#This Row],[MntGoldProds]] = 0, "",Table13[[#This Row],[MntGoldProds]])</f>
        <v>8</v>
      </c>
      <c r="V1678">
        <v>3</v>
      </c>
      <c r="W1678">
        <v>3</v>
      </c>
      <c r="X1678">
        <v>0</v>
      </c>
      <c r="Y1678">
        <v>3</v>
      </c>
      <c r="Z1678">
        <v>6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30</v>
      </c>
      <c r="AI1678" s="13">
        <f>SUM(Table13[[#This Row],[MntWines]:[MntGoldProds]])</f>
        <v>44</v>
      </c>
      <c r="AJ1678" s="13">
        <f>AVERAGE(Table13[[#This Row],[MntWines]:[MntGoldProds]])</f>
        <v>7.333333333333333</v>
      </c>
      <c r="AK1678">
        <f>IF(Table13[[#This Row],[Total Number of Purchases]]=0,0,Table13[[#This Row],[Total Spend]]/Table13[[#This Row],[Total Number of Purchases]])</f>
        <v>4.8888888888888893</v>
      </c>
      <c r="AM1678">
        <f>SUM(Table13[[#This Row],[NumDealsPurchases]:[NumStorePurchases]])</f>
        <v>9</v>
      </c>
      <c r="AN1678" s="14">
        <f>Snapshot_Date-Table13[[#This Row],[Dt_Customer]]</f>
        <v>270</v>
      </c>
      <c r="AP1678" s="13">
        <f>Table13[[#This Row],[NumDealsPurchases]]/Table13[[#This Row],[Total Number of Purchases]]*100</f>
        <v>33.333333333333329</v>
      </c>
      <c r="AQ1678">
        <f>6-ROUNDUP(_xlfn.PERCENTRANK.INC(Table13[Recency],Table13[[#This Row],[Recency]])*5, 0)</f>
        <v>3</v>
      </c>
      <c r="AR1678">
        <f>ROUNDUP(_xlfn.PERCENTRANK.INC(Table13[Total Number of Purchases],Table13[[#This Row],[Total Number of Purchases]])*5,0)</f>
        <v>2</v>
      </c>
      <c r="AS1678">
        <f>ROUNDUP(_xlfn.PERCENTRANK.INC(Table13[Total Spend],Table13[[#This Row],[Total Spend]])*5,0)</f>
        <v>1</v>
      </c>
      <c r="AT1678" t="str">
        <f>Table13[[#This Row],[Recency Score]]&amp;Table13[[#This Row],[Frequency Score]]&amp;Table13[[#This Row],[Monetary Score]]</f>
        <v>321</v>
      </c>
      <c r="AU1678" t="str">
        <f t="shared" si="26"/>
        <v>Needs Attention</v>
      </c>
      <c r="AW1678" s="13">
        <f>DATEDIF(Table13[[#This Row],[Dt_Customer]], Snapshot_Date, "d")</f>
        <v>270</v>
      </c>
      <c r="AX1678" s="13">
        <f>Table13[[#This Row],[CL if today]]/365</f>
        <v>0.73972602739726023</v>
      </c>
      <c r="AY1678">
        <f>Table13[[#This Row],[Total Number of Purchases]]/Table13[[#This Row],[Corrected CL]]</f>
        <v>12.166666666666668</v>
      </c>
      <c r="AZ1678">
        <f>Table13[[#This Row],[Average Order Value (AOV)]]*Table13[[#This Row],[Freq per Year]]</f>
        <v>59.481481481481495</v>
      </c>
      <c r="BA1678">
        <f>Table13[[#This Row],[Total Spend]]/Table13[[#This Row],[Corrected CL]]</f>
        <v>59.481481481481488</v>
      </c>
      <c r="BB1678">
        <v>89.57875457875457</v>
      </c>
      <c r="BC1678" s="1">
        <f>Table13[[#This Row],[Dt_Customer]]+Table13[[#This Row],[Recency]]</f>
        <v>41686</v>
      </c>
      <c r="BD1678" s="16" t="str">
        <f>IF(COUNTIF(A:A, A1678) &gt; 1, "Duplicate", "Unique")</f>
        <v>Unique</v>
      </c>
    </row>
    <row r="1679" spans="1:56" x14ac:dyDescent="0.3">
      <c r="A1679">
        <v>4286</v>
      </c>
      <c r="B1679">
        <v>1970</v>
      </c>
      <c r="C1679" t="s">
        <v>37</v>
      </c>
      <c r="D1679" t="s">
        <v>31</v>
      </c>
      <c r="E1679">
        <v>57642</v>
      </c>
      <c r="F1679">
        <v>0</v>
      </c>
      <c r="G1679">
        <v>1</v>
      </c>
      <c r="H1679" s="1">
        <v>41648</v>
      </c>
      <c r="I1679">
        <v>24</v>
      </c>
      <c r="J1679">
        <v>580</v>
      </c>
      <c r="K1679">
        <v>6</v>
      </c>
      <c r="L1679">
        <v>58</v>
      </c>
      <c r="M1679">
        <v>8</v>
      </c>
      <c r="N1679">
        <v>0</v>
      </c>
      <c r="O1679">
        <v>27</v>
      </c>
      <c r="P1679">
        <f>IF(Table13[[#This Row],[MntWines]] = 0,"",Table13[[#This Row],[MntWines]])</f>
        <v>580</v>
      </c>
      <c r="Q1679">
        <f>IF(Table13[[#This Row],[MntFruits]] = 0, "",Table13[[#This Row],[MntFruits]])</f>
        <v>6</v>
      </c>
      <c r="R1679">
        <f>IF(Table13[[#This Row],[MntMeatProducts]] = 0, "",Table13[[#This Row],[MntMeatProducts]])</f>
        <v>58</v>
      </c>
      <c r="S1679">
        <f>IF(Table13[[#This Row],[MntFishProducts]] = 0, "",Table13[[#This Row],[MntFishProducts]])</f>
        <v>8</v>
      </c>
      <c r="T1679" t="str">
        <f>IF(Table13[[#This Row],[MntSweetProducts]] = 0, "",Table13[[#This Row],[MntSweetProducts]])</f>
        <v/>
      </c>
      <c r="U1679">
        <f>IF(Table13[[#This Row],[MntGoldProds]] = 0, "",Table13[[#This Row],[MntGoldProds]])</f>
        <v>27</v>
      </c>
      <c r="V1679">
        <v>3</v>
      </c>
      <c r="W1679">
        <v>7</v>
      </c>
      <c r="X1679">
        <v>6</v>
      </c>
      <c r="Y1679">
        <v>6</v>
      </c>
      <c r="Z1679">
        <v>4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 t="s">
        <v>40</v>
      </c>
      <c r="AI1679" s="13">
        <f>SUM(Table13[[#This Row],[MntWines]:[MntGoldProds]])</f>
        <v>679</v>
      </c>
      <c r="AJ1679" s="13">
        <f>AVERAGE(Table13[[#This Row],[MntWines]:[MntGoldProds]])</f>
        <v>113.16666666666667</v>
      </c>
      <c r="AK1679">
        <f>IF(Table13[[#This Row],[Total Number of Purchases]]=0,0,Table13[[#This Row],[Total Spend]]/Table13[[#This Row],[Total Number of Purchases]])</f>
        <v>30.863636363636363</v>
      </c>
      <c r="AM1679">
        <f>SUM(Table13[[#This Row],[NumDealsPurchases]:[NumStorePurchases]])</f>
        <v>22</v>
      </c>
      <c r="AN1679" s="14">
        <f>Snapshot_Date-Table13[[#This Row],[Dt_Customer]]</f>
        <v>268</v>
      </c>
      <c r="AP1679" s="13">
        <f>Table13[[#This Row],[NumDealsPurchases]]/Table13[[#This Row],[Total Number of Purchases]]*100</f>
        <v>13.636363636363635</v>
      </c>
      <c r="AQ1679">
        <f>6-ROUNDUP(_xlfn.PERCENTRANK.INC(Table13[Recency],Table13[[#This Row],[Recency]])*5, 0)</f>
        <v>4</v>
      </c>
      <c r="AR1679">
        <f>ROUNDUP(_xlfn.PERCENTRANK.INC(Table13[Total Number of Purchases],Table13[[#This Row],[Total Number of Purchases]])*5,0)</f>
        <v>4</v>
      </c>
      <c r="AS1679">
        <f>ROUNDUP(_xlfn.PERCENTRANK.INC(Table13[Total Spend],Table13[[#This Row],[Total Spend]])*5,0)</f>
        <v>4</v>
      </c>
      <c r="AT1679" t="str">
        <f>Table13[[#This Row],[Recency Score]]&amp;Table13[[#This Row],[Frequency Score]]&amp;Table13[[#This Row],[Monetary Score]]</f>
        <v>444</v>
      </c>
      <c r="AU1679" t="str">
        <f t="shared" si="26"/>
        <v>Potential Loyalists</v>
      </c>
      <c r="AW1679" s="13">
        <f>DATEDIF(Table13[[#This Row],[Dt_Customer]], Snapshot_Date, "d")</f>
        <v>268</v>
      </c>
      <c r="AX1679" s="13">
        <f>Table13[[#This Row],[CL if today]]/365</f>
        <v>0.73424657534246573</v>
      </c>
      <c r="AY1679">
        <f>Table13[[#This Row],[Total Number of Purchases]]/Table13[[#This Row],[Corrected CL]]</f>
        <v>29.96268656716418</v>
      </c>
      <c r="AZ1679">
        <f>Table13[[#This Row],[Average Order Value (AOV)]]*Table13[[#This Row],[Freq per Year]]</f>
        <v>924.75746268656724</v>
      </c>
      <c r="BA1679">
        <f>Table13[[#This Row],[Total Spend]]/Table13[[#This Row],[Corrected CL]]</f>
        <v>924.75746268656724</v>
      </c>
      <c r="BB1679">
        <v>162.37132352941177</v>
      </c>
      <c r="BC1679" s="1">
        <f>Table13[[#This Row],[Dt_Customer]]+Table13[[#This Row],[Recency]]</f>
        <v>41672</v>
      </c>
      <c r="BD1679" s="16" t="str">
        <f>IF(COUNTIF(A:A, A1679) &gt; 1, "Duplicate", "Unique")</f>
        <v>Unique</v>
      </c>
    </row>
    <row r="1680" spans="1:56" x14ac:dyDescent="0.3">
      <c r="A1680">
        <v>8397</v>
      </c>
      <c r="B1680">
        <v>1951</v>
      </c>
      <c r="C1680" t="s">
        <v>28</v>
      </c>
      <c r="D1680" t="s">
        <v>33</v>
      </c>
      <c r="E1680">
        <v>44689</v>
      </c>
      <c r="F1680">
        <v>1</v>
      </c>
      <c r="G1680">
        <v>1</v>
      </c>
      <c r="H1680" s="1">
        <v>41649</v>
      </c>
      <c r="I1680">
        <v>82</v>
      </c>
      <c r="J1680">
        <v>18</v>
      </c>
      <c r="K1680">
        <v>0</v>
      </c>
      <c r="L1680">
        <v>5</v>
      </c>
      <c r="M1680">
        <v>0</v>
      </c>
      <c r="N1680">
        <v>0</v>
      </c>
      <c r="O1680">
        <v>11</v>
      </c>
      <c r="P1680">
        <f>IF(Table13[[#This Row],[MntWines]] = 0,"",Table13[[#This Row],[MntWines]])</f>
        <v>18</v>
      </c>
      <c r="Q1680" t="str">
        <f>IF(Table13[[#This Row],[MntFruits]] = 0, "",Table13[[#This Row],[MntFruits]])</f>
        <v/>
      </c>
      <c r="R1680">
        <f>IF(Table13[[#This Row],[MntMeatProducts]] = 0, "",Table13[[#This Row],[MntMeatProducts]])</f>
        <v>5</v>
      </c>
      <c r="S1680" t="str">
        <f>IF(Table13[[#This Row],[MntFishProducts]] = 0, "",Table13[[#This Row],[MntFishProducts]])</f>
        <v/>
      </c>
      <c r="T1680" t="str">
        <f>IF(Table13[[#This Row],[MntSweetProducts]] = 0, "",Table13[[#This Row],[MntSweetProducts]])</f>
        <v/>
      </c>
      <c r="U1680">
        <f>IF(Table13[[#This Row],[MntGoldProds]] = 0, "",Table13[[#This Row],[MntGoldProds]])</f>
        <v>11</v>
      </c>
      <c r="V1680">
        <v>2</v>
      </c>
      <c r="W1680">
        <v>1</v>
      </c>
      <c r="X1680">
        <v>1</v>
      </c>
      <c r="Y1680">
        <v>2</v>
      </c>
      <c r="Z1680">
        <v>7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 t="s">
        <v>30</v>
      </c>
      <c r="AI1680" s="13">
        <f>SUM(Table13[[#This Row],[MntWines]:[MntGoldProds]])</f>
        <v>34</v>
      </c>
      <c r="AJ1680" s="13">
        <f>AVERAGE(Table13[[#This Row],[MntWines]:[MntGoldProds]])</f>
        <v>5.666666666666667</v>
      </c>
      <c r="AK1680">
        <f>IF(Table13[[#This Row],[Total Number of Purchases]]=0,0,Table13[[#This Row],[Total Spend]]/Table13[[#This Row],[Total Number of Purchases]])</f>
        <v>5.666666666666667</v>
      </c>
      <c r="AM1680">
        <f>SUM(Table13[[#This Row],[NumDealsPurchases]:[NumStorePurchases]])</f>
        <v>6</v>
      </c>
      <c r="AN1680" s="14">
        <f>Snapshot_Date-Table13[[#This Row],[Dt_Customer]]</f>
        <v>267</v>
      </c>
      <c r="AP1680" s="13">
        <f>Table13[[#This Row],[NumDealsPurchases]]/Table13[[#This Row],[Total Number of Purchases]]*100</f>
        <v>33.333333333333329</v>
      </c>
      <c r="AQ1680">
        <f>6-ROUNDUP(_xlfn.PERCENTRANK.INC(Table13[Recency],Table13[[#This Row],[Recency]])*5, 0)</f>
        <v>1</v>
      </c>
      <c r="AR1680">
        <f>ROUNDUP(_xlfn.PERCENTRANK.INC(Table13[Total Number of Purchases],Table13[[#This Row],[Total Number of Purchases]])*5,0)</f>
        <v>1</v>
      </c>
      <c r="AS1680">
        <f>ROUNDUP(_xlfn.PERCENTRANK.INC(Table13[Total Spend],Table13[[#This Row],[Total Spend]])*5,0)</f>
        <v>1</v>
      </c>
      <c r="AT1680" t="str">
        <f>Table13[[#This Row],[Recency Score]]&amp;Table13[[#This Row],[Frequency Score]]&amp;Table13[[#This Row],[Monetary Score]]</f>
        <v>111</v>
      </c>
      <c r="AU1680" t="str">
        <f t="shared" si="26"/>
        <v>Lost</v>
      </c>
      <c r="AW1680" s="13">
        <f>DATEDIF(Table13[[#This Row],[Dt_Customer]], Snapshot_Date, "d")</f>
        <v>267</v>
      </c>
      <c r="AX1680" s="13">
        <f>Table13[[#This Row],[CL if today]]/365</f>
        <v>0.73150684931506849</v>
      </c>
      <c r="AY1680">
        <f>Table13[[#This Row],[Total Number of Purchases]]/Table13[[#This Row],[Corrected CL]]</f>
        <v>8.2022471910112369</v>
      </c>
      <c r="AZ1680">
        <f>Table13[[#This Row],[Average Order Value (AOV)]]*Table13[[#This Row],[Freq per Year]]</f>
        <v>46.479400749063679</v>
      </c>
      <c r="BA1680">
        <f>Table13[[#This Row],[Total Spend]]/Table13[[#This Row],[Corrected CL]]</f>
        <v>46.479400749063672</v>
      </c>
      <c r="BB1680">
        <v>193.23529411764704</v>
      </c>
      <c r="BC1680" s="1">
        <f>Table13[[#This Row],[Dt_Customer]]+Table13[[#This Row],[Recency]]</f>
        <v>41731</v>
      </c>
      <c r="BD1680" s="16" t="str">
        <f>IF(COUNTIF(A:A, A1680) &gt; 1, "Duplicate", "Unique")</f>
        <v>Unique</v>
      </c>
    </row>
    <row r="1681" spans="1:56" x14ac:dyDescent="0.3">
      <c r="A1681">
        <v>4369</v>
      </c>
      <c r="B1681">
        <v>1957</v>
      </c>
      <c r="C1681" t="s">
        <v>41</v>
      </c>
      <c r="D1681" t="s">
        <v>48</v>
      </c>
      <c r="E1681">
        <v>65487</v>
      </c>
      <c r="F1681">
        <v>0</v>
      </c>
      <c r="G1681">
        <v>0</v>
      </c>
      <c r="H1681" s="1">
        <v>41649</v>
      </c>
      <c r="I1681">
        <v>48</v>
      </c>
      <c r="J1681">
        <v>240</v>
      </c>
      <c r="K1681">
        <v>67</v>
      </c>
      <c r="L1681">
        <v>500</v>
      </c>
      <c r="M1681">
        <v>199</v>
      </c>
      <c r="N1681">
        <v>0</v>
      </c>
      <c r="O1681">
        <v>163</v>
      </c>
      <c r="P1681">
        <f>IF(Table13[[#This Row],[MntWines]] = 0,"",Table13[[#This Row],[MntWines]])</f>
        <v>240</v>
      </c>
      <c r="Q1681">
        <f>IF(Table13[[#This Row],[MntFruits]] = 0, "",Table13[[#This Row],[MntFruits]])</f>
        <v>67</v>
      </c>
      <c r="R1681">
        <f>IF(Table13[[#This Row],[MntMeatProducts]] = 0, "",Table13[[#This Row],[MntMeatProducts]])</f>
        <v>500</v>
      </c>
      <c r="S1681">
        <f>IF(Table13[[#This Row],[MntFishProducts]] = 0, "",Table13[[#This Row],[MntFishProducts]])</f>
        <v>199</v>
      </c>
      <c r="T1681" t="str">
        <f>IF(Table13[[#This Row],[MntSweetProducts]] = 0, "",Table13[[#This Row],[MntSweetProducts]])</f>
        <v/>
      </c>
      <c r="U1681">
        <f>IF(Table13[[#This Row],[MntGoldProds]] = 0, "",Table13[[#This Row],[MntGoldProds]])</f>
        <v>163</v>
      </c>
      <c r="V1681">
        <v>3</v>
      </c>
      <c r="W1681">
        <v>3</v>
      </c>
      <c r="X1681">
        <v>5</v>
      </c>
      <c r="Y1681">
        <v>6</v>
      </c>
      <c r="Z1681">
        <v>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 t="s">
        <v>32</v>
      </c>
      <c r="AI1681" s="13">
        <f>SUM(Table13[[#This Row],[MntWines]:[MntGoldProds]])</f>
        <v>1169</v>
      </c>
      <c r="AJ1681" s="13">
        <f>AVERAGE(Table13[[#This Row],[MntWines]:[MntGoldProds]])</f>
        <v>194.83333333333334</v>
      </c>
      <c r="AK1681">
        <f>IF(Table13[[#This Row],[Total Number of Purchases]]=0,0,Table13[[#This Row],[Total Spend]]/Table13[[#This Row],[Total Number of Purchases]])</f>
        <v>68.764705882352942</v>
      </c>
      <c r="AM1681">
        <f>SUM(Table13[[#This Row],[NumDealsPurchases]:[NumStorePurchases]])</f>
        <v>17</v>
      </c>
      <c r="AN1681" s="14">
        <f>Snapshot_Date-Table13[[#This Row],[Dt_Customer]]</f>
        <v>267</v>
      </c>
      <c r="AP1681" s="13">
        <f>Table13[[#This Row],[NumDealsPurchases]]/Table13[[#This Row],[Total Number of Purchases]]*100</f>
        <v>17.647058823529413</v>
      </c>
      <c r="AQ1681">
        <f>6-ROUNDUP(_xlfn.PERCENTRANK.INC(Table13[Recency],Table13[[#This Row],[Recency]])*5, 0)</f>
        <v>3</v>
      </c>
      <c r="AR1681">
        <f>ROUNDUP(_xlfn.PERCENTRANK.INC(Table13[Total Number of Purchases],Table13[[#This Row],[Total Number of Purchases]])*5,0)</f>
        <v>3</v>
      </c>
      <c r="AS1681">
        <f>ROUNDUP(_xlfn.PERCENTRANK.INC(Table13[Total Spend],Table13[[#This Row],[Total Spend]])*5,0)</f>
        <v>4</v>
      </c>
      <c r="AT1681" t="str">
        <f>Table13[[#This Row],[Recency Score]]&amp;Table13[[#This Row],[Frequency Score]]&amp;Table13[[#This Row],[Monetary Score]]</f>
        <v>334</v>
      </c>
      <c r="AU1681" t="str">
        <f t="shared" si="26"/>
        <v>Needs Attention</v>
      </c>
      <c r="AW1681" s="13">
        <f>DATEDIF(Table13[[#This Row],[Dt_Customer]], Snapshot_Date, "d")</f>
        <v>267</v>
      </c>
      <c r="AX1681" s="13">
        <f>Table13[[#This Row],[CL if today]]/365</f>
        <v>0.73150684931506849</v>
      </c>
      <c r="AY1681">
        <f>Table13[[#This Row],[Total Number of Purchases]]/Table13[[#This Row],[Corrected CL]]</f>
        <v>23.239700374531836</v>
      </c>
      <c r="AZ1681">
        <f>Table13[[#This Row],[Average Order Value (AOV)]]*Table13[[#This Row],[Freq per Year]]</f>
        <v>1598.0711610486892</v>
      </c>
      <c r="BA1681">
        <f>Table13[[#This Row],[Total Spend]]/Table13[[#This Row],[Corrected CL]]</f>
        <v>1598.0711610486892</v>
      </c>
      <c r="BB1681">
        <v>2162.962962962963</v>
      </c>
      <c r="BC1681" s="1">
        <f>Table13[[#This Row],[Dt_Customer]]+Table13[[#This Row],[Recency]]</f>
        <v>41697</v>
      </c>
      <c r="BD1681" s="16" t="str">
        <f>IF(COUNTIF(A:A, A1681) &gt; 1, "Duplicate", "Unique")</f>
        <v>Unique</v>
      </c>
    </row>
    <row r="1682" spans="1:56" x14ac:dyDescent="0.3">
      <c r="A1682">
        <v>10652</v>
      </c>
      <c r="B1682">
        <v>1957</v>
      </c>
      <c r="C1682" t="s">
        <v>41</v>
      </c>
      <c r="D1682" t="s">
        <v>35</v>
      </c>
      <c r="E1682">
        <v>65487</v>
      </c>
      <c r="F1682">
        <v>0</v>
      </c>
      <c r="G1682">
        <v>0</v>
      </c>
      <c r="H1682" s="1">
        <v>41649</v>
      </c>
      <c r="I1682">
        <v>48</v>
      </c>
      <c r="J1682">
        <v>240</v>
      </c>
      <c r="K1682">
        <v>67</v>
      </c>
      <c r="L1682">
        <v>500</v>
      </c>
      <c r="M1682">
        <v>199</v>
      </c>
      <c r="N1682">
        <v>0</v>
      </c>
      <c r="O1682">
        <v>163</v>
      </c>
      <c r="P1682">
        <f>IF(Table13[[#This Row],[MntWines]] = 0,"",Table13[[#This Row],[MntWines]])</f>
        <v>240</v>
      </c>
      <c r="Q1682">
        <f>IF(Table13[[#This Row],[MntFruits]] = 0, "",Table13[[#This Row],[MntFruits]])</f>
        <v>67</v>
      </c>
      <c r="R1682">
        <f>IF(Table13[[#This Row],[MntMeatProducts]] = 0, "",Table13[[#This Row],[MntMeatProducts]])</f>
        <v>500</v>
      </c>
      <c r="S1682">
        <f>IF(Table13[[#This Row],[MntFishProducts]] = 0, "",Table13[[#This Row],[MntFishProducts]])</f>
        <v>199</v>
      </c>
      <c r="T1682" t="str">
        <f>IF(Table13[[#This Row],[MntSweetProducts]] = 0, "",Table13[[#This Row],[MntSweetProducts]])</f>
        <v/>
      </c>
      <c r="U1682">
        <f>IF(Table13[[#This Row],[MntGoldProds]] = 0, "",Table13[[#This Row],[MntGoldProds]])</f>
        <v>163</v>
      </c>
      <c r="V1682">
        <v>3</v>
      </c>
      <c r="W1682">
        <v>3</v>
      </c>
      <c r="X1682">
        <v>5</v>
      </c>
      <c r="Y1682">
        <v>6</v>
      </c>
      <c r="Z1682">
        <v>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32</v>
      </c>
      <c r="AI1682" s="13">
        <f>SUM(Table13[[#This Row],[MntWines]:[MntGoldProds]])</f>
        <v>1169</v>
      </c>
      <c r="AJ1682" s="13">
        <f>AVERAGE(Table13[[#This Row],[MntWines]:[MntGoldProds]])</f>
        <v>194.83333333333334</v>
      </c>
      <c r="AK1682">
        <f>IF(Table13[[#This Row],[Total Number of Purchases]]=0,0,Table13[[#This Row],[Total Spend]]/Table13[[#This Row],[Total Number of Purchases]])</f>
        <v>68.764705882352942</v>
      </c>
      <c r="AM1682">
        <f>SUM(Table13[[#This Row],[NumDealsPurchases]:[NumStorePurchases]])</f>
        <v>17</v>
      </c>
      <c r="AN1682" s="14">
        <f>Snapshot_Date-Table13[[#This Row],[Dt_Customer]]</f>
        <v>267</v>
      </c>
      <c r="AP1682" s="13">
        <f>Table13[[#This Row],[NumDealsPurchases]]/Table13[[#This Row],[Total Number of Purchases]]*100</f>
        <v>17.647058823529413</v>
      </c>
      <c r="AQ1682">
        <f>6-ROUNDUP(_xlfn.PERCENTRANK.INC(Table13[Recency],Table13[[#This Row],[Recency]])*5, 0)</f>
        <v>3</v>
      </c>
      <c r="AR1682">
        <f>ROUNDUP(_xlfn.PERCENTRANK.INC(Table13[Total Number of Purchases],Table13[[#This Row],[Total Number of Purchases]])*5,0)</f>
        <v>3</v>
      </c>
      <c r="AS1682">
        <f>ROUNDUP(_xlfn.PERCENTRANK.INC(Table13[Total Spend],Table13[[#This Row],[Total Spend]])*5,0)</f>
        <v>4</v>
      </c>
      <c r="AT1682" t="str">
        <f>Table13[[#This Row],[Recency Score]]&amp;Table13[[#This Row],[Frequency Score]]&amp;Table13[[#This Row],[Monetary Score]]</f>
        <v>334</v>
      </c>
      <c r="AU1682" t="str">
        <f t="shared" si="26"/>
        <v>Needs Attention</v>
      </c>
      <c r="AW1682" s="13">
        <f>DATEDIF(Table13[[#This Row],[Dt_Customer]], Snapshot_Date, "d")</f>
        <v>267</v>
      </c>
      <c r="AX1682" s="13">
        <f>Table13[[#This Row],[CL if today]]/365</f>
        <v>0.73150684931506849</v>
      </c>
      <c r="AY1682">
        <f>Table13[[#This Row],[Total Number of Purchases]]/Table13[[#This Row],[Corrected CL]]</f>
        <v>23.239700374531836</v>
      </c>
      <c r="AZ1682">
        <f>Table13[[#This Row],[Average Order Value (AOV)]]*Table13[[#This Row],[Freq per Year]]</f>
        <v>1598.0711610486892</v>
      </c>
      <c r="BA1682">
        <f>Table13[[#This Row],[Total Spend]]/Table13[[#This Row],[Corrected CL]]</f>
        <v>1598.0711610486892</v>
      </c>
      <c r="BB1682">
        <v>1340.1291512915129</v>
      </c>
      <c r="BC1682" s="1">
        <f>Table13[[#This Row],[Dt_Customer]]+Table13[[#This Row],[Recency]]</f>
        <v>41697</v>
      </c>
      <c r="BD1682" s="16" t="str">
        <f>IF(COUNTIF(A:A, A1682) &gt; 1, "Duplicate", "Unique")</f>
        <v>Unique</v>
      </c>
    </row>
    <row r="1683" spans="1:56" x14ac:dyDescent="0.3">
      <c r="A1683">
        <v>2639</v>
      </c>
      <c r="B1683">
        <v>1966</v>
      </c>
      <c r="C1683" t="s">
        <v>28</v>
      </c>
      <c r="D1683" t="s">
        <v>31</v>
      </c>
      <c r="E1683">
        <v>43602</v>
      </c>
      <c r="F1683">
        <v>1</v>
      </c>
      <c r="G1683">
        <v>1</v>
      </c>
      <c r="H1683" s="1">
        <v>41649</v>
      </c>
      <c r="I1683">
        <v>45</v>
      </c>
      <c r="J1683">
        <v>19</v>
      </c>
      <c r="K1683">
        <v>5</v>
      </c>
      <c r="L1683">
        <v>12</v>
      </c>
      <c r="M1683">
        <v>10</v>
      </c>
      <c r="N1683">
        <v>3</v>
      </c>
      <c r="O1683">
        <v>19</v>
      </c>
      <c r="P1683">
        <f>IF(Table13[[#This Row],[MntWines]] = 0,"",Table13[[#This Row],[MntWines]])</f>
        <v>19</v>
      </c>
      <c r="Q1683">
        <f>IF(Table13[[#This Row],[MntFruits]] = 0, "",Table13[[#This Row],[MntFruits]])</f>
        <v>5</v>
      </c>
      <c r="R1683">
        <f>IF(Table13[[#This Row],[MntMeatProducts]] = 0, "",Table13[[#This Row],[MntMeatProducts]])</f>
        <v>12</v>
      </c>
      <c r="S1683">
        <f>IF(Table13[[#This Row],[MntFishProducts]] = 0, "",Table13[[#This Row],[MntFishProducts]])</f>
        <v>10</v>
      </c>
      <c r="T1683">
        <f>IF(Table13[[#This Row],[MntSweetProducts]] = 0, "",Table13[[#This Row],[MntSweetProducts]])</f>
        <v>3</v>
      </c>
      <c r="U1683">
        <f>IF(Table13[[#This Row],[MntGoldProds]] = 0, "",Table13[[#This Row],[MntGoldProds]])</f>
        <v>19</v>
      </c>
      <c r="V1683">
        <v>3</v>
      </c>
      <c r="W1683">
        <v>3</v>
      </c>
      <c r="X1683">
        <v>1</v>
      </c>
      <c r="Y1683">
        <v>2</v>
      </c>
      <c r="Z1683">
        <v>6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">
        <v>43</v>
      </c>
      <c r="AI1683" s="13">
        <f>SUM(Table13[[#This Row],[MntWines]:[MntGoldProds]])</f>
        <v>68</v>
      </c>
      <c r="AJ1683" s="13">
        <f>AVERAGE(Table13[[#This Row],[MntWines]:[MntGoldProds]])</f>
        <v>11.333333333333334</v>
      </c>
      <c r="AK1683">
        <f>IF(Table13[[#This Row],[Total Number of Purchases]]=0,0,Table13[[#This Row],[Total Spend]]/Table13[[#This Row],[Total Number of Purchases]])</f>
        <v>7.5555555555555554</v>
      </c>
      <c r="AM1683">
        <f>SUM(Table13[[#This Row],[NumDealsPurchases]:[NumStorePurchases]])</f>
        <v>9</v>
      </c>
      <c r="AN1683" s="14">
        <f>Snapshot_Date-Table13[[#This Row],[Dt_Customer]]</f>
        <v>267</v>
      </c>
      <c r="AP1683" s="13">
        <f>Table13[[#This Row],[NumDealsPurchases]]/Table13[[#This Row],[Total Number of Purchases]]*100</f>
        <v>33.333333333333329</v>
      </c>
      <c r="AQ1683">
        <f>6-ROUNDUP(_xlfn.PERCENTRANK.INC(Table13[Recency],Table13[[#This Row],[Recency]])*5, 0)</f>
        <v>3</v>
      </c>
      <c r="AR1683">
        <f>ROUNDUP(_xlfn.PERCENTRANK.INC(Table13[Total Number of Purchases],Table13[[#This Row],[Total Number of Purchases]])*5,0)</f>
        <v>2</v>
      </c>
      <c r="AS1683">
        <f>ROUNDUP(_xlfn.PERCENTRANK.INC(Table13[Total Spend],Table13[[#This Row],[Total Spend]])*5,0)</f>
        <v>2</v>
      </c>
      <c r="AT1683" t="str">
        <f>Table13[[#This Row],[Recency Score]]&amp;Table13[[#This Row],[Frequency Score]]&amp;Table13[[#This Row],[Monetary Score]]</f>
        <v>322</v>
      </c>
      <c r="AU1683" t="str">
        <f t="shared" si="26"/>
        <v>Needs Attention</v>
      </c>
      <c r="AW1683" s="13">
        <f>DATEDIF(Table13[[#This Row],[Dt_Customer]], Snapshot_Date, "d")</f>
        <v>267</v>
      </c>
      <c r="AX1683" s="13">
        <f>Table13[[#This Row],[CL if today]]/365</f>
        <v>0.73150684931506849</v>
      </c>
      <c r="AY1683">
        <f>Table13[[#This Row],[Total Number of Purchases]]/Table13[[#This Row],[Corrected CL]]</f>
        <v>12.303370786516854</v>
      </c>
      <c r="AZ1683">
        <f>Table13[[#This Row],[Average Order Value (AOV)]]*Table13[[#This Row],[Freq per Year]]</f>
        <v>92.958801498127343</v>
      </c>
      <c r="BA1683">
        <f>Table13[[#This Row],[Total Spend]]/Table13[[#This Row],[Corrected CL]]</f>
        <v>92.958801498127343</v>
      </c>
      <c r="BB1683">
        <v>59.481481481481488</v>
      </c>
      <c r="BC1683" s="1">
        <f>Table13[[#This Row],[Dt_Customer]]+Table13[[#This Row],[Recency]]</f>
        <v>41694</v>
      </c>
      <c r="BD1683" s="16" t="str">
        <f>IF(COUNTIF(A:A, A1683) &gt; 1, "Duplicate", "Unique")</f>
        <v>Unique</v>
      </c>
    </row>
    <row r="1684" spans="1:56" x14ac:dyDescent="0.3">
      <c r="A1684">
        <v>4047</v>
      </c>
      <c r="B1684">
        <v>1954</v>
      </c>
      <c r="C1684" t="s">
        <v>37</v>
      </c>
      <c r="D1684" t="s">
        <v>33</v>
      </c>
      <c r="E1684">
        <v>65324</v>
      </c>
      <c r="F1684">
        <v>0</v>
      </c>
      <c r="G1684">
        <v>1</v>
      </c>
      <c r="H1684" s="1">
        <v>41650</v>
      </c>
      <c r="I1684">
        <v>0</v>
      </c>
      <c r="J1684">
        <v>384</v>
      </c>
      <c r="K1684">
        <v>0</v>
      </c>
      <c r="L1684">
        <v>102</v>
      </c>
      <c r="M1684">
        <v>21</v>
      </c>
      <c r="N1684">
        <v>32</v>
      </c>
      <c r="O1684">
        <v>5</v>
      </c>
      <c r="P1684">
        <f>IF(Table13[[#This Row],[MntWines]] = 0,"",Table13[[#This Row],[MntWines]])</f>
        <v>384</v>
      </c>
      <c r="Q1684" t="str">
        <f>IF(Table13[[#This Row],[MntFruits]] = 0, "",Table13[[#This Row],[MntFruits]])</f>
        <v/>
      </c>
      <c r="R1684">
        <f>IF(Table13[[#This Row],[MntMeatProducts]] = 0, "",Table13[[#This Row],[MntMeatProducts]])</f>
        <v>102</v>
      </c>
      <c r="S1684">
        <f>IF(Table13[[#This Row],[MntFishProducts]] = 0, "",Table13[[#This Row],[MntFishProducts]])</f>
        <v>21</v>
      </c>
      <c r="T1684">
        <f>IF(Table13[[#This Row],[MntSweetProducts]] = 0, "",Table13[[#This Row],[MntSweetProducts]])</f>
        <v>32</v>
      </c>
      <c r="U1684">
        <f>IF(Table13[[#This Row],[MntGoldProds]] = 0, "",Table13[[#This Row],[MntGoldProds]])</f>
        <v>5</v>
      </c>
      <c r="V1684">
        <v>3</v>
      </c>
      <c r="W1684">
        <v>6</v>
      </c>
      <c r="X1684">
        <v>2</v>
      </c>
      <c r="Y1684">
        <v>9</v>
      </c>
      <c r="Z1684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 t="s">
        <v>34</v>
      </c>
      <c r="AI1684" s="13">
        <f>SUM(Table13[[#This Row],[MntWines]:[MntGoldProds]])</f>
        <v>544</v>
      </c>
      <c r="AJ1684" s="13">
        <f>AVERAGE(Table13[[#This Row],[MntWines]:[MntGoldProds]])</f>
        <v>90.666666666666671</v>
      </c>
      <c r="AK1684">
        <f>IF(Table13[[#This Row],[Total Number of Purchases]]=0,0,Table13[[#This Row],[Total Spend]]/Table13[[#This Row],[Total Number of Purchases]])</f>
        <v>27.2</v>
      </c>
      <c r="AM1684">
        <f>SUM(Table13[[#This Row],[NumDealsPurchases]:[NumStorePurchases]])</f>
        <v>20</v>
      </c>
      <c r="AN1684" s="14">
        <f>Snapshot_Date-Table13[[#This Row],[Dt_Customer]]</f>
        <v>266</v>
      </c>
      <c r="AP1684" s="13">
        <f>Table13[[#This Row],[NumDealsPurchases]]/Table13[[#This Row],[Total Number of Purchases]]*100</f>
        <v>15</v>
      </c>
      <c r="AQ1684">
        <f>6-ROUNDUP(_xlfn.PERCENTRANK.INC(Table13[Recency],Table13[[#This Row],[Recency]])*5, 0)</f>
        <v>6</v>
      </c>
      <c r="AR1684">
        <f>ROUNDUP(_xlfn.PERCENTRANK.INC(Table13[Total Number of Purchases],Table13[[#This Row],[Total Number of Purchases]])*5,0)</f>
        <v>4</v>
      </c>
      <c r="AS1684">
        <f>ROUNDUP(_xlfn.PERCENTRANK.INC(Table13[Total Spend],Table13[[#This Row],[Total Spend]])*5,0)</f>
        <v>3</v>
      </c>
      <c r="AT1684" t="str">
        <f>Table13[[#This Row],[Recency Score]]&amp;Table13[[#This Row],[Frequency Score]]&amp;Table13[[#This Row],[Monetary Score]]</f>
        <v>643</v>
      </c>
      <c r="AU1684" t="str">
        <f t="shared" si="26"/>
        <v>Others</v>
      </c>
      <c r="AW1684" s="13">
        <f>DATEDIF(Table13[[#This Row],[Dt_Customer]], Snapshot_Date, "d")</f>
        <v>266</v>
      </c>
      <c r="AX1684" s="13">
        <f>Table13[[#This Row],[CL if today]]/365</f>
        <v>0.72876712328767124</v>
      </c>
      <c r="AY1684">
        <f>Table13[[#This Row],[Total Number of Purchases]]/Table13[[#This Row],[Corrected CL]]</f>
        <v>27.443609022556391</v>
      </c>
      <c r="AZ1684">
        <f>Table13[[#This Row],[Average Order Value (AOV)]]*Table13[[#This Row],[Freq per Year]]</f>
        <v>746.46616541353376</v>
      </c>
      <c r="BA1684">
        <f>Table13[[#This Row],[Total Spend]]/Table13[[#This Row],[Corrected CL]]</f>
        <v>746.46616541353387</v>
      </c>
      <c r="BB1684">
        <v>1598.0711610486892</v>
      </c>
      <c r="BC1684" s="1">
        <f>Table13[[#This Row],[Dt_Customer]]+Table13[[#This Row],[Recency]]</f>
        <v>41650</v>
      </c>
      <c r="BD1684" s="16" t="str">
        <f>IF(COUNTIF(A:A, A1684) &gt; 1, "Duplicate", "Unique")</f>
        <v>Unique</v>
      </c>
    </row>
    <row r="1685" spans="1:56" x14ac:dyDescent="0.3">
      <c r="A1685">
        <v>9477</v>
      </c>
      <c r="B1685">
        <v>1954</v>
      </c>
      <c r="C1685" t="s">
        <v>37</v>
      </c>
      <c r="D1685" t="s">
        <v>33</v>
      </c>
      <c r="E1685">
        <v>65324</v>
      </c>
      <c r="F1685">
        <v>0</v>
      </c>
      <c r="G1685">
        <v>1</v>
      </c>
      <c r="H1685" s="1">
        <v>41650</v>
      </c>
      <c r="I1685">
        <v>0</v>
      </c>
      <c r="J1685">
        <v>384</v>
      </c>
      <c r="K1685">
        <v>0</v>
      </c>
      <c r="L1685">
        <v>102</v>
      </c>
      <c r="M1685">
        <v>21</v>
      </c>
      <c r="N1685">
        <v>32</v>
      </c>
      <c r="O1685">
        <v>5</v>
      </c>
      <c r="P1685">
        <f>IF(Table13[[#This Row],[MntWines]] = 0,"",Table13[[#This Row],[MntWines]])</f>
        <v>384</v>
      </c>
      <c r="Q1685" t="str">
        <f>IF(Table13[[#This Row],[MntFruits]] = 0, "",Table13[[#This Row],[MntFruits]])</f>
        <v/>
      </c>
      <c r="R1685">
        <f>IF(Table13[[#This Row],[MntMeatProducts]] = 0, "",Table13[[#This Row],[MntMeatProducts]])</f>
        <v>102</v>
      </c>
      <c r="S1685">
        <f>IF(Table13[[#This Row],[MntFishProducts]] = 0, "",Table13[[#This Row],[MntFishProducts]])</f>
        <v>21</v>
      </c>
      <c r="T1685">
        <f>IF(Table13[[#This Row],[MntSweetProducts]] = 0, "",Table13[[#This Row],[MntSweetProducts]])</f>
        <v>32</v>
      </c>
      <c r="U1685">
        <f>IF(Table13[[#This Row],[MntGoldProds]] = 0, "",Table13[[#This Row],[MntGoldProds]])</f>
        <v>5</v>
      </c>
      <c r="V1685">
        <v>3</v>
      </c>
      <c r="W1685">
        <v>6</v>
      </c>
      <c r="X1685">
        <v>2</v>
      </c>
      <c r="Y1685">
        <v>9</v>
      </c>
      <c r="Z1685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 t="s">
        <v>40</v>
      </c>
      <c r="AI1685" s="13">
        <f>SUM(Table13[[#This Row],[MntWines]:[MntGoldProds]])</f>
        <v>544</v>
      </c>
      <c r="AJ1685" s="13">
        <f>AVERAGE(Table13[[#This Row],[MntWines]:[MntGoldProds]])</f>
        <v>90.666666666666671</v>
      </c>
      <c r="AK1685">
        <f>IF(Table13[[#This Row],[Total Number of Purchases]]=0,0,Table13[[#This Row],[Total Spend]]/Table13[[#This Row],[Total Number of Purchases]])</f>
        <v>27.2</v>
      </c>
      <c r="AM1685">
        <f>SUM(Table13[[#This Row],[NumDealsPurchases]:[NumStorePurchases]])</f>
        <v>20</v>
      </c>
      <c r="AN1685" s="14">
        <f>Snapshot_Date-Table13[[#This Row],[Dt_Customer]]</f>
        <v>266</v>
      </c>
      <c r="AP1685" s="13">
        <f>Table13[[#This Row],[NumDealsPurchases]]/Table13[[#This Row],[Total Number of Purchases]]*100</f>
        <v>15</v>
      </c>
      <c r="AQ1685">
        <f>6-ROUNDUP(_xlfn.PERCENTRANK.INC(Table13[Recency],Table13[[#This Row],[Recency]])*5, 0)</f>
        <v>6</v>
      </c>
      <c r="AR1685">
        <f>ROUNDUP(_xlfn.PERCENTRANK.INC(Table13[Total Number of Purchases],Table13[[#This Row],[Total Number of Purchases]])*5,0)</f>
        <v>4</v>
      </c>
      <c r="AS1685">
        <f>ROUNDUP(_xlfn.PERCENTRANK.INC(Table13[Total Spend],Table13[[#This Row],[Total Spend]])*5,0)</f>
        <v>3</v>
      </c>
      <c r="AT1685" t="str">
        <f>Table13[[#This Row],[Recency Score]]&amp;Table13[[#This Row],[Frequency Score]]&amp;Table13[[#This Row],[Monetary Score]]</f>
        <v>643</v>
      </c>
      <c r="AU1685" t="str">
        <f t="shared" si="26"/>
        <v>Others</v>
      </c>
      <c r="AW1685" s="13">
        <f>DATEDIF(Table13[[#This Row],[Dt_Customer]], Snapshot_Date, "d")</f>
        <v>266</v>
      </c>
      <c r="AX1685" s="13">
        <f>Table13[[#This Row],[CL if today]]/365</f>
        <v>0.72876712328767124</v>
      </c>
      <c r="AY1685">
        <f>Table13[[#This Row],[Total Number of Purchases]]/Table13[[#This Row],[Corrected CL]]</f>
        <v>27.443609022556391</v>
      </c>
      <c r="AZ1685">
        <f>Table13[[#This Row],[Average Order Value (AOV)]]*Table13[[#This Row],[Freq per Year]]</f>
        <v>746.46616541353376</v>
      </c>
      <c r="BA1685">
        <f>Table13[[#This Row],[Total Spend]]/Table13[[#This Row],[Corrected CL]]</f>
        <v>746.46616541353387</v>
      </c>
      <c r="BB1685">
        <v>1598.0711610486892</v>
      </c>
      <c r="BC1685" s="1">
        <f>Table13[[#This Row],[Dt_Customer]]+Table13[[#This Row],[Recency]]</f>
        <v>41650</v>
      </c>
      <c r="BD1685" s="16" t="str">
        <f>IF(COUNTIF(A:A, A1685) &gt; 1, "Duplicate", "Unique")</f>
        <v>Unique</v>
      </c>
    </row>
    <row r="1686" spans="1:56" x14ac:dyDescent="0.3">
      <c r="A1686">
        <v>4609</v>
      </c>
      <c r="B1686">
        <v>1966</v>
      </c>
      <c r="C1686" t="s">
        <v>37</v>
      </c>
      <c r="D1686" t="s">
        <v>33</v>
      </c>
      <c r="E1686">
        <v>57705</v>
      </c>
      <c r="F1686">
        <v>0</v>
      </c>
      <c r="G1686">
        <v>1</v>
      </c>
      <c r="H1686" s="1">
        <v>41650</v>
      </c>
      <c r="I1686">
        <v>14</v>
      </c>
      <c r="J1686">
        <v>383</v>
      </c>
      <c r="K1686">
        <v>0</v>
      </c>
      <c r="L1686">
        <v>53</v>
      </c>
      <c r="M1686">
        <v>6</v>
      </c>
      <c r="N1686">
        <v>4</v>
      </c>
      <c r="O1686">
        <v>40</v>
      </c>
      <c r="P1686">
        <f>IF(Table13[[#This Row],[MntWines]] = 0,"",Table13[[#This Row],[MntWines]])</f>
        <v>383</v>
      </c>
      <c r="Q1686" t="str">
        <f>IF(Table13[[#This Row],[MntFruits]] = 0, "",Table13[[#This Row],[MntFruits]])</f>
        <v/>
      </c>
      <c r="R1686">
        <f>IF(Table13[[#This Row],[MntMeatProducts]] = 0, "",Table13[[#This Row],[MntMeatProducts]])</f>
        <v>53</v>
      </c>
      <c r="S1686">
        <f>IF(Table13[[#This Row],[MntFishProducts]] = 0, "",Table13[[#This Row],[MntFishProducts]])</f>
        <v>6</v>
      </c>
      <c r="T1686">
        <f>IF(Table13[[#This Row],[MntSweetProducts]] = 0, "",Table13[[#This Row],[MntSweetProducts]])</f>
        <v>4</v>
      </c>
      <c r="U1686">
        <f>IF(Table13[[#This Row],[MntGoldProds]] = 0, "",Table13[[#This Row],[MntGoldProds]])</f>
        <v>40</v>
      </c>
      <c r="V1686">
        <v>3</v>
      </c>
      <c r="W1686">
        <v>8</v>
      </c>
      <c r="X1686">
        <v>1</v>
      </c>
      <c r="Y1686">
        <v>6</v>
      </c>
      <c r="Z1686">
        <v>6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30</v>
      </c>
      <c r="AI1686" s="13">
        <f>SUM(Table13[[#This Row],[MntWines]:[MntGoldProds]])</f>
        <v>486</v>
      </c>
      <c r="AJ1686" s="13">
        <f>AVERAGE(Table13[[#This Row],[MntWines]:[MntGoldProds]])</f>
        <v>81</v>
      </c>
      <c r="AK1686">
        <f>IF(Table13[[#This Row],[Total Number of Purchases]]=0,0,Table13[[#This Row],[Total Spend]]/Table13[[#This Row],[Total Number of Purchases]])</f>
        <v>27</v>
      </c>
      <c r="AM1686">
        <f>SUM(Table13[[#This Row],[NumDealsPurchases]:[NumStorePurchases]])</f>
        <v>18</v>
      </c>
      <c r="AN1686" s="14">
        <f>Snapshot_Date-Table13[[#This Row],[Dt_Customer]]</f>
        <v>266</v>
      </c>
      <c r="AP1686" s="13">
        <f>Table13[[#This Row],[NumDealsPurchases]]/Table13[[#This Row],[Total Number of Purchases]]*100</f>
        <v>16.666666666666664</v>
      </c>
      <c r="AQ1686">
        <f>6-ROUNDUP(_xlfn.PERCENTRANK.INC(Table13[Recency],Table13[[#This Row],[Recency]])*5, 0)</f>
        <v>5</v>
      </c>
      <c r="AR1686">
        <f>ROUNDUP(_xlfn.PERCENTRANK.INC(Table13[Total Number of Purchases],Table13[[#This Row],[Total Number of Purchases]])*5,0)</f>
        <v>4</v>
      </c>
      <c r="AS1686">
        <f>ROUNDUP(_xlfn.PERCENTRANK.INC(Table13[Total Spend],Table13[[#This Row],[Total Spend]])*5,0)</f>
        <v>3</v>
      </c>
      <c r="AT1686" t="str">
        <f>Table13[[#This Row],[Recency Score]]&amp;Table13[[#This Row],[Frequency Score]]&amp;Table13[[#This Row],[Monetary Score]]</f>
        <v>543</v>
      </c>
      <c r="AU1686" t="str">
        <f t="shared" si="26"/>
        <v>Loyal Customers</v>
      </c>
      <c r="AW1686" s="13">
        <f>DATEDIF(Table13[[#This Row],[Dt_Customer]], Snapshot_Date, "d")</f>
        <v>266</v>
      </c>
      <c r="AX1686" s="13">
        <f>Table13[[#This Row],[CL if today]]/365</f>
        <v>0.72876712328767124</v>
      </c>
      <c r="AY1686">
        <f>Table13[[#This Row],[Total Number of Purchases]]/Table13[[#This Row],[Corrected CL]]</f>
        <v>24.699248120300751</v>
      </c>
      <c r="AZ1686">
        <f>Table13[[#This Row],[Average Order Value (AOV)]]*Table13[[#This Row],[Freq per Year]]</f>
        <v>666.87969924812023</v>
      </c>
      <c r="BA1686">
        <f>Table13[[#This Row],[Total Spend]]/Table13[[#This Row],[Corrected CL]]</f>
        <v>666.87969924812035</v>
      </c>
      <c r="BB1686">
        <v>46.479400749063672</v>
      </c>
      <c r="BC1686" s="1">
        <f>Table13[[#This Row],[Dt_Customer]]+Table13[[#This Row],[Recency]]</f>
        <v>41664</v>
      </c>
      <c r="BD1686" s="16" t="str">
        <f>IF(COUNTIF(A:A, A1686) &gt; 1, "Duplicate", "Unique")</f>
        <v>Unique</v>
      </c>
    </row>
    <row r="1687" spans="1:56" x14ac:dyDescent="0.3">
      <c r="A1687">
        <v>5723</v>
      </c>
      <c r="B1687">
        <v>1976</v>
      </c>
      <c r="C1687" t="s">
        <v>37</v>
      </c>
      <c r="D1687" t="s">
        <v>35</v>
      </c>
      <c r="E1687">
        <v>49187</v>
      </c>
      <c r="F1687">
        <v>0</v>
      </c>
      <c r="G1687">
        <v>1</v>
      </c>
      <c r="H1687" s="1">
        <v>41650</v>
      </c>
      <c r="I1687">
        <v>63</v>
      </c>
      <c r="J1687">
        <v>81</v>
      </c>
      <c r="K1687">
        <v>1</v>
      </c>
      <c r="L1687">
        <v>31</v>
      </c>
      <c r="M1687">
        <v>2</v>
      </c>
      <c r="N1687">
        <v>1</v>
      </c>
      <c r="O1687">
        <v>0</v>
      </c>
      <c r="P1687">
        <f>IF(Table13[[#This Row],[MntWines]] = 0,"",Table13[[#This Row],[MntWines]])</f>
        <v>81</v>
      </c>
      <c r="Q1687">
        <f>IF(Table13[[#This Row],[MntFruits]] = 0, "",Table13[[#This Row],[MntFruits]])</f>
        <v>1</v>
      </c>
      <c r="R1687">
        <f>IF(Table13[[#This Row],[MntMeatProducts]] = 0, "",Table13[[#This Row],[MntMeatProducts]])</f>
        <v>31</v>
      </c>
      <c r="S1687">
        <f>IF(Table13[[#This Row],[MntFishProducts]] = 0, "",Table13[[#This Row],[MntFishProducts]])</f>
        <v>2</v>
      </c>
      <c r="T1687">
        <f>IF(Table13[[#This Row],[MntSweetProducts]] = 0, "",Table13[[#This Row],[MntSweetProducts]])</f>
        <v>1</v>
      </c>
      <c r="U1687" t="str">
        <f>IF(Table13[[#This Row],[MntGoldProds]] = 0, "",Table13[[#This Row],[MntGoldProds]])</f>
        <v/>
      </c>
      <c r="V1687">
        <v>1</v>
      </c>
      <c r="W1687">
        <v>1</v>
      </c>
      <c r="X1687">
        <v>1</v>
      </c>
      <c r="Y1687">
        <v>5</v>
      </c>
      <c r="Z1687">
        <v>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30</v>
      </c>
      <c r="AI1687" s="13">
        <f>SUM(Table13[[#This Row],[MntWines]:[MntGoldProds]])</f>
        <v>116</v>
      </c>
      <c r="AJ1687" s="13">
        <f>AVERAGE(Table13[[#This Row],[MntWines]:[MntGoldProds]])</f>
        <v>19.333333333333332</v>
      </c>
      <c r="AK1687">
        <f>IF(Table13[[#This Row],[Total Number of Purchases]]=0,0,Table13[[#This Row],[Total Spend]]/Table13[[#This Row],[Total Number of Purchases]])</f>
        <v>14.5</v>
      </c>
      <c r="AM1687">
        <f>SUM(Table13[[#This Row],[NumDealsPurchases]:[NumStorePurchases]])</f>
        <v>8</v>
      </c>
      <c r="AN1687" s="14">
        <f>Snapshot_Date-Table13[[#This Row],[Dt_Customer]]</f>
        <v>266</v>
      </c>
      <c r="AP1687" s="13">
        <f>Table13[[#This Row],[NumDealsPurchases]]/Table13[[#This Row],[Total Number of Purchases]]*100</f>
        <v>12.5</v>
      </c>
      <c r="AQ1687">
        <f>6-ROUNDUP(_xlfn.PERCENTRANK.INC(Table13[Recency],Table13[[#This Row],[Recency]])*5, 0)</f>
        <v>2</v>
      </c>
      <c r="AR1687">
        <f>ROUNDUP(_xlfn.PERCENTRANK.INC(Table13[Total Number of Purchases],Table13[[#This Row],[Total Number of Purchases]])*5,0)</f>
        <v>2</v>
      </c>
      <c r="AS1687">
        <f>ROUNDUP(_xlfn.PERCENTRANK.INC(Table13[Total Spend],Table13[[#This Row],[Total Spend]])*5,0)</f>
        <v>2</v>
      </c>
      <c r="AT1687" t="str">
        <f>Table13[[#This Row],[Recency Score]]&amp;Table13[[#This Row],[Frequency Score]]&amp;Table13[[#This Row],[Monetary Score]]</f>
        <v>222</v>
      </c>
      <c r="AU1687" t="str">
        <f t="shared" si="26"/>
        <v>About to Sleep</v>
      </c>
      <c r="AW1687" s="13">
        <f>DATEDIF(Table13[[#This Row],[Dt_Customer]], Snapshot_Date, "d")</f>
        <v>266</v>
      </c>
      <c r="AX1687" s="13">
        <f>Table13[[#This Row],[CL if today]]/365</f>
        <v>0.72876712328767124</v>
      </c>
      <c r="AY1687">
        <f>Table13[[#This Row],[Total Number of Purchases]]/Table13[[#This Row],[Corrected CL]]</f>
        <v>10.977443609022556</v>
      </c>
      <c r="AZ1687">
        <f>Table13[[#This Row],[Average Order Value (AOV)]]*Table13[[#This Row],[Freq per Year]]</f>
        <v>159.17293233082705</v>
      </c>
      <c r="BA1687">
        <f>Table13[[#This Row],[Total Spend]]/Table13[[#This Row],[Corrected CL]]</f>
        <v>159.17293233082708</v>
      </c>
      <c r="BB1687">
        <v>924.75746268656724</v>
      </c>
      <c r="BC1687" s="1">
        <f>Table13[[#This Row],[Dt_Customer]]+Table13[[#This Row],[Recency]]</f>
        <v>41713</v>
      </c>
      <c r="BD1687" s="16" t="str">
        <f>IF(COUNTIF(A:A, A1687) &gt; 1, "Duplicate", "Unique")</f>
        <v>Unique</v>
      </c>
    </row>
    <row r="1688" spans="1:56" x14ac:dyDescent="0.3">
      <c r="A1688">
        <v>8789</v>
      </c>
      <c r="B1688">
        <v>1989</v>
      </c>
      <c r="C1688" t="s">
        <v>38</v>
      </c>
      <c r="D1688" t="s">
        <v>33</v>
      </c>
      <c r="E1688">
        <v>59060</v>
      </c>
      <c r="F1688">
        <v>1</v>
      </c>
      <c r="G1688">
        <v>0</v>
      </c>
      <c r="H1688" s="1">
        <v>41650</v>
      </c>
      <c r="I1688">
        <v>77</v>
      </c>
      <c r="J1688">
        <v>35</v>
      </c>
      <c r="K1688">
        <v>40</v>
      </c>
      <c r="L1688">
        <v>111</v>
      </c>
      <c r="M1688">
        <v>36</v>
      </c>
      <c r="N1688">
        <v>40</v>
      </c>
      <c r="O1688">
        <v>12</v>
      </c>
      <c r="P1688">
        <f>IF(Table13[[#This Row],[MntWines]] = 0,"",Table13[[#This Row],[MntWines]])</f>
        <v>35</v>
      </c>
      <c r="Q1688">
        <f>IF(Table13[[#This Row],[MntFruits]] = 0, "",Table13[[#This Row],[MntFruits]])</f>
        <v>40</v>
      </c>
      <c r="R1688">
        <f>IF(Table13[[#This Row],[MntMeatProducts]] = 0, "",Table13[[#This Row],[MntMeatProducts]])</f>
        <v>111</v>
      </c>
      <c r="S1688">
        <f>IF(Table13[[#This Row],[MntFishProducts]] = 0, "",Table13[[#This Row],[MntFishProducts]])</f>
        <v>36</v>
      </c>
      <c r="T1688">
        <f>IF(Table13[[#This Row],[MntSweetProducts]] = 0, "",Table13[[#This Row],[MntSweetProducts]])</f>
        <v>40</v>
      </c>
      <c r="U1688">
        <f>IF(Table13[[#This Row],[MntGoldProds]] = 0, "",Table13[[#This Row],[MntGoldProds]])</f>
        <v>12</v>
      </c>
      <c r="V1688">
        <v>3</v>
      </c>
      <c r="W1688">
        <v>3</v>
      </c>
      <c r="X1688">
        <v>1</v>
      </c>
      <c r="Y1688">
        <v>7</v>
      </c>
      <c r="Z1688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30</v>
      </c>
      <c r="AI1688" s="13">
        <f>SUM(Table13[[#This Row],[MntWines]:[MntGoldProds]])</f>
        <v>274</v>
      </c>
      <c r="AJ1688" s="13">
        <f>AVERAGE(Table13[[#This Row],[MntWines]:[MntGoldProds]])</f>
        <v>45.666666666666664</v>
      </c>
      <c r="AK1688">
        <f>IF(Table13[[#This Row],[Total Number of Purchases]]=0,0,Table13[[#This Row],[Total Spend]]/Table13[[#This Row],[Total Number of Purchases]])</f>
        <v>19.571428571428573</v>
      </c>
      <c r="AM1688">
        <f>SUM(Table13[[#This Row],[NumDealsPurchases]:[NumStorePurchases]])</f>
        <v>14</v>
      </c>
      <c r="AN1688" s="14">
        <f>Snapshot_Date-Table13[[#This Row],[Dt_Customer]]</f>
        <v>266</v>
      </c>
      <c r="AP1688" s="13">
        <f>Table13[[#This Row],[NumDealsPurchases]]/Table13[[#This Row],[Total Number of Purchases]]*100</f>
        <v>21.428571428571427</v>
      </c>
      <c r="AQ1688">
        <f>6-ROUNDUP(_xlfn.PERCENTRANK.INC(Table13[Recency],Table13[[#This Row],[Recency]])*5, 0)</f>
        <v>2</v>
      </c>
      <c r="AR1688">
        <f>ROUNDUP(_xlfn.PERCENTRANK.INC(Table13[Total Number of Purchases],Table13[[#This Row],[Total Number of Purchases]])*5,0)</f>
        <v>3</v>
      </c>
      <c r="AS1688">
        <f>ROUNDUP(_xlfn.PERCENTRANK.INC(Table13[Total Spend],Table13[[#This Row],[Total Spend]])*5,0)</f>
        <v>3</v>
      </c>
      <c r="AT1688" t="str">
        <f>Table13[[#This Row],[Recency Score]]&amp;Table13[[#This Row],[Frequency Score]]&amp;Table13[[#This Row],[Monetary Score]]</f>
        <v>233</v>
      </c>
      <c r="AU1688" t="str">
        <f t="shared" si="26"/>
        <v>About to Sleep</v>
      </c>
      <c r="AW1688" s="13">
        <f>DATEDIF(Table13[[#This Row],[Dt_Customer]], Snapshot_Date, "d")</f>
        <v>266</v>
      </c>
      <c r="AX1688" s="13">
        <f>Table13[[#This Row],[CL if today]]/365</f>
        <v>0.72876712328767124</v>
      </c>
      <c r="AY1688">
        <f>Table13[[#This Row],[Total Number of Purchases]]/Table13[[#This Row],[Corrected CL]]</f>
        <v>19.210526315789473</v>
      </c>
      <c r="AZ1688">
        <f>Table13[[#This Row],[Average Order Value (AOV)]]*Table13[[#This Row],[Freq per Year]]</f>
        <v>375.97744360902254</v>
      </c>
      <c r="BA1688">
        <f>Table13[[#This Row],[Total Spend]]/Table13[[#This Row],[Corrected CL]]</f>
        <v>375.97744360902254</v>
      </c>
      <c r="BB1688">
        <v>1515.4259259259261</v>
      </c>
      <c r="BC1688" s="1">
        <f>Table13[[#This Row],[Dt_Customer]]+Table13[[#This Row],[Recency]]</f>
        <v>41727</v>
      </c>
      <c r="BD1688" s="16" t="str">
        <f>IF(COUNTIF(A:A, A1688) &gt; 1, "Duplicate", "Unique")</f>
        <v>Unique</v>
      </c>
    </row>
    <row r="1689" spans="1:56" x14ac:dyDescent="0.3">
      <c r="A1689">
        <v>10660</v>
      </c>
      <c r="B1689">
        <v>1957</v>
      </c>
      <c r="C1689" t="s">
        <v>41</v>
      </c>
      <c r="D1689" t="s">
        <v>33</v>
      </c>
      <c r="E1689">
        <v>66726</v>
      </c>
      <c r="F1689">
        <v>1</v>
      </c>
      <c r="G1689">
        <v>1</v>
      </c>
      <c r="H1689" s="1">
        <v>41651</v>
      </c>
      <c r="I1689">
        <v>61</v>
      </c>
      <c r="J1689">
        <v>349</v>
      </c>
      <c r="K1689">
        <v>7</v>
      </c>
      <c r="L1689">
        <v>35</v>
      </c>
      <c r="M1689">
        <v>0</v>
      </c>
      <c r="N1689">
        <v>0</v>
      </c>
      <c r="O1689">
        <v>47</v>
      </c>
      <c r="P1689">
        <f>IF(Table13[[#This Row],[MntWines]] = 0,"",Table13[[#This Row],[MntWines]])</f>
        <v>349</v>
      </c>
      <c r="Q1689">
        <f>IF(Table13[[#This Row],[MntFruits]] = 0, "",Table13[[#This Row],[MntFruits]])</f>
        <v>7</v>
      </c>
      <c r="R1689">
        <f>IF(Table13[[#This Row],[MntMeatProducts]] = 0, "",Table13[[#This Row],[MntMeatProducts]])</f>
        <v>35</v>
      </c>
      <c r="S1689" t="str">
        <f>IF(Table13[[#This Row],[MntFishProducts]] = 0, "",Table13[[#This Row],[MntFishProducts]])</f>
        <v/>
      </c>
      <c r="T1689" t="str">
        <f>IF(Table13[[#This Row],[MntSweetProducts]] = 0, "",Table13[[#This Row],[MntSweetProducts]])</f>
        <v/>
      </c>
      <c r="U1689">
        <f>IF(Table13[[#This Row],[MntGoldProds]] = 0, "",Table13[[#This Row],[MntGoldProds]])</f>
        <v>47</v>
      </c>
      <c r="V1689">
        <v>3</v>
      </c>
      <c r="W1689">
        <v>8</v>
      </c>
      <c r="X1689">
        <v>2</v>
      </c>
      <c r="Y1689">
        <v>4</v>
      </c>
      <c r="Z1689">
        <v>7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 t="s">
        <v>30</v>
      </c>
      <c r="AI1689" s="13">
        <f>SUM(Table13[[#This Row],[MntWines]:[MntGoldProds]])</f>
        <v>438</v>
      </c>
      <c r="AJ1689" s="13">
        <f>AVERAGE(Table13[[#This Row],[MntWines]:[MntGoldProds]])</f>
        <v>73</v>
      </c>
      <c r="AK1689">
        <f>IF(Table13[[#This Row],[Total Number of Purchases]]=0,0,Table13[[#This Row],[Total Spend]]/Table13[[#This Row],[Total Number of Purchases]])</f>
        <v>25.764705882352942</v>
      </c>
      <c r="AM1689">
        <f>SUM(Table13[[#This Row],[NumDealsPurchases]:[NumStorePurchases]])</f>
        <v>17</v>
      </c>
      <c r="AN1689" s="14">
        <f>Snapshot_Date-Table13[[#This Row],[Dt_Customer]]</f>
        <v>265</v>
      </c>
      <c r="AP1689" s="13">
        <f>Table13[[#This Row],[NumDealsPurchases]]/Table13[[#This Row],[Total Number of Purchases]]*100</f>
        <v>17.647058823529413</v>
      </c>
      <c r="AQ1689">
        <f>6-ROUNDUP(_xlfn.PERCENTRANK.INC(Table13[Recency],Table13[[#This Row],[Recency]])*5, 0)</f>
        <v>2</v>
      </c>
      <c r="AR1689">
        <f>ROUNDUP(_xlfn.PERCENTRANK.INC(Table13[Total Number of Purchases],Table13[[#This Row],[Total Number of Purchases]])*5,0)</f>
        <v>3</v>
      </c>
      <c r="AS1689">
        <f>ROUNDUP(_xlfn.PERCENTRANK.INC(Table13[Total Spend],Table13[[#This Row],[Total Spend]])*5,0)</f>
        <v>3</v>
      </c>
      <c r="AT1689" t="str">
        <f>Table13[[#This Row],[Recency Score]]&amp;Table13[[#This Row],[Frequency Score]]&amp;Table13[[#This Row],[Monetary Score]]</f>
        <v>233</v>
      </c>
      <c r="AU1689" t="str">
        <f t="shared" si="26"/>
        <v>About to Sleep</v>
      </c>
      <c r="AW1689" s="13">
        <f>DATEDIF(Table13[[#This Row],[Dt_Customer]], Snapshot_Date, "d")</f>
        <v>265</v>
      </c>
      <c r="AX1689" s="13">
        <f>Table13[[#This Row],[CL if today]]/365</f>
        <v>0.72602739726027399</v>
      </c>
      <c r="AY1689">
        <f>Table13[[#This Row],[Total Number of Purchases]]/Table13[[#This Row],[Corrected CL]]</f>
        <v>23.415094339622641</v>
      </c>
      <c r="AZ1689">
        <f>Table13[[#This Row],[Average Order Value (AOV)]]*Table13[[#This Row],[Freq per Year]]</f>
        <v>603.28301886792451</v>
      </c>
      <c r="BA1689">
        <f>Table13[[#This Row],[Total Spend]]/Table13[[#This Row],[Corrected CL]]</f>
        <v>603.28301886792451</v>
      </c>
      <c r="BB1689">
        <v>92.958801498127343</v>
      </c>
      <c r="BC1689" s="1">
        <f>Table13[[#This Row],[Dt_Customer]]+Table13[[#This Row],[Recency]]</f>
        <v>41712</v>
      </c>
      <c r="BD1689" s="16" t="str">
        <f>IF(COUNTIF(A:A, A1689) &gt; 1, "Duplicate", "Unique")</f>
        <v>Unique</v>
      </c>
    </row>
    <row r="1690" spans="1:56" x14ac:dyDescent="0.3">
      <c r="A1690">
        <v>5848</v>
      </c>
      <c r="B1690">
        <v>1970</v>
      </c>
      <c r="C1690" t="s">
        <v>28</v>
      </c>
      <c r="D1690" t="s">
        <v>35</v>
      </c>
      <c r="E1690">
        <v>81205</v>
      </c>
      <c r="F1690">
        <v>0</v>
      </c>
      <c r="G1690">
        <v>0</v>
      </c>
      <c r="H1690" s="1">
        <v>41652</v>
      </c>
      <c r="I1690">
        <v>43</v>
      </c>
      <c r="J1690">
        <v>724</v>
      </c>
      <c r="K1690">
        <v>74</v>
      </c>
      <c r="L1690">
        <v>929</v>
      </c>
      <c r="M1690">
        <v>97</v>
      </c>
      <c r="N1690">
        <v>55</v>
      </c>
      <c r="O1690">
        <v>130</v>
      </c>
      <c r="P1690">
        <f>IF(Table13[[#This Row],[MntWines]] = 0,"",Table13[[#This Row],[MntWines]])</f>
        <v>724</v>
      </c>
      <c r="Q1690">
        <f>IF(Table13[[#This Row],[MntFruits]] = 0, "",Table13[[#This Row],[MntFruits]])</f>
        <v>74</v>
      </c>
      <c r="R1690">
        <f>IF(Table13[[#This Row],[MntMeatProducts]] = 0, "",Table13[[#This Row],[MntMeatProducts]])</f>
        <v>929</v>
      </c>
      <c r="S1690">
        <f>IF(Table13[[#This Row],[MntFishProducts]] = 0, "",Table13[[#This Row],[MntFishProducts]])</f>
        <v>97</v>
      </c>
      <c r="T1690">
        <f>IF(Table13[[#This Row],[MntSweetProducts]] = 0, "",Table13[[#This Row],[MntSweetProducts]])</f>
        <v>55</v>
      </c>
      <c r="U1690">
        <f>IF(Table13[[#This Row],[MntGoldProds]] = 0, "",Table13[[#This Row],[MntGoldProds]])</f>
        <v>130</v>
      </c>
      <c r="V1690">
        <v>1</v>
      </c>
      <c r="W1690">
        <v>5</v>
      </c>
      <c r="X1690">
        <v>6</v>
      </c>
      <c r="Y1690">
        <v>7</v>
      </c>
      <c r="Z1690">
        <v>2</v>
      </c>
      <c r="AA1690">
        <v>0</v>
      </c>
      <c r="AB1690">
        <v>1</v>
      </c>
      <c r="AC1690">
        <v>1</v>
      </c>
      <c r="AD1690">
        <v>0</v>
      </c>
      <c r="AE1690">
        <v>1</v>
      </c>
      <c r="AF1690">
        <v>1</v>
      </c>
      <c r="AG1690">
        <v>0</v>
      </c>
      <c r="AH1690" t="s">
        <v>40</v>
      </c>
      <c r="AI1690" s="13">
        <f>SUM(Table13[[#This Row],[MntWines]:[MntGoldProds]])</f>
        <v>2009</v>
      </c>
      <c r="AJ1690" s="13">
        <f>AVERAGE(Table13[[#This Row],[MntWines]:[MntGoldProds]])</f>
        <v>334.83333333333331</v>
      </c>
      <c r="AK1690">
        <f>IF(Table13[[#This Row],[Total Number of Purchases]]=0,0,Table13[[#This Row],[Total Spend]]/Table13[[#This Row],[Total Number of Purchases]])</f>
        <v>105.73684210526316</v>
      </c>
      <c r="AM1690">
        <f>SUM(Table13[[#This Row],[NumDealsPurchases]:[NumStorePurchases]])</f>
        <v>19</v>
      </c>
      <c r="AN1690" s="14">
        <f>Snapshot_Date-Table13[[#This Row],[Dt_Customer]]</f>
        <v>264</v>
      </c>
      <c r="AP1690" s="13">
        <f>Table13[[#This Row],[NumDealsPurchases]]/Table13[[#This Row],[Total Number of Purchases]]*100</f>
        <v>5.2631578947368416</v>
      </c>
      <c r="AQ1690">
        <f>6-ROUNDUP(_xlfn.PERCENTRANK.INC(Table13[Recency],Table13[[#This Row],[Recency]])*5, 0)</f>
        <v>3</v>
      </c>
      <c r="AR1690">
        <f>ROUNDUP(_xlfn.PERCENTRANK.INC(Table13[Total Number of Purchases],Table13[[#This Row],[Total Number of Purchases]])*5,0)</f>
        <v>4</v>
      </c>
      <c r="AS1690">
        <f>ROUNDUP(_xlfn.PERCENTRANK.INC(Table13[Total Spend],Table13[[#This Row],[Total Spend]])*5,0)</f>
        <v>5</v>
      </c>
      <c r="AT1690" t="str">
        <f>Table13[[#This Row],[Recency Score]]&amp;Table13[[#This Row],[Frequency Score]]&amp;Table13[[#This Row],[Monetary Score]]</f>
        <v>345</v>
      </c>
      <c r="AU1690" t="str">
        <f t="shared" si="26"/>
        <v>Big Spenders</v>
      </c>
      <c r="AW1690" s="13">
        <f>DATEDIF(Table13[[#This Row],[Dt_Customer]], Snapshot_Date, "d")</f>
        <v>264</v>
      </c>
      <c r="AX1690" s="13">
        <f>Table13[[#This Row],[CL if today]]/365</f>
        <v>0.72328767123287674</v>
      </c>
      <c r="AY1690">
        <f>Table13[[#This Row],[Total Number of Purchases]]/Table13[[#This Row],[Corrected CL]]</f>
        <v>26.268939393939394</v>
      </c>
      <c r="AZ1690">
        <f>Table13[[#This Row],[Average Order Value (AOV)]]*Table13[[#This Row],[Freq per Year]]</f>
        <v>2777.594696969697</v>
      </c>
      <c r="BA1690">
        <f>Table13[[#This Row],[Total Spend]]/Table13[[#This Row],[Corrected CL]]</f>
        <v>2777.594696969697</v>
      </c>
      <c r="BB1690">
        <v>375.97744360902254</v>
      </c>
      <c r="BC1690" s="1">
        <f>Table13[[#This Row],[Dt_Customer]]+Table13[[#This Row],[Recency]]</f>
        <v>41695</v>
      </c>
      <c r="BD1690" s="16" t="str">
        <f>IF(COUNTIF(A:A, A1690) &gt; 1, "Duplicate", "Unique")</f>
        <v>Unique</v>
      </c>
    </row>
    <row r="1691" spans="1:56" x14ac:dyDescent="0.3">
      <c r="A1691">
        <v>5758</v>
      </c>
      <c r="B1691">
        <v>1982</v>
      </c>
      <c r="C1691" t="s">
        <v>28</v>
      </c>
      <c r="D1691" t="s">
        <v>33</v>
      </c>
      <c r="E1691">
        <v>65169</v>
      </c>
      <c r="F1691">
        <v>0</v>
      </c>
      <c r="G1691">
        <v>0</v>
      </c>
      <c r="H1691" s="1">
        <v>41653</v>
      </c>
      <c r="I1691">
        <v>23</v>
      </c>
      <c r="J1691">
        <v>1074</v>
      </c>
      <c r="K1691">
        <v>0</v>
      </c>
      <c r="L1691">
        <v>69</v>
      </c>
      <c r="M1691">
        <v>0</v>
      </c>
      <c r="N1691">
        <v>0</v>
      </c>
      <c r="O1691">
        <v>46</v>
      </c>
      <c r="P1691">
        <f>IF(Table13[[#This Row],[MntWines]] = 0,"",Table13[[#This Row],[MntWines]])</f>
        <v>1074</v>
      </c>
      <c r="Q1691" t="str">
        <f>IF(Table13[[#This Row],[MntFruits]] = 0, "",Table13[[#This Row],[MntFruits]])</f>
        <v/>
      </c>
      <c r="R1691">
        <f>IF(Table13[[#This Row],[MntMeatProducts]] = 0, "",Table13[[#This Row],[MntMeatProducts]])</f>
        <v>69</v>
      </c>
      <c r="S1691" t="str">
        <f>IF(Table13[[#This Row],[MntFishProducts]] = 0, "",Table13[[#This Row],[MntFishProducts]])</f>
        <v/>
      </c>
      <c r="T1691" t="str">
        <f>IF(Table13[[#This Row],[MntSweetProducts]] = 0, "",Table13[[#This Row],[MntSweetProducts]])</f>
        <v/>
      </c>
      <c r="U1691">
        <f>IF(Table13[[#This Row],[MntGoldProds]] = 0, "",Table13[[#This Row],[MntGoldProds]])</f>
        <v>46</v>
      </c>
      <c r="V1691">
        <v>1</v>
      </c>
      <c r="W1691">
        <v>10</v>
      </c>
      <c r="X1691">
        <v>4</v>
      </c>
      <c r="Y1691">
        <v>13</v>
      </c>
      <c r="Z1691">
        <v>6</v>
      </c>
      <c r="AA1691">
        <v>1</v>
      </c>
      <c r="AB1691">
        <v>1</v>
      </c>
      <c r="AC1691">
        <v>1</v>
      </c>
      <c r="AD1691">
        <v>0</v>
      </c>
      <c r="AE1691">
        <v>1</v>
      </c>
      <c r="AF1691">
        <v>1</v>
      </c>
      <c r="AG1691">
        <v>0</v>
      </c>
      <c r="AH1691" t="s">
        <v>30</v>
      </c>
      <c r="AI1691" s="13">
        <f>SUM(Table13[[#This Row],[MntWines]:[MntGoldProds]])</f>
        <v>1189</v>
      </c>
      <c r="AJ1691" s="13">
        <f>AVERAGE(Table13[[#This Row],[MntWines]:[MntGoldProds]])</f>
        <v>198.16666666666666</v>
      </c>
      <c r="AK1691">
        <f>IF(Table13[[#This Row],[Total Number of Purchases]]=0,0,Table13[[#This Row],[Total Spend]]/Table13[[#This Row],[Total Number of Purchases]])</f>
        <v>42.464285714285715</v>
      </c>
      <c r="AM1691">
        <f>SUM(Table13[[#This Row],[NumDealsPurchases]:[NumStorePurchases]])</f>
        <v>28</v>
      </c>
      <c r="AN1691" s="14">
        <f>Snapshot_Date-Table13[[#This Row],[Dt_Customer]]</f>
        <v>263</v>
      </c>
      <c r="AP1691" s="13">
        <f>Table13[[#This Row],[NumDealsPurchases]]/Table13[[#This Row],[Total Number of Purchases]]*100</f>
        <v>3.5714285714285712</v>
      </c>
      <c r="AQ1691">
        <f>6-ROUNDUP(_xlfn.PERCENTRANK.INC(Table13[Recency],Table13[[#This Row],[Recency]])*5, 0)</f>
        <v>4</v>
      </c>
      <c r="AR1691">
        <f>ROUNDUP(_xlfn.PERCENTRANK.INC(Table13[Total Number of Purchases],Table13[[#This Row],[Total Number of Purchases]])*5,0)</f>
        <v>5</v>
      </c>
      <c r="AS1691">
        <f>ROUNDUP(_xlfn.PERCENTRANK.INC(Table13[Total Spend],Table13[[#This Row],[Total Spend]])*5,0)</f>
        <v>5</v>
      </c>
      <c r="AT1691" t="str">
        <f>Table13[[#This Row],[Recency Score]]&amp;Table13[[#This Row],[Frequency Score]]&amp;Table13[[#This Row],[Monetary Score]]</f>
        <v>455</v>
      </c>
      <c r="AU1691" t="str">
        <f t="shared" si="26"/>
        <v>Frequent Buyers</v>
      </c>
      <c r="AW1691" s="13">
        <f>DATEDIF(Table13[[#This Row],[Dt_Customer]], Snapshot_Date, "d")</f>
        <v>263</v>
      </c>
      <c r="AX1691" s="13">
        <f>Table13[[#This Row],[CL if today]]/365</f>
        <v>0.72054794520547949</v>
      </c>
      <c r="AY1691">
        <f>Table13[[#This Row],[Total Number of Purchases]]/Table13[[#This Row],[Corrected CL]]</f>
        <v>38.859315589353614</v>
      </c>
      <c r="AZ1691">
        <f>Table13[[#This Row],[Average Order Value (AOV)]]*Table13[[#This Row],[Freq per Year]]</f>
        <v>1650.1330798479089</v>
      </c>
      <c r="BA1691">
        <f>Table13[[#This Row],[Total Spend]]/Table13[[#This Row],[Corrected CL]]</f>
        <v>1650.1330798479087</v>
      </c>
      <c r="BB1691">
        <v>666.87969924812035</v>
      </c>
      <c r="BC1691" s="1">
        <f>Table13[[#This Row],[Dt_Customer]]+Table13[[#This Row],[Recency]]</f>
        <v>41676</v>
      </c>
      <c r="BD1691" s="16" t="str">
        <f>IF(COUNTIF(A:A, A1691) &gt; 1, "Duplicate", "Unique")</f>
        <v>Unique</v>
      </c>
    </row>
    <row r="1692" spans="1:56" x14ac:dyDescent="0.3">
      <c r="A1692">
        <v>10925</v>
      </c>
      <c r="B1692">
        <v>1983</v>
      </c>
      <c r="C1692" t="s">
        <v>28</v>
      </c>
      <c r="D1692" t="s">
        <v>33</v>
      </c>
      <c r="E1692">
        <v>76630</v>
      </c>
      <c r="F1692">
        <v>0</v>
      </c>
      <c r="G1692">
        <v>0</v>
      </c>
      <c r="H1692" s="1">
        <v>41653</v>
      </c>
      <c r="I1692">
        <v>93</v>
      </c>
      <c r="J1692">
        <v>255</v>
      </c>
      <c r="K1692">
        <v>31</v>
      </c>
      <c r="L1692">
        <v>446</v>
      </c>
      <c r="M1692">
        <v>40</v>
      </c>
      <c r="N1692">
        <v>56</v>
      </c>
      <c r="O1692">
        <v>175</v>
      </c>
      <c r="P1692">
        <f>IF(Table13[[#This Row],[MntWines]] = 0,"",Table13[[#This Row],[MntWines]])</f>
        <v>255</v>
      </c>
      <c r="Q1692">
        <f>IF(Table13[[#This Row],[MntFruits]] = 0, "",Table13[[#This Row],[MntFruits]])</f>
        <v>31</v>
      </c>
      <c r="R1692">
        <f>IF(Table13[[#This Row],[MntMeatProducts]] = 0, "",Table13[[#This Row],[MntMeatProducts]])</f>
        <v>446</v>
      </c>
      <c r="S1692">
        <f>IF(Table13[[#This Row],[MntFishProducts]] = 0, "",Table13[[#This Row],[MntFishProducts]])</f>
        <v>40</v>
      </c>
      <c r="T1692">
        <f>IF(Table13[[#This Row],[MntSweetProducts]] = 0, "",Table13[[#This Row],[MntSweetProducts]])</f>
        <v>56</v>
      </c>
      <c r="U1692">
        <f>IF(Table13[[#This Row],[MntGoldProds]] = 0, "",Table13[[#This Row],[MntGoldProds]])</f>
        <v>175</v>
      </c>
      <c r="V1692">
        <v>1</v>
      </c>
      <c r="W1692">
        <v>3</v>
      </c>
      <c r="X1692">
        <v>10</v>
      </c>
      <c r="Y1692">
        <v>11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 t="s">
        <v>43</v>
      </c>
      <c r="AI1692" s="13">
        <f>SUM(Table13[[#This Row],[MntWines]:[MntGoldProds]])</f>
        <v>1003</v>
      </c>
      <c r="AJ1692" s="13">
        <f>AVERAGE(Table13[[#This Row],[MntWines]:[MntGoldProds]])</f>
        <v>167.16666666666666</v>
      </c>
      <c r="AK1692">
        <f>IF(Table13[[#This Row],[Total Number of Purchases]]=0,0,Table13[[#This Row],[Total Spend]]/Table13[[#This Row],[Total Number of Purchases]])</f>
        <v>40.119999999999997</v>
      </c>
      <c r="AM1692">
        <f>SUM(Table13[[#This Row],[NumDealsPurchases]:[NumStorePurchases]])</f>
        <v>25</v>
      </c>
      <c r="AN1692" s="14">
        <f>Snapshot_Date-Table13[[#This Row],[Dt_Customer]]</f>
        <v>263</v>
      </c>
      <c r="AP1692" s="13">
        <f>Table13[[#This Row],[NumDealsPurchases]]/Table13[[#This Row],[Total Number of Purchases]]*100</f>
        <v>4</v>
      </c>
      <c r="AQ1692">
        <f>6-ROUNDUP(_xlfn.PERCENTRANK.INC(Table13[Recency],Table13[[#This Row],[Recency]])*5, 0)</f>
        <v>1</v>
      </c>
      <c r="AR1692">
        <f>ROUNDUP(_xlfn.PERCENTRANK.INC(Table13[Total Number of Purchases],Table13[[#This Row],[Total Number of Purchases]])*5,0)</f>
        <v>5</v>
      </c>
      <c r="AS1692">
        <f>ROUNDUP(_xlfn.PERCENTRANK.INC(Table13[Total Spend],Table13[[#This Row],[Total Spend]])*5,0)</f>
        <v>4</v>
      </c>
      <c r="AT1692" t="str">
        <f>Table13[[#This Row],[Recency Score]]&amp;Table13[[#This Row],[Frequency Score]]&amp;Table13[[#This Row],[Monetary Score]]</f>
        <v>154</v>
      </c>
      <c r="AU1692" t="str">
        <f t="shared" si="26"/>
        <v>Frequent Buyers</v>
      </c>
      <c r="AW1692" s="13">
        <f>DATEDIF(Table13[[#This Row],[Dt_Customer]], Snapshot_Date, "d")</f>
        <v>263</v>
      </c>
      <c r="AX1692" s="13">
        <f>Table13[[#This Row],[CL if today]]/365</f>
        <v>0.72054794520547949</v>
      </c>
      <c r="AY1692">
        <f>Table13[[#This Row],[Total Number of Purchases]]/Table13[[#This Row],[Corrected CL]]</f>
        <v>34.695817490494292</v>
      </c>
      <c r="AZ1692">
        <f>Table13[[#This Row],[Average Order Value (AOV)]]*Table13[[#This Row],[Freq per Year]]</f>
        <v>1391.9961977186308</v>
      </c>
      <c r="BA1692">
        <f>Table13[[#This Row],[Total Spend]]/Table13[[#This Row],[Corrected CL]]</f>
        <v>1391.996197718631</v>
      </c>
      <c r="BB1692">
        <v>159.17293233082708</v>
      </c>
      <c r="BC1692" s="1">
        <f>Table13[[#This Row],[Dt_Customer]]+Table13[[#This Row],[Recency]]</f>
        <v>41746</v>
      </c>
      <c r="BD1692" s="16" t="str">
        <f>IF(COUNTIF(A:A, A1692) &gt; 1, "Duplicate", "Unique")</f>
        <v>Unique</v>
      </c>
    </row>
    <row r="1693" spans="1:56" x14ac:dyDescent="0.3">
      <c r="A1693">
        <v>10909</v>
      </c>
      <c r="B1693">
        <v>1948</v>
      </c>
      <c r="C1693" t="s">
        <v>28</v>
      </c>
      <c r="D1693" t="s">
        <v>33</v>
      </c>
      <c r="E1693">
        <v>92344</v>
      </c>
      <c r="F1693">
        <v>0</v>
      </c>
      <c r="G1693">
        <v>0</v>
      </c>
      <c r="H1693" s="1">
        <v>41654</v>
      </c>
      <c r="I1693">
        <v>9</v>
      </c>
      <c r="J1693">
        <v>992</v>
      </c>
      <c r="K1693">
        <v>24</v>
      </c>
      <c r="L1693">
        <v>694</v>
      </c>
      <c r="M1693">
        <v>51</v>
      </c>
      <c r="N1693">
        <v>19</v>
      </c>
      <c r="O1693">
        <v>119</v>
      </c>
      <c r="P1693">
        <f>IF(Table13[[#This Row],[MntWines]] = 0,"",Table13[[#This Row],[MntWines]])</f>
        <v>992</v>
      </c>
      <c r="Q1693">
        <f>IF(Table13[[#This Row],[MntFruits]] = 0, "",Table13[[#This Row],[MntFruits]])</f>
        <v>24</v>
      </c>
      <c r="R1693">
        <f>IF(Table13[[#This Row],[MntMeatProducts]] = 0, "",Table13[[#This Row],[MntMeatProducts]])</f>
        <v>694</v>
      </c>
      <c r="S1693">
        <f>IF(Table13[[#This Row],[MntFishProducts]] = 0, "",Table13[[#This Row],[MntFishProducts]])</f>
        <v>51</v>
      </c>
      <c r="T1693">
        <f>IF(Table13[[#This Row],[MntSweetProducts]] = 0, "",Table13[[#This Row],[MntSweetProducts]])</f>
        <v>19</v>
      </c>
      <c r="U1693">
        <f>IF(Table13[[#This Row],[MntGoldProds]] = 0, "",Table13[[#This Row],[MntGoldProds]])</f>
        <v>119</v>
      </c>
      <c r="V1693">
        <v>0</v>
      </c>
      <c r="W1693">
        <v>5</v>
      </c>
      <c r="X1693">
        <v>10</v>
      </c>
      <c r="Y1693">
        <v>5</v>
      </c>
      <c r="Z1693">
        <v>1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0</v>
      </c>
      <c r="AH1693" t="s">
        <v>36</v>
      </c>
      <c r="AI1693" s="13">
        <f>SUM(Table13[[#This Row],[MntWines]:[MntGoldProds]])</f>
        <v>1899</v>
      </c>
      <c r="AJ1693" s="13">
        <f>AVERAGE(Table13[[#This Row],[MntWines]:[MntGoldProds]])</f>
        <v>316.5</v>
      </c>
      <c r="AK1693">
        <f>IF(Table13[[#This Row],[Total Number of Purchases]]=0,0,Table13[[#This Row],[Total Spend]]/Table13[[#This Row],[Total Number of Purchases]])</f>
        <v>94.95</v>
      </c>
      <c r="AM1693">
        <f>SUM(Table13[[#This Row],[NumDealsPurchases]:[NumStorePurchases]])</f>
        <v>20</v>
      </c>
      <c r="AN1693" s="14">
        <f>Snapshot_Date-Table13[[#This Row],[Dt_Customer]]</f>
        <v>262</v>
      </c>
      <c r="AP1693" s="13">
        <f>Table13[[#This Row],[NumDealsPurchases]]/Table13[[#This Row],[Total Number of Purchases]]*100</f>
        <v>0</v>
      </c>
      <c r="AQ1693">
        <f>6-ROUNDUP(_xlfn.PERCENTRANK.INC(Table13[Recency],Table13[[#This Row],[Recency]])*5, 0)</f>
        <v>5</v>
      </c>
      <c r="AR1693">
        <f>ROUNDUP(_xlfn.PERCENTRANK.INC(Table13[Total Number of Purchases],Table13[[#This Row],[Total Number of Purchases]])*5,0)</f>
        <v>4</v>
      </c>
      <c r="AS1693">
        <f>ROUNDUP(_xlfn.PERCENTRANK.INC(Table13[Total Spend],Table13[[#This Row],[Total Spend]])*5,0)</f>
        <v>5</v>
      </c>
      <c r="AT1693" t="str">
        <f>Table13[[#This Row],[Recency Score]]&amp;Table13[[#This Row],[Frequency Score]]&amp;Table13[[#This Row],[Monetary Score]]</f>
        <v>545</v>
      </c>
      <c r="AU1693" t="str">
        <f t="shared" si="26"/>
        <v>Loyal Customers</v>
      </c>
      <c r="AW1693" s="13">
        <f>DATEDIF(Table13[[#This Row],[Dt_Customer]], Snapshot_Date, "d")</f>
        <v>262</v>
      </c>
      <c r="AX1693" s="13">
        <f>Table13[[#This Row],[CL if today]]/365</f>
        <v>0.71780821917808224</v>
      </c>
      <c r="AY1693">
        <f>Table13[[#This Row],[Total Number of Purchases]]/Table13[[#This Row],[Corrected CL]]</f>
        <v>27.862595419847327</v>
      </c>
      <c r="AZ1693">
        <f>Table13[[#This Row],[Average Order Value (AOV)]]*Table13[[#This Row],[Freq per Year]]</f>
        <v>2645.5534351145038</v>
      </c>
      <c r="BA1693">
        <f>Table13[[#This Row],[Total Spend]]/Table13[[#This Row],[Corrected CL]]</f>
        <v>2645.5534351145038</v>
      </c>
      <c r="BB1693">
        <v>2777.594696969697</v>
      </c>
      <c r="BC1693" s="1">
        <f>Table13[[#This Row],[Dt_Customer]]+Table13[[#This Row],[Recency]]</f>
        <v>41663</v>
      </c>
      <c r="BD1693" s="16" t="str">
        <f>IF(COUNTIF(A:A, A1693) &gt; 1, "Duplicate", "Unique")</f>
        <v>Unique</v>
      </c>
    </row>
    <row r="1694" spans="1:56" x14ac:dyDescent="0.3">
      <c r="A1694">
        <v>10681</v>
      </c>
      <c r="B1694">
        <v>1970</v>
      </c>
      <c r="C1694" t="s">
        <v>38</v>
      </c>
      <c r="D1694" t="s">
        <v>33</v>
      </c>
      <c r="E1694">
        <v>62466</v>
      </c>
      <c r="F1694">
        <v>0</v>
      </c>
      <c r="G1694">
        <v>1</v>
      </c>
      <c r="H1694" s="1">
        <v>41654</v>
      </c>
      <c r="I1694">
        <v>13</v>
      </c>
      <c r="J1694">
        <v>129</v>
      </c>
      <c r="K1694">
        <v>129</v>
      </c>
      <c r="L1694">
        <v>259</v>
      </c>
      <c r="M1694">
        <v>168</v>
      </c>
      <c r="N1694">
        <v>121</v>
      </c>
      <c r="O1694">
        <v>83</v>
      </c>
      <c r="P1694">
        <f>IF(Table13[[#This Row],[MntWines]] = 0,"",Table13[[#This Row],[MntWines]])</f>
        <v>129</v>
      </c>
      <c r="Q1694">
        <f>IF(Table13[[#This Row],[MntFruits]] = 0, "",Table13[[#This Row],[MntFruits]])</f>
        <v>129</v>
      </c>
      <c r="R1694">
        <f>IF(Table13[[#This Row],[MntMeatProducts]] = 0, "",Table13[[#This Row],[MntMeatProducts]])</f>
        <v>259</v>
      </c>
      <c r="S1694">
        <f>IF(Table13[[#This Row],[MntFishProducts]] = 0, "",Table13[[#This Row],[MntFishProducts]])</f>
        <v>168</v>
      </c>
      <c r="T1694">
        <f>IF(Table13[[#This Row],[MntSweetProducts]] = 0, "",Table13[[#This Row],[MntSweetProducts]])</f>
        <v>121</v>
      </c>
      <c r="U1694">
        <f>IF(Table13[[#This Row],[MntGoldProds]] = 0, "",Table13[[#This Row],[MntGoldProds]])</f>
        <v>83</v>
      </c>
      <c r="V1694">
        <v>5</v>
      </c>
      <c r="W1694">
        <v>6</v>
      </c>
      <c r="X1694">
        <v>3</v>
      </c>
      <c r="Y1694">
        <v>12</v>
      </c>
      <c r="Z1694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 t="s">
        <v>30</v>
      </c>
      <c r="AI1694" s="13">
        <f>SUM(Table13[[#This Row],[MntWines]:[MntGoldProds]])</f>
        <v>889</v>
      </c>
      <c r="AJ1694" s="13">
        <f>AVERAGE(Table13[[#This Row],[MntWines]:[MntGoldProds]])</f>
        <v>148.16666666666666</v>
      </c>
      <c r="AK1694">
        <f>IF(Table13[[#This Row],[Total Number of Purchases]]=0,0,Table13[[#This Row],[Total Spend]]/Table13[[#This Row],[Total Number of Purchases]])</f>
        <v>34.192307692307693</v>
      </c>
      <c r="AM1694">
        <f>SUM(Table13[[#This Row],[NumDealsPurchases]:[NumStorePurchases]])</f>
        <v>26</v>
      </c>
      <c r="AN1694" s="14">
        <f>Snapshot_Date-Table13[[#This Row],[Dt_Customer]]</f>
        <v>262</v>
      </c>
      <c r="AP1694" s="13">
        <f>Table13[[#This Row],[NumDealsPurchases]]/Table13[[#This Row],[Total Number of Purchases]]*100</f>
        <v>19.230769230769234</v>
      </c>
      <c r="AQ1694">
        <f>6-ROUNDUP(_xlfn.PERCENTRANK.INC(Table13[Recency],Table13[[#This Row],[Recency]])*5, 0)</f>
        <v>5</v>
      </c>
      <c r="AR1694">
        <f>ROUNDUP(_xlfn.PERCENTRANK.INC(Table13[Total Number of Purchases],Table13[[#This Row],[Total Number of Purchases]])*5,0)</f>
        <v>5</v>
      </c>
      <c r="AS1694">
        <f>ROUNDUP(_xlfn.PERCENTRANK.INC(Table13[Total Spend],Table13[[#This Row],[Total Spend]])*5,0)</f>
        <v>4</v>
      </c>
      <c r="AT1694" t="str">
        <f>Table13[[#This Row],[Recency Score]]&amp;Table13[[#This Row],[Frequency Score]]&amp;Table13[[#This Row],[Monetary Score]]</f>
        <v>554</v>
      </c>
      <c r="AU1694" t="str">
        <f t="shared" si="26"/>
        <v>Loyal Customers</v>
      </c>
      <c r="AW1694" s="13">
        <f>DATEDIF(Table13[[#This Row],[Dt_Customer]], Snapshot_Date, "d")</f>
        <v>262</v>
      </c>
      <c r="AX1694" s="13">
        <f>Table13[[#This Row],[CL if today]]/365</f>
        <v>0.71780821917808224</v>
      </c>
      <c r="AY1694">
        <f>Table13[[#This Row],[Total Number of Purchases]]/Table13[[#This Row],[Corrected CL]]</f>
        <v>36.221374045801525</v>
      </c>
      <c r="AZ1694">
        <f>Table13[[#This Row],[Average Order Value (AOV)]]*Table13[[#This Row],[Freq per Year]]</f>
        <v>1238.4923664122136</v>
      </c>
      <c r="BA1694">
        <f>Table13[[#This Row],[Total Spend]]/Table13[[#This Row],[Corrected CL]]</f>
        <v>1238.4923664122136</v>
      </c>
      <c r="BB1694">
        <v>603.28301886792451</v>
      </c>
      <c r="BC1694" s="1">
        <f>Table13[[#This Row],[Dt_Customer]]+Table13[[#This Row],[Recency]]</f>
        <v>41667</v>
      </c>
      <c r="BD1694" s="16" t="str">
        <f>IF(COUNTIF(A:A, A1694) &gt; 1, "Duplicate", "Unique")</f>
        <v>Unique</v>
      </c>
    </row>
    <row r="1695" spans="1:56" x14ac:dyDescent="0.3">
      <c r="A1695">
        <v>5156</v>
      </c>
      <c r="B1695">
        <v>1970</v>
      </c>
      <c r="C1695" t="s">
        <v>38</v>
      </c>
      <c r="D1695" t="s">
        <v>33</v>
      </c>
      <c r="E1695">
        <v>62466</v>
      </c>
      <c r="F1695">
        <v>0</v>
      </c>
      <c r="G1695">
        <v>1</v>
      </c>
      <c r="H1695" s="1">
        <v>41654</v>
      </c>
      <c r="I1695">
        <v>13</v>
      </c>
      <c r="J1695">
        <v>129</v>
      </c>
      <c r="K1695">
        <v>129</v>
      </c>
      <c r="L1695">
        <v>259</v>
      </c>
      <c r="M1695">
        <v>168</v>
      </c>
      <c r="N1695">
        <v>121</v>
      </c>
      <c r="O1695">
        <v>83</v>
      </c>
      <c r="P1695">
        <f>IF(Table13[[#This Row],[MntWines]] = 0,"",Table13[[#This Row],[MntWines]])</f>
        <v>129</v>
      </c>
      <c r="Q1695">
        <f>IF(Table13[[#This Row],[MntFruits]] = 0, "",Table13[[#This Row],[MntFruits]])</f>
        <v>129</v>
      </c>
      <c r="R1695">
        <f>IF(Table13[[#This Row],[MntMeatProducts]] = 0, "",Table13[[#This Row],[MntMeatProducts]])</f>
        <v>259</v>
      </c>
      <c r="S1695">
        <f>IF(Table13[[#This Row],[MntFishProducts]] = 0, "",Table13[[#This Row],[MntFishProducts]])</f>
        <v>168</v>
      </c>
      <c r="T1695">
        <f>IF(Table13[[#This Row],[MntSweetProducts]] = 0, "",Table13[[#This Row],[MntSweetProducts]])</f>
        <v>121</v>
      </c>
      <c r="U1695">
        <f>IF(Table13[[#This Row],[MntGoldProds]] = 0, "",Table13[[#This Row],[MntGoldProds]])</f>
        <v>83</v>
      </c>
      <c r="V1695">
        <v>5</v>
      </c>
      <c r="W1695">
        <v>6</v>
      </c>
      <c r="X1695">
        <v>3</v>
      </c>
      <c r="Y1695">
        <v>12</v>
      </c>
      <c r="Z1695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">
        <v>30</v>
      </c>
      <c r="AI1695" s="13">
        <f>SUM(Table13[[#This Row],[MntWines]:[MntGoldProds]])</f>
        <v>889</v>
      </c>
      <c r="AJ1695" s="13">
        <f>AVERAGE(Table13[[#This Row],[MntWines]:[MntGoldProds]])</f>
        <v>148.16666666666666</v>
      </c>
      <c r="AK1695">
        <f>IF(Table13[[#This Row],[Total Number of Purchases]]=0,0,Table13[[#This Row],[Total Spend]]/Table13[[#This Row],[Total Number of Purchases]])</f>
        <v>34.192307692307693</v>
      </c>
      <c r="AM1695">
        <f>SUM(Table13[[#This Row],[NumDealsPurchases]:[NumStorePurchases]])</f>
        <v>26</v>
      </c>
      <c r="AN1695" s="14">
        <f>Snapshot_Date-Table13[[#This Row],[Dt_Customer]]</f>
        <v>262</v>
      </c>
      <c r="AP1695" s="13">
        <f>Table13[[#This Row],[NumDealsPurchases]]/Table13[[#This Row],[Total Number of Purchases]]*100</f>
        <v>19.230769230769234</v>
      </c>
      <c r="AQ1695">
        <f>6-ROUNDUP(_xlfn.PERCENTRANK.INC(Table13[Recency],Table13[[#This Row],[Recency]])*5, 0)</f>
        <v>5</v>
      </c>
      <c r="AR1695">
        <f>ROUNDUP(_xlfn.PERCENTRANK.INC(Table13[Total Number of Purchases],Table13[[#This Row],[Total Number of Purchases]])*5,0)</f>
        <v>5</v>
      </c>
      <c r="AS1695">
        <f>ROUNDUP(_xlfn.PERCENTRANK.INC(Table13[Total Spend],Table13[[#This Row],[Total Spend]])*5,0)</f>
        <v>4</v>
      </c>
      <c r="AT1695" t="str">
        <f>Table13[[#This Row],[Recency Score]]&amp;Table13[[#This Row],[Frequency Score]]&amp;Table13[[#This Row],[Monetary Score]]</f>
        <v>554</v>
      </c>
      <c r="AU1695" t="str">
        <f t="shared" si="26"/>
        <v>Loyal Customers</v>
      </c>
      <c r="AW1695" s="13">
        <f>DATEDIF(Table13[[#This Row],[Dt_Customer]], Snapshot_Date, "d")</f>
        <v>262</v>
      </c>
      <c r="AX1695" s="13">
        <f>Table13[[#This Row],[CL if today]]/365</f>
        <v>0.71780821917808224</v>
      </c>
      <c r="AY1695">
        <f>Table13[[#This Row],[Total Number of Purchases]]/Table13[[#This Row],[Corrected CL]]</f>
        <v>36.221374045801525</v>
      </c>
      <c r="AZ1695">
        <f>Table13[[#This Row],[Average Order Value (AOV)]]*Table13[[#This Row],[Freq per Year]]</f>
        <v>1238.4923664122136</v>
      </c>
      <c r="BA1695">
        <f>Table13[[#This Row],[Total Spend]]/Table13[[#This Row],[Corrected CL]]</f>
        <v>1238.4923664122136</v>
      </c>
      <c r="BB1695">
        <v>746.46616541353387</v>
      </c>
      <c r="BC1695" s="1">
        <f>Table13[[#This Row],[Dt_Customer]]+Table13[[#This Row],[Recency]]</f>
        <v>41667</v>
      </c>
      <c r="BD1695" s="16" t="str">
        <f>IF(COUNTIF(A:A, A1695) &gt; 1, "Duplicate", "Unique")</f>
        <v>Unique</v>
      </c>
    </row>
    <row r="1696" spans="1:56" x14ac:dyDescent="0.3">
      <c r="A1696">
        <v>4927</v>
      </c>
      <c r="B1696">
        <v>1971</v>
      </c>
      <c r="C1696" t="s">
        <v>28</v>
      </c>
      <c r="D1696" t="s">
        <v>35</v>
      </c>
      <c r="E1696">
        <v>16626</v>
      </c>
      <c r="F1696">
        <v>2</v>
      </c>
      <c r="G1696">
        <v>0</v>
      </c>
      <c r="H1696" s="1">
        <v>41654</v>
      </c>
      <c r="I1696">
        <v>76</v>
      </c>
      <c r="J1696">
        <v>8</v>
      </c>
      <c r="K1696">
        <v>3</v>
      </c>
      <c r="L1696">
        <v>22</v>
      </c>
      <c r="M1696">
        <v>21</v>
      </c>
      <c r="N1696">
        <v>1</v>
      </c>
      <c r="O1696">
        <v>13</v>
      </c>
      <c r="P1696">
        <f>IF(Table13[[#This Row],[MntWines]] = 0,"",Table13[[#This Row],[MntWines]])</f>
        <v>8</v>
      </c>
      <c r="Q1696">
        <f>IF(Table13[[#This Row],[MntFruits]] = 0, "",Table13[[#This Row],[MntFruits]])</f>
        <v>3</v>
      </c>
      <c r="R1696">
        <f>IF(Table13[[#This Row],[MntMeatProducts]] = 0, "",Table13[[#This Row],[MntMeatProducts]])</f>
        <v>22</v>
      </c>
      <c r="S1696">
        <f>IF(Table13[[#This Row],[MntFishProducts]] = 0, "",Table13[[#This Row],[MntFishProducts]])</f>
        <v>21</v>
      </c>
      <c r="T1696">
        <f>IF(Table13[[#This Row],[MntSweetProducts]] = 0, "",Table13[[#This Row],[MntSweetProducts]])</f>
        <v>1</v>
      </c>
      <c r="U1696">
        <f>IF(Table13[[#This Row],[MntGoldProds]] = 0, "",Table13[[#This Row],[MntGoldProds]])</f>
        <v>13</v>
      </c>
      <c r="V1696">
        <v>3</v>
      </c>
      <c r="W1696">
        <v>3</v>
      </c>
      <c r="X1696">
        <v>0</v>
      </c>
      <c r="Y1696">
        <v>3</v>
      </c>
      <c r="Z1696">
        <v>9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 t="s">
        <v>43</v>
      </c>
      <c r="AI1696" s="13">
        <f>SUM(Table13[[#This Row],[MntWines]:[MntGoldProds]])</f>
        <v>68</v>
      </c>
      <c r="AJ1696" s="13">
        <f>AVERAGE(Table13[[#This Row],[MntWines]:[MntGoldProds]])</f>
        <v>11.333333333333334</v>
      </c>
      <c r="AK1696">
        <f>IF(Table13[[#This Row],[Total Number of Purchases]]=0,0,Table13[[#This Row],[Total Spend]]/Table13[[#This Row],[Total Number of Purchases]])</f>
        <v>7.5555555555555554</v>
      </c>
      <c r="AM1696">
        <f>SUM(Table13[[#This Row],[NumDealsPurchases]:[NumStorePurchases]])</f>
        <v>9</v>
      </c>
      <c r="AN1696" s="14">
        <f>Snapshot_Date-Table13[[#This Row],[Dt_Customer]]</f>
        <v>262</v>
      </c>
      <c r="AP1696" s="13">
        <f>Table13[[#This Row],[NumDealsPurchases]]/Table13[[#This Row],[Total Number of Purchases]]*100</f>
        <v>33.333333333333329</v>
      </c>
      <c r="AQ1696">
        <f>6-ROUNDUP(_xlfn.PERCENTRANK.INC(Table13[Recency],Table13[[#This Row],[Recency]])*5, 0)</f>
        <v>2</v>
      </c>
      <c r="AR1696">
        <f>ROUNDUP(_xlfn.PERCENTRANK.INC(Table13[Total Number of Purchases],Table13[[#This Row],[Total Number of Purchases]])*5,0)</f>
        <v>2</v>
      </c>
      <c r="AS1696">
        <f>ROUNDUP(_xlfn.PERCENTRANK.INC(Table13[Total Spend],Table13[[#This Row],[Total Spend]])*5,0)</f>
        <v>2</v>
      </c>
      <c r="AT1696" t="str">
        <f>Table13[[#This Row],[Recency Score]]&amp;Table13[[#This Row],[Frequency Score]]&amp;Table13[[#This Row],[Monetary Score]]</f>
        <v>222</v>
      </c>
      <c r="AU1696" t="str">
        <f t="shared" si="26"/>
        <v>About to Sleep</v>
      </c>
      <c r="AW1696" s="13">
        <f>DATEDIF(Table13[[#This Row],[Dt_Customer]], Snapshot_Date, "d")</f>
        <v>262</v>
      </c>
      <c r="AX1696" s="13">
        <f>Table13[[#This Row],[CL if today]]/365</f>
        <v>0.71780821917808224</v>
      </c>
      <c r="AY1696">
        <f>Table13[[#This Row],[Total Number of Purchases]]/Table13[[#This Row],[Corrected CL]]</f>
        <v>12.538167938931297</v>
      </c>
      <c r="AZ1696">
        <f>Table13[[#This Row],[Average Order Value (AOV)]]*Table13[[#This Row],[Freq per Year]]</f>
        <v>94.732824427480907</v>
      </c>
      <c r="BA1696">
        <f>Table13[[#This Row],[Total Spend]]/Table13[[#This Row],[Corrected CL]]</f>
        <v>94.732824427480907</v>
      </c>
      <c r="BB1696">
        <v>746.46616541353387</v>
      </c>
      <c r="BC1696" s="1">
        <f>Table13[[#This Row],[Dt_Customer]]+Table13[[#This Row],[Recency]]</f>
        <v>41730</v>
      </c>
      <c r="BD1696" s="16" t="str">
        <f>IF(COUNTIF(A:A, A1696) &gt; 1, "Duplicate", "Unique")</f>
        <v>Unique</v>
      </c>
    </row>
    <row r="1697" spans="1:56" x14ac:dyDescent="0.3">
      <c r="A1697">
        <v>5939</v>
      </c>
      <c r="B1697">
        <v>1971</v>
      </c>
      <c r="C1697" t="s">
        <v>28</v>
      </c>
      <c r="D1697" t="s">
        <v>35</v>
      </c>
      <c r="E1697">
        <v>38232</v>
      </c>
      <c r="F1697">
        <v>1</v>
      </c>
      <c r="G1697">
        <v>1</v>
      </c>
      <c r="H1697" s="1">
        <v>41656</v>
      </c>
      <c r="I1697">
        <v>84</v>
      </c>
      <c r="J1697">
        <v>43</v>
      </c>
      <c r="K1697">
        <v>5</v>
      </c>
      <c r="L1697">
        <v>28</v>
      </c>
      <c r="M1697">
        <v>7</v>
      </c>
      <c r="N1697">
        <v>6</v>
      </c>
      <c r="O1697">
        <v>33</v>
      </c>
      <c r="P1697">
        <f>IF(Table13[[#This Row],[MntWines]] = 0,"",Table13[[#This Row],[MntWines]])</f>
        <v>43</v>
      </c>
      <c r="Q1697">
        <f>IF(Table13[[#This Row],[MntFruits]] = 0, "",Table13[[#This Row],[MntFruits]])</f>
        <v>5</v>
      </c>
      <c r="R1697">
        <f>IF(Table13[[#This Row],[MntMeatProducts]] = 0, "",Table13[[#This Row],[MntMeatProducts]])</f>
        <v>28</v>
      </c>
      <c r="S1697">
        <f>IF(Table13[[#This Row],[MntFishProducts]] = 0, "",Table13[[#This Row],[MntFishProducts]])</f>
        <v>7</v>
      </c>
      <c r="T1697">
        <f>IF(Table13[[#This Row],[MntSweetProducts]] = 0, "",Table13[[#This Row],[MntSweetProducts]])</f>
        <v>6</v>
      </c>
      <c r="U1697">
        <f>IF(Table13[[#This Row],[MntGoldProds]] = 0, "",Table13[[#This Row],[MntGoldProds]])</f>
        <v>33</v>
      </c>
      <c r="V1697">
        <v>4</v>
      </c>
      <c r="W1697">
        <v>3</v>
      </c>
      <c r="X1697">
        <v>1</v>
      </c>
      <c r="Y1697">
        <v>3</v>
      </c>
      <c r="Z1697">
        <v>5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 t="s">
        <v>30</v>
      </c>
      <c r="AI1697" s="13">
        <f>SUM(Table13[[#This Row],[MntWines]:[MntGoldProds]])</f>
        <v>122</v>
      </c>
      <c r="AJ1697" s="13">
        <f>AVERAGE(Table13[[#This Row],[MntWines]:[MntGoldProds]])</f>
        <v>20.333333333333332</v>
      </c>
      <c r="AK1697">
        <f>IF(Table13[[#This Row],[Total Number of Purchases]]=0,0,Table13[[#This Row],[Total Spend]]/Table13[[#This Row],[Total Number of Purchases]])</f>
        <v>11.090909090909092</v>
      </c>
      <c r="AM1697">
        <f>SUM(Table13[[#This Row],[NumDealsPurchases]:[NumStorePurchases]])</f>
        <v>11</v>
      </c>
      <c r="AN1697" s="14">
        <f>Snapshot_Date-Table13[[#This Row],[Dt_Customer]]</f>
        <v>260</v>
      </c>
      <c r="AP1697" s="13">
        <f>Table13[[#This Row],[NumDealsPurchases]]/Table13[[#This Row],[Total Number of Purchases]]*100</f>
        <v>36.363636363636367</v>
      </c>
      <c r="AQ1697">
        <f>6-ROUNDUP(_xlfn.PERCENTRANK.INC(Table13[Recency],Table13[[#This Row],[Recency]])*5, 0)</f>
        <v>1</v>
      </c>
      <c r="AR1697">
        <f>ROUNDUP(_xlfn.PERCENTRANK.INC(Table13[Total Number of Purchases],Table13[[#This Row],[Total Number of Purchases]])*5,0)</f>
        <v>2</v>
      </c>
      <c r="AS1697">
        <f>ROUNDUP(_xlfn.PERCENTRANK.INC(Table13[Total Spend],Table13[[#This Row],[Total Spend]])*5,0)</f>
        <v>2</v>
      </c>
      <c r="AT1697" t="str">
        <f>Table13[[#This Row],[Recency Score]]&amp;Table13[[#This Row],[Frequency Score]]&amp;Table13[[#This Row],[Monetary Score]]</f>
        <v>122</v>
      </c>
      <c r="AU1697" t="str">
        <f t="shared" si="26"/>
        <v>Lost</v>
      </c>
      <c r="AW1697" s="13">
        <f>DATEDIF(Table13[[#This Row],[Dt_Customer]], Snapshot_Date, "d")</f>
        <v>260</v>
      </c>
      <c r="AX1697" s="13">
        <f>Table13[[#This Row],[CL if today]]/365</f>
        <v>0.71232876712328763</v>
      </c>
      <c r="AY1697">
        <f>Table13[[#This Row],[Total Number of Purchases]]/Table13[[#This Row],[Corrected CL]]</f>
        <v>15.442307692307693</v>
      </c>
      <c r="AZ1697">
        <f>Table13[[#This Row],[Average Order Value (AOV)]]*Table13[[#This Row],[Freq per Year]]</f>
        <v>171.2692307692308</v>
      </c>
      <c r="BA1697">
        <f>Table13[[#This Row],[Total Spend]]/Table13[[#This Row],[Corrected CL]]</f>
        <v>171.26923076923077</v>
      </c>
      <c r="BB1697">
        <v>1391.996197718631</v>
      </c>
      <c r="BC1697" s="1">
        <f>Table13[[#This Row],[Dt_Customer]]+Table13[[#This Row],[Recency]]</f>
        <v>41740</v>
      </c>
      <c r="BD1697" s="16" t="str">
        <f>IF(COUNTIF(A:A, A1697) &gt; 1, "Duplicate", "Unique")</f>
        <v>Unique</v>
      </c>
    </row>
    <row r="1698" spans="1:56" x14ac:dyDescent="0.3">
      <c r="A1698">
        <v>5136</v>
      </c>
      <c r="B1698">
        <v>1973</v>
      </c>
      <c r="C1698" t="s">
        <v>28</v>
      </c>
      <c r="D1698" t="s">
        <v>31</v>
      </c>
      <c r="E1698">
        <v>65333</v>
      </c>
      <c r="F1698">
        <v>0</v>
      </c>
      <c r="G1698">
        <v>1</v>
      </c>
      <c r="H1698" s="1">
        <v>41656</v>
      </c>
      <c r="I1698">
        <v>58</v>
      </c>
      <c r="J1698">
        <v>654</v>
      </c>
      <c r="K1698">
        <v>7</v>
      </c>
      <c r="L1698">
        <v>92</v>
      </c>
      <c r="M1698">
        <v>0</v>
      </c>
      <c r="N1698">
        <v>15</v>
      </c>
      <c r="O1698">
        <v>30</v>
      </c>
      <c r="P1698">
        <f>IF(Table13[[#This Row],[MntWines]] = 0,"",Table13[[#This Row],[MntWines]])</f>
        <v>654</v>
      </c>
      <c r="Q1698">
        <f>IF(Table13[[#This Row],[MntFruits]] = 0, "",Table13[[#This Row],[MntFruits]])</f>
        <v>7</v>
      </c>
      <c r="R1698">
        <f>IF(Table13[[#This Row],[MntMeatProducts]] = 0, "",Table13[[#This Row],[MntMeatProducts]])</f>
        <v>92</v>
      </c>
      <c r="S1698" t="str">
        <f>IF(Table13[[#This Row],[MntFishProducts]] = 0, "",Table13[[#This Row],[MntFishProducts]])</f>
        <v/>
      </c>
      <c r="T1698">
        <f>IF(Table13[[#This Row],[MntSweetProducts]] = 0, "",Table13[[#This Row],[MntSweetProducts]])</f>
        <v>15</v>
      </c>
      <c r="U1698">
        <f>IF(Table13[[#This Row],[MntGoldProds]] = 0, "",Table13[[#This Row],[MntGoldProds]])</f>
        <v>30</v>
      </c>
      <c r="V1698">
        <v>7</v>
      </c>
      <c r="W1698">
        <v>9</v>
      </c>
      <c r="X1698">
        <v>4</v>
      </c>
      <c r="Y1698">
        <v>8</v>
      </c>
      <c r="Z1698">
        <v>6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0</v>
      </c>
      <c r="AH1698" t="s">
        <v>32</v>
      </c>
      <c r="AI1698" s="13">
        <f>SUM(Table13[[#This Row],[MntWines]:[MntGoldProds]])</f>
        <v>798</v>
      </c>
      <c r="AJ1698" s="13">
        <f>AVERAGE(Table13[[#This Row],[MntWines]:[MntGoldProds]])</f>
        <v>133</v>
      </c>
      <c r="AK1698">
        <f>IF(Table13[[#This Row],[Total Number of Purchases]]=0,0,Table13[[#This Row],[Total Spend]]/Table13[[#This Row],[Total Number of Purchases]])</f>
        <v>28.5</v>
      </c>
      <c r="AM1698">
        <f>SUM(Table13[[#This Row],[NumDealsPurchases]:[NumStorePurchases]])</f>
        <v>28</v>
      </c>
      <c r="AN1698" s="14">
        <f>Snapshot_Date-Table13[[#This Row],[Dt_Customer]]</f>
        <v>260</v>
      </c>
      <c r="AP1698" s="13">
        <f>Table13[[#This Row],[NumDealsPurchases]]/Table13[[#This Row],[Total Number of Purchases]]*100</f>
        <v>25</v>
      </c>
      <c r="AQ1698">
        <f>6-ROUNDUP(_xlfn.PERCENTRANK.INC(Table13[Recency],Table13[[#This Row],[Recency]])*5, 0)</f>
        <v>3</v>
      </c>
      <c r="AR1698">
        <f>ROUNDUP(_xlfn.PERCENTRANK.INC(Table13[Total Number of Purchases],Table13[[#This Row],[Total Number of Purchases]])*5,0)</f>
        <v>5</v>
      </c>
      <c r="AS1698">
        <f>ROUNDUP(_xlfn.PERCENTRANK.INC(Table13[Total Spend],Table13[[#This Row],[Total Spend]])*5,0)</f>
        <v>4</v>
      </c>
      <c r="AT1698" t="str">
        <f>Table13[[#This Row],[Recency Score]]&amp;Table13[[#This Row],[Frequency Score]]&amp;Table13[[#This Row],[Monetary Score]]</f>
        <v>354</v>
      </c>
      <c r="AU1698" t="str">
        <f t="shared" si="26"/>
        <v>Frequent Buyers</v>
      </c>
      <c r="AW1698" s="13">
        <f>DATEDIF(Table13[[#This Row],[Dt_Customer]], Snapshot_Date, "d")</f>
        <v>260</v>
      </c>
      <c r="AX1698" s="13">
        <f>Table13[[#This Row],[CL if today]]/365</f>
        <v>0.71232876712328763</v>
      </c>
      <c r="AY1698">
        <f>Table13[[#This Row],[Total Number of Purchases]]/Table13[[#This Row],[Corrected CL]]</f>
        <v>39.307692307692307</v>
      </c>
      <c r="AZ1698">
        <f>Table13[[#This Row],[Average Order Value (AOV)]]*Table13[[#This Row],[Freq per Year]]</f>
        <v>1120.2692307692307</v>
      </c>
      <c r="BA1698">
        <f>Table13[[#This Row],[Total Spend]]/Table13[[#This Row],[Corrected CL]]</f>
        <v>1120.2692307692309</v>
      </c>
      <c r="BB1698">
        <v>1238.4923664122136</v>
      </c>
      <c r="BC1698" s="1">
        <f>Table13[[#This Row],[Dt_Customer]]+Table13[[#This Row],[Recency]]</f>
        <v>41714</v>
      </c>
      <c r="BD1698" s="16" t="str">
        <f>IF(COUNTIF(A:A, A1698) &gt; 1, "Duplicate", "Unique")</f>
        <v>Unique</v>
      </c>
    </row>
    <row r="1699" spans="1:56" x14ac:dyDescent="0.3">
      <c r="A1699">
        <v>4084</v>
      </c>
      <c r="B1699">
        <v>1975</v>
      </c>
      <c r="C1699" t="s">
        <v>28</v>
      </c>
      <c r="D1699" t="s">
        <v>35</v>
      </c>
      <c r="E1699">
        <v>60934</v>
      </c>
      <c r="F1699">
        <v>0</v>
      </c>
      <c r="G1699">
        <v>1</v>
      </c>
      <c r="H1699" s="1">
        <v>41656</v>
      </c>
      <c r="I1699">
        <v>41</v>
      </c>
      <c r="J1699">
        <v>224</v>
      </c>
      <c r="K1699">
        <v>155</v>
      </c>
      <c r="L1699">
        <v>155</v>
      </c>
      <c r="M1699">
        <v>192</v>
      </c>
      <c r="N1699">
        <v>93</v>
      </c>
      <c r="O1699">
        <v>54</v>
      </c>
      <c r="P1699">
        <f>IF(Table13[[#This Row],[MntWines]] = 0,"",Table13[[#This Row],[MntWines]])</f>
        <v>224</v>
      </c>
      <c r="Q1699">
        <f>IF(Table13[[#This Row],[MntFruits]] = 0, "",Table13[[#This Row],[MntFruits]])</f>
        <v>155</v>
      </c>
      <c r="R1699">
        <f>IF(Table13[[#This Row],[MntMeatProducts]] = 0, "",Table13[[#This Row],[MntMeatProducts]])</f>
        <v>155</v>
      </c>
      <c r="S1699">
        <f>IF(Table13[[#This Row],[MntFishProducts]] = 0, "",Table13[[#This Row],[MntFishProducts]])</f>
        <v>192</v>
      </c>
      <c r="T1699">
        <f>IF(Table13[[#This Row],[MntSweetProducts]] = 0, "",Table13[[#This Row],[MntSweetProducts]])</f>
        <v>93</v>
      </c>
      <c r="U1699">
        <f>IF(Table13[[#This Row],[MntGoldProds]] = 0, "",Table13[[#This Row],[MntGoldProds]])</f>
        <v>54</v>
      </c>
      <c r="V1699">
        <v>2</v>
      </c>
      <c r="W1699">
        <v>6</v>
      </c>
      <c r="X1699">
        <v>4</v>
      </c>
      <c r="Y1699">
        <v>11</v>
      </c>
      <c r="Z1699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s">
        <v>32</v>
      </c>
      <c r="AI1699" s="13">
        <f>SUM(Table13[[#This Row],[MntWines]:[MntGoldProds]])</f>
        <v>873</v>
      </c>
      <c r="AJ1699" s="13">
        <f>AVERAGE(Table13[[#This Row],[MntWines]:[MntGoldProds]])</f>
        <v>145.5</v>
      </c>
      <c r="AK1699">
        <f>IF(Table13[[#This Row],[Total Number of Purchases]]=0,0,Table13[[#This Row],[Total Spend]]/Table13[[#This Row],[Total Number of Purchases]])</f>
        <v>37.956521739130437</v>
      </c>
      <c r="AM1699">
        <f>SUM(Table13[[#This Row],[NumDealsPurchases]:[NumStorePurchases]])</f>
        <v>23</v>
      </c>
      <c r="AN1699" s="14">
        <f>Snapshot_Date-Table13[[#This Row],[Dt_Customer]]</f>
        <v>260</v>
      </c>
      <c r="AP1699" s="13">
        <f>Table13[[#This Row],[NumDealsPurchases]]/Table13[[#This Row],[Total Number of Purchases]]*100</f>
        <v>8.695652173913043</v>
      </c>
      <c r="AQ1699">
        <f>6-ROUNDUP(_xlfn.PERCENTRANK.INC(Table13[Recency],Table13[[#This Row],[Recency]])*5, 0)</f>
        <v>3</v>
      </c>
      <c r="AR1699">
        <f>ROUNDUP(_xlfn.PERCENTRANK.INC(Table13[Total Number of Purchases],Table13[[#This Row],[Total Number of Purchases]])*5,0)</f>
        <v>5</v>
      </c>
      <c r="AS1699">
        <f>ROUNDUP(_xlfn.PERCENTRANK.INC(Table13[Total Spend],Table13[[#This Row],[Total Spend]])*5,0)</f>
        <v>4</v>
      </c>
      <c r="AT1699" t="str">
        <f>Table13[[#This Row],[Recency Score]]&amp;Table13[[#This Row],[Frequency Score]]&amp;Table13[[#This Row],[Monetary Score]]</f>
        <v>354</v>
      </c>
      <c r="AU1699" t="str">
        <f t="shared" si="26"/>
        <v>Frequent Buyers</v>
      </c>
      <c r="AW1699" s="13">
        <f>DATEDIF(Table13[[#This Row],[Dt_Customer]], Snapshot_Date, "d")</f>
        <v>260</v>
      </c>
      <c r="AX1699" s="13">
        <f>Table13[[#This Row],[CL if today]]/365</f>
        <v>0.71232876712328763</v>
      </c>
      <c r="AY1699">
        <f>Table13[[#This Row],[Total Number of Purchases]]/Table13[[#This Row],[Corrected CL]]</f>
        <v>32.28846153846154</v>
      </c>
      <c r="AZ1699">
        <f>Table13[[#This Row],[Average Order Value (AOV)]]*Table13[[#This Row],[Freq per Year]]</f>
        <v>1225.5576923076924</v>
      </c>
      <c r="BA1699">
        <f>Table13[[#This Row],[Total Spend]]/Table13[[#This Row],[Corrected CL]]</f>
        <v>1225.5576923076924</v>
      </c>
      <c r="BB1699">
        <v>1238.4923664122136</v>
      </c>
      <c r="BC1699" s="1">
        <f>Table13[[#This Row],[Dt_Customer]]+Table13[[#This Row],[Recency]]</f>
        <v>41697</v>
      </c>
      <c r="BD1699" s="16" t="str">
        <f>IF(COUNTIF(A:A, A1699) &gt; 1, "Duplicate", "Unique")</f>
        <v>Unique</v>
      </c>
    </row>
    <row r="1700" spans="1:56" x14ac:dyDescent="0.3">
      <c r="A1700">
        <v>8514</v>
      </c>
      <c r="B1700">
        <v>1976</v>
      </c>
      <c r="C1700" t="s">
        <v>28</v>
      </c>
      <c r="D1700" t="s">
        <v>35</v>
      </c>
      <c r="E1700">
        <v>29478</v>
      </c>
      <c r="F1700">
        <v>1</v>
      </c>
      <c r="G1700">
        <v>0</v>
      </c>
      <c r="H1700" s="1">
        <v>41656</v>
      </c>
      <c r="I1700">
        <v>59</v>
      </c>
      <c r="J1700">
        <v>8</v>
      </c>
      <c r="K1700">
        <v>0</v>
      </c>
      <c r="L1700">
        <v>7</v>
      </c>
      <c r="M1700">
        <v>3</v>
      </c>
      <c r="N1700">
        <v>1</v>
      </c>
      <c r="O1700">
        <v>1</v>
      </c>
      <c r="P1700">
        <f>IF(Table13[[#This Row],[MntWines]] = 0,"",Table13[[#This Row],[MntWines]])</f>
        <v>8</v>
      </c>
      <c r="Q1700" t="str">
        <f>IF(Table13[[#This Row],[MntFruits]] = 0, "",Table13[[#This Row],[MntFruits]])</f>
        <v/>
      </c>
      <c r="R1700">
        <f>IF(Table13[[#This Row],[MntMeatProducts]] = 0, "",Table13[[#This Row],[MntMeatProducts]])</f>
        <v>7</v>
      </c>
      <c r="S1700">
        <f>IF(Table13[[#This Row],[MntFishProducts]] = 0, "",Table13[[#This Row],[MntFishProducts]])</f>
        <v>3</v>
      </c>
      <c r="T1700">
        <f>IF(Table13[[#This Row],[MntSweetProducts]] = 0, "",Table13[[#This Row],[MntSweetProducts]])</f>
        <v>1</v>
      </c>
      <c r="U1700">
        <f>IF(Table13[[#This Row],[MntGoldProds]] = 0, "",Table13[[#This Row],[MntGoldProds]])</f>
        <v>1</v>
      </c>
      <c r="V1700">
        <v>1</v>
      </c>
      <c r="W1700">
        <v>1</v>
      </c>
      <c r="X1700">
        <v>0</v>
      </c>
      <c r="Y1700">
        <v>3</v>
      </c>
      <c r="Z1700">
        <v>6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t="s">
        <v>30</v>
      </c>
      <c r="AI1700" s="13">
        <f>SUM(Table13[[#This Row],[MntWines]:[MntGoldProds]])</f>
        <v>20</v>
      </c>
      <c r="AJ1700" s="13">
        <f>AVERAGE(Table13[[#This Row],[MntWines]:[MntGoldProds]])</f>
        <v>3.3333333333333335</v>
      </c>
      <c r="AK1700">
        <f>IF(Table13[[#This Row],[Total Number of Purchases]]=0,0,Table13[[#This Row],[Total Spend]]/Table13[[#This Row],[Total Number of Purchases]])</f>
        <v>4</v>
      </c>
      <c r="AM1700">
        <f>SUM(Table13[[#This Row],[NumDealsPurchases]:[NumStorePurchases]])</f>
        <v>5</v>
      </c>
      <c r="AN1700" s="14">
        <f>Snapshot_Date-Table13[[#This Row],[Dt_Customer]]</f>
        <v>260</v>
      </c>
      <c r="AP1700" s="13">
        <f>Table13[[#This Row],[NumDealsPurchases]]/Table13[[#This Row],[Total Number of Purchases]]*100</f>
        <v>20</v>
      </c>
      <c r="AQ1700">
        <f>6-ROUNDUP(_xlfn.PERCENTRANK.INC(Table13[Recency],Table13[[#This Row],[Recency]])*5, 0)</f>
        <v>3</v>
      </c>
      <c r="AR1700">
        <f>ROUNDUP(_xlfn.PERCENTRANK.INC(Table13[Total Number of Purchases],Table13[[#This Row],[Total Number of Purchases]])*5,0)</f>
        <v>1</v>
      </c>
      <c r="AS1700">
        <f>ROUNDUP(_xlfn.PERCENTRANK.INC(Table13[Total Spend],Table13[[#This Row],[Total Spend]])*5,0)</f>
        <v>1</v>
      </c>
      <c r="AT1700" t="str">
        <f>Table13[[#This Row],[Recency Score]]&amp;Table13[[#This Row],[Frequency Score]]&amp;Table13[[#This Row],[Monetary Score]]</f>
        <v>311</v>
      </c>
      <c r="AU1700" t="str">
        <f t="shared" si="26"/>
        <v>Needs Attention</v>
      </c>
      <c r="AW1700" s="13">
        <f>DATEDIF(Table13[[#This Row],[Dt_Customer]], Snapshot_Date, "d")</f>
        <v>260</v>
      </c>
      <c r="AX1700" s="13">
        <f>Table13[[#This Row],[CL if today]]/365</f>
        <v>0.71232876712328763</v>
      </c>
      <c r="AY1700">
        <f>Table13[[#This Row],[Total Number of Purchases]]/Table13[[#This Row],[Corrected CL]]</f>
        <v>7.0192307692307701</v>
      </c>
      <c r="AZ1700">
        <f>Table13[[#This Row],[Average Order Value (AOV)]]*Table13[[#This Row],[Freq per Year]]</f>
        <v>28.07692307692308</v>
      </c>
      <c r="BA1700">
        <f>Table13[[#This Row],[Total Spend]]/Table13[[#This Row],[Corrected CL]]</f>
        <v>28.07692307692308</v>
      </c>
      <c r="BB1700">
        <v>94.732824427480907</v>
      </c>
      <c r="BC1700" s="1">
        <f>Table13[[#This Row],[Dt_Customer]]+Table13[[#This Row],[Recency]]</f>
        <v>41715</v>
      </c>
      <c r="BD1700" s="16" t="str">
        <f>IF(COUNTIF(A:A, A1700) &gt; 1, "Duplicate", "Unique")</f>
        <v>Unique</v>
      </c>
    </row>
    <row r="1701" spans="1:56" x14ac:dyDescent="0.3">
      <c r="A1701">
        <v>1991</v>
      </c>
      <c r="B1701">
        <v>1967</v>
      </c>
      <c r="C1701" t="s">
        <v>28</v>
      </c>
      <c r="D1701" t="s">
        <v>35</v>
      </c>
      <c r="E1701">
        <v>44931</v>
      </c>
      <c r="F1701">
        <v>0</v>
      </c>
      <c r="G1701">
        <v>1</v>
      </c>
      <c r="H1701" s="1">
        <v>41657</v>
      </c>
      <c r="I1701">
        <v>0</v>
      </c>
      <c r="J1701">
        <v>78</v>
      </c>
      <c r="K1701">
        <v>0</v>
      </c>
      <c r="L1701">
        <v>11</v>
      </c>
      <c r="M1701">
        <v>0</v>
      </c>
      <c r="N1701">
        <v>0</v>
      </c>
      <c r="O1701">
        <v>7</v>
      </c>
      <c r="P1701">
        <f>IF(Table13[[#This Row],[MntWines]] = 0,"",Table13[[#This Row],[MntWines]])</f>
        <v>78</v>
      </c>
      <c r="Q1701" t="str">
        <f>IF(Table13[[#This Row],[MntFruits]] = 0, "",Table13[[#This Row],[MntFruits]])</f>
        <v/>
      </c>
      <c r="R1701">
        <f>IF(Table13[[#This Row],[MntMeatProducts]] = 0, "",Table13[[#This Row],[MntMeatProducts]])</f>
        <v>11</v>
      </c>
      <c r="S1701" t="str">
        <f>IF(Table13[[#This Row],[MntFishProducts]] = 0, "",Table13[[#This Row],[MntFishProducts]])</f>
        <v/>
      </c>
      <c r="T1701" t="str">
        <f>IF(Table13[[#This Row],[MntSweetProducts]] = 0, "",Table13[[#This Row],[MntSweetProducts]])</f>
        <v/>
      </c>
      <c r="U1701">
        <f>IF(Table13[[#This Row],[MntGoldProds]] = 0, "",Table13[[#This Row],[MntGoldProds]])</f>
        <v>7</v>
      </c>
      <c r="V1701">
        <v>1</v>
      </c>
      <c r="W1701">
        <v>2</v>
      </c>
      <c r="X1701">
        <v>1</v>
      </c>
      <c r="Y1701">
        <v>3</v>
      </c>
      <c r="Z1701">
        <v>5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">
        <v>30</v>
      </c>
      <c r="AI1701" s="13">
        <f>SUM(Table13[[#This Row],[MntWines]:[MntGoldProds]])</f>
        <v>96</v>
      </c>
      <c r="AJ1701" s="13">
        <f>AVERAGE(Table13[[#This Row],[MntWines]:[MntGoldProds]])</f>
        <v>16</v>
      </c>
      <c r="AK1701">
        <f>IF(Table13[[#This Row],[Total Number of Purchases]]=0,0,Table13[[#This Row],[Total Spend]]/Table13[[#This Row],[Total Number of Purchases]])</f>
        <v>13.714285714285714</v>
      </c>
      <c r="AM1701">
        <f>SUM(Table13[[#This Row],[NumDealsPurchases]:[NumStorePurchases]])</f>
        <v>7</v>
      </c>
      <c r="AN1701" s="14">
        <f>Snapshot_Date-Table13[[#This Row],[Dt_Customer]]</f>
        <v>259</v>
      </c>
      <c r="AP1701" s="13">
        <f>Table13[[#This Row],[NumDealsPurchases]]/Table13[[#This Row],[Total Number of Purchases]]*100</f>
        <v>14.285714285714285</v>
      </c>
      <c r="AQ1701">
        <f>6-ROUNDUP(_xlfn.PERCENTRANK.INC(Table13[Recency],Table13[[#This Row],[Recency]])*5, 0)</f>
        <v>6</v>
      </c>
      <c r="AR1701">
        <f>ROUNDUP(_xlfn.PERCENTRANK.INC(Table13[Total Number of Purchases],Table13[[#This Row],[Total Number of Purchases]])*5,0)</f>
        <v>1</v>
      </c>
      <c r="AS1701">
        <f>ROUNDUP(_xlfn.PERCENTRANK.INC(Table13[Total Spend],Table13[[#This Row],[Total Spend]])*5,0)</f>
        <v>2</v>
      </c>
      <c r="AT1701" t="str">
        <f>Table13[[#This Row],[Recency Score]]&amp;Table13[[#This Row],[Frequency Score]]&amp;Table13[[#This Row],[Monetary Score]]</f>
        <v>612</v>
      </c>
      <c r="AU1701" t="str">
        <f t="shared" si="26"/>
        <v>Others</v>
      </c>
      <c r="AW1701" s="13">
        <f>DATEDIF(Table13[[#This Row],[Dt_Customer]], Snapshot_Date, "d")</f>
        <v>259</v>
      </c>
      <c r="AX1701" s="13">
        <f>Table13[[#This Row],[CL if today]]/365</f>
        <v>0.70958904109589038</v>
      </c>
      <c r="AY1701">
        <f>Table13[[#This Row],[Total Number of Purchases]]/Table13[[#This Row],[Corrected CL]]</f>
        <v>9.8648648648648649</v>
      </c>
      <c r="AZ1701">
        <f>Table13[[#This Row],[Average Order Value (AOV)]]*Table13[[#This Row],[Freq per Year]]</f>
        <v>135.28957528957528</v>
      </c>
      <c r="BA1701">
        <f>Table13[[#This Row],[Total Spend]]/Table13[[#This Row],[Corrected CL]]</f>
        <v>135.28957528957528</v>
      </c>
      <c r="BB1701">
        <v>28.07692307692308</v>
      </c>
      <c r="BC1701" s="1">
        <f>Table13[[#This Row],[Dt_Customer]]+Table13[[#This Row],[Recency]]</f>
        <v>41657</v>
      </c>
      <c r="BD1701" s="16" t="str">
        <f>IF(COUNTIF(A:A, A1701) &gt; 1, "Duplicate", "Unique")</f>
        <v>Unique</v>
      </c>
    </row>
    <row r="1702" spans="1:56" x14ac:dyDescent="0.3">
      <c r="A1702">
        <v>10032</v>
      </c>
      <c r="B1702">
        <v>1976</v>
      </c>
      <c r="C1702" t="s">
        <v>28</v>
      </c>
      <c r="D1702" t="s">
        <v>29</v>
      </c>
      <c r="E1702">
        <v>12571</v>
      </c>
      <c r="F1702">
        <v>1</v>
      </c>
      <c r="G1702">
        <v>0</v>
      </c>
      <c r="H1702" s="1">
        <v>41657</v>
      </c>
      <c r="I1702">
        <v>86</v>
      </c>
      <c r="J1702">
        <v>3</v>
      </c>
      <c r="K1702">
        <v>5</v>
      </c>
      <c r="L1702">
        <v>14</v>
      </c>
      <c r="M1702">
        <v>2</v>
      </c>
      <c r="N1702">
        <v>12</v>
      </c>
      <c r="O1702">
        <v>17</v>
      </c>
      <c r="P1702">
        <f>IF(Table13[[#This Row],[MntWines]] = 0,"",Table13[[#This Row],[MntWines]])</f>
        <v>3</v>
      </c>
      <c r="Q1702">
        <f>IF(Table13[[#This Row],[MntFruits]] = 0, "",Table13[[#This Row],[MntFruits]])</f>
        <v>5</v>
      </c>
      <c r="R1702">
        <f>IF(Table13[[#This Row],[MntMeatProducts]] = 0, "",Table13[[#This Row],[MntMeatProducts]])</f>
        <v>14</v>
      </c>
      <c r="S1702">
        <f>IF(Table13[[#This Row],[MntFishProducts]] = 0, "",Table13[[#This Row],[MntFishProducts]])</f>
        <v>2</v>
      </c>
      <c r="T1702">
        <f>IF(Table13[[#This Row],[MntSweetProducts]] = 0, "",Table13[[#This Row],[MntSweetProducts]])</f>
        <v>12</v>
      </c>
      <c r="U1702">
        <f>IF(Table13[[#This Row],[MntGoldProds]] = 0, "",Table13[[#This Row],[MntGoldProds]])</f>
        <v>17</v>
      </c>
      <c r="V1702">
        <v>4</v>
      </c>
      <c r="W1702">
        <v>3</v>
      </c>
      <c r="X1702">
        <v>1</v>
      </c>
      <c r="Y1702">
        <v>3</v>
      </c>
      <c r="Z1702">
        <v>6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43</v>
      </c>
      <c r="AI1702" s="13">
        <f>SUM(Table13[[#This Row],[MntWines]:[MntGoldProds]])</f>
        <v>53</v>
      </c>
      <c r="AJ1702" s="13">
        <f>AVERAGE(Table13[[#This Row],[MntWines]:[MntGoldProds]])</f>
        <v>8.8333333333333339</v>
      </c>
      <c r="AK1702">
        <f>IF(Table13[[#This Row],[Total Number of Purchases]]=0,0,Table13[[#This Row],[Total Spend]]/Table13[[#This Row],[Total Number of Purchases]])</f>
        <v>4.8181818181818183</v>
      </c>
      <c r="AM1702">
        <f>SUM(Table13[[#This Row],[NumDealsPurchases]:[NumStorePurchases]])</f>
        <v>11</v>
      </c>
      <c r="AN1702" s="14">
        <f>Snapshot_Date-Table13[[#This Row],[Dt_Customer]]</f>
        <v>259</v>
      </c>
      <c r="AP1702" s="13">
        <f>Table13[[#This Row],[NumDealsPurchases]]/Table13[[#This Row],[Total Number of Purchases]]*100</f>
        <v>36.363636363636367</v>
      </c>
      <c r="AQ1702">
        <f>6-ROUNDUP(_xlfn.PERCENTRANK.INC(Table13[Recency],Table13[[#This Row],[Recency]])*5, 0)</f>
        <v>1</v>
      </c>
      <c r="AR1702">
        <f>ROUNDUP(_xlfn.PERCENTRANK.INC(Table13[Total Number of Purchases],Table13[[#This Row],[Total Number of Purchases]])*5,0)</f>
        <v>2</v>
      </c>
      <c r="AS1702">
        <f>ROUNDUP(_xlfn.PERCENTRANK.INC(Table13[Total Spend],Table13[[#This Row],[Total Spend]])*5,0)</f>
        <v>1</v>
      </c>
      <c r="AT1702" t="str">
        <f>Table13[[#This Row],[Recency Score]]&amp;Table13[[#This Row],[Frequency Score]]&amp;Table13[[#This Row],[Monetary Score]]</f>
        <v>121</v>
      </c>
      <c r="AU1702" t="str">
        <f t="shared" si="26"/>
        <v>Lost</v>
      </c>
      <c r="AW1702" s="13">
        <f>DATEDIF(Table13[[#This Row],[Dt_Customer]], Snapshot_Date, "d")</f>
        <v>259</v>
      </c>
      <c r="AX1702" s="13">
        <f>Table13[[#This Row],[CL if today]]/365</f>
        <v>0.70958904109589038</v>
      </c>
      <c r="AY1702">
        <f>Table13[[#This Row],[Total Number of Purchases]]/Table13[[#This Row],[Corrected CL]]</f>
        <v>15.501930501930502</v>
      </c>
      <c r="AZ1702">
        <f>Table13[[#This Row],[Average Order Value (AOV)]]*Table13[[#This Row],[Freq per Year]]</f>
        <v>74.691119691119695</v>
      </c>
      <c r="BA1702">
        <f>Table13[[#This Row],[Total Spend]]/Table13[[#This Row],[Corrected CL]]</f>
        <v>74.691119691119695</v>
      </c>
      <c r="BB1702">
        <v>2645.5534351145038</v>
      </c>
      <c r="BC1702" s="1">
        <f>Table13[[#This Row],[Dt_Customer]]+Table13[[#This Row],[Recency]]</f>
        <v>41743</v>
      </c>
      <c r="BD1702" s="16" t="str">
        <f>IF(COUNTIF(A:A, A1702) &gt; 1, "Duplicate", "Unique")</f>
        <v>Unique</v>
      </c>
    </row>
    <row r="1703" spans="1:56" x14ac:dyDescent="0.3">
      <c r="A1703">
        <v>11086</v>
      </c>
      <c r="B1703">
        <v>1984</v>
      </c>
      <c r="C1703" t="s">
        <v>44</v>
      </c>
      <c r="D1703" t="s">
        <v>31</v>
      </c>
      <c r="E1703">
        <v>25707</v>
      </c>
      <c r="F1703">
        <v>1</v>
      </c>
      <c r="G1703">
        <v>0</v>
      </c>
      <c r="H1703" s="1">
        <v>41657</v>
      </c>
      <c r="I1703">
        <v>18</v>
      </c>
      <c r="J1703">
        <v>1</v>
      </c>
      <c r="K1703">
        <v>6</v>
      </c>
      <c r="L1703">
        <v>2</v>
      </c>
      <c r="M1703">
        <v>3</v>
      </c>
      <c r="N1703">
        <v>6</v>
      </c>
      <c r="O1703">
        <v>3</v>
      </c>
      <c r="P1703">
        <f>IF(Table13[[#This Row],[MntWines]] = 0,"",Table13[[#This Row],[MntWines]])</f>
        <v>1</v>
      </c>
      <c r="Q1703">
        <f>IF(Table13[[#This Row],[MntFruits]] = 0, "",Table13[[#This Row],[MntFruits]])</f>
        <v>6</v>
      </c>
      <c r="R1703">
        <f>IF(Table13[[#This Row],[MntMeatProducts]] = 0, "",Table13[[#This Row],[MntMeatProducts]])</f>
        <v>2</v>
      </c>
      <c r="S1703">
        <f>IF(Table13[[#This Row],[MntFishProducts]] = 0, "",Table13[[#This Row],[MntFishProducts]])</f>
        <v>3</v>
      </c>
      <c r="T1703">
        <f>IF(Table13[[#This Row],[MntSweetProducts]] = 0, "",Table13[[#This Row],[MntSweetProducts]])</f>
        <v>6</v>
      </c>
      <c r="U1703">
        <f>IF(Table13[[#This Row],[MntGoldProds]] = 0, "",Table13[[#This Row],[MntGoldProds]])</f>
        <v>3</v>
      </c>
      <c r="V1703">
        <v>1</v>
      </c>
      <c r="W1703">
        <v>1</v>
      </c>
      <c r="X1703">
        <v>0</v>
      </c>
      <c r="Y1703">
        <v>3</v>
      </c>
      <c r="Z1703">
        <v>7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">
        <v>30</v>
      </c>
      <c r="AI1703" s="13">
        <f>SUM(Table13[[#This Row],[MntWines]:[MntGoldProds]])</f>
        <v>21</v>
      </c>
      <c r="AJ1703" s="13">
        <f>AVERAGE(Table13[[#This Row],[MntWines]:[MntGoldProds]])</f>
        <v>3.5</v>
      </c>
      <c r="AK1703">
        <f>IF(Table13[[#This Row],[Total Number of Purchases]]=0,0,Table13[[#This Row],[Total Spend]]/Table13[[#This Row],[Total Number of Purchases]])</f>
        <v>4.2</v>
      </c>
      <c r="AM1703">
        <f>SUM(Table13[[#This Row],[NumDealsPurchases]:[NumStorePurchases]])</f>
        <v>5</v>
      </c>
      <c r="AN1703" s="14">
        <f>Snapshot_Date-Table13[[#This Row],[Dt_Customer]]</f>
        <v>259</v>
      </c>
      <c r="AP1703" s="13">
        <f>Table13[[#This Row],[NumDealsPurchases]]/Table13[[#This Row],[Total Number of Purchases]]*100</f>
        <v>20</v>
      </c>
      <c r="AQ1703">
        <f>6-ROUNDUP(_xlfn.PERCENTRANK.INC(Table13[Recency],Table13[[#This Row],[Recency]])*5, 0)</f>
        <v>5</v>
      </c>
      <c r="AR1703">
        <f>ROUNDUP(_xlfn.PERCENTRANK.INC(Table13[Total Number of Purchases],Table13[[#This Row],[Total Number of Purchases]])*5,0)</f>
        <v>1</v>
      </c>
      <c r="AS1703">
        <f>ROUNDUP(_xlfn.PERCENTRANK.INC(Table13[Total Spend],Table13[[#This Row],[Total Spend]])*5,0)</f>
        <v>1</v>
      </c>
      <c r="AT1703" t="str">
        <f>Table13[[#This Row],[Recency Score]]&amp;Table13[[#This Row],[Frequency Score]]&amp;Table13[[#This Row],[Monetary Score]]</f>
        <v>511</v>
      </c>
      <c r="AU1703" t="str">
        <f t="shared" si="26"/>
        <v>Others</v>
      </c>
      <c r="AW1703" s="13">
        <f>DATEDIF(Table13[[#This Row],[Dt_Customer]], Snapshot_Date, "d")</f>
        <v>259</v>
      </c>
      <c r="AX1703" s="13">
        <f>Table13[[#This Row],[CL if today]]/365</f>
        <v>0.70958904109589038</v>
      </c>
      <c r="AY1703">
        <f>Table13[[#This Row],[Total Number of Purchases]]/Table13[[#This Row],[Corrected CL]]</f>
        <v>7.0463320463320462</v>
      </c>
      <c r="AZ1703">
        <f>Table13[[#This Row],[Average Order Value (AOV)]]*Table13[[#This Row],[Freq per Year]]</f>
        <v>29.594594594594597</v>
      </c>
      <c r="BA1703">
        <f>Table13[[#This Row],[Total Spend]]/Table13[[#This Row],[Corrected CL]]</f>
        <v>29.594594594594597</v>
      </c>
      <c r="BB1703">
        <v>171.26923076923077</v>
      </c>
      <c r="BC1703" s="1">
        <f>Table13[[#This Row],[Dt_Customer]]+Table13[[#This Row],[Recency]]</f>
        <v>41675</v>
      </c>
      <c r="BD1703" s="16" t="str">
        <f>IF(COUNTIF(A:A, A1703) &gt; 1, "Duplicate", "Unique")</f>
        <v>Unique</v>
      </c>
    </row>
    <row r="1704" spans="1:56" x14ac:dyDescent="0.3">
      <c r="A1704">
        <v>7505</v>
      </c>
      <c r="B1704">
        <v>1957</v>
      </c>
      <c r="C1704" t="s">
        <v>37</v>
      </c>
      <c r="D1704" t="s">
        <v>33</v>
      </c>
      <c r="E1704">
        <v>44155</v>
      </c>
      <c r="F1704">
        <v>1</v>
      </c>
      <c r="G1704">
        <v>1</v>
      </c>
      <c r="H1704" s="1">
        <v>41658</v>
      </c>
      <c r="I1704">
        <v>24</v>
      </c>
      <c r="J1704">
        <v>22</v>
      </c>
      <c r="K1704">
        <v>1</v>
      </c>
      <c r="L1704">
        <v>9</v>
      </c>
      <c r="M1704">
        <v>0</v>
      </c>
      <c r="N1704">
        <v>0</v>
      </c>
      <c r="O1704">
        <v>14</v>
      </c>
      <c r="P1704">
        <f>IF(Table13[[#This Row],[MntWines]] = 0,"",Table13[[#This Row],[MntWines]])</f>
        <v>22</v>
      </c>
      <c r="Q1704">
        <f>IF(Table13[[#This Row],[MntFruits]] = 0, "",Table13[[#This Row],[MntFruits]])</f>
        <v>1</v>
      </c>
      <c r="R1704">
        <f>IF(Table13[[#This Row],[MntMeatProducts]] = 0, "",Table13[[#This Row],[MntMeatProducts]])</f>
        <v>9</v>
      </c>
      <c r="S1704" t="str">
        <f>IF(Table13[[#This Row],[MntFishProducts]] = 0, "",Table13[[#This Row],[MntFishProducts]])</f>
        <v/>
      </c>
      <c r="T1704" t="str">
        <f>IF(Table13[[#This Row],[MntSweetProducts]] = 0, "",Table13[[#This Row],[MntSweetProducts]])</f>
        <v/>
      </c>
      <c r="U1704">
        <f>IF(Table13[[#This Row],[MntGoldProds]] = 0, "",Table13[[#This Row],[MntGoldProds]])</f>
        <v>14</v>
      </c>
      <c r="V1704">
        <v>1</v>
      </c>
      <c r="W1704">
        <v>1</v>
      </c>
      <c r="X1704">
        <v>1</v>
      </c>
      <c r="Y1704">
        <v>2</v>
      </c>
      <c r="Z1704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">
        <v>30</v>
      </c>
      <c r="AI1704" s="13">
        <f>SUM(Table13[[#This Row],[MntWines]:[MntGoldProds]])</f>
        <v>46</v>
      </c>
      <c r="AJ1704" s="13">
        <f>AVERAGE(Table13[[#This Row],[MntWines]:[MntGoldProds]])</f>
        <v>7.666666666666667</v>
      </c>
      <c r="AK1704">
        <f>IF(Table13[[#This Row],[Total Number of Purchases]]=0,0,Table13[[#This Row],[Total Spend]]/Table13[[#This Row],[Total Number of Purchases]])</f>
        <v>9.1999999999999993</v>
      </c>
      <c r="AM1704">
        <f>SUM(Table13[[#This Row],[NumDealsPurchases]:[NumStorePurchases]])</f>
        <v>5</v>
      </c>
      <c r="AN1704" s="14">
        <f>Snapshot_Date-Table13[[#This Row],[Dt_Customer]]</f>
        <v>258</v>
      </c>
      <c r="AP1704" s="13">
        <f>Table13[[#This Row],[NumDealsPurchases]]/Table13[[#This Row],[Total Number of Purchases]]*100</f>
        <v>20</v>
      </c>
      <c r="AQ1704">
        <f>6-ROUNDUP(_xlfn.PERCENTRANK.INC(Table13[Recency],Table13[[#This Row],[Recency]])*5, 0)</f>
        <v>4</v>
      </c>
      <c r="AR1704">
        <f>ROUNDUP(_xlfn.PERCENTRANK.INC(Table13[Total Number of Purchases],Table13[[#This Row],[Total Number of Purchases]])*5,0)</f>
        <v>1</v>
      </c>
      <c r="AS1704">
        <f>ROUNDUP(_xlfn.PERCENTRANK.INC(Table13[Total Spend],Table13[[#This Row],[Total Spend]])*5,0)</f>
        <v>1</v>
      </c>
      <c r="AT1704" t="str">
        <f>Table13[[#This Row],[Recency Score]]&amp;Table13[[#This Row],[Frequency Score]]&amp;Table13[[#This Row],[Monetary Score]]</f>
        <v>411</v>
      </c>
      <c r="AU1704" t="str">
        <f t="shared" si="26"/>
        <v>Potential Loyalists</v>
      </c>
      <c r="AW1704" s="13">
        <f>DATEDIF(Table13[[#This Row],[Dt_Customer]], Snapshot_Date, "d")</f>
        <v>258</v>
      </c>
      <c r="AX1704" s="13">
        <f>Table13[[#This Row],[CL if today]]/365</f>
        <v>0.70684931506849313</v>
      </c>
      <c r="AY1704">
        <f>Table13[[#This Row],[Total Number of Purchases]]/Table13[[#This Row],[Corrected CL]]</f>
        <v>7.0736434108527133</v>
      </c>
      <c r="AZ1704">
        <f>Table13[[#This Row],[Average Order Value (AOV)]]*Table13[[#This Row],[Freq per Year]]</f>
        <v>65.077519379844958</v>
      </c>
      <c r="BA1704">
        <f>Table13[[#This Row],[Total Spend]]/Table13[[#This Row],[Corrected CL]]</f>
        <v>65.077519379844958</v>
      </c>
      <c r="BB1704">
        <v>74.691119691119695</v>
      </c>
      <c r="BC1704" s="1">
        <f>Table13[[#This Row],[Dt_Customer]]+Table13[[#This Row],[Recency]]</f>
        <v>41682</v>
      </c>
      <c r="BD1704" s="16" t="str">
        <f>IF(COUNTIF(A:A, A1704) &gt; 1, "Duplicate", "Unique")</f>
        <v>Unique</v>
      </c>
    </row>
    <row r="1705" spans="1:56" x14ac:dyDescent="0.3">
      <c r="A1705">
        <v>3283</v>
      </c>
      <c r="B1705">
        <v>1972</v>
      </c>
      <c r="C1705" t="s">
        <v>38</v>
      </c>
      <c r="D1705" t="s">
        <v>33</v>
      </c>
      <c r="E1705">
        <v>70932</v>
      </c>
      <c r="F1705">
        <v>0</v>
      </c>
      <c r="G1705">
        <v>1</v>
      </c>
      <c r="H1705" s="1">
        <v>41658</v>
      </c>
      <c r="I1705">
        <v>57</v>
      </c>
      <c r="J1705">
        <v>200</v>
      </c>
      <c r="K1705">
        <v>193</v>
      </c>
      <c r="L1705">
        <v>100</v>
      </c>
      <c r="M1705">
        <v>46</v>
      </c>
      <c r="N1705">
        <v>185</v>
      </c>
      <c r="O1705">
        <v>185</v>
      </c>
      <c r="P1705">
        <f>IF(Table13[[#This Row],[MntWines]] = 0,"",Table13[[#This Row],[MntWines]])</f>
        <v>200</v>
      </c>
      <c r="Q1705">
        <f>IF(Table13[[#This Row],[MntFruits]] = 0, "",Table13[[#This Row],[MntFruits]])</f>
        <v>193</v>
      </c>
      <c r="R1705">
        <f>IF(Table13[[#This Row],[MntMeatProducts]] = 0, "",Table13[[#This Row],[MntMeatProducts]])</f>
        <v>100</v>
      </c>
      <c r="S1705">
        <f>IF(Table13[[#This Row],[MntFishProducts]] = 0, "",Table13[[#This Row],[MntFishProducts]])</f>
        <v>46</v>
      </c>
      <c r="T1705">
        <f>IF(Table13[[#This Row],[MntSweetProducts]] = 0, "",Table13[[#This Row],[MntSweetProducts]])</f>
        <v>185</v>
      </c>
      <c r="U1705">
        <f>IF(Table13[[#This Row],[MntGoldProds]] = 0, "",Table13[[#This Row],[MntGoldProds]])</f>
        <v>185</v>
      </c>
      <c r="V1705">
        <v>2</v>
      </c>
      <c r="W1705">
        <v>6</v>
      </c>
      <c r="X1705">
        <v>2</v>
      </c>
      <c r="Y1705">
        <v>12</v>
      </c>
      <c r="Z1705">
        <v>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 t="s">
        <v>30</v>
      </c>
      <c r="AI1705" s="13">
        <f>SUM(Table13[[#This Row],[MntWines]:[MntGoldProds]])</f>
        <v>909</v>
      </c>
      <c r="AJ1705" s="13">
        <f>AVERAGE(Table13[[#This Row],[MntWines]:[MntGoldProds]])</f>
        <v>151.5</v>
      </c>
      <c r="AK1705">
        <f>IF(Table13[[#This Row],[Total Number of Purchases]]=0,0,Table13[[#This Row],[Total Spend]]/Table13[[#This Row],[Total Number of Purchases]])</f>
        <v>41.31818181818182</v>
      </c>
      <c r="AM1705">
        <f>SUM(Table13[[#This Row],[NumDealsPurchases]:[NumStorePurchases]])</f>
        <v>22</v>
      </c>
      <c r="AN1705" s="14">
        <f>Snapshot_Date-Table13[[#This Row],[Dt_Customer]]</f>
        <v>258</v>
      </c>
      <c r="AP1705" s="13">
        <f>Table13[[#This Row],[NumDealsPurchases]]/Table13[[#This Row],[Total Number of Purchases]]*100</f>
        <v>9.0909090909090917</v>
      </c>
      <c r="AQ1705">
        <f>6-ROUNDUP(_xlfn.PERCENTRANK.INC(Table13[Recency],Table13[[#This Row],[Recency]])*5, 0)</f>
        <v>3</v>
      </c>
      <c r="AR1705">
        <f>ROUNDUP(_xlfn.PERCENTRANK.INC(Table13[Total Number of Purchases],Table13[[#This Row],[Total Number of Purchases]])*5,0)</f>
        <v>4</v>
      </c>
      <c r="AS1705">
        <f>ROUNDUP(_xlfn.PERCENTRANK.INC(Table13[Total Spend],Table13[[#This Row],[Total Spend]])*5,0)</f>
        <v>4</v>
      </c>
      <c r="AT1705" t="str">
        <f>Table13[[#This Row],[Recency Score]]&amp;Table13[[#This Row],[Frequency Score]]&amp;Table13[[#This Row],[Monetary Score]]</f>
        <v>344</v>
      </c>
      <c r="AU1705" t="str">
        <f t="shared" si="26"/>
        <v>Needs Attention</v>
      </c>
      <c r="AW1705" s="13">
        <f>DATEDIF(Table13[[#This Row],[Dt_Customer]], Snapshot_Date, "d")</f>
        <v>258</v>
      </c>
      <c r="AX1705" s="13">
        <f>Table13[[#This Row],[CL if today]]/365</f>
        <v>0.70684931506849313</v>
      </c>
      <c r="AY1705">
        <f>Table13[[#This Row],[Total Number of Purchases]]/Table13[[#This Row],[Corrected CL]]</f>
        <v>31.124031007751938</v>
      </c>
      <c r="AZ1705">
        <f>Table13[[#This Row],[Average Order Value (AOV)]]*Table13[[#This Row],[Freq per Year]]</f>
        <v>1285.9883720930234</v>
      </c>
      <c r="BA1705">
        <f>Table13[[#This Row],[Total Spend]]/Table13[[#This Row],[Corrected CL]]</f>
        <v>1285.9883720930234</v>
      </c>
      <c r="BB1705">
        <v>1225.5576923076924</v>
      </c>
      <c r="BC1705" s="1">
        <f>Table13[[#This Row],[Dt_Customer]]+Table13[[#This Row],[Recency]]</f>
        <v>41715</v>
      </c>
      <c r="BD1705" s="16" t="str">
        <f>IF(COUNTIF(A:A, A1705) &gt; 1, "Duplicate", "Unique")</f>
        <v>Unique</v>
      </c>
    </row>
    <row r="1706" spans="1:56" x14ac:dyDescent="0.3">
      <c r="A1706">
        <v>5324</v>
      </c>
      <c r="B1706">
        <v>1981</v>
      </c>
      <c r="C1706" t="s">
        <v>37</v>
      </c>
      <c r="D1706" t="s">
        <v>33</v>
      </c>
      <c r="E1706">
        <v>58293</v>
      </c>
      <c r="F1706">
        <v>1</v>
      </c>
      <c r="G1706">
        <v>0</v>
      </c>
      <c r="H1706" s="1">
        <v>41658</v>
      </c>
      <c r="I1706">
        <v>94</v>
      </c>
      <c r="J1706">
        <v>173</v>
      </c>
      <c r="K1706">
        <v>43</v>
      </c>
      <c r="L1706">
        <v>118</v>
      </c>
      <c r="M1706">
        <v>46</v>
      </c>
      <c r="N1706">
        <v>27</v>
      </c>
      <c r="O1706">
        <v>15</v>
      </c>
      <c r="P1706">
        <f>IF(Table13[[#This Row],[MntWines]] = 0,"",Table13[[#This Row],[MntWines]])</f>
        <v>173</v>
      </c>
      <c r="Q1706">
        <f>IF(Table13[[#This Row],[MntFruits]] = 0, "",Table13[[#This Row],[MntFruits]])</f>
        <v>43</v>
      </c>
      <c r="R1706">
        <f>IF(Table13[[#This Row],[MntMeatProducts]] = 0, "",Table13[[#This Row],[MntMeatProducts]])</f>
        <v>118</v>
      </c>
      <c r="S1706">
        <f>IF(Table13[[#This Row],[MntFishProducts]] = 0, "",Table13[[#This Row],[MntFishProducts]])</f>
        <v>46</v>
      </c>
      <c r="T1706">
        <f>IF(Table13[[#This Row],[MntSweetProducts]] = 0, "",Table13[[#This Row],[MntSweetProducts]])</f>
        <v>27</v>
      </c>
      <c r="U1706">
        <f>IF(Table13[[#This Row],[MntGoldProds]] = 0, "",Table13[[#This Row],[MntGoldProds]])</f>
        <v>15</v>
      </c>
      <c r="V1706">
        <v>5</v>
      </c>
      <c r="W1706">
        <v>5</v>
      </c>
      <c r="X1706">
        <v>3</v>
      </c>
      <c r="Y1706">
        <v>6</v>
      </c>
      <c r="Z1706">
        <v>5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 t="s">
        <v>34</v>
      </c>
      <c r="AI1706" s="13">
        <f>SUM(Table13[[#This Row],[MntWines]:[MntGoldProds]])</f>
        <v>422</v>
      </c>
      <c r="AJ1706" s="13">
        <f>AVERAGE(Table13[[#This Row],[MntWines]:[MntGoldProds]])</f>
        <v>70.333333333333329</v>
      </c>
      <c r="AK1706">
        <f>IF(Table13[[#This Row],[Total Number of Purchases]]=0,0,Table13[[#This Row],[Total Spend]]/Table13[[#This Row],[Total Number of Purchases]])</f>
        <v>22.210526315789473</v>
      </c>
      <c r="AM1706">
        <f>SUM(Table13[[#This Row],[NumDealsPurchases]:[NumStorePurchases]])</f>
        <v>19</v>
      </c>
      <c r="AN1706" s="14">
        <f>Snapshot_Date-Table13[[#This Row],[Dt_Customer]]</f>
        <v>258</v>
      </c>
      <c r="AP1706" s="13">
        <f>Table13[[#This Row],[NumDealsPurchases]]/Table13[[#This Row],[Total Number of Purchases]]*100</f>
        <v>26.315789473684209</v>
      </c>
      <c r="AQ1706">
        <f>6-ROUNDUP(_xlfn.PERCENTRANK.INC(Table13[Recency],Table13[[#This Row],[Recency]])*5, 0)</f>
        <v>1</v>
      </c>
      <c r="AR1706">
        <f>ROUNDUP(_xlfn.PERCENTRANK.INC(Table13[Total Number of Purchases],Table13[[#This Row],[Total Number of Purchases]])*5,0)</f>
        <v>4</v>
      </c>
      <c r="AS1706">
        <f>ROUNDUP(_xlfn.PERCENTRANK.INC(Table13[Total Spend],Table13[[#This Row],[Total Spend]])*5,0)</f>
        <v>3</v>
      </c>
      <c r="AT1706" t="str">
        <f>Table13[[#This Row],[Recency Score]]&amp;Table13[[#This Row],[Frequency Score]]&amp;Table13[[#This Row],[Monetary Score]]</f>
        <v>143</v>
      </c>
      <c r="AU1706" t="str">
        <f t="shared" si="26"/>
        <v>Lost</v>
      </c>
      <c r="AW1706" s="13">
        <f>DATEDIF(Table13[[#This Row],[Dt_Customer]], Snapshot_Date, "d")</f>
        <v>258</v>
      </c>
      <c r="AX1706" s="13">
        <f>Table13[[#This Row],[CL if today]]/365</f>
        <v>0.70684931506849313</v>
      </c>
      <c r="AY1706">
        <f>Table13[[#This Row],[Total Number of Purchases]]/Table13[[#This Row],[Corrected CL]]</f>
        <v>26.879844961240309</v>
      </c>
      <c r="AZ1706">
        <f>Table13[[#This Row],[Average Order Value (AOV)]]*Table13[[#This Row],[Freq per Year]]</f>
        <v>597.01550387596899</v>
      </c>
      <c r="BA1706">
        <f>Table13[[#This Row],[Total Spend]]/Table13[[#This Row],[Corrected CL]]</f>
        <v>597.01550387596899</v>
      </c>
      <c r="BB1706">
        <v>1120.2692307692309</v>
      </c>
      <c r="BC1706" s="1">
        <f>Table13[[#This Row],[Dt_Customer]]+Table13[[#This Row],[Recency]]</f>
        <v>41752</v>
      </c>
      <c r="BD1706" s="16" t="str">
        <f>IF(COUNTIF(A:A, A1706) &gt; 1, "Duplicate", "Unique")</f>
        <v>Unique</v>
      </c>
    </row>
    <row r="1707" spans="1:56" x14ac:dyDescent="0.3">
      <c r="A1707">
        <v>8659</v>
      </c>
      <c r="B1707">
        <v>1952</v>
      </c>
      <c r="C1707" t="s">
        <v>37</v>
      </c>
      <c r="D1707" t="s">
        <v>35</v>
      </c>
      <c r="E1707">
        <v>69805</v>
      </c>
      <c r="F1707">
        <v>0</v>
      </c>
      <c r="G1707">
        <v>1</v>
      </c>
      <c r="H1707" s="1">
        <v>41660</v>
      </c>
      <c r="I1707">
        <v>50</v>
      </c>
      <c r="J1707">
        <v>750</v>
      </c>
      <c r="K1707">
        <v>71</v>
      </c>
      <c r="L1707">
        <v>174</v>
      </c>
      <c r="M1707">
        <v>13</v>
      </c>
      <c r="N1707">
        <v>10</v>
      </c>
      <c r="O1707">
        <v>20</v>
      </c>
      <c r="P1707">
        <f>IF(Table13[[#This Row],[MntWines]] = 0,"",Table13[[#This Row],[MntWines]])</f>
        <v>750</v>
      </c>
      <c r="Q1707">
        <f>IF(Table13[[#This Row],[MntFruits]] = 0, "",Table13[[#This Row],[MntFruits]])</f>
        <v>71</v>
      </c>
      <c r="R1707">
        <f>IF(Table13[[#This Row],[MntMeatProducts]] = 0, "",Table13[[#This Row],[MntMeatProducts]])</f>
        <v>174</v>
      </c>
      <c r="S1707">
        <f>IF(Table13[[#This Row],[MntFishProducts]] = 0, "",Table13[[#This Row],[MntFishProducts]])</f>
        <v>13</v>
      </c>
      <c r="T1707">
        <f>IF(Table13[[#This Row],[MntSweetProducts]] = 0, "",Table13[[#This Row],[MntSweetProducts]])</f>
        <v>10</v>
      </c>
      <c r="U1707">
        <f>IF(Table13[[#This Row],[MntGoldProds]] = 0, "",Table13[[#This Row],[MntGoldProds]])</f>
        <v>20</v>
      </c>
      <c r="V1707">
        <v>2</v>
      </c>
      <c r="W1707">
        <v>6</v>
      </c>
      <c r="X1707">
        <v>8</v>
      </c>
      <c r="Y1707">
        <v>11</v>
      </c>
      <c r="Z1707">
        <v>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 t="s">
        <v>39</v>
      </c>
      <c r="AI1707" s="13">
        <f>SUM(Table13[[#This Row],[MntWines]:[MntGoldProds]])</f>
        <v>1038</v>
      </c>
      <c r="AJ1707" s="13">
        <f>AVERAGE(Table13[[#This Row],[MntWines]:[MntGoldProds]])</f>
        <v>173</v>
      </c>
      <c r="AK1707">
        <f>IF(Table13[[#This Row],[Total Number of Purchases]]=0,0,Table13[[#This Row],[Total Spend]]/Table13[[#This Row],[Total Number of Purchases]])</f>
        <v>38.444444444444443</v>
      </c>
      <c r="AM1707">
        <f>SUM(Table13[[#This Row],[NumDealsPurchases]:[NumStorePurchases]])</f>
        <v>27</v>
      </c>
      <c r="AN1707" s="14">
        <f>Snapshot_Date-Table13[[#This Row],[Dt_Customer]]</f>
        <v>256</v>
      </c>
      <c r="AP1707" s="13">
        <f>Table13[[#This Row],[NumDealsPurchases]]/Table13[[#This Row],[Total Number of Purchases]]*100</f>
        <v>7.4074074074074066</v>
      </c>
      <c r="AQ1707">
        <f>6-ROUNDUP(_xlfn.PERCENTRANK.INC(Table13[Recency],Table13[[#This Row],[Recency]])*5, 0)</f>
        <v>3</v>
      </c>
      <c r="AR1707">
        <f>ROUNDUP(_xlfn.PERCENTRANK.INC(Table13[Total Number of Purchases],Table13[[#This Row],[Total Number of Purchases]])*5,0)</f>
        <v>5</v>
      </c>
      <c r="AS1707">
        <f>ROUNDUP(_xlfn.PERCENTRANK.INC(Table13[Total Spend],Table13[[#This Row],[Total Spend]])*5,0)</f>
        <v>4</v>
      </c>
      <c r="AT1707" t="str">
        <f>Table13[[#This Row],[Recency Score]]&amp;Table13[[#This Row],[Frequency Score]]&amp;Table13[[#This Row],[Monetary Score]]</f>
        <v>354</v>
      </c>
      <c r="AU1707" t="str">
        <f t="shared" si="26"/>
        <v>Frequent Buyers</v>
      </c>
      <c r="AW1707" s="13">
        <f>DATEDIF(Table13[[#This Row],[Dt_Customer]], Snapshot_Date, "d")</f>
        <v>256</v>
      </c>
      <c r="AX1707" s="13">
        <f>Table13[[#This Row],[CL if today]]/365</f>
        <v>0.70136986301369864</v>
      </c>
      <c r="AY1707">
        <f>Table13[[#This Row],[Total Number of Purchases]]/Table13[[#This Row],[Corrected CL]]</f>
        <v>38.49609375</v>
      </c>
      <c r="AZ1707">
        <f>Table13[[#This Row],[Average Order Value (AOV)]]*Table13[[#This Row],[Freq per Year]]</f>
        <v>1479.9609375</v>
      </c>
      <c r="BA1707">
        <f>Table13[[#This Row],[Total Spend]]/Table13[[#This Row],[Corrected CL]]</f>
        <v>1479.9609375</v>
      </c>
      <c r="BB1707">
        <v>276.6015625</v>
      </c>
      <c r="BC1707" s="1">
        <f>Table13[[#This Row],[Dt_Customer]]+Table13[[#This Row],[Recency]]</f>
        <v>41710</v>
      </c>
      <c r="BD1707" s="16" t="str">
        <f>IF(COUNTIF(A:A, A1707) &gt; 1, "Duplicate", "Unique")</f>
        <v>Unique</v>
      </c>
    </row>
    <row r="1708" spans="1:56" x14ac:dyDescent="0.3">
      <c r="A1708">
        <v>4954</v>
      </c>
      <c r="B1708">
        <v>1956</v>
      </c>
      <c r="C1708" t="s">
        <v>28</v>
      </c>
      <c r="D1708" t="s">
        <v>33</v>
      </c>
      <c r="E1708">
        <v>48195</v>
      </c>
      <c r="F1708">
        <v>1</v>
      </c>
      <c r="G1708">
        <v>1</v>
      </c>
      <c r="H1708" s="1">
        <v>41660</v>
      </c>
      <c r="I1708">
        <v>53</v>
      </c>
      <c r="J1708">
        <v>106</v>
      </c>
      <c r="K1708">
        <v>27</v>
      </c>
      <c r="L1708">
        <v>68</v>
      </c>
      <c r="M1708">
        <v>52</v>
      </c>
      <c r="N1708">
        <v>7</v>
      </c>
      <c r="O1708">
        <v>5</v>
      </c>
      <c r="P1708">
        <f>IF(Table13[[#This Row],[MntWines]] = 0,"",Table13[[#This Row],[MntWines]])</f>
        <v>106</v>
      </c>
      <c r="Q1708">
        <f>IF(Table13[[#This Row],[MntFruits]] = 0, "",Table13[[#This Row],[MntFruits]])</f>
        <v>27</v>
      </c>
      <c r="R1708">
        <f>IF(Table13[[#This Row],[MntMeatProducts]] = 0, "",Table13[[#This Row],[MntMeatProducts]])</f>
        <v>68</v>
      </c>
      <c r="S1708">
        <f>IF(Table13[[#This Row],[MntFishProducts]] = 0, "",Table13[[#This Row],[MntFishProducts]])</f>
        <v>52</v>
      </c>
      <c r="T1708">
        <f>IF(Table13[[#This Row],[MntSweetProducts]] = 0, "",Table13[[#This Row],[MntSweetProducts]])</f>
        <v>7</v>
      </c>
      <c r="U1708">
        <f>IF(Table13[[#This Row],[MntGoldProds]] = 0, "",Table13[[#This Row],[MntGoldProds]])</f>
        <v>5</v>
      </c>
      <c r="V1708">
        <v>6</v>
      </c>
      <c r="W1708">
        <v>4</v>
      </c>
      <c r="X1708">
        <v>2</v>
      </c>
      <c r="Y1708">
        <v>5</v>
      </c>
      <c r="Z1708">
        <v>6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 t="s">
        <v>30</v>
      </c>
      <c r="AI1708" s="13">
        <f>SUM(Table13[[#This Row],[MntWines]:[MntGoldProds]])</f>
        <v>265</v>
      </c>
      <c r="AJ1708" s="13">
        <f>AVERAGE(Table13[[#This Row],[MntWines]:[MntGoldProds]])</f>
        <v>44.166666666666664</v>
      </c>
      <c r="AK1708">
        <f>IF(Table13[[#This Row],[Total Number of Purchases]]=0,0,Table13[[#This Row],[Total Spend]]/Table13[[#This Row],[Total Number of Purchases]])</f>
        <v>15.588235294117647</v>
      </c>
      <c r="AM1708">
        <f>SUM(Table13[[#This Row],[NumDealsPurchases]:[NumStorePurchases]])</f>
        <v>17</v>
      </c>
      <c r="AN1708" s="14">
        <f>Snapshot_Date-Table13[[#This Row],[Dt_Customer]]</f>
        <v>256</v>
      </c>
      <c r="AP1708" s="13">
        <f>Table13[[#This Row],[NumDealsPurchases]]/Table13[[#This Row],[Total Number of Purchases]]*100</f>
        <v>35.294117647058826</v>
      </c>
      <c r="AQ1708">
        <f>6-ROUNDUP(_xlfn.PERCENTRANK.INC(Table13[Recency],Table13[[#This Row],[Recency]])*5, 0)</f>
        <v>3</v>
      </c>
      <c r="AR1708">
        <f>ROUNDUP(_xlfn.PERCENTRANK.INC(Table13[Total Number of Purchases],Table13[[#This Row],[Total Number of Purchases]])*5,0)</f>
        <v>3</v>
      </c>
      <c r="AS1708">
        <f>ROUNDUP(_xlfn.PERCENTRANK.INC(Table13[Total Spend],Table13[[#This Row],[Total Spend]])*5,0)</f>
        <v>3</v>
      </c>
      <c r="AT1708" t="str">
        <f>Table13[[#This Row],[Recency Score]]&amp;Table13[[#This Row],[Frequency Score]]&amp;Table13[[#This Row],[Monetary Score]]</f>
        <v>333</v>
      </c>
      <c r="AU1708" t="str">
        <f t="shared" si="26"/>
        <v>Needs Attention</v>
      </c>
      <c r="AW1708" s="13">
        <f>DATEDIF(Table13[[#This Row],[Dt_Customer]], Snapshot_Date, "d")</f>
        <v>256</v>
      </c>
      <c r="AX1708" s="13">
        <f>Table13[[#This Row],[CL if today]]/365</f>
        <v>0.70136986301369864</v>
      </c>
      <c r="AY1708">
        <f>Table13[[#This Row],[Total Number of Purchases]]/Table13[[#This Row],[Corrected CL]]</f>
        <v>24.23828125</v>
      </c>
      <c r="AZ1708">
        <f>Table13[[#This Row],[Average Order Value (AOV)]]*Table13[[#This Row],[Freq per Year]]</f>
        <v>377.83203125</v>
      </c>
      <c r="BA1708">
        <f>Table13[[#This Row],[Total Spend]]/Table13[[#This Row],[Corrected CL]]</f>
        <v>377.83203125</v>
      </c>
      <c r="BB1708">
        <v>1285.9883720930234</v>
      </c>
      <c r="BC1708" s="1">
        <f>Table13[[#This Row],[Dt_Customer]]+Table13[[#This Row],[Recency]]</f>
        <v>41713</v>
      </c>
      <c r="BD1708" s="16" t="str">
        <f>IF(COUNTIF(A:A, A1708) &gt; 1, "Duplicate", "Unique")</f>
        <v>Unique</v>
      </c>
    </row>
    <row r="1709" spans="1:56" x14ac:dyDescent="0.3">
      <c r="A1709">
        <v>1399</v>
      </c>
      <c r="B1709">
        <v>1958</v>
      </c>
      <c r="C1709" t="s">
        <v>28</v>
      </c>
      <c r="D1709" t="s">
        <v>33</v>
      </c>
      <c r="E1709">
        <v>72905</v>
      </c>
      <c r="F1709">
        <v>0</v>
      </c>
      <c r="G1709">
        <v>0</v>
      </c>
      <c r="H1709" s="1">
        <v>41660</v>
      </c>
      <c r="I1709">
        <v>52</v>
      </c>
      <c r="J1709">
        <v>407</v>
      </c>
      <c r="K1709">
        <v>114</v>
      </c>
      <c r="L1709">
        <v>445</v>
      </c>
      <c r="M1709">
        <v>181</v>
      </c>
      <c r="N1709">
        <v>165</v>
      </c>
      <c r="O1709">
        <v>203</v>
      </c>
      <c r="P1709">
        <f>IF(Table13[[#This Row],[MntWines]] = 0,"",Table13[[#This Row],[MntWines]])</f>
        <v>407</v>
      </c>
      <c r="Q1709">
        <f>IF(Table13[[#This Row],[MntFruits]] = 0, "",Table13[[#This Row],[MntFruits]])</f>
        <v>114</v>
      </c>
      <c r="R1709">
        <f>IF(Table13[[#This Row],[MntMeatProducts]] = 0, "",Table13[[#This Row],[MntMeatProducts]])</f>
        <v>445</v>
      </c>
      <c r="S1709">
        <f>IF(Table13[[#This Row],[MntFishProducts]] = 0, "",Table13[[#This Row],[MntFishProducts]])</f>
        <v>181</v>
      </c>
      <c r="T1709">
        <f>IF(Table13[[#This Row],[MntSweetProducts]] = 0, "",Table13[[#This Row],[MntSweetProducts]])</f>
        <v>165</v>
      </c>
      <c r="U1709">
        <f>IF(Table13[[#This Row],[MntGoldProds]] = 0, "",Table13[[#This Row],[MntGoldProds]])</f>
        <v>203</v>
      </c>
      <c r="V1709">
        <v>1</v>
      </c>
      <c r="W1709">
        <v>3</v>
      </c>
      <c r="X1709">
        <v>7</v>
      </c>
      <c r="Y1709">
        <v>9</v>
      </c>
      <c r="Z1709">
        <v>1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 t="s">
        <v>30</v>
      </c>
      <c r="AI1709" s="13">
        <f>SUM(Table13[[#This Row],[MntWines]:[MntGoldProds]])</f>
        <v>1515</v>
      </c>
      <c r="AJ1709" s="13">
        <f>AVERAGE(Table13[[#This Row],[MntWines]:[MntGoldProds]])</f>
        <v>252.5</v>
      </c>
      <c r="AK1709">
        <f>IF(Table13[[#This Row],[Total Number of Purchases]]=0,0,Table13[[#This Row],[Total Spend]]/Table13[[#This Row],[Total Number of Purchases]])</f>
        <v>75.75</v>
      </c>
      <c r="AM1709">
        <f>SUM(Table13[[#This Row],[NumDealsPurchases]:[NumStorePurchases]])</f>
        <v>20</v>
      </c>
      <c r="AN1709" s="14">
        <f>Snapshot_Date-Table13[[#This Row],[Dt_Customer]]</f>
        <v>256</v>
      </c>
      <c r="AP1709" s="13">
        <f>Table13[[#This Row],[NumDealsPurchases]]/Table13[[#This Row],[Total Number of Purchases]]*100</f>
        <v>5</v>
      </c>
      <c r="AQ1709">
        <f>6-ROUNDUP(_xlfn.PERCENTRANK.INC(Table13[Recency],Table13[[#This Row],[Recency]])*5, 0)</f>
        <v>3</v>
      </c>
      <c r="AR1709">
        <f>ROUNDUP(_xlfn.PERCENTRANK.INC(Table13[Total Number of Purchases],Table13[[#This Row],[Total Number of Purchases]])*5,0)</f>
        <v>4</v>
      </c>
      <c r="AS1709">
        <f>ROUNDUP(_xlfn.PERCENTRANK.INC(Table13[Total Spend],Table13[[#This Row],[Total Spend]])*5,0)</f>
        <v>5</v>
      </c>
      <c r="AT1709" t="str">
        <f>Table13[[#This Row],[Recency Score]]&amp;Table13[[#This Row],[Frequency Score]]&amp;Table13[[#This Row],[Monetary Score]]</f>
        <v>345</v>
      </c>
      <c r="AU1709" t="str">
        <f t="shared" si="26"/>
        <v>Big Spenders</v>
      </c>
      <c r="AW1709" s="13">
        <f>DATEDIF(Table13[[#This Row],[Dt_Customer]], Snapshot_Date, "d")</f>
        <v>256</v>
      </c>
      <c r="AX1709" s="13">
        <f>Table13[[#This Row],[CL if today]]/365</f>
        <v>0.70136986301369864</v>
      </c>
      <c r="AY1709">
        <f>Table13[[#This Row],[Total Number of Purchases]]/Table13[[#This Row],[Corrected CL]]</f>
        <v>28.515625</v>
      </c>
      <c r="AZ1709">
        <f>Table13[[#This Row],[Average Order Value (AOV)]]*Table13[[#This Row],[Freq per Year]]</f>
        <v>2160.05859375</v>
      </c>
      <c r="BA1709">
        <f>Table13[[#This Row],[Total Spend]]/Table13[[#This Row],[Corrected CL]]</f>
        <v>2160.05859375</v>
      </c>
      <c r="BB1709">
        <v>65.077519379844958</v>
      </c>
      <c r="BC1709" s="1">
        <f>Table13[[#This Row],[Dt_Customer]]+Table13[[#This Row],[Recency]]</f>
        <v>41712</v>
      </c>
      <c r="BD1709" s="16" t="str">
        <f>IF(COUNTIF(A:A, A1709) &gt; 1, "Duplicate", "Unique")</f>
        <v>Unique</v>
      </c>
    </row>
    <row r="1710" spans="1:56" x14ac:dyDescent="0.3">
      <c r="A1710">
        <v>771</v>
      </c>
      <c r="B1710">
        <v>1967</v>
      </c>
      <c r="C1710" t="s">
        <v>28</v>
      </c>
      <c r="D1710" t="s">
        <v>35</v>
      </c>
      <c r="E1710">
        <v>54178</v>
      </c>
      <c r="F1710">
        <v>0</v>
      </c>
      <c r="G1710">
        <v>1</v>
      </c>
      <c r="H1710" s="1">
        <v>41660</v>
      </c>
      <c r="I1710">
        <v>79</v>
      </c>
      <c r="J1710">
        <v>135</v>
      </c>
      <c r="K1710">
        <v>9</v>
      </c>
      <c r="L1710">
        <v>39</v>
      </c>
      <c r="M1710">
        <v>4</v>
      </c>
      <c r="N1710">
        <v>0</v>
      </c>
      <c r="O1710">
        <v>7</v>
      </c>
      <c r="P1710">
        <f>IF(Table13[[#This Row],[MntWines]] = 0,"",Table13[[#This Row],[MntWines]])</f>
        <v>135</v>
      </c>
      <c r="Q1710">
        <f>IF(Table13[[#This Row],[MntFruits]] = 0, "",Table13[[#This Row],[MntFruits]])</f>
        <v>9</v>
      </c>
      <c r="R1710">
        <f>IF(Table13[[#This Row],[MntMeatProducts]] = 0, "",Table13[[#This Row],[MntMeatProducts]])</f>
        <v>39</v>
      </c>
      <c r="S1710">
        <f>IF(Table13[[#This Row],[MntFishProducts]] = 0, "",Table13[[#This Row],[MntFishProducts]])</f>
        <v>4</v>
      </c>
      <c r="T1710" t="str">
        <f>IF(Table13[[#This Row],[MntSweetProducts]] = 0, "",Table13[[#This Row],[MntSweetProducts]])</f>
        <v/>
      </c>
      <c r="U1710">
        <f>IF(Table13[[#This Row],[MntGoldProds]] = 0, "",Table13[[#This Row],[MntGoldProds]])</f>
        <v>7</v>
      </c>
      <c r="V1710">
        <v>1</v>
      </c>
      <c r="W1710">
        <v>2</v>
      </c>
      <c r="X1710">
        <v>2</v>
      </c>
      <c r="Y1710">
        <v>5</v>
      </c>
      <c r="Z1710">
        <v>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39</v>
      </c>
      <c r="AI1710" s="13">
        <f>SUM(Table13[[#This Row],[MntWines]:[MntGoldProds]])</f>
        <v>194</v>
      </c>
      <c r="AJ1710" s="13">
        <f>AVERAGE(Table13[[#This Row],[MntWines]:[MntGoldProds]])</f>
        <v>32.333333333333336</v>
      </c>
      <c r="AK1710">
        <f>IF(Table13[[#This Row],[Total Number of Purchases]]=0,0,Table13[[#This Row],[Total Spend]]/Table13[[#This Row],[Total Number of Purchases]])</f>
        <v>19.399999999999999</v>
      </c>
      <c r="AM1710">
        <f>SUM(Table13[[#This Row],[NumDealsPurchases]:[NumStorePurchases]])</f>
        <v>10</v>
      </c>
      <c r="AN1710" s="14">
        <f>Snapshot_Date-Table13[[#This Row],[Dt_Customer]]</f>
        <v>256</v>
      </c>
      <c r="AP1710" s="13">
        <f>Table13[[#This Row],[NumDealsPurchases]]/Table13[[#This Row],[Total Number of Purchases]]*100</f>
        <v>10</v>
      </c>
      <c r="AQ1710">
        <f>6-ROUNDUP(_xlfn.PERCENTRANK.INC(Table13[Recency],Table13[[#This Row],[Recency]])*5, 0)</f>
        <v>2</v>
      </c>
      <c r="AR1710">
        <f>ROUNDUP(_xlfn.PERCENTRANK.INC(Table13[Total Number of Purchases],Table13[[#This Row],[Total Number of Purchases]])*5,0)</f>
        <v>2</v>
      </c>
      <c r="AS1710">
        <f>ROUNDUP(_xlfn.PERCENTRANK.INC(Table13[Total Spend],Table13[[#This Row],[Total Spend]])*5,0)</f>
        <v>2</v>
      </c>
      <c r="AT1710" t="str">
        <f>Table13[[#This Row],[Recency Score]]&amp;Table13[[#This Row],[Frequency Score]]&amp;Table13[[#This Row],[Monetary Score]]</f>
        <v>222</v>
      </c>
      <c r="AU1710" t="str">
        <f t="shared" si="26"/>
        <v>About to Sleep</v>
      </c>
      <c r="AW1710" s="13">
        <f>DATEDIF(Table13[[#This Row],[Dt_Customer]], Snapshot_Date, "d")</f>
        <v>256</v>
      </c>
      <c r="AX1710" s="13">
        <f>Table13[[#This Row],[CL if today]]/365</f>
        <v>0.70136986301369864</v>
      </c>
      <c r="AY1710">
        <f>Table13[[#This Row],[Total Number of Purchases]]/Table13[[#This Row],[Corrected CL]]</f>
        <v>14.2578125</v>
      </c>
      <c r="AZ1710">
        <f>Table13[[#This Row],[Average Order Value (AOV)]]*Table13[[#This Row],[Freq per Year]]</f>
        <v>276.6015625</v>
      </c>
      <c r="BA1710">
        <f>Table13[[#This Row],[Total Spend]]/Table13[[#This Row],[Corrected CL]]</f>
        <v>276.6015625</v>
      </c>
      <c r="BB1710">
        <v>135.28957528957528</v>
      </c>
      <c r="BC1710" s="1">
        <f>Table13[[#This Row],[Dt_Customer]]+Table13[[#This Row],[Recency]]</f>
        <v>41739</v>
      </c>
      <c r="BD1710" s="16" t="str">
        <f>IF(COUNTIF(A:A, A1710) &gt; 1, "Duplicate", "Unique")</f>
        <v>Unique</v>
      </c>
    </row>
    <row r="1711" spans="1:56" x14ac:dyDescent="0.3">
      <c r="A1711">
        <v>4961</v>
      </c>
      <c r="B1711">
        <v>1974</v>
      </c>
      <c r="C1711" t="s">
        <v>41</v>
      </c>
      <c r="D1711" t="s">
        <v>35</v>
      </c>
      <c r="E1711">
        <v>21255</v>
      </c>
      <c r="F1711">
        <v>1</v>
      </c>
      <c r="G1711">
        <v>0</v>
      </c>
      <c r="H1711" s="1">
        <v>41660</v>
      </c>
      <c r="I1711">
        <v>56</v>
      </c>
      <c r="J1711">
        <v>29</v>
      </c>
      <c r="K1711">
        <v>0</v>
      </c>
      <c r="L1711">
        <v>25</v>
      </c>
      <c r="M1711">
        <v>2</v>
      </c>
      <c r="N1711">
        <v>2</v>
      </c>
      <c r="O1711">
        <v>3</v>
      </c>
      <c r="P1711">
        <f>IF(Table13[[#This Row],[MntWines]] = 0,"",Table13[[#This Row],[MntWines]])</f>
        <v>29</v>
      </c>
      <c r="Q1711" t="str">
        <f>IF(Table13[[#This Row],[MntFruits]] = 0, "",Table13[[#This Row],[MntFruits]])</f>
        <v/>
      </c>
      <c r="R1711">
        <f>IF(Table13[[#This Row],[MntMeatProducts]] = 0, "",Table13[[#This Row],[MntMeatProducts]])</f>
        <v>25</v>
      </c>
      <c r="S1711">
        <f>IF(Table13[[#This Row],[MntFishProducts]] = 0, "",Table13[[#This Row],[MntFishProducts]])</f>
        <v>2</v>
      </c>
      <c r="T1711">
        <f>IF(Table13[[#This Row],[MntSweetProducts]] = 0, "",Table13[[#This Row],[MntSweetProducts]])</f>
        <v>2</v>
      </c>
      <c r="U1711">
        <f>IF(Table13[[#This Row],[MntGoldProds]] = 0, "",Table13[[#This Row],[MntGoldProds]])</f>
        <v>3</v>
      </c>
      <c r="V1711">
        <v>4</v>
      </c>
      <c r="W1711">
        <v>2</v>
      </c>
      <c r="X1711">
        <v>1</v>
      </c>
      <c r="Y1711">
        <v>4</v>
      </c>
      <c r="Z1711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30</v>
      </c>
      <c r="AI1711" s="13">
        <f>SUM(Table13[[#This Row],[MntWines]:[MntGoldProds]])</f>
        <v>61</v>
      </c>
      <c r="AJ1711" s="13">
        <f>AVERAGE(Table13[[#This Row],[MntWines]:[MntGoldProds]])</f>
        <v>10.166666666666666</v>
      </c>
      <c r="AK1711">
        <f>IF(Table13[[#This Row],[Total Number of Purchases]]=0,0,Table13[[#This Row],[Total Spend]]/Table13[[#This Row],[Total Number of Purchases]])</f>
        <v>5.5454545454545459</v>
      </c>
      <c r="AM1711">
        <f>SUM(Table13[[#This Row],[NumDealsPurchases]:[NumStorePurchases]])</f>
        <v>11</v>
      </c>
      <c r="AN1711" s="14">
        <f>Snapshot_Date-Table13[[#This Row],[Dt_Customer]]</f>
        <v>256</v>
      </c>
      <c r="AP1711" s="13">
        <f>Table13[[#This Row],[NumDealsPurchases]]/Table13[[#This Row],[Total Number of Purchases]]*100</f>
        <v>36.363636363636367</v>
      </c>
      <c r="AQ1711">
        <f>6-ROUNDUP(_xlfn.PERCENTRANK.INC(Table13[Recency],Table13[[#This Row],[Recency]])*5, 0)</f>
        <v>3</v>
      </c>
      <c r="AR1711">
        <f>ROUNDUP(_xlfn.PERCENTRANK.INC(Table13[Total Number of Purchases],Table13[[#This Row],[Total Number of Purchases]])*5,0)</f>
        <v>2</v>
      </c>
      <c r="AS1711">
        <f>ROUNDUP(_xlfn.PERCENTRANK.INC(Table13[Total Spend],Table13[[#This Row],[Total Spend]])*5,0)</f>
        <v>2</v>
      </c>
      <c r="AT1711" t="str">
        <f>Table13[[#This Row],[Recency Score]]&amp;Table13[[#This Row],[Frequency Score]]&amp;Table13[[#This Row],[Monetary Score]]</f>
        <v>322</v>
      </c>
      <c r="AU1711" t="str">
        <f t="shared" si="26"/>
        <v>Needs Attention</v>
      </c>
      <c r="AW1711" s="13">
        <f>DATEDIF(Table13[[#This Row],[Dt_Customer]], Snapshot_Date, "d")</f>
        <v>256</v>
      </c>
      <c r="AX1711" s="13">
        <f>Table13[[#This Row],[CL if today]]/365</f>
        <v>0.70136986301369864</v>
      </c>
      <c r="AY1711">
        <f>Table13[[#This Row],[Total Number of Purchases]]/Table13[[#This Row],[Corrected CL]]</f>
        <v>15.68359375</v>
      </c>
      <c r="AZ1711">
        <f>Table13[[#This Row],[Average Order Value (AOV)]]*Table13[[#This Row],[Freq per Year]]</f>
        <v>86.97265625</v>
      </c>
      <c r="BA1711">
        <f>Table13[[#This Row],[Total Spend]]/Table13[[#This Row],[Corrected CL]]</f>
        <v>86.97265625</v>
      </c>
      <c r="BB1711">
        <v>597.01550387596899</v>
      </c>
      <c r="BC1711" s="1">
        <f>Table13[[#This Row],[Dt_Customer]]+Table13[[#This Row],[Recency]]</f>
        <v>41716</v>
      </c>
      <c r="BD1711" s="16" t="str">
        <f>IF(COUNTIF(A:A, A1711) &gt; 1, "Duplicate", "Unique")</f>
        <v>Unique</v>
      </c>
    </row>
    <row r="1712" spans="1:56" x14ac:dyDescent="0.3">
      <c r="A1712">
        <v>4310</v>
      </c>
      <c r="B1712">
        <v>1944</v>
      </c>
      <c r="C1712" t="s">
        <v>28</v>
      </c>
      <c r="D1712" t="s">
        <v>33</v>
      </c>
      <c r="E1712">
        <v>80589</v>
      </c>
      <c r="F1712">
        <v>0</v>
      </c>
      <c r="G1712">
        <v>0</v>
      </c>
      <c r="H1712" s="1">
        <v>41661</v>
      </c>
      <c r="I1712">
        <v>25</v>
      </c>
      <c r="J1712">
        <v>507</v>
      </c>
      <c r="K1712">
        <v>93</v>
      </c>
      <c r="L1712">
        <v>520</v>
      </c>
      <c r="M1712">
        <v>242</v>
      </c>
      <c r="N1712">
        <v>40</v>
      </c>
      <c r="O1712">
        <v>26</v>
      </c>
      <c r="P1712">
        <f>IF(Table13[[#This Row],[MntWines]] = 0,"",Table13[[#This Row],[MntWines]])</f>
        <v>507</v>
      </c>
      <c r="Q1712">
        <f>IF(Table13[[#This Row],[MntFruits]] = 0, "",Table13[[#This Row],[MntFruits]])</f>
        <v>93</v>
      </c>
      <c r="R1712">
        <f>IF(Table13[[#This Row],[MntMeatProducts]] = 0, "",Table13[[#This Row],[MntMeatProducts]])</f>
        <v>520</v>
      </c>
      <c r="S1712">
        <f>IF(Table13[[#This Row],[MntFishProducts]] = 0, "",Table13[[#This Row],[MntFishProducts]])</f>
        <v>242</v>
      </c>
      <c r="T1712">
        <f>IF(Table13[[#This Row],[MntSweetProducts]] = 0, "",Table13[[#This Row],[MntSweetProducts]])</f>
        <v>40</v>
      </c>
      <c r="U1712">
        <f>IF(Table13[[#This Row],[MntGoldProds]] = 0, "",Table13[[#This Row],[MntGoldProds]])</f>
        <v>26</v>
      </c>
      <c r="V1712">
        <v>1</v>
      </c>
      <c r="W1712">
        <v>5</v>
      </c>
      <c r="X1712">
        <v>10</v>
      </c>
      <c r="Y1712">
        <v>5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 t="s">
        <v>36</v>
      </c>
      <c r="AI1712" s="13">
        <f>SUM(Table13[[#This Row],[MntWines]:[MntGoldProds]])</f>
        <v>1428</v>
      </c>
      <c r="AJ1712" s="13">
        <f>AVERAGE(Table13[[#This Row],[MntWines]:[MntGoldProds]])</f>
        <v>238</v>
      </c>
      <c r="AK1712">
        <f>IF(Table13[[#This Row],[Total Number of Purchases]]=0,0,Table13[[#This Row],[Total Spend]]/Table13[[#This Row],[Total Number of Purchases]])</f>
        <v>68</v>
      </c>
      <c r="AM1712">
        <f>SUM(Table13[[#This Row],[NumDealsPurchases]:[NumStorePurchases]])</f>
        <v>21</v>
      </c>
      <c r="AN1712" s="14">
        <f>Snapshot_Date-Table13[[#This Row],[Dt_Customer]]</f>
        <v>255</v>
      </c>
      <c r="AP1712" s="13">
        <f>Table13[[#This Row],[NumDealsPurchases]]/Table13[[#This Row],[Total Number of Purchases]]*100</f>
        <v>4.7619047619047619</v>
      </c>
      <c r="AQ1712">
        <f>6-ROUNDUP(_xlfn.PERCENTRANK.INC(Table13[Recency],Table13[[#This Row],[Recency]])*5, 0)</f>
        <v>4</v>
      </c>
      <c r="AR1712">
        <f>ROUNDUP(_xlfn.PERCENTRANK.INC(Table13[Total Number of Purchases],Table13[[#This Row],[Total Number of Purchases]])*5,0)</f>
        <v>4</v>
      </c>
      <c r="AS1712">
        <f>ROUNDUP(_xlfn.PERCENTRANK.INC(Table13[Total Spend],Table13[[#This Row],[Total Spend]])*5,0)</f>
        <v>5</v>
      </c>
      <c r="AT1712" t="str">
        <f>Table13[[#This Row],[Recency Score]]&amp;Table13[[#This Row],[Frequency Score]]&amp;Table13[[#This Row],[Monetary Score]]</f>
        <v>445</v>
      </c>
      <c r="AU1712" t="str">
        <f t="shared" si="26"/>
        <v>Big Spenders</v>
      </c>
      <c r="AW1712" s="13">
        <f>DATEDIF(Table13[[#This Row],[Dt_Customer]], Snapshot_Date, "d")</f>
        <v>255</v>
      </c>
      <c r="AX1712" s="13">
        <f>Table13[[#This Row],[CL if today]]/365</f>
        <v>0.69863013698630139</v>
      </c>
      <c r="AY1712">
        <f>Table13[[#This Row],[Total Number of Purchases]]/Table13[[#This Row],[Corrected CL]]</f>
        <v>30.058823529411764</v>
      </c>
      <c r="AZ1712">
        <f>Table13[[#This Row],[Average Order Value (AOV)]]*Table13[[#This Row],[Freq per Year]]</f>
        <v>2044</v>
      </c>
      <c r="BA1712">
        <f>Table13[[#This Row],[Total Spend]]/Table13[[#This Row],[Corrected CL]]</f>
        <v>2044</v>
      </c>
      <c r="BB1712">
        <v>377.83203125</v>
      </c>
      <c r="BC1712" s="1">
        <f>Table13[[#This Row],[Dt_Customer]]+Table13[[#This Row],[Recency]]</f>
        <v>41686</v>
      </c>
      <c r="BD1712" s="16" t="str">
        <f>IF(COUNTIF(A:A, A1712) &gt; 1, "Duplicate", "Unique")</f>
        <v>Unique</v>
      </c>
    </row>
    <row r="1713" spans="1:56" x14ac:dyDescent="0.3">
      <c r="A1713">
        <v>10855</v>
      </c>
      <c r="B1713">
        <v>1968</v>
      </c>
      <c r="C1713" t="s">
        <v>41</v>
      </c>
      <c r="D1713" t="s">
        <v>31</v>
      </c>
      <c r="E1713">
        <v>50014</v>
      </c>
      <c r="F1713">
        <v>1</v>
      </c>
      <c r="G1713">
        <v>0</v>
      </c>
      <c r="H1713" s="1">
        <v>41661</v>
      </c>
      <c r="I1713">
        <v>9</v>
      </c>
      <c r="J1713">
        <v>234</v>
      </c>
      <c r="K1713">
        <v>14</v>
      </c>
      <c r="L1713">
        <v>77</v>
      </c>
      <c r="M1713">
        <v>19</v>
      </c>
      <c r="N1713">
        <v>10</v>
      </c>
      <c r="O1713">
        <v>42</v>
      </c>
      <c r="P1713">
        <f>IF(Table13[[#This Row],[MntWines]] = 0,"",Table13[[#This Row],[MntWines]])</f>
        <v>234</v>
      </c>
      <c r="Q1713">
        <f>IF(Table13[[#This Row],[MntFruits]] = 0, "",Table13[[#This Row],[MntFruits]])</f>
        <v>14</v>
      </c>
      <c r="R1713">
        <f>IF(Table13[[#This Row],[MntMeatProducts]] = 0, "",Table13[[#This Row],[MntMeatProducts]])</f>
        <v>77</v>
      </c>
      <c r="S1713">
        <f>IF(Table13[[#This Row],[MntFishProducts]] = 0, "",Table13[[#This Row],[MntFishProducts]])</f>
        <v>19</v>
      </c>
      <c r="T1713">
        <f>IF(Table13[[#This Row],[MntSweetProducts]] = 0, "",Table13[[#This Row],[MntSweetProducts]])</f>
        <v>10</v>
      </c>
      <c r="U1713">
        <f>IF(Table13[[#This Row],[MntGoldProds]] = 0, "",Table13[[#This Row],[MntGoldProds]])</f>
        <v>42</v>
      </c>
      <c r="V1713">
        <v>2</v>
      </c>
      <c r="W1713">
        <v>4</v>
      </c>
      <c r="X1713">
        <v>1</v>
      </c>
      <c r="Y1713">
        <v>8</v>
      </c>
      <c r="Z1713">
        <v>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s">
        <v>30</v>
      </c>
      <c r="AI1713" s="13">
        <f>SUM(Table13[[#This Row],[MntWines]:[MntGoldProds]])</f>
        <v>396</v>
      </c>
      <c r="AJ1713" s="13">
        <f>AVERAGE(Table13[[#This Row],[MntWines]:[MntGoldProds]])</f>
        <v>66</v>
      </c>
      <c r="AK1713">
        <f>IF(Table13[[#This Row],[Total Number of Purchases]]=0,0,Table13[[#This Row],[Total Spend]]/Table13[[#This Row],[Total Number of Purchases]])</f>
        <v>26.4</v>
      </c>
      <c r="AM1713">
        <f>SUM(Table13[[#This Row],[NumDealsPurchases]:[NumStorePurchases]])</f>
        <v>15</v>
      </c>
      <c r="AN1713" s="14">
        <f>Snapshot_Date-Table13[[#This Row],[Dt_Customer]]</f>
        <v>255</v>
      </c>
      <c r="AP1713" s="13">
        <f>Table13[[#This Row],[NumDealsPurchases]]/Table13[[#This Row],[Total Number of Purchases]]*100</f>
        <v>13.333333333333334</v>
      </c>
      <c r="AQ1713">
        <f>6-ROUNDUP(_xlfn.PERCENTRANK.INC(Table13[Recency],Table13[[#This Row],[Recency]])*5, 0)</f>
        <v>5</v>
      </c>
      <c r="AR1713">
        <f>ROUNDUP(_xlfn.PERCENTRANK.INC(Table13[Total Number of Purchases],Table13[[#This Row],[Total Number of Purchases]])*5,0)</f>
        <v>3</v>
      </c>
      <c r="AS1713">
        <f>ROUNDUP(_xlfn.PERCENTRANK.INC(Table13[Total Spend],Table13[[#This Row],[Total Spend]])*5,0)</f>
        <v>3</v>
      </c>
      <c r="AT1713" t="str">
        <f>Table13[[#This Row],[Recency Score]]&amp;Table13[[#This Row],[Frequency Score]]&amp;Table13[[#This Row],[Monetary Score]]</f>
        <v>533</v>
      </c>
      <c r="AU1713" t="str">
        <f t="shared" si="26"/>
        <v>Loyal Customers</v>
      </c>
      <c r="AW1713" s="13">
        <f>DATEDIF(Table13[[#This Row],[Dt_Customer]], Snapshot_Date, "d")</f>
        <v>255</v>
      </c>
      <c r="AX1713" s="13">
        <f>Table13[[#This Row],[CL if today]]/365</f>
        <v>0.69863013698630139</v>
      </c>
      <c r="AY1713">
        <f>Table13[[#This Row],[Total Number of Purchases]]/Table13[[#This Row],[Corrected CL]]</f>
        <v>21.470588235294116</v>
      </c>
      <c r="AZ1713">
        <f>Table13[[#This Row],[Average Order Value (AOV)]]*Table13[[#This Row],[Freq per Year]]</f>
        <v>566.82352941176464</v>
      </c>
      <c r="BA1713">
        <f>Table13[[#This Row],[Total Spend]]/Table13[[#This Row],[Corrected CL]]</f>
        <v>566.82352941176464</v>
      </c>
      <c r="BB1713">
        <v>1570.2156862745098</v>
      </c>
      <c r="BC1713" s="1">
        <f>Table13[[#This Row],[Dt_Customer]]+Table13[[#This Row],[Recency]]</f>
        <v>41670</v>
      </c>
      <c r="BD1713" s="16" t="str">
        <f>IF(COUNTIF(A:A, A1713) &gt; 1, "Duplicate", "Unique")</f>
        <v>Unique</v>
      </c>
    </row>
    <row r="1714" spans="1:56" x14ac:dyDescent="0.3">
      <c r="A1714">
        <v>2410</v>
      </c>
      <c r="B1714">
        <v>1969</v>
      </c>
      <c r="C1714" t="s">
        <v>28</v>
      </c>
      <c r="D1714" t="s">
        <v>31</v>
      </c>
      <c r="E1714">
        <v>81657</v>
      </c>
      <c r="F1714">
        <v>0</v>
      </c>
      <c r="G1714">
        <v>0</v>
      </c>
      <c r="H1714" s="1">
        <v>41661</v>
      </c>
      <c r="I1714">
        <v>69</v>
      </c>
      <c r="J1714">
        <v>364</v>
      </c>
      <c r="K1714">
        <v>40</v>
      </c>
      <c r="L1714">
        <v>425</v>
      </c>
      <c r="M1714">
        <v>158</v>
      </c>
      <c r="N1714">
        <v>60</v>
      </c>
      <c r="O1714">
        <v>50</v>
      </c>
      <c r="P1714">
        <f>IF(Table13[[#This Row],[MntWines]] = 0,"",Table13[[#This Row],[MntWines]])</f>
        <v>364</v>
      </c>
      <c r="Q1714">
        <f>IF(Table13[[#This Row],[MntFruits]] = 0, "",Table13[[#This Row],[MntFruits]])</f>
        <v>40</v>
      </c>
      <c r="R1714">
        <f>IF(Table13[[#This Row],[MntMeatProducts]] = 0, "",Table13[[#This Row],[MntMeatProducts]])</f>
        <v>425</v>
      </c>
      <c r="S1714">
        <f>IF(Table13[[#This Row],[MntFishProducts]] = 0, "",Table13[[#This Row],[MntFishProducts]])</f>
        <v>158</v>
      </c>
      <c r="T1714">
        <f>IF(Table13[[#This Row],[MntSweetProducts]] = 0, "",Table13[[#This Row],[MntSweetProducts]])</f>
        <v>60</v>
      </c>
      <c r="U1714">
        <f>IF(Table13[[#This Row],[MntGoldProds]] = 0, "",Table13[[#This Row],[MntGoldProds]])</f>
        <v>50</v>
      </c>
      <c r="V1714">
        <v>1</v>
      </c>
      <c r="W1714">
        <v>3</v>
      </c>
      <c r="X1714">
        <v>4</v>
      </c>
      <c r="Y1714">
        <v>8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 t="s">
        <v>30</v>
      </c>
      <c r="AI1714" s="13">
        <f>SUM(Table13[[#This Row],[MntWines]:[MntGoldProds]])</f>
        <v>1097</v>
      </c>
      <c r="AJ1714" s="13">
        <f>AVERAGE(Table13[[#This Row],[MntWines]:[MntGoldProds]])</f>
        <v>182.83333333333334</v>
      </c>
      <c r="AK1714">
        <f>IF(Table13[[#This Row],[Total Number of Purchases]]=0,0,Table13[[#This Row],[Total Spend]]/Table13[[#This Row],[Total Number of Purchases]])</f>
        <v>68.5625</v>
      </c>
      <c r="AM1714">
        <f>SUM(Table13[[#This Row],[NumDealsPurchases]:[NumStorePurchases]])</f>
        <v>16</v>
      </c>
      <c r="AN1714" s="14">
        <f>Snapshot_Date-Table13[[#This Row],[Dt_Customer]]</f>
        <v>255</v>
      </c>
      <c r="AP1714" s="13">
        <f>Table13[[#This Row],[NumDealsPurchases]]/Table13[[#This Row],[Total Number of Purchases]]*100</f>
        <v>6.25</v>
      </c>
      <c r="AQ1714">
        <f>6-ROUNDUP(_xlfn.PERCENTRANK.INC(Table13[Recency],Table13[[#This Row],[Recency]])*5, 0)</f>
        <v>2</v>
      </c>
      <c r="AR1714">
        <f>ROUNDUP(_xlfn.PERCENTRANK.INC(Table13[Total Number of Purchases],Table13[[#This Row],[Total Number of Purchases]])*5,0)</f>
        <v>3</v>
      </c>
      <c r="AS1714">
        <f>ROUNDUP(_xlfn.PERCENTRANK.INC(Table13[Total Spend],Table13[[#This Row],[Total Spend]])*5,0)</f>
        <v>4</v>
      </c>
      <c r="AT1714" t="str">
        <f>Table13[[#This Row],[Recency Score]]&amp;Table13[[#This Row],[Frequency Score]]&amp;Table13[[#This Row],[Monetary Score]]</f>
        <v>234</v>
      </c>
      <c r="AU1714" t="str">
        <f t="shared" si="26"/>
        <v>About to Sleep</v>
      </c>
      <c r="AW1714" s="13">
        <f>DATEDIF(Table13[[#This Row],[Dt_Customer]], Snapshot_Date, "d")</f>
        <v>255</v>
      </c>
      <c r="AX1714" s="13">
        <f>Table13[[#This Row],[CL if today]]/365</f>
        <v>0.69863013698630139</v>
      </c>
      <c r="AY1714">
        <f>Table13[[#This Row],[Total Number of Purchases]]/Table13[[#This Row],[Corrected CL]]</f>
        <v>22.901960784313726</v>
      </c>
      <c r="AZ1714">
        <f>Table13[[#This Row],[Average Order Value (AOV)]]*Table13[[#This Row],[Freq per Year]]</f>
        <v>1570.2156862745098</v>
      </c>
      <c r="BA1714">
        <f>Table13[[#This Row],[Total Spend]]/Table13[[#This Row],[Corrected CL]]</f>
        <v>1570.2156862745098</v>
      </c>
      <c r="BB1714">
        <v>86.97265625</v>
      </c>
      <c r="BC1714" s="1">
        <f>Table13[[#This Row],[Dt_Customer]]+Table13[[#This Row],[Recency]]</f>
        <v>41730</v>
      </c>
      <c r="BD1714" s="16" t="str">
        <f>IF(COUNTIF(A:A, A1714) &gt; 1, "Duplicate", "Unique")</f>
        <v>Unique</v>
      </c>
    </row>
    <row r="1715" spans="1:56" x14ac:dyDescent="0.3">
      <c r="A1715">
        <v>1515</v>
      </c>
      <c r="B1715">
        <v>1975</v>
      </c>
      <c r="C1715" t="s">
        <v>41</v>
      </c>
      <c r="D1715" t="s">
        <v>35</v>
      </c>
      <c r="E1715">
        <v>34176</v>
      </c>
      <c r="F1715">
        <v>0</v>
      </c>
      <c r="G1715">
        <v>1</v>
      </c>
      <c r="H1715" s="1">
        <v>41661</v>
      </c>
      <c r="I1715">
        <v>9</v>
      </c>
      <c r="J1715">
        <v>11</v>
      </c>
      <c r="K1715">
        <v>2</v>
      </c>
      <c r="L1715">
        <v>7</v>
      </c>
      <c r="M1715">
        <v>4</v>
      </c>
      <c r="N1715">
        <v>2</v>
      </c>
      <c r="O1715">
        <v>2</v>
      </c>
      <c r="P1715">
        <f>IF(Table13[[#This Row],[MntWines]] = 0,"",Table13[[#This Row],[MntWines]])</f>
        <v>11</v>
      </c>
      <c r="Q1715">
        <f>IF(Table13[[#This Row],[MntFruits]] = 0, "",Table13[[#This Row],[MntFruits]])</f>
        <v>2</v>
      </c>
      <c r="R1715">
        <f>IF(Table13[[#This Row],[MntMeatProducts]] = 0, "",Table13[[#This Row],[MntMeatProducts]])</f>
        <v>7</v>
      </c>
      <c r="S1715">
        <f>IF(Table13[[#This Row],[MntFishProducts]] = 0, "",Table13[[#This Row],[MntFishProducts]])</f>
        <v>4</v>
      </c>
      <c r="T1715">
        <f>IF(Table13[[#This Row],[MntSweetProducts]] = 0, "",Table13[[#This Row],[MntSweetProducts]])</f>
        <v>2</v>
      </c>
      <c r="U1715">
        <f>IF(Table13[[#This Row],[MntGoldProds]] = 0, "",Table13[[#This Row],[MntGoldProds]])</f>
        <v>2</v>
      </c>
      <c r="V1715">
        <v>1</v>
      </c>
      <c r="W1715">
        <v>1</v>
      </c>
      <c r="X1715">
        <v>0</v>
      </c>
      <c r="Y1715">
        <v>3</v>
      </c>
      <c r="Z1715">
        <v>3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32</v>
      </c>
      <c r="AI1715" s="13">
        <f>SUM(Table13[[#This Row],[MntWines]:[MntGoldProds]])</f>
        <v>28</v>
      </c>
      <c r="AJ1715" s="13">
        <f>AVERAGE(Table13[[#This Row],[MntWines]:[MntGoldProds]])</f>
        <v>4.666666666666667</v>
      </c>
      <c r="AK1715">
        <f>IF(Table13[[#This Row],[Total Number of Purchases]]=0,0,Table13[[#This Row],[Total Spend]]/Table13[[#This Row],[Total Number of Purchases]])</f>
        <v>5.6</v>
      </c>
      <c r="AM1715">
        <f>SUM(Table13[[#This Row],[NumDealsPurchases]:[NumStorePurchases]])</f>
        <v>5</v>
      </c>
      <c r="AN1715" s="14">
        <f>Snapshot_Date-Table13[[#This Row],[Dt_Customer]]</f>
        <v>255</v>
      </c>
      <c r="AP1715" s="13">
        <f>Table13[[#This Row],[NumDealsPurchases]]/Table13[[#This Row],[Total Number of Purchases]]*100</f>
        <v>20</v>
      </c>
      <c r="AQ1715">
        <f>6-ROUNDUP(_xlfn.PERCENTRANK.INC(Table13[Recency],Table13[[#This Row],[Recency]])*5, 0)</f>
        <v>5</v>
      </c>
      <c r="AR1715">
        <f>ROUNDUP(_xlfn.PERCENTRANK.INC(Table13[Total Number of Purchases],Table13[[#This Row],[Total Number of Purchases]])*5,0)</f>
        <v>1</v>
      </c>
      <c r="AS1715">
        <f>ROUNDUP(_xlfn.PERCENTRANK.INC(Table13[Total Spend],Table13[[#This Row],[Total Spend]])*5,0)</f>
        <v>1</v>
      </c>
      <c r="AT1715" t="str">
        <f>Table13[[#This Row],[Recency Score]]&amp;Table13[[#This Row],[Frequency Score]]&amp;Table13[[#This Row],[Monetary Score]]</f>
        <v>511</v>
      </c>
      <c r="AU1715" t="str">
        <f t="shared" si="26"/>
        <v>Others</v>
      </c>
      <c r="AW1715" s="13">
        <f>DATEDIF(Table13[[#This Row],[Dt_Customer]], Snapshot_Date, "d")</f>
        <v>255</v>
      </c>
      <c r="AX1715" s="13">
        <f>Table13[[#This Row],[CL if today]]/365</f>
        <v>0.69863013698630139</v>
      </c>
      <c r="AY1715">
        <f>Table13[[#This Row],[Total Number of Purchases]]/Table13[[#This Row],[Corrected CL]]</f>
        <v>7.1568627450980387</v>
      </c>
      <c r="AZ1715">
        <f>Table13[[#This Row],[Average Order Value (AOV)]]*Table13[[#This Row],[Freq per Year]]</f>
        <v>40.078431372549012</v>
      </c>
      <c r="BA1715">
        <f>Table13[[#This Row],[Total Spend]]/Table13[[#This Row],[Corrected CL]]</f>
        <v>40.078431372549019</v>
      </c>
      <c r="BB1715">
        <v>1479.9609375</v>
      </c>
      <c r="BC1715" s="1">
        <f>Table13[[#This Row],[Dt_Customer]]+Table13[[#This Row],[Recency]]</f>
        <v>41670</v>
      </c>
      <c r="BD1715" s="16" t="str">
        <f>IF(COUNTIF(A:A, A1715) &gt; 1, "Duplicate", "Unique")</f>
        <v>Unique</v>
      </c>
    </row>
    <row r="1716" spans="1:56" x14ac:dyDescent="0.3">
      <c r="A1716">
        <v>10796</v>
      </c>
      <c r="B1716">
        <v>1984</v>
      </c>
      <c r="C1716" t="s">
        <v>41</v>
      </c>
      <c r="D1716" t="s">
        <v>33</v>
      </c>
      <c r="E1716">
        <v>30477</v>
      </c>
      <c r="F1716">
        <v>1</v>
      </c>
      <c r="G1716">
        <v>0</v>
      </c>
      <c r="H1716" s="1">
        <v>41661</v>
      </c>
      <c r="I1716">
        <v>16</v>
      </c>
      <c r="J1716">
        <v>47</v>
      </c>
      <c r="K1716">
        <v>1</v>
      </c>
      <c r="L1716">
        <v>6</v>
      </c>
      <c r="M1716">
        <v>0</v>
      </c>
      <c r="N1716">
        <v>0</v>
      </c>
      <c r="O1716">
        <v>12</v>
      </c>
      <c r="P1716">
        <f>IF(Table13[[#This Row],[MntWines]] = 0,"",Table13[[#This Row],[MntWines]])</f>
        <v>47</v>
      </c>
      <c r="Q1716">
        <f>IF(Table13[[#This Row],[MntFruits]] = 0, "",Table13[[#This Row],[MntFruits]])</f>
        <v>1</v>
      </c>
      <c r="R1716">
        <f>IF(Table13[[#This Row],[MntMeatProducts]] = 0, "",Table13[[#This Row],[MntMeatProducts]])</f>
        <v>6</v>
      </c>
      <c r="S1716" t="str">
        <f>IF(Table13[[#This Row],[MntFishProducts]] = 0, "",Table13[[#This Row],[MntFishProducts]])</f>
        <v/>
      </c>
      <c r="T1716" t="str">
        <f>IF(Table13[[#This Row],[MntSweetProducts]] = 0, "",Table13[[#This Row],[MntSweetProducts]])</f>
        <v/>
      </c>
      <c r="U1716">
        <f>IF(Table13[[#This Row],[MntGoldProds]] = 0, "",Table13[[#This Row],[MntGoldProds]])</f>
        <v>12</v>
      </c>
      <c r="V1716">
        <v>1</v>
      </c>
      <c r="W1716">
        <v>1</v>
      </c>
      <c r="X1716">
        <v>1</v>
      </c>
      <c r="Y1716">
        <v>3</v>
      </c>
      <c r="Z1716">
        <v>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">
        <v>40</v>
      </c>
      <c r="AI1716" s="13">
        <f>SUM(Table13[[#This Row],[MntWines]:[MntGoldProds]])</f>
        <v>66</v>
      </c>
      <c r="AJ1716" s="13">
        <f>AVERAGE(Table13[[#This Row],[MntWines]:[MntGoldProds]])</f>
        <v>11</v>
      </c>
      <c r="AK1716">
        <f>IF(Table13[[#This Row],[Total Number of Purchases]]=0,0,Table13[[#This Row],[Total Spend]]/Table13[[#This Row],[Total Number of Purchases]])</f>
        <v>11</v>
      </c>
      <c r="AM1716">
        <f>SUM(Table13[[#This Row],[NumDealsPurchases]:[NumStorePurchases]])</f>
        <v>6</v>
      </c>
      <c r="AN1716" s="14">
        <f>Snapshot_Date-Table13[[#This Row],[Dt_Customer]]</f>
        <v>255</v>
      </c>
      <c r="AP1716" s="13">
        <f>Table13[[#This Row],[NumDealsPurchases]]/Table13[[#This Row],[Total Number of Purchases]]*100</f>
        <v>16.666666666666664</v>
      </c>
      <c r="AQ1716">
        <f>6-ROUNDUP(_xlfn.PERCENTRANK.INC(Table13[Recency],Table13[[#This Row],[Recency]])*5, 0)</f>
        <v>5</v>
      </c>
      <c r="AR1716">
        <f>ROUNDUP(_xlfn.PERCENTRANK.INC(Table13[Total Number of Purchases],Table13[[#This Row],[Total Number of Purchases]])*5,0)</f>
        <v>1</v>
      </c>
      <c r="AS1716">
        <f>ROUNDUP(_xlfn.PERCENTRANK.INC(Table13[Total Spend],Table13[[#This Row],[Total Spend]])*5,0)</f>
        <v>2</v>
      </c>
      <c r="AT1716" t="str">
        <f>Table13[[#This Row],[Recency Score]]&amp;Table13[[#This Row],[Frequency Score]]&amp;Table13[[#This Row],[Monetary Score]]</f>
        <v>512</v>
      </c>
      <c r="AU1716" t="str">
        <f t="shared" si="26"/>
        <v>Others</v>
      </c>
      <c r="AW1716" s="13">
        <f>DATEDIF(Table13[[#This Row],[Dt_Customer]], Snapshot_Date, "d")</f>
        <v>255</v>
      </c>
      <c r="AX1716" s="13">
        <f>Table13[[#This Row],[CL if today]]/365</f>
        <v>0.69863013698630139</v>
      </c>
      <c r="AY1716">
        <f>Table13[[#This Row],[Total Number of Purchases]]/Table13[[#This Row],[Corrected CL]]</f>
        <v>8.5882352941176467</v>
      </c>
      <c r="AZ1716">
        <f>Table13[[#This Row],[Average Order Value (AOV)]]*Table13[[#This Row],[Freq per Year]]</f>
        <v>94.470588235294116</v>
      </c>
      <c r="BA1716">
        <f>Table13[[#This Row],[Total Spend]]/Table13[[#This Row],[Corrected CL]]</f>
        <v>94.470588235294116</v>
      </c>
      <c r="BB1716">
        <v>2160.05859375</v>
      </c>
      <c r="BC1716" s="1">
        <f>Table13[[#This Row],[Dt_Customer]]+Table13[[#This Row],[Recency]]</f>
        <v>41677</v>
      </c>
      <c r="BD1716" s="16" t="str">
        <f>IF(COUNTIF(A:A, A1716) &gt; 1, "Duplicate", "Unique")</f>
        <v>Unique</v>
      </c>
    </row>
    <row r="1717" spans="1:56" x14ac:dyDescent="0.3">
      <c r="A1717">
        <v>3790</v>
      </c>
      <c r="B1717">
        <v>1956</v>
      </c>
      <c r="C1717" t="s">
        <v>28</v>
      </c>
      <c r="D1717" t="s">
        <v>35</v>
      </c>
      <c r="E1717">
        <v>34633</v>
      </c>
      <c r="F1717">
        <v>2</v>
      </c>
      <c r="G1717">
        <v>1</v>
      </c>
      <c r="H1717" s="1">
        <v>41662</v>
      </c>
      <c r="I1717">
        <v>31</v>
      </c>
      <c r="J1717">
        <v>8</v>
      </c>
      <c r="K1717">
        <v>1</v>
      </c>
      <c r="L1717">
        <v>5</v>
      </c>
      <c r="M1717">
        <v>0</v>
      </c>
      <c r="N1717">
        <v>0</v>
      </c>
      <c r="O1717">
        <v>1</v>
      </c>
      <c r="P1717">
        <f>IF(Table13[[#This Row],[MntWines]] = 0,"",Table13[[#This Row],[MntWines]])</f>
        <v>8</v>
      </c>
      <c r="Q1717">
        <f>IF(Table13[[#This Row],[MntFruits]] = 0, "",Table13[[#This Row],[MntFruits]])</f>
        <v>1</v>
      </c>
      <c r="R1717">
        <f>IF(Table13[[#This Row],[MntMeatProducts]] = 0, "",Table13[[#This Row],[MntMeatProducts]])</f>
        <v>5</v>
      </c>
      <c r="S1717" t="str">
        <f>IF(Table13[[#This Row],[MntFishProducts]] = 0, "",Table13[[#This Row],[MntFishProducts]])</f>
        <v/>
      </c>
      <c r="T1717" t="str">
        <f>IF(Table13[[#This Row],[MntSweetProducts]] = 0, "",Table13[[#This Row],[MntSweetProducts]])</f>
        <v/>
      </c>
      <c r="U1717">
        <f>IF(Table13[[#This Row],[MntGoldProds]] = 0, "",Table13[[#This Row],[MntGoldProds]])</f>
        <v>1</v>
      </c>
      <c r="V1717">
        <v>1</v>
      </c>
      <c r="W1717">
        <v>1</v>
      </c>
      <c r="X1717">
        <v>0</v>
      </c>
      <c r="Y1717">
        <v>2</v>
      </c>
      <c r="Z1717">
        <v>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 t="s">
        <v>43</v>
      </c>
      <c r="AI1717" s="13">
        <f>SUM(Table13[[#This Row],[MntWines]:[MntGoldProds]])</f>
        <v>15</v>
      </c>
      <c r="AJ1717" s="13">
        <f>AVERAGE(Table13[[#This Row],[MntWines]:[MntGoldProds]])</f>
        <v>2.5</v>
      </c>
      <c r="AK1717">
        <f>IF(Table13[[#This Row],[Total Number of Purchases]]=0,0,Table13[[#This Row],[Total Spend]]/Table13[[#This Row],[Total Number of Purchases]])</f>
        <v>3.75</v>
      </c>
      <c r="AM1717">
        <f>SUM(Table13[[#This Row],[NumDealsPurchases]:[NumStorePurchases]])</f>
        <v>4</v>
      </c>
      <c r="AN1717" s="14">
        <f>Snapshot_Date-Table13[[#This Row],[Dt_Customer]]</f>
        <v>254</v>
      </c>
      <c r="AP1717" s="13">
        <f>Table13[[#This Row],[NumDealsPurchases]]/Table13[[#This Row],[Total Number of Purchases]]*100</f>
        <v>25</v>
      </c>
      <c r="AQ1717">
        <f>6-ROUNDUP(_xlfn.PERCENTRANK.INC(Table13[Recency],Table13[[#This Row],[Recency]])*5, 0)</f>
        <v>4</v>
      </c>
      <c r="AR1717">
        <f>ROUNDUP(_xlfn.PERCENTRANK.INC(Table13[Total Number of Purchases],Table13[[#This Row],[Total Number of Purchases]])*5,0)</f>
        <v>1</v>
      </c>
      <c r="AS1717">
        <f>ROUNDUP(_xlfn.PERCENTRANK.INC(Table13[Total Spend],Table13[[#This Row],[Total Spend]])*5,0)</f>
        <v>1</v>
      </c>
      <c r="AT1717" t="str">
        <f>Table13[[#This Row],[Recency Score]]&amp;Table13[[#This Row],[Frequency Score]]&amp;Table13[[#This Row],[Monetary Score]]</f>
        <v>411</v>
      </c>
      <c r="AU1717" t="str">
        <f t="shared" si="26"/>
        <v>Potential Loyalists</v>
      </c>
      <c r="AW1717" s="13">
        <f>DATEDIF(Table13[[#This Row],[Dt_Customer]], Snapshot_Date, "d")</f>
        <v>254</v>
      </c>
      <c r="AX1717" s="13">
        <f>Table13[[#This Row],[CL if today]]/365</f>
        <v>0.69589041095890414</v>
      </c>
      <c r="AY1717">
        <f>Table13[[#This Row],[Total Number of Purchases]]/Table13[[#This Row],[Corrected CL]]</f>
        <v>5.7480314960629917</v>
      </c>
      <c r="AZ1717">
        <f>Table13[[#This Row],[Average Order Value (AOV)]]*Table13[[#This Row],[Freq per Year]]</f>
        <v>21.555118110236219</v>
      </c>
      <c r="BA1717">
        <f>Table13[[#This Row],[Total Spend]]/Table13[[#This Row],[Corrected CL]]</f>
        <v>21.555118110236219</v>
      </c>
      <c r="BB1717">
        <v>566.82352941176464</v>
      </c>
      <c r="BC1717" s="1">
        <f>Table13[[#This Row],[Dt_Customer]]+Table13[[#This Row],[Recency]]</f>
        <v>41693</v>
      </c>
      <c r="BD1717" s="16" t="str">
        <f>IF(COUNTIF(A:A, A1717) &gt; 1, "Duplicate", "Unique")</f>
        <v>Unique</v>
      </c>
    </row>
    <row r="1718" spans="1:56" x14ac:dyDescent="0.3">
      <c r="A1718">
        <v>5046</v>
      </c>
      <c r="B1718">
        <v>1958</v>
      </c>
      <c r="C1718" t="s">
        <v>28</v>
      </c>
      <c r="D1718" t="s">
        <v>29</v>
      </c>
      <c r="E1718">
        <v>78331</v>
      </c>
      <c r="F1718">
        <v>0</v>
      </c>
      <c r="G1718">
        <v>1</v>
      </c>
      <c r="H1718" s="1">
        <v>41662</v>
      </c>
      <c r="I1718">
        <v>97</v>
      </c>
      <c r="J1718">
        <v>756</v>
      </c>
      <c r="K1718">
        <v>138</v>
      </c>
      <c r="L1718">
        <v>354</v>
      </c>
      <c r="M1718">
        <v>160</v>
      </c>
      <c r="N1718">
        <v>169</v>
      </c>
      <c r="O1718">
        <v>61</v>
      </c>
      <c r="P1718">
        <f>IF(Table13[[#This Row],[MntWines]] = 0,"",Table13[[#This Row],[MntWines]])</f>
        <v>756</v>
      </c>
      <c r="Q1718">
        <f>IF(Table13[[#This Row],[MntFruits]] = 0, "",Table13[[#This Row],[MntFruits]])</f>
        <v>138</v>
      </c>
      <c r="R1718">
        <f>IF(Table13[[#This Row],[MntMeatProducts]] = 0, "",Table13[[#This Row],[MntMeatProducts]])</f>
        <v>354</v>
      </c>
      <c r="S1718">
        <f>IF(Table13[[#This Row],[MntFishProducts]] = 0, "",Table13[[#This Row],[MntFishProducts]])</f>
        <v>160</v>
      </c>
      <c r="T1718">
        <f>IF(Table13[[#This Row],[MntSweetProducts]] = 0, "",Table13[[#This Row],[MntSweetProducts]])</f>
        <v>169</v>
      </c>
      <c r="U1718">
        <f>IF(Table13[[#This Row],[MntGoldProds]] = 0, "",Table13[[#This Row],[MntGoldProds]])</f>
        <v>61</v>
      </c>
      <c r="V1718">
        <v>2</v>
      </c>
      <c r="W1718">
        <v>10</v>
      </c>
      <c r="X1718">
        <v>6</v>
      </c>
      <c r="Y1718">
        <v>7</v>
      </c>
      <c r="Z1718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 t="s">
        <v>43</v>
      </c>
      <c r="AI1718" s="13">
        <f>SUM(Table13[[#This Row],[MntWines]:[MntGoldProds]])</f>
        <v>1638</v>
      </c>
      <c r="AJ1718" s="13">
        <f>AVERAGE(Table13[[#This Row],[MntWines]:[MntGoldProds]])</f>
        <v>273</v>
      </c>
      <c r="AK1718">
        <f>IF(Table13[[#This Row],[Total Number of Purchases]]=0,0,Table13[[#This Row],[Total Spend]]/Table13[[#This Row],[Total Number of Purchases]])</f>
        <v>65.52</v>
      </c>
      <c r="AM1718">
        <f>SUM(Table13[[#This Row],[NumDealsPurchases]:[NumStorePurchases]])</f>
        <v>25</v>
      </c>
      <c r="AN1718" s="14">
        <f>Snapshot_Date-Table13[[#This Row],[Dt_Customer]]</f>
        <v>254</v>
      </c>
      <c r="AP1718" s="13">
        <f>Table13[[#This Row],[NumDealsPurchases]]/Table13[[#This Row],[Total Number of Purchases]]*100</f>
        <v>8</v>
      </c>
      <c r="AQ1718">
        <f>6-ROUNDUP(_xlfn.PERCENTRANK.INC(Table13[Recency],Table13[[#This Row],[Recency]])*5, 0)</f>
        <v>1</v>
      </c>
      <c r="AR1718">
        <f>ROUNDUP(_xlfn.PERCENTRANK.INC(Table13[Total Number of Purchases],Table13[[#This Row],[Total Number of Purchases]])*5,0)</f>
        <v>5</v>
      </c>
      <c r="AS1718">
        <f>ROUNDUP(_xlfn.PERCENTRANK.INC(Table13[Total Spend],Table13[[#This Row],[Total Spend]])*5,0)</f>
        <v>5</v>
      </c>
      <c r="AT1718" t="str">
        <f>Table13[[#This Row],[Recency Score]]&amp;Table13[[#This Row],[Frequency Score]]&amp;Table13[[#This Row],[Monetary Score]]</f>
        <v>155</v>
      </c>
      <c r="AU1718" t="str">
        <f t="shared" si="26"/>
        <v>Frequent Buyers</v>
      </c>
      <c r="AW1718" s="13">
        <f>DATEDIF(Table13[[#This Row],[Dt_Customer]], Snapshot_Date, "d")</f>
        <v>254</v>
      </c>
      <c r="AX1718" s="13">
        <f>Table13[[#This Row],[CL if today]]/365</f>
        <v>0.69589041095890414</v>
      </c>
      <c r="AY1718">
        <f>Table13[[#This Row],[Total Number of Purchases]]/Table13[[#This Row],[Corrected CL]]</f>
        <v>35.925196850393696</v>
      </c>
      <c r="AZ1718">
        <f>Table13[[#This Row],[Average Order Value (AOV)]]*Table13[[#This Row],[Freq per Year]]</f>
        <v>2353.8188976377946</v>
      </c>
      <c r="BA1718">
        <f>Table13[[#This Row],[Total Spend]]/Table13[[#This Row],[Corrected CL]]</f>
        <v>2353.8188976377951</v>
      </c>
      <c r="BB1718">
        <v>2044</v>
      </c>
      <c r="BC1718" s="1">
        <f>Table13[[#This Row],[Dt_Customer]]+Table13[[#This Row],[Recency]]</f>
        <v>41759</v>
      </c>
      <c r="BD1718" s="16" t="str">
        <f>IF(COUNTIF(A:A, A1718) &gt; 1, "Duplicate", "Unique")</f>
        <v>Unique</v>
      </c>
    </row>
    <row r="1719" spans="1:56" x14ac:dyDescent="0.3">
      <c r="A1719">
        <v>9216</v>
      </c>
      <c r="B1719">
        <v>1971</v>
      </c>
      <c r="C1719" t="s">
        <v>28</v>
      </c>
      <c r="D1719" t="s">
        <v>33</v>
      </c>
      <c r="E1719">
        <v>35788</v>
      </c>
      <c r="F1719">
        <v>1</v>
      </c>
      <c r="G1719">
        <v>1</v>
      </c>
      <c r="H1719" s="1">
        <v>41662</v>
      </c>
      <c r="I1719">
        <v>34</v>
      </c>
      <c r="J1719">
        <v>23</v>
      </c>
      <c r="K1719">
        <v>2</v>
      </c>
      <c r="L1719">
        <v>11</v>
      </c>
      <c r="M1719">
        <v>3</v>
      </c>
      <c r="N1719">
        <v>1</v>
      </c>
      <c r="O1719">
        <v>4</v>
      </c>
      <c r="P1719">
        <f>IF(Table13[[#This Row],[MntWines]] = 0,"",Table13[[#This Row],[MntWines]])</f>
        <v>23</v>
      </c>
      <c r="Q1719">
        <f>IF(Table13[[#This Row],[MntFruits]] = 0, "",Table13[[#This Row],[MntFruits]])</f>
        <v>2</v>
      </c>
      <c r="R1719">
        <f>IF(Table13[[#This Row],[MntMeatProducts]] = 0, "",Table13[[#This Row],[MntMeatProducts]])</f>
        <v>11</v>
      </c>
      <c r="S1719">
        <f>IF(Table13[[#This Row],[MntFishProducts]] = 0, "",Table13[[#This Row],[MntFishProducts]])</f>
        <v>3</v>
      </c>
      <c r="T1719">
        <f>IF(Table13[[#This Row],[MntSweetProducts]] = 0, "",Table13[[#This Row],[MntSweetProducts]])</f>
        <v>1</v>
      </c>
      <c r="U1719">
        <f>IF(Table13[[#This Row],[MntGoldProds]] = 0, "",Table13[[#This Row],[MntGoldProds]])</f>
        <v>4</v>
      </c>
      <c r="V1719">
        <v>2</v>
      </c>
      <c r="W1719">
        <v>2</v>
      </c>
      <c r="X1719">
        <v>0</v>
      </c>
      <c r="Y1719">
        <v>3</v>
      </c>
      <c r="Z1719">
        <v>6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32</v>
      </c>
      <c r="AI1719" s="13">
        <f>SUM(Table13[[#This Row],[MntWines]:[MntGoldProds]])</f>
        <v>44</v>
      </c>
      <c r="AJ1719" s="13">
        <f>AVERAGE(Table13[[#This Row],[MntWines]:[MntGoldProds]])</f>
        <v>7.333333333333333</v>
      </c>
      <c r="AK1719">
        <f>IF(Table13[[#This Row],[Total Number of Purchases]]=0,0,Table13[[#This Row],[Total Spend]]/Table13[[#This Row],[Total Number of Purchases]])</f>
        <v>6.2857142857142856</v>
      </c>
      <c r="AM1719">
        <f>SUM(Table13[[#This Row],[NumDealsPurchases]:[NumStorePurchases]])</f>
        <v>7</v>
      </c>
      <c r="AN1719" s="14">
        <f>Snapshot_Date-Table13[[#This Row],[Dt_Customer]]</f>
        <v>254</v>
      </c>
      <c r="AP1719" s="13">
        <f>Table13[[#This Row],[NumDealsPurchases]]/Table13[[#This Row],[Total Number of Purchases]]*100</f>
        <v>28.571428571428569</v>
      </c>
      <c r="AQ1719">
        <f>6-ROUNDUP(_xlfn.PERCENTRANK.INC(Table13[Recency],Table13[[#This Row],[Recency]])*5, 0)</f>
        <v>4</v>
      </c>
      <c r="AR1719">
        <f>ROUNDUP(_xlfn.PERCENTRANK.INC(Table13[Total Number of Purchases],Table13[[#This Row],[Total Number of Purchases]])*5,0)</f>
        <v>1</v>
      </c>
      <c r="AS1719">
        <f>ROUNDUP(_xlfn.PERCENTRANK.INC(Table13[Total Spend],Table13[[#This Row],[Total Spend]])*5,0)</f>
        <v>1</v>
      </c>
      <c r="AT1719" t="str">
        <f>Table13[[#This Row],[Recency Score]]&amp;Table13[[#This Row],[Frequency Score]]&amp;Table13[[#This Row],[Monetary Score]]</f>
        <v>411</v>
      </c>
      <c r="AU1719" t="str">
        <f t="shared" si="26"/>
        <v>Potential Loyalists</v>
      </c>
      <c r="AW1719" s="13">
        <f>DATEDIF(Table13[[#This Row],[Dt_Customer]], Snapshot_Date, "d")</f>
        <v>254</v>
      </c>
      <c r="AX1719" s="13">
        <f>Table13[[#This Row],[CL if today]]/365</f>
        <v>0.69589041095890414</v>
      </c>
      <c r="AY1719">
        <f>Table13[[#This Row],[Total Number of Purchases]]/Table13[[#This Row],[Corrected CL]]</f>
        <v>10.059055118110235</v>
      </c>
      <c r="AZ1719">
        <f>Table13[[#This Row],[Average Order Value (AOV)]]*Table13[[#This Row],[Freq per Year]]</f>
        <v>63.228346456692904</v>
      </c>
      <c r="BA1719">
        <f>Table13[[#This Row],[Total Spend]]/Table13[[#This Row],[Corrected CL]]</f>
        <v>63.228346456692911</v>
      </c>
      <c r="BB1719">
        <v>40.078431372549019</v>
      </c>
      <c r="BC1719" s="1">
        <f>Table13[[#This Row],[Dt_Customer]]+Table13[[#This Row],[Recency]]</f>
        <v>41696</v>
      </c>
      <c r="BD1719" s="16" t="str">
        <f>IF(COUNTIF(A:A, A1719) &gt; 1, "Duplicate", "Unique")</f>
        <v>Unique</v>
      </c>
    </row>
    <row r="1720" spans="1:56" x14ac:dyDescent="0.3">
      <c r="A1720">
        <v>4331</v>
      </c>
      <c r="B1720">
        <v>1978</v>
      </c>
      <c r="C1720" t="s">
        <v>41</v>
      </c>
      <c r="D1720" t="s">
        <v>35</v>
      </c>
      <c r="E1720">
        <v>85738</v>
      </c>
      <c r="F1720">
        <v>0</v>
      </c>
      <c r="G1720">
        <v>0</v>
      </c>
      <c r="H1720" s="1">
        <v>41662</v>
      </c>
      <c r="I1720">
        <v>41</v>
      </c>
      <c r="J1720">
        <v>913</v>
      </c>
      <c r="K1720">
        <v>26</v>
      </c>
      <c r="L1720">
        <v>376</v>
      </c>
      <c r="M1720">
        <v>17</v>
      </c>
      <c r="N1720">
        <v>26</v>
      </c>
      <c r="O1720">
        <v>13</v>
      </c>
      <c r="P1720">
        <f>IF(Table13[[#This Row],[MntWines]] = 0,"",Table13[[#This Row],[MntWines]])</f>
        <v>913</v>
      </c>
      <c r="Q1720">
        <f>IF(Table13[[#This Row],[MntFruits]] = 0, "",Table13[[#This Row],[MntFruits]])</f>
        <v>26</v>
      </c>
      <c r="R1720">
        <f>IF(Table13[[#This Row],[MntMeatProducts]] = 0, "",Table13[[#This Row],[MntMeatProducts]])</f>
        <v>376</v>
      </c>
      <c r="S1720">
        <f>IF(Table13[[#This Row],[MntFishProducts]] = 0, "",Table13[[#This Row],[MntFishProducts]])</f>
        <v>17</v>
      </c>
      <c r="T1720">
        <f>IF(Table13[[#This Row],[MntSweetProducts]] = 0, "",Table13[[#This Row],[MntSweetProducts]])</f>
        <v>26</v>
      </c>
      <c r="U1720">
        <f>IF(Table13[[#This Row],[MntGoldProds]] = 0, "",Table13[[#This Row],[MntGoldProds]])</f>
        <v>13</v>
      </c>
      <c r="V1720">
        <v>1</v>
      </c>
      <c r="W1720">
        <v>3</v>
      </c>
      <c r="X1720">
        <v>6</v>
      </c>
      <c r="Y1720">
        <v>11</v>
      </c>
      <c r="Z1720">
        <v>1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0</v>
      </c>
      <c r="AG1720">
        <v>0</v>
      </c>
      <c r="AH1720" t="s">
        <v>30</v>
      </c>
      <c r="AI1720" s="13">
        <f>SUM(Table13[[#This Row],[MntWines]:[MntGoldProds]])</f>
        <v>1371</v>
      </c>
      <c r="AJ1720" s="13">
        <f>AVERAGE(Table13[[#This Row],[MntWines]:[MntGoldProds]])</f>
        <v>228.5</v>
      </c>
      <c r="AK1720">
        <f>IF(Table13[[#This Row],[Total Number of Purchases]]=0,0,Table13[[#This Row],[Total Spend]]/Table13[[#This Row],[Total Number of Purchases]])</f>
        <v>65.285714285714292</v>
      </c>
      <c r="AM1720">
        <f>SUM(Table13[[#This Row],[NumDealsPurchases]:[NumStorePurchases]])</f>
        <v>21</v>
      </c>
      <c r="AN1720" s="14">
        <f>Snapshot_Date-Table13[[#This Row],[Dt_Customer]]</f>
        <v>254</v>
      </c>
      <c r="AP1720" s="13">
        <f>Table13[[#This Row],[NumDealsPurchases]]/Table13[[#This Row],[Total Number of Purchases]]*100</f>
        <v>4.7619047619047619</v>
      </c>
      <c r="AQ1720">
        <f>6-ROUNDUP(_xlfn.PERCENTRANK.INC(Table13[Recency],Table13[[#This Row],[Recency]])*5, 0)</f>
        <v>3</v>
      </c>
      <c r="AR1720">
        <f>ROUNDUP(_xlfn.PERCENTRANK.INC(Table13[Total Number of Purchases],Table13[[#This Row],[Total Number of Purchases]])*5,0)</f>
        <v>4</v>
      </c>
      <c r="AS1720">
        <f>ROUNDUP(_xlfn.PERCENTRANK.INC(Table13[Total Spend],Table13[[#This Row],[Total Spend]])*5,0)</f>
        <v>5</v>
      </c>
      <c r="AT1720" t="str">
        <f>Table13[[#This Row],[Recency Score]]&amp;Table13[[#This Row],[Frequency Score]]&amp;Table13[[#This Row],[Monetary Score]]</f>
        <v>345</v>
      </c>
      <c r="AU1720" t="str">
        <f t="shared" si="26"/>
        <v>Big Spenders</v>
      </c>
      <c r="AW1720" s="13">
        <f>DATEDIF(Table13[[#This Row],[Dt_Customer]], Snapshot_Date, "d")</f>
        <v>254</v>
      </c>
      <c r="AX1720" s="13">
        <f>Table13[[#This Row],[CL if today]]/365</f>
        <v>0.69589041095890414</v>
      </c>
      <c r="AY1720">
        <f>Table13[[#This Row],[Total Number of Purchases]]/Table13[[#This Row],[Corrected CL]]</f>
        <v>30.177165354330707</v>
      </c>
      <c r="AZ1720">
        <f>Table13[[#This Row],[Average Order Value (AOV)]]*Table13[[#This Row],[Freq per Year]]</f>
        <v>1970.1377952755906</v>
      </c>
      <c r="BA1720">
        <f>Table13[[#This Row],[Total Spend]]/Table13[[#This Row],[Corrected CL]]</f>
        <v>1970.1377952755904</v>
      </c>
      <c r="BB1720">
        <v>94.470588235294116</v>
      </c>
      <c r="BC1720" s="1">
        <f>Table13[[#This Row],[Dt_Customer]]+Table13[[#This Row],[Recency]]</f>
        <v>41703</v>
      </c>
      <c r="BD1720" s="16" t="str">
        <f>IF(COUNTIF(A:A, A1720) &gt; 1, "Duplicate", "Unique")</f>
        <v>Unique</v>
      </c>
    </row>
    <row r="1721" spans="1:56" x14ac:dyDescent="0.3">
      <c r="A1721">
        <v>8230</v>
      </c>
      <c r="B1721">
        <v>1980</v>
      </c>
      <c r="C1721" t="s">
        <v>28</v>
      </c>
      <c r="D1721" t="s">
        <v>33</v>
      </c>
      <c r="E1721">
        <v>33228</v>
      </c>
      <c r="F1721">
        <v>1</v>
      </c>
      <c r="G1721">
        <v>0</v>
      </c>
      <c r="H1721" s="1">
        <v>41662</v>
      </c>
      <c r="I1721">
        <v>28</v>
      </c>
      <c r="J1721">
        <v>22</v>
      </c>
      <c r="K1721">
        <v>2</v>
      </c>
      <c r="L1721">
        <v>31</v>
      </c>
      <c r="M1721">
        <v>7</v>
      </c>
      <c r="N1721">
        <v>4</v>
      </c>
      <c r="O1721">
        <v>5</v>
      </c>
      <c r="P1721">
        <f>IF(Table13[[#This Row],[MntWines]] = 0,"",Table13[[#This Row],[MntWines]])</f>
        <v>22</v>
      </c>
      <c r="Q1721">
        <f>IF(Table13[[#This Row],[MntFruits]] = 0, "",Table13[[#This Row],[MntFruits]])</f>
        <v>2</v>
      </c>
      <c r="R1721">
        <f>IF(Table13[[#This Row],[MntMeatProducts]] = 0, "",Table13[[#This Row],[MntMeatProducts]])</f>
        <v>31</v>
      </c>
      <c r="S1721">
        <f>IF(Table13[[#This Row],[MntFishProducts]] = 0, "",Table13[[#This Row],[MntFishProducts]])</f>
        <v>7</v>
      </c>
      <c r="T1721">
        <f>IF(Table13[[#This Row],[MntSweetProducts]] = 0, "",Table13[[#This Row],[MntSweetProducts]])</f>
        <v>4</v>
      </c>
      <c r="U1721">
        <f>IF(Table13[[#This Row],[MntGoldProds]] = 0, "",Table13[[#This Row],[MntGoldProds]])</f>
        <v>5</v>
      </c>
      <c r="V1721">
        <v>1</v>
      </c>
      <c r="W1721">
        <v>2</v>
      </c>
      <c r="X1721">
        <v>0</v>
      </c>
      <c r="Y1721">
        <v>3</v>
      </c>
      <c r="Z1721">
        <v>7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 t="s">
        <v>30</v>
      </c>
      <c r="AI1721" s="13">
        <f>SUM(Table13[[#This Row],[MntWines]:[MntGoldProds]])</f>
        <v>71</v>
      </c>
      <c r="AJ1721" s="13">
        <f>AVERAGE(Table13[[#This Row],[MntWines]:[MntGoldProds]])</f>
        <v>11.833333333333334</v>
      </c>
      <c r="AK1721">
        <f>IF(Table13[[#This Row],[Total Number of Purchases]]=0,0,Table13[[#This Row],[Total Spend]]/Table13[[#This Row],[Total Number of Purchases]])</f>
        <v>11.833333333333334</v>
      </c>
      <c r="AM1721">
        <f>SUM(Table13[[#This Row],[NumDealsPurchases]:[NumStorePurchases]])</f>
        <v>6</v>
      </c>
      <c r="AN1721" s="14">
        <f>Snapshot_Date-Table13[[#This Row],[Dt_Customer]]</f>
        <v>254</v>
      </c>
      <c r="AP1721" s="13">
        <f>Table13[[#This Row],[NumDealsPurchases]]/Table13[[#This Row],[Total Number of Purchases]]*100</f>
        <v>16.666666666666664</v>
      </c>
      <c r="AQ1721">
        <f>6-ROUNDUP(_xlfn.PERCENTRANK.INC(Table13[Recency],Table13[[#This Row],[Recency]])*5, 0)</f>
        <v>4</v>
      </c>
      <c r="AR1721">
        <f>ROUNDUP(_xlfn.PERCENTRANK.INC(Table13[Total Number of Purchases],Table13[[#This Row],[Total Number of Purchases]])*5,0)</f>
        <v>1</v>
      </c>
      <c r="AS1721">
        <f>ROUNDUP(_xlfn.PERCENTRANK.INC(Table13[Total Spend],Table13[[#This Row],[Total Spend]])*5,0)</f>
        <v>2</v>
      </c>
      <c r="AT1721" t="str">
        <f>Table13[[#This Row],[Recency Score]]&amp;Table13[[#This Row],[Frequency Score]]&amp;Table13[[#This Row],[Monetary Score]]</f>
        <v>412</v>
      </c>
      <c r="AU1721" t="str">
        <f t="shared" si="26"/>
        <v>Potential Loyalists</v>
      </c>
      <c r="AW1721" s="13">
        <f>DATEDIF(Table13[[#This Row],[Dt_Customer]], Snapshot_Date, "d")</f>
        <v>254</v>
      </c>
      <c r="AX1721" s="13">
        <f>Table13[[#This Row],[CL if today]]/365</f>
        <v>0.69589041095890414</v>
      </c>
      <c r="AY1721">
        <f>Table13[[#This Row],[Total Number of Purchases]]/Table13[[#This Row],[Corrected CL]]</f>
        <v>8.6220472440944871</v>
      </c>
      <c r="AZ1721">
        <f>Table13[[#This Row],[Average Order Value (AOV)]]*Table13[[#This Row],[Freq per Year]]</f>
        <v>102.0275590551181</v>
      </c>
      <c r="BA1721">
        <f>Table13[[#This Row],[Total Spend]]/Table13[[#This Row],[Corrected CL]]</f>
        <v>102.0275590551181</v>
      </c>
      <c r="BB1721">
        <v>2353.8188976377951</v>
      </c>
      <c r="BC1721" s="1">
        <f>Table13[[#This Row],[Dt_Customer]]+Table13[[#This Row],[Recency]]</f>
        <v>41690</v>
      </c>
      <c r="BD1721" s="16" t="str">
        <f>IF(COUNTIF(A:A, A1721) &gt; 1, "Duplicate", "Unique")</f>
        <v>Unique</v>
      </c>
    </row>
    <row r="1722" spans="1:56" x14ac:dyDescent="0.3">
      <c r="A1722">
        <v>8235</v>
      </c>
      <c r="B1722">
        <v>1956</v>
      </c>
      <c r="C1722" t="s">
        <v>41</v>
      </c>
      <c r="D1722" t="s">
        <v>35</v>
      </c>
      <c r="E1722">
        <v>69245</v>
      </c>
      <c r="F1722">
        <v>0</v>
      </c>
      <c r="G1722">
        <v>1</v>
      </c>
      <c r="H1722" s="1">
        <v>41663</v>
      </c>
      <c r="I1722">
        <v>8</v>
      </c>
      <c r="J1722">
        <v>428</v>
      </c>
      <c r="K1722">
        <v>30</v>
      </c>
      <c r="L1722">
        <v>214</v>
      </c>
      <c r="M1722">
        <v>80</v>
      </c>
      <c r="N1722">
        <v>30</v>
      </c>
      <c r="O1722">
        <v>61</v>
      </c>
      <c r="P1722">
        <f>IF(Table13[[#This Row],[MntWines]] = 0,"",Table13[[#This Row],[MntWines]])</f>
        <v>428</v>
      </c>
      <c r="Q1722">
        <f>IF(Table13[[#This Row],[MntFruits]] = 0, "",Table13[[#This Row],[MntFruits]])</f>
        <v>30</v>
      </c>
      <c r="R1722">
        <f>IF(Table13[[#This Row],[MntMeatProducts]] = 0, "",Table13[[#This Row],[MntMeatProducts]])</f>
        <v>214</v>
      </c>
      <c r="S1722">
        <f>IF(Table13[[#This Row],[MntFishProducts]] = 0, "",Table13[[#This Row],[MntFishProducts]])</f>
        <v>80</v>
      </c>
      <c r="T1722">
        <f>IF(Table13[[#This Row],[MntSweetProducts]] = 0, "",Table13[[#This Row],[MntSweetProducts]])</f>
        <v>30</v>
      </c>
      <c r="U1722">
        <f>IF(Table13[[#This Row],[MntGoldProds]] = 0, "",Table13[[#This Row],[MntGoldProds]])</f>
        <v>61</v>
      </c>
      <c r="V1722">
        <v>2</v>
      </c>
      <c r="W1722">
        <v>6</v>
      </c>
      <c r="X1722">
        <v>5</v>
      </c>
      <c r="Y1722">
        <v>10</v>
      </c>
      <c r="Z1722">
        <v>3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43</v>
      </c>
      <c r="AI1722" s="13">
        <f>SUM(Table13[[#This Row],[MntWines]:[MntGoldProds]])</f>
        <v>843</v>
      </c>
      <c r="AJ1722" s="13">
        <f>AVERAGE(Table13[[#This Row],[MntWines]:[MntGoldProds]])</f>
        <v>140.5</v>
      </c>
      <c r="AK1722">
        <f>IF(Table13[[#This Row],[Total Number of Purchases]]=0,0,Table13[[#This Row],[Total Spend]]/Table13[[#This Row],[Total Number of Purchases]])</f>
        <v>36.652173913043477</v>
      </c>
      <c r="AM1722">
        <f>SUM(Table13[[#This Row],[NumDealsPurchases]:[NumStorePurchases]])</f>
        <v>23</v>
      </c>
      <c r="AN1722" s="14">
        <f>Snapshot_Date-Table13[[#This Row],[Dt_Customer]]</f>
        <v>253</v>
      </c>
      <c r="AP1722" s="13">
        <f>Table13[[#This Row],[NumDealsPurchases]]/Table13[[#This Row],[Total Number of Purchases]]*100</f>
        <v>8.695652173913043</v>
      </c>
      <c r="AQ1722">
        <f>6-ROUNDUP(_xlfn.PERCENTRANK.INC(Table13[Recency],Table13[[#This Row],[Recency]])*5, 0)</f>
        <v>5</v>
      </c>
      <c r="AR1722">
        <f>ROUNDUP(_xlfn.PERCENTRANK.INC(Table13[Total Number of Purchases],Table13[[#This Row],[Total Number of Purchases]])*5,0)</f>
        <v>5</v>
      </c>
      <c r="AS1722">
        <f>ROUNDUP(_xlfn.PERCENTRANK.INC(Table13[Total Spend],Table13[[#This Row],[Total Spend]])*5,0)</f>
        <v>4</v>
      </c>
      <c r="AT1722" t="str">
        <f>Table13[[#This Row],[Recency Score]]&amp;Table13[[#This Row],[Frequency Score]]&amp;Table13[[#This Row],[Monetary Score]]</f>
        <v>554</v>
      </c>
      <c r="AU1722" t="str">
        <f t="shared" si="26"/>
        <v>Loyal Customers</v>
      </c>
      <c r="AW1722" s="13">
        <f>DATEDIF(Table13[[#This Row],[Dt_Customer]], Snapshot_Date, "d")</f>
        <v>253</v>
      </c>
      <c r="AX1722" s="13">
        <f>Table13[[#This Row],[CL if today]]/365</f>
        <v>0.69315068493150689</v>
      </c>
      <c r="AY1722">
        <f>Table13[[#This Row],[Total Number of Purchases]]/Table13[[#This Row],[Corrected CL]]</f>
        <v>33.18181818181818</v>
      </c>
      <c r="AZ1722">
        <f>Table13[[#This Row],[Average Order Value (AOV)]]*Table13[[#This Row],[Freq per Year]]</f>
        <v>1216.185770750988</v>
      </c>
      <c r="BA1722">
        <f>Table13[[#This Row],[Total Spend]]/Table13[[#This Row],[Corrected CL]]</f>
        <v>1216.185770750988</v>
      </c>
      <c r="BB1722">
        <v>21.555118110236219</v>
      </c>
      <c r="BC1722" s="1">
        <f>Table13[[#This Row],[Dt_Customer]]+Table13[[#This Row],[Recency]]</f>
        <v>41671</v>
      </c>
      <c r="BD1722" s="16" t="str">
        <f>IF(COUNTIF(A:A, A1722) &gt; 1, "Duplicate", "Unique")</f>
        <v>Unique</v>
      </c>
    </row>
    <row r="1723" spans="1:56" x14ac:dyDescent="0.3">
      <c r="A1723">
        <v>9559</v>
      </c>
      <c r="B1723">
        <v>1961</v>
      </c>
      <c r="C1723" t="s">
        <v>37</v>
      </c>
      <c r="D1723" t="s">
        <v>33</v>
      </c>
      <c r="E1723">
        <v>57072</v>
      </c>
      <c r="F1723">
        <v>0</v>
      </c>
      <c r="G1723">
        <v>1</v>
      </c>
      <c r="H1723" s="1">
        <v>41663</v>
      </c>
      <c r="I1723">
        <v>79</v>
      </c>
      <c r="J1723">
        <v>944</v>
      </c>
      <c r="K1723">
        <v>0</v>
      </c>
      <c r="L1723">
        <v>60</v>
      </c>
      <c r="M1723">
        <v>0</v>
      </c>
      <c r="N1723">
        <v>0</v>
      </c>
      <c r="O1723">
        <v>30</v>
      </c>
      <c r="P1723">
        <f>IF(Table13[[#This Row],[MntWines]] = 0,"",Table13[[#This Row],[MntWines]])</f>
        <v>944</v>
      </c>
      <c r="Q1723" t="str">
        <f>IF(Table13[[#This Row],[MntFruits]] = 0, "",Table13[[#This Row],[MntFruits]])</f>
        <v/>
      </c>
      <c r="R1723">
        <f>IF(Table13[[#This Row],[MntMeatProducts]] = 0, "",Table13[[#This Row],[MntMeatProducts]])</f>
        <v>60</v>
      </c>
      <c r="S1723" t="str">
        <f>IF(Table13[[#This Row],[MntFishProducts]] = 0, "",Table13[[#This Row],[MntFishProducts]])</f>
        <v/>
      </c>
      <c r="T1723" t="str">
        <f>IF(Table13[[#This Row],[MntSweetProducts]] = 0, "",Table13[[#This Row],[MntSweetProducts]])</f>
        <v/>
      </c>
      <c r="U1723">
        <f>IF(Table13[[#This Row],[MntGoldProds]] = 0, "",Table13[[#This Row],[MntGoldProds]])</f>
        <v>30</v>
      </c>
      <c r="V1723">
        <v>2</v>
      </c>
      <c r="W1723">
        <v>7</v>
      </c>
      <c r="X1723">
        <v>5</v>
      </c>
      <c r="Y1723">
        <v>13</v>
      </c>
      <c r="Z1723">
        <v>5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 t="s">
        <v>32</v>
      </c>
      <c r="AI1723" s="13">
        <f>SUM(Table13[[#This Row],[MntWines]:[MntGoldProds]])</f>
        <v>1034</v>
      </c>
      <c r="AJ1723" s="13">
        <f>AVERAGE(Table13[[#This Row],[MntWines]:[MntGoldProds]])</f>
        <v>172.33333333333334</v>
      </c>
      <c r="AK1723">
        <f>IF(Table13[[#This Row],[Total Number of Purchases]]=0,0,Table13[[#This Row],[Total Spend]]/Table13[[#This Row],[Total Number of Purchases]])</f>
        <v>38.296296296296298</v>
      </c>
      <c r="AM1723">
        <f>SUM(Table13[[#This Row],[NumDealsPurchases]:[NumStorePurchases]])</f>
        <v>27</v>
      </c>
      <c r="AN1723" s="14">
        <f>Snapshot_Date-Table13[[#This Row],[Dt_Customer]]</f>
        <v>253</v>
      </c>
      <c r="AP1723" s="13">
        <f>Table13[[#This Row],[NumDealsPurchases]]/Table13[[#This Row],[Total Number of Purchases]]*100</f>
        <v>7.4074074074074066</v>
      </c>
      <c r="AQ1723">
        <f>6-ROUNDUP(_xlfn.PERCENTRANK.INC(Table13[Recency],Table13[[#This Row],[Recency]])*5, 0)</f>
        <v>2</v>
      </c>
      <c r="AR1723">
        <f>ROUNDUP(_xlfn.PERCENTRANK.INC(Table13[Total Number of Purchases],Table13[[#This Row],[Total Number of Purchases]])*5,0)</f>
        <v>5</v>
      </c>
      <c r="AS1723">
        <f>ROUNDUP(_xlfn.PERCENTRANK.INC(Table13[Total Spend],Table13[[#This Row],[Total Spend]])*5,0)</f>
        <v>4</v>
      </c>
      <c r="AT1723" t="str">
        <f>Table13[[#This Row],[Recency Score]]&amp;Table13[[#This Row],[Frequency Score]]&amp;Table13[[#This Row],[Monetary Score]]</f>
        <v>254</v>
      </c>
      <c r="AU1723" t="str">
        <f t="shared" si="26"/>
        <v>Frequent Buyers</v>
      </c>
      <c r="AW1723" s="13">
        <f>DATEDIF(Table13[[#This Row],[Dt_Customer]], Snapshot_Date, "d")</f>
        <v>253</v>
      </c>
      <c r="AX1723" s="13">
        <f>Table13[[#This Row],[CL if today]]/365</f>
        <v>0.69315068493150689</v>
      </c>
      <c r="AY1723">
        <f>Table13[[#This Row],[Total Number of Purchases]]/Table13[[#This Row],[Corrected CL]]</f>
        <v>38.952569169960469</v>
      </c>
      <c r="AZ1723">
        <f>Table13[[#This Row],[Average Order Value (AOV)]]*Table13[[#This Row],[Freq per Year]]</f>
        <v>1491.7391304347825</v>
      </c>
      <c r="BA1723">
        <f>Table13[[#This Row],[Total Spend]]/Table13[[#This Row],[Corrected CL]]</f>
        <v>1491.7391304347825</v>
      </c>
      <c r="BB1723">
        <v>1970.1377952755904</v>
      </c>
      <c r="BC1723" s="1">
        <f>Table13[[#This Row],[Dt_Customer]]+Table13[[#This Row],[Recency]]</f>
        <v>41742</v>
      </c>
      <c r="BD1723" s="16" t="str">
        <f>IF(COUNTIF(A:A, A1723) &gt; 1, "Duplicate", "Unique")</f>
        <v>Unique</v>
      </c>
    </row>
    <row r="1724" spans="1:56" x14ac:dyDescent="0.3">
      <c r="A1724">
        <v>1592</v>
      </c>
      <c r="B1724">
        <v>1970</v>
      </c>
      <c r="C1724" t="s">
        <v>28</v>
      </c>
      <c r="D1724" t="s">
        <v>33</v>
      </c>
      <c r="E1724">
        <v>90765</v>
      </c>
      <c r="F1724">
        <v>0</v>
      </c>
      <c r="G1724">
        <v>0</v>
      </c>
      <c r="H1724" s="1">
        <v>41663</v>
      </c>
      <c r="I1724">
        <v>25</v>
      </c>
      <c r="J1724">
        <v>547</v>
      </c>
      <c r="K1724">
        <v>99</v>
      </c>
      <c r="L1724">
        <v>812</v>
      </c>
      <c r="M1724">
        <v>151</v>
      </c>
      <c r="N1724">
        <v>82</v>
      </c>
      <c r="O1724">
        <v>33</v>
      </c>
      <c r="P1724">
        <f>IF(Table13[[#This Row],[MntWines]] = 0,"",Table13[[#This Row],[MntWines]])</f>
        <v>547</v>
      </c>
      <c r="Q1724">
        <f>IF(Table13[[#This Row],[MntFruits]] = 0, "",Table13[[#This Row],[MntFruits]])</f>
        <v>99</v>
      </c>
      <c r="R1724">
        <f>IF(Table13[[#This Row],[MntMeatProducts]] = 0, "",Table13[[#This Row],[MntMeatProducts]])</f>
        <v>812</v>
      </c>
      <c r="S1724">
        <f>IF(Table13[[#This Row],[MntFishProducts]] = 0, "",Table13[[#This Row],[MntFishProducts]])</f>
        <v>151</v>
      </c>
      <c r="T1724">
        <f>IF(Table13[[#This Row],[MntSweetProducts]] = 0, "",Table13[[#This Row],[MntSweetProducts]])</f>
        <v>82</v>
      </c>
      <c r="U1724">
        <f>IF(Table13[[#This Row],[MntGoldProds]] = 0, "",Table13[[#This Row],[MntGoldProds]])</f>
        <v>33</v>
      </c>
      <c r="V1724">
        <v>0</v>
      </c>
      <c r="W1724">
        <v>4</v>
      </c>
      <c r="X1724">
        <v>6</v>
      </c>
      <c r="Y1724">
        <v>5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 t="s">
        <v>32</v>
      </c>
      <c r="AI1724" s="13">
        <f>SUM(Table13[[#This Row],[MntWines]:[MntGoldProds]])</f>
        <v>1724</v>
      </c>
      <c r="AJ1724" s="13">
        <f>AVERAGE(Table13[[#This Row],[MntWines]:[MntGoldProds]])</f>
        <v>287.33333333333331</v>
      </c>
      <c r="AK1724">
        <f>IF(Table13[[#This Row],[Total Number of Purchases]]=0,0,Table13[[#This Row],[Total Spend]]/Table13[[#This Row],[Total Number of Purchases]])</f>
        <v>114.93333333333334</v>
      </c>
      <c r="AM1724">
        <f>SUM(Table13[[#This Row],[NumDealsPurchases]:[NumStorePurchases]])</f>
        <v>15</v>
      </c>
      <c r="AN1724" s="14">
        <f>Snapshot_Date-Table13[[#This Row],[Dt_Customer]]</f>
        <v>253</v>
      </c>
      <c r="AP1724" s="13">
        <f>Table13[[#This Row],[NumDealsPurchases]]/Table13[[#This Row],[Total Number of Purchases]]*100</f>
        <v>0</v>
      </c>
      <c r="AQ1724">
        <f>6-ROUNDUP(_xlfn.PERCENTRANK.INC(Table13[Recency],Table13[[#This Row],[Recency]])*5, 0)</f>
        <v>4</v>
      </c>
      <c r="AR1724">
        <f>ROUNDUP(_xlfn.PERCENTRANK.INC(Table13[Total Number of Purchases],Table13[[#This Row],[Total Number of Purchases]])*5,0)</f>
        <v>3</v>
      </c>
      <c r="AS1724">
        <f>ROUNDUP(_xlfn.PERCENTRANK.INC(Table13[Total Spend],Table13[[#This Row],[Total Spend]])*5,0)</f>
        <v>5</v>
      </c>
      <c r="AT1724" t="str">
        <f>Table13[[#This Row],[Recency Score]]&amp;Table13[[#This Row],[Frequency Score]]&amp;Table13[[#This Row],[Monetary Score]]</f>
        <v>435</v>
      </c>
      <c r="AU1724" t="str">
        <f t="shared" si="26"/>
        <v>Big Spenders</v>
      </c>
      <c r="AW1724" s="13">
        <f>DATEDIF(Table13[[#This Row],[Dt_Customer]], Snapshot_Date, "d")</f>
        <v>253</v>
      </c>
      <c r="AX1724" s="13">
        <f>Table13[[#This Row],[CL if today]]/365</f>
        <v>0.69315068493150689</v>
      </c>
      <c r="AY1724">
        <f>Table13[[#This Row],[Total Number of Purchases]]/Table13[[#This Row],[Corrected CL]]</f>
        <v>21.640316205533594</v>
      </c>
      <c r="AZ1724">
        <f>Table13[[#This Row],[Average Order Value (AOV)]]*Table13[[#This Row],[Freq per Year]]</f>
        <v>2487.193675889328</v>
      </c>
      <c r="BA1724">
        <f>Table13[[#This Row],[Total Spend]]/Table13[[#This Row],[Corrected CL]]</f>
        <v>2487.193675889328</v>
      </c>
      <c r="BB1724">
        <v>63.228346456692911</v>
      </c>
      <c r="BC1724" s="1">
        <f>Table13[[#This Row],[Dt_Customer]]+Table13[[#This Row],[Recency]]</f>
        <v>41688</v>
      </c>
      <c r="BD1724" s="16" t="str">
        <f>IF(COUNTIF(A:A, A1724) &gt; 1, "Duplicate", "Unique")</f>
        <v>Unique</v>
      </c>
    </row>
    <row r="1725" spans="1:56" x14ac:dyDescent="0.3">
      <c r="A1725">
        <v>5278</v>
      </c>
      <c r="B1725">
        <v>1964</v>
      </c>
      <c r="C1725" t="s">
        <v>28</v>
      </c>
      <c r="D1725" t="s">
        <v>33</v>
      </c>
      <c r="E1725">
        <v>82224</v>
      </c>
      <c r="F1725">
        <v>0</v>
      </c>
      <c r="G1725">
        <v>0</v>
      </c>
      <c r="H1725" s="1">
        <v>41664</v>
      </c>
      <c r="I1725">
        <v>83</v>
      </c>
      <c r="J1725">
        <v>307</v>
      </c>
      <c r="K1725">
        <v>26</v>
      </c>
      <c r="L1725">
        <v>360</v>
      </c>
      <c r="M1725">
        <v>138</v>
      </c>
      <c r="N1725">
        <v>31</v>
      </c>
      <c r="O1725">
        <v>40</v>
      </c>
      <c r="P1725">
        <f>IF(Table13[[#This Row],[MntWines]] = 0,"",Table13[[#This Row],[MntWines]])</f>
        <v>307</v>
      </c>
      <c r="Q1725">
        <f>IF(Table13[[#This Row],[MntFruits]] = 0, "",Table13[[#This Row],[MntFruits]])</f>
        <v>26</v>
      </c>
      <c r="R1725">
        <f>IF(Table13[[#This Row],[MntMeatProducts]] = 0, "",Table13[[#This Row],[MntMeatProducts]])</f>
        <v>360</v>
      </c>
      <c r="S1725">
        <f>IF(Table13[[#This Row],[MntFishProducts]] = 0, "",Table13[[#This Row],[MntFishProducts]])</f>
        <v>138</v>
      </c>
      <c r="T1725">
        <f>IF(Table13[[#This Row],[MntSweetProducts]] = 0, "",Table13[[#This Row],[MntSweetProducts]])</f>
        <v>31</v>
      </c>
      <c r="U1725">
        <f>IF(Table13[[#This Row],[MntGoldProds]] = 0, "",Table13[[#This Row],[MntGoldProds]])</f>
        <v>40</v>
      </c>
      <c r="V1725">
        <v>1</v>
      </c>
      <c r="W1725">
        <v>6</v>
      </c>
      <c r="X1725">
        <v>9</v>
      </c>
      <c r="Y1725">
        <v>5</v>
      </c>
      <c r="Z1725">
        <v>3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 t="s">
        <v>39</v>
      </c>
      <c r="AI1725" s="13">
        <f>SUM(Table13[[#This Row],[MntWines]:[MntGoldProds]])</f>
        <v>902</v>
      </c>
      <c r="AJ1725" s="13">
        <f>AVERAGE(Table13[[#This Row],[MntWines]:[MntGoldProds]])</f>
        <v>150.33333333333334</v>
      </c>
      <c r="AK1725">
        <f>IF(Table13[[#This Row],[Total Number of Purchases]]=0,0,Table13[[#This Row],[Total Spend]]/Table13[[#This Row],[Total Number of Purchases]])</f>
        <v>42.952380952380949</v>
      </c>
      <c r="AM1725">
        <f>SUM(Table13[[#This Row],[NumDealsPurchases]:[NumStorePurchases]])</f>
        <v>21</v>
      </c>
      <c r="AN1725" s="14">
        <f>Snapshot_Date-Table13[[#This Row],[Dt_Customer]]</f>
        <v>252</v>
      </c>
      <c r="AP1725" s="13">
        <f>Table13[[#This Row],[NumDealsPurchases]]/Table13[[#This Row],[Total Number of Purchases]]*100</f>
        <v>4.7619047619047619</v>
      </c>
      <c r="AQ1725">
        <f>6-ROUNDUP(_xlfn.PERCENTRANK.INC(Table13[Recency],Table13[[#This Row],[Recency]])*5, 0)</f>
        <v>1</v>
      </c>
      <c r="AR1725">
        <f>ROUNDUP(_xlfn.PERCENTRANK.INC(Table13[Total Number of Purchases],Table13[[#This Row],[Total Number of Purchases]])*5,0)</f>
        <v>4</v>
      </c>
      <c r="AS1725">
        <f>ROUNDUP(_xlfn.PERCENTRANK.INC(Table13[Total Spend],Table13[[#This Row],[Total Spend]])*5,0)</f>
        <v>4</v>
      </c>
      <c r="AT1725" t="str">
        <f>Table13[[#This Row],[Recency Score]]&amp;Table13[[#This Row],[Frequency Score]]&amp;Table13[[#This Row],[Monetary Score]]</f>
        <v>144</v>
      </c>
      <c r="AU1725" t="str">
        <f t="shared" si="26"/>
        <v>Lost</v>
      </c>
      <c r="AW1725" s="13">
        <f>DATEDIF(Table13[[#This Row],[Dt_Customer]], Snapshot_Date, "d")</f>
        <v>252</v>
      </c>
      <c r="AX1725" s="13">
        <f>Table13[[#This Row],[CL if today]]/365</f>
        <v>0.69041095890410964</v>
      </c>
      <c r="AY1725">
        <f>Table13[[#This Row],[Total Number of Purchases]]/Table13[[#This Row],[Corrected CL]]</f>
        <v>30.416666666666664</v>
      </c>
      <c r="AZ1725">
        <f>Table13[[#This Row],[Average Order Value (AOV)]]*Table13[[#This Row],[Freq per Year]]</f>
        <v>1306.4682539682537</v>
      </c>
      <c r="BA1725">
        <f>Table13[[#This Row],[Total Spend]]/Table13[[#This Row],[Corrected CL]]</f>
        <v>1306.468253968254</v>
      </c>
      <c r="BB1725">
        <v>1491.7391304347825</v>
      </c>
      <c r="BC1725" s="1">
        <f>Table13[[#This Row],[Dt_Customer]]+Table13[[#This Row],[Recency]]</f>
        <v>41747</v>
      </c>
      <c r="BD1725" s="16" t="str">
        <f>IF(COUNTIF(A:A, A1725) &gt; 1, "Duplicate", "Unique")</f>
        <v>Unique</v>
      </c>
    </row>
    <row r="1726" spans="1:56" x14ac:dyDescent="0.3">
      <c r="A1726">
        <v>10157</v>
      </c>
      <c r="B1726">
        <v>1965</v>
      </c>
      <c r="C1726" t="s">
        <v>28</v>
      </c>
      <c r="D1726" t="s">
        <v>31</v>
      </c>
      <c r="E1726">
        <v>59686</v>
      </c>
      <c r="F1726">
        <v>0</v>
      </c>
      <c r="G1726">
        <v>1</v>
      </c>
      <c r="H1726" s="1">
        <v>41664</v>
      </c>
      <c r="I1726">
        <v>78</v>
      </c>
      <c r="J1726">
        <v>89</v>
      </c>
      <c r="K1726">
        <v>15</v>
      </c>
      <c r="L1726">
        <v>89</v>
      </c>
      <c r="M1726">
        <v>34</v>
      </c>
      <c r="N1726">
        <v>42</v>
      </c>
      <c r="O1726">
        <v>5</v>
      </c>
      <c r="P1726">
        <f>IF(Table13[[#This Row],[MntWines]] = 0,"",Table13[[#This Row],[MntWines]])</f>
        <v>89</v>
      </c>
      <c r="Q1726">
        <f>IF(Table13[[#This Row],[MntFruits]] = 0, "",Table13[[#This Row],[MntFruits]])</f>
        <v>15</v>
      </c>
      <c r="R1726">
        <f>IF(Table13[[#This Row],[MntMeatProducts]] = 0, "",Table13[[#This Row],[MntMeatProducts]])</f>
        <v>89</v>
      </c>
      <c r="S1726">
        <f>IF(Table13[[#This Row],[MntFishProducts]] = 0, "",Table13[[#This Row],[MntFishProducts]])</f>
        <v>34</v>
      </c>
      <c r="T1726">
        <f>IF(Table13[[#This Row],[MntSweetProducts]] = 0, "",Table13[[#This Row],[MntSweetProducts]])</f>
        <v>42</v>
      </c>
      <c r="U1726">
        <f>IF(Table13[[#This Row],[MntGoldProds]] = 0, "",Table13[[#This Row],[MntGoldProds]])</f>
        <v>5</v>
      </c>
      <c r="V1726">
        <v>1</v>
      </c>
      <c r="W1726">
        <v>4</v>
      </c>
      <c r="X1726">
        <v>1</v>
      </c>
      <c r="Y1726">
        <v>6</v>
      </c>
      <c r="Z1726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t="s">
        <v>32</v>
      </c>
      <c r="AI1726" s="13">
        <f>SUM(Table13[[#This Row],[MntWines]:[MntGoldProds]])</f>
        <v>274</v>
      </c>
      <c r="AJ1726" s="13">
        <f>AVERAGE(Table13[[#This Row],[MntWines]:[MntGoldProds]])</f>
        <v>45.666666666666664</v>
      </c>
      <c r="AK1726">
        <f>IF(Table13[[#This Row],[Total Number of Purchases]]=0,0,Table13[[#This Row],[Total Spend]]/Table13[[#This Row],[Total Number of Purchases]])</f>
        <v>22.833333333333332</v>
      </c>
      <c r="AM1726">
        <f>SUM(Table13[[#This Row],[NumDealsPurchases]:[NumStorePurchases]])</f>
        <v>12</v>
      </c>
      <c r="AN1726" s="14">
        <f>Snapshot_Date-Table13[[#This Row],[Dt_Customer]]</f>
        <v>252</v>
      </c>
      <c r="AP1726" s="13">
        <f>Table13[[#This Row],[NumDealsPurchases]]/Table13[[#This Row],[Total Number of Purchases]]*100</f>
        <v>8.3333333333333321</v>
      </c>
      <c r="AQ1726">
        <f>6-ROUNDUP(_xlfn.PERCENTRANK.INC(Table13[Recency],Table13[[#This Row],[Recency]])*5, 0)</f>
        <v>2</v>
      </c>
      <c r="AR1726">
        <f>ROUNDUP(_xlfn.PERCENTRANK.INC(Table13[Total Number of Purchases],Table13[[#This Row],[Total Number of Purchases]])*5,0)</f>
        <v>2</v>
      </c>
      <c r="AS1726">
        <f>ROUNDUP(_xlfn.PERCENTRANK.INC(Table13[Total Spend],Table13[[#This Row],[Total Spend]])*5,0)</f>
        <v>3</v>
      </c>
      <c r="AT1726" t="str">
        <f>Table13[[#This Row],[Recency Score]]&amp;Table13[[#This Row],[Frequency Score]]&amp;Table13[[#This Row],[Monetary Score]]</f>
        <v>223</v>
      </c>
      <c r="AU1726" t="str">
        <f t="shared" si="26"/>
        <v>About to Sleep</v>
      </c>
      <c r="AW1726" s="13">
        <f>DATEDIF(Table13[[#This Row],[Dt_Customer]], Snapshot_Date, "d")</f>
        <v>252</v>
      </c>
      <c r="AX1726" s="13">
        <f>Table13[[#This Row],[CL if today]]/365</f>
        <v>0.69041095890410964</v>
      </c>
      <c r="AY1726">
        <f>Table13[[#This Row],[Total Number of Purchases]]/Table13[[#This Row],[Corrected CL]]</f>
        <v>17.38095238095238</v>
      </c>
      <c r="AZ1726">
        <f>Table13[[#This Row],[Average Order Value (AOV)]]*Table13[[#This Row],[Freq per Year]]</f>
        <v>396.86507936507934</v>
      </c>
      <c r="BA1726">
        <f>Table13[[#This Row],[Total Spend]]/Table13[[#This Row],[Corrected CL]]</f>
        <v>396.86507936507934</v>
      </c>
      <c r="BB1726">
        <v>2487.193675889328</v>
      </c>
      <c r="BC1726" s="1">
        <f>Table13[[#This Row],[Dt_Customer]]+Table13[[#This Row],[Recency]]</f>
        <v>41742</v>
      </c>
      <c r="BD1726" s="16" t="str">
        <f>IF(COUNTIF(A:A, A1726) &gt; 1, "Duplicate", "Unique")</f>
        <v>Unique</v>
      </c>
    </row>
    <row r="1727" spans="1:56" x14ac:dyDescent="0.3">
      <c r="A1727">
        <v>10951</v>
      </c>
      <c r="B1727">
        <v>1968</v>
      </c>
      <c r="C1727" t="s">
        <v>28</v>
      </c>
      <c r="D1727" t="s">
        <v>33</v>
      </c>
      <c r="E1727">
        <v>45688</v>
      </c>
      <c r="F1727">
        <v>0</v>
      </c>
      <c r="G1727">
        <v>1</v>
      </c>
      <c r="H1727" s="1">
        <v>41664</v>
      </c>
      <c r="I1727">
        <v>20</v>
      </c>
      <c r="J1727">
        <v>279</v>
      </c>
      <c r="K1727">
        <v>0</v>
      </c>
      <c r="L1727">
        <v>18</v>
      </c>
      <c r="M1727">
        <v>0</v>
      </c>
      <c r="N1727">
        <v>0</v>
      </c>
      <c r="O1727">
        <v>9</v>
      </c>
      <c r="P1727">
        <f>IF(Table13[[#This Row],[MntWines]] = 0,"",Table13[[#This Row],[MntWines]])</f>
        <v>279</v>
      </c>
      <c r="Q1727" t="str">
        <f>IF(Table13[[#This Row],[MntFruits]] = 0, "",Table13[[#This Row],[MntFruits]])</f>
        <v/>
      </c>
      <c r="R1727">
        <f>IF(Table13[[#This Row],[MntMeatProducts]] = 0, "",Table13[[#This Row],[MntMeatProducts]])</f>
        <v>18</v>
      </c>
      <c r="S1727" t="str">
        <f>IF(Table13[[#This Row],[MntFishProducts]] = 0, "",Table13[[#This Row],[MntFishProducts]])</f>
        <v/>
      </c>
      <c r="T1727" t="str">
        <f>IF(Table13[[#This Row],[MntSweetProducts]] = 0, "",Table13[[#This Row],[MntSweetProducts]])</f>
        <v/>
      </c>
      <c r="U1727">
        <f>IF(Table13[[#This Row],[MntGoldProds]] = 0, "",Table13[[#This Row],[MntGoldProds]])</f>
        <v>9</v>
      </c>
      <c r="V1727">
        <v>2</v>
      </c>
      <c r="W1727">
        <v>3</v>
      </c>
      <c r="X1727">
        <v>1</v>
      </c>
      <c r="Y1727">
        <v>8</v>
      </c>
      <c r="Z1727">
        <v>4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 t="s">
        <v>30</v>
      </c>
      <c r="AI1727" s="13">
        <f>SUM(Table13[[#This Row],[MntWines]:[MntGoldProds]])</f>
        <v>306</v>
      </c>
      <c r="AJ1727" s="13">
        <f>AVERAGE(Table13[[#This Row],[MntWines]:[MntGoldProds]])</f>
        <v>51</v>
      </c>
      <c r="AK1727">
        <f>IF(Table13[[#This Row],[Total Number of Purchases]]=0,0,Table13[[#This Row],[Total Spend]]/Table13[[#This Row],[Total Number of Purchases]])</f>
        <v>21.857142857142858</v>
      </c>
      <c r="AM1727">
        <f>SUM(Table13[[#This Row],[NumDealsPurchases]:[NumStorePurchases]])</f>
        <v>14</v>
      </c>
      <c r="AN1727" s="14">
        <f>Snapshot_Date-Table13[[#This Row],[Dt_Customer]]</f>
        <v>252</v>
      </c>
      <c r="AP1727" s="13">
        <f>Table13[[#This Row],[NumDealsPurchases]]/Table13[[#This Row],[Total Number of Purchases]]*100</f>
        <v>14.285714285714285</v>
      </c>
      <c r="AQ1727">
        <f>6-ROUNDUP(_xlfn.PERCENTRANK.INC(Table13[Recency],Table13[[#This Row],[Recency]])*5, 0)</f>
        <v>4</v>
      </c>
      <c r="AR1727">
        <f>ROUNDUP(_xlfn.PERCENTRANK.INC(Table13[Total Number of Purchases],Table13[[#This Row],[Total Number of Purchases]])*5,0)</f>
        <v>3</v>
      </c>
      <c r="AS1727">
        <f>ROUNDUP(_xlfn.PERCENTRANK.INC(Table13[Total Spend],Table13[[#This Row],[Total Spend]])*5,0)</f>
        <v>3</v>
      </c>
      <c r="AT1727" t="str">
        <f>Table13[[#This Row],[Recency Score]]&amp;Table13[[#This Row],[Frequency Score]]&amp;Table13[[#This Row],[Monetary Score]]</f>
        <v>433</v>
      </c>
      <c r="AU1727" t="str">
        <f t="shared" si="26"/>
        <v>Potential Loyalists</v>
      </c>
      <c r="AW1727" s="13">
        <f>DATEDIF(Table13[[#This Row],[Dt_Customer]], Snapshot_Date, "d")</f>
        <v>252</v>
      </c>
      <c r="AX1727" s="13">
        <f>Table13[[#This Row],[CL if today]]/365</f>
        <v>0.69041095890410964</v>
      </c>
      <c r="AY1727">
        <f>Table13[[#This Row],[Total Number of Purchases]]/Table13[[#This Row],[Corrected CL]]</f>
        <v>20.277777777777775</v>
      </c>
      <c r="AZ1727">
        <f>Table13[[#This Row],[Average Order Value (AOV)]]*Table13[[#This Row],[Freq per Year]]</f>
        <v>443.21428571428567</v>
      </c>
      <c r="BA1727">
        <f>Table13[[#This Row],[Total Spend]]/Table13[[#This Row],[Corrected CL]]</f>
        <v>443.21428571428567</v>
      </c>
      <c r="BB1727">
        <v>1797.4801587301586</v>
      </c>
      <c r="BC1727" s="1">
        <f>Table13[[#This Row],[Dt_Customer]]+Table13[[#This Row],[Recency]]</f>
        <v>41684</v>
      </c>
      <c r="BD1727" s="16" t="str">
        <f>IF(COUNTIF(A:A, A1727) &gt; 1, "Duplicate", "Unique")</f>
        <v>Unique</v>
      </c>
    </row>
    <row r="1728" spans="1:56" x14ac:dyDescent="0.3">
      <c r="A1728">
        <v>437</v>
      </c>
      <c r="B1728">
        <v>1976</v>
      </c>
      <c r="C1728" t="s">
        <v>41</v>
      </c>
      <c r="D1728" t="s">
        <v>29</v>
      </c>
      <c r="E1728">
        <v>75012</v>
      </c>
      <c r="F1728">
        <v>0</v>
      </c>
      <c r="G1728">
        <v>0</v>
      </c>
      <c r="H1728" s="1">
        <v>41664</v>
      </c>
      <c r="I1728">
        <v>41</v>
      </c>
      <c r="J1728">
        <v>294</v>
      </c>
      <c r="K1728">
        <v>142</v>
      </c>
      <c r="L1728">
        <v>218</v>
      </c>
      <c r="M1728">
        <v>164</v>
      </c>
      <c r="N1728">
        <v>58</v>
      </c>
      <c r="O1728">
        <v>151</v>
      </c>
      <c r="P1728">
        <f>IF(Table13[[#This Row],[MntWines]] = 0,"",Table13[[#This Row],[MntWines]])</f>
        <v>294</v>
      </c>
      <c r="Q1728">
        <f>IF(Table13[[#This Row],[MntFruits]] = 0, "",Table13[[#This Row],[MntFruits]])</f>
        <v>142</v>
      </c>
      <c r="R1728">
        <f>IF(Table13[[#This Row],[MntMeatProducts]] = 0, "",Table13[[#This Row],[MntMeatProducts]])</f>
        <v>218</v>
      </c>
      <c r="S1728">
        <f>IF(Table13[[#This Row],[MntFishProducts]] = 0, "",Table13[[#This Row],[MntFishProducts]])</f>
        <v>164</v>
      </c>
      <c r="T1728">
        <f>IF(Table13[[#This Row],[MntSweetProducts]] = 0, "",Table13[[#This Row],[MntSweetProducts]])</f>
        <v>58</v>
      </c>
      <c r="U1728">
        <f>IF(Table13[[#This Row],[MntGoldProds]] = 0, "",Table13[[#This Row],[MntGoldProds]])</f>
        <v>151</v>
      </c>
      <c r="V1728">
        <v>1</v>
      </c>
      <c r="W1728">
        <v>3</v>
      </c>
      <c r="X1728">
        <v>8</v>
      </c>
      <c r="Y1728">
        <v>11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 t="s">
        <v>36</v>
      </c>
      <c r="AI1728" s="13">
        <f>SUM(Table13[[#This Row],[MntWines]:[MntGoldProds]])</f>
        <v>1027</v>
      </c>
      <c r="AJ1728" s="13">
        <f>AVERAGE(Table13[[#This Row],[MntWines]:[MntGoldProds]])</f>
        <v>171.16666666666666</v>
      </c>
      <c r="AK1728">
        <f>IF(Table13[[#This Row],[Total Number of Purchases]]=0,0,Table13[[#This Row],[Total Spend]]/Table13[[#This Row],[Total Number of Purchases]])</f>
        <v>44.652173913043477</v>
      </c>
      <c r="AM1728">
        <f>SUM(Table13[[#This Row],[NumDealsPurchases]:[NumStorePurchases]])</f>
        <v>23</v>
      </c>
      <c r="AN1728" s="14">
        <f>Snapshot_Date-Table13[[#This Row],[Dt_Customer]]</f>
        <v>252</v>
      </c>
      <c r="AP1728" s="13">
        <f>Table13[[#This Row],[NumDealsPurchases]]/Table13[[#This Row],[Total Number of Purchases]]*100</f>
        <v>4.3478260869565215</v>
      </c>
      <c r="AQ1728">
        <f>6-ROUNDUP(_xlfn.PERCENTRANK.INC(Table13[Recency],Table13[[#This Row],[Recency]])*5, 0)</f>
        <v>3</v>
      </c>
      <c r="AR1728">
        <f>ROUNDUP(_xlfn.PERCENTRANK.INC(Table13[Total Number of Purchases],Table13[[#This Row],[Total Number of Purchases]])*5,0)</f>
        <v>5</v>
      </c>
      <c r="AS1728">
        <f>ROUNDUP(_xlfn.PERCENTRANK.INC(Table13[Total Spend],Table13[[#This Row],[Total Spend]])*5,0)</f>
        <v>4</v>
      </c>
      <c r="AT1728" t="str">
        <f>Table13[[#This Row],[Recency Score]]&amp;Table13[[#This Row],[Frequency Score]]&amp;Table13[[#This Row],[Monetary Score]]</f>
        <v>354</v>
      </c>
      <c r="AU1728" t="str">
        <f t="shared" si="26"/>
        <v>Frequent Buyers</v>
      </c>
      <c r="AW1728" s="13">
        <f>DATEDIF(Table13[[#This Row],[Dt_Customer]], Snapshot_Date, "d")</f>
        <v>252</v>
      </c>
      <c r="AX1728" s="13">
        <f>Table13[[#This Row],[CL if today]]/365</f>
        <v>0.69041095890410964</v>
      </c>
      <c r="AY1728">
        <f>Table13[[#This Row],[Total Number of Purchases]]/Table13[[#This Row],[Corrected CL]]</f>
        <v>33.313492063492063</v>
      </c>
      <c r="AZ1728">
        <f>Table13[[#This Row],[Average Order Value (AOV)]]*Table13[[#This Row],[Freq per Year]]</f>
        <v>1487.5198412698412</v>
      </c>
      <c r="BA1728">
        <f>Table13[[#This Row],[Total Spend]]/Table13[[#This Row],[Corrected CL]]</f>
        <v>1487.5198412698412</v>
      </c>
      <c r="BB1728">
        <v>1216.185770750988</v>
      </c>
      <c r="BC1728" s="1">
        <f>Table13[[#This Row],[Dt_Customer]]+Table13[[#This Row],[Recency]]</f>
        <v>41705</v>
      </c>
      <c r="BD1728" s="16" t="str">
        <f>IF(COUNTIF(A:A, A1728) &gt; 1, "Duplicate", "Unique")</f>
        <v>Unique</v>
      </c>
    </row>
    <row r="1729" spans="1:56" x14ac:dyDescent="0.3">
      <c r="A1729">
        <v>7270</v>
      </c>
      <c r="B1729">
        <v>1981</v>
      </c>
      <c r="C1729" t="s">
        <v>28</v>
      </c>
      <c r="D1729" t="s">
        <v>29</v>
      </c>
      <c r="E1729">
        <v>56981</v>
      </c>
      <c r="F1729">
        <v>0</v>
      </c>
      <c r="G1729">
        <v>0</v>
      </c>
      <c r="H1729" s="1">
        <v>41664</v>
      </c>
      <c r="I1729">
        <v>91</v>
      </c>
      <c r="J1729">
        <v>908</v>
      </c>
      <c r="K1729">
        <v>48</v>
      </c>
      <c r="L1729">
        <v>217</v>
      </c>
      <c r="M1729">
        <v>32</v>
      </c>
      <c r="N1729">
        <v>12</v>
      </c>
      <c r="O1729">
        <v>24</v>
      </c>
      <c r="P1729">
        <f>IF(Table13[[#This Row],[MntWines]] = 0,"",Table13[[#This Row],[MntWines]])</f>
        <v>908</v>
      </c>
      <c r="Q1729">
        <f>IF(Table13[[#This Row],[MntFruits]] = 0, "",Table13[[#This Row],[MntFruits]])</f>
        <v>48</v>
      </c>
      <c r="R1729">
        <f>IF(Table13[[#This Row],[MntMeatProducts]] = 0, "",Table13[[#This Row],[MntMeatProducts]])</f>
        <v>217</v>
      </c>
      <c r="S1729">
        <f>IF(Table13[[#This Row],[MntFishProducts]] = 0, "",Table13[[#This Row],[MntFishProducts]])</f>
        <v>32</v>
      </c>
      <c r="T1729">
        <f>IF(Table13[[#This Row],[MntSweetProducts]] = 0, "",Table13[[#This Row],[MntSweetProducts]])</f>
        <v>12</v>
      </c>
      <c r="U1729">
        <f>IF(Table13[[#This Row],[MntGoldProds]] = 0, "",Table13[[#This Row],[MntGoldProds]])</f>
        <v>24</v>
      </c>
      <c r="V1729">
        <v>1</v>
      </c>
      <c r="W1729">
        <v>2</v>
      </c>
      <c r="X1729">
        <v>3</v>
      </c>
      <c r="Y1729">
        <v>13</v>
      </c>
      <c r="Z1729">
        <v>6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 t="s">
        <v>43</v>
      </c>
      <c r="AI1729" s="13">
        <f>SUM(Table13[[#This Row],[MntWines]:[MntGoldProds]])</f>
        <v>1241</v>
      </c>
      <c r="AJ1729" s="13">
        <f>AVERAGE(Table13[[#This Row],[MntWines]:[MntGoldProds]])</f>
        <v>206.83333333333334</v>
      </c>
      <c r="AK1729">
        <f>IF(Table13[[#This Row],[Total Number of Purchases]]=0,0,Table13[[#This Row],[Total Spend]]/Table13[[#This Row],[Total Number of Purchases]])</f>
        <v>65.315789473684205</v>
      </c>
      <c r="AM1729">
        <f>SUM(Table13[[#This Row],[NumDealsPurchases]:[NumStorePurchases]])</f>
        <v>19</v>
      </c>
      <c r="AN1729" s="14">
        <f>Snapshot_Date-Table13[[#This Row],[Dt_Customer]]</f>
        <v>252</v>
      </c>
      <c r="AP1729" s="13">
        <f>Table13[[#This Row],[NumDealsPurchases]]/Table13[[#This Row],[Total Number of Purchases]]*100</f>
        <v>5.2631578947368416</v>
      </c>
      <c r="AQ1729">
        <f>6-ROUNDUP(_xlfn.PERCENTRANK.INC(Table13[Recency],Table13[[#This Row],[Recency]])*5, 0)</f>
        <v>1</v>
      </c>
      <c r="AR1729">
        <f>ROUNDUP(_xlfn.PERCENTRANK.INC(Table13[Total Number of Purchases],Table13[[#This Row],[Total Number of Purchases]])*5,0)</f>
        <v>4</v>
      </c>
      <c r="AS1729">
        <f>ROUNDUP(_xlfn.PERCENTRANK.INC(Table13[Total Spend],Table13[[#This Row],[Total Spend]])*5,0)</f>
        <v>5</v>
      </c>
      <c r="AT1729" t="str">
        <f>Table13[[#This Row],[Recency Score]]&amp;Table13[[#This Row],[Frequency Score]]&amp;Table13[[#This Row],[Monetary Score]]</f>
        <v>145</v>
      </c>
      <c r="AU1729" t="str">
        <f t="shared" si="26"/>
        <v>Big Spenders</v>
      </c>
      <c r="AW1729" s="13">
        <f>DATEDIF(Table13[[#This Row],[Dt_Customer]], Snapshot_Date, "d")</f>
        <v>252</v>
      </c>
      <c r="AX1729" s="13">
        <f>Table13[[#This Row],[CL if today]]/365</f>
        <v>0.69041095890410964</v>
      </c>
      <c r="AY1729">
        <f>Table13[[#This Row],[Total Number of Purchases]]/Table13[[#This Row],[Corrected CL]]</f>
        <v>27.519841269841269</v>
      </c>
      <c r="AZ1729">
        <f>Table13[[#This Row],[Average Order Value (AOV)]]*Table13[[#This Row],[Freq per Year]]</f>
        <v>1797.4801587301586</v>
      </c>
      <c r="BA1729">
        <f>Table13[[#This Row],[Total Spend]]/Table13[[#This Row],[Corrected CL]]</f>
        <v>1797.4801587301586</v>
      </c>
      <c r="BB1729">
        <v>102.0275590551181</v>
      </c>
      <c r="BC1729" s="1">
        <f>Table13[[#This Row],[Dt_Customer]]+Table13[[#This Row],[Recency]]</f>
        <v>41755</v>
      </c>
      <c r="BD1729" s="16" t="str">
        <f>IF(COUNTIF(A:A, A1729) &gt; 1, "Duplicate", "Unique")</f>
        <v>Unique</v>
      </c>
    </row>
    <row r="1730" spans="1:56" x14ac:dyDescent="0.3">
      <c r="A1730">
        <v>8233</v>
      </c>
      <c r="B1730">
        <v>1950</v>
      </c>
      <c r="C1730" t="s">
        <v>41</v>
      </c>
      <c r="D1730" t="s">
        <v>42</v>
      </c>
      <c r="E1730">
        <v>64866</v>
      </c>
      <c r="F1730">
        <v>0</v>
      </c>
      <c r="G1730">
        <v>1</v>
      </c>
      <c r="H1730" s="1">
        <v>41665</v>
      </c>
      <c r="I1730">
        <v>9</v>
      </c>
      <c r="J1730">
        <v>508</v>
      </c>
      <c r="K1730">
        <v>5</v>
      </c>
      <c r="L1730">
        <v>21</v>
      </c>
      <c r="M1730">
        <v>7</v>
      </c>
      <c r="N1730">
        <v>5</v>
      </c>
      <c r="O1730">
        <v>10</v>
      </c>
      <c r="P1730">
        <f>IF(Table13[[#This Row],[MntWines]] = 0,"",Table13[[#This Row],[MntWines]])</f>
        <v>508</v>
      </c>
      <c r="Q1730">
        <f>IF(Table13[[#This Row],[MntFruits]] = 0, "",Table13[[#This Row],[MntFruits]])</f>
        <v>5</v>
      </c>
      <c r="R1730">
        <f>IF(Table13[[#This Row],[MntMeatProducts]] = 0, "",Table13[[#This Row],[MntMeatProducts]])</f>
        <v>21</v>
      </c>
      <c r="S1730">
        <f>IF(Table13[[#This Row],[MntFishProducts]] = 0, "",Table13[[#This Row],[MntFishProducts]])</f>
        <v>7</v>
      </c>
      <c r="T1730">
        <f>IF(Table13[[#This Row],[MntSweetProducts]] = 0, "",Table13[[#This Row],[MntSweetProducts]])</f>
        <v>5</v>
      </c>
      <c r="U1730">
        <f>IF(Table13[[#This Row],[MntGoldProds]] = 0, "",Table13[[#This Row],[MntGoldProds]])</f>
        <v>10</v>
      </c>
      <c r="V1730">
        <v>4</v>
      </c>
      <c r="W1730">
        <v>7</v>
      </c>
      <c r="X1730">
        <v>3</v>
      </c>
      <c r="Y1730">
        <v>7</v>
      </c>
      <c r="Z1730">
        <v>5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 t="s">
        <v>32</v>
      </c>
      <c r="AI1730" s="13">
        <f>SUM(Table13[[#This Row],[MntWines]:[MntGoldProds]])</f>
        <v>556</v>
      </c>
      <c r="AJ1730" s="13">
        <f>AVERAGE(Table13[[#This Row],[MntWines]:[MntGoldProds]])</f>
        <v>92.666666666666671</v>
      </c>
      <c r="AK1730">
        <f>IF(Table13[[#This Row],[Total Number of Purchases]]=0,0,Table13[[#This Row],[Total Spend]]/Table13[[#This Row],[Total Number of Purchases]])</f>
        <v>26.476190476190474</v>
      </c>
      <c r="AM1730">
        <f>SUM(Table13[[#This Row],[NumDealsPurchases]:[NumStorePurchases]])</f>
        <v>21</v>
      </c>
      <c r="AN1730" s="14">
        <f>Snapshot_Date-Table13[[#This Row],[Dt_Customer]]</f>
        <v>251</v>
      </c>
      <c r="AP1730" s="13">
        <f>Table13[[#This Row],[NumDealsPurchases]]/Table13[[#This Row],[Total Number of Purchases]]*100</f>
        <v>19.047619047619047</v>
      </c>
      <c r="AQ1730">
        <f>6-ROUNDUP(_xlfn.PERCENTRANK.INC(Table13[Recency],Table13[[#This Row],[Recency]])*5, 0)</f>
        <v>5</v>
      </c>
      <c r="AR1730">
        <f>ROUNDUP(_xlfn.PERCENTRANK.INC(Table13[Total Number of Purchases],Table13[[#This Row],[Total Number of Purchases]])*5,0)</f>
        <v>4</v>
      </c>
      <c r="AS1730">
        <f>ROUNDUP(_xlfn.PERCENTRANK.INC(Table13[Total Spend],Table13[[#This Row],[Total Spend]])*5,0)</f>
        <v>3</v>
      </c>
      <c r="AT1730" t="str">
        <f>Table13[[#This Row],[Recency Score]]&amp;Table13[[#This Row],[Frequency Score]]&amp;Table13[[#This Row],[Monetary Score]]</f>
        <v>543</v>
      </c>
      <c r="AU1730" t="str">
        <f t="shared" ref="AU1730:AU1793" si="27">IF(AT1730="555","Champions",
IF(AND(LEFT(AT1730,1)="5", MID(AT1730,2,1)&gt;="3"),"Loyal Customers",
IF(MID(AT1730,2,1)="5","Frequent Buyers",
IF(RIGHT(AT1730,1)="5","Big Spenders",
IF(LEFT(AT1730,1)="4","Potential Loyalists",
IF(LEFT(AT1730,1)="3","Needs Attention",
IF(LEFT(AT1730,1)="2","About to Sleep",
IF(LEFT(AT1730,1)="1","Lost",
IF(LEFT(AT1730,1)&lt;="2","At Risk","Others")))))))))</f>
        <v>Loyal Customers</v>
      </c>
      <c r="AW1730" s="13">
        <f>DATEDIF(Table13[[#This Row],[Dt_Customer]], Snapshot_Date, "d")</f>
        <v>251</v>
      </c>
      <c r="AX1730" s="13">
        <f>Table13[[#This Row],[CL if today]]/365</f>
        <v>0.68767123287671228</v>
      </c>
      <c r="AY1730">
        <f>Table13[[#This Row],[Total Number of Purchases]]/Table13[[#This Row],[Corrected CL]]</f>
        <v>30.537848605577693</v>
      </c>
      <c r="AZ1730">
        <f>Table13[[#This Row],[Average Order Value (AOV)]]*Table13[[#This Row],[Freq per Year]]</f>
        <v>808.5258964143427</v>
      </c>
      <c r="BA1730">
        <f>Table13[[#This Row],[Total Spend]]/Table13[[#This Row],[Corrected CL]]</f>
        <v>808.5258964143427</v>
      </c>
      <c r="BB1730">
        <v>58.167330677290842</v>
      </c>
      <c r="BC1730" s="1">
        <f>Table13[[#This Row],[Dt_Customer]]+Table13[[#This Row],[Recency]]</f>
        <v>41674</v>
      </c>
      <c r="BD1730" s="16" t="str">
        <f>IF(COUNTIF(A:A, A1730) &gt; 1, "Duplicate", "Unique")</f>
        <v>Unique</v>
      </c>
    </row>
    <row r="1731" spans="1:56" x14ac:dyDescent="0.3">
      <c r="A1731">
        <v>4964</v>
      </c>
      <c r="B1731">
        <v>1958</v>
      </c>
      <c r="C1731" t="s">
        <v>37</v>
      </c>
      <c r="D1731" t="s">
        <v>35</v>
      </c>
      <c r="E1731">
        <v>74250</v>
      </c>
      <c r="F1731">
        <v>0</v>
      </c>
      <c r="G1731">
        <v>0</v>
      </c>
      <c r="H1731" s="1">
        <v>41665</v>
      </c>
      <c r="I1731">
        <v>90</v>
      </c>
      <c r="J1731">
        <v>680</v>
      </c>
      <c r="K1731">
        <v>11</v>
      </c>
      <c r="L1731">
        <v>392</v>
      </c>
      <c r="M1731">
        <v>75</v>
      </c>
      <c r="N1731">
        <v>0</v>
      </c>
      <c r="O1731">
        <v>0</v>
      </c>
      <c r="P1731">
        <f>IF(Table13[[#This Row],[MntWines]] = 0,"",Table13[[#This Row],[MntWines]])</f>
        <v>680</v>
      </c>
      <c r="Q1731">
        <f>IF(Table13[[#This Row],[MntFruits]] = 0, "",Table13[[#This Row],[MntFruits]])</f>
        <v>11</v>
      </c>
      <c r="R1731">
        <f>IF(Table13[[#This Row],[MntMeatProducts]] = 0, "",Table13[[#This Row],[MntMeatProducts]])</f>
        <v>392</v>
      </c>
      <c r="S1731">
        <f>IF(Table13[[#This Row],[MntFishProducts]] = 0, "",Table13[[#This Row],[MntFishProducts]])</f>
        <v>75</v>
      </c>
      <c r="T1731" t="str">
        <f>IF(Table13[[#This Row],[MntSweetProducts]] = 0, "",Table13[[#This Row],[MntSweetProducts]])</f>
        <v/>
      </c>
      <c r="U1731" t="str">
        <f>IF(Table13[[#This Row],[MntGoldProds]] = 0, "",Table13[[#This Row],[MntGoldProds]])</f>
        <v/>
      </c>
      <c r="V1731">
        <v>1</v>
      </c>
      <c r="W1731">
        <v>2</v>
      </c>
      <c r="X1731">
        <v>11</v>
      </c>
      <c r="Y1731">
        <v>4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32</v>
      </c>
      <c r="AI1731" s="13">
        <f>SUM(Table13[[#This Row],[MntWines]:[MntGoldProds]])</f>
        <v>1158</v>
      </c>
      <c r="AJ1731" s="13">
        <f>AVERAGE(Table13[[#This Row],[MntWines]:[MntGoldProds]])</f>
        <v>193</v>
      </c>
      <c r="AK1731">
        <f>IF(Table13[[#This Row],[Total Number of Purchases]]=0,0,Table13[[#This Row],[Total Spend]]/Table13[[#This Row],[Total Number of Purchases]])</f>
        <v>64.333333333333329</v>
      </c>
      <c r="AM1731">
        <f>SUM(Table13[[#This Row],[NumDealsPurchases]:[NumStorePurchases]])</f>
        <v>18</v>
      </c>
      <c r="AN1731" s="14">
        <f>Snapshot_Date-Table13[[#This Row],[Dt_Customer]]</f>
        <v>251</v>
      </c>
      <c r="AP1731" s="13">
        <f>Table13[[#This Row],[NumDealsPurchases]]/Table13[[#This Row],[Total Number of Purchases]]*100</f>
        <v>5.5555555555555554</v>
      </c>
      <c r="AQ1731">
        <f>6-ROUNDUP(_xlfn.PERCENTRANK.INC(Table13[Recency],Table13[[#This Row],[Recency]])*5, 0)</f>
        <v>1</v>
      </c>
      <c r="AR1731">
        <f>ROUNDUP(_xlfn.PERCENTRANK.INC(Table13[Total Number of Purchases],Table13[[#This Row],[Total Number of Purchases]])*5,0)</f>
        <v>4</v>
      </c>
      <c r="AS1731">
        <f>ROUNDUP(_xlfn.PERCENTRANK.INC(Table13[Total Spend],Table13[[#This Row],[Total Spend]])*5,0)</f>
        <v>4</v>
      </c>
      <c r="AT1731" t="str">
        <f>Table13[[#This Row],[Recency Score]]&amp;Table13[[#This Row],[Frequency Score]]&amp;Table13[[#This Row],[Monetary Score]]</f>
        <v>144</v>
      </c>
      <c r="AU1731" t="str">
        <f t="shared" si="27"/>
        <v>Lost</v>
      </c>
      <c r="AW1731" s="13">
        <f>DATEDIF(Table13[[#This Row],[Dt_Customer]], Snapshot_Date, "d")</f>
        <v>251</v>
      </c>
      <c r="AX1731" s="13">
        <f>Table13[[#This Row],[CL if today]]/365</f>
        <v>0.68767123287671228</v>
      </c>
      <c r="AY1731">
        <f>Table13[[#This Row],[Total Number of Purchases]]/Table13[[#This Row],[Corrected CL]]</f>
        <v>26.17529880478088</v>
      </c>
      <c r="AZ1731">
        <f>Table13[[#This Row],[Average Order Value (AOV)]]*Table13[[#This Row],[Freq per Year]]</f>
        <v>1683.9442231075698</v>
      </c>
      <c r="BA1731">
        <f>Table13[[#This Row],[Total Spend]]/Table13[[#This Row],[Corrected CL]]</f>
        <v>1683.9442231075698</v>
      </c>
      <c r="BB1731">
        <v>1306.468253968254</v>
      </c>
      <c r="BC1731" s="1">
        <f>Table13[[#This Row],[Dt_Customer]]+Table13[[#This Row],[Recency]]</f>
        <v>41755</v>
      </c>
      <c r="BD1731" s="16" t="str">
        <f>IF(COUNTIF(A:A, A1731) &gt; 1, "Duplicate", "Unique")</f>
        <v>Unique</v>
      </c>
    </row>
    <row r="1732" spans="1:56" x14ac:dyDescent="0.3">
      <c r="A1732">
        <v>10770</v>
      </c>
      <c r="B1732">
        <v>1959</v>
      </c>
      <c r="C1732" t="s">
        <v>28</v>
      </c>
      <c r="D1732" t="s">
        <v>33</v>
      </c>
      <c r="E1732">
        <v>65492</v>
      </c>
      <c r="F1732">
        <v>0</v>
      </c>
      <c r="G1732">
        <v>0</v>
      </c>
      <c r="H1732" s="1">
        <v>41665</v>
      </c>
      <c r="I1732">
        <v>73</v>
      </c>
      <c r="J1732">
        <v>247</v>
      </c>
      <c r="K1732">
        <v>161</v>
      </c>
      <c r="L1732">
        <v>295</v>
      </c>
      <c r="M1732">
        <v>210</v>
      </c>
      <c r="N1732">
        <v>85</v>
      </c>
      <c r="O1732">
        <v>47</v>
      </c>
      <c r="P1732">
        <f>IF(Table13[[#This Row],[MntWines]] = 0,"",Table13[[#This Row],[MntWines]])</f>
        <v>247</v>
      </c>
      <c r="Q1732">
        <f>IF(Table13[[#This Row],[MntFruits]] = 0, "",Table13[[#This Row],[MntFruits]])</f>
        <v>161</v>
      </c>
      <c r="R1732">
        <f>IF(Table13[[#This Row],[MntMeatProducts]] = 0, "",Table13[[#This Row],[MntMeatProducts]])</f>
        <v>295</v>
      </c>
      <c r="S1732">
        <f>IF(Table13[[#This Row],[MntFishProducts]] = 0, "",Table13[[#This Row],[MntFishProducts]])</f>
        <v>210</v>
      </c>
      <c r="T1732">
        <f>IF(Table13[[#This Row],[MntSweetProducts]] = 0, "",Table13[[#This Row],[MntSweetProducts]])</f>
        <v>85</v>
      </c>
      <c r="U1732">
        <f>IF(Table13[[#This Row],[MntGoldProds]] = 0, "",Table13[[#This Row],[MntGoldProds]])</f>
        <v>47</v>
      </c>
      <c r="V1732">
        <v>2</v>
      </c>
      <c r="W1732">
        <v>4</v>
      </c>
      <c r="X1732">
        <v>7</v>
      </c>
      <c r="Y1732">
        <v>13</v>
      </c>
      <c r="Z1732">
        <v>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 t="s">
        <v>32</v>
      </c>
      <c r="AI1732" s="13">
        <f>SUM(Table13[[#This Row],[MntWines]:[MntGoldProds]])</f>
        <v>1045</v>
      </c>
      <c r="AJ1732" s="13">
        <f>AVERAGE(Table13[[#This Row],[MntWines]:[MntGoldProds]])</f>
        <v>174.16666666666666</v>
      </c>
      <c r="AK1732">
        <f>IF(Table13[[#This Row],[Total Number of Purchases]]=0,0,Table13[[#This Row],[Total Spend]]/Table13[[#This Row],[Total Number of Purchases]])</f>
        <v>40.192307692307693</v>
      </c>
      <c r="AM1732">
        <f>SUM(Table13[[#This Row],[NumDealsPurchases]:[NumStorePurchases]])</f>
        <v>26</v>
      </c>
      <c r="AN1732" s="14">
        <f>Snapshot_Date-Table13[[#This Row],[Dt_Customer]]</f>
        <v>251</v>
      </c>
      <c r="AP1732" s="13">
        <f>Table13[[#This Row],[NumDealsPurchases]]/Table13[[#This Row],[Total Number of Purchases]]*100</f>
        <v>7.6923076923076925</v>
      </c>
      <c r="AQ1732">
        <f>6-ROUNDUP(_xlfn.PERCENTRANK.INC(Table13[Recency],Table13[[#This Row],[Recency]])*5, 0)</f>
        <v>2</v>
      </c>
      <c r="AR1732">
        <f>ROUNDUP(_xlfn.PERCENTRANK.INC(Table13[Total Number of Purchases],Table13[[#This Row],[Total Number of Purchases]])*5,0)</f>
        <v>5</v>
      </c>
      <c r="AS1732">
        <f>ROUNDUP(_xlfn.PERCENTRANK.INC(Table13[Total Spend],Table13[[#This Row],[Total Spend]])*5,0)</f>
        <v>4</v>
      </c>
      <c r="AT1732" t="str">
        <f>Table13[[#This Row],[Recency Score]]&amp;Table13[[#This Row],[Frequency Score]]&amp;Table13[[#This Row],[Monetary Score]]</f>
        <v>254</v>
      </c>
      <c r="AU1732" t="str">
        <f t="shared" si="27"/>
        <v>Frequent Buyers</v>
      </c>
      <c r="AW1732" s="13">
        <f>DATEDIF(Table13[[#This Row],[Dt_Customer]], Snapshot_Date, "d")</f>
        <v>251</v>
      </c>
      <c r="AX1732" s="13">
        <f>Table13[[#This Row],[CL if today]]/365</f>
        <v>0.68767123287671228</v>
      </c>
      <c r="AY1732">
        <f>Table13[[#This Row],[Total Number of Purchases]]/Table13[[#This Row],[Corrected CL]]</f>
        <v>37.808764940239044</v>
      </c>
      <c r="AZ1732">
        <f>Table13[[#This Row],[Average Order Value (AOV)]]*Table13[[#This Row],[Freq per Year]]</f>
        <v>1519.6215139442231</v>
      </c>
      <c r="BA1732">
        <f>Table13[[#This Row],[Total Spend]]/Table13[[#This Row],[Corrected CL]]</f>
        <v>1519.6215139442231</v>
      </c>
      <c r="BB1732">
        <v>396.86507936507934</v>
      </c>
      <c r="BC1732" s="1">
        <f>Table13[[#This Row],[Dt_Customer]]+Table13[[#This Row],[Recency]]</f>
        <v>41738</v>
      </c>
      <c r="BD1732" s="16" t="str">
        <f>IF(COUNTIF(A:A, A1732) &gt; 1, "Duplicate", "Unique")</f>
        <v>Unique</v>
      </c>
    </row>
    <row r="1733" spans="1:56" x14ac:dyDescent="0.3">
      <c r="A1733">
        <v>9671</v>
      </c>
      <c r="B1733">
        <v>1968</v>
      </c>
      <c r="C1733" t="s">
        <v>28</v>
      </c>
      <c r="D1733" t="s">
        <v>33</v>
      </c>
      <c r="E1733">
        <v>19514</v>
      </c>
      <c r="F1733">
        <v>1</v>
      </c>
      <c r="G1733">
        <v>1</v>
      </c>
      <c r="H1733" s="1">
        <v>41665</v>
      </c>
      <c r="I1733">
        <v>47</v>
      </c>
      <c r="J1733">
        <v>14</v>
      </c>
      <c r="K1733">
        <v>3</v>
      </c>
      <c r="L1733">
        <v>21</v>
      </c>
      <c r="M1733">
        <v>2</v>
      </c>
      <c r="N1733">
        <v>1</v>
      </c>
      <c r="O1733">
        <v>28</v>
      </c>
      <c r="P1733">
        <f>IF(Table13[[#This Row],[MntWines]] = 0,"",Table13[[#This Row],[MntWines]])</f>
        <v>14</v>
      </c>
      <c r="Q1733">
        <f>IF(Table13[[#This Row],[MntFruits]] = 0, "",Table13[[#This Row],[MntFruits]])</f>
        <v>3</v>
      </c>
      <c r="R1733">
        <f>IF(Table13[[#This Row],[MntMeatProducts]] = 0, "",Table13[[#This Row],[MntMeatProducts]])</f>
        <v>21</v>
      </c>
      <c r="S1733">
        <f>IF(Table13[[#This Row],[MntFishProducts]] = 0, "",Table13[[#This Row],[MntFishProducts]])</f>
        <v>2</v>
      </c>
      <c r="T1733">
        <f>IF(Table13[[#This Row],[MntSweetProducts]] = 0, "",Table13[[#This Row],[MntSweetProducts]])</f>
        <v>1</v>
      </c>
      <c r="U1733">
        <f>IF(Table13[[#This Row],[MntGoldProds]] = 0, "",Table13[[#This Row],[MntGoldProds]])</f>
        <v>28</v>
      </c>
      <c r="V1733">
        <v>4</v>
      </c>
      <c r="W1733">
        <v>3</v>
      </c>
      <c r="X1733">
        <v>1</v>
      </c>
      <c r="Y1733">
        <v>2</v>
      </c>
      <c r="Z1733">
        <v>8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1</v>
      </c>
      <c r="AG1733">
        <v>0</v>
      </c>
      <c r="AH1733" t="s">
        <v>30</v>
      </c>
      <c r="AI1733" s="13">
        <f>SUM(Table13[[#This Row],[MntWines]:[MntGoldProds]])</f>
        <v>69</v>
      </c>
      <c r="AJ1733" s="13">
        <f>AVERAGE(Table13[[#This Row],[MntWines]:[MntGoldProds]])</f>
        <v>11.5</v>
      </c>
      <c r="AK1733">
        <f>IF(Table13[[#This Row],[Total Number of Purchases]]=0,0,Table13[[#This Row],[Total Spend]]/Table13[[#This Row],[Total Number of Purchases]])</f>
        <v>6.9</v>
      </c>
      <c r="AM1733">
        <f>SUM(Table13[[#This Row],[NumDealsPurchases]:[NumStorePurchases]])</f>
        <v>10</v>
      </c>
      <c r="AN1733" s="14">
        <f>Snapshot_Date-Table13[[#This Row],[Dt_Customer]]</f>
        <v>251</v>
      </c>
      <c r="AP1733" s="13">
        <f>Table13[[#This Row],[NumDealsPurchases]]/Table13[[#This Row],[Total Number of Purchases]]*100</f>
        <v>40</v>
      </c>
      <c r="AQ1733">
        <f>6-ROUNDUP(_xlfn.PERCENTRANK.INC(Table13[Recency],Table13[[#This Row],[Recency]])*5, 0)</f>
        <v>3</v>
      </c>
      <c r="AR1733">
        <f>ROUNDUP(_xlfn.PERCENTRANK.INC(Table13[Total Number of Purchases],Table13[[#This Row],[Total Number of Purchases]])*5,0)</f>
        <v>2</v>
      </c>
      <c r="AS1733">
        <f>ROUNDUP(_xlfn.PERCENTRANK.INC(Table13[Total Spend],Table13[[#This Row],[Total Spend]])*5,0)</f>
        <v>2</v>
      </c>
      <c r="AT1733" t="str">
        <f>Table13[[#This Row],[Recency Score]]&amp;Table13[[#This Row],[Frequency Score]]&amp;Table13[[#This Row],[Monetary Score]]</f>
        <v>322</v>
      </c>
      <c r="AU1733" t="str">
        <f t="shared" si="27"/>
        <v>Needs Attention</v>
      </c>
      <c r="AW1733" s="13">
        <f>DATEDIF(Table13[[#This Row],[Dt_Customer]], Snapshot_Date, "d")</f>
        <v>251</v>
      </c>
      <c r="AX1733" s="13">
        <f>Table13[[#This Row],[CL if today]]/365</f>
        <v>0.68767123287671228</v>
      </c>
      <c r="AY1733">
        <f>Table13[[#This Row],[Total Number of Purchases]]/Table13[[#This Row],[Corrected CL]]</f>
        <v>14.54183266932271</v>
      </c>
      <c r="AZ1733">
        <f>Table13[[#This Row],[Average Order Value (AOV)]]*Table13[[#This Row],[Freq per Year]]</f>
        <v>100.33864541832671</v>
      </c>
      <c r="BA1733">
        <f>Table13[[#This Row],[Total Spend]]/Table13[[#This Row],[Corrected CL]]</f>
        <v>100.33864541832671</v>
      </c>
      <c r="BB1733">
        <v>1683.9442231075698</v>
      </c>
      <c r="BC1733" s="1">
        <f>Table13[[#This Row],[Dt_Customer]]+Table13[[#This Row],[Recency]]</f>
        <v>41712</v>
      </c>
      <c r="BD1733" s="16" t="str">
        <f>IF(COUNTIF(A:A, A1733) &gt; 1, "Duplicate", "Unique")</f>
        <v>Unique</v>
      </c>
    </row>
    <row r="1734" spans="1:56" x14ac:dyDescent="0.3">
      <c r="A1734">
        <v>8975</v>
      </c>
      <c r="B1734">
        <v>1968</v>
      </c>
      <c r="C1734" t="s">
        <v>28</v>
      </c>
      <c r="D1734" t="s">
        <v>33</v>
      </c>
      <c r="E1734">
        <v>19514</v>
      </c>
      <c r="F1734">
        <v>1</v>
      </c>
      <c r="G1734">
        <v>1</v>
      </c>
      <c r="H1734" s="1">
        <v>41665</v>
      </c>
      <c r="I1734">
        <v>47</v>
      </c>
      <c r="J1734">
        <v>14</v>
      </c>
      <c r="K1734">
        <v>3</v>
      </c>
      <c r="L1734">
        <v>21</v>
      </c>
      <c r="M1734">
        <v>2</v>
      </c>
      <c r="N1734">
        <v>1</v>
      </c>
      <c r="O1734">
        <v>28</v>
      </c>
      <c r="P1734">
        <f>IF(Table13[[#This Row],[MntWines]] = 0,"",Table13[[#This Row],[MntWines]])</f>
        <v>14</v>
      </c>
      <c r="Q1734">
        <f>IF(Table13[[#This Row],[MntFruits]] = 0, "",Table13[[#This Row],[MntFruits]])</f>
        <v>3</v>
      </c>
      <c r="R1734">
        <f>IF(Table13[[#This Row],[MntMeatProducts]] = 0, "",Table13[[#This Row],[MntMeatProducts]])</f>
        <v>21</v>
      </c>
      <c r="S1734">
        <f>IF(Table13[[#This Row],[MntFishProducts]] = 0, "",Table13[[#This Row],[MntFishProducts]])</f>
        <v>2</v>
      </c>
      <c r="T1734">
        <f>IF(Table13[[#This Row],[MntSweetProducts]] = 0, "",Table13[[#This Row],[MntSweetProducts]])</f>
        <v>1</v>
      </c>
      <c r="U1734">
        <f>IF(Table13[[#This Row],[MntGoldProds]] = 0, "",Table13[[#This Row],[MntGoldProds]])</f>
        <v>28</v>
      </c>
      <c r="V1734">
        <v>4</v>
      </c>
      <c r="W1734">
        <v>3</v>
      </c>
      <c r="X1734">
        <v>1</v>
      </c>
      <c r="Y1734">
        <v>2</v>
      </c>
      <c r="Z1734">
        <v>8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 t="s">
        <v>30</v>
      </c>
      <c r="AI1734" s="13">
        <f>SUM(Table13[[#This Row],[MntWines]:[MntGoldProds]])</f>
        <v>69</v>
      </c>
      <c r="AJ1734" s="13">
        <f>AVERAGE(Table13[[#This Row],[MntWines]:[MntGoldProds]])</f>
        <v>11.5</v>
      </c>
      <c r="AK1734">
        <f>IF(Table13[[#This Row],[Total Number of Purchases]]=0,0,Table13[[#This Row],[Total Spend]]/Table13[[#This Row],[Total Number of Purchases]])</f>
        <v>6.9</v>
      </c>
      <c r="AM1734">
        <f>SUM(Table13[[#This Row],[NumDealsPurchases]:[NumStorePurchases]])</f>
        <v>10</v>
      </c>
      <c r="AN1734" s="14">
        <f>Snapshot_Date-Table13[[#This Row],[Dt_Customer]]</f>
        <v>251</v>
      </c>
      <c r="AP1734" s="13">
        <f>Table13[[#This Row],[NumDealsPurchases]]/Table13[[#This Row],[Total Number of Purchases]]*100</f>
        <v>40</v>
      </c>
      <c r="AQ1734">
        <f>6-ROUNDUP(_xlfn.PERCENTRANK.INC(Table13[Recency],Table13[[#This Row],[Recency]])*5, 0)</f>
        <v>3</v>
      </c>
      <c r="AR1734">
        <f>ROUNDUP(_xlfn.PERCENTRANK.INC(Table13[Total Number of Purchases],Table13[[#This Row],[Total Number of Purchases]])*5,0)</f>
        <v>2</v>
      </c>
      <c r="AS1734">
        <f>ROUNDUP(_xlfn.PERCENTRANK.INC(Table13[Total Spend],Table13[[#This Row],[Total Spend]])*5,0)</f>
        <v>2</v>
      </c>
      <c r="AT1734" t="str">
        <f>Table13[[#This Row],[Recency Score]]&amp;Table13[[#This Row],[Frequency Score]]&amp;Table13[[#This Row],[Monetary Score]]</f>
        <v>322</v>
      </c>
      <c r="AU1734" t="str">
        <f t="shared" si="27"/>
        <v>Needs Attention</v>
      </c>
      <c r="AW1734" s="13">
        <f>DATEDIF(Table13[[#This Row],[Dt_Customer]], Snapshot_Date, "d")</f>
        <v>251</v>
      </c>
      <c r="AX1734" s="13">
        <f>Table13[[#This Row],[CL if today]]/365</f>
        <v>0.68767123287671228</v>
      </c>
      <c r="AY1734">
        <f>Table13[[#This Row],[Total Number of Purchases]]/Table13[[#This Row],[Corrected CL]]</f>
        <v>14.54183266932271</v>
      </c>
      <c r="AZ1734">
        <f>Table13[[#This Row],[Average Order Value (AOV)]]*Table13[[#This Row],[Freq per Year]]</f>
        <v>100.33864541832671</v>
      </c>
      <c r="BA1734">
        <f>Table13[[#This Row],[Total Spend]]/Table13[[#This Row],[Corrected CL]]</f>
        <v>100.33864541832671</v>
      </c>
      <c r="BB1734">
        <v>443.21428571428567</v>
      </c>
      <c r="BC1734" s="1">
        <f>Table13[[#This Row],[Dt_Customer]]+Table13[[#This Row],[Recency]]</f>
        <v>41712</v>
      </c>
      <c r="BD1734" s="16" t="str">
        <f>IF(COUNTIF(A:A, A1734) &gt; 1, "Duplicate", "Unique")</f>
        <v>Unique</v>
      </c>
    </row>
    <row r="1735" spans="1:56" x14ac:dyDescent="0.3">
      <c r="A1735">
        <v>3436</v>
      </c>
      <c r="B1735">
        <v>1969</v>
      </c>
      <c r="C1735" t="s">
        <v>28</v>
      </c>
      <c r="D1735" t="s">
        <v>33</v>
      </c>
      <c r="E1735">
        <v>14045</v>
      </c>
      <c r="F1735">
        <v>1</v>
      </c>
      <c r="G1735">
        <v>0</v>
      </c>
      <c r="H1735" s="1">
        <v>41665</v>
      </c>
      <c r="I1735">
        <v>24</v>
      </c>
      <c r="J1735">
        <v>11</v>
      </c>
      <c r="K1735">
        <v>0</v>
      </c>
      <c r="L1735">
        <v>5</v>
      </c>
      <c r="M1735">
        <v>2</v>
      </c>
      <c r="N1735">
        <v>1</v>
      </c>
      <c r="O1735">
        <v>1</v>
      </c>
      <c r="P1735">
        <f>IF(Table13[[#This Row],[MntWines]] = 0,"",Table13[[#This Row],[MntWines]])</f>
        <v>11</v>
      </c>
      <c r="Q1735" t="str">
        <f>IF(Table13[[#This Row],[MntFruits]] = 0, "",Table13[[#This Row],[MntFruits]])</f>
        <v/>
      </c>
      <c r="R1735">
        <f>IF(Table13[[#This Row],[MntMeatProducts]] = 0, "",Table13[[#This Row],[MntMeatProducts]])</f>
        <v>5</v>
      </c>
      <c r="S1735">
        <f>IF(Table13[[#This Row],[MntFishProducts]] = 0, "",Table13[[#This Row],[MntFishProducts]])</f>
        <v>2</v>
      </c>
      <c r="T1735">
        <f>IF(Table13[[#This Row],[MntSweetProducts]] = 0, "",Table13[[#This Row],[MntSweetProducts]])</f>
        <v>1</v>
      </c>
      <c r="U1735">
        <f>IF(Table13[[#This Row],[MntGoldProds]] = 0, "",Table13[[#This Row],[MntGoldProds]])</f>
        <v>1</v>
      </c>
      <c r="V1735">
        <v>1</v>
      </c>
      <c r="W1735">
        <v>1</v>
      </c>
      <c r="X1735">
        <v>0</v>
      </c>
      <c r="Y1735">
        <v>3</v>
      </c>
      <c r="Z1735">
        <v>7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">
        <v>30</v>
      </c>
      <c r="AI1735" s="13">
        <f>SUM(Table13[[#This Row],[MntWines]:[MntGoldProds]])</f>
        <v>20</v>
      </c>
      <c r="AJ1735" s="13">
        <f>AVERAGE(Table13[[#This Row],[MntWines]:[MntGoldProds]])</f>
        <v>3.3333333333333335</v>
      </c>
      <c r="AK1735">
        <f>IF(Table13[[#This Row],[Total Number of Purchases]]=0,0,Table13[[#This Row],[Total Spend]]/Table13[[#This Row],[Total Number of Purchases]])</f>
        <v>4</v>
      </c>
      <c r="AM1735">
        <f>SUM(Table13[[#This Row],[NumDealsPurchases]:[NumStorePurchases]])</f>
        <v>5</v>
      </c>
      <c r="AN1735" s="14">
        <f>Snapshot_Date-Table13[[#This Row],[Dt_Customer]]</f>
        <v>251</v>
      </c>
      <c r="AP1735" s="13">
        <f>Table13[[#This Row],[NumDealsPurchases]]/Table13[[#This Row],[Total Number of Purchases]]*100</f>
        <v>20</v>
      </c>
      <c r="AQ1735">
        <f>6-ROUNDUP(_xlfn.PERCENTRANK.INC(Table13[Recency],Table13[[#This Row],[Recency]])*5, 0)</f>
        <v>4</v>
      </c>
      <c r="AR1735">
        <f>ROUNDUP(_xlfn.PERCENTRANK.INC(Table13[Total Number of Purchases],Table13[[#This Row],[Total Number of Purchases]])*5,0)</f>
        <v>1</v>
      </c>
      <c r="AS1735">
        <f>ROUNDUP(_xlfn.PERCENTRANK.INC(Table13[Total Spend],Table13[[#This Row],[Total Spend]])*5,0)</f>
        <v>1</v>
      </c>
      <c r="AT1735" t="str">
        <f>Table13[[#This Row],[Recency Score]]&amp;Table13[[#This Row],[Frequency Score]]&amp;Table13[[#This Row],[Monetary Score]]</f>
        <v>411</v>
      </c>
      <c r="AU1735" t="str">
        <f t="shared" si="27"/>
        <v>Potential Loyalists</v>
      </c>
      <c r="AW1735" s="13">
        <f>DATEDIF(Table13[[#This Row],[Dt_Customer]], Snapshot_Date, "d")</f>
        <v>251</v>
      </c>
      <c r="AX1735" s="13">
        <f>Table13[[#This Row],[CL if today]]/365</f>
        <v>0.68767123287671228</v>
      </c>
      <c r="AY1735">
        <f>Table13[[#This Row],[Total Number of Purchases]]/Table13[[#This Row],[Corrected CL]]</f>
        <v>7.2709163346613552</v>
      </c>
      <c r="AZ1735">
        <f>Table13[[#This Row],[Average Order Value (AOV)]]*Table13[[#This Row],[Freq per Year]]</f>
        <v>29.083665338645421</v>
      </c>
      <c r="BA1735">
        <f>Table13[[#This Row],[Total Spend]]/Table13[[#This Row],[Corrected CL]]</f>
        <v>29.083665338645421</v>
      </c>
      <c r="BB1735">
        <v>1519.6215139442231</v>
      </c>
      <c r="BC1735" s="1">
        <f>Table13[[#This Row],[Dt_Customer]]+Table13[[#This Row],[Recency]]</f>
        <v>41689</v>
      </c>
      <c r="BD1735" s="16" t="str">
        <f>IF(COUNTIF(A:A, A1735) &gt; 1, "Duplicate", "Unique")</f>
        <v>Unique</v>
      </c>
    </row>
    <row r="1736" spans="1:56" x14ac:dyDescent="0.3">
      <c r="A1736">
        <v>4297</v>
      </c>
      <c r="B1736">
        <v>1969</v>
      </c>
      <c r="C1736" t="s">
        <v>28</v>
      </c>
      <c r="D1736" t="s">
        <v>35</v>
      </c>
      <c r="E1736">
        <v>23228</v>
      </c>
      <c r="F1736">
        <v>1</v>
      </c>
      <c r="G1736">
        <v>0</v>
      </c>
      <c r="H1736" s="1">
        <v>41665</v>
      </c>
      <c r="I1736">
        <v>71</v>
      </c>
      <c r="J1736">
        <v>13</v>
      </c>
      <c r="K1736">
        <v>2</v>
      </c>
      <c r="L1736">
        <v>18</v>
      </c>
      <c r="M1736">
        <v>6</v>
      </c>
      <c r="N1736">
        <v>1</v>
      </c>
      <c r="O1736">
        <v>0</v>
      </c>
      <c r="P1736">
        <f>IF(Table13[[#This Row],[MntWines]] = 0,"",Table13[[#This Row],[MntWines]])</f>
        <v>13</v>
      </c>
      <c r="Q1736">
        <f>IF(Table13[[#This Row],[MntFruits]] = 0, "",Table13[[#This Row],[MntFruits]])</f>
        <v>2</v>
      </c>
      <c r="R1736">
        <f>IF(Table13[[#This Row],[MntMeatProducts]] = 0, "",Table13[[#This Row],[MntMeatProducts]])</f>
        <v>18</v>
      </c>
      <c r="S1736">
        <f>IF(Table13[[#This Row],[MntFishProducts]] = 0, "",Table13[[#This Row],[MntFishProducts]])</f>
        <v>6</v>
      </c>
      <c r="T1736">
        <f>IF(Table13[[#This Row],[MntSweetProducts]] = 0, "",Table13[[#This Row],[MntSweetProducts]])</f>
        <v>1</v>
      </c>
      <c r="U1736" t="str">
        <f>IF(Table13[[#This Row],[MntGoldProds]] = 0, "",Table13[[#This Row],[MntGoldProds]])</f>
        <v/>
      </c>
      <c r="V1736">
        <v>2</v>
      </c>
      <c r="W1736">
        <v>2</v>
      </c>
      <c r="X1736">
        <v>0</v>
      </c>
      <c r="Y1736">
        <v>3</v>
      </c>
      <c r="Z1736">
        <v>8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40</v>
      </c>
      <c r="AI1736" s="13">
        <f>SUM(Table13[[#This Row],[MntWines]:[MntGoldProds]])</f>
        <v>40</v>
      </c>
      <c r="AJ1736" s="13">
        <f>AVERAGE(Table13[[#This Row],[MntWines]:[MntGoldProds]])</f>
        <v>6.666666666666667</v>
      </c>
      <c r="AK1736">
        <f>IF(Table13[[#This Row],[Total Number of Purchases]]=0,0,Table13[[#This Row],[Total Spend]]/Table13[[#This Row],[Total Number of Purchases]])</f>
        <v>5.7142857142857144</v>
      </c>
      <c r="AM1736">
        <f>SUM(Table13[[#This Row],[NumDealsPurchases]:[NumStorePurchases]])</f>
        <v>7</v>
      </c>
      <c r="AN1736" s="14">
        <f>Snapshot_Date-Table13[[#This Row],[Dt_Customer]]</f>
        <v>251</v>
      </c>
      <c r="AP1736" s="13">
        <f>Table13[[#This Row],[NumDealsPurchases]]/Table13[[#This Row],[Total Number of Purchases]]*100</f>
        <v>28.571428571428569</v>
      </c>
      <c r="AQ1736">
        <f>6-ROUNDUP(_xlfn.PERCENTRANK.INC(Table13[Recency],Table13[[#This Row],[Recency]])*5, 0)</f>
        <v>2</v>
      </c>
      <c r="AR1736">
        <f>ROUNDUP(_xlfn.PERCENTRANK.INC(Table13[Total Number of Purchases],Table13[[#This Row],[Total Number of Purchases]])*5,0)</f>
        <v>1</v>
      </c>
      <c r="AS1736">
        <f>ROUNDUP(_xlfn.PERCENTRANK.INC(Table13[Total Spend],Table13[[#This Row],[Total Spend]])*5,0)</f>
        <v>1</v>
      </c>
      <c r="AT1736" t="str">
        <f>Table13[[#This Row],[Recency Score]]&amp;Table13[[#This Row],[Frequency Score]]&amp;Table13[[#This Row],[Monetary Score]]</f>
        <v>211</v>
      </c>
      <c r="AU1736" t="str">
        <f t="shared" si="27"/>
        <v>About to Sleep</v>
      </c>
      <c r="AW1736" s="13">
        <f>DATEDIF(Table13[[#This Row],[Dt_Customer]], Snapshot_Date, "d")</f>
        <v>251</v>
      </c>
      <c r="AX1736" s="13">
        <f>Table13[[#This Row],[CL if today]]/365</f>
        <v>0.68767123287671228</v>
      </c>
      <c r="AY1736">
        <f>Table13[[#This Row],[Total Number of Purchases]]/Table13[[#This Row],[Corrected CL]]</f>
        <v>10.179282868525897</v>
      </c>
      <c r="AZ1736">
        <f>Table13[[#This Row],[Average Order Value (AOV)]]*Table13[[#This Row],[Freq per Year]]</f>
        <v>58.167330677290842</v>
      </c>
      <c r="BA1736">
        <f>Table13[[#This Row],[Total Spend]]/Table13[[#This Row],[Corrected CL]]</f>
        <v>58.167330677290842</v>
      </c>
      <c r="BB1736">
        <v>1487.5198412698412</v>
      </c>
      <c r="BC1736" s="1">
        <f>Table13[[#This Row],[Dt_Customer]]+Table13[[#This Row],[Recency]]</f>
        <v>41736</v>
      </c>
      <c r="BD1736" s="16" t="str">
        <f>IF(COUNTIF(A:A, A1736) &gt; 1, "Duplicate", "Unique")</f>
        <v>Unique</v>
      </c>
    </row>
    <row r="1737" spans="1:56" x14ac:dyDescent="0.3">
      <c r="A1737">
        <v>5232</v>
      </c>
      <c r="B1737">
        <v>1965</v>
      </c>
      <c r="C1737" t="s">
        <v>28</v>
      </c>
      <c r="D1737" t="s">
        <v>33</v>
      </c>
      <c r="E1737">
        <v>69139</v>
      </c>
      <c r="F1737">
        <v>0</v>
      </c>
      <c r="G1737">
        <v>1</v>
      </c>
      <c r="H1737" s="1">
        <v>41666</v>
      </c>
      <c r="I1737">
        <v>23</v>
      </c>
      <c r="J1737">
        <v>86</v>
      </c>
      <c r="K1737">
        <v>12</v>
      </c>
      <c r="L1737">
        <v>75</v>
      </c>
      <c r="M1737">
        <v>33</v>
      </c>
      <c r="N1737">
        <v>15</v>
      </c>
      <c r="O1737">
        <v>6</v>
      </c>
      <c r="P1737">
        <f>IF(Table13[[#This Row],[MntWines]] = 0,"",Table13[[#This Row],[MntWines]])</f>
        <v>86</v>
      </c>
      <c r="Q1737">
        <f>IF(Table13[[#This Row],[MntFruits]] = 0, "",Table13[[#This Row],[MntFruits]])</f>
        <v>12</v>
      </c>
      <c r="R1737">
        <f>IF(Table13[[#This Row],[MntMeatProducts]] = 0, "",Table13[[#This Row],[MntMeatProducts]])</f>
        <v>75</v>
      </c>
      <c r="S1737">
        <f>IF(Table13[[#This Row],[MntFishProducts]] = 0, "",Table13[[#This Row],[MntFishProducts]])</f>
        <v>33</v>
      </c>
      <c r="T1737">
        <f>IF(Table13[[#This Row],[MntSweetProducts]] = 0, "",Table13[[#This Row],[MntSweetProducts]])</f>
        <v>15</v>
      </c>
      <c r="U1737">
        <f>IF(Table13[[#This Row],[MntGoldProds]] = 0, "",Table13[[#This Row],[MntGoldProds]])</f>
        <v>6</v>
      </c>
      <c r="V1737">
        <v>1</v>
      </c>
      <c r="W1737">
        <v>4</v>
      </c>
      <c r="X1737">
        <v>1</v>
      </c>
      <c r="Y1737">
        <v>5</v>
      </c>
      <c r="Z1737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">
        <v>30</v>
      </c>
      <c r="AI1737" s="13">
        <f>SUM(Table13[[#This Row],[MntWines]:[MntGoldProds]])</f>
        <v>227</v>
      </c>
      <c r="AJ1737" s="13">
        <f>AVERAGE(Table13[[#This Row],[MntWines]:[MntGoldProds]])</f>
        <v>37.833333333333336</v>
      </c>
      <c r="AK1737">
        <f>IF(Table13[[#This Row],[Total Number of Purchases]]=0,0,Table13[[#This Row],[Total Spend]]/Table13[[#This Row],[Total Number of Purchases]])</f>
        <v>20.636363636363637</v>
      </c>
      <c r="AM1737">
        <f>SUM(Table13[[#This Row],[NumDealsPurchases]:[NumStorePurchases]])</f>
        <v>11</v>
      </c>
      <c r="AN1737" s="14">
        <f>Snapshot_Date-Table13[[#This Row],[Dt_Customer]]</f>
        <v>250</v>
      </c>
      <c r="AP1737" s="13">
        <f>Table13[[#This Row],[NumDealsPurchases]]/Table13[[#This Row],[Total Number of Purchases]]*100</f>
        <v>9.0909090909090917</v>
      </c>
      <c r="AQ1737">
        <f>6-ROUNDUP(_xlfn.PERCENTRANK.INC(Table13[Recency],Table13[[#This Row],[Recency]])*5, 0)</f>
        <v>4</v>
      </c>
      <c r="AR1737">
        <f>ROUNDUP(_xlfn.PERCENTRANK.INC(Table13[Total Number of Purchases],Table13[[#This Row],[Total Number of Purchases]])*5,0)</f>
        <v>2</v>
      </c>
      <c r="AS1737">
        <f>ROUNDUP(_xlfn.PERCENTRANK.INC(Table13[Total Spend],Table13[[#This Row],[Total Spend]])*5,0)</f>
        <v>3</v>
      </c>
      <c r="AT1737" t="str">
        <f>Table13[[#This Row],[Recency Score]]&amp;Table13[[#This Row],[Frequency Score]]&amp;Table13[[#This Row],[Monetary Score]]</f>
        <v>423</v>
      </c>
      <c r="AU1737" t="str">
        <f t="shared" si="27"/>
        <v>Potential Loyalists</v>
      </c>
      <c r="AW1737" s="13">
        <f>DATEDIF(Table13[[#This Row],[Dt_Customer]], Snapshot_Date, "d")</f>
        <v>250</v>
      </c>
      <c r="AX1737" s="13">
        <f>Table13[[#This Row],[CL if today]]/365</f>
        <v>0.68493150684931503</v>
      </c>
      <c r="AY1737">
        <f>Table13[[#This Row],[Total Number of Purchases]]/Table13[[#This Row],[Corrected CL]]</f>
        <v>16.060000000000002</v>
      </c>
      <c r="AZ1737">
        <f>Table13[[#This Row],[Average Order Value (AOV)]]*Table13[[#This Row],[Freq per Year]]</f>
        <v>331.42000000000007</v>
      </c>
      <c r="BA1737">
        <f>Table13[[#This Row],[Total Spend]]/Table13[[#This Row],[Corrected CL]]</f>
        <v>331.42</v>
      </c>
      <c r="BB1737">
        <v>808.5258964143427</v>
      </c>
      <c r="BC1737" s="1">
        <f>Table13[[#This Row],[Dt_Customer]]+Table13[[#This Row],[Recency]]</f>
        <v>41689</v>
      </c>
      <c r="BD1737" s="16" t="str">
        <f>IF(COUNTIF(A:A, A1737) &gt; 1, "Duplicate", "Unique")</f>
        <v>Unique</v>
      </c>
    </row>
    <row r="1738" spans="1:56" x14ac:dyDescent="0.3">
      <c r="A1738">
        <v>3011</v>
      </c>
      <c r="B1738">
        <v>1965</v>
      </c>
      <c r="C1738" t="s">
        <v>28</v>
      </c>
      <c r="D1738" t="s">
        <v>33</v>
      </c>
      <c r="E1738">
        <v>69139</v>
      </c>
      <c r="F1738">
        <v>0</v>
      </c>
      <c r="G1738">
        <v>1</v>
      </c>
      <c r="H1738" s="1">
        <v>41666</v>
      </c>
      <c r="I1738">
        <v>23</v>
      </c>
      <c r="J1738">
        <v>86</v>
      </c>
      <c r="K1738">
        <v>12</v>
      </c>
      <c r="L1738">
        <v>75</v>
      </c>
      <c r="M1738">
        <v>33</v>
      </c>
      <c r="N1738">
        <v>15</v>
      </c>
      <c r="O1738">
        <v>6</v>
      </c>
      <c r="P1738">
        <f>IF(Table13[[#This Row],[MntWines]] = 0,"",Table13[[#This Row],[MntWines]])</f>
        <v>86</v>
      </c>
      <c r="Q1738">
        <f>IF(Table13[[#This Row],[MntFruits]] = 0, "",Table13[[#This Row],[MntFruits]])</f>
        <v>12</v>
      </c>
      <c r="R1738">
        <f>IF(Table13[[#This Row],[MntMeatProducts]] = 0, "",Table13[[#This Row],[MntMeatProducts]])</f>
        <v>75</v>
      </c>
      <c r="S1738">
        <f>IF(Table13[[#This Row],[MntFishProducts]] = 0, "",Table13[[#This Row],[MntFishProducts]])</f>
        <v>33</v>
      </c>
      <c r="T1738">
        <f>IF(Table13[[#This Row],[MntSweetProducts]] = 0, "",Table13[[#This Row],[MntSweetProducts]])</f>
        <v>15</v>
      </c>
      <c r="U1738">
        <f>IF(Table13[[#This Row],[MntGoldProds]] = 0, "",Table13[[#This Row],[MntGoldProds]])</f>
        <v>6</v>
      </c>
      <c r="V1738">
        <v>1</v>
      </c>
      <c r="W1738">
        <v>4</v>
      </c>
      <c r="X1738">
        <v>1</v>
      </c>
      <c r="Y1738">
        <v>5</v>
      </c>
      <c r="Z1738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43</v>
      </c>
      <c r="AI1738" s="13">
        <f>SUM(Table13[[#This Row],[MntWines]:[MntGoldProds]])</f>
        <v>227</v>
      </c>
      <c r="AJ1738" s="13">
        <f>AVERAGE(Table13[[#This Row],[MntWines]:[MntGoldProds]])</f>
        <v>37.833333333333336</v>
      </c>
      <c r="AK1738">
        <f>IF(Table13[[#This Row],[Total Number of Purchases]]=0,0,Table13[[#This Row],[Total Spend]]/Table13[[#This Row],[Total Number of Purchases]])</f>
        <v>20.636363636363637</v>
      </c>
      <c r="AM1738">
        <f>SUM(Table13[[#This Row],[NumDealsPurchases]:[NumStorePurchases]])</f>
        <v>11</v>
      </c>
      <c r="AN1738" s="14">
        <f>Snapshot_Date-Table13[[#This Row],[Dt_Customer]]</f>
        <v>250</v>
      </c>
      <c r="AP1738" s="13">
        <f>Table13[[#This Row],[NumDealsPurchases]]/Table13[[#This Row],[Total Number of Purchases]]*100</f>
        <v>9.0909090909090917</v>
      </c>
      <c r="AQ1738">
        <f>6-ROUNDUP(_xlfn.PERCENTRANK.INC(Table13[Recency],Table13[[#This Row],[Recency]])*5, 0)</f>
        <v>4</v>
      </c>
      <c r="AR1738">
        <f>ROUNDUP(_xlfn.PERCENTRANK.INC(Table13[Total Number of Purchases],Table13[[#This Row],[Total Number of Purchases]])*5,0)</f>
        <v>2</v>
      </c>
      <c r="AS1738">
        <f>ROUNDUP(_xlfn.PERCENTRANK.INC(Table13[Total Spend],Table13[[#This Row],[Total Spend]])*5,0)</f>
        <v>3</v>
      </c>
      <c r="AT1738" t="str">
        <f>Table13[[#This Row],[Recency Score]]&amp;Table13[[#This Row],[Frequency Score]]&amp;Table13[[#This Row],[Monetary Score]]</f>
        <v>423</v>
      </c>
      <c r="AU1738" t="str">
        <f t="shared" si="27"/>
        <v>Potential Loyalists</v>
      </c>
      <c r="AW1738" s="13">
        <f>DATEDIF(Table13[[#This Row],[Dt_Customer]], Snapshot_Date, "d")</f>
        <v>250</v>
      </c>
      <c r="AX1738" s="13">
        <f>Table13[[#This Row],[CL if today]]/365</f>
        <v>0.68493150684931503</v>
      </c>
      <c r="AY1738">
        <f>Table13[[#This Row],[Total Number of Purchases]]/Table13[[#This Row],[Corrected CL]]</f>
        <v>16.060000000000002</v>
      </c>
      <c r="AZ1738">
        <f>Table13[[#This Row],[Average Order Value (AOV)]]*Table13[[#This Row],[Freq per Year]]</f>
        <v>331.42000000000007</v>
      </c>
      <c r="BA1738">
        <f>Table13[[#This Row],[Total Spend]]/Table13[[#This Row],[Corrected CL]]</f>
        <v>331.42</v>
      </c>
      <c r="BB1738">
        <v>29.083665338645421</v>
      </c>
      <c r="BC1738" s="1">
        <f>Table13[[#This Row],[Dt_Customer]]+Table13[[#This Row],[Recency]]</f>
        <v>41689</v>
      </c>
      <c r="BD1738" s="16" t="str">
        <f>IF(COUNTIF(A:A, A1738) &gt; 1, "Duplicate", "Unique")</f>
        <v>Unique</v>
      </c>
    </row>
    <row r="1739" spans="1:56" x14ac:dyDescent="0.3">
      <c r="A1739">
        <v>3696</v>
      </c>
      <c r="B1739">
        <v>1965</v>
      </c>
      <c r="C1739" t="s">
        <v>28</v>
      </c>
      <c r="D1739" t="s">
        <v>29</v>
      </c>
      <c r="E1739">
        <v>30630</v>
      </c>
      <c r="F1739">
        <v>1</v>
      </c>
      <c r="G1739">
        <v>1</v>
      </c>
      <c r="H1739" s="1">
        <v>41666</v>
      </c>
      <c r="I1739">
        <v>67</v>
      </c>
      <c r="J1739">
        <v>27</v>
      </c>
      <c r="K1739">
        <v>1</v>
      </c>
      <c r="L1739">
        <v>12</v>
      </c>
      <c r="M1739">
        <v>2</v>
      </c>
      <c r="N1739">
        <v>0</v>
      </c>
      <c r="O1739">
        <v>10</v>
      </c>
      <c r="P1739">
        <f>IF(Table13[[#This Row],[MntWines]] = 0,"",Table13[[#This Row],[MntWines]])</f>
        <v>27</v>
      </c>
      <c r="Q1739">
        <f>IF(Table13[[#This Row],[MntFruits]] = 0, "",Table13[[#This Row],[MntFruits]])</f>
        <v>1</v>
      </c>
      <c r="R1739">
        <f>IF(Table13[[#This Row],[MntMeatProducts]] = 0, "",Table13[[#This Row],[MntMeatProducts]])</f>
        <v>12</v>
      </c>
      <c r="S1739">
        <f>IF(Table13[[#This Row],[MntFishProducts]] = 0, "",Table13[[#This Row],[MntFishProducts]])</f>
        <v>2</v>
      </c>
      <c r="T1739" t="str">
        <f>IF(Table13[[#This Row],[MntSweetProducts]] = 0, "",Table13[[#This Row],[MntSweetProducts]])</f>
        <v/>
      </c>
      <c r="U1739">
        <f>IF(Table13[[#This Row],[MntGoldProds]] = 0, "",Table13[[#This Row],[MntGoldProds]])</f>
        <v>10</v>
      </c>
      <c r="V1739">
        <v>2</v>
      </c>
      <c r="W1739">
        <v>2</v>
      </c>
      <c r="X1739">
        <v>0</v>
      </c>
      <c r="Y1739">
        <v>3</v>
      </c>
      <c r="Z1739">
        <v>7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 t="s">
        <v>30</v>
      </c>
      <c r="AI1739" s="13">
        <f>SUM(Table13[[#This Row],[MntWines]:[MntGoldProds]])</f>
        <v>52</v>
      </c>
      <c r="AJ1739" s="13">
        <f>AVERAGE(Table13[[#This Row],[MntWines]:[MntGoldProds]])</f>
        <v>8.6666666666666661</v>
      </c>
      <c r="AK1739">
        <f>IF(Table13[[#This Row],[Total Number of Purchases]]=0,0,Table13[[#This Row],[Total Spend]]/Table13[[#This Row],[Total Number of Purchases]])</f>
        <v>7.4285714285714288</v>
      </c>
      <c r="AM1739">
        <f>SUM(Table13[[#This Row],[NumDealsPurchases]:[NumStorePurchases]])</f>
        <v>7</v>
      </c>
      <c r="AN1739" s="14">
        <f>Snapshot_Date-Table13[[#This Row],[Dt_Customer]]</f>
        <v>250</v>
      </c>
      <c r="AP1739" s="13">
        <f>Table13[[#This Row],[NumDealsPurchases]]/Table13[[#This Row],[Total Number of Purchases]]*100</f>
        <v>28.571428571428569</v>
      </c>
      <c r="AQ1739">
        <f>6-ROUNDUP(_xlfn.PERCENTRANK.INC(Table13[Recency],Table13[[#This Row],[Recency]])*5, 0)</f>
        <v>2</v>
      </c>
      <c r="AR1739">
        <f>ROUNDUP(_xlfn.PERCENTRANK.INC(Table13[Total Number of Purchases],Table13[[#This Row],[Total Number of Purchases]])*5,0)</f>
        <v>1</v>
      </c>
      <c r="AS1739">
        <f>ROUNDUP(_xlfn.PERCENTRANK.INC(Table13[Total Spend],Table13[[#This Row],[Total Spend]])*5,0)</f>
        <v>1</v>
      </c>
      <c r="AT1739" t="str">
        <f>Table13[[#This Row],[Recency Score]]&amp;Table13[[#This Row],[Frequency Score]]&amp;Table13[[#This Row],[Monetary Score]]</f>
        <v>211</v>
      </c>
      <c r="AU1739" t="str">
        <f t="shared" si="27"/>
        <v>About to Sleep</v>
      </c>
      <c r="AW1739" s="13">
        <f>DATEDIF(Table13[[#This Row],[Dt_Customer]], Snapshot_Date, "d")</f>
        <v>250</v>
      </c>
      <c r="AX1739" s="13">
        <f>Table13[[#This Row],[CL if today]]/365</f>
        <v>0.68493150684931503</v>
      </c>
      <c r="AY1739">
        <f>Table13[[#This Row],[Total Number of Purchases]]/Table13[[#This Row],[Corrected CL]]</f>
        <v>10.220000000000001</v>
      </c>
      <c r="AZ1739">
        <f>Table13[[#This Row],[Average Order Value (AOV)]]*Table13[[#This Row],[Freq per Year]]</f>
        <v>75.92</v>
      </c>
      <c r="BA1739">
        <f>Table13[[#This Row],[Total Spend]]/Table13[[#This Row],[Corrected CL]]</f>
        <v>75.92</v>
      </c>
      <c r="BB1739">
        <v>100.33864541832671</v>
      </c>
      <c r="BC1739" s="1">
        <f>Table13[[#This Row],[Dt_Customer]]+Table13[[#This Row],[Recency]]</f>
        <v>41733</v>
      </c>
      <c r="BD1739" s="16" t="str">
        <f>IF(COUNTIF(A:A, A1739) &gt; 1, "Duplicate", "Unique")</f>
        <v>Unique</v>
      </c>
    </row>
    <row r="1740" spans="1:56" x14ac:dyDescent="0.3">
      <c r="A1740">
        <v>3526</v>
      </c>
      <c r="B1740">
        <v>1968</v>
      </c>
      <c r="C1740" t="s">
        <v>37</v>
      </c>
      <c r="D1740" t="s">
        <v>33</v>
      </c>
      <c r="E1740">
        <v>38443</v>
      </c>
      <c r="F1740">
        <v>1</v>
      </c>
      <c r="G1740">
        <v>1</v>
      </c>
      <c r="H1740" s="1">
        <v>41666</v>
      </c>
      <c r="I1740">
        <v>58</v>
      </c>
      <c r="J1740">
        <v>32</v>
      </c>
      <c r="K1740">
        <v>0</v>
      </c>
      <c r="L1740">
        <v>5</v>
      </c>
      <c r="M1740">
        <v>0</v>
      </c>
      <c r="N1740">
        <v>0</v>
      </c>
      <c r="O1740">
        <v>1</v>
      </c>
      <c r="P1740">
        <f>IF(Table13[[#This Row],[MntWines]] = 0,"",Table13[[#This Row],[MntWines]])</f>
        <v>32</v>
      </c>
      <c r="Q1740" t="str">
        <f>IF(Table13[[#This Row],[MntFruits]] = 0, "",Table13[[#This Row],[MntFruits]])</f>
        <v/>
      </c>
      <c r="R1740">
        <f>IF(Table13[[#This Row],[MntMeatProducts]] = 0, "",Table13[[#This Row],[MntMeatProducts]])</f>
        <v>5</v>
      </c>
      <c r="S1740" t="str">
        <f>IF(Table13[[#This Row],[MntFishProducts]] = 0, "",Table13[[#This Row],[MntFishProducts]])</f>
        <v/>
      </c>
      <c r="T1740" t="str">
        <f>IF(Table13[[#This Row],[MntSweetProducts]] = 0, "",Table13[[#This Row],[MntSweetProducts]])</f>
        <v/>
      </c>
      <c r="U1740">
        <f>IF(Table13[[#This Row],[MntGoldProds]] = 0, "",Table13[[#This Row],[MntGoldProds]])</f>
        <v>1</v>
      </c>
      <c r="V1740">
        <v>2</v>
      </c>
      <c r="W1740">
        <v>1</v>
      </c>
      <c r="X1740">
        <v>0</v>
      </c>
      <c r="Y1740">
        <v>3</v>
      </c>
      <c r="Z1740">
        <v>7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 t="s">
        <v>30</v>
      </c>
      <c r="AI1740" s="13">
        <f>SUM(Table13[[#This Row],[MntWines]:[MntGoldProds]])</f>
        <v>38</v>
      </c>
      <c r="AJ1740" s="13">
        <f>AVERAGE(Table13[[#This Row],[MntWines]:[MntGoldProds]])</f>
        <v>6.333333333333333</v>
      </c>
      <c r="AK1740">
        <f>IF(Table13[[#This Row],[Total Number of Purchases]]=0,0,Table13[[#This Row],[Total Spend]]/Table13[[#This Row],[Total Number of Purchases]])</f>
        <v>6.333333333333333</v>
      </c>
      <c r="AM1740">
        <f>SUM(Table13[[#This Row],[NumDealsPurchases]:[NumStorePurchases]])</f>
        <v>6</v>
      </c>
      <c r="AN1740" s="14">
        <f>Snapshot_Date-Table13[[#This Row],[Dt_Customer]]</f>
        <v>250</v>
      </c>
      <c r="AP1740" s="13">
        <f>Table13[[#This Row],[NumDealsPurchases]]/Table13[[#This Row],[Total Number of Purchases]]*100</f>
        <v>33.333333333333329</v>
      </c>
      <c r="AQ1740">
        <f>6-ROUNDUP(_xlfn.PERCENTRANK.INC(Table13[Recency],Table13[[#This Row],[Recency]])*5, 0)</f>
        <v>3</v>
      </c>
      <c r="AR1740">
        <f>ROUNDUP(_xlfn.PERCENTRANK.INC(Table13[Total Number of Purchases],Table13[[#This Row],[Total Number of Purchases]])*5,0)</f>
        <v>1</v>
      </c>
      <c r="AS1740">
        <f>ROUNDUP(_xlfn.PERCENTRANK.INC(Table13[Total Spend],Table13[[#This Row],[Total Spend]])*5,0)</f>
        <v>1</v>
      </c>
      <c r="AT1740" t="str">
        <f>Table13[[#This Row],[Recency Score]]&amp;Table13[[#This Row],[Frequency Score]]&amp;Table13[[#This Row],[Monetary Score]]</f>
        <v>311</v>
      </c>
      <c r="AU1740" t="str">
        <f t="shared" si="27"/>
        <v>Needs Attention</v>
      </c>
      <c r="AW1740" s="13">
        <f>DATEDIF(Table13[[#This Row],[Dt_Customer]], Snapshot_Date, "d")</f>
        <v>250</v>
      </c>
      <c r="AX1740" s="13">
        <f>Table13[[#This Row],[CL if today]]/365</f>
        <v>0.68493150684931503</v>
      </c>
      <c r="AY1740">
        <f>Table13[[#This Row],[Total Number of Purchases]]/Table13[[#This Row],[Corrected CL]]</f>
        <v>8.76</v>
      </c>
      <c r="AZ1740">
        <f>Table13[[#This Row],[Average Order Value (AOV)]]*Table13[[#This Row],[Freq per Year]]</f>
        <v>55.48</v>
      </c>
      <c r="BA1740">
        <f>Table13[[#This Row],[Total Spend]]/Table13[[#This Row],[Corrected CL]]</f>
        <v>55.480000000000004</v>
      </c>
      <c r="BB1740">
        <v>100.33864541832671</v>
      </c>
      <c r="BC1740" s="1">
        <f>Table13[[#This Row],[Dt_Customer]]+Table13[[#This Row],[Recency]]</f>
        <v>41724</v>
      </c>
      <c r="BD1740" s="16" t="str">
        <f>IF(COUNTIF(A:A, A1740) &gt; 1, "Duplicate", "Unique")</f>
        <v>Unique</v>
      </c>
    </row>
    <row r="1741" spans="1:56" x14ac:dyDescent="0.3">
      <c r="A1741">
        <v>8594</v>
      </c>
      <c r="B1741">
        <v>1958</v>
      </c>
      <c r="C1741" t="s">
        <v>37</v>
      </c>
      <c r="D1741" t="s">
        <v>42</v>
      </c>
      <c r="E1741">
        <v>50520</v>
      </c>
      <c r="F1741">
        <v>0</v>
      </c>
      <c r="G1741">
        <v>1</v>
      </c>
      <c r="H1741" s="1">
        <v>41667</v>
      </c>
      <c r="I1741">
        <v>25</v>
      </c>
      <c r="J1741">
        <v>112</v>
      </c>
      <c r="K1741">
        <v>0</v>
      </c>
      <c r="L1741">
        <v>6</v>
      </c>
      <c r="M1741">
        <v>2</v>
      </c>
      <c r="N1741">
        <v>1</v>
      </c>
      <c r="O1741">
        <v>14</v>
      </c>
      <c r="P1741">
        <f>IF(Table13[[#This Row],[MntWines]] = 0,"",Table13[[#This Row],[MntWines]])</f>
        <v>112</v>
      </c>
      <c r="Q1741" t="str">
        <f>IF(Table13[[#This Row],[MntFruits]] = 0, "",Table13[[#This Row],[MntFruits]])</f>
        <v/>
      </c>
      <c r="R1741">
        <f>IF(Table13[[#This Row],[MntMeatProducts]] = 0, "",Table13[[#This Row],[MntMeatProducts]])</f>
        <v>6</v>
      </c>
      <c r="S1741">
        <f>IF(Table13[[#This Row],[MntFishProducts]] = 0, "",Table13[[#This Row],[MntFishProducts]])</f>
        <v>2</v>
      </c>
      <c r="T1741">
        <f>IF(Table13[[#This Row],[MntSweetProducts]] = 0, "",Table13[[#This Row],[MntSweetProducts]])</f>
        <v>1</v>
      </c>
      <c r="U1741">
        <f>IF(Table13[[#This Row],[MntGoldProds]] = 0, "",Table13[[#This Row],[MntGoldProds]])</f>
        <v>14</v>
      </c>
      <c r="V1741">
        <v>2</v>
      </c>
      <c r="W1741">
        <v>3</v>
      </c>
      <c r="X1741">
        <v>1</v>
      </c>
      <c r="Y1741">
        <v>3</v>
      </c>
      <c r="Z1741">
        <v>6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30</v>
      </c>
      <c r="AI1741" s="13">
        <f>SUM(Table13[[#This Row],[MntWines]:[MntGoldProds]])</f>
        <v>135</v>
      </c>
      <c r="AJ1741" s="13">
        <f>AVERAGE(Table13[[#This Row],[MntWines]:[MntGoldProds]])</f>
        <v>22.5</v>
      </c>
      <c r="AK1741">
        <f>IF(Table13[[#This Row],[Total Number of Purchases]]=0,0,Table13[[#This Row],[Total Spend]]/Table13[[#This Row],[Total Number of Purchases]])</f>
        <v>15</v>
      </c>
      <c r="AM1741">
        <f>SUM(Table13[[#This Row],[NumDealsPurchases]:[NumStorePurchases]])</f>
        <v>9</v>
      </c>
      <c r="AN1741" s="14">
        <f>Snapshot_Date-Table13[[#This Row],[Dt_Customer]]</f>
        <v>249</v>
      </c>
      <c r="AP1741" s="13">
        <f>Table13[[#This Row],[NumDealsPurchases]]/Table13[[#This Row],[Total Number of Purchases]]*100</f>
        <v>22.222222222222221</v>
      </c>
      <c r="AQ1741">
        <f>6-ROUNDUP(_xlfn.PERCENTRANK.INC(Table13[Recency],Table13[[#This Row],[Recency]])*5, 0)</f>
        <v>4</v>
      </c>
      <c r="AR1741">
        <f>ROUNDUP(_xlfn.PERCENTRANK.INC(Table13[Total Number of Purchases],Table13[[#This Row],[Total Number of Purchases]])*5,0)</f>
        <v>2</v>
      </c>
      <c r="AS1741">
        <f>ROUNDUP(_xlfn.PERCENTRANK.INC(Table13[Total Spend],Table13[[#This Row],[Total Spend]])*5,0)</f>
        <v>2</v>
      </c>
      <c r="AT1741" t="str">
        <f>Table13[[#This Row],[Recency Score]]&amp;Table13[[#This Row],[Frequency Score]]&amp;Table13[[#This Row],[Monetary Score]]</f>
        <v>422</v>
      </c>
      <c r="AU1741" t="str">
        <f t="shared" si="27"/>
        <v>Potential Loyalists</v>
      </c>
      <c r="AW1741" s="13">
        <f>DATEDIF(Table13[[#This Row],[Dt_Customer]], Snapshot_Date, "d")</f>
        <v>249</v>
      </c>
      <c r="AX1741" s="13">
        <f>Table13[[#This Row],[CL if today]]/365</f>
        <v>0.68219178082191778</v>
      </c>
      <c r="AY1741">
        <f>Table13[[#This Row],[Total Number of Purchases]]/Table13[[#This Row],[Corrected CL]]</f>
        <v>13.19277108433735</v>
      </c>
      <c r="AZ1741">
        <f>Table13[[#This Row],[Average Order Value (AOV)]]*Table13[[#This Row],[Freq per Year]]</f>
        <v>197.89156626506025</v>
      </c>
      <c r="BA1741">
        <f>Table13[[#This Row],[Total Spend]]/Table13[[#This Row],[Corrected CL]]</f>
        <v>197.89156626506025</v>
      </c>
      <c r="BB1741">
        <v>55.480000000000004</v>
      </c>
      <c r="BC1741" s="1">
        <f>Table13[[#This Row],[Dt_Customer]]+Table13[[#This Row],[Recency]]</f>
        <v>41692</v>
      </c>
      <c r="BD1741" s="16" t="str">
        <f>IF(COUNTIF(A:A, A1741) &gt; 1, "Duplicate", "Unique")</f>
        <v>Unique</v>
      </c>
    </row>
    <row r="1742" spans="1:56" x14ac:dyDescent="0.3">
      <c r="A1742">
        <v>4098</v>
      </c>
      <c r="B1742">
        <v>1973</v>
      </c>
      <c r="C1742" t="s">
        <v>28</v>
      </c>
      <c r="D1742" t="s">
        <v>33</v>
      </c>
      <c r="E1742">
        <v>24639</v>
      </c>
      <c r="F1742">
        <v>1</v>
      </c>
      <c r="G1742">
        <v>1</v>
      </c>
      <c r="H1742" s="1">
        <v>41667</v>
      </c>
      <c r="I1742">
        <v>3</v>
      </c>
      <c r="J1742">
        <v>20</v>
      </c>
      <c r="K1742">
        <v>3</v>
      </c>
      <c r="L1742">
        <v>16</v>
      </c>
      <c r="M1742">
        <v>0</v>
      </c>
      <c r="N1742">
        <v>4</v>
      </c>
      <c r="O1742">
        <v>1</v>
      </c>
      <c r="P1742">
        <f>IF(Table13[[#This Row],[MntWines]] = 0,"",Table13[[#This Row],[MntWines]])</f>
        <v>20</v>
      </c>
      <c r="Q1742">
        <f>IF(Table13[[#This Row],[MntFruits]] = 0, "",Table13[[#This Row],[MntFruits]])</f>
        <v>3</v>
      </c>
      <c r="R1742">
        <f>IF(Table13[[#This Row],[MntMeatProducts]] = 0, "",Table13[[#This Row],[MntMeatProducts]])</f>
        <v>16</v>
      </c>
      <c r="S1742" t="str">
        <f>IF(Table13[[#This Row],[MntFishProducts]] = 0, "",Table13[[#This Row],[MntFishProducts]])</f>
        <v/>
      </c>
      <c r="T1742">
        <f>IF(Table13[[#This Row],[MntSweetProducts]] = 0, "",Table13[[#This Row],[MntSweetProducts]])</f>
        <v>4</v>
      </c>
      <c r="U1742">
        <f>IF(Table13[[#This Row],[MntGoldProds]] = 0, "",Table13[[#This Row],[MntGoldProds]])</f>
        <v>1</v>
      </c>
      <c r="V1742">
        <v>3</v>
      </c>
      <c r="W1742">
        <v>2</v>
      </c>
      <c r="X1742">
        <v>0</v>
      </c>
      <c r="Y1742">
        <v>4</v>
      </c>
      <c r="Z1742">
        <v>6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36</v>
      </c>
      <c r="AI1742" s="13">
        <f>SUM(Table13[[#This Row],[MntWines]:[MntGoldProds]])</f>
        <v>44</v>
      </c>
      <c r="AJ1742" s="13">
        <f>AVERAGE(Table13[[#This Row],[MntWines]:[MntGoldProds]])</f>
        <v>7.333333333333333</v>
      </c>
      <c r="AK1742">
        <f>IF(Table13[[#This Row],[Total Number of Purchases]]=0,0,Table13[[#This Row],[Total Spend]]/Table13[[#This Row],[Total Number of Purchases]])</f>
        <v>4.8888888888888893</v>
      </c>
      <c r="AM1742">
        <f>SUM(Table13[[#This Row],[NumDealsPurchases]:[NumStorePurchases]])</f>
        <v>9</v>
      </c>
      <c r="AN1742" s="14">
        <f>Snapshot_Date-Table13[[#This Row],[Dt_Customer]]</f>
        <v>249</v>
      </c>
      <c r="AP1742" s="13">
        <f>Table13[[#This Row],[NumDealsPurchases]]/Table13[[#This Row],[Total Number of Purchases]]*100</f>
        <v>33.333333333333329</v>
      </c>
      <c r="AQ1742">
        <f>6-ROUNDUP(_xlfn.PERCENTRANK.INC(Table13[Recency],Table13[[#This Row],[Recency]])*5, 0)</f>
        <v>5</v>
      </c>
      <c r="AR1742">
        <f>ROUNDUP(_xlfn.PERCENTRANK.INC(Table13[Total Number of Purchases],Table13[[#This Row],[Total Number of Purchases]])*5,0)</f>
        <v>2</v>
      </c>
      <c r="AS1742">
        <f>ROUNDUP(_xlfn.PERCENTRANK.INC(Table13[Total Spend],Table13[[#This Row],[Total Spend]])*5,0)</f>
        <v>1</v>
      </c>
      <c r="AT1742" t="str">
        <f>Table13[[#This Row],[Recency Score]]&amp;Table13[[#This Row],[Frequency Score]]&amp;Table13[[#This Row],[Monetary Score]]</f>
        <v>521</v>
      </c>
      <c r="AU1742" t="str">
        <f t="shared" si="27"/>
        <v>Others</v>
      </c>
      <c r="AW1742" s="13">
        <f>DATEDIF(Table13[[#This Row],[Dt_Customer]], Snapshot_Date, "d")</f>
        <v>249</v>
      </c>
      <c r="AX1742" s="13">
        <f>Table13[[#This Row],[CL if today]]/365</f>
        <v>0.68219178082191778</v>
      </c>
      <c r="AY1742">
        <f>Table13[[#This Row],[Total Number of Purchases]]/Table13[[#This Row],[Corrected CL]]</f>
        <v>13.19277108433735</v>
      </c>
      <c r="AZ1742">
        <f>Table13[[#This Row],[Average Order Value (AOV)]]*Table13[[#This Row],[Freq per Year]]</f>
        <v>64.497991967871499</v>
      </c>
      <c r="BA1742">
        <f>Table13[[#This Row],[Total Spend]]/Table13[[#This Row],[Corrected CL]]</f>
        <v>64.497991967871485</v>
      </c>
      <c r="BB1742">
        <v>331.42</v>
      </c>
      <c r="BC1742" s="1">
        <f>Table13[[#This Row],[Dt_Customer]]+Table13[[#This Row],[Recency]]</f>
        <v>41670</v>
      </c>
      <c r="BD1742" s="16" t="str">
        <f>IF(COUNTIF(A:A, A1742) &gt; 1, "Duplicate", "Unique")</f>
        <v>Unique</v>
      </c>
    </row>
    <row r="1743" spans="1:56" x14ac:dyDescent="0.3">
      <c r="A1743">
        <v>9481</v>
      </c>
      <c r="B1743">
        <v>1976</v>
      </c>
      <c r="C1743" t="s">
        <v>28</v>
      </c>
      <c r="D1743" t="s">
        <v>33</v>
      </c>
      <c r="E1743">
        <v>17148</v>
      </c>
      <c r="F1743">
        <v>1</v>
      </c>
      <c r="G1743">
        <v>0</v>
      </c>
      <c r="H1743" s="1">
        <v>41667</v>
      </c>
      <c r="I1743">
        <v>80</v>
      </c>
      <c r="J1743">
        <v>9</v>
      </c>
      <c r="K1743">
        <v>9</v>
      </c>
      <c r="L1743">
        <v>11</v>
      </c>
      <c r="M1743">
        <v>13</v>
      </c>
      <c r="N1743">
        <v>10</v>
      </c>
      <c r="O1743">
        <v>16</v>
      </c>
      <c r="P1743">
        <f>IF(Table13[[#This Row],[MntWines]] = 0,"",Table13[[#This Row],[MntWines]])</f>
        <v>9</v>
      </c>
      <c r="Q1743">
        <f>IF(Table13[[#This Row],[MntFruits]] = 0, "",Table13[[#This Row],[MntFruits]])</f>
        <v>9</v>
      </c>
      <c r="R1743">
        <f>IF(Table13[[#This Row],[MntMeatProducts]] = 0, "",Table13[[#This Row],[MntMeatProducts]])</f>
        <v>11</v>
      </c>
      <c r="S1743">
        <f>IF(Table13[[#This Row],[MntFishProducts]] = 0, "",Table13[[#This Row],[MntFishProducts]])</f>
        <v>13</v>
      </c>
      <c r="T1743">
        <f>IF(Table13[[#This Row],[MntSweetProducts]] = 0, "",Table13[[#This Row],[MntSweetProducts]])</f>
        <v>10</v>
      </c>
      <c r="U1743">
        <f>IF(Table13[[#This Row],[MntGoldProds]] = 0, "",Table13[[#This Row],[MntGoldProds]])</f>
        <v>16</v>
      </c>
      <c r="V1743">
        <v>4</v>
      </c>
      <c r="W1743">
        <v>3</v>
      </c>
      <c r="X1743">
        <v>1</v>
      </c>
      <c r="Y1743">
        <v>3</v>
      </c>
      <c r="Z1743">
        <v>8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32</v>
      </c>
      <c r="AI1743" s="13">
        <f>SUM(Table13[[#This Row],[MntWines]:[MntGoldProds]])</f>
        <v>68</v>
      </c>
      <c r="AJ1743" s="13">
        <f>AVERAGE(Table13[[#This Row],[MntWines]:[MntGoldProds]])</f>
        <v>11.333333333333334</v>
      </c>
      <c r="AK1743">
        <f>IF(Table13[[#This Row],[Total Number of Purchases]]=0,0,Table13[[#This Row],[Total Spend]]/Table13[[#This Row],[Total Number of Purchases]])</f>
        <v>6.1818181818181817</v>
      </c>
      <c r="AM1743">
        <f>SUM(Table13[[#This Row],[NumDealsPurchases]:[NumStorePurchases]])</f>
        <v>11</v>
      </c>
      <c r="AN1743" s="14">
        <f>Snapshot_Date-Table13[[#This Row],[Dt_Customer]]</f>
        <v>249</v>
      </c>
      <c r="AP1743" s="13">
        <f>Table13[[#This Row],[NumDealsPurchases]]/Table13[[#This Row],[Total Number of Purchases]]*100</f>
        <v>36.363636363636367</v>
      </c>
      <c r="AQ1743">
        <f>6-ROUNDUP(_xlfn.PERCENTRANK.INC(Table13[Recency],Table13[[#This Row],[Recency]])*5, 0)</f>
        <v>1</v>
      </c>
      <c r="AR1743">
        <f>ROUNDUP(_xlfn.PERCENTRANK.INC(Table13[Total Number of Purchases],Table13[[#This Row],[Total Number of Purchases]])*5,0)</f>
        <v>2</v>
      </c>
      <c r="AS1743">
        <f>ROUNDUP(_xlfn.PERCENTRANK.INC(Table13[Total Spend],Table13[[#This Row],[Total Spend]])*5,0)</f>
        <v>2</v>
      </c>
      <c r="AT1743" t="str">
        <f>Table13[[#This Row],[Recency Score]]&amp;Table13[[#This Row],[Frequency Score]]&amp;Table13[[#This Row],[Monetary Score]]</f>
        <v>122</v>
      </c>
      <c r="AU1743" t="str">
        <f t="shared" si="27"/>
        <v>Lost</v>
      </c>
      <c r="AW1743" s="13">
        <f>DATEDIF(Table13[[#This Row],[Dt_Customer]], Snapshot_Date, "d")</f>
        <v>249</v>
      </c>
      <c r="AX1743" s="13">
        <f>Table13[[#This Row],[CL if today]]/365</f>
        <v>0.68219178082191778</v>
      </c>
      <c r="AY1743">
        <f>Table13[[#This Row],[Total Number of Purchases]]/Table13[[#This Row],[Corrected CL]]</f>
        <v>16.124497991967871</v>
      </c>
      <c r="AZ1743">
        <f>Table13[[#This Row],[Average Order Value (AOV)]]*Table13[[#This Row],[Freq per Year]]</f>
        <v>99.678714859437747</v>
      </c>
      <c r="BA1743">
        <f>Table13[[#This Row],[Total Spend]]/Table13[[#This Row],[Corrected CL]]</f>
        <v>99.678714859437761</v>
      </c>
      <c r="BB1743">
        <v>75.92</v>
      </c>
      <c r="BC1743" s="1">
        <f>Table13[[#This Row],[Dt_Customer]]+Table13[[#This Row],[Recency]]</f>
        <v>41747</v>
      </c>
      <c r="BD1743" s="16" t="str">
        <f>IF(COUNTIF(A:A, A1743) &gt; 1, "Duplicate", "Unique")</f>
        <v>Unique</v>
      </c>
    </row>
    <row r="1744" spans="1:56" x14ac:dyDescent="0.3">
      <c r="A1744">
        <v>1381</v>
      </c>
      <c r="B1744">
        <v>1982</v>
      </c>
      <c r="C1744" t="s">
        <v>37</v>
      </c>
      <c r="D1744" t="s">
        <v>31</v>
      </c>
      <c r="E1744">
        <v>38513</v>
      </c>
      <c r="F1744">
        <v>1</v>
      </c>
      <c r="G1744">
        <v>0</v>
      </c>
      <c r="H1744" s="1">
        <v>41667</v>
      </c>
      <c r="I1744">
        <v>20</v>
      </c>
      <c r="J1744">
        <v>172</v>
      </c>
      <c r="K1744">
        <v>3</v>
      </c>
      <c r="L1744">
        <v>115</v>
      </c>
      <c r="M1744">
        <v>16</v>
      </c>
      <c r="N1744">
        <v>0</v>
      </c>
      <c r="O1744">
        <v>18</v>
      </c>
      <c r="P1744">
        <f>IF(Table13[[#This Row],[MntWines]] = 0,"",Table13[[#This Row],[MntWines]])</f>
        <v>172</v>
      </c>
      <c r="Q1744">
        <f>IF(Table13[[#This Row],[MntFruits]] = 0, "",Table13[[#This Row],[MntFruits]])</f>
        <v>3</v>
      </c>
      <c r="R1744">
        <f>IF(Table13[[#This Row],[MntMeatProducts]] = 0, "",Table13[[#This Row],[MntMeatProducts]])</f>
        <v>115</v>
      </c>
      <c r="S1744">
        <f>IF(Table13[[#This Row],[MntFishProducts]] = 0, "",Table13[[#This Row],[MntFishProducts]])</f>
        <v>16</v>
      </c>
      <c r="T1744" t="str">
        <f>IF(Table13[[#This Row],[MntSweetProducts]] = 0, "",Table13[[#This Row],[MntSweetProducts]])</f>
        <v/>
      </c>
      <c r="U1744">
        <f>IF(Table13[[#This Row],[MntGoldProds]] = 0, "",Table13[[#This Row],[MntGoldProds]])</f>
        <v>18</v>
      </c>
      <c r="V1744">
        <v>5</v>
      </c>
      <c r="W1744">
        <v>6</v>
      </c>
      <c r="X1744">
        <v>1</v>
      </c>
      <c r="Y1744">
        <v>5</v>
      </c>
      <c r="Z1744">
        <v>8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 t="s">
        <v>30</v>
      </c>
      <c r="AI1744" s="13">
        <f>SUM(Table13[[#This Row],[MntWines]:[MntGoldProds]])</f>
        <v>324</v>
      </c>
      <c r="AJ1744" s="13">
        <f>AVERAGE(Table13[[#This Row],[MntWines]:[MntGoldProds]])</f>
        <v>54</v>
      </c>
      <c r="AK1744">
        <f>IF(Table13[[#This Row],[Total Number of Purchases]]=0,0,Table13[[#This Row],[Total Spend]]/Table13[[#This Row],[Total Number of Purchases]])</f>
        <v>19.058823529411764</v>
      </c>
      <c r="AM1744">
        <f>SUM(Table13[[#This Row],[NumDealsPurchases]:[NumStorePurchases]])</f>
        <v>17</v>
      </c>
      <c r="AN1744" s="14">
        <f>Snapshot_Date-Table13[[#This Row],[Dt_Customer]]</f>
        <v>249</v>
      </c>
      <c r="AP1744" s="13">
        <f>Table13[[#This Row],[NumDealsPurchases]]/Table13[[#This Row],[Total Number of Purchases]]*100</f>
        <v>29.411764705882355</v>
      </c>
      <c r="AQ1744">
        <f>6-ROUNDUP(_xlfn.PERCENTRANK.INC(Table13[Recency],Table13[[#This Row],[Recency]])*5, 0)</f>
        <v>4</v>
      </c>
      <c r="AR1744">
        <f>ROUNDUP(_xlfn.PERCENTRANK.INC(Table13[Total Number of Purchases],Table13[[#This Row],[Total Number of Purchases]])*5,0)</f>
        <v>3</v>
      </c>
      <c r="AS1744">
        <f>ROUNDUP(_xlfn.PERCENTRANK.INC(Table13[Total Spend],Table13[[#This Row],[Total Spend]])*5,0)</f>
        <v>3</v>
      </c>
      <c r="AT1744" t="str">
        <f>Table13[[#This Row],[Recency Score]]&amp;Table13[[#This Row],[Frequency Score]]&amp;Table13[[#This Row],[Monetary Score]]</f>
        <v>433</v>
      </c>
      <c r="AU1744" t="str">
        <f t="shared" si="27"/>
        <v>Potential Loyalists</v>
      </c>
      <c r="AW1744" s="13">
        <f>DATEDIF(Table13[[#This Row],[Dt_Customer]], Snapshot_Date, "d")</f>
        <v>249</v>
      </c>
      <c r="AX1744" s="13">
        <f>Table13[[#This Row],[CL if today]]/365</f>
        <v>0.68219178082191778</v>
      </c>
      <c r="AY1744">
        <f>Table13[[#This Row],[Total Number of Purchases]]/Table13[[#This Row],[Corrected CL]]</f>
        <v>24.91967871485944</v>
      </c>
      <c r="AZ1744">
        <f>Table13[[#This Row],[Average Order Value (AOV)]]*Table13[[#This Row],[Freq per Year]]</f>
        <v>474.93975903614461</v>
      </c>
      <c r="BA1744">
        <f>Table13[[#This Row],[Total Spend]]/Table13[[#This Row],[Corrected CL]]</f>
        <v>474.93975903614461</v>
      </c>
      <c r="BB1744">
        <v>331.42</v>
      </c>
      <c r="BC1744" s="1">
        <f>Table13[[#This Row],[Dt_Customer]]+Table13[[#This Row],[Recency]]</f>
        <v>41687</v>
      </c>
      <c r="BD1744" s="16" t="str">
        <f>IF(COUNTIF(A:A, A1744) &gt; 1, "Duplicate", "Unique")</f>
        <v>Unique</v>
      </c>
    </row>
    <row r="1745" spans="1:56" x14ac:dyDescent="0.3">
      <c r="A1745">
        <v>4073</v>
      </c>
      <c r="B1745">
        <v>1954</v>
      </c>
      <c r="C1745" t="s">
        <v>38</v>
      </c>
      <c r="D1745" t="s">
        <v>33</v>
      </c>
      <c r="E1745">
        <v>63564</v>
      </c>
      <c r="F1745">
        <v>0</v>
      </c>
      <c r="G1745">
        <v>0</v>
      </c>
      <c r="H1745" s="1">
        <v>41668</v>
      </c>
      <c r="I1745">
        <v>0</v>
      </c>
      <c r="J1745">
        <v>769</v>
      </c>
      <c r="K1745">
        <v>80</v>
      </c>
      <c r="L1745">
        <v>252</v>
      </c>
      <c r="M1745">
        <v>15</v>
      </c>
      <c r="N1745">
        <v>34</v>
      </c>
      <c r="O1745">
        <v>65</v>
      </c>
      <c r="P1745">
        <f>IF(Table13[[#This Row],[MntWines]] = 0,"",Table13[[#This Row],[MntWines]])</f>
        <v>769</v>
      </c>
      <c r="Q1745">
        <f>IF(Table13[[#This Row],[MntFruits]] = 0, "",Table13[[#This Row],[MntFruits]])</f>
        <v>80</v>
      </c>
      <c r="R1745">
        <f>IF(Table13[[#This Row],[MntMeatProducts]] = 0, "",Table13[[#This Row],[MntMeatProducts]])</f>
        <v>252</v>
      </c>
      <c r="S1745">
        <f>IF(Table13[[#This Row],[MntFishProducts]] = 0, "",Table13[[#This Row],[MntFishProducts]])</f>
        <v>15</v>
      </c>
      <c r="T1745">
        <f>IF(Table13[[#This Row],[MntSweetProducts]] = 0, "",Table13[[#This Row],[MntSweetProducts]])</f>
        <v>34</v>
      </c>
      <c r="U1745">
        <f>IF(Table13[[#This Row],[MntGoldProds]] = 0, "",Table13[[#This Row],[MntGoldProds]])</f>
        <v>65</v>
      </c>
      <c r="V1745">
        <v>1</v>
      </c>
      <c r="W1745">
        <v>10</v>
      </c>
      <c r="X1745">
        <v>10</v>
      </c>
      <c r="Y1745">
        <v>7</v>
      </c>
      <c r="Z1745">
        <v>6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1</v>
      </c>
      <c r="AG1745">
        <v>0</v>
      </c>
      <c r="AH1745" t="s">
        <v>39</v>
      </c>
      <c r="AI1745" s="13">
        <f>SUM(Table13[[#This Row],[MntWines]:[MntGoldProds]])</f>
        <v>1215</v>
      </c>
      <c r="AJ1745" s="13">
        <f>AVERAGE(Table13[[#This Row],[MntWines]:[MntGoldProds]])</f>
        <v>202.5</v>
      </c>
      <c r="AK1745">
        <f>IF(Table13[[#This Row],[Total Number of Purchases]]=0,0,Table13[[#This Row],[Total Spend]]/Table13[[#This Row],[Total Number of Purchases]])</f>
        <v>43.392857142857146</v>
      </c>
      <c r="AM1745">
        <f>SUM(Table13[[#This Row],[NumDealsPurchases]:[NumStorePurchases]])</f>
        <v>28</v>
      </c>
      <c r="AN1745" s="14">
        <f>Snapshot_Date-Table13[[#This Row],[Dt_Customer]]</f>
        <v>248</v>
      </c>
      <c r="AP1745" s="13">
        <f>Table13[[#This Row],[NumDealsPurchases]]/Table13[[#This Row],[Total Number of Purchases]]*100</f>
        <v>3.5714285714285712</v>
      </c>
      <c r="AQ1745">
        <f>6-ROUNDUP(_xlfn.PERCENTRANK.INC(Table13[Recency],Table13[[#This Row],[Recency]])*5, 0)</f>
        <v>6</v>
      </c>
      <c r="AR1745">
        <f>ROUNDUP(_xlfn.PERCENTRANK.INC(Table13[Total Number of Purchases],Table13[[#This Row],[Total Number of Purchases]])*5,0)</f>
        <v>5</v>
      </c>
      <c r="AS1745">
        <f>ROUNDUP(_xlfn.PERCENTRANK.INC(Table13[Total Spend],Table13[[#This Row],[Total Spend]])*5,0)</f>
        <v>5</v>
      </c>
      <c r="AT1745" t="str">
        <f>Table13[[#This Row],[Recency Score]]&amp;Table13[[#This Row],[Frequency Score]]&amp;Table13[[#This Row],[Monetary Score]]</f>
        <v>655</v>
      </c>
      <c r="AU1745" t="str">
        <f t="shared" si="27"/>
        <v>Frequent Buyers</v>
      </c>
      <c r="AW1745" s="13">
        <f>DATEDIF(Table13[[#This Row],[Dt_Customer]], Snapshot_Date, "d")</f>
        <v>248</v>
      </c>
      <c r="AX1745" s="13">
        <f>Table13[[#This Row],[CL if today]]/365</f>
        <v>0.67945205479452053</v>
      </c>
      <c r="AY1745">
        <f>Table13[[#This Row],[Total Number of Purchases]]/Table13[[#This Row],[Corrected CL]]</f>
        <v>41.20967741935484</v>
      </c>
      <c r="AZ1745">
        <f>Table13[[#This Row],[Average Order Value (AOV)]]*Table13[[#This Row],[Freq per Year]]</f>
        <v>1788.2056451612905</v>
      </c>
      <c r="BA1745">
        <f>Table13[[#This Row],[Total Spend]]/Table13[[#This Row],[Corrected CL]]</f>
        <v>1788.2056451612905</v>
      </c>
      <c r="BB1745">
        <v>99.678714859437761</v>
      </c>
      <c r="BC1745" s="1">
        <f>Table13[[#This Row],[Dt_Customer]]+Table13[[#This Row],[Recency]]</f>
        <v>41668</v>
      </c>
      <c r="BD1745" s="16" t="str">
        <f>IF(COUNTIF(A:A, A1745) &gt; 1, "Duplicate", "Unique")</f>
        <v>Unique</v>
      </c>
    </row>
    <row r="1746" spans="1:56" x14ac:dyDescent="0.3">
      <c r="A1746">
        <v>1880</v>
      </c>
      <c r="B1746">
        <v>1959</v>
      </c>
      <c r="C1746" t="s">
        <v>37</v>
      </c>
      <c r="D1746" t="s">
        <v>35</v>
      </c>
      <c r="E1746">
        <v>53537</v>
      </c>
      <c r="F1746">
        <v>1</v>
      </c>
      <c r="G1746">
        <v>1</v>
      </c>
      <c r="H1746" s="1">
        <v>41669</v>
      </c>
      <c r="I1746">
        <v>17</v>
      </c>
      <c r="J1746">
        <v>81</v>
      </c>
      <c r="K1746">
        <v>0</v>
      </c>
      <c r="L1746">
        <v>6</v>
      </c>
      <c r="M1746">
        <v>0</v>
      </c>
      <c r="N1746">
        <v>0</v>
      </c>
      <c r="O1746">
        <v>6</v>
      </c>
      <c r="P1746">
        <f>IF(Table13[[#This Row],[MntWines]] = 0,"",Table13[[#This Row],[MntWines]])</f>
        <v>81</v>
      </c>
      <c r="Q1746" t="str">
        <f>IF(Table13[[#This Row],[MntFruits]] = 0, "",Table13[[#This Row],[MntFruits]])</f>
        <v/>
      </c>
      <c r="R1746">
        <f>IF(Table13[[#This Row],[MntMeatProducts]] = 0, "",Table13[[#This Row],[MntMeatProducts]])</f>
        <v>6</v>
      </c>
      <c r="S1746" t="str">
        <f>IF(Table13[[#This Row],[MntFishProducts]] = 0, "",Table13[[#This Row],[MntFishProducts]])</f>
        <v/>
      </c>
      <c r="T1746" t="str">
        <f>IF(Table13[[#This Row],[MntSweetProducts]] = 0, "",Table13[[#This Row],[MntSweetProducts]])</f>
        <v/>
      </c>
      <c r="U1746">
        <f>IF(Table13[[#This Row],[MntGoldProds]] = 0, "",Table13[[#This Row],[MntGoldProds]])</f>
        <v>6</v>
      </c>
      <c r="V1746">
        <v>2</v>
      </c>
      <c r="W1746">
        <v>2</v>
      </c>
      <c r="X1746">
        <v>1</v>
      </c>
      <c r="Y1746">
        <v>3</v>
      </c>
      <c r="Z1746">
        <v>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40</v>
      </c>
      <c r="AI1746" s="13">
        <f>SUM(Table13[[#This Row],[MntWines]:[MntGoldProds]])</f>
        <v>93</v>
      </c>
      <c r="AJ1746" s="13">
        <f>AVERAGE(Table13[[#This Row],[MntWines]:[MntGoldProds]])</f>
        <v>15.5</v>
      </c>
      <c r="AK1746">
        <f>IF(Table13[[#This Row],[Total Number of Purchases]]=0,0,Table13[[#This Row],[Total Spend]]/Table13[[#This Row],[Total Number of Purchases]])</f>
        <v>11.625</v>
      </c>
      <c r="AM1746">
        <f>SUM(Table13[[#This Row],[NumDealsPurchases]:[NumStorePurchases]])</f>
        <v>8</v>
      </c>
      <c r="AN1746" s="14">
        <f>Snapshot_Date-Table13[[#This Row],[Dt_Customer]]</f>
        <v>247</v>
      </c>
      <c r="AP1746" s="13">
        <f>Table13[[#This Row],[NumDealsPurchases]]/Table13[[#This Row],[Total Number of Purchases]]*100</f>
        <v>25</v>
      </c>
      <c r="AQ1746">
        <f>6-ROUNDUP(_xlfn.PERCENTRANK.INC(Table13[Recency],Table13[[#This Row],[Recency]])*5, 0)</f>
        <v>5</v>
      </c>
      <c r="AR1746">
        <f>ROUNDUP(_xlfn.PERCENTRANK.INC(Table13[Total Number of Purchases],Table13[[#This Row],[Total Number of Purchases]])*5,0)</f>
        <v>2</v>
      </c>
      <c r="AS1746">
        <f>ROUNDUP(_xlfn.PERCENTRANK.INC(Table13[Total Spend],Table13[[#This Row],[Total Spend]])*5,0)</f>
        <v>2</v>
      </c>
      <c r="AT1746" t="str">
        <f>Table13[[#This Row],[Recency Score]]&amp;Table13[[#This Row],[Frequency Score]]&amp;Table13[[#This Row],[Monetary Score]]</f>
        <v>522</v>
      </c>
      <c r="AU1746" t="str">
        <f t="shared" si="27"/>
        <v>Others</v>
      </c>
      <c r="AW1746" s="13">
        <f>DATEDIF(Table13[[#This Row],[Dt_Customer]], Snapshot_Date, "d")</f>
        <v>247</v>
      </c>
      <c r="AX1746" s="13">
        <f>Table13[[#This Row],[CL if today]]/365</f>
        <v>0.67671232876712328</v>
      </c>
      <c r="AY1746">
        <f>Table13[[#This Row],[Total Number of Purchases]]/Table13[[#This Row],[Corrected CL]]</f>
        <v>11.821862348178138</v>
      </c>
      <c r="AZ1746">
        <f>Table13[[#This Row],[Average Order Value (AOV)]]*Table13[[#This Row],[Freq per Year]]</f>
        <v>137.42914979757086</v>
      </c>
      <c r="BA1746">
        <f>Table13[[#This Row],[Total Spend]]/Table13[[#This Row],[Corrected CL]]</f>
        <v>137.42914979757086</v>
      </c>
      <c r="BB1746">
        <v>474.93975903614461</v>
      </c>
      <c r="BC1746" s="1">
        <f>Table13[[#This Row],[Dt_Customer]]+Table13[[#This Row],[Recency]]</f>
        <v>41686</v>
      </c>
      <c r="BD1746" s="16" t="str">
        <f>IF(COUNTIF(A:A, A1746) &gt; 1, "Duplicate", "Unique")</f>
        <v>Unique</v>
      </c>
    </row>
    <row r="1747" spans="1:56" x14ac:dyDescent="0.3">
      <c r="A1747">
        <v>4741</v>
      </c>
      <c r="B1747">
        <v>1974</v>
      </c>
      <c r="C1747" t="s">
        <v>38</v>
      </c>
      <c r="D1747" t="s">
        <v>33</v>
      </c>
      <c r="E1747">
        <v>65463</v>
      </c>
      <c r="F1747">
        <v>1</v>
      </c>
      <c r="G1747">
        <v>0</v>
      </c>
      <c r="H1747" s="1">
        <v>41669</v>
      </c>
      <c r="I1747">
        <v>17</v>
      </c>
      <c r="J1747">
        <v>391</v>
      </c>
      <c r="K1747">
        <v>32</v>
      </c>
      <c r="L1747">
        <v>70</v>
      </c>
      <c r="M1747">
        <v>21</v>
      </c>
      <c r="N1747">
        <v>32</v>
      </c>
      <c r="O1747">
        <v>16</v>
      </c>
      <c r="P1747">
        <f>IF(Table13[[#This Row],[MntWines]] = 0,"",Table13[[#This Row],[MntWines]])</f>
        <v>391</v>
      </c>
      <c r="Q1747">
        <f>IF(Table13[[#This Row],[MntFruits]] = 0, "",Table13[[#This Row],[MntFruits]])</f>
        <v>32</v>
      </c>
      <c r="R1747">
        <f>IF(Table13[[#This Row],[MntMeatProducts]] = 0, "",Table13[[#This Row],[MntMeatProducts]])</f>
        <v>70</v>
      </c>
      <c r="S1747">
        <f>IF(Table13[[#This Row],[MntFishProducts]] = 0, "",Table13[[#This Row],[MntFishProducts]])</f>
        <v>21</v>
      </c>
      <c r="T1747">
        <f>IF(Table13[[#This Row],[MntSweetProducts]] = 0, "",Table13[[#This Row],[MntSweetProducts]])</f>
        <v>32</v>
      </c>
      <c r="U1747">
        <f>IF(Table13[[#This Row],[MntGoldProds]] = 0, "",Table13[[#This Row],[MntGoldProds]])</f>
        <v>16</v>
      </c>
      <c r="V1747">
        <v>2</v>
      </c>
      <c r="W1747">
        <v>6</v>
      </c>
      <c r="X1747">
        <v>2</v>
      </c>
      <c r="Y1747">
        <v>9</v>
      </c>
      <c r="Z1747">
        <v>5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 t="s">
        <v>30</v>
      </c>
      <c r="AI1747" s="13">
        <f>SUM(Table13[[#This Row],[MntWines]:[MntGoldProds]])</f>
        <v>562</v>
      </c>
      <c r="AJ1747" s="13">
        <f>AVERAGE(Table13[[#This Row],[MntWines]:[MntGoldProds]])</f>
        <v>93.666666666666671</v>
      </c>
      <c r="AK1747">
        <f>IF(Table13[[#This Row],[Total Number of Purchases]]=0,0,Table13[[#This Row],[Total Spend]]/Table13[[#This Row],[Total Number of Purchases]])</f>
        <v>29.578947368421051</v>
      </c>
      <c r="AM1747">
        <f>SUM(Table13[[#This Row],[NumDealsPurchases]:[NumStorePurchases]])</f>
        <v>19</v>
      </c>
      <c r="AN1747" s="14">
        <f>Snapshot_Date-Table13[[#This Row],[Dt_Customer]]</f>
        <v>247</v>
      </c>
      <c r="AP1747" s="13">
        <f>Table13[[#This Row],[NumDealsPurchases]]/Table13[[#This Row],[Total Number of Purchases]]*100</f>
        <v>10.526315789473683</v>
      </c>
      <c r="AQ1747">
        <f>6-ROUNDUP(_xlfn.PERCENTRANK.INC(Table13[Recency],Table13[[#This Row],[Recency]])*5, 0)</f>
        <v>5</v>
      </c>
      <c r="AR1747">
        <f>ROUNDUP(_xlfn.PERCENTRANK.INC(Table13[Total Number of Purchases],Table13[[#This Row],[Total Number of Purchases]])*5,0)</f>
        <v>4</v>
      </c>
      <c r="AS1747">
        <f>ROUNDUP(_xlfn.PERCENTRANK.INC(Table13[Total Spend],Table13[[#This Row],[Total Spend]])*5,0)</f>
        <v>3</v>
      </c>
      <c r="AT1747" t="str">
        <f>Table13[[#This Row],[Recency Score]]&amp;Table13[[#This Row],[Frequency Score]]&amp;Table13[[#This Row],[Monetary Score]]</f>
        <v>543</v>
      </c>
      <c r="AU1747" t="str">
        <f t="shared" si="27"/>
        <v>Loyal Customers</v>
      </c>
      <c r="AW1747" s="13">
        <f>DATEDIF(Table13[[#This Row],[Dt_Customer]], Snapshot_Date, "d")</f>
        <v>247</v>
      </c>
      <c r="AX1747" s="13">
        <f>Table13[[#This Row],[CL if today]]/365</f>
        <v>0.67671232876712328</v>
      </c>
      <c r="AY1747">
        <f>Table13[[#This Row],[Total Number of Purchases]]/Table13[[#This Row],[Corrected CL]]</f>
        <v>28.076923076923077</v>
      </c>
      <c r="AZ1747">
        <f>Table13[[#This Row],[Average Order Value (AOV)]]*Table13[[#This Row],[Freq per Year]]</f>
        <v>830.48582995951415</v>
      </c>
      <c r="BA1747">
        <f>Table13[[#This Row],[Total Spend]]/Table13[[#This Row],[Corrected CL]]</f>
        <v>830.48582995951415</v>
      </c>
      <c r="BB1747">
        <v>64.497991967871485</v>
      </c>
      <c r="BC1747" s="1">
        <f>Table13[[#This Row],[Dt_Customer]]+Table13[[#This Row],[Recency]]</f>
        <v>41686</v>
      </c>
      <c r="BD1747" s="16" t="str">
        <f>IF(COUNTIF(A:A, A1747) &gt; 1, "Duplicate", "Unique")</f>
        <v>Unique</v>
      </c>
    </row>
    <row r="1748" spans="1:56" x14ac:dyDescent="0.3">
      <c r="A1748">
        <v>10432</v>
      </c>
      <c r="B1748">
        <v>1974</v>
      </c>
      <c r="C1748" t="s">
        <v>28</v>
      </c>
      <c r="D1748" t="s">
        <v>29</v>
      </c>
      <c r="E1748">
        <v>19346</v>
      </c>
      <c r="F1748">
        <v>1</v>
      </c>
      <c r="G1748">
        <v>0</v>
      </c>
      <c r="H1748" s="1">
        <v>41669</v>
      </c>
      <c r="I1748">
        <v>26</v>
      </c>
      <c r="J1748">
        <v>2</v>
      </c>
      <c r="K1748">
        <v>0</v>
      </c>
      <c r="L1748">
        <v>9</v>
      </c>
      <c r="M1748">
        <v>3</v>
      </c>
      <c r="N1748">
        <v>6</v>
      </c>
      <c r="O1748">
        <v>2</v>
      </c>
      <c r="P1748">
        <f>IF(Table13[[#This Row],[MntWines]] = 0,"",Table13[[#This Row],[MntWines]])</f>
        <v>2</v>
      </c>
      <c r="Q1748" t="str">
        <f>IF(Table13[[#This Row],[MntFruits]] = 0, "",Table13[[#This Row],[MntFruits]])</f>
        <v/>
      </c>
      <c r="R1748">
        <f>IF(Table13[[#This Row],[MntMeatProducts]] = 0, "",Table13[[#This Row],[MntMeatProducts]])</f>
        <v>9</v>
      </c>
      <c r="S1748">
        <f>IF(Table13[[#This Row],[MntFishProducts]] = 0, "",Table13[[#This Row],[MntFishProducts]])</f>
        <v>3</v>
      </c>
      <c r="T1748">
        <f>IF(Table13[[#This Row],[MntSweetProducts]] = 0, "",Table13[[#This Row],[MntSweetProducts]])</f>
        <v>6</v>
      </c>
      <c r="U1748">
        <f>IF(Table13[[#This Row],[MntGoldProds]] = 0, "",Table13[[#This Row],[MntGoldProds]])</f>
        <v>2</v>
      </c>
      <c r="V1748">
        <v>1</v>
      </c>
      <c r="W1748">
        <v>1</v>
      </c>
      <c r="X1748">
        <v>0</v>
      </c>
      <c r="Y1748">
        <v>3</v>
      </c>
      <c r="Z1748">
        <v>8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32</v>
      </c>
      <c r="AI1748" s="13">
        <f>SUM(Table13[[#This Row],[MntWines]:[MntGoldProds]])</f>
        <v>22</v>
      </c>
      <c r="AJ1748" s="13">
        <f>AVERAGE(Table13[[#This Row],[MntWines]:[MntGoldProds]])</f>
        <v>3.6666666666666665</v>
      </c>
      <c r="AK1748">
        <f>IF(Table13[[#This Row],[Total Number of Purchases]]=0,0,Table13[[#This Row],[Total Spend]]/Table13[[#This Row],[Total Number of Purchases]])</f>
        <v>4.4000000000000004</v>
      </c>
      <c r="AM1748">
        <f>SUM(Table13[[#This Row],[NumDealsPurchases]:[NumStorePurchases]])</f>
        <v>5</v>
      </c>
      <c r="AN1748" s="14">
        <f>Snapshot_Date-Table13[[#This Row],[Dt_Customer]]</f>
        <v>247</v>
      </c>
      <c r="AP1748" s="13">
        <f>Table13[[#This Row],[NumDealsPurchases]]/Table13[[#This Row],[Total Number of Purchases]]*100</f>
        <v>20</v>
      </c>
      <c r="AQ1748">
        <f>6-ROUNDUP(_xlfn.PERCENTRANK.INC(Table13[Recency],Table13[[#This Row],[Recency]])*5, 0)</f>
        <v>4</v>
      </c>
      <c r="AR1748">
        <f>ROUNDUP(_xlfn.PERCENTRANK.INC(Table13[Total Number of Purchases],Table13[[#This Row],[Total Number of Purchases]])*5,0)</f>
        <v>1</v>
      </c>
      <c r="AS1748">
        <f>ROUNDUP(_xlfn.PERCENTRANK.INC(Table13[Total Spend],Table13[[#This Row],[Total Spend]])*5,0)</f>
        <v>1</v>
      </c>
      <c r="AT1748" t="str">
        <f>Table13[[#This Row],[Recency Score]]&amp;Table13[[#This Row],[Frequency Score]]&amp;Table13[[#This Row],[Monetary Score]]</f>
        <v>411</v>
      </c>
      <c r="AU1748" t="str">
        <f t="shared" si="27"/>
        <v>Potential Loyalists</v>
      </c>
      <c r="AW1748" s="13">
        <f>DATEDIF(Table13[[#This Row],[Dt_Customer]], Snapshot_Date, "d")</f>
        <v>247</v>
      </c>
      <c r="AX1748" s="13">
        <f>Table13[[#This Row],[CL if today]]/365</f>
        <v>0.67671232876712328</v>
      </c>
      <c r="AY1748">
        <f>Table13[[#This Row],[Total Number of Purchases]]/Table13[[#This Row],[Corrected CL]]</f>
        <v>7.3886639676113361</v>
      </c>
      <c r="AZ1748">
        <f>Table13[[#This Row],[Average Order Value (AOV)]]*Table13[[#This Row],[Freq per Year]]</f>
        <v>32.51012145748988</v>
      </c>
      <c r="BA1748">
        <f>Table13[[#This Row],[Total Spend]]/Table13[[#This Row],[Corrected CL]]</f>
        <v>32.51012145748988</v>
      </c>
      <c r="BB1748">
        <v>197.89156626506025</v>
      </c>
      <c r="BC1748" s="1">
        <f>Table13[[#This Row],[Dt_Customer]]+Table13[[#This Row],[Recency]]</f>
        <v>41695</v>
      </c>
      <c r="BD1748" s="16" t="str">
        <f>IF(COUNTIF(A:A, A1748) &gt; 1, "Duplicate", "Unique")</f>
        <v>Unique</v>
      </c>
    </row>
    <row r="1749" spans="1:56" x14ac:dyDescent="0.3">
      <c r="A1749">
        <v>6424</v>
      </c>
      <c r="B1749">
        <v>1977</v>
      </c>
      <c r="C1749" t="s">
        <v>28</v>
      </c>
      <c r="D1749" t="s">
        <v>35</v>
      </c>
      <c r="E1749">
        <v>33178</v>
      </c>
      <c r="F1749">
        <v>1</v>
      </c>
      <c r="G1749">
        <v>0</v>
      </c>
      <c r="H1749" s="1">
        <v>41669</v>
      </c>
      <c r="I1749">
        <v>9</v>
      </c>
      <c r="J1749">
        <v>12</v>
      </c>
      <c r="K1749">
        <v>6</v>
      </c>
      <c r="L1749">
        <v>2</v>
      </c>
      <c r="M1749">
        <v>11</v>
      </c>
      <c r="N1749">
        <v>2</v>
      </c>
      <c r="O1749">
        <v>16</v>
      </c>
      <c r="P1749">
        <f>IF(Table13[[#This Row],[MntWines]] = 0,"",Table13[[#This Row],[MntWines]])</f>
        <v>12</v>
      </c>
      <c r="Q1749">
        <f>IF(Table13[[#This Row],[MntFruits]] = 0, "",Table13[[#This Row],[MntFruits]])</f>
        <v>6</v>
      </c>
      <c r="R1749">
        <f>IF(Table13[[#This Row],[MntMeatProducts]] = 0, "",Table13[[#This Row],[MntMeatProducts]])</f>
        <v>2</v>
      </c>
      <c r="S1749">
        <f>IF(Table13[[#This Row],[MntFishProducts]] = 0, "",Table13[[#This Row],[MntFishProducts]])</f>
        <v>11</v>
      </c>
      <c r="T1749">
        <f>IF(Table13[[#This Row],[MntSweetProducts]] = 0, "",Table13[[#This Row],[MntSweetProducts]])</f>
        <v>2</v>
      </c>
      <c r="U1749">
        <f>IF(Table13[[#This Row],[MntGoldProds]] = 0, "",Table13[[#This Row],[MntGoldProds]])</f>
        <v>16</v>
      </c>
      <c r="V1749">
        <v>1</v>
      </c>
      <c r="W1749">
        <v>1</v>
      </c>
      <c r="X1749">
        <v>0</v>
      </c>
      <c r="Y1749">
        <v>3</v>
      </c>
      <c r="Z1749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30</v>
      </c>
      <c r="AI1749" s="13">
        <f>SUM(Table13[[#This Row],[MntWines]:[MntGoldProds]])</f>
        <v>49</v>
      </c>
      <c r="AJ1749" s="13">
        <f>AVERAGE(Table13[[#This Row],[MntWines]:[MntGoldProds]])</f>
        <v>8.1666666666666661</v>
      </c>
      <c r="AK1749">
        <f>IF(Table13[[#This Row],[Total Number of Purchases]]=0,0,Table13[[#This Row],[Total Spend]]/Table13[[#This Row],[Total Number of Purchases]])</f>
        <v>9.8000000000000007</v>
      </c>
      <c r="AM1749">
        <f>SUM(Table13[[#This Row],[NumDealsPurchases]:[NumStorePurchases]])</f>
        <v>5</v>
      </c>
      <c r="AN1749" s="14">
        <f>Snapshot_Date-Table13[[#This Row],[Dt_Customer]]</f>
        <v>247</v>
      </c>
      <c r="AP1749" s="13">
        <f>Table13[[#This Row],[NumDealsPurchases]]/Table13[[#This Row],[Total Number of Purchases]]*100</f>
        <v>20</v>
      </c>
      <c r="AQ1749">
        <f>6-ROUNDUP(_xlfn.PERCENTRANK.INC(Table13[Recency],Table13[[#This Row],[Recency]])*5, 0)</f>
        <v>5</v>
      </c>
      <c r="AR1749">
        <f>ROUNDUP(_xlfn.PERCENTRANK.INC(Table13[Total Number of Purchases],Table13[[#This Row],[Total Number of Purchases]])*5,0)</f>
        <v>1</v>
      </c>
      <c r="AS1749">
        <f>ROUNDUP(_xlfn.PERCENTRANK.INC(Table13[Total Spend],Table13[[#This Row],[Total Spend]])*5,0)</f>
        <v>1</v>
      </c>
      <c r="AT1749" t="str">
        <f>Table13[[#This Row],[Recency Score]]&amp;Table13[[#This Row],[Frequency Score]]&amp;Table13[[#This Row],[Monetary Score]]</f>
        <v>511</v>
      </c>
      <c r="AU1749" t="str">
        <f t="shared" si="27"/>
        <v>Others</v>
      </c>
      <c r="AW1749" s="13">
        <f>DATEDIF(Table13[[#This Row],[Dt_Customer]], Snapshot_Date, "d")</f>
        <v>247</v>
      </c>
      <c r="AX1749" s="13">
        <f>Table13[[#This Row],[CL if today]]/365</f>
        <v>0.67671232876712328</v>
      </c>
      <c r="AY1749">
        <f>Table13[[#This Row],[Total Number of Purchases]]/Table13[[#This Row],[Corrected CL]]</f>
        <v>7.3886639676113361</v>
      </c>
      <c r="AZ1749">
        <f>Table13[[#This Row],[Average Order Value (AOV)]]*Table13[[#This Row],[Freq per Year]]</f>
        <v>72.408906882591097</v>
      </c>
      <c r="BA1749">
        <f>Table13[[#This Row],[Total Spend]]/Table13[[#This Row],[Corrected CL]]</f>
        <v>72.408906882591097</v>
      </c>
      <c r="BB1749">
        <v>1788.2056451612905</v>
      </c>
      <c r="BC1749" s="1">
        <f>Table13[[#This Row],[Dt_Customer]]+Table13[[#This Row],[Recency]]</f>
        <v>41678</v>
      </c>
      <c r="BD1749" s="16" t="str">
        <f>IF(COUNTIF(A:A, A1749) &gt; 1, "Duplicate", "Unique")</f>
        <v>Unique</v>
      </c>
    </row>
    <row r="1750" spans="1:56" x14ac:dyDescent="0.3">
      <c r="A1750">
        <v>4603</v>
      </c>
      <c r="B1750">
        <v>1960</v>
      </c>
      <c r="C1750" t="s">
        <v>37</v>
      </c>
      <c r="D1750" t="s">
        <v>33</v>
      </c>
      <c r="E1750">
        <v>65695</v>
      </c>
      <c r="F1750">
        <v>0</v>
      </c>
      <c r="G1750">
        <v>1</v>
      </c>
      <c r="H1750" s="1">
        <v>41670</v>
      </c>
      <c r="I1750">
        <v>50</v>
      </c>
      <c r="J1750">
        <v>371</v>
      </c>
      <c r="K1750">
        <v>32</v>
      </c>
      <c r="L1750">
        <v>189</v>
      </c>
      <c r="M1750">
        <v>0</v>
      </c>
      <c r="N1750">
        <v>58</v>
      </c>
      <c r="O1750">
        <v>6</v>
      </c>
      <c r="P1750">
        <f>IF(Table13[[#This Row],[MntWines]] = 0,"",Table13[[#This Row],[MntWines]])</f>
        <v>371</v>
      </c>
      <c r="Q1750">
        <f>IF(Table13[[#This Row],[MntFruits]] = 0, "",Table13[[#This Row],[MntFruits]])</f>
        <v>32</v>
      </c>
      <c r="R1750">
        <f>IF(Table13[[#This Row],[MntMeatProducts]] = 0, "",Table13[[#This Row],[MntMeatProducts]])</f>
        <v>189</v>
      </c>
      <c r="S1750" t="str">
        <f>IF(Table13[[#This Row],[MntFishProducts]] = 0, "",Table13[[#This Row],[MntFishProducts]])</f>
        <v/>
      </c>
      <c r="T1750">
        <f>IF(Table13[[#This Row],[MntSweetProducts]] = 0, "",Table13[[#This Row],[MntSweetProducts]])</f>
        <v>58</v>
      </c>
      <c r="U1750">
        <f>IF(Table13[[#This Row],[MntGoldProds]] = 0, "",Table13[[#This Row],[MntGoldProds]])</f>
        <v>6</v>
      </c>
      <c r="V1750">
        <v>2</v>
      </c>
      <c r="W1750">
        <v>5</v>
      </c>
      <c r="X1750">
        <v>4</v>
      </c>
      <c r="Y1750">
        <v>10</v>
      </c>
      <c r="Z1750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30</v>
      </c>
      <c r="AI1750" s="13">
        <f>SUM(Table13[[#This Row],[MntWines]:[MntGoldProds]])</f>
        <v>656</v>
      </c>
      <c r="AJ1750" s="13">
        <f>AVERAGE(Table13[[#This Row],[MntWines]:[MntGoldProds]])</f>
        <v>109.33333333333333</v>
      </c>
      <c r="AK1750">
        <f>IF(Table13[[#This Row],[Total Number of Purchases]]=0,0,Table13[[#This Row],[Total Spend]]/Table13[[#This Row],[Total Number of Purchases]])</f>
        <v>31.238095238095237</v>
      </c>
      <c r="AM1750">
        <f>SUM(Table13[[#This Row],[NumDealsPurchases]:[NumStorePurchases]])</f>
        <v>21</v>
      </c>
      <c r="AN1750" s="14">
        <f>Snapshot_Date-Table13[[#This Row],[Dt_Customer]]</f>
        <v>246</v>
      </c>
      <c r="AP1750" s="13">
        <f>Table13[[#This Row],[NumDealsPurchases]]/Table13[[#This Row],[Total Number of Purchases]]*100</f>
        <v>9.5238095238095237</v>
      </c>
      <c r="AQ1750">
        <f>6-ROUNDUP(_xlfn.PERCENTRANK.INC(Table13[Recency],Table13[[#This Row],[Recency]])*5, 0)</f>
        <v>3</v>
      </c>
      <c r="AR1750">
        <f>ROUNDUP(_xlfn.PERCENTRANK.INC(Table13[Total Number of Purchases],Table13[[#This Row],[Total Number of Purchases]])*5,0)</f>
        <v>4</v>
      </c>
      <c r="AS1750">
        <f>ROUNDUP(_xlfn.PERCENTRANK.INC(Table13[Total Spend],Table13[[#This Row],[Total Spend]])*5,0)</f>
        <v>4</v>
      </c>
      <c r="AT1750" t="str">
        <f>Table13[[#This Row],[Recency Score]]&amp;Table13[[#This Row],[Frequency Score]]&amp;Table13[[#This Row],[Monetary Score]]</f>
        <v>344</v>
      </c>
      <c r="AU1750" t="str">
        <f t="shared" si="27"/>
        <v>Needs Attention</v>
      </c>
      <c r="AW1750" s="13">
        <f>DATEDIF(Table13[[#This Row],[Dt_Customer]], Snapshot_Date, "d")</f>
        <v>246</v>
      </c>
      <c r="AX1750" s="13">
        <f>Table13[[#This Row],[CL if today]]/365</f>
        <v>0.67397260273972603</v>
      </c>
      <c r="AY1750">
        <f>Table13[[#This Row],[Total Number of Purchases]]/Table13[[#This Row],[Corrected CL]]</f>
        <v>31.158536585365852</v>
      </c>
      <c r="AZ1750">
        <f>Table13[[#This Row],[Average Order Value (AOV)]]*Table13[[#This Row],[Freq per Year]]</f>
        <v>973.33333333333326</v>
      </c>
      <c r="BA1750">
        <f>Table13[[#This Row],[Total Spend]]/Table13[[#This Row],[Corrected CL]]</f>
        <v>973.33333333333337</v>
      </c>
      <c r="BB1750">
        <v>32.51012145748988</v>
      </c>
      <c r="BC1750" s="1">
        <f>Table13[[#This Row],[Dt_Customer]]+Table13[[#This Row],[Recency]]</f>
        <v>41720</v>
      </c>
      <c r="BD1750" s="16" t="str">
        <f>IF(COUNTIF(A:A, A1750) &gt; 1, "Duplicate", "Unique")</f>
        <v>Unique</v>
      </c>
    </row>
    <row r="1751" spans="1:56" x14ac:dyDescent="0.3">
      <c r="A1751">
        <v>8749</v>
      </c>
      <c r="B1751">
        <v>1984</v>
      </c>
      <c r="C1751" t="s">
        <v>28</v>
      </c>
      <c r="D1751" t="s">
        <v>35</v>
      </c>
      <c r="E1751">
        <v>37235</v>
      </c>
      <c r="F1751">
        <v>1</v>
      </c>
      <c r="G1751">
        <v>0</v>
      </c>
      <c r="H1751" s="1">
        <v>41671</v>
      </c>
      <c r="I1751">
        <v>68</v>
      </c>
      <c r="J1751">
        <v>20</v>
      </c>
      <c r="K1751">
        <v>2</v>
      </c>
      <c r="L1751">
        <v>9</v>
      </c>
      <c r="M1751">
        <v>4</v>
      </c>
      <c r="N1751">
        <v>6</v>
      </c>
      <c r="O1751">
        <v>20</v>
      </c>
      <c r="P1751">
        <f>IF(Table13[[#This Row],[MntWines]] = 0,"",Table13[[#This Row],[MntWines]])</f>
        <v>20</v>
      </c>
      <c r="Q1751">
        <f>IF(Table13[[#This Row],[MntFruits]] = 0, "",Table13[[#This Row],[MntFruits]])</f>
        <v>2</v>
      </c>
      <c r="R1751">
        <f>IF(Table13[[#This Row],[MntMeatProducts]] = 0, "",Table13[[#This Row],[MntMeatProducts]])</f>
        <v>9</v>
      </c>
      <c r="S1751">
        <f>IF(Table13[[#This Row],[MntFishProducts]] = 0, "",Table13[[#This Row],[MntFishProducts]])</f>
        <v>4</v>
      </c>
      <c r="T1751">
        <f>IF(Table13[[#This Row],[MntSweetProducts]] = 0, "",Table13[[#This Row],[MntSweetProducts]])</f>
        <v>6</v>
      </c>
      <c r="U1751">
        <f>IF(Table13[[#This Row],[MntGoldProds]] = 0, "",Table13[[#This Row],[MntGoldProds]])</f>
        <v>20</v>
      </c>
      <c r="V1751">
        <v>1</v>
      </c>
      <c r="W1751">
        <v>1</v>
      </c>
      <c r="X1751">
        <v>1</v>
      </c>
      <c r="Y1751">
        <v>2</v>
      </c>
      <c r="Z1751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30</v>
      </c>
      <c r="AI1751" s="13">
        <f>SUM(Table13[[#This Row],[MntWines]:[MntGoldProds]])</f>
        <v>61</v>
      </c>
      <c r="AJ1751" s="13">
        <f>AVERAGE(Table13[[#This Row],[MntWines]:[MntGoldProds]])</f>
        <v>10.166666666666666</v>
      </c>
      <c r="AK1751">
        <f>IF(Table13[[#This Row],[Total Number of Purchases]]=0,0,Table13[[#This Row],[Total Spend]]/Table13[[#This Row],[Total Number of Purchases]])</f>
        <v>12.2</v>
      </c>
      <c r="AM1751">
        <f>SUM(Table13[[#This Row],[NumDealsPurchases]:[NumStorePurchases]])</f>
        <v>5</v>
      </c>
      <c r="AN1751" s="14">
        <f>Snapshot_Date-Table13[[#This Row],[Dt_Customer]]</f>
        <v>245</v>
      </c>
      <c r="AP1751" s="13">
        <f>Table13[[#This Row],[NumDealsPurchases]]/Table13[[#This Row],[Total Number of Purchases]]*100</f>
        <v>20</v>
      </c>
      <c r="AQ1751">
        <f>6-ROUNDUP(_xlfn.PERCENTRANK.INC(Table13[Recency],Table13[[#This Row],[Recency]])*5, 0)</f>
        <v>2</v>
      </c>
      <c r="AR1751">
        <f>ROUNDUP(_xlfn.PERCENTRANK.INC(Table13[Total Number of Purchases],Table13[[#This Row],[Total Number of Purchases]])*5,0)</f>
        <v>1</v>
      </c>
      <c r="AS1751">
        <f>ROUNDUP(_xlfn.PERCENTRANK.INC(Table13[Total Spend],Table13[[#This Row],[Total Spend]])*5,0)</f>
        <v>2</v>
      </c>
      <c r="AT1751" t="str">
        <f>Table13[[#This Row],[Recency Score]]&amp;Table13[[#This Row],[Frequency Score]]&amp;Table13[[#This Row],[Monetary Score]]</f>
        <v>212</v>
      </c>
      <c r="AU1751" t="str">
        <f t="shared" si="27"/>
        <v>About to Sleep</v>
      </c>
      <c r="AW1751" s="13">
        <f>DATEDIF(Table13[[#This Row],[Dt_Customer]], Snapshot_Date, "d")</f>
        <v>245</v>
      </c>
      <c r="AX1751" s="13">
        <f>Table13[[#This Row],[CL if today]]/365</f>
        <v>0.67123287671232879</v>
      </c>
      <c r="AY1751">
        <f>Table13[[#This Row],[Total Number of Purchases]]/Table13[[#This Row],[Corrected CL]]</f>
        <v>7.4489795918367347</v>
      </c>
      <c r="AZ1751">
        <f>Table13[[#This Row],[Average Order Value (AOV)]]*Table13[[#This Row],[Freq per Year]]</f>
        <v>90.877551020408163</v>
      </c>
      <c r="BA1751">
        <f>Table13[[#This Row],[Total Spend]]/Table13[[#This Row],[Corrected CL]]</f>
        <v>90.877551020408163</v>
      </c>
      <c r="BB1751">
        <v>137.42914979757086</v>
      </c>
      <c r="BC1751" s="1">
        <f>Table13[[#This Row],[Dt_Customer]]+Table13[[#This Row],[Recency]]</f>
        <v>41739</v>
      </c>
      <c r="BD1751" s="16" t="str">
        <f>IF(COUNTIF(A:A, A1751) &gt; 1, "Duplicate", "Unique")</f>
        <v>Unique</v>
      </c>
    </row>
    <row r="1752" spans="1:56" x14ac:dyDescent="0.3">
      <c r="A1752">
        <v>2295</v>
      </c>
      <c r="B1752">
        <v>1954</v>
      </c>
      <c r="C1752" t="s">
        <v>37</v>
      </c>
      <c r="D1752" t="s">
        <v>33</v>
      </c>
      <c r="E1752">
        <v>62670</v>
      </c>
      <c r="F1752">
        <v>0</v>
      </c>
      <c r="G1752">
        <v>1</v>
      </c>
      <c r="H1752" s="1">
        <v>41672</v>
      </c>
      <c r="I1752">
        <v>57</v>
      </c>
      <c r="J1752">
        <v>539</v>
      </c>
      <c r="K1752">
        <v>30</v>
      </c>
      <c r="L1752">
        <v>92</v>
      </c>
      <c r="M1752">
        <v>80</v>
      </c>
      <c r="N1752">
        <v>46</v>
      </c>
      <c r="O1752">
        <v>38</v>
      </c>
      <c r="P1752">
        <f>IF(Table13[[#This Row],[MntWines]] = 0,"",Table13[[#This Row],[MntWines]])</f>
        <v>539</v>
      </c>
      <c r="Q1752">
        <f>IF(Table13[[#This Row],[MntFruits]] = 0, "",Table13[[#This Row],[MntFruits]])</f>
        <v>30</v>
      </c>
      <c r="R1752">
        <f>IF(Table13[[#This Row],[MntMeatProducts]] = 0, "",Table13[[#This Row],[MntMeatProducts]])</f>
        <v>92</v>
      </c>
      <c r="S1752">
        <f>IF(Table13[[#This Row],[MntFishProducts]] = 0, "",Table13[[#This Row],[MntFishProducts]])</f>
        <v>80</v>
      </c>
      <c r="T1752">
        <f>IF(Table13[[#This Row],[MntSweetProducts]] = 0, "",Table13[[#This Row],[MntSweetProducts]])</f>
        <v>46</v>
      </c>
      <c r="U1752">
        <f>IF(Table13[[#This Row],[MntGoldProds]] = 0, "",Table13[[#This Row],[MntGoldProds]])</f>
        <v>38</v>
      </c>
      <c r="V1752">
        <v>1</v>
      </c>
      <c r="W1752">
        <v>5</v>
      </c>
      <c r="X1752">
        <v>3</v>
      </c>
      <c r="Y1752">
        <v>13</v>
      </c>
      <c r="Z1752">
        <v>3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43</v>
      </c>
      <c r="AI1752" s="13">
        <f>SUM(Table13[[#This Row],[MntWines]:[MntGoldProds]])</f>
        <v>825</v>
      </c>
      <c r="AJ1752" s="13">
        <f>AVERAGE(Table13[[#This Row],[MntWines]:[MntGoldProds]])</f>
        <v>137.5</v>
      </c>
      <c r="AK1752">
        <f>IF(Table13[[#This Row],[Total Number of Purchases]]=0,0,Table13[[#This Row],[Total Spend]]/Table13[[#This Row],[Total Number of Purchases]])</f>
        <v>37.5</v>
      </c>
      <c r="AM1752">
        <f>SUM(Table13[[#This Row],[NumDealsPurchases]:[NumStorePurchases]])</f>
        <v>22</v>
      </c>
      <c r="AN1752" s="14">
        <f>Snapshot_Date-Table13[[#This Row],[Dt_Customer]]</f>
        <v>244</v>
      </c>
      <c r="AP1752" s="13">
        <f>Table13[[#This Row],[NumDealsPurchases]]/Table13[[#This Row],[Total Number of Purchases]]*100</f>
        <v>4.5454545454545459</v>
      </c>
      <c r="AQ1752">
        <f>6-ROUNDUP(_xlfn.PERCENTRANK.INC(Table13[Recency],Table13[[#This Row],[Recency]])*5, 0)</f>
        <v>3</v>
      </c>
      <c r="AR1752">
        <f>ROUNDUP(_xlfn.PERCENTRANK.INC(Table13[Total Number of Purchases],Table13[[#This Row],[Total Number of Purchases]])*5,0)</f>
        <v>4</v>
      </c>
      <c r="AS1752">
        <f>ROUNDUP(_xlfn.PERCENTRANK.INC(Table13[Total Spend],Table13[[#This Row],[Total Spend]])*5,0)</f>
        <v>4</v>
      </c>
      <c r="AT1752" t="str">
        <f>Table13[[#This Row],[Recency Score]]&amp;Table13[[#This Row],[Frequency Score]]&amp;Table13[[#This Row],[Monetary Score]]</f>
        <v>344</v>
      </c>
      <c r="AU1752" t="str">
        <f t="shared" si="27"/>
        <v>Needs Attention</v>
      </c>
      <c r="AW1752" s="13">
        <f>DATEDIF(Table13[[#This Row],[Dt_Customer]], Snapshot_Date, "d")</f>
        <v>244</v>
      </c>
      <c r="AX1752" s="13">
        <f>Table13[[#This Row],[CL if today]]/365</f>
        <v>0.66849315068493154</v>
      </c>
      <c r="AY1752">
        <f>Table13[[#This Row],[Total Number of Purchases]]/Table13[[#This Row],[Corrected CL]]</f>
        <v>32.909836065573771</v>
      </c>
      <c r="AZ1752">
        <f>Table13[[#This Row],[Average Order Value (AOV)]]*Table13[[#This Row],[Freq per Year]]</f>
        <v>1234.1188524590164</v>
      </c>
      <c r="BA1752">
        <f>Table13[[#This Row],[Total Spend]]/Table13[[#This Row],[Corrected CL]]</f>
        <v>1234.1188524590164</v>
      </c>
      <c r="BB1752">
        <v>72.408906882591097</v>
      </c>
      <c r="BC1752" s="1">
        <f>Table13[[#This Row],[Dt_Customer]]+Table13[[#This Row],[Recency]]</f>
        <v>41729</v>
      </c>
      <c r="BD1752" s="16" t="str">
        <f>IF(COUNTIF(A:A, A1752) &gt; 1, "Duplicate", "Unique")</f>
        <v>Unique</v>
      </c>
    </row>
    <row r="1753" spans="1:56" x14ac:dyDescent="0.3">
      <c r="A1753">
        <v>498</v>
      </c>
      <c r="B1753">
        <v>1970</v>
      </c>
      <c r="C1753" t="s">
        <v>28</v>
      </c>
      <c r="D1753" t="s">
        <v>31</v>
      </c>
      <c r="E1753">
        <v>30015</v>
      </c>
      <c r="F1753">
        <v>1</v>
      </c>
      <c r="G1753">
        <v>0</v>
      </c>
      <c r="H1753" s="1">
        <v>41672</v>
      </c>
      <c r="I1753">
        <v>28</v>
      </c>
      <c r="J1753">
        <v>25</v>
      </c>
      <c r="K1753">
        <v>0</v>
      </c>
      <c r="L1753">
        <v>22</v>
      </c>
      <c r="M1753">
        <v>2</v>
      </c>
      <c r="N1753">
        <v>3</v>
      </c>
      <c r="O1753">
        <v>5</v>
      </c>
      <c r="P1753">
        <f>IF(Table13[[#This Row],[MntWines]] = 0,"",Table13[[#This Row],[MntWines]])</f>
        <v>25</v>
      </c>
      <c r="Q1753" t="str">
        <f>IF(Table13[[#This Row],[MntFruits]] = 0, "",Table13[[#This Row],[MntFruits]])</f>
        <v/>
      </c>
      <c r="R1753">
        <f>IF(Table13[[#This Row],[MntMeatProducts]] = 0, "",Table13[[#This Row],[MntMeatProducts]])</f>
        <v>22</v>
      </c>
      <c r="S1753">
        <f>IF(Table13[[#This Row],[MntFishProducts]] = 0, "",Table13[[#This Row],[MntFishProducts]])</f>
        <v>2</v>
      </c>
      <c r="T1753">
        <f>IF(Table13[[#This Row],[MntSweetProducts]] = 0, "",Table13[[#This Row],[MntSweetProducts]])</f>
        <v>3</v>
      </c>
      <c r="U1753">
        <f>IF(Table13[[#This Row],[MntGoldProds]] = 0, "",Table13[[#This Row],[MntGoldProds]])</f>
        <v>5</v>
      </c>
      <c r="V1753">
        <v>2</v>
      </c>
      <c r="W1753">
        <v>1</v>
      </c>
      <c r="X1753">
        <v>0</v>
      </c>
      <c r="Y1753">
        <v>4</v>
      </c>
      <c r="Z1753">
        <v>5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 t="s">
        <v>30</v>
      </c>
      <c r="AI1753" s="13">
        <f>SUM(Table13[[#This Row],[MntWines]:[MntGoldProds]])</f>
        <v>57</v>
      </c>
      <c r="AJ1753" s="13">
        <f>AVERAGE(Table13[[#This Row],[MntWines]:[MntGoldProds]])</f>
        <v>9.5</v>
      </c>
      <c r="AK1753">
        <f>IF(Table13[[#This Row],[Total Number of Purchases]]=0,0,Table13[[#This Row],[Total Spend]]/Table13[[#This Row],[Total Number of Purchases]])</f>
        <v>8.1428571428571423</v>
      </c>
      <c r="AM1753">
        <f>SUM(Table13[[#This Row],[NumDealsPurchases]:[NumStorePurchases]])</f>
        <v>7</v>
      </c>
      <c r="AN1753" s="14">
        <f>Snapshot_Date-Table13[[#This Row],[Dt_Customer]]</f>
        <v>244</v>
      </c>
      <c r="AP1753" s="13">
        <f>Table13[[#This Row],[NumDealsPurchases]]/Table13[[#This Row],[Total Number of Purchases]]*100</f>
        <v>28.571428571428569</v>
      </c>
      <c r="AQ1753">
        <f>6-ROUNDUP(_xlfn.PERCENTRANK.INC(Table13[Recency],Table13[[#This Row],[Recency]])*5, 0)</f>
        <v>4</v>
      </c>
      <c r="AR1753">
        <f>ROUNDUP(_xlfn.PERCENTRANK.INC(Table13[Total Number of Purchases],Table13[[#This Row],[Total Number of Purchases]])*5,0)</f>
        <v>1</v>
      </c>
      <c r="AS1753">
        <f>ROUNDUP(_xlfn.PERCENTRANK.INC(Table13[Total Spend],Table13[[#This Row],[Total Spend]])*5,0)</f>
        <v>2</v>
      </c>
      <c r="AT1753" t="str">
        <f>Table13[[#This Row],[Recency Score]]&amp;Table13[[#This Row],[Frequency Score]]&amp;Table13[[#This Row],[Monetary Score]]</f>
        <v>412</v>
      </c>
      <c r="AU1753" t="str">
        <f t="shared" si="27"/>
        <v>Potential Loyalists</v>
      </c>
      <c r="AW1753" s="13">
        <f>DATEDIF(Table13[[#This Row],[Dt_Customer]], Snapshot_Date, "d")</f>
        <v>244</v>
      </c>
      <c r="AX1753" s="13">
        <f>Table13[[#This Row],[CL if today]]/365</f>
        <v>0.66849315068493154</v>
      </c>
      <c r="AY1753">
        <f>Table13[[#This Row],[Total Number of Purchases]]/Table13[[#This Row],[Corrected CL]]</f>
        <v>10.471311475409836</v>
      </c>
      <c r="AZ1753">
        <f>Table13[[#This Row],[Average Order Value (AOV)]]*Table13[[#This Row],[Freq per Year]]</f>
        <v>85.266393442622942</v>
      </c>
      <c r="BA1753">
        <f>Table13[[#This Row],[Total Spend]]/Table13[[#This Row],[Corrected CL]]</f>
        <v>85.266393442622942</v>
      </c>
      <c r="BB1753">
        <v>973.33333333333337</v>
      </c>
      <c r="BC1753" s="1">
        <f>Table13[[#This Row],[Dt_Customer]]+Table13[[#This Row],[Recency]]</f>
        <v>41700</v>
      </c>
      <c r="BD1753" s="16" t="str">
        <f>IF(COUNTIF(A:A, A1753) &gt; 1, "Duplicate", "Unique")</f>
        <v>Unique</v>
      </c>
    </row>
    <row r="1754" spans="1:56" x14ac:dyDescent="0.3">
      <c r="A1754">
        <v>10981</v>
      </c>
      <c r="B1754">
        <v>1988</v>
      </c>
      <c r="C1754" t="s">
        <v>28</v>
      </c>
      <c r="D1754" t="s">
        <v>33</v>
      </c>
      <c r="E1754">
        <v>84219</v>
      </c>
      <c r="F1754">
        <v>0</v>
      </c>
      <c r="G1754">
        <v>0</v>
      </c>
      <c r="H1754" s="1">
        <v>41672</v>
      </c>
      <c r="I1754">
        <v>27</v>
      </c>
      <c r="J1754">
        <v>434</v>
      </c>
      <c r="K1754">
        <v>137</v>
      </c>
      <c r="L1754">
        <v>400</v>
      </c>
      <c r="M1754">
        <v>45</v>
      </c>
      <c r="N1754">
        <v>137</v>
      </c>
      <c r="O1754">
        <v>45</v>
      </c>
      <c r="P1754">
        <f>IF(Table13[[#This Row],[MntWines]] = 0,"",Table13[[#This Row],[MntWines]])</f>
        <v>434</v>
      </c>
      <c r="Q1754">
        <f>IF(Table13[[#This Row],[MntFruits]] = 0, "",Table13[[#This Row],[MntFruits]])</f>
        <v>137</v>
      </c>
      <c r="R1754">
        <f>IF(Table13[[#This Row],[MntMeatProducts]] = 0, "",Table13[[#This Row],[MntMeatProducts]])</f>
        <v>400</v>
      </c>
      <c r="S1754">
        <f>IF(Table13[[#This Row],[MntFishProducts]] = 0, "",Table13[[#This Row],[MntFishProducts]])</f>
        <v>45</v>
      </c>
      <c r="T1754">
        <f>IF(Table13[[#This Row],[MntSweetProducts]] = 0, "",Table13[[#This Row],[MntSweetProducts]])</f>
        <v>137</v>
      </c>
      <c r="U1754">
        <f>IF(Table13[[#This Row],[MntGoldProds]] = 0, "",Table13[[#This Row],[MntGoldProds]])</f>
        <v>45</v>
      </c>
      <c r="V1754">
        <v>1</v>
      </c>
      <c r="W1754">
        <v>3</v>
      </c>
      <c r="X1754">
        <v>4</v>
      </c>
      <c r="Y1754">
        <v>10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43</v>
      </c>
      <c r="AI1754" s="13">
        <f>SUM(Table13[[#This Row],[MntWines]:[MntGoldProds]])</f>
        <v>1198</v>
      </c>
      <c r="AJ1754" s="13">
        <f>AVERAGE(Table13[[#This Row],[MntWines]:[MntGoldProds]])</f>
        <v>199.66666666666666</v>
      </c>
      <c r="AK1754">
        <f>IF(Table13[[#This Row],[Total Number of Purchases]]=0,0,Table13[[#This Row],[Total Spend]]/Table13[[#This Row],[Total Number of Purchases]])</f>
        <v>66.555555555555557</v>
      </c>
      <c r="AM1754">
        <f>SUM(Table13[[#This Row],[NumDealsPurchases]:[NumStorePurchases]])</f>
        <v>18</v>
      </c>
      <c r="AN1754" s="14">
        <f>Snapshot_Date-Table13[[#This Row],[Dt_Customer]]</f>
        <v>244</v>
      </c>
      <c r="AP1754" s="13">
        <f>Table13[[#This Row],[NumDealsPurchases]]/Table13[[#This Row],[Total Number of Purchases]]*100</f>
        <v>5.5555555555555554</v>
      </c>
      <c r="AQ1754">
        <f>6-ROUNDUP(_xlfn.PERCENTRANK.INC(Table13[Recency],Table13[[#This Row],[Recency]])*5, 0)</f>
        <v>4</v>
      </c>
      <c r="AR1754">
        <f>ROUNDUP(_xlfn.PERCENTRANK.INC(Table13[Total Number of Purchases],Table13[[#This Row],[Total Number of Purchases]])*5,0)</f>
        <v>4</v>
      </c>
      <c r="AS1754">
        <f>ROUNDUP(_xlfn.PERCENTRANK.INC(Table13[Total Spend],Table13[[#This Row],[Total Spend]])*5,0)</f>
        <v>5</v>
      </c>
      <c r="AT1754" t="str">
        <f>Table13[[#This Row],[Recency Score]]&amp;Table13[[#This Row],[Frequency Score]]&amp;Table13[[#This Row],[Monetary Score]]</f>
        <v>445</v>
      </c>
      <c r="AU1754" t="str">
        <f t="shared" si="27"/>
        <v>Big Spenders</v>
      </c>
      <c r="AW1754" s="13">
        <f>DATEDIF(Table13[[#This Row],[Dt_Customer]], Snapshot_Date, "d")</f>
        <v>244</v>
      </c>
      <c r="AX1754" s="13">
        <f>Table13[[#This Row],[CL if today]]/365</f>
        <v>0.66849315068493154</v>
      </c>
      <c r="AY1754">
        <f>Table13[[#This Row],[Total Number of Purchases]]/Table13[[#This Row],[Corrected CL]]</f>
        <v>26.92622950819672</v>
      </c>
      <c r="AZ1754">
        <f>Table13[[#This Row],[Average Order Value (AOV)]]*Table13[[#This Row],[Freq per Year]]</f>
        <v>1792.0901639344261</v>
      </c>
      <c r="BA1754">
        <f>Table13[[#This Row],[Total Spend]]/Table13[[#This Row],[Corrected CL]]</f>
        <v>1792.0901639344261</v>
      </c>
      <c r="BB1754">
        <v>50.860655737704917</v>
      </c>
      <c r="BC1754" s="1">
        <f>Table13[[#This Row],[Dt_Customer]]+Table13[[#This Row],[Recency]]</f>
        <v>41699</v>
      </c>
      <c r="BD1754" s="16" t="str">
        <f>IF(COUNTIF(A:A, A1754) &gt; 1, "Duplicate", "Unique")</f>
        <v>Unique</v>
      </c>
    </row>
    <row r="1755" spans="1:56" x14ac:dyDescent="0.3">
      <c r="A1755">
        <v>486</v>
      </c>
      <c r="B1755">
        <v>1988</v>
      </c>
      <c r="C1755" t="s">
        <v>28</v>
      </c>
      <c r="D1755" t="s">
        <v>33</v>
      </c>
      <c r="E1755">
        <v>84219</v>
      </c>
      <c r="F1755">
        <v>0</v>
      </c>
      <c r="G1755">
        <v>0</v>
      </c>
      <c r="H1755" s="1">
        <v>41672</v>
      </c>
      <c r="I1755">
        <v>27</v>
      </c>
      <c r="J1755">
        <v>434</v>
      </c>
      <c r="K1755">
        <v>137</v>
      </c>
      <c r="L1755">
        <v>400</v>
      </c>
      <c r="M1755">
        <v>45</v>
      </c>
      <c r="N1755">
        <v>137</v>
      </c>
      <c r="O1755">
        <v>45</v>
      </c>
      <c r="P1755">
        <f>IF(Table13[[#This Row],[MntWines]] = 0,"",Table13[[#This Row],[MntWines]])</f>
        <v>434</v>
      </c>
      <c r="Q1755">
        <f>IF(Table13[[#This Row],[MntFruits]] = 0, "",Table13[[#This Row],[MntFruits]])</f>
        <v>137</v>
      </c>
      <c r="R1755">
        <f>IF(Table13[[#This Row],[MntMeatProducts]] = 0, "",Table13[[#This Row],[MntMeatProducts]])</f>
        <v>400</v>
      </c>
      <c r="S1755">
        <f>IF(Table13[[#This Row],[MntFishProducts]] = 0, "",Table13[[#This Row],[MntFishProducts]])</f>
        <v>45</v>
      </c>
      <c r="T1755">
        <f>IF(Table13[[#This Row],[MntSweetProducts]] = 0, "",Table13[[#This Row],[MntSweetProducts]])</f>
        <v>137</v>
      </c>
      <c r="U1755">
        <f>IF(Table13[[#This Row],[MntGoldProds]] = 0, "",Table13[[#This Row],[MntGoldProds]])</f>
        <v>45</v>
      </c>
      <c r="V1755">
        <v>1</v>
      </c>
      <c r="W1755">
        <v>3</v>
      </c>
      <c r="X1755">
        <v>4</v>
      </c>
      <c r="Y1755">
        <v>10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32</v>
      </c>
      <c r="AI1755" s="13">
        <f>SUM(Table13[[#This Row],[MntWines]:[MntGoldProds]])</f>
        <v>1198</v>
      </c>
      <c r="AJ1755" s="13">
        <f>AVERAGE(Table13[[#This Row],[MntWines]:[MntGoldProds]])</f>
        <v>199.66666666666666</v>
      </c>
      <c r="AK1755">
        <f>IF(Table13[[#This Row],[Total Number of Purchases]]=0,0,Table13[[#This Row],[Total Spend]]/Table13[[#This Row],[Total Number of Purchases]])</f>
        <v>66.555555555555557</v>
      </c>
      <c r="AM1755">
        <f>SUM(Table13[[#This Row],[NumDealsPurchases]:[NumStorePurchases]])</f>
        <v>18</v>
      </c>
      <c r="AN1755" s="14">
        <f>Snapshot_Date-Table13[[#This Row],[Dt_Customer]]</f>
        <v>244</v>
      </c>
      <c r="AP1755" s="13">
        <f>Table13[[#This Row],[NumDealsPurchases]]/Table13[[#This Row],[Total Number of Purchases]]*100</f>
        <v>5.5555555555555554</v>
      </c>
      <c r="AQ1755">
        <f>6-ROUNDUP(_xlfn.PERCENTRANK.INC(Table13[Recency],Table13[[#This Row],[Recency]])*5, 0)</f>
        <v>4</v>
      </c>
      <c r="AR1755">
        <f>ROUNDUP(_xlfn.PERCENTRANK.INC(Table13[Total Number of Purchases],Table13[[#This Row],[Total Number of Purchases]])*5,0)</f>
        <v>4</v>
      </c>
      <c r="AS1755">
        <f>ROUNDUP(_xlfn.PERCENTRANK.INC(Table13[Total Spend],Table13[[#This Row],[Total Spend]])*5,0)</f>
        <v>5</v>
      </c>
      <c r="AT1755" t="str">
        <f>Table13[[#This Row],[Recency Score]]&amp;Table13[[#This Row],[Frequency Score]]&amp;Table13[[#This Row],[Monetary Score]]</f>
        <v>445</v>
      </c>
      <c r="AU1755" t="str">
        <f t="shared" si="27"/>
        <v>Big Spenders</v>
      </c>
      <c r="AW1755" s="13">
        <f>DATEDIF(Table13[[#This Row],[Dt_Customer]], Snapshot_Date, "d")</f>
        <v>244</v>
      </c>
      <c r="AX1755" s="13">
        <f>Table13[[#This Row],[CL if today]]/365</f>
        <v>0.66849315068493154</v>
      </c>
      <c r="AY1755">
        <f>Table13[[#This Row],[Total Number of Purchases]]/Table13[[#This Row],[Corrected CL]]</f>
        <v>26.92622950819672</v>
      </c>
      <c r="AZ1755">
        <f>Table13[[#This Row],[Average Order Value (AOV)]]*Table13[[#This Row],[Freq per Year]]</f>
        <v>1792.0901639344261</v>
      </c>
      <c r="BA1755">
        <f>Table13[[#This Row],[Total Spend]]/Table13[[#This Row],[Corrected CL]]</f>
        <v>1792.0901639344261</v>
      </c>
      <c r="BB1755">
        <v>90.877551020408163</v>
      </c>
      <c r="BC1755" s="1">
        <f>Table13[[#This Row],[Dt_Customer]]+Table13[[#This Row],[Recency]]</f>
        <v>41699</v>
      </c>
      <c r="BD1755" s="16" t="str">
        <f>IF(COUNTIF(A:A, A1755) &gt; 1, "Duplicate", "Unique")</f>
        <v>Unique</v>
      </c>
    </row>
    <row r="1756" spans="1:56" x14ac:dyDescent="0.3">
      <c r="A1756">
        <v>5010</v>
      </c>
      <c r="B1756">
        <v>1988</v>
      </c>
      <c r="C1756" t="s">
        <v>28</v>
      </c>
      <c r="D1756" t="s">
        <v>31</v>
      </c>
      <c r="E1756">
        <v>25008</v>
      </c>
      <c r="F1756">
        <v>1</v>
      </c>
      <c r="G1756">
        <v>0</v>
      </c>
      <c r="H1756" s="1">
        <v>41672</v>
      </c>
      <c r="I1756">
        <v>72</v>
      </c>
      <c r="J1756">
        <v>2</v>
      </c>
      <c r="K1756">
        <v>8</v>
      </c>
      <c r="L1756">
        <v>8</v>
      </c>
      <c r="M1756">
        <v>6</v>
      </c>
      <c r="N1756">
        <v>1</v>
      </c>
      <c r="O1756">
        <v>9</v>
      </c>
      <c r="P1756">
        <f>IF(Table13[[#This Row],[MntWines]] = 0,"",Table13[[#This Row],[MntWines]])</f>
        <v>2</v>
      </c>
      <c r="Q1756">
        <f>IF(Table13[[#This Row],[MntFruits]] = 0, "",Table13[[#This Row],[MntFruits]])</f>
        <v>8</v>
      </c>
      <c r="R1756">
        <f>IF(Table13[[#This Row],[MntMeatProducts]] = 0, "",Table13[[#This Row],[MntMeatProducts]])</f>
        <v>8</v>
      </c>
      <c r="S1756">
        <f>IF(Table13[[#This Row],[MntFishProducts]] = 0, "",Table13[[#This Row],[MntFishProducts]])</f>
        <v>6</v>
      </c>
      <c r="T1756">
        <f>IF(Table13[[#This Row],[MntSweetProducts]] = 0, "",Table13[[#This Row],[MntSweetProducts]])</f>
        <v>1</v>
      </c>
      <c r="U1756">
        <f>IF(Table13[[#This Row],[MntGoldProds]] = 0, "",Table13[[#This Row],[MntGoldProds]])</f>
        <v>9</v>
      </c>
      <c r="V1756">
        <v>2</v>
      </c>
      <c r="W1756">
        <v>1</v>
      </c>
      <c r="X1756">
        <v>0</v>
      </c>
      <c r="Y1756">
        <v>3</v>
      </c>
      <c r="Z1756">
        <v>8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30</v>
      </c>
      <c r="AI1756" s="13">
        <f>SUM(Table13[[#This Row],[MntWines]:[MntGoldProds]])</f>
        <v>34</v>
      </c>
      <c r="AJ1756" s="13">
        <f>AVERAGE(Table13[[#This Row],[MntWines]:[MntGoldProds]])</f>
        <v>5.666666666666667</v>
      </c>
      <c r="AK1756">
        <f>IF(Table13[[#This Row],[Total Number of Purchases]]=0,0,Table13[[#This Row],[Total Spend]]/Table13[[#This Row],[Total Number of Purchases]])</f>
        <v>5.666666666666667</v>
      </c>
      <c r="AM1756">
        <f>SUM(Table13[[#This Row],[NumDealsPurchases]:[NumStorePurchases]])</f>
        <v>6</v>
      </c>
      <c r="AN1756" s="14">
        <f>Snapshot_Date-Table13[[#This Row],[Dt_Customer]]</f>
        <v>244</v>
      </c>
      <c r="AP1756" s="13">
        <f>Table13[[#This Row],[NumDealsPurchases]]/Table13[[#This Row],[Total Number of Purchases]]*100</f>
        <v>33.333333333333329</v>
      </c>
      <c r="AQ1756">
        <f>6-ROUNDUP(_xlfn.PERCENTRANK.INC(Table13[Recency],Table13[[#This Row],[Recency]])*5, 0)</f>
        <v>2</v>
      </c>
      <c r="AR1756">
        <f>ROUNDUP(_xlfn.PERCENTRANK.INC(Table13[Total Number of Purchases],Table13[[#This Row],[Total Number of Purchases]])*5,0)</f>
        <v>1</v>
      </c>
      <c r="AS1756">
        <f>ROUNDUP(_xlfn.PERCENTRANK.INC(Table13[Total Spend],Table13[[#This Row],[Total Spend]])*5,0)</f>
        <v>1</v>
      </c>
      <c r="AT1756" t="str">
        <f>Table13[[#This Row],[Recency Score]]&amp;Table13[[#This Row],[Frequency Score]]&amp;Table13[[#This Row],[Monetary Score]]</f>
        <v>211</v>
      </c>
      <c r="AU1756" t="str">
        <f t="shared" si="27"/>
        <v>About to Sleep</v>
      </c>
      <c r="AW1756" s="13">
        <f>DATEDIF(Table13[[#This Row],[Dt_Customer]], Snapshot_Date, "d")</f>
        <v>244</v>
      </c>
      <c r="AX1756" s="13">
        <f>Table13[[#This Row],[CL if today]]/365</f>
        <v>0.66849315068493154</v>
      </c>
      <c r="AY1756">
        <f>Table13[[#This Row],[Total Number of Purchases]]/Table13[[#This Row],[Corrected CL]]</f>
        <v>8.9754098360655732</v>
      </c>
      <c r="AZ1756">
        <f>Table13[[#This Row],[Average Order Value (AOV)]]*Table13[[#This Row],[Freq per Year]]</f>
        <v>50.860655737704917</v>
      </c>
      <c r="BA1756">
        <f>Table13[[#This Row],[Total Spend]]/Table13[[#This Row],[Corrected CL]]</f>
        <v>50.860655737704917</v>
      </c>
      <c r="BB1756">
        <v>830.48582995951415</v>
      </c>
      <c r="BC1756" s="1">
        <f>Table13[[#This Row],[Dt_Customer]]+Table13[[#This Row],[Recency]]</f>
        <v>41744</v>
      </c>
      <c r="BD1756" s="16" t="str">
        <f>IF(COUNTIF(A:A, A1756) &gt; 1, "Duplicate", "Unique")</f>
        <v>Unique</v>
      </c>
    </row>
    <row r="1757" spans="1:56" x14ac:dyDescent="0.3">
      <c r="A1757">
        <v>10286</v>
      </c>
      <c r="B1757">
        <v>1962</v>
      </c>
      <c r="C1757" t="s">
        <v>28</v>
      </c>
      <c r="D1757" t="s">
        <v>33</v>
      </c>
      <c r="E1757">
        <v>83715</v>
      </c>
      <c r="F1757">
        <v>0</v>
      </c>
      <c r="G1757">
        <v>0</v>
      </c>
      <c r="H1757" s="1">
        <v>41673</v>
      </c>
      <c r="I1757">
        <v>2</v>
      </c>
      <c r="J1757">
        <v>318</v>
      </c>
      <c r="K1757">
        <v>8</v>
      </c>
      <c r="L1757">
        <v>407</v>
      </c>
      <c r="M1757">
        <v>150</v>
      </c>
      <c r="N1757">
        <v>35</v>
      </c>
      <c r="O1757">
        <v>8</v>
      </c>
      <c r="P1757">
        <f>IF(Table13[[#This Row],[MntWines]] = 0,"",Table13[[#This Row],[MntWines]])</f>
        <v>318</v>
      </c>
      <c r="Q1757">
        <f>IF(Table13[[#This Row],[MntFruits]] = 0, "",Table13[[#This Row],[MntFruits]])</f>
        <v>8</v>
      </c>
      <c r="R1757">
        <f>IF(Table13[[#This Row],[MntMeatProducts]] = 0, "",Table13[[#This Row],[MntMeatProducts]])</f>
        <v>407</v>
      </c>
      <c r="S1757">
        <f>IF(Table13[[#This Row],[MntFishProducts]] = 0, "",Table13[[#This Row],[MntFishProducts]])</f>
        <v>150</v>
      </c>
      <c r="T1757">
        <f>IF(Table13[[#This Row],[MntSweetProducts]] = 0, "",Table13[[#This Row],[MntSweetProducts]])</f>
        <v>35</v>
      </c>
      <c r="U1757">
        <f>IF(Table13[[#This Row],[MntGoldProds]] = 0, "",Table13[[#This Row],[MntGoldProds]])</f>
        <v>8</v>
      </c>
      <c r="V1757">
        <v>1</v>
      </c>
      <c r="W1757">
        <v>2</v>
      </c>
      <c r="X1757">
        <v>8</v>
      </c>
      <c r="Y1757">
        <v>13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 t="s">
        <v>43</v>
      </c>
      <c r="AI1757" s="13">
        <f>SUM(Table13[[#This Row],[MntWines]:[MntGoldProds]])</f>
        <v>926</v>
      </c>
      <c r="AJ1757" s="13">
        <f>AVERAGE(Table13[[#This Row],[MntWines]:[MntGoldProds]])</f>
        <v>154.33333333333334</v>
      </c>
      <c r="AK1757">
        <f>IF(Table13[[#This Row],[Total Number of Purchases]]=0,0,Table13[[#This Row],[Total Spend]]/Table13[[#This Row],[Total Number of Purchases]])</f>
        <v>38.583333333333336</v>
      </c>
      <c r="AM1757">
        <f>SUM(Table13[[#This Row],[NumDealsPurchases]:[NumStorePurchases]])</f>
        <v>24</v>
      </c>
      <c r="AN1757" s="14">
        <f>Snapshot_Date-Table13[[#This Row],[Dt_Customer]]</f>
        <v>243</v>
      </c>
      <c r="AP1757" s="13">
        <f>Table13[[#This Row],[NumDealsPurchases]]/Table13[[#This Row],[Total Number of Purchases]]*100</f>
        <v>4.1666666666666661</v>
      </c>
      <c r="AQ1757">
        <f>6-ROUNDUP(_xlfn.PERCENTRANK.INC(Table13[Recency],Table13[[#This Row],[Recency]])*5, 0)</f>
        <v>5</v>
      </c>
      <c r="AR1757">
        <f>ROUNDUP(_xlfn.PERCENTRANK.INC(Table13[Total Number of Purchases],Table13[[#This Row],[Total Number of Purchases]])*5,0)</f>
        <v>5</v>
      </c>
      <c r="AS1757">
        <f>ROUNDUP(_xlfn.PERCENTRANK.INC(Table13[Total Spend],Table13[[#This Row],[Total Spend]])*5,0)</f>
        <v>4</v>
      </c>
      <c r="AT1757" t="str">
        <f>Table13[[#This Row],[Recency Score]]&amp;Table13[[#This Row],[Frequency Score]]&amp;Table13[[#This Row],[Monetary Score]]</f>
        <v>554</v>
      </c>
      <c r="AU1757" t="str">
        <f t="shared" si="27"/>
        <v>Loyal Customers</v>
      </c>
      <c r="AW1757" s="13">
        <f>DATEDIF(Table13[[#This Row],[Dt_Customer]], Snapshot_Date, "d")</f>
        <v>243</v>
      </c>
      <c r="AX1757" s="13">
        <f>Table13[[#This Row],[CL if today]]/365</f>
        <v>0.66575342465753429</v>
      </c>
      <c r="AY1757">
        <f>Table13[[#This Row],[Total Number of Purchases]]/Table13[[#This Row],[Corrected CL]]</f>
        <v>36.049382716049379</v>
      </c>
      <c r="AZ1757">
        <f>Table13[[#This Row],[Average Order Value (AOV)]]*Table13[[#This Row],[Freq per Year]]</f>
        <v>1390.9053497942386</v>
      </c>
      <c r="BA1757">
        <f>Table13[[#This Row],[Total Spend]]/Table13[[#This Row],[Corrected CL]]</f>
        <v>1390.9053497942386</v>
      </c>
      <c r="BB1757">
        <v>1234.1188524590164</v>
      </c>
      <c r="BC1757" s="1">
        <f>Table13[[#This Row],[Dt_Customer]]+Table13[[#This Row],[Recency]]</f>
        <v>41675</v>
      </c>
      <c r="BD1757" s="16" t="str">
        <f>IF(COUNTIF(A:A, A1757) &gt; 1, "Duplicate", "Unique")</f>
        <v>Unique</v>
      </c>
    </row>
    <row r="1758" spans="1:56" x14ac:dyDescent="0.3">
      <c r="A1758">
        <v>3066</v>
      </c>
      <c r="B1758">
        <v>1975</v>
      </c>
      <c r="C1758" t="s">
        <v>37</v>
      </c>
      <c r="D1758" t="s">
        <v>35</v>
      </c>
      <c r="E1758">
        <v>61905</v>
      </c>
      <c r="F1758">
        <v>0</v>
      </c>
      <c r="G1758">
        <v>1</v>
      </c>
      <c r="H1758" s="1">
        <v>41674</v>
      </c>
      <c r="I1758">
        <v>2</v>
      </c>
      <c r="J1758">
        <v>167</v>
      </c>
      <c r="K1758">
        <v>0</v>
      </c>
      <c r="L1758">
        <v>43</v>
      </c>
      <c r="M1758">
        <v>6</v>
      </c>
      <c r="N1758">
        <v>2</v>
      </c>
      <c r="O1758">
        <v>13</v>
      </c>
      <c r="P1758">
        <f>IF(Table13[[#This Row],[MntWines]] = 0,"",Table13[[#This Row],[MntWines]])</f>
        <v>167</v>
      </c>
      <c r="Q1758" t="str">
        <f>IF(Table13[[#This Row],[MntFruits]] = 0, "",Table13[[#This Row],[MntFruits]])</f>
        <v/>
      </c>
      <c r="R1758">
        <f>IF(Table13[[#This Row],[MntMeatProducts]] = 0, "",Table13[[#This Row],[MntMeatProducts]])</f>
        <v>43</v>
      </c>
      <c r="S1758">
        <f>IF(Table13[[#This Row],[MntFishProducts]] = 0, "",Table13[[#This Row],[MntFishProducts]])</f>
        <v>6</v>
      </c>
      <c r="T1758">
        <f>IF(Table13[[#This Row],[MntSweetProducts]] = 0, "",Table13[[#This Row],[MntSweetProducts]])</f>
        <v>2</v>
      </c>
      <c r="U1758">
        <f>IF(Table13[[#This Row],[MntGoldProds]] = 0, "",Table13[[#This Row],[MntGoldProds]])</f>
        <v>13</v>
      </c>
      <c r="V1758">
        <v>2</v>
      </c>
      <c r="W1758">
        <v>4</v>
      </c>
      <c r="X1758">
        <v>2</v>
      </c>
      <c r="Y1758">
        <v>4</v>
      </c>
      <c r="Z1758">
        <v>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43</v>
      </c>
      <c r="AI1758" s="13">
        <f>SUM(Table13[[#This Row],[MntWines]:[MntGoldProds]])</f>
        <v>231</v>
      </c>
      <c r="AJ1758" s="13">
        <f>AVERAGE(Table13[[#This Row],[MntWines]:[MntGoldProds]])</f>
        <v>38.5</v>
      </c>
      <c r="AK1758">
        <f>IF(Table13[[#This Row],[Total Number of Purchases]]=0,0,Table13[[#This Row],[Total Spend]]/Table13[[#This Row],[Total Number of Purchases]])</f>
        <v>19.25</v>
      </c>
      <c r="AM1758">
        <f>SUM(Table13[[#This Row],[NumDealsPurchases]:[NumStorePurchases]])</f>
        <v>12</v>
      </c>
      <c r="AN1758" s="14">
        <f>Snapshot_Date-Table13[[#This Row],[Dt_Customer]]</f>
        <v>242</v>
      </c>
      <c r="AP1758" s="13">
        <f>Table13[[#This Row],[NumDealsPurchases]]/Table13[[#This Row],[Total Number of Purchases]]*100</f>
        <v>16.666666666666664</v>
      </c>
      <c r="AQ1758">
        <f>6-ROUNDUP(_xlfn.PERCENTRANK.INC(Table13[Recency],Table13[[#This Row],[Recency]])*5, 0)</f>
        <v>5</v>
      </c>
      <c r="AR1758">
        <f>ROUNDUP(_xlfn.PERCENTRANK.INC(Table13[Total Number of Purchases],Table13[[#This Row],[Total Number of Purchases]])*5,0)</f>
        <v>2</v>
      </c>
      <c r="AS1758">
        <f>ROUNDUP(_xlfn.PERCENTRANK.INC(Table13[Total Spend],Table13[[#This Row],[Total Spend]])*5,0)</f>
        <v>3</v>
      </c>
      <c r="AT1758" t="str">
        <f>Table13[[#This Row],[Recency Score]]&amp;Table13[[#This Row],[Frequency Score]]&amp;Table13[[#This Row],[Monetary Score]]</f>
        <v>523</v>
      </c>
      <c r="AU1758" t="str">
        <f t="shared" si="27"/>
        <v>Others</v>
      </c>
      <c r="AW1758" s="13">
        <f>DATEDIF(Table13[[#This Row],[Dt_Customer]], Snapshot_Date, "d")</f>
        <v>242</v>
      </c>
      <c r="AX1758" s="13">
        <f>Table13[[#This Row],[CL if today]]/365</f>
        <v>0.66301369863013704</v>
      </c>
      <c r="AY1758">
        <f>Table13[[#This Row],[Total Number of Purchases]]/Table13[[#This Row],[Corrected CL]]</f>
        <v>18.099173553719005</v>
      </c>
      <c r="AZ1758">
        <f>Table13[[#This Row],[Average Order Value (AOV)]]*Table13[[#This Row],[Freq per Year]]</f>
        <v>348.40909090909088</v>
      </c>
      <c r="BA1758">
        <f>Table13[[#This Row],[Total Spend]]/Table13[[#This Row],[Corrected CL]]</f>
        <v>348.40909090909088</v>
      </c>
      <c r="BB1758">
        <v>85.266393442622942</v>
      </c>
      <c r="BC1758" s="1">
        <f>Table13[[#This Row],[Dt_Customer]]+Table13[[#This Row],[Recency]]</f>
        <v>41676</v>
      </c>
      <c r="BD1758" s="16" t="str">
        <f>IF(COUNTIF(A:A, A1758) &gt; 1, "Duplicate", "Unique")</f>
        <v>Unique</v>
      </c>
    </row>
    <row r="1759" spans="1:56" x14ac:dyDescent="0.3">
      <c r="A1759">
        <v>7861</v>
      </c>
      <c r="B1759">
        <v>1952</v>
      </c>
      <c r="C1759" t="s">
        <v>41</v>
      </c>
      <c r="D1759" t="s">
        <v>33</v>
      </c>
      <c r="E1759">
        <v>77027</v>
      </c>
      <c r="F1759">
        <v>0</v>
      </c>
      <c r="G1759">
        <v>1</v>
      </c>
      <c r="H1759" s="1">
        <v>41675</v>
      </c>
      <c r="I1759">
        <v>23</v>
      </c>
      <c r="J1759">
        <v>820</v>
      </c>
      <c r="K1759">
        <v>57</v>
      </c>
      <c r="L1759">
        <v>242</v>
      </c>
      <c r="M1759">
        <v>45</v>
      </c>
      <c r="N1759">
        <v>0</v>
      </c>
      <c r="O1759">
        <v>11</v>
      </c>
      <c r="P1759">
        <f>IF(Table13[[#This Row],[MntWines]] = 0,"",Table13[[#This Row],[MntWines]])</f>
        <v>820</v>
      </c>
      <c r="Q1759">
        <f>IF(Table13[[#This Row],[MntFruits]] = 0, "",Table13[[#This Row],[MntFruits]])</f>
        <v>57</v>
      </c>
      <c r="R1759">
        <f>IF(Table13[[#This Row],[MntMeatProducts]] = 0, "",Table13[[#This Row],[MntMeatProducts]])</f>
        <v>242</v>
      </c>
      <c r="S1759">
        <f>IF(Table13[[#This Row],[MntFishProducts]] = 0, "",Table13[[#This Row],[MntFishProducts]])</f>
        <v>45</v>
      </c>
      <c r="T1759" t="str">
        <f>IF(Table13[[#This Row],[MntSweetProducts]] = 0, "",Table13[[#This Row],[MntSweetProducts]])</f>
        <v/>
      </c>
      <c r="U1759">
        <f>IF(Table13[[#This Row],[MntGoldProds]] = 0, "",Table13[[#This Row],[MntGoldProds]])</f>
        <v>11</v>
      </c>
      <c r="V1759">
        <v>2</v>
      </c>
      <c r="W1759">
        <v>8</v>
      </c>
      <c r="X1759">
        <v>3</v>
      </c>
      <c r="Y1759">
        <v>6</v>
      </c>
      <c r="Z1759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 t="s">
        <v>30</v>
      </c>
      <c r="AI1759" s="13">
        <f>SUM(Table13[[#This Row],[MntWines]:[MntGoldProds]])</f>
        <v>1175</v>
      </c>
      <c r="AJ1759" s="13">
        <f>AVERAGE(Table13[[#This Row],[MntWines]:[MntGoldProds]])</f>
        <v>195.83333333333334</v>
      </c>
      <c r="AK1759">
        <f>IF(Table13[[#This Row],[Total Number of Purchases]]=0,0,Table13[[#This Row],[Total Spend]]/Table13[[#This Row],[Total Number of Purchases]])</f>
        <v>61.842105263157897</v>
      </c>
      <c r="AM1759">
        <f>SUM(Table13[[#This Row],[NumDealsPurchases]:[NumStorePurchases]])</f>
        <v>19</v>
      </c>
      <c r="AN1759" s="14">
        <f>Snapshot_Date-Table13[[#This Row],[Dt_Customer]]</f>
        <v>241</v>
      </c>
      <c r="AP1759" s="13">
        <f>Table13[[#This Row],[NumDealsPurchases]]/Table13[[#This Row],[Total Number of Purchases]]*100</f>
        <v>10.526315789473683</v>
      </c>
      <c r="AQ1759">
        <f>6-ROUNDUP(_xlfn.PERCENTRANK.INC(Table13[Recency],Table13[[#This Row],[Recency]])*5, 0)</f>
        <v>4</v>
      </c>
      <c r="AR1759">
        <f>ROUNDUP(_xlfn.PERCENTRANK.INC(Table13[Total Number of Purchases],Table13[[#This Row],[Total Number of Purchases]])*5,0)</f>
        <v>4</v>
      </c>
      <c r="AS1759">
        <f>ROUNDUP(_xlfn.PERCENTRANK.INC(Table13[Total Spend],Table13[[#This Row],[Total Spend]])*5,0)</f>
        <v>4</v>
      </c>
      <c r="AT1759" t="str">
        <f>Table13[[#This Row],[Recency Score]]&amp;Table13[[#This Row],[Frequency Score]]&amp;Table13[[#This Row],[Monetary Score]]</f>
        <v>444</v>
      </c>
      <c r="AU1759" t="str">
        <f t="shared" si="27"/>
        <v>Potential Loyalists</v>
      </c>
      <c r="AW1759" s="13">
        <f>DATEDIF(Table13[[#This Row],[Dt_Customer]], Snapshot_Date, "d")</f>
        <v>241</v>
      </c>
      <c r="AX1759" s="13">
        <f>Table13[[#This Row],[CL if today]]/365</f>
        <v>0.66027397260273968</v>
      </c>
      <c r="AY1759">
        <f>Table13[[#This Row],[Total Number of Purchases]]/Table13[[#This Row],[Corrected CL]]</f>
        <v>28.775933609958507</v>
      </c>
      <c r="AZ1759">
        <f>Table13[[#This Row],[Average Order Value (AOV)]]*Table13[[#This Row],[Freq per Year]]</f>
        <v>1779.5643153526971</v>
      </c>
      <c r="BA1759">
        <f>Table13[[#This Row],[Total Spend]]/Table13[[#This Row],[Corrected CL]]</f>
        <v>1779.5643153526971</v>
      </c>
      <c r="BB1759">
        <v>1390.9053497942386</v>
      </c>
      <c r="BC1759" s="1">
        <f>Table13[[#This Row],[Dt_Customer]]+Table13[[#This Row],[Recency]]</f>
        <v>41698</v>
      </c>
      <c r="BD1759" s="16" t="str">
        <f>IF(COUNTIF(A:A, A1759) &gt; 1, "Duplicate", "Unique")</f>
        <v>Unique</v>
      </c>
    </row>
    <row r="1760" spans="1:56" x14ac:dyDescent="0.3">
      <c r="A1760">
        <v>10469</v>
      </c>
      <c r="B1760">
        <v>1981</v>
      </c>
      <c r="C1760" t="s">
        <v>28</v>
      </c>
      <c r="D1760" t="s">
        <v>35</v>
      </c>
      <c r="E1760">
        <v>88325</v>
      </c>
      <c r="F1760">
        <v>0</v>
      </c>
      <c r="G1760">
        <v>0</v>
      </c>
      <c r="H1760" s="1">
        <v>41675</v>
      </c>
      <c r="I1760">
        <v>42</v>
      </c>
      <c r="J1760">
        <v>519</v>
      </c>
      <c r="K1760">
        <v>71</v>
      </c>
      <c r="L1760">
        <v>860</v>
      </c>
      <c r="M1760">
        <v>93</v>
      </c>
      <c r="N1760">
        <v>27</v>
      </c>
      <c r="O1760">
        <v>53</v>
      </c>
      <c r="P1760">
        <f>IF(Table13[[#This Row],[MntWines]] = 0,"",Table13[[#This Row],[MntWines]])</f>
        <v>519</v>
      </c>
      <c r="Q1760">
        <f>IF(Table13[[#This Row],[MntFruits]] = 0, "",Table13[[#This Row],[MntFruits]])</f>
        <v>71</v>
      </c>
      <c r="R1760">
        <f>IF(Table13[[#This Row],[MntMeatProducts]] = 0, "",Table13[[#This Row],[MntMeatProducts]])</f>
        <v>860</v>
      </c>
      <c r="S1760">
        <f>IF(Table13[[#This Row],[MntFishProducts]] = 0, "",Table13[[#This Row],[MntFishProducts]])</f>
        <v>93</v>
      </c>
      <c r="T1760">
        <f>IF(Table13[[#This Row],[MntSweetProducts]] = 0, "",Table13[[#This Row],[MntSweetProducts]])</f>
        <v>27</v>
      </c>
      <c r="U1760">
        <f>IF(Table13[[#This Row],[MntGoldProds]] = 0, "",Table13[[#This Row],[MntGoldProds]])</f>
        <v>53</v>
      </c>
      <c r="V1760">
        <v>1</v>
      </c>
      <c r="W1760">
        <v>6</v>
      </c>
      <c r="X1760">
        <v>2</v>
      </c>
      <c r="Y1760">
        <v>9</v>
      </c>
      <c r="Z1760">
        <v>2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 t="s">
        <v>40</v>
      </c>
      <c r="AI1760" s="13">
        <f>SUM(Table13[[#This Row],[MntWines]:[MntGoldProds]])</f>
        <v>1623</v>
      </c>
      <c r="AJ1760" s="13">
        <f>AVERAGE(Table13[[#This Row],[MntWines]:[MntGoldProds]])</f>
        <v>270.5</v>
      </c>
      <c r="AK1760">
        <f>IF(Table13[[#This Row],[Total Number of Purchases]]=0,0,Table13[[#This Row],[Total Spend]]/Table13[[#This Row],[Total Number of Purchases]])</f>
        <v>90.166666666666671</v>
      </c>
      <c r="AM1760">
        <f>SUM(Table13[[#This Row],[NumDealsPurchases]:[NumStorePurchases]])</f>
        <v>18</v>
      </c>
      <c r="AN1760" s="14">
        <f>Snapshot_Date-Table13[[#This Row],[Dt_Customer]]</f>
        <v>241</v>
      </c>
      <c r="AP1760" s="13">
        <f>Table13[[#This Row],[NumDealsPurchases]]/Table13[[#This Row],[Total Number of Purchases]]*100</f>
        <v>5.5555555555555554</v>
      </c>
      <c r="AQ1760">
        <f>6-ROUNDUP(_xlfn.PERCENTRANK.INC(Table13[Recency],Table13[[#This Row],[Recency]])*5, 0)</f>
        <v>3</v>
      </c>
      <c r="AR1760">
        <f>ROUNDUP(_xlfn.PERCENTRANK.INC(Table13[Total Number of Purchases],Table13[[#This Row],[Total Number of Purchases]])*5,0)</f>
        <v>4</v>
      </c>
      <c r="AS1760">
        <f>ROUNDUP(_xlfn.PERCENTRANK.INC(Table13[Total Spend],Table13[[#This Row],[Total Spend]])*5,0)</f>
        <v>5</v>
      </c>
      <c r="AT1760" t="str">
        <f>Table13[[#This Row],[Recency Score]]&amp;Table13[[#This Row],[Frequency Score]]&amp;Table13[[#This Row],[Monetary Score]]</f>
        <v>345</v>
      </c>
      <c r="AU1760" t="str">
        <f t="shared" si="27"/>
        <v>Big Spenders</v>
      </c>
      <c r="AW1760" s="13">
        <f>DATEDIF(Table13[[#This Row],[Dt_Customer]], Snapshot_Date, "d")</f>
        <v>241</v>
      </c>
      <c r="AX1760" s="13">
        <f>Table13[[#This Row],[CL if today]]/365</f>
        <v>0.66027397260273968</v>
      </c>
      <c r="AY1760">
        <f>Table13[[#This Row],[Total Number of Purchases]]/Table13[[#This Row],[Corrected CL]]</f>
        <v>27.261410788381745</v>
      </c>
      <c r="AZ1760">
        <f>Table13[[#This Row],[Average Order Value (AOV)]]*Table13[[#This Row],[Freq per Year]]</f>
        <v>2458.0705394190877</v>
      </c>
      <c r="BA1760">
        <f>Table13[[#This Row],[Total Spend]]/Table13[[#This Row],[Corrected CL]]</f>
        <v>2458.0705394190873</v>
      </c>
      <c r="BB1760">
        <v>1792.0901639344261</v>
      </c>
      <c r="BC1760" s="1">
        <f>Table13[[#This Row],[Dt_Customer]]+Table13[[#This Row],[Recency]]</f>
        <v>41717</v>
      </c>
      <c r="BD1760" s="16" t="str">
        <f>IF(COUNTIF(A:A, A1760) &gt; 1, "Duplicate", "Unique")</f>
        <v>Unique</v>
      </c>
    </row>
    <row r="1761" spans="1:56" x14ac:dyDescent="0.3">
      <c r="A1761">
        <v>10680</v>
      </c>
      <c r="B1761">
        <v>1986</v>
      </c>
      <c r="C1761" t="s">
        <v>28</v>
      </c>
      <c r="D1761" t="s">
        <v>35</v>
      </c>
      <c r="E1761">
        <v>33235</v>
      </c>
      <c r="F1761">
        <v>1</v>
      </c>
      <c r="G1761">
        <v>0</v>
      </c>
      <c r="H1761" s="1">
        <v>41675</v>
      </c>
      <c r="I1761">
        <v>71</v>
      </c>
      <c r="J1761">
        <v>45</v>
      </c>
      <c r="K1761">
        <v>0</v>
      </c>
      <c r="L1761">
        <v>16</v>
      </c>
      <c r="M1761">
        <v>2</v>
      </c>
      <c r="N1761">
        <v>1</v>
      </c>
      <c r="O1761">
        <v>6</v>
      </c>
      <c r="P1761">
        <f>IF(Table13[[#This Row],[MntWines]] = 0,"",Table13[[#This Row],[MntWines]])</f>
        <v>45</v>
      </c>
      <c r="Q1761" t="str">
        <f>IF(Table13[[#This Row],[MntFruits]] = 0, "",Table13[[#This Row],[MntFruits]])</f>
        <v/>
      </c>
      <c r="R1761">
        <f>IF(Table13[[#This Row],[MntMeatProducts]] = 0, "",Table13[[#This Row],[MntMeatProducts]])</f>
        <v>16</v>
      </c>
      <c r="S1761">
        <f>IF(Table13[[#This Row],[MntFishProducts]] = 0, "",Table13[[#This Row],[MntFishProducts]])</f>
        <v>2</v>
      </c>
      <c r="T1761">
        <f>IF(Table13[[#This Row],[MntSweetProducts]] = 0, "",Table13[[#This Row],[MntSweetProducts]])</f>
        <v>1</v>
      </c>
      <c r="U1761">
        <f>IF(Table13[[#This Row],[MntGoldProds]] = 0, "",Table13[[#This Row],[MntGoldProds]])</f>
        <v>6</v>
      </c>
      <c r="V1761">
        <v>1</v>
      </c>
      <c r="W1761">
        <v>3</v>
      </c>
      <c r="X1761">
        <v>0</v>
      </c>
      <c r="Y1761">
        <v>3</v>
      </c>
      <c r="Z1761">
        <v>7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 t="s">
        <v>30</v>
      </c>
      <c r="AI1761" s="13">
        <f>SUM(Table13[[#This Row],[MntWines]:[MntGoldProds]])</f>
        <v>70</v>
      </c>
      <c r="AJ1761" s="13">
        <f>AVERAGE(Table13[[#This Row],[MntWines]:[MntGoldProds]])</f>
        <v>11.666666666666666</v>
      </c>
      <c r="AK1761">
        <f>IF(Table13[[#This Row],[Total Number of Purchases]]=0,0,Table13[[#This Row],[Total Spend]]/Table13[[#This Row],[Total Number of Purchases]])</f>
        <v>10</v>
      </c>
      <c r="AM1761">
        <f>SUM(Table13[[#This Row],[NumDealsPurchases]:[NumStorePurchases]])</f>
        <v>7</v>
      </c>
      <c r="AN1761" s="14">
        <f>Snapshot_Date-Table13[[#This Row],[Dt_Customer]]</f>
        <v>241</v>
      </c>
      <c r="AP1761" s="13">
        <f>Table13[[#This Row],[NumDealsPurchases]]/Table13[[#This Row],[Total Number of Purchases]]*100</f>
        <v>14.285714285714285</v>
      </c>
      <c r="AQ1761">
        <f>6-ROUNDUP(_xlfn.PERCENTRANK.INC(Table13[Recency],Table13[[#This Row],[Recency]])*5, 0)</f>
        <v>2</v>
      </c>
      <c r="AR1761">
        <f>ROUNDUP(_xlfn.PERCENTRANK.INC(Table13[Total Number of Purchases],Table13[[#This Row],[Total Number of Purchases]])*5,0)</f>
        <v>1</v>
      </c>
      <c r="AS1761">
        <f>ROUNDUP(_xlfn.PERCENTRANK.INC(Table13[Total Spend],Table13[[#This Row],[Total Spend]])*5,0)</f>
        <v>2</v>
      </c>
      <c r="AT1761" t="str">
        <f>Table13[[#This Row],[Recency Score]]&amp;Table13[[#This Row],[Frequency Score]]&amp;Table13[[#This Row],[Monetary Score]]</f>
        <v>212</v>
      </c>
      <c r="AU1761" t="str">
        <f t="shared" si="27"/>
        <v>About to Sleep</v>
      </c>
      <c r="AW1761" s="13">
        <f>DATEDIF(Table13[[#This Row],[Dt_Customer]], Snapshot_Date, "d")</f>
        <v>241</v>
      </c>
      <c r="AX1761" s="13">
        <f>Table13[[#This Row],[CL if today]]/365</f>
        <v>0.66027397260273968</v>
      </c>
      <c r="AY1761">
        <f>Table13[[#This Row],[Total Number of Purchases]]/Table13[[#This Row],[Corrected CL]]</f>
        <v>10.601659751037346</v>
      </c>
      <c r="AZ1761">
        <f>Table13[[#This Row],[Average Order Value (AOV)]]*Table13[[#This Row],[Freq per Year]]</f>
        <v>106.01659751037346</v>
      </c>
      <c r="BA1761">
        <f>Table13[[#This Row],[Total Spend]]/Table13[[#This Row],[Corrected CL]]</f>
        <v>106.01659751037346</v>
      </c>
      <c r="BB1761">
        <v>1792.0901639344261</v>
      </c>
      <c r="BC1761" s="1">
        <f>Table13[[#This Row],[Dt_Customer]]+Table13[[#This Row],[Recency]]</f>
        <v>41746</v>
      </c>
      <c r="BD1761" s="16" t="str">
        <f>IF(COUNTIF(A:A, A1761) &gt; 1, "Duplicate", "Unique")</f>
        <v>Unique</v>
      </c>
    </row>
    <row r="1762" spans="1:56" x14ac:dyDescent="0.3">
      <c r="A1762">
        <v>2666</v>
      </c>
      <c r="B1762">
        <v>1972</v>
      </c>
      <c r="C1762" t="s">
        <v>41</v>
      </c>
      <c r="D1762" t="s">
        <v>33</v>
      </c>
      <c r="E1762">
        <v>76234</v>
      </c>
      <c r="F1762">
        <v>0</v>
      </c>
      <c r="G1762">
        <v>1</v>
      </c>
      <c r="H1762" s="1">
        <v>41676</v>
      </c>
      <c r="I1762">
        <v>21</v>
      </c>
      <c r="J1762">
        <v>519</v>
      </c>
      <c r="K1762">
        <v>50</v>
      </c>
      <c r="L1762">
        <v>167</v>
      </c>
      <c r="M1762">
        <v>130</v>
      </c>
      <c r="N1762">
        <v>0</v>
      </c>
      <c r="O1762">
        <v>41</v>
      </c>
      <c r="P1762">
        <f>IF(Table13[[#This Row],[MntWines]] = 0,"",Table13[[#This Row],[MntWines]])</f>
        <v>519</v>
      </c>
      <c r="Q1762">
        <f>IF(Table13[[#This Row],[MntFruits]] = 0, "",Table13[[#This Row],[MntFruits]])</f>
        <v>50</v>
      </c>
      <c r="R1762">
        <f>IF(Table13[[#This Row],[MntMeatProducts]] = 0, "",Table13[[#This Row],[MntMeatProducts]])</f>
        <v>167</v>
      </c>
      <c r="S1762">
        <f>IF(Table13[[#This Row],[MntFishProducts]] = 0, "",Table13[[#This Row],[MntFishProducts]])</f>
        <v>130</v>
      </c>
      <c r="T1762" t="str">
        <f>IF(Table13[[#This Row],[MntSweetProducts]] = 0, "",Table13[[#This Row],[MntSweetProducts]])</f>
        <v/>
      </c>
      <c r="U1762">
        <f>IF(Table13[[#This Row],[MntGoldProds]] = 0, "",Table13[[#This Row],[MntGoldProds]])</f>
        <v>41</v>
      </c>
      <c r="V1762">
        <v>1</v>
      </c>
      <c r="W1762">
        <v>8</v>
      </c>
      <c r="X1762">
        <v>3</v>
      </c>
      <c r="Y1762">
        <v>11</v>
      </c>
      <c r="Z1762">
        <v>3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 t="s">
        <v>32</v>
      </c>
      <c r="AI1762" s="13">
        <f>SUM(Table13[[#This Row],[MntWines]:[MntGoldProds]])</f>
        <v>907</v>
      </c>
      <c r="AJ1762" s="13">
        <f>AVERAGE(Table13[[#This Row],[MntWines]:[MntGoldProds]])</f>
        <v>151.16666666666666</v>
      </c>
      <c r="AK1762">
        <f>IF(Table13[[#This Row],[Total Number of Purchases]]=0,0,Table13[[#This Row],[Total Spend]]/Table13[[#This Row],[Total Number of Purchases]])</f>
        <v>39.434782608695649</v>
      </c>
      <c r="AM1762">
        <f>SUM(Table13[[#This Row],[NumDealsPurchases]:[NumStorePurchases]])</f>
        <v>23</v>
      </c>
      <c r="AN1762" s="14">
        <f>Snapshot_Date-Table13[[#This Row],[Dt_Customer]]</f>
        <v>240</v>
      </c>
      <c r="AP1762" s="13">
        <f>Table13[[#This Row],[NumDealsPurchases]]/Table13[[#This Row],[Total Number of Purchases]]*100</f>
        <v>4.3478260869565215</v>
      </c>
      <c r="AQ1762">
        <f>6-ROUNDUP(_xlfn.PERCENTRANK.INC(Table13[Recency],Table13[[#This Row],[Recency]])*5, 0)</f>
        <v>4</v>
      </c>
      <c r="AR1762">
        <f>ROUNDUP(_xlfn.PERCENTRANK.INC(Table13[Total Number of Purchases],Table13[[#This Row],[Total Number of Purchases]])*5,0)</f>
        <v>5</v>
      </c>
      <c r="AS1762">
        <f>ROUNDUP(_xlfn.PERCENTRANK.INC(Table13[Total Spend],Table13[[#This Row],[Total Spend]])*5,0)</f>
        <v>4</v>
      </c>
      <c r="AT1762" t="str">
        <f>Table13[[#This Row],[Recency Score]]&amp;Table13[[#This Row],[Frequency Score]]&amp;Table13[[#This Row],[Monetary Score]]</f>
        <v>454</v>
      </c>
      <c r="AU1762" t="str">
        <f t="shared" si="27"/>
        <v>Frequent Buyers</v>
      </c>
      <c r="AW1762" s="13">
        <f>DATEDIF(Table13[[#This Row],[Dt_Customer]], Snapshot_Date, "d")</f>
        <v>240</v>
      </c>
      <c r="AX1762" s="13">
        <f>Table13[[#This Row],[CL if today]]/365</f>
        <v>0.65753424657534243</v>
      </c>
      <c r="AY1762">
        <f>Table13[[#This Row],[Total Number of Purchases]]/Table13[[#This Row],[Corrected CL]]</f>
        <v>34.979166666666671</v>
      </c>
      <c r="AZ1762">
        <f>Table13[[#This Row],[Average Order Value (AOV)]]*Table13[[#This Row],[Freq per Year]]</f>
        <v>1379.3958333333335</v>
      </c>
      <c r="BA1762">
        <f>Table13[[#This Row],[Total Spend]]/Table13[[#This Row],[Corrected CL]]</f>
        <v>1379.3958333333335</v>
      </c>
      <c r="BB1762">
        <v>106.01659751037346</v>
      </c>
      <c r="BC1762" s="1">
        <f>Table13[[#This Row],[Dt_Customer]]+Table13[[#This Row],[Recency]]</f>
        <v>41697</v>
      </c>
      <c r="BD1762" s="16" t="str">
        <f>IF(COUNTIF(A:A, A1762) &gt; 1, "Duplicate", "Unique")</f>
        <v>Unique</v>
      </c>
    </row>
    <row r="1763" spans="1:56" x14ac:dyDescent="0.3">
      <c r="A1763">
        <v>1139</v>
      </c>
      <c r="B1763">
        <v>1984</v>
      </c>
      <c r="C1763" t="s">
        <v>37</v>
      </c>
      <c r="D1763" t="s">
        <v>33</v>
      </c>
      <c r="E1763">
        <v>73356</v>
      </c>
      <c r="F1763">
        <v>0</v>
      </c>
      <c r="G1763">
        <v>0</v>
      </c>
      <c r="H1763" s="1">
        <v>41676</v>
      </c>
      <c r="I1763">
        <v>56</v>
      </c>
      <c r="J1763">
        <v>1050</v>
      </c>
      <c r="K1763">
        <v>14</v>
      </c>
      <c r="L1763">
        <v>322</v>
      </c>
      <c r="M1763">
        <v>0</v>
      </c>
      <c r="N1763">
        <v>14</v>
      </c>
      <c r="O1763">
        <v>112</v>
      </c>
      <c r="P1763">
        <f>IF(Table13[[#This Row],[MntWines]] = 0,"",Table13[[#This Row],[MntWines]])</f>
        <v>1050</v>
      </c>
      <c r="Q1763">
        <f>IF(Table13[[#This Row],[MntFruits]] = 0, "",Table13[[#This Row],[MntFruits]])</f>
        <v>14</v>
      </c>
      <c r="R1763">
        <f>IF(Table13[[#This Row],[MntMeatProducts]] = 0, "",Table13[[#This Row],[MntMeatProducts]])</f>
        <v>322</v>
      </c>
      <c r="S1763" t="str">
        <f>IF(Table13[[#This Row],[MntFishProducts]] = 0, "",Table13[[#This Row],[MntFishProducts]])</f>
        <v/>
      </c>
      <c r="T1763">
        <f>IF(Table13[[#This Row],[MntSweetProducts]] = 0, "",Table13[[#This Row],[MntSweetProducts]])</f>
        <v>14</v>
      </c>
      <c r="U1763">
        <f>IF(Table13[[#This Row],[MntGoldProds]] = 0, "",Table13[[#This Row],[MntGoldProds]])</f>
        <v>112</v>
      </c>
      <c r="V1763">
        <v>1</v>
      </c>
      <c r="W1763">
        <v>5</v>
      </c>
      <c r="X1763">
        <v>11</v>
      </c>
      <c r="Y1763">
        <v>5</v>
      </c>
      <c r="Z1763">
        <v>2</v>
      </c>
      <c r="AA1763">
        <v>1</v>
      </c>
      <c r="AB1763">
        <v>0</v>
      </c>
      <c r="AC1763">
        <v>1</v>
      </c>
      <c r="AD1763">
        <v>0</v>
      </c>
      <c r="AE1763">
        <v>1</v>
      </c>
      <c r="AF1763">
        <v>1</v>
      </c>
      <c r="AG1763">
        <v>0</v>
      </c>
      <c r="AH1763" t="s">
        <v>30</v>
      </c>
      <c r="AI1763" s="13">
        <f>SUM(Table13[[#This Row],[MntWines]:[MntGoldProds]])</f>
        <v>1512</v>
      </c>
      <c r="AJ1763" s="13">
        <f>AVERAGE(Table13[[#This Row],[MntWines]:[MntGoldProds]])</f>
        <v>252</v>
      </c>
      <c r="AK1763">
        <f>IF(Table13[[#This Row],[Total Number of Purchases]]=0,0,Table13[[#This Row],[Total Spend]]/Table13[[#This Row],[Total Number of Purchases]])</f>
        <v>68.727272727272734</v>
      </c>
      <c r="AM1763">
        <f>SUM(Table13[[#This Row],[NumDealsPurchases]:[NumStorePurchases]])</f>
        <v>22</v>
      </c>
      <c r="AN1763" s="14">
        <f>Snapshot_Date-Table13[[#This Row],[Dt_Customer]]</f>
        <v>240</v>
      </c>
      <c r="AP1763" s="13">
        <f>Table13[[#This Row],[NumDealsPurchases]]/Table13[[#This Row],[Total Number of Purchases]]*100</f>
        <v>4.5454545454545459</v>
      </c>
      <c r="AQ1763">
        <f>6-ROUNDUP(_xlfn.PERCENTRANK.INC(Table13[Recency],Table13[[#This Row],[Recency]])*5, 0)</f>
        <v>3</v>
      </c>
      <c r="AR1763">
        <f>ROUNDUP(_xlfn.PERCENTRANK.INC(Table13[Total Number of Purchases],Table13[[#This Row],[Total Number of Purchases]])*5,0)</f>
        <v>4</v>
      </c>
      <c r="AS1763">
        <f>ROUNDUP(_xlfn.PERCENTRANK.INC(Table13[Total Spend],Table13[[#This Row],[Total Spend]])*5,0)</f>
        <v>5</v>
      </c>
      <c r="AT1763" t="str">
        <f>Table13[[#This Row],[Recency Score]]&amp;Table13[[#This Row],[Frequency Score]]&amp;Table13[[#This Row],[Monetary Score]]</f>
        <v>345</v>
      </c>
      <c r="AU1763" t="str">
        <f t="shared" si="27"/>
        <v>Big Spenders</v>
      </c>
      <c r="AW1763" s="13">
        <f>DATEDIF(Table13[[#This Row],[Dt_Customer]], Snapshot_Date, "d")</f>
        <v>240</v>
      </c>
      <c r="AX1763" s="13">
        <f>Table13[[#This Row],[CL if today]]/365</f>
        <v>0.65753424657534243</v>
      </c>
      <c r="AY1763">
        <f>Table13[[#This Row],[Total Number of Purchases]]/Table13[[#This Row],[Corrected CL]]</f>
        <v>33.458333333333336</v>
      </c>
      <c r="AZ1763">
        <f>Table13[[#This Row],[Average Order Value (AOV)]]*Table13[[#This Row],[Freq per Year]]</f>
        <v>2299.5000000000005</v>
      </c>
      <c r="BA1763">
        <f>Table13[[#This Row],[Total Spend]]/Table13[[#This Row],[Corrected CL]]</f>
        <v>2299.5</v>
      </c>
      <c r="BB1763">
        <v>348.40909090909088</v>
      </c>
      <c r="BC1763" s="1">
        <f>Table13[[#This Row],[Dt_Customer]]+Table13[[#This Row],[Recency]]</f>
        <v>41732</v>
      </c>
      <c r="BD1763" s="16" t="str">
        <f>IF(COUNTIF(A:A, A1763) &gt; 1, "Duplicate", "Unique")</f>
        <v>Unique</v>
      </c>
    </row>
    <row r="1764" spans="1:56" x14ac:dyDescent="0.3">
      <c r="A1764">
        <v>10281</v>
      </c>
      <c r="B1764">
        <v>1970</v>
      </c>
      <c r="C1764" t="s">
        <v>28</v>
      </c>
      <c r="D1764" t="s">
        <v>29</v>
      </c>
      <c r="E1764">
        <v>64713</v>
      </c>
      <c r="F1764">
        <v>1</v>
      </c>
      <c r="G1764">
        <v>0</v>
      </c>
      <c r="H1764" s="1">
        <v>41677</v>
      </c>
      <c r="I1764">
        <v>11</v>
      </c>
      <c r="J1764">
        <v>180</v>
      </c>
      <c r="K1764">
        <v>60</v>
      </c>
      <c r="L1764">
        <v>241</v>
      </c>
      <c r="M1764">
        <v>13</v>
      </c>
      <c r="N1764">
        <v>54</v>
      </c>
      <c r="O1764">
        <v>54</v>
      </c>
      <c r="P1764">
        <f>IF(Table13[[#This Row],[MntWines]] = 0,"",Table13[[#This Row],[MntWines]])</f>
        <v>180</v>
      </c>
      <c r="Q1764">
        <f>IF(Table13[[#This Row],[MntFruits]] = 0, "",Table13[[#This Row],[MntFruits]])</f>
        <v>60</v>
      </c>
      <c r="R1764">
        <f>IF(Table13[[#This Row],[MntMeatProducts]] = 0, "",Table13[[#This Row],[MntMeatProducts]])</f>
        <v>241</v>
      </c>
      <c r="S1764">
        <f>IF(Table13[[#This Row],[MntFishProducts]] = 0, "",Table13[[#This Row],[MntFishProducts]])</f>
        <v>13</v>
      </c>
      <c r="T1764">
        <f>IF(Table13[[#This Row],[MntSweetProducts]] = 0, "",Table13[[#This Row],[MntSweetProducts]])</f>
        <v>54</v>
      </c>
      <c r="U1764">
        <f>IF(Table13[[#This Row],[MntGoldProds]] = 0, "",Table13[[#This Row],[MntGoldProds]])</f>
        <v>54</v>
      </c>
      <c r="V1764">
        <v>2</v>
      </c>
      <c r="W1764">
        <v>5</v>
      </c>
      <c r="X1764">
        <v>5</v>
      </c>
      <c r="Y1764">
        <v>7</v>
      </c>
      <c r="Z1764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 t="s">
        <v>36</v>
      </c>
      <c r="AI1764" s="13">
        <f>SUM(Table13[[#This Row],[MntWines]:[MntGoldProds]])</f>
        <v>602</v>
      </c>
      <c r="AJ1764" s="13">
        <f>AVERAGE(Table13[[#This Row],[MntWines]:[MntGoldProds]])</f>
        <v>100.33333333333333</v>
      </c>
      <c r="AK1764">
        <f>IF(Table13[[#This Row],[Total Number of Purchases]]=0,0,Table13[[#This Row],[Total Spend]]/Table13[[#This Row],[Total Number of Purchases]])</f>
        <v>31.684210526315791</v>
      </c>
      <c r="AM1764">
        <f>SUM(Table13[[#This Row],[NumDealsPurchases]:[NumStorePurchases]])</f>
        <v>19</v>
      </c>
      <c r="AN1764" s="14">
        <f>Snapshot_Date-Table13[[#This Row],[Dt_Customer]]</f>
        <v>239</v>
      </c>
      <c r="AP1764" s="13">
        <f>Table13[[#This Row],[NumDealsPurchases]]/Table13[[#This Row],[Total Number of Purchases]]*100</f>
        <v>10.526315789473683</v>
      </c>
      <c r="AQ1764">
        <f>6-ROUNDUP(_xlfn.PERCENTRANK.INC(Table13[Recency],Table13[[#This Row],[Recency]])*5, 0)</f>
        <v>5</v>
      </c>
      <c r="AR1764">
        <f>ROUNDUP(_xlfn.PERCENTRANK.INC(Table13[Total Number of Purchases],Table13[[#This Row],[Total Number of Purchases]])*5,0)</f>
        <v>4</v>
      </c>
      <c r="AS1764">
        <f>ROUNDUP(_xlfn.PERCENTRANK.INC(Table13[Total Spend],Table13[[#This Row],[Total Spend]])*5,0)</f>
        <v>3</v>
      </c>
      <c r="AT1764" t="str">
        <f>Table13[[#This Row],[Recency Score]]&amp;Table13[[#This Row],[Frequency Score]]&amp;Table13[[#This Row],[Monetary Score]]</f>
        <v>543</v>
      </c>
      <c r="AU1764" t="str">
        <f t="shared" si="27"/>
        <v>Loyal Customers</v>
      </c>
      <c r="AW1764" s="13">
        <f>DATEDIF(Table13[[#This Row],[Dt_Customer]], Snapshot_Date, "d")</f>
        <v>239</v>
      </c>
      <c r="AX1764" s="13">
        <f>Table13[[#This Row],[CL if today]]/365</f>
        <v>0.65479452054794518</v>
      </c>
      <c r="AY1764">
        <f>Table13[[#This Row],[Total Number of Purchases]]/Table13[[#This Row],[Corrected CL]]</f>
        <v>29.01673640167364</v>
      </c>
      <c r="AZ1764">
        <f>Table13[[#This Row],[Average Order Value (AOV)]]*Table13[[#This Row],[Freq per Year]]</f>
        <v>919.37238493723851</v>
      </c>
      <c r="BA1764">
        <f>Table13[[#This Row],[Total Spend]]/Table13[[#This Row],[Corrected CL]]</f>
        <v>919.37238493723851</v>
      </c>
      <c r="BB1764">
        <v>9.1631799163179917</v>
      </c>
      <c r="BC1764" s="1">
        <f>Table13[[#This Row],[Dt_Customer]]+Table13[[#This Row],[Recency]]</f>
        <v>41688</v>
      </c>
      <c r="BD1764" s="16" t="str">
        <f>IF(COUNTIF(A:A, A1764) &gt; 1, "Duplicate", "Unique")</f>
        <v>Unique</v>
      </c>
    </row>
    <row r="1765" spans="1:56" x14ac:dyDescent="0.3">
      <c r="A1765">
        <v>9240</v>
      </c>
      <c r="B1765">
        <v>1971</v>
      </c>
      <c r="C1765" t="s">
        <v>37</v>
      </c>
      <c r="D1765" t="s">
        <v>31</v>
      </c>
      <c r="E1765">
        <v>60504</v>
      </c>
      <c r="F1765">
        <v>0</v>
      </c>
      <c r="G1765">
        <v>1</v>
      </c>
      <c r="H1765" s="1">
        <v>41677</v>
      </c>
      <c r="I1765">
        <v>73</v>
      </c>
      <c r="J1765">
        <v>458</v>
      </c>
      <c r="K1765">
        <v>0</v>
      </c>
      <c r="L1765">
        <v>24</v>
      </c>
      <c r="M1765">
        <v>6</v>
      </c>
      <c r="N1765">
        <v>4</v>
      </c>
      <c r="O1765">
        <v>34</v>
      </c>
      <c r="P1765">
        <f>IF(Table13[[#This Row],[MntWines]] = 0,"",Table13[[#This Row],[MntWines]])</f>
        <v>458</v>
      </c>
      <c r="Q1765" t="str">
        <f>IF(Table13[[#This Row],[MntFruits]] = 0, "",Table13[[#This Row],[MntFruits]])</f>
        <v/>
      </c>
      <c r="R1765">
        <f>IF(Table13[[#This Row],[MntMeatProducts]] = 0, "",Table13[[#This Row],[MntMeatProducts]])</f>
        <v>24</v>
      </c>
      <c r="S1765">
        <f>IF(Table13[[#This Row],[MntFishProducts]] = 0, "",Table13[[#This Row],[MntFishProducts]])</f>
        <v>6</v>
      </c>
      <c r="T1765">
        <f>IF(Table13[[#This Row],[MntSweetProducts]] = 0, "",Table13[[#This Row],[MntSweetProducts]])</f>
        <v>4</v>
      </c>
      <c r="U1765">
        <f>IF(Table13[[#This Row],[MntGoldProds]] = 0, "",Table13[[#This Row],[MntGoldProds]])</f>
        <v>34</v>
      </c>
      <c r="V1765">
        <v>2</v>
      </c>
      <c r="W1765">
        <v>6</v>
      </c>
      <c r="X1765">
        <v>2</v>
      </c>
      <c r="Y1765">
        <v>8</v>
      </c>
      <c r="Z1765">
        <v>6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30</v>
      </c>
      <c r="AI1765" s="13">
        <f>SUM(Table13[[#This Row],[MntWines]:[MntGoldProds]])</f>
        <v>526</v>
      </c>
      <c r="AJ1765" s="13">
        <f>AVERAGE(Table13[[#This Row],[MntWines]:[MntGoldProds]])</f>
        <v>87.666666666666671</v>
      </c>
      <c r="AK1765">
        <f>IF(Table13[[#This Row],[Total Number of Purchases]]=0,0,Table13[[#This Row],[Total Spend]]/Table13[[#This Row],[Total Number of Purchases]])</f>
        <v>29.222222222222221</v>
      </c>
      <c r="AM1765">
        <f>SUM(Table13[[#This Row],[NumDealsPurchases]:[NumStorePurchases]])</f>
        <v>18</v>
      </c>
      <c r="AN1765" s="14">
        <f>Snapshot_Date-Table13[[#This Row],[Dt_Customer]]</f>
        <v>239</v>
      </c>
      <c r="AP1765" s="13">
        <f>Table13[[#This Row],[NumDealsPurchases]]/Table13[[#This Row],[Total Number of Purchases]]*100</f>
        <v>11.111111111111111</v>
      </c>
      <c r="AQ1765">
        <f>6-ROUNDUP(_xlfn.PERCENTRANK.INC(Table13[Recency],Table13[[#This Row],[Recency]])*5, 0)</f>
        <v>2</v>
      </c>
      <c r="AR1765">
        <f>ROUNDUP(_xlfn.PERCENTRANK.INC(Table13[Total Number of Purchases],Table13[[#This Row],[Total Number of Purchases]])*5,0)</f>
        <v>4</v>
      </c>
      <c r="AS1765">
        <f>ROUNDUP(_xlfn.PERCENTRANK.INC(Table13[Total Spend],Table13[[#This Row],[Total Spend]])*5,0)</f>
        <v>3</v>
      </c>
      <c r="AT1765" t="str">
        <f>Table13[[#This Row],[Recency Score]]&amp;Table13[[#This Row],[Frequency Score]]&amp;Table13[[#This Row],[Monetary Score]]</f>
        <v>243</v>
      </c>
      <c r="AU1765" t="str">
        <f t="shared" si="27"/>
        <v>About to Sleep</v>
      </c>
      <c r="AW1765" s="13">
        <f>DATEDIF(Table13[[#This Row],[Dt_Customer]], Snapshot_Date, "d")</f>
        <v>239</v>
      </c>
      <c r="AX1765" s="13">
        <f>Table13[[#This Row],[CL if today]]/365</f>
        <v>0.65479452054794518</v>
      </c>
      <c r="AY1765">
        <f>Table13[[#This Row],[Total Number of Purchases]]/Table13[[#This Row],[Corrected CL]]</f>
        <v>27.489539748953977</v>
      </c>
      <c r="AZ1765">
        <f>Table13[[#This Row],[Average Order Value (AOV)]]*Table13[[#This Row],[Freq per Year]]</f>
        <v>803.305439330544</v>
      </c>
      <c r="BA1765">
        <f>Table13[[#This Row],[Total Spend]]/Table13[[#This Row],[Corrected CL]]</f>
        <v>803.305439330544</v>
      </c>
      <c r="BB1765">
        <v>1379.3958333333335</v>
      </c>
      <c r="BC1765" s="1">
        <f>Table13[[#This Row],[Dt_Customer]]+Table13[[#This Row],[Recency]]</f>
        <v>41750</v>
      </c>
      <c r="BD1765" s="16" t="str">
        <f>IF(COUNTIF(A:A, A1765) &gt; 1, "Duplicate", "Unique")</f>
        <v>Unique</v>
      </c>
    </row>
    <row r="1766" spans="1:56" x14ac:dyDescent="0.3">
      <c r="A1766">
        <v>2589</v>
      </c>
      <c r="B1766">
        <v>1972</v>
      </c>
      <c r="C1766" t="s">
        <v>28</v>
      </c>
      <c r="D1766" t="s">
        <v>29</v>
      </c>
      <c r="E1766">
        <v>26759</v>
      </c>
      <c r="F1766">
        <v>1</v>
      </c>
      <c r="G1766">
        <v>0</v>
      </c>
      <c r="H1766" s="1">
        <v>41677</v>
      </c>
      <c r="I1766">
        <v>65</v>
      </c>
      <c r="J1766">
        <v>25</v>
      </c>
      <c r="K1766">
        <v>3</v>
      </c>
      <c r="L1766">
        <v>16</v>
      </c>
      <c r="M1766">
        <v>8</v>
      </c>
      <c r="N1766">
        <v>5</v>
      </c>
      <c r="O1766">
        <v>2</v>
      </c>
      <c r="P1766">
        <f>IF(Table13[[#This Row],[MntWines]] = 0,"",Table13[[#This Row],[MntWines]])</f>
        <v>25</v>
      </c>
      <c r="Q1766">
        <f>IF(Table13[[#This Row],[MntFruits]] = 0, "",Table13[[#This Row],[MntFruits]])</f>
        <v>3</v>
      </c>
      <c r="R1766">
        <f>IF(Table13[[#This Row],[MntMeatProducts]] = 0, "",Table13[[#This Row],[MntMeatProducts]])</f>
        <v>16</v>
      </c>
      <c r="S1766">
        <f>IF(Table13[[#This Row],[MntFishProducts]] = 0, "",Table13[[#This Row],[MntFishProducts]])</f>
        <v>8</v>
      </c>
      <c r="T1766">
        <f>IF(Table13[[#This Row],[MntSweetProducts]] = 0, "",Table13[[#This Row],[MntSweetProducts]])</f>
        <v>5</v>
      </c>
      <c r="U1766">
        <f>IF(Table13[[#This Row],[MntGoldProds]] = 0, "",Table13[[#This Row],[MntGoldProds]])</f>
        <v>2</v>
      </c>
      <c r="V1766">
        <v>2</v>
      </c>
      <c r="W1766">
        <v>2</v>
      </c>
      <c r="X1766">
        <v>1</v>
      </c>
      <c r="Y1766">
        <v>3</v>
      </c>
      <c r="Z1766">
        <v>6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36</v>
      </c>
      <c r="AI1766" s="13">
        <f>SUM(Table13[[#This Row],[MntWines]:[MntGoldProds]])</f>
        <v>59</v>
      </c>
      <c r="AJ1766" s="13">
        <f>AVERAGE(Table13[[#This Row],[MntWines]:[MntGoldProds]])</f>
        <v>9.8333333333333339</v>
      </c>
      <c r="AK1766">
        <f>IF(Table13[[#This Row],[Total Number of Purchases]]=0,0,Table13[[#This Row],[Total Spend]]/Table13[[#This Row],[Total Number of Purchases]])</f>
        <v>7.375</v>
      </c>
      <c r="AM1766">
        <f>SUM(Table13[[#This Row],[NumDealsPurchases]:[NumStorePurchases]])</f>
        <v>8</v>
      </c>
      <c r="AN1766" s="14">
        <f>Snapshot_Date-Table13[[#This Row],[Dt_Customer]]</f>
        <v>239</v>
      </c>
      <c r="AP1766" s="13">
        <f>Table13[[#This Row],[NumDealsPurchases]]/Table13[[#This Row],[Total Number of Purchases]]*100</f>
        <v>25</v>
      </c>
      <c r="AQ1766">
        <f>6-ROUNDUP(_xlfn.PERCENTRANK.INC(Table13[Recency],Table13[[#This Row],[Recency]])*5, 0)</f>
        <v>2</v>
      </c>
      <c r="AR1766">
        <f>ROUNDUP(_xlfn.PERCENTRANK.INC(Table13[Total Number of Purchases],Table13[[#This Row],[Total Number of Purchases]])*5,0)</f>
        <v>2</v>
      </c>
      <c r="AS1766">
        <f>ROUNDUP(_xlfn.PERCENTRANK.INC(Table13[Total Spend],Table13[[#This Row],[Total Spend]])*5,0)</f>
        <v>2</v>
      </c>
      <c r="AT1766" t="str">
        <f>Table13[[#This Row],[Recency Score]]&amp;Table13[[#This Row],[Frequency Score]]&amp;Table13[[#This Row],[Monetary Score]]</f>
        <v>222</v>
      </c>
      <c r="AU1766" t="str">
        <f t="shared" si="27"/>
        <v>About to Sleep</v>
      </c>
      <c r="AW1766" s="13">
        <f>DATEDIF(Table13[[#This Row],[Dt_Customer]], Snapshot_Date, "d")</f>
        <v>239</v>
      </c>
      <c r="AX1766" s="13">
        <f>Table13[[#This Row],[CL if today]]/365</f>
        <v>0.65479452054794518</v>
      </c>
      <c r="AY1766">
        <f>Table13[[#This Row],[Total Number of Purchases]]/Table13[[#This Row],[Corrected CL]]</f>
        <v>12.217573221757323</v>
      </c>
      <c r="AZ1766">
        <f>Table13[[#This Row],[Average Order Value (AOV)]]*Table13[[#This Row],[Freq per Year]]</f>
        <v>90.104602510460253</v>
      </c>
      <c r="BA1766">
        <f>Table13[[#This Row],[Total Spend]]/Table13[[#This Row],[Corrected CL]]</f>
        <v>90.104602510460253</v>
      </c>
      <c r="BB1766">
        <v>128.28451882845189</v>
      </c>
      <c r="BC1766" s="1">
        <f>Table13[[#This Row],[Dt_Customer]]+Table13[[#This Row],[Recency]]</f>
        <v>41742</v>
      </c>
      <c r="BD1766" s="16" t="str">
        <f>IF(COUNTIF(A:A, A1766) &gt; 1, "Duplicate", "Unique")</f>
        <v>Unique</v>
      </c>
    </row>
    <row r="1767" spans="1:56" x14ac:dyDescent="0.3">
      <c r="A1767">
        <v>5555</v>
      </c>
      <c r="B1767">
        <v>1975</v>
      </c>
      <c r="C1767" t="s">
        <v>28</v>
      </c>
      <c r="D1767" t="s">
        <v>29</v>
      </c>
      <c r="E1767">
        <v>153924</v>
      </c>
      <c r="F1767">
        <v>0</v>
      </c>
      <c r="G1767">
        <v>0</v>
      </c>
      <c r="H1767" s="1">
        <v>41677</v>
      </c>
      <c r="I1767">
        <v>81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f>IF(Table13[[#This Row],[MntWines]] = 0,"",Table13[[#This Row],[MntWines]])</f>
        <v>1</v>
      </c>
      <c r="Q1767">
        <f>IF(Table13[[#This Row],[MntFruits]] = 0, "",Table13[[#This Row],[MntFruits]])</f>
        <v>1</v>
      </c>
      <c r="R1767">
        <f>IF(Table13[[#This Row],[MntMeatProducts]] = 0, "",Table13[[#This Row],[MntMeatProducts]])</f>
        <v>1</v>
      </c>
      <c r="S1767">
        <f>IF(Table13[[#This Row],[MntFishProducts]] = 0, "",Table13[[#This Row],[MntFishProducts]])</f>
        <v>1</v>
      </c>
      <c r="T1767">
        <f>IF(Table13[[#This Row],[MntSweetProducts]] = 0, "",Table13[[#This Row],[MntSweetProducts]])</f>
        <v>1</v>
      </c>
      <c r="U1767">
        <f>IF(Table13[[#This Row],[MntGoldProds]] = 0, "",Table13[[#This Row],[MntGoldProds]])</f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 t="s">
        <v>30</v>
      </c>
      <c r="AI1767" s="13">
        <f>SUM(Table13[[#This Row],[MntWines]:[MntGoldProds]])</f>
        <v>6</v>
      </c>
      <c r="AJ1767" s="13">
        <f>AVERAGE(Table13[[#This Row],[MntWines]:[MntGoldProds]])</f>
        <v>1</v>
      </c>
      <c r="AK1767">
        <f>IF(Table13[[#This Row],[Total Number of Purchases]]=0,0,Table13[[#This Row],[Total Spend]]/Table13[[#This Row],[Total Number of Purchases]])</f>
        <v>0</v>
      </c>
      <c r="AM1767">
        <f>SUM(Table13[[#This Row],[NumDealsPurchases]:[NumStorePurchases]])</f>
        <v>0</v>
      </c>
      <c r="AN1767" s="14">
        <f>Snapshot_Date-Table13[[#This Row],[Dt_Customer]]</f>
        <v>239</v>
      </c>
      <c r="AP1767" s="13" t="e">
        <f>Table13[[#This Row],[NumDealsPurchases]]/Table13[[#This Row],[Total Number of Purchases]]*100</f>
        <v>#DIV/0!</v>
      </c>
      <c r="AQ1767">
        <f>6-ROUNDUP(_xlfn.PERCENTRANK.INC(Table13[Recency],Table13[[#This Row],[Recency]])*5, 0)</f>
        <v>1</v>
      </c>
      <c r="AR1767">
        <f>ROUNDUP(_xlfn.PERCENTRANK.INC(Table13[Total Number of Purchases],Table13[[#This Row],[Total Number of Purchases]])*5,0)</f>
        <v>0</v>
      </c>
      <c r="AS1767">
        <f>ROUNDUP(_xlfn.PERCENTRANK.INC(Table13[Total Spend],Table13[[#This Row],[Total Spend]])*5,0)</f>
        <v>0</v>
      </c>
      <c r="AT1767" t="str">
        <f>Table13[[#This Row],[Recency Score]]&amp;Table13[[#This Row],[Frequency Score]]&amp;Table13[[#This Row],[Monetary Score]]</f>
        <v>100</v>
      </c>
      <c r="AU1767" t="str">
        <f t="shared" si="27"/>
        <v>Lost</v>
      </c>
      <c r="AW1767" s="13">
        <f>DATEDIF(Table13[[#This Row],[Dt_Customer]], Snapshot_Date, "d")</f>
        <v>239</v>
      </c>
      <c r="AX1767" s="13">
        <f>Table13[[#This Row],[CL if today]]/365</f>
        <v>0.65479452054794518</v>
      </c>
      <c r="AY1767">
        <f>Table13[[#This Row],[Total Number of Purchases]]/Table13[[#This Row],[Corrected CL]]</f>
        <v>0</v>
      </c>
      <c r="AZ1767">
        <f>Table13[[#This Row],[Average Order Value (AOV)]]*Table13[[#This Row],[Freq per Year]]</f>
        <v>0</v>
      </c>
      <c r="BA1767">
        <f>Table13[[#This Row],[Total Spend]]/Table13[[#This Row],[Corrected CL]]</f>
        <v>9.1631799163179917</v>
      </c>
      <c r="BB1767">
        <v>2299.5</v>
      </c>
      <c r="BC1767" s="1">
        <f>Table13[[#This Row],[Dt_Customer]]+Table13[[#This Row],[Recency]]</f>
        <v>41758</v>
      </c>
      <c r="BD1767" s="16" t="str">
        <f>IF(COUNTIF(A:A, A1767) &gt; 1, "Duplicate", "Unique")</f>
        <v>Unique</v>
      </c>
    </row>
    <row r="1768" spans="1:56" x14ac:dyDescent="0.3">
      <c r="A1768">
        <v>1998</v>
      </c>
      <c r="B1768">
        <v>1976</v>
      </c>
      <c r="C1768" t="s">
        <v>28</v>
      </c>
      <c r="D1768" t="s">
        <v>31</v>
      </c>
      <c r="E1768">
        <v>37697</v>
      </c>
      <c r="F1768">
        <v>1</v>
      </c>
      <c r="G1768">
        <v>0</v>
      </c>
      <c r="H1768" s="1">
        <v>41677</v>
      </c>
      <c r="I1768">
        <v>82</v>
      </c>
      <c r="J1768">
        <v>34</v>
      </c>
      <c r="K1768">
        <v>6</v>
      </c>
      <c r="L1768">
        <v>21</v>
      </c>
      <c r="M1768">
        <v>11</v>
      </c>
      <c r="N1768">
        <v>4</v>
      </c>
      <c r="O1768">
        <v>8</v>
      </c>
      <c r="P1768">
        <f>IF(Table13[[#This Row],[MntWines]] = 0,"",Table13[[#This Row],[MntWines]])</f>
        <v>34</v>
      </c>
      <c r="Q1768">
        <f>IF(Table13[[#This Row],[MntFruits]] = 0, "",Table13[[#This Row],[MntFruits]])</f>
        <v>6</v>
      </c>
      <c r="R1768">
        <f>IF(Table13[[#This Row],[MntMeatProducts]] = 0, "",Table13[[#This Row],[MntMeatProducts]])</f>
        <v>21</v>
      </c>
      <c r="S1768">
        <f>IF(Table13[[#This Row],[MntFishProducts]] = 0, "",Table13[[#This Row],[MntFishProducts]])</f>
        <v>11</v>
      </c>
      <c r="T1768">
        <f>IF(Table13[[#This Row],[MntSweetProducts]] = 0, "",Table13[[#This Row],[MntSweetProducts]])</f>
        <v>4</v>
      </c>
      <c r="U1768">
        <f>IF(Table13[[#This Row],[MntGoldProds]] = 0, "",Table13[[#This Row],[MntGoldProds]])</f>
        <v>8</v>
      </c>
      <c r="V1768">
        <v>1</v>
      </c>
      <c r="W1768">
        <v>2</v>
      </c>
      <c r="X1768">
        <v>1</v>
      </c>
      <c r="Y1768">
        <v>3</v>
      </c>
      <c r="Z1768">
        <v>6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40</v>
      </c>
      <c r="AI1768" s="13">
        <f>SUM(Table13[[#This Row],[MntWines]:[MntGoldProds]])</f>
        <v>84</v>
      </c>
      <c r="AJ1768" s="13">
        <f>AVERAGE(Table13[[#This Row],[MntWines]:[MntGoldProds]])</f>
        <v>14</v>
      </c>
      <c r="AK1768">
        <f>IF(Table13[[#This Row],[Total Number of Purchases]]=0,0,Table13[[#This Row],[Total Spend]]/Table13[[#This Row],[Total Number of Purchases]])</f>
        <v>12</v>
      </c>
      <c r="AM1768">
        <f>SUM(Table13[[#This Row],[NumDealsPurchases]:[NumStorePurchases]])</f>
        <v>7</v>
      </c>
      <c r="AN1768" s="14">
        <f>Snapshot_Date-Table13[[#This Row],[Dt_Customer]]</f>
        <v>239</v>
      </c>
      <c r="AP1768" s="13">
        <f>Table13[[#This Row],[NumDealsPurchases]]/Table13[[#This Row],[Total Number of Purchases]]*100</f>
        <v>14.285714285714285</v>
      </c>
      <c r="AQ1768">
        <f>6-ROUNDUP(_xlfn.PERCENTRANK.INC(Table13[Recency],Table13[[#This Row],[Recency]])*5, 0)</f>
        <v>1</v>
      </c>
      <c r="AR1768">
        <f>ROUNDUP(_xlfn.PERCENTRANK.INC(Table13[Total Number of Purchases],Table13[[#This Row],[Total Number of Purchases]])*5,0)</f>
        <v>1</v>
      </c>
      <c r="AS1768">
        <f>ROUNDUP(_xlfn.PERCENTRANK.INC(Table13[Total Spend],Table13[[#This Row],[Total Spend]])*5,0)</f>
        <v>2</v>
      </c>
      <c r="AT1768" t="str">
        <f>Table13[[#This Row],[Recency Score]]&amp;Table13[[#This Row],[Frequency Score]]&amp;Table13[[#This Row],[Monetary Score]]</f>
        <v>112</v>
      </c>
      <c r="AU1768" t="str">
        <f t="shared" si="27"/>
        <v>Lost</v>
      </c>
      <c r="AW1768" s="13">
        <f>DATEDIF(Table13[[#This Row],[Dt_Customer]], Snapshot_Date, "d")</f>
        <v>239</v>
      </c>
      <c r="AX1768" s="13">
        <f>Table13[[#This Row],[CL if today]]/365</f>
        <v>0.65479452054794518</v>
      </c>
      <c r="AY1768">
        <f>Table13[[#This Row],[Total Number of Purchases]]/Table13[[#This Row],[Corrected CL]]</f>
        <v>10.690376569037657</v>
      </c>
      <c r="AZ1768">
        <f>Table13[[#This Row],[Average Order Value (AOV)]]*Table13[[#This Row],[Freq per Year]]</f>
        <v>128.28451882845189</v>
      </c>
      <c r="BA1768">
        <f>Table13[[#This Row],[Total Spend]]/Table13[[#This Row],[Corrected CL]]</f>
        <v>128.28451882845189</v>
      </c>
      <c r="BB1768">
        <v>1779.5643153526971</v>
      </c>
      <c r="BC1768" s="1">
        <f>Table13[[#This Row],[Dt_Customer]]+Table13[[#This Row],[Recency]]</f>
        <v>41759</v>
      </c>
      <c r="BD1768" s="16" t="str">
        <f>IF(COUNTIF(A:A, A1768) &gt; 1, "Duplicate", "Unique")</f>
        <v>Unique</v>
      </c>
    </row>
    <row r="1769" spans="1:56" x14ac:dyDescent="0.3">
      <c r="A1769">
        <v>1250</v>
      </c>
      <c r="B1769">
        <v>1976</v>
      </c>
      <c r="C1769" t="s">
        <v>28</v>
      </c>
      <c r="D1769" t="s">
        <v>31</v>
      </c>
      <c r="E1769">
        <v>37697</v>
      </c>
      <c r="F1769">
        <v>1</v>
      </c>
      <c r="G1769">
        <v>0</v>
      </c>
      <c r="H1769" s="1">
        <v>41677</v>
      </c>
      <c r="I1769">
        <v>82</v>
      </c>
      <c r="J1769">
        <v>34</v>
      </c>
      <c r="K1769">
        <v>6</v>
      </c>
      <c r="L1769">
        <v>21</v>
      </c>
      <c r="M1769">
        <v>11</v>
      </c>
      <c r="N1769">
        <v>4</v>
      </c>
      <c r="O1769">
        <v>8</v>
      </c>
      <c r="P1769">
        <f>IF(Table13[[#This Row],[MntWines]] = 0,"",Table13[[#This Row],[MntWines]])</f>
        <v>34</v>
      </c>
      <c r="Q1769">
        <f>IF(Table13[[#This Row],[MntFruits]] = 0, "",Table13[[#This Row],[MntFruits]])</f>
        <v>6</v>
      </c>
      <c r="R1769">
        <f>IF(Table13[[#This Row],[MntMeatProducts]] = 0, "",Table13[[#This Row],[MntMeatProducts]])</f>
        <v>21</v>
      </c>
      <c r="S1769">
        <f>IF(Table13[[#This Row],[MntFishProducts]] = 0, "",Table13[[#This Row],[MntFishProducts]])</f>
        <v>11</v>
      </c>
      <c r="T1769">
        <f>IF(Table13[[#This Row],[MntSweetProducts]] = 0, "",Table13[[#This Row],[MntSweetProducts]])</f>
        <v>4</v>
      </c>
      <c r="U1769">
        <f>IF(Table13[[#This Row],[MntGoldProds]] = 0, "",Table13[[#This Row],[MntGoldProds]])</f>
        <v>8</v>
      </c>
      <c r="V1769">
        <v>1</v>
      </c>
      <c r="W1769">
        <v>2</v>
      </c>
      <c r="X1769">
        <v>1</v>
      </c>
      <c r="Y1769">
        <v>3</v>
      </c>
      <c r="Z1769">
        <v>6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 t="s">
        <v>30</v>
      </c>
      <c r="AI1769" s="13">
        <f>SUM(Table13[[#This Row],[MntWines]:[MntGoldProds]])</f>
        <v>84</v>
      </c>
      <c r="AJ1769" s="13">
        <f>AVERAGE(Table13[[#This Row],[MntWines]:[MntGoldProds]])</f>
        <v>14</v>
      </c>
      <c r="AK1769">
        <f>IF(Table13[[#This Row],[Total Number of Purchases]]=0,0,Table13[[#This Row],[Total Spend]]/Table13[[#This Row],[Total Number of Purchases]])</f>
        <v>12</v>
      </c>
      <c r="AM1769">
        <f>SUM(Table13[[#This Row],[NumDealsPurchases]:[NumStorePurchases]])</f>
        <v>7</v>
      </c>
      <c r="AN1769" s="14">
        <f>Snapshot_Date-Table13[[#This Row],[Dt_Customer]]</f>
        <v>239</v>
      </c>
      <c r="AP1769" s="13">
        <f>Table13[[#This Row],[NumDealsPurchases]]/Table13[[#This Row],[Total Number of Purchases]]*100</f>
        <v>14.285714285714285</v>
      </c>
      <c r="AQ1769">
        <f>6-ROUNDUP(_xlfn.PERCENTRANK.INC(Table13[Recency],Table13[[#This Row],[Recency]])*5, 0)</f>
        <v>1</v>
      </c>
      <c r="AR1769">
        <f>ROUNDUP(_xlfn.PERCENTRANK.INC(Table13[Total Number of Purchases],Table13[[#This Row],[Total Number of Purchases]])*5,0)</f>
        <v>1</v>
      </c>
      <c r="AS1769">
        <f>ROUNDUP(_xlfn.PERCENTRANK.INC(Table13[Total Spend],Table13[[#This Row],[Total Spend]])*5,0)</f>
        <v>2</v>
      </c>
      <c r="AT1769" t="str">
        <f>Table13[[#This Row],[Recency Score]]&amp;Table13[[#This Row],[Frequency Score]]&amp;Table13[[#This Row],[Monetary Score]]</f>
        <v>112</v>
      </c>
      <c r="AU1769" t="str">
        <f t="shared" si="27"/>
        <v>Lost</v>
      </c>
      <c r="AW1769" s="13">
        <f>DATEDIF(Table13[[#This Row],[Dt_Customer]], Snapshot_Date, "d")</f>
        <v>239</v>
      </c>
      <c r="AX1769" s="13">
        <f>Table13[[#This Row],[CL if today]]/365</f>
        <v>0.65479452054794518</v>
      </c>
      <c r="AY1769">
        <f>Table13[[#This Row],[Total Number of Purchases]]/Table13[[#This Row],[Corrected CL]]</f>
        <v>10.690376569037657</v>
      </c>
      <c r="AZ1769">
        <f>Table13[[#This Row],[Average Order Value (AOV)]]*Table13[[#This Row],[Freq per Year]]</f>
        <v>128.28451882845189</v>
      </c>
      <c r="BA1769">
        <f>Table13[[#This Row],[Total Spend]]/Table13[[#This Row],[Corrected CL]]</f>
        <v>128.28451882845189</v>
      </c>
      <c r="BB1769">
        <v>2458.0705394190873</v>
      </c>
      <c r="BC1769" s="1">
        <f>Table13[[#This Row],[Dt_Customer]]+Table13[[#This Row],[Recency]]</f>
        <v>41759</v>
      </c>
      <c r="BD1769" s="16" t="str">
        <f>IF(COUNTIF(A:A, A1769) &gt; 1, "Duplicate", "Unique")</f>
        <v>Unique</v>
      </c>
    </row>
    <row r="1770" spans="1:56" x14ac:dyDescent="0.3">
      <c r="A1770">
        <v>9612</v>
      </c>
      <c r="B1770">
        <v>1987</v>
      </c>
      <c r="C1770" t="s">
        <v>38</v>
      </c>
      <c r="D1770" t="s">
        <v>31</v>
      </c>
      <c r="E1770">
        <v>23830</v>
      </c>
      <c r="F1770">
        <v>0</v>
      </c>
      <c r="G1770">
        <v>0</v>
      </c>
      <c r="H1770" s="1">
        <v>41677</v>
      </c>
      <c r="I1770">
        <v>3</v>
      </c>
      <c r="J1770">
        <v>1</v>
      </c>
      <c r="K1770">
        <v>8</v>
      </c>
      <c r="L1770">
        <v>6</v>
      </c>
      <c r="M1770">
        <v>4</v>
      </c>
      <c r="N1770">
        <v>8</v>
      </c>
      <c r="O1770">
        <v>16</v>
      </c>
      <c r="P1770">
        <f>IF(Table13[[#This Row],[MntWines]] = 0,"",Table13[[#This Row],[MntWines]])</f>
        <v>1</v>
      </c>
      <c r="Q1770">
        <f>IF(Table13[[#This Row],[MntFruits]] = 0, "",Table13[[#This Row],[MntFruits]])</f>
        <v>8</v>
      </c>
      <c r="R1770">
        <f>IF(Table13[[#This Row],[MntMeatProducts]] = 0, "",Table13[[#This Row],[MntMeatProducts]])</f>
        <v>6</v>
      </c>
      <c r="S1770">
        <f>IF(Table13[[#This Row],[MntFishProducts]] = 0, "",Table13[[#This Row],[MntFishProducts]])</f>
        <v>4</v>
      </c>
      <c r="T1770">
        <f>IF(Table13[[#This Row],[MntSweetProducts]] = 0, "",Table13[[#This Row],[MntSweetProducts]])</f>
        <v>8</v>
      </c>
      <c r="U1770">
        <f>IF(Table13[[#This Row],[MntGoldProds]] = 0, "",Table13[[#This Row],[MntGoldProds]])</f>
        <v>16</v>
      </c>
      <c r="V1770">
        <v>1</v>
      </c>
      <c r="W1770">
        <v>1</v>
      </c>
      <c r="X1770">
        <v>0</v>
      </c>
      <c r="Y1770">
        <v>3</v>
      </c>
      <c r="Z1770">
        <v>7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30</v>
      </c>
      <c r="AI1770" s="13">
        <f>SUM(Table13[[#This Row],[MntWines]:[MntGoldProds]])</f>
        <v>43</v>
      </c>
      <c r="AJ1770" s="13">
        <f>AVERAGE(Table13[[#This Row],[MntWines]:[MntGoldProds]])</f>
        <v>7.166666666666667</v>
      </c>
      <c r="AK1770">
        <f>IF(Table13[[#This Row],[Total Number of Purchases]]=0,0,Table13[[#This Row],[Total Spend]]/Table13[[#This Row],[Total Number of Purchases]])</f>
        <v>8.6</v>
      </c>
      <c r="AM1770">
        <f>SUM(Table13[[#This Row],[NumDealsPurchases]:[NumStorePurchases]])</f>
        <v>5</v>
      </c>
      <c r="AN1770" s="14">
        <f>Snapshot_Date-Table13[[#This Row],[Dt_Customer]]</f>
        <v>239</v>
      </c>
      <c r="AP1770" s="13">
        <f>Table13[[#This Row],[NumDealsPurchases]]/Table13[[#This Row],[Total Number of Purchases]]*100</f>
        <v>20</v>
      </c>
      <c r="AQ1770">
        <f>6-ROUNDUP(_xlfn.PERCENTRANK.INC(Table13[Recency],Table13[[#This Row],[Recency]])*5, 0)</f>
        <v>5</v>
      </c>
      <c r="AR1770">
        <f>ROUNDUP(_xlfn.PERCENTRANK.INC(Table13[Total Number of Purchases],Table13[[#This Row],[Total Number of Purchases]])*5,0)</f>
        <v>1</v>
      </c>
      <c r="AS1770">
        <f>ROUNDUP(_xlfn.PERCENTRANK.INC(Table13[Total Spend],Table13[[#This Row],[Total Spend]])*5,0)</f>
        <v>1</v>
      </c>
      <c r="AT1770" t="str">
        <f>Table13[[#This Row],[Recency Score]]&amp;Table13[[#This Row],[Frequency Score]]&amp;Table13[[#This Row],[Monetary Score]]</f>
        <v>511</v>
      </c>
      <c r="AU1770" t="str">
        <f t="shared" si="27"/>
        <v>Others</v>
      </c>
      <c r="AW1770" s="13">
        <f>DATEDIF(Table13[[#This Row],[Dt_Customer]], Snapshot_Date, "d")</f>
        <v>239</v>
      </c>
      <c r="AX1770" s="13">
        <f>Table13[[#This Row],[CL if today]]/365</f>
        <v>0.65479452054794518</v>
      </c>
      <c r="AY1770">
        <f>Table13[[#This Row],[Total Number of Purchases]]/Table13[[#This Row],[Corrected CL]]</f>
        <v>7.6359832635983267</v>
      </c>
      <c r="AZ1770">
        <f>Table13[[#This Row],[Average Order Value (AOV)]]*Table13[[#This Row],[Freq per Year]]</f>
        <v>65.669456066945614</v>
      </c>
      <c r="BA1770">
        <f>Table13[[#This Row],[Total Spend]]/Table13[[#This Row],[Corrected CL]]</f>
        <v>65.669456066945614</v>
      </c>
      <c r="BB1770">
        <v>803.305439330544</v>
      </c>
      <c r="BC1770" s="1">
        <f>Table13[[#This Row],[Dt_Customer]]+Table13[[#This Row],[Recency]]</f>
        <v>41680</v>
      </c>
      <c r="BD1770" s="16" t="str">
        <f>IF(COUNTIF(A:A, A1770) &gt; 1, "Duplicate", "Unique")</f>
        <v>Unique</v>
      </c>
    </row>
    <row r="1771" spans="1:56" x14ac:dyDescent="0.3">
      <c r="A1771">
        <v>7196</v>
      </c>
      <c r="B1771">
        <v>1950</v>
      </c>
      <c r="C1771" t="s">
        <v>37</v>
      </c>
      <c r="D1771" t="s">
        <v>33</v>
      </c>
      <c r="E1771">
        <v>41145</v>
      </c>
      <c r="F1771">
        <v>1</v>
      </c>
      <c r="G1771">
        <v>1</v>
      </c>
      <c r="H1771" s="1">
        <v>41678</v>
      </c>
      <c r="I1771">
        <v>20</v>
      </c>
      <c r="J1771">
        <v>9</v>
      </c>
      <c r="K1771">
        <v>0</v>
      </c>
      <c r="L1771">
        <v>3</v>
      </c>
      <c r="M1771">
        <v>0</v>
      </c>
      <c r="N1771">
        <v>0</v>
      </c>
      <c r="O1771">
        <v>1</v>
      </c>
      <c r="P1771">
        <f>IF(Table13[[#This Row],[MntWines]] = 0,"",Table13[[#This Row],[MntWines]])</f>
        <v>9</v>
      </c>
      <c r="Q1771" t="str">
        <f>IF(Table13[[#This Row],[MntFruits]] = 0, "",Table13[[#This Row],[MntFruits]])</f>
        <v/>
      </c>
      <c r="R1771">
        <f>IF(Table13[[#This Row],[MntMeatProducts]] = 0, "",Table13[[#This Row],[MntMeatProducts]])</f>
        <v>3</v>
      </c>
      <c r="S1771" t="str">
        <f>IF(Table13[[#This Row],[MntFishProducts]] = 0, "",Table13[[#This Row],[MntFishProducts]])</f>
        <v/>
      </c>
      <c r="T1771" t="str">
        <f>IF(Table13[[#This Row],[MntSweetProducts]] = 0, "",Table13[[#This Row],[MntSweetProducts]])</f>
        <v/>
      </c>
      <c r="U1771">
        <f>IF(Table13[[#This Row],[MntGoldProds]] = 0, "",Table13[[#This Row],[MntGoldProds]])</f>
        <v>1</v>
      </c>
      <c r="V1771">
        <v>1</v>
      </c>
      <c r="W1771">
        <v>0</v>
      </c>
      <c r="X1771">
        <v>0</v>
      </c>
      <c r="Y1771">
        <v>3</v>
      </c>
      <c r="Z1771">
        <v>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32</v>
      </c>
      <c r="AI1771" s="13">
        <f>SUM(Table13[[#This Row],[MntWines]:[MntGoldProds]])</f>
        <v>13</v>
      </c>
      <c r="AJ1771" s="13">
        <f>AVERAGE(Table13[[#This Row],[MntWines]:[MntGoldProds]])</f>
        <v>2.1666666666666665</v>
      </c>
      <c r="AK1771">
        <f>IF(Table13[[#This Row],[Total Number of Purchases]]=0,0,Table13[[#This Row],[Total Spend]]/Table13[[#This Row],[Total Number of Purchases]])</f>
        <v>3.25</v>
      </c>
      <c r="AM1771">
        <f>SUM(Table13[[#This Row],[NumDealsPurchases]:[NumStorePurchases]])</f>
        <v>4</v>
      </c>
      <c r="AN1771" s="14">
        <f>Snapshot_Date-Table13[[#This Row],[Dt_Customer]]</f>
        <v>238</v>
      </c>
      <c r="AP1771" s="13">
        <f>Table13[[#This Row],[NumDealsPurchases]]/Table13[[#This Row],[Total Number of Purchases]]*100</f>
        <v>25</v>
      </c>
      <c r="AQ1771">
        <f>6-ROUNDUP(_xlfn.PERCENTRANK.INC(Table13[Recency],Table13[[#This Row],[Recency]])*5, 0)</f>
        <v>4</v>
      </c>
      <c r="AR1771">
        <f>ROUNDUP(_xlfn.PERCENTRANK.INC(Table13[Total Number of Purchases],Table13[[#This Row],[Total Number of Purchases]])*5,0)</f>
        <v>1</v>
      </c>
      <c r="AS1771">
        <f>ROUNDUP(_xlfn.PERCENTRANK.INC(Table13[Total Spend],Table13[[#This Row],[Total Spend]])*5,0)</f>
        <v>1</v>
      </c>
      <c r="AT1771" t="str">
        <f>Table13[[#This Row],[Recency Score]]&amp;Table13[[#This Row],[Frequency Score]]&amp;Table13[[#This Row],[Monetary Score]]</f>
        <v>411</v>
      </c>
      <c r="AU1771" t="str">
        <f t="shared" si="27"/>
        <v>Potential Loyalists</v>
      </c>
      <c r="AW1771" s="13">
        <f>DATEDIF(Table13[[#This Row],[Dt_Customer]], Snapshot_Date, "d")</f>
        <v>238</v>
      </c>
      <c r="AX1771" s="13">
        <f>Table13[[#This Row],[CL if today]]/365</f>
        <v>0.65205479452054793</v>
      </c>
      <c r="AY1771">
        <f>Table13[[#This Row],[Total Number of Purchases]]/Table13[[#This Row],[Corrected CL]]</f>
        <v>6.1344537815126055</v>
      </c>
      <c r="AZ1771">
        <f>Table13[[#This Row],[Average Order Value (AOV)]]*Table13[[#This Row],[Freq per Year]]</f>
        <v>19.936974789915968</v>
      </c>
      <c r="BA1771">
        <f>Table13[[#This Row],[Total Spend]]/Table13[[#This Row],[Corrected CL]]</f>
        <v>19.936974789915968</v>
      </c>
      <c r="BB1771">
        <v>90.104602510460253</v>
      </c>
      <c r="BC1771" s="1">
        <f>Table13[[#This Row],[Dt_Customer]]+Table13[[#This Row],[Recency]]</f>
        <v>41698</v>
      </c>
      <c r="BD1771" s="16" t="str">
        <f>IF(COUNTIF(A:A, A1771) &gt; 1, "Duplicate", "Unique")</f>
        <v>Unique</v>
      </c>
    </row>
    <row r="1772" spans="1:56" x14ac:dyDescent="0.3">
      <c r="A1772">
        <v>8275</v>
      </c>
      <c r="B1772">
        <v>1965</v>
      </c>
      <c r="C1772" t="s">
        <v>37</v>
      </c>
      <c r="D1772" t="s">
        <v>29</v>
      </c>
      <c r="E1772">
        <v>47025</v>
      </c>
      <c r="F1772">
        <v>1</v>
      </c>
      <c r="G1772">
        <v>1</v>
      </c>
      <c r="H1772" s="1">
        <v>41679</v>
      </c>
      <c r="I1772">
        <v>6</v>
      </c>
      <c r="J1772">
        <v>16</v>
      </c>
      <c r="K1772">
        <v>0</v>
      </c>
      <c r="L1772">
        <v>3</v>
      </c>
      <c r="M1772">
        <v>0</v>
      </c>
      <c r="N1772">
        <v>0</v>
      </c>
      <c r="O1772">
        <v>1</v>
      </c>
      <c r="P1772">
        <f>IF(Table13[[#This Row],[MntWines]] = 0,"",Table13[[#This Row],[MntWines]])</f>
        <v>16</v>
      </c>
      <c r="Q1772" t="str">
        <f>IF(Table13[[#This Row],[MntFruits]] = 0, "",Table13[[#This Row],[MntFruits]])</f>
        <v/>
      </c>
      <c r="R1772">
        <f>IF(Table13[[#This Row],[MntMeatProducts]] = 0, "",Table13[[#This Row],[MntMeatProducts]])</f>
        <v>3</v>
      </c>
      <c r="S1772" t="str">
        <f>IF(Table13[[#This Row],[MntFishProducts]] = 0, "",Table13[[#This Row],[MntFishProducts]])</f>
        <v/>
      </c>
      <c r="T1772" t="str">
        <f>IF(Table13[[#This Row],[MntSweetProducts]] = 0, "",Table13[[#This Row],[MntSweetProducts]])</f>
        <v/>
      </c>
      <c r="U1772">
        <f>IF(Table13[[#This Row],[MntGoldProds]] = 0, "",Table13[[#This Row],[MntGoldProds]])</f>
        <v>1</v>
      </c>
      <c r="V1772">
        <v>1</v>
      </c>
      <c r="W1772">
        <v>1</v>
      </c>
      <c r="X1772">
        <v>0</v>
      </c>
      <c r="Y1772">
        <v>2</v>
      </c>
      <c r="Z1772">
        <v>7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 t="s">
        <v>30</v>
      </c>
      <c r="AI1772" s="13">
        <f>SUM(Table13[[#This Row],[MntWines]:[MntGoldProds]])</f>
        <v>20</v>
      </c>
      <c r="AJ1772" s="13">
        <f>AVERAGE(Table13[[#This Row],[MntWines]:[MntGoldProds]])</f>
        <v>3.3333333333333335</v>
      </c>
      <c r="AK1772">
        <f>IF(Table13[[#This Row],[Total Number of Purchases]]=0,0,Table13[[#This Row],[Total Spend]]/Table13[[#This Row],[Total Number of Purchases]])</f>
        <v>5</v>
      </c>
      <c r="AM1772">
        <f>SUM(Table13[[#This Row],[NumDealsPurchases]:[NumStorePurchases]])</f>
        <v>4</v>
      </c>
      <c r="AN1772" s="14">
        <f>Snapshot_Date-Table13[[#This Row],[Dt_Customer]]</f>
        <v>237</v>
      </c>
      <c r="AP1772" s="13">
        <f>Table13[[#This Row],[NumDealsPurchases]]/Table13[[#This Row],[Total Number of Purchases]]*100</f>
        <v>25</v>
      </c>
      <c r="AQ1772">
        <f>6-ROUNDUP(_xlfn.PERCENTRANK.INC(Table13[Recency],Table13[[#This Row],[Recency]])*5, 0)</f>
        <v>5</v>
      </c>
      <c r="AR1772">
        <f>ROUNDUP(_xlfn.PERCENTRANK.INC(Table13[Total Number of Purchases],Table13[[#This Row],[Total Number of Purchases]])*5,0)</f>
        <v>1</v>
      </c>
      <c r="AS1772">
        <f>ROUNDUP(_xlfn.PERCENTRANK.INC(Table13[Total Spend],Table13[[#This Row],[Total Spend]])*5,0)</f>
        <v>1</v>
      </c>
      <c r="AT1772" t="str">
        <f>Table13[[#This Row],[Recency Score]]&amp;Table13[[#This Row],[Frequency Score]]&amp;Table13[[#This Row],[Monetary Score]]</f>
        <v>511</v>
      </c>
      <c r="AU1772" t="str">
        <f t="shared" si="27"/>
        <v>Others</v>
      </c>
      <c r="AW1772" s="13">
        <f>DATEDIF(Table13[[#This Row],[Dt_Customer]], Snapshot_Date, "d")</f>
        <v>237</v>
      </c>
      <c r="AX1772" s="13">
        <f>Table13[[#This Row],[CL if today]]/365</f>
        <v>0.64931506849315068</v>
      </c>
      <c r="AY1772">
        <f>Table13[[#This Row],[Total Number of Purchases]]/Table13[[#This Row],[Corrected CL]]</f>
        <v>6.1603375527426163</v>
      </c>
      <c r="AZ1772">
        <f>Table13[[#This Row],[Average Order Value (AOV)]]*Table13[[#This Row],[Freq per Year]]</f>
        <v>30.801687763713083</v>
      </c>
      <c r="BA1772">
        <f>Table13[[#This Row],[Total Spend]]/Table13[[#This Row],[Corrected CL]]</f>
        <v>30.80168776371308</v>
      </c>
      <c r="BB1772">
        <v>19.936974789915968</v>
      </c>
      <c r="BC1772" s="1">
        <f>Table13[[#This Row],[Dt_Customer]]+Table13[[#This Row],[Recency]]</f>
        <v>41685</v>
      </c>
      <c r="BD1772" s="16" t="str">
        <f>IF(COUNTIF(A:A, A1772) &gt; 1, "Duplicate", "Unique")</f>
        <v>Unique</v>
      </c>
    </row>
    <row r="1773" spans="1:56" x14ac:dyDescent="0.3">
      <c r="A1773">
        <v>10022</v>
      </c>
      <c r="B1773">
        <v>1973</v>
      </c>
      <c r="C1773" t="s">
        <v>37</v>
      </c>
      <c r="D1773" t="s">
        <v>31</v>
      </c>
      <c r="E1773">
        <v>54466</v>
      </c>
      <c r="F1773">
        <v>1</v>
      </c>
      <c r="G1773">
        <v>1</v>
      </c>
      <c r="H1773" s="1">
        <v>41679</v>
      </c>
      <c r="I1773">
        <v>78</v>
      </c>
      <c r="J1773">
        <v>12</v>
      </c>
      <c r="K1773">
        <v>0</v>
      </c>
      <c r="L1773">
        <v>4</v>
      </c>
      <c r="M1773">
        <v>0</v>
      </c>
      <c r="N1773">
        <v>0</v>
      </c>
      <c r="O1773">
        <v>0</v>
      </c>
      <c r="P1773">
        <f>IF(Table13[[#This Row],[MntWines]] = 0,"",Table13[[#This Row],[MntWines]])</f>
        <v>12</v>
      </c>
      <c r="Q1773" t="str">
        <f>IF(Table13[[#This Row],[MntFruits]] = 0, "",Table13[[#This Row],[MntFruits]])</f>
        <v/>
      </c>
      <c r="R1773">
        <f>IF(Table13[[#This Row],[MntMeatProducts]] = 0, "",Table13[[#This Row],[MntMeatProducts]])</f>
        <v>4</v>
      </c>
      <c r="S1773" t="str">
        <f>IF(Table13[[#This Row],[MntFishProducts]] = 0, "",Table13[[#This Row],[MntFishProducts]])</f>
        <v/>
      </c>
      <c r="T1773" t="str">
        <f>IF(Table13[[#This Row],[MntSweetProducts]] = 0, "",Table13[[#This Row],[MntSweetProducts]])</f>
        <v/>
      </c>
      <c r="U1773" t="str">
        <f>IF(Table13[[#This Row],[MntGoldProds]] = 0, "",Table13[[#This Row],[MntGoldProds]])</f>
        <v/>
      </c>
      <c r="V1773">
        <v>1</v>
      </c>
      <c r="W1773">
        <v>1</v>
      </c>
      <c r="X1773">
        <v>0</v>
      </c>
      <c r="Y1773">
        <v>2</v>
      </c>
      <c r="Z1773">
        <v>5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30</v>
      </c>
      <c r="AI1773" s="13">
        <f>SUM(Table13[[#This Row],[MntWines]:[MntGoldProds]])</f>
        <v>16</v>
      </c>
      <c r="AJ1773" s="13">
        <f>AVERAGE(Table13[[#This Row],[MntWines]:[MntGoldProds]])</f>
        <v>2.6666666666666665</v>
      </c>
      <c r="AK1773">
        <f>IF(Table13[[#This Row],[Total Number of Purchases]]=0,0,Table13[[#This Row],[Total Spend]]/Table13[[#This Row],[Total Number of Purchases]])</f>
        <v>4</v>
      </c>
      <c r="AM1773">
        <f>SUM(Table13[[#This Row],[NumDealsPurchases]:[NumStorePurchases]])</f>
        <v>4</v>
      </c>
      <c r="AN1773" s="14">
        <f>Snapshot_Date-Table13[[#This Row],[Dt_Customer]]</f>
        <v>237</v>
      </c>
      <c r="AP1773" s="13">
        <f>Table13[[#This Row],[NumDealsPurchases]]/Table13[[#This Row],[Total Number of Purchases]]*100</f>
        <v>25</v>
      </c>
      <c r="AQ1773">
        <f>6-ROUNDUP(_xlfn.PERCENTRANK.INC(Table13[Recency],Table13[[#This Row],[Recency]])*5, 0)</f>
        <v>2</v>
      </c>
      <c r="AR1773">
        <f>ROUNDUP(_xlfn.PERCENTRANK.INC(Table13[Total Number of Purchases],Table13[[#This Row],[Total Number of Purchases]])*5,0)</f>
        <v>1</v>
      </c>
      <c r="AS1773">
        <f>ROUNDUP(_xlfn.PERCENTRANK.INC(Table13[Total Spend],Table13[[#This Row],[Total Spend]])*5,0)</f>
        <v>1</v>
      </c>
      <c r="AT1773" t="str">
        <f>Table13[[#This Row],[Recency Score]]&amp;Table13[[#This Row],[Frequency Score]]&amp;Table13[[#This Row],[Monetary Score]]</f>
        <v>211</v>
      </c>
      <c r="AU1773" t="str">
        <f t="shared" si="27"/>
        <v>About to Sleep</v>
      </c>
      <c r="AW1773" s="13">
        <f>DATEDIF(Table13[[#This Row],[Dt_Customer]], Snapshot_Date, "d")</f>
        <v>237</v>
      </c>
      <c r="AX1773" s="13">
        <f>Table13[[#This Row],[CL if today]]/365</f>
        <v>0.64931506849315068</v>
      </c>
      <c r="AY1773">
        <f>Table13[[#This Row],[Total Number of Purchases]]/Table13[[#This Row],[Corrected CL]]</f>
        <v>6.1603375527426163</v>
      </c>
      <c r="AZ1773">
        <f>Table13[[#This Row],[Average Order Value (AOV)]]*Table13[[#This Row],[Freq per Year]]</f>
        <v>24.641350210970465</v>
      </c>
      <c r="BA1773">
        <f>Table13[[#This Row],[Total Spend]]/Table13[[#This Row],[Corrected CL]]</f>
        <v>24.641350210970465</v>
      </c>
      <c r="BB1773">
        <v>919.37238493723851</v>
      </c>
      <c r="BC1773" s="1">
        <f>Table13[[#This Row],[Dt_Customer]]+Table13[[#This Row],[Recency]]</f>
        <v>41757</v>
      </c>
      <c r="BD1773" s="16" t="str">
        <f>IF(COUNTIF(A:A, A1773) &gt; 1, "Duplicate", "Unique")</f>
        <v>Unique</v>
      </c>
    </row>
    <row r="1774" spans="1:56" x14ac:dyDescent="0.3">
      <c r="A1774">
        <v>1307</v>
      </c>
      <c r="B1774">
        <v>1978</v>
      </c>
      <c r="C1774" t="s">
        <v>28</v>
      </c>
      <c r="D1774" t="s">
        <v>29</v>
      </c>
      <c r="E1774">
        <v>41986</v>
      </c>
      <c r="F1774">
        <v>0</v>
      </c>
      <c r="G1774">
        <v>1</v>
      </c>
      <c r="H1774" s="1">
        <v>41679</v>
      </c>
      <c r="I1774">
        <v>15</v>
      </c>
      <c r="J1774">
        <v>27</v>
      </c>
      <c r="K1774">
        <v>5</v>
      </c>
      <c r="L1774">
        <v>8</v>
      </c>
      <c r="M1774">
        <v>8</v>
      </c>
      <c r="N1774">
        <v>3</v>
      </c>
      <c r="O1774">
        <v>12</v>
      </c>
      <c r="P1774">
        <f>IF(Table13[[#This Row],[MntWines]] = 0,"",Table13[[#This Row],[MntWines]])</f>
        <v>27</v>
      </c>
      <c r="Q1774">
        <f>IF(Table13[[#This Row],[MntFruits]] = 0, "",Table13[[#This Row],[MntFruits]])</f>
        <v>5</v>
      </c>
      <c r="R1774">
        <f>IF(Table13[[#This Row],[MntMeatProducts]] = 0, "",Table13[[#This Row],[MntMeatProducts]])</f>
        <v>8</v>
      </c>
      <c r="S1774">
        <f>IF(Table13[[#This Row],[MntFishProducts]] = 0, "",Table13[[#This Row],[MntFishProducts]])</f>
        <v>8</v>
      </c>
      <c r="T1774">
        <f>IF(Table13[[#This Row],[MntSweetProducts]] = 0, "",Table13[[#This Row],[MntSweetProducts]])</f>
        <v>3</v>
      </c>
      <c r="U1774">
        <f>IF(Table13[[#This Row],[MntGoldProds]] = 0, "",Table13[[#This Row],[MntGoldProds]])</f>
        <v>12</v>
      </c>
      <c r="V1774">
        <v>3</v>
      </c>
      <c r="W1774">
        <v>3</v>
      </c>
      <c r="X1774">
        <v>0</v>
      </c>
      <c r="Y1774">
        <v>4</v>
      </c>
      <c r="Z1774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s">
        <v>30</v>
      </c>
      <c r="AI1774" s="13">
        <f>SUM(Table13[[#This Row],[MntWines]:[MntGoldProds]])</f>
        <v>63</v>
      </c>
      <c r="AJ1774" s="13">
        <f>AVERAGE(Table13[[#This Row],[MntWines]:[MntGoldProds]])</f>
        <v>10.5</v>
      </c>
      <c r="AK1774">
        <f>IF(Table13[[#This Row],[Total Number of Purchases]]=0,0,Table13[[#This Row],[Total Spend]]/Table13[[#This Row],[Total Number of Purchases]])</f>
        <v>6.3</v>
      </c>
      <c r="AM1774">
        <f>SUM(Table13[[#This Row],[NumDealsPurchases]:[NumStorePurchases]])</f>
        <v>10</v>
      </c>
      <c r="AN1774" s="14">
        <f>Snapshot_Date-Table13[[#This Row],[Dt_Customer]]</f>
        <v>237</v>
      </c>
      <c r="AP1774" s="13">
        <f>Table13[[#This Row],[NumDealsPurchases]]/Table13[[#This Row],[Total Number of Purchases]]*100</f>
        <v>30</v>
      </c>
      <c r="AQ1774">
        <f>6-ROUNDUP(_xlfn.PERCENTRANK.INC(Table13[Recency],Table13[[#This Row],[Recency]])*5, 0)</f>
        <v>5</v>
      </c>
      <c r="AR1774">
        <f>ROUNDUP(_xlfn.PERCENTRANK.INC(Table13[Total Number of Purchases],Table13[[#This Row],[Total Number of Purchases]])*5,0)</f>
        <v>2</v>
      </c>
      <c r="AS1774">
        <f>ROUNDUP(_xlfn.PERCENTRANK.INC(Table13[Total Spend],Table13[[#This Row],[Total Spend]])*5,0)</f>
        <v>2</v>
      </c>
      <c r="AT1774" t="str">
        <f>Table13[[#This Row],[Recency Score]]&amp;Table13[[#This Row],[Frequency Score]]&amp;Table13[[#This Row],[Monetary Score]]</f>
        <v>522</v>
      </c>
      <c r="AU1774" t="str">
        <f t="shared" si="27"/>
        <v>Others</v>
      </c>
      <c r="AW1774" s="13">
        <f>DATEDIF(Table13[[#This Row],[Dt_Customer]], Snapshot_Date, "d")</f>
        <v>237</v>
      </c>
      <c r="AX1774" s="13">
        <f>Table13[[#This Row],[CL if today]]/365</f>
        <v>0.64931506849315068</v>
      </c>
      <c r="AY1774">
        <f>Table13[[#This Row],[Total Number of Purchases]]/Table13[[#This Row],[Corrected CL]]</f>
        <v>15.40084388185654</v>
      </c>
      <c r="AZ1774">
        <f>Table13[[#This Row],[Average Order Value (AOV)]]*Table13[[#This Row],[Freq per Year]]</f>
        <v>97.025316455696199</v>
      </c>
      <c r="BA1774">
        <f>Table13[[#This Row],[Total Spend]]/Table13[[#This Row],[Corrected CL]]</f>
        <v>97.025316455696199</v>
      </c>
      <c r="BB1774">
        <v>65.669456066945614</v>
      </c>
      <c r="BC1774" s="1">
        <f>Table13[[#This Row],[Dt_Customer]]+Table13[[#This Row],[Recency]]</f>
        <v>41694</v>
      </c>
      <c r="BD1774" s="16" t="str">
        <f>IF(COUNTIF(A:A, A1774) &gt; 1, "Duplicate", "Unique")</f>
        <v>Unique</v>
      </c>
    </row>
    <row r="1775" spans="1:56" x14ac:dyDescent="0.3">
      <c r="A1775">
        <v>9597</v>
      </c>
      <c r="B1775">
        <v>1969</v>
      </c>
      <c r="C1775" t="s">
        <v>28</v>
      </c>
      <c r="D1775" t="s">
        <v>33</v>
      </c>
      <c r="E1775">
        <v>73448</v>
      </c>
      <c r="F1775">
        <v>0</v>
      </c>
      <c r="G1775">
        <v>0</v>
      </c>
      <c r="H1775" s="1">
        <v>41680</v>
      </c>
      <c r="I1775">
        <v>10</v>
      </c>
      <c r="J1775">
        <v>236</v>
      </c>
      <c r="K1775">
        <v>106</v>
      </c>
      <c r="L1775">
        <v>189</v>
      </c>
      <c r="M1775">
        <v>23</v>
      </c>
      <c r="N1775">
        <v>41</v>
      </c>
      <c r="O1775">
        <v>130</v>
      </c>
      <c r="P1775">
        <f>IF(Table13[[#This Row],[MntWines]] = 0,"",Table13[[#This Row],[MntWines]])</f>
        <v>236</v>
      </c>
      <c r="Q1775">
        <f>IF(Table13[[#This Row],[MntFruits]] = 0, "",Table13[[#This Row],[MntFruits]])</f>
        <v>106</v>
      </c>
      <c r="R1775">
        <f>IF(Table13[[#This Row],[MntMeatProducts]] = 0, "",Table13[[#This Row],[MntMeatProducts]])</f>
        <v>189</v>
      </c>
      <c r="S1775">
        <f>IF(Table13[[#This Row],[MntFishProducts]] = 0, "",Table13[[#This Row],[MntFishProducts]])</f>
        <v>23</v>
      </c>
      <c r="T1775">
        <f>IF(Table13[[#This Row],[MntSweetProducts]] = 0, "",Table13[[#This Row],[MntSweetProducts]])</f>
        <v>41</v>
      </c>
      <c r="U1775">
        <f>IF(Table13[[#This Row],[MntGoldProds]] = 0, "",Table13[[#This Row],[MntGoldProds]])</f>
        <v>130</v>
      </c>
      <c r="V1775">
        <v>1</v>
      </c>
      <c r="W1775">
        <v>7</v>
      </c>
      <c r="X1775">
        <v>2</v>
      </c>
      <c r="Y1775">
        <v>9</v>
      </c>
      <c r="Z1775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32</v>
      </c>
      <c r="AI1775" s="13">
        <f>SUM(Table13[[#This Row],[MntWines]:[MntGoldProds]])</f>
        <v>725</v>
      </c>
      <c r="AJ1775" s="13">
        <f>AVERAGE(Table13[[#This Row],[MntWines]:[MntGoldProds]])</f>
        <v>120.83333333333333</v>
      </c>
      <c r="AK1775">
        <f>IF(Table13[[#This Row],[Total Number of Purchases]]=0,0,Table13[[#This Row],[Total Spend]]/Table13[[#This Row],[Total Number of Purchases]])</f>
        <v>38.157894736842103</v>
      </c>
      <c r="AM1775">
        <f>SUM(Table13[[#This Row],[NumDealsPurchases]:[NumStorePurchases]])</f>
        <v>19</v>
      </c>
      <c r="AN1775" s="14">
        <f>Snapshot_Date-Table13[[#This Row],[Dt_Customer]]</f>
        <v>236</v>
      </c>
      <c r="AP1775" s="13">
        <f>Table13[[#This Row],[NumDealsPurchases]]/Table13[[#This Row],[Total Number of Purchases]]*100</f>
        <v>5.2631578947368416</v>
      </c>
      <c r="AQ1775">
        <f>6-ROUNDUP(_xlfn.PERCENTRANK.INC(Table13[Recency],Table13[[#This Row],[Recency]])*5, 0)</f>
        <v>5</v>
      </c>
      <c r="AR1775">
        <f>ROUNDUP(_xlfn.PERCENTRANK.INC(Table13[Total Number of Purchases],Table13[[#This Row],[Total Number of Purchases]])*5,0)</f>
        <v>4</v>
      </c>
      <c r="AS1775">
        <f>ROUNDUP(_xlfn.PERCENTRANK.INC(Table13[Total Spend],Table13[[#This Row],[Total Spend]])*5,0)</f>
        <v>4</v>
      </c>
      <c r="AT1775" t="str">
        <f>Table13[[#This Row],[Recency Score]]&amp;Table13[[#This Row],[Frequency Score]]&amp;Table13[[#This Row],[Monetary Score]]</f>
        <v>544</v>
      </c>
      <c r="AU1775" t="str">
        <f t="shared" si="27"/>
        <v>Loyal Customers</v>
      </c>
      <c r="AW1775" s="13">
        <f>DATEDIF(Table13[[#This Row],[Dt_Customer]], Snapshot_Date, "d")</f>
        <v>236</v>
      </c>
      <c r="AX1775" s="13">
        <f>Table13[[#This Row],[CL if today]]/365</f>
        <v>0.64657534246575343</v>
      </c>
      <c r="AY1775">
        <f>Table13[[#This Row],[Total Number of Purchases]]/Table13[[#This Row],[Corrected CL]]</f>
        <v>29.385593220338983</v>
      </c>
      <c r="AZ1775">
        <f>Table13[[#This Row],[Average Order Value (AOV)]]*Table13[[#This Row],[Freq per Year]]</f>
        <v>1121.2923728813557</v>
      </c>
      <c r="BA1775">
        <f>Table13[[#This Row],[Total Spend]]/Table13[[#This Row],[Corrected CL]]</f>
        <v>1121.292372881356</v>
      </c>
      <c r="BB1775">
        <v>193.32627118644066</v>
      </c>
      <c r="BC1775" s="1">
        <f>Table13[[#This Row],[Dt_Customer]]+Table13[[#This Row],[Recency]]</f>
        <v>41690</v>
      </c>
      <c r="BD1775" s="16" t="str">
        <f>IF(COUNTIF(A:A, A1775) &gt; 1, "Duplicate", "Unique")</f>
        <v>Unique</v>
      </c>
    </row>
    <row r="1776" spans="1:56" x14ac:dyDescent="0.3">
      <c r="A1776">
        <v>8443</v>
      </c>
      <c r="B1776">
        <v>1972</v>
      </c>
      <c r="C1776" t="s">
        <v>28</v>
      </c>
      <c r="D1776" t="s">
        <v>31</v>
      </c>
      <c r="E1776">
        <v>24762</v>
      </c>
      <c r="F1776">
        <v>1</v>
      </c>
      <c r="G1776">
        <v>0</v>
      </c>
      <c r="H1776" s="1">
        <v>41680</v>
      </c>
      <c r="I1776">
        <v>16</v>
      </c>
      <c r="J1776">
        <v>6</v>
      </c>
      <c r="K1776">
        <v>10</v>
      </c>
      <c r="L1776">
        <v>12</v>
      </c>
      <c r="M1776">
        <v>3</v>
      </c>
      <c r="N1776">
        <v>15</v>
      </c>
      <c r="O1776">
        <v>40</v>
      </c>
      <c r="P1776">
        <f>IF(Table13[[#This Row],[MntWines]] = 0,"",Table13[[#This Row],[MntWines]])</f>
        <v>6</v>
      </c>
      <c r="Q1776">
        <f>IF(Table13[[#This Row],[MntFruits]] = 0, "",Table13[[#This Row],[MntFruits]])</f>
        <v>10</v>
      </c>
      <c r="R1776">
        <f>IF(Table13[[#This Row],[MntMeatProducts]] = 0, "",Table13[[#This Row],[MntMeatProducts]])</f>
        <v>12</v>
      </c>
      <c r="S1776">
        <f>IF(Table13[[#This Row],[MntFishProducts]] = 0, "",Table13[[#This Row],[MntFishProducts]])</f>
        <v>3</v>
      </c>
      <c r="T1776">
        <f>IF(Table13[[#This Row],[MntSweetProducts]] = 0, "",Table13[[#This Row],[MntSweetProducts]])</f>
        <v>15</v>
      </c>
      <c r="U1776">
        <f>IF(Table13[[#This Row],[MntGoldProds]] = 0, "",Table13[[#This Row],[MntGoldProds]])</f>
        <v>40</v>
      </c>
      <c r="V1776">
        <v>3</v>
      </c>
      <c r="W1776">
        <v>3</v>
      </c>
      <c r="X1776">
        <v>1</v>
      </c>
      <c r="Y1776">
        <v>2</v>
      </c>
      <c r="Z1776">
        <v>8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1</v>
      </c>
      <c r="AG1776">
        <v>0</v>
      </c>
      <c r="AH1776" t="s">
        <v>43</v>
      </c>
      <c r="AI1776" s="13">
        <f>SUM(Table13[[#This Row],[MntWines]:[MntGoldProds]])</f>
        <v>86</v>
      </c>
      <c r="AJ1776" s="13">
        <f>AVERAGE(Table13[[#This Row],[MntWines]:[MntGoldProds]])</f>
        <v>14.333333333333334</v>
      </c>
      <c r="AK1776">
        <f>IF(Table13[[#This Row],[Total Number of Purchases]]=0,0,Table13[[#This Row],[Total Spend]]/Table13[[#This Row],[Total Number of Purchases]])</f>
        <v>9.5555555555555554</v>
      </c>
      <c r="AM1776">
        <f>SUM(Table13[[#This Row],[NumDealsPurchases]:[NumStorePurchases]])</f>
        <v>9</v>
      </c>
      <c r="AN1776" s="14">
        <f>Snapshot_Date-Table13[[#This Row],[Dt_Customer]]</f>
        <v>236</v>
      </c>
      <c r="AP1776" s="13">
        <f>Table13[[#This Row],[NumDealsPurchases]]/Table13[[#This Row],[Total Number of Purchases]]*100</f>
        <v>33.333333333333329</v>
      </c>
      <c r="AQ1776">
        <f>6-ROUNDUP(_xlfn.PERCENTRANK.INC(Table13[Recency],Table13[[#This Row],[Recency]])*5, 0)</f>
        <v>5</v>
      </c>
      <c r="AR1776">
        <f>ROUNDUP(_xlfn.PERCENTRANK.INC(Table13[Total Number of Purchases],Table13[[#This Row],[Total Number of Purchases]])*5,0)</f>
        <v>2</v>
      </c>
      <c r="AS1776">
        <f>ROUNDUP(_xlfn.PERCENTRANK.INC(Table13[Total Spend],Table13[[#This Row],[Total Spend]])*5,0)</f>
        <v>2</v>
      </c>
      <c r="AT1776" t="str">
        <f>Table13[[#This Row],[Recency Score]]&amp;Table13[[#This Row],[Frequency Score]]&amp;Table13[[#This Row],[Monetary Score]]</f>
        <v>522</v>
      </c>
      <c r="AU1776" t="str">
        <f t="shared" si="27"/>
        <v>Others</v>
      </c>
      <c r="AW1776" s="13">
        <f>DATEDIF(Table13[[#This Row],[Dt_Customer]], Snapshot_Date, "d")</f>
        <v>236</v>
      </c>
      <c r="AX1776" s="13">
        <f>Table13[[#This Row],[CL if today]]/365</f>
        <v>0.64657534246575343</v>
      </c>
      <c r="AY1776">
        <f>Table13[[#This Row],[Total Number of Purchases]]/Table13[[#This Row],[Corrected CL]]</f>
        <v>13.919491525423728</v>
      </c>
      <c r="AZ1776">
        <f>Table13[[#This Row],[Average Order Value (AOV)]]*Table13[[#This Row],[Freq per Year]]</f>
        <v>133.00847457627117</v>
      </c>
      <c r="BA1776">
        <f>Table13[[#This Row],[Total Spend]]/Table13[[#This Row],[Corrected CL]]</f>
        <v>133.0084745762712</v>
      </c>
      <c r="BB1776">
        <v>1777.0550847457628</v>
      </c>
      <c r="BC1776" s="1">
        <f>Table13[[#This Row],[Dt_Customer]]+Table13[[#This Row],[Recency]]</f>
        <v>41696</v>
      </c>
      <c r="BD1776" s="16" t="str">
        <f>IF(COUNTIF(A:A, A1776) &gt; 1, "Duplicate", "Unique")</f>
        <v>Unique</v>
      </c>
    </row>
    <row r="1777" spans="1:56" x14ac:dyDescent="0.3">
      <c r="A1777">
        <v>2008</v>
      </c>
      <c r="B1777">
        <v>1978</v>
      </c>
      <c r="C1777" t="s">
        <v>28</v>
      </c>
      <c r="D1777" t="s">
        <v>33</v>
      </c>
      <c r="E1777">
        <v>77583</v>
      </c>
      <c r="F1777">
        <v>0</v>
      </c>
      <c r="G1777">
        <v>0</v>
      </c>
      <c r="H1777" s="1">
        <v>41680</v>
      </c>
      <c r="I1777">
        <v>93</v>
      </c>
      <c r="J1777">
        <v>372</v>
      </c>
      <c r="K1777">
        <v>23</v>
      </c>
      <c r="L1777">
        <v>384</v>
      </c>
      <c r="M1777">
        <v>250</v>
      </c>
      <c r="N1777">
        <v>12</v>
      </c>
      <c r="O1777">
        <v>108</v>
      </c>
      <c r="P1777">
        <f>IF(Table13[[#This Row],[MntWines]] = 0,"",Table13[[#This Row],[MntWines]])</f>
        <v>372</v>
      </c>
      <c r="Q1777">
        <f>IF(Table13[[#This Row],[MntFruits]] = 0, "",Table13[[#This Row],[MntFruits]])</f>
        <v>23</v>
      </c>
      <c r="R1777">
        <f>IF(Table13[[#This Row],[MntMeatProducts]] = 0, "",Table13[[#This Row],[MntMeatProducts]])</f>
        <v>384</v>
      </c>
      <c r="S1777">
        <f>IF(Table13[[#This Row],[MntFishProducts]] = 0, "",Table13[[#This Row],[MntFishProducts]])</f>
        <v>250</v>
      </c>
      <c r="T1777">
        <f>IF(Table13[[#This Row],[MntSweetProducts]] = 0, "",Table13[[#This Row],[MntSweetProducts]])</f>
        <v>12</v>
      </c>
      <c r="U1777">
        <f>IF(Table13[[#This Row],[MntGoldProds]] = 0, "",Table13[[#This Row],[MntGoldProds]])</f>
        <v>108</v>
      </c>
      <c r="V1777">
        <v>1</v>
      </c>
      <c r="W1777">
        <v>4</v>
      </c>
      <c r="X1777">
        <v>5</v>
      </c>
      <c r="Y1777">
        <v>9</v>
      </c>
      <c r="Z1777">
        <v>2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43</v>
      </c>
      <c r="AI1777" s="13">
        <f>SUM(Table13[[#This Row],[MntWines]:[MntGoldProds]])</f>
        <v>1149</v>
      </c>
      <c r="AJ1777" s="13">
        <f>AVERAGE(Table13[[#This Row],[MntWines]:[MntGoldProds]])</f>
        <v>191.5</v>
      </c>
      <c r="AK1777">
        <f>IF(Table13[[#This Row],[Total Number of Purchases]]=0,0,Table13[[#This Row],[Total Spend]]/Table13[[#This Row],[Total Number of Purchases]])</f>
        <v>60.473684210526315</v>
      </c>
      <c r="AM1777">
        <f>SUM(Table13[[#This Row],[NumDealsPurchases]:[NumStorePurchases]])</f>
        <v>19</v>
      </c>
      <c r="AN1777" s="14">
        <f>Snapshot_Date-Table13[[#This Row],[Dt_Customer]]</f>
        <v>236</v>
      </c>
      <c r="AP1777" s="13">
        <f>Table13[[#This Row],[NumDealsPurchases]]/Table13[[#This Row],[Total Number of Purchases]]*100</f>
        <v>5.2631578947368416</v>
      </c>
      <c r="AQ1777">
        <f>6-ROUNDUP(_xlfn.PERCENTRANK.INC(Table13[Recency],Table13[[#This Row],[Recency]])*5, 0)</f>
        <v>1</v>
      </c>
      <c r="AR1777">
        <f>ROUNDUP(_xlfn.PERCENTRANK.INC(Table13[Total Number of Purchases],Table13[[#This Row],[Total Number of Purchases]])*5,0)</f>
        <v>4</v>
      </c>
      <c r="AS1777">
        <f>ROUNDUP(_xlfn.PERCENTRANK.INC(Table13[Total Spend],Table13[[#This Row],[Total Spend]])*5,0)</f>
        <v>4</v>
      </c>
      <c r="AT1777" t="str">
        <f>Table13[[#This Row],[Recency Score]]&amp;Table13[[#This Row],[Frequency Score]]&amp;Table13[[#This Row],[Monetary Score]]</f>
        <v>144</v>
      </c>
      <c r="AU1777" t="str">
        <f t="shared" si="27"/>
        <v>Lost</v>
      </c>
      <c r="AW1777" s="13">
        <f>DATEDIF(Table13[[#This Row],[Dt_Customer]], Snapshot_Date, "d")</f>
        <v>236</v>
      </c>
      <c r="AX1777" s="13">
        <f>Table13[[#This Row],[CL if today]]/365</f>
        <v>0.64657534246575343</v>
      </c>
      <c r="AY1777">
        <f>Table13[[#This Row],[Total Number of Purchases]]/Table13[[#This Row],[Corrected CL]]</f>
        <v>29.385593220338983</v>
      </c>
      <c r="AZ1777">
        <f>Table13[[#This Row],[Average Order Value (AOV)]]*Table13[[#This Row],[Freq per Year]]</f>
        <v>1777.0550847457628</v>
      </c>
      <c r="BA1777">
        <f>Table13[[#This Row],[Total Spend]]/Table13[[#This Row],[Corrected CL]]</f>
        <v>1777.0550847457628</v>
      </c>
      <c r="BB1777">
        <v>24.641350210970465</v>
      </c>
      <c r="BC1777" s="1">
        <f>Table13[[#This Row],[Dt_Customer]]+Table13[[#This Row],[Recency]]</f>
        <v>41773</v>
      </c>
      <c r="BD1777" s="16" t="str">
        <f>IF(COUNTIF(A:A, A1777) &gt; 1, "Duplicate", "Unique")</f>
        <v>Unique</v>
      </c>
    </row>
    <row r="1778" spans="1:56" x14ac:dyDescent="0.3">
      <c r="A1778">
        <v>6182</v>
      </c>
      <c r="B1778">
        <v>1984</v>
      </c>
      <c r="C1778" t="s">
        <v>28</v>
      </c>
      <c r="D1778" t="s">
        <v>35</v>
      </c>
      <c r="E1778">
        <v>26646</v>
      </c>
      <c r="F1778">
        <v>1</v>
      </c>
      <c r="G1778">
        <v>0</v>
      </c>
      <c r="H1778" s="1">
        <v>41680</v>
      </c>
      <c r="I1778">
        <v>26</v>
      </c>
      <c r="J1778">
        <v>11</v>
      </c>
      <c r="K1778">
        <v>4</v>
      </c>
      <c r="L1778">
        <v>20</v>
      </c>
      <c r="M1778">
        <v>10</v>
      </c>
      <c r="N1778">
        <v>3</v>
      </c>
      <c r="O1778">
        <v>5</v>
      </c>
      <c r="P1778">
        <f>IF(Table13[[#This Row],[MntWines]] = 0,"",Table13[[#This Row],[MntWines]])</f>
        <v>11</v>
      </c>
      <c r="Q1778">
        <f>IF(Table13[[#This Row],[MntFruits]] = 0, "",Table13[[#This Row],[MntFruits]])</f>
        <v>4</v>
      </c>
      <c r="R1778">
        <f>IF(Table13[[#This Row],[MntMeatProducts]] = 0, "",Table13[[#This Row],[MntMeatProducts]])</f>
        <v>20</v>
      </c>
      <c r="S1778">
        <f>IF(Table13[[#This Row],[MntFishProducts]] = 0, "",Table13[[#This Row],[MntFishProducts]])</f>
        <v>10</v>
      </c>
      <c r="T1778">
        <f>IF(Table13[[#This Row],[MntSweetProducts]] = 0, "",Table13[[#This Row],[MntSweetProducts]])</f>
        <v>3</v>
      </c>
      <c r="U1778">
        <f>IF(Table13[[#This Row],[MntGoldProds]] = 0, "",Table13[[#This Row],[MntGoldProds]])</f>
        <v>5</v>
      </c>
      <c r="V1778">
        <v>2</v>
      </c>
      <c r="W1778">
        <v>2</v>
      </c>
      <c r="X1778">
        <v>0</v>
      </c>
      <c r="Y1778">
        <v>4</v>
      </c>
      <c r="Z1778">
        <v>6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34</v>
      </c>
      <c r="AI1778" s="13">
        <f>SUM(Table13[[#This Row],[MntWines]:[MntGoldProds]])</f>
        <v>53</v>
      </c>
      <c r="AJ1778" s="13">
        <f>AVERAGE(Table13[[#This Row],[MntWines]:[MntGoldProds]])</f>
        <v>8.8333333333333339</v>
      </c>
      <c r="AK1778">
        <f>IF(Table13[[#This Row],[Total Number of Purchases]]=0,0,Table13[[#This Row],[Total Spend]]/Table13[[#This Row],[Total Number of Purchases]])</f>
        <v>6.625</v>
      </c>
      <c r="AM1778">
        <f>SUM(Table13[[#This Row],[NumDealsPurchases]:[NumStorePurchases]])</f>
        <v>8</v>
      </c>
      <c r="AN1778" s="14">
        <f>Snapshot_Date-Table13[[#This Row],[Dt_Customer]]</f>
        <v>236</v>
      </c>
      <c r="AP1778" s="13">
        <f>Table13[[#This Row],[NumDealsPurchases]]/Table13[[#This Row],[Total Number of Purchases]]*100</f>
        <v>25</v>
      </c>
      <c r="AQ1778">
        <f>6-ROUNDUP(_xlfn.PERCENTRANK.INC(Table13[Recency],Table13[[#This Row],[Recency]])*5, 0)</f>
        <v>4</v>
      </c>
      <c r="AR1778">
        <f>ROUNDUP(_xlfn.PERCENTRANK.INC(Table13[Total Number of Purchases],Table13[[#This Row],[Total Number of Purchases]])*5,0)</f>
        <v>2</v>
      </c>
      <c r="AS1778">
        <f>ROUNDUP(_xlfn.PERCENTRANK.INC(Table13[Total Spend],Table13[[#This Row],[Total Spend]])*5,0)</f>
        <v>1</v>
      </c>
      <c r="AT1778" t="str">
        <f>Table13[[#This Row],[Recency Score]]&amp;Table13[[#This Row],[Frequency Score]]&amp;Table13[[#This Row],[Monetary Score]]</f>
        <v>421</v>
      </c>
      <c r="AU1778" t="str">
        <f t="shared" si="27"/>
        <v>Potential Loyalists</v>
      </c>
      <c r="AW1778" s="13">
        <f>DATEDIF(Table13[[#This Row],[Dt_Customer]], Snapshot_Date, "d")</f>
        <v>236</v>
      </c>
      <c r="AX1778" s="13">
        <f>Table13[[#This Row],[CL if today]]/365</f>
        <v>0.64657534246575343</v>
      </c>
      <c r="AY1778">
        <f>Table13[[#This Row],[Total Number of Purchases]]/Table13[[#This Row],[Corrected CL]]</f>
        <v>12.372881355932202</v>
      </c>
      <c r="AZ1778">
        <f>Table13[[#This Row],[Average Order Value (AOV)]]*Table13[[#This Row],[Freq per Year]]</f>
        <v>81.970338983050837</v>
      </c>
      <c r="BA1778">
        <f>Table13[[#This Row],[Total Spend]]/Table13[[#This Row],[Corrected CL]]</f>
        <v>81.970338983050851</v>
      </c>
      <c r="BB1778">
        <v>30.80168776371308</v>
      </c>
      <c r="BC1778" s="1">
        <f>Table13[[#This Row],[Dt_Customer]]+Table13[[#This Row],[Recency]]</f>
        <v>41706</v>
      </c>
      <c r="BD1778" s="16" t="str">
        <f>IF(COUNTIF(A:A, A1778) &gt; 1, "Duplicate", "Unique")</f>
        <v>Unique</v>
      </c>
    </row>
    <row r="1779" spans="1:56" x14ac:dyDescent="0.3">
      <c r="A1779">
        <v>538</v>
      </c>
      <c r="B1779">
        <v>1989</v>
      </c>
      <c r="C1779" t="s">
        <v>28</v>
      </c>
      <c r="D1779" t="s">
        <v>31</v>
      </c>
      <c r="E1779">
        <v>46107</v>
      </c>
      <c r="F1779">
        <v>1</v>
      </c>
      <c r="G1779">
        <v>0</v>
      </c>
      <c r="H1779" s="1">
        <v>41680</v>
      </c>
      <c r="I1779">
        <v>78</v>
      </c>
      <c r="J1779">
        <v>31</v>
      </c>
      <c r="K1779">
        <v>9</v>
      </c>
      <c r="L1779">
        <v>27</v>
      </c>
      <c r="M1779">
        <v>16</v>
      </c>
      <c r="N1779">
        <v>9</v>
      </c>
      <c r="O1779">
        <v>33</v>
      </c>
      <c r="P1779">
        <f>IF(Table13[[#This Row],[MntWines]] = 0,"",Table13[[#This Row],[MntWines]])</f>
        <v>31</v>
      </c>
      <c r="Q1779">
        <f>IF(Table13[[#This Row],[MntFruits]] = 0, "",Table13[[#This Row],[MntFruits]])</f>
        <v>9</v>
      </c>
      <c r="R1779">
        <f>IF(Table13[[#This Row],[MntMeatProducts]] = 0, "",Table13[[#This Row],[MntMeatProducts]])</f>
        <v>27</v>
      </c>
      <c r="S1779">
        <f>IF(Table13[[#This Row],[MntFishProducts]] = 0, "",Table13[[#This Row],[MntFishProducts]])</f>
        <v>16</v>
      </c>
      <c r="T1779">
        <f>IF(Table13[[#This Row],[MntSweetProducts]] = 0, "",Table13[[#This Row],[MntSweetProducts]])</f>
        <v>9</v>
      </c>
      <c r="U1779">
        <f>IF(Table13[[#This Row],[MntGoldProds]] = 0, "",Table13[[#This Row],[MntGoldProds]])</f>
        <v>33</v>
      </c>
      <c r="V1779">
        <v>1</v>
      </c>
      <c r="W1779">
        <v>1</v>
      </c>
      <c r="X1779">
        <v>1</v>
      </c>
      <c r="Y1779">
        <v>4</v>
      </c>
      <c r="Z1779">
        <v>3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43</v>
      </c>
      <c r="AI1779" s="13">
        <f>SUM(Table13[[#This Row],[MntWines]:[MntGoldProds]])</f>
        <v>125</v>
      </c>
      <c r="AJ1779" s="13">
        <f>AVERAGE(Table13[[#This Row],[MntWines]:[MntGoldProds]])</f>
        <v>20.833333333333332</v>
      </c>
      <c r="AK1779">
        <f>IF(Table13[[#This Row],[Total Number of Purchases]]=0,0,Table13[[#This Row],[Total Spend]]/Table13[[#This Row],[Total Number of Purchases]])</f>
        <v>17.857142857142858</v>
      </c>
      <c r="AM1779">
        <f>SUM(Table13[[#This Row],[NumDealsPurchases]:[NumStorePurchases]])</f>
        <v>7</v>
      </c>
      <c r="AN1779" s="14">
        <f>Snapshot_Date-Table13[[#This Row],[Dt_Customer]]</f>
        <v>236</v>
      </c>
      <c r="AP1779" s="13">
        <f>Table13[[#This Row],[NumDealsPurchases]]/Table13[[#This Row],[Total Number of Purchases]]*100</f>
        <v>14.285714285714285</v>
      </c>
      <c r="AQ1779">
        <f>6-ROUNDUP(_xlfn.PERCENTRANK.INC(Table13[Recency],Table13[[#This Row],[Recency]])*5, 0)</f>
        <v>2</v>
      </c>
      <c r="AR1779">
        <f>ROUNDUP(_xlfn.PERCENTRANK.INC(Table13[Total Number of Purchases],Table13[[#This Row],[Total Number of Purchases]])*5,0)</f>
        <v>1</v>
      </c>
      <c r="AS1779">
        <f>ROUNDUP(_xlfn.PERCENTRANK.INC(Table13[Total Spend],Table13[[#This Row],[Total Spend]])*5,0)</f>
        <v>2</v>
      </c>
      <c r="AT1779" t="str">
        <f>Table13[[#This Row],[Recency Score]]&amp;Table13[[#This Row],[Frequency Score]]&amp;Table13[[#This Row],[Monetary Score]]</f>
        <v>212</v>
      </c>
      <c r="AU1779" t="str">
        <f t="shared" si="27"/>
        <v>About to Sleep</v>
      </c>
      <c r="AW1779" s="13">
        <f>DATEDIF(Table13[[#This Row],[Dt_Customer]], Snapshot_Date, "d")</f>
        <v>236</v>
      </c>
      <c r="AX1779" s="13">
        <f>Table13[[#This Row],[CL if today]]/365</f>
        <v>0.64657534246575343</v>
      </c>
      <c r="AY1779">
        <f>Table13[[#This Row],[Total Number of Purchases]]/Table13[[#This Row],[Corrected CL]]</f>
        <v>10.826271186440678</v>
      </c>
      <c r="AZ1779">
        <f>Table13[[#This Row],[Average Order Value (AOV)]]*Table13[[#This Row],[Freq per Year]]</f>
        <v>193.32627118644069</v>
      </c>
      <c r="BA1779">
        <f>Table13[[#This Row],[Total Spend]]/Table13[[#This Row],[Corrected CL]]</f>
        <v>193.32627118644066</v>
      </c>
      <c r="BB1779">
        <v>97.025316455696199</v>
      </c>
      <c r="BC1779" s="1">
        <f>Table13[[#This Row],[Dt_Customer]]+Table13[[#This Row],[Recency]]</f>
        <v>41758</v>
      </c>
      <c r="BD1779" s="16" t="str">
        <f>IF(COUNTIF(A:A, A1779) &gt; 1, "Duplicate", "Unique")</f>
        <v>Unique</v>
      </c>
    </row>
    <row r="1780" spans="1:56" x14ac:dyDescent="0.3">
      <c r="A1780">
        <v>8595</v>
      </c>
      <c r="B1780">
        <v>1973</v>
      </c>
      <c r="C1780" t="s">
        <v>28</v>
      </c>
      <c r="D1780" t="s">
        <v>42</v>
      </c>
      <c r="E1780">
        <v>42429</v>
      </c>
      <c r="F1780">
        <v>0</v>
      </c>
      <c r="G1780">
        <v>1</v>
      </c>
      <c r="H1780" s="1">
        <v>41681</v>
      </c>
      <c r="I1780">
        <v>99</v>
      </c>
      <c r="J1780">
        <v>55</v>
      </c>
      <c r="K1780">
        <v>0</v>
      </c>
      <c r="L1780">
        <v>6</v>
      </c>
      <c r="M1780">
        <v>2</v>
      </c>
      <c r="N1780">
        <v>0</v>
      </c>
      <c r="O1780">
        <v>4</v>
      </c>
      <c r="P1780">
        <f>IF(Table13[[#This Row],[MntWines]] = 0,"",Table13[[#This Row],[MntWines]])</f>
        <v>55</v>
      </c>
      <c r="Q1780" t="str">
        <f>IF(Table13[[#This Row],[MntFruits]] = 0, "",Table13[[#This Row],[MntFruits]])</f>
        <v/>
      </c>
      <c r="R1780">
        <f>IF(Table13[[#This Row],[MntMeatProducts]] = 0, "",Table13[[#This Row],[MntMeatProducts]])</f>
        <v>6</v>
      </c>
      <c r="S1780">
        <f>IF(Table13[[#This Row],[MntFishProducts]] = 0, "",Table13[[#This Row],[MntFishProducts]])</f>
        <v>2</v>
      </c>
      <c r="T1780" t="str">
        <f>IF(Table13[[#This Row],[MntSweetProducts]] = 0, "",Table13[[#This Row],[MntSweetProducts]])</f>
        <v/>
      </c>
      <c r="U1780">
        <f>IF(Table13[[#This Row],[MntGoldProds]] = 0, "",Table13[[#This Row],[MntGoldProds]])</f>
        <v>4</v>
      </c>
      <c r="V1780">
        <v>2</v>
      </c>
      <c r="W1780">
        <v>1</v>
      </c>
      <c r="X1780">
        <v>1</v>
      </c>
      <c r="Y1780">
        <v>3</v>
      </c>
      <c r="Z1780">
        <v>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36</v>
      </c>
      <c r="AI1780" s="13">
        <f>SUM(Table13[[#This Row],[MntWines]:[MntGoldProds]])</f>
        <v>67</v>
      </c>
      <c r="AJ1780" s="13">
        <f>AVERAGE(Table13[[#This Row],[MntWines]:[MntGoldProds]])</f>
        <v>11.166666666666666</v>
      </c>
      <c r="AK1780">
        <f>IF(Table13[[#This Row],[Total Number of Purchases]]=0,0,Table13[[#This Row],[Total Spend]]/Table13[[#This Row],[Total Number of Purchases]])</f>
        <v>9.5714285714285712</v>
      </c>
      <c r="AM1780">
        <f>SUM(Table13[[#This Row],[NumDealsPurchases]:[NumStorePurchases]])</f>
        <v>7</v>
      </c>
      <c r="AN1780" s="14">
        <f>Snapshot_Date-Table13[[#This Row],[Dt_Customer]]</f>
        <v>235</v>
      </c>
      <c r="AP1780" s="13">
        <f>Table13[[#This Row],[NumDealsPurchases]]/Table13[[#This Row],[Total Number of Purchases]]*100</f>
        <v>28.571428571428569</v>
      </c>
      <c r="AQ1780">
        <f>6-ROUNDUP(_xlfn.PERCENTRANK.INC(Table13[Recency],Table13[[#This Row],[Recency]])*5, 0)</f>
        <v>1</v>
      </c>
      <c r="AR1780">
        <f>ROUNDUP(_xlfn.PERCENTRANK.INC(Table13[Total Number of Purchases],Table13[[#This Row],[Total Number of Purchases]])*5,0)</f>
        <v>1</v>
      </c>
      <c r="AS1780">
        <f>ROUNDUP(_xlfn.PERCENTRANK.INC(Table13[Total Spend],Table13[[#This Row],[Total Spend]])*5,0)</f>
        <v>2</v>
      </c>
      <c r="AT1780" t="str">
        <f>Table13[[#This Row],[Recency Score]]&amp;Table13[[#This Row],[Frequency Score]]&amp;Table13[[#This Row],[Monetary Score]]</f>
        <v>112</v>
      </c>
      <c r="AU1780" t="str">
        <f t="shared" si="27"/>
        <v>Lost</v>
      </c>
      <c r="AW1780" s="13">
        <f>DATEDIF(Table13[[#This Row],[Dt_Customer]], Snapshot_Date, "d")</f>
        <v>235</v>
      </c>
      <c r="AX1780" s="13">
        <f>Table13[[#This Row],[CL if today]]/365</f>
        <v>0.64383561643835618</v>
      </c>
      <c r="AY1780">
        <f>Table13[[#This Row],[Total Number of Purchases]]/Table13[[#This Row],[Corrected CL]]</f>
        <v>10.872340425531915</v>
      </c>
      <c r="AZ1780">
        <f>Table13[[#This Row],[Average Order Value (AOV)]]*Table13[[#This Row],[Freq per Year]]</f>
        <v>104.06382978723404</v>
      </c>
      <c r="BA1780">
        <f>Table13[[#This Row],[Total Spend]]/Table13[[#This Row],[Corrected CL]]</f>
        <v>104.06382978723404</v>
      </c>
      <c r="BB1780">
        <v>133.0084745762712</v>
      </c>
      <c r="BC1780" s="1">
        <f>Table13[[#This Row],[Dt_Customer]]+Table13[[#This Row],[Recency]]</f>
        <v>41780</v>
      </c>
      <c r="BD1780" s="16" t="str">
        <f>IF(COUNTIF(A:A, A1780) &gt; 1, "Duplicate", "Unique")</f>
        <v>Unique</v>
      </c>
    </row>
    <row r="1781" spans="1:56" x14ac:dyDescent="0.3">
      <c r="A1781">
        <v>7232</v>
      </c>
      <c r="B1781">
        <v>1973</v>
      </c>
      <c r="C1781" t="s">
        <v>28</v>
      </c>
      <c r="D1781" t="s">
        <v>42</v>
      </c>
      <c r="E1781">
        <v>42429</v>
      </c>
      <c r="F1781">
        <v>0</v>
      </c>
      <c r="G1781">
        <v>1</v>
      </c>
      <c r="H1781" s="1">
        <v>41681</v>
      </c>
      <c r="I1781">
        <v>99</v>
      </c>
      <c r="J1781">
        <v>55</v>
      </c>
      <c r="K1781">
        <v>0</v>
      </c>
      <c r="L1781">
        <v>6</v>
      </c>
      <c r="M1781">
        <v>2</v>
      </c>
      <c r="N1781">
        <v>0</v>
      </c>
      <c r="O1781">
        <v>4</v>
      </c>
      <c r="P1781">
        <f>IF(Table13[[#This Row],[MntWines]] = 0,"",Table13[[#This Row],[MntWines]])</f>
        <v>55</v>
      </c>
      <c r="Q1781" t="str">
        <f>IF(Table13[[#This Row],[MntFruits]] = 0, "",Table13[[#This Row],[MntFruits]])</f>
        <v/>
      </c>
      <c r="R1781">
        <f>IF(Table13[[#This Row],[MntMeatProducts]] = 0, "",Table13[[#This Row],[MntMeatProducts]])</f>
        <v>6</v>
      </c>
      <c r="S1781">
        <f>IF(Table13[[#This Row],[MntFishProducts]] = 0, "",Table13[[#This Row],[MntFishProducts]])</f>
        <v>2</v>
      </c>
      <c r="T1781" t="str">
        <f>IF(Table13[[#This Row],[MntSweetProducts]] = 0, "",Table13[[#This Row],[MntSweetProducts]])</f>
        <v/>
      </c>
      <c r="U1781">
        <f>IF(Table13[[#This Row],[MntGoldProds]] = 0, "",Table13[[#This Row],[MntGoldProds]])</f>
        <v>4</v>
      </c>
      <c r="V1781">
        <v>2</v>
      </c>
      <c r="W1781">
        <v>1</v>
      </c>
      <c r="X1781">
        <v>1</v>
      </c>
      <c r="Y1781">
        <v>3</v>
      </c>
      <c r="Z1781">
        <v>5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30</v>
      </c>
      <c r="AI1781" s="13">
        <f>SUM(Table13[[#This Row],[MntWines]:[MntGoldProds]])</f>
        <v>67</v>
      </c>
      <c r="AJ1781" s="13">
        <f>AVERAGE(Table13[[#This Row],[MntWines]:[MntGoldProds]])</f>
        <v>11.166666666666666</v>
      </c>
      <c r="AK1781">
        <f>IF(Table13[[#This Row],[Total Number of Purchases]]=0,0,Table13[[#This Row],[Total Spend]]/Table13[[#This Row],[Total Number of Purchases]])</f>
        <v>9.5714285714285712</v>
      </c>
      <c r="AM1781">
        <f>SUM(Table13[[#This Row],[NumDealsPurchases]:[NumStorePurchases]])</f>
        <v>7</v>
      </c>
      <c r="AN1781" s="14">
        <f>Snapshot_Date-Table13[[#This Row],[Dt_Customer]]</f>
        <v>235</v>
      </c>
      <c r="AP1781" s="13">
        <f>Table13[[#This Row],[NumDealsPurchases]]/Table13[[#This Row],[Total Number of Purchases]]*100</f>
        <v>28.571428571428569</v>
      </c>
      <c r="AQ1781">
        <f>6-ROUNDUP(_xlfn.PERCENTRANK.INC(Table13[Recency],Table13[[#This Row],[Recency]])*5, 0)</f>
        <v>1</v>
      </c>
      <c r="AR1781">
        <f>ROUNDUP(_xlfn.PERCENTRANK.INC(Table13[Total Number of Purchases],Table13[[#This Row],[Total Number of Purchases]])*5,0)</f>
        <v>1</v>
      </c>
      <c r="AS1781">
        <f>ROUNDUP(_xlfn.PERCENTRANK.INC(Table13[Total Spend],Table13[[#This Row],[Total Spend]])*5,0)</f>
        <v>2</v>
      </c>
      <c r="AT1781" t="str">
        <f>Table13[[#This Row],[Recency Score]]&amp;Table13[[#This Row],[Frequency Score]]&amp;Table13[[#This Row],[Monetary Score]]</f>
        <v>112</v>
      </c>
      <c r="AU1781" t="str">
        <f t="shared" si="27"/>
        <v>Lost</v>
      </c>
      <c r="AW1781" s="13">
        <f>DATEDIF(Table13[[#This Row],[Dt_Customer]], Snapshot_Date, "d")</f>
        <v>235</v>
      </c>
      <c r="AX1781" s="13">
        <f>Table13[[#This Row],[CL if today]]/365</f>
        <v>0.64383561643835618</v>
      </c>
      <c r="AY1781">
        <f>Table13[[#This Row],[Total Number of Purchases]]/Table13[[#This Row],[Corrected CL]]</f>
        <v>10.872340425531915</v>
      </c>
      <c r="AZ1781">
        <f>Table13[[#This Row],[Average Order Value (AOV)]]*Table13[[#This Row],[Freq per Year]]</f>
        <v>104.06382978723404</v>
      </c>
      <c r="BA1781">
        <f>Table13[[#This Row],[Total Spend]]/Table13[[#This Row],[Corrected CL]]</f>
        <v>104.06382978723404</v>
      </c>
      <c r="BB1781">
        <v>81.970338983050851</v>
      </c>
      <c r="BC1781" s="1">
        <f>Table13[[#This Row],[Dt_Customer]]+Table13[[#This Row],[Recency]]</f>
        <v>41780</v>
      </c>
      <c r="BD1781" s="16" t="str">
        <f>IF(COUNTIF(A:A, A1781) &gt; 1, "Duplicate", "Unique")</f>
        <v>Unique</v>
      </c>
    </row>
    <row r="1782" spans="1:56" x14ac:dyDescent="0.3">
      <c r="A1782">
        <v>6384</v>
      </c>
      <c r="B1782">
        <v>1978</v>
      </c>
      <c r="C1782" t="s">
        <v>28</v>
      </c>
      <c r="D1782" t="s">
        <v>29</v>
      </c>
      <c r="E1782">
        <v>71022</v>
      </c>
      <c r="F1782">
        <v>0</v>
      </c>
      <c r="G1782">
        <v>1</v>
      </c>
      <c r="H1782" s="1">
        <v>41681</v>
      </c>
      <c r="I1782">
        <v>30</v>
      </c>
      <c r="J1782">
        <v>909</v>
      </c>
      <c r="K1782">
        <v>12</v>
      </c>
      <c r="L1782">
        <v>278</v>
      </c>
      <c r="M1782">
        <v>0</v>
      </c>
      <c r="N1782">
        <v>12</v>
      </c>
      <c r="O1782">
        <v>242</v>
      </c>
      <c r="P1782">
        <f>IF(Table13[[#This Row],[MntWines]] = 0,"",Table13[[#This Row],[MntWines]])</f>
        <v>909</v>
      </c>
      <c r="Q1782">
        <f>IF(Table13[[#This Row],[MntFruits]] = 0, "",Table13[[#This Row],[MntFruits]])</f>
        <v>12</v>
      </c>
      <c r="R1782">
        <f>IF(Table13[[#This Row],[MntMeatProducts]] = 0, "",Table13[[#This Row],[MntMeatProducts]])</f>
        <v>278</v>
      </c>
      <c r="S1782" t="str">
        <f>IF(Table13[[#This Row],[MntFishProducts]] = 0, "",Table13[[#This Row],[MntFishProducts]])</f>
        <v/>
      </c>
      <c r="T1782">
        <f>IF(Table13[[#This Row],[MntSweetProducts]] = 0, "",Table13[[#This Row],[MntSweetProducts]])</f>
        <v>12</v>
      </c>
      <c r="U1782">
        <f>IF(Table13[[#This Row],[MntGoldProds]] = 0, "",Table13[[#This Row],[MntGoldProds]])</f>
        <v>242</v>
      </c>
      <c r="V1782">
        <v>3</v>
      </c>
      <c r="W1782">
        <v>5</v>
      </c>
      <c r="X1782">
        <v>2</v>
      </c>
      <c r="Y1782">
        <v>11</v>
      </c>
      <c r="Z1782">
        <v>8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 t="s">
        <v>34</v>
      </c>
      <c r="AI1782" s="13">
        <f>SUM(Table13[[#This Row],[MntWines]:[MntGoldProds]])</f>
        <v>1453</v>
      </c>
      <c r="AJ1782" s="13">
        <f>AVERAGE(Table13[[#This Row],[MntWines]:[MntGoldProds]])</f>
        <v>242.16666666666666</v>
      </c>
      <c r="AK1782">
        <f>IF(Table13[[#This Row],[Total Number of Purchases]]=0,0,Table13[[#This Row],[Total Spend]]/Table13[[#This Row],[Total Number of Purchases]])</f>
        <v>69.19047619047619</v>
      </c>
      <c r="AM1782">
        <f>SUM(Table13[[#This Row],[NumDealsPurchases]:[NumStorePurchases]])</f>
        <v>21</v>
      </c>
      <c r="AN1782" s="14">
        <f>Snapshot_Date-Table13[[#This Row],[Dt_Customer]]</f>
        <v>235</v>
      </c>
      <c r="AP1782" s="13">
        <f>Table13[[#This Row],[NumDealsPurchases]]/Table13[[#This Row],[Total Number of Purchases]]*100</f>
        <v>14.285714285714285</v>
      </c>
      <c r="AQ1782">
        <f>6-ROUNDUP(_xlfn.PERCENTRANK.INC(Table13[Recency],Table13[[#This Row],[Recency]])*5, 0)</f>
        <v>4</v>
      </c>
      <c r="AR1782">
        <f>ROUNDUP(_xlfn.PERCENTRANK.INC(Table13[Total Number of Purchases],Table13[[#This Row],[Total Number of Purchases]])*5,0)</f>
        <v>4</v>
      </c>
      <c r="AS1782">
        <f>ROUNDUP(_xlfn.PERCENTRANK.INC(Table13[Total Spend],Table13[[#This Row],[Total Spend]])*5,0)</f>
        <v>5</v>
      </c>
      <c r="AT1782" t="str">
        <f>Table13[[#This Row],[Recency Score]]&amp;Table13[[#This Row],[Frequency Score]]&amp;Table13[[#This Row],[Monetary Score]]</f>
        <v>445</v>
      </c>
      <c r="AU1782" t="str">
        <f t="shared" si="27"/>
        <v>Big Spenders</v>
      </c>
      <c r="AW1782" s="13">
        <f>DATEDIF(Table13[[#This Row],[Dt_Customer]], Snapshot_Date, "d")</f>
        <v>235</v>
      </c>
      <c r="AX1782" s="13">
        <f>Table13[[#This Row],[CL if today]]/365</f>
        <v>0.64383561643835618</v>
      </c>
      <c r="AY1782">
        <f>Table13[[#This Row],[Total Number of Purchases]]/Table13[[#This Row],[Corrected CL]]</f>
        <v>32.617021276595743</v>
      </c>
      <c r="AZ1782">
        <f>Table13[[#This Row],[Average Order Value (AOV)]]*Table13[[#This Row],[Freq per Year]]</f>
        <v>2256.7872340425529</v>
      </c>
      <c r="BA1782">
        <f>Table13[[#This Row],[Total Spend]]/Table13[[#This Row],[Corrected CL]]</f>
        <v>2256.7872340425533</v>
      </c>
      <c r="BB1782">
        <v>1121.292372881356</v>
      </c>
      <c r="BC1782" s="1">
        <f>Table13[[#This Row],[Dt_Customer]]+Table13[[#This Row],[Recency]]</f>
        <v>41711</v>
      </c>
      <c r="BD1782" s="16" t="str">
        <f>IF(COUNTIF(A:A, A1782) &gt; 1, "Duplicate", "Unique")</f>
        <v>Unique</v>
      </c>
    </row>
    <row r="1783" spans="1:56" x14ac:dyDescent="0.3">
      <c r="A1783">
        <v>3334</v>
      </c>
      <c r="B1783">
        <v>1951</v>
      </c>
      <c r="C1783" t="s">
        <v>28</v>
      </c>
      <c r="D1783" t="s">
        <v>33</v>
      </c>
      <c r="E1783">
        <v>94642</v>
      </c>
      <c r="F1783">
        <v>0</v>
      </c>
      <c r="G1783">
        <v>0</v>
      </c>
      <c r="H1783" s="1">
        <v>41682</v>
      </c>
      <c r="I1783">
        <v>35</v>
      </c>
      <c r="J1783">
        <v>879</v>
      </c>
      <c r="K1783">
        <v>143</v>
      </c>
      <c r="L1783">
        <v>797</v>
      </c>
      <c r="M1783">
        <v>106</v>
      </c>
      <c r="N1783">
        <v>143</v>
      </c>
      <c r="O1783">
        <v>143</v>
      </c>
      <c r="P1783">
        <f>IF(Table13[[#This Row],[MntWines]] = 0,"",Table13[[#This Row],[MntWines]])</f>
        <v>879</v>
      </c>
      <c r="Q1783">
        <f>IF(Table13[[#This Row],[MntFruits]] = 0, "",Table13[[#This Row],[MntFruits]])</f>
        <v>143</v>
      </c>
      <c r="R1783">
        <f>IF(Table13[[#This Row],[MntMeatProducts]] = 0, "",Table13[[#This Row],[MntMeatProducts]])</f>
        <v>797</v>
      </c>
      <c r="S1783">
        <f>IF(Table13[[#This Row],[MntFishProducts]] = 0, "",Table13[[#This Row],[MntFishProducts]])</f>
        <v>106</v>
      </c>
      <c r="T1783">
        <f>IF(Table13[[#This Row],[MntSweetProducts]] = 0, "",Table13[[#This Row],[MntSweetProducts]])</f>
        <v>143</v>
      </c>
      <c r="U1783">
        <f>IF(Table13[[#This Row],[MntGoldProds]] = 0, "",Table13[[#This Row],[MntGoldProds]])</f>
        <v>143</v>
      </c>
      <c r="V1783">
        <v>0</v>
      </c>
      <c r="W1783">
        <v>5</v>
      </c>
      <c r="X1783">
        <v>7</v>
      </c>
      <c r="Y1783">
        <v>9</v>
      </c>
      <c r="Z1783">
        <v>1</v>
      </c>
      <c r="AA1783">
        <v>1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 t="s">
        <v>30</v>
      </c>
      <c r="AI1783" s="13">
        <f>SUM(Table13[[#This Row],[MntWines]:[MntGoldProds]])</f>
        <v>2211</v>
      </c>
      <c r="AJ1783" s="13">
        <f>AVERAGE(Table13[[#This Row],[MntWines]:[MntGoldProds]])</f>
        <v>368.5</v>
      </c>
      <c r="AK1783">
        <f>IF(Table13[[#This Row],[Total Number of Purchases]]=0,0,Table13[[#This Row],[Total Spend]]/Table13[[#This Row],[Total Number of Purchases]])</f>
        <v>105.28571428571429</v>
      </c>
      <c r="AM1783">
        <f>SUM(Table13[[#This Row],[NumDealsPurchases]:[NumStorePurchases]])</f>
        <v>21</v>
      </c>
      <c r="AN1783" s="14">
        <f>Snapshot_Date-Table13[[#This Row],[Dt_Customer]]</f>
        <v>234</v>
      </c>
      <c r="AP1783" s="13">
        <f>Table13[[#This Row],[NumDealsPurchases]]/Table13[[#This Row],[Total Number of Purchases]]*100</f>
        <v>0</v>
      </c>
      <c r="AQ1783">
        <f>6-ROUNDUP(_xlfn.PERCENTRANK.INC(Table13[Recency],Table13[[#This Row],[Recency]])*5, 0)</f>
        <v>4</v>
      </c>
      <c r="AR1783">
        <f>ROUNDUP(_xlfn.PERCENTRANK.INC(Table13[Total Number of Purchases],Table13[[#This Row],[Total Number of Purchases]])*5,0)</f>
        <v>4</v>
      </c>
      <c r="AS1783">
        <f>ROUNDUP(_xlfn.PERCENTRANK.INC(Table13[Total Spend],Table13[[#This Row],[Total Spend]])*5,0)</f>
        <v>5</v>
      </c>
      <c r="AT1783" t="str">
        <f>Table13[[#This Row],[Recency Score]]&amp;Table13[[#This Row],[Frequency Score]]&amp;Table13[[#This Row],[Monetary Score]]</f>
        <v>445</v>
      </c>
      <c r="AU1783" t="str">
        <f t="shared" si="27"/>
        <v>Big Spenders</v>
      </c>
      <c r="AW1783" s="13">
        <f>DATEDIF(Table13[[#This Row],[Dt_Customer]], Snapshot_Date, "d")</f>
        <v>234</v>
      </c>
      <c r="AX1783" s="13">
        <f>Table13[[#This Row],[CL if today]]/365</f>
        <v>0.64109589041095894</v>
      </c>
      <c r="AY1783">
        <f>Table13[[#This Row],[Total Number of Purchases]]/Table13[[#This Row],[Corrected CL]]</f>
        <v>32.756410256410255</v>
      </c>
      <c r="AZ1783">
        <f>Table13[[#This Row],[Average Order Value (AOV)]]*Table13[[#This Row],[Freq per Year]]</f>
        <v>3448.7820512820513</v>
      </c>
      <c r="BA1783">
        <f>Table13[[#This Row],[Total Spend]]/Table13[[#This Row],[Corrected CL]]</f>
        <v>3448.7820512820513</v>
      </c>
      <c r="BB1783">
        <v>104.06382978723404</v>
      </c>
      <c r="BC1783" s="1">
        <f>Table13[[#This Row],[Dt_Customer]]+Table13[[#This Row],[Recency]]</f>
        <v>41717</v>
      </c>
      <c r="BD1783" s="16" t="str">
        <f>IF(COUNTIF(A:A, A1783) &gt; 1, "Duplicate", "Unique")</f>
        <v>Unique</v>
      </c>
    </row>
    <row r="1784" spans="1:56" x14ac:dyDescent="0.3">
      <c r="A1784">
        <v>10133</v>
      </c>
      <c r="B1784">
        <v>1970</v>
      </c>
      <c r="C1784" t="s">
        <v>28</v>
      </c>
      <c r="D1784" t="s">
        <v>31</v>
      </c>
      <c r="E1784">
        <v>93790</v>
      </c>
      <c r="F1784">
        <v>0</v>
      </c>
      <c r="G1784">
        <v>0</v>
      </c>
      <c r="H1784" s="1">
        <v>41682</v>
      </c>
      <c r="I1784">
        <v>16</v>
      </c>
      <c r="J1784">
        <v>1302</v>
      </c>
      <c r="K1784">
        <v>68</v>
      </c>
      <c r="L1784">
        <v>731</v>
      </c>
      <c r="M1784">
        <v>89</v>
      </c>
      <c r="N1784">
        <v>114</v>
      </c>
      <c r="O1784">
        <v>45</v>
      </c>
      <c r="P1784">
        <f>IF(Table13[[#This Row],[MntWines]] = 0,"",Table13[[#This Row],[MntWines]])</f>
        <v>1302</v>
      </c>
      <c r="Q1784">
        <f>IF(Table13[[#This Row],[MntFruits]] = 0, "",Table13[[#This Row],[MntFruits]])</f>
        <v>68</v>
      </c>
      <c r="R1784">
        <f>IF(Table13[[#This Row],[MntMeatProducts]] = 0, "",Table13[[#This Row],[MntMeatProducts]])</f>
        <v>731</v>
      </c>
      <c r="S1784">
        <f>IF(Table13[[#This Row],[MntFishProducts]] = 0, "",Table13[[#This Row],[MntFishProducts]])</f>
        <v>89</v>
      </c>
      <c r="T1784">
        <f>IF(Table13[[#This Row],[MntSweetProducts]] = 0, "",Table13[[#This Row],[MntSweetProducts]])</f>
        <v>114</v>
      </c>
      <c r="U1784">
        <f>IF(Table13[[#This Row],[MntGoldProds]] = 0, "",Table13[[#This Row],[MntGoldProds]])</f>
        <v>45</v>
      </c>
      <c r="V1784">
        <v>0</v>
      </c>
      <c r="W1784">
        <v>6</v>
      </c>
      <c r="X1784">
        <v>7</v>
      </c>
      <c r="Y1784">
        <v>12</v>
      </c>
      <c r="Z1784">
        <v>2</v>
      </c>
      <c r="AA1784">
        <v>1</v>
      </c>
      <c r="AB1784">
        <v>0</v>
      </c>
      <c r="AC1784">
        <v>0</v>
      </c>
      <c r="AD1784">
        <v>1</v>
      </c>
      <c r="AE1784">
        <v>1</v>
      </c>
      <c r="AF1784">
        <v>1</v>
      </c>
      <c r="AG1784">
        <v>0</v>
      </c>
      <c r="AH1784" t="s">
        <v>32</v>
      </c>
      <c r="AI1784" s="13">
        <f>SUM(Table13[[#This Row],[MntWines]:[MntGoldProds]])</f>
        <v>2349</v>
      </c>
      <c r="AJ1784" s="13">
        <f>AVERAGE(Table13[[#This Row],[MntWines]:[MntGoldProds]])</f>
        <v>391.5</v>
      </c>
      <c r="AK1784">
        <f>IF(Table13[[#This Row],[Total Number of Purchases]]=0,0,Table13[[#This Row],[Total Spend]]/Table13[[#This Row],[Total Number of Purchases]])</f>
        <v>93.96</v>
      </c>
      <c r="AM1784">
        <f>SUM(Table13[[#This Row],[NumDealsPurchases]:[NumStorePurchases]])</f>
        <v>25</v>
      </c>
      <c r="AN1784" s="14">
        <f>Snapshot_Date-Table13[[#This Row],[Dt_Customer]]</f>
        <v>234</v>
      </c>
      <c r="AP1784" s="13">
        <f>Table13[[#This Row],[NumDealsPurchases]]/Table13[[#This Row],[Total Number of Purchases]]*100</f>
        <v>0</v>
      </c>
      <c r="AQ1784">
        <f>6-ROUNDUP(_xlfn.PERCENTRANK.INC(Table13[Recency],Table13[[#This Row],[Recency]])*5, 0)</f>
        <v>5</v>
      </c>
      <c r="AR1784">
        <f>ROUNDUP(_xlfn.PERCENTRANK.INC(Table13[Total Number of Purchases],Table13[[#This Row],[Total Number of Purchases]])*5,0)</f>
        <v>5</v>
      </c>
      <c r="AS1784">
        <f>ROUNDUP(_xlfn.PERCENTRANK.INC(Table13[Total Spend],Table13[[#This Row],[Total Spend]])*5,0)</f>
        <v>5</v>
      </c>
      <c r="AT1784" t="str">
        <f>Table13[[#This Row],[Recency Score]]&amp;Table13[[#This Row],[Frequency Score]]&amp;Table13[[#This Row],[Monetary Score]]</f>
        <v>555</v>
      </c>
      <c r="AU1784" t="str">
        <f t="shared" si="27"/>
        <v>Champions</v>
      </c>
      <c r="AW1784" s="13">
        <f>DATEDIF(Table13[[#This Row],[Dt_Customer]], Snapshot_Date, "d")</f>
        <v>234</v>
      </c>
      <c r="AX1784" s="13">
        <f>Table13[[#This Row],[CL if today]]/365</f>
        <v>0.64109589041095894</v>
      </c>
      <c r="AY1784">
        <f>Table13[[#This Row],[Total Number of Purchases]]/Table13[[#This Row],[Corrected CL]]</f>
        <v>38.995726495726494</v>
      </c>
      <c r="AZ1784">
        <f>Table13[[#This Row],[Average Order Value (AOV)]]*Table13[[#This Row],[Freq per Year]]</f>
        <v>3664.038461538461</v>
      </c>
      <c r="BA1784">
        <f>Table13[[#This Row],[Total Spend]]/Table13[[#This Row],[Corrected CL]]</f>
        <v>3664.0384615384614</v>
      </c>
      <c r="BB1784">
        <v>2256.7872340425533</v>
      </c>
      <c r="BC1784" s="1">
        <f>Table13[[#This Row],[Dt_Customer]]+Table13[[#This Row],[Recency]]</f>
        <v>41698</v>
      </c>
      <c r="BD1784" s="16" t="str">
        <f>IF(COUNTIF(A:A, A1784) &gt; 1, "Duplicate", "Unique")</f>
        <v>Unique</v>
      </c>
    </row>
    <row r="1785" spans="1:56" x14ac:dyDescent="0.3">
      <c r="A1785">
        <v>9829</v>
      </c>
      <c r="B1785">
        <v>1978</v>
      </c>
      <c r="C1785" t="s">
        <v>28</v>
      </c>
      <c r="D1785" t="s">
        <v>35</v>
      </c>
      <c r="E1785">
        <v>28587</v>
      </c>
      <c r="F1785">
        <v>1</v>
      </c>
      <c r="G1785">
        <v>0</v>
      </c>
      <c r="H1785" s="1">
        <v>41682</v>
      </c>
      <c r="I1785">
        <v>42</v>
      </c>
      <c r="J1785">
        <v>22</v>
      </c>
      <c r="K1785">
        <v>4</v>
      </c>
      <c r="L1785">
        <v>17</v>
      </c>
      <c r="M1785">
        <v>12</v>
      </c>
      <c r="N1785">
        <v>10</v>
      </c>
      <c r="O1785">
        <v>13</v>
      </c>
      <c r="P1785">
        <f>IF(Table13[[#This Row],[MntWines]] = 0,"",Table13[[#This Row],[MntWines]])</f>
        <v>22</v>
      </c>
      <c r="Q1785">
        <f>IF(Table13[[#This Row],[MntFruits]] = 0, "",Table13[[#This Row],[MntFruits]])</f>
        <v>4</v>
      </c>
      <c r="R1785">
        <f>IF(Table13[[#This Row],[MntMeatProducts]] = 0, "",Table13[[#This Row],[MntMeatProducts]])</f>
        <v>17</v>
      </c>
      <c r="S1785">
        <f>IF(Table13[[#This Row],[MntFishProducts]] = 0, "",Table13[[#This Row],[MntFishProducts]])</f>
        <v>12</v>
      </c>
      <c r="T1785">
        <f>IF(Table13[[#This Row],[MntSweetProducts]] = 0, "",Table13[[#This Row],[MntSweetProducts]])</f>
        <v>10</v>
      </c>
      <c r="U1785">
        <f>IF(Table13[[#This Row],[MntGoldProds]] = 0, "",Table13[[#This Row],[MntGoldProds]])</f>
        <v>13</v>
      </c>
      <c r="V1785">
        <v>3</v>
      </c>
      <c r="W1785">
        <v>2</v>
      </c>
      <c r="X1785">
        <v>0</v>
      </c>
      <c r="Y1785">
        <v>4</v>
      </c>
      <c r="Z1785">
        <v>6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">
        <v>30</v>
      </c>
      <c r="AI1785" s="13">
        <f>SUM(Table13[[#This Row],[MntWines]:[MntGoldProds]])</f>
        <v>78</v>
      </c>
      <c r="AJ1785" s="13">
        <f>AVERAGE(Table13[[#This Row],[MntWines]:[MntGoldProds]])</f>
        <v>13</v>
      </c>
      <c r="AK1785">
        <f>IF(Table13[[#This Row],[Total Number of Purchases]]=0,0,Table13[[#This Row],[Total Spend]]/Table13[[#This Row],[Total Number of Purchases]])</f>
        <v>8.6666666666666661</v>
      </c>
      <c r="AM1785">
        <f>SUM(Table13[[#This Row],[NumDealsPurchases]:[NumStorePurchases]])</f>
        <v>9</v>
      </c>
      <c r="AN1785" s="14">
        <f>Snapshot_Date-Table13[[#This Row],[Dt_Customer]]</f>
        <v>234</v>
      </c>
      <c r="AP1785" s="13">
        <f>Table13[[#This Row],[NumDealsPurchases]]/Table13[[#This Row],[Total Number of Purchases]]*100</f>
        <v>33.333333333333329</v>
      </c>
      <c r="AQ1785">
        <f>6-ROUNDUP(_xlfn.PERCENTRANK.INC(Table13[Recency],Table13[[#This Row],[Recency]])*5, 0)</f>
        <v>3</v>
      </c>
      <c r="AR1785">
        <f>ROUNDUP(_xlfn.PERCENTRANK.INC(Table13[Total Number of Purchases],Table13[[#This Row],[Total Number of Purchases]])*5,0)</f>
        <v>2</v>
      </c>
      <c r="AS1785">
        <f>ROUNDUP(_xlfn.PERCENTRANK.INC(Table13[Total Spend],Table13[[#This Row],[Total Spend]])*5,0)</f>
        <v>2</v>
      </c>
      <c r="AT1785" t="str">
        <f>Table13[[#This Row],[Recency Score]]&amp;Table13[[#This Row],[Frequency Score]]&amp;Table13[[#This Row],[Monetary Score]]</f>
        <v>322</v>
      </c>
      <c r="AU1785" t="str">
        <f t="shared" si="27"/>
        <v>Needs Attention</v>
      </c>
      <c r="AW1785" s="13">
        <f>DATEDIF(Table13[[#This Row],[Dt_Customer]], Snapshot_Date, "d")</f>
        <v>234</v>
      </c>
      <c r="AX1785" s="13">
        <f>Table13[[#This Row],[CL if today]]/365</f>
        <v>0.64109589041095894</v>
      </c>
      <c r="AY1785">
        <f>Table13[[#This Row],[Total Number of Purchases]]/Table13[[#This Row],[Corrected CL]]</f>
        <v>14.038461538461538</v>
      </c>
      <c r="AZ1785">
        <f>Table13[[#This Row],[Average Order Value (AOV)]]*Table13[[#This Row],[Freq per Year]]</f>
        <v>121.66666666666666</v>
      </c>
      <c r="BA1785">
        <f>Table13[[#This Row],[Total Spend]]/Table13[[#This Row],[Corrected CL]]</f>
        <v>121.66666666666666</v>
      </c>
      <c r="BB1785">
        <v>104.06382978723404</v>
      </c>
      <c r="BC1785" s="1">
        <f>Table13[[#This Row],[Dt_Customer]]+Table13[[#This Row],[Recency]]</f>
        <v>41724</v>
      </c>
      <c r="BD1785" s="16" t="str">
        <f>IF(COUNTIF(A:A, A1785) &gt; 1, "Duplicate", "Unique")</f>
        <v>Unique</v>
      </c>
    </row>
    <row r="1786" spans="1:56" x14ac:dyDescent="0.3">
      <c r="A1786">
        <v>10033</v>
      </c>
      <c r="B1786">
        <v>1973</v>
      </c>
      <c r="C1786" t="s">
        <v>38</v>
      </c>
      <c r="D1786" t="s">
        <v>29</v>
      </c>
      <c r="E1786">
        <v>31163</v>
      </c>
      <c r="F1786">
        <v>1</v>
      </c>
      <c r="G1786">
        <v>0</v>
      </c>
      <c r="H1786" s="1">
        <v>41683</v>
      </c>
      <c r="I1786">
        <v>54</v>
      </c>
      <c r="J1786">
        <v>2</v>
      </c>
      <c r="K1786">
        <v>3</v>
      </c>
      <c r="L1786">
        <v>10</v>
      </c>
      <c r="M1786">
        <v>11</v>
      </c>
      <c r="N1786">
        <v>2</v>
      </c>
      <c r="O1786">
        <v>10</v>
      </c>
      <c r="P1786">
        <f>IF(Table13[[#This Row],[MntWines]] = 0,"",Table13[[#This Row],[MntWines]])</f>
        <v>2</v>
      </c>
      <c r="Q1786">
        <f>IF(Table13[[#This Row],[MntFruits]] = 0, "",Table13[[#This Row],[MntFruits]])</f>
        <v>3</v>
      </c>
      <c r="R1786">
        <f>IF(Table13[[#This Row],[MntMeatProducts]] = 0, "",Table13[[#This Row],[MntMeatProducts]])</f>
        <v>10</v>
      </c>
      <c r="S1786">
        <f>IF(Table13[[#This Row],[MntFishProducts]] = 0, "",Table13[[#This Row],[MntFishProducts]])</f>
        <v>11</v>
      </c>
      <c r="T1786">
        <f>IF(Table13[[#This Row],[MntSweetProducts]] = 0, "",Table13[[#This Row],[MntSweetProducts]])</f>
        <v>2</v>
      </c>
      <c r="U1786">
        <f>IF(Table13[[#This Row],[MntGoldProds]] = 0, "",Table13[[#This Row],[MntGoldProds]])</f>
        <v>10</v>
      </c>
      <c r="V1786">
        <v>1</v>
      </c>
      <c r="W1786">
        <v>1</v>
      </c>
      <c r="X1786">
        <v>0</v>
      </c>
      <c r="Y1786">
        <v>3</v>
      </c>
      <c r="Z1786">
        <v>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39</v>
      </c>
      <c r="AI1786" s="13">
        <f>SUM(Table13[[#This Row],[MntWines]:[MntGoldProds]])</f>
        <v>38</v>
      </c>
      <c r="AJ1786" s="13">
        <f>AVERAGE(Table13[[#This Row],[MntWines]:[MntGoldProds]])</f>
        <v>6.333333333333333</v>
      </c>
      <c r="AK1786">
        <f>IF(Table13[[#This Row],[Total Number of Purchases]]=0,0,Table13[[#This Row],[Total Spend]]/Table13[[#This Row],[Total Number of Purchases]])</f>
        <v>7.6</v>
      </c>
      <c r="AM1786">
        <f>SUM(Table13[[#This Row],[NumDealsPurchases]:[NumStorePurchases]])</f>
        <v>5</v>
      </c>
      <c r="AN1786" s="14">
        <f>Snapshot_Date-Table13[[#This Row],[Dt_Customer]]</f>
        <v>233</v>
      </c>
      <c r="AP1786" s="13">
        <f>Table13[[#This Row],[NumDealsPurchases]]/Table13[[#This Row],[Total Number of Purchases]]*100</f>
        <v>20</v>
      </c>
      <c r="AQ1786">
        <f>6-ROUNDUP(_xlfn.PERCENTRANK.INC(Table13[Recency],Table13[[#This Row],[Recency]])*5, 0)</f>
        <v>3</v>
      </c>
      <c r="AR1786">
        <f>ROUNDUP(_xlfn.PERCENTRANK.INC(Table13[Total Number of Purchases],Table13[[#This Row],[Total Number of Purchases]])*5,0)</f>
        <v>1</v>
      </c>
      <c r="AS1786">
        <f>ROUNDUP(_xlfn.PERCENTRANK.INC(Table13[Total Spend],Table13[[#This Row],[Total Spend]])*5,0)</f>
        <v>1</v>
      </c>
      <c r="AT1786" t="str">
        <f>Table13[[#This Row],[Recency Score]]&amp;Table13[[#This Row],[Frequency Score]]&amp;Table13[[#This Row],[Monetary Score]]</f>
        <v>311</v>
      </c>
      <c r="AU1786" t="str">
        <f t="shared" si="27"/>
        <v>Needs Attention</v>
      </c>
      <c r="AW1786" s="13">
        <f>DATEDIF(Table13[[#This Row],[Dt_Customer]], Snapshot_Date, "d")</f>
        <v>233</v>
      </c>
      <c r="AX1786" s="13">
        <f>Table13[[#This Row],[CL if today]]/365</f>
        <v>0.63835616438356169</v>
      </c>
      <c r="AY1786">
        <f>Table13[[#This Row],[Total Number of Purchases]]/Table13[[#This Row],[Corrected CL]]</f>
        <v>7.8326180257510725</v>
      </c>
      <c r="AZ1786">
        <f>Table13[[#This Row],[Average Order Value (AOV)]]*Table13[[#This Row],[Freq per Year]]</f>
        <v>59.527896995708147</v>
      </c>
      <c r="BA1786">
        <f>Table13[[#This Row],[Total Spend]]/Table13[[#This Row],[Corrected CL]]</f>
        <v>59.527896995708147</v>
      </c>
      <c r="BB1786">
        <v>3448.7820512820513</v>
      </c>
      <c r="BC1786" s="1">
        <f>Table13[[#This Row],[Dt_Customer]]+Table13[[#This Row],[Recency]]</f>
        <v>41737</v>
      </c>
      <c r="BD1786" s="16" t="str">
        <f>IF(COUNTIF(A:A, A1786) &gt; 1, "Duplicate", "Unique")</f>
        <v>Unique</v>
      </c>
    </row>
    <row r="1787" spans="1:56" x14ac:dyDescent="0.3">
      <c r="A1787">
        <v>5751</v>
      </c>
      <c r="B1787">
        <v>1973</v>
      </c>
      <c r="C1787" t="s">
        <v>38</v>
      </c>
      <c r="D1787" t="s">
        <v>29</v>
      </c>
      <c r="E1787">
        <v>31163</v>
      </c>
      <c r="F1787">
        <v>1</v>
      </c>
      <c r="G1787">
        <v>0</v>
      </c>
      <c r="H1787" s="1">
        <v>41683</v>
      </c>
      <c r="I1787">
        <v>54</v>
      </c>
      <c r="J1787">
        <v>2</v>
      </c>
      <c r="K1787">
        <v>3</v>
      </c>
      <c r="L1787">
        <v>10</v>
      </c>
      <c r="M1787">
        <v>11</v>
      </c>
      <c r="N1787">
        <v>2</v>
      </c>
      <c r="O1787">
        <v>10</v>
      </c>
      <c r="P1787">
        <f>IF(Table13[[#This Row],[MntWines]] = 0,"",Table13[[#This Row],[MntWines]])</f>
        <v>2</v>
      </c>
      <c r="Q1787">
        <f>IF(Table13[[#This Row],[MntFruits]] = 0, "",Table13[[#This Row],[MntFruits]])</f>
        <v>3</v>
      </c>
      <c r="R1787">
        <f>IF(Table13[[#This Row],[MntMeatProducts]] = 0, "",Table13[[#This Row],[MntMeatProducts]])</f>
        <v>10</v>
      </c>
      <c r="S1787">
        <f>IF(Table13[[#This Row],[MntFishProducts]] = 0, "",Table13[[#This Row],[MntFishProducts]])</f>
        <v>11</v>
      </c>
      <c r="T1787">
        <f>IF(Table13[[#This Row],[MntSweetProducts]] = 0, "",Table13[[#This Row],[MntSweetProducts]])</f>
        <v>2</v>
      </c>
      <c r="U1787">
        <f>IF(Table13[[#This Row],[MntGoldProds]] = 0, "",Table13[[#This Row],[MntGoldProds]])</f>
        <v>10</v>
      </c>
      <c r="V1787">
        <v>1</v>
      </c>
      <c r="W1787">
        <v>1</v>
      </c>
      <c r="X1787">
        <v>0</v>
      </c>
      <c r="Y1787">
        <v>3</v>
      </c>
      <c r="Z1787">
        <v>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32</v>
      </c>
      <c r="AI1787" s="13">
        <f>SUM(Table13[[#This Row],[MntWines]:[MntGoldProds]])</f>
        <v>38</v>
      </c>
      <c r="AJ1787" s="13">
        <f>AVERAGE(Table13[[#This Row],[MntWines]:[MntGoldProds]])</f>
        <v>6.333333333333333</v>
      </c>
      <c r="AK1787">
        <f>IF(Table13[[#This Row],[Total Number of Purchases]]=0,0,Table13[[#This Row],[Total Spend]]/Table13[[#This Row],[Total Number of Purchases]])</f>
        <v>7.6</v>
      </c>
      <c r="AM1787">
        <f>SUM(Table13[[#This Row],[NumDealsPurchases]:[NumStorePurchases]])</f>
        <v>5</v>
      </c>
      <c r="AN1787" s="14">
        <f>Snapshot_Date-Table13[[#This Row],[Dt_Customer]]</f>
        <v>233</v>
      </c>
      <c r="AP1787" s="13">
        <f>Table13[[#This Row],[NumDealsPurchases]]/Table13[[#This Row],[Total Number of Purchases]]*100</f>
        <v>20</v>
      </c>
      <c r="AQ1787">
        <f>6-ROUNDUP(_xlfn.PERCENTRANK.INC(Table13[Recency],Table13[[#This Row],[Recency]])*5, 0)</f>
        <v>3</v>
      </c>
      <c r="AR1787">
        <f>ROUNDUP(_xlfn.PERCENTRANK.INC(Table13[Total Number of Purchases],Table13[[#This Row],[Total Number of Purchases]])*5,0)</f>
        <v>1</v>
      </c>
      <c r="AS1787">
        <f>ROUNDUP(_xlfn.PERCENTRANK.INC(Table13[Total Spend],Table13[[#This Row],[Total Spend]])*5,0)</f>
        <v>1</v>
      </c>
      <c r="AT1787" t="str">
        <f>Table13[[#This Row],[Recency Score]]&amp;Table13[[#This Row],[Frequency Score]]&amp;Table13[[#This Row],[Monetary Score]]</f>
        <v>311</v>
      </c>
      <c r="AU1787" t="str">
        <f t="shared" si="27"/>
        <v>Needs Attention</v>
      </c>
      <c r="AW1787" s="13">
        <f>DATEDIF(Table13[[#This Row],[Dt_Customer]], Snapshot_Date, "d")</f>
        <v>233</v>
      </c>
      <c r="AX1787" s="13">
        <f>Table13[[#This Row],[CL if today]]/365</f>
        <v>0.63835616438356169</v>
      </c>
      <c r="AY1787">
        <f>Table13[[#This Row],[Total Number of Purchases]]/Table13[[#This Row],[Corrected CL]]</f>
        <v>7.8326180257510725</v>
      </c>
      <c r="AZ1787">
        <f>Table13[[#This Row],[Average Order Value (AOV)]]*Table13[[#This Row],[Freq per Year]]</f>
        <v>59.527896995708147</v>
      </c>
      <c r="BA1787">
        <f>Table13[[#This Row],[Total Spend]]/Table13[[#This Row],[Corrected CL]]</f>
        <v>59.527896995708147</v>
      </c>
      <c r="BB1787">
        <v>121.66666666666666</v>
      </c>
      <c r="BC1787" s="1">
        <f>Table13[[#This Row],[Dt_Customer]]+Table13[[#This Row],[Recency]]</f>
        <v>41737</v>
      </c>
      <c r="BD1787" s="16" t="str">
        <f>IF(COUNTIF(A:A, A1787) &gt; 1, "Duplicate", "Unique")</f>
        <v>Unique</v>
      </c>
    </row>
    <row r="1788" spans="1:56" x14ac:dyDescent="0.3">
      <c r="A1788">
        <v>5350</v>
      </c>
      <c r="B1788">
        <v>1991</v>
      </c>
      <c r="C1788" t="s">
        <v>41</v>
      </c>
      <c r="D1788" t="s">
        <v>31</v>
      </c>
      <c r="E1788">
        <v>90638</v>
      </c>
      <c r="F1788">
        <v>0</v>
      </c>
      <c r="G1788">
        <v>0</v>
      </c>
      <c r="H1788" s="1">
        <v>41683</v>
      </c>
      <c r="I1788">
        <v>29</v>
      </c>
      <c r="J1788">
        <v>1156</v>
      </c>
      <c r="K1788">
        <v>120</v>
      </c>
      <c r="L1788">
        <v>915</v>
      </c>
      <c r="M1788">
        <v>94</v>
      </c>
      <c r="N1788">
        <v>144</v>
      </c>
      <c r="O1788">
        <v>96</v>
      </c>
      <c r="P1788">
        <f>IF(Table13[[#This Row],[MntWines]] = 0,"",Table13[[#This Row],[MntWines]])</f>
        <v>1156</v>
      </c>
      <c r="Q1788">
        <f>IF(Table13[[#This Row],[MntFruits]] = 0, "",Table13[[#This Row],[MntFruits]])</f>
        <v>120</v>
      </c>
      <c r="R1788">
        <f>IF(Table13[[#This Row],[MntMeatProducts]] = 0, "",Table13[[#This Row],[MntMeatProducts]])</f>
        <v>915</v>
      </c>
      <c r="S1788">
        <f>IF(Table13[[#This Row],[MntFishProducts]] = 0, "",Table13[[#This Row],[MntFishProducts]])</f>
        <v>94</v>
      </c>
      <c r="T1788">
        <f>IF(Table13[[#This Row],[MntSweetProducts]] = 0, "",Table13[[#This Row],[MntSweetProducts]])</f>
        <v>144</v>
      </c>
      <c r="U1788">
        <f>IF(Table13[[#This Row],[MntGoldProds]] = 0, "",Table13[[#This Row],[MntGoldProds]])</f>
        <v>96</v>
      </c>
      <c r="V1788">
        <v>1</v>
      </c>
      <c r="W1788">
        <v>3</v>
      </c>
      <c r="X1788">
        <v>4</v>
      </c>
      <c r="Y1788">
        <v>10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0</v>
      </c>
      <c r="AH1788" t="s">
        <v>43</v>
      </c>
      <c r="AI1788" s="13">
        <f>SUM(Table13[[#This Row],[MntWines]:[MntGoldProds]])</f>
        <v>2525</v>
      </c>
      <c r="AJ1788" s="13">
        <f>AVERAGE(Table13[[#This Row],[MntWines]:[MntGoldProds]])</f>
        <v>420.83333333333331</v>
      </c>
      <c r="AK1788">
        <f>IF(Table13[[#This Row],[Total Number of Purchases]]=0,0,Table13[[#This Row],[Total Spend]]/Table13[[#This Row],[Total Number of Purchases]])</f>
        <v>140.27777777777777</v>
      </c>
      <c r="AM1788">
        <f>SUM(Table13[[#This Row],[NumDealsPurchases]:[NumStorePurchases]])</f>
        <v>18</v>
      </c>
      <c r="AN1788" s="14">
        <f>Snapshot_Date-Table13[[#This Row],[Dt_Customer]]</f>
        <v>233</v>
      </c>
      <c r="AP1788" s="13">
        <f>Table13[[#This Row],[NumDealsPurchases]]/Table13[[#This Row],[Total Number of Purchases]]*100</f>
        <v>5.5555555555555554</v>
      </c>
      <c r="AQ1788">
        <f>6-ROUNDUP(_xlfn.PERCENTRANK.INC(Table13[Recency],Table13[[#This Row],[Recency]])*5, 0)</f>
        <v>4</v>
      </c>
      <c r="AR1788">
        <f>ROUNDUP(_xlfn.PERCENTRANK.INC(Table13[Total Number of Purchases],Table13[[#This Row],[Total Number of Purchases]])*5,0)</f>
        <v>4</v>
      </c>
      <c r="AS1788">
        <f>ROUNDUP(_xlfn.PERCENTRANK.INC(Table13[Total Spend],Table13[[#This Row],[Total Spend]])*5,0)</f>
        <v>5</v>
      </c>
      <c r="AT1788" t="str">
        <f>Table13[[#This Row],[Recency Score]]&amp;Table13[[#This Row],[Frequency Score]]&amp;Table13[[#This Row],[Monetary Score]]</f>
        <v>445</v>
      </c>
      <c r="AU1788" t="str">
        <f t="shared" si="27"/>
        <v>Big Spenders</v>
      </c>
      <c r="AW1788" s="13">
        <f>DATEDIF(Table13[[#This Row],[Dt_Customer]], Snapshot_Date, "d")</f>
        <v>233</v>
      </c>
      <c r="AX1788" s="13">
        <f>Table13[[#This Row],[CL if today]]/365</f>
        <v>0.63835616438356169</v>
      </c>
      <c r="AY1788">
        <f>Table13[[#This Row],[Total Number of Purchases]]/Table13[[#This Row],[Corrected CL]]</f>
        <v>28.197424892703861</v>
      </c>
      <c r="AZ1788">
        <f>Table13[[#This Row],[Average Order Value (AOV)]]*Table13[[#This Row],[Freq per Year]]</f>
        <v>3955.4721030042915</v>
      </c>
      <c r="BA1788">
        <f>Table13[[#This Row],[Total Spend]]/Table13[[#This Row],[Corrected CL]]</f>
        <v>3955.4721030042915</v>
      </c>
      <c r="BB1788">
        <v>59.527896995708147</v>
      </c>
      <c r="BC1788" s="1">
        <f>Table13[[#This Row],[Dt_Customer]]+Table13[[#This Row],[Recency]]</f>
        <v>41712</v>
      </c>
      <c r="BD1788" s="16" t="str">
        <f>IF(COUNTIF(A:A, A1788) &gt; 1, "Duplicate", "Unique")</f>
        <v>Unique</v>
      </c>
    </row>
    <row r="1789" spans="1:56" x14ac:dyDescent="0.3">
      <c r="A1789">
        <v>5735</v>
      </c>
      <c r="B1789">
        <v>1991</v>
      </c>
      <c r="C1789" t="s">
        <v>41</v>
      </c>
      <c r="D1789" t="s">
        <v>31</v>
      </c>
      <c r="E1789">
        <v>90638</v>
      </c>
      <c r="F1789">
        <v>0</v>
      </c>
      <c r="G1789">
        <v>0</v>
      </c>
      <c r="H1789" s="1">
        <v>41683</v>
      </c>
      <c r="I1789">
        <v>29</v>
      </c>
      <c r="J1789">
        <v>1156</v>
      </c>
      <c r="K1789">
        <v>120</v>
      </c>
      <c r="L1789">
        <v>915</v>
      </c>
      <c r="M1789">
        <v>94</v>
      </c>
      <c r="N1789">
        <v>144</v>
      </c>
      <c r="O1789">
        <v>96</v>
      </c>
      <c r="P1789">
        <f>IF(Table13[[#This Row],[MntWines]] = 0,"",Table13[[#This Row],[MntWines]])</f>
        <v>1156</v>
      </c>
      <c r="Q1789">
        <f>IF(Table13[[#This Row],[MntFruits]] = 0, "",Table13[[#This Row],[MntFruits]])</f>
        <v>120</v>
      </c>
      <c r="R1789">
        <f>IF(Table13[[#This Row],[MntMeatProducts]] = 0, "",Table13[[#This Row],[MntMeatProducts]])</f>
        <v>915</v>
      </c>
      <c r="S1789">
        <f>IF(Table13[[#This Row],[MntFishProducts]] = 0, "",Table13[[#This Row],[MntFishProducts]])</f>
        <v>94</v>
      </c>
      <c r="T1789">
        <f>IF(Table13[[#This Row],[MntSweetProducts]] = 0, "",Table13[[#This Row],[MntSweetProducts]])</f>
        <v>144</v>
      </c>
      <c r="U1789">
        <f>IF(Table13[[#This Row],[MntGoldProds]] = 0, "",Table13[[#This Row],[MntGoldProds]])</f>
        <v>96</v>
      </c>
      <c r="V1789">
        <v>1</v>
      </c>
      <c r="W1789">
        <v>3</v>
      </c>
      <c r="X1789">
        <v>4</v>
      </c>
      <c r="Y1789">
        <v>10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 t="s">
        <v>30</v>
      </c>
      <c r="AI1789" s="13">
        <f>SUM(Table13[[#This Row],[MntWines]:[MntGoldProds]])</f>
        <v>2525</v>
      </c>
      <c r="AJ1789" s="13">
        <f>AVERAGE(Table13[[#This Row],[MntWines]:[MntGoldProds]])</f>
        <v>420.83333333333331</v>
      </c>
      <c r="AK1789">
        <f>IF(Table13[[#This Row],[Total Number of Purchases]]=0,0,Table13[[#This Row],[Total Spend]]/Table13[[#This Row],[Total Number of Purchases]])</f>
        <v>140.27777777777777</v>
      </c>
      <c r="AM1789">
        <f>SUM(Table13[[#This Row],[NumDealsPurchases]:[NumStorePurchases]])</f>
        <v>18</v>
      </c>
      <c r="AN1789" s="14">
        <f>Snapshot_Date-Table13[[#This Row],[Dt_Customer]]</f>
        <v>233</v>
      </c>
      <c r="AP1789" s="13">
        <f>Table13[[#This Row],[NumDealsPurchases]]/Table13[[#This Row],[Total Number of Purchases]]*100</f>
        <v>5.5555555555555554</v>
      </c>
      <c r="AQ1789">
        <f>6-ROUNDUP(_xlfn.PERCENTRANK.INC(Table13[Recency],Table13[[#This Row],[Recency]])*5, 0)</f>
        <v>4</v>
      </c>
      <c r="AR1789">
        <f>ROUNDUP(_xlfn.PERCENTRANK.INC(Table13[Total Number of Purchases],Table13[[#This Row],[Total Number of Purchases]])*5,0)</f>
        <v>4</v>
      </c>
      <c r="AS1789">
        <f>ROUNDUP(_xlfn.PERCENTRANK.INC(Table13[Total Spend],Table13[[#This Row],[Total Spend]])*5,0)</f>
        <v>5</v>
      </c>
      <c r="AT1789" t="str">
        <f>Table13[[#This Row],[Recency Score]]&amp;Table13[[#This Row],[Frequency Score]]&amp;Table13[[#This Row],[Monetary Score]]</f>
        <v>445</v>
      </c>
      <c r="AU1789" t="str">
        <f t="shared" si="27"/>
        <v>Big Spenders</v>
      </c>
      <c r="AW1789" s="13">
        <f>DATEDIF(Table13[[#This Row],[Dt_Customer]], Snapshot_Date, "d")</f>
        <v>233</v>
      </c>
      <c r="AX1789" s="13">
        <f>Table13[[#This Row],[CL if today]]/365</f>
        <v>0.63835616438356169</v>
      </c>
      <c r="AY1789">
        <f>Table13[[#This Row],[Total Number of Purchases]]/Table13[[#This Row],[Corrected CL]]</f>
        <v>28.197424892703861</v>
      </c>
      <c r="AZ1789">
        <f>Table13[[#This Row],[Average Order Value (AOV)]]*Table13[[#This Row],[Freq per Year]]</f>
        <v>3955.4721030042915</v>
      </c>
      <c r="BA1789">
        <f>Table13[[#This Row],[Total Spend]]/Table13[[#This Row],[Corrected CL]]</f>
        <v>3955.4721030042915</v>
      </c>
      <c r="BB1789">
        <v>3664.0384615384614</v>
      </c>
      <c r="BC1789" s="1">
        <f>Table13[[#This Row],[Dt_Customer]]+Table13[[#This Row],[Recency]]</f>
        <v>41712</v>
      </c>
      <c r="BD1789" s="16" t="str">
        <f>IF(COUNTIF(A:A, A1789) &gt; 1, "Duplicate", "Unique")</f>
        <v>Unique</v>
      </c>
    </row>
    <row r="1790" spans="1:56" x14ac:dyDescent="0.3">
      <c r="A1790">
        <v>5067</v>
      </c>
      <c r="B1790">
        <v>1994</v>
      </c>
      <c r="C1790" t="s">
        <v>28</v>
      </c>
      <c r="D1790" t="s">
        <v>35</v>
      </c>
      <c r="E1790">
        <v>80134</v>
      </c>
      <c r="F1790">
        <v>0</v>
      </c>
      <c r="G1790">
        <v>0</v>
      </c>
      <c r="H1790" s="1">
        <v>41684</v>
      </c>
      <c r="I1790">
        <v>11</v>
      </c>
      <c r="J1790">
        <v>966</v>
      </c>
      <c r="K1790">
        <v>26</v>
      </c>
      <c r="L1790">
        <v>282</v>
      </c>
      <c r="M1790">
        <v>52</v>
      </c>
      <c r="N1790">
        <v>26</v>
      </c>
      <c r="O1790">
        <v>26</v>
      </c>
      <c r="P1790">
        <f>IF(Table13[[#This Row],[MntWines]] = 0,"",Table13[[#This Row],[MntWines]])</f>
        <v>966</v>
      </c>
      <c r="Q1790">
        <f>IF(Table13[[#This Row],[MntFruits]] = 0, "",Table13[[#This Row],[MntFruits]])</f>
        <v>26</v>
      </c>
      <c r="R1790">
        <f>IF(Table13[[#This Row],[MntMeatProducts]] = 0, "",Table13[[#This Row],[MntMeatProducts]])</f>
        <v>282</v>
      </c>
      <c r="S1790">
        <f>IF(Table13[[#This Row],[MntFishProducts]] = 0, "",Table13[[#This Row],[MntFishProducts]])</f>
        <v>52</v>
      </c>
      <c r="T1790">
        <f>IF(Table13[[#This Row],[MntSweetProducts]] = 0, "",Table13[[#This Row],[MntSweetProducts]])</f>
        <v>26</v>
      </c>
      <c r="U1790">
        <f>IF(Table13[[#This Row],[MntGoldProds]] = 0, "",Table13[[#This Row],[MntGoldProds]])</f>
        <v>26</v>
      </c>
      <c r="V1790">
        <v>1</v>
      </c>
      <c r="W1790">
        <v>2</v>
      </c>
      <c r="X1790">
        <v>7</v>
      </c>
      <c r="Y1790">
        <v>11</v>
      </c>
      <c r="Z1790">
        <v>5</v>
      </c>
      <c r="AA1790">
        <v>1</v>
      </c>
      <c r="AB1790">
        <v>1</v>
      </c>
      <c r="AC1790">
        <v>0</v>
      </c>
      <c r="AD1790">
        <v>1</v>
      </c>
      <c r="AE1790">
        <v>1</v>
      </c>
      <c r="AF1790">
        <v>0</v>
      </c>
      <c r="AG1790">
        <v>0</v>
      </c>
      <c r="AH1790" t="s">
        <v>30</v>
      </c>
      <c r="AI1790" s="13">
        <f>SUM(Table13[[#This Row],[MntWines]:[MntGoldProds]])</f>
        <v>1378</v>
      </c>
      <c r="AJ1790" s="13">
        <f>AVERAGE(Table13[[#This Row],[MntWines]:[MntGoldProds]])</f>
        <v>229.66666666666666</v>
      </c>
      <c r="AK1790">
        <f>IF(Table13[[#This Row],[Total Number of Purchases]]=0,0,Table13[[#This Row],[Total Spend]]/Table13[[#This Row],[Total Number of Purchases]])</f>
        <v>65.61904761904762</v>
      </c>
      <c r="AM1790">
        <f>SUM(Table13[[#This Row],[NumDealsPurchases]:[NumStorePurchases]])</f>
        <v>21</v>
      </c>
      <c r="AN1790" s="14">
        <f>Snapshot_Date-Table13[[#This Row],[Dt_Customer]]</f>
        <v>232</v>
      </c>
      <c r="AP1790" s="13">
        <f>Table13[[#This Row],[NumDealsPurchases]]/Table13[[#This Row],[Total Number of Purchases]]*100</f>
        <v>4.7619047619047619</v>
      </c>
      <c r="AQ1790">
        <f>6-ROUNDUP(_xlfn.PERCENTRANK.INC(Table13[Recency],Table13[[#This Row],[Recency]])*5, 0)</f>
        <v>5</v>
      </c>
      <c r="AR1790">
        <f>ROUNDUP(_xlfn.PERCENTRANK.INC(Table13[Total Number of Purchases],Table13[[#This Row],[Total Number of Purchases]])*5,0)</f>
        <v>4</v>
      </c>
      <c r="AS1790">
        <f>ROUNDUP(_xlfn.PERCENTRANK.INC(Table13[Total Spend],Table13[[#This Row],[Total Spend]])*5,0)</f>
        <v>5</v>
      </c>
      <c r="AT1790" t="str">
        <f>Table13[[#This Row],[Recency Score]]&amp;Table13[[#This Row],[Frequency Score]]&amp;Table13[[#This Row],[Monetary Score]]</f>
        <v>545</v>
      </c>
      <c r="AU1790" t="str">
        <f t="shared" si="27"/>
        <v>Loyal Customers</v>
      </c>
      <c r="AW1790" s="13">
        <f>DATEDIF(Table13[[#This Row],[Dt_Customer]], Snapshot_Date, "d")</f>
        <v>232</v>
      </c>
      <c r="AX1790" s="13">
        <f>Table13[[#This Row],[CL if today]]/365</f>
        <v>0.63561643835616444</v>
      </c>
      <c r="AY1790">
        <f>Table13[[#This Row],[Total Number of Purchases]]/Table13[[#This Row],[Corrected CL]]</f>
        <v>33.03879310344827</v>
      </c>
      <c r="AZ1790">
        <f>Table13[[#This Row],[Average Order Value (AOV)]]*Table13[[#This Row],[Freq per Year]]</f>
        <v>2167.974137931034</v>
      </c>
      <c r="BA1790">
        <f>Table13[[#This Row],[Total Spend]]/Table13[[#This Row],[Corrected CL]]</f>
        <v>2167.9741379310344</v>
      </c>
      <c r="BB1790">
        <v>59.527896995708147</v>
      </c>
      <c r="BC1790" s="1">
        <f>Table13[[#This Row],[Dt_Customer]]+Table13[[#This Row],[Recency]]</f>
        <v>41695</v>
      </c>
      <c r="BD1790" s="16" t="str">
        <f>IF(COUNTIF(A:A, A1790) &gt; 1, "Duplicate", "Unique")</f>
        <v>Unique</v>
      </c>
    </row>
    <row r="1791" spans="1:56" x14ac:dyDescent="0.3">
      <c r="A1791">
        <v>4376</v>
      </c>
      <c r="B1791">
        <v>1960</v>
      </c>
      <c r="C1791" t="s">
        <v>38</v>
      </c>
      <c r="D1791" t="s">
        <v>31</v>
      </c>
      <c r="E1791">
        <v>32218</v>
      </c>
      <c r="F1791">
        <v>0</v>
      </c>
      <c r="G1791">
        <v>0</v>
      </c>
      <c r="H1791" s="1">
        <v>41685</v>
      </c>
      <c r="I1791">
        <v>27</v>
      </c>
      <c r="J1791">
        <v>10</v>
      </c>
      <c r="K1791">
        <v>24</v>
      </c>
      <c r="L1791">
        <v>15</v>
      </c>
      <c r="M1791">
        <v>13</v>
      </c>
      <c r="N1791">
        <v>1</v>
      </c>
      <c r="O1791">
        <v>30</v>
      </c>
      <c r="P1791">
        <f>IF(Table13[[#This Row],[MntWines]] = 0,"",Table13[[#This Row],[MntWines]])</f>
        <v>10</v>
      </c>
      <c r="Q1791">
        <f>IF(Table13[[#This Row],[MntFruits]] = 0, "",Table13[[#This Row],[MntFruits]])</f>
        <v>24</v>
      </c>
      <c r="R1791">
        <f>IF(Table13[[#This Row],[MntMeatProducts]] = 0, "",Table13[[#This Row],[MntMeatProducts]])</f>
        <v>15</v>
      </c>
      <c r="S1791">
        <f>IF(Table13[[#This Row],[MntFishProducts]] = 0, "",Table13[[#This Row],[MntFishProducts]])</f>
        <v>13</v>
      </c>
      <c r="T1791">
        <f>IF(Table13[[#This Row],[MntSweetProducts]] = 0, "",Table13[[#This Row],[MntSweetProducts]])</f>
        <v>1</v>
      </c>
      <c r="U1791">
        <f>IF(Table13[[#This Row],[MntGoldProds]] = 0, "",Table13[[#This Row],[MntGoldProds]])</f>
        <v>30</v>
      </c>
      <c r="V1791">
        <v>1</v>
      </c>
      <c r="W1791">
        <v>2</v>
      </c>
      <c r="X1791">
        <v>1</v>
      </c>
      <c r="Y1791">
        <v>3</v>
      </c>
      <c r="Z1791">
        <v>7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1</v>
      </c>
      <c r="AG1791">
        <v>0</v>
      </c>
      <c r="AH1791" t="s">
        <v>30</v>
      </c>
      <c r="AI1791" s="13">
        <f>SUM(Table13[[#This Row],[MntWines]:[MntGoldProds]])</f>
        <v>93</v>
      </c>
      <c r="AJ1791" s="13">
        <f>AVERAGE(Table13[[#This Row],[MntWines]:[MntGoldProds]])</f>
        <v>15.5</v>
      </c>
      <c r="AK1791">
        <f>IF(Table13[[#This Row],[Total Number of Purchases]]=0,0,Table13[[#This Row],[Total Spend]]/Table13[[#This Row],[Total Number of Purchases]])</f>
        <v>13.285714285714286</v>
      </c>
      <c r="AM1791">
        <f>SUM(Table13[[#This Row],[NumDealsPurchases]:[NumStorePurchases]])</f>
        <v>7</v>
      </c>
      <c r="AN1791" s="14">
        <f>Snapshot_Date-Table13[[#This Row],[Dt_Customer]]</f>
        <v>231</v>
      </c>
      <c r="AP1791" s="13">
        <f>Table13[[#This Row],[NumDealsPurchases]]/Table13[[#This Row],[Total Number of Purchases]]*100</f>
        <v>14.285714285714285</v>
      </c>
      <c r="AQ1791">
        <f>6-ROUNDUP(_xlfn.PERCENTRANK.INC(Table13[Recency],Table13[[#This Row],[Recency]])*5, 0)</f>
        <v>4</v>
      </c>
      <c r="AR1791">
        <f>ROUNDUP(_xlfn.PERCENTRANK.INC(Table13[Total Number of Purchases],Table13[[#This Row],[Total Number of Purchases]])*5,0)</f>
        <v>1</v>
      </c>
      <c r="AS1791">
        <f>ROUNDUP(_xlfn.PERCENTRANK.INC(Table13[Total Spend],Table13[[#This Row],[Total Spend]])*5,0)</f>
        <v>2</v>
      </c>
      <c r="AT1791" t="str">
        <f>Table13[[#This Row],[Recency Score]]&amp;Table13[[#This Row],[Frequency Score]]&amp;Table13[[#This Row],[Monetary Score]]</f>
        <v>412</v>
      </c>
      <c r="AU1791" t="str">
        <f t="shared" si="27"/>
        <v>Potential Loyalists</v>
      </c>
      <c r="AW1791" s="13">
        <f>DATEDIF(Table13[[#This Row],[Dt_Customer]], Snapshot_Date, "d")</f>
        <v>231</v>
      </c>
      <c r="AX1791" s="13">
        <f>Table13[[#This Row],[CL if today]]/365</f>
        <v>0.63287671232876708</v>
      </c>
      <c r="AY1791">
        <f>Table13[[#This Row],[Total Number of Purchases]]/Table13[[#This Row],[Corrected CL]]</f>
        <v>11.060606060606061</v>
      </c>
      <c r="AZ1791">
        <f>Table13[[#This Row],[Average Order Value (AOV)]]*Table13[[#This Row],[Freq per Year]]</f>
        <v>146.94805194805195</v>
      </c>
      <c r="BA1791">
        <f>Table13[[#This Row],[Total Spend]]/Table13[[#This Row],[Corrected CL]]</f>
        <v>146.94805194805195</v>
      </c>
      <c r="BB1791">
        <v>74.264069264069263</v>
      </c>
      <c r="BC1791" s="1">
        <f>Table13[[#This Row],[Dt_Customer]]+Table13[[#This Row],[Recency]]</f>
        <v>41712</v>
      </c>
      <c r="BD1791" s="16" t="str">
        <f>IF(COUNTIF(A:A, A1791) &gt; 1, "Duplicate", "Unique")</f>
        <v>Unique</v>
      </c>
    </row>
    <row r="1792" spans="1:56" x14ac:dyDescent="0.3">
      <c r="A1792">
        <v>1135</v>
      </c>
      <c r="B1792">
        <v>1960</v>
      </c>
      <c r="C1792" t="s">
        <v>41</v>
      </c>
      <c r="D1792" t="s">
        <v>35</v>
      </c>
      <c r="E1792">
        <v>17144</v>
      </c>
      <c r="F1792">
        <v>1</v>
      </c>
      <c r="G1792">
        <v>1</v>
      </c>
      <c r="H1792" s="1">
        <v>41685</v>
      </c>
      <c r="I1792">
        <v>96</v>
      </c>
      <c r="J1792">
        <v>18</v>
      </c>
      <c r="K1792">
        <v>2</v>
      </c>
      <c r="L1792">
        <v>19</v>
      </c>
      <c r="M1792">
        <v>0</v>
      </c>
      <c r="N1792">
        <v>2</v>
      </c>
      <c r="O1792">
        <v>6</v>
      </c>
      <c r="P1792">
        <f>IF(Table13[[#This Row],[MntWines]] = 0,"",Table13[[#This Row],[MntWines]])</f>
        <v>18</v>
      </c>
      <c r="Q1792">
        <f>IF(Table13[[#This Row],[MntFruits]] = 0, "",Table13[[#This Row],[MntFruits]])</f>
        <v>2</v>
      </c>
      <c r="R1792">
        <f>IF(Table13[[#This Row],[MntMeatProducts]] = 0, "",Table13[[#This Row],[MntMeatProducts]])</f>
        <v>19</v>
      </c>
      <c r="S1792" t="str">
        <f>IF(Table13[[#This Row],[MntFishProducts]] = 0, "",Table13[[#This Row],[MntFishProducts]])</f>
        <v/>
      </c>
      <c r="T1792">
        <f>IF(Table13[[#This Row],[MntSweetProducts]] = 0, "",Table13[[#This Row],[MntSweetProducts]])</f>
        <v>2</v>
      </c>
      <c r="U1792">
        <f>IF(Table13[[#This Row],[MntGoldProds]] = 0, "",Table13[[#This Row],[MntGoldProds]])</f>
        <v>6</v>
      </c>
      <c r="V1792">
        <v>5</v>
      </c>
      <c r="W1792">
        <v>3</v>
      </c>
      <c r="X1792">
        <v>0</v>
      </c>
      <c r="Y1792">
        <v>4</v>
      </c>
      <c r="Z1792">
        <v>7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 t="s">
        <v>32</v>
      </c>
      <c r="AI1792" s="13">
        <f>SUM(Table13[[#This Row],[MntWines]:[MntGoldProds]])</f>
        <v>47</v>
      </c>
      <c r="AJ1792" s="13">
        <f>AVERAGE(Table13[[#This Row],[MntWines]:[MntGoldProds]])</f>
        <v>7.833333333333333</v>
      </c>
      <c r="AK1792">
        <f>IF(Table13[[#This Row],[Total Number of Purchases]]=0,0,Table13[[#This Row],[Total Spend]]/Table13[[#This Row],[Total Number of Purchases]])</f>
        <v>3.9166666666666665</v>
      </c>
      <c r="AM1792">
        <f>SUM(Table13[[#This Row],[NumDealsPurchases]:[NumStorePurchases]])</f>
        <v>12</v>
      </c>
      <c r="AN1792" s="14">
        <f>Snapshot_Date-Table13[[#This Row],[Dt_Customer]]</f>
        <v>231</v>
      </c>
      <c r="AP1792" s="13">
        <f>Table13[[#This Row],[NumDealsPurchases]]/Table13[[#This Row],[Total Number of Purchases]]*100</f>
        <v>41.666666666666671</v>
      </c>
      <c r="AQ1792">
        <f>6-ROUNDUP(_xlfn.PERCENTRANK.INC(Table13[Recency],Table13[[#This Row],[Recency]])*5, 0)</f>
        <v>1</v>
      </c>
      <c r="AR1792">
        <f>ROUNDUP(_xlfn.PERCENTRANK.INC(Table13[Total Number of Purchases],Table13[[#This Row],[Total Number of Purchases]])*5,0)</f>
        <v>2</v>
      </c>
      <c r="AS1792">
        <f>ROUNDUP(_xlfn.PERCENTRANK.INC(Table13[Total Spend],Table13[[#This Row],[Total Spend]])*5,0)</f>
        <v>1</v>
      </c>
      <c r="AT1792" t="str">
        <f>Table13[[#This Row],[Recency Score]]&amp;Table13[[#This Row],[Frequency Score]]&amp;Table13[[#This Row],[Monetary Score]]</f>
        <v>121</v>
      </c>
      <c r="AU1792" t="str">
        <f t="shared" si="27"/>
        <v>Lost</v>
      </c>
      <c r="AW1792" s="13">
        <f>DATEDIF(Table13[[#This Row],[Dt_Customer]], Snapshot_Date, "d")</f>
        <v>231</v>
      </c>
      <c r="AX1792" s="13">
        <f>Table13[[#This Row],[CL if today]]/365</f>
        <v>0.63287671232876708</v>
      </c>
      <c r="AY1792">
        <f>Table13[[#This Row],[Total Number of Purchases]]/Table13[[#This Row],[Corrected CL]]</f>
        <v>18.961038961038962</v>
      </c>
      <c r="AZ1792">
        <f>Table13[[#This Row],[Average Order Value (AOV)]]*Table13[[#This Row],[Freq per Year]]</f>
        <v>74.264069264069263</v>
      </c>
      <c r="BA1792">
        <f>Table13[[#This Row],[Total Spend]]/Table13[[#This Row],[Corrected CL]]</f>
        <v>74.264069264069263</v>
      </c>
      <c r="BB1792">
        <v>3955.4721030042915</v>
      </c>
      <c r="BC1792" s="1">
        <f>Table13[[#This Row],[Dt_Customer]]+Table13[[#This Row],[Recency]]</f>
        <v>41781</v>
      </c>
      <c r="BD1792" s="16" t="str">
        <f>IF(COUNTIF(A:A, A1792) &gt; 1, "Duplicate", "Unique")</f>
        <v>Unique</v>
      </c>
    </row>
    <row r="1793" spans="1:56" x14ac:dyDescent="0.3">
      <c r="A1793">
        <v>24</v>
      </c>
      <c r="B1793">
        <v>1960</v>
      </c>
      <c r="C1793" t="s">
        <v>41</v>
      </c>
      <c r="D1793" t="s">
        <v>35</v>
      </c>
      <c r="E1793">
        <v>17144</v>
      </c>
      <c r="F1793">
        <v>1</v>
      </c>
      <c r="G1793">
        <v>1</v>
      </c>
      <c r="H1793" s="1">
        <v>41685</v>
      </c>
      <c r="I1793">
        <v>96</v>
      </c>
      <c r="J1793">
        <v>18</v>
      </c>
      <c r="K1793">
        <v>2</v>
      </c>
      <c r="L1793">
        <v>19</v>
      </c>
      <c r="M1793">
        <v>0</v>
      </c>
      <c r="N1793">
        <v>2</v>
      </c>
      <c r="O1793">
        <v>6</v>
      </c>
      <c r="P1793">
        <f>IF(Table13[[#This Row],[MntWines]] = 0,"",Table13[[#This Row],[MntWines]])</f>
        <v>18</v>
      </c>
      <c r="Q1793">
        <f>IF(Table13[[#This Row],[MntFruits]] = 0, "",Table13[[#This Row],[MntFruits]])</f>
        <v>2</v>
      </c>
      <c r="R1793">
        <f>IF(Table13[[#This Row],[MntMeatProducts]] = 0, "",Table13[[#This Row],[MntMeatProducts]])</f>
        <v>19</v>
      </c>
      <c r="S1793" t="str">
        <f>IF(Table13[[#This Row],[MntFishProducts]] = 0, "",Table13[[#This Row],[MntFishProducts]])</f>
        <v/>
      </c>
      <c r="T1793">
        <f>IF(Table13[[#This Row],[MntSweetProducts]] = 0, "",Table13[[#This Row],[MntSweetProducts]])</f>
        <v>2</v>
      </c>
      <c r="U1793">
        <f>IF(Table13[[#This Row],[MntGoldProds]] = 0, "",Table13[[#This Row],[MntGoldProds]])</f>
        <v>6</v>
      </c>
      <c r="V1793">
        <v>5</v>
      </c>
      <c r="W1793">
        <v>3</v>
      </c>
      <c r="X1793">
        <v>0</v>
      </c>
      <c r="Y1793">
        <v>4</v>
      </c>
      <c r="Z1793">
        <v>7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">
        <v>43</v>
      </c>
      <c r="AI1793" s="13">
        <f>SUM(Table13[[#This Row],[MntWines]:[MntGoldProds]])</f>
        <v>47</v>
      </c>
      <c r="AJ1793" s="13">
        <f>AVERAGE(Table13[[#This Row],[MntWines]:[MntGoldProds]])</f>
        <v>7.833333333333333</v>
      </c>
      <c r="AK1793">
        <f>IF(Table13[[#This Row],[Total Number of Purchases]]=0,0,Table13[[#This Row],[Total Spend]]/Table13[[#This Row],[Total Number of Purchases]])</f>
        <v>3.9166666666666665</v>
      </c>
      <c r="AM1793">
        <f>SUM(Table13[[#This Row],[NumDealsPurchases]:[NumStorePurchases]])</f>
        <v>12</v>
      </c>
      <c r="AN1793" s="14">
        <f>Snapshot_Date-Table13[[#This Row],[Dt_Customer]]</f>
        <v>231</v>
      </c>
      <c r="AP1793" s="13">
        <f>Table13[[#This Row],[NumDealsPurchases]]/Table13[[#This Row],[Total Number of Purchases]]*100</f>
        <v>41.666666666666671</v>
      </c>
      <c r="AQ1793">
        <f>6-ROUNDUP(_xlfn.PERCENTRANK.INC(Table13[Recency],Table13[[#This Row],[Recency]])*5, 0)</f>
        <v>1</v>
      </c>
      <c r="AR1793">
        <f>ROUNDUP(_xlfn.PERCENTRANK.INC(Table13[Total Number of Purchases],Table13[[#This Row],[Total Number of Purchases]])*5,0)</f>
        <v>2</v>
      </c>
      <c r="AS1793">
        <f>ROUNDUP(_xlfn.PERCENTRANK.INC(Table13[Total Spend],Table13[[#This Row],[Total Spend]])*5,0)</f>
        <v>1</v>
      </c>
      <c r="AT1793" t="str">
        <f>Table13[[#This Row],[Recency Score]]&amp;Table13[[#This Row],[Frequency Score]]&amp;Table13[[#This Row],[Monetary Score]]</f>
        <v>121</v>
      </c>
      <c r="AU1793" t="str">
        <f t="shared" si="27"/>
        <v>Lost</v>
      </c>
      <c r="AW1793" s="13">
        <f>DATEDIF(Table13[[#This Row],[Dt_Customer]], Snapshot_Date, "d")</f>
        <v>231</v>
      </c>
      <c r="AX1793" s="13">
        <f>Table13[[#This Row],[CL if today]]/365</f>
        <v>0.63287671232876708</v>
      </c>
      <c r="AY1793">
        <f>Table13[[#This Row],[Total Number of Purchases]]/Table13[[#This Row],[Corrected CL]]</f>
        <v>18.961038961038962</v>
      </c>
      <c r="AZ1793">
        <f>Table13[[#This Row],[Average Order Value (AOV)]]*Table13[[#This Row],[Freq per Year]]</f>
        <v>74.264069264069263</v>
      </c>
      <c r="BA1793">
        <f>Table13[[#This Row],[Total Spend]]/Table13[[#This Row],[Corrected CL]]</f>
        <v>74.264069264069263</v>
      </c>
      <c r="BB1793">
        <v>3955.4721030042915</v>
      </c>
      <c r="BC1793" s="1">
        <f>Table13[[#This Row],[Dt_Customer]]+Table13[[#This Row],[Recency]]</f>
        <v>41781</v>
      </c>
      <c r="BD1793" s="16" t="str">
        <f>IF(COUNTIF(A:A, A1793) &gt; 1, "Duplicate", "Unique")</f>
        <v>Unique</v>
      </c>
    </row>
    <row r="1794" spans="1:56" x14ac:dyDescent="0.3">
      <c r="A1794">
        <v>6931</v>
      </c>
      <c r="B1794">
        <v>1967</v>
      </c>
      <c r="C1794" t="s">
        <v>28</v>
      </c>
      <c r="D1794" t="s">
        <v>29</v>
      </c>
      <c r="E1794">
        <v>76982</v>
      </c>
      <c r="F1794">
        <v>0</v>
      </c>
      <c r="G1794">
        <v>0</v>
      </c>
      <c r="H1794" s="1">
        <v>41685</v>
      </c>
      <c r="I1794">
        <v>19</v>
      </c>
      <c r="J1794">
        <v>464</v>
      </c>
      <c r="K1794">
        <v>151</v>
      </c>
      <c r="L1794">
        <v>292</v>
      </c>
      <c r="M1794">
        <v>65</v>
      </c>
      <c r="N1794">
        <v>60</v>
      </c>
      <c r="O1794">
        <v>30</v>
      </c>
      <c r="P1794">
        <f>IF(Table13[[#This Row],[MntWines]] = 0,"",Table13[[#This Row],[MntWines]])</f>
        <v>464</v>
      </c>
      <c r="Q1794">
        <f>IF(Table13[[#This Row],[MntFruits]] = 0, "",Table13[[#This Row],[MntFruits]])</f>
        <v>151</v>
      </c>
      <c r="R1794">
        <f>IF(Table13[[#This Row],[MntMeatProducts]] = 0, "",Table13[[#This Row],[MntMeatProducts]])</f>
        <v>292</v>
      </c>
      <c r="S1794">
        <f>IF(Table13[[#This Row],[MntFishProducts]] = 0, "",Table13[[#This Row],[MntFishProducts]])</f>
        <v>65</v>
      </c>
      <c r="T1794">
        <f>IF(Table13[[#This Row],[MntSweetProducts]] = 0, "",Table13[[#This Row],[MntSweetProducts]])</f>
        <v>60</v>
      </c>
      <c r="U1794">
        <f>IF(Table13[[#This Row],[MntGoldProds]] = 0, "",Table13[[#This Row],[MntGoldProds]])</f>
        <v>30</v>
      </c>
      <c r="V1794">
        <v>1</v>
      </c>
      <c r="W1794">
        <v>8</v>
      </c>
      <c r="X1794">
        <v>3</v>
      </c>
      <c r="Y1794">
        <v>4</v>
      </c>
      <c r="Z1794">
        <v>4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1</v>
      </c>
      <c r="AG1794">
        <v>0</v>
      </c>
      <c r="AH1794" t="s">
        <v>30</v>
      </c>
      <c r="AI1794" s="13">
        <f>SUM(Table13[[#This Row],[MntWines]:[MntGoldProds]])</f>
        <v>1062</v>
      </c>
      <c r="AJ1794" s="13">
        <f>AVERAGE(Table13[[#This Row],[MntWines]:[MntGoldProds]])</f>
        <v>177</v>
      </c>
      <c r="AK1794">
        <f>IF(Table13[[#This Row],[Total Number of Purchases]]=0,0,Table13[[#This Row],[Total Spend]]/Table13[[#This Row],[Total Number of Purchases]])</f>
        <v>66.375</v>
      </c>
      <c r="AM1794">
        <f>SUM(Table13[[#This Row],[NumDealsPurchases]:[NumStorePurchases]])</f>
        <v>16</v>
      </c>
      <c r="AN1794" s="14">
        <f>Snapshot_Date-Table13[[#This Row],[Dt_Customer]]</f>
        <v>231</v>
      </c>
      <c r="AP1794" s="13">
        <f>Table13[[#This Row],[NumDealsPurchases]]/Table13[[#This Row],[Total Number of Purchases]]*100</f>
        <v>6.25</v>
      </c>
      <c r="AQ1794">
        <f>6-ROUNDUP(_xlfn.PERCENTRANK.INC(Table13[Recency],Table13[[#This Row],[Recency]])*5, 0)</f>
        <v>5</v>
      </c>
      <c r="AR1794">
        <f>ROUNDUP(_xlfn.PERCENTRANK.INC(Table13[Total Number of Purchases],Table13[[#This Row],[Total Number of Purchases]])*5,0)</f>
        <v>3</v>
      </c>
      <c r="AS1794">
        <f>ROUNDUP(_xlfn.PERCENTRANK.INC(Table13[Total Spend],Table13[[#This Row],[Total Spend]])*5,0)</f>
        <v>4</v>
      </c>
      <c r="AT1794" t="str">
        <f>Table13[[#This Row],[Recency Score]]&amp;Table13[[#This Row],[Frequency Score]]&amp;Table13[[#This Row],[Monetary Score]]</f>
        <v>534</v>
      </c>
      <c r="AU1794" t="str">
        <f t="shared" ref="AU1794:AU1857" si="28">IF(AT1794="555","Champions",
IF(AND(LEFT(AT1794,1)="5", MID(AT1794,2,1)&gt;="3"),"Loyal Customers",
IF(MID(AT1794,2,1)="5","Frequent Buyers",
IF(RIGHT(AT1794,1)="5","Big Spenders",
IF(LEFT(AT1794,1)="4","Potential Loyalists",
IF(LEFT(AT1794,1)="3","Needs Attention",
IF(LEFT(AT1794,1)="2","About to Sleep",
IF(LEFT(AT1794,1)="1","Lost",
IF(LEFT(AT1794,1)&lt;="2","At Risk","Others")))))))))</f>
        <v>Loyal Customers</v>
      </c>
      <c r="AW1794" s="13">
        <f>DATEDIF(Table13[[#This Row],[Dt_Customer]], Snapshot_Date, "d")</f>
        <v>231</v>
      </c>
      <c r="AX1794" s="13">
        <f>Table13[[#This Row],[CL if today]]/365</f>
        <v>0.63287671232876708</v>
      </c>
      <c r="AY1794">
        <f>Table13[[#This Row],[Total Number of Purchases]]/Table13[[#This Row],[Corrected CL]]</f>
        <v>25.281385281385283</v>
      </c>
      <c r="AZ1794">
        <f>Table13[[#This Row],[Average Order Value (AOV)]]*Table13[[#This Row],[Freq per Year]]</f>
        <v>1678.0519480519481</v>
      </c>
      <c r="BA1794">
        <f>Table13[[#This Row],[Total Spend]]/Table13[[#This Row],[Corrected CL]]</f>
        <v>1678.0519480519481</v>
      </c>
      <c r="BB1794">
        <v>74.264069264069263</v>
      </c>
      <c r="BC1794" s="1">
        <f>Table13[[#This Row],[Dt_Customer]]+Table13[[#This Row],[Recency]]</f>
        <v>41704</v>
      </c>
      <c r="BD1794" s="16" t="str">
        <f>IF(COUNTIF(A:A, A1794) &gt; 1, "Duplicate", "Unique")</f>
        <v>Unique</v>
      </c>
    </row>
    <row r="1795" spans="1:56" x14ac:dyDescent="0.3">
      <c r="A1795">
        <v>807</v>
      </c>
      <c r="B1795">
        <v>1969</v>
      </c>
      <c r="C1795" t="s">
        <v>41</v>
      </c>
      <c r="D1795" t="s">
        <v>35</v>
      </c>
      <c r="E1795">
        <v>44602</v>
      </c>
      <c r="F1795">
        <v>1</v>
      </c>
      <c r="G1795">
        <v>1</v>
      </c>
      <c r="H1795" s="1">
        <v>41685</v>
      </c>
      <c r="I1795">
        <v>35</v>
      </c>
      <c r="J1795">
        <v>167</v>
      </c>
      <c r="K1795">
        <v>2</v>
      </c>
      <c r="L1795">
        <v>89</v>
      </c>
      <c r="M1795">
        <v>0</v>
      </c>
      <c r="N1795">
        <v>0</v>
      </c>
      <c r="O1795">
        <v>34</v>
      </c>
      <c r="P1795">
        <f>IF(Table13[[#This Row],[MntWines]] = 0,"",Table13[[#This Row],[MntWines]])</f>
        <v>167</v>
      </c>
      <c r="Q1795">
        <f>IF(Table13[[#This Row],[MntFruits]] = 0, "",Table13[[#This Row],[MntFruits]])</f>
        <v>2</v>
      </c>
      <c r="R1795">
        <f>IF(Table13[[#This Row],[MntMeatProducts]] = 0, "",Table13[[#This Row],[MntMeatProducts]])</f>
        <v>89</v>
      </c>
      <c r="S1795" t="str">
        <f>IF(Table13[[#This Row],[MntFishProducts]] = 0, "",Table13[[#This Row],[MntFishProducts]])</f>
        <v/>
      </c>
      <c r="T1795" t="str">
        <f>IF(Table13[[#This Row],[MntSweetProducts]] = 0, "",Table13[[#This Row],[MntSweetProducts]])</f>
        <v/>
      </c>
      <c r="U1795">
        <f>IF(Table13[[#This Row],[MntGoldProds]] = 0, "",Table13[[#This Row],[MntGoldProds]])</f>
        <v>34</v>
      </c>
      <c r="V1795">
        <v>6</v>
      </c>
      <c r="W1795">
        <v>6</v>
      </c>
      <c r="X1795">
        <v>1</v>
      </c>
      <c r="Y1795">
        <v>4</v>
      </c>
      <c r="Z1795">
        <v>8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s">
        <v>40</v>
      </c>
      <c r="AI1795" s="13">
        <f>SUM(Table13[[#This Row],[MntWines]:[MntGoldProds]])</f>
        <v>292</v>
      </c>
      <c r="AJ1795" s="13">
        <f>AVERAGE(Table13[[#This Row],[MntWines]:[MntGoldProds]])</f>
        <v>48.666666666666664</v>
      </c>
      <c r="AK1795">
        <f>IF(Table13[[#This Row],[Total Number of Purchases]]=0,0,Table13[[#This Row],[Total Spend]]/Table13[[#This Row],[Total Number of Purchases]])</f>
        <v>17.176470588235293</v>
      </c>
      <c r="AM1795">
        <f>SUM(Table13[[#This Row],[NumDealsPurchases]:[NumStorePurchases]])</f>
        <v>17</v>
      </c>
      <c r="AN1795" s="14">
        <f>Snapshot_Date-Table13[[#This Row],[Dt_Customer]]</f>
        <v>231</v>
      </c>
      <c r="AP1795" s="13">
        <f>Table13[[#This Row],[NumDealsPurchases]]/Table13[[#This Row],[Total Number of Purchases]]*100</f>
        <v>35.294117647058826</v>
      </c>
      <c r="AQ1795">
        <f>6-ROUNDUP(_xlfn.PERCENTRANK.INC(Table13[Recency],Table13[[#This Row],[Recency]])*5, 0)</f>
        <v>4</v>
      </c>
      <c r="AR1795">
        <f>ROUNDUP(_xlfn.PERCENTRANK.INC(Table13[Total Number of Purchases],Table13[[#This Row],[Total Number of Purchases]])*5,0)</f>
        <v>3</v>
      </c>
      <c r="AS1795">
        <f>ROUNDUP(_xlfn.PERCENTRANK.INC(Table13[Total Spend],Table13[[#This Row],[Total Spend]])*5,0)</f>
        <v>3</v>
      </c>
      <c r="AT1795" t="str">
        <f>Table13[[#This Row],[Recency Score]]&amp;Table13[[#This Row],[Frequency Score]]&amp;Table13[[#This Row],[Monetary Score]]</f>
        <v>433</v>
      </c>
      <c r="AU1795" t="str">
        <f t="shared" si="28"/>
        <v>Potential Loyalists</v>
      </c>
      <c r="AW1795" s="13">
        <f>DATEDIF(Table13[[#This Row],[Dt_Customer]], Snapshot_Date, "d")</f>
        <v>231</v>
      </c>
      <c r="AX1795" s="13">
        <f>Table13[[#This Row],[CL if today]]/365</f>
        <v>0.63287671232876708</v>
      </c>
      <c r="AY1795">
        <f>Table13[[#This Row],[Total Number of Purchases]]/Table13[[#This Row],[Corrected CL]]</f>
        <v>26.861471861471863</v>
      </c>
      <c r="AZ1795">
        <f>Table13[[#This Row],[Average Order Value (AOV)]]*Table13[[#This Row],[Freq per Year]]</f>
        <v>461.38528138528136</v>
      </c>
      <c r="BA1795">
        <f>Table13[[#This Row],[Total Spend]]/Table13[[#This Row],[Corrected CL]]</f>
        <v>461.38528138528142</v>
      </c>
      <c r="BB1795">
        <v>2167.9741379310344</v>
      </c>
      <c r="BC1795" s="1">
        <f>Table13[[#This Row],[Dt_Customer]]+Table13[[#This Row],[Recency]]</f>
        <v>41720</v>
      </c>
      <c r="BD1795" s="16" t="str">
        <f>IF(COUNTIF(A:A, A1795) &gt; 1, "Duplicate", "Unique")</f>
        <v>Unique</v>
      </c>
    </row>
    <row r="1796" spans="1:56" x14ac:dyDescent="0.3">
      <c r="A1796">
        <v>8955</v>
      </c>
      <c r="B1796">
        <v>1957</v>
      </c>
      <c r="C1796" t="s">
        <v>37</v>
      </c>
      <c r="D1796" t="s">
        <v>35</v>
      </c>
      <c r="E1796">
        <v>40451</v>
      </c>
      <c r="F1796">
        <v>0</v>
      </c>
      <c r="G1796">
        <v>2</v>
      </c>
      <c r="H1796" s="1">
        <v>41686</v>
      </c>
      <c r="I1796">
        <v>54</v>
      </c>
      <c r="J1796">
        <v>35</v>
      </c>
      <c r="K1796">
        <v>0</v>
      </c>
      <c r="L1796">
        <v>4</v>
      </c>
      <c r="M1796">
        <v>0</v>
      </c>
      <c r="N1796">
        <v>0</v>
      </c>
      <c r="O1796">
        <v>10</v>
      </c>
      <c r="P1796">
        <f>IF(Table13[[#This Row],[MntWines]] = 0,"",Table13[[#This Row],[MntWines]])</f>
        <v>35</v>
      </c>
      <c r="Q1796" t="str">
        <f>IF(Table13[[#This Row],[MntFruits]] = 0, "",Table13[[#This Row],[MntFruits]])</f>
        <v/>
      </c>
      <c r="R1796">
        <f>IF(Table13[[#This Row],[MntMeatProducts]] = 0, "",Table13[[#This Row],[MntMeatProducts]])</f>
        <v>4</v>
      </c>
      <c r="S1796" t="str">
        <f>IF(Table13[[#This Row],[MntFishProducts]] = 0, "",Table13[[#This Row],[MntFishProducts]])</f>
        <v/>
      </c>
      <c r="T1796" t="str">
        <f>IF(Table13[[#This Row],[MntSweetProducts]] = 0, "",Table13[[#This Row],[MntSweetProducts]])</f>
        <v/>
      </c>
      <c r="U1796">
        <f>IF(Table13[[#This Row],[MntGoldProds]] = 0, "",Table13[[#This Row],[MntGoldProds]])</f>
        <v>10</v>
      </c>
      <c r="V1796">
        <v>1</v>
      </c>
      <c r="W1796">
        <v>1</v>
      </c>
      <c r="X1796">
        <v>1</v>
      </c>
      <c r="Y1796">
        <v>2</v>
      </c>
      <c r="Z1796">
        <v>5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 t="s">
        <v>30</v>
      </c>
      <c r="AI1796" s="13">
        <f>SUM(Table13[[#This Row],[MntWines]:[MntGoldProds]])</f>
        <v>49</v>
      </c>
      <c r="AJ1796" s="13">
        <f>AVERAGE(Table13[[#This Row],[MntWines]:[MntGoldProds]])</f>
        <v>8.1666666666666661</v>
      </c>
      <c r="AK1796">
        <f>IF(Table13[[#This Row],[Total Number of Purchases]]=0,0,Table13[[#This Row],[Total Spend]]/Table13[[#This Row],[Total Number of Purchases]])</f>
        <v>9.8000000000000007</v>
      </c>
      <c r="AM1796">
        <f>SUM(Table13[[#This Row],[NumDealsPurchases]:[NumStorePurchases]])</f>
        <v>5</v>
      </c>
      <c r="AN1796" s="14">
        <f>Snapshot_Date-Table13[[#This Row],[Dt_Customer]]</f>
        <v>230</v>
      </c>
      <c r="AP1796" s="13">
        <f>Table13[[#This Row],[NumDealsPurchases]]/Table13[[#This Row],[Total Number of Purchases]]*100</f>
        <v>20</v>
      </c>
      <c r="AQ1796">
        <f>6-ROUNDUP(_xlfn.PERCENTRANK.INC(Table13[Recency],Table13[[#This Row],[Recency]])*5, 0)</f>
        <v>3</v>
      </c>
      <c r="AR1796">
        <f>ROUNDUP(_xlfn.PERCENTRANK.INC(Table13[Total Number of Purchases],Table13[[#This Row],[Total Number of Purchases]])*5,0)</f>
        <v>1</v>
      </c>
      <c r="AS1796">
        <f>ROUNDUP(_xlfn.PERCENTRANK.INC(Table13[Total Spend],Table13[[#This Row],[Total Spend]])*5,0)</f>
        <v>1</v>
      </c>
      <c r="AT1796" t="str">
        <f>Table13[[#This Row],[Recency Score]]&amp;Table13[[#This Row],[Frequency Score]]&amp;Table13[[#This Row],[Monetary Score]]</f>
        <v>311</v>
      </c>
      <c r="AU1796" t="str">
        <f t="shared" si="28"/>
        <v>Needs Attention</v>
      </c>
      <c r="AW1796" s="13">
        <f>DATEDIF(Table13[[#This Row],[Dt_Customer]], Snapshot_Date, "d")</f>
        <v>230</v>
      </c>
      <c r="AX1796" s="13">
        <f>Table13[[#This Row],[CL if today]]/365</f>
        <v>0.63013698630136983</v>
      </c>
      <c r="AY1796">
        <f>Table13[[#This Row],[Total Number of Purchases]]/Table13[[#This Row],[Corrected CL]]</f>
        <v>7.9347826086956523</v>
      </c>
      <c r="AZ1796">
        <f>Table13[[#This Row],[Average Order Value (AOV)]]*Table13[[#This Row],[Freq per Year]]</f>
        <v>77.760869565217405</v>
      </c>
      <c r="BA1796">
        <f>Table13[[#This Row],[Total Spend]]/Table13[[#This Row],[Corrected CL]]</f>
        <v>77.760869565217391</v>
      </c>
      <c r="BB1796">
        <v>66.652173913043484</v>
      </c>
      <c r="BC1796" s="1">
        <f>Table13[[#This Row],[Dt_Customer]]+Table13[[#This Row],[Recency]]</f>
        <v>41740</v>
      </c>
      <c r="BD1796" s="16" t="str">
        <f>IF(COUNTIF(A:A, A1796) &gt; 1, "Duplicate", "Unique")</f>
        <v>Unique</v>
      </c>
    </row>
    <row r="1797" spans="1:56" x14ac:dyDescent="0.3">
      <c r="A1797">
        <v>5229</v>
      </c>
      <c r="B1797">
        <v>1969</v>
      </c>
      <c r="C1797" t="s">
        <v>37</v>
      </c>
      <c r="D1797" t="s">
        <v>35</v>
      </c>
      <c r="E1797">
        <v>54132</v>
      </c>
      <c r="F1797">
        <v>0</v>
      </c>
      <c r="G1797">
        <v>1</v>
      </c>
      <c r="H1797" s="1">
        <v>41686</v>
      </c>
      <c r="I1797">
        <v>81</v>
      </c>
      <c r="J1797">
        <v>30</v>
      </c>
      <c r="K1797">
        <v>1</v>
      </c>
      <c r="L1797">
        <v>8</v>
      </c>
      <c r="M1797">
        <v>0</v>
      </c>
      <c r="N1797">
        <v>0</v>
      </c>
      <c r="O1797">
        <v>3</v>
      </c>
      <c r="P1797">
        <f>IF(Table13[[#This Row],[MntWines]] = 0,"",Table13[[#This Row],[MntWines]])</f>
        <v>30</v>
      </c>
      <c r="Q1797">
        <f>IF(Table13[[#This Row],[MntFruits]] = 0, "",Table13[[#This Row],[MntFruits]])</f>
        <v>1</v>
      </c>
      <c r="R1797">
        <f>IF(Table13[[#This Row],[MntMeatProducts]] = 0, "",Table13[[#This Row],[MntMeatProducts]])</f>
        <v>8</v>
      </c>
      <c r="S1797" t="str">
        <f>IF(Table13[[#This Row],[MntFishProducts]] = 0, "",Table13[[#This Row],[MntFishProducts]])</f>
        <v/>
      </c>
      <c r="T1797" t="str">
        <f>IF(Table13[[#This Row],[MntSweetProducts]] = 0, "",Table13[[#This Row],[MntSweetProducts]])</f>
        <v/>
      </c>
      <c r="U1797">
        <f>IF(Table13[[#This Row],[MntGoldProds]] = 0, "",Table13[[#This Row],[MntGoldProds]])</f>
        <v>3</v>
      </c>
      <c r="V1797">
        <v>1</v>
      </c>
      <c r="W1797">
        <v>1</v>
      </c>
      <c r="X1797">
        <v>0</v>
      </c>
      <c r="Y1797">
        <v>3</v>
      </c>
      <c r="Z1797">
        <v>7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 t="s">
        <v>39</v>
      </c>
      <c r="AI1797" s="13">
        <f>SUM(Table13[[#This Row],[MntWines]:[MntGoldProds]])</f>
        <v>42</v>
      </c>
      <c r="AJ1797" s="13">
        <f>AVERAGE(Table13[[#This Row],[MntWines]:[MntGoldProds]])</f>
        <v>7</v>
      </c>
      <c r="AK1797">
        <f>IF(Table13[[#This Row],[Total Number of Purchases]]=0,0,Table13[[#This Row],[Total Spend]]/Table13[[#This Row],[Total Number of Purchases]])</f>
        <v>8.4</v>
      </c>
      <c r="AM1797">
        <f>SUM(Table13[[#This Row],[NumDealsPurchases]:[NumStorePurchases]])</f>
        <v>5</v>
      </c>
      <c r="AN1797" s="14">
        <f>Snapshot_Date-Table13[[#This Row],[Dt_Customer]]</f>
        <v>230</v>
      </c>
      <c r="AP1797" s="13">
        <f>Table13[[#This Row],[NumDealsPurchases]]/Table13[[#This Row],[Total Number of Purchases]]*100</f>
        <v>20</v>
      </c>
      <c r="AQ1797">
        <f>6-ROUNDUP(_xlfn.PERCENTRANK.INC(Table13[Recency],Table13[[#This Row],[Recency]])*5, 0)</f>
        <v>1</v>
      </c>
      <c r="AR1797">
        <f>ROUNDUP(_xlfn.PERCENTRANK.INC(Table13[Total Number of Purchases],Table13[[#This Row],[Total Number of Purchases]])*5,0)</f>
        <v>1</v>
      </c>
      <c r="AS1797">
        <f>ROUNDUP(_xlfn.PERCENTRANK.INC(Table13[Total Spend],Table13[[#This Row],[Total Spend]])*5,0)</f>
        <v>1</v>
      </c>
      <c r="AT1797" t="str">
        <f>Table13[[#This Row],[Recency Score]]&amp;Table13[[#This Row],[Frequency Score]]&amp;Table13[[#This Row],[Monetary Score]]</f>
        <v>111</v>
      </c>
      <c r="AU1797" t="str">
        <f t="shared" si="28"/>
        <v>Lost</v>
      </c>
      <c r="AW1797" s="13">
        <f>DATEDIF(Table13[[#This Row],[Dt_Customer]], Snapshot_Date, "d")</f>
        <v>230</v>
      </c>
      <c r="AX1797" s="13">
        <f>Table13[[#This Row],[CL if today]]/365</f>
        <v>0.63013698630136983</v>
      </c>
      <c r="AY1797">
        <f>Table13[[#This Row],[Total Number of Purchases]]/Table13[[#This Row],[Corrected CL]]</f>
        <v>7.9347826086956523</v>
      </c>
      <c r="AZ1797">
        <f>Table13[[#This Row],[Average Order Value (AOV)]]*Table13[[#This Row],[Freq per Year]]</f>
        <v>66.652173913043484</v>
      </c>
      <c r="BA1797">
        <f>Table13[[#This Row],[Total Spend]]/Table13[[#This Row],[Corrected CL]]</f>
        <v>66.652173913043484</v>
      </c>
      <c r="BB1797">
        <v>461.38528138528142</v>
      </c>
      <c r="BC1797" s="1">
        <f>Table13[[#This Row],[Dt_Customer]]+Table13[[#This Row],[Recency]]</f>
        <v>41767</v>
      </c>
      <c r="BD1797" s="16" t="str">
        <f>IF(COUNTIF(A:A, A1797) &gt; 1, "Duplicate", "Unique")</f>
        <v>Unique</v>
      </c>
    </row>
    <row r="1798" spans="1:56" x14ac:dyDescent="0.3">
      <c r="A1798">
        <v>1328</v>
      </c>
      <c r="B1798">
        <v>1982</v>
      </c>
      <c r="C1798" t="s">
        <v>38</v>
      </c>
      <c r="D1798" t="s">
        <v>33</v>
      </c>
      <c r="E1798">
        <v>57937</v>
      </c>
      <c r="F1798">
        <v>0</v>
      </c>
      <c r="G1798">
        <v>1</v>
      </c>
      <c r="H1798" s="1">
        <v>41686</v>
      </c>
      <c r="I1798">
        <v>56</v>
      </c>
      <c r="J1798">
        <v>261</v>
      </c>
      <c r="K1798">
        <v>42</v>
      </c>
      <c r="L1798">
        <v>144</v>
      </c>
      <c r="M1798">
        <v>55</v>
      </c>
      <c r="N1798">
        <v>48</v>
      </c>
      <c r="O1798">
        <v>133</v>
      </c>
      <c r="P1798">
        <f>IF(Table13[[#This Row],[MntWines]] = 0,"",Table13[[#This Row],[MntWines]])</f>
        <v>261</v>
      </c>
      <c r="Q1798">
        <f>IF(Table13[[#This Row],[MntFruits]] = 0, "",Table13[[#This Row],[MntFruits]])</f>
        <v>42</v>
      </c>
      <c r="R1798">
        <f>IF(Table13[[#This Row],[MntMeatProducts]] = 0, "",Table13[[#This Row],[MntMeatProducts]])</f>
        <v>144</v>
      </c>
      <c r="S1798">
        <f>IF(Table13[[#This Row],[MntFishProducts]] = 0, "",Table13[[#This Row],[MntFishProducts]])</f>
        <v>55</v>
      </c>
      <c r="T1798">
        <f>IF(Table13[[#This Row],[MntSweetProducts]] = 0, "",Table13[[#This Row],[MntSweetProducts]])</f>
        <v>48</v>
      </c>
      <c r="U1798">
        <f>IF(Table13[[#This Row],[MntGoldProds]] = 0, "",Table13[[#This Row],[MntGoldProds]])</f>
        <v>133</v>
      </c>
      <c r="V1798">
        <v>3</v>
      </c>
      <c r="W1798">
        <v>4</v>
      </c>
      <c r="X1798">
        <v>4</v>
      </c>
      <c r="Y1798">
        <v>9</v>
      </c>
      <c r="Z1798">
        <v>3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43</v>
      </c>
      <c r="AI1798" s="13">
        <f>SUM(Table13[[#This Row],[MntWines]:[MntGoldProds]])</f>
        <v>683</v>
      </c>
      <c r="AJ1798" s="13">
        <f>AVERAGE(Table13[[#This Row],[MntWines]:[MntGoldProds]])</f>
        <v>113.83333333333333</v>
      </c>
      <c r="AK1798">
        <f>IF(Table13[[#This Row],[Total Number of Purchases]]=0,0,Table13[[#This Row],[Total Spend]]/Table13[[#This Row],[Total Number of Purchases]])</f>
        <v>34.15</v>
      </c>
      <c r="AM1798">
        <f>SUM(Table13[[#This Row],[NumDealsPurchases]:[NumStorePurchases]])</f>
        <v>20</v>
      </c>
      <c r="AN1798" s="14">
        <f>Snapshot_Date-Table13[[#This Row],[Dt_Customer]]</f>
        <v>230</v>
      </c>
      <c r="AP1798" s="13">
        <f>Table13[[#This Row],[NumDealsPurchases]]/Table13[[#This Row],[Total Number of Purchases]]*100</f>
        <v>15</v>
      </c>
      <c r="AQ1798">
        <f>6-ROUNDUP(_xlfn.PERCENTRANK.INC(Table13[Recency],Table13[[#This Row],[Recency]])*5, 0)</f>
        <v>3</v>
      </c>
      <c r="AR1798">
        <f>ROUNDUP(_xlfn.PERCENTRANK.INC(Table13[Total Number of Purchases],Table13[[#This Row],[Total Number of Purchases]])*5,0)</f>
        <v>4</v>
      </c>
      <c r="AS1798">
        <f>ROUNDUP(_xlfn.PERCENTRANK.INC(Table13[Total Spend],Table13[[#This Row],[Total Spend]])*5,0)</f>
        <v>4</v>
      </c>
      <c r="AT1798" t="str">
        <f>Table13[[#This Row],[Recency Score]]&amp;Table13[[#This Row],[Frequency Score]]&amp;Table13[[#This Row],[Monetary Score]]</f>
        <v>344</v>
      </c>
      <c r="AU1798" t="str">
        <f t="shared" si="28"/>
        <v>Needs Attention</v>
      </c>
      <c r="AW1798" s="13">
        <f>DATEDIF(Table13[[#This Row],[Dt_Customer]], Snapshot_Date, "d")</f>
        <v>230</v>
      </c>
      <c r="AX1798" s="13">
        <f>Table13[[#This Row],[CL if today]]/365</f>
        <v>0.63013698630136983</v>
      </c>
      <c r="AY1798">
        <f>Table13[[#This Row],[Total Number of Purchases]]/Table13[[#This Row],[Corrected CL]]</f>
        <v>31.739130434782609</v>
      </c>
      <c r="AZ1798">
        <f>Table13[[#This Row],[Average Order Value (AOV)]]*Table13[[#This Row],[Freq per Year]]</f>
        <v>1083.891304347826</v>
      </c>
      <c r="BA1798">
        <f>Table13[[#This Row],[Total Spend]]/Table13[[#This Row],[Corrected CL]]</f>
        <v>1083.8913043478262</v>
      </c>
      <c r="BB1798">
        <v>1678.0519480519481</v>
      </c>
      <c r="BC1798" s="1">
        <f>Table13[[#This Row],[Dt_Customer]]+Table13[[#This Row],[Recency]]</f>
        <v>41742</v>
      </c>
      <c r="BD1798" s="16" t="str">
        <f>IF(COUNTIF(A:A, A1798) &gt; 1, "Duplicate", "Unique")</f>
        <v>Unique</v>
      </c>
    </row>
    <row r="1799" spans="1:56" x14ac:dyDescent="0.3">
      <c r="A1799">
        <v>3726</v>
      </c>
      <c r="B1799">
        <v>1986</v>
      </c>
      <c r="C1799" t="s">
        <v>37</v>
      </c>
      <c r="D1799" t="s">
        <v>35</v>
      </c>
      <c r="E1799">
        <v>34320</v>
      </c>
      <c r="F1799">
        <v>1</v>
      </c>
      <c r="G1799">
        <v>0</v>
      </c>
      <c r="H1799" s="1">
        <v>41686</v>
      </c>
      <c r="I1799">
        <v>66</v>
      </c>
      <c r="J1799">
        <v>4</v>
      </c>
      <c r="K1799">
        <v>1</v>
      </c>
      <c r="L1799">
        <v>9</v>
      </c>
      <c r="M1799">
        <v>3</v>
      </c>
      <c r="N1799">
        <v>0</v>
      </c>
      <c r="O1799">
        <v>0</v>
      </c>
      <c r="P1799">
        <f>IF(Table13[[#This Row],[MntWines]] = 0,"",Table13[[#This Row],[MntWines]])</f>
        <v>4</v>
      </c>
      <c r="Q1799">
        <f>IF(Table13[[#This Row],[MntFruits]] = 0, "",Table13[[#This Row],[MntFruits]])</f>
        <v>1</v>
      </c>
      <c r="R1799">
        <f>IF(Table13[[#This Row],[MntMeatProducts]] = 0, "",Table13[[#This Row],[MntMeatProducts]])</f>
        <v>9</v>
      </c>
      <c r="S1799">
        <f>IF(Table13[[#This Row],[MntFishProducts]] = 0, "",Table13[[#This Row],[MntFishProducts]])</f>
        <v>3</v>
      </c>
      <c r="T1799" t="str">
        <f>IF(Table13[[#This Row],[MntSweetProducts]] = 0, "",Table13[[#This Row],[MntSweetProducts]])</f>
        <v/>
      </c>
      <c r="U1799" t="str">
        <f>IF(Table13[[#This Row],[MntGoldProds]] = 0, "",Table13[[#This Row],[MntGoldProds]])</f>
        <v/>
      </c>
      <c r="V1799">
        <v>1</v>
      </c>
      <c r="W1799">
        <v>1</v>
      </c>
      <c r="X1799">
        <v>0</v>
      </c>
      <c r="Y1799">
        <v>2</v>
      </c>
      <c r="Z1799">
        <v>8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 t="s">
        <v>43</v>
      </c>
      <c r="AI1799" s="13">
        <f>SUM(Table13[[#This Row],[MntWines]:[MntGoldProds]])</f>
        <v>17</v>
      </c>
      <c r="AJ1799" s="13">
        <f>AVERAGE(Table13[[#This Row],[MntWines]:[MntGoldProds]])</f>
        <v>2.8333333333333335</v>
      </c>
      <c r="AK1799">
        <f>IF(Table13[[#This Row],[Total Number of Purchases]]=0,0,Table13[[#This Row],[Total Spend]]/Table13[[#This Row],[Total Number of Purchases]])</f>
        <v>4.25</v>
      </c>
      <c r="AM1799">
        <f>SUM(Table13[[#This Row],[NumDealsPurchases]:[NumStorePurchases]])</f>
        <v>4</v>
      </c>
      <c r="AN1799" s="14">
        <f>Snapshot_Date-Table13[[#This Row],[Dt_Customer]]</f>
        <v>230</v>
      </c>
      <c r="AP1799" s="13">
        <f>Table13[[#This Row],[NumDealsPurchases]]/Table13[[#This Row],[Total Number of Purchases]]*100</f>
        <v>25</v>
      </c>
      <c r="AQ1799">
        <f>6-ROUNDUP(_xlfn.PERCENTRANK.INC(Table13[Recency],Table13[[#This Row],[Recency]])*5, 0)</f>
        <v>2</v>
      </c>
      <c r="AR1799">
        <f>ROUNDUP(_xlfn.PERCENTRANK.INC(Table13[Total Number of Purchases],Table13[[#This Row],[Total Number of Purchases]])*5,0)</f>
        <v>1</v>
      </c>
      <c r="AS1799">
        <f>ROUNDUP(_xlfn.PERCENTRANK.INC(Table13[Total Spend],Table13[[#This Row],[Total Spend]])*5,0)</f>
        <v>1</v>
      </c>
      <c r="AT1799" t="str">
        <f>Table13[[#This Row],[Recency Score]]&amp;Table13[[#This Row],[Frequency Score]]&amp;Table13[[#This Row],[Monetary Score]]</f>
        <v>211</v>
      </c>
      <c r="AU1799" t="str">
        <f t="shared" si="28"/>
        <v>About to Sleep</v>
      </c>
      <c r="AW1799" s="13">
        <f>DATEDIF(Table13[[#This Row],[Dt_Customer]], Snapshot_Date, "d")</f>
        <v>230</v>
      </c>
      <c r="AX1799" s="13">
        <f>Table13[[#This Row],[CL if today]]/365</f>
        <v>0.63013698630136983</v>
      </c>
      <c r="AY1799">
        <f>Table13[[#This Row],[Total Number of Purchases]]/Table13[[#This Row],[Corrected CL]]</f>
        <v>6.3478260869565224</v>
      </c>
      <c r="AZ1799">
        <f>Table13[[#This Row],[Average Order Value (AOV)]]*Table13[[#This Row],[Freq per Year]]</f>
        <v>26.978260869565219</v>
      </c>
      <c r="BA1799">
        <f>Table13[[#This Row],[Total Spend]]/Table13[[#This Row],[Corrected CL]]</f>
        <v>26.978260869565219</v>
      </c>
      <c r="BB1799">
        <v>146.94805194805195</v>
      </c>
      <c r="BC1799" s="1">
        <f>Table13[[#This Row],[Dt_Customer]]+Table13[[#This Row],[Recency]]</f>
        <v>41752</v>
      </c>
      <c r="BD1799" s="16" t="str">
        <f>IF(COUNTIF(A:A, A1799) &gt; 1, "Duplicate", "Unique")</f>
        <v>Unique</v>
      </c>
    </row>
    <row r="1800" spans="1:56" x14ac:dyDescent="0.3">
      <c r="A1800">
        <v>3515</v>
      </c>
      <c r="B1800">
        <v>1952</v>
      </c>
      <c r="C1800" t="s">
        <v>28</v>
      </c>
      <c r="D1800" t="s">
        <v>31</v>
      </c>
      <c r="E1800">
        <v>62307</v>
      </c>
      <c r="F1800">
        <v>0</v>
      </c>
      <c r="G1800">
        <v>1</v>
      </c>
      <c r="H1800" s="1">
        <v>41687</v>
      </c>
      <c r="I1800">
        <v>94</v>
      </c>
      <c r="J1800">
        <v>87</v>
      </c>
      <c r="K1800">
        <v>13</v>
      </c>
      <c r="L1800">
        <v>34</v>
      </c>
      <c r="M1800">
        <v>10</v>
      </c>
      <c r="N1800">
        <v>6</v>
      </c>
      <c r="O1800">
        <v>10</v>
      </c>
      <c r="P1800">
        <f>IF(Table13[[#This Row],[MntWines]] = 0,"",Table13[[#This Row],[MntWines]])</f>
        <v>87</v>
      </c>
      <c r="Q1800">
        <f>IF(Table13[[#This Row],[MntFruits]] = 0, "",Table13[[#This Row],[MntFruits]])</f>
        <v>13</v>
      </c>
      <c r="R1800">
        <f>IF(Table13[[#This Row],[MntMeatProducts]] = 0, "",Table13[[#This Row],[MntMeatProducts]])</f>
        <v>34</v>
      </c>
      <c r="S1800">
        <f>IF(Table13[[#This Row],[MntFishProducts]] = 0, "",Table13[[#This Row],[MntFishProducts]])</f>
        <v>10</v>
      </c>
      <c r="T1800">
        <f>IF(Table13[[#This Row],[MntSweetProducts]] = 0, "",Table13[[#This Row],[MntSweetProducts]])</f>
        <v>6</v>
      </c>
      <c r="U1800">
        <f>IF(Table13[[#This Row],[MntGoldProds]] = 0, "",Table13[[#This Row],[MntGoldProds]])</f>
        <v>10</v>
      </c>
      <c r="V1800">
        <v>1</v>
      </c>
      <c r="W1800">
        <v>4</v>
      </c>
      <c r="X1800">
        <v>0</v>
      </c>
      <c r="Y1800">
        <v>4</v>
      </c>
      <c r="Z1800">
        <v>5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 t="s">
        <v>30</v>
      </c>
      <c r="AI1800" s="13">
        <f>SUM(Table13[[#This Row],[MntWines]:[MntGoldProds]])</f>
        <v>160</v>
      </c>
      <c r="AJ1800" s="13">
        <f>AVERAGE(Table13[[#This Row],[MntWines]:[MntGoldProds]])</f>
        <v>26.666666666666668</v>
      </c>
      <c r="AK1800">
        <f>IF(Table13[[#This Row],[Total Number of Purchases]]=0,0,Table13[[#This Row],[Total Spend]]/Table13[[#This Row],[Total Number of Purchases]])</f>
        <v>17.777777777777779</v>
      </c>
      <c r="AM1800">
        <f>SUM(Table13[[#This Row],[NumDealsPurchases]:[NumStorePurchases]])</f>
        <v>9</v>
      </c>
      <c r="AN1800" s="14">
        <f>Snapshot_Date-Table13[[#This Row],[Dt_Customer]]</f>
        <v>229</v>
      </c>
      <c r="AP1800" s="13">
        <f>Table13[[#This Row],[NumDealsPurchases]]/Table13[[#This Row],[Total Number of Purchases]]*100</f>
        <v>11.111111111111111</v>
      </c>
      <c r="AQ1800">
        <f>6-ROUNDUP(_xlfn.PERCENTRANK.INC(Table13[Recency],Table13[[#This Row],[Recency]])*5, 0)</f>
        <v>1</v>
      </c>
      <c r="AR1800">
        <f>ROUNDUP(_xlfn.PERCENTRANK.INC(Table13[Total Number of Purchases],Table13[[#This Row],[Total Number of Purchases]])*5,0)</f>
        <v>2</v>
      </c>
      <c r="AS1800">
        <f>ROUNDUP(_xlfn.PERCENTRANK.INC(Table13[Total Spend],Table13[[#This Row],[Total Spend]])*5,0)</f>
        <v>2</v>
      </c>
      <c r="AT1800" t="str">
        <f>Table13[[#This Row],[Recency Score]]&amp;Table13[[#This Row],[Frequency Score]]&amp;Table13[[#This Row],[Monetary Score]]</f>
        <v>122</v>
      </c>
      <c r="AU1800" t="str">
        <f t="shared" si="28"/>
        <v>Lost</v>
      </c>
      <c r="AW1800" s="13">
        <f>DATEDIF(Table13[[#This Row],[Dt_Customer]], Snapshot_Date, "d")</f>
        <v>229</v>
      </c>
      <c r="AX1800" s="13">
        <f>Table13[[#This Row],[CL if today]]/365</f>
        <v>0.62739726027397258</v>
      </c>
      <c r="AY1800">
        <f>Table13[[#This Row],[Total Number of Purchases]]/Table13[[#This Row],[Corrected CL]]</f>
        <v>14.344978165938866</v>
      </c>
      <c r="AZ1800">
        <f>Table13[[#This Row],[Average Order Value (AOV)]]*Table13[[#This Row],[Freq per Year]]</f>
        <v>255.02183406113539</v>
      </c>
      <c r="BA1800">
        <f>Table13[[#This Row],[Total Spend]]/Table13[[#This Row],[Corrected CL]]</f>
        <v>255.02183406113539</v>
      </c>
      <c r="BB1800">
        <v>26.978260869565219</v>
      </c>
      <c r="BC1800" s="1">
        <f>Table13[[#This Row],[Dt_Customer]]+Table13[[#This Row],[Recency]]</f>
        <v>41781</v>
      </c>
      <c r="BD1800" s="16" t="str">
        <f>IF(COUNTIF(A:A, A1800) &gt; 1, "Duplicate", "Unique")</f>
        <v>Unique</v>
      </c>
    </row>
    <row r="1801" spans="1:56" x14ac:dyDescent="0.3">
      <c r="A1801">
        <v>4248</v>
      </c>
      <c r="B1801">
        <v>1960</v>
      </c>
      <c r="C1801" t="s">
        <v>41</v>
      </c>
      <c r="D1801" t="s">
        <v>31</v>
      </c>
      <c r="E1801">
        <v>98777</v>
      </c>
      <c r="F1801">
        <v>0</v>
      </c>
      <c r="G1801">
        <v>0</v>
      </c>
      <c r="H1801" s="1">
        <v>41687</v>
      </c>
      <c r="I1801">
        <v>23</v>
      </c>
      <c r="J1801">
        <v>1000</v>
      </c>
      <c r="K1801">
        <v>19</v>
      </c>
      <c r="L1801">
        <v>711</v>
      </c>
      <c r="M1801">
        <v>125</v>
      </c>
      <c r="N1801">
        <v>115</v>
      </c>
      <c r="O1801">
        <v>38</v>
      </c>
      <c r="P1801">
        <f>IF(Table13[[#This Row],[MntWines]] = 0,"",Table13[[#This Row],[MntWines]])</f>
        <v>1000</v>
      </c>
      <c r="Q1801">
        <f>IF(Table13[[#This Row],[MntFruits]] = 0, "",Table13[[#This Row],[MntFruits]])</f>
        <v>19</v>
      </c>
      <c r="R1801">
        <f>IF(Table13[[#This Row],[MntMeatProducts]] = 0, "",Table13[[#This Row],[MntMeatProducts]])</f>
        <v>711</v>
      </c>
      <c r="S1801">
        <f>IF(Table13[[#This Row],[MntFishProducts]] = 0, "",Table13[[#This Row],[MntFishProducts]])</f>
        <v>125</v>
      </c>
      <c r="T1801">
        <f>IF(Table13[[#This Row],[MntSweetProducts]] = 0, "",Table13[[#This Row],[MntSweetProducts]])</f>
        <v>115</v>
      </c>
      <c r="U1801">
        <f>IF(Table13[[#This Row],[MntGoldProds]] = 0, "",Table13[[#This Row],[MntGoldProds]])</f>
        <v>38</v>
      </c>
      <c r="V1801">
        <v>0</v>
      </c>
      <c r="W1801">
        <v>4</v>
      </c>
      <c r="X1801">
        <v>6</v>
      </c>
      <c r="Y1801">
        <v>9</v>
      </c>
      <c r="Z1801">
        <v>1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 t="s">
        <v>30</v>
      </c>
      <c r="AI1801" s="13">
        <f>SUM(Table13[[#This Row],[MntWines]:[MntGoldProds]])</f>
        <v>2008</v>
      </c>
      <c r="AJ1801" s="13">
        <f>AVERAGE(Table13[[#This Row],[MntWines]:[MntGoldProds]])</f>
        <v>334.66666666666669</v>
      </c>
      <c r="AK1801">
        <f>IF(Table13[[#This Row],[Total Number of Purchases]]=0,0,Table13[[#This Row],[Total Spend]]/Table13[[#This Row],[Total Number of Purchases]])</f>
        <v>105.68421052631579</v>
      </c>
      <c r="AM1801">
        <f>SUM(Table13[[#This Row],[NumDealsPurchases]:[NumStorePurchases]])</f>
        <v>19</v>
      </c>
      <c r="AN1801" s="14">
        <f>Snapshot_Date-Table13[[#This Row],[Dt_Customer]]</f>
        <v>229</v>
      </c>
      <c r="AP1801" s="13">
        <f>Table13[[#This Row],[NumDealsPurchases]]/Table13[[#This Row],[Total Number of Purchases]]*100</f>
        <v>0</v>
      </c>
      <c r="AQ1801">
        <f>6-ROUNDUP(_xlfn.PERCENTRANK.INC(Table13[Recency],Table13[[#This Row],[Recency]])*5, 0)</f>
        <v>4</v>
      </c>
      <c r="AR1801">
        <f>ROUNDUP(_xlfn.PERCENTRANK.INC(Table13[Total Number of Purchases],Table13[[#This Row],[Total Number of Purchases]])*5,0)</f>
        <v>4</v>
      </c>
      <c r="AS1801">
        <f>ROUNDUP(_xlfn.PERCENTRANK.INC(Table13[Total Spend],Table13[[#This Row],[Total Spend]])*5,0)</f>
        <v>5</v>
      </c>
      <c r="AT1801" t="str">
        <f>Table13[[#This Row],[Recency Score]]&amp;Table13[[#This Row],[Frequency Score]]&amp;Table13[[#This Row],[Monetary Score]]</f>
        <v>445</v>
      </c>
      <c r="AU1801" t="str">
        <f t="shared" si="28"/>
        <v>Big Spenders</v>
      </c>
      <c r="AW1801" s="13">
        <f>DATEDIF(Table13[[#This Row],[Dt_Customer]], Snapshot_Date, "d")</f>
        <v>229</v>
      </c>
      <c r="AX1801" s="13">
        <f>Table13[[#This Row],[CL if today]]/365</f>
        <v>0.62739726027397258</v>
      </c>
      <c r="AY1801">
        <f>Table13[[#This Row],[Total Number of Purchases]]/Table13[[#This Row],[Corrected CL]]</f>
        <v>30.283842794759828</v>
      </c>
      <c r="AZ1801">
        <f>Table13[[#This Row],[Average Order Value (AOV)]]*Table13[[#This Row],[Freq per Year]]</f>
        <v>3200.5240174672495</v>
      </c>
      <c r="BA1801">
        <f>Table13[[#This Row],[Total Spend]]/Table13[[#This Row],[Corrected CL]]</f>
        <v>3200.524017467249</v>
      </c>
      <c r="BB1801">
        <v>25.502183406113538</v>
      </c>
      <c r="BC1801" s="1">
        <f>Table13[[#This Row],[Dt_Customer]]+Table13[[#This Row],[Recency]]</f>
        <v>41710</v>
      </c>
      <c r="BD1801" s="16" t="str">
        <f>IF(COUNTIF(A:A, A1801) &gt; 1, "Duplicate", "Unique")</f>
        <v>Unique</v>
      </c>
    </row>
    <row r="1802" spans="1:56" x14ac:dyDescent="0.3">
      <c r="A1802">
        <v>7451</v>
      </c>
      <c r="B1802">
        <v>1960</v>
      </c>
      <c r="C1802" t="s">
        <v>41</v>
      </c>
      <c r="D1802" t="s">
        <v>31</v>
      </c>
      <c r="E1802">
        <v>98777</v>
      </c>
      <c r="F1802">
        <v>0</v>
      </c>
      <c r="G1802">
        <v>0</v>
      </c>
      <c r="H1802" s="1">
        <v>41687</v>
      </c>
      <c r="I1802">
        <v>23</v>
      </c>
      <c r="J1802">
        <v>1000</v>
      </c>
      <c r="K1802">
        <v>19</v>
      </c>
      <c r="L1802">
        <v>711</v>
      </c>
      <c r="M1802">
        <v>125</v>
      </c>
      <c r="N1802">
        <v>115</v>
      </c>
      <c r="O1802">
        <v>38</v>
      </c>
      <c r="P1802">
        <f>IF(Table13[[#This Row],[MntWines]] = 0,"",Table13[[#This Row],[MntWines]])</f>
        <v>1000</v>
      </c>
      <c r="Q1802">
        <f>IF(Table13[[#This Row],[MntFruits]] = 0, "",Table13[[#This Row],[MntFruits]])</f>
        <v>19</v>
      </c>
      <c r="R1802">
        <f>IF(Table13[[#This Row],[MntMeatProducts]] = 0, "",Table13[[#This Row],[MntMeatProducts]])</f>
        <v>711</v>
      </c>
      <c r="S1802">
        <f>IF(Table13[[#This Row],[MntFishProducts]] = 0, "",Table13[[#This Row],[MntFishProducts]])</f>
        <v>125</v>
      </c>
      <c r="T1802">
        <f>IF(Table13[[#This Row],[MntSweetProducts]] = 0, "",Table13[[#This Row],[MntSweetProducts]])</f>
        <v>115</v>
      </c>
      <c r="U1802">
        <f>IF(Table13[[#This Row],[MntGoldProds]] = 0, "",Table13[[#This Row],[MntGoldProds]])</f>
        <v>38</v>
      </c>
      <c r="V1802">
        <v>0</v>
      </c>
      <c r="W1802">
        <v>4</v>
      </c>
      <c r="X1802">
        <v>6</v>
      </c>
      <c r="Y1802">
        <v>9</v>
      </c>
      <c r="Z1802">
        <v>1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 t="s">
        <v>30</v>
      </c>
      <c r="AI1802" s="13">
        <f>SUM(Table13[[#This Row],[MntWines]:[MntGoldProds]])</f>
        <v>2008</v>
      </c>
      <c r="AJ1802" s="13">
        <f>AVERAGE(Table13[[#This Row],[MntWines]:[MntGoldProds]])</f>
        <v>334.66666666666669</v>
      </c>
      <c r="AK1802">
        <f>IF(Table13[[#This Row],[Total Number of Purchases]]=0,0,Table13[[#This Row],[Total Spend]]/Table13[[#This Row],[Total Number of Purchases]])</f>
        <v>105.68421052631579</v>
      </c>
      <c r="AM1802">
        <f>SUM(Table13[[#This Row],[NumDealsPurchases]:[NumStorePurchases]])</f>
        <v>19</v>
      </c>
      <c r="AN1802" s="14">
        <f>Snapshot_Date-Table13[[#This Row],[Dt_Customer]]</f>
        <v>229</v>
      </c>
      <c r="AP1802" s="13">
        <f>Table13[[#This Row],[NumDealsPurchases]]/Table13[[#This Row],[Total Number of Purchases]]*100</f>
        <v>0</v>
      </c>
      <c r="AQ1802">
        <f>6-ROUNDUP(_xlfn.PERCENTRANK.INC(Table13[Recency],Table13[[#This Row],[Recency]])*5, 0)</f>
        <v>4</v>
      </c>
      <c r="AR1802">
        <f>ROUNDUP(_xlfn.PERCENTRANK.INC(Table13[Total Number of Purchases],Table13[[#This Row],[Total Number of Purchases]])*5,0)</f>
        <v>4</v>
      </c>
      <c r="AS1802">
        <f>ROUNDUP(_xlfn.PERCENTRANK.INC(Table13[Total Spend],Table13[[#This Row],[Total Spend]])*5,0)</f>
        <v>5</v>
      </c>
      <c r="AT1802" t="str">
        <f>Table13[[#This Row],[Recency Score]]&amp;Table13[[#This Row],[Frequency Score]]&amp;Table13[[#This Row],[Monetary Score]]</f>
        <v>445</v>
      </c>
      <c r="AU1802" t="str">
        <f t="shared" si="28"/>
        <v>Big Spenders</v>
      </c>
      <c r="AW1802" s="13">
        <f>DATEDIF(Table13[[#This Row],[Dt_Customer]], Snapshot_Date, "d")</f>
        <v>229</v>
      </c>
      <c r="AX1802" s="13">
        <f>Table13[[#This Row],[CL if today]]/365</f>
        <v>0.62739726027397258</v>
      </c>
      <c r="AY1802">
        <f>Table13[[#This Row],[Total Number of Purchases]]/Table13[[#This Row],[Corrected CL]]</f>
        <v>30.283842794759828</v>
      </c>
      <c r="AZ1802">
        <f>Table13[[#This Row],[Average Order Value (AOV)]]*Table13[[#This Row],[Freq per Year]]</f>
        <v>3200.5240174672495</v>
      </c>
      <c r="BA1802">
        <f>Table13[[#This Row],[Total Spend]]/Table13[[#This Row],[Corrected CL]]</f>
        <v>3200.524017467249</v>
      </c>
      <c r="BB1802">
        <v>255.02183406113539</v>
      </c>
      <c r="BC1802" s="1">
        <f>Table13[[#This Row],[Dt_Customer]]+Table13[[#This Row],[Recency]]</f>
        <v>41710</v>
      </c>
      <c r="BD1802" s="16" t="str">
        <f>IF(COUNTIF(A:A, A1802) &gt; 1, "Duplicate", "Unique")</f>
        <v>Unique</v>
      </c>
    </row>
    <row r="1803" spans="1:56" x14ac:dyDescent="0.3">
      <c r="A1803">
        <v>5283</v>
      </c>
      <c r="B1803">
        <v>1976</v>
      </c>
      <c r="C1803" t="s">
        <v>37</v>
      </c>
      <c r="D1803" t="s">
        <v>31</v>
      </c>
      <c r="E1803">
        <v>42473</v>
      </c>
      <c r="F1803">
        <v>1</v>
      </c>
      <c r="G1803">
        <v>1</v>
      </c>
      <c r="H1803" s="1">
        <v>41687</v>
      </c>
      <c r="I1803">
        <v>72</v>
      </c>
      <c r="J1803">
        <v>93</v>
      </c>
      <c r="K1803">
        <v>1</v>
      </c>
      <c r="L1803">
        <v>21</v>
      </c>
      <c r="M1803">
        <v>0</v>
      </c>
      <c r="N1803">
        <v>4</v>
      </c>
      <c r="O1803">
        <v>25</v>
      </c>
      <c r="P1803">
        <f>IF(Table13[[#This Row],[MntWines]] = 0,"",Table13[[#This Row],[MntWines]])</f>
        <v>93</v>
      </c>
      <c r="Q1803">
        <f>IF(Table13[[#This Row],[MntFruits]] = 0, "",Table13[[#This Row],[MntFruits]])</f>
        <v>1</v>
      </c>
      <c r="R1803">
        <f>IF(Table13[[#This Row],[MntMeatProducts]] = 0, "",Table13[[#This Row],[MntMeatProducts]])</f>
        <v>21</v>
      </c>
      <c r="S1803" t="str">
        <f>IF(Table13[[#This Row],[MntFishProducts]] = 0, "",Table13[[#This Row],[MntFishProducts]])</f>
        <v/>
      </c>
      <c r="T1803">
        <f>IF(Table13[[#This Row],[MntSweetProducts]] = 0, "",Table13[[#This Row],[MntSweetProducts]])</f>
        <v>4</v>
      </c>
      <c r="U1803">
        <f>IF(Table13[[#This Row],[MntGoldProds]] = 0, "",Table13[[#This Row],[MntGoldProds]])</f>
        <v>25</v>
      </c>
      <c r="V1803">
        <v>3</v>
      </c>
      <c r="W1803">
        <v>2</v>
      </c>
      <c r="X1803">
        <v>1</v>
      </c>
      <c r="Y1803">
        <v>4</v>
      </c>
      <c r="Z1803">
        <v>5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 t="s">
        <v>30</v>
      </c>
      <c r="AI1803" s="13">
        <f>SUM(Table13[[#This Row],[MntWines]:[MntGoldProds]])</f>
        <v>144</v>
      </c>
      <c r="AJ1803" s="13">
        <f>AVERAGE(Table13[[#This Row],[MntWines]:[MntGoldProds]])</f>
        <v>24</v>
      </c>
      <c r="AK1803">
        <f>IF(Table13[[#This Row],[Total Number of Purchases]]=0,0,Table13[[#This Row],[Total Spend]]/Table13[[#This Row],[Total Number of Purchases]])</f>
        <v>14.4</v>
      </c>
      <c r="AM1803">
        <f>SUM(Table13[[#This Row],[NumDealsPurchases]:[NumStorePurchases]])</f>
        <v>10</v>
      </c>
      <c r="AN1803" s="14">
        <f>Snapshot_Date-Table13[[#This Row],[Dt_Customer]]</f>
        <v>229</v>
      </c>
      <c r="AP1803" s="13">
        <f>Table13[[#This Row],[NumDealsPurchases]]/Table13[[#This Row],[Total Number of Purchases]]*100</f>
        <v>30</v>
      </c>
      <c r="AQ1803">
        <f>6-ROUNDUP(_xlfn.PERCENTRANK.INC(Table13[Recency],Table13[[#This Row],[Recency]])*5, 0)</f>
        <v>2</v>
      </c>
      <c r="AR1803">
        <f>ROUNDUP(_xlfn.PERCENTRANK.INC(Table13[Total Number of Purchases],Table13[[#This Row],[Total Number of Purchases]])*5,0)</f>
        <v>2</v>
      </c>
      <c r="AS1803">
        <f>ROUNDUP(_xlfn.PERCENTRANK.INC(Table13[Total Spend],Table13[[#This Row],[Total Spend]])*5,0)</f>
        <v>2</v>
      </c>
      <c r="AT1803" t="str">
        <f>Table13[[#This Row],[Recency Score]]&amp;Table13[[#This Row],[Frequency Score]]&amp;Table13[[#This Row],[Monetary Score]]</f>
        <v>222</v>
      </c>
      <c r="AU1803" t="str">
        <f t="shared" si="28"/>
        <v>About to Sleep</v>
      </c>
      <c r="AW1803" s="13">
        <f>DATEDIF(Table13[[#This Row],[Dt_Customer]], Snapshot_Date, "d")</f>
        <v>229</v>
      </c>
      <c r="AX1803" s="13">
        <f>Table13[[#This Row],[CL if today]]/365</f>
        <v>0.62739726027397258</v>
      </c>
      <c r="AY1803">
        <f>Table13[[#This Row],[Total Number of Purchases]]/Table13[[#This Row],[Corrected CL]]</f>
        <v>15.938864628820962</v>
      </c>
      <c r="AZ1803">
        <f>Table13[[#This Row],[Average Order Value (AOV)]]*Table13[[#This Row],[Freq per Year]]</f>
        <v>229.51965065502185</v>
      </c>
      <c r="BA1803">
        <f>Table13[[#This Row],[Total Spend]]/Table13[[#This Row],[Corrected CL]]</f>
        <v>229.51965065502185</v>
      </c>
      <c r="BB1803">
        <v>77.760869565217391</v>
      </c>
      <c r="BC1803" s="1">
        <f>Table13[[#This Row],[Dt_Customer]]+Table13[[#This Row],[Recency]]</f>
        <v>41759</v>
      </c>
      <c r="BD1803" s="16" t="str">
        <f>IF(COUNTIF(A:A, A1803) &gt; 1, "Duplicate", "Unique")</f>
        <v>Unique</v>
      </c>
    </row>
    <row r="1804" spans="1:56" x14ac:dyDescent="0.3">
      <c r="A1804">
        <v>193</v>
      </c>
      <c r="B1804">
        <v>1996</v>
      </c>
      <c r="C1804" t="s">
        <v>44</v>
      </c>
      <c r="D1804" t="s">
        <v>33</v>
      </c>
      <c r="E1804">
        <v>14421</v>
      </c>
      <c r="F1804">
        <v>0</v>
      </c>
      <c r="G1804">
        <v>0</v>
      </c>
      <c r="H1804" s="1">
        <v>41687</v>
      </c>
      <c r="I1804">
        <v>81</v>
      </c>
      <c r="J1804">
        <v>0</v>
      </c>
      <c r="K1804">
        <v>0</v>
      </c>
      <c r="L1804">
        <v>2</v>
      </c>
      <c r="M1804">
        <v>3</v>
      </c>
      <c r="N1804">
        <v>3</v>
      </c>
      <c r="O1804">
        <v>8</v>
      </c>
      <c r="P1804" t="str">
        <f>IF(Table13[[#This Row],[MntWines]] = 0,"",Table13[[#This Row],[MntWines]])</f>
        <v/>
      </c>
      <c r="Q1804" t="str">
        <f>IF(Table13[[#This Row],[MntFruits]] = 0, "",Table13[[#This Row],[MntFruits]])</f>
        <v/>
      </c>
      <c r="R1804">
        <f>IF(Table13[[#This Row],[MntMeatProducts]] = 0, "",Table13[[#This Row],[MntMeatProducts]])</f>
        <v>2</v>
      </c>
      <c r="S1804">
        <f>IF(Table13[[#This Row],[MntFishProducts]] = 0, "",Table13[[#This Row],[MntFishProducts]])</f>
        <v>3</v>
      </c>
      <c r="T1804">
        <f>IF(Table13[[#This Row],[MntSweetProducts]] = 0, "",Table13[[#This Row],[MntSweetProducts]])</f>
        <v>3</v>
      </c>
      <c r="U1804">
        <f>IF(Table13[[#This Row],[MntGoldProds]] = 0, "",Table13[[#This Row],[MntGoldProds]])</f>
        <v>8</v>
      </c>
      <c r="V1804">
        <v>1</v>
      </c>
      <c r="W1804">
        <v>1</v>
      </c>
      <c r="X1804">
        <v>0</v>
      </c>
      <c r="Y1804">
        <v>2</v>
      </c>
      <c r="Z1804">
        <v>5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 t="s">
        <v>30</v>
      </c>
      <c r="AI1804" s="13">
        <f>SUM(Table13[[#This Row],[MntWines]:[MntGoldProds]])</f>
        <v>16</v>
      </c>
      <c r="AJ1804" s="13">
        <f>AVERAGE(Table13[[#This Row],[MntWines]:[MntGoldProds]])</f>
        <v>2.6666666666666665</v>
      </c>
      <c r="AK1804">
        <f>IF(Table13[[#This Row],[Total Number of Purchases]]=0,0,Table13[[#This Row],[Total Spend]]/Table13[[#This Row],[Total Number of Purchases]])</f>
        <v>4</v>
      </c>
      <c r="AM1804">
        <f>SUM(Table13[[#This Row],[NumDealsPurchases]:[NumStorePurchases]])</f>
        <v>4</v>
      </c>
      <c r="AN1804" s="14">
        <f>Snapshot_Date-Table13[[#This Row],[Dt_Customer]]</f>
        <v>229</v>
      </c>
      <c r="AP1804" s="13">
        <f>Table13[[#This Row],[NumDealsPurchases]]/Table13[[#This Row],[Total Number of Purchases]]*100</f>
        <v>25</v>
      </c>
      <c r="AQ1804">
        <f>6-ROUNDUP(_xlfn.PERCENTRANK.INC(Table13[Recency],Table13[[#This Row],[Recency]])*5, 0)</f>
        <v>1</v>
      </c>
      <c r="AR1804">
        <f>ROUNDUP(_xlfn.PERCENTRANK.INC(Table13[Total Number of Purchases],Table13[[#This Row],[Total Number of Purchases]])*5,0)</f>
        <v>1</v>
      </c>
      <c r="AS1804">
        <f>ROUNDUP(_xlfn.PERCENTRANK.INC(Table13[Total Spend],Table13[[#This Row],[Total Spend]])*5,0)</f>
        <v>1</v>
      </c>
      <c r="AT1804" t="str">
        <f>Table13[[#This Row],[Recency Score]]&amp;Table13[[#This Row],[Frequency Score]]&amp;Table13[[#This Row],[Monetary Score]]</f>
        <v>111</v>
      </c>
      <c r="AU1804" t="str">
        <f t="shared" si="28"/>
        <v>Lost</v>
      </c>
      <c r="AW1804" s="13">
        <f>DATEDIF(Table13[[#This Row],[Dt_Customer]], Snapshot_Date, "d")</f>
        <v>229</v>
      </c>
      <c r="AX1804" s="13">
        <f>Table13[[#This Row],[CL if today]]/365</f>
        <v>0.62739726027397258</v>
      </c>
      <c r="AY1804">
        <f>Table13[[#This Row],[Total Number of Purchases]]/Table13[[#This Row],[Corrected CL]]</f>
        <v>6.3755458515283845</v>
      </c>
      <c r="AZ1804">
        <f>Table13[[#This Row],[Average Order Value (AOV)]]*Table13[[#This Row],[Freq per Year]]</f>
        <v>25.502183406113538</v>
      </c>
      <c r="BA1804">
        <f>Table13[[#This Row],[Total Spend]]/Table13[[#This Row],[Corrected CL]]</f>
        <v>25.502183406113538</v>
      </c>
      <c r="BB1804">
        <v>1083.8913043478262</v>
      </c>
      <c r="BC1804" s="1">
        <f>Table13[[#This Row],[Dt_Customer]]+Table13[[#This Row],[Recency]]</f>
        <v>41768</v>
      </c>
      <c r="BD1804" s="16" t="str">
        <f>IF(COUNTIF(A:A, A1804) &gt; 1, "Duplicate", "Unique")</f>
        <v>Unique</v>
      </c>
    </row>
    <row r="1805" spans="1:56" x14ac:dyDescent="0.3">
      <c r="A1805">
        <v>361</v>
      </c>
      <c r="B1805">
        <v>1969</v>
      </c>
      <c r="C1805" t="s">
        <v>41</v>
      </c>
      <c r="D1805" t="s">
        <v>33</v>
      </c>
      <c r="E1805">
        <v>43142</v>
      </c>
      <c r="F1805">
        <v>1</v>
      </c>
      <c r="G1805">
        <v>1</v>
      </c>
      <c r="H1805" s="1">
        <v>41688</v>
      </c>
      <c r="I1805">
        <v>84</v>
      </c>
      <c r="J1805">
        <v>5</v>
      </c>
      <c r="K1805">
        <v>1</v>
      </c>
      <c r="L1805">
        <v>7</v>
      </c>
      <c r="M1805">
        <v>2</v>
      </c>
      <c r="N1805">
        <v>1</v>
      </c>
      <c r="O1805">
        <v>4</v>
      </c>
      <c r="P1805">
        <f>IF(Table13[[#This Row],[MntWines]] = 0,"",Table13[[#This Row],[MntWines]])</f>
        <v>5</v>
      </c>
      <c r="Q1805">
        <f>IF(Table13[[#This Row],[MntFruits]] = 0, "",Table13[[#This Row],[MntFruits]])</f>
        <v>1</v>
      </c>
      <c r="R1805">
        <f>IF(Table13[[#This Row],[MntMeatProducts]] = 0, "",Table13[[#This Row],[MntMeatProducts]])</f>
        <v>7</v>
      </c>
      <c r="S1805">
        <f>IF(Table13[[#This Row],[MntFishProducts]] = 0, "",Table13[[#This Row],[MntFishProducts]])</f>
        <v>2</v>
      </c>
      <c r="T1805">
        <f>IF(Table13[[#This Row],[MntSweetProducts]] = 0, "",Table13[[#This Row],[MntSweetProducts]])</f>
        <v>1</v>
      </c>
      <c r="U1805">
        <f>IF(Table13[[#This Row],[MntGoldProds]] = 0, "",Table13[[#This Row],[MntGoldProds]])</f>
        <v>4</v>
      </c>
      <c r="V1805">
        <v>1</v>
      </c>
      <c r="W1805">
        <v>1</v>
      </c>
      <c r="X1805">
        <v>0</v>
      </c>
      <c r="Y1805">
        <v>2</v>
      </c>
      <c r="Z1805">
        <v>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36</v>
      </c>
      <c r="AI1805" s="13">
        <f>SUM(Table13[[#This Row],[MntWines]:[MntGoldProds]])</f>
        <v>20</v>
      </c>
      <c r="AJ1805" s="13">
        <f>AVERAGE(Table13[[#This Row],[MntWines]:[MntGoldProds]])</f>
        <v>3.3333333333333335</v>
      </c>
      <c r="AK1805">
        <f>IF(Table13[[#This Row],[Total Number of Purchases]]=0,0,Table13[[#This Row],[Total Spend]]/Table13[[#This Row],[Total Number of Purchases]])</f>
        <v>5</v>
      </c>
      <c r="AM1805">
        <f>SUM(Table13[[#This Row],[NumDealsPurchases]:[NumStorePurchases]])</f>
        <v>4</v>
      </c>
      <c r="AN1805" s="14">
        <f>Snapshot_Date-Table13[[#This Row],[Dt_Customer]]</f>
        <v>228</v>
      </c>
      <c r="AP1805" s="13">
        <f>Table13[[#This Row],[NumDealsPurchases]]/Table13[[#This Row],[Total Number of Purchases]]*100</f>
        <v>25</v>
      </c>
      <c r="AQ1805">
        <f>6-ROUNDUP(_xlfn.PERCENTRANK.INC(Table13[Recency],Table13[[#This Row],[Recency]])*5, 0)</f>
        <v>1</v>
      </c>
      <c r="AR1805">
        <f>ROUNDUP(_xlfn.PERCENTRANK.INC(Table13[Total Number of Purchases],Table13[[#This Row],[Total Number of Purchases]])*5,0)</f>
        <v>1</v>
      </c>
      <c r="AS1805">
        <f>ROUNDUP(_xlfn.PERCENTRANK.INC(Table13[Total Spend],Table13[[#This Row],[Total Spend]])*5,0)</f>
        <v>1</v>
      </c>
      <c r="AT1805" t="str">
        <f>Table13[[#This Row],[Recency Score]]&amp;Table13[[#This Row],[Frequency Score]]&amp;Table13[[#This Row],[Monetary Score]]</f>
        <v>111</v>
      </c>
      <c r="AU1805" t="str">
        <f t="shared" si="28"/>
        <v>Lost</v>
      </c>
      <c r="AW1805" s="13">
        <f>DATEDIF(Table13[[#This Row],[Dt_Customer]], Snapshot_Date, "d")</f>
        <v>228</v>
      </c>
      <c r="AX1805" s="13">
        <f>Table13[[#This Row],[CL if today]]/365</f>
        <v>0.62465753424657533</v>
      </c>
      <c r="AY1805">
        <f>Table13[[#This Row],[Total Number of Purchases]]/Table13[[#This Row],[Corrected CL]]</f>
        <v>6.4035087719298245</v>
      </c>
      <c r="AZ1805">
        <f>Table13[[#This Row],[Average Order Value (AOV)]]*Table13[[#This Row],[Freq per Year]]</f>
        <v>32.017543859649123</v>
      </c>
      <c r="BA1805">
        <f>Table13[[#This Row],[Total Spend]]/Table13[[#This Row],[Corrected CL]]</f>
        <v>32.017543859649123</v>
      </c>
      <c r="BB1805">
        <v>229.51965065502185</v>
      </c>
      <c r="BC1805" s="1">
        <f>Table13[[#This Row],[Dt_Customer]]+Table13[[#This Row],[Recency]]</f>
        <v>41772</v>
      </c>
      <c r="BD1805" s="16" t="str">
        <f>IF(COUNTIF(A:A, A1805) &gt; 1, "Duplicate", "Unique")</f>
        <v>Unique</v>
      </c>
    </row>
    <row r="1806" spans="1:56" x14ac:dyDescent="0.3">
      <c r="A1806">
        <v>1878</v>
      </c>
      <c r="B1806">
        <v>1985</v>
      </c>
      <c r="C1806" t="s">
        <v>38</v>
      </c>
      <c r="D1806" t="s">
        <v>33</v>
      </c>
      <c r="E1806">
        <v>23148</v>
      </c>
      <c r="F1806">
        <v>0</v>
      </c>
      <c r="G1806">
        <v>0</v>
      </c>
      <c r="H1806" s="1">
        <v>41688</v>
      </c>
      <c r="I1806">
        <v>83</v>
      </c>
      <c r="J1806">
        <v>4</v>
      </c>
      <c r="K1806">
        <v>6</v>
      </c>
      <c r="L1806">
        <v>8</v>
      </c>
      <c r="M1806">
        <v>6</v>
      </c>
      <c r="N1806">
        <v>3</v>
      </c>
      <c r="O1806">
        <v>10</v>
      </c>
      <c r="P1806">
        <f>IF(Table13[[#This Row],[MntWines]] = 0,"",Table13[[#This Row],[MntWines]])</f>
        <v>4</v>
      </c>
      <c r="Q1806">
        <f>IF(Table13[[#This Row],[MntFruits]] = 0, "",Table13[[#This Row],[MntFruits]])</f>
        <v>6</v>
      </c>
      <c r="R1806">
        <f>IF(Table13[[#This Row],[MntMeatProducts]] = 0, "",Table13[[#This Row],[MntMeatProducts]])</f>
        <v>8</v>
      </c>
      <c r="S1806">
        <f>IF(Table13[[#This Row],[MntFishProducts]] = 0, "",Table13[[#This Row],[MntFishProducts]])</f>
        <v>6</v>
      </c>
      <c r="T1806">
        <f>IF(Table13[[#This Row],[MntSweetProducts]] = 0, "",Table13[[#This Row],[MntSweetProducts]])</f>
        <v>3</v>
      </c>
      <c r="U1806">
        <f>IF(Table13[[#This Row],[MntGoldProds]] = 0, "",Table13[[#This Row],[MntGoldProds]])</f>
        <v>10</v>
      </c>
      <c r="V1806">
        <v>1</v>
      </c>
      <c r="W1806">
        <v>2</v>
      </c>
      <c r="X1806">
        <v>0</v>
      </c>
      <c r="Y1806">
        <v>3</v>
      </c>
      <c r="Z1806">
        <v>7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30</v>
      </c>
      <c r="AI1806" s="13">
        <f>SUM(Table13[[#This Row],[MntWines]:[MntGoldProds]])</f>
        <v>37</v>
      </c>
      <c r="AJ1806" s="13">
        <f>AVERAGE(Table13[[#This Row],[MntWines]:[MntGoldProds]])</f>
        <v>6.166666666666667</v>
      </c>
      <c r="AK1806">
        <f>IF(Table13[[#This Row],[Total Number of Purchases]]=0,0,Table13[[#This Row],[Total Spend]]/Table13[[#This Row],[Total Number of Purchases]])</f>
        <v>6.166666666666667</v>
      </c>
      <c r="AM1806">
        <f>SUM(Table13[[#This Row],[NumDealsPurchases]:[NumStorePurchases]])</f>
        <v>6</v>
      </c>
      <c r="AN1806" s="14">
        <f>Snapshot_Date-Table13[[#This Row],[Dt_Customer]]</f>
        <v>228</v>
      </c>
      <c r="AP1806" s="13">
        <f>Table13[[#This Row],[NumDealsPurchases]]/Table13[[#This Row],[Total Number of Purchases]]*100</f>
        <v>16.666666666666664</v>
      </c>
      <c r="AQ1806">
        <f>6-ROUNDUP(_xlfn.PERCENTRANK.INC(Table13[Recency],Table13[[#This Row],[Recency]])*5, 0)</f>
        <v>1</v>
      </c>
      <c r="AR1806">
        <f>ROUNDUP(_xlfn.PERCENTRANK.INC(Table13[Total Number of Purchases],Table13[[#This Row],[Total Number of Purchases]])*5,0)</f>
        <v>1</v>
      </c>
      <c r="AS1806">
        <f>ROUNDUP(_xlfn.PERCENTRANK.INC(Table13[Total Spend],Table13[[#This Row],[Total Spend]])*5,0)</f>
        <v>1</v>
      </c>
      <c r="AT1806" t="str">
        <f>Table13[[#This Row],[Recency Score]]&amp;Table13[[#This Row],[Frequency Score]]&amp;Table13[[#This Row],[Monetary Score]]</f>
        <v>111</v>
      </c>
      <c r="AU1806" t="str">
        <f t="shared" si="28"/>
        <v>Lost</v>
      </c>
      <c r="AW1806" s="13">
        <f>DATEDIF(Table13[[#This Row],[Dt_Customer]], Snapshot_Date, "d")</f>
        <v>228</v>
      </c>
      <c r="AX1806" s="13">
        <f>Table13[[#This Row],[CL if today]]/365</f>
        <v>0.62465753424657533</v>
      </c>
      <c r="AY1806">
        <f>Table13[[#This Row],[Total Number of Purchases]]/Table13[[#This Row],[Corrected CL]]</f>
        <v>9.6052631578947363</v>
      </c>
      <c r="AZ1806">
        <f>Table13[[#This Row],[Average Order Value (AOV)]]*Table13[[#This Row],[Freq per Year]]</f>
        <v>59.232456140350877</v>
      </c>
      <c r="BA1806">
        <f>Table13[[#This Row],[Total Spend]]/Table13[[#This Row],[Corrected CL]]</f>
        <v>59.232456140350877</v>
      </c>
      <c r="BB1806">
        <v>3200.524017467249</v>
      </c>
      <c r="BC1806" s="1">
        <f>Table13[[#This Row],[Dt_Customer]]+Table13[[#This Row],[Recency]]</f>
        <v>41771</v>
      </c>
      <c r="BD1806" s="16" t="str">
        <f>IF(COUNTIF(A:A, A1806) &gt; 1, "Duplicate", "Unique")</f>
        <v>Unique</v>
      </c>
    </row>
    <row r="1807" spans="1:56" x14ac:dyDescent="0.3">
      <c r="A1807">
        <v>7646</v>
      </c>
      <c r="B1807">
        <v>1989</v>
      </c>
      <c r="C1807" t="s">
        <v>28</v>
      </c>
      <c r="D1807" t="s">
        <v>31</v>
      </c>
      <c r="E1807">
        <v>64449</v>
      </c>
      <c r="F1807">
        <v>1</v>
      </c>
      <c r="G1807">
        <v>0</v>
      </c>
      <c r="H1807" s="1">
        <v>41688</v>
      </c>
      <c r="I1807">
        <v>70</v>
      </c>
      <c r="J1807">
        <v>218</v>
      </c>
      <c r="K1807">
        <v>63</v>
      </c>
      <c r="L1807">
        <v>282</v>
      </c>
      <c r="M1807">
        <v>137</v>
      </c>
      <c r="N1807">
        <v>35</v>
      </c>
      <c r="O1807">
        <v>70</v>
      </c>
      <c r="P1807">
        <f>IF(Table13[[#This Row],[MntWines]] = 0,"",Table13[[#This Row],[MntWines]])</f>
        <v>218</v>
      </c>
      <c r="Q1807">
        <f>IF(Table13[[#This Row],[MntFruits]] = 0, "",Table13[[#This Row],[MntFruits]])</f>
        <v>63</v>
      </c>
      <c r="R1807">
        <f>IF(Table13[[#This Row],[MntMeatProducts]] = 0, "",Table13[[#This Row],[MntMeatProducts]])</f>
        <v>282</v>
      </c>
      <c r="S1807">
        <f>IF(Table13[[#This Row],[MntFishProducts]] = 0, "",Table13[[#This Row],[MntFishProducts]])</f>
        <v>137</v>
      </c>
      <c r="T1807">
        <f>IF(Table13[[#This Row],[MntSweetProducts]] = 0, "",Table13[[#This Row],[MntSweetProducts]])</f>
        <v>35</v>
      </c>
      <c r="U1807">
        <f>IF(Table13[[#This Row],[MntGoldProds]] = 0, "",Table13[[#This Row],[MntGoldProds]])</f>
        <v>70</v>
      </c>
      <c r="V1807">
        <v>4</v>
      </c>
      <c r="W1807">
        <v>5</v>
      </c>
      <c r="X1807">
        <v>3</v>
      </c>
      <c r="Y1807">
        <v>12</v>
      </c>
      <c r="Z1807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">
        <v>30</v>
      </c>
      <c r="AI1807" s="13">
        <f>SUM(Table13[[#This Row],[MntWines]:[MntGoldProds]])</f>
        <v>805</v>
      </c>
      <c r="AJ1807" s="13">
        <f>AVERAGE(Table13[[#This Row],[MntWines]:[MntGoldProds]])</f>
        <v>134.16666666666666</v>
      </c>
      <c r="AK1807">
        <f>IF(Table13[[#This Row],[Total Number of Purchases]]=0,0,Table13[[#This Row],[Total Spend]]/Table13[[#This Row],[Total Number of Purchases]])</f>
        <v>33.541666666666664</v>
      </c>
      <c r="AM1807">
        <f>SUM(Table13[[#This Row],[NumDealsPurchases]:[NumStorePurchases]])</f>
        <v>24</v>
      </c>
      <c r="AN1807" s="14">
        <f>Snapshot_Date-Table13[[#This Row],[Dt_Customer]]</f>
        <v>228</v>
      </c>
      <c r="AP1807" s="13">
        <f>Table13[[#This Row],[NumDealsPurchases]]/Table13[[#This Row],[Total Number of Purchases]]*100</f>
        <v>16.666666666666664</v>
      </c>
      <c r="AQ1807">
        <f>6-ROUNDUP(_xlfn.PERCENTRANK.INC(Table13[Recency],Table13[[#This Row],[Recency]])*5, 0)</f>
        <v>2</v>
      </c>
      <c r="AR1807">
        <f>ROUNDUP(_xlfn.PERCENTRANK.INC(Table13[Total Number of Purchases],Table13[[#This Row],[Total Number of Purchases]])*5,0)</f>
        <v>5</v>
      </c>
      <c r="AS1807">
        <f>ROUNDUP(_xlfn.PERCENTRANK.INC(Table13[Total Spend],Table13[[#This Row],[Total Spend]])*5,0)</f>
        <v>4</v>
      </c>
      <c r="AT1807" t="str">
        <f>Table13[[#This Row],[Recency Score]]&amp;Table13[[#This Row],[Frequency Score]]&amp;Table13[[#This Row],[Monetary Score]]</f>
        <v>254</v>
      </c>
      <c r="AU1807" t="str">
        <f t="shared" si="28"/>
        <v>Frequent Buyers</v>
      </c>
      <c r="AW1807" s="13">
        <f>DATEDIF(Table13[[#This Row],[Dt_Customer]], Snapshot_Date, "d")</f>
        <v>228</v>
      </c>
      <c r="AX1807" s="13">
        <f>Table13[[#This Row],[CL if today]]/365</f>
        <v>0.62465753424657533</v>
      </c>
      <c r="AY1807">
        <f>Table13[[#This Row],[Total Number of Purchases]]/Table13[[#This Row],[Corrected CL]]</f>
        <v>38.421052631578945</v>
      </c>
      <c r="AZ1807">
        <f>Table13[[#This Row],[Average Order Value (AOV)]]*Table13[[#This Row],[Freq per Year]]</f>
        <v>1288.7061403508769</v>
      </c>
      <c r="BA1807">
        <f>Table13[[#This Row],[Total Spend]]/Table13[[#This Row],[Corrected CL]]</f>
        <v>1288.7061403508771</v>
      </c>
      <c r="BB1807">
        <v>3200.524017467249</v>
      </c>
      <c r="BC1807" s="1">
        <f>Table13[[#This Row],[Dt_Customer]]+Table13[[#This Row],[Recency]]</f>
        <v>41758</v>
      </c>
      <c r="BD1807" s="16" t="str">
        <f>IF(COUNTIF(A:A, A1807) &gt; 1, "Duplicate", "Unique")</f>
        <v>Unique</v>
      </c>
    </row>
    <row r="1808" spans="1:56" x14ac:dyDescent="0.3">
      <c r="A1808">
        <v>1577</v>
      </c>
      <c r="B1808">
        <v>1946</v>
      </c>
      <c r="C1808" t="s">
        <v>28</v>
      </c>
      <c r="D1808" t="s">
        <v>33</v>
      </c>
      <c r="E1808">
        <v>78569</v>
      </c>
      <c r="F1808">
        <v>0</v>
      </c>
      <c r="G1808">
        <v>0</v>
      </c>
      <c r="H1808" s="1">
        <v>41689</v>
      </c>
      <c r="I1808">
        <v>14</v>
      </c>
      <c r="J1808">
        <v>558</v>
      </c>
      <c r="K1808">
        <v>79</v>
      </c>
      <c r="L1808">
        <v>622</v>
      </c>
      <c r="M1808">
        <v>207</v>
      </c>
      <c r="N1808">
        <v>175</v>
      </c>
      <c r="O1808">
        <v>95</v>
      </c>
      <c r="P1808">
        <f>IF(Table13[[#This Row],[MntWines]] = 0,"",Table13[[#This Row],[MntWines]])</f>
        <v>558</v>
      </c>
      <c r="Q1808">
        <f>IF(Table13[[#This Row],[MntFruits]] = 0, "",Table13[[#This Row],[MntFruits]])</f>
        <v>79</v>
      </c>
      <c r="R1808">
        <f>IF(Table13[[#This Row],[MntMeatProducts]] = 0, "",Table13[[#This Row],[MntMeatProducts]])</f>
        <v>622</v>
      </c>
      <c r="S1808">
        <f>IF(Table13[[#This Row],[MntFishProducts]] = 0, "",Table13[[#This Row],[MntFishProducts]])</f>
        <v>207</v>
      </c>
      <c r="T1808">
        <f>IF(Table13[[#This Row],[MntSweetProducts]] = 0, "",Table13[[#This Row],[MntSweetProducts]])</f>
        <v>175</v>
      </c>
      <c r="U1808">
        <f>IF(Table13[[#This Row],[MntGoldProds]] = 0, "",Table13[[#This Row],[MntGoldProds]])</f>
        <v>95</v>
      </c>
      <c r="V1808">
        <v>1</v>
      </c>
      <c r="W1808">
        <v>4</v>
      </c>
      <c r="X1808">
        <v>6</v>
      </c>
      <c r="Y1808">
        <v>4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 t="s">
        <v>30</v>
      </c>
      <c r="AI1808" s="13">
        <f>SUM(Table13[[#This Row],[MntWines]:[MntGoldProds]])</f>
        <v>1736</v>
      </c>
      <c r="AJ1808" s="13">
        <f>AVERAGE(Table13[[#This Row],[MntWines]:[MntGoldProds]])</f>
        <v>289.33333333333331</v>
      </c>
      <c r="AK1808">
        <f>IF(Table13[[#This Row],[Total Number of Purchases]]=0,0,Table13[[#This Row],[Total Spend]]/Table13[[#This Row],[Total Number of Purchases]])</f>
        <v>115.73333333333333</v>
      </c>
      <c r="AM1808">
        <f>SUM(Table13[[#This Row],[NumDealsPurchases]:[NumStorePurchases]])</f>
        <v>15</v>
      </c>
      <c r="AN1808" s="14">
        <f>Snapshot_Date-Table13[[#This Row],[Dt_Customer]]</f>
        <v>227</v>
      </c>
      <c r="AP1808" s="13">
        <f>Table13[[#This Row],[NumDealsPurchases]]/Table13[[#This Row],[Total Number of Purchases]]*100</f>
        <v>6.666666666666667</v>
      </c>
      <c r="AQ1808">
        <f>6-ROUNDUP(_xlfn.PERCENTRANK.INC(Table13[Recency],Table13[[#This Row],[Recency]])*5, 0)</f>
        <v>5</v>
      </c>
      <c r="AR1808">
        <f>ROUNDUP(_xlfn.PERCENTRANK.INC(Table13[Total Number of Purchases],Table13[[#This Row],[Total Number of Purchases]])*5,0)</f>
        <v>3</v>
      </c>
      <c r="AS1808">
        <f>ROUNDUP(_xlfn.PERCENTRANK.INC(Table13[Total Spend],Table13[[#This Row],[Total Spend]])*5,0)</f>
        <v>5</v>
      </c>
      <c r="AT1808" t="str">
        <f>Table13[[#This Row],[Recency Score]]&amp;Table13[[#This Row],[Frequency Score]]&amp;Table13[[#This Row],[Monetary Score]]</f>
        <v>535</v>
      </c>
      <c r="AU1808" t="str">
        <f t="shared" si="28"/>
        <v>Loyal Customers</v>
      </c>
      <c r="AW1808" s="13">
        <f>DATEDIF(Table13[[#This Row],[Dt_Customer]], Snapshot_Date, "d")</f>
        <v>227</v>
      </c>
      <c r="AX1808" s="13">
        <f>Table13[[#This Row],[CL if today]]/365</f>
        <v>0.62191780821917808</v>
      </c>
      <c r="AY1808">
        <f>Table13[[#This Row],[Total Number of Purchases]]/Table13[[#This Row],[Corrected CL]]</f>
        <v>24.118942731277532</v>
      </c>
      <c r="AZ1808">
        <f>Table13[[#This Row],[Average Order Value (AOV)]]*Table13[[#This Row],[Freq per Year]]</f>
        <v>2791.3656387665196</v>
      </c>
      <c r="BA1808">
        <f>Table13[[#This Row],[Total Spend]]/Table13[[#This Row],[Corrected CL]]</f>
        <v>2791.3656387665196</v>
      </c>
      <c r="BB1808">
        <v>59.232456140350877</v>
      </c>
      <c r="BC1808" s="1">
        <f>Table13[[#This Row],[Dt_Customer]]+Table13[[#This Row],[Recency]]</f>
        <v>41703</v>
      </c>
      <c r="BD1808" s="16" t="str">
        <f>IF(COUNTIF(A:A, A1808) &gt; 1, "Duplicate", "Unique")</f>
        <v>Unique</v>
      </c>
    </row>
    <row r="1809" spans="1:56" x14ac:dyDescent="0.3">
      <c r="A1809">
        <v>2909</v>
      </c>
      <c r="B1809">
        <v>1974</v>
      </c>
      <c r="C1809" t="s">
        <v>37</v>
      </c>
      <c r="D1809" t="s">
        <v>33</v>
      </c>
      <c r="E1809">
        <v>78128</v>
      </c>
      <c r="F1809">
        <v>0</v>
      </c>
      <c r="G1809">
        <v>1</v>
      </c>
      <c r="H1809" s="1">
        <v>41689</v>
      </c>
      <c r="I1809">
        <v>89</v>
      </c>
      <c r="J1809">
        <v>934</v>
      </c>
      <c r="K1809">
        <v>24</v>
      </c>
      <c r="L1809">
        <v>230</v>
      </c>
      <c r="M1809">
        <v>16</v>
      </c>
      <c r="N1809">
        <v>24</v>
      </c>
      <c r="O1809">
        <v>36</v>
      </c>
      <c r="P1809">
        <f>IF(Table13[[#This Row],[MntWines]] = 0,"",Table13[[#This Row],[MntWines]])</f>
        <v>934</v>
      </c>
      <c r="Q1809">
        <f>IF(Table13[[#This Row],[MntFruits]] = 0, "",Table13[[#This Row],[MntFruits]])</f>
        <v>24</v>
      </c>
      <c r="R1809">
        <f>IF(Table13[[#This Row],[MntMeatProducts]] = 0, "",Table13[[#This Row],[MntMeatProducts]])</f>
        <v>230</v>
      </c>
      <c r="S1809">
        <f>IF(Table13[[#This Row],[MntFishProducts]] = 0, "",Table13[[#This Row],[MntFishProducts]])</f>
        <v>16</v>
      </c>
      <c r="T1809">
        <f>IF(Table13[[#This Row],[MntSweetProducts]] = 0, "",Table13[[#This Row],[MntSweetProducts]])</f>
        <v>24</v>
      </c>
      <c r="U1809">
        <f>IF(Table13[[#This Row],[MntGoldProds]] = 0, "",Table13[[#This Row],[MntGoldProds]])</f>
        <v>36</v>
      </c>
      <c r="V1809">
        <v>2</v>
      </c>
      <c r="W1809">
        <v>8</v>
      </c>
      <c r="X1809">
        <v>4</v>
      </c>
      <c r="Y1809">
        <v>6</v>
      </c>
      <c r="Z1809">
        <v>3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0</v>
      </c>
      <c r="AG1809">
        <v>0</v>
      </c>
      <c r="AH1809" t="s">
        <v>39</v>
      </c>
      <c r="AI1809" s="13">
        <f>SUM(Table13[[#This Row],[MntWines]:[MntGoldProds]])</f>
        <v>1264</v>
      </c>
      <c r="AJ1809" s="13">
        <f>AVERAGE(Table13[[#This Row],[MntWines]:[MntGoldProds]])</f>
        <v>210.66666666666666</v>
      </c>
      <c r="AK1809">
        <f>IF(Table13[[#This Row],[Total Number of Purchases]]=0,0,Table13[[#This Row],[Total Spend]]/Table13[[#This Row],[Total Number of Purchases]])</f>
        <v>63.2</v>
      </c>
      <c r="AM1809">
        <f>SUM(Table13[[#This Row],[NumDealsPurchases]:[NumStorePurchases]])</f>
        <v>20</v>
      </c>
      <c r="AN1809" s="14">
        <f>Snapshot_Date-Table13[[#This Row],[Dt_Customer]]</f>
        <v>227</v>
      </c>
      <c r="AP1809" s="13">
        <f>Table13[[#This Row],[NumDealsPurchases]]/Table13[[#This Row],[Total Number of Purchases]]*100</f>
        <v>10</v>
      </c>
      <c r="AQ1809">
        <f>6-ROUNDUP(_xlfn.PERCENTRANK.INC(Table13[Recency],Table13[[#This Row],[Recency]])*5, 0)</f>
        <v>1</v>
      </c>
      <c r="AR1809">
        <f>ROUNDUP(_xlfn.PERCENTRANK.INC(Table13[Total Number of Purchases],Table13[[#This Row],[Total Number of Purchases]])*5,0)</f>
        <v>4</v>
      </c>
      <c r="AS1809">
        <f>ROUNDUP(_xlfn.PERCENTRANK.INC(Table13[Total Spend],Table13[[#This Row],[Total Spend]])*5,0)</f>
        <v>5</v>
      </c>
      <c r="AT1809" t="str">
        <f>Table13[[#This Row],[Recency Score]]&amp;Table13[[#This Row],[Frequency Score]]&amp;Table13[[#This Row],[Monetary Score]]</f>
        <v>145</v>
      </c>
      <c r="AU1809" t="str">
        <f t="shared" si="28"/>
        <v>Big Spenders</v>
      </c>
      <c r="AW1809" s="13">
        <f>DATEDIF(Table13[[#This Row],[Dt_Customer]], Snapshot_Date, "d")</f>
        <v>227</v>
      </c>
      <c r="AX1809" s="13">
        <f>Table13[[#This Row],[CL if today]]/365</f>
        <v>0.62191780821917808</v>
      </c>
      <c r="AY1809">
        <f>Table13[[#This Row],[Total Number of Purchases]]/Table13[[#This Row],[Corrected CL]]</f>
        <v>32.158590308370044</v>
      </c>
      <c r="AZ1809">
        <f>Table13[[#This Row],[Average Order Value (AOV)]]*Table13[[#This Row],[Freq per Year]]</f>
        <v>2032.422907488987</v>
      </c>
      <c r="BA1809">
        <f>Table13[[#This Row],[Total Spend]]/Table13[[#This Row],[Corrected CL]]</f>
        <v>2032.4229074889868</v>
      </c>
      <c r="BB1809">
        <v>32.017543859649123</v>
      </c>
      <c r="BC1809" s="1">
        <f>Table13[[#This Row],[Dt_Customer]]+Table13[[#This Row],[Recency]]</f>
        <v>41778</v>
      </c>
      <c r="BD1809" s="16" t="str">
        <f>IF(COUNTIF(A:A, A1809) &gt; 1, "Duplicate", "Unique")</f>
        <v>Unique</v>
      </c>
    </row>
    <row r="1810" spans="1:56" x14ac:dyDescent="0.3">
      <c r="A1810">
        <v>9986</v>
      </c>
      <c r="B1810">
        <v>1982</v>
      </c>
      <c r="C1810" t="s">
        <v>28</v>
      </c>
      <c r="D1810" t="s">
        <v>35</v>
      </c>
      <c r="E1810">
        <v>19444</v>
      </c>
      <c r="F1810">
        <v>1</v>
      </c>
      <c r="G1810">
        <v>0</v>
      </c>
      <c r="H1810" s="1">
        <v>41692</v>
      </c>
      <c r="I1810">
        <v>8</v>
      </c>
      <c r="J1810">
        <v>16</v>
      </c>
      <c r="K1810">
        <v>0</v>
      </c>
      <c r="L1810">
        <v>23</v>
      </c>
      <c r="M1810">
        <v>3</v>
      </c>
      <c r="N1810">
        <v>2</v>
      </c>
      <c r="O1810">
        <v>10</v>
      </c>
      <c r="P1810">
        <f>IF(Table13[[#This Row],[MntWines]] = 0,"",Table13[[#This Row],[MntWines]])</f>
        <v>16</v>
      </c>
      <c r="Q1810" t="str">
        <f>IF(Table13[[#This Row],[MntFruits]] = 0, "",Table13[[#This Row],[MntFruits]])</f>
        <v/>
      </c>
      <c r="R1810">
        <f>IF(Table13[[#This Row],[MntMeatProducts]] = 0, "",Table13[[#This Row],[MntMeatProducts]])</f>
        <v>23</v>
      </c>
      <c r="S1810">
        <f>IF(Table13[[#This Row],[MntFishProducts]] = 0, "",Table13[[#This Row],[MntFishProducts]])</f>
        <v>3</v>
      </c>
      <c r="T1810">
        <f>IF(Table13[[#This Row],[MntSweetProducts]] = 0, "",Table13[[#This Row],[MntSweetProducts]])</f>
        <v>2</v>
      </c>
      <c r="U1810">
        <f>IF(Table13[[#This Row],[MntGoldProds]] = 0, "",Table13[[#This Row],[MntGoldProds]])</f>
        <v>10</v>
      </c>
      <c r="V1810">
        <v>3</v>
      </c>
      <c r="W1810">
        <v>4</v>
      </c>
      <c r="X1810">
        <v>1</v>
      </c>
      <c r="Y1810">
        <v>2</v>
      </c>
      <c r="Z1810">
        <v>7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 t="s">
        <v>43</v>
      </c>
      <c r="AI1810" s="13">
        <f>SUM(Table13[[#This Row],[MntWines]:[MntGoldProds]])</f>
        <v>54</v>
      </c>
      <c r="AJ1810" s="13">
        <f>AVERAGE(Table13[[#This Row],[MntWines]:[MntGoldProds]])</f>
        <v>9</v>
      </c>
      <c r="AK1810">
        <f>IF(Table13[[#This Row],[Total Number of Purchases]]=0,0,Table13[[#This Row],[Total Spend]]/Table13[[#This Row],[Total Number of Purchases]])</f>
        <v>5.4</v>
      </c>
      <c r="AM1810">
        <f>SUM(Table13[[#This Row],[NumDealsPurchases]:[NumStorePurchases]])</f>
        <v>10</v>
      </c>
      <c r="AN1810" s="14">
        <f>Snapshot_Date-Table13[[#This Row],[Dt_Customer]]</f>
        <v>224</v>
      </c>
      <c r="AP1810" s="13">
        <f>Table13[[#This Row],[NumDealsPurchases]]/Table13[[#This Row],[Total Number of Purchases]]*100</f>
        <v>30</v>
      </c>
      <c r="AQ1810">
        <f>6-ROUNDUP(_xlfn.PERCENTRANK.INC(Table13[Recency],Table13[[#This Row],[Recency]])*5, 0)</f>
        <v>5</v>
      </c>
      <c r="AR1810">
        <f>ROUNDUP(_xlfn.PERCENTRANK.INC(Table13[Total Number of Purchases],Table13[[#This Row],[Total Number of Purchases]])*5,0)</f>
        <v>2</v>
      </c>
      <c r="AS1810">
        <f>ROUNDUP(_xlfn.PERCENTRANK.INC(Table13[Total Spend],Table13[[#This Row],[Total Spend]])*5,0)</f>
        <v>1</v>
      </c>
      <c r="AT1810" t="str">
        <f>Table13[[#This Row],[Recency Score]]&amp;Table13[[#This Row],[Frequency Score]]&amp;Table13[[#This Row],[Monetary Score]]</f>
        <v>521</v>
      </c>
      <c r="AU1810" t="str">
        <f t="shared" si="28"/>
        <v>Others</v>
      </c>
      <c r="AW1810" s="13">
        <f>DATEDIF(Table13[[#This Row],[Dt_Customer]], Snapshot_Date, "d")</f>
        <v>224</v>
      </c>
      <c r="AX1810" s="13">
        <f>Table13[[#This Row],[CL if today]]/365</f>
        <v>0.61369863013698633</v>
      </c>
      <c r="AY1810">
        <f>Table13[[#This Row],[Total Number of Purchases]]/Table13[[#This Row],[Corrected CL]]</f>
        <v>16.294642857142858</v>
      </c>
      <c r="AZ1810">
        <f>Table13[[#This Row],[Average Order Value (AOV)]]*Table13[[#This Row],[Freq per Year]]</f>
        <v>87.991071428571431</v>
      </c>
      <c r="BA1810">
        <f>Table13[[#This Row],[Total Spend]]/Table13[[#This Row],[Corrected CL]]</f>
        <v>87.991071428571431</v>
      </c>
      <c r="BB1810">
        <v>1288.7061403508771</v>
      </c>
      <c r="BC1810" s="1">
        <f>Table13[[#This Row],[Dt_Customer]]+Table13[[#This Row],[Recency]]</f>
        <v>41700</v>
      </c>
      <c r="BD1810" s="16" t="str">
        <f>IF(COUNTIF(A:A, A1810) &gt; 1, "Duplicate", "Unique")</f>
        <v>Unique</v>
      </c>
    </row>
    <row r="1811" spans="1:56" x14ac:dyDescent="0.3">
      <c r="A1811">
        <v>10341</v>
      </c>
      <c r="B1811">
        <v>1948</v>
      </c>
      <c r="C1811" t="s">
        <v>28</v>
      </c>
      <c r="D1811" t="s">
        <v>35</v>
      </c>
      <c r="E1811">
        <v>51315</v>
      </c>
      <c r="F1811">
        <v>0</v>
      </c>
      <c r="G1811">
        <v>0</v>
      </c>
      <c r="H1811" s="1">
        <v>41693</v>
      </c>
      <c r="I1811">
        <v>45</v>
      </c>
      <c r="J1811">
        <v>68</v>
      </c>
      <c r="K1811">
        <v>28</v>
      </c>
      <c r="L1811">
        <v>39</v>
      </c>
      <c r="M1811">
        <v>16</v>
      </c>
      <c r="N1811">
        <v>30</v>
      </c>
      <c r="O1811">
        <v>41</v>
      </c>
      <c r="P1811">
        <f>IF(Table13[[#This Row],[MntWines]] = 0,"",Table13[[#This Row],[MntWines]])</f>
        <v>68</v>
      </c>
      <c r="Q1811">
        <f>IF(Table13[[#This Row],[MntFruits]] = 0, "",Table13[[#This Row],[MntFruits]])</f>
        <v>28</v>
      </c>
      <c r="R1811">
        <f>IF(Table13[[#This Row],[MntMeatProducts]] = 0, "",Table13[[#This Row],[MntMeatProducts]])</f>
        <v>39</v>
      </c>
      <c r="S1811">
        <f>IF(Table13[[#This Row],[MntFishProducts]] = 0, "",Table13[[#This Row],[MntFishProducts]])</f>
        <v>16</v>
      </c>
      <c r="T1811">
        <f>IF(Table13[[#This Row],[MntSweetProducts]] = 0, "",Table13[[#This Row],[MntSweetProducts]])</f>
        <v>30</v>
      </c>
      <c r="U1811">
        <f>IF(Table13[[#This Row],[MntGoldProds]] = 0, "",Table13[[#This Row],[MntGoldProds]])</f>
        <v>41</v>
      </c>
      <c r="V1811">
        <v>1</v>
      </c>
      <c r="W1811">
        <v>2</v>
      </c>
      <c r="X1811">
        <v>2</v>
      </c>
      <c r="Y1811">
        <v>5</v>
      </c>
      <c r="Z1811">
        <v>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 t="s">
        <v>36</v>
      </c>
      <c r="AI1811" s="13">
        <f>SUM(Table13[[#This Row],[MntWines]:[MntGoldProds]])</f>
        <v>222</v>
      </c>
      <c r="AJ1811" s="13">
        <f>AVERAGE(Table13[[#This Row],[MntWines]:[MntGoldProds]])</f>
        <v>37</v>
      </c>
      <c r="AK1811">
        <f>IF(Table13[[#This Row],[Total Number of Purchases]]=0,0,Table13[[#This Row],[Total Spend]]/Table13[[#This Row],[Total Number of Purchases]])</f>
        <v>22.2</v>
      </c>
      <c r="AM1811">
        <f>SUM(Table13[[#This Row],[NumDealsPurchases]:[NumStorePurchases]])</f>
        <v>10</v>
      </c>
      <c r="AN1811" s="14">
        <f>Snapshot_Date-Table13[[#This Row],[Dt_Customer]]</f>
        <v>223</v>
      </c>
      <c r="AP1811" s="13">
        <f>Table13[[#This Row],[NumDealsPurchases]]/Table13[[#This Row],[Total Number of Purchases]]*100</f>
        <v>10</v>
      </c>
      <c r="AQ1811">
        <f>6-ROUNDUP(_xlfn.PERCENTRANK.INC(Table13[Recency],Table13[[#This Row],[Recency]])*5, 0)</f>
        <v>3</v>
      </c>
      <c r="AR1811">
        <f>ROUNDUP(_xlfn.PERCENTRANK.INC(Table13[Total Number of Purchases],Table13[[#This Row],[Total Number of Purchases]])*5,0)</f>
        <v>2</v>
      </c>
      <c r="AS1811">
        <f>ROUNDUP(_xlfn.PERCENTRANK.INC(Table13[Total Spend],Table13[[#This Row],[Total Spend]])*5,0)</f>
        <v>3</v>
      </c>
      <c r="AT1811" t="str">
        <f>Table13[[#This Row],[Recency Score]]&amp;Table13[[#This Row],[Frequency Score]]&amp;Table13[[#This Row],[Monetary Score]]</f>
        <v>323</v>
      </c>
      <c r="AU1811" t="str">
        <f t="shared" si="28"/>
        <v>Needs Attention</v>
      </c>
      <c r="AW1811" s="13">
        <f>DATEDIF(Table13[[#This Row],[Dt_Customer]], Snapshot_Date, "d")</f>
        <v>223</v>
      </c>
      <c r="AX1811" s="13">
        <f>Table13[[#This Row],[CL if today]]/365</f>
        <v>0.61095890410958908</v>
      </c>
      <c r="AY1811">
        <f>Table13[[#This Row],[Total Number of Purchases]]/Table13[[#This Row],[Corrected CL]]</f>
        <v>16.367713004484305</v>
      </c>
      <c r="AZ1811">
        <f>Table13[[#This Row],[Average Order Value (AOV)]]*Table13[[#This Row],[Freq per Year]]</f>
        <v>363.36322869955154</v>
      </c>
      <c r="BA1811">
        <f>Table13[[#This Row],[Total Spend]]/Table13[[#This Row],[Corrected CL]]</f>
        <v>363.36322869955154</v>
      </c>
      <c r="BB1811">
        <v>87.991071428571431</v>
      </c>
      <c r="BC1811" s="1">
        <f>Table13[[#This Row],[Dt_Customer]]+Table13[[#This Row],[Recency]]</f>
        <v>41738</v>
      </c>
      <c r="BD1811" s="16" t="str">
        <f>IF(COUNTIF(A:A, A1811) &gt; 1, "Duplicate", "Unique")</f>
        <v>Unique</v>
      </c>
    </row>
    <row r="1812" spans="1:56" x14ac:dyDescent="0.3">
      <c r="A1812">
        <v>9423</v>
      </c>
      <c r="B1812">
        <v>1979</v>
      </c>
      <c r="C1812" t="s">
        <v>41</v>
      </c>
      <c r="D1812" t="s">
        <v>33</v>
      </c>
      <c r="E1812">
        <v>32765</v>
      </c>
      <c r="F1812">
        <v>1</v>
      </c>
      <c r="G1812">
        <v>0</v>
      </c>
      <c r="H1812" s="1">
        <v>41693</v>
      </c>
      <c r="I1812">
        <v>49</v>
      </c>
      <c r="J1812">
        <v>13</v>
      </c>
      <c r="K1812">
        <v>3</v>
      </c>
      <c r="L1812">
        <v>17</v>
      </c>
      <c r="M1812">
        <v>7</v>
      </c>
      <c r="N1812">
        <v>3</v>
      </c>
      <c r="O1812">
        <v>3</v>
      </c>
      <c r="P1812">
        <f>IF(Table13[[#This Row],[MntWines]] = 0,"",Table13[[#This Row],[MntWines]])</f>
        <v>13</v>
      </c>
      <c r="Q1812">
        <f>IF(Table13[[#This Row],[MntFruits]] = 0, "",Table13[[#This Row],[MntFruits]])</f>
        <v>3</v>
      </c>
      <c r="R1812">
        <f>IF(Table13[[#This Row],[MntMeatProducts]] = 0, "",Table13[[#This Row],[MntMeatProducts]])</f>
        <v>17</v>
      </c>
      <c r="S1812">
        <f>IF(Table13[[#This Row],[MntFishProducts]] = 0, "",Table13[[#This Row],[MntFishProducts]])</f>
        <v>7</v>
      </c>
      <c r="T1812">
        <f>IF(Table13[[#This Row],[MntSweetProducts]] = 0, "",Table13[[#This Row],[MntSweetProducts]])</f>
        <v>3</v>
      </c>
      <c r="U1812">
        <f>IF(Table13[[#This Row],[MntGoldProds]] = 0, "",Table13[[#This Row],[MntGoldProds]])</f>
        <v>3</v>
      </c>
      <c r="V1812">
        <v>2</v>
      </c>
      <c r="W1812">
        <v>2</v>
      </c>
      <c r="X1812">
        <v>0</v>
      </c>
      <c r="Y1812">
        <v>4</v>
      </c>
      <c r="Z1812">
        <v>5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30</v>
      </c>
      <c r="AI1812" s="13">
        <f>SUM(Table13[[#This Row],[MntWines]:[MntGoldProds]])</f>
        <v>46</v>
      </c>
      <c r="AJ1812" s="13">
        <f>AVERAGE(Table13[[#This Row],[MntWines]:[MntGoldProds]])</f>
        <v>7.666666666666667</v>
      </c>
      <c r="AK1812">
        <f>IF(Table13[[#This Row],[Total Number of Purchases]]=0,0,Table13[[#This Row],[Total Spend]]/Table13[[#This Row],[Total Number of Purchases]])</f>
        <v>5.75</v>
      </c>
      <c r="AM1812">
        <f>SUM(Table13[[#This Row],[NumDealsPurchases]:[NumStorePurchases]])</f>
        <v>8</v>
      </c>
      <c r="AN1812" s="14">
        <f>Snapshot_Date-Table13[[#This Row],[Dt_Customer]]</f>
        <v>223</v>
      </c>
      <c r="AP1812" s="13">
        <f>Table13[[#This Row],[NumDealsPurchases]]/Table13[[#This Row],[Total Number of Purchases]]*100</f>
        <v>25</v>
      </c>
      <c r="AQ1812">
        <f>6-ROUNDUP(_xlfn.PERCENTRANK.INC(Table13[Recency],Table13[[#This Row],[Recency]])*5, 0)</f>
        <v>3</v>
      </c>
      <c r="AR1812">
        <f>ROUNDUP(_xlfn.PERCENTRANK.INC(Table13[Total Number of Purchases],Table13[[#This Row],[Total Number of Purchases]])*5,0)</f>
        <v>2</v>
      </c>
      <c r="AS1812">
        <f>ROUNDUP(_xlfn.PERCENTRANK.INC(Table13[Total Spend],Table13[[#This Row],[Total Spend]])*5,0)</f>
        <v>1</v>
      </c>
      <c r="AT1812" t="str">
        <f>Table13[[#This Row],[Recency Score]]&amp;Table13[[#This Row],[Frequency Score]]&amp;Table13[[#This Row],[Monetary Score]]</f>
        <v>321</v>
      </c>
      <c r="AU1812" t="str">
        <f t="shared" si="28"/>
        <v>Needs Attention</v>
      </c>
      <c r="AW1812" s="13">
        <f>DATEDIF(Table13[[#This Row],[Dt_Customer]], Snapshot_Date, "d")</f>
        <v>223</v>
      </c>
      <c r="AX1812" s="13">
        <f>Table13[[#This Row],[CL if today]]/365</f>
        <v>0.61095890410958908</v>
      </c>
      <c r="AY1812">
        <f>Table13[[#This Row],[Total Number of Purchases]]/Table13[[#This Row],[Corrected CL]]</f>
        <v>13.094170403587443</v>
      </c>
      <c r="AZ1812">
        <f>Table13[[#This Row],[Average Order Value (AOV)]]*Table13[[#This Row],[Freq per Year]]</f>
        <v>75.291479820627799</v>
      </c>
      <c r="BA1812">
        <f>Table13[[#This Row],[Total Spend]]/Table13[[#This Row],[Corrected CL]]</f>
        <v>75.291479820627799</v>
      </c>
      <c r="BB1812">
        <v>2032.4229074889868</v>
      </c>
      <c r="BC1812" s="1">
        <f>Table13[[#This Row],[Dt_Customer]]+Table13[[#This Row],[Recency]]</f>
        <v>41742</v>
      </c>
      <c r="BD1812" s="16" t="str">
        <f>IF(COUNTIF(A:A, A1812) &gt; 1, "Duplicate", "Unique")</f>
        <v>Unique</v>
      </c>
    </row>
    <row r="1813" spans="1:56" x14ac:dyDescent="0.3">
      <c r="A1813">
        <v>9197</v>
      </c>
      <c r="B1813">
        <v>1953</v>
      </c>
      <c r="C1813" t="s">
        <v>28</v>
      </c>
      <c r="D1813" t="s">
        <v>33</v>
      </c>
      <c r="E1813">
        <v>39722</v>
      </c>
      <c r="F1813">
        <v>0</v>
      </c>
      <c r="G1813">
        <v>1</v>
      </c>
      <c r="H1813" s="1">
        <v>41694</v>
      </c>
      <c r="I1813">
        <v>92</v>
      </c>
      <c r="J1813">
        <v>32</v>
      </c>
      <c r="K1813">
        <v>0</v>
      </c>
      <c r="L1813">
        <v>5</v>
      </c>
      <c r="M1813">
        <v>2</v>
      </c>
      <c r="N1813">
        <v>0</v>
      </c>
      <c r="O1813">
        <v>8</v>
      </c>
      <c r="P1813">
        <f>IF(Table13[[#This Row],[MntWines]] = 0,"",Table13[[#This Row],[MntWines]])</f>
        <v>32</v>
      </c>
      <c r="Q1813" t="str">
        <f>IF(Table13[[#This Row],[MntFruits]] = 0, "",Table13[[#This Row],[MntFruits]])</f>
        <v/>
      </c>
      <c r="R1813">
        <f>IF(Table13[[#This Row],[MntMeatProducts]] = 0, "",Table13[[#This Row],[MntMeatProducts]])</f>
        <v>5</v>
      </c>
      <c r="S1813">
        <f>IF(Table13[[#This Row],[MntFishProducts]] = 0, "",Table13[[#This Row],[MntFishProducts]])</f>
        <v>2</v>
      </c>
      <c r="T1813" t="str">
        <f>IF(Table13[[#This Row],[MntSweetProducts]] = 0, "",Table13[[#This Row],[MntSweetProducts]])</f>
        <v/>
      </c>
      <c r="U1813">
        <f>IF(Table13[[#This Row],[MntGoldProds]] = 0, "",Table13[[#This Row],[MntGoldProds]])</f>
        <v>8</v>
      </c>
      <c r="V1813">
        <v>2</v>
      </c>
      <c r="W1813">
        <v>2</v>
      </c>
      <c r="X1813">
        <v>0</v>
      </c>
      <c r="Y1813">
        <v>3</v>
      </c>
      <c r="Z1813">
        <v>5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 t="s">
        <v>30</v>
      </c>
      <c r="AI1813" s="13">
        <f>SUM(Table13[[#This Row],[MntWines]:[MntGoldProds]])</f>
        <v>47</v>
      </c>
      <c r="AJ1813" s="13">
        <f>AVERAGE(Table13[[#This Row],[MntWines]:[MntGoldProds]])</f>
        <v>7.833333333333333</v>
      </c>
      <c r="AK1813">
        <f>IF(Table13[[#This Row],[Total Number of Purchases]]=0,0,Table13[[#This Row],[Total Spend]]/Table13[[#This Row],[Total Number of Purchases]])</f>
        <v>6.7142857142857144</v>
      </c>
      <c r="AM1813">
        <f>SUM(Table13[[#This Row],[NumDealsPurchases]:[NumStorePurchases]])</f>
        <v>7</v>
      </c>
      <c r="AN1813" s="14">
        <f>Snapshot_Date-Table13[[#This Row],[Dt_Customer]]</f>
        <v>222</v>
      </c>
      <c r="AP1813" s="13">
        <f>Table13[[#This Row],[NumDealsPurchases]]/Table13[[#This Row],[Total Number of Purchases]]*100</f>
        <v>28.571428571428569</v>
      </c>
      <c r="AQ1813">
        <f>6-ROUNDUP(_xlfn.PERCENTRANK.INC(Table13[Recency],Table13[[#This Row],[Recency]])*5, 0)</f>
        <v>1</v>
      </c>
      <c r="AR1813">
        <f>ROUNDUP(_xlfn.PERCENTRANK.INC(Table13[Total Number of Purchases],Table13[[#This Row],[Total Number of Purchases]])*5,0)</f>
        <v>1</v>
      </c>
      <c r="AS1813">
        <f>ROUNDUP(_xlfn.PERCENTRANK.INC(Table13[Total Spend],Table13[[#This Row],[Total Spend]])*5,0)</f>
        <v>1</v>
      </c>
      <c r="AT1813" t="str">
        <f>Table13[[#This Row],[Recency Score]]&amp;Table13[[#This Row],[Frequency Score]]&amp;Table13[[#This Row],[Monetary Score]]</f>
        <v>111</v>
      </c>
      <c r="AU1813" t="str">
        <f t="shared" si="28"/>
        <v>Lost</v>
      </c>
      <c r="AW1813" s="13">
        <f>DATEDIF(Table13[[#This Row],[Dt_Customer]], Snapshot_Date, "d")</f>
        <v>222</v>
      </c>
      <c r="AX1813" s="13">
        <f>Table13[[#This Row],[CL if today]]/365</f>
        <v>0.60821917808219184</v>
      </c>
      <c r="AY1813">
        <f>Table13[[#This Row],[Total Number of Purchases]]/Table13[[#This Row],[Corrected CL]]</f>
        <v>11.509009009009008</v>
      </c>
      <c r="AZ1813">
        <f>Table13[[#This Row],[Average Order Value (AOV)]]*Table13[[#This Row],[Freq per Year]]</f>
        <v>77.27477477477477</v>
      </c>
      <c r="BA1813">
        <f>Table13[[#This Row],[Total Spend]]/Table13[[#This Row],[Corrected CL]]</f>
        <v>77.27477477477477</v>
      </c>
      <c r="BB1813">
        <v>75.291479820627799</v>
      </c>
      <c r="BC1813" s="1">
        <f>Table13[[#This Row],[Dt_Customer]]+Table13[[#This Row],[Recency]]</f>
        <v>41786</v>
      </c>
      <c r="BD1813" s="16" t="str">
        <f>IF(COUNTIF(A:A, A1813) &gt; 1, "Duplicate", "Unique")</f>
        <v>Unique</v>
      </c>
    </row>
    <row r="1814" spans="1:56" x14ac:dyDescent="0.3">
      <c r="A1814">
        <v>6205</v>
      </c>
      <c r="B1814">
        <v>1967</v>
      </c>
      <c r="C1814" t="s">
        <v>41</v>
      </c>
      <c r="D1814" t="s">
        <v>31</v>
      </c>
      <c r="E1814">
        <v>32557</v>
      </c>
      <c r="F1814">
        <v>1</v>
      </c>
      <c r="G1814">
        <v>0</v>
      </c>
      <c r="H1814" s="1">
        <v>41694</v>
      </c>
      <c r="I1814">
        <v>13</v>
      </c>
      <c r="J1814">
        <v>34</v>
      </c>
      <c r="K1814">
        <v>3</v>
      </c>
      <c r="L1814">
        <v>29</v>
      </c>
      <c r="M1814">
        <v>0</v>
      </c>
      <c r="N1814">
        <v>4</v>
      </c>
      <c r="O1814">
        <v>10</v>
      </c>
      <c r="P1814">
        <f>IF(Table13[[#This Row],[MntWines]] = 0,"",Table13[[#This Row],[MntWines]])</f>
        <v>34</v>
      </c>
      <c r="Q1814">
        <f>IF(Table13[[#This Row],[MntFruits]] = 0, "",Table13[[#This Row],[MntFruits]])</f>
        <v>3</v>
      </c>
      <c r="R1814">
        <f>IF(Table13[[#This Row],[MntMeatProducts]] = 0, "",Table13[[#This Row],[MntMeatProducts]])</f>
        <v>29</v>
      </c>
      <c r="S1814" t="str">
        <f>IF(Table13[[#This Row],[MntFishProducts]] = 0, "",Table13[[#This Row],[MntFishProducts]])</f>
        <v/>
      </c>
      <c r="T1814">
        <f>IF(Table13[[#This Row],[MntSweetProducts]] = 0, "",Table13[[#This Row],[MntSweetProducts]])</f>
        <v>4</v>
      </c>
      <c r="U1814">
        <f>IF(Table13[[#This Row],[MntGoldProds]] = 0, "",Table13[[#This Row],[MntGoldProds]])</f>
        <v>10</v>
      </c>
      <c r="V1814">
        <v>3</v>
      </c>
      <c r="W1814">
        <v>2</v>
      </c>
      <c r="X1814">
        <v>1</v>
      </c>
      <c r="Y1814">
        <v>3</v>
      </c>
      <c r="Z1814">
        <v>5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 t="s">
        <v>32</v>
      </c>
      <c r="AI1814" s="13">
        <f>SUM(Table13[[#This Row],[MntWines]:[MntGoldProds]])</f>
        <v>80</v>
      </c>
      <c r="AJ1814" s="13">
        <f>AVERAGE(Table13[[#This Row],[MntWines]:[MntGoldProds]])</f>
        <v>13.333333333333334</v>
      </c>
      <c r="AK1814">
        <f>IF(Table13[[#This Row],[Total Number of Purchases]]=0,0,Table13[[#This Row],[Total Spend]]/Table13[[#This Row],[Total Number of Purchases]])</f>
        <v>8.8888888888888893</v>
      </c>
      <c r="AM1814">
        <f>SUM(Table13[[#This Row],[NumDealsPurchases]:[NumStorePurchases]])</f>
        <v>9</v>
      </c>
      <c r="AN1814" s="14">
        <f>Snapshot_Date-Table13[[#This Row],[Dt_Customer]]</f>
        <v>222</v>
      </c>
      <c r="AP1814" s="13">
        <f>Table13[[#This Row],[NumDealsPurchases]]/Table13[[#This Row],[Total Number of Purchases]]*100</f>
        <v>33.333333333333329</v>
      </c>
      <c r="AQ1814">
        <f>6-ROUNDUP(_xlfn.PERCENTRANK.INC(Table13[Recency],Table13[[#This Row],[Recency]])*5, 0)</f>
        <v>5</v>
      </c>
      <c r="AR1814">
        <f>ROUNDUP(_xlfn.PERCENTRANK.INC(Table13[Total Number of Purchases],Table13[[#This Row],[Total Number of Purchases]])*5,0)</f>
        <v>2</v>
      </c>
      <c r="AS1814">
        <f>ROUNDUP(_xlfn.PERCENTRANK.INC(Table13[Total Spend],Table13[[#This Row],[Total Spend]])*5,0)</f>
        <v>2</v>
      </c>
      <c r="AT1814" t="str">
        <f>Table13[[#This Row],[Recency Score]]&amp;Table13[[#This Row],[Frequency Score]]&amp;Table13[[#This Row],[Monetary Score]]</f>
        <v>522</v>
      </c>
      <c r="AU1814" t="str">
        <f t="shared" si="28"/>
        <v>Others</v>
      </c>
      <c r="AW1814" s="13">
        <f>DATEDIF(Table13[[#This Row],[Dt_Customer]], Snapshot_Date, "d")</f>
        <v>222</v>
      </c>
      <c r="AX1814" s="13">
        <f>Table13[[#This Row],[CL if today]]/365</f>
        <v>0.60821917808219184</v>
      </c>
      <c r="AY1814">
        <f>Table13[[#This Row],[Total Number of Purchases]]/Table13[[#This Row],[Corrected CL]]</f>
        <v>14.797297297297296</v>
      </c>
      <c r="AZ1814">
        <f>Table13[[#This Row],[Average Order Value (AOV)]]*Table13[[#This Row],[Freq per Year]]</f>
        <v>131.53153153153153</v>
      </c>
      <c r="BA1814">
        <f>Table13[[#This Row],[Total Spend]]/Table13[[#This Row],[Corrected CL]]</f>
        <v>131.53153153153153</v>
      </c>
      <c r="BB1814">
        <v>93.71621621621621</v>
      </c>
      <c r="BC1814" s="1">
        <f>Table13[[#This Row],[Dt_Customer]]+Table13[[#This Row],[Recency]]</f>
        <v>41707</v>
      </c>
      <c r="BD1814" s="16" t="str">
        <f>IF(COUNTIF(A:A, A1814) &gt; 1, "Duplicate", "Unique")</f>
        <v>Unique</v>
      </c>
    </row>
    <row r="1815" spans="1:56" x14ac:dyDescent="0.3">
      <c r="A1815">
        <v>2815</v>
      </c>
      <c r="B1815">
        <v>1975</v>
      </c>
      <c r="C1815" t="s">
        <v>28</v>
      </c>
      <c r="D1815" t="s">
        <v>33</v>
      </c>
      <c r="E1815">
        <v>33183</v>
      </c>
      <c r="F1815">
        <v>1</v>
      </c>
      <c r="G1815">
        <v>0</v>
      </c>
      <c r="H1815" s="1">
        <v>41694</v>
      </c>
      <c r="I1815">
        <v>46</v>
      </c>
      <c r="J1815">
        <v>7</v>
      </c>
      <c r="K1815">
        <v>5</v>
      </c>
      <c r="L1815">
        <v>39</v>
      </c>
      <c r="M1815">
        <v>17</v>
      </c>
      <c r="N1815">
        <v>15</v>
      </c>
      <c r="O1815">
        <v>37</v>
      </c>
      <c r="P1815">
        <f>IF(Table13[[#This Row],[MntWines]] = 0,"",Table13[[#This Row],[MntWines]])</f>
        <v>7</v>
      </c>
      <c r="Q1815">
        <f>IF(Table13[[#This Row],[MntFruits]] = 0, "",Table13[[#This Row],[MntFruits]])</f>
        <v>5</v>
      </c>
      <c r="R1815">
        <f>IF(Table13[[#This Row],[MntMeatProducts]] = 0, "",Table13[[#This Row],[MntMeatProducts]])</f>
        <v>39</v>
      </c>
      <c r="S1815">
        <f>IF(Table13[[#This Row],[MntFishProducts]] = 0, "",Table13[[#This Row],[MntFishProducts]])</f>
        <v>17</v>
      </c>
      <c r="T1815">
        <f>IF(Table13[[#This Row],[MntSweetProducts]] = 0, "",Table13[[#This Row],[MntSweetProducts]])</f>
        <v>15</v>
      </c>
      <c r="U1815">
        <f>IF(Table13[[#This Row],[MntGoldProds]] = 0, "",Table13[[#This Row],[MntGoldProds]])</f>
        <v>37</v>
      </c>
      <c r="V1815">
        <v>2</v>
      </c>
      <c r="W1815">
        <v>4</v>
      </c>
      <c r="X1815">
        <v>0</v>
      </c>
      <c r="Y1815">
        <v>3</v>
      </c>
      <c r="Z1815">
        <v>7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30</v>
      </c>
      <c r="AI1815" s="13">
        <f>SUM(Table13[[#This Row],[MntWines]:[MntGoldProds]])</f>
        <v>120</v>
      </c>
      <c r="AJ1815" s="13">
        <f>AVERAGE(Table13[[#This Row],[MntWines]:[MntGoldProds]])</f>
        <v>20</v>
      </c>
      <c r="AK1815">
        <f>IF(Table13[[#This Row],[Total Number of Purchases]]=0,0,Table13[[#This Row],[Total Spend]]/Table13[[#This Row],[Total Number of Purchases]])</f>
        <v>13.333333333333334</v>
      </c>
      <c r="AM1815">
        <f>SUM(Table13[[#This Row],[NumDealsPurchases]:[NumStorePurchases]])</f>
        <v>9</v>
      </c>
      <c r="AN1815" s="14">
        <f>Snapshot_Date-Table13[[#This Row],[Dt_Customer]]</f>
        <v>222</v>
      </c>
      <c r="AP1815" s="13">
        <f>Table13[[#This Row],[NumDealsPurchases]]/Table13[[#This Row],[Total Number of Purchases]]*100</f>
        <v>22.222222222222221</v>
      </c>
      <c r="AQ1815">
        <f>6-ROUNDUP(_xlfn.PERCENTRANK.INC(Table13[Recency],Table13[[#This Row],[Recency]])*5, 0)</f>
        <v>3</v>
      </c>
      <c r="AR1815">
        <f>ROUNDUP(_xlfn.PERCENTRANK.INC(Table13[Total Number of Purchases],Table13[[#This Row],[Total Number of Purchases]])*5,0)</f>
        <v>2</v>
      </c>
      <c r="AS1815">
        <f>ROUNDUP(_xlfn.PERCENTRANK.INC(Table13[Total Spend],Table13[[#This Row],[Total Spend]])*5,0)</f>
        <v>2</v>
      </c>
      <c r="AT1815" t="str">
        <f>Table13[[#This Row],[Recency Score]]&amp;Table13[[#This Row],[Frequency Score]]&amp;Table13[[#This Row],[Monetary Score]]</f>
        <v>322</v>
      </c>
      <c r="AU1815" t="str">
        <f t="shared" si="28"/>
        <v>Needs Attention</v>
      </c>
      <c r="AW1815" s="13">
        <f>DATEDIF(Table13[[#This Row],[Dt_Customer]], Snapshot_Date, "d")</f>
        <v>222</v>
      </c>
      <c r="AX1815" s="13">
        <f>Table13[[#This Row],[CL if today]]/365</f>
        <v>0.60821917808219184</v>
      </c>
      <c r="AY1815">
        <f>Table13[[#This Row],[Total Number of Purchases]]/Table13[[#This Row],[Corrected CL]]</f>
        <v>14.797297297297296</v>
      </c>
      <c r="AZ1815">
        <f>Table13[[#This Row],[Average Order Value (AOV)]]*Table13[[#This Row],[Freq per Year]]</f>
        <v>197.29729729729729</v>
      </c>
      <c r="BA1815">
        <f>Table13[[#This Row],[Total Spend]]/Table13[[#This Row],[Corrected CL]]</f>
        <v>197.29729729729729</v>
      </c>
      <c r="BB1815">
        <v>77.27477477477477</v>
      </c>
      <c r="BC1815" s="1">
        <f>Table13[[#This Row],[Dt_Customer]]+Table13[[#This Row],[Recency]]</f>
        <v>41740</v>
      </c>
      <c r="BD1815" s="16" t="str">
        <f>IF(COUNTIF(A:A, A1815) &gt; 1, "Duplicate", "Unique")</f>
        <v>Unique</v>
      </c>
    </row>
    <row r="1816" spans="1:56" x14ac:dyDescent="0.3">
      <c r="A1816">
        <v>2958</v>
      </c>
      <c r="B1816">
        <v>1978</v>
      </c>
      <c r="C1816" t="s">
        <v>28</v>
      </c>
      <c r="D1816" t="s">
        <v>33</v>
      </c>
      <c r="E1816">
        <v>28442</v>
      </c>
      <c r="F1816">
        <v>2</v>
      </c>
      <c r="G1816">
        <v>0</v>
      </c>
      <c r="H1816" s="1">
        <v>41694</v>
      </c>
      <c r="I1816">
        <v>53</v>
      </c>
      <c r="J1816">
        <v>19</v>
      </c>
      <c r="K1816">
        <v>3</v>
      </c>
      <c r="L1816">
        <v>10</v>
      </c>
      <c r="M1816">
        <v>11</v>
      </c>
      <c r="N1816">
        <v>8</v>
      </c>
      <c r="O1816">
        <v>6</v>
      </c>
      <c r="P1816">
        <f>IF(Table13[[#This Row],[MntWines]] = 0,"",Table13[[#This Row],[MntWines]])</f>
        <v>19</v>
      </c>
      <c r="Q1816">
        <f>IF(Table13[[#This Row],[MntFruits]] = 0, "",Table13[[#This Row],[MntFruits]])</f>
        <v>3</v>
      </c>
      <c r="R1816">
        <f>IF(Table13[[#This Row],[MntMeatProducts]] = 0, "",Table13[[#This Row],[MntMeatProducts]])</f>
        <v>10</v>
      </c>
      <c r="S1816">
        <f>IF(Table13[[#This Row],[MntFishProducts]] = 0, "",Table13[[#This Row],[MntFishProducts]])</f>
        <v>11</v>
      </c>
      <c r="T1816">
        <f>IF(Table13[[#This Row],[MntSweetProducts]] = 0, "",Table13[[#This Row],[MntSweetProducts]])</f>
        <v>8</v>
      </c>
      <c r="U1816">
        <f>IF(Table13[[#This Row],[MntGoldProds]] = 0, "",Table13[[#This Row],[MntGoldProds]])</f>
        <v>6</v>
      </c>
      <c r="V1816">
        <v>3</v>
      </c>
      <c r="W1816">
        <v>2</v>
      </c>
      <c r="X1816">
        <v>1</v>
      </c>
      <c r="Y1816">
        <v>4</v>
      </c>
      <c r="Z1816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 t="s">
        <v>30</v>
      </c>
      <c r="AI1816" s="13">
        <f>SUM(Table13[[#This Row],[MntWines]:[MntGoldProds]])</f>
        <v>57</v>
      </c>
      <c r="AJ1816" s="13">
        <f>AVERAGE(Table13[[#This Row],[MntWines]:[MntGoldProds]])</f>
        <v>9.5</v>
      </c>
      <c r="AK1816">
        <f>IF(Table13[[#This Row],[Total Number of Purchases]]=0,0,Table13[[#This Row],[Total Spend]]/Table13[[#This Row],[Total Number of Purchases]])</f>
        <v>5.7</v>
      </c>
      <c r="AM1816">
        <f>SUM(Table13[[#This Row],[NumDealsPurchases]:[NumStorePurchases]])</f>
        <v>10</v>
      </c>
      <c r="AN1816" s="14">
        <f>Snapshot_Date-Table13[[#This Row],[Dt_Customer]]</f>
        <v>222</v>
      </c>
      <c r="AP1816" s="13">
        <f>Table13[[#This Row],[NumDealsPurchases]]/Table13[[#This Row],[Total Number of Purchases]]*100</f>
        <v>30</v>
      </c>
      <c r="AQ1816">
        <f>6-ROUNDUP(_xlfn.PERCENTRANK.INC(Table13[Recency],Table13[[#This Row],[Recency]])*5, 0)</f>
        <v>3</v>
      </c>
      <c r="AR1816">
        <f>ROUNDUP(_xlfn.PERCENTRANK.INC(Table13[Total Number of Purchases],Table13[[#This Row],[Total Number of Purchases]])*5,0)</f>
        <v>2</v>
      </c>
      <c r="AS1816">
        <f>ROUNDUP(_xlfn.PERCENTRANK.INC(Table13[Total Spend],Table13[[#This Row],[Total Spend]])*5,0)</f>
        <v>2</v>
      </c>
      <c r="AT1816" t="str">
        <f>Table13[[#This Row],[Recency Score]]&amp;Table13[[#This Row],[Frequency Score]]&amp;Table13[[#This Row],[Monetary Score]]</f>
        <v>322</v>
      </c>
      <c r="AU1816" t="str">
        <f t="shared" si="28"/>
        <v>Needs Attention</v>
      </c>
      <c r="AW1816" s="13">
        <f>DATEDIF(Table13[[#This Row],[Dt_Customer]], Snapshot_Date, "d")</f>
        <v>222</v>
      </c>
      <c r="AX1816" s="13">
        <f>Table13[[#This Row],[CL if today]]/365</f>
        <v>0.60821917808219184</v>
      </c>
      <c r="AY1816">
        <f>Table13[[#This Row],[Total Number of Purchases]]/Table13[[#This Row],[Corrected CL]]</f>
        <v>16.441441441441441</v>
      </c>
      <c r="AZ1816">
        <f>Table13[[#This Row],[Average Order Value (AOV)]]*Table13[[#This Row],[Freq per Year]]</f>
        <v>93.71621621621621</v>
      </c>
      <c r="BA1816">
        <f>Table13[[#This Row],[Total Spend]]/Table13[[#This Row],[Corrected CL]]</f>
        <v>93.71621621621621</v>
      </c>
      <c r="BB1816">
        <v>363.36322869955154</v>
      </c>
      <c r="BC1816" s="1">
        <f>Table13[[#This Row],[Dt_Customer]]+Table13[[#This Row],[Recency]]</f>
        <v>41747</v>
      </c>
      <c r="BD1816" s="16" t="str">
        <f>IF(COUNTIF(A:A, A1816) &gt; 1, "Duplicate", "Unique")</f>
        <v>Unique</v>
      </c>
    </row>
    <row r="1817" spans="1:56" x14ac:dyDescent="0.3">
      <c r="A1817">
        <v>830</v>
      </c>
      <c r="B1817">
        <v>1987</v>
      </c>
      <c r="C1817" t="s">
        <v>37</v>
      </c>
      <c r="D1817" t="s">
        <v>31</v>
      </c>
      <c r="E1817">
        <v>74004</v>
      </c>
      <c r="F1817">
        <v>0</v>
      </c>
      <c r="G1817">
        <v>0</v>
      </c>
      <c r="H1817" s="1">
        <v>41694</v>
      </c>
      <c r="I1817">
        <v>5</v>
      </c>
      <c r="J1817">
        <v>784</v>
      </c>
      <c r="K1817">
        <v>48</v>
      </c>
      <c r="L1817">
        <v>560</v>
      </c>
      <c r="M1817">
        <v>42</v>
      </c>
      <c r="N1817">
        <v>176</v>
      </c>
      <c r="O1817">
        <v>48</v>
      </c>
      <c r="P1817">
        <f>IF(Table13[[#This Row],[MntWines]] = 0,"",Table13[[#This Row],[MntWines]])</f>
        <v>784</v>
      </c>
      <c r="Q1817">
        <f>IF(Table13[[#This Row],[MntFruits]] = 0, "",Table13[[#This Row],[MntFruits]])</f>
        <v>48</v>
      </c>
      <c r="R1817">
        <f>IF(Table13[[#This Row],[MntMeatProducts]] = 0, "",Table13[[#This Row],[MntMeatProducts]])</f>
        <v>560</v>
      </c>
      <c r="S1817">
        <f>IF(Table13[[#This Row],[MntFishProducts]] = 0, "",Table13[[#This Row],[MntFishProducts]])</f>
        <v>42</v>
      </c>
      <c r="T1817">
        <f>IF(Table13[[#This Row],[MntSweetProducts]] = 0, "",Table13[[#This Row],[MntSweetProducts]])</f>
        <v>176</v>
      </c>
      <c r="U1817">
        <f>IF(Table13[[#This Row],[MntGoldProds]] = 0, "",Table13[[#This Row],[MntGoldProds]])</f>
        <v>48</v>
      </c>
      <c r="V1817">
        <v>1</v>
      </c>
      <c r="W1817">
        <v>4</v>
      </c>
      <c r="X1817">
        <v>6</v>
      </c>
      <c r="Y1817">
        <v>4</v>
      </c>
      <c r="Z1817">
        <v>3</v>
      </c>
      <c r="AA1817">
        <v>1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0</v>
      </c>
      <c r="AH1817" t="s">
        <v>40</v>
      </c>
      <c r="AI1817" s="13">
        <f>SUM(Table13[[#This Row],[MntWines]:[MntGoldProds]])</f>
        <v>1658</v>
      </c>
      <c r="AJ1817" s="13">
        <f>AVERAGE(Table13[[#This Row],[MntWines]:[MntGoldProds]])</f>
        <v>276.33333333333331</v>
      </c>
      <c r="AK1817">
        <f>IF(Table13[[#This Row],[Total Number of Purchases]]=0,0,Table13[[#This Row],[Total Spend]]/Table13[[#This Row],[Total Number of Purchases]])</f>
        <v>110.53333333333333</v>
      </c>
      <c r="AM1817">
        <f>SUM(Table13[[#This Row],[NumDealsPurchases]:[NumStorePurchases]])</f>
        <v>15</v>
      </c>
      <c r="AN1817" s="14">
        <f>Snapshot_Date-Table13[[#This Row],[Dt_Customer]]</f>
        <v>222</v>
      </c>
      <c r="AP1817" s="13">
        <f>Table13[[#This Row],[NumDealsPurchases]]/Table13[[#This Row],[Total Number of Purchases]]*100</f>
        <v>6.666666666666667</v>
      </c>
      <c r="AQ1817">
        <f>6-ROUNDUP(_xlfn.PERCENTRANK.INC(Table13[Recency],Table13[[#This Row],[Recency]])*5, 0)</f>
        <v>5</v>
      </c>
      <c r="AR1817">
        <f>ROUNDUP(_xlfn.PERCENTRANK.INC(Table13[Total Number of Purchases],Table13[[#This Row],[Total Number of Purchases]])*5,0)</f>
        <v>3</v>
      </c>
      <c r="AS1817">
        <f>ROUNDUP(_xlfn.PERCENTRANK.INC(Table13[Total Spend],Table13[[#This Row],[Total Spend]])*5,0)</f>
        <v>5</v>
      </c>
      <c r="AT1817" t="str">
        <f>Table13[[#This Row],[Recency Score]]&amp;Table13[[#This Row],[Frequency Score]]&amp;Table13[[#This Row],[Monetary Score]]</f>
        <v>535</v>
      </c>
      <c r="AU1817" t="str">
        <f t="shared" si="28"/>
        <v>Loyal Customers</v>
      </c>
      <c r="AW1817" s="13">
        <f>DATEDIF(Table13[[#This Row],[Dt_Customer]], Snapshot_Date, "d")</f>
        <v>222</v>
      </c>
      <c r="AX1817" s="13">
        <f>Table13[[#This Row],[CL if today]]/365</f>
        <v>0.60821917808219184</v>
      </c>
      <c r="AY1817">
        <f>Table13[[#This Row],[Total Number of Purchases]]/Table13[[#This Row],[Corrected CL]]</f>
        <v>24.662162162162161</v>
      </c>
      <c r="AZ1817">
        <f>Table13[[#This Row],[Average Order Value (AOV)]]*Table13[[#This Row],[Freq per Year]]</f>
        <v>2725.9909909909907</v>
      </c>
      <c r="BA1817">
        <f>Table13[[#This Row],[Total Spend]]/Table13[[#This Row],[Corrected CL]]</f>
        <v>2725.9909909909907</v>
      </c>
      <c r="BB1817">
        <v>197.29729729729729</v>
      </c>
      <c r="BC1817" s="1">
        <f>Table13[[#This Row],[Dt_Customer]]+Table13[[#This Row],[Recency]]</f>
        <v>41699</v>
      </c>
      <c r="BD1817" s="16" t="str">
        <f>IF(COUNTIF(A:A, A1817) &gt; 1, "Duplicate", "Unique")</f>
        <v>Unique</v>
      </c>
    </row>
    <row r="1818" spans="1:56" x14ac:dyDescent="0.3">
      <c r="A1818">
        <v>3152</v>
      </c>
      <c r="B1818">
        <v>1957</v>
      </c>
      <c r="C1818" t="s">
        <v>28</v>
      </c>
      <c r="D1818" t="s">
        <v>35</v>
      </c>
      <c r="E1818">
        <v>26091</v>
      </c>
      <c r="F1818">
        <v>1</v>
      </c>
      <c r="G1818">
        <v>1</v>
      </c>
      <c r="H1818" s="1">
        <v>41695</v>
      </c>
      <c r="I1818">
        <v>84</v>
      </c>
      <c r="J1818">
        <v>15</v>
      </c>
      <c r="K1818">
        <v>10</v>
      </c>
      <c r="L1818">
        <v>19</v>
      </c>
      <c r="M1818">
        <v>8</v>
      </c>
      <c r="N1818">
        <v>17</v>
      </c>
      <c r="O1818">
        <v>20</v>
      </c>
      <c r="P1818">
        <f>IF(Table13[[#This Row],[MntWines]] = 0,"",Table13[[#This Row],[MntWines]])</f>
        <v>15</v>
      </c>
      <c r="Q1818">
        <f>IF(Table13[[#This Row],[MntFruits]] = 0, "",Table13[[#This Row],[MntFruits]])</f>
        <v>10</v>
      </c>
      <c r="R1818">
        <f>IF(Table13[[#This Row],[MntMeatProducts]] = 0, "",Table13[[#This Row],[MntMeatProducts]])</f>
        <v>19</v>
      </c>
      <c r="S1818">
        <f>IF(Table13[[#This Row],[MntFishProducts]] = 0, "",Table13[[#This Row],[MntFishProducts]])</f>
        <v>8</v>
      </c>
      <c r="T1818">
        <f>IF(Table13[[#This Row],[MntSweetProducts]] = 0, "",Table13[[#This Row],[MntSweetProducts]])</f>
        <v>17</v>
      </c>
      <c r="U1818">
        <f>IF(Table13[[#This Row],[MntGoldProds]] = 0, "",Table13[[#This Row],[MntGoldProds]])</f>
        <v>20</v>
      </c>
      <c r="V1818">
        <v>3</v>
      </c>
      <c r="W1818">
        <v>2</v>
      </c>
      <c r="X1818">
        <v>1</v>
      </c>
      <c r="Y1818">
        <v>3</v>
      </c>
      <c r="Z1818">
        <v>5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40</v>
      </c>
      <c r="AI1818" s="13">
        <f>SUM(Table13[[#This Row],[MntWines]:[MntGoldProds]])</f>
        <v>89</v>
      </c>
      <c r="AJ1818" s="13">
        <f>AVERAGE(Table13[[#This Row],[MntWines]:[MntGoldProds]])</f>
        <v>14.833333333333334</v>
      </c>
      <c r="AK1818">
        <f>IF(Table13[[#This Row],[Total Number of Purchases]]=0,0,Table13[[#This Row],[Total Spend]]/Table13[[#This Row],[Total Number of Purchases]])</f>
        <v>9.8888888888888893</v>
      </c>
      <c r="AM1818">
        <f>SUM(Table13[[#This Row],[NumDealsPurchases]:[NumStorePurchases]])</f>
        <v>9</v>
      </c>
      <c r="AN1818" s="14">
        <f>Snapshot_Date-Table13[[#This Row],[Dt_Customer]]</f>
        <v>221</v>
      </c>
      <c r="AP1818" s="13">
        <f>Table13[[#This Row],[NumDealsPurchases]]/Table13[[#This Row],[Total Number of Purchases]]*100</f>
        <v>33.333333333333329</v>
      </c>
      <c r="AQ1818">
        <f>6-ROUNDUP(_xlfn.PERCENTRANK.INC(Table13[Recency],Table13[[#This Row],[Recency]])*5, 0)</f>
        <v>1</v>
      </c>
      <c r="AR1818">
        <f>ROUNDUP(_xlfn.PERCENTRANK.INC(Table13[Total Number of Purchases],Table13[[#This Row],[Total Number of Purchases]])*5,0)</f>
        <v>2</v>
      </c>
      <c r="AS1818">
        <f>ROUNDUP(_xlfn.PERCENTRANK.INC(Table13[Total Spend],Table13[[#This Row],[Total Spend]])*5,0)</f>
        <v>2</v>
      </c>
      <c r="AT1818" t="str">
        <f>Table13[[#This Row],[Recency Score]]&amp;Table13[[#This Row],[Frequency Score]]&amp;Table13[[#This Row],[Monetary Score]]</f>
        <v>122</v>
      </c>
      <c r="AU1818" t="str">
        <f t="shared" si="28"/>
        <v>Lost</v>
      </c>
      <c r="AW1818" s="13">
        <f>DATEDIF(Table13[[#This Row],[Dt_Customer]], Snapshot_Date, "d")</f>
        <v>221</v>
      </c>
      <c r="AX1818" s="13">
        <f>Table13[[#This Row],[CL if today]]/365</f>
        <v>0.60547945205479448</v>
      </c>
      <c r="AY1818">
        <f>Table13[[#This Row],[Total Number of Purchases]]/Table13[[#This Row],[Corrected CL]]</f>
        <v>14.864253393665159</v>
      </c>
      <c r="AZ1818">
        <f>Table13[[#This Row],[Average Order Value (AOV)]]*Table13[[#This Row],[Freq per Year]]</f>
        <v>146.99095022624437</v>
      </c>
      <c r="BA1818">
        <f>Table13[[#This Row],[Total Spend]]/Table13[[#This Row],[Corrected CL]]</f>
        <v>146.99095022624437</v>
      </c>
      <c r="BB1818">
        <v>2725.9909909909907</v>
      </c>
      <c r="BC1818" s="1">
        <f>Table13[[#This Row],[Dt_Customer]]+Table13[[#This Row],[Recency]]</f>
        <v>41779</v>
      </c>
      <c r="BD1818" s="16" t="str">
        <f>IF(COUNTIF(A:A, A1818) &gt; 1, "Duplicate", "Unique")</f>
        <v>Unique</v>
      </c>
    </row>
    <row r="1819" spans="1:56" x14ac:dyDescent="0.3">
      <c r="A1819">
        <v>11188</v>
      </c>
      <c r="B1819">
        <v>1957</v>
      </c>
      <c r="C1819" t="s">
        <v>28</v>
      </c>
      <c r="D1819" t="s">
        <v>35</v>
      </c>
      <c r="E1819">
        <v>26091</v>
      </c>
      <c r="F1819">
        <v>1</v>
      </c>
      <c r="G1819">
        <v>1</v>
      </c>
      <c r="H1819" s="1">
        <v>41695</v>
      </c>
      <c r="I1819">
        <v>84</v>
      </c>
      <c r="J1819">
        <v>15</v>
      </c>
      <c r="K1819">
        <v>10</v>
      </c>
      <c r="L1819">
        <v>19</v>
      </c>
      <c r="M1819">
        <v>8</v>
      </c>
      <c r="N1819">
        <v>17</v>
      </c>
      <c r="O1819">
        <v>20</v>
      </c>
      <c r="P1819">
        <f>IF(Table13[[#This Row],[MntWines]] = 0,"",Table13[[#This Row],[MntWines]])</f>
        <v>15</v>
      </c>
      <c r="Q1819">
        <f>IF(Table13[[#This Row],[MntFruits]] = 0, "",Table13[[#This Row],[MntFruits]])</f>
        <v>10</v>
      </c>
      <c r="R1819">
        <f>IF(Table13[[#This Row],[MntMeatProducts]] = 0, "",Table13[[#This Row],[MntMeatProducts]])</f>
        <v>19</v>
      </c>
      <c r="S1819">
        <f>IF(Table13[[#This Row],[MntFishProducts]] = 0, "",Table13[[#This Row],[MntFishProducts]])</f>
        <v>8</v>
      </c>
      <c r="T1819">
        <f>IF(Table13[[#This Row],[MntSweetProducts]] = 0, "",Table13[[#This Row],[MntSweetProducts]])</f>
        <v>17</v>
      </c>
      <c r="U1819">
        <f>IF(Table13[[#This Row],[MntGoldProds]] = 0, "",Table13[[#This Row],[MntGoldProds]])</f>
        <v>20</v>
      </c>
      <c r="V1819">
        <v>3</v>
      </c>
      <c r="W1819">
        <v>2</v>
      </c>
      <c r="X1819">
        <v>1</v>
      </c>
      <c r="Y1819">
        <v>3</v>
      </c>
      <c r="Z1819">
        <v>5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30</v>
      </c>
      <c r="AI1819" s="13">
        <f>SUM(Table13[[#This Row],[MntWines]:[MntGoldProds]])</f>
        <v>89</v>
      </c>
      <c r="AJ1819" s="13">
        <f>AVERAGE(Table13[[#This Row],[MntWines]:[MntGoldProds]])</f>
        <v>14.833333333333334</v>
      </c>
      <c r="AK1819">
        <f>IF(Table13[[#This Row],[Total Number of Purchases]]=0,0,Table13[[#This Row],[Total Spend]]/Table13[[#This Row],[Total Number of Purchases]])</f>
        <v>9.8888888888888893</v>
      </c>
      <c r="AM1819">
        <f>SUM(Table13[[#This Row],[NumDealsPurchases]:[NumStorePurchases]])</f>
        <v>9</v>
      </c>
      <c r="AN1819" s="14">
        <f>Snapshot_Date-Table13[[#This Row],[Dt_Customer]]</f>
        <v>221</v>
      </c>
      <c r="AP1819" s="13">
        <f>Table13[[#This Row],[NumDealsPurchases]]/Table13[[#This Row],[Total Number of Purchases]]*100</f>
        <v>33.333333333333329</v>
      </c>
      <c r="AQ1819">
        <f>6-ROUNDUP(_xlfn.PERCENTRANK.INC(Table13[Recency],Table13[[#This Row],[Recency]])*5, 0)</f>
        <v>1</v>
      </c>
      <c r="AR1819">
        <f>ROUNDUP(_xlfn.PERCENTRANK.INC(Table13[Total Number of Purchases],Table13[[#This Row],[Total Number of Purchases]])*5,0)</f>
        <v>2</v>
      </c>
      <c r="AS1819">
        <f>ROUNDUP(_xlfn.PERCENTRANK.INC(Table13[Total Spend],Table13[[#This Row],[Total Spend]])*5,0)</f>
        <v>2</v>
      </c>
      <c r="AT1819" t="str">
        <f>Table13[[#This Row],[Recency Score]]&amp;Table13[[#This Row],[Frequency Score]]&amp;Table13[[#This Row],[Monetary Score]]</f>
        <v>122</v>
      </c>
      <c r="AU1819" t="str">
        <f t="shared" si="28"/>
        <v>Lost</v>
      </c>
      <c r="AW1819" s="13">
        <f>DATEDIF(Table13[[#This Row],[Dt_Customer]], Snapshot_Date, "d")</f>
        <v>221</v>
      </c>
      <c r="AX1819" s="13">
        <f>Table13[[#This Row],[CL if today]]/365</f>
        <v>0.60547945205479448</v>
      </c>
      <c r="AY1819">
        <f>Table13[[#This Row],[Total Number of Purchases]]/Table13[[#This Row],[Corrected CL]]</f>
        <v>14.864253393665159</v>
      </c>
      <c r="AZ1819">
        <f>Table13[[#This Row],[Average Order Value (AOV)]]*Table13[[#This Row],[Freq per Year]]</f>
        <v>146.99095022624437</v>
      </c>
      <c r="BA1819">
        <f>Table13[[#This Row],[Total Spend]]/Table13[[#This Row],[Corrected CL]]</f>
        <v>146.99095022624437</v>
      </c>
      <c r="BB1819">
        <v>131.53153153153153</v>
      </c>
      <c r="BC1819" s="1">
        <f>Table13[[#This Row],[Dt_Customer]]+Table13[[#This Row],[Recency]]</f>
        <v>41779</v>
      </c>
      <c r="BD1819" s="16" t="str">
        <f>IF(COUNTIF(A:A, A1819) &gt; 1, "Duplicate", "Unique")</f>
        <v>Unique</v>
      </c>
    </row>
    <row r="1820" spans="1:56" x14ac:dyDescent="0.3">
      <c r="A1820">
        <v>7683</v>
      </c>
      <c r="B1820">
        <v>1968</v>
      </c>
      <c r="C1820" t="s">
        <v>41</v>
      </c>
      <c r="D1820" t="s">
        <v>33</v>
      </c>
      <c r="E1820">
        <v>70777</v>
      </c>
      <c r="F1820">
        <v>0</v>
      </c>
      <c r="G1820">
        <v>1</v>
      </c>
      <c r="H1820" s="1">
        <v>41695</v>
      </c>
      <c r="I1820">
        <v>80</v>
      </c>
      <c r="J1820">
        <v>554</v>
      </c>
      <c r="K1820">
        <v>35</v>
      </c>
      <c r="L1820">
        <v>113</v>
      </c>
      <c r="M1820">
        <v>0</v>
      </c>
      <c r="N1820">
        <v>7</v>
      </c>
      <c r="O1820">
        <v>78</v>
      </c>
      <c r="P1820">
        <f>IF(Table13[[#This Row],[MntWines]] = 0,"",Table13[[#This Row],[MntWines]])</f>
        <v>554</v>
      </c>
      <c r="Q1820">
        <f>IF(Table13[[#This Row],[MntFruits]] = 0, "",Table13[[#This Row],[MntFruits]])</f>
        <v>35</v>
      </c>
      <c r="R1820">
        <f>IF(Table13[[#This Row],[MntMeatProducts]] = 0, "",Table13[[#This Row],[MntMeatProducts]])</f>
        <v>113</v>
      </c>
      <c r="S1820" t="str">
        <f>IF(Table13[[#This Row],[MntFishProducts]] = 0, "",Table13[[#This Row],[MntFishProducts]])</f>
        <v/>
      </c>
      <c r="T1820">
        <f>IF(Table13[[#This Row],[MntSweetProducts]] = 0, "",Table13[[#This Row],[MntSweetProducts]])</f>
        <v>7</v>
      </c>
      <c r="U1820">
        <f>IF(Table13[[#This Row],[MntGoldProds]] = 0, "",Table13[[#This Row],[MntGoldProds]])</f>
        <v>78</v>
      </c>
      <c r="V1820">
        <v>3</v>
      </c>
      <c r="W1820">
        <v>5</v>
      </c>
      <c r="X1820">
        <v>3</v>
      </c>
      <c r="Y1820">
        <v>12</v>
      </c>
      <c r="Z1820">
        <v>3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 t="s">
        <v>30</v>
      </c>
      <c r="AI1820" s="13">
        <f>SUM(Table13[[#This Row],[MntWines]:[MntGoldProds]])</f>
        <v>787</v>
      </c>
      <c r="AJ1820" s="13">
        <f>AVERAGE(Table13[[#This Row],[MntWines]:[MntGoldProds]])</f>
        <v>131.16666666666666</v>
      </c>
      <c r="AK1820">
        <f>IF(Table13[[#This Row],[Total Number of Purchases]]=0,0,Table13[[#This Row],[Total Spend]]/Table13[[#This Row],[Total Number of Purchases]])</f>
        <v>34.217391304347828</v>
      </c>
      <c r="AM1820">
        <f>SUM(Table13[[#This Row],[NumDealsPurchases]:[NumStorePurchases]])</f>
        <v>23</v>
      </c>
      <c r="AN1820" s="14">
        <f>Snapshot_Date-Table13[[#This Row],[Dt_Customer]]</f>
        <v>221</v>
      </c>
      <c r="AP1820" s="13">
        <f>Table13[[#This Row],[NumDealsPurchases]]/Table13[[#This Row],[Total Number of Purchases]]*100</f>
        <v>13.043478260869565</v>
      </c>
      <c r="AQ1820">
        <f>6-ROUNDUP(_xlfn.PERCENTRANK.INC(Table13[Recency],Table13[[#This Row],[Recency]])*5, 0)</f>
        <v>1</v>
      </c>
      <c r="AR1820">
        <f>ROUNDUP(_xlfn.PERCENTRANK.INC(Table13[Total Number of Purchases],Table13[[#This Row],[Total Number of Purchases]])*5,0)</f>
        <v>5</v>
      </c>
      <c r="AS1820">
        <f>ROUNDUP(_xlfn.PERCENTRANK.INC(Table13[Total Spend],Table13[[#This Row],[Total Spend]])*5,0)</f>
        <v>4</v>
      </c>
      <c r="AT1820" t="str">
        <f>Table13[[#This Row],[Recency Score]]&amp;Table13[[#This Row],[Frequency Score]]&amp;Table13[[#This Row],[Monetary Score]]</f>
        <v>154</v>
      </c>
      <c r="AU1820" t="str">
        <f t="shared" si="28"/>
        <v>Frequent Buyers</v>
      </c>
      <c r="AW1820" s="13">
        <f>DATEDIF(Table13[[#This Row],[Dt_Customer]], Snapshot_Date, "d")</f>
        <v>221</v>
      </c>
      <c r="AX1820" s="13">
        <f>Table13[[#This Row],[CL if today]]/365</f>
        <v>0.60547945205479448</v>
      </c>
      <c r="AY1820">
        <f>Table13[[#This Row],[Total Number of Purchases]]/Table13[[#This Row],[Corrected CL]]</f>
        <v>37.986425339366519</v>
      </c>
      <c r="AZ1820">
        <f>Table13[[#This Row],[Average Order Value (AOV)]]*Table13[[#This Row],[Freq per Year]]</f>
        <v>1299.7963800904979</v>
      </c>
      <c r="BA1820">
        <f>Table13[[#This Row],[Total Spend]]/Table13[[#This Row],[Corrected CL]]</f>
        <v>1299.7963800904979</v>
      </c>
      <c r="BB1820">
        <v>146.99095022624437</v>
      </c>
      <c r="BC1820" s="1">
        <f>Table13[[#This Row],[Dt_Customer]]+Table13[[#This Row],[Recency]]</f>
        <v>41775</v>
      </c>
      <c r="BD1820" s="16" t="str">
        <f>IF(COUNTIF(A:A, A1820) &gt; 1, "Duplicate", "Unique")</f>
        <v>Unique</v>
      </c>
    </row>
    <row r="1821" spans="1:56" x14ac:dyDescent="0.3">
      <c r="A1821">
        <v>4608</v>
      </c>
      <c r="B1821">
        <v>1987</v>
      </c>
      <c r="C1821" t="s">
        <v>28</v>
      </c>
      <c r="D1821" t="s">
        <v>29</v>
      </c>
      <c r="E1821">
        <v>81361</v>
      </c>
      <c r="F1821">
        <v>0</v>
      </c>
      <c r="G1821">
        <v>0</v>
      </c>
      <c r="H1821" s="1">
        <v>41695</v>
      </c>
      <c r="I1821">
        <v>18</v>
      </c>
      <c r="J1821">
        <v>163</v>
      </c>
      <c r="K1821">
        <v>23</v>
      </c>
      <c r="L1821">
        <v>424</v>
      </c>
      <c r="M1821">
        <v>27</v>
      </c>
      <c r="N1821">
        <v>65</v>
      </c>
      <c r="O1821">
        <v>76</v>
      </c>
      <c r="P1821">
        <f>IF(Table13[[#This Row],[MntWines]] = 0,"",Table13[[#This Row],[MntWines]])</f>
        <v>163</v>
      </c>
      <c r="Q1821">
        <f>IF(Table13[[#This Row],[MntFruits]] = 0, "",Table13[[#This Row],[MntFruits]])</f>
        <v>23</v>
      </c>
      <c r="R1821">
        <f>IF(Table13[[#This Row],[MntMeatProducts]] = 0, "",Table13[[#This Row],[MntMeatProducts]])</f>
        <v>424</v>
      </c>
      <c r="S1821">
        <f>IF(Table13[[#This Row],[MntFishProducts]] = 0, "",Table13[[#This Row],[MntFishProducts]])</f>
        <v>27</v>
      </c>
      <c r="T1821">
        <f>IF(Table13[[#This Row],[MntSweetProducts]] = 0, "",Table13[[#This Row],[MntSweetProducts]])</f>
        <v>65</v>
      </c>
      <c r="U1821">
        <f>IF(Table13[[#This Row],[MntGoldProds]] = 0, "",Table13[[#This Row],[MntGoldProds]])</f>
        <v>76</v>
      </c>
      <c r="V1821">
        <v>1</v>
      </c>
      <c r="W1821">
        <v>3</v>
      </c>
      <c r="X1821">
        <v>10</v>
      </c>
      <c r="Y1821">
        <v>13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 t="s">
        <v>43</v>
      </c>
      <c r="AI1821" s="13">
        <f>SUM(Table13[[#This Row],[MntWines]:[MntGoldProds]])</f>
        <v>778</v>
      </c>
      <c r="AJ1821" s="13">
        <f>AVERAGE(Table13[[#This Row],[MntWines]:[MntGoldProds]])</f>
        <v>129.66666666666666</v>
      </c>
      <c r="AK1821">
        <f>IF(Table13[[#This Row],[Total Number of Purchases]]=0,0,Table13[[#This Row],[Total Spend]]/Table13[[#This Row],[Total Number of Purchases]])</f>
        <v>28.814814814814813</v>
      </c>
      <c r="AM1821">
        <f>SUM(Table13[[#This Row],[NumDealsPurchases]:[NumStorePurchases]])</f>
        <v>27</v>
      </c>
      <c r="AN1821" s="14">
        <f>Snapshot_Date-Table13[[#This Row],[Dt_Customer]]</f>
        <v>221</v>
      </c>
      <c r="AP1821" s="13">
        <f>Table13[[#This Row],[NumDealsPurchases]]/Table13[[#This Row],[Total Number of Purchases]]*100</f>
        <v>3.7037037037037033</v>
      </c>
      <c r="AQ1821">
        <f>6-ROUNDUP(_xlfn.PERCENTRANK.INC(Table13[Recency],Table13[[#This Row],[Recency]])*5, 0)</f>
        <v>5</v>
      </c>
      <c r="AR1821">
        <f>ROUNDUP(_xlfn.PERCENTRANK.INC(Table13[Total Number of Purchases],Table13[[#This Row],[Total Number of Purchases]])*5,0)</f>
        <v>5</v>
      </c>
      <c r="AS1821">
        <f>ROUNDUP(_xlfn.PERCENTRANK.INC(Table13[Total Spend],Table13[[#This Row],[Total Spend]])*5,0)</f>
        <v>4</v>
      </c>
      <c r="AT1821" t="str">
        <f>Table13[[#This Row],[Recency Score]]&amp;Table13[[#This Row],[Frequency Score]]&amp;Table13[[#This Row],[Monetary Score]]</f>
        <v>554</v>
      </c>
      <c r="AU1821" t="str">
        <f t="shared" si="28"/>
        <v>Loyal Customers</v>
      </c>
      <c r="AW1821" s="13">
        <f>DATEDIF(Table13[[#This Row],[Dt_Customer]], Snapshot_Date, "d")</f>
        <v>221</v>
      </c>
      <c r="AX1821" s="13">
        <f>Table13[[#This Row],[CL if today]]/365</f>
        <v>0.60547945205479448</v>
      </c>
      <c r="AY1821">
        <f>Table13[[#This Row],[Total Number of Purchases]]/Table13[[#This Row],[Corrected CL]]</f>
        <v>44.592760180995477</v>
      </c>
      <c r="AZ1821">
        <f>Table13[[#This Row],[Average Order Value (AOV)]]*Table13[[#This Row],[Freq per Year]]</f>
        <v>1284.9321266968325</v>
      </c>
      <c r="BA1821">
        <f>Table13[[#This Row],[Total Spend]]/Table13[[#This Row],[Corrected CL]]</f>
        <v>1284.9321266968327</v>
      </c>
      <c r="BB1821">
        <v>1299.7963800904979</v>
      </c>
      <c r="BC1821" s="1">
        <f>Table13[[#This Row],[Dt_Customer]]+Table13[[#This Row],[Recency]]</f>
        <v>41713</v>
      </c>
      <c r="BD1821" s="16" t="str">
        <f>IF(COUNTIF(A:A, A1821) &gt; 1, "Duplicate", "Unique")</f>
        <v>Unique</v>
      </c>
    </row>
    <row r="1822" spans="1:56" x14ac:dyDescent="0.3">
      <c r="A1822">
        <v>535</v>
      </c>
      <c r="B1822">
        <v>1987</v>
      </c>
      <c r="C1822" t="s">
        <v>28</v>
      </c>
      <c r="D1822" t="s">
        <v>29</v>
      </c>
      <c r="E1822">
        <v>81361</v>
      </c>
      <c r="F1822">
        <v>0</v>
      </c>
      <c r="G1822">
        <v>0</v>
      </c>
      <c r="H1822" s="1">
        <v>41695</v>
      </c>
      <c r="I1822">
        <v>18</v>
      </c>
      <c r="J1822">
        <v>163</v>
      </c>
      <c r="K1822">
        <v>23</v>
      </c>
      <c r="L1822">
        <v>424</v>
      </c>
      <c r="M1822">
        <v>27</v>
      </c>
      <c r="N1822">
        <v>65</v>
      </c>
      <c r="O1822">
        <v>76</v>
      </c>
      <c r="P1822">
        <f>IF(Table13[[#This Row],[MntWines]] = 0,"",Table13[[#This Row],[MntWines]])</f>
        <v>163</v>
      </c>
      <c r="Q1822">
        <f>IF(Table13[[#This Row],[MntFruits]] = 0, "",Table13[[#This Row],[MntFruits]])</f>
        <v>23</v>
      </c>
      <c r="R1822">
        <f>IF(Table13[[#This Row],[MntMeatProducts]] = 0, "",Table13[[#This Row],[MntMeatProducts]])</f>
        <v>424</v>
      </c>
      <c r="S1822">
        <f>IF(Table13[[#This Row],[MntFishProducts]] = 0, "",Table13[[#This Row],[MntFishProducts]])</f>
        <v>27</v>
      </c>
      <c r="T1822">
        <f>IF(Table13[[#This Row],[MntSweetProducts]] = 0, "",Table13[[#This Row],[MntSweetProducts]])</f>
        <v>65</v>
      </c>
      <c r="U1822">
        <f>IF(Table13[[#This Row],[MntGoldProds]] = 0, "",Table13[[#This Row],[MntGoldProds]])</f>
        <v>76</v>
      </c>
      <c r="V1822">
        <v>1</v>
      </c>
      <c r="W1822">
        <v>3</v>
      </c>
      <c r="X1822">
        <v>10</v>
      </c>
      <c r="Y1822">
        <v>13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39</v>
      </c>
      <c r="AI1822" s="13">
        <f>SUM(Table13[[#This Row],[MntWines]:[MntGoldProds]])</f>
        <v>778</v>
      </c>
      <c r="AJ1822" s="13">
        <f>AVERAGE(Table13[[#This Row],[MntWines]:[MntGoldProds]])</f>
        <v>129.66666666666666</v>
      </c>
      <c r="AK1822">
        <f>IF(Table13[[#This Row],[Total Number of Purchases]]=0,0,Table13[[#This Row],[Total Spend]]/Table13[[#This Row],[Total Number of Purchases]])</f>
        <v>28.814814814814813</v>
      </c>
      <c r="AM1822">
        <f>SUM(Table13[[#This Row],[NumDealsPurchases]:[NumStorePurchases]])</f>
        <v>27</v>
      </c>
      <c r="AN1822" s="14">
        <f>Snapshot_Date-Table13[[#This Row],[Dt_Customer]]</f>
        <v>221</v>
      </c>
      <c r="AP1822" s="13">
        <f>Table13[[#This Row],[NumDealsPurchases]]/Table13[[#This Row],[Total Number of Purchases]]*100</f>
        <v>3.7037037037037033</v>
      </c>
      <c r="AQ1822">
        <f>6-ROUNDUP(_xlfn.PERCENTRANK.INC(Table13[Recency],Table13[[#This Row],[Recency]])*5, 0)</f>
        <v>5</v>
      </c>
      <c r="AR1822">
        <f>ROUNDUP(_xlfn.PERCENTRANK.INC(Table13[Total Number of Purchases],Table13[[#This Row],[Total Number of Purchases]])*5,0)</f>
        <v>5</v>
      </c>
      <c r="AS1822">
        <f>ROUNDUP(_xlfn.PERCENTRANK.INC(Table13[Total Spend],Table13[[#This Row],[Total Spend]])*5,0)</f>
        <v>4</v>
      </c>
      <c r="AT1822" t="str">
        <f>Table13[[#This Row],[Recency Score]]&amp;Table13[[#This Row],[Frequency Score]]&amp;Table13[[#This Row],[Monetary Score]]</f>
        <v>554</v>
      </c>
      <c r="AU1822" t="str">
        <f t="shared" si="28"/>
        <v>Loyal Customers</v>
      </c>
      <c r="AW1822" s="13">
        <f>DATEDIF(Table13[[#This Row],[Dt_Customer]], Snapshot_Date, "d")</f>
        <v>221</v>
      </c>
      <c r="AX1822" s="13">
        <f>Table13[[#This Row],[CL if today]]/365</f>
        <v>0.60547945205479448</v>
      </c>
      <c r="AY1822">
        <f>Table13[[#This Row],[Total Number of Purchases]]/Table13[[#This Row],[Corrected CL]]</f>
        <v>44.592760180995477</v>
      </c>
      <c r="AZ1822">
        <f>Table13[[#This Row],[Average Order Value (AOV)]]*Table13[[#This Row],[Freq per Year]]</f>
        <v>1284.9321266968325</v>
      </c>
      <c r="BA1822">
        <f>Table13[[#This Row],[Total Spend]]/Table13[[#This Row],[Corrected CL]]</f>
        <v>1284.9321266968327</v>
      </c>
      <c r="BB1822">
        <v>146.99095022624437</v>
      </c>
      <c r="BC1822" s="1">
        <f>Table13[[#This Row],[Dt_Customer]]+Table13[[#This Row],[Recency]]</f>
        <v>41713</v>
      </c>
      <c r="BD1822" s="16" t="str">
        <f>IF(COUNTIF(A:A, A1822) &gt; 1, "Duplicate", "Unique")</f>
        <v>Unique</v>
      </c>
    </row>
    <row r="1823" spans="1:56" x14ac:dyDescent="0.3">
      <c r="A1823">
        <v>10613</v>
      </c>
      <c r="B1823">
        <v>1958</v>
      </c>
      <c r="C1823" t="s">
        <v>37</v>
      </c>
      <c r="D1823" t="s">
        <v>35</v>
      </c>
      <c r="E1823">
        <v>37334</v>
      </c>
      <c r="F1823">
        <v>1</v>
      </c>
      <c r="G1823">
        <v>1</v>
      </c>
      <c r="H1823" s="1">
        <v>41696</v>
      </c>
      <c r="I1823">
        <v>44</v>
      </c>
      <c r="J1823">
        <v>26</v>
      </c>
      <c r="K1823">
        <v>1</v>
      </c>
      <c r="L1823">
        <v>16</v>
      </c>
      <c r="M1823">
        <v>2</v>
      </c>
      <c r="N1823">
        <v>2</v>
      </c>
      <c r="O1823">
        <v>15</v>
      </c>
      <c r="P1823">
        <f>IF(Table13[[#This Row],[MntWines]] = 0,"",Table13[[#This Row],[MntWines]])</f>
        <v>26</v>
      </c>
      <c r="Q1823">
        <f>IF(Table13[[#This Row],[MntFruits]] = 0, "",Table13[[#This Row],[MntFruits]])</f>
        <v>1</v>
      </c>
      <c r="R1823">
        <f>IF(Table13[[#This Row],[MntMeatProducts]] = 0, "",Table13[[#This Row],[MntMeatProducts]])</f>
        <v>16</v>
      </c>
      <c r="S1823">
        <f>IF(Table13[[#This Row],[MntFishProducts]] = 0, "",Table13[[#This Row],[MntFishProducts]])</f>
        <v>2</v>
      </c>
      <c r="T1823">
        <f>IF(Table13[[#This Row],[MntSweetProducts]] = 0, "",Table13[[#This Row],[MntSweetProducts]])</f>
        <v>2</v>
      </c>
      <c r="U1823">
        <f>IF(Table13[[#This Row],[MntGoldProds]] = 0, "",Table13[[#This Row],[MntGoldProds]])</f>
        <v>15</v>
      </c>
      <c r="V1823">
        <v>4</v>
      </c>
      <c r="W1823">
        <v>3</v>
      </c>
      <c r="X1823">
        <v>0</v>
      </c>
      <c r="Y1823">
        <v>4</v>
      </c>
      <c r="Z1823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30</v>
      </c>
      <c r="AI1823" s="13">
        <f>SUM(Table13[[#This Row],[MntWines]:[MntGoldProds]])</f>
        <v>62</v>
      </c>
      <c r="AJ1823" s="13">
        <f>AVERAGE(Table13[[#This Row],[MntWines]:[MntGoldProds]])</f>
        <v>10.333333333333334</v>
      </c>
      <c r="AK1823">
        <f>IF(Table13[[#This Row],[Total Number of Purchases]]=0,0,Table13[[#This Row],[Total Spend]]/Table13[[#This Row],[Total Number of Purchases]])</f>
        <v>5.6363636363636367</v>
      </c>
      <c r="AM1823">
        <f>SUM(Table13[[#This Row],[NumDealsPurchases]:[NumStorePurchases]])</f>
        <v>11</v>
      </c>
      <c r="AN1823" s="14">
        <f>Snapshot_Date-Table13[[#This Row],[Dt_Customer]]</f>
        <v>220</v>
      </c>
      <c r="AP1823" s="13">
        <f>Table13[[#This Row],[NumDealsPurchases]]/Table13[[#This Row],[Total Number of Purchases]]*100</f>
        <v>36.363636363636367</v>
      </c>
      <c r="AQ1823">
        <f>6-ROUNDUP(_xlfn.PERCENTRANK.INC(Table13[Recency],Table13[[#This Row],[Recency]])*5, 0)</f>
        <v>3</v>
      </c>
      <c r="AR1823">
        <f>ROUNDUP(_xlfn.PERCENTRANK.INC(Table13[Total Number of Purchases],Table13[[#This Row],[Total Number of Purchases]])*5,0)</f>
        <v>2</v>
      </c>
      <c r="AS1823">
        <f>ROUNDUP(_xlfn.PERCENTRANK.INC(Table13[Total Spend],Table13[[#This Row],[Total Spend]])*5,0)</f>
        <v>2</v>
      </c>
      <c r="AT1823" t="str">
        <f>Table13[[#This Row],[Recency Score]]&amp;Table13[[#This Row],[Frequency Score]]&amp;Table13[[#This Row],[Monetary Score]]</f>
        <v>322</v>
      </c>
      <c r="AU1823" t="str">
        <f t="shared" si="28"/>
        <v>Needs Attention</v>
      </c>
      <c r="AW1823" s="13">
        <f>DATEDIF(Table13[[#This Row],[Dt_Customer]], Snapshot_Date, "d")</f>
        <v>220</v>
      </c>
      <c r="AX1823" s="13">
        <f>Table13[[#This Row],[CL if today]]/365</f>
        <v>0.60273972602739723</v>
      </c>
      <c r="AY1823">
        <f>Table13[[#This Row],[Total Number of Purchases]]/Table13[[#This Row],[Corrected CL]]</f>
        <v>18.25</v>
      </c>
      <c r="AZ1823">
        <f>Table13[[#This Row],[Average Order Value (AOV)]]*Table13[[#This Row],[Freq per Year]]</f>
        <v>102.86363636363637</v>
      </c>
      <c r="BA1823">
        <f>Table13[[#This Row],[Total Spend]]/Table13[[#This Row],[Corrected CL]]</f>
        <v>102.86363636363637</v>
      </c>
      <c r="BB1823">
        <v>1284.9321266968327</v>
      </c>
      <c r="BC1823" s="1">
        <f>Table13[[#This Row],[Dt_Customer]]+Table13[[#This Row],[Recency]]</f>
        <v>41740</v>
      </c>
      <c r="BD1823" s="16" t="str">
        <f>IF(COUNTIF(A:A, A1823) &gt; 1, "Duplicate", "Unique")</f>
        <v>Unique</v>
      </c>
    </row>
    <row r="1824" spans="1:56" x14ac:dyDescent="0.3">
      <c r="A1824">
        <v>8079</v>
      </c>
      <c r="B1824">
        <v>1982</v>
      </c>
      <c r="C1824" t="s">
        <v>28</v>
      </c>
      <c r="D1824" t="s">
        <v>33</v>
      </c>
      <c r="E1824">
        <v>22448</v>
      </c>
      <c r="F1824">
        <v>1</v>
      </c>
      <c r="G1824">
        <v>0</v>
      </c>
      <c r="H1824" s="1">
        <v>41696</v>
      </c>
      <c r="I1824">
        <v>86</v>
      </c>
      <c r="J1824">
        <v>3</v>
      </c>
      <c r="K1824">
        <v>1</v>
      </c>
      <c r="L1824">
        <v>8</v>
      </c>
      <c r="M1824">
        <v>23</v>
      </c>
      <c r="N1824">
        <v>2</v>
      </c>
      <c r="O1824">
        <v>18</v>
      </c>
      <c r="P1824">
        <f>IF(Table13[[#This Row],[MntWines]] = 0,"",Table13[[#This Row],[MntWines]])</f>
        <v>3</v>
      </c>
      <c r="Q1824">
        <f>IF(Table13[[#This Row],[MntFruits]] = 0, "",Table13[[#This Row],[MntFruits]])</f>
        <v>1</v>
      </c>
      <c r="R1824">
        <f>IF(Table13[[#This Row],[MntMeatProducts]] = 0, "",Table13[[#This Row],[MntMeatProducts]])</f>
        <v>8</v>
      </c>
      <c r="S1824">
        <f>IF(Table13[[#This Row],[MntFishProducts]] = 0, "",Table13[[#This Row],[MntFishProducts]])</f>
        <v>23</v>
      </c>
      <c r="T1824">
        <f>IF(Table13[[#This Row],[MntSweetProducts]] = 0, "",Table13[[#This Row],[MntSweetProducts]])</f>
        <v>2</v>
      </c>
      <c r="U1824">
        <f>IF(Table13[[#This Row],[MntGoldProds]] = 0, "",Table13[[#This Row],[MntGoldProds]])</f>
        <v>18</v>
      </c>
      <c r="V1824">
        <v>3</v>
      </c>
      <c r="W1824">
        <v>2</v>
      </c>
      <c r="X1824">
        <v>1</v>
      </c>
      <c r="Y1824">
        <v>3</v>
      </c>
      <c r="Z1824">
        <v>3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s">
        <v>43</v>
      </c>
      <c r="AI1824" s="13">
        <f>SUM(Table13[[#This Row],[MntWines]:[MntGoldProds]])</f>
        <v>55</v>
      </c>
      <c r="AJ1824" s="13">
        <f>AVERAGE(Table13[[#This Row],[MntWines]:[MntGoldProds]])</f>
        <v>9.1666666666666661</v>
      </c>
      <c r="AK1824">
        <f>IF(Table13[[#This Row],[Total Number of Purchases]]=0,0,Table13[[#This Row],[Total Spend]]/Table13[[#This Row],[Total Number of Purchases]])</f>
        <v>6.1111111111111107</v>
      </c>
      <c r="AM1824">
        <f>SUM(Table13[[#This Row],[NumDealsPurchases]:[NumStorePurchases]])</f>
        <v>9</v>
      </c>
      <c r="AN1824" s="14">
        <f>Snapshot_Date-Table13[[#This Row],[Dt_Customer]]</f>
        <v>220</v>
      </c>
      <c r="AP1824" s="13">
        <f>Table13[[#This Row],[NumDealsPurchases]]/Table13[[#This Row],[Total Number of Purchases]]*100</f>
        <v>33.333333333333329</v>
      </c>
      <c r="AQ1824">
        <f>6-ROUNDUP(_xlfn.PERCENTRANK.INC(Table13[Recency],Table13[[#This Row],[Recency]])*5, 0)</f>
        <v>1</v>
      </c>
      <c r="AR1824">
        <f>ROUNDUP(_xlfn.PERCENTRANK.INC(Table13[Total Number of Purchases],Table13[[#This Row],[Total Number of Purchases]])*5,0)</f>
        <v>2</v>
      </c>
      <c r="AS1824">
        <f>ROUNDUP(_xlfn.PERCENTRANK.INC(Table13[Total Spend],Table13[[#This Row],[Total Spend]])*5,0)</f>
        <v>1</v>
      </c>
      <c r="AT1824" t="str">
        <f>Table13[[#This Row],[Recency Score]]&amp;Table13[[#This Row],[Frequency Score]]&amp;Table13[[#This Row],[Monetary Score]]</f>
        <v>121</v>
      </c>
      <c r="AU1824" t="str">
        <f t="shared" si="28"/>
        <v>Lost</v>
      </c>
      <c r="AW1824" s="13">
        <f>DATEDIF(Table13[[#This Row],[Dt_Customer]], Snapshot_Date, "d")</f>
        <v>220</v>
      </c>
      <c r="AX1824" s="13">
        <f>Table13[[#This Row],[CL if today]]/365</f>
        <v>0.60273972602739723</v>
      </c>
      <c r="AY1824">
        <f>Table13[[#This Row],[Total Number of Purchases]]/Table13[[#This Row],[Corrected CL]]</f>
        <v>14.931818181818183</v>
      </c>
      <c r="AZ1824">
        <f>Table13[[#This Row],[Average Order Value (AOV)]]*Table13[[#This Row],[Freq per Year]]</f>
        <v>91.25</v>
      </c>
      <c r="BA1824">
        <f>Table13[[#This Row],[Total Spend]]/Table13[[#This Row],[Corrected CL]]</f>
        <v>91.25</v>
      </c>
      <c r="BB1824">
        <v>1284.9321266968327</v>
      </c>
      <c r="BC1824" s="1">
        <f>Table13[[#This Row],[Dt_Customer]]+Table13[[#This Row],[Recency]]</f>
        <v>41782</v>
      </c>
      <c r="BD1824" s="16" t="str">
        <f>IF(COUNTIF(A:A, A1824) &gt; 1, "Duplicate", "Unique")</f>
        <v>Unique</v>
      </c>
    </row>
    <row r="1825" spans="1:56" x14ac:dyDescent="0.3">
      <c r="A1825">
        <v>5231</v>
      </c>
      <c r="B1825">
        <v>1974</v>
      </c>
      <c r="C1825" t="s">
        <v>38</v>
      </c>
      <c r="D1825" t="s">
        <v>33</v>
      </c>
      <c r="E1825">
        <v>45894</v>
      </c>
      <c r="F1825">
        <v>0</v>
      </c>
      <c r="G1825">
        <v>2</v>
      </c>
      <c r="H1825" s="1">
        <v>41697</v>
      </c>
      <c r="I1825">
        <v>15</v>
      </c>
      <c r="J1825">
        <v>27</v>
      </c>
      <c r="K1825">
        <v>2</v>
      </c>
      <c r="L1825">
        <v>7</v>
      </c>
      <c r="M1825">
        <v>0</v>
      </c>
      <c r="N1825">
        <v>2</v>
      </c>
      <c r="O1825">
        <v>13</v>
      </c>
      <c r="P1825">
        <f>IF(Table13[[#This Row],[MntWines]] = 0,"",Table13[[#This Row],[MntWines]])</f>
        <v>27</v>
      </c>
      <c r="Q1825">
        <f>IF(Table13[[#This Row],[MntFruits]] = 0, "",Table13[[#This Row],[MntFruits]])</f>
        <v>2</v>
      </c>
      <c r="R1825">
        <f>IF(Table13[[#This Row],[MntMeatProducts]] = 0, "",Table13[[#This Row],[MntMeatProducts]])</f>
        <v>7</v>
      </c>
      <c r="S1825" t="str">
        <f>IF(Table13[[#This Row],[MntFishProducts]] = 0, "",Table13[[#This Row],[MntFishProducts]])</f>
        <v/>
      </c>
      <c r="T1825">
        <f>IF(Table13[[#This Row],[MntSweetProducts]] = 0, "",Table13[[#This Row],[MntSweetProducts]])</f>
        <v>2</v>
      </c>
      <c r="U1825">
        <f>IF(Table13[[#This Row],[MntGoldProds]] = 0, "",Table13[[#This Row],[MntGoldProds]])</f>
        <v>13</v>
      </c>
      <c r="V1825">
        <v>1</v>
      </c>
      <c r="W1825">
        <v>1</v>
      </c>
      <c r="X1825">
        <v>0</v>
      </c>
      <c r="Y1825">
        <v>3</v>
      </c>
      <c r="Z1825">
        <v>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30</v>
      </c>
      <c r="AI1825" s="13">
        <f>SUM(Table13[[#This Row],[MntWines]:[MntGoldProds]])</f>
        <v>51</v>
      </c>
      <c r="AJ1825" s="13">
        <f>AVERAGE(Table13[[#This Row],[MntWines]:[MntGoldProds]])</f>
        <v>8.5</v>
      </c>
      <c r="AK1825">
        <f>IF(Table13[[#This Row],[Total Number of Purchases]]=0,0,Table13[[#This Row],[Total Spend]]/Table13[[#This Row],[Total Number of Purchases]])</f>
        <v>10.199999999999999</v>
      </c>
      <c r="AM1825">
        <f>SUM(Table13[[#This Row],[NumDealsPurchases]:[NumStorePurchases]])</f>
        <v>5</v>
      </c>
      <c r="AN1825" s="14">
        <f>Snapshot_Date-Table13[[#This Row],[Dt_Customer]]</f>
        <v>219</v>
      </c>
      <c r="AP1825" s="13">
        <f>Table13[[#This Row],[NumDealsPurchases]]/Table13[[#This Row],[Total Number of Purchases]]*100</f>
        <v>20</v>
      </c>
      <c r="AQ1825">
        <f>6-ROUNDUP(_xlfn.PERCENTRANK.INC(Table13[Recency],Table13[[#This Row],[Recency]])*5, 0)</f>
        <v>5</v>
      </c>
      <c r="AR1825">
        <f>ROUNDUP(_xlfn.PERCENTRANK.INC(Table13[Total Number of Purchases],Table13[[#This Row],[Total Number of Purchases]])*5,0)</f>
        <v>1</v>
      </c>
      <c r="AS1825">
        <f>ROUNDUP(_xlfn.PERCENTRANK.INC(Table13[Total Spend],Table13[[#This Row],[Total Spend]])*5,0)</f>
        <v>1</v>
      </c>
      <c r="AT1825" t="str">
        <f>Table13[[#This Row],[Recency Score]]&amp;Table13[[#This Row],[Frequency Score]]&amp;Table13[[#This Row],[Monetary Score]]</f>
        <v>511</v>
      </c>
      <c r="AU1825" t="str">
        <f t="shared" si="28"/>
        <v>Others</v>
      </c>
      <c r="AW1825" s="13">
        <f>DATEDIF(Table13[[#This Row],[Dt_Customer]], Snapshot_Date, "d")</f>
        <v>219</v>
      </c>
      <c r="AX1825" s="13">
        <f>Table13[[#This Row],[CL if today]]/365</f>
        <v>0.6</v>
      </c>
      <c r="AY1825">
        <f>Table13[[#This Row],[Total Number of Purchases]]/Table13[[#This Row],[Corrected CL]]</f>
        <v>8.3333333333333339</v>
      </c>
      <c r="AZ1825">
        <f>Table13[[#This Row],[Average Order Value (AOV)]]*Table13[[#This Row],[Freq per Year]]</f>
        <v>85</v>
      </c>
      <c r="BA1825">
        <f>Table13[[#This Row],[Total Spend]]/Table13[[#This Row],[Corrected CL]]</f>
        <v>85</v>
      </c>
      <c r="BB1825">
        <v>91.25</v>
      </c>
      <c r="BC1825" s="1">
        <f>Table13[[#This Row],[Dt_Customer]]+Table13[[#This Row],[Recency]]</f>
        <v>41712</v>
      </c>
      <c r="BD1825" s="16" t="str">
        <f>IF(COUNTIF(A:A, A1825) &gt; 1, "Duplicate", "Unique")</f>
        <v>Unique</v>
      </c>
    </row>
    <row r="1826" spans="1:56" x14ac:dyDescent="0.3">
      <c r="A1826">
        <v>3878</v>
      </c>
      <c r="B1826">
        <v>1980</v>
      </c>
      <c r="C1826" t="s">
        <v>38</v>
      </c>
      <c r="D1826" t="s">
        <v>31</v>
      </c>
      <c r="E1826">
        <v>31859</v>
      </c>
      <c r="F1826">
        <v>1</v>
      </c>
      <c r="G1826">
        <v>0</v>
      </c>
      <c r="H1826" s="1">
        <v>41697</v>
      </c>
      <c r="I1826">
        <v>3</v>
      </c>
      <c r="J1826">
        <v>3</v>
      </c>
      <c r="K1826">
        <v>4</v>
      </c>
      <c r="L1826">
        <v>7</v>
      </c>
      <c r="M1826">
        <v>15</v>
      </c>
      <c r="N1826">
        <v>8</v>
      </c>
      <c r="O1826">
        <v>11</v>
      </c>
      <c r="P1826">
        <f>IF(Table13[[#This Row],[MntWines]] = 0,"",Table13[[#This Row],[MntWines]])</f>
        <v>3</v>
      </c>
      <c r="Q1826">
        <f>IF(Table13[[#This Row],[MntFruits]] = 0, "",Table13[[#This Row],[MntFruits]])</f>
        <v>4</v>
      </c>
      <c r="R1826">
        <f>IF(Table13[[#This Row],[MntMeatProducts]] = 0, "",Table13[[#This Row],[MntMeatProducts]])</f>
        <v>7</v>
      </c>
      <c r="S1826">
        <f>IF(Table13[[#This Row],[MntFishProducts]] = 0, "",Table13[[#This Row],[MntFishProducts]])</f>
        <v>15</v>
      </c>
      <c r="T1826">
        <f>IF(Table13[[#This Row],[MntSweetProducts]] = 0, "",Table13[[#This Row],[MntSweetProducts]])</f>
        <v>8</v>
      </c>
      <c r="U1826">
        <f>IF(Table13[[#This Row],[MntGoldProds]] = 0, "",Table13[[#This Row],[MntGoldProds]])</f>
        <v>11</v>
      </c>
      <c r="V1826">
        <v>1</v>
      </c>
      <c r="W1826">
        <v>1</v>
      </c>
      <c r="X1826">
        <v>0</v>
      </c>
      <c r="Y1826">
        <v>3</v>
      </c>
      <c r="Z1826">
        <v>7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30</v>
      </c>
      <c r="AI1826" s="13">
        <f>SUM(Table13[[#This Row],[MntWines]:[MntGoldProds]])</f>
        <v>48</v>
      </c>
      <c r="AJ1826" s="13">
        <f>AVERAGE(Table13[[#This Row],[MntWines]:[MntGoldProds]])</f>
        <v>8</v>
      </c>
      <c r="AK1826">
        <f>IF(Table13[[#This Row],[Total Number of Purchases]]=0,0,Table13[[#This Row],[Total Spend]]/Table13[[#This Row],[Total Number of Purchases]])</f>
        <v>9.6</v>
      </c>
      <c r="AM1826">
        <f>SUM(Table13[[#This Row],[NumDealsPurchases]:[NumStorePurchases]])</f>
        <v>5</v>
      </c>
      <c r="AN1826" s="14">
        <f>Snapshot_Date-Table13[[#This Row],[Dt_Customer]]</f>
        <v>219</v>
      </c>
      <c r="AP1826" s="13">
        <f>Table13[[#This Row],[NumDealsPurchases]]/Table13[[#This Row],[Total Number of Purchases]]*100</f>
        <v>20</v>
      </c>
      <c r="AQ1826">
        <f>6-ROUNDUP(_xlfn.PERCENTRANK.INC(Table13[Recency],Table13[[#This Row],[Recency]])*5, 0)</f>
        <v>5</v>
      </c>
      <c r="AR1826">
        <f>ROUNDUP(_xlfn.PERCENTRANK.INC(Table13[Total Number of Purchases],Table13[[#This Row],[Total Number of Purchases]])*5,0)</f>
        <v>1</v>
      </c>
      <c r="AS1826">
        <f>ROUNDUP(_xlfn.PERCENTRANK.INC(Table13[Total Spend],Table13[[#This Row],[Total Spend]])*5,0)</f>
        <v>1</v>
      </c>
      <c r="AT1826" t="str">
        <f>Table13[[#This Row],[Recency Score]]&amp;Table13[[#This Row],[Frequency Score]]&amp;Table13[[#This Row],[Monetary Score]]</f>
        <v>511</v>
      </c>
      <c r="AU1826" t="str">
        <f t="shared" si="28"/>
        <v>Others</v>
      </c>
      <c r="AW1826" s="13">
        <f>DATEDIF(Table13[[#This Row],[Dt_Customer]], Snapshot_Date, "d")</f>
        <v>219</v>
      </c>
      <c r="AX1826" s="13">
        <f>Table13[[#This Row],[CL if today]]/365</f>
        <v>0.6</v>
      </c>
      <c r="AY1826">
        <f>Table13[[#This Row],[Total Number of Purchases]]/Table13[[#This Row],[Corrected CL]]</f>
        <v>8.3333333333333339</v>
      </c>
      <c r="AZ1826">
        <f>Table13[[#This Row],[Average Order Value (AOV)]]*Table13[[#This Row],[Freq per Year]]</f>
        <v>80</v>
      </c>
      <c r="BA1826">
        <f>Table13[[#This Row],[Total Spend]]/Table13[[#This Row],[Corrected CL]]</f>
        <v>80</v>
      </c>
      <c r="BB1826">
        <v>102.86363636363637</v>
      </c>
      <c r="BC1826" s="1">
        <f>Table13[[#This Row],[Dt_Customer]]+Table13[[#This Row],[Recency]]</f>
        <v>41700</v>
      </c>
      <c r="BD1826" s="16" t="str">
        <f>IF(COUNTIF(A:A, A1826) &gt; 1, "Duplicate", "Unique")</f>
        <v>Unique</v>
      </c>
    </row>
    <row r="1827" spans="1:56" x14ac:dyDescent="0.3">
      <c r="A1827">
        <v>9727</v>
      </c>
      <c r="B1827">
        <v>1957</v>
      </c>
      <c r="C1827" t="s">
        <v>28</v>
      </c>
      <c r="D1827" t="s">
        <v>33</v>
      </c>
      <c r="E1827">
        <v>23539</v>
      </c>
      <c r="F1827">
        <v>0</v>
      </c>
      <c r="G1827">
        <v>0</v>
      </c>
      <c r="H1827" s="1">
        <v>41698</v>
      </c>
      <c r="I1827">
        <v>13</v>
      </c>
      <c r="J1827">
        <v>4</v>
      </c>
      <c r="K1827">
        <v>24</v>
      </c>
      <c r="L1827">
        <v>11</v>
      </c>
      <c r="M1827">
        <v>16</v>
      </c>
      <c r="N1827">
        <v>1</v>
      </c>
      <c r="O1827">
        <v>25</v>
      </c>
      <c r="P1827">
        <f>IF(Table13[[#This Row],[MntWines]] = 0,"",Table13[[#This Row],[MntWines]])</f>
        <v>4</v>
      </c>
      <c r="Q1827">
        <f>IF(Table13[[#This Row],[MntFruits]] = 0, "",Table13[[#This Row],[MntFruits]])</f>
        <v>24</v>
      </c>
      <c r="R1827">
        <f>IF(Table13[[#This Row],[MntMeatProducts]] = 0, "",Table13[[#This Row],[MntMeatProducts]])</f>
        <v>11</v>
      </c>
      <c r="S1827">
        <f>IF(Table13[[#This Row],[MntFishProducts]] = 0, "",Table13[[#This Row],[MntFishProducts]])</f>
        <v>16</v>
      </c>
      <c r="T1827">
        <f>IF(Table13[[#This Row],[MntSweetProducts]] = 0, "",Table13[[#This Row],[MntSweetProducts]])</f>
        <v>1</v>
      </c>
      <c r="U1827">
        <f>IF(Table13[[#This Row],[MntGoldProds]] = 0, "",Table13[[#This Row],[MntGoldProds]])</f>
        <v>25</v>
      </c>
      <c r="V1827">
        <v>1</v>
      </c>
      <c r="W1827">
        <v>2</v>
      </c>
      <c r="X1827">
        <v>0</v>
      </c>
      <c r="Y1827">
        <v>4</v>
      </c>
      <c r="Z1827">
        <v>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 t="s">
        <v>32</v>
      </c>
      <c r="AI1827" s="13">
        <f>SUM(Table13[[#This Row],[MntWines]:[MntGoldProds]])</f>
        <v>81</v>
      </c>
      <c r="AJ1827" s="13">
        <f>AVERAGE(Table13[[#This Row],[MntWines]:[MntGoldProds]])</f>
        <v>13.5</v>
      </c>
      <c r="AK1827">
        <f>IF(Table13[[#This Row],[Total Number of Purchases]]=0,0,Table13[[#This Row],[Total Spend]]/Table13[[#This Row],[Total Number of Purchases]])</f>
        <v>11.571428571428571</v>
      </c>
      <c r="AM1827">
        <f>SUM(Table13[[#This Row],[NumDealsPurchases]:[NumStorePurchases]])</f>
        <v>7</v>
      </c>
      <c r="AN1827" s="14">
        <f>Snapshot_Date-Table13[[#This Row],[Dt_Customer]]</f>
        <v>218</v>
      </c>
      <c r="AP1827" s="13">
        <f>Table13[[#This Row],[NumDealsPurchases]]/Table13[[#This Row],[Total Number of Purchases]]*100</f>
        <v>14.285714285714285</v>
      </c>
      <c r="AQ1827">
        <f>6-ROUNDUP(_xlfn.PERCENTRANK.INC(Table13[Recency],Table13[[#This Row],[Recency]])*5, 0)</f>
        <v>5</v>
      </c>
      <c r="AR1827">
        <f>ROUNDUP(_xlfn.PERCENTRANK.INC(Table13[Total Number of Purchases],Table13[[#This Row],[Total Number of Purchases]])*5,0)</f>
        <v>1</v>
      </c>
      <c r="AS1827">
        <f>ROUNDUP(_xlfn.PERCENTRANK.INC(Table13[Total Spend],Table13[[#This Row],[Total Spend]])*5,0)</f>
        <v>2</v>
      </c>
      <c r="AT1827" t="str">
        <f>Table13[[#This Row],[Recency Score]]&amp;Table13[[#This Row],[Frequency Score]]&amp;Table13[[#This Row],[Monetary Score]]</f>
        <v>512</v>
      </c>
      <c r="AU1827" t="str">
        <f t="shared" si="28"/>
        <v>Others</v>
      </c>
      <c r="AW1827" s="13">
        <f>DATEDIF(Table13[[#This Row],[Dt_Customer]], Snapshot_Date, "d")</f>
        <v>218</v>
      </c>
      <c r="AX1827" s="13">
        <f>Table13[[#This Row],[CL if today]]/365</f>
        <v>0.59726027397260273</v>
      </c>
      <c r="AY1827">
        <f>Table13[[#This Row],[Total Number of Purchases]]/Table13[[#This Row],[Corrected CL]]</f>
        <v>11.720183486238533</v>
      </c>
      <c r="AZ1827">
        <f>Table13[[#This Row],[Average Order Value (AOV)]]*Table13[[#This Row],[Freq per Year]]</f>
        <v>135.61926605504587</v>
      </c>
      <c r="BA1827">
        <f>Table13[[#This Row],[Total Spend]]/Table13[[#This Row],[Corrected CL]]</f>
        <v>135.61926605504587</v>
      </c>
      <c r="BB1827">
        <v>80</v>
      </c>
      <c r="BC1827" s="1">
        <f>Table13[[#This Row],[Dt_Customer]]+Table13[[#This Row],[Recency]]</f>
        <v>41711</v>
      </c>
      <c r="BD1827" s="16" t="str">
        <f>IF(COUNTIF(A:A, A1827) &gt; 1, "Duplicate", "Unique")</f>
        <v>Unique</v>
      </c>
    </row>
    <row r="1828" spans="1:56" x14ac:dyDescent="0.3">
      <c r="A1828">
        <v>3595</v>
      </c>
      <c r="B1828">
        <v>1963</v>
      </c>
      <c r="C1828" t="s">
        <v>28</v>
      </c>
      <c r="D1828" t="s">
        <v>35</v>
      </c>
      <c r="E1828">
        <v>77226</v>
      </c>
      <c r="F1828">
        <v>0</v>
      </c>
      <c r="G1828">
        <v>1</v>
      </c>
      <c r="H1828" s="1">
        <v>41698</v>
      </c>
      <c r="I1828">
        <v>29</v>
      </c>
      <c r="J1828">
        <v>631</v>
      </c>
      <c r="K1828">
        <v>43</v>
      </c>
      <c r="L1828">
        <v>239</v>
      </c>
      <c r="M1828">
        <v>128</v>
      </c>
      <c r="N1828">
        <v>76</v>
      </c>
      <c r="O1828">
        <v>21</v>
      </c>
      <c r="P1828">
        <f>IF(Table13[[#This Row],[MntWines]] = 0,"",Table13[[#This Row],[MntWines]])</f>
        <v>631</v>
      </c>
      <c r="Q1828">
        <f>IF(Table13[[#This Row],[MntFruits]] = 0, "",Table13[[#This Row],[MntFruits]])</f>
        <v>43</v>
      </c>
      <c r="R1828">
        <f>IF(Table13[[#This Row],[MntMeatProducts]] = 0, "",Table13[[#This Row],[MntMeatProducts]])</f>
        <v>239</v>
      </c>
      <c r="S1828">
        <f>IF(Table13[[#This Row],[MntFishProducts]] = 0, "",Table13[[#This Row],[MntFishProducts]])</f>
        <v>128</v>
      </c>
      <c r="T1828">
        <f>IF(Table13[[#This Row],[MntSweetProducts]] = 0, "",Table13[[#This Row],[MntSweetProducts]])</f>
        <v>76</v>
      </c>
      <c r="U1828">
        <f>IF(Table13[[#This Row],[MntGoldProds]] = 0, "",Table13[[#This Row],[MntGoldProds]])</f>
        <v>21</v>
      </c>
      <c r="V1828">
        <v>2</v>
      </c>
      <c r="W1828">
        <v>6</v>
      </c>
      <c r="X1828">
        <v>8</v>
      </c>
      <c r="Y1828">
        <v>12</v>
      </c>
      <c r="Z1828">
        <v>3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 t="s">
        <v>30</v>
      </c>
      <c r="AI1828" s="13">
        <f>SUM(Table13[[#This Row],[MntWines]:[MntGoldProds]])</f>
        <v>1138</v>
      </c>
      <c r="AJ1828" s="13">
        <f>AVERAGE(Table13[[#This Row],[MntWines]:[MntGoldProds]])</f>
        <v>189.66666666666666</v>
      </c>
      <c r="AK1828">
        <f>IF(Table13[[#This Row],[Total Number of Purchases]]=0,0,Table13[[#This Row],[Total Spend]]/Table13[[#This Row],[Total Number of Purchases]])</f>
        <v>40.642857142857146</v>
      </c>
      <c r="AM1828">
        <f>SUM(Table13[[#This Row],[NumDealsPurchases]:[NumStorePurchases]])</f>
        <v>28</v>
      </c>
      <c r="AN1828" s="14">
        <f>Snapshot_Date-Table13[[#This Row],[Dt_Customer]]</f>
        <v>218</v>
      </c>
      <c r="AP1828" s="13">
        <f>Table13[[#This Row],[NumDealsPurchases]]/Table13[[#This Row],[Total Number of Purchases]]*100</f>
        <v>7.1428571428571423</v>
      </c>
      <c r="AQ1828">
        <f>6-ROUNDUP(_xlfn.PERCENTRANK.INC(Table13[Recency],Table13[[#This Row],[Recency]])*5, 0)</f>
        <v>4</v>
      </c>
      <c r="AR1828">
        <f>ROUNDUP(_xlfn.PERCENTRANK.INC(Table13[Total Number of Purchases],Table13[[#This Row],[Total Number of Purchases]])*5,0)</f>
        <v>5</v>
      </c>
      <c r="AS1828">
        <f>ROUNDUP(_xlfn.PERCENTRANK.INC(Table13[Total Spend],Table13[[#This Row],[Total Spend]])*5,0)</f>
        <v>4</v>
      </c>
      <c r="AT1828" t="str">
        <f>Table13[[#This Row],[Recency Score]]&amp;Table13[[#This Row],[Frequency Score]]&amp;Table13[[#This Row],[Monetary Score]]</f>
        <v>454</v>
      </c>
      <c r="AU1828" t="str">
        <f t="shared" si="28"/>
        <v>Frequent Buyers</v>
      </c>
      <c r="AW1828" s="13">
        <f>DATEDIF(Table13[[#This Row],[Dt_Customer]], Snapshot_Date, "d")</f>
        <v>218</v>
      </c>
      <c r="AX1828" s="13">
        <f>Table13[[#This Row],[CL if today]]/365</f>
        <v>0.59726027397260273</v>
      </c>
      <c r="AY1828">
        <f>Table13[[#This Row],[Total Number of Purchases]]/Table13[[#This Row],[Corrected CL]]</f>
        <v>46.88073394495413</v>
      </c>
      <c r="AZ1828">
        <f>Table13[[#This Row],[Average Order Value (AOV)]]*Table13[[#This Row],[Freq per Year]]</f>
        <v>1905.3669724770643</v>
      </c>
      <c r="BA1828">
        <f>Table13[[#This Row],[Total Spend]]/Table13[[#This Row],[Corrected CL]]</f>
        <v>1905.3669724770643</v>
      </c>
      <c r="BB1828">
        <v>85</v>
      </c>
      <c r="BC1828" s="1">
        <f>Table13[[#This Row],[Dt_Customer]]+Table13[[#This Row],[Recency]]</f>
        <v>41727</v>
      </c>
      <c r="BD1828" s="16" t="str">
        <f>IF(COUNTIF(A:A, A1828) &gt; 1, "Duplicate", "Unique")</f>
        <v>Unique</v>
      </c>
    </row>
    <row r="1829" spans="1:56" x14ac:dyDescent="0.3">
      <c r="A1829">
        <v>3711</v>
      </c>
      <c r="B1829">
        <v>1944</v>
      </c>
      <c r="C1829" t="s">
        <v>41</v>
      </c>
      <c r="D1829" t="s">
        <v>33</v>
      </c>
      <c r="E1829">
        <v>80184</v>
      </c>
      <c r="F1829">
        <v>0</v>
      </c>
      <c r="G1829">
        <v>0</v>
      </c>
      <c r="H1829" s="1">
        <v>41699</v>
      </c>
      <c r="I1829">
        <v>19</v>
      </c>
      <c r="J1829">
        <v>1035</v>
      </c>
      <c r="K1829">
        <v>134</v>
      </c>
      <c r="L1829">
        <v>670</v>
      </c>
      <c r="M1829">
        <v>25</v>
      </c>
      <c r="N1829">
        <v>38</v>
      </c>
      <c r="O1829">
        <v>0</v>
      </c>
      <c r="P1829">
        <f>IF(Table13[[#This Row],[MntWines]] = 0,"",Table13[[#This Row],[MntWines]])</f>
        <v>1035</v>
      </c>
      <c r="Q1829">
        <f>IF(Table13[[#This Row],[MntFruits]] = 0, "",Table13[[#This Row],[MntFruits]])</f>
        <v>134</v>
      </c>
      <c r="R1829">
        <f>IF(Table13[[#This Row],[MntMeatProducts]] = 0, "",Table13[[#This Row],[MntMeatProducts]])</f>
        <v>670</v>
      </c>
      <c r="S1829">
        <f>IF(Table13[[#This Row],[MntFishProducts]] = 0, "",Table13[[#This Row],[MntFishProducts]])</f>
        <v>25</v>
      </c>
      <c r="T1829">
        <f>IF(Table13[[#This Row],[MntSweetProducts]] = 0, "",Table13[[#This Row],[MntSweetProducts]])</f>
        <v>38</v>
      </c>
      <c r="U1829" t="str">
        <f>IF(Table13[[#This Row],[MntGoldProds]] = 0, "",Table13[[#This Row],[MntGoldProds]])</f>
        <v/>
      </c>
      <c r="V1829">
        <v>1</v>
      </c>
      <c r="W1829">
        <v>6</v>
      </c>
      <c r="X1829">
        <v>3</v>
      </c>
      <c r="Y1829">
        <v>10</v>
      </c>
      <c r="Z1829">
        <v>3</v>
      </c>
      <c r="AA1829">
        <v>1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 t="s">
        <v>30</v>
      </c>
      <c r="AI1829" s="13">
        <f>SUM(Table13[[#This Row],[MntWines]:[MntGoldProds]])</f>
        <v>1902</v>
      </c>
      <c r="AJ1829" s="13">
        <f>AVERAGE(Table13[[#This Row],[MntWines]:[MntGoldProds]])</f>
        <v>317</v>
      </c>
      <c r="AK1829">
        <f>IF(Table13[[#This Row],[Total Number of Purchases]]=0,0,Table13[[#This Row],[Total Spend]]/Table13[[#This Row],[Total Number of Purchases]])</f>
        <v>95.1</v>
      </c>
      <c r="AM1829">
        <f>SUM(Table13[[#This Row],[NumDealsPurchases]:[NumStorePurchases]])</f>
        <v>20</v>
      </c>
      <c r="AN1829" s="14">
        <f>Snapshot_Date-Table13[[#This Row],[Dt_Customer]]</f>
        <v>217</v>
      </c>
      <c r="AP1829" s="13">
        <f>Table13[[#This Row],[NumDealsPurchases]]/Table13[[#This Row],[Total Number of Purchases]]*100</f>
        <v>5</v>
      </c>
      <c r="AQ1829">
        <f>6-ROUNDUP(_xlfn.PERCENTRANK.INC(Table13[Recency],Table13[[#This Row],[Recency]])*5, 0)</f>
        <v>5</v>
      </c>
      <c r="AR1829">
        <f>ROUNDUP(_xlfn.PERCENTRANK.INC(Table13[Total Number of Purchases],Table13[[#This Row],[Total Number of Purchases]])*5,0)</f>
        <v>4</v>
      </c>
      <c r="AS1829">
        <f>ROUNDUP(_xlfn.PERCENTRANK.INC(Table13[Total Spend],Table13[[#This Row],[Total Spend]])*5,0)</f>
        <v>5</v>
      </c>
      <c r="AT1829" t="str">
        <f>Table13[[#This Row],[Recency Score]]&amp;Table13[[#This Row],[Frequency Score]]&amp;Table13[[#This Row],[Monetary Score]]</f>
        <v>545</v>
      </c>
      <c r="AU1829" t="str">
        <f t="shared" si="28"/>
        <v>Loyal Customers</v>
      </c>
      <c r="AW1829" s="13">
        <f>DATEDIF(Table13[[#This Row],[Dt_Customer]], Snapshot_Date, "d")</f>
        <v>217</v>
      </c>
      <c r="AX1829" s="13">
        <f>Table13[[#This Row],[CL if today]]/365</f>
        <v>0.59452054794520548</v>
      </c>
      <c r="AY1829">
        <f>Table13[[#This Row],[Total Number of Purchases]]/Table13[[#This Row],[Corrected CL]]</f>
        <v>33.640552995391708</v>
      </c>
      <c r="AZ1829">
        <f>Table13[[#This Row],[Average Order Value (AOV)]]*Table13[[#This Row],[Freq per Year]]</f>
        <v>3199.2165898617513</v>
      </c>
      <c r="BA1829">
        <f>Table13[[#This Row],[Total Spend]]/Table13[[#This Row],[Corrected CL]]</f>
        <v>3199.2165898617513</v>
      </c>
      <c r="BB1829">
        <v>70.645161290322577</v>
      </c>
      <c r="BC1829" s="1">
        <f>Table13[[#This Row],[Dt_Customer]]+Table13[[#This Row],[Recency]]</f>
        <v>41718</v>
      </c>
      <c r="BD1829" s="16" t="str">
        <f>IF(COUNTIF(A:A, A1829) &gt; 1, "Duplicate", "Unique")</f>
        <v>Unique</v>
      </c>
    </row>
    <row r="1830" spans="1:56" x14ac:dyDescent="0.3">
      <c r="A1830">
        <v>2948</v>
      </c>
      <c r="B1830">
        <v>1954</v>
      </c>
      <c r="C1830" t="s">
        <v>41</v>
      </c>
      <c r="D1830" t="s">
        <v>29</v>
      </c>
      <c r="E1830">
        <v>62637</v>
      </c>
      <c r="F1830">
        <v>0</v>
      </c>
      <c r="G1830">
        <v>1</v>
      </c>
      <c r="H1830" s="1">
        <v>41699</v>
      </c>
      <c r="I1830">
        <v>76</v>
      </c>
      <c r="J1830">
        <v>104</v>
      </c>
      <c r="K1830">
        <v>12</v>
      </c>
      <c r="L1830">
        <v>48</v>
      </c>
      <c r="M1830">
        <v>4</v>
      </c>
      <c r="N1830">
        <v>12</v>
      </c>
      <c r="O1830">
        <v>5</v>
      </c>
      <c r="P1830">
        <f>IF(Table13[[#This Row],[MntWines]] = 0,"",Table13[[#This Row],[MntWines]])</f>
        <v>104</v>
      </c>
      <c r="Q1830">
        <f>IF(Table13[[#This Row],[MntFruits]] = 0, "",Table13[[#This Row],[MntFruits]])</f>
        <v>12</v>
      </c>
      <c r="R1830">
        <f>IF(Table13[[#This Row],[MntMeatProducts]] = 0, "",Table13[[#This Row],[MntMeatProducts]])</f>
        <v>48</v>
      </c>
      <c r="S1830">
        <f>IF(Table13[[#This Row],[MntFishProducts]] = 0, "",Table13[[#This Row],[MntFishProducts]])</f>
        <v>4</v>
      </c>
      <c r="T1830">
        <f>IF(Table13[[#This Row],[MntSweetProducts]] = 0, "",Table13[[#This Row],[MntSweetProducts]])</f>
        <v>12</v>
      </c>
      <c r="U1830">
        <f>IF(Table13[[#This Row],[MntGoldProds]] = 0, "",Table13[[#This Row],[MntGoldProds]])</f>
        <v>5</v>
      </c>
      <c r="V1830">
        <v>1</v>
      </c>
      <c r="W1830">
        <v>2</v>
      </c>
      <c r="X1830">
        <v>2</v>
      </c>
      <c r="Y1830">
        <v>5</v>
      </c>
      <c r="Z1830">
        <v>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32</v>
      </c>
      <c r="AI1830" s="13">
        <f>SUM(Table13[[#This Row],[MntWines]:[MntGoldProds]])</f>
        <v>185</v>
      </c>
      <c r="AJ1830" s="13">
        <f>AVERAGE(Table13[[#This Row],[MntWines]:[MntGoldProds]])</f>
        <v>30.833333333333332</v>
      </c>
      <c r="AK1830">
        <f>IF(Table13[[#This Row],[Total Number of Purchases]]=0,0,Table13[[#This Row],[Total Spend]]/Table13[[#This Row],[Total Number of Purchases]])</f>
        <v>18.5</v>
      </c>
      <c r="AM1830">
        <f>SUM(Table13[[#This Row],[NumDealsPurchases]:[NumStorePurchases]])</f>
        <v>10</v>
      </c>
      <c r="AN1830" s="14">
        <f>Snapshot_Date-Table13[[#This Row],[Dt_Customer]]</f>
        <v>217</v>
      </c>
      <c r="AP1830" s="13">
        <f>Table13[[#This Row],[NumDealsPurchases]]/Table13[[#This Row],[Total Number of Purchases]]*100</f>
        <v>10</v>
      </c>
      <c r="AQ1830">
        <f>6-ROUNDUP(_xlfn.PERCENTRANK.INC(Table13[Recency],Table13[[#This Row],[Recency]])*5, 0)</f>
        <v>2</v>
      </c>
      <c r="AR1830">
        <f>ROUNDUP(_xlfn.PERCENTRANK.INC(Table13[Total Number of Purchases],Table13[[#This Row],[Total Number of Purchases]])*5,0)</f>
        <v>2</v>
      </c>
      <c r="AS1830">
        <f>ROUNDUP(_xlfn.PERCENTRANK.INC(Table13[Total Spend],Table13[[#This Row],[Total Spend]])*5,0)</f>
        <v>2</v>
      </c>
      <c r="AT1830" t="str">
        <f>Table13[[#This Row],[Recency Score]]&amp;Table13[[#This Row],[Frequency Score]]&amp;Table13[[#This Row],[Monetary Score]]</f>
        <v>222</v>
      </c>
      <c r="AU1830" t="str">
        <f t="shared" si="28"/>
        <v>About to Sleep</v>
      </c>
      <c r="AW1830" s="13">
        <f>DATEDIF(Table13[[#This Row],[Dt_Customer]], Snapshot_Date, "d")</f>
        <v>217</v>
      </c>
      <c r="AX1830" s="13">
        <f>Table13[[#This Row],[CL if today]]/365</f>
        <v>0.59452054794520548</v>
      </c>
      <c r="AY1830">
        <f>Table13[[#This Row],[Total Number of Purchases]]/Table13[[#This Row],[Corrected CL]]</f>
        <v>16.820276497695854</v>
      </c>
      <c r="AZ1830">
        <f>Table13[[#This Row],[Average Order Value (AOV)]]*Table13[[#This Row],[Freq per Year]]</f>
        <v>311.17511520737332</v>
      </c>
      <c r="BA1830">
        <f>Table13[[#This Row],[Total Spend]]/Table13[[#This Row],[Corrected CL]]</f>
        <v>311.17511520737327</v>
      </c>
      <c r="BB1830">
        <v>2777.0276497695854</v>
      </c>
      <c r="BC1830" s="1">
        <f>Table13[[#This Row],[Dt_Customer]]+Table13[[#This Row],[Recency]]</f>
        <v>41775</v>
      </c>
      <c r="BD1830" s="16" t="str">
        <f>IF(COUNTIF(A:A, A1830) &gt; 1, "Duplicate", "Unique")</f>
        <v>Unique</v>
      </c>
    </row>
    <row r="1831" spans="1:56" x14ac:dyDescent="0.3">
      <c r="A1831">
        <v>3286</v>
      </c>
      <c r="B1831">
        <v>1967</v>
      </c>
      <c r="C1831" t="s">
        <v>37</v>
      </c>
      <c r="D1831" t="s">
        <v>29</v>
      </c>
      <c r="E1831">
        <v>26642</v>
      </c>
      <c r="F1831">
        <v>1</v>
      </c>
      <c r="G1831">
        <v>0</v>
      </c>
      <c r="H1831" s="1">
        <v>41699</v>
      </c>
      <c r="I1831">
        <v>71</v>
      </c>
      <c r="J1831">
        <v>13</v>
      </c>
      <c r="K1831">
        <v>2</v>
      </c>
      <c r="L1831">
        <v>15</v>
      </c>
      <c r="M1831">
        <v>2</v>
      </c>
      <c r="N1831">
        <v>2</v>
      </c>
      <c r="O1831">
        <v>8</v>
      </c>
      <c r="P1831">
        <f>IF(Table13[[#This Row],[MntWines]] = 0,"",Table13[[#This Row],[MntWines]])</f>
        <v>13</v>
      </c>
      <c r="Q1831">
        <f>IF(Table13[[#This Row],[MntFruits]] = 0, "",Table13[[#This Row],[MntFruits]])</f>
        <v>2</v>
      </c>
      <c r="R1831">
        <f>IF(Table13[[#This Row],[MntMeatProducts]] = 0, "",Table13[[#This Row],[MntMeatProducts]])</f>
        <v>15</v>
      </c>
      <c r="S1831">
        <f>IF(Table13[[#This Row],[MntFishProducts]] = 0, "",Table13[[#This Row],[MntFishProducts]])</f>
        <v>2</v>
      </c>
      <c r="T1831">
        <f>IF(Table13[[#This Row],[MntSweetProducts]] = 0, "",Table13[[#This Row],[MntSweetProducts]])</f>
        <v>2</v>
      </c>
      <c r="U1831">
        <f>IF(Table13[[#This Row],[MntGoldProds]] = 0, "",Table13[[#This Row],[MntGoldProds]])</f>
        <v>8</v>
      </c>
      <c r="V1831">
        <v>2</v>
      </c>
      <c r="W1831">
        <v>2</v>
      </c>
      <c r="X1831">
        <v>0</v>
      </c>
      <c r="Y1831">
        <v>3</v>
      </c>
      <c r="Z1831">
        <v>6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30</v>
      </c>
      <c r="AI1831" s="13">
        <f>SUM(Table13[[#This Row],[MntWines]:[MntGoldProds]])</f>
        <v>42</v>
      </c>
      <c r="AJ1831" s="13">
        <f>AVERAGE(Table13[[#This Row],[MntWines]:[MntGoldProds]])</f>
        <v>7</v>
      </c>
      <c r="AK1831">
        <f>IF(Table13[[#This Row],[Total Number of Purchases]]=0,0,Table13[[#This Row],[Total Spend]]/Table13[[#This Row],[Total Number of Purchases]])</f>
        <v>6</v>
      </c>
      <c r="AM1831">
        <f>SUM(Table13[[#This Row],[NumDealsPurchases]:[NumStorePurchases]])</f>
        <v>7</v>
      </c>
      <c r="AN1831" s="14">
        <f>Snapshot_Date-Table13[[#This Row],[Dt_Customer]]</f>
        <v>217</v>
      </c>
      <c r="AP1831" s="13">
        <f>Table13[[#This Row],[NumDealsPurchases]]/Table13[[#This Row],[Total Number of Purchases]]*100</f>
        <v>28.571428571428569</v>
      </c>
      <c r="AQ1831">
        <f>6-ROUNDUP(_xlfn.PERCENTRANK.INC(Table13[Recency],Table13[[#This Row],[Recency]])*5, 0)</f>
        <v>2</v>
      </c>
      <c r="AR1831">
        <f>ROUNDUP(_xlfn.PERCENTRANK.INC(Table13[Total Number of Purchases],Table13[[#This Row],[Total Number of Purchases]])*5,0)</f>
        <v>1</v>
      </c>
      <c r="AS1831">
        <f>ROUNDUP(_xlfn.PERCENTRANK.INC(Table13[Total Spend],Table13[[#This Row],[Total Spend]])*5,0)</f>
        <v>1</v>
      </c>
      <c r="AT1831" t="str">
        <f>Table13[[#This Row],[Recency Score]]&amp;Table13[[#This Row],[Frequency Score]]&amp;Table13[[#This Row],[Monetary Score]]</f>
        <v>211</v>
      </c>
      <c r="AU1831" t="str">
        <f t="shared" si="28"/>
        <v>About to Sleep</v>
      </c>
      <c r="AW1831" s="13">
        <f>DATEDIF(Table13[[#This Row],[Dt_Customer]], Snapshot_Date, "d")</f>
        <v>217</v>
      </c>
      <c r="AX1831" s="13">
        <f>Table13[[#This Row],[CL if today]]/365</f>
        <v>0.59452054794520548</v>
      </c>
      <c r="AY1831">
        <f>Table13[[#This Row],[Total Number of Purchases]]/Table13[[#This Row],[Corrected CL]]</f>
        <v>11.774193548387096</v>
      </c>
      <c r="AZ1831">
        <f>Table13[[#This Row],[Average Order Value (AOV)]]*Table13[[#This Row],[Freq per Year]]</f>
        <v>70.645161290322577</v>
      </c>
      <c r="BA1831">
        <f>Table13[[#This Row],[Total Spend]]/Table13[[#This Row],[Corrected CL]]</f>
        <v>70.645161290322577</v>
      </c>
      <c r="BB1831">
        <v>311.17511520737327</v>
      </c>
      <c r="BC1831" s="1">
        <f>Table13[[#This Row],[Dt_Customer]]+Table13[[#This Row],[Recency]]</f>
        <v>41770</v>
      </c>
      <c r="BD1831" s="16" t="str">
        <f>IF(COUNTIF(A:A, A1831) &gt; 1, "Duplicate", "Unique")</f>
        <v>Unique</v>
      </c>
    </row>
    <row r="1832" spans="1:56" x14ac:dyDescent="0.3">
      <c r="A1832">
        <v>8475</v>
      </c>
      <c r="B1832">
        <v>1973</v>
      </c>
      <c r="C1832" t="s">
        <v>37</v>
      </c>
      <c r="D1832" t="s">
        <v>33</v>
      </c>
      <c r="E1832">
        <v>157243</v>
      </c>
      <c r="F1832">
        <v>0</v>
      </c>
      <c r="G1832">
        <v>1</v>
      </c>
      <c r="H1832" s="1">
        <v>41699</v>
      </c>
      <c r="I1832">
        <v>98</v>
      </c>
      <c r="J1832">
        <v>20</v>
      </c>
      <c r="K1832">
        <v>2</v>
      </c>
      <c r="L1832">
        <v>1582</v>
      </c>
      <c r="M1832">
        <v>1</v>
      </c>
      <c r="N1832">
        <v>2</v>
      </c>
      <c r="O1832">
        <v>1</v>
      </c>
      <c r="P1832">
        <f>IF(Table13[[#This Row],[MntWines]] = 0,"",Table13[[#This Row],[MntWines]])</f>
        <v>20</v>
      </c>
      <c r="Q1832">
        <f>IF(Table13[[#This Row],[MntFruits]] = 0, "",Table13[[#This Row],[MntFruits]])</f>
        <v>2</v>
      </c>
      <c r="R1832">
        <f>IF(Table13[[#This Row],[MntMeatProducts]] = 0, "",Table13[[#This Row],[MntMeatProducts]])</f>
        <v>1582</v>
      </c>
      <c r="S1832">
        <f>IF(Table13[[#This Row],[MntFishProducts]] = 0, "",Table13[[#This Row],[MntFishProducts]])</f>
        <v>1</v>
      </c>
      <c r="T1832">
        <f>IF(Table13[[#This Row],[MntSweetProducts]] = 0, "",Table13[[#This Row],[MntSweetProducts]])</f>
        <v>2</v>
      </c>
      <c r="U1832">
        <f>IF(Table13[[#This Row],[MntGoldProds]] = 0, "",Table13[[#This Row],[MntGoldProds]])</f>
        <v>1</v>
      </c>
      <c r="V1832">
        <v>15</v>
      </c>
      <c r="W1832">
        <v>0</v>
      </c>
      <c r="X1832">
        <v>22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40</v>
      </c>
      <c r="AI1832" s="13">
        <f>SUM(Table13[[#This Row],[MntWines]:[MntGoldProds]])</f>
        <v>1608</v>
      </c>
      <c r="AJ1832" s="13">
        <f>AVERAGE(Table13[[#This Row],[MntWines]:[MntGoldProds]])</f>
        <v>268</v>
      </c>
      <c r="AK1832">
        <f>IF(Table13[[#This Row],[Total Number of Purchases]]=0,0,Table13[[#This Row],[Total Spend]]/Table13[[#This Row],[Total Number of Purchases]])</f>
        <v>43.45945945945946</v>
      </c>
      <c r="AM1832">
        <f>SUM(Table13[[#This Row],[NumDealsPurchases]:[NumStorePurchases]])</f>
        <v>37</v>
      </c>
      <c r="AN1832" s="14">
        <f>Snapshot_Date-Table13[[#This Row],[Dt_Customer]]</f>
        <v>217</v>
      </c>
      <c r="AP1832" s="13">
        <f>Table13[[#This Row],[NumDealsPurchases]]/Table13[[#This Row],[Total Number of Purchases]]*100</f>
        <v>40.54054054054054</v>
      </c>
      <c r="AQ1832">
        <f>6-ROUNDUP(_xlfn.PERCENTRANK.INC(Table13[Recency],Table13[[#This Row],[Recency]])*5, 0)</f>
        <v>1</v>
      </c>
      <c r="AR1832">
        <f>ROUNDUP(_xlfn.PERCENTRANK.INC(Table13[Total Number of Purchases],Table13[[#This Row],[Total Number of Purchases]])*5,0)</f>
        <v>5</v>
      </c>
      <c r="AS1832">
        <f>ROUNDUP(_xlfn.PERCENTRANK.INC(Table13[Total Spend],Table13[[#This Row],[Total Spend]])*5,0)</f>
        <v>5</v>
      </c>
      <c r="AT1832" t="str">
        <f>Table13[[#This Row],[Recency Score]]&amp;Table13[[#This Row],[Frequency Score]]&amp;Table13[[#This Row],[Monetary Score]]</f>
        <v>155</v>
      </c>
      <c r="AU1832" t="str">
        <f t="shared" si="28"/>
        <v>Frequent Buyers</v>
      </c>
      <c r="AW1832" s="13">
        <f>DATEDIF(Table13[[#This Row],[Dt_Customer]], Snapshot_Date, "d")</f>
        <v>217</v>
      </c>
      <c r="AX1832" s="13">
        <f>Table13[[#This Row],[CL if today]]/365</f>
        <v>0.59452054794520548</v>
      </c>
      <c r="AY1832">
        <f>Table13[[#This Row],[Total Number of Purchases]]/Table13[[#This Row],[Corrected CL]]</f>
        <v>62.235023041474655</v>
      </c>
      <c r="AZ1832">
        <f>Table13[[#This Row],[Average Order Value (AOV)]]*Table13[[#This Row],[Freq per Year]]</f>
        <v>2704.7004608294933</v>
      </c>
      <c r="BA1832">
        <f>Table13[[#This Row],[Total Spend]]/Table13[[#This Row],[Corrected CL]]</f>
        <v>2704.7004608294933</v>
      </c>
      <c r="BB1832">
        <v>135.61926605504587</v>
      </c>
      <c r="BC1832" s="1">
        <f>Table13[[#This Row],[Dt_Customer]]+Table13[[#This Row],[Recency]]</f>
        <v>41797</v>
      </c>
      <c r="BD1832" s="16" t="str">
        <f>IF(COUNTIF(A:A, A1832) &gt; 1, "Duplicate", "Unique")</f>
        <v>Unique</v>
      </c>
    </row>
    <row r="1833" spans="1:56" x14ac:dyDescent="0.3">
      <c r="A1833">
        <v>8070</v>
      </c>
      <c r="B1833">
        <v>1973</v>
      </c>
      <c r="C1833" t="s">
        <v>37</v>
      </c>
      <c r="D1833" t="s">
        <v>33</v>
      </c>
      <c r="E1833">
        <v>54222</v>
      </c>
      <c r="F1833">
        <v>0</v>
      </c>
      <c r="G1833">
        <v>1</v>
      </c>
      <c r="H1833" s="1">
        <v>41699</v>
      </c>
      <c r="I1833">
        <v>98</v>
      </c>
      <c r="J1833">
        <v>199</v>
      </c>
      <c r="K1833">
        <v>12</v>
      </c>
      <c r="L1833">
        <v>31</v>
      </c>
      <c r="M1833">
        <v>3</v>
      </c>
      <c r="N1833">
        <v>12</v>
      </c>
      <c r="O1833">
        <v>7</v>
      </c>
      <c r="P1833">
        <f>IF(Table13[[#This Row],[MntWines]] = 0,"",Table13[[#This Row],[MntWines]])</f>
        <v>199</v>
      </c>
      <c r="Q1833">
        <f>IF(Table13[[#This Row],[MntFruits]] = 0, "",Table13[[#This Row],[MntFruits]])</f>
        <v>12</v>
      </c>
      <c r="R1833">
        <f>IF(Table13[[#This Row],[MntMeatProducts]] = 0, "",Table13[[#This Row],[MntMeatProducts]])</f>
        <v>31</v>
      </c>
      <c r="S1833">
        <f>IF(Table13[[#This Row],[MntFishProducts]] = 0, "",Table13[[#This Row],[MntFishProducts]])</f>
        <v>3</v>
      </c>
      <c r="T1833">
        <f>IF(Table13[[#This Row],[MntSweetProducts]] = 0, "",Table13[[#This Row],[MntSweetProducts]])</f>
        <v>12</v>
      </c>
      <c r="U1833">
        <f>IF(Table13[[#This Row],[MntGoldProds]] = 0, "",Table13[[#This Row],[MntGoldProds]])</f>
        <v>7</v>
      </c>
      <c r="V1833">
        <v>1</v>
      </c>
      <c r="W1833">
        <v>3</v>
      </c>
      <c r="X1833">
        <v>3</v>
      </c>
      <c r="Y1833">
        <v>5</v>
      </c>
      <c r="Z1833">
        <v>3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30</v>
      </c>
      <c r="AI1833" s="13">
        <f>SUM(Table13[[#This Row],[MntWines]:[MntGoldProds]])</f>
        <v>264</v>
      </c>
      <c r="AJ1833" s="13">
        <f>AVERAGE(Table13[[#This Row],[MntWines]:[MntGoldProds]])</f>
        <v>44</v>
      </c>
      <c r="AK1833">
        <f>IF(Table13[[#This Row],[Total Number of Purchases]]=0,0,Table13[[#This Row],[Total Spend]]/Table13[[#This Row],[Total Number of Purchases]])</f>
        <v>22</v>
      </c>
      <c r="AM1833">
        <f>SUM(Table13[[#This Row],[NumDealsPurchases]:[NumStorePurchases]])</f>
        <v>12</v>
      </c>
      <c r="AN1833" s="14">
        <f>Snapshot_Date-Table13[[#This Row],[Dt_Customer]]</f>
        <v>217</v>
      </c>
      <c r="AP1833" s="13">
        <f>Table13[[#This Row],[NumDealsPurchases]]/Table13[[#This Row],[Total Number of Purchases]]*100</f>
        <v>8.3333333333333321</v>
      </c>
      <c r="AQ1833">
        <f>6-ROUNDUP(_xlfn.PERCENTRANK.INC(Table13[Recency],Table13[[#This Row],[Recency]])*5, 0)</f>
        <v>1</v>
      </c>
      <c r="AR1833">
        <f>ROUNDUP(_xlfn.PERCENTRANK.INC(Table13[Total Number of Purchases],Table13[[#This Row],[Total Number of Purchases]])*5,0)</f>
        <v>2</v>
      </c>
      <c r="AS1833">
        <f>ROUNDUP(_xlfn.PERCENTRANK.INC(Table13[Total Spend],Table13[[#This Row],[Total Spend]])*5,0)</f>
        <v>3</v>
      </c>
      <c r="AT1833" t="str">
        <f>Table13[[#This Row],[Recency Score]]&amp;Table13[[#This Row],[Frequency Score]]&amp;Table13[[#This Row],[Monetary Score]]</f>
        <v>123</v>
      </c>
      <c r="AU1833" t="str">
        <f t="shared" si="28"/>
        <v>Lost</v>
      </c>
      <c r="AW1833" s="13">
        <f>DATEDIF(Table13[[#This Row],[Dt_Customer]], Snapshot_Date, "d")</f>
        <v>217</v>
      </c>
      <c r="AX1833" s="13">
        <f>Table13[[#This Row],[CL if today]]/365</f>
        <v>0.59452054794520548</v>
      </c>
      <c r="AY1833">
        <f>Table13[[#This Row],[Total Number of Purchases]]/Table13[[#This Row],[Corrected CL]]</f>
        <v>20.184331797235021</v>
      </c>
      <c r="AZ1833">
        <f>Table13[[#This Row],[Average Order Value (AOV)]]*Table13[[#This Row],[Freq per Year]]</f>
        <v>444.05529953917045</v>
      </c>
      <c r="BA1833">
        <f>Table13[[#This Row],[Total Spend]]/Table13[[#This Row],[Corrected CL]]</f>
        <v>444.05529953917051</v>
      </c>
      <c r="BB1833">
        <v>1905.3669724770643</v>
      </c>
      <c r="BC1833" s="1">
        <f>Table13[[#This Row],[Dt_Customer]]+Table13[[#This Row],[Recency]]</f>
        <v>41797</v>
      </c>
      <c r="BD1833" s="16" t="str">
        <f>IF(COUNTIF(A:A, A1833) &gt; 1, "Duplicate", "Unique")</f>
        <v>Unique</v>
      </c>
    </row>
    <row r="1834" spans="1:56" x14ac:dyDescent="0.3">
      <c r="A1834">
        <v>1672</v>
      </c>
      <c r="B1834">
        <v>1974</v>
      </c>
      <c r="C1834" t="s">
        <v>37</v>
      </c>
      <c r="D1834" t="s">
        <v>35</v>
      </c>
      <c r="E1834">
        <v>65640</v>
      </c>
      <c r="F1834">
        <v>0</v>
      </c>
      <c r="G1834">
        <v>1</v>
      </c>
      <c r="H1834" s="1">
        <v>41699</v>
      </c>
      <c r="I1834">
        <v>74</v>
      </c>
      <c r="J1834">
        <v>204</v>
      </c>
      <c r="K1834">
        <v>7</v>
      </c>
      <c r="L1834">
        <v>149</v>
      </c>
      <c r="M1834">
        <v>20</v>
      </c>
      <c r="N1834">
        <v>15</v>
      </c>
      <c r="O1834">
        <v>66</v>
      </c>
      <c r="P1834">
        <f>IF(Table13[[#This Row],[MntWines]] = 0,"",Table13[[#This Row],[MntWines]])</f>
        <v>204</v>
      </c>
      <c r="Q1834">
        <f>IF(Table13[[#This Row],[MntFruits]] = 0, "",Table13[[#This Row],[MntFruits]])</f>
        <v>7</v>
      </c>
      <c r="R1834">
        <f>IF(Table13[[#This Row],[MntMeatProducts]] = 0, "",Table13[[#This Row],[MntMeatProducts]])</f>
        <v>149</v>
      </c>
      <c r="S1834">
        <f>IF(Table13[[#This Row],[MntFishProducts]] = 0, "",Table13[[#This Row],[MntFishProducts]])</f>
        <v>20</v>
      </c>
      <c r="T1834">
        <f>IF(Table13[[#This Row],[MntSweetProducts]] = 0, "",Table13[[#This Row],[MntSweetProducts]])</f>
        <v>15</v>
      </c>
      <c r="U1834">
        <f>IF(Table13[[#This Row],[MntGoldProds]] = 0, "",Table13[[#This Row],[MntGoldProds]])</f>
        <v>66</v>
      </c>
      <c r="V1834">
        <v>1</v>
      </c>
      <c r="W1834">
        <v>5</v>
      </c>
      <c r="X1834">
        <v>1</v>
      </c>
      <c r="Y1834">
        <v>8</v>
      </c>
      <c r="Z1834">
        <v>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43</v>
      </c>
      <c r="AI1834" s="13">
        <f>SUM(Table13[[#This Row],[MntWines]:[MntGoldProds]])</f>
        <v>461</v>
      </c>
      <c r="AJ1834" s="13">
        <f>AVERAGE(Table13[[#This Row],[MntWines]:[MntGoldProds]])</f>
        <v>76.833333333333329</v>
      </c>
      <c r="AK1834">
        <f>IF(Table13[[#This Row],[Total Number of Purchases]]=0,0,Table13[[#This Row],[Total Spend]]/Table13[[#This Row],[Total Number of Purchases]])</f>
        <v>30.733333333333334</v>
      </c>
      <c r="AM1834">
        <f>SUM(Table13[[#This Row],[NumDealsPurchases]:[NumStorePurchases]])</f>
        <v>15</v>
      </c>
      <c r="AN1834" s="14">
        <f>Snapshot_Date-Table13[[#This Row],[Dt_Customer]]</f>
        <v>217</v>
      </c>
      <c r="AP1834" s="13">
        <f>Table13[[#This Row],[NumDealsPurchases]]/Table13[[#This Row],[Total Number of Purchases]]*100</f>
        <v>6.666666666666667</v>
      </c>
      <c r="AQ1834">
        <f>6-ROUNDUP(_xlfn.PERCENTRANK.INC(Table13[Recency],Table13[[#This Row],[Recency]])*5, 0)</f>
        <v>2</v>
      </c>
      <c r="AR1834">
        <f>ROUNDUP(_xlfn.PERCENTRANK.INC(Table13[Total Number of Purchases],Table13[[#This Row],[Total Number of Purchases]])*5,0)</f>
        <v>3</v>
      </c>
      <c r="AS1834">
        <f>ROUNDUP(_xlfn.PERCENTRANK.INC(Table13[Total Spend],Table13[[#This Row],[Total Spend]])*5,0)</f>
        <v>3</v>
      </c>
      <c r="AT1834" t="str">
        <f>Table13[[#This Row],[Recency Score]]&amp;Table13[[#This Row],[Frequency Score]]&amp;Table13[[#This Row],[Monetary Score]]</f>
        <v>233</v>
      </c>
      <c r="AU1834" t="str">
        <f t="shared" si="28"/>
        <v>About to Sleep</v>
      </c>
      <c r="AW1834" s="13">
        <f>DATEDIF(Table13[[#This Row],[Dt_Customer]], Snapshot_Date, "d")</f>
        <v>217</v>
      </c>
      <c r="AX1834" s="13">
        <f>Table13[[#This Row],[CL if today]]/365</f>
        <v>0.59452054794520548</v>
      </c>
      <c r="AY1834">
        <f>Table13[[#This Row],[Total Number of Purchases]]/Table13[[#This Row],[Corrected CL]]</f>
        <v>25.230414746543779</v>
      </c>
      <c r="AZ1834">
        <f>Table13[[#This Row],[Average Order Value (AOV)]]*Table13[[#This Row],[Freq per Year]]</f>
        <v>775.41474654377885</v>
      </c>
      <c r="BA1834">
        <f>Table13[[#This Row],[Total Spend]]/Table13[[#This Row],[Corrected CL]]</f>
        <v>775.41474654377885</v>
      </c>
      <c r="BB1834">
        <v>151.38248847926266</v>
      </c>
      <c r="BC1834" s="1">
        <f>Table13[[#This Row],[Dt_Customer]]+Table13[[#This Row],[Recency]]</f>
        <v>41773</v>
      </c>
      <c r="BD1834" s="16" t="str">
        <f>IF(COUNTIF(A:A, A1834) &gt; 1, "Duplicate", "Unique")</f>
        <v>Unique</v>
      </c>
    </row>
    <row r="1835" spans="1:56" x14ac:dyDescent="0.3">
      <c r="A1835">
        <v>10812</v>
      </c>
      <c r="B1835">
        <v>1978</v>
      </c>
      <c r="C1835" t="s">
        <v>37</v>
      </c>
      <c r="D1835" t="s">
        <v>33</v>
      </c>
      <c r="E1835">
        <v>46377</v>
      </c>
      <c r="F1835">
        <v>1</v>
      </c>
      <c r="G1835">
        <v>0</v>
      </c>
      <c r="H1835" s="1">
        <v>41699</v>
      </c>
      <c r="I1835">
        <v>89</v>
      </c>
      <c r="J1835">
        <v>37</v>
      </c>
      <c r="K1835">
        <v>0</v>
      </c>
      <c r="L1835">
        <v>46</v>
      </c>
      <c r="M1835">
        <v>4</v>
      </c>
      <c r="N1835">
        <v>3</v>
      </c>
      <c r="O1835">
        <v>0</v>
      </c>
      <c r="P1835">
        <f>IF(Table13[[#This Row],[MntWines]] = 0,"",Table13[[#This Row],[MntWines]])</f>
        <v>37</v>
      </c>
      <c r="Q1835" t="str">
        <f>IF(Table13[[#This Row],[MntFruits]] = 0, "",Table13[[#This Row],[MntFruits]])</f>
        <v/>
      </c>
      <c r="R1835">
        <f>IF(Table13[[#This Row],[MntMeatProducts]] = 0, "",Table13[[#This Row],[MntMeatProducts]])</f>
        <v>46</v>
      </c>
      <c r="S1835">
        <f>IF(Table13[[#This Row],[MntFishProducts]] = 0, "",Table13[[#This Row],[MntFishProducts]])</f>
        <v>4</v>
      </c>
      <c r="T1835">
        <f>IF(Table13[[#This Row],[MntSweetProducts]] = 0, "",Table13[[#This Row],[MntSweetProducts]])</f>
        <v>3</v>
      </c>
      <c r="U1835" t="str">
        <f>IF(Table13[[#This Row],[MntGoldProds]] = 0, "",Table13[[#This Row],[MntGoldProds]])</f>
        <v/>
      </c>
      <c r="V1835">
        <v>1</v>
      </c>
      <c r="W1835">
        <v>2</v>
      </c>
      <c r="X1835">
        <v>1</v>
      </c>
      <c r="Y1835">
        <v>3</v>
      </c>
      <c r="Z1835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 t="s">
        <v>43</v>
      </c>
      <c r="AI1835" s="13">
        <f>SUM(Table13[[#This Row],[MntWines]:[MntGoldProds]])</f>
        <v>90</v>
      </c>
      <c r="AJ1835" s="13">
        <f>AVERAGE(Table13[[#This Row],[MntWines]:[MntGoldProds]])</f>
        <v>15</v>
      </c>
      <c r="AK1835">
        <f>IF(Table13[[#This Row],[Total Number of Purchases]]=0,0,Table13[[#This Row],[Total Spend]]/Table13[[#This Row],[Total Number of Purchases]])</f>
        <v>12.857142857142858</v>
      </c>
      <c r="AM1835">
        <f>SUM(Table13[[#This Row],[NumDealsPurchases]:[NumStorePurchases]])</f>
        <v>7</v>
      </c>
      <c r="AN1835" s="14">
        <f>Snapshot_Date-Table13[[#This Row],[Dt_Customer]]</f>
        <v>217</v>
      </c>
      <c r="AP1835" s="13">
        <f>Table13[[#This Row],[NumDealsPurchases]]/Table13[[#This Row],[Total Number of Purchases]]*100</f>
        <v>14.285714285714285</v>
      </c>
      <c r="AQ1835">
        <f>6-ROUNDUP(_xlfn.PERCENTRANK.INC(Table13[Recency],Table13[[#This Row],[Recency]])*5, 0)</f>
        <v>1</v>
      </c>
      <c r="AR1835">
        <f>ROUNDUP(_xlfn.PERCENTRANK.INC(Table13[Total Number of Purchases],Table13[[#This Row],[Total Number of Purchases]])*5,0)</f>
        <v>1</v>
      </c>
      <c r="AS1835">
        <f>ROUNDUP(_xlfn.PERCENTRANK.INC(Table13[Total Spend],Table13[[#This Row],[Total Spend]])*5,0)</f>
        <v>2</v>
      </c>
      <c r="AT1835" t="str">
        <f>Table13[[#This Row],[Recency Score]]&amp;Table13[[#This Row],[Frequency Score]]&amp;Table13[[#This Row],[Monetary Score]]</f>
        <v>112</v>
      </c>
      <c r="AU1835" t="str">
        <f t="shared" si="28"/>
        <v>Lost</v>
      </c>
      <c r="AW1835" s="13">
        <f>DATEDIF(Table13[[#This Row],[Dt_Customer]], Snapshot_Date, "d")</f>
        <v>217</v>
      </c>
      <c r="AX1835" s="13">
        <f>Table13[[#This Row],[CL if today]]/365</f>
        <v>0.59452054794520548</v>
      </c>
      <c r="AY1835">
        <f>Table13[[#This Row],[Total Number of Purchases]]/Table13[[#This Row],[Corrected CL]]</f>
        <v>11.774193548387096</v>
      </c>
      <c r="AZ1835">
        <f>Table13[[#This Row],[Average Order Value (AOV)]]*Table13[[#This Row],[Freq per Year]]</f>
        <v>151.38248847926266</v>
      </c>
      <c r="BA1835">
        <f>Table13[[#This Row],[Total Spend]]/Table13[[#This Row],[Corrected CL]]</f>
        <v>151.38248847926266</v>
      </c>
      <c r="BB1835">
        <v>2704.7004608294933</v>
      </c>
      <c r="BC1835" s="1">
        <f>Table13[[#This Row],[Dt_Customer]]+Table13[[#This Row],[Recency]]</f>
        <v>41788</v>
      </c>
      <c r="BD1835" s="16" t="str">
        <f>IF(COUNTIF(A:A, A1835) &gt; 1, "Duplicate", "Unique")</f>
        <v>Unique</v>
      </c>
    </row>
    <row r="1836" spans="1:56" x14ac:dyDescent="0.3">
      <c r="A1836">
        <v>6646</v>
      </c>
      <c r="B1836">
        <v>1984</v>
      </c>
      <c r="C1836" t="s">
        <v>28</v>
      </c>
      <c r="D1836" t="s">
        <v>35</v>
      </c>
      <c r="E1836">
        <v>16529</v>
      </c>
      <c r="F1836">
        <v>1</v>
      </c>
      <c r="G1836">
        <v>0</v>
      </c>
      <c r="H1836" s="1">
        <v>41699</v>
      </c>
      <c r="I1836">
        <v>23</v>
      </c>
      <c r="J1836">
        <v>3</v>
      </c>
      <c r="K1836">
        <v>0</v>
      </c>
      <c r="L1836">
        <v>5</v>
      </c>
      <c r="M1836">
        <v>13</v>
      </c>
      <c r="N1836">
        <v>0</v>
      </c>
      <c r="O1836">
        <v>1</v>
      </c>
      <c r="P1836">
        <f>IF(Table13[[#This Row],[MntWines]] = 0,"",Table13[[#This Row],[MntWines]])</f>
        <v>3</v>
      </c>
      <c r="Q1836" t="str">
        <f>IF(Table13[[#This Row],[MntFruits]] = 0, "",Table13[[#This Row],[MntFruits]])</f>
        <v/>
      </c>
      <c r="R1836">
        <f>IF(Table13[[#This Row],[MntMeatProducts]] = 0, "",Table13[[#This Row],[MntMeatProducts]])</f>
        <v>5</v>
      </c>
      <c r="S1836">
        <f>IF(Table13[[#This Row],[MntFishProducts]] = 0, "",Table13[[#This Row],[MntFishProducts]])</f>
        <v>13</v>
      </c>
      <c r="T1836" t="str">
        <f>IF(Table13[[#This Row],[MntSweetProducts]] = 0, "",Table13[[#This Row],[MntSweetProducts]])</f>
        <v/>
      </c>
      <c r="U1836">
        <f>IF(Table13[[#This Row],[MntGoldProds]] = 0, "",Table13[[#This Row],[MntGoldProds]])</f>
        <v>1</v>
      </c>
      <c r="V1836">
        <v>1</v>
      </c>
      <c r="W1836">
        <v>1</v>
      </c>
      <c r="X1836">
        <v>0</v>
      </c>
      <c r="Y1836">
        <v>3</v>
      </c>
      <c r="Z1836">
        <v>6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 t="s">
        <v>32</v>
      </c>
      <c r="AI1836" s="13">
        <f>SUM(Table13[[#This Row],[MntWines]:[MntGoldProds]])</f>
        <v>22</v>
      </c>
      <c r="AJ1836" s="13">
        <f>AVERAGE(Table13[[#This Row],[MntWines]:[MntGoldProds]])</f>
        <v>3.6666666666666665</v>
      </c>
      <c r="AK1836">
        <f>IF(Table13[[#This Row],[Total Number of Purchases]]=0,0,Table13[[#This Row],[Total Spend]]/Table13[[#This Row],[Total Number of Purchases]])</f>
        <v>4.4000000000000004</v>
      </c>
      <c r="AM1836">
        <f>SUM(Table13[[#This Row],[NumDealsPurchases]:[NumStorePurchases]])</f>
        <v>5</v>
      </c>
      <c r="AN1836" s="14">
        <f>Snapshot_Date-Table13[[#This Row],[Dt_Customer]]</f>
        <v>217</v>
      </c>
      <c r="AP1836" s="13">
        <f>Table13[[#This Row],[NumDealsPurchases]]/Table13[[#This Row],[Total Number of Purchases]]*100</f>
        <v>20</v>
      </c>
      <c r="AQ1836">
        <f>6-ROUNDUP(_xlfn.PERCENTRANK.INC(Table13[Recency],Table13[[#This Row],[Recency]])*5, 0)</f>
        <v>4</v>
      </c>
      <c r="AR1836">
        <f>ROUNDUP(_xlfn.PERCENTRANK.INC(Table13[Total Number of Purchases],Table13[[#This Row],[Total Number of Purchases]])*5,0)</f>
        <v>1</v>
      </c>
      <c r="AS1836">
        <f>ROUNDUP(_xlfn.PERCENTRANK.INC(Table13[Total Spend],Table13[[#This Row],[Total Spend]])*5,0)</f>
        <v>1</v>
      </c>
      <c r="AT1836" t="str">
        <f>Table13[[#This Row],[Recency Score]]&amp;Table13[[#This Row],[Frequency Score]]&amp;Table13[[#This Row],[Monetary Score]]</f>
        <v>411</v>
      </c>
      <c r="AU1836" t="str">
        <f t="shared" si="28"/>
        <v>Potential Loyalists</v>
      </c>
      <c r="AW1836" s="13">
        <f>DATEDIF(Table13[[#This Row],[Dt_Customer]], Snapshot_Date, "d")</f>
        <v>217</v>
      </c>
      <c r="AX1836" s="13">
        <f>Table13[[#This Row],[CL if today]]/365</f>
        <v>0.59452054794520548</v>
      </c>
      <c r="AY1836">
        <f>Table13[[#This Row],[Total Number of Purchases]]/Table13[[#This Row],[Corrected CL]]</f>
        <v>8.410138248847927</v>
      </c>
      <c r="AZ1836">
        <f>Table13[[#This Row],[Average Order Value (AOV)]]*Table13[[#This Row],[Freq per Year]]</f>
        <v>37.004608294930883</v>
      </c>
      <c r="BA1836">
        <f>Table13[[#This Row],[Total Spend]]/Table13[[#This Row],[Corrected CL]]</f>
        <v>37.004608294930875</v>
      </c>
      <c r="BB1836">
        <v>775.41474654377885</v>
      </c>
      <c r="BC1836" s="1">
        <f>Table13[[#This Row],[Dt_Customer]]+Table13[[#This Row],[Recency]]</f>
        <v>41722</v>
      </c>
      <c r="BD1836" s="16" t="str">
        <f>IF(COUNTIF(A:A, A1836) &gt; 1, "Duplicate", "Unique")</f>
        <v>Unique</v>
      </c>
    </row>
    <row r="1837" spans="1:56" x14ac:dyDescent="0.3">
      <c r="A1837">
        <v>2532</v>
      </c>
      <c r="B1837">
        <v>1987</v>
      </c>
      <c r="C1837" t="s">
        <v>41</v>
      </c>
      <c r="D1837" t="s">
        <v>31</v>
      </c>
      <c r="E1837">
        <v>73454</v>
      </c>
      <c r="F1837">
        <v>0</v>
      </c>
      <c r="G1837">
        <v>0</v>
      </c>
      <c r="H1837" s="1">
        <v>41699</v>
      </c>
      <c r="I1837">
        <v>95</v>
      </c>
      <c r="J1837">
        <v>982</v>
      </c>
      <c r="K1837">
        <v>73</v>
      </c>
      <c r="L1837">
        <v>351</v>
      </c>
      <c r="M1837">
        <v>56</v>
      </c>
      <c r="N1837">
        <v>14</v>
      </c>
      <c r="O1837">
        <v>175</v>
      </c>
      <c r="P1837">
        <f>IF(Table13[[#This Row],[MntWines]] = 0,"",Table13[[#This Row],[MntWines]])</f>
        <v>982</v>
      </c>
      <c r="Q1837">
        <f>IF(Table13[[#This Row],[MntFruits]] = 0, "",Table13[[#This Row],[MntFruits]])</f>
        <v>73</v>
      </c>
      <c r="R1837">
        <f>IF(Table13[[#This Row],[MntMeatProducts]] = 0, "",Table13[[#This Row],[MntMeatProducts]])</f>
        <v>351</v>
      </c>
      <c r="S1837">
        <f>IF(Table13[[#This Row],[MntFishProducts]] = 0, "",Table13[[#This Row],[MntFishProducts]])</f>
        <v>56</v>
      </c>
      <c r="T1837">
        <f>IF(Table13[[#This Row],[MntSweetProducts]] = 0, "",Table13[[#This Row],[MntSweetProducts]])</f>
        <v>14</v>
      </c>
      <c r="U1837">
        <f>IF(Table13[[#This Row],[MntGoldProds]] = 0, "",Table13[[#This Row],[MntGoldProds]])</f>
        <v>175</v>
      </c>
      <c r="V1837">
        <v>1</v>
      </c>
      <c r="W1837">
        <v>2</v>
      </c>
      <c r="X1837">
        <v>4</v>
      </c>
      <c r="Y1837">
        <v>6</v>
      </c>
      <c r="Z1837">
        <v>5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 t="s">
        <v>30</v>
      </c>
      <c r="AI1837" s="13">
        <f>SUM(Table13[[#This Row],[MntWines]:[MntGoldProds]])</f>
        <v>1651</v>
      </c>
      <c r="AJ1837" s="13">
        <f>AVERAGE(Table13[[#This Row],[MntWines]:[MntGoldProds]])</f>
        <v>275.16666666666669</v>
      </c>
      <c r="AK1837">
        <f>IF(Table13[[#This Row],[Total Number of Purchases]]=0,0,Table13[[#This Row],[Total Spend]]/Table13[[#This Row],[Total Number of Purchases]])</f>
        <v>127</v>
      </c>
      <c r="AM1837">
        <f>SUM(Table13[[#This Row],[NumDealsPurchases]:[NumStorePurchases]])</f>
        <v>13</v>
      </c>
      <c r="AN1837" s="14">
        <f>Snapshot_Date-Table13[[#This Row],[Dt_Customer]]</f>
        <v>217</v>
      </c>
      <c r="AP1837" s="13">
        <f>Table13[[#This Row],[NumDealsPurchases]]/Table13[[#This Row],[Total Number of Purchases]]*100</f>
        <v>7.6923076923076925</v>
      </c>
      <c r="AQ1837">
        <f>6-ROUNDUP(_xlfn.PERCENTRANK.INC(Table13[Recency],Table13[[#This Row],[Recency]])*5, 0)</f>
        <v>1</v>
      </c>
      <c r="AR1837">
        <f>ROUNDUP(_xlfn.PERCENTRANK.INC(Table13[Total Number of Purchases],Table13[[#This Row],[Total Number of Purchases]])*5,0)</f>
        <v>3</v>
      </c>
      <c r="AS1837">
        <f>ROUNDUP(_xlfn.PERCENTRANK.INC(Table13[Total Spend],Table13[[#This Row],[Total Spend]])*5,0)</f>
        <v>5</v>
      </c>
      <c r="AT1837" t="str">
        <f>Table13[[#This Row],[Recency Score]]&amp;Table13[[#This Row],[Frequency Score]]&amp;Table13[[#This Row],[Monetary Score]]</f>
        <v>135</v>
      </c>
      <c r="AU1837" t="str">
        <f t="shared" si="28"/>
        <v>Big Spenders</v>
      </c>
      <c r="AW1837" s="13">
        <f>DATEDIF(Table13[[#This Row],[Dt_Customer]], Snapshot_Date, "d")</f>
        <v>217</v>
      </c>
      <c r="AX1837" s="13">
        <f>Table13[[#This Row],[CL if today]]/365</f>
        <v>0.59452054794520548</v>
      </c>
      <c r="AY1837">
        <f>Table13[[#This Row],[Total Number of Purchases]]/Table13[[#This Row],[Corrected CL]]</f>
        <v>21.866359447004609</v>
      </c>
      <c r="AZ1837">
        <f>Table13[[#This Row],[Average Order Value (AOV)]]*Table13[[#This Row],[Freq per Year]]</f>
        <v>2777.0276497695854</v>
      </c>
      <c r="BA1837">
        <f>Table13[[#This Row],[Total Spend]]/Table13[[#This Row],[Corrected CL]]</f>
        <v>2777.0276497695854</v>
      </c>
      <c r="BB1837">
        <v>444.05529953917051</v>
      </c>
      <c r="BC1837" s="1">
        <f>Table13[[#This Row],[Dt_Customer]]+Table13[[#This Row],[Recency]]</f>
        <v>41794</v>
      </c>
      <c r="BD1837" s="16" t="str">
        <f>IF(COUNTIF(A:A, A1837) &gt; 1, "Duplicate", "Unique")</f>
        <v>Unique</v>
      </c>
    </row>
    <row r="1838" spans="1:56" x14ac:dyDescent="0.3">
      <c r="A1838">
        <v>11092</v>
      </c>
      <c r="B1838">
        <v>1961</v>
      </c>
      <c r="C1838" t="s">
        <v>28</v>
      </c>
      <c r="D1838" t="s">
        <v>33</v>
      </c>
      <c r="E1838">
        <v>27116</v>
      </c>
      <c r="F1838">
        <v>1</v>
      </c>
      <c r="G1838">
        <v>1</v>
      </c>
      <c r="H1838" s="1">
        <v>41700</v>
      </c>
      <c r="I1838">
        <v>78</v>
      </c>
      <c r="J1838">
        <v>12</v>
      </c>
      <c r="K1838">
        <v>1</v>
      </c>
      <c r="L1838">
        <v>21</v>
      </c>
      <c r="M1838">
        <v>2</v>
      </c>
      <c r="N1838">
        <v>2</v>
      </c>
      <c r="O1838">
        <v>3</v>
      </c>
      <c r="P1838">
        <f>IF(Table13[[#This Row],[MntWines]] = 0,"",Table13[[#This Row],[MntWines]])</f>
        <v>12</v>
      </c>
      <c r="Q1838">
        <f>IF(Table13[[#This Row],[MntFruits]] = 0, "",Table13[[#This Row],[MntFruits]])</f>
        <v>1</v>
      </c>
      <c r="R1838">
        <f>IF(Table13[[#This Row],[MntMeatProducts]] = 0, "",Table13[[#This Row],[MntMeatProducts]])</f>
        <v>21</v>
      </c>
      <c r="S1838">
        <f>IF(Table13[[#This Row],[MntFishProducts]] = 0, "",Table13[[#This Row],[MntFishProducts]])</f>
        <v>2</v>
      </c>
      <c r="T1838">
        <f>IF(Table13[[#This Row],[MntSweetProducts]] = 0, "",Table13[[#This Row],[MntSweetProducts]])</f>
        <v>2</v>
      </c>
      <c r="U1838">
        <f>IF(Table13[[#This Row],[MntGoldProds]] = 0, "",Table13[[#This Row],[MntGoldProds]])</f>
        <v>3</v>
      </c>
      <c r="V1838">
        <v>2</v>
      </c>
      <c r="W1838">
        <v>2</v>
      </c>
      <c r="X1838">
        <v>0</v>
      </c>
      <c r="Y1838">
        <v>3</v>
      </c>
      <c r="Z1838">
        <v>7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43</v>
      </c>
      <c r="AI1838" s="13">
        <f>SUM(Table13[[#This Row],[MntWines]:[MntGoldProds]])</f>
        <v>41</v>
      </c>
      <c r="AJ1838" s="13">
        <f>AVERAGE(Table13[[#This Row],[MntWines]:[MntGoldProds]])</f>
        <v>6.833333333333333</v>
      </c>
      <c r="AK1838">
        <f>IF(Table13[[#This Row],[Total Number of Purchases]]=0,0,Table13[[#This Row],[Total Spend]]/Table13[[#This Row],[Total Number of Purchases]])</f>
        <v>5.8571428571428568</v>
      </c>
      <c r="AM1838">
        <f>SUM(Table13[[#This Row],[NumDealsPurchases]:[NumStorePurchases]])</f>
        <v>7</v>
      </c>
      <c r="AN1838" s="14">
        <f>Snapshot_Date-Table13[[#This Row],[Dt_Customer]]</f>
        <v>216</v>
      </c>
      <c r="AP1838" s="13">
        <f>Table13[[#This Row],[NumDealsPurchases]]/Table13[[#This Row],[Total Number of Purchases]]*100</f>
        <v>28.571428571428569</v>
      </c>
      <c r="AQ1838">
        <f>6-ROUNDUP(_xlfn.PERCENTRANK.INC(Table13[Recency],Table13[[#This Row],[Recency]])*5, 0)</f>
        <v>2</v>
      </c>
      <c r="AR1838">
        <f>ROUNDUP(_xlfn.PERCENTRANK.INC(Table13[Total Number of Purchases],Table13[[#This Row],[Total Number of Purchases]])*5,0)</f>
        <v>1</v>
      </c>
      <c r="AS1838">
        <f>ROUNDUP(_xlfn.PERCENTRANK.INC(Table13[Total Spend],Table13[[#This Row],[Total Spend]])*5,0)</f>
        <v>1</v>
      </c>
      <c r="AT1838" t="str">
        <f>Table13[[#This Row],[Recency Score]]&amp;Table13[[#This Row],[Frequency Score]]&amp;Table13[[#This Row],[Monetary Score]]</f>
        <v>211</v>
      </c>
      <c r="AU1838" t="str">
        <f t="shared" si="28"/>
        <v>About to Sleep</v>
      </c>
      <c r="AW1838" s="13">
        <f>DATEDIF(Table13[[#This Row],[Dt_Customer]], Snapshot_Date, "d")</f>
        <v>216</v>
      </c>
      <c r="AX1838" s="13">
        <f>Table13[[#This Row],[CL if today]]/365</f>
        <v>0.59178082191780823</v>
      </c>
      <c r="AY1838">
        <f>Table13[[#This Row],[Total Number of Purchases]]/Table13[[#This Row],[Corrected CL]]</f>
        <v>11.828703703703704</v>
      </c>
      <c r="AZ1838">
        <f>Table13[[#This Row],[Average Order Value (AOV)]]*Table13[[#This Row],[Freq per Year]]</f>
        <v>69.282407407407405</v>
      </c>
      <c r="BA1838">
        <f>Table13[[#This Row],[Total Spend]]/Table13[[#This Row],[Corrected CL]]</f>
        <v>69.282407407407405</v>
      </c>
      <c r="BB1838">
        <v>3199.2165898617513</v>
      </c>
      <c r="BC1838" s="1">
        <f>Table13[[#This Row],[Dt_Customer]]+Table13[[#This Row],[Recency]]</f>
        <v>41778</v>
      </c>
      <c r="BD1838" s="16" t="str">
        <f>IF(COUNTIF(A:A, A1838) &gt; 1, "Duplicate", "Unique")</f>
        <v>Unique</v>
      </c>
    </row>
    <row r="1839" spans="1:56" x14ac:dyDescent="0.3">
      <c r="A1839">
        <v>832</v>
      </c>
      <c r="B1839">
        <v>1966</v>
      </c>
      <c r="C1839" t="s">
        <v>37</v>
      </c>
      <c r="D1839" t="s">
        <v>35</v>
      </c>
      <c r="E1839">
        <v>65814</v>
      </c>
      <c r="F1839">
        <v>0</v>
      </c>
      <c r="G1839">
        <v>1</v>
      </c>
      <c r="H1839" s="1">
        <v>41700</v>
      </c>
      <c r="I1839">
        <v>90</v>
      </c>
      <c r="J1839">
        <v>561</v>
      </c>
      <c r="K1839">
        <v>14</v>
      </c>
      <c r="L1839">
        <v>113</v>
      </c>
      <c r="M1839">
        <v>10</v>
      </c>
      <c r="N1839">
        <v>14</v>
      </c>
      <c r="O1839">
        <v>35</v>
      </c>
      <c r="P1839">
        <f>IF(Table13[[#This Row],[MntWines]] = 0,"",Table13[[#This Row],[MntWines]])</f>
        <v>561</v>
      </c>
      <c r="Q1839">
        <f>IF(Table13[[#This Row],[MntFruits]] = 0, "",Table13[[#This Row],[MntFruits]])</f>
        <v>14</v>
      </c>
      <c r="R1839">
        <f>IF(Table13[[#This Row],[MntMeatProducts]] = 0, "",Table13[[#This Row],[MntMeatProducts]])</f>
        <v>113</v>
      </c>
      <c r="S1839">
        <f>IF(Table13[[#This Row],[MntFishProducts]] = 0, "",Table13[[#This Row],[MntFishProducts]])</f>
        <v>10</v>
      </c>
      <c r="T1839">
        <f>IF(Table13[[#This Row],[MntSweetProducts]] = 0, "",Table13[[#This Row],[MntSweetProducts]])</f>
        <v>14</v>
      </c>
      <c r="U1839">
        <f>IF(Table13[[#This Row],[MntGoldProds]] = 0, "",Table13[[#This Row],[MntGoldProds]])</f>
        <v>35</v>
      </c>
      <c r="V1839">
        <v>3</v>
      </c>
      <c r="W1839">
        <v>8</v>
      </c>
      <c r="X1839">
        <v>2</v>
      </c>
      <c r="Y1839">
        <v>10</v>
      </c>
      <c r="Z1839">
        <v>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30</v>
      </c>
      <c r="AI1839" s="13">
        <f>SUM(Table13[[#This Row],[MntWines]:[MntGoldProds]])</f>
        <v>747</v>
      </c>
      <c r="AJ1839" s="13">
        <f>AVERAGE(Table13[[#This Row],[MntWines]:[MntGoldProds]])</f>
        <v>124.5</v>
      </c>
      <c r="AK1839">
        <f>IF(Table13[[#This Row],[Total Number of Purchases]]=0,0,Table13[[#This Row],[Total Spend]]/Table13[[#This Row],[Total Number of Purchases]])</f>
        <v>32.478260869565219</v>
      </c>
      <c r="AM1839">
        <f>SUM(Table13[[#This Row],[NumDealsPurchases]:[NumStorePurchases]])</f>
        <v>23</v>
      </c>
      <c r="AN1839" s="14">
        <f>Snapshot_Date-Table13[[#This Row],[Dt_Customer]]</f>
        <v>216</v>
      </c>
      <c r="AP1839" s="13">
        <f>Table13[[#This Row],[NumDealsPurchases]]/Table13[[#This Row],[Total Number of Purchases]]*100</f>
        <v>13.043478260869565</v>
      </c>
      <c r="AQ1839">
        <f>6-ROUNDUP(_xlfn.PERCENTRANK.INC(Table13[Recency],Table13[[#This Row],[Recency]])*5, 0)</f>
        <v>1</v>
      </c>
      <c r="AR1839">
        <f>ROUNDUP(_xlfn.PERCENTRANK.INC(Table13[Total Number of Purchases],Table13[[#This Row],[Total Number of Purchases]])*5,0)</f>
        <v>5</v>
      </c>
      <c r="AS1839">
        <f>ROUNDUP(_xlfn.PERCENTRANK.INC(Table13[Total Spend],Table13[[#This Row],[Total Spend]])*5,0)</f>
        <v>4</v>
      </c>
      <c r="AT1839" t="str">
        <f>Table13[[#This Row],[Recency Score]]&amp;Table13[[#This Row],[Frequency Score]]&amp;Table13[[#This Row],[Monetary Score]]</f>
        <v>154</v>
      </c>
      <c r="AU1839" t="str">
        <f t="shared" si="28"/>
        <v>Frequent Buyers</v>
      </c>
      <c r="AW1839" s="13">
        <f>DATEDIF(Table13[[#This Row],[Dt_Customer]], Snapshot_Date, "d")</f>
        <v>216</v>
      </c>
      <c r="AX1839" s="13">
        <f>Table13[[#This Row],[CL if today]]/365</f>
        <v>0.59178082191780823</v>
      </c>
      <c r="AY1839">
        <f>Table13[[#This Row],[Total Number of Purchases]]/Table13[[#This Row],[Corrected CL]]</f>
        <v>38.86574074074074</v>
      </c>
      <c r="AZ1839">
        <f>Table13[[#This Row],[Average Order Value (AOV)]]*Table13[[#This Row],[Freq per Year]]</f>
        <v>1262.2916666666667</v>
      </c>
      <c r="BA1839">
        <f>Table13[[#This Row],[Total Spend]]/Table13[[#This Row],[Corrected CL]]</f>
        <v>1262.2916666666667</v>
      </c>
      <c r="BB1839">
        <v>37.004608294930875</v>
      </c>
      <c r="BC1839" s="1">
        <f>Table13[[#This Row],[Dt_Customer]]+Table13[[#This Row],[Recency]]</f>
        <v>41790</v>
      </c>
      <c r="BD1839" s="16" t="str">
        <f>IF(COUNTIF(A:A, A1839) &gt; 1, "Duplicate", "Unique")</f>
        <v>Unique</v>
      </c>
    </row>
    <row r="1840" spans="1:56" x14ac:dyDescent="0.3">
      <c r="A1840">
        <v>10146</v>
      </c>
      <c r="B1840">
        <v>1972</v>
      </c>
      <c r="C1840" t="s">
        <v>37</v>
      </c>
      <c r="D1840" t="s">
        <v>35</v>
      </c>
      <c r="E1840">
        <v>38887</v>
      </c>
      <c r="F1840">
        <v>1</v>
      </c>
      <c r="G1840">
        <v>0</v>
      </c>
      <c r="H1840" s="1">
        <v>41700</v>
      </c>
      <c r="I1840">
        <v>17</v>
      </c>
      <c r="J1840">
        <v>25</v>
      </c>
      <c r="K1840">
        <v>1</v>
      </c>
      <c r="L1840">
        <v>13</v>
      </c>
      <c r="M1840">
        <v>0</v>
      </c>
      <c r="N1840">
        <v>0</v>
      </c>
      <c r="O1840">
        <v>3</v>
      </c>
      <c r="P1840">
        <f>IF(Table13[[#This Row],[MntWines]] = 0,"",Table13[[#This Row],[MntWines]])</f>
        <v>25</v>
      </c>
      <c r="Q1840">
        <f>IF(Table13[[#This Row],[MntFruits]] = 0, "",Table13[[#This Row],[MntFruits]])</f>
        <v>1</v>
      </c>
      <c r="R1840">
        <f>IF(Table13[[#This Row],[MntMeatProducts]] = 0, "",Table13[[#This Row],[MntMeatProducts]])</f>
        <v>13</v>
      </c>
      <c r="S1840" t="str">
        <f>IF(Table13[[#This Row],[MntFishProducts]] = 0, "",Table13[[#This Row],[MntFishProducts]])</f>
        <v/>
      </c>
      <c r="T1840" t="str">
        <f>IF(Table13[[#This Row],[MntSweetProducts]] = 0, "",Table13[[#This Row],[MntSweetProducts]])</f>
        <v/>
      </c>
      <c r="U1840">
        <f>IF(Table13[[#This Row],[MntGoldProds]] = 0, "",Table13[[#This Row],[MntGoldProds]])</f>
        <v>3</v>
      </c>
      <c r="V1840">
        <v>1</v>
      </c>
      <c r="W1840">
        <v>1</v>
      </c>
      <c r="X1840">
        <v>0</v>
      </c>
      <c r="Y1840">
        <v>3</v>
      </c>
      <c r="Z1840">
        <v>7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 t="s">
        <v>36</v>
      </c>
      <c r="AI1840" s="13">
        <f>SUM(Table13[[#This Row],[MntWines]:[MntGoldProds]])</f>
        <v>42</v>
      </c>
      <c r="AJ1840" s="13">
        <f>AVERAGE(Table13[[#This Row],[MntWines]:[MntGoldProds]])</f>
        <v>7</v>
      </c>
      <c r="AK1840">
        <f>IF(Table13[[#This Row],[Total Number of Purchases]]=0,0,Table13[[#This Row],[Total Spend]]/Table13[[#This Row],[Total Number of Purchases]])</f>
        <v>8.4</v>
      </c>
      <c r="AM1840">
        <f>SUM(Table13[[#This Row],[NumDealsPurchases]:[NumStorePurchases]])</f>
        <v>5</v>
      </c>
      <c r="AN1840" s="14">
        <f>Snapshot_Date-Table13[[#This Row],[Dt_Customer]]</f>
        <v>216</v>
      </c>
      <c r="AP1840" s="13">
        <f>Table13[[#This Row],[NumDealsPurchases]]/Table13[[#This Row],[Total Number of Purchases]]*100</f>
        <v>20</v>
      </c>
      <c r="AQ1840">
        <f>6-ROUNDUP(_xlfn.PERCENTRANK.INC(Table13[Recency],Table13[[#This Row],[Recency]])*5, 0)</f>
        <v>5</v>
      </c>
      <c r="AR1840">
        <f>ROUNDUP(_xlfn.PERCENTRANK.INC(Table13[Total Number of Purchases],Table13[[#This Row],[Total Number of Purchases]])*5,0)</f>
        <v>1</v>
      </c>
      <c r="AS1840">
        <f>ROUNDUP(_xlfn.PERCENTRANK.INC(Table13[Total Spend],Table13[[#This Row],[Total Spend]])*5,0)</f>
        <v>1</v>
      </c>
      <c r="AT1840" t="str">
        <f>Table13[[#This Row],[Recency Score]]&amp;Table13[[#This Row],[Frequency Score]]&amp;Table13[[#This Row],[Monetary Score]]</f>
        <v>511</v>
      </c>
      <c r="AU1840" t="str">
        <f t="shared" si="28"/>
        <v>Others</v>
      </c>
      <c r="AW1840" s="13">
        <f>DATEDIF(Table13[[#This Row],[Dt_Customer]], Snapshot_Date, "d")</f>
        <v>216</v>
      </c>
      <c r="AX1840" s="13">
        <f>Table13[[#This Row],[CL if today]]/365</f>
        <v>0.59178082191780823</v>
      </c>
      <c r="AY1840">
        <f>Table13[[#This Row],[Total Number of Purchases]]/Table13[[#This Row],[Corrected CL]]</f>
        <v>8.4490740740740744</v>
      </c>
      <c r="AZ1840">
        <f>Table13[[#This Row],[Average Order Value (AOV)]]*Table13[[#This Row],[Freq per Year]]</f>
        <v>70.972222222222229</v>
      </c>
      <c r="BA1840">
        <f>Table13[[#This Row],[Total Spend]]/Table13[[#This Row],[Corrected CL]]</f>
        <v>70.972222222222214</v>
      </c>
      <c r="BB1840">
        <v>1262.2916666666667</v>
      </c>
      <c r="BC1840" s="1">
        <f>Table13[[#This Row],[Dt_Customer]]+Table13[[#This Row],[Recency]]</f>
        <v>41717</v>
      </c>
      <c r="BD1840" s="16" t="str">
        <f>IF(COUNTIF(A:A, A1840) &gt; 1, "Duplicate", "Unique")</f>
        <v>Unique</v>
      </c>
    </row>
    <row r="1841" spans="1:56" x14ac:dyDescent="0.3">
      <c r="A1841">
        <v>7408</v>
      </c>
      <c r="B1841">
        <v>1952</v>
      </c>
      <c r="C1841" t="s">
        <v>37</v>
      </c>
      <c r="D1841" t="s">
        <v>33</v>
      </c>
      <c r="E1841">
        <v>54549</v>
      </c>
      <c r="F1841">
        <v>0</v>
      </c>
      <c r="G1841">
        <v>1</v>
      </c>
      <c r="H1841" s="1">
        <v>41701</v>
      </c>
      <c r="I1841">
        <v>8</v>
      </c>
      <c r="J1841">
        <v>216</v>
      </c>
      <c r="K1841">
        <v>2</v>
      </c>
      <c r="L1841">
        <v>6</v>
      </c>
      <c r="M1841">
        <v>0</v>
      </c>
      <c r="N1841">
        <v>0</v>
      </c>
      <c r="O1841">
        <v>9</v>
      </c>
      <c r="P1841">
        <f>IF(Table13[[#This Row],[MntWines]] = 0,"",Table13[[#This Row],[MntWines]])</f>
        <v>216</v>
      </c>
      <c r="Q1841">
        <f>IF(Table13[[#This Row],[MntFruits]] = 0, "",Table13[[#This Row],[MntFruits]])</f>
        <v>2</v>
      </c>
      <c r="R1841">
        <f>IF(Table13[[#This Row],[MntMeatProducts]] = 0, "",Table13[[#This Row],[MntMeatProducts]])</f>
        <v>6</v>
      </c>
      <c r="S1841" t="str">
        <f>IF(Table13[[#This Row],[MntFishProducts]] = 0, "",Table13[[#This Row],[MntFishProducts]])</f>
        <v/>
      </c>
      <c r="T1841" t="str">
        <f>IF(Table13[[#This Row],[MntSweetProducts]] = 0, "",Table13[[#This Row],[MntSweetProducts]])</f>
        <v/>
      </c>
      <c r="U1841">
        <f>IF(Table13[[#This Row],[MntGoldProds]] = 0, "",Table13[[#This Row],[MntGoldProds]])</f>
        <v>9</v>
      </c>
      <c r="V1841">
        <v>2</v>
      </c>
      <c r="W1841">
        <v>5</v>
      </c>
      <c r="X1841">
        <v>1</v>
      </c>
      <c r="Y1841">
        <v>4</v>
      </c>
      <c r="Z1841">
        <v>7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43</v>
      </c>
      <c r="AI1841" s="13">
        <f>SUM(Table13[[#This Row],[MntWines]:[MntGoldProds]])</f>
        <v>233</v>
      </c>
      <c r="AJ1841" s="13">
        <f>AVERAGE(Table13[[#This Row],[MntWines]:[MntGoldProds]])</f>
        <v>38.833333333333336</v>
      </c>
      <c r="AK1841">
        <f>IF(Table13[[#This Row],[Total Number of Purchases]]=0,0,Table13[[#This Row],[Total Spend]]/Table13[[#This Row],[Total Number of Purchases]])</f>
        <v>19.416666666666668</v>
      </c>
      <c r="AM1841">
        <f>SUM(Table13[[#This Row],[NumDealsPurchases]:[NumStorePurchases]])</f>
        <v>12</v>
      </c>
      <c r="AN1841" s="14">
        <f>Snapshot_Date-Table13[[#This Row],[Dt_Customer]]</f>
        <v>215</v>
      </c>
      <c r="AP1841" s="13">
        <f>Table13[[#This Row],[NumDealsPurchases]]/Table13[[#This Row],[Total Number of Purchases]]*100</f>
        <v>16.666666666666664</v>
      </c>
      <c r="AQ1841">
        <f>6-ROUNDUP(_xlfn.PERCENTRANK.INC(Table13[Recency],Table13[[#This Row],[Recency]])*5, 0)</f>
        <v>5</v>
      </c>
      <c r="AR1841">
        <f>ROUNDUP(_xlfn.PERCENTRANK.INC(Table13[Total Number of Purchases],Table13[[#This Row],[Total Number of Purchases]])*5,0)</f>
        <v>2</v>
      </c>
      <c r="AS1841">
        <f>ROUNDUP(_xlfn.PERCENTRANK.INC(Table13[Total Spend],Table13[[#This Row],[Total Spend]])*5,0)</f>
        <v>3</v>
      </c>
      <c r="AT1841" t="str">
        <f>Table13[[#This Row],[Recency Score]]&amp;Table13[[#This Row],[Frequency Score]]&amp;Table13[[#This Row],[Monetary Score]]</f>
        <v>523</v>
      </c>
      <c r="AU1841" t="str">
        <f t="shared" si="28"/>
        <v>Others</v>
      </c>
      <c r="AW1841" s="13">
        <f>DATEDIF(Table13[[#This Row],[Dt_Customer]], Snapshot_Date, "d")</f>
        <v>215</v>
      </c>
      <c r="AX1841" s="13">
        <f>Table13[[#This Row],[CL if today]]/365</f>
        <v>0.58904109589041098</v>
      </c>
      <c r="AY1841">
        <f>Table13[[#This Row],[Total Number of Purchases]]/Table13[[#This Row],[Corrected CL]]</f>
        <v>20.372093023255815</v>
      </c>
      <c r="AZ1841">
        <f>Table13[[#This Row],[Average Order Value (AOV)]]*Table13[[#This Row],[Freq per Year]]</f>
        <v>395.55813953488376</v>
      </c>
      <c r="BA1841">
        <f>Table13[[#This Row],[Total Spend]]/Table13[[#This Row],[Corrected CL]]</f>
        <v>395.55813953488371</v>
      </c>
      <c r="BB1841">
        <v>2186.6046511627906</v>
      </c>
      <c r="BC1841" s="1">
        <f>Table13[[#This Row],[Dt_Customer]]+Table13[[#This Row],[Recency]]</f>
        <v>41709</v>
      </c>
      <c r="BD1841" s="16" t="str">
        <f>IF(COUNTIF(A:A, A1841) &gt; 1, "Duplicate", "Unique")</f>
        <v>Unique</v>
      </c>
    </row>
    <row r="1842" spans="1:56" x14ac:dyDescent="0.3">
      <c r="A1842">
        <v>8375</v>
      </c>
      <c r="B1842">
        <v>1968</v>
      </c>
      <c r="C1842" t="s">
        <v>37</v>
      </c>
      <c r="D1842" t="s">
        <v>33</v>
      </c>
      <c r="E1842">
        <v>55954</v>
      </c>
      <c r="F1842">
        <v>0</v>
      </c>
      <c r="G1842">
        <v>1</v>
      </c>
      <c r="H1842" s="1">
        <v>41701</v>
      </c>
      <c r="I1842">
        <v>63</v>
      </c>
      <c r="J1842">
        <v>447</v>
      </c>
      <c r="K1842">
        <v>0</v>
      </c>
      <c r="L1842">
        <v>28</v>
      </c>
      <c r="M1842">
        <v>0</v>
      </c>
      <c r="N1842">
        <v>0</v>
      </c>
      <c r="O1842">
        <v>43</v>
      </c>
      <c r="P1842">
        <f>IF(Table13[[#This Row],[MntWines]] = 0,"",Table13[[#This Row],[MntWines]])</f>
        <v>447</v>
      </c>
      <c r="Q1842" t="str">
        <f>IF(Table13[[#This Row],[MntFruits]] = 0, "",Table13[[#This Row],[MntFruits]])</f>
        <v/>
      </c>
      <c r="R1842">
        <f>IF(Table13[[#This Row],[MntMeatProducts]] = 0, "",Table13[[#This Row],[MntMeatProducts]])</f>
        <v>28</v>
      </c>
      <c r="S1842" t="str">
        <f>IF(Table13[[#This Row],[MntFishProducts]] = 0, "",Table13[[#This Row],[MntFishProducts]])</f>
        <v/>
      </c>
      <c r="T1842" t="str">
        <f>IF(Table13[[#This Row],[MntSweetProducts]] = 0, "",Table13[[#This Row],[MntSweetProducts]])</f>
        <v/>
      </c>
      <c r="U1842">
        <f>IF(Table13[[#This Row],[MntGoldProds]] = 0, "",Table13[[#This Row],[MntGoldProds]])</f>
        <v>43</v>
      </c>
      <c r="V1842">
        <v>3</v>
      </c>
      <c r="W1842">
        <v>8</v>
      </c>
      <c r="X1842">
        <v>2</v>
      </c>
      <c r="Y1842">
        <v>6</v>
      </c>
      <c r="Z1842">
        <v>7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36</v>
      </c>
      <c r="AI1842" s="13">
        <f>SUM(Table13[[#This Row],[MntWines]:[MntGoldProds]])</f>
        <v>518</v>
      </c>
      <c r="AJ1842" s="13">
        <f>AVERAGE(Table13[[#This Row],[MntWines]:[MntGoldProds]])</f>
        <v>86.333333333333329</v>
      </c>
      <c r="AK1842">
        <f>IF(Table13[[#This Row],[Total Number of Purchases]]=0,0,Table13[[#This Row],[Total Spend]]/Table13[[#This Row],[Total Number of Purchases]])</f>
        <v>27.263157894736842</v>
      </c>
      <c r="AM1842">
        <f>SUM(Table13[[#This Row],[NumDealsPurchases]:[NumStorePurchases]])</f>
        <v>19</v>
      </c>
      <c r="AN1842" s="14">
        <f>Snapshot_Date-Table13[[#This Row],[Dt_Customer]]</f>
        <v>215</v>
      </c>
      <c r="AP1842" s="13">
        <f>Table13[[#This Row],[NumDealsPurchases]]/Table13[[#This Row],[Total Number of Purchases]]*100</f>
        <v>15.789473684210526</v>
      </c>
      <c r="AQ1842">
        <f>6-ROUNDUP(_xlfn.PERCENTRANK.INC(Table13[Recency],Table13[[#This Row],[Recency]])*5, 0)</f>
        <v>2</v>
      </c>
      <c r="AR1842">
        <f>ROUNDUP(_xlfn.PERCENTRANK.INC(Table13[Total Number of Purchases],Table13[[#This Row],[Total Number of Purchases]])*5,0)</f>
        <v>4</v>
      </c>
      <c r="AS1842">
        <f>ROUNDUP(_xlfn.PERCENTRANK.INC(Table13[Total Spend],Table13[[#This Row],[Total Spend]])*5,0)</f>
        <v>3</v>
      </c>
      <c r="AT1842" t="str">
        <f>Table13[[#This Row],[Recency Score]]&amp;Table13[[#This Row],[Frequency Score]]&amp;Table13[[#This Row],[Monetary Score]]</f>
        <v>243</v>
      </c>
      <c r="AU1842" t="str">
        <f t="shared" si="28"/>
        <v>About to Sleep</v>
      </c>
      <c r="AW1842" s="13">
        <f>DATEDIF(Table13[[#This Row],[Dt_Customer]], Snapshot_Date, "d")</f>
        <v>215</v>
      </c>
      <c r="AX1842" s="13">
        <f>Table13[[#This Row],[CL if today]]/365</f>
        <v>0.58904109589041098</v>
      </c>
      <c r="AY1842">
        <f>Table13[[#This Row],[Total Number of Purchases]]/Table13[[#This Row],[Corrected CL]]</f>
        <v>32.255813953488371</v>
      </c>
      <c r="AZ1842">
        <f>Table13[[#This Row],[Average Order Value (AOV)]]*Table13[[#This Row],[Freq per Year]]</f>
        <v>879.39534883720933</v>
      </c>
      <c r="BA1842">
        <f>Table13[[#This Row],[Total Spend]]/Table13[[#This Row],[Corrected CL]]</f>
        <v>879.39534883720921</v>
      </c>
      <c r="BB1842">
        <v>70.972222222222214</v>
      </c>
      <c r="BC1842" s="1">
        <f>Table13[[#This Row],[Dt_Customer]]+Table13[[#This Row],[Recency]]</f>
        <v>41764</v>
      </c>
      <c r="BD1842" s="16" t="str">
        <f>IF(COUNTIF(A:A, A1842) &gt; 1, "Duplicate", "Unique")</f>
        <v>Unique</v>
      </c>
    </row>
    <row r="1843" spans="1:56" x14ac:dyDescent="0.3">
      <c r="A1843">
        <v>2416</v>
      </c>
      <c r="B1843">
        <v>1969</v>
      </c>
      <c r="C1843" t="s">
        <v>37</v>
      </c>
      <c r="D1843" t="s">
        <v>31</v>
      </c>
      <c r="E1843">
        <v>66582</v>
      </c>
      <c r="F1843">
        <v>0</v>
      </c>
      <c r="G1843">
        <v>0</v>
      </c>
      <c r="H1843" s="1">
        <v>41701</v>
      </c>
      <c r="I1843">
        <v>83</v>
      </c>
      <c r="J1843">
        <v>789</v>
      </c>
      <c r="K1843">
        <v>25</v>
      </c>
      <c r="L1843">
        <v>420</v>
      </c>
      <c r="M1843">
        <v>16</v>
      </c>
      <c r="N1843">
        <v>38</v>
      </c>
      <c r="O1843">
        <v>0</v>
      </c>
      <c r="P1843">
        <f>IF(Table13[[#This Row],[MntWines]] = 0,"",Table13[[#This Row],[MntWines]])</f>
        <v>789</v>
      </c>
      <c r="Q1843">
        <f>IF(Table13[[#This Row],[MntFruits]] = 0, "",Table13[[#This Row],[MntFruits]])</f>
        <v>25</v>
      </c>
      <c r="R1843">
        <f>IF(Table13[[#This Row],[MntMeatProducts]] = 0, "",Table13[[#This Row],[MntMeatProducts]])</f>
        <v>420</v>
      </c>
      <c r="S1843">
        <f>IF(Table13[[#This Row],[MntFishProducts]] = 0, "",Table13[[#This Row],[MntFishProducts]])</f>
        <v>16</v>
      </c>
      <c r="T1843">
        <f>IF(Table13[[#This Row],[MntSweetProducts]] = 0, "",Table13[[#This Row],[MntSweetProducts]])</f>
        <v>38</v>
      </c>
      <c r="U1843" t="str">
        <f>IF(Table13[[#This Row],[MntGoldProds]] = 0, "",Table13[[#This Row],[MntGoldProds]])</f>
        <v/>
      </c>
      <c r="V1843">
        <v>1</v>
      </c>
      <c r="W1843">
        <v>2</v>
      </c>
      <c r="X1843">
        <v>8</v>
      </c>
      <c r="Y1843">
        <v>9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30</v>
      </c>
      <c r="AI1843" s="13">
        <f>SUM(Table13[[#This Row],[MntWines]:[MntGoldProds]])</f>
        <v>1288</v>
      </c>
      <c r="AJ1843" s="13">
        <f>AVERAGE(Table13[[#This Row],[MntWines]:[MntGoldProds]])</f>
        <v>214.66666666666666</v>
      </c>
      <c r="AK1843">
        <f>IF(Table13[[#This Row],[Total Number of Purchases]]=0,0,Table13[[#This Row],[Total Spend]]/Table13[[#This Row],[Total Number of Purchases]])</f>
        <v>64.400000000000006</v>
      </c>
      <c r="AM1843">
        <f>SUM(Table13[[#This Row],[NumDealsPurchases]:[NumStorePurchases]])</f>
        <v>20</v>
      </c>
      <c r="AN1843" s="14">
        <f>Snapshot_Date-Table13[[#This Row],[Dt_Customer]]</f>
        <v>215</v>
      </c>
      <c r="AP1843" s="13">
        <f>Table13[[#This Row],[NumDealsPurchases]]/Table13[[#This Row],[Total Number of Purchases]]*100</f>
        <v>5</v>
      </c>
      <c r="AQ1843">
        <f>6-ROUNDUP(_xlfn.PERCENTRANK.INC(Table13[Recency],Table13[[#This Row],[Recency]])*5, 0)</f>
        <v>1</v>
      </c>
      <c r="AR1843">
        <f>ROUNDUP(_xlfn.PERCENTRANK.INC(Table13[Total Number of Purchases],Table13[[#This Row],[Total Number of Purchases]])*5,0)</f>
        <v>4</v>
      </c>
      <c r="AS1843">
        <f>ROUNDUP(_xlfn.PERCENTRANK.INC(Table13[Total Spend],Table13[[#This Row],[Total Spend]])*5,0)</f>
        <v>5</v>
      </c>
      <c r="AT1843" t="str">
        <f>Table13[[#This Row],[Recency Score]]&amp;Table13[[#This Row],[Frequency Score]]&amp;Table13[[#This Row],[Monetary Score]]</f>
        <v>145</v>
      </c>
      <c r="AU1843" t="str">
        <f t="shared" si="28"/>
        <v>Big Spenders</v>
      </c>
      <c r="AW1843" s="13">
        <f>DATEDIF(Table13[[#This Row],[Dt_Customer]], Snapshot_Date, "d")</f>
        <v>215</v>
      </c>
      <c r="AX1843" s="13">
        <f>Table13[[#This Row],[CL if today]]/365</f>
        <v>0.58904109589041098</v>
      </c>
      <c r="AY1843">
        <f>Table13[[#This Row],[Total Number of Purchases]]/Table13[[#This Row],[Corrected CL]]</f>
        <v>33.95348837209302</v>
      </c>
      <c r="AZ1843">
        <f>Table13[[#This Row],[Average Order Value (AOV)]]*Table13[[#This Row],[Freq per Year]]</f>
        <v>2186.6046511627906</v>
      </c>
      <c r="BA1843">
        <f>Table13[[#This Row],[Total Spend]]/Table13[[#This Row],[Corrected CL]]</f>
        <v>2186.6046511627906</v>
      </c>
      <c r="BB1843">
        <v>69.282407407407405</v>
      </c>
      <c r="BC1843" s="1">
        <f>Table13[[#This Row],[Dt_Customer]]+Table13[[#This Row],[Recency]]</f>
        <v>41784</v>
      </c>
      <c r="BD1843" s="16" t="str">
        <f>IF(COUNTIF(A:A, A1843) &gt; 1, "Duplicate", "Unique")</f>
        <v>Unique</v>
      </c>
    </row>
    <row r="1844" spans="1:56" x14ac:dyDescent="0.3">
      <c r="A1844">
        <v>4877</v>
      </c>
      <c r="B1844">
        <v>1973</v>
      </c>
      <c r="C1844" t="s">
        <v>41</v>
      </c>
      <c r="D1844" t="s">
        <v>33</v>
      </c>
      <c r="E1844">
        <v>38576</v>
      </c>
      <c r="F1844">
        <v>0</v>
      </c>
      <c r="G1844">
        <v>1</v>
      </c>
      <c r="H1844" s="1">
        <v>41702</v>
      </c>
      <c r="I1844">
        <v>2</v>
      </c>
      <c r="J1844">
        <v>34</v>
      </c>
      <c r="K1844">
        <v>0</v>
      </c>
      <c r="L1844">
        <v>7</v>
      </c>
      <c r="M1844">
        <v>0</v>
      </c>
      <c r="N1844">
        <v>0</v>
      </c>
      <c r="O1844">
        <v>0</v>
      </c>
      <c r="P1844">
        <f>IF(Table13[[#This Row],[MntWines]] = 0,"",Table13[[#This Row],[MntWines]])</f>
        <v>34</v>
      </c>
      <c r="Q1844" t="str">
        <f>IF(Table13[[#This Row],[MntFruits]] = 0, "",Table13[[#This Row],[MntFruits]])</f>
        <v/>
      </c>
      <c r="R1844">
        <f>IF(Table13[[#This Row],[MntMeatProducts]] = 0, "",Table13[[#This Row],[MntMeatProducts]])</f>
        <v>7</v>
      </c>
      <c r="S1844" t="str">
        <f>IF(Table13[[#This Row],[MntFishProducts]] = 0, "",Table13[[#This Row],[MntFishProducts]])</f>
        <v/>
      </c>
      <c r="T1844" t="str">
        <f>IF(Table13[[#This Row],[MntSweetProducts]] = 0, "",Table13[[#This Row],[MntSweetProducts]])</f>
        <v/>
      </c>
      <c r="U1844" t="str">
        <f>IF(Table13[[#This Row],[MntGoldProds]] = 0, "",Table13[[#This Row],[MntGoldProds]])</f>
        <v/>
      </c>
      <c r="V1844">
        <v>1</v>
      </c>
      <c r="W1844">
        <v>1</v>
      </c>
      <c r="X1844">
        <v>0</v>
      </c>
      <c r="Y1844">
        <v>3</v>
      </c>
      <c r="Z1844">
        <v>7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">
        <v>40</v>
      </c>
      <c r="AI1844" s="13">
        <f>SUM(Table13[[#This Row],[MntWines]:[MntGoldProds]])</f>
        <v>41</v>
      </c>
      <c r="AJ1844" s="13">
        <f>AVERAGE(Table13[[#This Row],[MntWines]:[MntGoldProds]])</f>
        <v>6.833333333333333</v>
      </c>
      <c r="AK1844">
        <f>IF(Table13[[#This Row],[Total Number of Purchases]]=0,0,Table13[[#This Row],[Total Spend]]/Table13[[#This Row],[Total Number of Purchases]])</f>
        <v>8.1999999999999993</v>
      </c>
      <c r="AM1844">
        <f>SUM(Table13[[#This Row],[NumDealsPurchases]:[NumStorePurchases]])</f>
        <v>5</v>
      </c>
      <c r="AN1844" s="14">
        <f>Snapshot_Date-Table13[[#This Row],[Dt_Customer]]</f>
        <v>214</v>
      </c>
      <c r="AP1844" s="13">
        <f>Table13[[#This Row],[NumDealsPurchases]]/Table13[[#This Row],[Total Number of Purchases]]*100</f>
        <v>20</v>
      </c>
      <c r="AQ1844">
        <f>6-ROUNDUP(_xlfn.PERCENTRANK.INC(Table13[Recency],Table13[[#This Row],[Recency]])*5, 0)</f>
        <v>5</v>
      </c>
      <c r="AR1844">
        <f>ROUNDUP(_xlfn.PERCENTRANK.INC(Table13[Total Number of Purchases],Table13[[#This Row],[Total Number of Purchases]])*5,0)</f>
        <v>1</v>
      </c>
      <c r="AS1844">
        <f>ROUNDUP(_xlfn.PERCENTRANK.INC(Table13[Total Spend],Table13[[#This Row],[Total Spend]])*5,0)</f>
        <v>1</v>
      </c>
      <c r="AT1844" t="str">
        <f>Table13[[#This Row],[Recency Score]]&amp;Table13[[#This Row],[Frequency Score]]&amp;Table13[[#This Row],[Monetary Score]]</f>
        <v>511</v>
      </c>
      <c r="AU1844" t="str">
        <f t="shared" si="28"/>
        <v>Others</v>
      </c>
      <c r="AW1844" s="13">
        <f>DATEDIF(Table13[[#This Row],[Dt_Customer]], Snapshot_Date, "d")</f>
        <v>214</v>
      </c>
      <c r="AX1844" s="13">
        <f>Table13[[#This Row],[CL if today]]/365</f>
        <v>0.58630136986301373</v>
      </c>
      <c r="AY1844">
        <f>Table13[[#This Row],[Total Number of Purchases]]/Table13[[#This Row],[Corrected CL]]</f>
        <v>8.5280373831775691</v>
      </c>
      <c r="AZ1844">
        <f>Table13[[#This Row],[Average Order Value (AOV)]]*Table13[[#This Row],[Freq per Year]]</f>
        <v>69.929906542056059</v>
      </c>
      <c r="BA1844">
        <f>Table13[[#This Row],[Total Spend]]/Table13[[#This Row],[Corrected CL]]</f>
        <v>69.929906542056074</v>
      </c>
      <c r="BB1844">
        <v>1545.2803738317757</v>
      </c>
      <c r="BC1844" s="1">
        <f>Table13[[#This Row],[Dt_Customer]]+Table13[[#This Row],[Recency]]</f>
        <v>41704</v>
      </c>
      <c r="BD1844" s="16" t="str">
        <f>IF(COUNTIF(A:A, A1844) &gt; 1, "Duplicate", "Unique")</f>
        <v>Unique</v>
      </c>
    </row>
    <row r="1845" spans="1:56" x14ac:dyDescent="0.3">
      <c r="A1845">
        <v>2875</v>
      </c>
      <c r="B1845">
        <v>1978</v>
      </c>
      <c r="C1845" t="s">
        <v>28</v>
      </c>
      <c r="D1845" t="s">
        <v>33</v>
      </c>
      <c r="E1845">
        <v>67023</v>
      </c>
      <c r="F1845">
        <v>0</v>
      </c>
      <c r="G1845">
        <v>0</v>
      </c>
      <c r="H1845" s="1">
        <v>41702</v>
      </c>
      <c r="I1845">
        <v>93</v>
      </c>
      <c r="J1845">
        <v>444</v>
      </c>
      <c r="K1845">
        <v>44</v>
      </c>
      <c r="L1845">
        <v>382</v>
      </c>
      <c r="M1845">
        <v>11</v>
      </c>
      <c r="N1845">
        <v>8</v>
      </c>
      <c r="O1845">
        <v>17</v>
      </c>
      <c r="P1845">
        <f>IF(Table13[[#This Row],[MntWines]] = 0,"",Table13[[#This Row],[MntWines]])</f>
        <v>444</v>
      </c>
      <c r="Q1845">
        <f>IF(Table13[[#This Row],[MntFruits]] = 0, "",Table13[[#This Row],[MntFruits]])</f>
        <v>44</v>
      </c>
      <c r="R1845">
        <f>IF(Table13[[#This Row],[MntMeatProducts]] = 0, "",Table13[[#This Row],[MntMeatProducts]])</f>
        <v>382</v>
      </c>
      <c r="S1845">
        <f>IF(Table13[[#This Row],[MntFishProducts]] = 0, "",Table13[[#This Row],[MntFishProducts]])</f>
        <v>11</v>
      </c>
      <c r="T1845">
        <f>IF(Table13[[#This Row],[MntSweetProducts]] = 0, "",Table13[[#This Row],[MntSweetProducts]])</f>
        <v>8</v>
      </c>
      <c r="U1845">
        <f>IF(Table13[[#This Row],[MntGoldProds]] = 0, "",Table13[[#This Row],[MntGoldProds]])</f>
        <v>17</v>
      </c>
      <c r="V1845">
        <v>1</v>
      </c>
      <c r="W1845">
        <v>3</v>
      </c>
      <c r="X1845">
        <v>7</v>
      </c>
      <c r="Y1845">
        <v>13</v>
      </c>
      <c r="Z1845">
        <v>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 t="s">
        <v>30</v>
      </c>
      <c r="AI1845" s="13">
        <f>SUM(Table13[[#This Row],[MntWines]:[MntGoldProds]])</f>
        <v>906</v>
      </c>
      <c r="AJ1845" s="13">
        <f>AVERAGE(Table13[[#This Row],[MntWines]:[MntGoldProds]])</f>
        <v>151</v>
      </c>
      <c r="AK1845">
        <f>IF(Table13[[#This Row],[Total Number of Purchases]]=0,0,Table13[[#This Row],[Total Spend]]/Table13[[#This Row],[Total Number of Purchases]])</f>
        <v>37.75</v>
      </c>
      <c r="AM1845">
        <f>SUM(Table13[[#This Row],[NumDealsPurchases]:[NumStorePurchases]])</f>
        <v>24</v>
      </c>
      <c r="AN1845" s="14">
        <f>Snapshot_Date-Table13[[#This Row],[Dt_Customer]]</f>
        <v>214</v>
      </c>
      <c r="AP1845" s="13">
        <f>Table13[[#This Row],[NumDealsPurchases]]/Table13[[#This Row],[Total Number of Purchases]]*100</f>
        <v>4.1666666666666661</v>
      </c>
      <c r="AQ1845">
        <f>6-ROUNDUP(_xlfn.PERCENTRANK.INC(Table13[Recency],Table13[[#This Row],[Recency]])*5, 0)</f>
        <v>1</v>
      </c>
      <c r="AR1845">
        <f>ROUNDUP(_xlfn.PERCENTRANK.INC(Table13[Total Number of Purchases],Table13[[#This Row],[Total Number of Purchases]])*5,0)</f>
        <v>5</v>
      </c>
      <c r="AS1845">
        <f>ROUNDUP(_xlfn.PERCENTRANK.INC(Table13[Total Spend],Table13[[#This Row],[Total Spend]])*5,0)</f>
        <v>4</v>
      </c>
      <c r="AT1845" t="str">
        <f>Table13[[#This Row],[Recency Score]]&amp;Table13[[#This Row],[Frequency Score]]&amp;Table13[[#This Row],[Monetary Score]]</f>
        <v>154</v>
      </c>
      <c r="AU1845" t="str">
        <f t="shared" si="28"/>
        <v>Frequent Buyers</v>
      </c>
      <c r="AW1845" s="13">
        <f>DATEDIF(Table13[[#This Row],[Dt_Customer]], Snapshot_Date, "d")</f>
        <v>214</v>
      </c>
      <c r="AX1845" s="13">
        <f>Table13[[#This Row],[CL if today]]/365</f>
        <v>0.58630136986301373</v>
      </c>
      <c r="AY1845">
        <f>Table13[[#This Row],[Total Number of Purchases]]/Table13[[#This Row],[Corrected CL]]</f>
        <v>40.934579439252332</v>
      </c>
      <c r="AZ1845">
        <f>Table13[[#This Row],[Average Order Value (AOV)]]*Table13[[#This Row],[Freq per Year]]</f>
        <v>1545.2803738317755</v>
      </c>
      <c r="BA1845">
        <f>Table13[[#This Row],[Total Spend]]/Table13[[#This Row],[Corrected CL]]</f>
        <v>1545.2803738317757</v>
      </c>
      <c r="BB1845">
        <v>879.39534883720921</v>
      </c>
      <c r="BC1845" s="1">
        <f>Table13[[#This Row],[Dt_Customer]]+Table13[[#This Row],[Recency]]</f>
        <v>41795</v>
      </c>
      <c r="BD1845" s="16" t="str">
        <f>IF(COUNTIF(A:A, A1845) &gt; 1, "Duplicate", "Unique")</f>
        <v>Unique</v>
      </c>
    </row>
    <row r="1846" spans="1:56" x14ac:dyDescent="0.3">
      <c r="A1846">
        <v>902</v>
      </c>
      <c r="B1846">
        <v>1980</v>
      </c>
      <c r="C1846" t="s">
        <v>28</v>
      </c>
      <c r="D1846" t="s">
        <v>35</v>
      </c>
      <c r="E1846">
        <v>62994</v>
      </c>
      <c r="F1846">
        <v>1</v>
      </c>
      <c r="G1846">
        <v>0</v>
      </c>
      <c r="H1846" s="1">
        <v>41702</v>
      </c>
      <c r="I1846">
        <v>74</v>
      </c>
      <c r="J1846">
        <v>224</v>
      </c>
      <c r="K1846">
        <v>12</v>
      </c>
      <c r="L1846">
        <v>48</v>
      </c>
      <c r="M1846">
        <v>4</v>
      </c>
      <c r="N1846">
        <v>12</v>
      </c>
      <c r="O1846">
        <v>12</v>
      </c>
      <c r="P1846">
        <f>IF(Table13[[#This Row],[MntWines]] = 0,"",Table13[[#This Row],[MntWines]])</f>
        <v>224</v>
      </c>
      <c r="Q1846">
        <f>IF(Table13[[#This Row],[MntFruits]] = 0, "",Table13[[#This Row],[MntFruits]])</f>
        <v>12</v>
      </c>
      <c r="R1846">
        <f>IF(Table13[[#This Row],[MntMeatProducts]] = 0, "",Table13[[#This Row],[MntMeatProducts]])</f>
        <v>48</v>
      </c>
      <c r="S1846">
        <f>IF(Table13[[#This Row],[MntFishProducts]] = 0, "",Table13[[#This Row],[MntFishProducts]])</f>
        <v>4</v>
      </c>
      <c r="T1846">
        <f>IF(Table13[[#This Row],[MntSweetProducts]] = 0, "",Table13[[#This Row],[MntSweetProducts]])</f>
        <v>12</v>
      </c>
      <c r="U1846">
        <f>IF(Table13[[#This Row],[MntGoldProds]] = 0, "",Table13[[#This Row],[MntGoldProds]])</f>
        <v>12</v>
      </c>
      <c r="V1846">
        <v>1</v>
      </c>
      <c r="W1846">
        <v>6</v>
      </c>
      <c r="X1846">
        <v>2</v>
      </c>
      <c r="Y1846">
        <v>4</v>
      </c>
      <c r="Z1846">
        <v>6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32</v>
      </c>
      <c r="AI1846" s="13">
        <f>SUM(Table13[[#This Row],[MntWines]:[MntGoldProds]])</f>
        <v>312</v>
      </c>
      <c r="AJ1846" s="13">
        <f>AVERAGE(Table13[[#This Row],[MntWines]:[MntGoldProds]])</f>
        <v>52</v>
      </c>
      <c r="AK1846">
        <f>IF(Table13[[#This Row],[Total Number of Purchases]]=0,0,Table13[[#This Row],[Total Spend]]/Table13[[#This Row],[Total Number of Purchases]])</f>
        <v>24</v>
      </c>
      <c r="AM1846">
        <f>SUM(Table13[[#This Row],[NumDealsPurchases]:[NumStorePurchases]])</f>
        <v>13</v>
      </c>
      <c r="AN1846" s="14">
        <f>Snapshot_Date-Table13[[#This Row],[Dt_Customer]]</f>
        <v>214</v>
      </c>
      <c r="AP1846" s="13">
        <f>Table13[[#This Row],[NumDealsPurchases]]/Table13[[#This Row],[Total Number of Purchases]]*100</f>
        <v>7.6923076923076925</v>
      </c>
      <c r="AQ1846">
        <f>6-ROUNDUP(_xlfn.PERCENTRANK.INC(Table13[Recency],Table13[[#This Row],[Recency]])*5, 0)</f>
        <v>2</v>
      </c>
      <c r="AR1846">
        <f>ROUNDUP(_xlfn.PERCENTRANK.INC(Table13[Total Number of Purchases],Table13[[#This Row],[Total Number of Purchases]])*5,0)</f>
        <v>3</v>
      </c>
      <c r="AS1846">
        <f>ROUNDUP(_xlfn.PERCENTRANK.INC(Table13[Total Spend],Table13[[#This Row],[Total Spend]])*5,0)</f>
        <v>3</v>
      </c>
      <c r="AT1846" t="str">
        <f>Table13[[#This Row],[Recency Score]]&amp;Table13[[#This Row],[Frequency Score]]&amp;Table13[[#This Row],[Monetary Score]]</f>
        <v>233</v>
      </c>
      <c r="AU1846" t="str">
        <f t="shared" si="28"/>
        <v>About to Sleep</v>
      </c>
      <c r="AW1846" s="13">
        <f>DATEDIF(Table13[[#This Row],[Dt_Customer]], Snapshot_Date, "d")</f>
        <v>214</v>
      </c>
      <c r="AX1846" s="13">
        <f>Table13[[#This Row],[CL if today]]/365</f>
        <v>0.58630136986301373</v>
      </c>
      <c r="AY1846">
        <f>Table13[[#This Row],[Total Number of Purchases]]/Table13[[#This Row],[Corrected CL]]</f>
        <v>22.17289719626168</v>
      </c>
      <c r="AZ1846">
        <f>Table13[[#This Row],[Average Order Value (AOV)]]*Table13[[#This Row],[Freq per Year]]</f>
        <v>532.14953271028025</v>
      </c>
      <c r="BA1846">
        <f>Table13[[#This Row],[Total Spend]]/Table13[[#This Row],[Corrected CL]]</f>
        <v>532.14953271028037</v>
      </c>
      <c r="BB1846">
        <v>395.55813953488371</v>
      </c>
      <c r="BC1846" s="1">
        <f>Table13[[#This Row],[Dt_Customer]]+Table13[[#This Row],[Recency]]</f>
        <v>41776</v>
      </c>
      <c r="BD1846" s="16" t="str">
        <f>IF(COUNTIF(A:A, A1846) &gt; 1, "Duplicate", "Unique")</f>
        <v>Unique</v>
      </c>
    </row>
    <row r="1847" spans="1:56" x14ac:dyDescent="0.3">
      <c r="A1847">
        <v>6963</v>
      </c>
      <c r="B1847">
        <v>1947</v>
      </c>
      <c r="C1847" t="s">
        <v>28</v>
      </c>
      <c r="D1847" t="s">
        <v>31</v>
      </c>
      <c r="E1847">
        <v>77457</v>
      </c>
      <c r="F1847">
        <v>0</v>
      </c>
      <c r="G1847">
        <v>0</v>
      </c>
      <c r="H1847" s="1">
        <v>41703</v>
      </c>
      <c r="I1847">
        <v>85</v>
      </c>
      <c r="J1847">
        <v>675</v>
      </c>
      <c r="K1847">
        <v>11</v>
      </c>
      <c r="L1847">
        <v>400</v>
      </c>
      <c r="M1847">
        <v>15</v>
      </c>
      <c r="N1847">
        <v>45</v>
      </c>
      <c r="O1847">
        <v>11</v>
      </c>
      <c r="P1847">
        <f>IF(Table13[[#This Row],[MntWines]] = 0,"",Table13[[#This Row],[MntWines]])</f>
        <v>675</v>
      </c>
      <c r="Q1847">
        <f>IF(Table13[[#This Row],[MntFruits]] = 0, "",Table13[[#This Row],[MntFruits]])</f>
        <v>11</v>
      </c>
      <c r="R1847">
        <f>IF(Table13[[#This Row],[MntMeatProducts]] = 0, "",Table13[[#This Row],[MntMeatProducts]])</f>
        <v>400</v>
      </c>
      <c r="S1847">
        <f>IF(Table13[[#This Row],[MntFishProducts]] = 0, "",Table13[[#This Row],[MntFishProducts]])</f>
        <v>15</v>
      </c>
      <c r="T1847">
        <f>IF(Table13[[#This Row],[MntSweetProducts]] = 0, "",Table13[[#This Row],[MntSweetProducts]])</f>
        <v>45</v>
      </c>
      <c r="U1847">
        <f>IF(Table13[[#This Row],[MntGoldProds]] = 0, "",Table13[[#This Row],[MntGoldProds]])</f>
        <v>11</v>
      </c>
      <c r="V1847">
        <v>1</v>
      </c>
      <c r="W1847">
        <v>2</v>
      </c>
      <c r="X1847">
        <v>5</v>
      </c>
      <c r="Y1847">
        <v>10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 t="s">
        <v>43</v>
      </c>
      <c r="AI1847" s="13">
        <f>SUM(Table13[[#This Row],[MntWines]:[MntGoldProds]])</f>
        <v>1157</v>
      </c>
      <c r="AJ1847" s="13">
        <f>AVERAGE(Table13[[#This Row],[MntWines]:[MntGoldProds]])</f>
        <v>192.83333333333334</v>
      </c>
      <c r="AK1847">
        <f>IF(Table13[[#This Row],[Total Number of Purchases]]=0,0,Table13[[#This Row],[Total Spend]]/Table13[[#This Row],[Total Number of Purchases]])</f>
        <v>64.277777777777771</v>
      </c>
      <c r="AM1847">
        <f>SUM(Table13[[#This Row],[NumDealsPurchases]:[NumStorePurchases]])</f>
        <v>18</v>
      </c>
      <c r="AN1847" s="14">
        <f>Snapshot_Date-Table13[[#This Row],[Dt_Customer]]</f>
        <v>213</v>
      </c>
      <c r="AP1847" s="13">
        <f>Table13[[#This Row],[NumDealsPurchases]]/Table13[[#This Row],[Total Number of Purchases]]*100</f>
        <v>5.5555555555555554</v>
      </c>
      <c r="AQ1847">
        <f>6-ROUNDUP(_xlfn.PERCENTRANK.INC(Table13[Recency],Table13[[#This Row],[Recency]])*5, 0)</f>
        <v>1</v>
      </c>
      <c r="AR1847">
        <f>ROUNDUP(_xlfn.PERCENTRANK.INC(Table13[Total Number of Purchases],Table13[[#This Row],[Total Number of Purchases]])*5,0)</f>
        <v>4</v>
      </c>
      <c r="AS1847">
        <f>ROUNDUP(_xlfn.PERCENTRANK.INC(Table13[Total Spend],Table13[[#This Row],[Total Spend]])*5,0)</f>
        <v>4</v>
      </c>
      <c r="AT1847" t="str">
        <f>Table13[[#This Row],[Recency Score]]&amp;Table13[[#This Row],[Frequency Score]]&amp;Table13[[#This Row],[Monetary Score]]</f>
        <v>144</v>
      </c>
      <c r="AU1847" t="str">
        <f t="shared" si="28"/>
        <v>Lost</v>
      </c>
      <c r="AW1847" s="13">
        <f>DATEDIF(Table13[[#This Row],[Dt_Customer]], Snapshot_Date, "d")</f>
        <v>213</v>
      </c>
      <c r="AX1847" s="13">
        <f>Table13[[#This Row],[CL if today]]/365</f>
        <v>0.58356164383561648</v>
      </c>
      <c r="AY1847">
        <f>Table13[[#This Row],[Total Number of Purchases]]/Table13[[#This Row],[Corrected CL]]</f>
        <v>30.845070422535208</v>
      </c>
      <c r="AZ1847">
        <f>Table13[[#This Row],[Average Order Value (AOV)]]*Table13[[#This Row],[Freq per Year]]</f>
        <v>1982.652582159624</v>
      </c>
      <c r="BA1847">
        <f>Table13[[#This Row],[Total Spend]]/Table13[[#This Row],[Corrected CL]]</f>
        <v>1982.6525821596242</v>
      </c>
      <c r="BB1847">
        <v>69.929906542056074</v>
      </c>
      <c r="BC1847" s="1">
        <f>Table13[[#This Row],[Dt_Customer]]+Table13[[#This Row],[Recency]]</f>
        <v>41788</v>
      </c>
      <c r="BD1847" s="16" t="str">
        <f>IF(COUNTIF(A:A, A1847) &gt; 1, "Duplicate", "Unique")</f>
        <v>Unique</v>
      </c>
    </row>
    <row r="1848" spans="1:56" x14ac:dyDescent="0.3">
      <c r="A1848">
        <v>4676</v>
      </c>
      <c r="B1848">
        <v>1951</v>
      </c>
      <c r="C1848" t="s">
        <v>41</v>
      </c>
      <c r="D1848" t="s">
        <v>42</v>
      </c>
      <c r="E1848">
        <v>73705</v>
      </c>
      <c r="F1848">
        <v>0</v>
      </c>
      <c r="G1848">
        <v>2</v>
      </c>
      <c r="H1848" s="1">
        <v>41703</v>
      </c>
      <c r="I1848">
        <v>86</v>
      </c>
      <c r="J1848">
        <v>612</v>
      </c>
      <c r="K1848">
        <v>91</v>
      </c>
      <c r="L1848">
        <v>520</v>
      </c>
      <c r="M1848">
        <v>258</v>
      </c>
      <c r="N1848">
        <v>107</v>
      </c>
      <c r="O1848">
        <v>107</v>
      </c>
      <c r="P1848">
        <f>IF(Table13[[#This Row],[MntWines]] = 0,"",Table13[[#This Row],[MntWines]])</f>
        <v>612</v>
      </c>
      <c r="Q1848">
        <f>IF(Table13[[#This Row],[MntFruits]] = 0, "",Table13[[#This Row],[MntFruits]])</f>
        <v>91</v>
      </c>
      <c r="R1848">
        <f>IF(Table13[[#This Row],[MntMeatProducts]] = 0, "",Table13[[#This Row],[MntMeatProducts]])</f>
        <v>520</v>
      </c>
      <c r="S1848">
        <f>IF(Table13[[#This Row],[MntFishProducts]] = 0, "",Table13[[#This Row],[MntFishProducts]])</f>
        <v>258</v>
      </c>
      <c r="T1848">
        <f>IF(Table13[[#This Row],[MntSweetProducts]] = 0, "",Table13[[#This Row],[MntSweetProducts]])</f>
        <v>107</v>
      </c>
      <c r="U1848">
        <f>IF(Table13[[#This Row],[MntGoldProds]] = 0, "",Table13[[#This Row],[MntGoldProds]])</f>
        <v>107</v>
      </c>
      <c r="V1848">
        <v>2</v>
      </c>
      <c r="W1848">
        <v>9</v>
      </c>
      <c r="X1848">
        <v>6</v>
      </c>
      <c r="Y1848">
        <v>8</v>
      </c>
      <c r="Z1848">
        <v>5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 t="s">
        <v>30</v>
      </c>
      <c r="AI1848" s="13">
        <f>SUM(Table13[[#This Row],[MntWines]:[MntGoldProds]])</f>
        <v>1695</v>
      </c>
      <c r="AJ1848" s="13">
        <f>AVERAGE(Table13[[#This Row],[MntWines]:[MntGoldProds]])</f>
        <v>282.5</v>
      </c>
      <c r="AK1848">
        <f>IF(Table13[[#This Row],[Total Number of Purchases]]=0,0,Table13[[#This Row],[Total Spend]]/Table13[[#This Row],[Total Number of Purchases]])</f>
        <v>67.8</v>
      </c>
      <c r="AM1848">
        <f>SUM(Table13[[#This Row],[NumDealsPurchases]:[NumStorePurchases]])</f>
        <v>25</v>
      </c>
      <c r="AN1848" s="14">
        <f>Snapshot_Date-Table13[[#This Row],[Dt_Customer]]</f>
        <v>213</v>
      </c>
      <c r="AP1848" s="13">
        <f>Table13[[#This Row],[NumDealsPurchases]]/Table13[[#This Row],[Total Number of Purchases]]*100</f>
        <v>8</v>
      </c>
      <c r="AQ1848">
        <f>6-ROUNDUP(_xlfn.PERCENTRANK.INC(Table13[Recency],Table13[[#This Row],[Recency]])*5, 0)</f>
        <v>1</v>
      </c>
      <c r="AR1848">
        <f>ROUNDUP(_xlfn.PERCENTRANK.INC(Table13[Total Number of Purchases],Table13[[#This Row],[Total Number of Purchases]])*5,0)</f>
        <v>5</v>
      </c>
      <c r="AS1848">
        <f>ROUNDUP(_xlfn.PERCENTRANK.INC(Table13[Total Spend],Table13[[#This Row],[Total Spend]])*5,0)</f>
        <v>5</v>
      </c>
      <c r="AT1848" t="str">
        <f>Table13[[#This Row],[Recency Score]]&amp;Table13[[#This Row],[Frequency Score]]&amp;Table13[[#This Row],[Monetary Score]]</f>
        <v>155</v>
      </c>
      <c r="AU1848" t="str">
        <f t="shared" si="28"/>
        <v>Frequent Buyers</v>
      </c>
      <c r="AW1848" s="13">
        <f>DATEDIF(Table13[[#This Row],[Dt_Customer]], Snapshot_Date, "d")</f>
        <v>213</v>
      </c>
      <c r="AX1848" s="13">
        <f>Table13[[#This Row],[CL if today]]/365</f>
        <v>0.58356164383561648</v>
      </c>
      <c r="AY1848">
        <f>Table13[[#This Row],[Total Number of Purchases]]/Table13[[#This Row],[Corrected CL]]</f>
        <v>42.840375586854456</v>
      </c>
      <c r="AZ1848">
        <f>Table13[[#This Row],[Average Order Value (AOV)]]*Table13[[#This Row],[Freq per Year]]</f>
        <v>2904.577464788732</v>
      </c>
      <c r="BA1848">
        <f>Table13[[#This Row],[Total Spend]]/Table13[[#This Row],[Corrected CL]]</f>
        <v>2904.577464788732</v>
      </c>
      <c r="BB1848">
        <v>532.14953271028037</v>
      </c>
      <c r="BC1848" s="1">
        <f>Table13[[#This Row],[Dt_Customer]]+Table13[[#This Row],[Recency]]</f>
        <v>41789</v>
      </c>
      <c r="BD1848" s="16" t="str">
        <f>IF(COUNTIF(A:A, A1848) &gt; 1, "Duplicate", "Unique")</f>
        <v>Unique</v>
      </c>
    </row>
    <row r="1849" spans="1:56" x14ac:dyDescent="0.3">
      <c r="A1849">
        <v>9362</v>
      </c>
      <c r="B1849">
        <v>1965</v>
      </c>
      <c r="C1849" t="s">
        <v>28</v>
      </c>
      <c r="D1849" t="s">
        <v>31</v>
      </c>
      <c r="E1849">
        <v>69263</v>
      </c>
      <c r="F1849">
        <v>0</v>
      </c>
      <c r="G1849">
        <v>1</v>
      </c>
      <c r="H1849" s="1">
        <v>41703</v>
      </c>
      <c r="I1849">
        <v>14</v>
      </c>
      <c r="J1849">
        <v>492</v>
      </c>
      <c r="K1849">
        <v>5</v>
      </c>
      <c r="L1849">
        <v>32</v>
      </c>
      <c r="M1849">
        <v>13</v>
      </c>
      <c r="N1849">
        <v>5</v>
      </c>
      <c r="O1849">
        <v>21</v>
      </c>
      <c r="P1849">
        <f>IF(Table13[[#This Row],[MntWines]] = 0,"",Table13[[#This Row],[MntWines]])</f>
        <v>492</v>
      </c>
      <c r="Q1849">
        <f>IF(Table13[[#This Row],[MntFruits]] = 0, "",Table13[[#This Row],[MntFruits]])</f>
        <v>5</v>
      </c>
      <c r="R1849">
        <f>IF(Table13[[#This Row],[MntMeatProducts]] = 0, "",Table13[[#This Row],[MntMeatProducts]])</f>
        <v>32</v>
      </c>
      <c r="S1849">
        <f>IF(Table13[[#This Row],[MntFishProducts]] = 0, "",Table13[[#This Row],[MntFishProducts]])</f>
        <v>13</v>
      </c>
      <c r="T1849">
        <f>IF(Table13[[#This Row],[MntSweetProducts]] = 0, "",Table13[[#This Row],[MntSweetProducts]])</f>
        <v>5</v>
      </c>
      <c r="U1849">
        <f>IF(Table13[[#This Row],[MntGoldProds]] = 0, "",Table13[[#This Row],[MntGoldProds]])</f>
        <v>21</v>
      </c>
      <c r="V1849">
        <v>1</v>
      </c>
      <c r="W1849">
        <v>9</v>
      </c>
      <c r="X1849">
        <v>1</v>
      </c>
      <c r="Y1849">
        <v>7</v>
      </c>
      <c r="Z1849">
        <v>6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 t="s">
        <v>32</v>
      </c>
      <c r="AI1849" s="13">
        <f>SUM(Table13[[#This Row],[MntWines]:[MntGoldProds]])</f>
        <v>568</v>
      </c>
      <c r="AJ1849" s="13">
        <f>AVERAGE(Table13[[#This Row],[MntWines]:[MntGoldProds]])</f>
        <v>94.666666666666671</v>
      </c>
      <c r="AK1849">
        <f>IF(Table13[[#This Row],[Total Number of Purchases]]=0,0,Table13[[#This Row],[Total Spend]]/Table13[[#This Row],[Total Number of Purchases]])</f>
        <v>31.555555555555557</v>
      </c>
      <c r="AM1849">
        <f>SUM(Table13[[#This Row],[NumDealsPurchases]:[NumStorePurchases]])</f>
        <v>18</v>
      </c>
      <c r="AN1849" s="14">
        <f>Snapshot_Date-Table13[[#This Row],[Dt_Customer]]</f>
        <v>213</v>
      </c>
      <c r="AP1849" s="13">
        <f>Table13[[#This Row],[NumDealsPurchases]]/Table13[[#This Row],[Total Number of Purchases]]*100</f>
        <v>5.5555555555555554</v>
      </c>
      <c r="AQ1849">
        <f>6-ROUNDUP(_xlfn.PERCENTRANK.INC(Table13[Recency],Table13[[#This Row],[Recency]])*5, 0)</f>
        <v>5</v>
      </c>
      <c r="AR1849">
        <f>ROUNDUP(_xlfn.PERCENTRANK.INC(Table13[Total Number of Purchases],Table13[[#This Row],[Total Number of Purchases]])*5,0)</f>
        <v>4</v>
      </c>
      <c r="AS1849">
        <f>ROUNDUP(_xlfn.PERCENTRANK.INC(Table13[Total Spend],Table13[[#This Row],[Total Spend]])*5,0)</f>
        <v>3</v>
      </c>
      <c r="AT1849" t="str">
        <f>Table13[[#This Row],[Recency Score]]&amp;Table13[[#This Row],[Frequency Score]]&amp;Table13[[#This Row],[Monetary Score]]</f>
        <v>543</v>
      </c>
      <c r="AU1849" t="str">
        <f t="shared" si="28"/>
        <v>Loyal Customers</v>
      </c>
      <c r="AW1849" s="13">
        <f>DATEDIF(Table13[[#This Row],[Dt_Customer]], Snapshot_Date, "d")</f>
        <v>213</v>
      </c>
      <c r="AX1849" s="13">
        <f>Table13[[#This Row],[CL if today]]/365</f>
        <v>0.58356164383561648</v>
      </c>
      <c r="AY1849">
        <f>Table13[[#This Row],[Total Number of Purchases]]/Table13[[#This Row],[Corrected CL]]</f>
        <v>30.845070422535208</v>
      </c>
      <c r="AZ1849">
        <f>Table13[[#This Row],[Average Order Value (AOV)]]*Table13[[#This Row],[Freq per Year]]</f>
        <v>973.33333333333326</v>
      </c>
      <c r="BA1849">
        <f>Table13[[#This Row],[Total Spend]]/Table13[[#This Row],[Corrected CL]]</f>
        <v>973.33333333333326</v>
      </c>
      <c r="BB1849">
        <v>2904.577464788732</v>
      </c>
      <c r="BC1849" s="1">
        <f>Table13[[#This Row],[Dt_Customer]]+Table13[[#This Row],[Recency]]</f>
        <v>41717</v>
      </c>
      <c r="BD1849" s="16" t="str">
        <f>IF(COUNTIF(A:A, A1849) &gt; 1, "Duplicate", "Unique")</f>
        <v>Unique</v>
      </c>
    </row>
    <row r="1850" spans="1:56" x14ac:dyDescent="0.3">
      <c r="A1850">
        <v>9697</v>
      </c>
      <c r="B1850">
        <v>1951</v>
      </c>
      <c r="C1850" t="s">
        <v>28</v>
      </c>
      <c r="D1850" t="s">
        <v>33</v>
      </c>
      <c r="E1850">
        <v>53790</v>
      </c>
      <c r="F1850">
        <v>0</v>
      </c>
      <c r="G1850">
        <v>2</v>
      </c>
      <c r="H1850" s="1">
        <v>41704</v>
      </c>
      <c r="I1850">
        <v>86</v>
      </c>
      <c r="J1850">
        <v>335</v>
      </c>
      <c r="K1850">
        <v>42</v>
      </c>
      <c r="L1850">
        <v>127</v>
      </c>
      <c r="M1850">
        <v>28</v>
      </c>
      <c r="N1850">
        <v>5</v>
      </c>
      <c r="O1850">
        <v>5</v>
      </c>
      <c r="P1850">
        <f>IF(Table13[[#This Row],[MntWines]] = 0,"",Table13[[#This Row],[MntWines]])</f>
        <v>335</v>
      </c>
      <c r="Q1850">
        <f>IF(Table13[[#This Row],[MntFruits]] = 0, "",Table13[[#This Row],[MntFruits]])</f>
        <v>42</v>
      </c>
      <c r="R1850">
        <f>IF(Table13[[#This Row],[MntMeatProducts]] = 0, "",Table13[[#This Row],[MntMeatProducts]])</f>
        <v>127</v>
      </c>
      <c r="S1850">
        <f>IF(Table13[[#This Row],[MntFishProducts]] = 0, "",Table13[[#This Row],[MntFishProducts]])</f>
        <v>28</v>
      </c>
      <c r="T1850">
        <f>IF(Table13[[#This Row],[MntSweetProducts]] = 0, "",Table13[[#This Row],[MntSweetProducts]])</f>
        <v>5</v>
      </c>
      <c r="U1850">
        <f>IF(Table13[[#This Row],[MntGoldProds]] = 0, "",Table13[[#This Row],[MntGoldProds]])</f>
        <v>5</v>
      </c>
      <c r="V1850">
        <v>3</v>
      </c>
      <c r="W1850">
        <v>7</v>
      </c>
      <c r="X1850">
        <v>2</v>
      </c>
      <c r="Y1850">
        <v>8</v>
      </c>
      <c r="Z1850">
        <v>6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 t="s">
        <v>30</v>
      </c>
      <c r="AI1850" s="13">
        <f>SUM(Table13[[#This Row],[MntWines]:[MntGoldProds]])</f>
        <v>542</v>
      </c>
      <c r="AJ1850" s="13">
        <f>AVERAGE(Table13[[#This Row],[MntWines]:[MntGoldProds]])</f>
        <v>90.333333333333329</v>
      </c>
      <c r="AK1850">
        <f>IF(Table13[[#This Row],[Total Number of Purchases]]=0,0,Table13[[#This Row],[Total Spend]]/Table13[[#This Row],[Total Number of Purchases]])</f>
        <v>27.1</v>
      </c>
      <c r="AM1850">
        <f>SUM(Table13[[#This Row],[NumDealsPurchases]:[NumStorePurchases]])</f>
        <v>20</v>
      </c>
      <c r="AN1850" s="14">
        <f>Snapshot_Date-Table13[[#This Row],[Dt_Customer]]</f>
        <v>212</v>
      </c>
      <c r="AP1850" s="13">
        <f>Table13[[#This Row],[NumDealsPurchases]]/Table13[[#This Row],[Total Number of Purchases]]*100</f>
        <v>15</v>
      </c>
      <c r="AQ1850">
        <f>6-ROUNDUP(_xlfn.PERCENTRANK.INC(Table13[Recency],Table13[[#This Row],[Recency]])*5, 0)</f>
        <v>1</v>
      </c>
      <c r="AR1850">
        <f>ROUNDUP(_xlfn.PERCENTRANK.INC(Table13[Total Number of Purchases],Table13[[#This Row],[Total Number of Purchases]])*5,0)</f>
        <v>4</v>
      </c>
      <c r="AS1850">
        <f>ROUNDUP(_xlfn.PERCENTRANK.INC(Table13[Total Spend],Table13[[#This Row],[Total Spend]])*5,0)</f>
        <v>3</v>
      </c>
      <c r="AT1850" t="str">
        <f>Table13[[#This Row],[Recency Score]]&amp;Table13[[#This Row],[Frequency Score]]&amp;Table13[[#This Row],[Monetary Score]]</f>
        <v>143</v>
      </c>
      <c r="AU1850" t="str">
        <f t="shared" si="28"/>
        <v>Lost</v>
      </c>
      <c r="AW1850" s="13">
        <f>DATEDIF(Table13[[#This Row],[Dt_Customer]], Snapshot_Date, "d")</f>
        <v>212</v>
      </c>
      <c r="AX1850" s="13">
        <f>Table13[[#This Row],[CL if today]]/365</f>
        <v>0.58082191780821912</v>
      </c>
      <c r="AY1850">
        <f>Table13[[#This Row],[Total Number of Purchases]]/Table13[[#This Row],[Corrected CL]]</f>
        <v>34.433962264150949</v>
      </c>
      <c r="AZ1850">
        <f>Table13[[#This Row],[Average Order Value (AOV)]]*Table13[[#This Row],[Freq per Year]]</f>
        <v>933.16037735849079</v>
      </c>
      <c r="BA1850">
        <f>Table13[[#This Row],[Total Spend]]/Table13[[#This Row],[Corrected CL]]</f>
        <v>933.16037735849068</v>
      </c>
      <c r="BB1850">
        <v>1982.6525821596242</v>
      </c>
      <c r="BC1850" s="1">
        <f>Table13[[#This Row],[Dt_Customer]]+Table13[[#This Row],[Recency]]</f>
        <v>41790</v>
      </c>
      <c r="BD1850" s="16" t="str">
        <f>IF(COUNTIF(A:A, A1850) &gt; 1, "Duplicate", "Unique")</f>
        <v>Unique</v>
      </c>
    </row>
    <row r="1851" spans="1:56" x14ac:dyDescent="0.3">
      <c r="A1851">
        <v>1857</v>
      </c>
      <c r="B1851">
        <v>1952</v>
      </c>
      <c r="C1851" t="s">
        <v>28</v>
      </c>
      <c r="D1851" t="s">
        <v>31</v>
      </c>
      <c r="E1851">
        <v>47139</v>
      </c>
      <c r="F1851">
        <v>1</v>
      </c>
      <c r="G1851">
        <v>1</v>
      </c>
      <c r="H1851" s="1">
        <v>41704</v>
      </c>
      <c r="I1851">
        <v>2</v>
      </c>
      <c r="J1851">
        <v>46</v>
      </c>
      <c r="K1851">
        <v>0</v>
      </c>
      <c r="L1851">
        <v>12</v>
      </c>
      <c r="M1851">
        <v>0</v>
      </c>
      <c r="N1851">
        <v>2</v>
      </c>
      <c r="O1851">
        <v>23</v>
      </c>
      <c r="P1851">
        <f>IF(Table13[[#This Row],[MntWines]] = 0,"",Table13[[#This Row],[MntWines]])</f>
        <v>46</v>
      </c>
      <c r="Q1851" t="str">
        <f>IF(Table13[[#This Row],[MntFruits]] = 0, "",Table13[[#This Row],[MntFruits]])</f>
        <v/>
      </c>
      <c r="R1851">
        <f>IF(Table13[[#This Row],[MntMeatProducts]] = 0, "",Table13[[#This Row],[MntMeatProducts]])</f>
        <v>12</v>
      </c>
      <c r="S1851" t="str">
        <f>IF(Table13[[#This Row],[MntFishProducts]] = 0, "",Table13[[#This Row],[MntFishProducts]])</f>
        <v/>
      </c>
      <c r="T1851">
        <f>IF(Table13[[#This Row],[MntSweetProducts]] = 0, "",Table13[[#This Row],[MntSweetProducts]])</f>
        <v>2</v>
      </c>
      <c r="U1851">
        <f>IF(Table13[[#This Row],[MntGoldProds]] = 0, "",Table13[[#This Row],[MntGoldProds]])</f>
        <v>23</v>
      </c>
      <c r="V1851">
        <v>2</v>
      </c>
      <c r="W1851">
        <v>2</v>
      </c>
      <c r="X1851">
        <v>1</v>
      </c>
      <c r="Y1851">
        <v>2</v>
      </c>
      <c r="Z1851">
        <v>7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 t="s">
        <v>30</v>
      </c>
      <c r="AI1851" s="13">
        <f>SUM(Table13[[#This Row],[MntWines]:[MntGoldProds]])</f>
        <v>83</v>
      </c>
      <c r="AJ1851" s="13">
        <f>AVERAGE(Table13[[#This Row],[MntWines]:[MntGoldProds]])</f>
        <v>13.833333333333334</v>
      </c>
      <c r="AK1851">
        <f>IF(Table13[[#This Row],[Total Number of Purchases]]=0,0,Table13[[#This Row],[Total Spend]]/Table13[[#This Row],[Total Number of Purchases]])</f>
        <v>11.857142857142858</v>
      </c>
      <c r="AM1851">
        <f>SUM(Table13[[#This Row],[NumDealsPurchases]:[NumStorePurchases]])</f>
        <v>7</v>
      </c>
      <c r="AN1851" s="14">
        <f>Snapshot_Date-Table13[[#This Row],[Dt_Customer]]</f>
        <v>212</v>
      </c>
      <c r="AP1851" s="13">
        <f>Table13[[#This Row],[NumDealsPurchases]]/Table13[[#This Row],[Total Number of Purchases]]*100</f>
        <v>28.571428571428569</v>
      </c>
      <c r="AQ1851">
        <f>6-ROUNDUP(_xlfn.PERCENTRANK.INC(Table13[Recency],Table13[[#This Row],[Recency]])*5, 0)</f>
        <v>5</v>
      </c>
      <c r="AR1851">
        <f>ROUNDUP(_xlfn.PERCENTRANK.INC(Table13[Total Number of Purchases],Table13[[#This Row],[Total Number of Purchases]])*5,0)</f>
        <v>1</v>
      </c>
      <c r="AS1851">
        <f>ROUNDUP(_xlfn.PERCENTRANK.INC(Table13[Total Spend],Table13[[#This Row],[Total Spend]])*5,0)</f>
        <v>2</v>
      </c>
      <c r="AT1851" t="str">
        <f>Table13[[#This Row],[Recency Score]]&amp;Table13[[#This Row],[Frequency Score]]&amp;Table13[[#This Row],[Monetary Score]]</f>
        <v>512</v>
      </c>
      <c r="AU1851" t="str">
        <f t="shared" si="28"/>
        <v>Others</v>
      </c>
      <c r="AW1851" s="13">
        <f>DATEDIF(Table13[[#This Row],[Dt_Customer]], Snapshot_Date, "d")</f>
        <v>212</v>
      </c>
      <c r="AX1851" s="13">
        <f>Table13[[#This Row],[CL if today]]/365</f>
        <v>0.58082191780821912</v>
      </c>
      <c r="AY1851">
        <f>Table13[[#This Row],[Total Number of Purchases]]/Table13[[#This Row],[Corrected CL]]</f>
        <v>12.051886792452832</v>
      </c>
      <c r="AZ1851">
        <f>Table13[[#This Row],[Average Order Value (AOV)]]*Table13[[#This Row],[Freq per Year]]</f>
        <v>142.90094339622644</v>
      </c>
      <c r="BA1851">
        <f>Table13[[#This Row],[Total Spend]]/Table13[[#This Row],[Corrected CL]]</f>
        <v>142.90094339622644</v>
      </c>
      <c r="BB1851">
        <v>973.33333333333326</v>
      </c>
      <c r="BC1851" s="1">
        <f>Table13[[#This Row],[Dt_Customer]]+Table13[[#This Row],[Recency]]</f>
        <v>41706</v>
      </c>
      <c r="BD1851" s="16" t="str">
        <f>IF(COUNTIF(A:A, A1851) &gt; 1, "Duplicate", "Unique")</f>
        <v>Unique</v>
      </c>
    </row>
    <row r="1852" spans="1:56" x14ac:dyDescent="0.3">
      <c r="A1852">
        <v>7987</v>
      </c>
      <c r="B1852">
        <v>1969</v>
      </c>
      <c r="C1852" t="s">
        <v>28</v>
      </c>
      <c r="D1852" t="s">
        <v>33</v>
      </c>
      <c r="E1852">
        <v>65747</v>
      </c>
      <c r="F1852">
        <v>0</v>
      </c>
      <c r="G1852">
        <v>1</v>
      </c>
      <c r="H1852" s="1">
        <v>41705</v>
      </c>
      <c r="I1852">
        <v>96</v>
      </c>
      <c r="J1852">
        <v>346</v>
      </c>
      <c r="K1852">
        <v>17</v>
      </c>
      <c r="L1852">
        <v>48</v>
      </c>
      <c r="M1852">
        <v>23</v>
      </c>
      <c r="N1852">
        <v>13</v>
      </c>
      <c r="O1852">
        <v>13</v>
      </c>
      <c r="P1852">
        <f>IF(Table13[[#This Row],[MntWines]] = 0,"",Table13[[#This Row],[MntWines]])</f>
        <v>346</v>
      </c>
      <c r="Q1852">
        <f>IF(Table13[[#This Row],[MntFruits]] = 0, "",Table13[[#This Row],[MntFruits]])</f>
        <v>17</v>
      </c>
      <c r="R1852">
        <f>IF(Table13[[#This Row],[MntMeatProducts]] = 0, "",Table13[[#This Row],[MntMeatProducts]])</f>
        <v>48</v>
      </c>
      <c r="S1852">
        <f>IF(Table13[[#This Row],[MntFishProducts]] = 0, "",Table13[[#This Row],[MntFishProducts]])</f>
        <v>23</v>
      </c>
      <c r="T1852">
        <f>IF(Table13[[#This Row],[MntSweetProducts]] = 0, "",Table13[[#This Row],[MntSweetProducts]])</f>
        <v>13</v>
      </c>
      <c r="U1852">
        <f>IF(Table13[[#This Row],[MntGoldProds]] = 0, "",Table13[[#This Row],[MntGoldProds]])</f>
        <v>13</v>
      </c>
      <c r="V1852">
        <v>4</v>
      </c>
      <c r="W1852">
        <v>8</v>
      </c>
      <c r="X1852">
        <v>1</v>
      </c>
      <c r="Y1852">
        <v>6</v>
      </c>
      <c r="Z1852">
        <v>6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 t="s">
        <v>32</v>
      </c>
      <c r="AI1852" s="13">
        <f>SUM(Table13[[#This Row],[MntWines]:[MntGoldProds]])</f>
        <v>460</v>
      </c>
      <c r="AJ1852" s="13">
        <f>AVERAGE(Table13[[#This Row],[MntWines]:[MntGoldProds]])</f>
        <v>76.666666666666671</v>
      </c>
      <c r="AK1852">
        <f>IF(Table13[[#This Row],[Total Number of Purchases]]=0,0,Table13[[#This Row],[Total Spend]]/Table13[[#This Row],[Total Number of Purchases]])</f>
        <v>24.210526315789473</v>
      </c>
      <c r="AM1852">
        <f>SUM(Table13[[#This Row],[NumDealsPurchases]:[NumStorePurchases]])</f>
        <v>19</v>
      </c>
      <c r="AN1852" s="14">
        <f>Snapshot_Date-Table13[[#This Row],[Dt_Customer]]</f>
        <v>211</v>
      </c>
      <c r="AP1852" s="13">
        <f>Table13[[#This Row],[NumDealsPurchases]]/Table13[[#This Row],[Total Number of Purchases]]*100</f>
        <v>21.052631578947366</v>
      </c>
      <c r="AQ1852">
        <f>6-ROUNDUP(_xlfn.PERCENTRANK.INC(Table13[Recency],Table13[[#This Row],[Recency]])*5, 0)</f>
        <v>1</v>
      </c>
      <c r="AR1852">
        <f>ROUNDUP(_xlfn.PERCENTRANK.INC(Table13[Total Number of Purchases],Table13[[#This Row],[Total Number of Purchases]])*5,0)</f>
        <v>4</v>
      </c>
      <c r="AS1852">
        <f>ROUNDUP(_xlfn.PERCENTRANK.INC(Table13[Total Spend],Table13[[#This Row],[Total Spend]])*5,0)</f>
        <v>3</v>
      </c>
      <c r="AT1852" t="str">
        <f>Table13[[#This Row],[Recency Score]]&amp;Table13[[#This Row],[Frequency Score]]&amp;Table13[[#This Row],[Monetary Score]]</f>
        <v>143</v>
      </c>
      <c r="AU1852" t="str">
        <f t="shared" si="28"/>
        <v>Lost</v>
      </c>
      <c r="AW1852" s="13">
        <f>DATEDIF(Table13[[#This Row],[Dt_Customer]], Snapshot_Date, "d")</f>
        <v>211</v>
      </c>
      <c r="AX1852" s="13">
        <f>Table13[[#This Row],[CL if today]]/365</f>
        <v>0.57808219178082187</v>
      </c>
      <c r="AY1852">
        <f>Table13[[#This Row],[Total Number of Purchases]]/Table13[[#This Row],[Corrected CL]]</f>
        <v>32.867298578199055</v>
      </c>
      <c r="AZ1852">
        <f>Table13[[#This Row],[Average Order Value (AOV)]]*Table13[[#This Row],[Freq per Year]]</f>
        <v>795.73459715639808</v>
      </c>
      <c r="BA1852">
        <f>Table13[[#This Row],[Total Spend]]/Table13[[#This Row],[Corrected CL]]</f>
        <v>795.73459715639819</v>
      </c>
      <c r="BB1852">
        <v>933.16037735849068</v>
      </c>
      <c r="BC1852" s="1">
        <f>Table13[[#This Row],[Dt_Customer]]+Table13[[#This Row],[Recency]]</f>
        <v>41801</v>
      </c>
      <c r="BD1852" s="16" t="str">
        <f>IF(COUNTIF(A:A, A1852) &gt; 1, "Duplicate", "Unique")</f>
        <v>Unique</v>
      </c>
    </row>
    <row r="1853" spans="1:56" x14ac:dyDescent="0.3">
      <c r="A1853">
        <v>4832</v>
      </c>
      <c r="B1853">
        <v>1979</v>
      </c>
      <c r="C1853" t="s">
        <v>28</v>
      </c>
      <c r="D1853" t="s">
        <v>33</v>
      </c>
      <c r="E1853">
        <v>27244</v>
      </c>
      <c r="F1853">
        <v>1</v>
      </c>
      <c r="G1853">
        <v>0</v>
      </c>
      <c r="H1853" s="1">
        <v>41705</v>
      </c>
      <c r="I1853">
        <v>84</v>
      </c>
      <c r="J1853">
        <v>6</v>
      </c>
      <c r="K1853">
        <v>5</v>
      </c>
      <c r="L1853">
        <v>17</v>
      </c>
      <c r="M1853">
        <v>3</v>
      </c>
      <c r="N1853">
        <v>24</v>
      </c>
      <c r="O1853">
        <v>46</v>
      </c>
      <c r="P1853">
        <f>IF(Table13[[#This Row],[MntWines]] = 0,"",Table13[[#This Row],[MntWines]])</f>
        <v>6</v>
      </c>
      <c r="Q1853">
        <f>IF(Table13[[#This Row],[MntFruits]] = 0, "",Table13[[#This Row],[MntFruits]])</f>
        <v>5</v>
      </c>
      <c r="R1853">
        <f>IF(Table13[[#This Row],[MntMeatProducts]] = 0, "",Table13[[#This Row],[MntMeatProducts]])</f>
        <v>17</v>
      </c>
      <c r="S1853">
        <f>IF(Table13[[#This Row],[MntFishProducts]] = 0, "",Table13[[#This Row],[MntFishProducts]])</f>
        <v>3</v>
      </c>
      <c r="T1853">
        <f>IF(Table13[[#This Row],[MntSweetProducts]] = 0, "",Table13[[#This Row],[MntSweetProducts]])</f>
        <v>24</v>
      </c>
      <c r="U1853">
        <f>IF(Table13[[#This Row],[MntGoldProds]] = 0, "",Table13[[#This Row],[MntGoldProds]])</f>
        <v>46</v>
      </c>
      <c r="V1853">
        <v>2</v>
      </c>
      <c r="W1853">
        <v>2</v>
      </c>
      <c r="X1853">
        <v>2</v>
      </c>
      <c r="Y1853">
        <v>2</v>
      </c>
      <c r="Z1853">
        <v>7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30</v>
      </c>
      <c r="AI1853" s="13">
        <f>SUM(Table13[[#This Row],[MntWines]:[MntGoldProds]])</f>
        <v>101</v>
      </c>
      <c r="AJ1853" s="13">
        <f>AVERAGE(Table13[[#This Row],[MntWines]:[MntGoldProds]])</f>
        <v>16.833333333333332</v>
      </c>
      <c r="AK1853">
        <f>IF(Table13[[#This Row],[Total Number of Purchases]]=0,0,Table13[[#This Row],[Total Spend]]/Table13[[#This Row],[Total Number of Purchases]])</f>
        <v>12.625</v>
      </c>
      <c r="AM1853">
        <f>SUM(Table13[[#This Row],[NumDealsPurchases]:[NumStorePurchases]])</f>
        <v>8</v>
      </c>
      <c r="AN1853" s="14">
        <f>Snapshot_Date-Table13[[#This Row],[Dt_Customer]]</f>
        <v>211</v>
      </c>
      <c r="AP1853" s="13">
        <f>Table13[[#This Row],[NumDealsPurchases]]/Table13[[#This Row],[Total Number of Purchases]]*100</f>
        <v>25</v>
      </c>
      <c r="AQ1853">
        <f>6-ROUNDUP(_xlfn.PERCENTRANK.INC(Table13[Recency],Table13[[#This Row],[Recency]])*5, 0)</f>
        <v>1</v>
      </c>
      <c r="AR1853">
        <f>ROUNDUP(_xlfn.PERCENTRANK.INC(Table13[Total Number of Purchases],Table13[[#This Row],[Total Number of Purchases]])*5,0)</f>
        <v>2</v>
      </c>
      <c r="AS1853">
        <f>ROUNDUP(_xlfn.PERCENTRANK.INC(Table13[Total Spend],Table13[[#This Row],[Total Spend]])*5,0)</f>
        <v>2</v>
      </c>
      <c r="AT1853" t="str">
        <f>Table13[[#This Row],[Recency Score]]&amp;Table13[[#This Row],[Frequency Score]]&amp;Table13[[#This Row],[Monetary Score]]</f>
        <v>122</v>
      </c>
      <c r="AU1853" t="str">
        <f t="shared" si="28"/>
        <v>Lost</v>
      </c>
      <c r="AW1853" s="13">
        <f>DATEDIF(Table13[[#This Row],[Dt_Customer]], Snapshot_Date, "d")</f>
        <v>211</v>
      </c>
      <c r="AX1853" s="13">
        <f>Table13[[#This Row],[CL if today]]/365</f>
        <v>0.57808219178082187</v>
      </c>
      <c r="AY1853">
        <f>Table13[[#This Row],[Total Number of Purchases]]/Table13[[#This Row],[Corrected CL]]</f>
        <v>13.838862559241708</v>
      </c>
      <c r="AZ1853">
        <f>Table13[[#This Row],[Average Order Value (AOV)]]*Table13[[#This Row],[Freq per Year]]</f>
        <v>174.71563981042655</v>
      </c>
      <c r="BA1853">
        <f>Table13[[#This Row],[Total Spend]]/Table13[[#This Row],[Corrected CL]]</f>
        <v>174.71563981042655</v>
      </c>
      <c r="BB1853">
        <v>142.90094339622644</v>
      </c>
      <c r="BC1853" s="1">
        <f>Table13[[#This Row],[Dt_Customer]]+Table13[[#This Row],[Recency]]</f>
        <v>41789</v>
      </c>
      <c r="BD1853" s="16" t="str">
        <f>IF(COUNTIF(A:A, A1853) &gt; 1, "Duplicate", "Unique")</f>
        <v>Unique</v>
      </c>
    </row>
    <row r="1854" spans="1:56" x14ac:dyDescent="0.3">
      <c r="A1854">
        <v>2174</v>
      </c>
      <c r="B1854">
        <v>1954</v>
      </c>
      <c r="C1854" t="s">
        <v>28</v>
      </c>
      <c r="D1854" t="s">
        <v>31</v>
      </c>
      <c r="E1854">
        <v>46344</v>
      </c>
      <c r="F1854">
        <v>1</v>
      </c>
      <c r="G1854">
        <v>1</v>
      </c>
      <c r="H1854" s="1">
        <v>41706</v>
      </c>
      <c r="I1854">
        <v>38</v>
      </c>
      <c r="J1854">
        <v>11</v>
      </c>
      <c r="K1854">
        <v>1</v>
      </c>
      <c r="L1854">
        <v>6</v>
      </c>
      <c r="M1854">
        <v>2</v>
      </c>
      <c r="N1854">
        <v>1</v>
      </c>
      <c r="O1854">
        <v>6</v>
      </c>
      <c r="P1854">
        <f>IF(Table13[[#This Row],[MntWines]] = 0,"",Table13[[#This Row],[MntWines]])</f>
        <v>11</v>
      </c>
      <c r="Q1854">
        <f>IF(Table13[[#This Row],[MntFruits]] = 0, "",Table13[[#This Row],[MntFruits]])</f>
        <v>1</v>
      </c>
      <c r="R1854">
        <f>IF(Table13[[#This Row],[MntMeatProducts]] = 0, "",Table13[[#This Row],[MntMeatProducts]])</f>
        <v>6</v>
      </c>
      <c r="S1854">
        <f>IF(Table13[[#This Row],[MntFishProducts]] = 0, "",Table13[[#This Row],[MntFishProducts]])</f>
        <v>2</v>
      </c>
      <c r="T1854">
        <f>IF(Table13[[#This Row],[MntSweetProducts]] = 0, "",Table13[[#This Row],[MntSweetProducts]])</f>
        <v>1</v>
      </c>
      <c r="U1854">
        <f>IF(Table13[[#This Row],[MntGoldProds]] = 0, "",Table13[[#This Row],[MntGoldProds]])</f>
        <v>6</v>
      </c>
      <c r="V1854">
        <v>2</v>
      </c>
      <c r="W1854">
        <v>1</v>
      </c>
      <c r="X1854">
        <v>1</v>
      </c>
      <c r="Y1854">
        <v>2</v>
      </c>
      <c r="Z1854">
        <v>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34</v>
      </c>
      <c r="AI1854" s="13">
        <f>SUM(Table13[[#This Row],[MntWines]:[MntGoldProds]])</f>
        <v>27</v>
      </c>
      <c r="AJ1854" s="13">
        <f>AVERAGE(Table13[[#This Row],[MntWines]:[MntGoldProds]])</f>
        <v>4.5</v>
      </c>
      <c r="AK1854">
        <f>IF(Table13[[#This Row],[Total Number of Purchases]]=0,0,Table13[[#This Row],[Total Spend]]/Table13[[#This Row],[Total Number of Purchases]])</f>
        <v>4.5</v>
      </c>
      <c r="AM1854">
        <f>SUM(Table13[[#This Row],[NumDealsPurchases]:[NumStorePurchases]])</f>
        <v>6</v>
      </c>
      <c r="AN1854" s="14">
        <f>Snapshot_Date-Table13[[#This Row],[Dt_Customer]]</f>
        <v>210</v>
      </c>
      <c r="AP1854" s="13">
        <f>Table13[[#This Row],[NumDealsPurchases]]/Table13[[#This Row],[Total Number of Purchases]]*100</f>
        <v>33.333333333333329</v>
      </c>
      <c r="AQ1854">
        <f>6-ROUNDUP(_xlfn.PERCENTRANK.INC(Table13[Recency],Table13[[#This Row],[Recency]])*5, 0)</f>
        <v>4</v>
      </c>
      <c r="AR1854">
        <f>ROUNDUP(_xlfn.PERCENTRANK.INC(Table13[Total Number of Purchases],Table13[[#This Row],[Total Number of Purchases]])*5,0)</f>
        <v>1</v>
      </c>
      <c r="AS1854">
        <f>ROUNDUP(_xlfn.PERCENTRANK.INC(Table13[Total Spend],Table13[[#This Row],[Total Spend]])*5,0)</f>
        <v>1</v>
      </c>
      <c r="AT1854" t="str">
        <f>Table13[[#This Row],[Recency Score]]&amp;Table13[[#This Row],[Frequency Score]]&amp;Table13[[#This Row],[Monetary Score]]</f>
        <v>411</v>
      </c>
      <c r="AU1854" t="str">
        <f t="shared" si="28"/>
        <v>Potential Loyalists</v>
      </c>
      <c r="AW1854" s="13">
        <f>DATEDIF(Table13[[#This Row],[Dt_Customer]], Snapshot_Date, "d")</f>
        <v>210</v>
      </c>
      <c r="AX1854" s="13">
        <f>Table13[[#This Row],[CL if today]]/365</f>
        <v>0.57534246575342463</v>
      </c>
      <c r="AY1854">
        <f>Table13[[#This Row],[Total Number of Purchases]]/Table13[[#This Row],[Corrected CL]]</f>
        <v>10.428571428571429</v>
      </c>
      <c r="AZ1854">
        <f>Table13[[#This Row],[Average Order Value (AOV)]]*Table13[[#This Row],[Freq per Year]]</f>
        <v>46.928571428571431</v>
      </c>
      <c r="BA1854">
        <f>Table13[[#This Row],[Total Spend]]/Table13[[#This Row],[Corrected CL]]</f>
        <v>46.928571428571431</v>
      </c>
      <c r="BB1854">
        <v>116.45238095238096</v>
      </c>
      <c r="BC1854" s="1">
        <f>Table13[[#This Row],[Dt_Customer]]+Table13[[#This Row],[Recency]]</f>
        <v>41744</v>
      </c>
      <c r="BD1854" s="16" t="str">
        <f>IF(COUNTIF(A:A, A1854) &gt; 1, "Duplicate", "Unique")</f>
        <v>Unique</v>
      </c>
    </row>
    <row r="1855" spans="1:56" x14ac:dyDescent="0.3">
      <c r="A1855">
        <v>7725</v>
      </c>
      <c r="B1855">
        <v>1965</v>
      </c>
      <c r="C1855" t="s">
        <v>38</v>
      </c>
      <c r="D1855" t="s">
        <v>33</v>
      </c>
      <c r="E1855">
        <v>76800</v>
      </c>
      <c r="F1855">
        <v>0</v>
      </c>
      <c r="G1855">
        <v>0</v>
      </c>
      <c r="H1855" s="1">
        <v>41706</v>
      </c>
      <c r="I1855">
        <v>33</v>
      </c>
      <c r="J1855">
        <v>173</v>
      </c>
      <c r="K1855">
        <v>26</v>
      </c>
      <c r="L1855">
        <v>255</v>
      </c>
      <c r="M1855">
        <v>35</v>
      </c>
      <c r="N1855">
        <v>71</v>
      </c>
      <c r="O1855">
        <v>81</v>
      </c>
      <c r="P1855">
        <f>IF(Table13[[#This Row],[MntWines]] = 0,"",Table13[[#This Row],[MntWines]])</f>
        <v>173</v>
      </c>
      <c r="Q1855">
        <f>IF(Table13[[#This Row],[MntFruits]] = 0, "",Table13[[#This Row],[MntFruits]])</f>
        <v>26</v>
      </c>
      <c r="R1855">
        <f>IF(Table13[[#This Row],[MntMeatProducts]] = 0, "",Table13[[#This Row],[MntMeatProducts]])</f>
        <v>255</v>
      </c>
      <c r="S1855">
        <f>IF(Table13[[#This Row],[MntFishProducts]] = 0, "",Table13[[#This Row],[MntFishProducts]])</f>
        <v>35</v>
      </c>
      <c r="T1855">
        <f>IF(Table13[[#This Row],[MntSweetProducts]] = 0, "",Table13[[#This Row],[MntSweetProducts]])</f>
        <v>71</v>
      </c>
      <c r="U1855">
        <f>IF(Table13[[#This Row],[MntGoldProds]] = 0, "",Table13[[#This Row],[MntGoldProds]])</f>
        <v>81</v>
      </c>
      <c r="V1855">
        <v>1</v>
      </c>
      <c r="W1855">
        <v>4</v>
      </c>
      <c r="X1855">
        <v>4</v>
      </c>
      <c r="Y1855">
        <v>7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">
        <v>40</v>
      </c>
      <c r="AI1855" s="13">
        <f>SUM(Table13[[#This Row],[MntWines]:[MntGoldProds]])</f>
        <v>641</v>
      </c>
      <c r="AJ1855" s="13">
        <f>AVERAGE(Table13[[#This Row],[MntWines]:[MntGoldProds]])</f>
        <v>106.83333333333333</v>
      </c>
      <c r="AK1855">
        <f>IF(Table13[[#This Row],[Total Number of Purchases]]=0,0,Table13[[#This Row],[Total Spend]]/Table13[[#This Row],[Total Number of Purchases]])</f>
        <v>40.0625</v>
      </c>
      <c r="AM1855">
        <f>SUM(Table13[[#This Row],[NumDealsPurchases]:[NumStorePurchases]])</f>
        <v>16</v>
      </c>
      <c r="AN1855" s="14">
        <f>Snapshot_Date-Table13[[#This Row],[Dt_Customer]]</f>
        <v>210</v>
      </c>
      <c r="AP1855" s="13">
        <f>Table13[[#This Row],[NumDealsPurchases]]/Table13[[#This Row],[Total Number of Purchases]]*100</f>
        <v>6.25</v>
      </c>
      <c r="AQ1855">
        <f>6-ROUNDUP(_xlfn.PERCENTRANK.INC(Table13[Recency],Table13[[#This Row],[Recency]])*5, 0)</f>
        <v>4</v>
      </c>
      <c r="AR1855">
        <f>ROUNDUP(_xlfn.PERCENTRANK.INC(Table13[Total Number of Purchases],Table13[[#This Row],[Total Number of Purchases]])*5,0)</f>
        <v>3</v>
      </c>
      <c r="AS1855">
        <f>ROUNDUP(_xlfn.PERCENTRANK.INC(Table13[Total Spend],Table13[[#This Row],[Total Spend]])*5,0)</f>
        <v>4</v>
      </c>
      <c r="AT1855" t="str">
        <f>Table13[[#This Row],[Recency Score]]&amp;Table13[[#This Row],[Frequency Score]]&amp;Table13[[#This Row],[Monetary Score]]</f>
        <v>434</v>
      </c>
      <c r="AU1855" t="str">
        <f t="shared" si="28"/>
        <v>Potential Loyalists</v>
      </c>
      <c r="AW1855" s="13">
        <f>DATEDIF(Table13[[#This Row],[Dt_Customer]], Snapshot_Date, "d")</f>
        <v>210</v>
      </c>
      <c r="AX1855" s="13">
        <f>Table13[[#This Row],[CL if today]]/365</f>
        <v>0.57534246575342463</v>
      </c>
      <c r="AY1855">
        <f>Table13[[#This Row],[Total Number of Purchases]]/Table13[[#This Row],[Corrected CL]]</f>
        <v>27.80952380952381</v>
      </c>
      <c r="AZ1855">
        <f>Table13[[#This Row],[Average Order Value (AOV)]]*Table13[[#This Row],[Freq per Year]]</f>
        <v>1114.1190476190477</v>
      </c>
      <c r="BA1855">
        <f>Table13[[#This Row],[Total Spend]]/Table13[[#This Row],[Corrected CL]]</f>
        <v>1114.1190476190477</v>
      </c>
      <c r="BB1855">
        <v>67.785714285714292</v>
      </c>
      <c r="BC1855" s="1">
        <f>Table13[[#This Row],[Dt_Customer]]+Table13[[#This Row],[Recency]]</f>
        <v>41739</v>
      </c>
      <c r="BD1855" s="16" t="str">
        <f>IF(COUNTIF(A:A, A1855) &gt; 1, "Duplicate", "Unique")</f>
        <v>Unique</v>
      </c>
    </row>
    <row r="1856" spans="1:56" x14ac:dyDescent="0.3">
      <c r="A1856">
        <v>5823</v>
      </c>
      <c r="B1856">
        <v>1970</v>
      </c>
      <c r="C1856" t="s">
        <v>37</v>
      </c>
      <c r="D1856" t="s">
        <v>31</v>
      </c>
      <c r="E1856">
        <v>32303</v>
      </c>
      <c r="F1856">
        <v>0</v>
      </c>
      <c r="G1856">
        <v>1</v>
      </c>
      <c r="H1856" s="1">
        <v>41706</v>
      </c>
      <c r="I1856">
        <v>63</v>
      </c>
      <c r="J1856">
        <v>35</v>
      </c>
      <c r="K1856">
        <v>0</v>
      </c>
      <c r="L1856">
        <v>2</v>
      </c>
      <c r="M1856">
        <v>0</v>
      </c>
      <c r="N1856">
        <v>0</v>
      </c>
      <c r="O1856">
        <v>2</v>
      </c>
      <c r="P1856">
        <f>IF(Table13[[#This Row],[MntWines]] = 0,"",Table13[[#This Row],[MntWines]])</f>
        <v>35</v>
      </c>
      <c r="Q1856" t="str">
        <f>IF(Table13[[#This Row],[MntFruits]] = 0, "",Table13[[#This Row],[MntFruits]])</f>
        <v/>
      </c>
      <c r="R1856">
        <f>IF(Table13[[#This Row],[MntMeatProducts]] = 0, "",Table13[[#This Row],[MntMeatProducts]])</f>
        <v>2</v>
      </c>
      <c r="S1856" t="str">
        <f>IF(Table13[[#This Row],[MntFishProducts]] = 0, "",Table13[[#This Row],[MntFishProducts]])</f>
        <v/>
      </c>
      <c r="T1856" t="str">
        <f>IF(Table13[[#This Row],[MntSweetProducts]] = 0, "",Table13[[#This Row],[MntSweetProducts]])</f>
        <v/>
      </c>
      <c r="U1856">
        <f>IF(Table13[[#This Row],[MntGoldProds]] = 0, "",Table13[[#This Row],[MntGoldProds]])</f>
        <v>2</v>
      </c>
      <c r="V1856">
        <v>2</v>
      </c>
      <c r="W1856">
        <v>1</v>
      </c>
      <c r="X1856">
        <v>0</v>
      </c>
      <c r="Y1856">
        <v>4</v>
      </c>
      <c r="Z1856">
        <v>5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40</v>
      </c>
      <c r="AI1856" s="13">
        <f>SUM(Table13[[#This Row],[MntWines]:[MntGoldProds]])</f>
        <v>39</v>
      </c>
      <c r="AJ1856" s="13">
        <f>AVERAGE(Table13[[#This Row],[MntWines]:[MntGoldProds]])</f>
        <v>6.5</v>
      </c>
      <c r="AK1856">
        <f>IF(Table13[[#This Row],[Total Number of Purchases]]=0,0,Table13[[#This Row],[Total Spend]]/Table13[[#This Row],[Total Number of Purchases]])</f>
        <v>5.5714285714285712</v>
      </c>
      <c r="AM1856">
        <f>SUM(Table13[[#This Row],[NumDealsPurchases]:[NumStorePurchases]])</f>
        <v>7</v>
      </c>
      <c r="AN1856" s="14">
        <f>Snapshot_Date-Table13[[#This Row],[Dt_Customer]]</f>
        <v>210</v>
      </c>
      <c r="AP1856" s="13">
        <f>Table13[[#This Row],[NumDealsPurchases]]/Table13[[#This Row],[Total Number of Purchases]]*100</f>
        <v>28.571428571428569</v>
      </c>
      <c r="AQ1856">
        <f>6-ROUNDUP(_xlfn.PERCENTRANK.INC(Table13[Recency],Table13[[#This Row],[Recency]])*5, 0)</f>
        <v>2</v>
      </c>
      <c r="AR1856">
        <f>ROUNDUP(_xlfn.PERCENTRANK.INC(Table13[Total Number of Purchases],Table13[[#This Row],[Total Number of Purchases]])*5,0)</f>
        <v>1</v>
      </c>
      <c r="AS1856">
        <f>ROUNDUP(_xlfn.PERCENTRANK.INC(Table13[Total Spend],Table13[[#This Row],[Total Spend]])*5,0)</f>
        <v>1</v>
      </c>
      <c r="AT1856" t="str">
        <f>Table13[[#This Row],[Recency Score]]&amp;Table13[[#This Row],[Frequency Score]]&amp;Table13[[#This Row],[Monetary Score]]</f>
        <v>211</v>
      </c>
      <c r="AU1856" t="str">
        <f t="shared" si="28"/>
        <v>About to Sleep</v>
      </c>
      <c r="AW1856" s="13">
        <f>DATEDIF(Table13[[#This Row],[Dt_Customer]], Snapshot_Date, "d")</f>
        <v>210</v>
      </c>
      <c r="AX1856" s="13">
        <f>Table13[[#This Row],[CL if today]]/365</f>
        <v>0.57534246575342463</v>
      </c>
      <c r="AY1856">
        <f>Table13[[#This Row],[Total Number of Purchases]]/Table13[[#This Row],[Corrected CL]]</f>
        <v>12.166666666666668</v>
      </c>
      <c r="AZ1856">
        <f>Table13[[#This Row],[Average Order Value (AOV)]]*Table13[[#This Row],[Freq per Year]]</f>
        <v>67.785714285714292</v>
      </c>
      <c r="BA1856">
        <f>Table13[[#This Row],[Total Spend]]/Table13[[#This Row],[Corrected CL]]</f>
        <v>67.785714285714292</v>
      </c>
      <c r="BB1856">
        <v>71.261904761904759</v>
      </c>
      <c r="BC1856" s="1">
        <f>Table13[[#This Row],[Dt_Customer]]+Table13[[#This Row],[Recency]]</f>
        <v>41769</v>
      </c>
      <c r="BD1856" s="16" t="str">
        <f>IF(COUNTIF(A:A, A1856) &gt; 1, "Duplicate", "Unique")</f>
        <v>Unique</v>
      </c>
    </row>
    <row r="1857" spans="1:56" x14ac:dyDescent="0.3">
      <c r="A1857">
        <v>1834</v>
      </c>
      <c r="B1857">
        <v>1978</v>
      </c>
      <c r="C1857" t="s">
        <v>41</v>
      </c>
      <c r="D1857" t="s">
        <v>31</v>
      </c>
      <c r="E1857">
        <v>35544</v>
      </c>
      <c r="F1857">
        <v>1</v>
      </c>
      <c r="G1857">
        <v>0</v>
      </c>
      <c r="H1857" s="1">
        <v>41706</v>
      </c>
      <c r="I1857">
        <v>77</v>
      </c>
      <c r="J1857">
        <v>30</v>
      </c>
      <c r="K1857">
        <v>5</v>
      </c>
      <c r="L1857">
        <v>23</v>
      </c>
      <c r="M1857">
        <v>4</v>
      </c>
      <c r="N1857">
        <v>1</v>
      </c>
      <c r="O1857">
        <v>4</v>
      </c>
      <c r="P1857">
        <f>IF(Table13[[#This Row],[MntWines]] = 0,"",Table13[[#This Row],[MntWines]])</f>
        <v>30</v>
      </c>
      <c r="Q1857">
        <f>IF(Table13[[#This Row],[MntFruits]] = 0, "",Table13[[#This Row],[MntFruits]])</f>
        <v>5</v>
      </c>
      <c r="R1857">
        <f>IF(Table13[[#This Row],[MntMeatProducts]] = 0, "",Table13[[#This Row],[MntMeatProducts]])</f>
        <v>23</v>
      </c>
      <c r="S1857">
        <f>IF(Table13[[#This Row],[MntFishProducts]] = 0, "",Table13[[#This Row],[MntFishProducts]])</f>
        <v>4</v>
      </c>
      <c r="T1857">
        <f>IF(Table13[[#This Row],[MntSweetProducts]] = 0, "",Table13[[#This Row],[MntSweetProducts]])</f>
        <v>1</v>
      </c>
      <c r="U1857">
        <f>IF(Table13[[#This Row],[MntGoldProds]] = 0, "",Table13[[#This Row],[MntGoldProds]])</f>
        <v>4</v>
      </c>
      <c r="V1857">
        <v>1</v>
      </c>
      <c r="W1857">
        <v>2</v>
      </c>
      <c r="X1857">
        <v>0</v>
      </c>
      <c r="Y1857">
        <v>3</v>
      </c>
      <c r="Z1857">
        <v>7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 t="s">
        <v>43</v>
      </c>
      <c r="AI1857" s="13">
        <f>SUM(Table13[[#This Row],[MntWines]:[MntGoldProds]])</f>
        <v>67</v>
      </c>
      <c r="AJ1857" s="13">
        <f>AVERAGE(Table13[[#This Row],[MntWines]:[MntGoldProds]])</f>
        <v>11.166666666666666</v>
      </c>
      <c r="AK1857">
        <f>IF(Table13[[#This Row],[Total Number of Purchases]]=0,0,Table13[[#This Row],[Total Spend]]/Table13[[#This Row],[Total Number of Purchases]])</f>
        <v>11.166666666666666</v>
      </c>
      <c r="AM1857">
        <f>SUM(Table13[[#This Row],[NumDealsPurchases]:[NumStorePurchases]])</f>
        <v>6</v>
      </c>
      <c r="AN1857" s="14">
        <f>Snapshot_Date-Table13[[#This Row],[Dt_Customer]]</f>
        <v>210</v>
      </c>
      <c r="AP1857" s="13">
        <f>Table13[[#This Row],[NumDealsPurchases]]/Table13[[#This Row],[Total Number of Purchases]]*100</f>
        <v>16.666666666666664</v>
      </c>
      <c r="AQ1857">
        <f>6-ROUNDUP(_xlfn.PERCENTRANK.INC(Table13[Recency],Table13[[#This Row],[Recency]])*5, 0)</f>
        <v>2</v>
      </c>
      <c r="AR1857">
        <f>ROUNDUP(_xlfn.PERCENTRANK.INC(Table13[Total Number of Purchases],Table13[[#This Row],[Total Number of Purchases]])*5,0)</f>
        <v>1</v>
      </c>
      <c r="AS1857">
        <f>ROUNDUP(_xlfn.PERCENTRANK.INC(Table13[Total Spend],Table13[[#This Row],[Total Spend]])*5,0)</f>
        <v>2</v>
      </c>
      <c r="AT1857" t="str">
        <f>Table13[[#This Row],[Recency Score]]&amp;Table13[[#This Row],[Frequency Score]]&amp;Table13[[#This Row],[Monetary Score]]</f>
        <v>212</v>
      </c>
      <c r="AU1857" t="str">
        <f t="shared" si="28"/>
        <v>About to Sleep</v>
      </c>
      <c r="AW1857" s="13">
        <f>DATEDIF(Table13[[#This Row],[Dt_Customer]], Snapshot_Date, "d")</f>
        <v>210</v>
      </c>
      <c r="AX1857" s="13">
        <f>Table13[[#This Row],[CL if today]]/365</f>
        <v>0.57534246575342463</v>
      </c>
      <c r="AY1857">
        <f>Table13[[#This Row],[Total Number of Purchases]]/Table13[[#This Row],[Corrected CL]]</f>
        <v>10.428571428571429</v>
      </c>
      <c r="AZ1857">
        <f>Table13[[#This Row],[Average Order Value (AOV)]]*Table13[[#This Row],[Freq per Year]]</f>
        <v>116.45238095238095</v>
      </c>
      <c r="BA1857">
        <f>Table13[[#This Row],[Total Spend]]/Table13[[#This Row],[Corrected CL]]</f>
        <v>116.45238095238096</v>
      </c>
      <c r="BB1857">
        <v>174.71563981042655</v>
      </c>
      <c r="BC1857" s="1">
        <f>Table13[[#This Row],[Dt_Customer]]+Table13[[#This Row],[Recency]]</f>
        <v>41783</v>
      </c>
      <c r="BD1857" s="16" t="str">
        <f>IF(COUNTIF(A:A, A1857) &gt; 1, "Duplicate", "Unique")</f>
        <v>Unique</v>
      </c>
    </row>
    <row r="1858" spans="1:56" x14ac:dyDescent="0.3">
      <c r="A1858">
        <v>8541</v>
      </c>
      <c r="B1858">
        <v>1990</v>
      </c>
      <c r="C1858" t="s">
        <v>38</v>
      </c>
      <c r="D1858" t="s">
        <v>33</v>
      </c>
      <c r="E1858">
        <v>24683</v>
      </c>
      <c r="F1858">
        <v>1</v>
      </c>
      <c r="G1858">
        <v>0</v>
      </c>
      <c r="H1858" s="1">
        <v>41706</v>
      </c>
      <c r="I1858">
        <v>98</v>
      </c>
      <c r="J1858">
        <v>8</v>
      </c>
      <c r="K1858">
        <v>4</v>
      </c>
      <c r="L1858">
        <v>10</v>
      </c>
      <c r="M1858">
        <v>6</v>
      </c>
      <c r="N1858">
        <v>7</v>
      </c>
      <c r="O1858">
        <v>6</v>
      </c>
      <c r="P1858">
        <f>IF(Table13[[#This Row],[MntWines]] = 0,"",Table13[[#This Row],[MntWines]])</f>
        <v>8</v>
      </c>
      <c r="Q1858">
        <f>IF(Table13[[#This Row],[MntFruits]] = 0, "",Table13[[#This Row],[MntFruits]])</f>
        <v>4</v>
      </c>
      <c r="R1858">
        <f>IF(Table13[[#This Row],[MntMeatProducts]] = 0, "",Table13[[#This Row],[MntMeatProducts]])</f>
        <v>10</v>
      </c>
      <c r="S1858">
        <f>IF(Table13[[#This Row],[MntFishProducts]] = 0, "",Table13[[#This Row],[MntFishProducts]])</f>
        <v>6</v>
      </c>
      <c r="T1858">
        <f>IF(Table13[[#This Row],[MntSweetProducts]] = 0, "",Table13[[#This Row],[MntSweetProducts]])</f>
        <v>7</v>
      </c>
      <c r="U1858">
        <f>IF(Table13[[#This Row],[MntGoldProds]] = 0, "",Table13[[#This Row],[MntGoldProds]])</f>
        <v>6</v>
      </c>
      <c r="V1858">
        <v>2</v>
      </c>
      <c r="W1858">
        <v>2</v>
      </c>
      <c r="X1858">
        <v>0</v>
      </c>
      <c r="Y1858">
        <v>4</v>
      </c>
      <c r="Z1858">
        <v>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30</v>
      </c>
      <c r="AI1858" s="13">
        <f>SUM(Table13[[#This Row],[MntWines]:[MntGoldProds]])</f>
        <v>41</v>
      </c>
      <c r="AJ1858" s="13">
        <f>AVERAGE(Table13[[#This Row],[MntWines]:[MntGoldProds]])</f>
        <v>6.833333333333333</v>
      </c>
      <c r="AK1858">
        <f>IF(Table13[[#This Row],[Total Number of Purchases]]=0,0,Table13[[#This Row],[Total Spend]]/Table13[[#This Row],[Total Number of Purchases]])</f>
        <v>5.125</v>
      </c>
      <c r="AM1858">
        <f>SUM(Table13[[#This Row],[NumDealsPurchases]:[NumStorePurchases]])</f>
        <v>8</v>
      </c>
      <c r="AN1858" s="14">
        <f>Snapshot_Date-Table13[[#This Row],[Dt_Customer]]</f>
        <v>210</v>
      </c>
      <c r="AP1858" s="13">
        <f>Table13[[#This Row],[NumDealsPurchases]]/Table13[[#This Row],[Total Number of Purchases]]*100</f>
        <v>25</v>
      </c>
      <c r="AQ1858">
        <f>6-ROUNDUP(_xlfn.PERCENTRANK.INC(Table13[Recency],Table13[[#This Row],[Recency]])*5, 0)</f>
        <v>1</v>
      </c>
      <c r="AR1858">
        <f>ROUNDUP(_xlfn.PERCENTRANK.INC(Table13[Total Number of Purchases],Table13[[#This Row],[Total Number of Purchases]])*5,0)</f>
        <v>2</v>
      </c>
      <c r="AS1858">
        <f>ROUNDUP(_xlfn.PERCENTRANK.INC(Table13[Total Spend],Table13[[#This Row],[Total Spend]])*5,0)</f>
        <v>1</v>
      </c>
      <c r="AT1858" t="str">
        <f>Table13[[#This Row],[Recency Score]]&amp;Table13[[#This Row],[Frequency Score]]&amp;Table13[[#This Row],[Monetary Score]]</f>
        <v>121</v>
      </c>
      <c r="AU1858" t="str">
        <f t="shared" ref="AU1858:AU1921" si="29">IF(AT1858="555","Champions",
IF(AND(LEFT(AT1858,1)="5", MID(AT1858,2,1)&gt;="3"),"Loyal Customers",
IF(MID(AT1858,2,1)="5","Frequent Buyers",
IF(RIGHT(AT1858,1)="5","Big Spenders",
IF(LEFT(AT1858,1)="4","Potential Loyalists",
IF(LEFT(AT1858,1)="3","Needs Attention",
IF(LEFT(AT1858,1)="2","About to Sleep",
IF(LEFT(AT1858,1)="1","Lost",
IF(LEFT(AT1858,1)&lt;="2","At Risk","Others")))))))))</f>
        <v>Lost</v>
      </c>
      <c r="AW1858" s="13">
        <f>DATEDIF(Table13[[#This Row],[Dt_Customer]], Snapshot_Date, "d")</f>
        <v>210</v>
      </c>
      <c r="AX1858" s="13">
        <f>Table13[[#This Row],[CL if today]]/365</f>
        <v>0.57534246575342463</v>
      </c>
      <c r="AY1858">
        <f>Table13[[#This Row],[Total Number of Purchases]]/Table13[[#This Row],[Corrected CL]]</f>
        <v>13.904761904761905</v>
      </c>
      <c r="AZ1858">
        <f>Table13[[#This Row],[Average Order Value (AOV)]]*Table13[[#This Row],[Freq per Year]]</f>
        <v>71.261904761904759</v>
      </c>
      <c r="BA1858">
        <f>Table13[[#This Row],[Total Spend]]/Table13[[#This Row],[Corrected CL]]</f>
        <v>71.261904761904759</v>
      </c>
      <c r="BB1858">
        <v>795.73459715639819</v>
      </c>
      <c r="BC1858" s="1">
        <f>Table13[[#This Row],[Dt_Customer]]+Table13[[#This Row],[Recency]]</f>
        <v>41804</v>
      </c>
      <c r="BD1858" s="16" t="str">
        <f>IF(COUNTIF(A:A, A1858) &gt; 1, "Duplicate", "Unique")</f>
        <v>Unique</v>
      </c>
    </row>
    <row r="1859" spans="1:56" x14ac:dyDescent="0.3">
      <c r="A1859">
        <v>4480</v>
      </c>
      <c r="B1859">
        <v>1973</v>
      </c>
      <c r="C1859" t="s">
        <v>41</v>
      </c>
      <c r="D1859" t="s">
        <v>33</v>
      </c>
      <c r="E1859">
        <v>60432</v>
      </c>
      <c r="F1859">
        <v>0</v>
      </c>
      <c r="G1859">
        <v>1</v>
      </c>
      <c r="H1859" s="1">
        <v>41707</v>
      </c>
      <c r="I1859">
        <v>61</v>
      </c>
      <c r="J1859">
        <v>365</v>
      </c>
      <c r="K1859">
        <v>3</v>
      </c>
      <c r="L1859">
        <v>15</v>
      </c>
      <c r="M1859">
        <v>4</v>
      </c>
      <c r="N1859">
        <v>3</v>
      </c>
      <c r="O1859">
        <v>11</v>
      </c>
      <c r="P1859">
        <f>IF(Table13[[#This Row],[MntWines]] = 0,"",Table13[[#This Row],[MntWines]])</f>
        <v>365</v>
      </c>
      <c r="Q1859">
        <f>IF(Table13[[#This Row],[MntFruits]] = 0, "",Table13[[#This Row],[MntFruits]])</f>
        <v>3</v>
      </c>
      <c r="R1859">
        <f>IF(Table13[[#This Row],[MntMeatProducts]] = 0, "",Table13[[#This Row],[MntMeatProducts]])</f>
        <v>15</v>
      </c>
      <c r="S1859">
        <f>IF(Table13[[#This Row],[MntFishProducts]] = 0, "",Table13[[#This Row],[MntFishProducts]])</f>
        <v>4</v>
      </c>
      <c r="T1859">
        <f>IF(Table13[[#This Row],[MntSweetProducts]] = 0, "",Table13[[#This Row],[MntSweetProducts]])</f>
        <v>3</v>
      </c>
      <c r="U1859">
        <f>IF(Table13[[#This Row],[MntGoldProds]] = 0, "",Table13[[#This Row],[MntGoldProds]])</f>
        <v>11</v>
      </c>
      <c r="V1859">
        <v>5</v>
      </c>
      <c r="W1859">
        <v>7</v>
      </c>
      <c r="X1859">
        <v>2</v>
      </c>
      <c r="Y1859">
        <v>5</v>
      </c>
      <c r="Z1859">
        <v>6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 t="s">
        <v>43</v>
      </c>
      <c r="AI1859" s="13">
        <f>SUM(Table13[[#This Row],[MntWines]:[MntGoldProds]])</f>
        <v>401</v>
      </c>
      <c r="AJ1859" s="13">
        <f>AVERAGE(Table13[[#This Row],[MntWines]:[MntGoldProds]])</f>
        <v>66.833333333333329</v>
      </c>
      <c r="AK1859">
        <f>IF(Table13[[#This Row],[Total Number of Purchases]]=0,0,Table13[[#This Row],[Total Spend]]/Table13[[#This Row],[Total Number of Purchases]])</f>
        <v>21.105263157894736</v>
      </c>
      <c r="AM1859">
        <f>SUM(Table13[[#This Row],[NumDealsPurchases]:[NumStorePurchases]])</f>
        <v>19</v>
      </c>
      <c r="AN1859" s="14">
        <f>Snapshot_Date-Table13[[#This Row],[Dt_Customer]]</f>
        <v>209</v>
      </c>
      <c r="AP1859" s="13">
        <f>Table13[[#This Row],[NumDealsPurchases]]/Table13[[#This Row],[Total Number of Purchases]]*100</f>
        <v>26.315789473684209</v>
      </c>
      <c r="AQ1859">
        <f>6-ROUNDUP(_xlfn.PERCENTRANK.INC(Table13[Recency],Table13[[#This Row],[Recency]])*5, 0)</f>
        <v>2</v>
      </c>
      <c r="AR1859">
        <f>ROUNDUP(_xlfn.PERCENTRANK.INC(Table13[Total Number of Purchases],Table13[[#This Row],[Total Number of Purchases]])*5,0)</f>
        <v>4</v>
      </c>
      <c r="AS1859">
        <f>ROUNDUP(_xlfn.PERCENTRANK.INC(Table13[Total Spend],Table13[[#This Row],[Total Spend]])*5,0)</f>
        <v>3</v>
      </c>
      <c r="AT1859" t="str">
        <f>Table13[[#This Row],[Recency Score]]&amp;Table13[[#This Row],[Frequency Score]]&amp;Table13[[#This Row],[Monetary Score]]</f>
        <v>243</v>
      </c>
      <c r="AU1859" t="str">
        <f t="shared" si="29"/>
        <v>About to Sleep</v>
      </c>
      <c r="AW1859" s="13">
        <f>DATEDIF(Table13[[#This Row],[Dt_Customer]], Snapshot_Date, "d")</f>
        <v>209</v>
      </c>
      <c r="AX1859" s="13">
        <f>Table13[[#This Row],[CL if today]]/365</f>
        <v>0.57260273972602738</v>
      </c>
      <c r="AY1859">
        <f>Table13[[#This Row],[Total Number of Purchases]]/Table13[[#This Row],[Corrected CL]]</f>
        <v>33.18181818181818</v>
      </c>
      <c r="AZ1859">
        <f>Table13[[#This Row],[Average Order Value (AOV)]]*Table13[[#This Row],[Freq per Year]]</f>
        <v>700.31100478468898</v>
      </c>
      <c r="BA1859">
        <f>Table13[[#This Row],[Total Spend]]/Table13[[#This Row],[Corrected CL]]</f>
        <v>700.31100478468898</v>
      </c>
      <c r="BB1859">
        <v>46.928571428571431</v>
      </c>
      <c r="BC1859" s="1">
        <f>Table13[[#This Row],[Dt_Customer]]+Table13[[#This Row],[Recency]]</f>
        <v>41768</v>
      </c>
      <c r="BD1859" s="16" t="str">
        <f>IF(COUNTIF(A:A, A1859) &gt; 1, "Duplicate", "Unique")</f>
        <v>Unique</v>
      </c>
    </row>
    <row r="1860" spans="1:56" x14ac:dyDescent="0.3">
      <c r="A1860">
        <v>10548</v>
      </c>
      <c r="B1860">
        <v>1995</v>
      </c>
      <c r="C1860" t="s">
        <v>28</v>
      </c>
      <c r="D1860" t="s">
        <v>31</v>
      </c>
      <c r="E1860">
        <v>71163</v>
      </c>
      <c r="F1860">
        <v>0</v>
      </c>
      <c r="G1860">
        <v>0</v>
      </c>
      <c r="H1860" s="1">
        <v>41707</v>
      </c>
      <c r="I1860">
        <v>30</v>
      </c>
      <c r="J1860">
        <v>283</v>
      </c>
      <c r="K1860">
        <v>17</v>
      </c>
      <c r="L1860">
        <v>372</v>
      </c>
      <c r="M1860">
        <v>138</v>
      </c>
      <c r="N1860">
        <v>106</v>
      </c>
      <c r="O1860">
        <v>44</v>
      </c>
      <c r="P1860">
        <f>IF(Table13[[#This Row],[MntWines]] = 0,"",Table13[[#This Row],[MntWines]])</f>
        <v>283</v>
      </c>
      <c r="Q1860">
        <f>IF(Table13[[#This Row],[MntFruits]] = 0, "",Table13[[#This Row],[MntFruits]])</f>
        <v>17</v>
      </c>
      <c r="R1860">
        <f>IF(Table13[[#This Row],[MntMeatProducts]] = 0, "",Table13[[#This Row],[MntMeatProducts]])</f>
        <v>372</v>
      </c>
      <c r="S1860">
        <f>IF(Table13[[#This Row],[MntFishProducts]] = 0, "",Table13[[#This Row],[MntFishProducts]])</f>
        <v>138</v>
      </c>
      <c r="T1860">
        <f>IF(Table13[[#This Row],[MntSweetProducts]] = 0, "",Table13[[#This Row],[MntSweetProducts]])</f>
        <v>106</v>
      </c>
      <c r="U1860">
        <f>IF(Table13[[#This Row],[MntGoldProds]] = 0, "",Table13[[#This Row],[MntGoldProds]])</f>
        <v>44</v>
      </c>
      <c r="V1860">
        <v>1</v>
      </c>
      <c r="W1860">
        <v>3</v>
      </c>
      <c r="X1860">
        <v>8</v>
      </c>
      <c r="Y1860">
        <v>12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 t="s">
        <v>39</v>
      </c>
      <c r="AI1860" s="13">
        <f>SUM(Table13[[#This Row],[MntWines]:[MntGoldProds]])</f>
        <v>960</v>
      </c>
      <c r="AJ1860" s="13">
        <f>AVERAGE(Table13[[#This Row],[MntWines]:[MntGoldProds]])</f>
        <v>160</v>
      </c>
      <c r="AK1860">
        <f>IF(Table13[[#This Row],[Total Number of Purchases]]=0,0,Table13[[#This Row],[Total Spend]]/Table13[[#This Row],[Total Number of Purchases]])</f>
        <v>40</v>
      </c>
      <c r="AM1860">
        <f>SUM(Table13[[#This Row],[NumDealsPurchases]:[NumStorePurchases]])</f>
        <v>24</v>
      </c>
      <c r="AN1860" s="14">
        <f>Snapshot_Date-Table13[[#This Row],[Dt_Customer]]</f>
        <v>209</v>
      </c>
      <c r="AP1860" s="13">
        <f>Table13[[#This Row],[NumDealsPurchases]]/Table13[[#This Row],[Total Number of Purchases]]*100</f>
        <v>4.1666666666666661</v>
      </c>
      <c r="AQ1860">
        <f>6-ROUNDUP(_xlfn.PERCENTRANK.INC(Table13[Recency],Table13[[#This Row],[Recency]])*5, 0)</f>
        <v>4</v>
      </c>
      <c r="AR1860">
        <f>ROUNDUP(_xlfn.PERCENTRANK.INC(Table13[Total Number of Purchases],Table13[[#This Row],[Total Number of Purchases]])*5,0)</f>
        <v>5</v>
      </c>
      <c r="AS1860">
        <f>ROUNDUP(_xlfn.PERCENTRANK.INC(Table13[Total Spend],Table13[[#This Row],[Total Spend]])*5,0)</f>
        <v>4</v>
      </c>
      <c r="AT1860" t="str">
        <f>Table13[[#This Row],[Recency Score]]&amp;Table13[[#This Row],[Frequency Score]]&amp;Table13[[#This Row],[Monetary Score]]</f>
        <v>454</v>
      </c>
      <c r="AU1860" t="str">
        <f t="shared" si="29"/>
        <v>Frequent Buyers</v>
      </c>
      <c r="AW1860" s="13">
        <f>DATEDIF(Table13[[#This Row],[Dt_Customer]], Snapshot_Date, "d")</f>
        <v>209</v>
      </c>
      <c r="AX1860" s="13">
        <f>Table13[[#This Row],[CL if today]]/365</f>
        <v>0.57260273972602738</v>
      </c>
      <c r="AY1860">
        <f>Table13[[#This Row],[Total Number of Purchases]]/Table13[[#This Row],[Corrected CL]]</f>
        <v>41.913875598086129</v>
      </c>
      <c r="AZ1860">
        <f>Table13[[#This Row],[Average Order Value (AOV)]]*Table13[[#This Row],[Freq per Year]]</f>
        <v>1676.5550239234451</v>
      </c>
      <c r="BA1860">
        <f>Table13[[#This Row],[Total Spend]]/Table13[[#This Row],[Corrected CL]]</f>
        <v>1676.5550239234451</v>
      </c>
      <c r="BB1860">
        <v>1114.1190476190477</v>
      </c>
      <c r="BC1860" s="1">
        <f>Table13[[#This Row],[Dt_Customer]]+Table13[[#This Row],[Recency]]</f>
        <v>41737</v>
      </c>
      <c r="BD1860" s="16" t="str">
        <f>IF(COUNTIF(A:A, A1860) &gt; 1, "Duplicate", "Unique")</f>
        <v>Unique</v>
      </c>
    </row>
    <row r="1861" spans="1:56" x14ac:dyDescent="0.3">
      <c r="A1861">
        <v>10972</v>
      </c>
      <c r="B1861">
        <v>1949</v>
      </c>
      <c r="C1861" t="s">
        <v>28</v>
      </c>
      <c r="D1861" t="s">
        <v>42</v>
      </c>
      <c r="E1861">
        <v>72298</v>
      </c>
      <c r="F1861">
        <v>0</v>
      </c>
      <c r="G1861">
        <v>0</v>
      </c>
      <c r="H1861" s="1">
        <v>41708</v>
      </c>
      <c r="I1861">
        <v>52</v>
      </c>
      <c r="J1861">
        <v>625</v>
      </c>
      <c r="K1861">
        <v>35</v>
      </c>
      <c r="L1861">
        <v>169</v>
      </c>
      <c r="M1861">
        <v>58</v>
      </c>
      <c r="N1861">
        <v>17</v>
      </c>
      <c r="O1861">
        <v>35</v>
      </c>
      <c r="P1861">
        <f>IF(Table13[[#This Row],[MntWines]] = 0,"",Table13[[#This Row],[MntWines]])</f>
        <v>625</v>
      </c>
      <c r="Q1861">
        <f>IF(Table13[[#This Row],[MntFruits]] = 0, "",Table13[[#This Row],[MntFruits]])</f>
        <v>35</v>
      </c>
      <c r="R1861">
        <f>IF(Table13[[#This Row],[MntMeatProducts]] = 0, "",Table13[[#This Row],[MntMeatProducts]])</f>
        <v>169</v>
      </c>
      <c r="S1861">
        <f>IF(Table13[[#This Row],[MntFishProducts]] = 0, "",Table13[[#This Row],[MntFishProducts]])</f>
        <v>58</v>
      </c>
      <c r="T1861">
        <f>IF(Table13[[#This Row],[MntSweetProducts]] = 0, "",Table13[[#This Row],[MntSweetProducts]])</f>
        <v>17</v>
      </c>
      <c r="U1861">
        <f>IF(Table13[[#This Row],[MntGoldProds]] = 0, "",Table13[[#This Row],[MntGoldProds]])</f>
        <v>35</v>
      </c>
      <c r="V1861">
        <v>1</v>
      </c>
      <c r="W1861">
        <v>4</v>
      </c>
      <c r="X1861">
        <v>3</v>
      </c>
      <c r="Y1861">
        <v>6</v>
      </c>
      <c r="Z1861">
        <v>1</v>
      </c>
      <c r="AA1861">
        <v>0</v>
      </c>
      <c r="AB1861">
        <v>0</v>
      </c>
      <c r="AC1861">
        <v>0</v>
      </c>
      <c r="AD1861">
        <v>1</v>
      </c>
      <c r="AE1861">
        <v>1</v>
      </c>
      <c r="AF1861">
        <v>0</v>
      </c>
      <c r="AG1861">
        <v>0</v>
      </c>
      <c r="AH1861" t="s">
        <v>30</v>
      </c>
      <c r="AI1861" s="13">
        <f>SUM(Table13[[#This Row],[MntWines]:[MntGoldProds]])</f>
        <v>939</v>
      </c>
      <c r="AJ1861" s="13">
        <f>AVERAGE(Table13[[#This Row],[MntWines]:[MntGoldProds]])</f>
        <v>156.5</v>
      </c>
      <c r="AK1861">
        <f>IF(Table13[[#This Row],[Total Number of Purchases]]=0,0,Table13[[#This Row],[Total Spend]]/Table13[[#This Row],[Total Number of Purchases]])</f>
        <v>67.071428571428569</v>
      </c>
      <c r="AM1861">
        <f>SUM(Table13[[#This Row],[NumDealsPurchases]:[NumStorePurchases]])</f>
        <v>14</v>
      </c>
      <c r="AN1861" s="14">
        <f>Snapshot_Date-Table13[[#This Row],[Dt_Customer]]</f>
        <v>208</v>
      </c>
      <c r="AP1861" s="13">
        <f>Table13[[#This Row],[NumDealsPurchases]]/Table13[[#This Row],[Total Number of Purchases]]*100</f>
        <v>7.1428571428571423</v>
      </c>
      <c r="AQ1861">
        <f>6-ROUNDUP(_xlfn.PERCENTRANK.INC(Table13[Recency],Table13[[#This Row],[Recency]])*5, 0)</f>
        <v>3</v>
      </c>
      <c r="AR1861">
        <f>ROUNDUP(_xlfn.PERCENTRANK.INC(Table13[Total Number of Purchases],Table13[[#This Row],[Total Number of Purchases]])*5,0)</f>
        <v>3</v>
      </c>
      <c r="AS1861">
        <f>ROUNDUP(_xlfn.PERCENTRANK.INC(Table13[Total Spend],Table13[[#This Row],[Total Spend]])*5,0)</f>
        <v>4</v>
      </c>
      <c r="AT1861" t="str">
        <f>Table13[[#This Row],[Recency Score]]&amp;Table13[[#This Row],[Frequency Score]]&amp;Table13[[#This Row],[Monetary Score]]</f>
        <v>334</v>
      </c>
      <c r="AU1861" t="str">
        <f t="shared" si="29"/>
        <v>Needs Attention</v>
      </c>
      <c r="AW1861" s="13">
        <f>DATEDIF(Table13[[#This Row],[Dt_Customer]], Snapshot_Date, "d")</f>
        <v>208</v>
      </c>
      <c r="AX1861" s="13">
        <f>Table13[[#This Row],[CL if today]]/365</f>
        <v>0.56986301369863013</v>
      </c>
      <c r="AY1861">
        <f>Table13[[#This Row],[Total Number of Purchases]]/Table13[[#This Row],[Corrected CL]]</f>
        <v>24.567307692307693</v>
      </c>
      <c r="AZ1861">
        <f>Table13[[#This Row],[Average Order Value (AOV)]]*Table13[[#This Row],[Freq per Year]]</f>
        <v>1647.7644230769231</v>
      </c>
      <c r="BA1861">
        <f>Table13[[#This Row],[Total Spend]]/Table13[[#This Row],[Corrected CL]]</f>
        <v>1647.7644230769231</v>
      </c>
      <c r="BB1861">
        <v>700.31100478468898</v>
      </c>
      <c r="BC1861" s="1">
        <f>Table13[[#This Row],[Dt_Customer]]+Table13[[#This Row],[Recency]]</f>
        <v>41760</v>
      </c>
      <c r="BD1861" s="16" t="str">
        <f>IF(COUNTIF(A:A, A1861) &gt; 1, "Duplicate", "Unique")</f>
        <v>Unique</v>
      </c>
    </row>
    <row r="1862" spans="1:56" x14ac:dyDescent="0.3">
      <c r="A1862">
        <v>2829</v>
      </c>
      <c r="B1862">
        <v>1955</v>
      </c>
      <c r="C1862" t="s">
        <v>28</v>
      </c>
      <c r="D1862" t="s">
        <v>33</v>
      </c>
      <c r="E1862">
        <v>65210</v>
      </c>
      <c r="F1862">
        <v>0</v>
      </c>
      <c r="G1862">
        <v>1</v>
      </c>
      <c r="H1862" s="1">
        <v>41708</v>
      </c>
      <c r="I1862">
        <v>25</v>
      </c>
      <c r="J1862">
        <v>626</v>
      </c>
      <c r="K1862">
        <v>0</v>
      </c>
      <c r="L1862">
        <v>70</v>
      </c>
      <c r="M1862">
        <v>0</v>
      </c>
      <c r="N1862">
        <v>7</v>
      </c>
      <c r="O1862">
        <v>28</v>
      </c>
      <c r="P1862">
        <f>IF(Table13[[#This Row],[MntWines]] = 0,"",Table13[[#This Row],[MntWines]])</f>
        <v>626</v>
      </c>
      <c r="Q1862" t="str">
        <f>IF(Table13[[#This Row],[MntFruits]] = 0, "",Table13[[#This Row],[MntFruits]])</f>
        <v/>
      </c>
      <c r="R1862">
        <f>IF(Table13[[#This Row],[MntMeatProducts]] = 0, "",Table13[[#This Row],[MntMeatProducts]])</f>
        <v>70</v>
      </c>
      <c r="S1862" t="str">
        <f>IF(Table13[[#This Row],[MntFishProducts]] = 0, "",Table13[[#This Row],[MntFishProducts]])</f>
        <v/>
      </c>
      <c r="T1862">
        <f>IF(Table13[[#This Row],[MntSweetProducts]] = 0, "",Table13[[#This Row],[MntSweetProducts]])</f>
        <v>7</v>
      </c>
      <c r="U1862">
        <f>IF(Table13[[#This Row],[MntGoldProds]] = 0, "",Table13[[#This Row],[MntGoldProds]])</f>
        <v>28</v>
      </c>
      <c r="V1862">
        <v>2</v>
      </c>
      <c r="W1862">
        <v>9</v>
      </c>
      <c r="X1862">
        <v>3</v>
      </c>
      <c r="Y1862">
        <v>8</v>
      </c>
      <c r="Z1862">
        <v>6</v>
      </c>
      <c r="AA1862">
        <v>1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 t="s">
        <v>32</v>
      </c>
      <c r="AI1862" s="13">
        <f>SUM(Table13[[#This Row],[MntWines]:[MntGoldProds]])</f>
        <v>731</v>
      </c>
      <c r="AJ1862" s="13">
        <f>AVERAGE(Table13[[#This Row],[MntWines]:[MntGoldProds]])</f>
        <v>121.83333333333333</v>
      </c>
      <c r="AK1862">
        <f>IF(Table13[[#This Row],[Total Number of Purchases]]=0,0,Table13[[#This Row],[Total Spend]]/Table13[[#This Row],[Total Number of Purchases]])</f>
        <v>33.227272727272727</v>
      </c>
      <c r="AM1862">
        <f>SUM(Table13[[#This Row],[NumDealsPurchases]:[NumStorePurchases]])</f>
        <v>22</v>
      </c>
      <c r="AN1862" s="14">
        <f>Snapshot_Date-Table13[[#This Row],[Dt_Customer]]</f>
        <v>208</v>
      </c>
      <c r="AP1862" s="13">
        <f>Table13[[#This Row],[NumDealsPurchases]]/Table13[[#This Row],[Total Number of Purchases]]*100</f>
        <v>9.0909090909090917</v>
      </c>
      <c r="AQ1862">
        <f>6-ROUNDUP(_xlfn.PERCENTRANK.INC(Table13[Recency],Table13[[#This Row],[Recency]])*5, 0)</f>
        <v>4</v>
      </c>
      <c r="AR1862">
        <f>ROUNDUP(_xlfn.PERCENTRANK.INC(Table13[Total Number of Purchases],Table13[[#This Row],[Total Number of Purchases]])*5,0)</f>
        <v>4</v>
      </c>
      <c r="AS1862">
        <f>ROUNDUP(_xlfn.PERCENTRANK.INC(Table13[Total Spend],Table13[[#This Row],[Total Spend]])*5,0)</f>
        <v>4</v>
      </c>
      <c r="AT1862" t="str">
        <f>Table13[[#This Row],[Recency Score]]&amp;Table13[[#This Row],[Frequency Score]]&amp;Table13[[#This Row],[Monetary Score]]</f>
        <v>444</v>
      </c>
      <c r="AU1862" t="str">
        <f t="shared" si="29"/>
        <v>Potential Loyalists</v>
      </c>
      <c r="AW1862" s="13">
        <f>DATEDIF(Table13[[#This Row],[Dt_Customer]], Snapshot_Date, "d")</f>
        <v>208</v>
      </c>
      <c r="AX1862" s="13">
        <f>Table13[[#This Row],[CL if today]]/365</f>
        <v>0.56986301369863013</v>
      </c>
      <c r="AY1862">
        <f>Table13[[#This Row],[Total Number of Purchases]]/Table13[[#This Row],[Corrected CL]]</f>
        <v>38.605769230769234</v>
      </c>
      <c r="AZ1862">
        <f>Table13[[#This Row],[Average Order Value (AOV)]]*Table13[[#This Row],[Freq per Year]]</f>
        <v>1282.7644230769231</v>
      </c>
      <c r="BA1862">
        <f>Table13[[#This Row],[Total Spend]]/Table13[[#This Row],[Corrected CL]]</f>
        <v>1282.7644230769231</v>
      </c>
      <c r="BB1862">
        <v>1647.7644230769231</v>
      </c>
      <c r="BC1862" s="1">
        <f>Table13[[#This Row],[Dt_Customer]]+Table13[[#This Row],[Recency]]</f>
        <v>41733</v>
      </c>
      <c r="BD1862" s="16" t="str">
        <f>IF(COUNTIF(A:A, A1862) &gt; 1, "Duplicate", "Unique")</f>
        <v>Unique</v>
      </c>
    </row>
    <row r="1863" spans="1:56" x14ac:dyDescent="0.3">
      <c r="A1863">
        <v>8461</v>
      </c>
      <c r="B1863">
        <v>1962</v>
      </c>
      <c r="C1863" t="s">
        <v>28</v>
      </c>
      <c r="D1863" t="s">
        <v>29</v>
      </c>
      <c r="E1863">
        <v>46102</v>
      </c>
      <c r="F1863">
        <v>2</v>
      </c>
      <c r="G1863">
        <v>1</v>
      </c>
      <c r="H1863" s="1">
        <v>41708</v>
      </c>
      <c r="I1863">
        <v>3</v>
      </c>
      <c r="J1863">
        <v>14</v>
      </c>
      <c r="K1863">
        <v>0</v>
      </c>
      <c r="L1863">
        <v>1</v>
      </c>
      <c r="M1863">
        <v>0</v>
      </c>
      <c r="N1863">
        <v>0</v>
      </c>
      <c r="O1863">
        <v>1</v>
      </c>
      <c r="P1863">
        <f>IF(Table13[[#This Row],[MntWines]] = 0,"",Table13[[#This Row],[MntWines]])</f>
        <v>14</v>
      </c>
      <c r="Q1863" t="str">
        <f>IF(Table13[[#This Row],[MntFruits]] = 0, "",Table13[[#This Row],[MntFruits]])</f>
        <v/>
      </c>
      <c r="R1863">
        <f>IF(Table13[[#This Row],[MntMeatProducts]] = 0, "",Table13[[#This Row],[MntMeatProducts]])</f>
        <v>1</v>
      </c>
      <c r="S1863" t="str">
        <f>IF(Table13[[#This Row],[MntFishProducts]] = 0, "",Table13[[#This Row],[MntFishProducts]])</f>
        <v/>
      </c>
      <c r="T1863" t="str">
        <f>IF(Table13[[#This Row],[MntSweetProducts]] = 0, "",Table13[[#This Row],[MntSweetProducts]])</f>
        <v/>
      </c>
      <c r="U1863">
        <f>IF(Table13[[#This Row],[MntGoldProds]] = 0, "",Table13[[#This Row],[MntGoldProds]])</f>
        <v>1</v>
      </c>
      <c r="V1863">
        <v>1</v>
      </c>
      <c r="W1863">
        <v>1</v>
      </c>
      <c r="X1863">
        <v>0</v>
      </c>
      <c r="Y1863">
        <v>2</v>
      </c>
      <c r="Z1863">
        <v>7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30</v>
      </c>
      <c r="AI1863" s="13">
        <f>SUM(Table13[[#This Row],[MntWines]:[MntGoldProds]])</f>
        <v>16</v>
      </c>
      <c r="AJ1863" s="13">
        <f>AVERAGE(Table13[[#This Row],[MntWines]:[MntGoldProds]])</f>
        <v>2.6666666666666665</v>
      </c>
      <c r="AK1863">
        <f>IF(Table13[[#This Row],[Total Number of Purchases]]=0,0,Table13[[#This Row],[Total Spend]]/Table13[[#This Row],[Total Number of Purchases]])</f>
        <v>4</v>
      </c>
      <c r="AM1863">
        <f>SUM(Table13[[#This Row],[NumDealsPurchases]:[NumStorePurchases]])</f>
        <v>4</v>
      </c>
      <c r="AN1863" s="14">
        <f>Snapshot_Date-Table13[[#This Row],[Dt_Customer]]</f>
        <v>208</v>
      </c>
      <c r="AP1863" s="13">
        <f>Table13[[#This Row],[NumDealsPurchases]]/Table13[[#This Row],[Total Number of Purchases]]*100</f>
        <v>25</v>
      </c>
      <c r="AQ1863">
        <f>6-ROUNDUP(_xlfn.PERCENTRANK.INC(Table13[Recency],Table13[[#This Row],[Recency]])*5, 0)</f>
        <v>5</v>
      </c>
      <c r="AR1863">
        <f>ROUNDUP(_xlfn.PERCENTRANK.INC(Table13[Total Number of Purchases],Table13[[#This Row],[Total Number of Purchases]])*5,0)</f>
        <v>1</v>
      </c>
      <c r="AS1863">
        <f>ROUNDUP(_xlfn.PERCENTRANK.INC(Table13[Total Spend],Table13[[#This Row],[Total Spend]])*5,0)</f>
        <v>1</v>
      </c>
      <c r="AT1863" t="str">
        <f>Table13[[#This Row],[Recency Score]]&amp;Table13[[#This Row],[Frequency Score]]&amp;Table13[[#This Row],[Monetary Score]]</f>
        <v>511</v>
      </c>
      <c r="AU1863" t="str">
        <f t="shared" si="29"/>
        <v>Others</v>
      </c>
      <c r="AW1863" s="13">
        <f>DATEDIF(Table13[[#This Row],[Dt_Customer]], Snapshot_Date, "d")</f>
        <v>208</v>
      </c>
      <c r="AX1863" s="13">
        <f>Table13[[#This Row],[CL if today]]/365</f>
        <v>0.56986301369863013</v>
      </c>
      <c r="AY1863">
        <f>Table13[[#This Row],[Total Number of Purchases]]/Table13[[#This Row],[Corrected CL]]</f>
        <v>7.0192307692307692</v>
      </c>
      <c r="AZ1863">
        <f>Table13[[#This Row],[Average Order Value (AOV)]]*Table13[[#This Row],[Freq per Year]]</f>
        <v>28.076923076923077</v>
      </c>
      <c r="BA1863">
        <f>Table13[[#This Row],[Total Spend]]/Table13[[#This Row],[Corrected CL]]</f>
        <v>28.076923076923077</v>
      </c>
      <c r="BB1863">
        <v>1282.7644230769231</v>
      </c>
      <c r="BC1863" s="1">
        <f>Table13[[#This Row],[Dt_Customer]]+Table13[[#This Row],[Recency]]</f>
        <v>41711</v>
      </c>
      <c r="BD1863" s="16" t="str">
        <f>IF(COUNTIF(A:A, A1863) &gt; 1, "Duplicate", "Unique")</f>
        <v>Unique</v>
      </c>
    </row>
    <row r="1864" spans="1:56" x14ac:dyDescent="0.3">
      <c r="A1864">
        <v>2186</v>
      </c>
      <c r="B1864">
        <v>1977</v>
      </c>
      <c r="C1864" t="s">
        <v>38</v>
      </c>
      <c r="D1864" t="s">
        <v>35</v>
      </c>
      <c r="E1864">
        <v>82326</v>
      </c>
      <c r="F1864">
        <v>0</v>
      </c>
      <c r="G1864">
        <v>0</v>
      </c>
      <c r="H1864" s="1">
        <v>41708</v>
      </c>
      <c r="I1864">
        <v>30</v>
      </c>
      <c r="J1864">
        <v>938</v>
      </c>
      <c r="K1864">
        <v>142</v>
      </c>
      <c r="L1864">
        <v>754</v>
      </c>
      <c r="M1864">
        <v>159</v>
      </c>
      <c r="N1864">
        <v>81</v>
      </c>
      <c r="O1864">
        <v>183</v>
      </c>
      <c r="P1864">
        <f>IF(Table13[[#This Row],[MntWines]] = 0,"",Table13[[#This Row],[MntWines]])</f>
        <v>938</v>
      </c>
      <c r="Q1864">
        <f>IF(Table13[[#This Row],[MntFruits]] = 0, "",Table13[[#This Row],[MntFruits]])</f>
        <v>142</v>
      </c>
      <c r="R1864">
        <f>IF(Table13[[#This Row],[MntMeatProducts]] = 0, "",Table13[[#This Row],[MntMeatProducts]])</f>
        <v>754</v>
      </c>
      <c r="S1864">
        <f>IF(Table13[[#This Row],[MntFishProducts]] = 0, "",Table13[[#This Row],[MntFishProducts]])</f>
        <v>159</v>
      </c>
      <c r="T1864">
        <f>IF(Table13[[#This Row],[MntSweetProducts]] = 0, "",Table13[[#This Row],[MntSweetProducts]])</f>
        <v>81</v>
      </c>
      <c r="U1864">
        <f>IF(Table13[[#This Row],[MntGoldProds]] = 0, "",Table13[[#This Row],[MntGoldProds]])</f>
        <v>183</v>
      </c>
      <c r="V1864">
        <v>1</v>
      </c>
      <c r="W1864">
        <v>5</v>
      </c>
      <c r="X1864">
        <v>10</v>
      </c>
      <c r="Y1864">
        <v>6</v>
      </c>
      <c r="Z1864">
        <v>2</v>
      </c>
      <c r="AA1864">
        <v>1</v>
      </c>
      <c r="AB1864">
        <v>0</v>
      </c>
      <c r="AC1864">
        <v>0</v>
      </c>
      <c r="AD1864">
        <v>1</v>
      </c>
      <c r="AE1864">
        <v>1</v>
      </c>
      <c r="AF1864">
        <v>1</v>
      </c>
      <c r="AG1864">
        <v>0</v>
      </c>
      <c r="AH1864" t="s">
        <v>30</v>
      </c>
      <c r="AI1864" s="13">
        <f>SUM(Table13[[#This Row],[MntWines]:[MntGoldProds]])</f>
        <v>2257</v>
      </c>
      <c r="AJ1864" s="13">
        <f>AVERAGE(Table13[[#This Row],[MntWines]:[MntGoldProds]])</f>
        <v>376.16666666666669</v>
      </c>
      <c r="AK1864">
        <f>IF(Table13[[#This Row],[Total Number of Purchases]]=0,0,Table13[[#This Row],[Total Spend]]/Table13[[#This Row],[Total Number of Purchases]])</f>
        <v>102.59090909090909</v>
      </c>
      <c r="AM1864">
        <f>SUM(Table13[[#This Row],[NumDealsPurchases]:[NumStorePurchases]])</f>
        <v>22</v>
      </c>
      <c r="AN1864" s="14">
        <f>Snapshot_Date-Table13[[#This Row],[Dt_Customer]]</f>
        <v>208</v>
      </c>
      <c r="AP1864" s="13">
        <f>Table13[[#This Row],[NumDealsPurchases]]/Table13[[#This Row],[Total Number of Purchases]]*100</f>
        <v>4.5454545454545459</v>
      </c>
      <c r="AQ1864">
        <f>6-ROUNDUP(_xlfn.PERCENTRANK.INC(Table13[Recency],Table13[[#This Row],[Recency]])*5, 0)</f>
        <v>4</v>
      </c>
      <c r="AR1864">
        <f>ROUNDUP(_xlfn.PERCENTRANK.INC(Table13[Total Number of Purchases],Table13[[#This Row],[Total Number of Purchases]])*5,0)</f>
        <v>4</v>
      </c>
      <c r="AS1864">
        <f>ROUNDUP(_xlfn.PERCENTRANK.INC(Table13[Total Spend],Table13[[#This Row],[Total Spend]])*5,0)</f>
        <v>5</v>
      </c>
      <c r="AT1864" t="str">
        <f>Table13[[#This Row],[Recency Score]]&amp;Table13[[#This Row],[Frequency Score]]&amp;Table13[[#This Row],[Monetary Score]]</f>
        <v>445</v>
      </c>
      <c r="AU1864" t="str">
        <f t="shared" si="29"/>
        <v>Big Spenders</v>
      </c>
      <c r="AW1864" s="13">
        <f>DATEDIF(Table13[[#This Row],[Dt_Customer]], Snapshot_Date, "d")</f>
        <v>208</v>
      </c>
      <c r="AX1864" s="13">
        <f>Table13[[#This Row],[CL if today]]/365</f>
        <v>0.56986301369863013</v>
      </c>
      <c r="AY1864">
        <f>Table13[[#This Row],[Total Number of Purchases]]/Table13[[#This Row],[Corrected CL]]</f>
        <v>38.605769230769234</v>
      </c>
      <c r="AZ1864">
        <f>Table13[[#This Row],[Average Order Value (AOV)]]*Table13[[#This Row],[Freq per Year]]</f>
        <v>3960.6009615384619</v>
      </c>
      <c r="BA1864">
        <f>Table13[[#This Row],[Total Spend]]/Table13[[#This Row],[Corrected CL]]</f>
        <v>3960.6009615384614</v>
      </c>
      <c r="BB1864">
        <v>1676.5550239234451</v>
      </c>
      <c r="BC1864" s="1">
        <f>Table13[[#This Row],[Dt_Customer]]+Table13[[#This Row],[Recency]]</f>
        <v>41738</v>
      </c>
      <c r="BD1864" s="16" t="str">
        <f>IF(COUNTIF(A:A, A1864) &gt; 1, "Duplicate", "Unique")</f>
        <v>Unique</v>
      </c>
    </row>
    <row r="1865" spans="1:56" x14ac:dyDescent="0.3">
      <c r="A1865">
        <v>9485</v>
      </c>
      <c r="B1865">
        <v>1986</v>
      </c>
      <c r="C1865" t="s">
        <v>37</v>
      </c>
      <c r="D1865" t="s">
        <v>33</v>
      </c>
      <c r="E1865">
        <v>45921</v>
      </c>
      <c r="F1865">
        <v>0</v>
      </c>
      <c r="G1865">
        <v>0</v>
      </c>
      <c r="H1865" s="1">
        <v>41708</v>
      </c>
      <c r="I1865">
        <v>23</v>
      </c>
      <c r="J1865">
        <v>102</v>
      </c>
      <c r="K1865">
        <v>9</v>
      </c>
      <c r="L1865">
        <v>49</v>
      </c>
      <c r="M1865">
        <v>24</v>
      </c>
      <c r="N1865">
        <v>3</v>
      </c>
      <c r="O1865">
        <v>12</v>
      </c>
      <c r="P1865">
        <f>IF(Table13[[#This Row],[MntWines]] = 0,"",Table13[[#This Row],[MntWines]])</f>
        <v>102</v>
      </c>
      <c r="Q1865">
        <f>IF(Table13[[#This Row],[MntFruits]] = 0, "",Table13[[#This Row],[MntFruits]])</f>
        <v>9</v>
      </c>
      <c r="R1865">
        <f>IF(Table13[[#This Row],[MntMeatProducts]] = 0, "",Table13[[#This Row],[MntMeatProducts]])</f>
        <v>49</v>
      </c>
      <c r="S1865">
        <f>IF(Table13[[#This Row],[MntFishProducts]] = 0, "",Table13[[#This Row],[MntFishProducts]])</f>
        <v>24</v>
      </c>
      <c r="T1865">
        <f>IF(Table13[[#This Row],[MntSweetProducts]] = 0, "",Table13[[#This Row],[MntSweetProducts]])</f>
        <v>3</v>
      </c>
      <c r="U1865">
        <f>IF(Table13[[#This Row],[MntGoldProds]] = 0, "",Table13[[#This Row],[MntGoldProds]])</f>
        <v>12</v>
      </c>
      <c r="V1865">
        <v>1</v>
      </c>
      <c r="W1865">
        <v>2</v>
      </c>
      <c r="X1865">
        <v>1</v>
      </c>
      <c r="Y1865">
        <v>6</v>
      </c>
      <c r="Z1865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43</v>
      </c>
      <c r="AI1865" s="13">
        <f>SUM(Table13[[#This Row],[MntWines]:[MntGoldProds]])</f>
        <v>199</v>
      </c>
      <c r="AJ1865" s="13">
        <f>AVERAGE(Table13[[#This Row],[MntWines]:[MntGoldProds]])</f>
        <v>33.166666666666664</v>
      </c>
      <c r="AK1865">
        <f>IF(Table13[[#This Row],[Total Number of Purchases]]=0,0,Table13[[#This Row],[Total Spend]]/Table13[[#This Row],[Total Number of Purchases]])</f>
        <v>19.899999999999999</v>
      </c>
      <c r="AM1865">
        <f>SUM(Table13[[#This Row],[NumDealsPurchases]:[NumStorePurchases]])</f>
        <v>10</v>
      </c>
      <c r="AN1865" s="14">
        <f>Snapshot_Date-Table13[[#This Row],[Dt_Customer]]</f>
        <v>208</v>
      </c>
      <c r="AP1865" s="13">
        <f>Table13[[#This Row],[NumDealsPurchases]]/Table13[[#This Row],[Total Number of Purchases]]*100</f>
        <v>10</v>
      </c>
      <c r="AQ1865">
        <f>6-ROUNDUP(_xlfn.PERCENTRANK.INC(Table13[Recency],Table13[[#This Row],[Recency]])*5, 0)</f>
        <v>4</v>
      </c>
      <c r="AR1865">
        <f>ROUNDUP(_xlfn.PERCENTRANK.INC(Table13[Total Number of Purchases],Table13[[#This Row],[Total Number of Purchases]])*5,0)</f>
        <v>2</v>
      </c>
      <c r="AS1865">
        <f>ROUNDUP(_xlfn.PERCENTRANK.INC(Table13[Total Spend],Table13[[#This Row],[Total Spend]])*5,0)</f>
        <v>3</v>
      </c>
      <c r="AT1865" t="str">
        <f>Table13[[#This Row],[Recency Score]]&amp;Table13[[#This Row],[Frequency Score]]&amp;Table13[[#This Row],[Monetary Score]]</f>
        <v>423</v>
      </c>
      <c r="AU1865" t="str">
        <f t="shared" si="29"/>
        <v>Potential Loyalists</v>
      </c>
      <c r="AW1865" s="13">
        <f>DATEDIF(Table13[[#This Row],[Dt_Customer]], Snapshot_Date, "d")</f>
        <v>208</v>
      </c>
      <c r="AX1865" s="13">
        <f>Table13[[#This Row],[CL if today]]/365</f>
        <v>0.56986301369863013</v>
      </c>
      <c r="AY1865">
        <f>Table13[[#This Row],[Total Number of Purchases]]/Table13[[#This Row],[Corrected CL]]</f>
        <v>17.548076923076923</v>
      </c>
      <c r="AZ1865">
        <f>Table13[[#This Row],[Average Order Value (AOV)]]*Table13[[#This Row],[Freq per Year]]</f>
        <v>349.20673076923077</v>
      </c>
      <c r="BA1865">
        <f>Table13[[#This Row],[Total Spend]]/Table13[[#This Row],[Corrected CL]]</f>
        <v>349.20673076923077</v>
      </c>
      <c r="BB1865">
        <v>3960.6009615384614</v>
      </c>
      <c r="BC1865" s="1">
        <f>Table13[[#This Row],[Dt_Customer]]+Table13[[#This Row],[Recency]]</f>
        <v>41731</v>
      </c>
      <c r="BD1865" s="16" t="str">
        <f>IF(COUNTIF(A:A, A1865) &gt; 1, "Duplicate", "Unique")</f>
        <v>Unique</v>
      </c>
    </row>
    <row r="1866" spans="1:56" x14ac:dyDescent="0.3">
      <c r="A1866">
        <v>231</v>
      </c>
      <c r="B1866">
        <v>1956</v>
      </c>
      <c r="C1866" t="s">
        <v>41</v>
      </c>
      <c r="D1866" t="s">
        <v>35</v>
      </c>
      <c r="E1866">
        <v>28839</v>
      </c>
      <c r="F1866">
        <v>1</v>
      </c>
      <c r="G1866">
        <v>1</v>
      </c>
      <c r="H1866" s="1">
        <v>41709</v>
      </c>
      <c r="I1866">
        <v>86</v>
      </c>
      <c r="J1866">
        <v>24</v>
      </c>
      <c r="K1866">
        <v>0</v>
      </c>
      <c r="L1866">
        <v>7</v>
      </c>
      <c r="M1866">
        <v>0</v>
      </c>
      <c r="N1866">
        <v>0</v>
      </c>
      <c r="O1866">
        <v>1</v>
      </c>
      <c r="P1866">
        <f>IF(Table13[[#This Row],[MntWines]] = 0,"",Table13[[#This Row],[MntWines]])</f>
        <v>24</v>
      </c>
      <c r="Q1866" t="str">
        <f>IF(Table13[[#This Row],[MntFruits]] = 0, "",Table13[[#This Row],[MntFruits]])</f>
        <v/>
      </c>
      <c r="R1866">
        <f>IF(Table13[[#This Row],[MntMeatProducts]] = 0, "",Table13[[#This Row],[MntMeatProducts]])</f>
        <v>7</v>
      </c>
      <c r="S1866" t="str">
        <f>IF(Table13[[#This Row],[MntFishProducts]] = 0, "",Table13[[#This Row],[MntFishProducts]])</f>
        <v/>
      </c>
      <c r="T1866" t="str">
        <f>IF(Table13[[#This Row],[MntSweetProducts]] = 0, "",Table13[[#This Row],[MntSweetProducts]])</f>
        <v/>
      </c>
      <c r="U1866">
        <f>IF(Table13[[#This Row],[MntGoldProds]] = 0, "",Table13[[#This Row],[MntGoldProds]])</f>
        <v>1</v>
      </c>
      <c r="V1866">
        <v>2</v>
      </c>
      <c r="W1866">
        <v>2</v>
      </c>
      <c r="X1866">
        <v>0</v>
      </c>
      <c r="Y1866">
        <v>3</v>
      </c>
      <c r="Z1866">
        <v>5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30</v>
      </c>
      <c r="AI1866" s="13">
        <f>SUM(Table13[[#This Row],[MntWines]:[MntGoldProds]])</f>
        <v>32</v>
      </c>
      <c r="AJ1866" s="13">
        <f>AVERAGE(Table13[[#This Row],[MntWines]:[MntGoldProds]])</f>
        <v>5.333333333333333</v>
      </c>
      <c r="AK1866">
        <f>IF(Table13[[#This Row],[Total Number of Purchases]]=0,0,Table13[[#This Row],[Total Spend]]/Table13[[#This Row],[Total Number of Purchases]])</f>
        <v>4.5714285714285712</v>
      </c>
      <c r="AM1866">
        <f>SUM(Table13[[#This Row],[NumDealsPurchases]:[NumStorePurchases]])</f>
        <v>7</v>
      </c>
      <c r="AN1866" s="14">
        <f>Snapshot_Date-Table13[[#This Row],[Dt_Customer]]</f>
        <v>207</v>
      </c>
      <c r="AP1866" s="13">
        <f>Table13[[#This Row],[NumDealsPurchases]]/Table13[[#This Row],[Total Number of Purchases]]*100</f>
        <v>28.571428571428569</v>
      </c>
      <c r="AQ1866">
        <f>6-ROUNDUP(_xlfn.PERCENTRANK.INC(Table13[Recency],Table13[[#This Row],[Recency]])*5, 0)</f>
        <v>1</v>
      </c>
      <c r="AR1866">
        <f>ROUNDUP(_xlfn.PERCENTRANK.INC(Table13[Total Number of Purchases],Table13[[#This Row],[Total Number of Purchases]])*5,0)</f>
        <v>1</v>
      </c>
      <c r="AS1866">
        <f>ROUNDUP(_xlfn.PERCENTRANK.INC(Table13[Total Spend],Table13[[#This Row],[Total Spend]])*5,0)</f>
        <v>1</v>
      </c>
      <c r="AT1866" t="str">
        <f>Table13[[#This Row],[Recency Score]]&amp;Table13[[#This Row],[Frequency Score]]&amp;Table13[[#This Row],[Monetary Score]]</f>
        <v>111</v>
      </c>
      <c r="AU1866" t="str">
        <f t="shared" si="29"/>
        <v>Lost</v>
      </c>
      <c r="AW1866" s="13">
        <f>DATEDIF(Table13[[#This Row],[Dt_Customer]], Snapshot_Date, "d")</f>
        <v>207</v>
      </c>
      <c r="AX1866" s="13">
        <f>Table13[[#This Row],[CL if today]]/365</f>
        <v>0.56712328767123288</v>
      </c>
      <c r="AY1866">
        <f>Table13[[#This Row],[Total Number of Purchases]]/Table13[[#This Row],[Corrected CL]]</f>
        <v>12.342995169082126</v>
      </c>
      <c r="AZ1866">
        <f>Table13[[#This Row],[Average Order Value (AOV)]]*Table13[[#This Row],[Freq per Year]]</f>
        <v>56.425120772946862</v>
      </c>
      <c r="BA1866">
        <f>Table13[[#This Row],[Total Spend]]/Table13[[#This Row],[Corrected CL]]</f>
        <v>56.425120772946862</v>
      </c>
      <c r="BB1866">
        <v>349.20673076923077</v>
      </c>
      <c r="BC1866" s="1">
        <f>Table13[[#This Row],[Dt_Customer]]+Table13[[#This Row],[Recency]]</f>
        <v>41795</v>
      </c>
      <c r="BD1866" s="16" t="str">
        <f>IF(COUNTIF(A:A, A1866) &gt; 1, "Duplicate", "Unique")</f>
        <v>Unique</v>
      </c>
    </row>
    <row r="1867" spans="1:56" x14ac:dyDescent="0.3">
      <c r="A1867">
        <v>2853</v>
      </c>
      <c r="B1867">
        <v>1980</v>
      </c>
      <c r="C1867" t="s">
        <v>28</v>
      </c>
      <c r="D1867" t="s">
        <v>31</v>
      </c>
      <c r="E1867">
        <v>51766</v>
      </c>
      <c r="F1867">
        <v>1</v>
      </c>
      <c r="G1867">
        <v>0</v>
      </c>
      <c r="H1867" s="1">
        <v>41709</v>
      </c>
      <c r="I1867">
        <v>74</v>
      </c>
      <c r="J1867">
        <v>60</v>
      </c>
      <c r="K1867">
        <v>51</v>
      </c>
      <c r="L1867">
        <v>87</v>
      </c>
      <c r="M1867">
        <v>6</v>
      </c>
      <c r="N1867">
        <v>20</v>
      </c>
      <c r="O1867">
        <v>51</v>
      </c>
      <c r="P1867">
        <f>IF(Table13[[#This Row],[MntWines]] = 0,"",Table13[[#This Row],[MntWines]])</f>
        <v>60</v>
      </c>
      <c r="Q1867">
        <f>IF(Table13[[#This Row],[MntFruits]] = 0, "",Table13[[#This Row],[MntFruits]])</f>
        <v>51</v>
      </c>
      <c r="R1867">
        <f>IF(Table13[[#This Row],[MntMeatProducts]] = 0, "",Table13[[#This Row],[MntMeatProducts]])</f>
        <v>87</v>
      </c>
      <c r="S1867">
        <f>IF(Table13[[#This Row],[MntFishProducts]] = 0, "",Table13[[#This Row],[MntFishProducts]])</f>
        <v>6</v>
      </c>
      <c r="T1867">
        <f>IF(Table13[[#This Row],[MntSweetProducts]] = 0, "",Table13[[#This Row],[MntSweetProducts]])</f>
        <v>20</v>
      </c>
      <c r="U1867">
        <f>IF(Table13[[#This Row],[MntGoldProds]] = 0, "",Table13[[#This Row],[MntGoldProds]])</f>
        <v>51</v>
      </c>
      <c r="V1867">
        <v>2</v>
      </c>
      <c r="W1867">
        <v>4</v>
      </c>
      <c r="X1867">
        <v>2</v>
      </c>
      <c r="Y1867">
        <v>4</v>
      </c>
      <c r="Z1867">
        <v>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32</v>
      </c>
      <c r="AI1867" s="13">
        <f>SUM(Table13[[#This Row],[MntWines]:[MntGoldProds]])</f>
        <v>275</v>
      </c>
      <c r="AJ1867" s="13">
        <f>AVERAGE(Table13[[#This Row],[MntWines]:[MntGoldProds]])</f>
        <v>45.833333333333336</v>
      </c>
      <c r="AK1867">
        <f>IF(Table13[[#This Row],[Total Number of Purchases]]=0,0,Table13[[#This Row],[Total Spend]]/Table13[[#This Row],[Total Number of Purchases]])</f>
        <v>22.916666666666668</v>
      </c>
      <c r="AM1867">
        <f>SUM(Table13[[#This Row],[NumDealsPurchases]:[NumStorePurchases]])</f>
        <v>12</v>
      </c>
      <c r="AN1867" s="14">
        <f>Snapshot_Date-Table13[[#This Row],[Dt_Customer]]</f>
        <v>207</v>
      </c>
      <c r="AP1867" s="13">
        <f>Table13[[#This Row],[NumDealsPurchases]]/Table13[[#This Row],[Total Number of Purchases]]*100</f>
        <v>16.666666666666664</v>
      </c>
      <c r="AQ1867">
        <f>6-ROUNDUP(_xlfn.PERCENTRANK.INC(Table13[Recency],Table13[[#This Row],[Recency]])*5, 0)</f>
        <v>2</v>
      </c>
      <c r="AR1867">
        <f>ROUNDUP(_xlfn.PERCENTRANK.INC(Table13[Total Number of Purchases],Table13[[#This Row],[Total Number of Purchases]])*5,0)</f>
        <v>2</v>
      </c>
      <c r="AS1867">
        <f>ROUNDUP(_xlfn.PERCENTRANK.INC(Table13[Total Spend],Table13[[#This Row],[Total Spend]])*5,0)</f>
        <v>3</v>
      </c>
      <c r="AT1867" t="str">
        <f>Table13[[#This Row],[Recency Score]]&amp;Table13[[#This Row],[Frequency Score]]&amp;Table13[[#This Row],[Monetary Score]]</f>
        <v>223</v>
      </c>
      <c r="AU1867" t="str">
        <f t="shared" si="29"/>
        <v>About to Sleep</v>
      </c>
      <c r="AW1867" s="13">
        <f>DATEDIF(Table13[[#This Row],[Dt_Customer]], Snapshot_Date, "d")</f>
        <v>207</v>
      </c>
      <c r="AX1867" s="13">
        <f>Table13[[#This Row],[CL if today]]/365</f>
        <v>0.56712328767123288</v>
      </c>
      <c r="AY1867">
        <f>Table13[[#This Row],[Total Number of Purchases]]/Table13[[#This Row],[Corrected CL]]</f>
        <v>21.159420289855074</v>
      </c>
      <c r="AZ1867">
        <f>Table13[[#This Row],[Average Order Value (AOV)]]*Table13[[#This Row],[Freq per Year]]</f>
        <v>484.90338164251216</v>
      </c>
      <c r="BA1867">
        <f>Table13[[#This Row],[Total Spend]]/Table13[[#This Row],[Corrected CL]]</f>
        <v>484.9033816425121</v>
      </c>
      <c r="BB1867">
        <v>28.076923076923077</v>
      </c>
      <c r="BC1867" s="1">
        <f>Table13[[#This Row],[Dt_Customer]]+Table13[[#This Row],[Recency]]</f>
        <v>41783</v>
      </c>
      <c r="BD1867" s="16" t="str">
        <f>IF(COUNTIF(A:A, A1867) &gt; 1, "Duplicate", "Unique")</f>
        <v>Unique</v>
      </c>
    </row>
    <row r="1868" spans="1:56" x14ac:dyDescent="0.3">
      <c r="A1868">
        <v>5186</v>
      </c>
      <c r="B1868">
        <v>1955</v>
      </c>
      <c r="C1868" t="s">
        <v>37</v>
      </c>
      <c r="D1868" t="s">
        <v>33</v>
      </c>
      <c r="E1868">
        <v>58482</v>
      </c>
      <c r="F1868">
        <v>0</v>
      </c>
      <c r="G1868">
        <v>1</v>
      </c>
      <c r="H1868" s="1">
        <v>41710</v>
      </c>
      <c r="I1868">
        <v>59</v>
      </c>
      <c r="J1868">
        <v>576</v>
      </c>
      <c r="K1868">
        <v>7</v>
      </c>
      <c r="L1868">
        <v>115</v>
      </c>
      <c r="M1868">
        <v>19</v>
      </c>
      <c r="N1868">
        <v>7</v>
      </c>
      <c r="O1868">
        <v>7</v>
      </c>
      <c r="P1868">
        <f>IF(Table13[[#This Row],[MntWines]] = 0,"",Table13[[#This Row],[MntWines]])</f>
        <v>576</v>
      </c>
      <c r="Q1868">
        <f>IF(Table13[[#This Row],[MntFruits]] = 0, "",Table13[[#This Row],[MntFruits]])</f>
        <v>7</v>
      </c>
      <c r="R1868">
        <f>IF(Table13[[#This Row],[MntMeatProducts]] = 0, "",Table13[[#This Row],[MntMeatProducts]])</f>
        <v>115</v>
      </c>
      <c r="S1868">
        <f>IF(Table13[[#This Row],[MntFishProducts]] = 0, "",Table13[[#This Row],[MntFishProducts]])</f>
        <v>19</v>
      </c>
      <c r="T1868">
        <f>IF(Table13[[#This Row],[MntSweetProducts]] = 0, "",Table13[[#This Row],[MntSweetProducts]])</f>
        <v>7</v>
      </c>
      <c r="U1868">
        <f>IF(Table13[[#This Row],[MntGoldProds]] = 0, "",Table13[[#This Row],[MntGoldProds]])</f>
        <v>7</v>
      </c>
      <c r="V1868">
        <v>2</v>
      </c>
      <c r="W1868">
        <v>7</v>
      </c>
      <c r="X1868">
        <v>4</v>
      </c>
      <c r="Y1868">
        <v>9</v>
      </c>
      <c r="Z1868">
        <v>6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 t="s">
        <v>32</v>
      </c>
      <c r="AI1868" s="13">
        <f>SUM(Table13[[#This Row],[MntWines]:[MntGoldProds]])</f>
        <v>731</v>
      </c>
      <c r="AJ1868" s="13">
        <f>AVERAGE(Table13[[#This Row],[MntWines]:[MntGoldProds]])</f>
        <v>121.83333333333333</v>
      </c>
      <c r="AK1868">
        <f>IF(Table13[[#This Row],[Total Number of Purchases]]=0,0,Table13[[#This Row],[Total Spend]]/Table13[[#This Row],[Total Number of Purchases]])</f>
        <v>33.227272727272727</v>
      </c>
      <c r="AM1868">
        <f>SUM(Table13[[#This Row],[NumDealsPurchases]:[NumStorePurchases]])</f>
        <v>22</v>
      </c>
      <c r="AN1868" s="14">
        <f>Snapshot_Date-Table13[[#This Row],[Dt_Customer]]</f>
        <v>206</v>
      </c>
      <c r="AP1868" s="13">
        <f>Table13[[#This Row],[NumDealsPurchases]]/Table13[[#This Row],[Total Number of Purchases]]*100</f>
        <v>9.0909090909090917</v>
      </c>
      <c r="AQ1868">
        <f>6-ROUNDUP(_xlfn.PERCENTRANK.INC(Table13[Recency],Table13[[#This Row],[Recency]])*5, 0)</f>
        <v>3</v>
      </c>
      <c r="AR1868">
        <f>ROUNDUP(_xlfn.PERCENTRANK.INC(Table13[Total Number of Purchases],Table13[[#This Row],[Total Number of Purchases]])*5,0)</f>
        <v>4</v>
      </c>
      <c r="AS1868">
        <f>ROUNDUP(_xlfn.PERCENTRANK.INC(Table13[Total Spend],Table13[[#This Row],[Total Spend]])*5,0)</f>
        <v>4</v>
      </c>
      <c r="AT1868" t="str">
        <f>Table13[[#This Row],[Recency Score]]&amp;Table13[[#This Row],[Frequency Score]]&amp;Table13[[#This Row],[Monetary Score]]</f>
        <v>344</v>
      </c>
      <c r="AU1868" t="str">
        <f t="shared" si="29"/>
        <v>Needs Attention</v>
      </c>
      <c r="AW1868" s="13">
        <f>DATEDIF(Table13[[#This Row],[Dt_Customer]], Snapshot_Date, "d")</f>
        <v>206</v>
      </c>
      <c r="AX1868" s="13">
        <f>Table13[[#This Row],[CL if today]]/365</f>
        <v>0.56438356164383563</v>
      </c>
      <c r="AY1868">
        <f>Table13[[#This Row],[Total Number of Purchases]]/Table13[[#This Row],[Corrected CL]]</f>
        <v>38.980582524271846</v>
      </c>
      <c r="AZ1868">
        <f>Table13[[#This Row],[Average Order Value (AOV)]]*Table13[[#This Row],[Freq per Year]]</f>
        <v>1295.2184466019417</v>
      </c>
      <c r="BA1868">
        <f>Table13[[#This Row],[Total Spend]]/Table13[[#This Row],[Corrected CL]]</f>
        <v>1295.2184466019417</v>
      </c>
      <c r="BB1868">
        <v>484.9033816425121</v>
      </c>
      <c r="BC1868" s="1">
        <f>Table13[[#This Row],[Dt_Customer]]+Table13[[#This Row],[Recency]]</f>
        <v>41769</v>
      </c>
      <c r="BD1868" s="16" t="str">
        <f>IF(COUNTIF(A:A, A1868) &gt; 1, "Duplicate", "Unique")</f>
        <v>Unique</v>
      </c>
    </row>
    <row r="1869" spans="1:56" x14ac:dyDescent="0.3">
      <c r="A1869">
        <v>6466</v>
      </c>
      <c r="B1869">
        <v>1965</v>
      </c>
      <c r="C1869" t="s">
        <v>37</v>
      </c>
      <c r="D1869" t="s">
        <v>33</v>
      </c>
      <c r="E1869">
        <v>57236</v>
      </c>
      <c r="F1869">
        <v>1</v>
      </c>
      <c r="G1869">
        <v>1</v>
      </c>
      <c r="H1869" s="1">
        <v>41710</v>
      </c>
      <c r="I1869">
        <v>22</v>
      </c>
      <c r="J1869">
        <v>105</v>
      </c>
      <c r="K1869">
        <v>0</v>
      </c>
      <c r="L1869">
        <v>9</v>
      </c>
      <c r="M1869">
        <v>2</v>
      </c>
      <c r="N1869">
        <v>1</v>
      </c>
      <c r="O1869">
        <v>4</v>
      </c>
      <c r="P1869">
        <f>IF(Table13[[#This Row],[MntWines]] = 0,"",Table13[[#This Row],[MntWines]])</f>
        <v>105</v>
      </c>
      <c r="Q1869" t="str">
        <f>IF(Table13[[#This Row],[MntFruits]] = 0, "",Table13[[#This Row],[MntFruits]])</f>
        <v/>
      </c>
      <c r="R1869">
        <f>IF(Table13[[#This Row],[MntMeatProducts]] = 0, "",Table13[[#This Row],[MntMeatProducts]])</f>
        <v>9</v>
      </c>
      <c r="S1869">
        <f>IF(Table13[[#This Row],[MntFishProducts]] = 0, "",Table13[[#This Row],[MntFishProducts]])</f>
        <v>2</v>
      </c>
      <c r="T1869">
        <f>IF(Table13[[#This Row],[MntSweetProducts]] = 0, "",Table13[[#This Row],[MntSweetProducts]])</f>
        <v>1</v>
      </c>
      <c r="U1869">
        <f>IF(Table13[[#This Row],[MntGoldProds]] = 0, "",Table13[[#This Row],[MntGoldProds]])</f>
        <v>4</v>
      </c>
      <c r="V1869">
        <v>3</v>
      </c>
      <c r="W1869">
        <v>2</v>
      </c>
      <c r="X1869">
        <v>1</v>
      </c>
      <c r="Y1869">
        <v>4</v>
      </c>
      <c r="Z1869">
        <v>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30</v>
      </c>
      <c r="AI1869" s="13">
        <f>SUM(Table13[[#This Row],[MntWines]:[MntGoldProds]])</f>
        <v>121</v>
      </c>
      <c r="AJ1869" s="13">
        <f>AVERAGE(Table13[[#This Row],[MntWines]:[MntGoldProds]])</f>
        <v>20.166666666666668</v>
      </c>
      <c r="AK1869">
        <f>IF(Table13[[#This Row],[Total Number of Purchases]]=0,0,Table13[[#This Row],[Total Spend]]/Table13[[#This Row],[Total Number of Purchases]])</f>
        <v>12.1</v>
      </c>
      <c r="AM1869">
        <f>SUM(Table13[[#This Row],[NumDealsPurchases]:[NumStorePurchases]])</f>
        <v>10</v>
      </c>
      <c r="AN1869" s="14">
        <f>Snapshot_Date-Table13[[#This Row],[Dt_Customer]]</f>
        <v>206</v>
      </c>
      <c r="AP1869" s="13">
        <f>Table13[[#This Row],[NumDealsPurchases]]/Table13[[#This Row],[Total Number of Purchases]]*100</f>
        <v>30</v>
      </c>
      <c r="AQ1869">
        <f>6-ROUNDUP(_xlfn.PERCENTRANK.INC(Table13[Recency],Table13[[#This Row],[Recency]])*5, 0)</f>
        <v>4</v>
      </c>
      <c r="AR1869">
        <f>ROUNDUP(_xlfn.PERCENTRANK.INC(Table13[Total Number of Purchases],Table13[[#This Row],[Total Number of Purchases]])*5,0)</f>
        <v>2</v>
      </c>
      <c r="AS1869">
        <f>ROUNDUP(_xlfn.PERCENTRANK.INC(Table13[Total Spend],Table13[[#This Row],[Total Spend]])*5,0)</f>
        <v>2</v>
      </c>
      <c r="AT1869" t="str">
        <f>Table13[[#This Row],[Recency Score]]&amp;Table13[[#This Row],[Frequency Score]]&amp;Table13[[#This Row],[Monetary Score]]</f>
        <v>422</v>
      </c>
      <c r="AU1869" t="str">
        <f t="shared" si="29"/>
        <v>Potential Loyalists</v>
      </c>
      <c r="AW1869" s="13">
        <f>DATEDIF(Table13[[#This Row],[Dt_Customer]], Snapshot_Date, "d")</f>
        <v>206</v>
      </c>
      <c r="AX1869" s="13">
        <f>Table13[[#This Row],[CL if today]]/365</f>
        <v>0.56438356164383563</v>
      </c>
      <c r="AY1869">
        <f>Table13[[#This Row],[Total Number of Purchases]]/Table13[[#This Row],[Corrected CL]]</f>
        <v>17.718446601941746</v>
      </c>
      <c r="AZ1869">
        <f>Table13[[#This Row],[Average Order Value (AOV)]]*Table13[[#This Row],[Freq per Year]]</f>
        <v>214.39320388349512</v>
      </c>
      <c r="BA1869">
        <f>Table13[[#This Row],[Total Spend]]/Table13[[#This Row],[Corrected CL]]</f>
        <v>214.39320388349515</v>
      </c>
      <c r="BB1869">
        <v>2579.8058252427186</v>
      </c>
      <c r="BC1869" s="1">
        <f>Table13[[#This Row],[Dt_Customer]]+Table13[[#This Row],[Recency]]</f>
        <v>41732</v>
      </c>
      <c r="BD1869" s="16" t="str">
        <f>IF(COUNTIF(A:A, A1869) &gt; 1, "Duplicate", "Unique")</f>
        <v>Unique</v>
      </c>
    </row>
    <row r="1870" spans="1:56" x14ac:dyDescent="0.3">
      <c r="A1870">
        <v>10129</v>
      </c>
      <c r="B1870">
        <v>1966</v>
      </c>
      <c r="C1870" t="s">
        <v>28</v>
      </c>
      <c r="D1870" t="s">
        <v>35</v>
      </c>
      <c r="E1870">
        <v>82427</v>
      </c>
      <c r="F1870">
        <v>0</v>
      </c>
      <c r="G1870">
        <v>0</v>
      </c>
      <c r="H1870" s="1">
        <v>41710</v>
      </c>
      <c r="I1870">
        <v>35</v>
      </c>
      <c r="J1870">
        <v>482</v>
      </c>
      <c r="K1870">
        <v>147</v>
      </c>
      <c r="L1870">
        <v>509</v>
      </c>
      <c r="M1870">
        <v>104</v>
      </c>
      <c r="N1870">
        <v>107</v>
      </c>
      <c r="O1870">
        <v>107</v>
      </c>
      <c r="P1870">
        <f>IF(Table13[[#This Row],[MntWines]] = 0,"",Table13[[#This Row],[MntWines]])</f>
        <v>482</v>
      </c>
      <c r="Q1870">
        <f>IF(Table13[[#This Row],[MntFruits]] = 0, "",Table13[[#This Row],[MntFruits]])</f>
        <v>147</v>
      </c>
      <c r="R1870">
        <f>IF(Table13[[#This Row],[MntMeatProducts]] = 0, "",Table13[[#This Row],[MntMeatProducts]])</f>
        <v>509</v>
      </c>
      <c r="S1870">
        <f>IF(Table13[[#This Row],[MntFishProducts]] = 0, "",Table13[[#This Row],[MntFishProducts]])</f>
        <v>104</v>
      </c>
      <c r="T1870">
        <f>IF(Table13[[#This Row],[MntSweetProducts]] = 0, "",Table13[[#This Row],[MntSweetProducts]])</f>
        <v>107</v>
      </c>
      <c r="U1870">
        <f>IF(Table13[[#This Row],[MntGoldProds]] = 0, "",Table13[[#This Row],[MntGoldProds]])</f>
        <v>107</v>
      </c>
      <c r="V1870">
        <v>1</v>
      </c>
      <c r="W1870">
        <v>3</v>
      </c>
      <c r="X1870">
        <v>5</v>
      </c>
      <c r="Y1870">
        <v>12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 t="s">
        <v>30</v>
      </c>
      <c r="AI1870" s="13">
        <f>SUM(Table13[[#This Row],[MntWines]:[MntGoldProds]])</f>
        <v>1456</v>
      </c>
      <c r="AJ1870" s="13">
        <f>AVERAGE(Table13[[#This Row],[MntWines]:[MntGoldProds]])</f>
        <v>242.66666666666666</v>
      </c>
      <c r="AK1870">
        <f>IF(Table13[[#This Row],[Total Number of Purchases]]=0,0,Table13[[#This Row],[Total Spend]]/Table13[[#This Row],[Total Number of Purchases]])</f>
        <v>69.333333333333329</v>
      </c>
      <c r="AM1870">
        <f>SUM(Table13[[#This Row],[NumDealsPurchases]:[NumStorePurchases]])</f>
        <v>21</v>
      </c>
      <c r="AN1870" s="14">
        <f>Snapshot_Date-Table13[[#This Row],[Dt_Customer]]</f>
        <v>206</v>
      </c>
      <c r="AP1870" s="13">
        <f>Table13[[#This Row],[NumDealsPurchases]]/Table13[[#This Row],[Total Number of Purchases]]*100</f>
        <v>4.7619047619047619</v>
      </c>
      <c r="AQ1870">
        <f>6-ROUNDUP(_xlfn.PERCENTRANK.INC(Table13[Recency],Table13[[#This Row],[Recency]])*5, 0)</f>
        <v>4</v>
      </c>
      <c r="AR1870">
        <f>ROUNDUP(_xlfn.PERCENTRANK.INC(Table13[Total Number of Purchases],Table13[[#This Row],[Total Number of Purchases]])*5,0)</f>
        <v>4</v>
      </c>
      <c r="AS1870">
        <f>ROUNDUP(_xlfn.PERCENTRANK.INC(Table13[Total Spend],Table13[[#This Row],[Total Spend]])*5,0)</f>
        <v>5</v>
      </c>
      <c r="AT1870" t="str">
        <f>Table13[[#This Row],[Recency Score]]&amp;Table13[[#This Row],[Frequency Score]]&amp;Table13[[#This Row],[Monetary Score]]</f>
        <v>445</v>
      </c>
      <c r="AU1870" t="str">
        <f t="shared" si="29"/>
        <v>Big Spenders</v>
      </c>
      <c r="AW1870" s="13">
        <f>DATEDIF(Table13[[#This Row],[Dt_Customer]], Snapshot_Date, "d")</f>
        <v>206</v>
      </c>
      <c r="AX1870" s="13">
        <f>Table13[[#This Row],[CL if today]]/365</f>
        <v>0.56438356164383563</v>
      </c>
      <c r="AY1870">
        <f>Table13[[#This Row],[Total Number of Purchases]]/Table13[[#This Row],[Corrected CL]]</f>
        <v>37.208737864077669</v>
      </c>
      <c r="AZ1870">
        <f>Table13[[#This Row],[Average Order Value (AOV)]]*Table13[[#This Row],[Freq per Year]]</f>
        <v>2579.8058252427181</v>
      </c>
      <c r="BA1870">
        <f>Table13[[#This Row],[Total Spend]]/Table13[[#This Row],[Corrected CL]]</f>
        <v>2579.8058252427186</v>
      </c>
      <c r="BB1870">
        <v>35.436893203883493</v>
      </c>
      <c r="BC1870" s="1">
        <f>Table13[[#This Row],[Dt_Customer]]+Table13[[#This Row],[Recency]]</f>
        <v>41745</v>
      </c>
      <c r="BD1870" s="16" t="str">
        <f>IF(COUNTIF(A:A, A1870) &gt; 1, "Duplicate", "Unique")</f>
        <v>Unique</v>
      </c>
    </row>
    <row r="1871" spans="1:56" x14ac:dyDescent="0.3">
      <c r="A1871">
        <v>2986</v>
      </c>
      <c r="B1871">
        <v>1976</v>
      </c>
      <c r="C1871" t="s">
        <v>28</v>
      </c>
      <c r="D1871" t="s">
        <v>33</v>
      </c>
      <c r="E1871">
        <v>30772</v>
      </c>
      <c r="F1871">
        <v>1</v>
      </c>
      <c r="G1871">
        <v>1</v>
      </c>
      <c r="H1871" s="1">
        <v>41710</v>
      </c>
      <c r="I1871">
        <v>89</v>
      </c>
      <c r="J1871">
        <v>7</v>
      </c>
      <c r="K1871">
        <v>2</v>
      </c>
      <c r="L1871">
        <v>4</v>
      </c>
      <c r="M1871">
        <v>2</v>
      </c>
      <c r="N1871">
        <v>1</v>
      </c>
      <c r="O1871">
        <v>4</v>
      </c>
      <c r="P1871">
        <f>IF(Table13[[#This Row],[MntWines]] = 0,"",Table13[[#This Row],[MntWines]])</f>
        <v>7</v>
      </c>
      <c r="Q1871">
        <f>IF(Table13[[#This Row],[MntFruits]] = 0, "",Table13[[#This Row],[MntFruits]])</f>
        <v>2</v>
      </c>
      <c r="R1871">
        <f>IF(Table13[[#This Row],[MntMeatProducts]] = 0, "",Table13[[#This Row],[MntMeatProducts]])</f>
        <v>4</v>
      </c>
      <c r="S1871">
        <f>IF(Table13[[#This Row],[MntFishProducts]] = 0, "",Table13[[#This Row],[MntFishProducts]])</f>
        <v>2</v>
      </c>
      <c r="T1871">
        <f>IF(Table13[[#This Row],[MntSweetProducts]] = 0, "",Table13[[#This Row],[MntSweetProducts]])</f>
        <v>1</v>
      </c>
      <c r="U1871">
        <f>IF(Table13[[#This Row],[MntGoldProds]] = 0, "",Table13[[#This Row],[MntGoldProds]])</f>
        <v>4</v>
      </c>
      <c r="V1871">
        <v>1</v>
      </c>
      <c r="W1871">
        <v>1</v>
      </c>
      <c r="X1871">
        <v>0</v>
      </c>
      <c r="Y1871">
        <v>2</v>
      </c>
      <c r="Z1871">
        <v>6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32</v>
      </c>
      <c r="AI1871" s="13">
        <f>SUM(Table13[[#This Row],[MntWines]:[MntGoldProds]])</f>
        <v>20</v>
      </c>
      <c r="AJ1871" s="13">
        <f>AVERAGE(Table13[[#This Row],[MntWines]:[MntGoldProds]])</f>
        <v>3.3333333333333335</v>
      </c>
      <c r="AK1871">
        <f>IF(Table13[[#This Row],[Total Number of Purchases]]=0,0,Table13[[#This Row],[Total Spend]]/Table13[[#This Row],[Total Number of Purchases]])</f>
        <v>5</v>
      </c>
      <c r="AM1871">
        <f>SUM(Table13[[#This Row],[NumDealsPurchases]:[NumStorePurchases]])</f>
        <v>4</v>
      </c>
      <c r="AN1871" s="14">
        <f>Snapshot_Date-Table13[[#This Row],[Dt_Customer]]</f>
        <v>206</v>
      </c>
      <c r="AP1871" s="13">
        <f>Table13[[#This Row],[NumDealsPurchases]]/Table13[[#This Row],[Total Number of Purchases]]*100</f>
        <v>25</v>
      </c>
      <c r="AQ1871">
        <f>6-ROUNDUP(_xlfn.PERCENTRANK.INC(Table13[Recency],Table13[[#This Row],[Recency]])*5, 0)</f>
        <v>1</v>
      </c>
      <c r="AR1871">
        <f>ROUNDUP(_xlfn.PERCENTRANK.INC(Table13[Total Number of Purchases],Table13[[#This Row],[Total Number of Purchases]])*5,0)</f>
        <v>1</v>
      </c>
      <c r="AS1871">
        <f>ROUNDUP(_xlfn.PERCENTRANK.INC(Table13[Total Spend],Table13[[#This Row],[Total Spend]])*5,0)</f>
        <v>1</v>
      </c>
      <c r="AT1871" t="str">
        <f>Table13[[#This Row],[Recency Score]]&amp;Table13[[#This Row],[Frequency Score]]&amp;Table13[[#This Row],[Monetary Score]]</f>
        <v>111</v>
      </c>
      <c r="AU1871" t="str">
        <f t="shared" si="29"/>
        <v>Lost</v>
      </c>
      <c r="AW1871" s="13">
        <f>DATEDIF(Table13[[#This Row],[Dt_Customer]], Snapshot_Date, "d")</f>
        <v>206</v>
      </c>
      <c r="AX1871" s="13">
        <f>Table13[[#This Row],[CL if today]]/365</f>
        <v>0.56438356164383563</v>
      </c>
      <c r="AY1871">
        <f>Table13[[#This Row],[Total Number of Purchases]]/Table13[[#This Row],[Corrected CL]]</f>
        <v>7.0873786407766985</v>
      </c>
      <c r="AZ1871">
        <f>Table13[[#This Row],[Average Order Value (AOV)]]*Table13[[#This Row],[Freq per Year]]</f>
        <v>35.436893203883493</v>
      </c>
      <c r="BA1871">
        <f>Table13[[#This Row],[Total Spend]]/Table13[[#This Row],[Corrected CL]]</f>
        <v>35.436893203883493</v>
      </c>
      <c r="BB1871">
        <v>56.425120772946862</v>
      </c>
      <c r="BC1871" s="1">
        <f>Table13[[#This Row],[Dt_Customer]]+Table13[[#This Row],[Recency]]</f>
        <v>41799</v>
      </c>
      <c r="BD1871" s="16" t="str">
        <f>IF(COUNTIF(A:A, A1871) &gt; 1, "Duplicate", "Unique")</f>
        <v>Unique</v>
      </c>
    </row>
    <row r="1872" spans="1:56" x14ac:dyDescent="0.3">
      <c r="A1872">
        <v>10196</v>
      </c>
      <c r="B1872">
        <v>1978</v>
      </c>
      <c r="C1872" t="s">
        <v>28</v>
      </c>
      <c r="D1872" t="s">
        <v>33</v>
      </c>
      <c r="E1872">
        <v>71427</v>
      </c>
      <c r="F1872">
        <v>2</v>
      </c>
      <c r="G1872">
        <v>0</v>
      </c>
      <c r="H1872" s="1">
        <v>41710</v>
      </c>
      <c r="I1872">
        <v>26</v>
      </c>
      <c r="J1872">
        <v>212</v>
      </c>
      <c r="K1872">
        <v>123</v>
      </c>
      <c r="L1872">
        <v>177</v>
      </c>
      <c r="M1872">
        <v>15</v>
      </c>
      <c r="N1872">
        <v>64</v>
      </c>
      <c r="O1872">
        <v>23</v>
      </c>
      <c r="P1872">
        <f>IF(Table13[[#This Row],[MntWines]] = 0,"",Table13[[#This Row],[MntWines]])</f>
        <v>212</v>
      </c>
      <c r="Q1872">
        <f>IF(Table13[[#This Row],[MntFruits]] = 0, "",Table13[[#This Row],[MntFruits]])</f>
        <v>123</v>
      </c>
      <c r="R1872">
        <f>IF(Table13[[#This Row],[MntMeatProducts]] = 0, "",Table13[[#This Row],[MntMeatProducts]])</f>
        <v>177</v>
      </c>
      <c r="S1872">
        <f>IF(Table13[[#This Row],[MntFishProducts]] = 0, "",Table13[[#This Row],[MntFishProducts]])</f>
        <v>15</v>
      </c>
      <c r="T1872">
        <f>IF(Table13[[#This Row],[MntSweetProducts]] = 0, "",Table13[[#This Row],[MntSweetProducts]])</f>
        <v>64</v>
      </c>
      <c r="U1872">
        <f>IF(Table13[[#This Row],[MntGoldProds]] = 0, "",Table13[[#This Row],[MntGoldProds]])</f>
        <v>23</v>
      </c>
      <c r="V1872">
        <v>2</v>
      </c>
      <c r="W1872">
        <v>8</v>
      </c>
      <c r="X1872">
        <v>2</v>
      </c>
      <c r="Y1872">
        <v>8</v>
      </c>
      <c r="Z1872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34</v>
      </c>
      <c r="AI1872" s="13">
        <f>SUM(Table13[[#This Row],[MntWines]:[MntGoldProds]])</f>
        <v>614</v>
      </c>
      <c r="AJ1872" s="13">
        <f>AVERAGE(Table13[[#This Row],[MntWines]:[MntGoldProds]])</f>
        <v>102.33333333333333</v>
      </c>
      <c r="AK1872">
        <f>IF(Table13[[#This Row],[Total Number of Purchases]]=0,0,Table13[[#This Row],[Total Spend]]/Table13[[#This Row],[Total Number of Purchases]])</f>
        <v>30.7</v>
      </c>
      <c r="AM1872">
        <f>SUM(Table13[[#This Row],[NumDealsPurchases]:[NumStorePurchases]])</f>
        <v>20</v>
      </c>
      <c r="AN1872" s="14">
        <f>Snapshot_Date-Table13[[#This Row],[Dt_Customer]]</f>
        <v>206</v>
      </c>
      <c r="AP1872" s="13">
        <f>Table13[[#This Row],[NumDealsPurchases]]/Table13[[#This Row],[Total Number of Purchases]]*100</f>
        <v>10</v>
      </c>
      <c r="AQ1872">
        <f>6-ROUNDUP(_xlfn.PERCENTRANK.INC(Table13[Recency],Table13[[#This Row],[Recency]])*5, 0)</f>
        <v>4</v>
      </c>
      <c r="AR1872">
        <f>ROUNDUP(_xlfn.PERCENTRANK.INC(Table13[Total Number of Purchases],Table13[[#This Row],[Total Number of Purchases]])*5,0)</f>
        <v>4</v>
      </c>
      <c r="AS1872">
        <f>ROUNDUP(_xlfn.PERCENTRANK.INC(Table13[Total Spend],Table13[[#This Row],[Total Spend]])*5,0)</f>
        <v>3</v>
      </c>
      <c r="AT1872" t="str">
        <f>Table13[[#This Row],[Recency Score]]&amp;Table13[[#This Row],[Frequency Score]]&amp;Table13[[#This Row],[Monetary Score]]</f>
        <v>443</v>
      </c>
      <c r="AU1872" t="str">
        <f t="shared" si="29"/>
        <v>Potential Loyalists</v>
      </c>
      <c r="AW1872" s="13">
        <f>DATEDIF(Table13[[#This Row],[Dt_Customer]], Snapshot_Date, "d")</f>
        <v>206</v>
      </c>
      <c r="AX1872" s="13">
        <f>Table13[[#This Row],[CL if today]]/365</f>
        <v>0.56438356164383563</v>
      </c>
      <c r="AY1872">
        <f>Table13[[#This Row],[Total Number of Purchases]]/Table13[[#This Row],[Corrected CL]]</f>
        <v>35.436893203883493</v>
      </c>
      <c r="AZ1872">
        <f>Table13[[#This Row],[Average Order Value (AOV)]]*Table13[[#This Row],[Freq per Year]]</f>
        <v>1087.9126213592233</v>
      </c>
      <c r="BA1872">
        <f>Table13[[#This Row],[Total Spend]]/Table13[[#This Row],[Corrected CL]]</f>
        <v>1087.9126213592233</v>
      </c>
      <c r="BB1872">
        <v>1295.2184466019417</v>
      </c>
      <c r="BC1872" s="1">
        <f>Table13[[#This Row],[Dt_Customer]]+Table13[[#This Row],[Recency]]</f>
        <v>41736</v>
      </c>
      <c r="BD1872" s="16" t="str">
        <f>IF(COUNTIF(A:A, A1872) &gt; 1, "Duplicate", "Unique")</f>
        <v>Unique</v>
      </c>
    </row>
    <row r="1873" spans="1:56" x14ac:dyDescent="0.3">
      <c r="A1873">
        <v>5899</v>
      </c>
      <c r="B1873">
        <v>1950</v>
      </c>
      <c r="C1873" t="s">
        <v>37</v>
      </c>
      <c r="D1873" t="s">
        <v>35</v>
      </c>
      <c r="E1873">
        <v>5648</v>
      </c>
      <c r="F1873">
        <v>1</v>
      </c>
      <c r="G1873">
        <v>1</v>
      </c>
      <c r="H1873" s="1">
        <v>41711</v>
      </c>
      <c r="I1873">
        <v>68</v>
      </c>
      <c r="J1873">
        <v>28</v>
      </c>
      <c r="K1873">
        <v>0</v>
      </c>
      <c r="L1873">
        <v>6</v>
      </c>
      <c r="M1873">
        <v>1</v>
      </c>
      <c r="N1873">
        <v>1</v>
      </c>
      <c r="O1873">
        <v>13</v>
      </c>
      <c r="P1873">
        <f>IF(Table13[[#This Row],[MntWines]] = 0,"",Table13[[#This Row],[MntWines]])</f>
        <v>28</v>
      </c>
      <c r="Q1873" t="str">
        <f>IF(Table13[[#This Row],[MntFruits]] = 0, "",Table13[[#This Row],[MntFruits]])</f>
        <v/>
      </c>
      <c r="R1873">
        <f>IF(Table13[[#This Row],[MntMeatProducts]] = 0, "",Table13[[#This Row],[MntMeatProducts]])</f>
        <v>6</v>
      </c>
      <c r="S1873">
        <f>IF(Table13[[#This Row],[MntFishProducts]] = 0, "",Table13[[#This Row],[MntFishProducts]])</f>
        <v>1</v>
      </c>
      <c r="T1873">
        <f>IF(Table13[[#This Row],[MntSweetProducts]] = 0, "",Table13[[#This Row],[MntSweetProducts]])</f>
        <v>1</v>
      </c>
      <c r="U1873">
        <f>IF(Table13[[#This Row],[MntGoldProds]] = 0, "",Table13[[#This Row],[MntGoldProds]])</f>
        <v>13</v>
      </c>
      <c r="V1873">
        <v>1</v>
      </c>
      <c r="W1873">
        <v>1</v>
      </c>
      <c r="X1873">
        <v>0</v>
      </c>
      <c r="Y1873">
        <v>0</v>
      </c>
      <c r="Z1873">
        <v>20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 t="s">
        <v>34</v>
      </c>
      <c r="AI1873" s="13">
        <f>SUM(Table13[[#This Row],[MntWines]:[MntGoldProds]])</f>
        <v>49</v>
      </c>
      <c r="AJ1873" s="13">
        <f>AVERAGE(Table13[[#This Row],[MntWines]:[MntGoldProds]])</f>
        <v>8.1666666666666661</v>
      </c>
      <c r="AK1873">
        <f>IF(Table13[[#This Row],[Total Number of Purchases]]=0,0,Table13[[#This Row],[Total Spend]]/Table13[[#This Row],[Total Number of Purchases]])</f>
        <v>24.5</v>
      </c>
      <c r="AM1873">
        <f>SUM(Table13[[#This Row],[NumDealsPurchases]:[NumStorePurchases]])</f>
        <v>2</v>
      </c>
      <c r="AN1873" s="14">
        <f>Snapshot_Date-Table13[[#This Row],[Dt_Customer]]</f>
        <v>205</v>
      </c>
      <c r="AP1873" s="13">
        <f>Table13[[#This Row],[NumDealsPurchases]]/Table13[[#This Row],[Total Number of Purchases]]*100</f>
        <v>50</v>
      </c>
      <c r="AQ1873">
        <f>6-ROUNDUP(_xlfn.PERCENTRANK.INC(Table13[Recency],Table13[[#This Row],[Recency]])*5, 0)</f>
        <v>2</v>
      </c>
      <c r="AR1873">
        <f>ROUNDUP(_xlfn.PERCENTRANK.INC(Table13[Total Number of Purchases],Table13[[#This Row],[Total Number of Purchases]])*5,0)</f>
        <v>1</v>
      </c>
      <c r="AS1873">
        <f>ROUNDUP(_xlfn.PERCENTRANK.INC(Table13[Total Spend],Table13[[#This Row],[Total Spend]])*5,0)</f>
        <v>1</v>
      </c>
      <c r="AT1873" t="str">
        <f>Table13[[#This Row],[Recency Score]]&amp;Table13[[#This Row],[Frequency Score]]&amp;Table13[[#This Row],[Monetary Score]]</f>
        <v>211</v>
      </c>
      <c r="AU1873" t="str">
        <f t="shared" si="29"/>
        <v>About to Sleep</v>
      </c>
      <c r="AW1873" s="13">
        <f>DATEDIF(Table13[[#This Row],[Dt_Customer]], Snapshot_Date, "d")</f>
        <v>205</v>
      </c>
      <c r="AX1873" s="13">
        <f>Table13[[#This Row],[CL if today]]/365</f>
        <v>0.56164383561643838</v>
      </c>
      <c r="AY1873">
        <f>Table13[[#This Row],[Total Number of Purchases]]/Table13[[#This Row],[Corrected CL]]</f>
        <v>3.5609756097560976</v>
      </c>
      <c r="AZ1873">
        <f>Table13[[#This Row],[Average Order Value (AOV)]]*Table13[[#This Row],[Freq per Year]]</f>
        <v>87.243902439024396</v>
      </c>
      <c r="BA1873">
        <f>Table13[[#This Row],[Total Spend]]/Table13[[#This Row],[Corrected CL]]</f>
        <v>87.243902439024382</v>
      </c>
      <c r="BB1873">
        <v>1087.9126213592233</v>
      </c>
      <c r="BC1873" s="1">
        <f>Table13[[#This Row],[Dt_Customer]]+Table13[[#This Row],[Recency]]</f>
        <v>41779</v>
      </c>
      <c r="BD1873" s="16" t="str">
        <f>IF(COUNTIF(A:A, A1873) &gt; 1, "Duplicate", "Unique")</f>
        <v>Unique</v>
      </c>
    </row>
    <row r="1874" spans="1:56" x14ac:dyDescent="0.3">
      <c r="A1874">
        <v>5654</v>
      </c>
      <c r="B1874">
        <v>1972</v>
      </c>
      <c r="C1874" t="s">
        <v>28</v>
      </c>
      <c r="D1874" t="s">
        <v>33</v>
      </c>
      <c r="E1874">
        <v>36026</v>
      </c>
      <c r="F1874">
        <v>2</v>
      </c>
      <c r="G1874">
        <v>1</v>
      </c>
      <c r="H1874" s="1">
        <v>41714</v>
      </c>
      <c r="I1874">
        <v>34</v>
      </c>
      <c r="J1874">
        <v>20</v>
      </c>
      <c r="K1874">
        <v>4</v>
      </c>
      <c r="L1874">
        <v>10</v>
      </c>
      <c r="M1874">
        <v>6</v>
      </c>
      <c r="N1874">
        <v>4</v>
      </c>
      <c r="O1874">
        <v>17</v>
      </c>
      <c r="P1874">
        <f>IF(Table13[[#This Row],[MntWines]] = 0,"",Table13[[#This Row],[MntWines]])</f>
        <v>20</v>
      </c>
      <c r="Q1874">
        <f>IF(Table13[[#This Row],[MntFruits]] = 0, "",Table13[[#This Row],[MntFruits]])</f>
        <v>4</v>
      </c>
      <c r="R1874">
        <f>IF(Table13[[#This Row],[MntMeatProducts]] = 0, "",Table13[[#This Row],[MntMeatProducts]])</f>
        <v>10</v>
      </c>
      <c r="S1874">
        <f>IF(Table13[[#This Row],[MntFishProducts]] = 0, "",Table13[[#This Row],[MntFishProducts]])</f>
        <v>6</v>
      </c>
      <c r="T1874">
        <f>IF(Table13[[#This Row],[MntSweetProducts]] = 0, "",Table13[[#This Row],[MntSweetProducts]])</f>
        <v>4</v>
      </c>
      <c r="U1874">
        <f>IF(Table13[[#This Row],[MntGoldProds]] = 0, "",Table13[[#This Row],[MntGoldProds]])</f>
        <v>17</v>
      </c>
      <c r="V1874">
        <v>2</v>
      </c>
      <c r="W1874">
        <v>2</v>
      </c>
      <c r="X1874">
        <v>0</v>
      </c>
      <c r="Y1874">
        <v>3</v>
      </c>
      <c r="Z1874">
        <v>6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 t="s">
        <v>36</v>
      </c>
      <c r="AI1874" s="13">
        <f>SUM(Table13[[#This Row],[MntWines]:[MntGoldProds]])</f>
        <v>61</v>
      </c>
      <c r="AJ1874" s="13">
        <f>AVERAGE(Table13[[#This Row],[MntWines]:[MntGoldProds]])</f>
        <v>10.166666666666666</v>
      </c>
      <c r="AK1874">
        <f>IF(Table13[[#This Row],[Total Number of Purchases]]=0,0,Table13[[#This Row],[Total Spend]]/Table13[[#This Row],[Total Number of Purchases]])</f>
        <v>8.7142857142857135</v>
      </c>
      <c r="AM1874">
        <f>SUM(Table13[[#This Row],[NumDealsPurchases]:[NumStorePurchases]])</f>
        <v>7</v>
      </c>
      <c r="AN1874" s="14">
        <f>Snapshot_Date-Table13[[#This Row],[Dt_Customer]]</f>
        <v>202</v>
      </c>
      <c r="AP1874" s="13">
        <f>Table13[[#This Row],[NumDealsPurchases]]/Table13[[#This Row],[Total Number of Purchases]]*100</f>
        <v>28.571428571428569</v>
      </c>
      <c r="AQ1874">
        <f>6-ROUNDUP(_xlfn.PERCENTRANK.INC(Table13[Recency],Table13[[#This Row],[Recency]])*5, 0)</f>
        <v>4</v>
      </c>
      <c r="AR1874">
        <f>ROUNDUP(_xlfn.PERCENTRANK.INC(Table13[Total Number of Purchases],Table13[[#This Row],[Total Number of Purchases]])*5,0)</f>
        <v>1</v>
      </c>
      <c r="AS1874">
        <f>ROUNDUP(_xlfn.PERCENTRANK.INC(Table13[Total Spend],Table13[[#This Row],[Total Spend]])*5,0)</f>
        <v>2</v>
      </c>
      <c r="AT1874" t="str">
        <f>Table13[[#This Row],[Recency Score]]&amp;Table13[[#This Row],[Frequency Score]]&amp;Table13[[#This Row],[Monetary Score]]</f>
        <v>412</v>
      </c>
      <c r="AU1874" t="str">
        <f t="shared" si="29"/>
        <v>Potential Loyalists</v>
      </c>
      <c r="AW1874" s="13">
        <f>DATEDIF(Table13[[#This Row],[Dt_Customer]], Snapshot_Date, "d")</f>
        <v>202</v>
      </c>
      <c r="AX1874" s="13">
        <f>Table13[[#This Row],[CL if today]]/365</f>
        <v>0.55342465753424652</v>
      </c>
      <c r="AY1874">
        <f>Table13[[#This Row],[Total Number of Purchases]]/Table13[[#This Row],[Corrected CL]]</f>
        <v>12.64851485148515</v>
      </c>
      <c r="AZ1874">
        <f>Table13[[#This Row],[Average Order Value (AOV)]]*Table13[[#This Row],[Freq per Year]]</f>
        <v>110.22277227722772</v>
      </c>
      <c r="BA1874">
        <f>Table13[[#This Row],[Total Spend]]/Table13[[#This Row],[Corrected CL]]</f>
        <v>110.22277227722773</v>
      </c>
      <c r="BB1874">
        <v>87.243902439024382</v>
      </c>
      <c r="BC1874" s="1">
        <f>Table13[[#This Row],[Dt_Customer]]+Table13[[#This Row],[Recency]]</f>
        <v>41748</v>
      </c>
      <c r="BD1874" s="16" t="str">
        <f>IF(COUNTIF(A:A, A1874) &gt; 1, "Duplicate", "Unique")</f>
        <v>Unique</v>
      </c>
    </row>
    <row r="1875" spans="1:56" x14ac:dyDescent="0.3">
      <c r="A1875">
        <v>1646</v>
      </c>
      <c r="B1875">
        <v>1972</v>
      </c>
      <c r="C1875" t="s">
        <v>44</v>
      </c>
      <c r="D1875" t="s">
        <v>33</v>
      </c>
      <c r="E1875">
        <v>25224</v>
      </c>
      <c r="F1875">
        <v>1</v>
      </c>
      <c r="G1875">
        <v>0</v>
      </c>
      <c r="H1875" s="1">
        <v>41714</v>
      </c>
      <c r="I1875">
        <v>36</v>
      </c>
      <c r="J1875">
        <v>4</v>
      </c>
      <c r="K1875">
        <v>9</v>
      </c>
      <c r="L1875">
        <v>12</v>
      </c>
      <c r="M1875">
        <v>11</v>
      </c>
      <c r="N1875">
        <v>2</v>
      </c>
      <c r="O1875">
        <v>8</v>
      </c>
      <c r="P1875">
        <f>IF(Table13[[#This Row],[MntWines]] = 0,"",Table13[[#This Row],[MntWines]])</f>
        <v>4</v>
      </c>
      <c r="Q1875">
        <f>IF(Table13[[#This Row],[MntFruits]] = 0, "",Table13[[#This Row],[MntFruits]])</f>
        <v>9</v>
      </c>
      <c r="R1875">
        <f>IF(Table13[[#This Row],[MntMeatProducts]] = 0, "",Table13[[#This Row],[MntMeatProducts]])</f>
        <v>12</v>
      </c>
      <c r="S1875">
        <f>IF(Table13[[#This Row],[MntFishProducts]] = 0, "",Table13[[#This Row],[MntFishProducts]])</f>
        <v>11</v>
      </c>
      <c r="T1875">
        <f>IF(Table13[[#This Row],[MntSweetProducts]] = 0, "",Table13[[#This Row],[MntSweetProducts]])</f>
        <v>2</v>
      </c>
      <c r="U1875">
        <f>IF(Table13[[#This Row],[MntGoldProds]] = 0, "",Table13[[#This Row],[MntGoldProds]])</f>
        <v>8</v>
      </c>
      <c r="V1875">
        <v>2</v>
      </c>
      <c r="W1875">
        <v>1</v>
      </c>
      <c r="X1875">
        <v>1</v>
      </c>
      <c r="Y1875">
        <v>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 t="s">
        <v>32</v>
      </c>
      <c r="AI1875" s="13">
        <f>SUM(Table13[[#This Row],[MntWines]:[MntGoldProds]])</f>
        <v>46</v>
      </c>
      <c r="AJ1875" s="13">
        <f>AVERAGE(Table13[[#This Row],[MntWines]:[MntGoldProds]])</f>
        <v>7.666666666666667</v>
      </c>
      <c r="AK1875">
        <f>IF(Table13[[#This Row],[Total Number of Purchases]]=0,0,Table13[[#This Row],[Total Spend]]/Table13[[#This Row],[Total Number of Purchases]])</f>
        <v>6.5714285714285712</v>
      </c>
      <c r="AM1875">
        <f>SUM(Table13[[#This Row],[NumDealsPurchases]:[NumStorePurchases]])</f>
        <v>7</v>
      </c>
      <c r="AN1875" s="14">
        <f>Snapshot_Date-Table13[[#This Row],[Dt_Customer]]</f>
        <v>202</v>
      </c>
      <c r="AP1875" s="13">
        <f>Table13[[#This Row],[NumDealsPurchases]]/Table13[[#This Row],[Total Number of Purchases]]*100</f>
        <v>28.571428571428569</v>
      </c>
      <c r="AQ1875">
        <f>6-ROUNDUP(_xlfn.PERCENTRANK.INC(Table13[Recency],Table13[[#This Row],[Recency]])*5, 0)</f>
        <v>4</v>
      </c>
      <c r="AR1875">
        <f>ROUNDUP(_xlfn.PERCENTRANK.INC(Table13[Total Number of Purchases],Table13[[#This Row],[Total Number of Purchases]])*5,0)</f>
        <v>1</v>
      </c>
      <c r="AS1875">
        <f>ROUNDUP(_xlfn.PERCENTRANK.INC(Table13[Total Spend],Table13[[#This Row],[Total Spend]])*5,0)</f>
        <v>1</v>
      </c>
      <c r="AT1875" t="str">
        <f>Table13[[#This Row],[Recency Score]]&amp;Table13[[#This Row],[Frequency Score]]&amp;Table13[[#This Row],[Monetary Score]]</f>
        <v>411</v>
      </c>
      <c r="AU1875" t="str">
        <f t="shared" si="29"/>
        <v>Potential Loyalists</v>
      </c>
      <c r="AW1875" s="13">
        <f>DATEDIF(Table13[[#This Row],[Dt_Customer]], Snapshot_Date, "d")</f>
        <v>202</v>
      </c>
      <c r="AX1875" s="13">
        <f>Table13[[#This Row],[CL if today]]/365</f>
        <v>0.55342465753424652</v>
      </c>
      <c r="AY1875">
        <f>Table13[[#This Row],[Total Number of Purchases]]/Table13[[#This Row],[Corrected CL]]</f>
        <v>12.64851485148515</v>
      </c>
      <c r="AZ1875">
        <f>Table13[[#This Row],[Average Order Value (AOV)]]*Table13[[#This Row],[Freq per Year]]</f>
        <v>83.118811881188122</v>
      </c>
      <c r="BA1875">
        <f>Table13[[#This Row],[Total Spend]]/Table13[[#This Row],[Corrected CL]]</f>
        <v>83.118811881188122</v>
      </c>
      <c r="BB1875">
        <v>214.39320388349515</v>
      </c>
      <c r="BC1875" s="1">
        <f>Table13[[#This Row],[Dt_Customer]]+Table13[[#This Row],[Recency]]</f>
        <v>41750</v>
      </c>
      <c r="BD1875" s="16" t="str">
        <f>IF(COUNTIF(A:A, A1875) &gt; 1, "Duplicate", "Unique")</f>
        <v>Unique</v>
      </c>
    </row>
    <row r="1876" spans="1:56" x14ac:dyDescent="0.3">
      <c r="A1876">
        <v>7348</v>
      </c>
      <c r="B1876">
        <v>1958</v>
      </c>
      <c r="C1876" t="s">
        <v>37</v>
      </c>
      <c r="D1876" t="s">
        <v>31</v>
      </c>
      <c r="E1876">
        <v>71691</v>
      </c>
      <c r="F1876">
        <v>0</v>
      </c>
      <c r="G1876">
        <v>0</v>
      </c>
      <c r="H1876" s="1">
        <v>41715</v>
      </c>
      <c r="I1876">
        <v>0</v>
      </c>
      <c r="J1876">
        <v>336</v>
      </c>
      <c r="K1876">
        <v>130</v>
      </c>
      <c r="L1876">
        <v>411</v>
      </c>
      <c r="M1876">
        <v>240</v>
      </c>
      <c r="N1876">
        <v>32</v>
      </c>
      <c r="O1876">
        <v>43</v>
      </c>
      <c r="P1876">
        <f>IF(Table13[[#This Row],[MntWines]] = 0,"",Table13[[#This Row],[MntWines]])</f>
        <v>336</v>
      </c>
      <c r="Q1876">
        <f>IF(Table13[[#This Row],[MntFruits]] = 0, "",Table13[[#This Row],[MntFruits]])</f>
        <v>130</v>
      </c>
      <c r="R1876">
        <f>IF(Table13[[#This Row],[MntMeatProducts]] = 0, "",Table13[[#This Row],[MntMeatProducts]])</f>
        <v>411</v>
      </c>
      <c r="S1876">
        <f>IF(Table13[[#This Row],[MntFishProducts]] = 0, "",Table13[[#This Row],[MntFishProducts]])</f>
        <v>240</v>
      </c>
      <c r="T1876">
        <f>IF(Table13[[#This Row],[MntSweetProducts]] = 0, "",Table13[[#This Row],[MntSweetProducts]])</f>
        <v>32</v>
      </c>
      <c r="U1876">
        <f>IF(Table13[[#This Row],[MntGoldProds]] = 0, "",Table13[[#This Row],[MntGoldProds]])</f>
        <v>43</v>
      </c>
      <c r="V1876">
        <v>1</v>
      </c>
      <c r="W1876">
        <v>4</v>
      </c>
      <c r="X1876">
        <v>7</v>
      </c>
      <c r="Y1876">
        <v>5</v>
      </c>
      <c r="Z1876">
        <v>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 t="s">
        <v>30</v>
      </c>
      <c r="AI1876" s="13">
        <f>SUM(Table13[[#This Row],[MntWines]:[MntGoldProds]])</f>
        <v>1192</v>
      </c>
      <c r="AJ1876" s="13">
        <f>AVERAGE(Table13[[#This Row],[MntWines]:[MntGoldProds]])</f>
        <v>198.66666666666666</v>
      </c>
      <c r="AK1876">
        <f>IF(Table13[[#This Row],[Total Number of Purchases]]=0,0,Table13[[#This Row],[Total Spend]]/Table13[[#This Row],[Total Number of Purchases]])</f>
        <v>70.117647058823536</v>
      </c>
      <c r="AM1876">
        <f>SUM(Table13[[#This Row],[NumDealsPurchases]:[NumStorePurchases]])</f>
        <v>17</v>
      </c>
      <c r="AN1876" s="14">
        <f>Snapshot_Date-Table13[[#This Row],[Dt_Customer]]</f>
        <v>201</v>
      </c>
      <c r="AP1876" s="13">
        <f>Table13[[#This Row],[NumDealsPurchases]]/Table13[[#This Row],[Total Number of Purchases]]*100</f>
        <v>5.8823529411764701</v>
      </c>
      <c r="AQ1876">
        <f>6-ROUNDUP(_xlfn.PERCENTRANK.INC(Table13[Recency],Table13[[#This Row],[Recency]])*5, 0)</f>
        <v>6</v>
      </c>
      <c r="AR1876">
        <f>ROUNDUP(_xlfn.PERCENTRANK.INC(Table13[Total Number of Purchases],Table13[[#This Row],[Total Number of Purchases]])*5,0)</f>
        <v>3</v>
      </c>
      <c r="AS1876">
        <f>ROUNDUP(_xlfn.PERCENTRANK.INC(Table13[Total Spend],Table13[[#This Row],[Total Spend]])*5,0)</f>
        <v>5</v>
      </c>
      <c r="AT1876" t="str">
        <f>Table13[[#This Row],[Recency Score]]&amp;Table13[[#This Row],[Frequency Score]]&amp;Table13[[#This Row],[Monetary Score]]</f>
        <v>635</v>
      </c>
      <c r="AU1876" t="str">
        <f t="shared" si="29"/>
        <v>Big Spenders</v>
      </c>
      <c r="AW1876" s="13">
        <f>DATEDIF(Table13[[#This Row],[Dt_Customer]], Snapshot_Date, "d")</f>
        <v>201</v>
      </c>
      <c r="AX1876" s="13">
        <f>Table13[[#This Row],[CL if today]]/365</f>
        <v>0.55068493150684927</v>
      </c>
      <c r="AY1876">
        <f>Table13[[#This Row],[Total Number of Purchases]]/Table13[[#This Row],[Corrected CL]]</f>
        <v>30.870646766169155</v>
      </c>
      <c r="AZ1876">
        <f>Table13[[#This Row],[Average Order Value (AOV)]]*Table13[[#This Row],[Freq per Year]]</f>
        <v>2164.577114427861</v>
      </c>
      <c r="BA1876">
        <f>Table13[[#This Row],[Total Spend]]/Table13[[#This Row],[Corrected CL]]</f>
        <v>2164.577114427861</v>
      </c>
      <c r="BB1876">
        <v>1663.3830845771145</v>
      </c>
      <c r="BC1876" s="1">
        <f>Table13[[#This Row],[Dt_Customer]]+Table13[[#This Row],[Recency]]</f>
        <v>41715</v>
      </c>
      <c r="BD1876" s="16" t="str">
        <f>IF(COUNTIF(A:A, A1876) &gt; 1, "Duplicate", "Unique")</f>
        <v>Unique</v>
      </c>
    </row>
    <row r="1877" spans="1:56" x14ac:dyDescent="0.3">
      <c r="A1877">
        <v>6036</v>
      </c>
      <c r="B1877">
        <v>1959</v>
      </c>
      <c r="C1877" t="s">
        <v>41</v>
      </c>
      <c r="D1877" t="s">
        <v>35</v>
      </c>
      <c r="E1877">
        <v>89120</v>
      </c>
      <c r="F1877">
        <v>0</v>
      </c>
      <c r="G1877">
        <v>0</v>
      </c>
      <c r="H1877" s="1">
        <v>41715</v>
      </c>
      <c r="I1877">
        <v>78</v>
      </c>
      <c r="J1877">
        <v>1168</v>
      </c>
      <c r="K1877">
        <v>92</v>
      </c>
      <c r="L1877">
        <v>408</v>
      </c>
      <c r="M1877">
        <v>72</v>
      </c>
      <c r="N1877">
        <v>129</v>
      </c>
      <c r="O1877">
        <v>55</v>
      </c>
      <c r="P1877">
        <f>IF(Table13[[#This Row],[MntWines]] = 0,"",Table13[[#This Row],[MntWines]])</f>
        <v>1168</v>
      </c>
      <c r="Q1877">
        <f>IF(Table13[[#This Row],[MntFruits]] = 0, "",Table13[[#This Row],[MntFruits]])</f>
        <v>92</v>
      </c>
      <c r="R1877">
        <f>IF(Table13[[#This Row],[MntMeatProducts]] = 0, "",Table13[[#This Row],[MntMeatProducts]])</f>
        <v>408</v>
      </c>
      <c r="S1877">
        <f>IF(Table13[[#This Row],[MntFishProducts]] = 0, "",Table13[[#This Row],[MntFishProducts]])</f>
        <v>72</v>
      </c>
      <c r="T1877">
        <f>IF(Table13[[#This Row],[MntSweetProducts]] = 0, "",Table13[[#This Row],[MntSweetProducts]])</f>
        <v>129</v>
      </c>
      <c r="U1877">
        <f>IF(Table13[[#This Row],[MntGoldProds]] = 0, "",Table13[[#This Row],[MntGoldProds]])</f>
        <v>55</v>
      </c>
      <c r="V1877">
        <v>1</v>
      </c>
      <c r="W1877">
        <v>5</v>
      </c>
      <c r="X1877">
        <v>6</v>
      </c>
      <c r="Y1877">
        <v>7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 t="s">
        <v>30</v>
      </c>
      <c r="AI1877" s="13">
        <f>SUM(Table13[[#This Row],[MntWines]:[MntGoldProds]])</f>
        <v>1924</v>
      </c>
      <c r="AJ1877" s="13">
        <f>AVERAGE(Table13[[#This Row],[MntWines]:[MntGoldProds]])</f>
        <v>320.66666666666669</v>
      </c>
      <c r="AK1877">
        <f>IF(Table13[[#This Row],[Total Number of Purchases]]=0,0,Table13[[#This Row],[Total Spend]]/Table13[[#This Row],[Total Number of Purchases]])</f>
        <v>101.26315789473684</v>
      </c>
      <c r="AM1877">
        <f>SUM(Table13[[#This Row],[NumDealsPurchases]:[NumStorePurchases]])</f>
        <v>19</v>
      </c>
      <c r="AN1877" s="14">
        <f>Snapshot_Date-Table13[[#This Row],[Dt_Customer]]</f>
        <v>201</v>
      </c>
      <c r="AP1877" s="13">
        <f>Table13[[#This Row],[NumDealsPurchases]]/Table13[[#This Row],[Total Number of Purchases]]*100</f>
        <v>5.2631578947368416</v>
      </c>
      <c r="AQ1877">
        <f>6-ROUNDUP(_xlfn.PERCENTRANK.INC(Table13[Recency],Table13[[#This Row],[Recency]])*5, 0)</f>
        <v>2</v>
      </c>
      <c r="AR1877">
        <f>ROUNDUP(_xlfn.PERCENTRANK.INC(Table13[Total Number of Purchases],Table13[[#This Row],[Total Number of Purchases]])*5,0)</f>
        <v>4</v>
      </c>
      <c r="AS1877">
        <f>ROUNDUP(_xlfn.PERCENTRANK.INC(Table13[Total Spend],Table13[[#This Row],[Total Spend]])*5,0)</f>
        <v>5</v>
      </c>
      <c r="AT1877" t="str">
        <f>Table13[[#This Row],[Recency Score]]&amp;Table13[[#This Row],[Frequency Score]]&amp;Table13[[#This Row],[Monetary Score]]</f>
        <v>245</v>
      </c>
      <c r="AU1877" t="str">
        <f t="shared" si="29"/>
        <v>Big Spenders</v>
      </c>
      <c r="AW1877" s="13">
        <f>DATEDIF(Table13[[#This Row],[Dt_Customer]], Snapshot_Date, "d")</f>
        <v>201</v>
      </c>
      <c r="AX1877" s="13">
        <f>Table13[[#This Row],[CL if today]]/365</f>
        <v>0.55068493150684927</v>
      </c>
      <c r="AY1877">
        <f>Table13[[#This Row],[Total Number of Purchases]]/Table13[[#This Row],[Corrected CL]]</f>
        <v>34.50248756218906</v>
      </c>
      <c r="AZ1877">
        <f>Table13[[#This Row],[Average Order Value (AOV)]]*Table13[[#This Row],[Freq per Year]]</f>
        <v>3493.8308457711446</v>
      </c>
      <c r="BA1877">
        <f>Table13[[#This Row],[Total Spend]]/Table13[[#This Row],[Corrected CL]]</f>
        <v>3493.8308457711446</v>
      </c>
      <c r="BB1877">
        <v>61.741293532338311</v>
      </c>
      <c r="BC1877" s="1">
        <f>Table13[[#This Row],[Dt_Customer]]+Table13[[#This Row],[Recency]]</f>
        <v>41793</v>
      </c>
      <c r="BD1877" s="16" t="str">
        <f>IF(COUNTIF(A:A, A1877) &gt; 1, "Duplicate", "Unique")</f>
        <v>Unique</v>
      </c>
    </row>
    <row r="1878" spans="1:56" x14ac:dyDescent="0.3">
      <c r="A1878">
        <v>3924</v>
      </c>
      <c r="B1878">
        <v>1965</v>
      </c>
      <c r="C1878" t="s">
        <v>37</v>
      </c>
      <c r="D1878" t="s">
        <v>29</v>
      </c>
      <c r="E1878">
        <v>57912</v>
      </c>
      <c r="F1878">
        <v>0</v>
      </c>
      <c r="G1878">
        <v>1</v>
      </c>
      <c r="H1878" s="1">
        <v>41715</v>
      </c>
      <c r="I1878">
        <v>34</v>
      </c>
      <c r="J1878">
        <v>801</v>
      </c>
      <c r="K1878">
        <v>0</v>
      </c>
      <c r="L1878">
        <v>80</v>
      </c>
      <c r="M1878">
        <v>0</v>
      </c>
      <c r="N1878">
        <v>0</v>
      </c>
      <c r="O1878">
        <v>35</v>
      </c>
      <c r="P1878">
        <f>IF(Table13[[#This Row],[MntWines]] = 0,"",Table13[[#This Row],[MntWines]])</f>
        <v>801</v>
      </c>
      <c r="Q1878" t="str">
        <f>IF(Table13[[#This Row],[MntFruits]] = 0, "",Table13[[#This Row],[MntFruits]])</f>
        <v/>
      </c>
      <c r="R1878">
        <f>IF(Table13[[#This Row],[MntMeatProducts]] = 0, "",Table13[[#This Row],[MntMeatProducts]])</f>
        <v>80</v>
      </c>
      <c r="S1878" t="str">
        <f>IF(Table13[[#This Row],[MntFishProducts]] = 0, "",Table13[[#This Row],[MntFishProducts]])</f>
        <v/>
      </c>
      <c r="T1878" t="str">
        <f>IF(Table13[[#This Row],[MntSweetProducts]] = 0, "",Table13[[#This Row],[MntSweetProducts]])</f>
        <v/>
      </c>
      <c r="U1878">
        <f>IF(Table13[[#This Row],[MntGoldProds]] = 0, "",Table13[[#This Row],[MntGoldProds]])</f>
        <v>35</v>
      </c>
      <c r="V1878">
        <v>5</v>
      </c>
      <c r="W1878">
        <v>8</v>
      </c>
      <c r="X1878">
        <v>3</v>
      </c>
      <c r="Y1878">
        <v>12</v>
      </c>
      <c r="Z1878">
        <v>5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 t="s">
        <v>43</v>
      </c>
      <c r="AI1878" s="13">
        <f>SUM(Table13[[#This Row],[MntWines]:[MntGoldProds]])</f>
        <v>916</v>
      </c>
      <c r="AJ1878" s="13">
        <f>AVERAGE(Table13[[#This Row],[MntWines]:[MntGoldProds]])</f>
        <v>152.66666666666666</v>
      </c>
      <c r="AK1878">
        <f>IF(Table13[[#This Row],[Total Number of Purchases]]=0,0,Table13[[#This Row],[Total Spend]]/Table13[[#This Row],[Total Number of Purchases]])</f>
        <v>32.714285714285715</v>
      </c>
      <c r="AM1878">
        <f>SUM(Table13[[#This Row],[NumDealsPurchases]:[NumStorePurchases]])</f>
        <v>28</v>
      </c>
      <c r="AN1878" s="14">
        <f>Snapshot_Date-Table13[[#This Row],[Dt_Customer]]</f>
        <v>201</v>
      </c>
      <c r="AP1878" s="13">
        <f>Table13[[#This Row],[NumDealsPurchases]]/Table13[[#This Row],[Total Number of Purchases]]*100</f>
        <v>17.857142857142858</v>
      </c>
      <c r="AQ1878">
        <f>6-ROUNDUP(_xlfn.PERCENTRANK.INC(Table13[Recency],Table13[[#This Row],[Recency]])*5, 0)</f>
        <v>4</v>
      </c>
      <c r="AR1878">
        <f>ROUNDUP(_xlfn.PERCENTRANK.INC(Table13[Total Number of Purchases],Table13[[#This Row],[Total Number of Purchases]])*5,0)</f>
        <v>5</v>
      </c>
      <c r="AS1878">
        <f>ROUNDUP(_xlfn.PERCENTRANK.INC(Table13[Total Spend],Table13[[#This Row],[Total Spend]])*5,0)</f>
        <v>4</v>
      </c>
      <c r="AT1878" t="str">
        <f>Table13[[#This Row],[Recency Score]]&amp;Table13[[#This Row],[Frequency Score]]&amp;Table13[[#This Row],[Monetary Score]]</f>
        <v>454</v>
      </c>
      <c r="AU1878" t="str">
        <f t="shared" si="29"/>
        <v>Frequent Buyers</v>
      </c>
      <c r="AW1878" s="13">
        <f>DATEDIF(Table13[[#This Row],[Dt_Customer]], Snapshot_Date, "d")</f>
        <v>201</v>
      </c>
      <c r="AX1878" s="13">
        <f>Table13[[#This Row],[CL if today]]/365</f>
        <v>0.55068493150684927</v>
      </c>
      <c r="AY1878">
        <f>Table13[[#This Row],[Total Number of Purchases]]/Table13[[#This Row],[Corrected CL]]</f>
        <v>50.845771144278608</v>
      </c>
      <c r="AZ1878">
        <f>Table13[[#This Row],[Average Order Value (AOV)]]*Table13[[#This Row],[Freq per Year]]</f>
        <v>1663.3830845771145</v>
      </c>
      <c r="BA1878">
        <f>Table13[[#This Row],[Total Spend]]/Table13[[#This Row],[Corrected CL]]</f>
        <v>1663.3830845771145</v>
      </c>
      <c r="BB1878">
        <v>3493.8308457711446</v>
      </c>
      <c r="BC1878" s="1">
        <f>Table13[[#This Row],[Dt_Customer]]+Table13[[#This Row],[Recency]]</f>
        <v>41749</v>
      </c>
      <c r="BD1878" s="16" t="str">
        <f>IF(COUNTIF(A:A, A1878) &gt; 1, "Duplicate", "Unique")</f>
        <v>Unique</v>
      </c>
    </row>
    <row r="1879" spans="1:56" x14ac:dyDescent="0.3">
      <c r="A1879">
        <v>3535</v>
      </c>
      <c r="B1879">
        <v>1965</v>
      </c>
      <c r="C1879" t="s">
        <v>28</v>
      </c>
      <c r="D1879" t="s">
        <v>31</v>
      </c>
      <c r="E1879">
        <v>66294</v>
      </c>
      <c r="F1879">
        <v>0</v>
      </c>
      <c r="G1879">
        <v>0</v>
      </c>
      <c r="H1879" s="1">
        <v>41715</v>
      </c>
      <c r="I1879">
        <v>68</v>
      </c>
      <c r="J1879">
        <v>251</v>
      </c>
      <c r="K1879">
        <v>108</v>
      </c>
      <c r="L1879">
        <v>334</v>
      </c>
      <c r="M1879">
        <v>65</v>
      </c>
      <c r="N1879">
        <v>92</v>
      </c>
      <c r="O1879">
        <v>117</v>
      </c>
      <c r="P1879">
        <f>IF(Table13[[#This Row],[MntWines]] = 0,"",Table13[[#This Row],[MntWines]])</f>
        <v>251</v>
      </c>
      <c r="Q1879">
        <f>IF(Table13[[#This Row],[MntFruits]] = 0, "",Table13[[#This Row],[MntFruits]])</f>
        <v>108</v>
      </c>
      <c r="R1879">
        <f>IF(Table13[[#This Row],[MntMeatProducts]] = 0, "",Table13[[#This Row],[MntMeatProducts]])</f>
        <v>334</v>
      </c>
      <c r="S1879">
        <f>IF(Table13[[#This Row],[MntFishProducts]] = 0, "",Table13[[#This Row],[MntFishProducts]])</f>
        <v>65</v>
      </c>
      <c r="T1879">
        <f>IF(Table13[[#This Row],[MntSweetProducts]] = 0, "",Table13[[#This Row],[MntSweetProducts]])</f>
        <v>92</v>
      </c>
      <c r="U1879">
        <f>IF(Table13[[#This Row],[MntGoldProds]] = 0, "",Table13[[#This Row],[MntGoldProds]])</f>
        <v>117</v>
      </c>
      <c r="V1879">
        <v>1</v>
      </c>
      <c r="W1879">
        <v>4</v>
      </c>
      <c r="X1879">
        <v>3</v>
      </c>
      <c r="Y1879">
        <v>5</v>
      </c>
      <c r="Z1879">
        <v>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t="s">
        <v>30</v>
      </c>
      <c r="AI1879" s="13">
        <f>SUM(Table13[[#This Row],[MntWines]:[MntGoldProds]])</f>
        <v>967</v>
      </c>
      <c r="AJ1879" s="13">
        <f>AVERAGE(Table13[[#This Row],[MntWines]:[MntGoldProds]])</f>
        <v>161.16666666666666</v>
      </c>
      <c r="AK1879">
        <f>IF(Table13[[#This Row],[Total Number of Purchases]]=0,0,Table13[[#This Row],[Total Spend]]/Table13[[#This Row],[Total Number of Purchases]])</f>
        <v>74.384615384615387</v>
      </c>
      <c r="AM1879">
        <f>SUM(Table13[[#This Row],[NumDealsPurchases]:[NumStorePurchases]])</f>
        <v>13</v>
      </c>
      <c r="AN1879" s="14">
        <f>Snapshot_Date-Table13[[#This Row],[Dt_Customer]]</f>
        <v>201</v>
      </c>
      <c r="AP1879" s="13">
        <f>Table13[[#This Row],[NumDealsPurchases]]/Table13[[#This Row],[Total Number of Purchases]]*100</f>
        <v>7.6923076923076925</v>
      </c>
      <c r="AQ1879">
        <f>6-ROUNDUP(_xlfn.PERCENTRANK.INC(Table13[Recency],Table13[[#This Row],[Recency]])*5, 0)</f>
        <v>2</v>
      </c>
      <c r="AR1879">
        <f>ROUNDUP(_xlfn.PERCENTRANK.INC(Table13[Total Number of Purchases],Table13[[#This Row],[Total Number of Purchases]])*5,0)</f>
        <v>3</v>
      </c>
      <c r="AS1879">
        <f>ROUNDUP(_xlfn.PERCENTRANK.INC(Table13[Total Spend],Table13[[#This Row],[Total Spend]])*5,0)</f>
        <v>4</v>
      </c>
      <c r="AT1879" t="str">
        <f>Table13[[#This Row],[Recency Score]]&amp;Table13[[#This Row],[Frequency Score]]&amp;Table13[[#This Row],[Monetary Score]]</f>
        <v>234</v>
      </c>
      <c r="AU1879" t="str">
        <f t="shared" si="29"/>
        <v>About to Sleep</v>
      </c>
      <c r="AW1879" s="13">
        <f>DATEDIF(Table13[[#This Row],[Dt_Customer]], Snapshot_Date, "d")</f>
        <v>201</v>
      </c>
      <c r="AX1879" s="13">
        <f>Table13[[#This Row],[CL if today]]/365</f>
        <v>0.55068493150684927</v>
      </c>
      <c r="AY1879">
        <f>Table13[[#This Row],[Total Number of Purchases]]/Table13[[#This Row],[Corrected CL]]</f>
        <v>23.606965174129353</v>
      </c>
      <c r="AZ1879">
        <f>Table13[[#This Row],[Average Order Value (AOV)]]*Table13[[#This Row],[Freq per Year]]</f>
        <v>1755.995024875622</v>
      </c>
      <c r="BA1879">
        <f>Table13[[#This Row],[Total Spend]]/Table13[[#This Row],[Corrected CL]]</f>
        <v>1755.995024875622</v>
      </c>
      <c r="BB1879">
        <v>61.741293532338311</v>
      </c>
      <c r="BC1879" s="1">
        <f>Table13[[#This Row],[Dt_Customer]]+Table13[[#This Row],[Recency]]</f>
        <v>41783</v>
      </c>
      <c r="BD1879" s="16" t="str">
        <f>IF(COUNTIF(A:A, A1879) &gt; 1, "Duplicate", "Unique")</f>
        <v>Unique</v>
      </c>
    </row>
    <row r="1880" spans="1:56" x14ac:dyDescent="0.3">
      <c r="A1880">
        <v>5794</v>
      </c>
      <c r="B1880">
        <v>1974</v>
      </c>
      <c r="C1880" t="s">
        <v>37</v>
      </c>
      <c r="D1880" t="s">
        <v>33</v>
      </c>
      <c r="E1880">
        <v>46374</v>
      </c>
      <c r="F1880">
        <v>0</v>
      </c>
      <c r="G1880">
        <v>1</v>
      </c>
      <c r="H1880" s="1">
        <v>41715</v>
      </c>
      <c r="I1880">
        <v>1</v>
      </c>
      <c r="J1880">
        <v>408</v>
      </c>
      <c r="K1880">
        <v>0</v>
      </c>
      <c r="L1880">
        <v>21</v>
      </c>
      <c r="M1880">
        <v>0</v>
      </c>
      <c r="N1880">
        <v>0</v>
      </c>
      <c r="O1880">
        <v>17</v>
      </c>
      <c r="P1880">
        <f>IF(Table13[[#This Row],[MntWines]] = 0,"",Table13[[#This Row],[MntWines]])</f>
        <v>408</v>
      </c>
      <c r="Q1880" t="str">
        <f>IF(Table13[[#This Row],[MntFruits]] = 0, "",Table13[[#This Row],[MntFruits]])</f>
        <v/>
      </c>
      <c r="R1880">
        <f>IF(Table13[[#This Row],[MntMeatProducts]] = 0, "",Table13[[#This Row],[MntMeatProducts]])</f>
        <v>21</v>
      </c>
      <c r="S1880" t="str">
        <f>IF(Table13[[#This Row],[MntFishProducts]] = 0, "",Table13[[#This Row],[MntFishProducts]])</f>
        <v/>
      </c>
      <c r="T1880" t="str">
        <f>IF(Table13[[#This Row],[MntSweetProducts]] = 0, "",Table13[[#This Row],[MntSweetProducts]])</f>
        <v/>
      </c>
      <c r="U1880">
        <f>IF(Table13[[#This Row],[MntGoldProds]] = 0, "",Table13[[#This Row],[MntGoldProds]])</f>
        <v>17</v>
      </c>
      <c r="V1880">
        <v>3</v>
      </c>
      <c r="W1880">
        <v>7</v>
      </c>
      <c r="X1880">
        <v>1</v>
      </c>
      <c r="Y1880">
        <v>7</v>
      </c>
      <c r="Z1880">
        <v>8</v>
      </c>
      <c r="AA1880">
        <v>1</v>
      </c>
      <c r="AB1880">
        <v>0</v>
      </c>
      <c r="AC1880">
        <v>0</v>
      </c>
      <c r="AD1880">
        <v>1</v>
      </c>
      <c r="AE1880">
        <v>0</v>
      </c>
      <c r="AF1880">
        <v>1</v>
      </c>
      <c r="AG1880">
        <v>0</v>
      </c>
      <c r="AH1880" t="s">
        <v>40</v>
      </c>
      <c r="AI1880" s="13">
        <f>SUM(Table13[[#This Row],[MntWines]:[MntGoldProds]])</f>
        <v>446</v>
      </c>
      <c r="AJ1880" s="13">
        <f>AVERAGE(Table13[[#This Row],[MntWines]:[MntGoldProds]])</f>
        <v>74.333333333333329</v>
      </c>
      <c r="AK1880">
        <f>IF(Table13[[#This Row],[Total Number of Purchases]]=0,0,Table13[[#This Row],[Total Spend]]/Table13[[#This Row],[Total Number of Purchases]])</f>
        <v>24.777777777777779</v>
      </c>
      <c r="AM1880">
        <f>SUM(Table13[[#This Row],[NumDealsPurchases]:[NumStorePurchases]])</f>
        <v>18</v>
      </c>
      <c r="AN1880" s="14">
        <f>Snapshot_Date-Table13[[#This Row],[Dt_Customer]]</f>
        <v>201</v>
      </c>
      <c r="AP1880" s="13">
        <f>Table13[[#This Row],[NumDealsPurchases]]/Table13[[#This Row],[Total Number of Purchases]]*100</f>
        <v>16.666666666666664</v>
      </c>
      <c r="AQ1880">
        <f>6-ROUNDUP(_xlfn.PERCENTRANK.INC(Table13[Recency],Table13[[#This Row],[Recency]])*5, 0)</f>
        <v>5</v>
      </c>
      <c r="AR1880">
        <f>ROUNDUP(_xlfn.PERCENTRANK.INC(Table13[Total Number of Purchases],Table13[[#This Row],[Total Number of Purchases]])*5,0)</f>
        <v>4</v>
      </c>
      <c r="AS1880">
        <f>ROUNDUP(_xlfn.PERCENTRANK.INC(Table13[Total Spend],Table13[[#This Row],[Total Spend]])*5,0)</f>
        <v>3</v>
      </c>
      <c r="AT1880" t="str">
        <f>Table13[[#This Row],[Recency Score]]&amp;Table13[[#This Row],[Frequency Score]]&amp;Table13[[#This Row],[Monetary Score]]</f>
        <v>543</v>
      </c>
      <c r="AU1880" t="str">
        <f t="shared" si="29"/>
        <v>Loyal Customers</v>
      </c>
      <c r="AW1880" s="13">
        <f>DATEDIF(Table13[[#This Row],[Dt_Customer]], Snapshot_Date, "d")</f>
        <v>201</v>
      </c>
      <c r="AX1880" s="13">
        <f>Table13[[#This Row],[CL if today]]/365</f>
        <v>0.55068493150684927</v>
      </c>
      <c r="AY1880">
        <f>Table13[[#This Row],[Total Number of Purchases]]/Table13[[#This Row],[Corrected CL]]</f>
        <v>32.68656716417911</v>
      </c>
      <c r="AZ1880">
        <f>Table13[[#This Row],[Average Order Value (AOV)]]*Table13[[#This Row],[Freq per Year]]</f>
        <v>809.90049751243794</v>
      </c>
      <c r="BA1880">
        <f>Table13[[#This Row],[Total Spend]]/Table13[[#This Row],[Corrected CL]]</f>
        <v>809.90049751243782</v>
      </c>
      <c r="BB1880">
        <v>1755.995024875622</v>
      </c>
      <c r="BC1880" s="1">
        <f>Table13[[#This Row],[Dt_Customer]]+Table13[[#This Row],[Recency]]</f>
        <v>41716</v>
      </c>
      <c r="BD1880" s="16" t="str">
        <f>IF(COUNTIF(A:A, A1880) &gt; 1, "Duplicate", "Unique")</f>
        <v>Unique</v>
      </c>
    </row>
    <row r="1881" spans="1:56" x14ac:dyDescent="0.3">
      <c r="A1881">
        <v>2106</v>
      </c>
      <c r="B1881">
        <v>1974</v>
      </c>
      <c r="C1881" t="s">
        <v>38</v>
      </c>
      <c r="D1881" t="s">
        <v>33</v>
      </c>
      <c r="E1881">
        <v>20130</v>
      </c>
      <c r="F1881">
        <v>0</v>
      </c>
      <c r="G1881">
        <v>0</v>
      </c>
      <c r="H1881" s="1">
        <v>41715</v>
      </c>
      <c r="I1881">
        <v>99</v>
      </c>
      <c r="J1881">
        <v>0</v>
      </c>
      <c r="K1881">
        <v>6</v>
      </c>
      <c r="L1881">
        <v>3</v>
      </c>
      <c r="M1881">
        <v>7</v>
      </c>
      <c r="N1881">
        <v>6</v>
      </c>
      <c r="O1881">
        <v>12</v>
      </c>
      <c r="P1881" t="str">
        <f>IF(Table13[[#This Row],[MntWines]] = 0,"",Table13[[#This Row],[MntWines]])</f>
        <v/>
      </c>
      <c r="Q1881">
        <f>IF(Table13[[#This Row],[MntFruits]] = 0, "",Table13[[#This Row],[MntFruits]])</f>
        <v>6</v>
      </c>
      <c r="R1881">
        <f>IF(Table13[[#This Row],[MntMeatProducts]] = 0, "",Table13[[#This Row],[MntMeatProducts]])</f>
        <v>3</v>
      </c>
      <c r="S1881">
        <f>IF(Table13[[#This Row],[MntFishProducts]] = 0, "",Table13[[#This Row],[MntFishProducts]])</f>
        <v>7</v>
      </c>
      <c r="T1881">
        <f>IF(Table13[[#This Row],[MntSweetProducts]] = 0, "",Table13[[#This Row],[MntSweetProducts]])</f>
        <v>6</v>
      </c>
      <c r="U1881">
        <f>IF(Table13[[#This Row],[MntGoldProds]] = 0, "",Table13[[#This Row],[MntGoldProds]])</f>
        <v>12</v>
      </c>
      <c r="V1881">
        <v>1</v>
      </c>
      <c r="W1881">
        <v>1</v>
      </c>
      <c r="X1881">
        <v>0</v>
      </c>
      <c r="Y1881">
        <v>3</v>
      </c>
      <c r="Z1881">
        <v>8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30</v>
      </c>
      <c r="AI1881" s="13">
        <f>SUM(Table13[[#This Row],[MntWines]:[MntGoldProds]])</f>
        <v>34</v>
      </c>
      <c r="AJ1881" s="13">
        <f>AVERAGE(Table13[[#This Row],[MntWines]:[MntGoldProds]])</f>
        <v>5.666666666666667</v>
      </c>
      <c r="AK1881">
        <f>IF(Table13[[#This Row],[Total Number of Purchases]]=0,0,Table13[[#This Row],[Total Spend]]/Table13[[#This Row],[Total Number of Purchases]])</f>
        <v>6.8</v>
      </c>
      <c r="AM1881">
        <f>SUM(Table13[[#This Row],[NumDealsPurchases]:[NumStorePurchases]])</f>
        <v>5</v>
      </c>
      <c r="AN1881" s="14">
        <f>Snapshot_Date-Table13[[#This Row],[Dt_Customer]]</f>
        <v>201</v>
      </c>
      <c r="AP1881" s="13">
        <f>Table13[[#This Row],[NumDealsPurchases]]/Table13[[#This Row],[Total Number of Purchases]]*100</f>
        <v>20</v>
      </c>
      <c r="AQ1881">
        <f>6-ROUNDUP(_xlfn.PERCENTRANK.INC(Table13[Recency],Table13[[#This Row],[Recency]])*5, 0)</f>
        <v>1</v>
      </c>
      <c r="AR1881">
        <f>ROUNDUP(_xlfn.PERCENTRANK.INC(Table13[Total Number of Purchases],Table13[[#This Row],[Total Number of Purchases]])*5,0)</f>
        <v>1</v>
      </c>
      <c r="AS1881">
        <f>ROUNDUP(_xlfn.PERCENTRANK.INC(Table13[Total Spend],Table13[[#This Row],[Total Spend]])*5,0)</f>
        <v>1</v>
      </c>
      <c r="AT1881" t="str">
        <f>Table13[[#This Row],[Recency Score]]&amp;Table13[[#This Row],[Frequency Score]]&amp;Table13[[#This Row],[Monetary Score]]</f>
        <v>111</v>
      </c>
      <c r="AU1881" t="str">
        <f t="shared" si="29"/>
        <v>Lost</v>
      </c>
      <c r="AW1881" s="13">
        <f>DATEDIF(Table13[[#This Row],[Dt_Customer]], Snapshot_Date, "d")</f>
        <v>201</v>
      </c>
      <c r="AX1881" s="13">
        <f>Table13[[#This Row],[CL if today]]/365</f>
        <v>0.55068493150684927</v>
      </c>
      <c r="AY1881">
        <f>Table13[[#This Row],[Total Number of Purchases]]/Table13[[#This Row],[Corrected CL]]</f>
        <v>9.0796019900497527</v>
      </c>
      <c r="AZ1881">
        <f>Table13[[#This Row],[Average Order Value (AOV)]]*Table13[[#This Row],[Freq per Year]]</f>
        <v>61.741293532338318</v>
      </c>
      <c r="BA1881">
        <f>Table13[[#This Row],[Total Spend]]/Table13[[#This Row],[Corrected CL]]</f>
        <v>61.741293532338311</v>
      </c>
      <c r="BB1881">
        <v>110.22277227722773</v>
      </c>
      <c r="BC1881" s="1">
        <f>Table13[[#This Row],[Dt_Customer]]+Table13[[#This Row],[Recency]]</f>
        <v>41814</v>
      </c>
      <c r="BD1881" s="16" t="str">
        <f>IF(COUNTIF(A:A, A1881) &gt; 1, "Duplicate", "Unique")</f>
        <v>Unique</v>
      </c>
    </row>
    <row r="1882" spans="1:56" x14ac:dyDescent="0.3">
      <c r="A1882">
        <v>3363</v>
      </c>
      <c r="B1882">
        <v>1974</v>
      </c>
      <c r="C1882" t="s">
        <v>38</v>
      </c>
      <c r="D1882" t="s">
        <v>33</v>
      </c>
      <c r="E1882">
        <v>20130</v>
      </c>
      <c r="F1882">
        <v>0</v>
      </c>
      <c r="G1882">
        <v>0</v>
      </c>
      <c r="H1882" s="1">
        <v>41715</v>
      </c>
      <c r="I1882">
        <v>99</v>
      </c>
      <c r="J1882">
        <v>0</v>
      </c>
      <c r="K1882">
        <v>6</v>
      </c>
      <c r="L1882">
        <v>3</v>
      </c>
      <c r="M1882">
        <v>7</v>
      </c>
      <c r="N1882">
        <v>6</v>
      </c>
      <c r="O1882">
        <v>12</v>
      </c>
      <c r="P1882" t="str">
        <f>IF(Table13[[#This Row],[MntWines]] = 0,"",Table13[[#This Row],[MntWines]])</f>
        <v/>
      </c>
      <c r="Q1882">
        <f>IF(Table13[[#This Row],[MntFruits]] = 0, "",Table13[[#This Row],[MntFruits]])</f>
        <v>6</v>
      </c>
      <c r="R1882">
        <f>IF(Table13[[#This Row],[MntMeatProducts]] = 0, "",Table13[[#This Row],[MntMeatProducts]])</f>
        <v>3</v>
      </c>
      <c r="S1882">
        <f>IF(Table13[[#This Row],[MntFishProducts]] = 0, "",Table13[[#This Row],[MntFishProducts]])</f>
        <v>7</v>
      </c>
      <c r="T1882">
        <f>IF(Table13[[#This Row],[MntSweetProducts]] = 0, "",Table13[[#This Row],[MntSweetProducts]])</f>
        <v>6</v>
      </c>
      <c r="U1882">
        <f>IF(Table13[[#This Row],[MntGoldProds]] = 0, "",Table13[[#This Row],[MntGoldProds]])</f>
        <v>12</v>
      </c>
      <c r="V1882">
        <v>1</v>
      </c>
      <c r="W1882">
        <v>1</v>
      </c>
      <c r="X1882">
        <v>0</v>
      </c>
      <c r="Y1882">
        <v>3</v>
      </c>
      <c r="Z1882">
        <v>8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30</v>
      </c>
      <c r="AI1882" s="13">
        <f>SUM(Table13[[#This Row],[MntWines]:[MntGoldProds]])</f>
        <v>34</v>
      </c>
      <c r="AJ1882" s="13">
        <f>AVERAGE(Table13[[#This Row],[MntWines]:[MntGoldProds]])</f>
        <v>5.666666666666667</v>
      </c>
      <c r="AK1882">
        <f>IF(Table13[[#This Row],[Total Number of Purchases]]=0,0,Table13[[#This Row],[Total Spend]]/Table13[[#This Row],[Total Number of Purchases]])</f>
        <v>6.8</v>
      </c>
      <c r="AM1882">
        <f>SUM(Table13[[#This Row],[NumDealsPurchases]:[NumStorePurchases]])</f>
        <v>5</v>
      </c>
      <c r="AN1882" s="14">
        <f>Snapshot_Date-Table13[[#This Row],[Dt_Customer]]</f>
        <v>201</v>
      </c>
      <c r="AP1882" s="13">
        <f>Table13[[#This Row],[NumDealsPurchases]]/Table13[[#This Row],[Total Number of Purchases]]*100</f>
        <v>20</v>
      </c>
      <c r="AQ1882">
        <f>6-ROUNDUP(_xlfn.PERCENTRANK.INC(Table13[Recency],Table13[[#This Row],[Recency]])*5, 0)</f>
        <v>1</v>
      </c>
      <c r="AR1882">
        <f>ROUNDUP(_xlfn.PERCENTRANK.INC(Table13[Total Number of Purchases],Table13[[#This Row],[Total Number of Purchases]])*5,0)</f>
        <v>1</v>
      </c>
      <c r="AS1882">
        <f>ROUNDUP(_xlfn.PERCENTRANK.INC(Table13[Total Spend],Table13[[#This Row],[Total Spend]])*5,0)</f>
        <v>1</v>
      </c>
      <c r="AT1882" t="str">
        <f>Table13[[#This Row],[Recency Score]]&amp;Table13[[#This Row],[Frequency Score]]&amp;Table13[[#This Row],[Monetary Score]]</f>
        <v>111</v>
      </c>
      <c r="AU1882" t="str">
        <f t="shared" si="29"/>
        <v>Lost</v>
      </c>
      <c r="AW1882" s="13">
        <f>DATEDIF(Table13[[#This Row],[Dt_Customer]], Snapshot_Date, "d")</f>
        <v>201</v>
      </c>
      <c r="AX1882" s="13">
        <f>Table13[[#This Row],[CL if today]]/365</f>
        <v>0.55068493150684927</v>
      </c>
      <c r="AY1882">
        <f>Table13[[#This Row],[Total Number of Purchases]]/Table13[[#This Row],[Corrected CL]]</f>
        <v>9.0796019900497527</v>
      </c>
      <c r="AZ1882">
        <f>Table13[[#This Row],[Average Order Value (AOV)]]*Table13[[#This Row],[Freq per Year]]</f>
        <v>61.741293532338318</v>
      </c>
      <c r="BA1882">
        <f>Table13[[#This Row],[Total Spend]]/Table13[[#This Row],[Corrected CL]]</f>
        <v>61.741293532338311</v>
      </c>
      <c r="BB1882">
        <v>83.118811881188122</v>
      </c>
      <c r="BC1882" s="1">
        <f>Table13[[#This Row],[Dt_Customer]]+Table13[[#This Row],[Recency]]</f>
        <v>41814</v>
      </c>
      <c r="BD1882" s="16" t="str">
        <f>IF(COUNTIF(A:A, A1882) &gt; 1, "Duplicate", "Unique")</f>
        <v>Unique</v>
      </c>
    </row>
    <row r="1883" spans="1:56" x14ac:dyDescent="0.3">
      <c r="A1883">
        <v>6521</v>
      </c>
      <c r="B1883">
        <v>1954</v>
      </c>
      <c r="C1883" t="s">
        <v>28</v>
      </c>
      <c r="D1883" t="s">
        <v>35</v>
      </c>
      <c r="E1883">
        <v>77972</v>
      </c>
      <c r="F1883">
        <v>0</v>
      </c>
      <c r="G1883">
        <v>0</v>
      </c>
      <c r="H1883" s="1">
        <v>41716</v>
      </c>
      <c r="I1883">
        <v>18</v>
      </c>
      <c r="J1883">
        <v>613</v>
      </c>
      <c r="K1883">
        <v>22</v>
      </c>
      <c r="L1883">
        <v>319</v>
      </c>
      <c r="M1883">
        <v>33</v>
      </c>
      <c r="N1883">
        <v>102</v>
      </c>
      <c r="O1883">
        <v>12</v>
      </c>
      <c r="P1883">
        <f>IF(Table13[[#This Row],[MntWines]] = 0,"",Table13[[#This Row],[MntWines]])</f>
        <v>613</v>
      </c>
      <c r="Q1883">
        <f>IF(Table13[[#This Row],[MntFruits]] = 0, "",Table13[[#This Row],[MntFruits]])</f>
        <v>22</v>
      </c>
      <c r="R1883">
        <f>IF(Table13[[#This Row],[MntMeatProducts]] = 0, "",Table13[[#This Row],[MntMeatProducts]])</f>
        <v>319</v>
      </c>
      <c r="S1883">
        <f>IF(Table13[[#This Row],[MntFishProducts]] = 0, "",Table13[[#This Row],[MntFishProducts]])</f>
        <v>33</v>
      </c>
      <c r="T1883">
        <f>IF(Table13[[#This Row],[MntSweetProducts]] = 0, "",Table13[[#This Row],[MntSweetProducts]])</f>
        <v>102</v>
      </c>
      <c r="U1883">
        <f>IF(Table13[[#This Row],[MntGoldProds]] = 0, "",Table13[[#This Row],[MntGoldProds]])</f>
        <v>12</v>
      </c>
      <c r="V1883">
        <v>1</v>
      </c>
      <c r="W1883">
        <v>4</v>
      </c>
      <c r="X1883">
        <v>6</v>
      </c>
      <c r="Y1883">
        <v>9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 t="s">
        <v>43</v>
      </c>
      <c r="AI1883" s="13">
        <f>SUM(Table13[[#This Row],[MntWines]:[MntGoldProds]])</f>
        <v>1101</v>
      </c>
      <c r="AJ1883" s="13">
        <f>AVERAGE(Table13[[#This Row],[MntWines]:[MntGoldProds]])</f>
        <v>183.5</v>
      </c>
      <c r="AK1883">
        <f>IF(Table13[[#This Row],[Total Number of Purchases]]=0,0,Table13[[#This Row],[Total Spend]]/Table13[[#This Row],[Total Number of Purchases]])</f>
        <v>55.05</v>
      </c>
      <c r="AM1883">
        <f>SUM(Table13[[#This Row],[NumDealsPurchases]:[NumStorePurchases]])</f>
        <v>20</v>
      </c>
      <c r="AN1883" s="14">
        <f>Snapshot_Date-Table13[[#This Row],[Dt_Customer]]</f>
        <v>200</v>
      </c>
      <c r="AP1883" s="13">
        <f>Table13[[#This Row],[NumDealsPurchases]]/Table13[[#This Row],[Total Number of Purchases]]*100</f>
        <v>5</v>
      </c>
      <c r="AQ1883">
        <f>6-ROUNDUP(_xlfn.PERCENTRANK.INC(Table13[Recency],Table13[[#This Row],[Recency]])*5, 0)</f>
        <v>5</v>
      </c>
      <c r="AR1883">
        <f>ROUNDUP(_xlfn.PERCENTRANK.INC(Table13[Total Number of Purchases],Table13[[#This Row],[Total Number of Purchases]])*5,0)</f>
        <v>4</v>
      </c>
      <c r="AS1883">
        <f>ROUNDUP(_xlfn.PERCENTRANK.INC(Table13[Total Spend],Table13[[#This Row],[Total Spend]])*5,0)</f>
        <v>4</v>
      </c>
      <c r="AT1883" t="str">
        <f>Table13[[#This Row],[Recency Score]]&amp;Table13[[#This Row],[Frequency Score]]&amp;Table13[[#This Row],[Monetary Score]]</f>
        <v>544</v>
      </c>
      <c r="AU1883" t="str">
        <f t="shared" si="29"/>
        <v>Loyal Customers</v>
      </c>
      <c r="AW1883" s="13">
        <f>DATEDIF(Table13[[#This Row],[Dt_Customer]], Snapshot_Date, "d")</f>
        <v>200</v>
      </c>
      <c r="AX1883" s="13">
        <f>Table13[[#This Row],[CL if today]]/365</f>
        <v>0.54794520547945202</v>
      </c>
      <c r="AY1883">
        <f>Table13[[#This Row],[Total Number of Purchases]]/Table13[[#This Row],[Corrected CL]]</f>
        <v>36.5</v>
      </c>
      <c r="AZ1883">
        <f>Table13[[#This Row],[Average Order Value (AOV)]]*Table13[[#This Row],[Freq per Year]]</f>
        <v>2009.3249999999998</v>
      </c>
      <c r="BA1883">
        <f>Table13[[#This Row],[Total Spend]]/Table13[[#This Row],[Corrected CL]]</f>
        <v>2009.325</v>
      </c>
      <c r="BB1883">
        <v>43.800000000000004</v>
      </c>
      <c r="BC1883" s="1">
        <f>Table13[[#This Row],[Dt_Customer]]+Table13[[#This Row],[Recency]]</f>
        <v>41734</v>
      </c>
      <c r="BD1883" s="16" t="str">
        <f>IF(COUNTIF(A:A, A1883) &gt; 1, "Duplicate", "Unique")</f>
        <v>Unique</v>
      </c>
    </row>
    <row r="1884" spans="1:56" x14ac:dyDescent="0.3">
      <c r="A1884">
        <v>8207</v>
      </c>
      <c r="B1884">
        <v>1957</v>
      </c>
      <c r="C1884" t="s">
        <v>38</v>
      </c>
      <c r="D1884" t="s">
        <v>33</v>
      </c>
      <c r="E1884">
        <v>53233</v>
      </c>
      <c r="F1884">
        <v>0</v>
      </c>
      <c r="G1884">
        <v>1</v>
      </c>
      <c r="H1884" s="1">
        <v>41716</v>
      </c>
      <c r="I1884">
        <v>18</v>
      </c>
      <c r="J1884">
        <v>28</v>
      </c>
      <c r="K1884">
        <v>0</v>
      </c>
      <c r="L1884">
        <v>9</v>
      </c>
      <c r="M1884">
        <v>3</v>
      </c>
      <c r="N1884">
        <v>0</v>
      </c>
      <c r="O1884">
        <v>0</v>
      </c>
      <c r="P1884">
        <f>IF(Table13[[#This Row],[MntWines]] = 0,"",Table13[[#This Row],[MntWines]])</f>
        <v>28</v>
      </c>
      <c r="Q1884" t="str">
        <f>IF(Table13[[#This Row],[MntFruits]] = 0, "",Table13[[#This Row],[MntFruits]])</f>
        <v/>
      </c>
      <c r="R1884">
        <f>IF(Table13[[#This Row],[MntMeatProducts]] = 0, "",Table13[[#This Row],[MntMeatProducts]])</f>
        <v>9</v>
      </c>
      <c r="S1884">
        <f>IF(Table13[[#This Row],[MntFishProducts]] = 0, "",Table13[[#This Row],[MntFishProducts]])</f>
        <v>3</v>
      </c>
      <c r="T1884" t="str">
        <f>IF(Table13[[#This Row],[MntSweetProducts]] = 0, "",Table13[[#This Row],[MntSweetProducts]])</f>
        <v/>
      </c>
      <c r="U1884" t="str">
        <f>IF(Table13[[#This Row],[MntGoldProds]] = 0, "",Table13[[#This Row],[MntGoldProds]])</f>
        <v/>
      </c>
      <c r="V1884">
        <v>1</v>
      </c>
      <c r="W1884">
        <v>1</v>
      </c>
      <c r="X1884">
        <v>0</v>
      </c>
      <c r="Y1884">
        <v>3</v>
      </c>
      <c r="Z1884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 t="s">
        <v>32</v>
      </c>
      <c r="AI1884" s="13">
        <f>SUM(Table13[[#This Row],[MntWines]:[MntGoldProds]])</f>
        <v>40</v>
      </c>
      <c r="AJ1884" s="13">
        <f>AVERAGE(Table13[[#This Row],[MntWines]:[MntGoldProds]])</f>
        <v>6.666666666666667</v>
      </c>
      <c r="AK1884">
        <f>IF(Table13[[#This Row],[Total Number of Purchases]]=0,0,Table13[[#This Row],[Total Spend]]/Table13[[#This Row],[Total Number of Purchases]])</f>
        <v>8</v>
      </c>
      <c r="AM1884">
        <f>SUM(Table13[[#This Row],[NumDealsPurchases]:[NumStorePurchases]])</f>
        <v>5</v>
      </c>
      <c r="AN1884" s="14">
        <f>Snapshot_Date-Table13[[#This Row],[Dt_Customer]]</f>
        <v>200</v>
      </c>
      <c r="AP1884" s="13">
        <f>Table13[[#This Row],[NumDealsPurchases]]/Table13[[#This Row],[Total Number of Purchases]]*100</f>
        <v>20</v>
      </c>
      <c r="AQ1884">
        <f>6-ROUNDUP(_xlfn.PERCENTRANK.INC(Table13[Recency],Table13[[#This Row],[Recency]])*5, 0)</f>
        <v>5</v>
      </c>
      <c r="AR1884">
        <f>ROUNDUP(_xlfn.PERCENTRANK.INC(Table13[Total Number of Purchases],Table13[[#This Row],[Total Number of Purchases]])*5,0)</f>
        <v>1</v>
      </c>
      <c r="AS1884">
        <f>ROUNDUP(_xlfn.PERCENTRANK.INC(Table13[Total Spend],Table13[[#This Row],[Total Spend]])*5,0)</f>
        <v>1</v>
      </c>
      <c r="AT1884" t="str">
        <f>Table13[[#This Row],[Recency Score]]&amp;Table13[[#This Row],[Frequency Score]]&amp;Table13[[#This Row],[Monetary Score]]</f>
        <v>511</v>
      </c>
      <c r="AU1884" t="str">
        <f t="shared" si="29"/>
        <v>Others</v>
      </c>
      <c r="AW1884" s="13">
        <f>DATEDIF(Table13[[#This Row],[Dt_Customer]], Snapshot_Date, "d")</f>
        <v>200</v>
      </c>
      <c r="AX1884" s="13">
        <f>Table13[[#This Row],[CL if today]]/365</f>
        <v>0.54794520547945202</v>
      </c>
      <c r="AY1884">
        <f>Table13[[#This Row],[Total Number of Purchases]]/Table13[[#This Row],[Corrected CL]]</f>
        <v>9.125</v>
      </c>
      <c r="AZ1884">
        <f>Table13[[#This Row],[Average Order Value (AOV)]]*Table13[[#This Row],[Freq per Year]]</f>
        <v>73</v>
      </c>
      <c r="BA1884">
        <f>Table13[[#This Row],[Total Spend]]/Table13[[#This Row],[Corrected CL]]</f>
        <v>73</v>
      </c>
      <c r="BB1884">
        <v>724.52500000000009</v>
      </c>
      <c r="BC1884" s="1">
        <f>Table13[[#This Row],[Dt_Customer]]+Table13[[#This Row],[Recency]]</f>
        <v>41734</v>
      </c>
      <c r="BD1884" s="16" t="str">
        <f>IF(COUNTIF(A:A, A1884) &gt; 1, "Duplicate", "Unique")</f>
        <v>Unique</v>
      </c>
    </row>
    <row r="1885" spans="1:56" x14ac:dyDescent="0.3">
      <c r="A1885">
        <v>2694</v>
      </c>
      <c r="B1885">
        <v>1967</v>
      </c>
      <c r="C1885" t="s">
        <v>28</v>
      </c>
      <c r="D1885" t="s">
        <v>33</v>
      </c>
      <c r="E1885">
        <v>42664</v>
      </c>
      <c r="F1885">
        <v>0</v>
      </c>
      <c r="G1885">
        <v>1</v>
      </c>
      <c r="H1885" s="1">
        <v>41716</v>
      </c>
      <c r="I1885">
        <v>44</v>
      </c>
      <c r="J1885">
        <v>21</v>
      </c>
      <c r="K1885">
        <v>0</v>
      </c>
      <c r="L1885">
        <v>3</v>
      </c>
      <c r="M1885">
        <v>0</v>
      </c>
      <c r="N1885">
        <v>0</v>
      </c>
      <c r="O1885">
        <v>0</v>
      </c>
      <c r="P1885">
        <f>IF(Table13[[#This Row],[MntWines]] = 0,"",Table13[[#This Row],[MntWines]])</f>
        <v>21</v>
      </c>
      <c r="Q1885" t="str">
        <f>IF(Table13[[#This Row],[MntFruits]] = 0, "",Table13[[#This Row],[MntFruits]])</f>
        <v/>
      </c>
      <c r="R1885">
        <f>IF(Table13[[#This Row],[MntMeatProducts]] = 0, "",Table13[[#This Row],[MntMeatProducts]])</f>
        <v>3</v>
      </c>
      <c r="S1885" t="str">
        <f>IF(Table13[[#This Row],[MntFishProducts]] = 0, "",Table13[[#This Row],[MntFishProducts]])</f>
        <v/>
      </c>
      <c r="T1885" t="str">
        <f>IF(Table13[[#This Row],[MntSweetProducts]] = 0, "",Table13[[#This Row],[MntSweetProducts]])</f>
        <v/>
      </c>
      <c r="U1885" t="str">
        <f>IF(Table13[[#This Row],[MntGoldProds]] = 0, "",Table13[[#This Row],[MntGoldProds]])</f>
        <v/>
      </c>
      <c r="V1885">
        <v>1</v>
      </c>
      <c r="W1885">
        <v>1</v>
      </c>
      <c r="X1885">
        <v>0</v>
      </c>
      <c r="Y1885">
        <v>3</v>
      </c>
      <c r="Z1885">
        <v>6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 t="s">
        <v>30</v>
      </c>
      <c r="AI1885" s="13">
        <f>SUM(Table13[[#This Row],[MntWines]:[MntGoldProds]])</f>
        <v>24</v>
      </c>
      <c r="AJ1885" s="13">
        <f>AVERAGE(Table13[[#This Row],[MntWines]:[MntGoldProds]])</f>
        <v>4</v>
      </c>
      <c r="AK1885">
        <f>IF(Table13[[#This Row],[Total Number of Purchases]]=0,0,Table13[[#This Row],[Total Spend]]/Table13[[#This Row],[Total Number of Purchases]])</f>
        <v>4.8</v>
      </c>
      <c r="AM1885">
        <f>SUM(Table13[[#This Row],[NumDealsPurchases]:[NumStorePurchases]])</f>
        <v>5</v>
      </c>
      <c r="AN1885" s="14">
        <f>Snapshot_Date-Table13[[#This Row],[Dt_Customer]]</f>
        <v>200</v>
      </c>
      <c r="AP1885" s="13">
        <f>Table13[[#This Row],[NumDealsPurchases]]/Table13[[#This Row],[Total Number of Purchases]]*100</f>
        <v>20</v>
      </c>
      <c r="AQ1885">
        <f>6-ROUNDUP(_xlfn.PERCENTRANK.INC(Table13[Recency],Table13[[#This Row],[Recency]])*5, 0)</f>
        <v>3</v>
      </c>
      <c r="AR1885">
        <f>ROUNDUP(_xlfn.PERCENTRANK.INC(Table13[Total Number of Purchases],Table13[[#This Row],[Total Number of Purchases]])*5,0)</f>
        <v>1</v>
      </c>
      <c r="AS1885">
        <f>ROUNDUP(_xlfn.PERCENTRANK.INC(Table13[Total Spend],Table13[[#This Row],[Total Spend]])*5,0)</f>
        <v>1</v>
      </c>
      <c r="AT1885" t="str">
        <f>Table13[[#This Row],[Recency Score]]&amp;Table13[[#This Row],[Frequency Score]]&amp;Table13[[#This Row],[Monetary Score]]</f>
        <v>311</v>
      </c>
      <c r="AU1885" t="str">
        <f t="shared" si="29"/>
        <v>Needs Attention</v>
      </c>
      <c r="AW1885" s="13">
        <f>DATEDIF(Table13[[#This Row],[Dt_Customer]], Snapshot_Date, "d")</f>
        <v>200</v>
      </c>
      <c r="AX1885" s="13">
        <f>Table13[[#This Row],[CL if today]]/365</f>
        <v>0.54794520547945202</v>
      </c>
      <c r="AY1885">
        <f>Table13[[#This Row],[Total Number of Purchases]]/Table13[[#This Row],[Corrected CL]]</f>
        <v>9.125</v>
      </c>
      <c r="AZ1885">
        <f>Table13[[#This Row],[Average Order Value (AOV)]]*Table13[[#This Row],[Freq per Year]]</f>
        <v>43.8</v>
      </c>
      <c r="BA1885">
        <f>Table13[[#This Row],[Total Spend]]/Table13[[#This Row],[Corrected CL]]</f>
        <v>43.800000000000004</v>
      </c>
      <c r="BB1885">
        <v>2164.577114427861</v>
      </c>
      <c r="BC1885" s="1">
        <f>Table13[[#This Row],[Dt_Customer]]+Table13[[#This Row],[Recency]]</f>
        <v>41760</v>
      </c>
      <c r="BD1885" s="16" t="str">
        <f>IF(COUNTIF(A:A, A1885) &gt; 1, "Duplicate", "Unique")</f>
        <v>Unique</v>
      </c>
    </row>
    <row r="1886" spans="1:56" x14ac:dyDescent="0.3">
      <c r="A1886">
        <v>7628</v>
      </c>
      <c r="B1886">
        <v>1973</v>
      </c>
      <c r="C1886" t="s">
        <v>38</v>
      </c>
      <c r="D1886" t="s">
        <v>33</v>
      </c>
      <c r="E1886">
        <v>43050</v>
      </c>
      <c r="F1886">
        <v>1</v>
      </c>
      <c r="G1886">
        <v>0</v>
      </c>
      <c r="H1886" s="1">
        <v>41716</v>
      </c>
      <c r="I1886">
        <v>10</v>
      </c>
      <c r="J1886">
        <v>30</v>
      </c>
      <c r="K1886">
        <v>5</v>
      </c>
      <c r="L1886">
        <v>24</v>
      </c>
      <c r="M1886">
        <v>6</v>
      </c>
      <c r="N1886">
        <v>3</v>
      </c>
      <c r="O1886">
        <v>8</v>
      </c>
      <c r="P1886">
        <f>IF(Table13[[#This Row],[MntWines]] = 0,"",Table13[[#This Row],[MntWines]])</f>
        <v>30</v>
      </c>
      <c r="Q1886">
        <f>IF(Table13[[#This Row],[MntFruits]] = 0, "",Table13[[#This Row],[MntFruits]])</f>
        <v>5</v>
      </c>
      <c r="R1886">
        <f>IF(Table13[[#This Row],[MntMeatProducts]] = 0, "",Table13[[#This Row],[MntMeatProducts]])</f>
        <v>24</v>
      </c>
      <c r="S1886">
        <f>IF(Table13[[#This Row],[MntFishProducts]] = 0, "",Table13[[#This Row],[MntFishProducts]])</f>
        <v>6</v>
      </c>
      <c r="T1886">
        <f>IF(Table13[[#This Row],[MntSweetProducts]] = 0, "",Table13[[#This Row],[MntSweetProducts]])</f>
        <v>3</v>
      </c>
      <c r="U1886">
        <f>IF(Table13[[#This Row],[MntGoldProds]] = 0, "",Table13[[#This Row],[MntGoldProds]])</f>
        <v>8</v>
      </c>
      <c r="V1886">
        <v>2</v>
      </c>
      <c r="W1886">
        <v>2</v>
      </c>
      <c r="X1886">
        <v>0</v>
      </c>
      <c r="Y1886">
        <v>4</v>
      </c>
      <c r="Z1886">
        <v>5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30</v>
      </c>
      <c r="AI1886" s="13">
        <f>SUM(Table13[[#This Row],[MntWines]:[MntGoldProds]])</f>
        <v>76</v>
      </c>
      <c r="AJ1886" s="13">
        <f>AVERAGE(Table13[[#This Row],[MntWines]:[MntGoldProds]])</f>
        <v>12.666666666666666</v>
      </c>
      <c r="AK1886">
        <f>IF(Table13[[#This Row],[Total Number of Purchases]]=0,0,Table13[[#This Row],[Total Spend]]/Table13[[#This Row],[Total Number of Purchases]])</f>
        <v>9.5</v>
      </c>
      <c r="AM1886">
        <f>SUM(Table13[[#This Row],[NumDealsPurchases]:[NumStorePurchases]])</f>
        <v>8</v>
      </c>
      <c r="AN1886" s="14">
        <f>Snapshot_Date-Table13[[#This Row],[Dt_Customer]]</f>
        <v>200</v>
      </c>
      <c r="AP1886" s="13">
        <f>Table13[[#This Row],[NumDealsPurchases]]/Table13[[#This Row],[Total Number of Purchases]]*100</f>
        <v>25</v>
      </c>
      <c r="AQ1886">
        <f>6-ROUNDUP(_xlfn.PERCENTRANK.INC(Table13[Recency],Table13[[#This Row],[Recency]])*5, 0)</f>
        <v>5</v>
      </c>
      <c r="AR1886">
        <f>ROUNDUP(_xlfn.PERCENTRANK.INC(Table13[Total Number of Purchases],Table13[[#This Row],[Total Number of Purchases]])*5,0)</f>
        <v>2</v>
      </c>
      <c r="AS1886">
        <f>ROUNDUP(_xlfn.PERCENTRANK.INC(Table13[Total Spend],Table13[[#This Row],[Total Spend]])*5,0)</f>
        <v>2</v>
      </c>
      <c r="AT1886" t="str">
        <f>Table13[[#This Row],[Recency Score]]&amp;Table13[[#This Row],[Frequency Score]]&amp;Table13[[#This Row],[Monetary Score]]</f>
        <v>522</v>
      </c>
      <c r="AU1886" t="str">
        <f t="shared" si="29"/>
        <v>Others</v>
      </c>
      <c r="AW1886" s="13">
        <f>DATEDIF(Table13[[#This Row],[Dt_Customer]], Snapshot_Date, "d")</f>
        <v>200</v>
      </c>
      <c r="AX1886" s="13">
        <f>Table13[[#This Row],[CL if today]]/365</f>
        <v>0.54794520547945202</v>
      </c>
      <c r="AY1886">
        <f>Table13[[#This Row],[Total Number of Purchases]]/Table13[[#This Row],[Corrected CL]]</f>
        <v>14.600000000000001</v>
      </c>
      <c r="AZ1886">
        <f>Table13[[#This Row],[Average Order Value (AOV)]]*Table13[[#This Row],[Freq per Year]]</f>
        <v>138.70000000000002</v>
      </c>
      <c r="BA1886">
        <f>Table13[[#This Row],[Total Spend]]/Table13[[#This Row],[Corrected CL]]</f>
        <v>138.70000000000002</v>
      </c>
      <c r="BB1886">
        <v>73</v>
      </c>
      <c r="BC1886" s="1">
        <f>Table13[[#This Row],[Dt_Customer]]+Table13[[#This Row],[Recency]]</f>
        <v>41726</v>
      </c>
      <c r="BD1886" s="16" t="str">
        <f>IF(COUNTIF(A:A, A1886) &gt; 1, "Duplicate", "Unique")</f>
        <v>Unique</v>
      </c>
    </row>
    <row r="1887" spans="1:56" x14ac:dyDescent="0.3">
      <c r="A1887">
        <v>5896</v>
      </c>
      <c r="B1887">
        <v>1987</v>
      </c>
      <c r="C1887" t="s">
        <v>41</v>
      </c>
      <c r="D1887" t="s">
        <v>33</v>
      </c>
      <c r="E1887">
        <v>73395</v>
      </c>
      <c r="F1887">
        <v>0</v>
      </c>
      <c r="G1887">
        <v>0</v>
      </c>
      <c r="H1887" s="1">
        <v>41716</v>
      </c>
      <c r="I1887">
        <v>94</v>
      </c>
      <c r="J1887">
        <v>272</v>
      </c>
      <c r="K1887">
        <v>7</v>
      </c>
      <c r="L1887">
        <v>80</v>
      </c>
      <c r="M1887">
        <v>20</v>
      </c>
      <c r="N1887">
        <v>7</v>
      </c>
      <c r="O1887">
        <v>11</v>
      </c>
      <c r="P1887">
        <f>IF(Table13[[#This Row],[MntWines]] = 0,"",Table13[[#This Row],[MntWines]])</f>
        <v>272</v>
      </c>
      <c r="Q1887">
        <f>IF(Table13[[#This Row],[MntFruits]] = 0, "",Table13[[#This Row],[MntFruits]])</f>
        <v>7</v>
      </c>
      <c r="R1887">
        <f>IF(Table13[[#This Row],[MntMeatProducts]] = 0, "",Table13[[#This Row],[MntMeatProducts]])</f>
        <v>80</v>
      </c>
      <c r="S1887">
        <f>IF(Table13[[#This Row],[MntFishProducts]] = 0, "",Table13[[#This Row],[MntFishProducts]])</f>
        <v>20</v>
      </c>
      <c r="T1887">
        <f>IF(Table13[[#This Row],[MntSweetProducts]] = 0, "",Table13[[#This Row],[MntSweetProducts]])</f>
        <v>7</v>
      </c>
      <c r="U1887">
        <f>IF(Table13[[#This Row],[MntGoldProds]] = 0, "",Table13[[#This Row],[MntGoldProds]])</f>
        <v>11</v>
      </c>
      <c r="V1887">
        <v>1</v>
      </c>
      <c r="W1887">
        <v>4</v>
      </c>
      <c r="X1887">
        <v>4</v>
      </c>
      <c r="Y1887">
        <v>6</v>
      </c>
      <c r="Z1887">
        <v>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30</v>
      </c>
      <c r="AI1887" s="13">
        <f>SUM(Table13[[#This Row],[MntWines]:[MntGoldProds]])</f>
        <v>397</v>
      </c>
      <c r="AJ1887" s="13">
        <f>AVERAGE(Table13[[#This Row],[MntWines]:[MntGoldProds]])</f>
        <v>66.166666666666671</v>
      </c>
      <c r="AK1887">
        <f>IF(Table13[[#This Row],[Total Number of Purchases]]=0,0,Table13[[#This Row],[Total Spend]]/Table13[[#This Row],[Total Number of Purchases]])</f>
        <v>26.466666666666665</v>
      </c>
      <c r="AM1887">
        <f>SUM(Table13[[#This Row],[NumDealsPurchases]:[NumStorePurchases]])</f>
        <v>15</v>
      </c>
      <c r="AN1887" s="14">
        <f>Snapshot_Date-Table13[[#This Row],[Dt_Customer]]</f>
        <v>200</v>
      </c>
      <c r="AP1887" s="13">
        <f>Table13[[#This Row],[NumDealsPurchases]]/Table13[[#This Row],[Total Number of Purchases]]*100</f>
        <v>6.666666666666667</v>
      </c>
      <c r="AQ1887">
        <f>6-ROUNDUP(_xlfn.PERCENTRANK.INC(Table13[Recency],Table13[[#This Row],[Recency]])*5, 0)</f>
        <v>1</v>
      </c>
      <c r="AR1887">
        <f>ROUNDUP(_xlfn.PERCENTRANK.INC(Table13[Total Number of Purchases],Table13[[#This Row],[Total Number of Purchases]])*5,0)</f>
        <v>3</v>
      </c>
      <c r="AS1887">
        <f>ROUNDUP(_xlfn.PERCENTRANK.INC(Table13[Total Spend],Table13[[#This Row],[Total Spend]])*5,0)</f>
        <v>3</v>
      </c>
      <c r="AT1887" t="str">
        <f>Table13[[#This Row],[Recency Score]]&amp;Table13[[#This Row],[Frequency Score]]&amp;Table13[[#This Row],[Monetary Score]]</f>
        <v>133</v>
      </c>
      <c r="AU1887" t="str">
        <f t="shared" si="29"/>
        <v>Lost</v>
      </c>
      <c r="AW1887" s="13">
        <f>DATEDIF(Table13[[#This Row],[Dt_Customer]], Snapshot_Date, "d")</f>
        <v>200</v>
      </c>
      <c r="AX1887" s="13">
        <f>Table13[[#This Row],[CL if today]]/365</f>
        <v>0.54794520547945202</v>
      </c>
      <c r="AY1887">
        <f>Table13[[#This Row],[Total Number of Purchases]]/Table13[[#This Row],[Corrected CL]]</f>
        <v>27.375</v>
      </c>
      <c r="AZ1887">
        <f>Table13[[#This Row],[Average Order Value (AOV)]]*Table13[[#This Row],[Freq per Year]]</f>
        <v>724.52499999999998</v>
      </c>
      <c r="BA1887">
        <f>Table13[[#This Row],[Total Spend]]/Table13[[#This Row],[Corrected CL]]</f>
        <v>724.52500000000009</v>
      </c>
      <c r="BB1887">
        <v>809.90049751243782</v>
      </c>
      <c r="BC1887" s="1">
        <f>Table13[[#This Row],[Dt_Customer]]+Table13[[#This Row],[Recency]]</f>
        <v>41810</v>
      </c>
      <c r="BD1887" s="16" t="str">
        <f>IF(COUNTIF(A:A, A1887) &gt; 1, "Duplicate", "Unique")</f>
        <v>Unique</v>
      </c>
    </row>
    <row r="1888" spans="1:56" x14ac:dyDescent="0.3">
      <c r="A1888">
        <v>4290</v>
      </c>
      <c r="B1888">
        <v>1972</v>
      </c>
      <c r="C1888" t="s">
        <v>28</v>
      </c>
      <c r="D1888" t="s">
        <v>33</v>
      </c>
      <c r="E1888">
        <v>30467</v>
      </c>
      <c r="F1888">
        <v>1</v>
      </c>
      <c r="G1888">
        <v>0</v>
      </c>
      <c r="H1888" s="1">
        <v>41717</v>
      </c>
      <c r="I1888">
        <v>8</v>
      </c>
      <c r="J1888">
        <v>1</v>
      </c>
      <c r="K1888">
        <v>3</v>
      </c>
      <c r="L1888">
        <v>8</v>
      </c>
      <c r="M1888">
        <v>2</v>
      </c>
      <c r="N1888">
        <v>5</v>
      </c>
      <c r="O1888">
        <v>5</v>
      </c>
      <c r="P1888">
        <f>IF(Table13[[#This Row],[MntWines]] = 0,"",Table13[[#This Row],[MntWines]])</f>
        <v>1</v>
      </c>
      <c r="Q1888">
        <f>IF(Table13[[#This Row],[MntFruits]] = 0, "",Table13[[#This Row],[MntFruits]])</f>
        <v>3</v>
      </c>
      <c r="R1888">
        <f>IF(Table13[[#This Row],[MntMeatProducts]] = 0, "",Table13[[#This Row],[MntMeatProducts]])</f>
        <v>8</v>
      </c>
      <c r="S1888">
        <f>IF(Table13[[#This Row],[MntFishProducts]] = 0, "",Table13[[#This Row],[MntFishProducts]])</f>
        <v>2</v>
      </c>
      <c r="T1888">
        <f>IF(Table13[[#This Row],[MntSweetProducts]] = 0, "",Table13[[#This Row],[MntSweetProducts]])</f>
        <v>5</v>
      </c>
      <c r="U1888">
        <f>IF(Table13[[#This Row],[MntGoldProds]] = 0, "",Table13[[#This Row],[MntGoldProds]])</f>
        <v>5</v>
      </c>
      <c r="V1888">
        <v>1</v>
      </c>
      <c r="W1888">
        <v>1</v>
      </c>
      <c r="X1888">
        <v>0</v>
      </c>
      <c r="Y1888">
        <v>2</v>
      </c>
      <c r="Z1888">
        <v>7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 t="s">
        <v>32</v>
      </c>
      <c r="AI1888" s="13">
        <f>SUM(Table13[[#This Row],[MntWines]:[MntGoldProds]])</f>
        <v>24</v>
      </c>
      <c r="AJ1888" s="13">
        <f>AVERAGE(Table13[[#This Row],[MntWines]:[MntGoldProds]])</f>
        <v>4</v>
      </c>
      <c r="AK1888">
        <f>IF(Table13[[#This Row],[Total Number of Purchases]]=0,0,Table13[[#This Row],[Total Spend]]/Table13[[#This Row],[Total Number of Purchases]])</f>
        <v>6</v>
      </c>
      <c r="AM1888">
        <f>SUM(Table13[[#This Row],[NumDealsPurchases]:[NumStorePurchases]])</f>
        <v>4</v>
      </c>
      <c r="AN1888" s="14">
        <f>Snapshot_Date-Table13[[#This Row],[Dt_Customer]]</f>
        <v>199</v>
      </c>
      <c r="AP1888" s="13">
        <f>Table13[[#This Row],[NumDealsPurchases]]/Table13[[#This Row],[Total Number of Purchases]]*100</f>
        <v>25</v>
      </c>
      <c r="AQ1888">
        <f>6-ROUNDUP(_xlfn.PERCENTRANK.INC(Table13[Recency],Table13[[#This Row],[Recency]])*5, 0)</f>
        <v>5</v>
      </c>
      <c r="AR1888">
        <f>ROUNDUP(_xlfn.PERCENTRANK.INC(Table13[Total Number of Purchases],Table13[[#This Row],[Total Number of Purchases]])*5,0)</f>
        <v>1</v>
      </c>
      <c r="AS1888">
        <f>ROUNDUP(_xlfn.PERCENTRANK.INC(Table13[Total Spend],Table13[[#This Row],[Total Spend]])*5,0)</f>
        <v>1</v>
      </c>
      <c r="AT1888" t="str">
        <f>Table13[[#This Row],[Recency Score]]&amp;Table13[[#This Row],[Frequency Score]]&amp;Table13[[#This Row],[Monetary Score]]</f>
        <v>511</v>
      </c>
      <c r="AU1888" t="str">
        <f t="shared" si="29"/>
        <v>Others</v>
      </c>
      <c r="AW1888" s="13">
        <f>DATEDIF(Table13[[#This Row],[Dt_Customer]], Snapshot_Date, "d")</f>
        <v>199</v>
      </c>
      <c r="AX1888" s="13">
        <f>Table13[[#This Row],[CL if today]]/365</f>
        <v>0.54520547945205478</v>
      </c>
      <c r="AY1888">
        <f>Table13[[#This Row],[Total Number of Purchases]]/Table13[[#This Row],[Corrected CL]]</f>
        <v>7.3366834170854274</v>
      </c>
      <c r="AZ1888">
        <f>Table13[[#This Row],[Average Order Value (AOV)]]*Table13[[#This Row],[Freq per Year]]</f>
        <v>44.020100502512562</v>
      </c>
      <c r="BA1888">
        <f>Table13[[#This Row],[Total Spend]]/Table13[[#This Row],[Corrected CL]]</f>
        <v>44.020100502512562</v>
      </c>
      <c r="BB1888">
        <v>42.185929648241206</v>
      </c>
      <c r="BC1888" s="1">
        <f>Table13[[#This Row],[Dt_Customer]]+Table13[[#This Row],[Recency]]</f>
        <v>41725</v>
      </c>
      <c r="BD1888" s="16" t="str">
        <f>IF(COUNTIF(A:A, A1888) &gt; 1, "Duplicate", "Unique")</f>
        <v>Unique</v>
      </c>
    </row>
    <row r="1889" spans="1:56" x14ac:dyDescent="0.3">
      <c r="A1889">
        <v>5493</v>
      </c>
      <c r="B1889">
        <v>1976</v>
      </c>
      <c r="C1889" t="s">
        <v>28</v>
      </c>
      <c r="D1889" t="s">
        <v>33</v>
      </c>
      <c r="E1889">
        <v>39356</v>
      </c>
      <c r="F1889">
        <v>1</v>
      </c>
      <c r="G1889">
        <v>1</v>
      </c>
      <c r="H1889" s="1">
        <v>41717</v>
      </c>
      <c r="I1889">
        <v>21</v>
      </c>
      <c r="J1889">
        <v>15</v>
      </c>
      <c r="K1889">
        <v>0</v>
      </c>
      <c r="L1889">
        <v>2</v>
      </c>
      <c r="M1889">
        <v>0</v>
      </c>
      <c r="N1889">
        <v>0</v>
      </c>
      <c r="O1889">
        <v>6</v>
      </c>
      <c r="P1889">
        <f>IF(Table13[[#This Row],[MntWines]] = 0,"",Table13[[#This Row],[MntWines]])</f>
        <v>15</v>
      </c>
      <c r="Q1889" t="str">
        <f>IF(Table13[[#This Row],[MntFruits]] = 0, "",Table13[[#This Row],[MntFruits]])</f>
        <v/>
      </c>
      <c r="R1889">
        <f>IF(Table13[[#This Row],[MntMeatProducts]] = 0, "",Table13[[#This Row],[MntMeatProducts]])</f>
        <v>2</v>
      </c>
      <c r="S1889" t="str">
        <f>IF(Table13[[#This Row],[MntFishProducts]] = 0, "",Table13[[#This Row],[MntFishProducts]])</f>
        <v/>
      </c>
      <c r="T1889" t="str">
        <f>IF(Table13[[#This Row],[MntSweetProducts]] = 0, "",Table13[[#This Row],[MntSweetProducts]])</f>
        <v/>
      </c>
      <c r="U1889">
        <f>IF(Table13[[#This Row],[MntGoldProds]] = 0, "",Table13[[#This Row],[MntGoldProds]])</f>
        <v>6</v>
      </c>
      <c r="V1889">
        <v>1</v>
      </c>
      <c r="W1889">
        <v>1</v>
      </c>
      <c r="X1889">
        <v>0</v>
      </c>
      <c r="Y1889">
        <v>2</v>
      </c>
      <c r="Z1889">
        <v>6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 t="s">
        <v>30</v>
      </c>
      <c r="AI1889" s="13">
        <f>SUM(Table13[[#This Row],[MntWines]:[MntGoldProds]])</f>
        <v>23</v>
      </c>
      <c r="AJ1889" s="13">
        <f>AVERAGE(Table13[[#This Row],[MntWines]:[MntGoldProds]])</f>
        <v>3.8333333333333335</v>
      </c>
      <c r="AK1889">
        <f>IF(Table13[[#This Row],[Total Number of Purchases]]=0,0,Table13[[#This Row],[Total Spend]]/Table13[[#This Row],[Total Number of Purchases]])</f>
        <v>5.75</v>
      </c>
      <c r="AM1889">
        <f>SUM(Table13[[#This Row],[NumDealsPurchases]:[NumStorePurchases]])</f>
        <v>4</v>
      </c>
      <c r="AN1889" s="14">
        <f>Snapshot_Date-Table13[[#This Row],[Dt_Customer]]</f>
        <v>199</v>
      </c>
      <c r="AP1889" s="13">
        <f>Table13[[#This Row],[NumDealsPurchases]]/Table13[[#This Row],[Total Number of Purchases]]*100</f>
        <v>25</v>
      </c>
      <c r="AQ1889">
        <f>6-ROUNDUP(_xlfn.PERCENTRANK.INC(Table13[Recency],Table13[[#This Row],[Recency]])*5, 0)</f>
        <v>4</v>
      </c>
      <c r="AR1889">
        <f>ROUNDUP(_xlfn.PERCENTRANK.INC(Table13[Total Number of Purchases],Table13[[#This Row],[Total Number of Purchases]])*5,0)</f>
        <v>1</v>
      </c>
      <c r="AS1889">
        <f>ROUNDUP(_xlfn.PERCENTRANK.INC(Table13[Total Spend],Table13[[#This Row],[Total Spend]])*5,0)</f>
        <v>1</v>
      </c>
      <c r="AT1889" t="str">
        <f>Table13[[#This Row],[Recency Score]]&amp;Table13[[#This Row],[Frequency Score]]&amp;Table13[[#This Row],[Monetary Score]]</f>
        <v>411</v>
      </c>
      <c r="AU1889" t="str">
        <f t="shared" si="29"/>
        <v>Potential Loyalists</v>
      </c>
      <c r="AW1889" s="13">
        <f>DATEDIF(Table13[[#This Row],[Dt_Customer]], Snapshot_Date, "d")</f>
        <v>199</v>
      </c>
      <c r="AX1889" s="13">
        <f>Table13[[#This Row],[CL if today]]/365</f>
        <v>0.54520547945205478</v>
      </c>
      <c r="AY1889">
        <f>Table13[[#This Row],[Total Number of Purchases]]/Table13[[#This Row],[Corrected CL]]</f>
        <v>7.3366834170854274</v>
      </c>
      <c r="AZ1889">
        <f>Table13[[#This Row],[Average Order Value (AOV)]]*Table13[[#This Row],[Freq per Year]]</f>
        <v>42.185929648241206</v>
      </c>
      <c r="BA1889">
        <f>Table13[[#This Row],[Total Spend]]/Table13[[#This Row],[Corrected CL]]</f>
        <v>42.185929648241206</v>
      </c>
      <c r="BB1889">
        <v>2009.325</v>
      </c>
      <c r="BC1889" s="1">
        <f>Table13[[#This Row],[Dt_Customer]]+Table13[[#This Row],[Recency]]</f>
        <v>41738</v>
      </c>
      <c r="BD1889" s="16" t="str">
        <f>IF(COUNTIF(A:A, A1889) &gt; 1, "Duplicate", "Unique")</f>
        <v>Unique</v>
      </c>
    </row>
    <row r="1890" spans="1:56" x14ac:dyDescent="0.3">
      <c r="A1890">
        <v>9369</v>
      </c>
      <c r="B1890">
        <v>1979</v>
      </c>
      <c r="C1890" t="s">
        <v>38</v>
      </c>
      <c r="D1890" t="s">
        <v>31</v>
      </c>
      <c r="E1890">
        <v>88194</v>
      </c>
      <c r="F1890">
        <v>0</v>
      </c>
      <c r="G1890">
        <v>1</v>
      </c>
      <c r="H1890" s="1">
        <v>41717</v>
      </c>
      <c r="I1890">
        <v>19</v>
      </c>
      <c r="J1890">
        <v>688</v>
      </c>
      <c r="K1890">
        <v>14</v>
      </c>
      <c r="L1890">
        <v>309</v>
      </c>
      <c r="M1890">
        <v>201</v>
      </c>
      <c r="N1890">
        <v>24</v>
      </c>
      <c r="O1890">
        <v>38</v>
      </c>
      <c r="P1890">
        <f>IF(Table13[[#This Row],[MntWines]] = 0,"",Table13[[#This Row],[MntWines]])</f>
        <v>688</v>
      </c>
      <c r="Q1890">
        <f>IF(Table13[[#This Row],[MntFruits]] = 0, "",Table13[[#This Row],[MntFruits]])</f>
        <v>14</v>
      </c>
      <c r="R1890">
        <f>IF(Table13[[#This Row],[MntMeatProducts]] = 0, "",Table13[[#This Row],[MntMeatProducts]])</f>
        <v>309</v>
      </c>
      <c r="S1890">
        <f>IF(Table13[[#This Row],[MntFishProducts]] = 0, "",Table13[[#This Row],[MntFishProducts]])</f>
        <v>201</v>
      </c>
      <c r="T1890">
        <f>IF(Table13[[#This Row],[MntSweetProducts]] = 0, "",Table13[[#This Row],[MntSweetProducts]])</f>
        <v>24</v>
      </c>
      <c r="U1890">
        <f>IF(Table13[[#This Row],[MntGoldProds]] = 0, "",Table13[[#This Row],[MntGoldProds]])</f>
        <v>38</v>
      </c>
      <c r="V1890">
        <v>1</v>
      </c>
      <c r="W1890">
        <v>11</v>
      </c>
      <c r="X1890">
        <v>10</v>
      </c>
      <c r="Y1890">
        <v>10</v>
      </c>
      <c r="Z1890">
        <v>5</v>
      </c>
      <c r="AA1890">
        <v>1</v>
      </c>
      <c r="AB1890">
        <v>0</v>
      </c>
      <c r="AC1890">
        <v>1</v>
      </c>
      <c r="AD1890">
        <v>0</v>
      </c>
      <c r="AE1890">
        <v>0</v>
      </c>
      <c r="AF1890">
        <v>1</v>
      </c>
      <c r="AG1890">
        <v>0</v>
      </c>
      <c r="AH1890" t="s">
        <v>39</v>
      </c>
      <c r="AI1890" s="13">
        <f>SUM(Table13[[#This Row],[MntWines]:[MntGoldProds]])</f>
        <v>1274</v>
      </c>
      <c r="AJ1890" s="13">
        <f>AVERAGE(Table13[[#This Row],[MntWines]:[MntGoldProds]])</f>
        <v>212.33333333333334</v>
      </c>
      <c r="AK1890">
        <f>IF(Table13[[#This Row],[Total Number of Purchases]]=0,0,Table13[[#This Row],[Total Spend]]/Table13[[#This Row],[Total Number of Purchases]])</f>
        <v>39.8125</v>
      </c>
      <c r="AM1890">
        <f>SUM(Table13[[#This Row],[NumDealsPurchases]:[NumStorePurchases]])</f>
        <v>32</v>
      </c>
      <c r="AN1890" s="14">
        <f>Snapshot_Date-Table13[[#This Row],[Dt_Customer]]</f>
        <v>199</v>
      </c>
      <c r="AP1890" s="13">
        <f>Table13[[#This Row],[NumDealsPurchases]]/Table13[[#This Row],[Total Number of Purchases]]*100</f>
        <v>3.125</v>
      </c>
      <c r="AQ1890">
        <f>6-ROUNDUP(_xlfn.PERCENTRANK.INC(Table13[Recency],Table13[[#This Row],[Recency]])*5, 0)</f>
        <v>5</v>
      </c>
      <c r="AR1890">
        <f>ROUNDUP(_xlfn.PERCENTRANK.INC(Table13[Total Number of Purchases],Table13[[#This Row],[Total Number of Purchases]])*5,0)</f>
        <v>5</v>
      </c>
      <c r="AS1890">
        <f>ROUNDUP(_xlfn.PERCENTRANK.INC(Table13[Total Spend],Table13[[#This Row],[Total Spend]])*5,0)</f>
        <v>5</v>
      </c>
      <c r="AT1890" t="str">
        <f>Table13[[#This Row],[Recency Score]]&amp;Table13[[#This Row],[Frequency Score]]&amp;Table13[[#This Row],[Monetary Score]]</f>
        <v>555</v>
      </c>
      <c r="AU1890" t="str">
        <f t="shared" si="29"/>
        <v>Champions</v>
      </c>
      <c r="AW1890" s="13">
        <f>DATEDIF(Table13[[#This Row],[Dt_Customer]], Snapshot_Date, "d")</f>
        <v>199</v>
      </c>
      <c r="AX1890" s="13">
        <f>Table13[[#This Row],[CL if today]]/365</f>
        <v>0.54520547945205478</v>
      </c>
      <c r="AY1890">
        <f>Table13[[#This Row],[Total Number of Purchases]]/Table13[[#This Row],[Corrected CL]]</f>
        <v>58.693467336683419</v>
      </c>
      <c r="AZ1890">
        <f>Table13[[#This Row],[Average Order Value (AOV)]]*Table13[[#This Row],[Freq per Year]]</f>
        <v>2336.7336683417088</v>
      </c>
      <c r="BA1890">
        <f>Table13[[#This Row],[Total Spend]]/Table13[[#This Row],[Corrected CL]]</f>
        <v>2336.7336683417088</v>
      </c>
      <c r="BB1890">
        <v>138.70000000000002</v>
      </c>
      <c r="BC1890" s="1">
        <f>Table13[[#This Row],[Dt_Customer]]+Table13[[#This Row],[Recency]]</f>
        <v>41736</v>
      </c>
      <c r="BD1890" s="16" t="str">
        <f>IF(COUNTIF(A:A, A1890) &gt; 1, "Duplicate", "Unique")</f>
        <v>Unique</v>
      </c>
    </row>
    <row r="1891" spans="1:56" x14ac:dyDescent="0.3">
      <c r="A1891">
        <v>5866</v>
      </c>
      <c r="B1891">
        <v>1974</v>
      </c>
      <c r="C1891" t="s">
        <v>28</v>
      </c>
      <c r="D1891" t="s">
        <v>35</v>
      </c>
      <c r="E1891">
        <v>48186</v>
      </c>
      <c r="F1891">
        <v>1</v>
      </c>
      <c r="G1891">
        <v>0</v>
      </c>
      <c r="H1891" s="1">
        <v>41718</v>
      </c>
      <c r="I1891">
        <v>39</v>
      </c>
      <c r="J1891">
        <v>97</v>
      </c>
      <c r="K1891">
        <v>3</v>
      </c>
      <c r="L1891">
        <v>66</v>
      </c>
      <c r="M1891">
        <v>12</v>
      </c>
      <c r="N1891">
        <v>7</v>
      </c>
      <c r="O1891">
        <v>34</v>
      </c>
      <c r="P1891">
        <f>IF(Table13[[#This Row],[MntWines]] = 0,"",Table13[[#This Row],[MntWines]])</f>
        <v>97</v>
      </c>
      <c r="Q1891">
        <f>IF(Table13[[#This Row],[MntFruits]] = 0, "",Table13[[#This Row],[MntFruits]])</f>
        <v>3</v>
      </c>
      <c r="R1891">
        <f>IF(Table13[[#This Row],[MntMeatProducts]] = 0, "",Table13[[#This Row],[MntMeatProducts]])</f>
        <v>66</v>
      </c>
      <c r="S1891">
        <f>IF(Table13[[#This Row],[MntFishProducts]] = 0, "",Table13[[#This Row],[MntFishProducts]])</f>
        <v>12</v>
      </c>
      <c r="T1891">
        <f>IF(Table13[[#This Row],[MntSweetProducts]] = 0, "",Table13[[#This Row],[MntSweetProducts]])</f>
        <v>7</v>
      </c>
      <c r="U1891">
        <f>IF(Table13[[#This Row],[MntGoldProds]] = 0, "",Table13[[#This Row],[MntGoldProds]])</f>
        <v>34</v>
      </c>
      <c r="V1891">
        <v>3</v>
      </c>
      <c r="W1891">
        <v>4</v>
      </c>
      <c r="X1891">
        <v>1</v>
      </c>
      <c r="Y1891">
        <v>4</v>
      </c>
      <c r="Z1891">
        <v>7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30</v>
      </c>
      <c r="AI1891" s="13">
        <f>SUM(Table13[[#This Row],[MntWines]:[MntGoldProds]])</f>
        <v>219</v>
      </c>
      <c r="AJ1891" s="13">
        <f>AVERAGE(Table13[[#This Row],[MntWines]:[MntGoldProds]])</f>
        <v>36.5</v>
      </c>
      <c r="AK1891">
        <f>IF(Table13[[#This Row],[Total Number of Purchases]]=0,0,Table13[[#This Row],[Total Spend]]/Table13[[#This Row],[Total Number of Purchases]])</f>
        <v>18.25</v>
      </c>
      <c r="AM1891">
        <f>SUM(Table13[[#This Row],[NumDealsPurchases]:[NumStorePurchases]])</f>
        <v>12</v>
      </c>
      <c r="AN1891" s="14">
        <f>Snapshot_Date-Table13[[#This Row],[Dt_Customer]]</f>
        <v>198</v>
      </c>
      <c r="AP1891" s="13">
        <f>Table13[[#This Row],[NumDealsPurchases]]/Table13[[#This Row],[Total Number of Purchases]]*100</f>
        <v>25</v>
      </c>
      <c r="AQ1891">
        <f>6-ROUNDUP(_xlfn.PERCENTRANK.INC(Table13[Recency],Table13[[#This Row],[Recency]])*5, 0)</f>
        <v>4</v>
      </c>
      <c r="AR1891">
        <f>ROUNDUP(_xlfn.PERCENTRANK.INC(Table13[Total Number of Purchases],Table13[[#This Row],[Total Number of Purchases]])*5,0)</f>
        <v>2</v>
      </c>
      <c r="AS1891">
        <f>ROUNDUP(_xlfn.PERCENTRANK.INC(Table13[Total Spend],Table13[[#This Row],[Total Spend]])*5,0)</f>
        <v>3</v>
      </c>
      <c r="AT1891" t="str">
        <f>Table13[[#This Row],[Recency Score]]&amp;Table13[[#This Row],[Frequency Score]]&amp;Table13[[#This Row],[Monetary Score]]</f>
        <v>423</v>
      </c>
      <c r="AU1891" t="str">
        <f t="shared" si="29"/>
        <v>Potential Loyalists</v>
      </c>
      <c r="AW1891" s="13">
        <f>DATEDIF(Table13[[#This Row],[Dt_Customer]], Snapshot_Date, "d")</f>
        <v>198</v>
      </c>
      <c r="AX1891" s="13">
        <f>Table13[[#This Row],[CL if today]]/365</f>
        <v>0.54246575342465753</v>
      </c>
      <c r="AY1891">
        <f>Table13[[#This Row],[Total Number of Purchases]]/Table13[[#This Row],[Corrected CL]]</f>
        <v>22.121212121212121</v>
      </c>
      <c r="AZ1891">
        <f>Table13[[#This Row],[Average Order Value (AOV)]]*Table13[[#This Row],[Freq per Year]]</f>
        <v>403.71212121212119</v>
      </c>
      <c r="BA1891">
        <f>Table13[[#This Row],[Total Spend]]/Table13[[#This Row],[Corrected CL]]</f>
        <v>403.71212121212119</v>
      </c>
      <c r="BB1891">
        <v>1710.7070707070707</v>
      </c>
      <c r="BC1891" s="1">
        <f>Table13[[#This Row],[Dt_Customer]]+Table13[[#This Row],[Recency]]</f>
        <v>41757</v>
      </c>
      <c r="BD1891" s="16" t="str">
        <f>IF(COUNTIF(A:A, A1891) &gt; 1, "Duplicate", "Unique")</f>
        <v>Unique</v>
      </c>
    </row>
    <row r="1892" spans="1:56" x14ac:dyDescent="0.3">
      <c r="A1892">
        <v>3643</v>
      </c>
      <c r="B1892">
        <v>1974</v>
      </c>
      <c r="C1892" t="s">
        <v>41</v>
      </c>
      <c r="D1892" t="s">
        <v>33</v>
      </c>
      <c r="E1892">
        <v>63206</v>
      </c>
      <c r="F1892">
        <v>0</v>
      </c>
      <c r="G1892">
        <v>0</v>
      </c>
      <c r="H1892" s="1">
        <v>41718</v>
      </c>
      <c r="I1892">
        <v>65</v>
      </c>
      <c r="J1892">
        <v>750</v>
      </c>
      <c r="K1892">
        <v>8</v>
      </c>
      <c r="L1892">
        <v>125</v>
      </c>
      <c r="M1892">
        <v>11</v>
      </c>
      <c r="N1892">
        <v>8</v>
      </c>
      <c r="O1892">
        <v>26</v>
      </c>
      <c r="P1892">
        <f>IF(Table13[[#This Row],[MntWines]] = 0,"",Table13[[#This Row],[MntWines]])</f>
        <v>750</v>
      </c>
      <c r="Q1892">
        <f>IF(Table13[[#This Row],[MntFruits]] = 0, "",Table13[[#This Row],[MntFruits]])</f>
        <v>8</v>
      </c>
      <c r="R1892">
        <f>IF(Table13[[#This Row],[MntMeatProducts]] = 0, "",Table13[[#This Row],[MntMeatProducts]])</f>
        <v>125</v>
      </c>
      <c r="S1892">
        <f>IF(Table13[[#This Row],[MntFishProducts]] = 0, "",Table13[[#This Row],[MntFishProducts]])</f>
        <v>11</v>
      </c>
      <c r="T1892">
        <f>IF(Table13[[#This Row],[MntSweetProducts]] = 0, "",Table13[[#This Row],[MntSweetProducts]])</f>
        <v>8</v>
      </c>
      <c r="U1892">
        <f>IF(Table13[[#This Row],[MntGoldProds]] = 0, "",Table13[[#This Row],[MntGoldProds]])</f>
        <v>26</v>
      </c>
      <c r="V1892">
        <v>1</v>
      </c>
      <c r="W1892">
        <v>4</v>
      </c>
      <c r="X1892">
        <v>3</v>
      </c>
      <c r="Y1892">
        <v>6</v>
      </c>
      <c r="Z1892">
        <v>2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 t="s">
        <v>32</v>
      </c>
      <c r="AI1892" s="13">
        <f>SUM(Table13[[#This Row],[MntWines]:[MntGoldProds]])</f>
        <v>928</v>
      </c>
      <c r="AJ1892" s="13">
        <f>AVERAGE(Table13[[#This Row],[MntWines]:[MntGoldProds]])</f>
        <v>154.66666666666666</v>
      </c>
      <c r="AK1892">
        <f>IF(Table13[[#This Row],[Total Number of Purchases]]=0,0,Table13[[#This Row],[Total Spend]]/Table13[[#This Row],[Total Number of Purchases]])</f>
        <v>66.285714285714292</v>
      </c>
      <c r="AM1892">
        <f>SUM(Table13[[#This Row],[NumDealsPurchases]:[NumStorePurchases]])</f>
        <v>14</v>
      </c>
      <c r="AN1892" s="14">
        <f>Snapshot_Date-Table13[[#This Row],[Dt_Customer]]</f>
        <v>198</v>
      </c>
      <c r="AP1892" s="13">
        <f>Table13[[#This Row],[NumDealsPurchases]]/Table13[[#This Row],[Total Number of Purchases]]*100</f>
        <v>7.1428571428571423</v>
      </c>
      <c r="AQ1892">
        <f>6-ROUNDUP(_xlfn.PERCENTRANK.INC(Table13[Recency],Table13[[#This Row],[Recency]])*5, 0)</f>
        <v>2</v>
      </c>
      <c r="AR1892">
        <f>ROUNDUP(_xlfn.PERCENTRANK.INC(Table13[Total Number of Purchases],Table13[[#This Row],[Total Number of Purchases]])*5,0)</f>
        <v>3</v>
      </c>
      <c r="AS1892">
        <f>ROUNDUP(_xlfn.PERCENTRANK.INC(Table13[Total Spend],Table13[[#This Row],[Total Spend]])*5,0)</f>
        <v>4</v>
      </c>
      <c r="AT1892" t="str">
        <f>Table13[[#This Row],[Recency Score]]&amp;Table13[[#This Row],[Frequency Score]]&amp;Table13[[#This Row],[Monetary Score]]</f>
        <v>234</v>
      </c>
      <c r="AU1892" t="str">
        <f t="shared" si="29"/>
        <v>About to Sleep</v>
      </c>
      <c r="AW1892" s="13">
        <f>DATEDIF(Table13[[#This Row],[Dt_Customer]], Snapshot_Date, "d")</f>
        <v>198</v>
      </c>
      <c r="AX1892" s="13">
        <f>Table13[[#This Row],[CL if today]]/365</f>
        <v>0.54246575342465753</v>
      </c>
      <c r="AY1892">
        <f>Table13[[#This Row],[Total Number of Purchases]]/Table13[[#This Row],[Corrected CL]]</f>
        <v>25.80808080808081</v>
      </c>
      <c r="AZ1892">
        <f>Table13[[#This Row],[Average Order Value (AOV)]]*Table13[[#This Row],[Freq per Year]]</f>
        <v>1710.7070707070709</v>
      </c>
      <c r="BA1892">
        <f>Table13[[#This Row],[Total Spend]]/Table13[[#This Row],[Corrected CL]]</f>
        <v>1710.7070707070707</v>
      </c>
      <c r="BB1892">
        <v>2336.7336683417088</v>
      </c>
      <c r="BC1892" s="1">
        <f>Table13[[#This Row],[Dt_Customer]]+Table13[[#This Row],[Recency]]</f>
        <v>41783</v>
      </c>
      <c r="BD1892" s="16" t="str">
        <f>IF(COUNTIF(A:A, A1892) &gt; 1, "Duplicate", "Unique")</f>
        <v>Unique</v>
      </c>
    </row>
    <row r="1893" spans="1:56" x14ac:dyDescent="0.3">
      <c r="A1893">
        <v>1055</v>
      </c>
      <c r="B1893">
        <v>1976</v>
      </c>
      <c r="C1893" t="s">
        <v>41</v>
      </c>
      <c r="D1893" t="s">
        <v>33</v>
      </c>
      <c r="E1893">
        <v>53204</v>
      </c>
      <c r="F1893">
        <v>1</v>
      </c>
      <c r="G1893">
        <v>1</v>
      </c>
      <c r="H1893" s="1">
        <v>41718</v>
      </c>
      <c r="I1893">
        <v>40</v>
      </c>
      <c r="J1893">
        <v>29</v>
      </c>
      <c r="K1893">
        <v>0</v>
      </c>
      <c r="L1893">
        <v>8</v>
      </c>
      <c r="M1893">
        <v>2</v>
      </c>
      <c r="N1893">
        <v>0</v>
      </c>
      <c r="O1893">
        <v>6</v>
      </c>
      <c r="P1893">
        <f>IF(Table13[[#This Row],[MntWines]] = 0,"",Table13[[#This Row],[MntWines]])</f>
        <v>29</v>
      </c>
      <c r="Q1893" t="str">
        <f>IF(Table13[[#This Row],[MntFruits]] = 0, "",Table13[[#This Row],[MntFruits]])</f>
        <v/>
      </c>
      <c r="R1893">
        <f>IF(Table13[[#This Row],[MntMeatProducts]] = 0, "",Table13[[#This Row],[MntMeatProducts]])</f>
        <v>8</v>
      </c>
      <c r="S1893">
        <f>IF(Table13[[#This Row],[MntFishProducts]] = 0, "",Table13[[#This Row],[MntFishProducts]])</f>
        <v>2</v>
      </c>
      <c r="T1893" t="str">
        <f>IF(Table13[[#This Row],[MntSweetProducts]] = 0, "",Table13[[#This Row],[MntSweetProducts]])</f>
        <v/>
      </c>
      <c r="U1893">
        <f>IF(Table13[[#This Row],[MntGoldProds]] = 0, "",Table13[[#This Row],[MntGoldProds]])</f>
        <v>6</v>
      </c>
      <c r="V1893">
        <v>1</v>
      </c>
      <c r="W1893">
        <v>1</v>
      </c>
      <c r="X1893">
        <v>0</v>
      </c>
      <c r="Y1893">
        <v>3</v>
      </c>
      <c r="Z1893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 t="s">
        <v>39</v>
      </c>
      <c r="AI1893" s="13">
        <f>SUM(Table13[[#This Row],[MntWines]:[MntGoldProds]])</f>
        <v>45</v>
      </c>
      <c r="AJ1893" s="13">
        <f>AVERAGE(Table13[[#This Row],[MntWines]:[MntGoldProds]])</f>
        <v>7.5</v>
      </c>
      <c r="AK1893">
        <f>IF(Table13[[#This Row],[Total Number of Purchases]]=0,0,Table13[[#This Row],[Total Spend]]/Table13[[#This Row],[Total Number of Purchases]])</f>
        <v>9</v>
      </c>
      <c r="AM1893">
        <f>SUM(Table13[[#This Row],[NumDealsPurchases]:[NumStorePurchases]])</f>
        <v>5</v>
      </c>
      <c r="AN1893" s="14">
        <f>Snapshot_Date-Table13[[#This Row],[Dt_Customer]]</f>
        <v>198</v>
      </c>
      <c r="AP1893" s="13">
        <f>Table13[[#This Row],[NumDealsPurchases]]/Table13[[#This Row],[Total Number of Purchases]]*100</f>
        <v>20</v>
      </c>
      <c r="AQ1893">
        <f>6-ROUNDUP(_xlfn.PERCENTRANK.INC(Table13[Recency],Table13[[#This Row],[Recency]])*5, 0)</f>
        <v>3</v>
      </c>
      <c r="AR1893">
        <f>ROUNDUP(_xlfn.PERCENTRANK.INC(Table13[Total Number of Purchases],Table13[[#This Row],[Total Number of Purchases]])*5,0)</f>
        <v>1</v>
      </c>
      <c r="AS1893">
        <f>ROUNDUP(_xlfn.PERCENTRANK.INC(Table13[Total Spend],Table13[[#This Row],[Total Spend]])*5,0)</f>
        <v>1</v>
      </c>
      <c r="AT1893" t="str">
        <f>Table13[[#This Row],[Recency Score]]&amp;Table13[[#This Row],[Frequency Score]]&amp;Table13[[#This Row],[Monetary Score]]</f>
        <v>311</v>
      </c>
      <c r="AU1893" t="str">
        <f t="shared" si="29"/>
        <v>Needs Attention</v>
      </c>
      <c r="AW1893" s="13">
        <f>DATEDIF(Table13[[#This Row],[Dt_Customer]], Snapshot_Date, "d")</f>
        <v>198</v>
      </c>
      <c r="AX1893" s="13">
        <f>Table13[[#This Row],[CL if today]]/365</f>
        <v>0.54246575342465753</v>
      </c>
      <c r="AY1893">
        <f>Table13[[#This Row],[Total Number of Purchases]]/Table13[[#This Row],[Corrected CL]]</f>
        <v>9.217171717171718</v>
      </c>
      <c r="AZ1893">
        <f>Table13[[#This Row],[Average Order Value (AOV)]]*Table13[[#This Row],[Freq per Year]]</f>
        <v>82.954545454545467</v>
      </c>
      <c r="BA1893">
        <f>Table13[[#This Row],[Total Spend]]/Table13[[#This Row],[Corrected CL]]</f>
        <v>82.954545454545453</v>
      </c>
      <c r="BB1893">
        <v>44.020100502512562</v>
      </c>
      <c r="BC1893" s="1">
        <f>Table13[[#This Row],[Dt_Customer]]+Table13[[#This Row],[Recency]]</f>
        <v>41758</v>
      </c>
      <c r="BD1893" s="16" t="str">
        <f>IF(COUNTIF(A:A, A1893) &gt; 1, "Duplicate", "Unique")</f>
        <v>Unique</v>
      </c>
    </row>
    <row r="1894" spans="1:56" x14ac:dyDescent="0.3">
      <c r="A1894">
        <v>5726</v>
      </c>
      <c r="B1894">
        <v>1983</v>
      </c>
      <c r="C1894" t="s">
        <v>41</v>
      </c>
      <c r="D1894" t="s">
        <v>31</v>
      </c>
      <c r="E1894">
        <v>31788</v>
      </c>
      <c r="F1894">
        <v>1</v>
      </c>
      <c r="G1894">
        <v>0</v>
      </c>
      <c r="H1894" s="1">
        <v>41718</v>
      </c>
      <c r="I1894">
        <v>15</v>
      </c>
      <c r="J1894">
        <v>16</v>
      </c>
      <c r="K1894">
        <v>7</v>
      </c>
      <c r="L1894">
        <v>23</v>
      </c>
      <c r="M1894">
        <v>0</v>
      </c>
      <c r="N1894">
        <v>8</v>
      </c>
      <c r="O1894">
        <v>6</v>
      </c>
      <c r="P1894">
        <f>IF(Table13[[#This Row],[MntWines]] = 0,"",Table13[[#This Row],[MntWines]])</f>
        <v>16</v>
      </c>
      <c r="Q1894">
        <f>IF(Table13[[#This Row],[MntFruits]] = 0, "",Table13[[#This Row],[MntFruits]])</f>
        <v>7</v>
      </c>
      <c r="R1894">
        <f>IF(Table13[[#This Row],[MntMeatProducts]] = 0, "",Table13[[#This Row],[MntMeatProducts]])</f>
        <v>23</v>
      </c>
      <c r="S1894" t="str">
        <f>IF(Table13[[#This Row],[MntFishProducts]] = 0, "",Table13[[#This Row],[MntFishProducts]])</f>
        <v/>
      </c>
      <c r="T1894">
        <f>IF(Table13[[#This Row],[MntSweetProducts]] = 0, "",Table13[[#This Row],[MntSweetProducts]])</f>
        <v>8</v>
      </c>
      <c r="U1894">
        <f>IF(Table13[[#This Row],[MntGoldProds]] = 0, "",Table13[[#This Row],[MntGoldProds]])</f>
        <v>6</v>
      </c>
      <c r="V1894">
        <v>3</v>
      </c>
      <c r="W1894">
        <v>3</v>
      </c>
      <c r="X1894">
        <v>0</v>
      </c>
      <c r="Y1894">
        <v>4</v>
      </c>
      <c r="Z1894">
        <v>5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 t="s">
        <v>43</v>
      </c>
      <c r="AI1894" s="13">
        <f>SUM(Table13[[#This Row],[MntWines]:[MntGoldProds]])</f>
        <v>60</v>
      </c>
      <c r="AJ1894" s="13">
        <f>AVERAGE(Table13[[#This Row],[MntWines]:[MntGoldProds]])</f>
        <v>10</v>
      </c>
      <c r="AK1894">
        <f>IF(Table13[[#This Row],[Total Number of Purchases]]=0,0,Table13[[#This Row],[Total Spend]]/Table13[[#This Row],[Total Number of Purchases]])</f>
        <v>6</v>
      </c>
      <c r="AM1894">
        <f>SUM(Table13[[#This Row],[NumDealsPurchases]:[NumStorePurchases]])</f>
        <v>10</v>
      </c>
      <c r="AN1894" s="14">
        <f>Snapshot_Date-Table13[[#This Row],[Dt_Customer]]</f>
        <v>198</v>
      </c>
      <c r="AP1894" s="13">
        <f>Table13[[#This Row],[NumDealsPurchases]]/Table13[[#This Row],[Total Number of Purchases]]*100</f>
        <v>30</v>
      </c>
      <c r="AQ1894">
        <f>6-ROUNDUP(_xlfn.PERCENTRANK.INC(Table13[Recency],Table13[[#This Row],[Recency]])*5, 0)</f>
        <v>5</v>
      </c>
      <c r="AR1894">
        <f>ROUNDUP(_xlfn.PERCENTRANK.INC(Table13[Total Number of Purchases],Table13[[#This Row],[Total Number of Purchases]])*5,0)</f>
        <v>2</v>
      </c>
      <c r="AS1894">
        <f>ROUNDUP(_xlfn.PERCENTRANK.INC(Table13[Total Spend],Table13[[#This Row],[Total Spend]])*5,0)</f>
        <v>2</v>
      </c>
      <c r="AT1894" t="str">
        <f>Table13[[#This Row],[Recency Score]]&amp;Table13[[#This Row],[Frequency Score]]&amp;Table13[[#This Row],[Monetary Score]]</f>
        <v>522</v>
      </c>
      <c r="AU1894" t="str">
        <f t="shared" si="29"/>
        <v>Others</v>
      </c>
      <c r="AW1894" s="13">
        <f>DATEDIF(Table13[[#This Row],[Dt_Customer]], Snapshot_Date, "d")</f>
        <v>198</v>
      </c>
      <c r="AX1894" s="13">
        <f>Table13[[#This Row],[CL if today]]/365</f>
        <v>0.54246575342465753</v>
      </c>
      <c r="AY1894">
        <f>Table13[[#This Row],[Total Number of Purchases]]/Table13[[#This Row],[Corrected CL]]</f>
        <v>18.434343434343436</v>
      </c>
      <c r="AZ1894">
        <f>Table13[[#This Row],[Average Order Value (AOV)]]*Table13[[#This Row],[Freq per Year]]</f>
        <v>110.60606060606062</v>
      </c>
      <c r="BA1894">
        <f>Table13[[#This Row],[Total Spend]]/Table13[[#This Row],[Corrected CL]]</f>
        <v>110.60606060606061</v>
      </c>
      <c r="BB1894">
        <v>82.954545454545453</v>
      </c>
      <c r="BC1894" s="1">
        <f>Table13[[#This Row],[Dt_Customer]]+Table13[[#This Row],[Recency]]</f>
        <v>41733</v>
      </c>
      <c r="BD1894" s="16" t="str">
        <f>IF(COUNTIF(A:A, A1894) &gt; 1, "Duplicate", "Unique")</f>
        <v>Unique</v>
      </c>
    </row>
    <row r="1895" spans="1:56" x14ac:dyDescent="0.3">
      <c r="A1895">
        <v>8545</v>
      </c>
      <c r="B1895">
        <v>1954</v>
      </c>
      <c r="C1895" t="s">
        <v>28</v>
      </c>
      <c r="D1895" t="s">
        <v>29</v>
      </c>
      <c r="E1895">
        <v>85683</v>
      </c>
      <c r="F1895">
        <v>0</v>
      </c>
      <c r="G1895">
        <v>0</v>
      </c>
      <c r="H1895" s="1">
        <v>41719</v>
      </c>
      <c r="I1895">
        <v>6</v>
      </c>
      <c r="J1895">
        <v>1296</v>
      </c>
      <c r="K1895">
        <v>17</v>
      </c>
      <c r="L1895">
        <v>311</v>
      </c>
      <c r="M1895">
        <v>45</v>
      </c>
      <c r="N1895">
        <v>69</v>
      </c>
      <c r="O1895">
        <v>51</v>
      </c>
      <c r="P1895">
        <f>IF(Table13[[#This Row],[MntWines]] = 0,"",Table13[[#This Row],[MntWines]])</f>
        <v>1296</v>
      </c>
      <c r="Q1895">
        <f>IF(Table13[[#This Row],[MntFruits]] = 0, "",Table13[[#This Row],[MntFruits]])</f>
        <v>17</v>
      </c>
      <c r="R1895">
        <f>IF(Table13[[#This Row],[MntMeatProducts]] = 0, "",Table13[[#This Row],[MntMeatProducts]])</f>
        <v>311</v>
      </c>
      <c r="S1895">
        <f>IF(Table13[[#This Row],[MntFishProducts]] = 0, "",Table13[[#This Row],[MntFishProducts]])</f>
        <v>45</v>
      </c>
      <c r="T1895">
        <f>IF(Table13[[#This Row],[MntSweetProducts]] = 0, "",Table13[[#This Row],[MntSweetProducts]])</f>
        <v>69</v>
      </c>
      <c r="U1895">
        <f>IF(Table13[[#This Row],[MntGoldProds]] = 0, "",Table13[[#This Row],[MntGoldProds]])</f>
        <v>51</v>
      </c>
      <c r="V1895">
        <v>1</v>
      </c>
      <c r="W1895">
        <v>2</v>
      </c>
      <c r="X1895">
        <v>4</v>
      </c>
      <c r="Y1895">
        <v>10</v>
      </c>
      <c r="Z1895">
        <v>1</v>
      </c>
      <c r="AA1895">
        <v>1</v>
      </c>
      <c r="AB1895">
        <v>1</v>
      </c>
      <c r="AC1895">
        <v>0</v>
      </c>
      <c r="AD1895">
        <v>1</v>
      </c>
      <c r="AE1895">
        <v>1</v>
      </c>
      <c r="AF1895">
        <v>1</v>
      </c>
      <c r="AG1895">
        <v>0</v>
      </c>
      <c r="AH1895" t="s">
        <v>30</v>
      </c>
      <c r="AI1895" s="13">
        <f>SUM(Table13[[#This Row],[MntWines]:[MntGoldProds]])</f>
        <v>1789</v>
      </c>
      <c r="AJ1895" s="13">
        <f>AVERAGE(Table13[[#This Row],[MntWines]:[MntGoldProds]])</f>
        <v>298.16666666666669</v>
      </c>
      <c r="AK1895">
        <f>IF(Table13[[#This Row],[Total Number of Purchases]]=0,0,Table13[[#This Row],[Total Spend]]/Table13[[#This Row],[Total Number of Purchases]])</f>
        <v>105.23529411764706</v>
      </c>
      <c r="AM1895">
        <f>SUM(Table13[[#This Row],[NumDealsPurchases]:[NumStorePurchases]])</f>
        <v>17</v>
      </c>
      <c r="AN1895" s="14">
        <f>Snapshot_Date-Table13[[#This Row],[Dt_Customer]]</f>
        <v>197</v>
      </c>
      <c r="AP1895" s="13">
        <f>Table13[[#This Row],[NumDealsPurchases]]/Table13[[#This Row],[Total Number of Purchases]]*100</f>
        <v>5.8823529411764701</v>
      </c>
      <c r="AQ1895">
        <f>6-ROUNDUP(_xlfn.PERCENTRANK.INC(Table13[Recency],Table13[[#This Row],[Recency]])*5, 0)</f>
        <v>5</v>
      </c>
      <c r="AR1895">
        <f>ROUNDUP(_xlfn.PERCENTRANK.INC(Table13[Total Number of Purchases],Table13[[#This Row],[Total Number of Purchases]])*5,0)</f>
        <v>3</v>
      </c>
      <c r="AS1895">
        <f>ROUNDUP(_xlfn.PERCENTRANK.INC(Table13[Total Spend],Table13[[#This Row],[Total Spend]])*5,0)</f>
        <v>5</v>
      </c>
      <c r="AT1895" t="str">
        <f>Table13[[#This Row],[Recency Score]]&amp;Table13[[#This Row],[Frequency Score]]&amp;Table13[[#This Row],[Monetary Score]]</f>
        <v>535</v>
      </c>
      <c r="AU1895" t="str">
        <f t="shared" si="29"/>
        <v>Loyal Customers</v>
      </c>
      <c r="AW1895" s="13">
        <f>DATEDIF(Table13[[#This Row],[Dt_Customer]], Snapshot_Date, "d")</f>
        <v>197</v>
      </c>
      <c r="AX1895" s="13">
        <f>Table13[[#This Row],[CL if today]]/365</f>
        <v>0.53972602739726028</v>
      </c>
      <c r="AY1895">
        <f>Table13[[#This Row],[Total Number of Purchases]]/Table13[[#This Row],[Corrected CL]]</f>
        <v>31.497461928934008</v>
      </c>
      <c r="AZ1895">
        <f>Table13[[#This Row],[Average Order Value (AOV)]]*Table13[[#This Row],[Freq per Year]]</f>
        <v>3314.6446700507613</v>
      </c>
      <c r="BA1895">
        <f>Table13[[#This Row],[Total Spend]]/Table13[[#This Row],[Corrected CL]]</f>
        <v>3314.6446700507613</v>
      </c>
      <c r="BB1895">
        <v>1222.8426395939086</v>
      </c>
      <c r="BC1895" s="1">
        <f>Table13[[#This Row],[Dt_Customer]]+Table13[[#This Row],[Recency]]</f>
        <v>41725</v>
      </c>
      <c r="BD1895" s="16" t="str">
        <f>IF(COUNTIF(A:A, A1895) &gt; 1, "Duplicate", "Unique")</f>
        <v>Unique</v>
      </c>
    </row>
    <row r="1896" spans="1:56" x14ac:dyDescent="0.3">
      <c r="A1896">
        <v>1958</v>
      </c>
      <c r="B1896">
        <v>1973</v>
      </c>
      <c r="C1896" t="s">
        <v>37</v>
      </c>
      <c r="D1896" t="s">
        <v>35</v>
      </c>
      <c r="E1896">
        <v>55012</v>
      </c>
      <c r="F1896">
        <v>0</v>
      </c>
      <c r="G1896">
        <v>1</v>
      </c>
      <c r="H1896" s="1">
        <v>41719</v>
      </c>
      <c r="I1896">
        <v>85</v>
      </c>
      <c r="J1896">
        <v>582</v>
      </c>
      <c r="K1896">
        <v>0</v>
      </c>
      <c r="L1896">
        <v>65</v>
      </c>
      <c r="M1896">
        <v>0</v>
      </c>
      <c r="N1896">
        <v>0</v>
      </c>
      <c r="O1896">
        <v>13</v>
      </c>
      <c r="P1896">
        <f>IF(Table13[[#This Row],[MntWines]] = 0,"",Table13[[#This Row],[MntWines]])</f>
        <v>582</v>
      </c>
      <c r="Q1896" t="str">
        <f>IF(Table13[[#This Row],[MntFruits]] = 0, "",Table13[[#This Row],[MntFruits]])</f>
        <v/>
      </c>
      <c r="R1896">
        <f>IF(Table13[[#This Row],[MntMeatProducts]] = 0, "",Table13[[#This Row],[MntMeatProducts]])</f>
        <v>65</v>
      </c>
      <c r="S1896" t="str">
        <f>IF(Table13[[#This Row],[MntFishProducts]] = 0, "",Table13[[#This Row],[MntFishProducts]])</f>
        <v/>
      </c>
      <c r="T1896" t="str">
        <f>IF(Table13[[#This Row],[MntSweetProducts]] = 0, "",Table13[[#This Row],[MntSweetProducts]])</f>
        <v/>
      </c>
      <c r="U1896">
        <f>IF(Table13[[#This Row],[MntGoldProds]] = 0, "",Table13[[#This Row],[MntGoldProds]])</f>
        <v>13</v>
      </c>
      <c r="V1896">
        <v>6</v>
      </c>
      <c r="W1896">
        <v>8</v>
      </c>
      <c r="X1896">
        <v>2</v>
      </c>
      <c r="Y1896">
        <v>9</v>
      </c>
      <c r="Z1896">
        <v>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 t="s">
        <v>30</v>
      </c>
      <c r="AI1896" s="13">
        <f>SUM(Table13[[#This Row],[MntWines]:[MntGoldProds]])</f>
        <v>660</v>
      </c>
      <c r="AJ1896" s="13">
        <f>AVERAGE(Table13[[#This Row],[MntWines]:[MntGoldProds]])</f>
        <v>110</v>
      </c>
      <c r="AK1896">
        <f>IF(Table13[[#This Row],[Total Number of Purchases]]=0,0,Table13[[#This Row],[Total Spend]]/Table13[[#This Row],[Total Number of Purchases]])</f>
        <v>26.4</v>
      </c>
      <c r="AM1896">
        <f>SUM(Table13[[#This Row],[NumDealsPurchases]:[NumStorePurchases]])</f>
        <v>25</v>
      </c>
      <c r="AN1896" s="14">
        <f>Snapshot_Date-Table13[[#This Row],[Dt_Customer]]</f>
        <v>197</v>
      </c>
      <c r="AP1896" s="13">
        <f>Table13[[#This Row],[NumDealsPurchases]]/Table13[[#This Row],[Total Number of Purchases]]*100</f>
        <v>24</v>
      </c>
      <c r="AQ1896">
        <f>6-ROUNDUP(_xlfn.PERCENTRANK.INC(Table13[Recency],Table13[[#This Row],[Recency]])*5, 0)</f>
        <v>1</v>
      </c>
      <c r="AR1896">
        <f>ROUNDUP(_xlfn.PERCENTRANK.INC(Table13[Total Number of Purchases],Table13[[#This Row],[Total Number of Purchases]])*5,0)</f>
        <v>5</v>
      </c>
      <c r="AS1896">
        <f>ROUNDUP(_xlfn.PERCENTRANK.INC(Table13[Total Spend],Table13[[#This Row],[Total Spend]])*5,0)</f>
        <v>4</v>
      </c>
      <c r="AT1896" t="str">
        <f>Table13[[#This Row],[Recency Score]]&amp;Table13[[#This Row],[Frequency Score]]&amp;Table13[[#This Row],[Monetary Score]]</f>
        <v>154</v>
      </c>
      <c r="AU1896" t="str">
        <f t="shared" si="29"/>
        <v>Frequent Buyers</v>
      </c>
      <c r="AW1896" s="13">
        <f>DATEDIF(Table13[[#This Row],[Dt_Customer]], Snapshot_Date, "d")</f>
        <v>197</v>
      </c>
      <c r="AX1896" s="13">
        <f>Table13[[#This Row],[CL if today]]/365</f>
        <v>0.53972602739726028</v>
      </c>
      <c r="AY1896">
        <f>Table13[[#This Row],[Total Number of Purchases]]/Table13[[#This Row],[Corrected CL]]</f>
        <v>46.319796954314718</v>
      </c>
      <c r="AZ1896">
        <f>Table13[[#This Row],[Average Order Value (AOV)]]*Table13[[#This Row],[Freq per Year]]</f>
        <v>1222.8426395939084</v>
      </c>
      <c r="BA1896">
        <f>Table13[[#This Row],[Total Spend]]/Table13[[#This Row],[Corrected CL]]</f>
        <v>1222.8426395939086</v>
      </c>
      <c r="BB1896">
        <v>403.71212121212119</v>
      </c>
      <c r="BC1896" s="1">
        <f>Table13[[#This Row],[Dt_Customer]]+Table13[[#This Row],[Recency]]</f>
        <v>41804</v>
      </c>
      <c r="BD1896" s="16" t="str">
        <f>IF(COUNTIF(A:A, A1896) &gt; 1, "Duplicate", "Unique")</f>
        <v>Unique</v>
      </c>
    </row>
    <row r="1897" spans="1:56" x14ac:dyDescent="0.3">
      <c r="A1897">
        <v>5121</v>
      </c>
      <c r="B1897">
        <v>1977</v>
      </c>
      <c r="C1897" t="s">
        <v>28</v>
      </c>
      <c r="D1897" t="s">
        <v>31</v>
      </c>
      <c r="E1897">
        <v>56628</v>
      </c>
      <c r="F1897">
        <v>0</v>
      </c>
      <c r="G1897">
        <v>1</v>
      </c>
      <c r="H1897" s="1">
        <v>41719</v>
      </c>
      <c r="I1897">
        <v>30</v>
      </c>
      <c r="J1897">
        <v>479</v>
      </c>
      <c r="K1897">
        <v>5</v>
      </c>
      <c r="L1897">
        <v>82</v>
      </c>
      <c r="M1897">
        <v>7</v>
      </c>
      <c r="N1897">
        <v>17</v>
      </c>
      <c r="O1897">
        <v>171</v>
      </c>
      <c r="P1897">
        <f>IF(Table13[[#This Row],[MntWines]] = 0,"",Table13[[#This Row],[MntWines]])</f>
        <v>479</v>
      </c>
      <c r="Q1897">
        <f>IF(Table13[[#This Row],[MntFruits]] = 0, "",Table13[[#This Row],[MntFruits]])</f>
        <v>5</v>
      </c>
      <c r="R1897">
        <f>IF(Table13[[#This Row],[MntMeatProducts]] = 0, "",Table13[[#This Row],[MntMeatProducts]])</f>
        <v>82</v>
      </c>
      <c r="S1897">
        <f>IF(Table13[[#This Row],[MntFishProducts]] = 0, "",Table13[[#This Row],[MntFishProducts]])</f>
        <v>7</v>
      </c>
      <c r="T1897">
        <f>IF(Table13[[#This Row],[MntSweetProducts]] = 0, "",Table13[[#This Row],[MntSweetProducts]])</f>
        <v>17</v>
      </c>
      <c r="U1897">
        <f>IF(Table13[[#This Row],[MntGoldProds]] = 0, "",Table13[[#This Row],[MntGoldProds]])</f>
        <v>171</v>
      </c>
      <c r="V1897">
        <v>2</v>
      </c>
      <c r="W1897">
        <v>7</v>
      </c>
      <c r="X1897">
        <v>6</v>
      </c>
      <c r="Y1897">
        <v>5</v>
      </c>
      <c r="Z1897">
        <v>5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 t="s">
        <v>32</v>
      </c>
      <c r="AI1897" s="13">
        <f>SUM(Table13[[#This Row],[MntWines]:[MntGoldProds]])</f>
        <v>761</v>
      </c>
      <c r="AJ1897" s="13">
        <f>AVERAGE(Table13[[#This Row],[MntWines]:[MntGoldProds]])</f>
        <v>126.83333333333333</v>
      </c>
      <c r="AK1897">
        <f>IF(Table13[[#This Row],[Total Number of Purchases]]=0,0,Table13[[#This Row],[Total Spend]]/Table13[[#This Row],[Total Number of Purchases]])</f>
        <v>38.049999999999997</v>
      </c>
      <c r="AM1897">
        <f>SUM(Table13[[#This Row],[NumDealsPurchases]:[NumStorePurchases]])</f>
        <v>20</v>
      </c>
      <c r="AN1897" s="14">
        <f>Snapshot_Date-Table13[[#This Row],[Dt_Customer]]</f>
        <v>197</v>
      </c>
      <c r="AP1897" s="13">
        <f>Table13[[#This Row],[NumDealsPurchases]]/Table13[[#This Row],[Total Number of Purchases]]*100</f>
        <v>10</v>
      </c>
      <c r="AQ1897">
        <f>6-ROUNDUP(_xlfn.PERCENTRANK.INC(Table13[Recency],Table13[[#This Row],[Recency]])*5, 0)</f>
        <v>4</v>
      </c>
      <c r="AR1897">
        <f>ROUNDUP(_xlfn.PERCENTRANK.INC(Table13[Total Number of Purchases],Table13[[#This Row],[Total Number of Purchases]])*5,0)</f>
        <v>4</v>
      </c>
      <c r="AS1897">
        <f>ROUNDUP(_xlfn.PERCENTRANK.INC(Table13[Total Spend],Table13[[#This Row],[Total Spend]])*5,0)</f>
        <v>4</v>
      </c>
      <c r="AT1897" t="str">
        <f>Table13[[#This Row],[Recency Score]]&amp;Table13[[#This Row],[Frequency Score]]&amp;Table13[[#This Row],[Monetary Score]]</f>
        <v>444</v>
      </c>
      <c r="AU1897" t="str">
        <f t="shared" si="29"/>
        <v>Potential Loyalists</v>
      </c>
      <c r="AW1897" s="13">
        <f>DATEDIF(Table13[[#This Row],[Dt_Customer]], Snapshot_Date, "d")</f>
        <v>197</v>
      </c>
      <c r="AX1897" s="13">
        <f>Table13[[#This Row],[CL if today]]/365</f>
        <v>0.53972602739726028</v>
      </c>
      <c r="AY1897">
        <f>Table13[[#This Row],[Total Number of Purchases]]/Table13[[#This Row],[Corrected CL]]</f>
        <v>37.055837563451774</v>
      </c>
      <c r="AZ1897">
        <f>Table13[[#This Row],[Average Order Value (AOV)]]*Table13[[#This Row],[Freq per Year]]</f>
        <v>1409.9746192893399</v>
      </c>
      <c r="BA1897">
        <f>Table13[[#This Row],[Total Spend]]/Table13[[#This Row],[Corrected CL]]</f>
        <v>1409.9746192893401</v>
      </c>
      <c r="BB1897">
        <v>110.60606060606061</v>
      </c>
      <c r="BC1897" s="1">
        <f>Table13[[#This Row],[Dt_Customer]]+Table13[[#This Row],[Recency]]</f>
        <v>41749</v>
      </c>
      <c r="BD1897" s="16" t="str">
        <f>IF(COUNTIF(A:A, A1897) &gt; 1, "Duplicate", "Unique")</f>
        <v>Unique</v>
      </c>
    </row>
    <row r="1898" spans="1:56" x14ac:dyDescent="0.3">
      <c r="A1898">
        <v>9336</v>
      </c>
      <c r="B1898">
        <v>1969</v>
      </c>
      <c r="C1898" t="s">
        <v>37</v>
      </c>
      <c r="D1898" t="s">
        <v>42</v>
      </c>
      <c r="E1898">
        <v>62187</v>
      </c>
      <c r="F1898">
        <v>0</v>
      </c>
      <c r="G1898">
        <v>1</v>
      </c>
      <c r="H1898" s="1">
        <v>41720</v>
      </c>
      <c r="I1898">
        <v>38</v>
      </c>
      <c r="J1898">
        <v>512</v>
      </c>
      <c r="K1898">
        <v>0</v>
      </c>
      <c r="L1898">
        <v>83</v>
      </c>
      <c r="M1898">
        <v>0</v>
      </c>
      <c r="N1898">
        <v>0</v>
      </c>
      <c r="O1898">
        <v>41</v>
      </c>
      <c r="P1898">
        <f>IF(Table13[[#This Row],[MntWines]] = 0,"",Table13[[#This Row],[MntWines]])</f>
        <v>512</v>
      </c>
      <c r="Q1898" t="str">
        <f>IF(Table13[[#This Row],[MntFruits]] = 0, "",Table13[[#This Row],[MntFruits]])</f>
        <v/>
      </c>
      <c r="R1898">
        <f>IF(Table13[[#This Row],[MntMeatProducts]] = 0, "",Table13[[#This Row],[MntMeatProducts]])</f>
        <v>83</v>
      </c>
      <c r="S1898" t="str">
        <f>IF(Table13[[#This Row],[MntFishProducts]] = 0, "",Table13[[#This Row],[MntFishProducts]])</f>
        <v/>
      </c>
      <c r="T1898" t="str">
        <f>IF(Table13[[#This Row],[MntSweetProducts]] = 0, "",Table13[[#This Row],[MntSweetProducts]])</f>
        <v/>
      </c>
      <c r="U1898">
        <f>IF(Table13[[#This Row],[MntGoldProds]] = 0, "",Table13[[#This Row],[MntGoldProds]])</f>
        <v>41</v>
      </c>
      <c r="V1898">
        <v>3</v>
      </c>
      <c r="W1898">
        <v>6</v>
      </c>
      <c r="X1898">
        <v>2</v>
      </c>
      <c r="Y1898">
        <v>10</v>
      </c>
      <c r="Z1898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">
        <v>30</v>
      </c>
      <c r="AI1898" s="13">
        <f>SUM(Table13[[#This Row],[MntWines]:[MntGoldProds]])</f>
        <v>636</v>
      </c>
      <c r="AJ1898" s="13">
        <f>AVERAGE(Table13[[#This Row],[MntWines]:[MntGoldProds]])</f>
        <v>106</v>
      </c>
      <c r="AK1898">
        <f>IF(Table13[[#This Row],[Total Number of Purchases]]=0,0,Table13[[#This Row],[Total Spend]]/Table13[[#This Row],[Total Number of Purchases]])</f>
        <v>30.285714285714285</v>
      </c>
      <c r="AM1898">
        <f>SUM(Table13[[#This Row],[NumDealsPurchases]:[NumStorePurchases]])</f>
        <v>21</v>
      </c>
      <c r="AN1898" s="14">
        <f>Snapshot_Date-Table13[[#This Row],[Dt_Customer]]</f>
        <v>196</v>
      </c>
      <c r="AP1898" s="13">
        <f>Table13[[#This Row],[NumDealsPurchases]]/Table13[[#This Row],[Total Number of Purchases]]*100</f>
        <v>14.285714285714285</v>
      </c>
      <c r="AQ1898">
        <f>6-ROUNDUP(_xlfn.PERCENTRANK.INC(Table13[Recency],Table13[[#This Row],[Recency]])*5, 0)</f>
        <v>4</v>
      </c>
      <c r="AR1898">
        <f>ROUNDUP(_xlfn.PERCENTRANK.INC(Table13[Total Number of Purchases],Table13[[#This Row],[Total Number of Purchases]])*5,0)</f>
        <v>4</v>
      </c>
      <c r="AS1898">
        <f>ROUNDUP(_xlfn.PERCENTRANK.INC(Table13[Total Spend],Table13[[#This Row],[Total Spend]])*5,0)</f>
        <v>3</v>
      </c>
      <c r="AT1898" t="str">
        <f>Table13[[#This Row],[Recency Score]]&amp;Table13[[#This Row],[Frequency Score]]&amp;Table13[[#This Row],[Monetary Score]]</f>
        <v>443</v>
      </c>
      <c r="AU1898" t="str">
        <f t="shared" si="29"/>
        <v>Potential Loyalists</v>
      </c>
      <c r="AW1898" s="13">
        <f>DATEDIF(Table13[[#This Row],[Dt_Customer]], Snapshot_Date, "d")</f>
        <v>196</v>
      </c>
      <c r="AX1898" s="13">
        <f>Table13[[#This Row],[CL if today]]/365</f>
        <v>0.53698630136986303</v>
      </c>
      <c r="AY1898">
        <f>Table13[[#This Row],[Total Number of Purchases]]/Table13[[#This Row],[Corrected CL]]</f>
        <v>39.107142857142854</v>
      </c>
      <c r="AZ1898">
        <f>Table13[[#This Row],[Average Order Value (AOV)]]*Table13[[#This Row],[Freq per Year]]</f>
        <v>1184.3877551020407</v>
      </c>
      <c r="BA1898">
        <f>Table13[[#This Row],[Total Spend]]/Table13[[#This Row],[Corrected CL]]</f>
        <v>1184.3877551020407</v>
      </c>
      <c r="BB1898">
        <v>1409.9746192893401</v>
      </c>
      <c r="BC1898" s="1">
        <f>Table13[[#This Row],[Dt_Customer]]+Table13[[#This Row],[Recency]]</f>
        <v>41758</v>
      </c>
      <c r="BD1898" s="16" t="str">
        <f>IF(COUNTIF(A:A, A1898) &gt; 1, "Duplicate", "Unique")</f>
        <v>Unique</v>
      </c>
    </row>
    <row r="1899" spans="1:56" x14ac:dyDescent="0.3">
      <c r="A1899">
        <v>4333</v>
      </c>
      <c r="B1899">
        <v>1954</v>
      </c>
      <c r="C1899" t="s">
        <v>28</v>
      </c>
      <c r="D1899" t="s">
        <v>35</v>
      </c>
      <c r="E1899">
        <v>32144</v>
      </c>
      <c r="F1899">
        <v>1</v>
      </c>
      <c r="G1899">
        <v>1</v>
      </c>
      <c r="H1899" s="1">
        <v>41721</v>
      </c>
      <c r="I1899">
        <v>76</v>
      </c>
      <c r="J1899">
        <v>41</v>
      </c>
      <c r="K1899">
        <v>0</v>
      </c>
      <c r="L1899">
        <v>10</v>
      </c>
      <c r="M1899">
        <v>0</v>
      </c>
      <c r="N1899">
        <v>0</v>
      </c>
      <c r="O1899">
        <v>3</v>
      </c>
      <c r="P1899">
        <f>IF(Table13[[#This Row],[MntWines]] = 0,"",Table13[[#This Row],[MntWines]])</f>
        <v>41</v>
      </c>
      <c r="Q1899" t="str">
        <f>IF(Table13[[#This Row],[MntFruits]] = 0, "",Table13[[#This Row],[MntFruits]])</f>
        <v/>
      </c>
      <c r="R1899">
        <f>IF(Table13[[#This Row],[MntMeatProducts]] = 0, "",Table13[[#This Row],[MntMeatProducts]])</f>
        <v>10</v>
      </c>
      <c r="S1899" t="str">
        <f>IF(Table13[[#This Row],[MntFishProducts]] = 0, "",Table13[[#This Row],[MntFishProducts]])</f>
        <v/>
      </c>
      <c r="T1899" t="str">
        <f>IF(Table13[[#This Row],[MntSweetProducts]] = 0, "",Table13[[#This Row],[MntSweetProducts]])</f>
        <v/>
      </c>
      <c r="U1899">
        <f>IF(Table13[[#This Row],[MntGoldProds]] = 0, "",Table13[[#This Row],[MntGoldProds]])</f>
        <v>3</v>
      </c>
      <c r="V1899">
        <v>4</v>
      </c>
      <c r="W1899">
        <v>2</v>
      </c>
      <c r="X1899">
        <v>1</v>
      </c>
      <c r="Y1899">
        <v>3</v>
      </c>
      <c r="Z1899">
        <v>7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 t="s">
        <v>40</v>
      </c>
      <c r="AI1899" s="13">
        <f>SUM(Table13[[#This Row],[MntWines]:[MntGoldProds]])</f>
        <v>54</v>
      </c>
      <c r="AJ1899" s="13">
        <f>AVERAGE(Table13[[#This Row],[MntWines]:[MntGoldProds]])</f>
        <v>9</v>
      </c>
      <c r="AK1899">
        <f>IF(Table13[[#This Row],[Total Number of Purchases]]=0,0,Table13[[#This Row],[Total Spend]]/Table13[[#This Row],[Total Number of Purchases]])</f>
        <v>5.4</v>
      </c>
      <c r="AM1899">
        <f>SUM(Table13[[#This Row],[NumDealsPurchases]:[NumStorePurchases]])</f>
        <v>10</v>
      </c>
      <c r="AN1899" s="14">
        <f>Snapshot_Date-Table13[[#This Row],[Dt_Customer]]</f>
        <v>195</v>
      </c>
      <c r="AP1899" s="13">
        <f>Table13[[#This Row],[NumDealsPurchases]]/Table13[[#This Row],[Total Number of Purchases]]*100</f>
        <v>40</v>
      </c>
      <c r="AQ1899">
        <f>6-ROUNDUP(_xlfn.PERCENTRANK.INC(Table13[Recency],Table13[[#This Row],[Recency]])*5, 0)</f>
        <v>2</v>
      </c>
      <c r="AR1899">
        <f>ROUNDUP(_xlfn.PERCENTRANK.INC(Table13[Total Number of Purchases],Table13[[#This Row],[Total Number of Purchases]])*5,0)</f>
        <v>2</v>
      </c>
      <c r="AS1899">
        <f>ROUNDUP(_xlfn.PERCENTRANK.INC(Table13[Total Spend],Table13[[#This Row],[Total Spend]])*5,0)</f>
        <v>1</v>
      </c>
      <c r="AT1899" t="str">
        <f>Table13[[#This Row],[Recency Score]]&amp;Table13[[#This Row],[Frequency Score]]&amp;Table13[[#This Row],[Monetary Score]]</f>
        <v>221</v>
      </c>
      <c r="AU1899" t="str">
        <f t="shared" si="29"/>
        <v>About to Sleep</v>
      </c>
      <c r="AW1899" s="13">
        <f>DATEDIF(Table13[[#This Row],[Dt_Customer]], Snapshot_Date, "d")</f>
        <v>195</v>
      </c>
      <c r="AX1899" s="13">
        <f>Table13[[#This Row],[CL if today]]/365</f>
        <v>0.53424657534246578</v>
      </c>
      <c r="AY1899">
        <f>Table13[[#This Row],[Total Number of Purchases]]/Table13[[#This Row],[Corrected CL]]</f>
        <v>18.717948717948715</v>
      </c>
      <c r="AZ1899">
        <f>Table13[[#This Row],[Average Order Value (AOV)]]*Table13[[#This Row],[Freq per Year]]</f>
        <v>101.07692307692307</v>
      </c>
      <c r="BA1899">
        <f>Table13[[#This Row],[Total Spend]]/Table13[[#This Row],[Corrected CL]]</f>
        <v>101.07692307692307</v>
      </c>
      <c r="BB1899">
        <v>1184.3877551020407</v>
      </c>
      <c r="BC1899" s="1">
        <f>Table13[[#This Row],[Dt_Customer]]+Table13[[#This Row],[Recency]]</f>
        <v>41797</v>
      </c>
      <c r="BD1899" s="16" t="str">
        <f>IF(COUNTIF(A:A, A1899) &gt; 1, "Duplicate", "Unique")</f>
        <v>Unique</v>
      </c>
    </row>
    <row r="1900" spans="1:56" x14ac:dyDescent="0.3">
      <c r="A1900">
        <v>9291</v>
      </c>
      <c r="B1900">
        <v>1959</v>
      </c>
      <c r="C1900" t="s">
        <v>41</v>
      </c>
      <c r="D1900" t="s">
        <v>33</v>
      </c>
      <c r="E1900">
        <v>34242</v>
      </c>
      <c r="F1900">
        <v>0</v>
      </c>
      <c r="G1900">
        <v>1</v>
      </c>
      <c r="H1900" s="1">
        <v>41721</v>
      </c>
      <c r="I1900">
        <v>25</v>
      </c>
      <c r="J1900">
        <v>8</v>
      </c>
      <c r="K1900">
        <v>2</v>
      </c>
      <c r="L1900">
        <v>4</v>
      </c>
      <c r="M1900">
        <v>0</v>
      </c>
      <c r="N1900">
        <v>0</v>
      </c>
      <c r="O1900">
        <v>1</v>
      </c>
      <c r="P1900">
        <f>IF(Table13[[#This Row],[MntWines]] = 0,"",Table13[[#This Row],[MntWines]])</f>
        <v>8</v>
      </c>
      <c r="Q1900">
        <f>IF(Table13[[#This Row],[MntFruits]] = 0, "",Table13[[#This Row],[MntFruits]])</f>
        <v>2</v>
      </c>
      <c r="R1900">
        <f>IF(Table13[[#This Row],[MntMeatProducts]] = 0, "",Table13[[#This Row],[MntMeatProducts]])</f>
        <v>4</v>
      </c>
      <c r="S1900" t="str">
        <f>IF(Table13[[#This Row],[MntFishProducts]] = 0, "",Table13[[#This Row],[MntFishProducts]])</f>
        <v/>
      </c>
      <c r="T1900" t="str">
        <f>IF(Table13[[#This Row],[MntSweetProducts]] = 0, "",Table13[[#This Row],[MntSweetProducts]])</f>
        <v/>
      </c>
      <c r="U1900">
        <f>IF(Table13[[#This Row],[MntGoldProds]] = 0, "",Table13[[#This Row],[MntGoldProds]])</f>
        <v>1</v>
      </c>
      <c r="V1900">
        <v>1</v>
      </c>
      <c r="W1900">
        <v>0</v>
      </c>
      <c r="X1900">
        <v>0</v>
      </c>
      <c r="Y1900">
        <v>3</v>
      </c>
      <c r="Z1900">
        <v>5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30</v>
      </c>
      <c r="AI1900" s="13">
        <f>SUM(Table13[[#This Row],[MntWines]:[MntGoldProds]])</f>
        <v>15</v>
      </c>
      <c r="AJ1900" s="13">
        <f>AVERAGE(Table13[[#This Row],[MntWines]:[MntGoldProds]])</f>
        <v>2.5</v>
      </c>
      <c r="AK1900">
        <f>IF(Table13[[#This Row],[Total Number of Purchases]]=0,0,Table13[[#This Row],[Total Spend]]/Table13[[#This Row],[Total Number of Purchases]])</f>
        <v>3.75</v>
      </c>
      <c r="AM1900">
        <f>SUM(Table13[[#This Row],[NumDealsPurchases]:[NumStorePurchases]])</f>
        <v>4</v>
      </c>
      <c r="AN1900" s="14">
        <f>Snapshot_Date-Table13[[#This Row],[Dt_Customer]]</f>
        <v>195</v>
      </c>
      <c r="AP1900" s="13">
        <f>Table13[[#This Row],[NumDealsPurchases]]/Table13[[#This Row],[Total Number of Purchases]]*100</f>
        <v>25</v>
      </c>
      <c r="AQ1900">
        <f>6-ROUNDUP(_xlfn.PERCENTRANK.INC(Table13[Recency],Table13[[#This Row],[Recency]])*5, 0)</f>
        <v>4</v>
      </c>
      <c r="AR1900">
        <f>ROUNDUP(_xlfn.PERCENTRANK.INC(Table13[Total Number of Purchases],Table13[[#This Row],[Total Number of Purchases]])*5,0)</f>
        <v>1</v>
      </c>
      <c r="AS1900">
        <f>ROUNDUP(_xlfn.PERCENTRANK.INC(Table13[Total Spend],Table13[[#This Row],[Total Spend]])*5,0)</f>
        <v>1</v>
      </c>
      <c r="AT1900" t="str">
        <f>Table13[[#This Row],[Recency Score]]&amp;Table13[[#This Row],[Frequency Score]]&amp;Table13[[#This Row],[Monetary Score]]</f>
        <v>411</v>
      </c>
      <c r="AU1900" t="str">
        <f t="shared" si="29"/>
        <v>Potential Loyalists</v>
      </c>
      <c r="AW1900" s="13">
        <f>DATEDIF(Table13[[#This Row],[Dt_Customer]], Snapshot_Date, "d")</f>
        <v>195</v>
      </c>
      <c r="AX1900" s="13">
        <f>Table13[[#This Row],[CL if today]]/365</f>
        <v>0.53424657534246578</v>
      </c>
      <c r="AY1900">
        <f>Table13[[#This Row],[Total Number of Purchases]]/Table13[[#This Row],[Corrected CL]]</f>
        <v>7.4871794871794872</v>
      </c>
      <c r="AZ1900">
        <f>Table13[[#This Row],[Average Order Value (AOV)]]*Table13[[#This Row],[Freq per Year]]</f>
        <v>28.076923076923077</v>
      </c>
      <c r="BA1900">
        <f>Table13[[#This Row],[Total Spend]]/Table13[[#This Row],[Corrected CL]]</f>
        <v>28.076923076923077</v>
      </c>
      <c r="BB1900">
        <v>1291.5384615384614</v>
      </c>
      <c r="BC1900" s="1">
        <f>Table13[[#This Row],[Dt_Customer]]+Table13[[#This Row],[Recency]]</f>
        <v>41746</v>
      </c>
      <c r="BD1900" s="16" t="str">
        <f>IF(COUNTIF(A:A, A1900) &gt; 1, "Duplicate", "Unique")</f>
        <v>Unique</v>
      </c>
    </row>
    <row r="1901" spans="1:56" x14ac:dyDescent="0.3">
      <c r="A1901">
        <v>8605</v>
      </c>
      <c r="B1901">
        <v>1964</v>
      </c>
      <c r="C1901" t="s">
        <v>37</v>
      </c>
      <c r="D1901" t="s">
        <v>35</v>
      </c>
      <c r="E1901">
        <v>46910</v>
      </c>
      <c r="F1901">
        <v>1</v>
      </c>
      <c r="G1901">
        <v>1</v>
      </c>
      <c r="H1901" s="1">
        <v>41721</v>
      </c>
      <c r="I1901">
        <v>36</v>
      </c>
      <c r="J1901">
        <v>48</v>
      </c>
      <c r="K1901">
        <v>0</v>
      </c>
      <c r="L1901">
        <v>14</v>
      </c>
      <c r="M1901">
        <v>0</v>
      </c>
      <c r="N1901">
        <v>0</v>
      </c>
      <c r="O1901">
        <v>6</v>
      </c>
      <c r="P1901">
        <f>IF(Table13[[#This Row],[MntWines]] = 0,"",Table13[[#This Row],[MntWines]])</f>
        <v>48</v>
      </c>
      <c r="Q1901" t="str">
        <f>IF(Table13[[#This Row],[MntFruits]] = 0, "",Table13[[#This Row],[MntFruits]])</f>
        <v/>
      </c>
      <c r="R1901">
        <f>IF(Table13[[#This Row],[MntMeatProducts]] = 0, "",Table13[[#This Row],[MntMeatProducts]])</f>
        <v>14</v>
      </c>
      <c r="S1901" t="str">
        <f>IF(Table13[[#This Row],[MntFishProducts]] = 0, "",Table13[[#This Row],[MntFishProducts]])</f>
        <v/>
      </c>
      <c r="T1901" t="str">
        <f>IF(Table13[[#This Row],[MntSweetProducts]] = 0, "",Table13[[#This Row],[MntSweetProducts]])</f>
        <v/>
      </c>
      <c r="U1901">
        <f>IF(Table13[[#This Row],[MntGoldProds]] = 0, "",Table13[[#This Row],[MntGoldProds]])</f>
        <v>6</v>
      </c>
      <c r="V1901">
        <v>2</v>
      </c>
      <c r="W1901">
        <v>2</v>
      </c>
      <c r="X1901">
        <v>0</v>
      </c>
      <c r="Y1901">
        <v>3</v>
      </c>
      <c r="Z1901">
        <v>6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 t="s">
        <v>30</v>
      </c>
      <c r="AI1901" s="13">
        <f>SUM(Table13[[#This Row],[MntWines]:[MntGoldProds]])</f>
        <v>68</v>
      </c>
      <c r="AJ1901" s="13">
        <f>AVERAGE(Table13[[#This Row],[MntWines]:[MntGoldProds]])</f>
        <v>11.333333333333334</v>
      </c>
      <c r="AK1901">
        <f>IF(Table13[[#This Row],[Total Number of Purchases]]=0,0,Table13[[#This Row],[Total Spend]]/Table13[[#This Row],[Total Number of Purchases]])</f>
        <v>9.7142857142857135</v>
      </c>
      <c r="AM1901">
        <f>SUM(Table13[[#This Row],[NumDealsPurchases]:[NumStorePurchases]])</f>
        <v>7</v>
      </c>
      <c r="AN1901" s="14">
        <f>Snapshot_Date-Table13[[#This Row],[Dt_Customer]]</f>
        <v>195</v>
      </c>
      <c r="AP1901" s="13">
        <f>Table13[[#This Row],[NumDealsPurchases]]/Table13[[#This Row],[Total Number of Purchases]]*100</f>
        <v>28.571428571428569</v>
      </c>
      <c r="AQ1901">
        <f>6-ROUNDUP(_xlfn.PERCENTRANK.INC(Table13[Recency],Table13[[#This Row],[Recency]])*5, 0)</f>
        <v>4</v>
      </c>
      <c r="AR1901">
        <f>ROUNDUP(_xlfn.PERCENTRANK.INC(Table13[Total Number of Purchases],Table13[[#This Row],[Total Number of Purchases]])*5,0)</f>
        <v>1</v>
      </c>
      <c r="AS1901">
        <f>ROUNDUP(_xlfn.PERCENTRANK.INC(Table13[Total Spend],Table13[[#This Row],[Total Spend]])*5,0)</f>
        <v>2</v>
      </c>
      <c r="AT1901" t="str">
        <f>Table13[[#This Row],[Recency Score]]&amp;Table13[[#This Row],[Frequency Score]]&amp;Table13[[#This Row],[Monetary Score]]</f>
        <v>412</v>
      </c>
      <c r="AU1901" t="str">
        <f t="shared" si="29"/>
        <v>Potential Loyalists</v>
      </c>
      <c r="AW1901" s="13">
        <f>DATEDIF(Table13[[#This Row],[Dt_Customer]], Snapshot_Date, "d")</f>
        <v>195</v>
      </c>
      <c r="AX1901" s="13">
        <f>Table13[[#This Row],[CL if today]]/365</f>
        <v>0.53424657534246578</v>
      </c>
      <c r="AY1901">
        <f>Table13[[#This Row],[Total Number of Purchases]]/Table13[[#This Row],[Corrected CL]]</f>
        <v>13.102564102564102</v>
      </c>
      <c r="AZ1901">
        <f>Table13[[#This Row],[Average Order Value (AOV)]]*Table13[[#This Row],[Freq per Year]]</f>
        <v>127.28205128205127</v>
      </c>
      <c r="BA1901">
        <f>Table13[[#This Row],[Total Spend]]/Table13[[#This Row],[Corrected CL]]</f>
        <v>127.28205128205127</v>
      </c>
      <c r="BB1901">
        <v>63.641025641025635</v>
      </c>
      <c r="BC1901" s="1">
        <f>Table13[[#This Row],[Dt_Customer]]+Table13[[#This Row],[Recency]]</f>
        <v>41757</v>
      </c>
      <c r="BD1901" s="16" t="str">
        <f>IF(COUNTIF(A:A, A1901) &gt; 1, "Duplicate", "Unique")</f>
        <v>Unique</v>
      </c>
    </row>
    <row r="1902" spans="1:56" x14ac:dyDescent="0.3">
      <c r="A1902">
        <v>4252</v>
      </c>
      <c r="B1902">
        <v>1965</v>
      </c>
      <c r="C1902" t="s">
        <v>28</v>
      </c>
      <c r="D1902" t="s">
        <v>33</v>
      </c>
      <c r="E1902">
        <v>44375</v>
      </c>
      <c r="F1902">
        <v>0</v>
      </c>
      <c r="G1902">
        <v>1</v>
      </c>
      <c r="H1902" s="1">
        <v>41721</v>
      </c>
      <c r="I1902">
        <v>73</v>
      </c>
      <c r="J1902">
        <v>213</v>
      </c>
      <c r="K1902">
        <v>5</v>
      </c>
      <c r="L1902">
        <v>28</v>
      </c>
      <c r="M1902">
        <v>7</v>
      </c>
      <c r="N1902">
        <v>7</v>
      </c>
      <c r="O1902">
        <v>41</v>
      </c>
      <c r="P1902">
        <f>IF(Table13[[#This Row],[MntWines]] = 0,"",Table13[[#This Row],[MntWines]])</f>
        <v>213</v>
      </c>
      <c r="Q1902">
        <f>IF(Table13[[#This Row],[MntFruits]] = 0, "",Table13[[#This Row],[MntFruits]])</f>
        <v>5</v>
      </c>
      <c r="R1902">
        <f>IF(Table13[[#This Row],[MntMeatProducts]] = 0, "",Table13[[#This Row],[MntMeatProducts]])</f>
        <v>28</v>
      </c>
      <c r="S1902">
        <f>IF(Table13[[#This Row],[MntFishProducts]] = 0, "",Table13[[#This Row],[MntFishProducts]])</f>
        <v>7</v>
      </c>
      <c r="T1902">
        <f>IF(Table13[[#This Row],[MntSweetProducts]] = 0, "",Table13[[#This Row],[MntSweetProducts]])</f>
        <v>7</v>
      </c>
      <c r="U1902">
        <f>IF(Table13[[#This Row],[MntGoldProds]] = 0, "",Table13[[#This Row],[MntGoldProds]])</f>
        <v>41</v>
      </c>
      <c r="V1902">
        <v>1</v>
      </c>
      <c r="W1902">
        <v>4</v>
      </c>
      <c r="X1902">
        <v>1</v>
      </c>
      <c r="Y1902">
        <v>6</v>
      </c>
      <c r="Z1902">
        <v>5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30</v>
      </c>
      <c r="AI1902" s="13">
        <f>SUM(Table13[[#This Row],[MntWines]:[MntGoldProds]])</f>
        <v>301</v>
      </c>
      <c r="AJ1902" s="13">
        <f>AVERAGE(Table13[[#This Row],[MntWines]:[MntGoldProds]])</f>
        <v>50.166666666666664</v>
      </c>
      <c r="AK1902">
        <f>IF(Table13[[#This Row],[Total Number of Purchases]]=0,0,Table13[[#This Row],[Total Spend]]/Table13[[#This Row],[Total Number of Purchases]])</f>
        <v>25.083333333333332</v>
      </c>
      <c r="AM1902">
        <f>SUM(Table13[[#This Row],[NumDealsPurchases]:[NumStorePurchases]])</f>
        <v>12</v>
      </c>
      <c r="AN1902" s="14">
        <f>Snapshot_Date-Table13[[#This Row],[Dt_Customer]]</f>
        <v>195</v>
      </c>
      <c r="AP1902" s="13">
        <f>Table13[[#This Row],[NumDealsPurchases]]/Table13[[#This Row],[Total Number of Purchases]]*100</f>
        <v>8.3333333333333321</v>
      </c>
      <c r="AQ1902">
        <f>6-ROUNDUP(_xlfn.PERCENTRANK.INC(Table13[Recency],Table13[[#This Row],[Recency]])*5, 0)</f>
        <v>2</v>
      </c>
      <c r="AR1902">
        <f>ROUNDUP(_xlfn.PERCENTRANK.INC(Table13[Total Number of Purchases],Table13[[#This Row],[Total Number of Purchases]])*5,0)</f>
        <v>2</v>
      </c>
      <c r="AS1902">
        <f>ROUNDUP(_xlfn.PERCENTRANK.INC(Table13[Total Spend],Table13[[#This Row],[Total Spend]])*5,0)</f>
        <v>3</v>
      </c>
      <c r="AT1902" t="str">
        <f>Table13[[#This Row],[Recency Score]]&amp;Table13[[#This Row],[Frequency Score]]&amp;Table13[[#This Row],[Monetary Score]]</f>
        <v>223</v>
      </c>
      <c r="AU1902" t="str">
        <f t="shared" si="29"/>
        <v>About to Sleep</v>
      </c>
      <c r="AW1902" s="13">
        <f>DATEDIF(Table13[[#This Row],[Dt_Customer]], Snapshot_Date, "d")</f>
        <v>195</v>
      </c>
      <c r="AX1902" s="13">
        <f>Table13[[#This Row],[CL if today]]/365</f>
        <v>0.53424657534246578</v>
      </c>
      <c r="AY1902">
        <f>Table13[[#This Row],[Total Number of Purchases]]/Table13[[#This Row],[Corrected CL]]</f>
        <v>22.46153846153846</v>
      </c>
      <c r="AZ1902">
        <f>Table13[[#This Row],[Average Order Value (AOV)]]*Table13[[#This Row],[Freq per Year]]</f>
        <v>563.41025641025635</v>
      </c>
      <c r="BA1902">
        <f>Table13[[#This Row],[Total Spend]]/Table13[[#This Row],[Corrected CL]]</f>
        <v>563.41025641025635</v>
      </c>
      <c r="BB1902">
        <v>117.92307692307692</v>
      </c>
      <c r="BC1902" s="1">
        <f>Table13[[#This Row],[Dt_Customer]]+Table13[[#This Row],[Recency]]</f>
        <v>41794</v>
      </c>
      <c r="BD1902" s="16" t="str">
        <f>IF(COUNTIF(A:A, A1902) &gt; 1, "Duplicate", "Unique")</f>
        <v>Unique</v>
      </c>
    </row>
    <row r="1903" spans="1:56" x14ac:dyDescent="0.3">
      <c r="A1903">
        <v>6866</v>
      </c>
      <c r="B1903">
        <v>1969</v>
      </c>
      <c r="C1903" t="s">
        <v>41</v>
      </c>
      <c r="D1903" t="s">
        <v>35</v>
      </c>
      <c r="E1903">
        <v>35924</v>
      </c>
      <c r="F1903">
        <v>1</v>
      </c>
      <c r="G1903">
        <v>1</v>
      </c>
      <c r="H1903" s="1">
        <v>41721</v>
      </c>
      <c r="I1903">
        <v>56</v>
      </c>
      <c r="J1903">
        <v>8</v>
      </c>
      <c r="K1903">
        <v>0</v>
      </c>
      <c r="L1903">
        <v>14</v>
      </c>
      <c r="M1903">
        <v>2</v>
      </c>
      <c r="N1903">
        <v>3</v>
      </c>
      <c r="O1903">
        <v>7</v>
      </c>
      <c r="P1903">
        <f>IF(Table13[[#This Row],[MntWines]] = 0,"",Table13[[#This Row],[MntWines]])</f>
        <v>8</v>
      </c>
      <c r="Q1903" t="str">
        <f>IF(Table13[[#This Row],[MntFruits]] = 0, "",Table13[[#This Row],[MntFruits]])</f>
        <v/>
      </c>
      <c r="R1903">
        <f>IF(Table13[[#This Row],[MntMeatProducts]] = 0, "",Table13[[#This Row],[MntMeatProducts]])</f>
        <v>14</v>
      </c>
      <c r="S1903">
        <f>IF(Table13[[#This Row],[MntFishProducts]] = 0, "",Table13[[#This Row],[MntFishProducts]])</f>
        <v>2</v>
      </c>
      <c r="T1903">
        <f>IF(Table13[[#This Row],[MntSweetProducts]] = 0, "",Table13[[#This Row],[MntSweetProducts]])</f>
        <v>3</v>
      </c>
      <c r="U1903">
        <f>IF(Table13[[#This Row],[MntGoldProds]] = 0, "",Table13[[#This Row],[MntGoldProds]])</f>
        <v>7</v>
      </c>
      <c r="V1903">
        <v>1</v>
      </c>
      <c r="W1903">
        <v>1</v>
      </c>
      <c r="X1903">
        <v>0</v>
      </c>
      <c r="Y1903">
        <v>3</v>
      </c>
      <c r="Z1903">
        <v>5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 t="s">
        <v>43</v>
      </c>
      <c r="AI1903" s="13">
        <f>SUM(Table13[[#This Row],[MntWines]:[MntGoldProds]])</f>
        <v>34</v>
      </c>
      <c r="AJ1903" s="13">
        <f>AVERAGE(Table13[[#This Row],[MntWines]:[MntGoldProds]])</f>
        <v>5.666666666666667</v>
      </c>
      <c r="AK1903">
        <f>IF(Table13[[#This Row],[Total Number of Purchases]]=0,0,Table13[[#This Row],[Total Spend]]/Table13[[#This Row],[Total Number of Purchases]])</f>
        <v>6.8</v>
      </c>
      <c r="AM1903">
        <f>SUM(Table13[[#This Row],[NumDealsPurchases]:[NumStorePurchases]])</f>
        <v>5</v>
      </c>
      <c r="AN1903" s="14">
        <f>Snapshot_Date-Table13[[#This Row],[Dt_Customer]]</f>
        <v>195</v>
      </c>
      <c r="AP1903" s="13">
        <f>Table13[[#This Row],[NumDealsPurchases]]/Table13[[#This Row],[Total Number of Purchases]]*100</f>
        <v>20</v>
      </c>
      <c r="AQ1903">
        <f>6-ROUNDUP(_xlfn.PERCENTRANK.INC(Table13[Recency],Table13[[#This Row],[Recency]])*5, 0)</f>
        <v>3</v>
      </c>
      <c r="AR1903">
        <f>ROUNDUP(_xlfn.PERCENTRANK.INC(Table13[Total Number of Purchases],Table13[[#This Row],[Total Number of Purchases]])*5,0)</f>
        <v>1</v>
      </c>
      <c r="AS1903">
        <f>ROUNDUP(_xlfn.PERCENTRANK.INC(Table13[Total Spend],Table13[[#This Row],[Total Spend]])*5,0)</f>
        <v>1</v>
      </c>
      <c r="AT1903" t="str">
        <f>Table13[[#This Row],[Recency Score]]&amp;Table13[[#This Row],[Frequency Score]]&amp;Table13[[#This Row],[Monetary Score]]</f>
        <v>311</v>
      </c>
      <c r="AU1903" t="str">
        <f t="shared" si="29"/>
        <v>Needs Attention</v>
      </c>
      <c r="AW1903" s="13">
        <f>DATEDIF(Table13[[#This Row],[Dt_Customer]], Snapshot_Date, "d")</f>
        <v>195</v>
      </c>
      <c r="AX1903" s="13">
        <f>Table13[[#This Row],[CL if today]]/365</f>
        <v>0.53424657534246578</v>
      </c>
      <c r="AY1903">
        <f>Table13[[#This Row],[Total Number of Purchases]]/Table13[[#This Row],[Corrected CL]]</f>
        <v>9.3589743589743577</v>
      </c>
      <c r="AZ1903">
        <f>Table13[[#This Row],[Average Order Value (AOV)]]*Table13[[#This Row],[Freq per Year]]</f>
        <v>63.641025641025628</v>
      </c>
      <c r="BA1903">
        <f>Table13[[#This Row],[Total Spend]]/Table13[[#This Row],[Corrected CL]]</f>
        <v>63.641025641025635</v>
      </c>
      <c r="BB1903">
        <v>563.41025641025635</v>
      </c>
      <c r="BC1903" s="1">
        <f>Table13[[#This Row],[Dt_Customer]]+Table13[[#This Row],[Recency]]</f>
        <v>41777</v>
      </c>
      <c r="BD1903" s="16" t="str">
        <f>IF(COUNTIF(A:A, A1903) &gt; 1, "Duplicate", "Unique")</f>
        <v>Unique</v>
      </c>
    </row>
    <row r="1904" spans="1:56" x14ac:dyDescent="0.3">
      <c r="A1904">
        <v>7326</v>
      </c>
      <c r="B1904">
        <v>1971</v>
      </c>
      <c r="C1904" t="s">
        <v>41</v>
      </c>
      <c r="D1904" t="s">
        <v>33</v>
      </c>
      <c r="E1904">
        <v>56850</v>
      </c>
      <c r="F1904">
        <v>0</v>
      </c>
      <c r="G1904">
        <v>1</v>
      </c>
      <c r="H1904" s="1">
        <v>41721</v>
      </c>
      <c r="I1904">
        <v>83</v>
      </c>
      <c r="J1904">
        <v>34</v>
      </c>
      <c r="K1904">
        <v>1</v>
      </c>
      <c r="L1904">
        <v>19</v>
      </c>
      <c r="M1904">
        <v>2</v>
      </c>
      <c r="N1904">
        <v>7</v>
      </c>
      <c r="O1904">
        <v>0</v>
      </c>
      <c r="P1904">
        <f>IF(Table13[[#This Row],[MntWines]] = 0,"",Table13[[#This Row],[MntWines]])</f>
        <v>34</v>
      </c>
      <c r="Q1904">
        <f>IF(Table13[[#This Row],[MntFruits]] = 0, "",Table13[[#This Row],[MntFruits]])</f>
        <v>1</v>
      </c>
      <c r="R1904">
        <f>IF(Table13[[#This Row],[MntMeatProducts]] = 0, "",Table13[[#This Row],[MntMeatProducts]])</f>
        <v>19</v>
      </c>
      <c r="S1904">
        <f>IF(Table13[[#This Row],[MntFishProducts]] = 0, "",Table13[[#This Row],[MntFishProducts]])</f>
        <v>2</v>
      </c>
      <c r="T1904">
        <f>IF(Table13[[#This Row],[MntSweetProducts]] = 0, "",Table13[[#This Row],[MntSweetProducts]])</f>
        <v>7</v>
      </c>
      <c r="U1904" t="str">
        <f>IF(Table13[[#This Row],[MntGoldProds]] = 0, "",Table13[[#This Row],[MntGoldProds]])</f>
        <v/>
      </c>
      <c r="V1904">
        <v>1</v>
      </c>
      <c r="W1904">
        <v>1</v>
      </c>
      <c r="X1904">
        <v>1</v>
      </c>
      <c r="Y1904">
        <v>3</v>
      </c>
      <c r="Z1904">
        <v>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32</v>
      </c>
      <c r="AI1904" s="13">
        <f>SUM(Table13[[#This Row],[MntWines]:[MntGoldProds]])</f>
        <v>63</v>
      </c>
      <c r="AJ1904" s="13">
        <f>AVERAGE(Table13[[#This Row],[MntWines]:[MntGoldProds]])</f>
        <v>10.5</v>
      </c>
      <c r="AK1904">
        <f>IF(Table13[[#This Row],[Total Number of Purchases]]=0,0,Table13[[#This Row],[Total Spend]]/Table13[[#This Row],[Total Number of Purchases]])</f>
        <v>10.5</v>
      </c>
      <c r="AM1904">
        <f>SUM(Table13[[#This Row],[NumDealsPurchases]:[NumStorePurchases]])</f>
        <v>6</v>
      </c>
      <c r="AN1904" s="14">
        <f>Snapshot_Date-Table13[[#This Row],[Dt_Customer]]</f>
        <v>195</v>
      </c>
      <c r="AP1904" s="13">
        <f>Table13[[#This Row],[NumDealsPurchases]]/Table13[[#This Row],[Total Number of Purchases]]*100</f>
        <v>16.666666666666664</v>
      </c>
      <c r="AQ1904">
        <f>6-ROUNDUP(_xlfn.PERCENTRANK.INC(Table13[Recency],Table13[[#This Row],[Recency]])*5, 0)</f>
        <v>1</v>
      </c>
      <c r="AR1904">
        <f>ROUNDUP(_xlfn.PERCENTRANK.INC(Table13[Total Number of Purchases],Table13[[#This Row],[Total Number of Purchases]])*5,0)</f>
        <v>1</v>
      </c>
      <c r="AS1904">
        <f>ROUNDUP(_xlfn.PERCENTRANK.INC(Table13[Total Spend],Table13[[#This Row],[Total Spend]])*5,0)</f>
        <v>2</v>
      </c>
      <c r="AT1904" t="str">
        <f>Table13[[#This Row],[Recency Score]]&amp;Table13[[#This Row],[Frequency Score]]&amp;Table13[[#This Row],[Monetary Score]]</f>
        <v>112</v>
      </c>
      <c r="AU1904" t="str">
        <f t="shared" si="29"/>
        <v>Lost</v>
      </c>
      <c r="AW1904" s="13">
        <f>DATEDIF(Table13[[#This Row],[Dt_Customer]], Snapshot_Date, "d")</f>
        <v>195</v>
      </c>
      <c r="AX1904" s="13">
        <f>Table13[[#This Row],[CL if today]]/365</f>
        <v>0.53424657534246578</v>
      </c>
      <c r="AY1904">
        <f>Table13[[#This Row],[Total Number of Purchases]]/Table13[[#This Row],[Corrected CL]]</f>
        <v>11.23076923076923</v>
      </c>
      <c r="AZ1904">
        <f>Table13[[#This Row],[Average Order Value (AOV)]]*Table13[[#This Row],[Freq per Year]]</f>
        <v>117.92307692307692</v>
      </c>
      <c r="BA1904">
        <f>Table13[[#This Row],[Total Spend]]/Table13[[#This Row],[Corrected CL]]</f>
        <v>117.92307692307692</v>
      </c>
      <c r="BB1904">
        <v>3314.6446700507613</v>
      </c>
      <c r="BC1904" s="1">
        <f>Table13[[#This Row],[Dt_Customer]]+Table13[[#This Row],[Recency]]</f>
        <v>41804</v>
      </c>
      <c r="BD1904" s="16" t="str">
        <f>IF(COUNTIF(A:A, A1904) &gt; 1, "Duplicate", "Unique")</f>
        <v>Unique</v>
      </c>
    </row>
    <row r="1905" spans="1:56" x14ac:dyDescent="0.3">
      <c r="A1905">
        <v>11178</v>
      </c>
      <c r="B1905">
        <v>1972</v>
      </c>
      <c r="C1905" t="s">
        <v>41</v>
      </c>
      <c r="D1905" t="s">
        <v>31</v>
      </c>
      <c r="E1905">
        <v>42394</v>
      </c>
      <c r="F1905">
        <v>1</v>
      </c>
      <c r="G1905">
        <v>0</v>
      </c>
      <c r="H1905" s="1">
        <v>41721</v>
      </c>
      <c r="I1905">
        <v>69</v>
      </c>
      <c r="J1905">
        <v>15</v>
      </c>
      <c r="K1905">
        <v>2</v>
      </c>
      <c r="L1905">
        <v>10</v>
      </c>
      <c r="M1905">
        <v>0</v>
      </c>
      <c r="N1905">
        <v>1</v>
      </c>
      <c r="O1905">
        <v>4</v>
      </c>
      <c r="P1905">
        <f>IF(Table13[[#This Row],[MntWines]] = 0,"",Table13[[#This Row],[MntWines]])</f>
        <v>15</v>
      </c>
      <c r="Q1905">
        <f>IF(Table13[[#This Row],[MntFruits]] = 0, "",Table13[[#This Row],[MntFruits]])</f>
        <v>2</v>
      </c>
      <c r="R1905">
        <f>IF(Table13[[#This Row],[MntMeatProducts]] = 0, "",Table13[[#This Row],[MntMeatProducts]])</f>
        <v>10</v>
      </c>
      <c r="S1905" t="str">
        <f>IF(Table13[[#This Row],[MntFishProducts]] = 0, "",Table13[[#This Row],[MntFishProducts]])</f>
        <v/>
      </c>
      <c r="T1905">
        <f>IF(Table13[[#This Row],[MntSweetProducts]] = 0, "",Table13[[#This Row],[MntSweetProducts]])</f>
        <v>1</v>
      </c>
      <c r="U1905">
        <f>IF(Table13[[#This Row],[MntGoldProds]] = 0, "",Table13[[#This Row],[MntGoldProds]])</f>
        <v>4</v>
      </c>
      <c r="V1905">
        <v>1</v>
      </c>
      <c r="W1905">
        <v>1</v>
      </c>
      <c r="X1905">
        <v>0</v>
      </c>
      <c r="Y1905">
        <v>3</v>
      </c>
      <c r="Z1905">
        <v>7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39</v>
      </c>
      <c r="AI1905" s="13">
        <f>SUM(Table13[[#This Row],[MntWines]:[MntGoldProds]])</f>
        <v>32</v>
      </c>
      <c r="AJ1905" s="13">
        <f>AVERAGE(Table13[[#This Row],[MntWines]:[MntGoldProds]])</f>
        <v>5.333333333333333</v>
      </c>
      <c r="AK1905">
        <f>IF(Table13[[#This Row],[Total Number of Purchases]]=0,0,Table13[[#This Row],[Total Spend]]/Table13[[#This Row],[Total Number of Purchases]])</f>
        <v>6.4</v>
      </c>
      <c r="AM1905">
        <f>SUM(Table13[[#This Row],[NumDealsPurchases]:[NumStorePurchases]])</f>
        <v>5</v>
      </c>
      <c r="AN1905" s="14">
        <f>Snapshot_Date-Table13[[#This Row],[Dt_Customer]]</f>
        <v>195</v>
      </c>
      <c r="AP1905" s="13">
        <f>Table13[[#This Row],[NumDealsPurchases]]/Table13[[#This Row],[Total Number of Purchases]]*100</f>
        <v>20</v>
      </c>
      <c r="AQ1905">
        <f>6-ROUNDUP(_xlfn.PERCENTRANK.INC(Table13[Recency],Table13[[#This Row],[Recency]])*5, 0)</f>
        <v>2</v>
      </c>
      <c r="AR1905">
        <f>ROUNDUP(_xlfn.PERCENTRANK.INC(Table13[Total Number of Purchases],Table13[[#This Row],[Total Number of Purchases]])*5,0)</f>
        <v>1</v>
      </c>
      <c r="AS1905">
        <f>ROUNDUP(_xlfn.PERCENTRANK.INC(Table13[Total Spend],Table13[[#This Row],[Total Spend]])*5,0)</f>
        <v>1</v>
      </c>
      <c r="AT1905" t="str">
        <f>Table13[[#This Row],[Recency Score]]&amp;Table13[[#This Row],[Frequency Score]]&amp;Table13[[#This Row],[Monetary Score]]</f>
        <v>211</v>
      </c>
      <c r="AU1905" t="str">
        <f t="shared" si="29"/>
        <v>About to Sleep</v>
      </c>
      <c r="AW1905" s="13">
        <f>DATEDIF(Table13[[#This Row],[Dt_Customer]], Snapshot_Date, "d")</f>
        <v>195</v>
      </c>
      <c r="AX1905" s="13">
        <f>Table13[[#This Row],[CL if today]]/365</f>
        <v>0.53424657534246578</v>
      </c>
      <c r="AY1905">
        <f>Table13[[#This Row],[Total Number of Purchases]]/Table13[[#This Row],[Corrected CL]]</f>
        <v>9.3589743589743577</v>
      </c>
      <c r="AZ1905">
        <f>Table13[[#This Row],[Average Order Value (AOV)]]*Table13[[#This Row],[Freq per Year]]</f>
        <v>59.897435897435891</v>
      </c>
      <c r="BA1905">
        <f>Table13[[#This Row],[Total Spend]]/Table13[[#This Row],[Corrected CL]]</f>
        <v>59.897435897435898</v>
      </c>
      <c r="BB1905">
        <v>101.07692307692307</v>
      </c>
      <c r="BC1905" s="1">
        <f>Table13[[#This Row],[Dt_Customer]]+Table13[[#This Row],[Recency]]</f>
        <v>41790</v>
      </c>
      <c r="BD1905" s="16" t="str">
        <f>IF(COUNTIF(A:A, A1905) &gt; 1, "Duplicate", "Unique")</f>
        <v>Unique</v>
      </c>
    </row>
    <row r="1906" spans="1:56" x14ac:dyDescent="0.3">
      <c r="A1906">
        <v>1927</v>
      </c>
      <c r="B1906">
        <v>1973</v>
      </c>
      <c r="C1906" t="s">
        <v>38</v>
      </c>
      <c r="D1906" t="s">
        <v>35</v>
      </c>
      <c r="E1906">
        <v>69401</v>
      </c>
      <c r="F1906">
        <v>0</v>
      </c>
      <c r="G1906">
        <v>1</v>
      </c>
      <c r="H1906" s="1">
        <v>41721</v>
      </c>
      <c r="I1906">
        <v>41</v>
      </c>
      <c r="J1906">
        <v>399</v>
      </c>
      <c r="K1906">
        <v>27</v>
      </c>
      <c r="L1906">
        <v>159</v>
      </c>
      <c r="M1906">
        <v>58</v>
      </c>
      <c r="N1906">
        <v>8</v>
      </c>
      <c r="O1906">
        <v>39</v>
      </c>
      <c r="P1906">
        <f>IF(Table13[[#This Row],[MntWines]] = 0,"",Table13[[#This Row],[MntWines]])</f>
        <v>399</v>
      </c>
      <c r="Q1906">
        <f>IF(Table13[[#This Row],[MntFruits]] = 0, "",Table13[[#This Row],[MntFruits]])</f>
        <v>27</v>
      </c>
      <c r="R1906">
        <f>IF(Table13[[#This Row],[MntMeatProducts]] = 0, "",Table13[[#This Row],[MntMeatProducts]])</f>
        <v>159</v>
      </c>
      <c r="S1906">
        <f>IF(Table13[[#This Row],[MntFishProducts]] = 0, "",Table13[[#This Row],[MntFishProducts]])</f>
        <v>58</v>
      </c>
      <c r="T1906">
        <f>IF(Table13[[#This Row],[MntSweetProducts]] = 0, "",Table13[[#This Row],[MntSweetProducts]])</f>
        <v>8</v>
      </c>
      <c r="U1906">
        <f>IF(Table13[[#This Row],[MntGoldProds]] = 0, "",Table13[[#This Row],[MntGoldProds]])</f>
        <v>39</v>
      </c>
      <c r="V1906">
        <v>4</v>
      </c>
      <c r="W1906">
        <v>4</v>
      </c>
      <c r="X1906">
        <v>4</v>
      </c>
      <c r="Y1906">
        <v>5</v>
      </c>
      <c r="Z1906">
        <v>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39</v>
      </c>
      <c r="AI1906" s="13">
        <f>SUM(Table13[[#This Row],[MntWines]:[MntGoldProds]])</f>
        <v>690</v>
      </c>
      <c r="AJ1906" s="13">
        <f>AVERAGE(Table13[[#This Row],[MntWines]:[MntGoldProds]])</f>
        <v>115</v>
      </c>
      <c r="AK1906">
        <f>IF(Table13[[#This Row],[Total Number of Purchases]]=0,0,Table13[[#This Row],[Total Spend]]/Table13[[#This Row],[Total Number of Purchases]])</f>
        <v>40.588235294117645</v>
      </c>
      <c r="AM1906">
        <f>SUM(Table13[[#This Row],[NumDealsPurchases]:[NumStorePurchases]])</f>
        <v>17</v>
      </c>
      <c r="AN1906" s="14">
        <f>Snapshot_Date-Table13[[#This Row],[Dt_Customer]]</f>
        <v>195</v>
      </c>
      <c r="AP1906" s="13">
        <f>Table13[[#This Row],[NumDealsPurchases]]/Table13[[#This Row],[Total Number of Purchases]]*100</f>
        <v>23.52941176470588</v>
      </c>
      <c r="AQ1906">
        <f>6-ROUNDUP(_xlfn.PERCENTRANK.INC(Table13[Recency],Table13[[#This Row],[Recency]])*5, 0)</f>
        <v>3</v>
      </c>
      <c r="AR1906">
        <f>ROUNDUP(_xlfn.PERCENTRANK.INC(Table13[Total Number of Purchases],Table13[[#This Row],[Total Number of Purchases]])*5,0)</f>
        <v>3</v>
      </c>
      <c r="AS1906">
        <f>ROUNDUP(_xlfn.PERCENTRANK.INC(Table13[Total Spend],Table13[[#This Row],[Total Spend]])*5,0)</f>
        <v>4</v>
      </c>
      <c r="AT1906" t="str">
        <f>Table13[[#This Row],[Recency Score]]&amp;Table13[[#This Row],[Frequency Score]]&amp;Table13[[#This Row],[Monetary Score]]</f>
        <v>334</v>
      </c>
      <c r="AU1906" t="str">
        <f t="shared" si="29"/>
        <v>Needs Attention</v>
      </c>
      <c r="AW1906" s="13">
        <f>DATEDIF(Table13[[#This Row],[Dt_Customer]], Snapshot_Date, "d")</f>
        <v>195</v>
      </c>
      <c r="AX1906" s="13">
        <f>Table13[[#This Row],[CL if today]]/365</f>
        <v>0.53424657534246578</v>
      </c>
      <c r="AY1906">
        <f>Table13[[#This Row],[Total Number of Purchases]]/Table13[[#This Row],[Corrected CL]]</f>
        <v>31.820512820512818</v>
      </c>
      <c r="AZ1906">
        <f>Table13[[#This Row],[Average Order Value (AOV)]]*Table13[[#This Row],[Freq per Year]]</f>
        <v>1291.5384615384614</v>
      </c>
      <c r="BA1906">
        <f>Table13[[#This Row],[Total Spend]]/Table13[[#This Row],[Corrected CL]]</f>
        <v>1291.5384615384614</v>
      </c>
      <c r="BB1906">
        <v>59.897435897435898</v>
      </c>
      <c r="BC1906" s="1">
        <f>Table13[[#This Row],[Dt_Customer]]+Table13[[#This Row],[Recency]]</f>
        <v>41762</v>
      </c>
      <c r="BD1906" s="16" t="str">
        <f>IF(COUNTIF(A:A, A1906) &gt; 1, "Duplicate", "Unique")</f>
        <v>Unique</v>
      </c>
    </row>
    <row r="1907" spans="1:56" x14ac:dyDescent="0.3">
      <c r="A1907">
        <v>2130</v>
      </c>
      <c r="B1907">
        <v>1982</v>
      </c>
      <c r="C1907" t="s">
        <v>28</v>
      </c>
      <c r="D1907" t="s">
        <v>35</v>
      </c>
      <c r="E1907">
        <v>45203</v>
      </c>
      <c r="F1907">
        <v>2</v>
      </c>
      <c r="G1907">
        <v>0</v>
      </c>
      <c r="H1907" s="1">
        <v>41721</v>
      </c>
      <c r="I1907">
        <v>4</v>
      </c>
      <c r="J1907">
        <v>35</v>
      </c>
      <c r="K1907">
        <v>3</v>
      </c>
      <c r="L1907">
        <v>67</v>
      </c>
      <c r="M1907">
        <v>10</v>
      </c>
      <c r="N1907">
        <v>8</v>
      </c>
      <c r="O1907">
        <v>24</v>
      </c>
      <c r="P1907">
        <f>IF(Table13[[#This Row],[MntWines]] = 0,"",Table13[[#This Row],[MntWines]])</f>
        <v>35</v>
      </c>
      <c r="Q1907">
        <f>IF(Table13[[#This Row],[MntFruits]] = 0, "",Table13[[#This Row],[MntFruits]])</f>
        <v>3</v>
      </c>
      <c r="R1907">
        <f>IF(Table13[[#This Row],[MntMeatProducts]] = 0, "",Table13[[#This Row],[MntMeatProducts]])</f>
        <v>67</v>
      </c>
      <c r="S1907">
        <f>IF(Table13[[#This Row],[MntFishProducts]] = 0, "",Table13[[#This Row],[MntFishProducts]])</f>
        <v>10</v>
      </c>
      <c r="T1907">
        <f>IF(Table13[[#This Row],[MntSweetProducts]] = 0, "",Table13[[#This Row],[MntSweetProducts]])</f>
        <v>8</v>
      </c>
      <c r="U1907">
        <f>IF(Table13[[#This Row],[MntGoldProds]] = 0, "",Table13[[#This Row],[MntGoldProds]])</f>
        <v>24</v>
      </c>
      <c r="V1907">
        <v>1</v>
      </c>
      <c r="W1907">
        <v>3</v>
      </c>
      <c r="X1907">
        <v>1</v>
      </c>
      <c r="Y1907">
        <v>3</v>
      </c>
      <c r="Z1907">
        <v>6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 t="s">
        <v>43</v>
      </c>
      <c r="AI1907" s="13">
        <f>SUM(Table13[[#This Row],[MntWines]:[MntGoldProds]])</f>
        <v>147</v>
      </c>
      <c r="AJ1907" s="13">
        <f>AVERAGE(Table13[[#This Row],[MntWines]:[MntGoldProds]])</f>
        <v>24.5</v>
      </c>
      <c r="AK1907">
        <f>IF(Table13[[#This Row],[Total Number of Purchases]]=0,0,Table13[[#This Row],[Total Spend]]/Table13[[#This Row],[Total Number of Purchases]])</f>
        <v>18.375</v>
      </c>
      <c r="AM1907">
        <f>SUM(Table13[[#This Row],[NumDealsPurchases]:[NumStorePurchases]])</f>
        <v>8</v>
      </c>
      <c r="AN1907" s="14">
        <f>Snapshot_Date-Table13[[#This Row],[Dt_Customer]]</f>
        <v>195</v>
      </c>
      <c r="AP1907" s="13">
        <f>Table13[[#This Row],[NumDealsPurchases]]/Table13[[#This Row],[Total Number of Purchases]]*100</f>
        <v>12.5</v>
      </c>
      <c r="AQ1907">
        <f>6-ROUNDUP(_xlfn.PERCENTRANK.INC(Table13[Recency],Table13[[#This Row],[Recency]])*5, 0)</f>
        <v>5</v>
      </c>
      <c r="AR1907">
        <f>ROUNDUP(_xlfn.PERCENTRANK.INC(Table13[Total Number of Purchases],Table13[[#This Row],[Total Number of Purchases]])*5,0)</f>
        <v>2</v>
      </c>
      <c r="AS1907">
        <f>ROUNDUP(_xlfn.PERCENTRANK.INC(Table13[Total Spend],Table13[[#This Row],[Total Spend]])*5,0)</f>
        <v>2</v>
      </c>
      <c r="AT1907" t="str">
        <f>Table13[[#This Row],[Recency Score]]&amp;Table13[[#This Row],[Frequency Score]]&amp;Table13[[#This Row],[Monetary Score]]</f>
        <v>522</v>
      </c>
      <c r="AU1907" t="str">
        <f t="shared" si="29"/>
        <v>Others</v>
      </c>
      <c r="AW1907" s="13">
        <f>DATEDIF(Table13[[#This Row],[Dt_Customer]], Snapshot_Date, "d")</f>
        <v>195</v>
      </c>
      <c r="AX1907" s="13">
        <f>Table13[[#This Row],[CL if today]]/365</f>
        <v>0.53424657534246578</v>
      </c>
      <c r="AY1907">
        <f>Table13[[#This Row],[Total Number of Purchases]]/Table13[[#This Row],[Corrected CL]]</f>
        <v>14.974358974358974</v>
      </c>
      <c r="AZ1907">
        <f>Table13[[#This Row],[Average Order Value (AOV)]]*Table13[[#This Row],[Freq per Year]]</f>
        <v>275.15384615384613</v>
      </c>
      <c r="BA1907">
        <f>Table13[[#This Row],[Total Spend]]/Table13[[#This Row],[Corrected CL]]</f>
        <v>275.15384615384613</v>
      </c>
      <c r="BB1907">
        <v>127.28205128205127</v>
      </c>
      <c r="BC1907" s="1">
        <f>Table13[[#This Row],[Dt_Customer]]+Table13[[#This Row],[Recency]]</f>
        <v>41725</v>
      </c>
      <c r="BD1907" s="16" t="str">
        <f>IF(COUNTIF(A:A, A1907) &gt; 1, "Duplicate", "Unique")</f>
        <v>Unique</v>
      </c>
    </row>
    <row r="1908" spans="1:56" x14ac:dyDescent="0.3">
      <c r="A1908">
        <v>3783</v>
      </c>
      <c r="B1908">
        <v>1959</v>
      </c>
      <c r="C1908" t="s">
        <v>37</v>
      </c>
      <c r="D1908" t="s">
        <v>33</v>
      </c>
      <c r="E1908">
        <v>52854</v>
      </c>
      <c r="F1908">
        <v>1</v>
      </c>
      <c r="G1908">
        <v>1</v>
      </c>
      <c r="H1908" s="1">
        <v>41722</v>
      </c>
      <c r="I1908">
        <v>43</v>
      </c>
      <c r="J1908">
        <v>105</v>
      </c>
      <c r="K1908">
        <v>0</v>
      </c>
      <c r="L1908">
        <v>10</v>
      </c>
      <c r="M1908">
        <v>0</v>
      </c>
      <c r="N1908">
        <v>1</v>
      </c>
      <c r="O1908">
        <v>0</v>
      </c>
      <c r="P1908">
        <f>IF(Table13[[#This Row],[MntWines]] = 0,"",Table13[[#This Row],[MntWines]])</f>
        <v>105</v>
      </c>
      <c r="Q1908" t="str">
        <f>IF(Table13[[#This Row],[MntFruits]] = 0, "",Table13[[#This Row],[MntFruits]])</f>
        <v/>
      </c>
      <c r="R1908">
        <f>IF(Table13[[#This Row],[MntMeatProducts]] = 0, "",Table13[[#This Row],[MntMeatProducts]])</f>
        <v>10</v>
      </c>
      <c r="S1908" t="str">
        <f>IF(Table13[[#This Row],[MntFishProducts]] = 0, "",Table13[[#This Row],[MntFishProducts]])</f>
        <v/>
      </c>
      <c r="T1908">
        <f>IF(Table13[[#This Row],[MntSweetProducts]] = 0, "",Table13[[#This Row],[MntSweetProducts]])</f>
        <v>1</v>
      </c>
      <c r="U1908" t="str">
        <f>IF(Table13[[#This Row],[MntGoldProds]] = 0, "",Table13[[#This Row],[MntGoldProds]])</f>
        <v/>
      </c>
      <c r="V1908">
        <v>2</v>
      </c>
      <c r="W1908">
        <v>2</v>
      </c>
      <c r="X1908">
        <v>1</v>
      </c>
      <c r="Y1908">
        <v>4</v>
      </c>
      <c r="Z1908">
        <v>5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 t="s">
        <v>43</v>
      </c>
      <c r="AI1908" s="13">
        <f>SUM(Table13[[#This Row],[MntWines]:[MntGoldProds]])</f>
        <v>116</v>
      </c>
      <c r="AJ1908" s="13">
        <f>AVERAGE(Table13[[#This Row],[MntWines]:[MntGoldProds]])</f>
        <v>19.333333333333332</v>
      </c>
      <c r="AK1908">
        <f>IF(Table13[[#This Row],[Total Number of Purchases]]=0,0,Table13[[#This Row],[Total Spend]]/Table13[[#This Row],[Total Number of Purchases]])</f>
        <v>12.888888888888889</v>
      </c>
      <c r="AM1908">
        <f>SUM(Table13[[#This Row],[NumDealsPurchases]:[NumStorePurchases]])</f>
        <v>9</v>
      </c>
      <c r="AN1908" s="14">
        <f>Snapshot_Date-Table13[[#This Row],[Dt_Customer]]</f>
        <v>194</v>
      </c>
      <c r="AP1908" s="13">
        <f>Table13[[#This Row],[NumDealsPurchases]]/Table13[[#This Row],[Total Number of Purchases]]*100</f>
        <v>22.222222222222221</v>
      </c>
      <c r="AQ1908">
        <f>6-ROUNDUP(_xlfn.PERCENTRANK.INC(Table13[Recency],Table13[[#This Row],[Recency]])*5, 0)</f>
        <v>3</v>
      </c>
      <c r="AR1908">
        <f>ROUNDUP(_xlfn.PERCENTRANK.INC(Table13[Total Number of Purchases],Table13[[#This Row],[Total Number of Purchases]])*5,0)</f>
        <v>2</v>
      </c>
      <c r="AS1908">
        <f>ROUNDUP(_xlfn.PERCENTRANK.INC(Table13[Total Spend],Table13[[#This Row],[Total Spend]])*5,0)</f>
        <v>2</v>
      </c>
      <c r="AT1908" t="str">
        <f>Table13[[#This Row],[Recency Score]]&amp;Table13[[#This Row],[Frequency Score]]&amp;Table13[[#This Row],[Monetary Score]]</f>
        <v>322</v>
      </c>
      <c r="AU1908" t="str">
        <f t="shared" si="29"/>
        <v>Needs Attention</v>
      </c>
      <c r="AW1908" s="13">
        <f>DATEDIF(Table13[[#This Row],[Dt_Customer]], Snapshot_Date, "d")</f>
        <v>194</v>
      </c>
      <c r="AX1908" s="13">
        <f>Table13[[#This Row],[CL if today]]/365</f>
        <v>0.53150684931506853</v>
      </c>
      <c r="AY1908">
        <f>Table13[[#This Row],[Total Number of Purchases]]/Table13[[#This Row],[Corrected CL]]</f>
        <v>16.932989690721648</v>
      </c>
      <c r="AZ1908">
        <f>Table13[[#This Row],[Average Order Value (AOV)]]*Table13[[#This Row],[Freq per Year]]</f>
        <v>218.24742268041237</v>
      </c>
      <c r="BA1908">
        <f>Table13[[#This Row],[Total Spend]]/Table13[[#This Row],[Corrected CL]]</f>
        <v>218.24742268041234</v>
      </c>
      <c r="BB1908">
        <v>275.15384615384613</v>
      </c>
      <c r="BC1908" s="1">
        <f>Table13[[#This Row],[Dt_Customer]]+Table13[[#This Row],[Recency]]</f>
        <v>41765</v>
      </c>
      <c r="BD1908" s="16" t="str">
        <f>IF(COUNTIF(A:A, A1908) &gt; 1, "Duplicate", "Unique")</f>
        <v>Unique</v>
      </c>
    </row>
    <row r="1909" spans="1:56" x14ac:dyDescent="0.3">
      <c r="A1909">
        <v>1100</v>
      </c>
      <c r="B1909">
        <v>1960</v>
      </c>
      <c r="C1909" t="s">
        <v>41</v>
      </c>
      <c r="D1909" t="s">
        <v>35</v>
      </c>
      <c r="E1909">
        <v>41275</v>
      </c>
      <c r="F1909">
        <v>1</v>
      </c>
      <c r="G1909">
        <v>2</v>
      </c>
      <c r="H1909" s="1">
        <v>41722</v>
      </c>
      <c r="I1909">
        <v>33</v>
      </c>
      <c r="J1909">
        <v>24</v>
      </c>
      <c r="K1909">
        <v>4</v>
      </c>
      <c r="L1909">
        <v>22</v>
      </c>
      <c r="M1909">
        <v>0</v>
      </c>
      <c r="N1909">
        <v>2</v>
      </c>
      <c r="O1909">
        <v>9</v>
      </c>
      <c r="P1909">
        <f>IF(Table13[[#This Row],[MntWines]] = 0,"",Table13[[#This Row],[MntWines]])</f>
        <v>24</v>
      </c>
      <c r="Q1909">
        <f>IF(Table13[[#This Row],[MntFruits]] = 0, "",Table13[[#This Row],[MntFruits]])</f>
        <v>4</v>
      </c>
      <c r="R1909">
        <f>IF(Table13[[#This Row],[MntMeatProducts]] = 0, "",Table13[[#This Row],[MntMeatProducts]])</f>
        <v>22</v>
      </c>
      <c r="S1909" t="str">
        <f>IF(Table13[[#This Row],[MntFishProducts]] = 0, "",Table13[[#This Row],[MntFishProducts]])</f>
        <v/>
      </c>
      <c r="T1909">
        <f>IF(Table13[[#This Row],[MntSweetProducts]] = 0, "",Table13[[#This Row],[MntSweetProducts]])</f>
        <v>2</v>
      </c>
      <c r="U1909">
        <f>IF(Table13[[#This Row],[MntGoldProds]] = 0, "",Table13[[#This Row],[MntGoldProds]])</f>
        <v>9</v>
      </c>
      <c r="V1909">
        <v>4</v>
      </c>
      <c r="W1909">
        <v>3</v>
      </c>
      <c r="X1909">
        <v>1</v>
      </c>
      <c r="Y1909">
        <v>3</v>
      </c>
      <c r="Z1909">
        <v>5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 t="s">
        <v>32</v>
      </c>
      <c r="AI1909" s="13">
        <f>SUM(Table13[[#This Row],[MntWines]:[MntGoldProds]])</f>
        <v>61</v>
      </c>
      <c r="AJ1909" s="13">
        <f>AVERAGE(Table13[[#This Row],[MntWines]:[MntGoldProds]])</f>
        <v>10.166666666666666</v>
      </c>
      <c r="AK1909">
        <f>IF(Table13[[#This Row],[Total Number of Purchases]]=0,0,Table13[[#This Row],[Total Spend]]/Table13[[#This Row],[Total Number of Purchases]])</f>
        <v>5.5454545454545459</v>
      </c>
      <c r="AM1909">
        <f>SUM(Table13[[#This Row],[NumDealsPurchases]:[NumStorePurchases]])</f>
        <v>11</v>
      </c>
      <c r="AN1909" s="14">
        <f>Snapshot_Date-Table13[[#This Row],[Dt_Customer]]</f>
        <v>194</v>
      </c>
      <c r="AP1909" s="13">
        <f>Table13[[#This Row],[NumDealsPurchases]]/Table13[[#This Row],[Total Number of Purchases]]*100</f>
        <v>36.363636363636367</v>
      </c>
      <c r="AQ1909">
        <f>6-ROUNDUP(_xlfn.PERCENTRANK.INC(Table13[Recency],Table13[[#This Row],[Recency]])*5, 0)</f>
        <v>4</v>
      </c>
      <c r="AR1909">
        <f>ROUNDUP(_xlfn.PERCENTRANK.INC(Table13[Total Number of Purchases],Table13[[#This Row],[Total Number of Purchases]])*5,0)</f>
        <v>2</v>
      </c>
      <c r="AS1909">
        <f>ROUNDUP(_xlfn.PERCENTRANK.INC(Table13[Total Spend],Table13[[#This Row],[Total Spend]])*5,0)</f>
        <v>2</v>
      </c>
      <c r="AT1909" t="str">
        <f>Table13[[#This Row],[Recency Score]]&amp;Table13[[#This Row],[Frequency Score]]&amp;Table13[[#This Row],[Monetary Score]]</f>
        <v>422</v>
      </c>
      <c r="AU1909" t="str">
        <f t="shared" si="29"/>
        <v>Potential Loyalists</v>
      </c>
      <c r="AW1909" s="13">
        <f>DATEDIF(Table13[[#This Row],[Dt_Customer]], Snapshot_Date, "d")</f>
        <v>194</v>
      </c>
      <c r="AX1909" s="13">
        <f>Table13[[#This Row],[CL if today]]/365</f>
        <v>0.53150684931506853</v>
      </c>
      <c r="AY1909">
        <f>Table13[[#This Row],[Total Number of Purchases]]/Table13[[#This Row],[Corrected CL]]</f>
        <v>20.695876288659793</v>
      </c>
      <c r="AZ1909">
        <f>Table13[[#This Row],[Average Order Value (AOV)]]*Table13[[#This Row],[Freq per Year]]</f>
        <v>114.76804123711341</v>
      </c>
      <c r="BA1909">
        <f>Table13[[#This Row],[Total Spend]]/Table13[[#This Row],[Corrected CL]]</f>
        <v>114.76804123711339</v>
      </c>
      <c r="BB1909">
        <v>18.814432989690719</v>
      </c>
      <c r="BC1909" s="1">
        <f>Table13[[#This Row],[Dt_Customer]]+Table13[[#This Row],[Recency]]</f>
        <v>41755</v>
      </c>
      <c r="BD1909" s="16" t="str">
        <f>IF(COUNTIF(A:A, A1909) &gt; 1, "Duplicate", "Unique")</f>
        <v>Unique</v>
      </c>
    </row>
    <row r="1910" spans="1:56" x14ac:dyDescent="0.3">
      <c r="A1910">
        <v>4444</v>
      </c>
      <c r="B1910">
        <v>1972</v>
      </c>
      <c r="C1910" t="s">
        <v>28</v>
      </c>
      <c r="D1910" t="s">
        <v>33</v>
      </c>
      <c r="E1910">
        <v>30023</v>
      </c>
      <c r="F1910">
        <v>1</v>
      </c>
      <c r="G1910">
        <v>0</v>
      </c>
      <c r="H1910" s="1">
        <v>41722</v>
      </c>
      <c r="I1910">
        <v>28</v>
      </c>
      <c r="J1910">
        <v>11</v>
      </c>
      <c r="K1910">
        <v>0</v>
      </c>
      <c r="L1910">
        <v>16</v>
      </c>
      <c r="M1910">
        <v>7</v>
      </c>
      <c r="N1910">
        <v>6</v>
      </c>
      <c r="O1910">
        <v>21</v>
      </c>
      <c r="P1910">
        <f>IF(Table13[[#This Row],[MntWines]] = 0,"",Table13[[#This Row],[MntWines]])</f>
        <v>11</v>
      </c>
      <c r="Q1910" t="str">
        <f>IF(Table13[[#This Row],[MntFruits]] = 0, "",Table13[[#This Row],[MntFruits]])</f>
        <v/>
      </c>
      <c r="R1910">
        <f>IF(Table13[[#This Row],[MntMeatProducts]] = 0, "",Table13[[#This Row],[MntMeatProducts]])</f>
        <v>16</v>
      </c>
      <c r="S1910">
        <f>IF(Table13[[#This Row],[MntFishProducts]] = 0, "",Table13[[#This Row],[MntFishProducts]])</f>
        <v>7</v>
      </c>
      <c r="T1910">
        <f>IF(Table13[[#This Row],[MntSweetProducts]] = 0, "",Table13[[#This Row],[MntSweetProducts]])</f>
        <v>6</v>
      </c>
      <c r="U1910">
        <f>IF(Table13[[#This Row],[MntGoldProds]] = 0, "",Table13[[#This Row],[MntGoldProds]])</f>
        <v>21</v>
      </c>
      <c r="V1910">
        <v>1</v>
      </c>
      <c r="W1910">
        <v>2</v>
      </c>
      <c r="X1910">
        <v>0</v>
      </c>
      <c r="Y1910">
        <v>3</v>
      </c>
      <c r="Z1910">
        <v>8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30</v>
      </c>
      <c r="AI1910" s="13">
        <f>SUM(Table13[[#This Row],[MntWines]:[MntGoldProds]])</f>
        <v>61</v>
      </c>
      <c r="AJ1910" s="13">
        <f>AVERAGE(Table13[[#This Row],[MntWines]:[MntGoldProds]])</f>
        <v>10.166666666666666</v>
      </c>
      <c r="AK1910">
        <f>IF(Table13[[#This Row],[Total Number of Purchases]]=0,0,Table13[[#This Row],[Total Spend]]/Table13[[#This Row],[Total Number of Purchases]])</f>
        <v>10.166666666666666</v>
      </c>
      <c r="AM1910">
        <f>SUM(Table13[[#This Row],[NumDealsPurchases]:[NumStorePurchases]])</f>
        <v>6</v>
      </c>
      <c r="AN1910" s="14">
        <f>Snapshot_Date-Table13[[#This Row],[Dt_Customer]]</f>
        <v>194</v>
      </c>
      <c r="AP1910" s="13">
        <f>Table13[[#This Row],[NumDealsPurchases]]/Table13[[#This Row],[Total Number of Purchases]]*100</f>
        <v>16.666666666666664</v>
      </c>
      <c r="AQ1910">
        <f>6-ROUNDUP(_xlfn.PERCENTRANK.INC(Table13[Recency],Table13[[#This Row],[Recency]])*5, 0)</f>
        <v>4</v>
      </c>
      <c r="AR1910">
        <f>ROUNDUP(_xlfn.PERCENTRANK.INC(Table13[Total Number of Purchases],Table13[[#This Row],[Total Number of Purchases]])*5,0)</f>
        <v>1</v>
      </c>
      <c r="AS1910">
        <f>ROUNDUP(_xlfn.PERCENTRANK.INC(Table13[Total Spend],Table13[[#This Row],[Total Spend]])*5,0)</f>
        <v>2</v>
      </c>
      <c r="AT1910" t="str">
        <f>Table13[[#This Row],[Recency Score]]&amp;Table13[[#This Row],[Frequency Score]]&amp;Table13[[#This Row],[Monetary Score]]</f>
        <v>412</v>
      </c>
      <c r="AU1910" t="str">
        <f t="shared" si="29"/>
        <v>Potential Loyalists</v>
      </c>
      <c r="AW1910" s="13">
        <f>DATEDIF(Table13[[#This Row],[Dt_Customer]], Snapshot_Date, "d")</f>
        <v>194</v>
      </c>
      <c r="AX1910" s="13">
        <f>Table13[[#This Row],[CL if today]]/365</f>
        <v>0.53150684931506853</v>
      </c>
      <c r="AY1910">
        <f>Table13[[#This Row],[Total Number of Purchases]]/Table13[[#This Row],[Corrected CL]]</f>
        <v>11.288659793814432</v>
      </c>
      <c r="AZ1910">
        <f>Table13[[#This Row],[Average Order Value (AOV)]]*Table13[[#This Row],[Freq per Year]]</f>
        <v>114.76804123711338</v>
      </c>
      <c r="BA1910">
        <f>Table13[[#This Row],[Total Spend]]/Table13[[#This Row],[Corrected CL]]</f>
        <v>114.76804123711339</v>
      </c>
      <c r="BB1910">
        <v>218.24742268041234</v>
      </c>
      <c r="BC1910" s="1">
        <f>Table13[[#This Row],[Dt_Customer]]+Table13[[#This Row],[Recency]]</f>
        <v>41750</v>
      </c>
      <c r="BD1910" s="16" t="str">
        <f>IF(COUNTIF(A:A, A1910) &gt; 1, "Duplicate", "Unique")</f>
        <v>Unique</v>
      </c>
    </row>
    <row r="1911" spans="1:56" x14ac:dyDescent="0.3">
      <c r="A1911">
        <v>4298</v>
      </c>
      <c r="B1911">
        <v>1973</v>
      </c>
      <c r="C1911" t="s">
        <v>37</v>
      </c>
      <c r="D1911" t="s">
        <v>35</v>
      </c>
      <c r="E1911">
        <v>20427</v>
      </c>
      <c r="F1911">
        <v>1</v>
      </c>
      <c r="G1911">
        <v>0</v>
      </c>
      <c r="H1911" s="1">
        <v>41722</v>
      </c>
      <c r="I1911">
        <v>63</v>
      </c>
      <c r="J1911">
        <v>5</v>
      </c>
      <c r="K1911">
        <v>0</v>
      </c>
      <c r="L1911">
        <v>4</v>
      </c>
      <c r="M1911">
        <v>0</v>
      </c>
      <c r="N1911">
        <v>0</v>
      </c>
      <c r="O1911">
        <v>1</v>
      </c>
      <c r="P1911">
        <f>IF(Table13[[#This Row],[MntWines]] = 0,"",Table13[[#This Row],[MntWines]])</f>
        <v>5</v>
      </c>
      <c r="Q1911" t="str">
        <f>IF(Table13[[#This Row],[MntFruits]] = 0, "",Table13[[#This Row],[MntFruits]])</f>
        <v/>
      </c>
      <c r="R1911">
        <f>IF(Table13[[#This Row],[MntMeatProducts]] = 0, "",Table13[[#This Row],[MntMeatProducts]])</f>
        <v>4</v>
      </c>
      <c r="S1911" t="str">
        <f>IF(Table13[[#This Row],[MntFishProducts]] = 0, "",Table13[[#This Row],[MntFishProducts]])</f>
        <v/>
      </c>
      <c r="T1911" t="str">
        <f>IF(Table13[[#This Row],[MntSweetProducts]] = 0, "",Table13[[#This Row],[MntSweetProducts]])</f>
        <v/>
      </c>
      <c r="U1911">
        <f>IF(Table13[[#This Row],[MntGoldProds]] = 0, "",Table13[[#This Row],[MntGoldProds]])</f>
        <v>1</v>
      </c>
      <c r="V1911">
        <v>1</v>
      </c>
      <c r="W1911">
        <v>1</v>
      </c>
      <c r="X1911">
        <v>0</v>
      </c>
      <c r="Y1911">
        <v>2</v>
      </c>
      <c r="Z1911">
        <v>8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30</v>
      </c>
      <c r="AI1911" s="13">
        <f>SUM(Table13[[#This Row],[MntWines]:[MntGoldProds]])</f>
        <v>10</v>
      </c>
      <c r="AJ1911" s="13">
        <f>AVERAGE(Table13[[#This Row],[MntWines]:[MntGoldProds]])</f>
        <v>1.6666666666666667</v>
      </c>
      <c r="AK1911">
        <f>IF(Table13[[#This Row],[Total Number of Purchases]]=0,0,Table13[[#This Row],[Total Spend]]/Table13[[#This Row],[Total Number of Purchases]])</f>
        <v>2.5</v>
      </c>
      <c r="AM1911">
        <f>SUM(Table13[[#This Row],[NumDealsPurchases]:[NumStorePurchases]])</f>
        <v>4</v>
      </c>
      <c r="AN1911" s="14">
        <f>Snapshot_Date-Table13[[#This Row],[Dt_Customer]]</f>
        <v>194</v>
      </c>
      <c r="AP1911" s="13">
        <f>Table13[[#This Row],[NumDealsPurchases]]/Table13[[#This Row],[Total Number of Purchases]]*100</f>
        <v>25</v>
      </c>
      <c r="AQ1911">
        <f>6-ROUNDUP(_xlfn.PERCENTRANK.INC(Table13[Recency],Table13[[#This Row],[Recency]])*5, 0)</f>
        <v>2</v>
      </c>
      <c r="AR1911">
        <f>ROUNDUP(_xlfn.PERCENTRANK.INC(Table13[Total Number of Purchases],Table13[[#This Row],[Total Number of Purchases]])*5,0)</f>
        <v>1</v>
      </c>
      <c r="AS1911">
        <f>ROUNDUP(_xlfn.PERCENTRANK.INC(Table13[Total Spend],Table13[[#This Row],[Total Spend]])*5,0)</f>
        <v>1</v>
      </c>
      <c r="AT1911" t="str">
        <f>Table13[[#This Row],[Recency Score]]&amp;Table13[[#This Row],[Frequency Score]]&amp;Table13[[#This Row],[Monetary Score]]</f>
        <v>211</v>
      </c>
      <c r="AU1911" t="str">
        <f t="shared" si="29"/>
        <v>About to Sleep</v>
      </c>
      <c r="AW1911" s="13">
        <f>DATEDIF(Table13[[#This Row],[Dt_Customer]], Snapshot_Date, "d")</f>
        <v>194</v>
      </c>
      <c r="AX1911" s="13">
        <f>Table13[[#This Row],[CL if today]]/365</f>
        <v>0.53150684931506853</v>
      </c>
      <c r="AY1911">
        <f>Table13[[#This Row],[Total Number of Purchases]]/Table13[[#This Row],[Corrected CL]]</f>
        <v>7.5257731958762886</v>
      </c>
      <c r="AZ1911">
        <f>Table13[[#This Row],[Average Order Value (AOV)]]*Table13[[#This Row],[Freq per Year]]</f>
        <v>18.814432989690722</v>
      </c>
      <c r="BA1911">
        <f>Table13[[#This Row],[Total Spend]]/Table13[[#This Row],[Corrected CL]]</f>
        <v>18.814432989690719</v>
      </c>
      <c r="BB1911">
        <v>28.076923076923077</v>
      </c>
      <c r="BC1911" s="1">
        <f>Table13[[#This Row],[Dt_Customer]]+Table13[[#This Row],[Recency]]</f>
        <v>41785</v>
      </c>
      <c r="BD1911" s="16" t="str">
        <f>IF(COUNTIF(A:A, A1911) &gt; 1, "Duplicate", "Unique")</f>
        <v>Unique</v>
      </c>
    </row>
    <row r="1912" spans="1:56" x14ac:dyDescent="0.3">
      <c r="A1912">
        <v>7947</v>
      </c>
      <c r="B1912">
        <v>1969</v>
      </c>
      <c r="C1912" t="s">
        <v>28</v>
      </c>
      <c r="D1912" t="s">
        <v>33</v>
      </c>
      <c r="E1912">
        <v>42231</v>
      </c>
      <c r="F1912">
        <v>1</v>
      </c>
      <c r="G1912">
        <v>1</v>
      </c>
      <c r="H1912" s="1">
        <v>41723</v>
      </c>
      <c r="I1912">
        <v>99</v>
      </c>
      <c r="J1912">
        <v>24</v>
      </c>
      <c r="K1912">
        <v>0</v>
      </c>
      <c r="L1912">
        <v>8</v>
      </c>
      <c r="M1912">
        <v>0</v>
      </c>
      <c r="N1912">
        <v>1</v>
      </c>
      <c r="O1912">
        <v>4</v>
      </c>
      <c r="P1912">
        <f>IF(Table13[[#This Row],[MntWines]] = 0,"",Table13[[#This Row],[MntWines]])</f>
        <v>24</v>
      </c>
      <c r="Q1912" t="str">
        <f>IF(Table13[[#This Row],[MntFruits]] = 0, "",Table13[[#This Row],[MntFruits]])</f>
        <v/>
      </c>
      <c r="R1912">
        <f>IF(Table13[[#This Row],[MntMeatProducts]] = 0, "",Table13[[#This Row],[MntMeatProducts]])</f>
        <v>8</v>
      </c>
      <c r="S1912" t="str">
        <f>IF(Table13[[#This Row],[MntFishProducts]] = 0, "",Table13[[#This Row],[MntFishProducts]])</f>
        <v/>
      </c>
      <c r="T1912">
        <f>IF(Table13[[#This Row],[MntSweetProducts]] = 0, "",Table13[[#This Row],[MntSweetProducts]])</f>
        <v>1</v>
      </c>
      <c r="U1912">
        <f>IF(Table13[[#This Row],[MntGoldProds]] = 0, "",Table13[[#This Row],[MntGoldProds]])</f>
        <v>4</v>
      </c>
      <c r="V1912">
        <v>1</v>
      </c>
      <c r="W1912">
        <v>1</v>
      </c>
      <c r="X1912">
        <v>0</v>
      </c>
      <c r="Y1912">
        <v>3</v>
      </c>
      <c r="Z1912">
        <v>5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 t="s">
        <v>30</v>
      </c>
      <c r="AI1912" s="13">
        <f>SUM(Table13[[#This Row],[MntWines]:[MntGoldProds]])</f>
        <v>37</v>
      </c>
      <c r="AJ1912" s="13">
        <f>AVERAGE(Table13[[#This Row],[MntWines]:[MntGoldProds]])</f>
        <v>6.166666666666667</v>
      </c>
      <c r="AK1912">
        <f>IF(Table13[[#This Row],[Total Number of Purchases]]=0,0,Table13[[#This Row],[Total Spend]]/Table13[[#This Row],[Total Number of Purchases]])</f>
        <v>7.4</v>
      </c>
      <c r="AM1912">
        <f>SUM(Table13[[#This Row],[NumDealsPurchases]:[NumStorePurchases]])</f>
        <v>5</v>
      </c>
      <c r="AN1912" s="14">
        <f>Snapshot_Date-Table13[[#This Row],[Dt_Customer]]</f>
        <v>193</v>
      </c>
      <c r="AP1912" s="13">
        <f>Table13[[#This Row],[NumDealsPurchases]]/Table13[[#This Row],[Total Number of Purchases]]*100</f>
        <v>20</v>
      </c>
      <c r="AQ1912">
        <f>6-ROUNDUP(_xlfn.PERCENTRANK.INC(Table13[Recency],Table13[[#This Row],[Recency]])*5, 0)</f>
        <v>1</v>
      </c>
      <c r="AR1912">
        <f>ROUNDUP(_xlfn.PERCENTRANK.INC(Table13[Total Number of Purchases],Table13[[#This Row],[Total Number of Purchases]])*5,0)</f>
        <v>1</v>
      </c>
      <c r="AS1912">
        <f>ROUNDUP(_xlfn.PERCENTRANK.INC(Table13[Total Spend],Table13[[#This Row],[Total Spend]])*5,0)</f>
        <v>1</v>
      </c>
      <c r="AT1912" t="str">
        <f>Table13[[#This Row],[Recency Score]]&amp;Table13[[#This Row],[Frequency Score]]&amp;Table13[[#This Row],[Monetary Score]]</f>
        <v>111</v>
      </c>
      <c r="AU1912" t="str">
        <f t="shared" si="29"/>
        <v>Lost</v>
      </c>
      <c r="AW1912" s="13">
        <f>DATEDIF(Table13[[#This Row],[Dt_Customer]], Snapshot_Date, "d")</f>
        <v>193</v>
      </c>
      <c r="AX1912" s="13">
        <f>Table13[[#This Row],[CL if today]]/365</f>
        <v>0.52876712328767128</v>
      </c>
      <c r="AY1912">
        <f>Table13[[#This Row],[Total Number of Purchases]]/Table13[[#This Row],[Corrected CL]]</f>
        <v>9.4559585492227978</v>
      </c>
      <c r="AZ1912">
        <f>Table13[[#This Row],[Average Order Value (AOV)]]*Table13[[#This Row],[Freq per Year]]</f>
        <v>69.974093264248708</v>
      </c>
      <c r="BA1912">
        <f>Table13[[#This Row],[Total Spend]]/Table13[[#This Row],[Corrected CL]]</f>
        <v>69.974093264248694</v>
      </c>
      <c r="BB1912">
        <v>114.76804123711339</v>
      </c>
      <c r="BC1912" s="1">
        <f>Table13[[#This Row],[Dt_Customer]]+Table13[[#This Row],[Recency]]</f>
        <v>41822</v>
      </c>
      <c r="BD1912" s="16" t="str">
        <f>IF(COUNTIF(A:A, A1912) &gt; 1, "Duplicate", "Unique")</f>
        <v>Unique</v>
      </c>
    </row>
    <row r="1913" spans="1:56" x14ac:dyDescent="0.3">
      <c r="A1913">
        <v>1818</v>
      </c>
      <c r="B1913">
        <v>1971</v>
      </c>
      <c r="C1913" t="s">
        <v>37</v>
      </c>
      <c r="D1913" t="s">
        <v>35</v>
      </c>
      <c r="E1913">
        <v>29732</v>
      </c>
      <c r="F1913">
        <v>1</v>
      </c>
      <c r="G1913">
        <v>0</v>
      </c>
      <c r="H1913" s="1">
        <v>41723</v>
      </c>
      <c r="I1913">
        <v>23</v>
      </c>
      <c r="J1913">
        <v>25</v>
      </c>
      <c r="K1913">
        <v>0</v>
      </c>
      <c r="L1913">
        <v>8</v>
      </c>
      <c r="M1913">
        <v>0</v>
      </c>
      <c r="N1913">
        <v>1</v>
      </c>
      <c r="O1913">
        <v>4</v>
      </c>
      <c r="P1913">
        <f>IF(Table13[[#This Row],[MntWines]] = 0,"",Table13[[#This Row],[MntWines]])</f>
        <v>25</v>
      </c>
      <c r="Q1913" t="str">
        <f>IF(Table13[[#This Row],[MntFruits]] = 0, "",Table13[[#This Row],[MntFruits]])</f>
        <v/>
      </c>
      <c r="R1913">
        <f>IF(Table13[[#This Row],[MntMeatProducts]] = 0, "",Table13[[#This Row],[MntMeatProducts]])</f>
        <v>8</v>
      </c>
      <c r="S1913" t="str">
        <f>IF(Table13[[#This Row],[MntFishProducts]] = 0, "",Table13[[#This Row],[MntFishProducts]])</f>
        <v/>
      </c>
      <c r="T1913">
        <f>IF(Table13[[#This Row],[MntSweetProducts]] = 0, "",Table13[[#This Row],[MntSweetProducts]])</f>
        <v>1</v>
      </c>
      <c r="U1913">
        <f>IF(Table13[[#This Row],[MntGoldProds]] = 0, "",Table13[[#This Row],[MntGoldProds]])</f>
        <v>4</v>
      </c>
      <c r="V1913">
        <v>1</v>
      </c>
      <c r="W1913">
        <v>2</v>
      </c>
      <c r="X1913">
        <v>0</v>
      </c>
      <c r="Y1913">
        <v>2</v>
      </c>
      <c r="Z1913">
        <v>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32</v>
      </c>
      <c r="AI1913" s="13">
        <f>SUM(Table13[[#This Row],[MntWines]:[MntGoldProds]])</f>
        <v>38</v>
      </c>
      <c r="AJ1913" s="13">
        <f>AVERAGE(Table13[[#This Row],[MntWines]:[MntGoldProds]])</f>
        <v>6.333333333333333</v>
      </c>
      <c r="AK1913">
        <f>IF(Table13[[#This Row],[Total Number of Purchases]]=0,0,Table13[[#This Row],[Total Spend]]/Table13[[#This Row],[Total Number of Purchases]])</f>
        <v>7.6</v>
      </c>
      <c r="AM1913">
        <f>SUM(Table13[[#This Row],[NumDealsPurchases]:[NumStorePurchases]])</f>
        <v>5</v>
      </c>
      <c r="AN1913" s="14">
        <f>Snapshot_Date-Table13[[#This Row],[Dt_Customer]]</f>
        <v>193</v>
      </c>
      <c r="AP1913" s="13">
        <f>Table13[[#This Row],[NumDealsPurchases]]/Table13[[#This Row],[Total Number of Purchases]]*100</f>
        <v>20</v>
      </c>
      <c r="AQ1913">
        <f>6-ROUNDUP(_xlfn.PERCENTRANK.INC(Table13[Recency],Table13[[#This Row],[Recency]])*5, 0)</f>
        <v>4</v>
      </c>
      <c r="AR1913">
        <f>ROUNDUP(_xlfn.PERCENTRANK.INC(Table13[Total Number of Purchases],Table13[[#This Row],[Total Number of Purchases]])*5,0)</f>
        <v>1</v>
      </c>
      <c r="AS1913">
        <f>ROUNDUP(_xlfn.PERCENTRANK.INC(Table13[Total Spend],Table13[[#This Row],[Total Spend]])*5,0)</f>
        <v>1</v>
      </c>
      <c r="AT1913" t="str">
        <f>Table13[[#This Row],[Recency Score]]&amp;Table13[[#This Row],[Frequency Score]]&amp;Table13[[#This Row],[Monetary Score]]</f>
        <v>411</v>
      </c>
      <c r="AU1913" t="str">
        <f t="shared" si="29"/>
        <v>Potential Loyalists</v>
      </c>
      <c r="AW1913" s="13">
        <f>DATEDIF(Table13[[#This Row],[Dt_Customer]], Snapshot_Date, "d")</f>
        <v>193</v>
      </c>
      <c r="AX1913" s="13">
        <f>Table13[[#This Row],[CL if today]]/365</f>
        <v>0.52876712328767128</v>
      </c>
      <c r="AY1913">
        <f>Table13[[#This Row],[Total Number of Purchases]]/Table13[[#This Row],[Corrected CL]]</f>
        <v>9.4559585492227978</v>
      </c>
      <c r="AZ1913">
        <f>Table13[[#This Row],[Average Order Value (AOV)]]*Table13[[#This Row],[Freq per Year]]</f>
        <v>71.865284974093257</v>
      </c>
      <c r="BA1913">
        <f>Table13[[#This Row],[Total Spend]]/Table13[[#This Row],[Corrected CL]]</f>
        <v>71.865284974093257</v>
      </c>
      <c r="BB1913">
        <v>69.974093264248694</v>
      </c>
      <c r="BC1913" s="1">
        <f>Table13[[#This Row],[Dt_Customer]]+Table13[[#This Row],[Recency]]</f>
        <v>41746</v>
      </c>
      <c r="BD1913" s="16" t="str">
        <f>IF(COUNTIF(A:A, A1913) &gt; 1, "Duplicate", "Unique")</f>
        <v>Unique</v>
      </c>
    </row>
    <row r="1914" spans="1:56" x14ac:dyDescent="0.3">
      <c r="A1914">
        <v>4338</v>
      </c>
      <c r="B1914">
        <v>1983</v>
      </c>
      <c r="C1914" t="s">
        <v>28</v>
      </c>
      <c r="D1914" t="s">
        <v>31</v>
      </c>
      <c r="E1914">
        <v>39062</v>
      </c>
      <c r="F1914">
        <v>1</v>
      </c>
      <c r="G1914">
        <v>0</v>
      </c>
      <c r="H1914" s="1">
        <v>41723</v>
      </c>
      <c r="I1914">
        <v>28</v>
      </c>
      <c r="J1914">
        <v>23</v>
      </c>
      <c r="K1914">
        <v>0</v>
      </c>
      <c r="L1914">
        <v>9</v>
      </c>
      <c r="M1914">
        <v>0</v>
      </c>
      <c r="N1914">
        <v>0</v>
      </c>
      <c r="O1914">
        <v>12</v>
      </c>
      <c r="P1914">
        <f>IF(Table13[[#This Row],[MntWines]] = 0,"",Table13[[#This Row],[MntWines]])</f>
        <v>23</v>
      </c>
      <c r="Q1914" t="str">
        <f>IF(Table13[[#This Row],[MntFruits]] = 0, "",Table13[[#This Row],[MntFruits]])</f>
        <v/>
      </c>
      <c r="R1914">
        <f>IF(Table13[[#This Row],[MntMeatProducts]] = 0, "",Table13[[#This Row],[MntMeatProducts]])</f>
        <v>9</v>
      </c>
      <c r="S1914" t="str">
        <f>IF(Table13[[#This Row],[MntFishProducts]] = 0, "",Table13[[#This Row],[MntFishProducts]])</f>
        <v/>
      </c>
      <c r="T1914" t="str">
        <f>IF(Table13[[#This Row],[MntSweetProducts]] = 0, "",Table13[[#This Row],[MntSweetProducts]])</f>
        <v/>
      </c>
      <c r="U1914">
        <f>IF(Table13[[#This Row],[MntGoldProds]] = 0, "",Table13[[#This Row],[MntGoldProds]])</f>
        <v>12</v>
      </c>
      <c r="V1914">
        <v>1</v>
      </c>
      <c r="W1914">
        <v>1</v>
      </c>
      <c r="X1914">
        <v>0</v>
      </c>
      <c r="Y1914">
        <v>3</v>
      </c>
      <c r="Z1914">
        <v>4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 t="s">
        <v>30</v>
      </c>
      <c r="AI1914" s="13">
        <f>SUM(Table13[[#This Row],[MntWines]:[MntGoldProds]])</f>
        <v>44</v>
      </c>
      <c r="AJ1914" s="13">
        <f>AVERAGE(Table13[[#This Row],[MntWines]:[MntGoldProds]])</f>
        <v>7.333333333333333</v>
      </c>
      <c r="AK1914">
        <f>IF(Table13[[#This Row],[Total Number of Purchases]]=0,0,Table13[[#This Row],[Total Spend]]/Table13[[#This Row],[Total Number of Purchases]])</f>
        <v>8.8000000000000007</v>
      </c>
      <c r="AM1914">
        <f>SUM(Table13[[#This Row],[NumDealsPurchases]:[NumStorePurchases]])</f>
        <v>5</v>
      </c>
      <c r="AN1914" s="14">
        <f>Snapshot_Date-Table13[[#This Row],[Dt_Customer]]</f>
        <v>193</v>
      </c>
      <c r="AP1914" s="13">
        <f>Table13[[#This Row],[NumDealsPurchases]]/Table13[[#This Row],[Total Number of Purchases]]*100</f>
        <v>20</v>
      </c>
      <c r="AQ1914">
        <f>6-ROUNDUP(_xlfn.PERCENTRANK.INC(Table13[Recency],Table13[[#This Row],[Recency]])*5, 0)</f>
        <v>4</v>
      </c>
      <c r="AR1914">
        <f>ROUNDUP(_xlfn.PERCENTRANK.INC(Table13[Total Number of Purchases],Table13[[#This Row],[Total Number of Purchases]])*5,0)</f>
        <v>1</v>
      </c>
      <c r="AS1914">
        <f>ROUNDUP(_xlfn.PERCENTRANK.INC(Table13[Total Spend],Table13[[#This Row],[Total Spend]])*5,0)</f>
        <v>1</v>
      </c>
      <c r="AT1914" t="str">
        <f>Table13[[#This Row],[Recency Score]]&amp;Table13[[#This Row],[Frequency Score]]&amp;Table13[[#This Row],[Monetary Score]]</f>
        <v>411</v>
      </c>
      <c r="AU1914" t="str">
        <f t="shared" si="29"/>
        <v>Potential Loyalists</v>
      </c>
      <c r="AW1914" s="13">
        <f>DATEDIF(Table13[[#This Row],[Dt_Customer]], Snapshot_Date, "d")</f>
        <v>193</v>
      </c>
      <c r="AX1914" s="13">
        <f>Table13[[#This Row],[CL if today]]/365</f>
        <v>0.52876712328767128</v>
      </c>
      <c r="AY1914">
        <f>Table13[[#This Row],[Total Number of Purchases]]/Table13[[#This Row],[Corrected CL]]</f>
        <v>9.4559585492227978</v>
      </c>
      <c r="AZ1914">
        <f>Table13[[#This Row],[Average Order Value (AOV)]]*Table13[[#This Row],[Freq per Year]]</f>
        <v>83.212435233160633</v>
      </c>
      <c r="BA1914">
        <f>Table13[[#This Row],[Total Spend]]/Table13[[#This Row],[Corrected CL]]</f>
        <v>83.212435233160619</v>
      </c>
      <c r="BB1914">
        <v>114.76804123711339</v>
      </c>
      <c r="BC1914" s="1">
        <f>Table13[[#This Row],[Dt_Customer]]+Table13[[#This Row],[Recency]]</f>
        <v>41751</v>
      </c>
      <c r="BD1914" s="16" t="str">
        <f>IF(COUNTIF(A:A, A1914) &gt; 1, "Duplicate", "Unique")</f>
        <v>Unique</v>
      </c>
    </row>
    <row r="1915" spans="1:56" x14ac:dyDescent="0.3">
      <c r="A1915">
        <v>8315</v>
      </c>
      <c r="B1915">
        <v>1995</v>
      </c>
      <c r="C1915" t="s">
        <v>28</v>
      </c>
      <c r="D1915" t="s">
        <v>31</v>
      </c>
      <c r="E1915">
        <v>34824</v>
      </c>
      <c r="F1915">
        <v>0</v>
      </c>
      <c r="G1915">
        <v>0</v>
      </c>
      <c r="H1915" s="1">
        <v>41724</v>
      </c>
      <c r="I1915">
        <v>65</v>
      </c>
      <c r="J1915">
        <v>4</v>
      </c>
      <c r="K1915">
        <v>2</v>
      </c>
      <c r="L1915">
        <v>11</v>
      </c>
      <c r="M1915">
        <v>2</v>
      </c>
      <c r="N1915">
        <v>0</v>
      </c>
      <c r="O1915">
        <v>4</v>
      </c>
      <c r="P1915">
        <f>IF(Table13[[#This Row],[MntWines]] = 0,"",Table13[[#This Row],[MntWines]])</f>
        <v>4</v>
      </c>
      <c r="Q1915">
        <f>IF(Table13[[#This Row],[MntFruits]] = 0, "",Table13[[#This Row],[MntFruits]])</f>
        <v>2</v>
      </c>
      <c r="R1915">
        <f>IF(Table13[[#This Row],[MntMeatProducts]] = 0, "",Table13[[#This Row],[MntMeatProducts]])</f>
        <v>11</v>
      </c>
      <c r="S1915">
        <f>IF(Table13[[#This Row],[MntFishProducts]] = 0, "",Table13[[#This Row],[MntFishProducts]])</f>
        <v>2</v>
      </c>
      <c r="T1915" t="str">
        <f>IF(Table13[[#This Row],[MntSweetProducts]] = 0, "",Table13[[#This Row],[MntSweetProducts]])</f>
        <v/>
      </c>
      <c r="U1915">
        <f>IF(Table13[[#This Row],[MntGoldProds]] = 0, "",Table13[[#This Row],[MntGoldProds]])</f>
        <v>4</v>
      </c>
      <c r="V1915">
        <v>1</v>
      </c>
      <c r="W1915">
        <v>1</v>
      </c>
      <c r="X1915">
        <v>0</v>
      </c>
      <c r="Y1915">
        <v>2</v>
      </c>
      <c r="Z1915">
        <v>6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34</v>
      </c>
      <c r="AI1915" s="13">
        <f>SUM(Table13[[#This Row],[MntWines]:[MntGoldProds]])</f>
        <v>23</v>
      </c>
      <c r="AJ1915" s="13">
        <f>AVERAGE(Table13[[#This Row],[MntWines]:[MntGoldProds]])</f>
        <v>3.8333333333333335</v>
      </c>
      <c r="AK1915">
        <f>IF(Table13[[#This Row],[Total Number of Purchases]]=0,0,Table13[[#This Row],[Total Spend]]/Table13[[#This Row],[Total Number of Purchases]])</f>
        <v>5.75</v>
      </c>
      <c r="AM1915">
        <f>SUM(Table13[[#This Row],[NumDealsPurchases]:[NumStorePurchases]])</f>
        <v>4</v>
      </c>
      <c r="AN1915" s="14">
        <f>Snapshot_Date-Table13[[#This Row],[Dt_Customer]]</f>
        <v>192</v>
      </c>
      <c r="AP1915" s="13">
        <f>Table13[[#This Row],[NumDealsPurchases]]/Table13[[#This Row],[Total Number of Purchases]]*100</f>
        <v>25</v>
      </c>
      <c r="AQ1915">
        <f>6-ROUNDUP(_xlfn.PERCENTRANK.INC(Table13[Recency],Table13[[#This Row],[Recency]])*5, 0)</f>
        <v>2</v>
      </c>
      <c r="AR1915">
        <f>ROUNDUP(_xlfn.PERCENTRANK.INC(Table13[Total Number of Purchases],Table13[[#This Row],[Total Number of Purchases]])*5,0)</f>
        <v>1</v>
      </c>
      <c r="AS1915">
        <f>ROUNDUP(_xlfn.PERCENTRANK.INC(Table13[Total Spend],Table13[[#This Row],[Total Spend]])*5,0)</f>
        <v>1</v>
      </c>
      <c r="AT1915" t="str">
        <f>Table13[[#This Row],[Recency Score]]&amp;Table13[[#This Row],[Frequency Score]]&amp;Table13[[#This Row],[Monetary Score]]</f>
        <v>211</v>
      </c>
      <c r="AU1915" t="str">
        <f t="shared" si="29"/>
        <v>About to Sleep</v>
      </c>
      <c r="AW1915" s="13">
        <f>DATEDIF(Table13[[#This Row],[Dt_Customer]], Snapshot_Date, "d")</f>
        <v>192</v>
      </c>
      <c r="AX1915" s="13">
        <f>Table13[[#This Row],[CL if today]]/365</f>
        <v>0.52602739726027392</v>
      </c>
      <c r="AY1915">
        <f>Table13[[#This Row],[Total Number of Purchases]]/Table13[[#This Row],[Corrected CL]]</f>
        <v>7.6041666666666679</v>
      </c>
      <c r="AZ1915">
        <f>Table13[[#This Row],[Average Order Value (AOV)]]*Table13[[#This Row],[Freq per Year]]</f>
        <v>43.723958333333343</v>
      </c>
      <c r="BA1915">
        <f>Table13[[#This Row],[Total Spend]]/Table13[[#This Row],[Corrected CL]]</f>
        <v>43.723958333333336</v>
      </c>
      <c r="BB1915">
        <v>71.865284974093257</v>
      </c>
      <c r="BC1915" s="1">
        <f>Table13[[#This Row],[Dt_Customer]]+Table13[[#This Row],[Recency]]</f>
        <v>41789</v>
      </c>
      <c r="BD1915" s="16" t="str">
        <f>IF(COUNTIF(A:A, A1915) &gt; 1, "Duplicate", "Unique")</f>
        <v>Unique</v>
      </c>
    </row>
    <row r="1916" spans="1:56" x14ac:dyDescent="0.3">
      <c r="A1916">
        <v>5184</v>
      </c>
      <c r="B1916">
        <v>1995</v>
      </c>
      <c r="C1916" t="s">
        <v>28</v>
      </c>
      <c r="D1916" t="s">
        <v>31</v>
      </c>
      <c r="E1916">
        <v>34824</v>
      </c>
      <c r="F1916">
        <v>0</v>
      </c>
      <c r="G1916">
        <v>0</v>
      </c>
      <c r="H1916" s="1">
        <v>41724</v>
      </c>
      <c r="I1916">
        <v>65</v>
      </c>
      <c r="J1916">
        <v>4</v>
      </c>
      <c r="K1916">
        <v>2</v>
      </c>
      <c r="L1916">
        <v>11</v>
      </c>
      <c r="M1916">
        <v>2</v>
      </c>
      <c r="N1916">
        <v>0</v>
      </c>
      <c r="O1916">
        <v>4</v>
      </c>
      <c r="P1916">
        <f>IF(Table13[[#This Row],[MntWines]] = 0,"",Table13[[#This Row],[MntWines]])</f>
        <v>4</v>
      </c>
      <c r="Q1916">
        <f>IF(Table13[[#This Row],[MntFruits]] = 0, "",Table13[[#This Row],[MntFruits]])</f>
        <v>2</v>
      </c>
      <c r="R1916">
        <f>IF(Table13[[#This Row],[MntMeatProducts]] = 0, "",Table13[[#This Row],[MntMeatProducts]])</f>
        <v>11</v>
      </c>
      <c r="S1916">
        <f>IF(Table13[[#This Row],[MntFishProducts]] = 0, "",Table13[[#This Row],[MntFishProducts]])</f>
        <v>2</v>
      </c>
      <c r="T1916" t="str">
        <f>IF(Table13[[#This Row],[MntSweetProducts]] = 0, "",Table13[[#This Row],[MntSweetProducts]])</f>
        <v/>
      </c>
      <c r="U1916">
        <f>IF(Table13[[#This Row],[MntGoldProds]] = 0, "",Table13[[#This Row],[MntGoldProds]])</f>
        <v>4</v>
      </c>
      <c r="V1916">
        <v>1</v>
      </c>
      <c r="W1916">
        <v>1</v>
      </c>
      <c r="X1916">
        <v>0</v>
      </c>
      <c r="Y1916">
        <v>2</v>
      </c>
      <c r="Z1916">
        <v>6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t="s">
        <v>30</v>
      </c>
      <c r="AI1916" s="13">
        <f>SUM(Table13[[#This Row],[MntWines]:[MntGoldProds]])</f>
        <v>23</v>
      </c>
      <c r="AJ1916" s="13">
        <f>AVERAGE(Table13[[#This Row],[MntWines]:[MntGoldProds]])</f>
        <v>3.8333333333333335</v>
      </c>
      <c r="AK1916">
        <f>IF(Table13[[#This Row],[Total Number of Purchases]]=0,0,Table13[[#This Row],[Total Spend]]/Table13[[#This Row],[Total Number of Purchases]])</f>
        <v>5.75</v>
      </c>
      <c r="AM1916">
        <f>SUM(Table13[[#This Row],[NumDealsPurchases]:[NumStorePurchases]])</f>
        <v>4</v>
      </c>
      <c r="AN1916" s="14">
        <f>Snapshot_Date-Table13[[#This Row],[Dt_Customer]]</f>
        <v>192</v>
      </c>
      <c r="AP1916" s="13">
        <f>Table13[[#This Row],[NumDealsPurchases]]/Table13[[#This Row],[Total Number of Purchases]]*100</f>
        <v>25</v>
      </c>
      <c r="AQ1916">
        <f>6-ROUNDUP(_xlfn.PERCENTRANK.INC(Table13[Recency],Table13[[#This Row],[Recency]])*5, 0)</f>
        <v>2</v>
      </c>
      <c r="AR1916">
        <f>ROUNDUP(_xlfn.PERCENTRANK.INC(Table13[Total Number of Purchases],Table13[[#This Row],[Total Number of Purchases]])*5,0)</f>
        <v>1</v>
      </c>
      <c r="AS1916">
        <f>ROUNDUP(_xlfn.PERCENTRANK.INC(Table13[Total Spend],Table13[[#This Row],[Total Spend]])*5,0)</f>
        <v>1</v>
      </c>
      <c r="AT1916" t="str">
        <f>Table13[[#This Row],[Recency Score]]&amp;Table13[[#This Row],[Frequency Score]]&amp;Table13[[#This Row],[Monetary Score]]</f>
        <v>211</v>
      </c>
      <c r="AU1916" t="str">
        <f t="shared" si="29"/>
        <v>About to Sleep</v>
      </c>
      <c r="AW1916" s="13">
        <f>DATEDIF(Table13[[#This Row],[Dt_Customer]], Snapshot_Date, "d")</f>
        <v>192</v>
      </c>
      <c r="AX1916" s="13">
        <f>Table13[[#This Row],[CL if today]]/365</f>
        <v>0.52602739726027392</v>
      </c>
      <c r="AY1916">
        <f>Table13[[#This Row],[Total Number of Purchases]]/Table13[[#This Row],[Corrected CL]]</f>
        <v>7.6041666666666679</v>
      </c>
      <c r="AZ1916">
        <f>Table13[[#This Row],[Average Order Value (AOV)]]*Table13[[#This Row],[Freq per Year]]</f>
        <v>43.723958333333343</v>
      </c>
      <c r="BA1916">
        <f>Table13[[#This Row],[Total Spend]]/Table13[[#This Row],[Corrected CL]]</f>
        <v>43.723958333333336</v>
      </c>
      <c r="BB1916">
        <v>83.212435233160619</v>
      </c>
      <c r="BC1916" s="1">
        <f>Table13[[#This Row],[Dt_Customer]]+Table13[[#This Row],[Recency]]</f>
        <v>41789</v>
      </c>
      <c r="BD1916" s="16" t="str">
        <f>IF(COUNTIF(A:A, A1916) &gt; 1, "Duplicate", "Unique")</f>
        <v>Unique</v>
      </c>
    </row>
    <row r="1917" spans="1:56" x14ac:dyDescent="0.3">
      <c r="A1917">
        <v>954</v>
      </c>
      <c r="B1917">
        <v>1960</v>
      </c>
      <c r="C1917" t="s">
        <v>44</v>
      </c>
      <c r="D1917" t="s">
        <v>42</v>
      </c>
      <c r="E1917">
        <v>22123</v>
      </c>
      <c r="F1917">
        <v>0</v>
      </c>
      <c r="G1917">
        <v>0</v>
      </c>
      <c r="H1917" s="1">
        <v>41725</v>
      </c>
      <c r="I1917">
        <v>77</v>
      </c>
      <c r="J1917">
        <v>3</v>
      </c>
      <c r="K1917">
        <v>3</v>
      </c>
      <c r="L1917">
        <v>24</v>
      </c>
      <c r="M1917">
        <v>34</v>
      </c>
      <c r="N1917">
        <v>7</v>
      </c>
      <c r="O1917">
        <v>31</v>
      </c>
      <c r="P1917">
        <f>IF(Table13[[#This Row],[MntWines]] = 0,"",Table13[[#This Row],[MntWines]])</f>
        <v>3</v>
      </c>
      <c r="Q1917">
        <f>IF(Table13[[#This Row],[MntFruits]] = 0, "",Table13[[#This Row],[MntFruits]])</f>
        <v>3</v>
      </c>
      <c r="R1917">
        <f>IF(Table13[[#This Row],[MntMeatProducts]] = 0, "",Table13[[#This Row],[MntMeatProducts]])</f>
        <v>24</v>
      </c>
      <c r="S1917">
        <f>IF(Table13[[#This Row],[MntFishProducts]] = 0, "",Table13[[#This Row],[MntFishProducts]])</f>
        <v>34</v>
      </c>
      <c r="T1917">
        <f>IF(Table13[[#This Row],[MntSweetProducts]] = 0, "",Table13[[#This Row],[MntSweetProducts]])</f>
        <v>7</v>
      </c>
      <c r="U1917">
        <f>IF(Table13[[#This Row],[MntGoldProds]] = 0, "",Table13[[#This Row],[MntGoldProds]])</f>
        <v>31</v>
      </c>
      <c r="V1917">
        <v>1</v>
      </c>
      <c r="W1917">
        <v>2</v>
      </c>
      <c r="X1917">
        <v>1</v>
      </c>
      <c r="Y1917">
        <v>3</v>
      </c>
      <c r="Z1917">
        <v>5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36</v>
      </c>
      <c r="AI1917" s="13">
        <f>SUM(Table13[[#This Row],[MntWines]:[MntGoldProds]])</f>
        <v>102</v>
      </c>
      <c r="AJ1917" s="13">
        <f>AVERAGE(Table13[[#This Row],[MntWines]:[MntGoldProds]])</f>
        <v>17</v>
      </c>
      <c r="AK1917">
        <f>IF(Table13[[#This Row],[Total Number of Purchases]]=0,0,Table13[[#This Row],[Total Spend]]/Table13[[#This Row],[Total Number of Purchases]])</f>
        <v>14.571428571428571</v>
      </c>
      <c r="AM1917">
        <f>SUM(Table13[[#This Row],[NumDealsPurchases]:[NumStorePurchases]])</f>
        <v>7</v>
      </c>
      <c r="AN1917" s="14">
        <f>Snapshot_Date-Table13[[#This Row],[Dt_Customer]]</f>
        <v>191</v>
      </c>
      <c r="AP1917" s="13">
        <f>Table13[[#This Row],[NumDealsPurchases]]/Table13[[#This Row],[Total Number of Purchases]]*100</f>
        <v>14.285714285714285</v>
      </c>
      <c r="AQ1917">
        <f>6-ROUNDUP(_xlfn.PERCENTRANK.INC(Table13[Recency],Table13[[#This Row],[Recency]])*5, 0)</f>
        <v>2</v>
      </c>
      <c r="AR1917">
        <f>ROUNDUP(_xlfn.PERCENTRANK.INC(Table13[Total Number of Purchases],Table13[[#This Row],[Total Number of Purchases]])*5,0)</f>
        <v>1</v>
      </c>
      <c r="AS1917">
        <f>ROUNDUP(_xlfn.PERCENTRANK.INC(Table13[Total Spend],Table13[[#This Row],[Total Spend]])*5,0)</f>
        <v>2</v>
      </c>
      <c r="AT1917" t="str">
        <f>Table13[[#This Row],[Recency Score]]&amp;Table13[[#This Row],[Frequency Score]]&amp;Table13[[#This Row],[Monetary Score]]</f>
        <v>212</v>
      </c>
      <c r="AU1917" t="str">
        <f t="shared" si="29"/>
        <v>About to Sleep</v>
      </c>
      <c r="AW1917" s="13">
        <f>DATEDIF(Table13[[#This Row],[Dt_Customer]], Snapshot_Date, "d")</f>
        <v>191</v>
      </c>
      <c r="AX1917" s="13">
        <f>Table13[[#This Row],[CL if today]]/365</f>
        <v>0.52328767123287667</v>
      </c>
      <c r="AY1917">
        <f>Table13[[#This Row],[Total Number of Purchases]]/Table13[[#This Row],[Corrected CL]]</f>
        <v>13.376963350785342</v>
      </c>
      <c r="AZ1917">
        <f>Table13[[#This Row],[Average Order Value (AOV)]]*Table13[[#This Row],[Freq per Year]]</f>
        <v>194.9214659685864</v>
      </c>
      <c r="BA1917">
        <f>Table13[[#This Row],[Total Spend]]/Table13[[#This Row],[Corrected CL]]</f>
        <v>194.9214659685864</v>
      </c>
      <c r="BB1917">
        <v>43.723958333333336</v>
      </c>
      <c r="BC1917" s="1">
        <f>Table13[[#This Row],[Dt_Customer]]+Table13[[#This Row],[Recency]]</f>
        <v>41802</v>
      </c>
      <c r="BD1917" s="16" t="str">
        <f>IF(COUNTIF(A:A, A1917) &gt; 1, "Duplicate", "Unique")</f>
        <v>Unique</v>
      </c>
    </row>
    <row r="1918" spans="1:56" x14ac:dyDescent="0.3">
      <c r="A1918">
        <v>6678</v>
      </c>
      <c r="B1918">
        <v>1989</v>
      </c>
      <c r="C1918" t="s">
        <v>28</v>
      </c>
      <c r="D1918" t="s">
        <v>35</v>
      </c>
      <c r="E1918">
        <v>31928</v>
      </c>
      <c r="F1918">
        <v>1</v>
      </c>
      <c r="G1918">
        <v>0</v>
      </c>
      <c r="H1918" s="1">
        <v>41726</v>
      </c>
      <c r="I1918">
        <v>5</v>
      </c>
      <c r="J1918">
        <v>33</v>
      </c>
      <c r="K1918">
        <v>4</v>
      </c>
      <c r="L1918">
        <v>24</v>
      </c>
      <c r="M1918">
        <v>4</v>
      </c>
      <c r="N1918">
        <v>2</v>
      </c>
      <c r="O1918">
        <v>5</v>
      </c>
      <c r="P1918">
        <f>IF(Table13[[#This Row],[MntWines]] = 0,"",Table13[[#This Row],[MntWines]])</f>
        <v>33</v>
      </c>
      <c r="Q1918">
        <f>IF(Table13[[#This Row],[MntFruits]] = 0, "",Table13[[#This Row],[MntFruits]])</f>
        <v>4</v>
      </c>
      <c r="R1918">
        <f>IF(Table13[[#This Row],[MntMeatProducts]] = 0, "",Table13[[#This Row],[MntMeatProducts]])</f>
        <v>24</v>
      </c>
      <c r="S1918">
        <f>IF(Table13[[#This Row],[MntFishProducts]] = 0, "",Table13[[#This Row],[MntFishProducts]])</f>
        <v>4</v>
      </c>
      <c r="T1918">
        <f>IF(Table13[[#This Row],[MntSweetProducts]] = 0, "",Table13[[#This Row],[MntSweetProducts]])</f>
        <v>2</v>
      </c>
      <c r="U1918">
        <f>IF(Table13[[#This Row],[MntGoldProds]] = 0, "",Table13[[#This Row],[MntGoldProds]])</f>
        <v>5</v>
      </c>
      <c r="V1918">
        <v>2</v>
      </c>
      <c r="W1918">
        <v>3</v>
      </c>
      <c r="X1918">
        <v>0</v>
      </c>
      <c r="Y1918">
        <v>4</v>
      </c>
      <c r="Z1918">
        <v>7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40</v>
      </c>
      <c r="AI1918" s="13">
        <f>SUM(Table13[[#This Row],[MntWines]:[MntGoldProds]])</f>
        <v>72</v>
      </c>
      <c r="AJ1918" s="13">
        <f>AVERAGE(Table13[[#This Row],[MntWines]:[MntGoldProds]])</f>
        <v>12</v>
      </c>
      <c r="AK1918">
        <f>IF(Table13[[#This Row],[Total Number of Purchases]]=0,0,Table13[[#This Row],[Total Spend]]/Table13[[#This Row],[Total Number of Purchases]])</f>
        <v>8</v>
      </c>
      <c r="AM1918">
        <f>SUM(Table13[[#This Row],[NumDealsPurchases]:[NumStorePurchases]])</f>
        <v>9</v>
      </c>
      <c r="AN1918" s="14">
        <f>Snapshot_Date-Table13[[#This Row],[Dt_Customer]]</f>
        <v>190</v>
      </c>
      <c r="AP1918" s="13">
        <f>Table13[[#This Row],[NumDealsPurchases]]/Table13[[#This Row],[Total Number of Purchases]]*100</f>
        <v>22.222222222222221</v>
      </c>
      <c r="AQ1918">
        <f>6-ROUNDUP(_xlfn.PERCENTRANK.INC(Table13[Recency],Table13[[#This Row],[Recency]])*5, 0)</f>
        <v>5</v>
      </c>
      <c r="AR1918">
        <f>ROUNDUP(_xlfn.PERCENTRANK.INC(Table13[Total Number of Purchases],Table13[[#This Row],[Total Number of Purchases]])*5,0)</f>
        <v>2</v>
      </c>
      <c r="AS1918">
        <f>ROUNDUP(_xlfn.PERCENTRANK.INC(Table13[Total Spend],Table13[[#This Row],[Total Spend]])*5,0)</f>
        <v>2</v>
      </c>
      <c r="AT1918" t="str">
        <f>Table13[[#This Row],[Recency Score]]&amp;Table13[[#This Row],[Frequency Score]]&amp;Table13[[#This Row],[Monetary Score]]</f>
        <v>522</v>
      </c>
      <c r="AU1918" t="str">
        <f t="shared" si="29"/>
        <v>Others</v>
      </c>
      <c r="AW1918" s="13">
        <f>DATEDIF(Table13[[#This Row],[Dt_Customer]], Snapshot_Date, "d")</f>
        <v>190</v>
      </c>
      <c r="AX1918" s="13">
        <f>Table13[[#This Row],[CL if today]]/365</f>
        <v>0.52054794520547942</v>
      </c>
      <c r="AY1918">
        <f>Table13[[#This Row],[Total Number of Purchases]]/Table13[[#This Row],[Corrected CL]]</f>
        <v>17.289473684210527</v>
      </c>
      <c r="AZ1918">
        <f>Table13[[#This Row],[Average Order Value (AOV)]]*Table13[[#This Row],[Freq per Year]]</f>
        <v>138.31578947368422</v>
      </c>
      <c r="BA1918">
        <f>Table13[[#This Row],[Total Spend]]/Table13[[#This Row],[Corrected CL]]</f>
        <v>138.31578947368422</v>
      </c>
      <c r="BB1918">
        <v>43.723958333333336</v>
      </c>
      <c r="BC1918" s="1">
        <f>Table13[[#This Row],[Dt_Customer]]+Table13[[#This Row],[Recency]]</f>
        <v>41731</v>
      </c>
      <c r="BD1918" s="16" t="str">
        <f>IF(COUNTIF(A:A, A1918) &gt; 1, "Duplicate", "Unique")</f>
        <v>Unique</v>
      </c>
    </row>
    <row r="1919" spans="1:56" x14ac:dyDescent="0.3">
      <c r="A1919">
        <v>3551</v>
      </c>
      <c r="B1919">
        <v>1954</v>
      </c>
      <c r="C1919" t="s">
        <v>41</v>
      </c>
      <c r="D1919" t="s">
        <v>35</v>
      </c>
      <c r="E1919">
        <v>60033</v>
      </c>
      <c r="F1919">
        <v>0</v>
      </c>
      <c r="G1919">
        <v>1</v>
      </c>
      <c r="H1919" s="1">
        <v>41727</v>
      </c>
      <c r="I1919">
        <v>28</v>
      </c>
      <c r="J1919">
        <v>62</v>
      </c>
      <c r="K1919">
        <v>1</v>
      </c>
      <c r="L1919">
        <v>57</v>
      </c>
      <c r="M1919">
        <v>19</v>
      </c>
      <c r="N1919">
        <v>11</v>
      </c>
      <c r="O1919">
        <v>48</v>
      </c>
      <c r="P1919">
        <f>IF(Table13[[#This Row],[MntWines]] = 0,"",Table13[[#This Row],[MntWines]])</f>
        <v>62</v>
      </c>
      <c r="Q1919">
        <f>IF(Table13[[#This Row],[MntFruits]] = 0, "",Table13[[#This Row],[MntFruits]])</f>
        <v>1</v>
      </c>
      <c r="R1919">
        <f>IF(Table13[[#This Row],[MntMeatProducts]] = 0, "",Table13[[#This Row],[MntMeatProducts]])</f>
        <v>57</v>
      </c>
      <c r="S1919">
        <f>IF(Table13[[#This Row],[MntFishProducts]] = 0, "",Table13[[#This Row],[MntFishProducts]])</f>
        <v>19</v>
      </c>
      <c r="T1919">
        <f>IF(Table13[[#This Row],[MntSweetProducts]] = 0, "",Table13[[#This Row],[MntSweetProducts]])</f>
        <v>11</v>
      </c>
      <c r="U1919">
        <f>IF(Table13[[#This Row],[MntGoldProds]] = 0, "",Table13[[#This Row],[MntGoldProds]])</f>
        <v>48</v>
      </c>
      <c r="V1919">
        <v>2</v>
      </c>
      <c r="W1919">
        <v>2</v>
      </c>
      <c r="X1919">
        <v>1</v>
      </c>
      <c r="Y1919">
        <v>5</v>
      </c>
      <c r="Z1919">
        <v>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30</v>
      </c>
      <c r="AI1919" s="13">
        <f>SUM(Table13[[#This Row],[MntWines]:[MntGoldProds]])</f>
        <v>198</v>
      </c>
      <c r="AJ1919" s="13">
        <f>AVERAGE(Table13[[#This Row],[MntWines]:[MntGoldProds]])</f>
        <v>33</v>
      </c>
      <c r="AK1919">
        <f>IF(Table13[[#This Row],[Total Number of Purchases]]=0,0,Table13[[#This Row],[Total Spend]]/Table13[[#This Row],[Total Number of Purchases]])</f>
        <v>19.8</v>
      </c>
      <c r="AM1919">
        <f>SUM(Table13[[#This Row],[NumDealsPurchases]:[NumStorePurchases]])</f>
        <v>10</v>
      </c>
      <c r="AN1919" s="14">
        <f>Snapshot_Date-Table13[[#This Row],[Dt_Customer]]</f>
        <v>189</v>
      </c>
      <c r="AP1919" s="13">
        <f>Table13[[#This Row],[NumDealsPurchases]]/Table13[[#This Row],[Total Number of Purchases]]*100</f>
        <v>20</v>
      </c>
      <c r="AQ1919">
        <f>6-ROUNDUP(_xlfn.PERCENTRANK.INC(Table13[Recency],Table13[[#This Row],[Recency]])*5, 0)</f>
        <v>4</v>
      </c>
      <c r="AR1919">
        <f>ROUNDUP(_xlfn.PERCENTRANK.INC(Table13[Total Number of Purchases],Table13[[#This Row],[Total Number of Purchases]])*5,0)</f>
        <v>2</v>
      </c>
      <c r="AS1919">
        <f>ROUNDUP(_xlfn.PERCENTRANK.INC(Table13[Total Spend],Table13[[#This Row],[Total Spend]])*5,0)</f>
        <v>2</v>
      </c>
      <c r="AT1919" t="str">
        <f>Table13[[#This Row],[Recency Score]]&amp;Table13[[#This Row],[Frequency Score]]&amp;Table13[[#This Row],[Monetary Score]]</f>
        <v>422</v>
      </c>
      <c r="AU1919" t="str">
        <f t="shared" si="29"/>
        <v>Potential Loyalists</v>
      </c>
      <c r="AW1919" s="13">
        <f>DATEDIF(Table13[[#This Row],[Dt_Customer]], Snapshot_Date, "d")</f>
        <v>189</v>
      </c>
      <c r="AX1919" s="13">
        <f>Table13[[#This Row],[CL if today]]/365</f>
        <v>0.51780821917808217</v>
      </c>
      <c r="AY1919">
        <f>Table13[[#This Row],[Total Number of Purchases]]/Table13[[#This Row],[Corrected CL]]</f>
        <v>19.312169312169313</v>
      </c>
      <c r="AZ1919">
        <f>Table13[[#This Row],[Average Order Value (AOV)]]*Table13[[#This Row],[Freq per Year]]</f>
        <v>382.38095238095241</v>
      </c>
      <c r="BA1919">
        <f>Table13[[#This Row],[Total Spend]]/Table13[[#This Row],[Corrected CL]]</f>
        <v>382.38095238095241</v>
      </c>
      <c r="BB1919">
        <v>1485.1058201058202</v>
      </c>
      <c r="BC1919" s="1">
        <f>Table13[[#This Row],[Dt_Customer]]+Table13[[#This Row],[Recency]]</f>
        <v>41755</v>
      </c>
      <c r="BD1919" s="16" t="str">
        <f>IF(COUNTIF(A:A, A1919) &gt; 1, "Duplicate", "Unique")</f>
        <v>Unique</v>
      </c>
    </row>
    <row r="1920" spans="1:56" x14ac:dyDescent="0.3">
      <c r="A1920">
        <v>1463</v>
      </c>
      <c r="B1920">
        <v>1958</v>
      </c>
      <c r="C1920" t="s">
        <v>28</v>
      </c>
      <c r="D1920" t="s">
        <v>31</v>
      </c>
      <c r="E1920">
        <v>45160</v>
      </c>
      <c r="F1920">
        <v>1</v>
      </c>
      <c r="G1920">
        <v>1</v>
      </c>
      <c r="H1920" s="1">
        <v>41727</v>
      </c>
      <c r="I1920">
        <v>9</v>
      </c>
      <c r="J1920">
        <v>8</v>
      </c>
      <c r="K1920">
        <v>2</v>
      </c>
      <c r="L1920">
        <v>5</v>
      </c>
      <c r="M1920">
        <v>3</v>
      </c>
      <c r="N1920">
        <v>0</v>
      </c>
      <c r="O1920">
        <v>3</v>
      </c>
      <c r="P1920">
        <f>IF(Table13[[#This Row],[MntWines]] = 0,"",Table13[[#This Row],[MntWines]])</f>
        <v>8</v>
      </c>
      <c r="Q1920">
        <f>IF(Table13[[#This Row],[MntFruits]] = 0, "",Table13[[#This Row],[MntFruits]])</f>
        <v>2</v>
      </c>
      <c r="R1920">
        <f>IF(Table13[[#This Row],[MntMeatProducts]] = 0, "",Table13[[#This Row],[MntMeatProducts]])</f>
        <v>5</v>
      </c>
      <c r="S1920">
        <f>IF(Table13[[#This Row],[MntFishProducts]] = 0, "",Table13[[#This Row],[MntFishProducts]])</f>
        <v>3</v>
      </c>
      <c r="T1920" t="str">
        <f>IF(Table13[[#This Row],[MntSweetProducts]] = 0, "",Table13[[#This Row],[MntSweetProducts]])</f>
        <v/>
      </c>
      <c r="U1920">
        <f>IF(Table13[[#This Row],[MntGoldProds]] = 0, "",Table13[[#This Row],[MntGoldProds]])</f>
        <v>3</v>
      </c>
      <c r="V1920">
        <v>1</v>
      </c>
      <c r="W1920">
        <v>1</v>
      </c>
      <c r="X1920">
        <v>0</v>
      </c>
      <c r="Y1920">
        <v>2</v>
      </c>
      <c r="Z1920">
        <v>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">
        <v>36</v>
      </c>
      <c r="AI1920" s="13">
        <f>SUM(Table13[[#This Row],[MntWines]:[MntGoldProds]])</f>
        <v>21</v>
      </c>
      <c r="AJ1920" s="13">
        <f>AVERAGE(Table13[[#This Row],[MntWines]:[MntGoldProds]])</f>
        <v>3.5</v>
      </c>
      <c r="AK1920">
        <f>IF(Table13[[#This Row],[Total Number of Purchases]]=0,0,Table13[[#This Row],[Total Spend]]/Table13[[#This Row],[Total Number of Purchases]])</f>
        <v>5.25</v>
      </c>
      <c r="AM1920">
        <f>SUM(Table13[[#This Row],[NumDealsPurchases]:[NumStorePurchases]])</f>
        <v>4</v>
      </c>
      <c r="AN1920" s="14">
        <f>Snapshot_Date-Table13[[#This Row],[Dt_Customer]]</f>
        <v>189</v>
      </c>
      <c r="AP1920" s="13">
        <f>Table13[[#This Row],[NumDealsPurchases]]/Table13[[#This Row],[Total Number of Purchases]]*100</f>
        <v>25</v>
      </c>
      <c r="AQ1920">
        <f>6-ROUNDUP(_xlfn.PERCENTRANK.INC(Table13[Recency],Table13[[#This Row],[Recency]])*5, 0)</f>
        <v>5</v>
      </c>
      <c r="AR1920">
        <f>ROUNDUP(_xlfn.PERCENTRANK.INC(Table13[Total Number of Purchases],Table13[[#This Row],[Total Number of Purchases]])*5,0)</f>
        <v>1</v>
      </c>
      <c r="AS1920">
        <f>ROUNDUP(_xlfn.PERCENTRANK.INC(Table13[Total Spend],Table13[[#This Row],[Total Spend]])*5,0)</f>
        <v>1</v>
      </c>
      <c r="AT1920" t="str">
        <f>Table13[[#This Row],[Recency Score]]&amp;Table13[[#This Row],[Frequency Score]]&amp;Table13[[#This Row],[Monetary Score]]</f>
        <v>511</v>
      </c>
      <c r="AU1920" t="str">
        <f t="shared" si="29"/>
        <v>Others</v>
      </c>
      <c r="AW1920" s="13">
        <f>DATEDIF(Table13[[#This Row],[Dt_Customer]], Snapshot_Date, "d")</f>
        <v>189</v>
      </c>
      <c r="AX1920" s="13">
        <f>Table13[[#This Row],[CL if today]]/365</f>
        <v>0.51780821917808217</v>
      </c>
      <c r="AY1920">
        <f>Table13[[#This Row],[Total Number of Purchases]]/Table13[[#This Row],[Corrected CL]]</f>
        <v>7.7248677248677255</v>
      </c>
      <c r="AZ1920">
        <f>Table13[[#This Row],[Average Order Value (AOV)]]*Table13[[#This Row],[Freq per Year]]</f>
        <v>40.555555555555557</v>
      </c>
      <c r="BA1920">
        <f>Table13[[#This Row],[Total Spend]]/Table13[[#This Row],[Corrected CL]]</f>
        <v>40.555555555555557</v>
      </c>
      <c r="BB1920">
        <v>40.555555555555557</v>
      </c>
      <c r="BC1920" s="1">
        <f>Table13[[#This Row],[Dt_Customer]]+Table13[[#This Row],[Recency]]</f>
        <v>41736</v>
      </c>
      <c r="BD1920" s="16" t="str">
        <f>IF(COUNTIF(A:A, A1920) &gt; 1, "Duplicate", "Unique")</f>
        <v>Unique</v>
      </c>
    </row>
    <row r="1921" spans="1:56" x14ac:dyDescent="0.3">
      <c r="A1921">
        <v>3900</v>
      </c>
      <c r="B1921">
        <v>1972</v>
      </c>
      <c r="C1921" t="s">
        <v>28</v>
      </c>
      <c r="D1921" t="s">
        <v>33</v>
      </c>
      <c r="E1921">
        <v>65685</v>
      </c>
      <c r="F1921">
        <v>0</v>
      </c>
      <c r="G1921">
        <v>1</v>
      </c>
      <c r="H1921" s="1">
        <v>41727</v>
      </c>
      <c r="I1921">
        <v>54</v>
      </c>
      <c r="J1921">
        <v>642</v>
      </c>
      <c r="K1921">
        <v>14</v>
      </c>
      <c r="L1921">
        <v>49</v>
      </c>
      <c r="M1921">
        <v>0</v>
      </c>
      <c r="N1921">
        <v>7</v>
      </c>
      <c r="O1921">
        <v>57</v>
      </c>
      <c r="P1921">
        <f>IF(Table13[[#This Row],[MntWines]] = 0,"",Table13[[#This Row],[MntWines]])</f>
        <v>642</v>
      </c>
      <c r="Q1921">
        <f>IF(Table13[[#This Row],[MntFruits]] = 0, "",Table13[[#This Row],[MntFruits]])</f>
        <v>14</v>
      </c>
      <c r="R1921">
        <f>IF(Table13[[#This Row],[MntMeatProducts]] = 0, "",Table13[[#This Row],[MntMeatProducts]])</f>
        <v>49</v>
      </c>
      <c r="S1921" t="str">
        <f>IF(Table13[[#This Row],[MntFishProducts]] = 0, "",Table13[[#This Row],[MntFishProducts]])</f>
        <v/>
      </c>
      <c r="T1921">
        <f>IF(Table13[[#This Row],[MntSweetProducts]] = 0, "",Table13[[#This Row],[MntSweetProducts]])</f>
        <v>7</v>
      </c>
      <c r="U1921">
        <f>IF(Table13[[#This Row],[MntGoldProds]] = 0, "",Table13[[#This Row],[MntGoldProds]])</f>
        <v>57</v>
      </c>
      <c r="V1921">
        <v>1</v>
      </c>
      <c r="W1921">
        <v>9</v>
      </c>
      <c r="X1921">
        <v>2</v>
      </c>
      <c r="Y1921">
        <v>9</v>
      </c>
      <c r="Z1921">
        <v>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 t="s">
        <v>32</v>
      </c>
      <c r="AI1921" s="13">
        <f>SUM(Table13[[#This Row],[MntWines]:[MntGoldProds]])</f>
        <v>769</v>
      </c>
      <c r="AJ1921" s="13">
        <f>AVERAGE(Table13[[#This Row],[MntWines]:[MntGoldProds]])</f>
        <v>128.16666666666666</v>
      </c>
      <c r="AK1921">
        <f>IF(Table13[[#This Row],[Total Number of Purchases]]=0,0,Table13[[#This Row],[Total Spend]]/Table13[[#This Row],[Total Number of Purchases]])</f>
        <v>36.61904761904762</v>
      </c>
      <c r="AM1921">
        <f>SUM(Table13[[#This Row],[NumDealsPurchases]:[NumStorePurchases]])</f>
        <v>21</v>
      </c>
      <c r="AN1921" s="14">
        <f>Snapshot_Date-Table13[[#This Row],[Dt_Customer]]</f>
        <v>189</v>
      </c>
      <c r="AP1921" s="13">
        <f>Table13[[#This Row],[NumDealsPurchases]]/Table13[[#This Row],[Total Number of Purchases]]*100</f>
        <v>4.7619047619047619</v>
      </c>
      <c r="AQ1921">
        <f>6-ROUNDUP(_xlfn.PERCENTRANK.INC(Table13[Recency],Table13[[#This Row],[Recency]])*5, 0)</f>
        <v>3</v>
      </c>
      <c r="AR1921">
        <f>ROUNDUP(_xlfn.PERCENTRANK.INC(Table13[Total Number of Purchases],Table13[[#This Row],[Total Number of Purchases]])*5,0)</f>
        <v>4</v>
      </c>
      <c r="AS1921">
        <f>ROUNDUP(_xlfn.PERCENTRANK.INC(Table13[Total Spend],Table13[[#This Row],[Total Spend]])*5,0)</f>
        <v>4</v>
      </c>
      <c r="AT1921" t="str">
        <f>Table13[[#This Row],[Recency Score]]&amp;Table13[[#This Row],[Frequency Score]]&amp;Table13[[#This Row],[Monetary Score]]</f>
        <v>344</v>
      </c>
      <c r="AU1921" t="str">
        <f t="shared" si="29"/>
        <v>Needs Attention</v>
      </c>
      <c r="AW1921" s="13">
        <f>DATEDIF(Table13[[#This Row],[Dt_Customer]], Snapshot_Date, "d")</f>
        <v>189</v>
      </c>
      <c r="AX1921" s="13">
        <f>Table13[[#This Row],[CL if today]]/365</f>
        <v>0.51780821917808217</v>
      </c>
      <c r="AY1921">
        <f>Table13[[#This Row],[Total Number of Purchases]]/Table13[[#This Row],[Corrected CL]]</f>
        <v>40.555555555555557</v>
      </c>
      <c r="AZ1921">
        <f>Table13[[#This Row],[Average Order Value (AOV)]]*Table13[[#This Row],[Freq per Year]]</f>
        <v>1485.1058201058202</v>
      </c>
      <c r="BA1921">
        <f>Table13[[#This Row],[Total Spend]]/Table13[[#This Row],[Corrected CL]]</f>
        <v>1485.1058201058202</v>
      </c>
      <c r="BB1921">
        <v>138.31578947368422</v>
      </c>
      <c r="BC1921" s="1">
        <f>Table13[[#This Row],[Dt_Customer]]+Table13[[#This Row],[Recency]]</f>
        <v>41781</v>
      </c>
      <c r="BD1921" s="16" t="str">
        <f>IF(COUNTIF(A:A, A1921) &gt; 1, "Duplicate", "Unique")</f>
        <v>Unique</v>
      </c>
    </row>
    <row r="1922" spans="1:56" x14ac:dyDescent="0.3">
      <c r="A1922">
        <v>9958</v>
      </c>
      <c r="B1922">
        <v>1972</v>
      </c>
      <c r="C1922" t="s">
        <v>28</v>
      </c>
      <c r="D1922" t="s">
        <v>33</v>
      </c>
      <c r="E1922">
        <v>65685</v>
      </c>
      <c r="F1922">
        <v>0</v>
      </c>
      <c r="G1922">
        <v>1</v>
      </c>
      <c r="H1922" s="1">
        <v>41727</v>
      </c>
      <c r="I1922">
        <v>54</v>
      </c>
      <c r="J1922">
        <v>642</v>
      </c>
      <c r="K1922">
        <v>14</v>
      </c>
      <c r="L1922">
        <v>49</v>
      </c>
      <c r="M1922">
        <v>0</v>
      </c>
      <c r="N1922">
        <v>7</v>
      </c>
      <c r="O1922">
        <v>57</v>
      </c>
      <c r="P1922">
        <f>IF(Table13[[#This Row],[MntWines]] = 0,"",Table13[[#This Row],[MntWines]])</f>
        <v>642</v>
      </c>
      <c r="Q1922">
        <f>IF(Table13[[#This Row],[MntFruits]] = 0, "",Table13[[#This Row],[MntFruits]])</f>
        <v>14</v>
      </c>
      <c r="R1922">
        <f>IF(Table13[[#This Row],[MntMeatProducts]] = 0, "",Table13[[#This Row],[MntMeatProducts]])</f>
        <v>49</v>
      </c>
      <c r="S1922" t="str">
        <f>IF(Table13[[#This Row],[MntFishProducts]] = 0, "",Table13[[#This Row],[MntFishProducts]])</f>
        <v/>
      </c>
      <c r="T1922">
        <f>IF(Table13[[#This Row],[MntSweetProducts]] = 0, "",Table13[[#This Row],[MntSweetProducts]])</f>
        <v>7</v>
      </c>
      <c r="U1922">
        <f>IF(Table13[[#This Row],[MntGoldProds]] = 0, "",Table13[[#This Row],[MntGoldProds]])</f>
        <v>57</v>
      </c>
      <c r="V1922">
        <v>1</v>
      </c>
      <c r="W1922">
        <v>9</v>
      </c>
      <c r="X1922">
        <v>2</v>
      </c>
      <c r="Y1922">
        <v>9</v>
      </c>
      <c r="Z1922">
        <v>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">
        <v>36</v>
      </c>
      <c r="AI1922" s="13">
        <f>SUM(Table13[[#This Row],[MntWines]:[MntGoldProds]])</f>
        <v>769</v>
      </c>
      <c r="AJ1922" s="13">
        <f>AVERAGE(Table13[[#This Row],[MntWines]:[MntGoldProds]])</f>
        <v>128.16666666666666</v>
      </c>
      <c r="AK1922">
        <f>IF(Table13[[#This Row],[Total Number of Purchases]]=0,0,Table13[[#This Row],[Total Spend]]/Table13[[#This Row],[Total Number of Purchases]])</f>
        <v>36.61904761904762</v>
      </c>
      <c r="AM1922">
        <f>SUM(Table13[[#This Row],[NumDealsPurchases]:[NumStorePurchases]])</f>
        <v>21</v>
      </c>
      <c r="AN1922" s="14">
        <f>Snapshot_Date-Table13[[#This Row],[Dt_Customer]]</f>
        <v>189</v>
      </c>
      <c r="AP1922" s="13">
        <f>Table13[[#This Row],[NumDealsPurchases]]/Table13[[#This Row],[Total Number of Purchases]]*100</f>
        <v>4.7619047619047619</v>
      </c>
      <c r="AQ1922">
        <f>6-ROUNDUP(_xlfn.PERCENTRANK.INC(Table13[Recency],Table13[[#This Row],[Recency]])*5, 0)</f>
        <v>3</v>
      </c>
      <c r="AR1922">
        <f>ROUNDUP(_xlfn.PERCENTRANK.INC(Table13[Total Number of Purchases],Table13[[#This Row],[Total Number of Purchases]])*5,0)</f>
        <v>4</v>
      </c>
      <c r="AS1922">
        <f>ROUNDUP(_xlfn.PERCENTRANK.INC(Table13[Total Spend],Table13[[#This Row],[Total Spend]])*5,0)</f>
        <v>4</v>
      </c>
      <c r="AT1922" t="str">
        <f>Table13[[#This Row],[Recency Score]]&amp;Table13[[#This Row],[Frequency Score]]&amp;Table13[[#This Row],[Monetary Score]]</f>
        <v>344</v>
      </c>
      <c r="AU1922" t="str">
        <f t="shared" ref="AU1922:AU1985" si="30">IF(AT1922="555","Champions",
IF(AND(LEFT(AT1922,1)="5", MID(AT1922,2,1)&gt;="3"),"Loyal Customers",
IF(MID(AT1922,2,1)="5","Frequent Buyers",
IF(RIGHT(AT1922,1)="5","Big Spenders",
IF(LEFT(AT1922,1)="4","Potential Loyalists",
IF(LEFT(AT1922,1)="3","Needs Attention",
IF(LEFT(AT1922,1)="2","About to Sleep",
IF(LEFT(AT1922,1)="1","Lost",
IF(LEFT(AT1922,1)&lt;="2","At Risk","Others")))))))))</f>
        <v>Needs Attention</v>
      </c>
      <c r="AW1922" s="13">
        <f>DATEDIF(Table13[[#This Row],[Dt_Customer]], Snapshot_Date, "d")</f>
        <v>189</v>
      </c>
      <c r="AX1922" s="13">
        <f>Table13[[#This Row],[CL if today]]/365</f>
        <v>0.51780821917808217</v>
      </c>
      <c r="AY1922">
        <f>Table13[[#This Row],[Total Number of Purchases]]/Table13[[#This Row],[Corrected CL]]</f>
        <v>40.555555555555557</v>
      </c>
      <c r="AZ1922">
        <f>Table13[[#This Row],[Average Order Value (AOV)]]*Table13[[#This Row],[Freq per Year]]</f>
        <v>1485.1058201058202</v>
      </c>
      <c r="BA1922">
        <f>Table13[[#This Row],[Total Spend]]/Table13[[#This Row],[Corrected CL]]</f>
        <v>1485.1058201058202</v>
      </c>
      <c r="BB1922">
        <v>194.9214659685864</v>
      </c>
      <c r="BC1922" s="1">
        <f>Table13[[#This Row],[Dt_Customer]]+Table13[[#This Row],[Recency]]</f>
        <v>41781</v>
      </c>
      <c r="BD1922" s="16" t="str">
        <f>IF(COUNTIF(A:A, A1922) &gt; 1, "Duplicate", "Unique")</f>
        <v>Unique</v>
      </c>
    </row>
    <row r="1923" spans="1:56" x14ac:dyDescent="0.3">
      <c r="A1923">
        <v>2256</v>
      </c>
      <c r="B1923">
        <v>1973</v>
      </c>
      <c r="C1923" t="s">
        <v>41</v>
      </c>
      <c r="D1923" t="s">
        <v>33</v>
      </c>
      <c r="E1923">
        <v>27159</v>
      </c>
      <c r="F1923">
        <v>1</v>
      </c>
      <c r="G1923">
        <v>1</v>
      </c>
      <c r="H1923" s="1">
        <v>41727</v>
      </c>
      <c r="I1923">
        <v>33</v>
      </c>
      <c r="J1923">
        <v>17</v>
      </c>
      <c r="K1923">
        <v>0</v>
      </c>
      <c r="L1923">
        <v>3</v>
      </c>
      <c r="M1923">
        <v>0</v>
      </c>
      <c r="N1923">
        <v>0</v>
      </c>
      <c r="O1923">
        <v>1</v>
      </c>
      <c r="P1923">
        <f>IF(Table13[[#This Row],[MntWines]] = 0,"",Table13[[#This Row],[MntWines]])</f>
        <v>17</v>
      </c>
      <c r="Q1923" t="str">
        <f>IF(Table13[[#This Row],[MntFruits]] = 0, "",Table13[[#This Row],[MntFruits]])</f>
        <v/>
      </c>
      <c r="R1923">
        <f>IF(Table13[[#This Row],[MntMeatProducts]] = 0, "",Table13[[#This Row],[MntMeatProducts]])</f>
        <v>3</v>
      </c>
      <c r="S1923" t="str">
        <f>IF(Table13[[#This Row],[MntFishProducts]] = 0, "",Table13[[#This Row],[MntFishProducts]])</f>
        <v/>
      </c>
      <c r="T1923" t="str">
        <f>IF(Table13[[#This Row],[MntSweetProducts]] = 0, "",Table13[[#This Row],[MntSweetProducts]])</f>
        <v/>
      </c>
      <c r="U1923">
        <f>IF(Table13[[#This Row],[MntGoldProds]] = 0, "",Table13[[#This Row],[MntGoldProds]])</f>
        <v>1</v>
      </c>
      <c r="V1923">
        <v>2</v>
      </c>
      <c r="W1923">
        <v>1</v>
      </c>
      <c r="X1923">
        <v>0</v>
      </c>
      <c r="Y1923">
        <v>3</v>
      </c>
      <c r="Z1923">
        <v>6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30</v>
      </c>
      <c r="AI1923" s="13">
        <f>SUM(Table13[[#This Row],[MntWines]:[MntGoldProds]])</f>
        <v>21</v>
      </c>
      <c r="AJ1923" s="13">
        <f>AVERAGE(Table13[[#This Row],[MntWines]:[MntGoldProds]])</f>
        <v>3.5</v>
      </c>
      <c r="AK1923">
        <f>IF(Table13[[#This Row],[Total Number of Purchases]]=0,0,Table13[[#This Row],[Total Spend]]/Table13[[#This Row],[Total Number of Purchases]])</f>
        <v>3.5</v>
      </c>
      <c r="AM1923">
        <f>SUM(Table13[[#This Row],[NumDealsPurchases]:[NumStorePurchases]])</f>
        <v>6</v>
      </c>
      <c r="AN1923" s="14">
        <f>Snapshot_Date-Table13[[#This Row],[Dt_Customer]]</f>
        <v>189</v>
      </c>
      <c r="AP1923" s="13">
        <f>Table13[[#This Row],[NumDealsPurchases]]/Table13[[#This Row],[Total Number of Purchases]]*100</f>
        <v>33.333333333333329</v>
      </c>
      <c r="AQ1923">
        <f>6-ROUNDUP(_xlfn.PERCENTRANK.INC(Table13[Recency],Table13[[#This Row],[Recency]])*5, 0)</f>
        <v>4</v>
      </c>
      <c r="AR1923">
        <f>ROUNDUP(_xlfn.PERCENTRANK.INC(Table13[Total Number of Purchases],Table13[[#This Row],[Total Number of Purchases]])*5,0)</f>
        <v>1</v>
      </c>
      <c r="AS1923">
        <f>ROUNDUP(_xlfn.PERCENTRANK.INC(Table13[Total Spend],Table13[[#This Row],[Total Spend]])*5,0)</f>
        <v>1</v>
      </c>
      <c r="AT1923" t="str">
        <f>Table13[[#This Row],[Recency Score]]&amp;Table13[[#This Row],[Frequency Score]]&amp;Table13[[#This Row],[Monetary Score]]</f>
        <v>411</v>
      </c>
      <c r="AU1923" t="str">
        <f t="shared" si="30"/>
        <v>Potential Loyalists</v>
      </c>
      <c r="AW1923" s="13">
        <f>DATEDIF(Table13[[#This Row],[Dt_Customer]], Snapshot_Date, "d")</f>
        <v>189</v>
      </c>
      <c r="AX1923" s="13">
        <f>Table13[[#This Row],[CL if today]]/365</f>
        <v>0.51780821917808217</v>
      </c>
      <c r="AY1923">
        <f>Table13[[#This Row],[Total Number of Purchases]]/Table13[[#This Row],[Corrected CL]]</f>
        <v>11.587301587301587</v>
      </c>
      <c r="AZ1923">
        <f>Table13[[#This Row],[Average Order Value (AOV)]]*Table13[[#This Row],[Freq per Year]]</f>
        <v>40.555555555555557</v>
      </c>
      <c r="BA1923">
        <f>Table13[[#This Row],[Total Spend]]/Table13[[#This Row],[Corrected CL]]</f>
        <v>40.555555555555557</v>
      </c>
      <c r="BB1923">
        <v>1485.1058201058202</v>
      </c>
      <c r="BC1923" s="1">
        <f>Table13[[#This Row],[Dt_Customer]]+Table13[[#This Row],[Recency]]</f>
        <v>41760</v>
      </c>
      <c r="BD1923" s="16" t="str">
        <f>IF(COUNTIF(A:A, A1923) &gt; 1, "Duplicate", "Unique")</f>
        <v>Unique</v>
      </c>
    </row>
    <row r="1924" spans="1:56" x14ac:dyDescent="0.3">
      <c r="A1924">
        <v>6398</v>
      </c>
      <c r="B1924">
        <v>1974</v>
      </c>
      <c r="C1924" t="s">
        <v>44</v>
      </c>
      <c r="D1924" t="s">
        <v>33</v>
      </c>
      <c r="E1924">
        <v>18393</v>
      </c>
      <c r="F1924">
        <v>1</v>
      </c>
      <c r="G1924">
        <v>0</v>
      </c>
      <c r="H1924" s="1">
        <v>41727</v>
      </c>
      <c r="I1924">
        <v>2</v>
      </c>
      <c r="J1924">
        <v>7</v>
      </c>
      <c r="K1924">
        <v>10</v>
      </c>
      <c r="L1924">
        <v>13</v>
      </c>
      <c r="M1924">
        <v>16</v>
      </c>
      <c r="N1924">
        <v>0</v>
      </c>
      <c r="O1924">
        <v>4</v>
      </c>
      <c r="P1924">
        <f>IF(Table13[[#This Row],[MntWines]] = 0,"",Table13[[#This Row],[MntWines]])</f>
        <v>7</v>
      </c>
      <c r="Q1924">
        <f>IF(Table13[[#This Row],[MntFruits]] = 0, "",Table13[[#This Row],[MntFruits]])</f>
        <v>10</v>
      </c>
      <c r="R1924">
        <f>IF(Table13[[#This Row],[MntMeatProducts]] = 0, "",Table13[[#This Row],[MntMeatProducts]])</f>
        <v>13</v>
      </c>
      <c r="S1924">
        <f>IF(Table13[[#This Row],[MntFishProducts]] = 0, "",Table13[[#This Row],[MntFishProducts]])</f>
        <v>16</v>
      </c>
      <c r="T1924" t="str">
        <f>IF(Table13[[#This Row],[MntSweetProducts]] = 0, "",Table13[[#This Row],[MntSweetProducts]])</f>
        <v/>
      </c>
      <c r="U1924">
        <f>IF(Table13[[#This Row],[MntGoldProds]] = 0, "",Table13[[#This Row],[MntGoldProds]])</f>
        <v>4</v>
      </c>
      <c r="V1924">
        <v>2</v>
      </c>
      <c r="W1924">
        <v>3</v>
      </c>
      <c r="X1924">
        <v>0</v>
      </c>
      <c r="Y1924">
        <v>3</v>
      </c>
      <c r="Z1924">
        <v>8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 t="s">
        <v>30</v>
      </c>
      <c r="AI1924" s="13">
        <f>SUM(Table13[[#This Row],[MntWines]:[MntGoldProds]])</f>
        <v>50</v>
      </c>
      <c r="AJ1924" s="13">
        <f>AVERAGE(Table13[[#This Row],[MntWines]:[MntGoldProds]])</f>
        <v>8.3333333333333339</v>
      </c>
      <c r="AK1924">
        <f>IF(Table13[[#This Row],[Total Number of Purchases]]=0,0,Table13[[#This Row],[Total Spend]]/Table13[[#This Row],[Total Number of Purchases]])</f>
        <v>6.25</v>
      </c>
      <c r="AM1924">
        <f>SUM(Table13[[#This Row],[NumDealsPurchases]:[NumStorePurchases]])</f>
        <v>8</v>
      </c>
      <c r="AN1924" s="14">
        <f>Snapshot_Date-Table13[[#This Row],[Dt_Customer]]</f>
        <v>189</v>
      </c>
      <c r="AP1924" s="13">
        <f>Table13[[#This Row],[NumDealsPurchases]]/Table13[[#This Row],[Total Number of Purchases]]*100</f>
        <v>25</v>
      </c>
      <c r="AQ1924">
        <f>6-ROUNDUP(_xlfn.PERCENTRANK.INC(Table13[Recency],Table13[[#This Row],[Recency]])*5, 0)</f>
        <v>5</v>
      </c>
      <c r="AR1924">
        <f>ROUNDUP(_xlfn.PERCENTRANK.INC(Table13[Total Number of Purchases],Table13[[#This Row],[Total Number of Purchases]])*5,0)</f>
        <v>2</v>
      </c>
      <c r="AS1924">
        <f>ROUNDUP(_xlfn.PERCENTRANK.INC(Table13[Total Spend],Table13[[#This Row],[Total Spend]])*5,0)</f>
        <v>1</v>
      </c>
      <c r="AT1924" t="str">
        <f>Table13[[#This Row],[Recency Score]]&amp;Table13[[#This Row],[Frequency Score]]&amp;Table13[[#This Row],[Monetary Score]]</f>
        <v>521</v>
      </c>
      <c r="AU1924" t="str">
        <f t="shared" si="30"/>
        <v>Others</v>
      </c>
      <c r="AW1924" s="13">
        <f>DATEDIF(Table13[[#This Row],[Dt_Customer]], Snapshot_Date, "d")</f>
        <v>189</v>
      </c>
      <c r="AX1924" s="13">
        <f>Table13[[#This Row],[CL if today]]/365</f>
        <v>0.51780821917808217</v>
      </c>
      <c r="AY1924">
        <f>Table13[[#This Row],[Total Number of Purchases]]/Table13[[#This Row],[Corrected CL]]</f>
        <v>15.449735449735451</v>
      </c>
      <c r="AZ1924">
        <f>Table13[[#This Row],[Average Order Value (AOV)]]*Table13[[#This Row],[Freq per Year]]</f>
        <v>96.560846560846571</v>
      </c>
      <c r="BA1924">
        <f>Table13[[#This Row],[Total Spend]]/Table13[[#This Row],[Corrected CL]]</f>
        <v>96.560846560846571</v>
      </c>
      <c r="BB1924">
        <v>382.38095238095241</v>
      </c>
      <c r="BC1924" s="1">
        <f>Table13[[#This Row],[Dt_Customer]]+Table13[[#This Row],[Recency]]</f>
        <v>41729</v>
      </c>
      <c r="BD1924" s="16" t="str">
        <f>IF(COUNTIF(A:A, A1924) &gt; 1, "Duplicate", "Unique")</f>
        <v>Unique</v>
      </c>
    </row>
    <row r="1925" spans="1:56" x14ac:dyDescent="0.3">
      <c r="A1925">
        <v>255</v>
      </c>
      <c r="B1925">
        <v>1951</v>
      </c>
      <c r="C1925" t="s">
        <v>28</v>
      </c>
      <c r="D1925" t="s">
        <v>29</v>
      </c>
      <c r="E1925">
        <v>22263</v>
      </c>
      <c r="F1925">
        <v>1</v>
      </c>
      <c r="G1925">
        <v>1</v>
      </c>
      <c r="H1925" s="1">
        <v>41728</v>
      </c>
      <c r="I1925">
        <v>31</v>
      </c>
      <c r="J1925">
        <v>17</v>
      </c>
      <c r="K1925">
        <v>0</v>
      </c>
      <c r="L1925">
        <v>2</v>
      </c>
      <c r="M1925">
        <v>0</v>
      </c>
      <c r="N1925">
        <v>0</v>
      </c>
      <c r="O1925">
        <v>2</v>
      </c>
      <c r="P1925">
        <f>IF(Table13[[#This Row],[MntWines]] = 0,"",Table13[[#This Row],[MntWines]])</f>
        <v>17</v>
      </c>
      <c r="Q1925" t="str">
        <f>IF(Table13[[#This Row],[MntFruits]] = 0, "",Table13[[#This Row],[MntFruits]])</f>
        <v/>
      </c>
      <c r="R1925">
        <f>IF(Table13[[#This Row],[MntMeatProducts]] = 0, "",Table13[[#This Row],[MntMeatProducts]])</f>
        <v>2</v>
      </c>
      <c r="S1925" t="str">
        <f>IF(Table13[[#This Row],[MntFishProducts]] = 0, "",Table13[[#This Row],[MntFishProducts]])</f>
        <v/>
      </c>
      <c r="T1925" t="str">
        <f>IF(Table13[[#This Row],[MntSweetProducts]] = 0, "",Table13[[#This Row],[MntSweetProducts]])</f>
        <v/>
      </c>
      <c r="U1925">
        <f>IF(Table13[[#This Row],[MntGoldProds]] = 0, "",Table13[[#This Row],[MntGoldProds]])</f>
        <v>2</v>
      </c>
      <c r="V1925">
        <v>2</v>
      </c>
      <c r="W1925">
        <v>1</v>
      </c>
      <c r="X1925">
        <v>0</v>
      </c>
      <c r="Y1925">
        <v>3</v>
      </c>
      <c r="Z1925">
        <v>6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 t="s">
        <v>30</v>
      </c>
      <c r="AI1925" s="13">
        <f>SUM(Table13[[#This Row],[MntWines]:[MntGoldProds]])</f>
        <v>21</v>
      </c>
      <c r="AJ1925" s="13">
        <f>AVERAGE(Table13[[#This Row],[MntWines]:[MntGoldProds]])</f>
        <v>3.5</v>
      </c>
      <c r="AK1925">
        <f>IF(Table13[[#This Row],[Total Number of Purchases]]=0,0,Table13[[#This Row],[Total Spend]]/Table13[[#This Row],[Total Number of Purchases]])</f>
        <v>3.5</v>
      </c>
      <c r="AM1925">
        <f>SUM(Table13[[#This Row],[NumDealsPurchases]:[NumStorePurchases]])</f>
        <v>6</v>
      </c>
      <c r="AN1925" s="14">
        <f>Snapshot_Date-Table13[[#This Row],[Dt_Customer]]</f>
        <v>188</v>
      </c>
      <c r="AP1925" s="13">
        <f>Table13[[#This Row],[NumDealsPurchases]]/Table13[[#This Row],[Total Number of Purchases]]*100</f>
        <v>33.333333333333329</v>
      </c>
      <c r="AQ1925">
        <f>6-ROUNDUP(_xlfn.PERCENTRANK.INC(Table13[Recency],Table13[[#This Row],[Recency]])*5, 0)</f>
        <v>4</v>
      </c>
      <c r="AR1925">
        <f>ROUNDUP(_xlfn.PERCENTRANK.INC(Table13[Total Number of Purchases],Table13[[#This Row],[Total Number of Purchases]])*5,0)</f>
        <v>1</v>
      </c>
      <c r="AS1925">
        <f>ROUNDUP(_xlfn.PERCENTRANK.INC(Table13[Total Spend],Table13[[#This Row],[Total Spend]])*5,0)</f>
        <v>1</v>
      </c>
      <c r="AT1925" t="str">
        <f>Table13[[#This Row],[Recency Score]]&amp;Table13[[#This Row],[Frequency Score]]&amp;Table13[[#This Row],[Monetary Score]]</f>
        <v>411</v>
      </c>
      <c r="AU1925" t="str">
        <f t="shared" si="30"/>
        <v>Potential Loyalists</v>
      </c>
      <c r="AW1925" s="13">
        <f>DATEDIF(Table13[[#This Row],[Dt_Customer]], Snapshot_Date, "d")</f>
        <v>188</v>
      </c>
      <c r="AX1925" s="13">
        <f>Table13[[#This Row],[CL if today]]/365</f>
        <v>0.51506849315068493</v>
      </c>
      <c r="AY1925">
        <f>Table13[[#This Row],[Total Number of Purchases]]/Table13[[#This Row],[Corrected CL]]</f>
        <v>11.648936170212766</v>
      </c>
      <c r="AZ1925">
        <f>Table13[[#This Row],[Average Order Value (AOV)]]*Table13[[#This Row],[Freq per Year]]</f>
        <v>40.771276595744681</v>
      </c>
      <c r="BA1925">
        <f>Table13[[#This Row],[Total Spend]]/Table13[[#This Row],[Corrected CL]]</f>
        <v>40.771276595744681</v>
      </c>
      <c r="BB1925">
        <v>106.78191489361703</v>
      </c>
      <c r="BC1925" s="1">
        <f>Table13[[#This Row],[Dt_Customer]]+Table13[[#This Row],[Recency]]</f>
        <v>41759</v>
      </c>
      <c r="BD1925" s="16" t="str">
        <f>IF(COUNTIF(A:A, A1925) &gt; 1, "Duplicate", "Unique")</f>
        <v>Unique</v>
      </c>
    </row>
    <row r="1926" spans="1:56" x14ac:dyDescent="0.3">
      <c r="A1926">
        <v>833</v>
      </c>
      <c r="B1926">
        <v>1955</v>
      </c>
      <c r="C1926" t="s">
        <v>41</v>
      </c>
      <c r="D1926" t="s">
        <v>33</v>
      </c>
      <c r="E1926">
        <v>38452</v>
      </c>
      <c r="F1926">
        <v>1</v>
      </c>
      <c r="G1926">
        <v>1</v>
      </c>
      <c r="H1926" s="1">
        <v>41728</v>
      </c>
      <c r="I1926">
        <v>62</v>
      </c>
      <c r="J1926">
        <v>56</v>
      </c>
      <c r="K1926">
        <v>0</v>
      </c>
      <c r="L1926">
        <v>14</v>
      </c>
      <c r="M1926">
        <v>0</v>
      </c>
      <c r="N1926">
        <v>0</v>
      </c>
      <c r="O1926">
        <v>2</v>
      </c>
      <c r="P1926">
        <f>IF(Table13[[#This Row],[MntWines]] = 0,"",Table13[[#This Row],[MntWines]])</f>
        <v>56</v>
      </c>
      <c r="Q1926" t="str">
        <f>IF(Table13[[#This Row],[MntFruits]] = 0, "",Table13[[#This Row],[MntFruits]])</f>
        <v/>
      </c>
      <c r="R1926">
        <f>IF(Table13[[#This Row],[MntMeatProducts]] = 0, "",Table13[[#This Row],[MntMeatProducts]])</f>
        <v>14</v>
      </c>
      <c r="S1926" t="str">
        <f>IF(Table13[[#This Row],[MntFishProducts]] = 0, "",Table13[[#This Row],[MntFishProducts]])</f>
        <v/>
      </c>
      <c r="T1926" t="str">
        <f>IF(Table13[[#This Row],[MntSweetProducts]] = 0, "",Table13[[#This Row],[MntSweetProducts]])</f>
        <v/>
      </c>
      <c r="U1926">
        <f>IF(Table13[[#This Row],[MntGoldProds]] = 0, "",Table13[[#This Row],[MntGoldProds]])</f>
        <v>2</v>
      </c>
      <c r="V1926">
        <v>3</v>
      </c>
      <c r="W1926">
        <v>3</v>
      </c>
      <c r="X1926">
        <v>0</v>
      </c>
      <c r="Y1926">
        <v>3</v>
      </c>
      <c r="Z1926">
        <v>7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30</v>
      </c>
      <c r="AI1926" s="13">
        <f>SUM(Table13[[#This Row],[MntWines]:[MntGoldProds]])</f>
        <v>72</v>
      </c>
      <c r="AJ1926" s="13">
        <f>AVERAGE(Table13[[#This Row],[MntWines]:[MntGoldProds]])</f>
        <v>12</v>
      </c>
      <c r="AK1926">
        <f>IF(Table13[[#This Row],[Total Number of Purchases]]=0,0,Table13[[#This Row],[Total Spend]]/Table13[[#This Row],[Total Number of Purchases]])</f>
        <v>8</v>
      </c>
      <c r="AM1926">
        <f>SUM(Table13[[#This Row],[NumDealsPurchases]:[NumStorePurchases]])</f>
        <v>9</v>
      </c>
      <c r="AN1926" s="14">
        <f>Snapshot_Date-Table13[[#This Row],[Dt_Customer]]</f>
        <v>188</v>
      </c>
      <c r="AP1926" s="13">
        <f>Table13[[#This Row],[NumDealsPurchases]]/Table13[[#This Row],[Total Number of Purchases]]*100</f>
        <v>33.333333333333329</v>
      </c>
      <c r="AQ1926">
        <f>6-ROUNDUP(_xlfn.PERCENTRANK.INC(Table13[Recency],Table13[[#This Row],[Recency]])*5, 0)</f>
        <v>2</v>
      </c>
      <c r="AR1926">
        <f>ROUNDUP(_xlfn.PERCENTRANK.INC(Table13[Total Number of Purchases],Table13[[#This Row],[Total Number of Purchases]])*5,0)</f>
        <v>2</v>
      </c>
      <c r="AS1926">
        <f>ROUNDUP(_xlfn.PERCENTRANK.INC(Table13[Total Spend],Table13[[#This Row],[Total Spend]])*5,0)</f>
        <v>2</v>
      </c>
      <c r="AT1926" t="str">
        <f>Table13[[#This Row],[Recency Score]]&amp;Table13[[#This Row],[Frequency Score]]&amp;Table13[[#This Row],[Monetary Score]]</f>
        <v>222</v>
      </c>
      <c r="AU1926" t="str">
        <f t="shared" si="30"/>
        <v>About to Sleep</v>
      </c>
      <c r="AW1926" s="13">
        <f>DATEDIF(Table13[[#This Row],[Dt_Customer]], Snapshot_Date, "d")</f>
        <v>188</v>
      </c>
      <c r="AX1926" s="13">
        <f>Table13[[#This Row],[CL if today]]/365</f>
        <v>0.51506849315068493</v>
      </c>
      <c r="AY1926">
        <f>Table13[[#This Row],[Total Number of Purchases]]/Table13[[#This Row],[Corrected CL]]</f>
        <v>17.473404255319149</v>
      </c>
      <c r="AZ1926">
        <f>Table13[[#This Row],[Average Order Value (AOV)]]*Table13[[#This Row],[Freq per Year]]</f>
        <v>139.78723404255319</v>
      </c>
      <c r="BA1926">
        <f>Table13[[#This Row],[Total Spend]]/Table13[[#This Row],[Corrected CL]]</f>
        <v>139.78723404255319</v>
      </c>
      <c r="BB1926">
        <v>96.560846560846571</v>
      </c>
      <c r="BC1926" s="1">
        <f>Table13[[#This Row],[Dt_Customer]]+Table13[[#This Row],[Recency]]</f>
        <v>41790</v>
      </c>
      <c r="BD1926" s="16" t="str">
        <f>IF(COUNTIF(A:A, A1926) &gt; 1, "Duplicate", "Unique")</f>
        <v>Unique</v>
      </c>
    </row>
    <row r="1927" spans="1:56" x14ac:dyDescent="0.3">
      <c r="A1927">
        <v>3565</v>
      </c>
      <c r="B1927">
        <v>1955</v>
      </c>
      <c r="C1927" t="s">
        <v>41</v>
      </c>
      <c r="D1927" t="s">
        <v>33</v>
      </c>
      <c r="E1927">
        <v>38452</v>
      </c>
      <c r="F1927">
        <v>1</v>
      </c>
      <c r="G1927">
        <v>1</v>
      </c>
      <c r="H1927" s="1">
        <v>41728</v>
      </c>
      <c r="I1927">
        <v>62</v>
      </c>
      <c r="J1927">
        <v>56</v>
      </c>
      <c r="K1927">
        <v>0</v>
      </c>
      <c r="L1927">
        <v>14</v>
      </c>
      <c r="M1927">
        <v>0</v>
      </c>
      <c r="N1927">
        <v>0</v>
      </c>
      <c r="O1927">
        <v>2</v>
      </c>
      <c r="P1927">
        <f>IF(Table13[[#This Row],[MntWines]] = 0,"",Table13[[#This Row],[MntWines]])</f>
        <v>56</v>
      </c>
      <c r="Q1927" t="str">
        <f>IF(Table13[[#This Row],[MntFruits]] = 0, "",Table13[[#This Row],[MntFruits]])</f>
        <v/>
      </c>
      <c r="R1927">
        <f>IF(Table13[[#This Row],[MntMeatProducts]] = 0, "",Table13[[#This Row],[MntMeatProducts]])</f>
        <v>14</v>
      </c>
      <c r="S1927" t="str">
        <f>IF(Table13[[#This Row],[MntFishProducts]] = 0, "",Table13[[#This Row],[MntFishProducts]])</f>
        <v/>
      </c>
      <c r="T1927" t="str">
        <f>IF(Table13[[#This Row],[MntSweetProducts]] = 0, "",Table13[[#This Row],[MntSweetProducts]])</f>
        <v/>
      </c>
      <c r="U1927">
        <f>IF(Table13[[#This Row],[MntGoldProds]] = 0, "",Table13[[#This Row],[MntGoldProds]])</f>
        <v>2</v>
      </c>
      <c r="V1927">
        <v>3</v>
      </c>
      <c r="W1927">
        <v>3</v>
      </c>
      <c r="X1927">
        <v>0</v>
      </c>
      <c r="Y1927">
        <v>3</v>
      </c>
      <c r="Z1927">
        <v>7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 t="s">
        <v>30</v>
      </c>
      <c r="AI1927" s="13">
        <f>SUM(Table13[[#This Row],[MntWines]:[MntGoldProds]])</f>
        <v>72</v>
      </c>
      <c r="AJ1927" s="13">
        <f>AVERAGE(Table13[[#This Row],[MntWines]:[MntGoldProds]])</f>
        <v>12</v>
      </c>
      <c r="AK1927">
        <f>IF(Table13[[#This Row],[Total Number of Purchases]]=0,0,Table13[[#This Row],[Total Spend]]/Table13[[#This Row],[Total Number of Purchases]])</f>
        <v>8</v>
      </c>
      <c r="AM1927">
        <f>SUM(Table13[[#This Row],[NumDealsPurchases]:[NumStorePurchases]])</f>
        <v>9</v>
      </c>
      <c r="AN1927" s="14">
        <f>Snapshot_Date-Table13[[#This Row],[Dt_Customer]]</f>
        <v>188</v>
      </c>
      <c r="AP1927" s="13">
        <f>Table13[[#This Row],[NumDealsPurchases]]/Table13[[#This Row],[Total Number of Purchases]]*100</f>
        <v>33.333333333333329</v>
      </c>
      <c r="AQ1927">
        <f>6-ROUNDUP(_xlfn.PERCENTRANK.INC(Table13[Recency],Table13[[#This Row],[Recency]])*5, 0)</f>
        <v>2</v>
      </c>
      <c r="AR1927">
        <f>ROUNDUP(_xlfn.PERCENTRANK.INC(Table13[Total Number of Purchases],Table13[[#This Row],[Total Number of Purchases]])*5,0)</f>
        <v>2</v>
      </c>
      <c r="AS1927">
        <f>ROUNDUP(_xlfn.PERCENTRANK.INC(Table13[Total Spend],Table13[[#This Row],[Total Spend]])*5,0)</f>
        <v>2</v>
      </c>
      <c r="AT1927" t="str">
        <f>Table13[[#This Row],[Recency Score]]&amp;Table13[[#This Row],[Frequency Score]]&amp;Table13[[#This Row],[Monetary Score]]</f>
        <v>222</v>
      </c>
      <c r="AU1927" t="str">
        <f t="shared" si="30"/>
        <v>About to Sleep</v>
      </c>
      <c r="AW1927" s="13">
        <f>DATEDIF(Table13[[#This Row],[Dt_Customer]], Snapshot_Date, "d")</f>
        <v>188</v>
      </c>
      <c r="AX1927" s="13">
        <f>Table13[[#This Row],[CL if today]]/365</f>
        <v>0.51506849315068493</v>
      </c>
      <c r="AY1927">
        <f>Table13[[#This Row],[Total Number of Purchases]]/Table13[[#This Row],[Corrected CL]]</f>
        <v>17.473404255319149</v>
      </c>
      <c r="AZ1927">
        <f>Table13[[#This Row],[Average Order Value (AOV)]]*Table13[[#This Row],[Freq per Year]]</f>
        <v>139.78723404255319</v>
      </c>
      <c r="BA1927">
        <f>Table13[[#This Row],[Total Spend]]/Table13[[#This Row],[Corrected CL]]</f>
        <v>139.78723404255319</v>
      </c>
      <c r="BB1927">
        <v>40.555555555555557</v>
      </c>
      <c r="BC1927" s="1">
        <f>Table13[[#This Row],[Dt_Customer]]+Table13[[#This Row],[Recency]]</f>
        <v>41790</v>
      </c>
      <c r="BD1927" s="16" t="str">
        <f>IF(COUNTIF(A:A, A1927) &gt; 1, "Duplicate", "Unique")</f>
        <v>Unique</v>
      </c>
    </row>
    <row r="1928" spans="1:56" x14ac:dyDescent="0.3">
      <c r="A1928">
        <v>8418</v>
      </c>
      <c r="B1928">
        <v>1958</v>
      </c>
      <c r="C1928" t="s">
        <v>38</v>
      </c>
      <c r="D1928" t="s">
        <v>31</v>
      </c>
      <c r="E1928">
        <v>38741</v>
      </c>
      <c r="F1928">
        <v>1</v>
      </c>
      <c r="G1928">
        <v>1</v>
      </c>
      <c r="H1928" s="1">
        <v>41728</v>
      </c>
      <c r="I1928">
        <v>60</v>
      </c>
      <c r="J1928">
        <v>7</v>
      </c>
      <c r="K1928">
        <v>10</v>
      </c>
      <c r="L1928">
        <v>17</v>
      </c>
      <c r="M1928">
        <v>8</v>
      </c>
      <c r="N1928">
        <v>6</v>
      </c>
      <c r="O1928">
        <v>13</v>
      </c>
      <c r="P1928">
        <f>IF(Table13[[#This Row],[MntWines]] = 0,"",Table13[[#This Row],[MntWines]])</f>
        <v>7</v>
      </c>
      <c r="Q1928">
        <f>IF(Table13[[#This Row],[MntFruits]] = 0, "",Table13[[#This Row],[MntFruits]])</f>
        <v>10</v>
      </c>
      <c r="R1928">
        <f>IF(Table13[[#This Row],[MntMeatProducts]] = 0, "",Table13[[#This Row],[MntMeatProducts]])</f>
        <v>17</v>
      </c>
      <c r="S1928">
        <f>IF(Table13[[#This Row],[MntFishProducts]] = 0, "",Table13[[#This Row],[MntFishProducts]])</f>
        <v>8</v>
      </c>
      <c r="T1928">
        <f>IF(Table13[[#This Row],[MntSweetProducts]] = 0, "",Table13[[#This Row],[MntSweetProducts]])</f>
        <v>6</v>
      </c>
      <c r="U1928">
        <f>IF(Table13[[#This Row],[MntGoldProds]] = 0, "",Table13[[#This Row],[MntGoldProds]])</f>
        <v>13</v>
      </c>
      <c r="V1928">
        <v>2</v>
      </c>
      <c r="W1928">
        <v>2</v>
      </c>
      <c r="X1928">
        <v>0</v>
      </c>
      <c r="Y1928">
        <v>3</v>
      </c>
      <c r="Z1928">
        <v>7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39</v>
      </c>
      <c r="AI1928" s="13">
        <f>SUM(Table13[[#This Row],[MntWines]:[MntGoldProds]])</f>
        <v>61</v>
      </c>
      <c r="AJ1928" s="13">
        <f>AVERAGE(Table13[[#This Row],[MntWines]:[MntGoldProds]])</f>
        <v>10.166666666666666</v>
      </c>
      <c r="AK1928">
        <f>IF(Table13[[#This Row],[Total Number of Purchases]]=0,0,Table13[[#This Row],[Total Spend]]/Table13[[#This Row],[Total Number of Purchases]])</f>
        <v>8.7142857142857135</v>
      </c>
      <c r="AM1928">
        <f>SUM(Table13[[#This Row],[NumDealsPurchases]:[NumStorePurchases]])</f>
        <v>7</v>
      </c>
      <c r="AN1928" s="14">
        <f>Snapshot_Date-Table13[[#This Row],[Dt_Customer]]</f>
        <v>188</v>
      </c>
      <c r="AP1928" s="13">
        <f>Table13[[#This Row],[NumDealsPurchases]]/Table13[[#This Row],[Total Number of Purchases]]*100</f>
        <v>28.571428571428569</v>
      </c>
      <c r="AQ1928">
        <f>6-ROUNDUP(_xlfn.PERCENTRANK.INC(Table13[Recency],Table13[[#This Row],[Recency]])*5, 0)</f>
        <v>2</v>
      </c>
      <c r="AR1928">
        <f>ROUNDUP(_xlfn.PERCENTRANK.INC(Table13[Total Number of Purchases],Table13[[#This Row],[Total Number of Purchases]])*5,0)</f>
        <v>1</v>
      </c>
      <c r="AS1928">
        <f>ROUNDUP(_xlfn.PERCENTRANK.INC(Table13[Total Spend],Table13[[#This Row],[Total Spend]])*5,0)</f>
        <v>2</v>
      </c>
      <c r="AT1928" t="str">
        <f>Table13[[#This Row],[Recency Score]]&amp;Table13[[#This Row],[Frequency Score]]&amp;Table13[[#This Row],[Monetary Score]]</f>
        <v>212</v>
      </c>
      <c r="AU1928" t="str">
        <f t="shared" si="30"/>
        <v>About to Sleep</v>
      </c>
      <c r="AW1928" s="13">
        <f>DATEDIF(Table13[[#This Row],[Dt_Customer]], Snapshot_Date, "d")</f>
        <v>188</v>
      </c>
      <c r="AX1928" s="13">
        <f>Table13[[#This Row],[CL if today]]/365</f>
        <v>0.51506849315068493</v>
      </c>
      <c r="AY1928">
        <f>Table13[[#This Row],[Total Number of Purchases]]/Table13[[#This Row],[Corrected CL]]</f>
        <v>13.590425531914894</v>
      </c>
      <c r="AZ1928">
        <f>Table13[[#This Row],[Average Order Value (AOV)]]*Table13[[#This Row],[Freq per Year]]</f>
        <v>118.43085106382978</v>
      </c>
      <c r="BA1928">
        <f>Table13[[#This Row],[Total Spend]]/Table13[[#This Row],[Corrected CL]]</f>
        <v>118.43085106382979</v>
      </c>
      <c r="BB1928">
        <v>139.78723404255319</v>
      </c>
      <c r="BC1928" s="1">
        <f>Table13[[#This Row],[Dt_Customer]]+Table13[[#This Row],[Recency]]</f>
        <v>41788</v>
      </c>
      <c r="BD1928" s="16" t="str">
        <f>IF(COUNTIF(A:A, A1928) &gt; 1, "Duplicate", "Unique")</f>
        <v>Unique</v>
      </c>
    </row>
    <row r="1929" spans="1:56" x14ac:dyDescent="0.3">
      <c r="A1929">
        <v>1016</v>
      </c>
      <c r="B1929">
        <v>1959</v>
      </c>
      <c r="C1929" t="s">
        <v>37</v>
      </c>
      <c r="D1929" t="s">
        <v>31</v>
      </c>
      <c r="E1929">
        <v>34554</v>
      </c>
      <c r="F1929">
        <v>0</v>
      </c>
      <c r="G1929">
        <v>1</v>
      </c>
      <c r="H1929" s="1">
        <v>41728</v>
      </c>
      <c r="I1929">
        <v>43</v>
      </c>
      <c r="J1929">
        <v>41</v>
      </c>
      <c r="K1929">
        <v>1</v>
      </c>
      <c r="L1929">
        <v>6</v>
      </c>
      <c r="M1929">
        <v>2</v>
      </c>
      <c r="N1929">
        <v>0</v>
      </c>
      <c r="O1929">
        <v>5</v>
      </c>
      <c r="P1929">
        <f>IF(Table13[[#This Row],[MntWines]] = 0,"",Table13[[#This Row],[MntWines]])</f>
        <v>41</v>
      </c>
      <c r="Q1929">
        <f>IF(Table13[[#This Row],[MntFruits]] = 0, "",Table13[[#This Row],[MntFruits]])</f>
        <v>1</v>
      </c>
      <c r="R1929">
        <f>IF(Table13[[#This Row],[MntMeatProducts]] = 0, "",Table13[[#This Row],[MntMeatProducts]])</f>
        <v>6</v>
      </c>
      <c r="S1929">
        <f>IF(Table13[[#This Row],[MntFishProducts]] = 0, "",Table13[[#This Row],[MntFishProducts]])</f>
        <v>2</v>
      </c>
      <c r="T1929" t="str">
        <f>IF(Table13[[#This Row],[MntSweetProducts]] = 0, "",Table13[[#This Row],[MntSweetProducts]])</f>
        <v/>
      </c>
      <c r="U1929">
        <f>IF(Table13[[#This Row],[MntGoldProds]] = 0, "",Table13[[#This Row],[MntGoldProds]])</f>
        <v>5</v>
      </c>
      <c r="V1929">
        <v>2</v>
      </c>
      <c r="W1929">
        <v>2</v>
      </c>
      <c r="X1929">
        <v>0</v>
      </c>
      <c r="Y1929">
        <v>3</v>
      </c>
      <c r="Z1929">
        <v>6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 t="s">
        <v>32</v>
      </c>
      <c r="AI1929" s="13">
        <f>SUM(Table13[[#This Row],[MntWines]:[MntGoldProds]])</f>
        <v>55</v>
      </c>
      <c r="AJ1929" s="13">
        <f>AVERAGE(Table13[[#This Row],[MntWines]:[MntGoldProds]])</f>
        <v>9.1666666666666661</v>
      </c>
      <c r="AK1929">
        <f>IF(Table13[[#This Row],[Total Number of Purchases]]=0,0,Table13[[#This Row],[Total Spend]]/Table13[[#This Row],[Total Number of Purchases]])</f>
        <v>7.8571428571428568</v>
      </c>
      <c r="AM1929">
        <f>SUM(Table13[[#This Row],[NumDealsPurchases]:[NumStorePurchases]])</f>
        <v>7</v>
      </c>
      <c r="AN1929" s="14">
        <f>Snapshot_Date-Table13[[#This Row],[Dt_Customer]]</f>
        <v>188</v>
      </c>
      <c r="AP1929" s="13">
        <f>Table13[[#This Row],[NumDealsPurchases]]/Table13[[#This Row],[Total Number of Purchases]]*100</f>
        <v>28.571428571428569</v>
      </c>
      <c r="AQ1929">
        <f>6-ROUNDUP(_xlfn.PERCENTRANK.INC(Table13[Recency],Table13[[#This Row],[Recency]])*5, 0)</f>
        <v>3</v>
      </c>
      <c r="AR1929">
        <f>ROUNDUP(_xlfn.PERCENTRANK.INC(Table13[Total Number of Purchases],Table13[[#This Row],[Total Number of Purchases]])*5,0)</f>
        <v>1</v>
      </c>
      <c r="AS1929">
        <f>ROUNDUP(_xlfn.PERCENTRANK.INC(Table13[Total Spend],Table13[[#This Row],[Total Spend]])*5,0)</f>
        <v>1</v>
      </c>
      <c r="AT1929" t="str">
        <f>Table13[[#This Row],[Recency Score]]&amp;Table13[[#This Row],[Frequency Score]]&amp;Table13[[#This Row],[Monetary Score]]</f>
        <v>311</v>
      </c>
      <c r="AU1929" t="str">
        <f t="shared" si="30"/>
        <v>Needs Attention</v>
      </c>
      <c r="AW1929" s="13">
        <f>DATEDIF(Table13[[#This Row],[Dt_Customer]], Snapshot_Date, "d")</f>
        <v>188</v>
      </c>
      <c r="AX1929" s="13">
        <f>Table13[[#This Row],[CL if today]]/365</f>
        <v>0.51506849315068493</v>
      </c>
      <c r="AY1929">
        <f>Table13[[#This Row],[Total Number of Purchases]]/Table13[[#This Row],[Corrected CL]]</f>
        <v>13.590425531914894</v>
      </c>
      <c r="AZ1929">
        <f>Table13[[#This Row],[Average Order Value (AOV)]]*Table13[[#This Row],[Freq per Year]]</f>
        <v>106.78191489361701</v>
      </c>
      <c r="BA1929">
        <f>Table13[[#This Row],[Total Spend]]/Table13[[#This Row],[Corrected CL]]</f>
        <v>106.78191489361703</v>
      </c>
      <c r="BB1929">
        <v>139.78723404255319</v>
      </c>
      <c r="BC1929" s="1">
        <f>Table13[[#This Row],[Dt_Customer]]+Table13[[#This Row],[Recency]]</f>
        <v>41771</v>
      </c>
      <c r="BD1929" s="16" t="str">
        <f>IF(COUNTIF(A:A, A1929) &gt; 1, "Duplicate", "Unique")</f>
        <v>Unique</v>
      </c>
    </row>
    <row r="1930" spans="1:56" x14ac:dyDescent="0.3">
      <c r="A1930">
        <v>6019</v>
      </c>
      <c r="B1930">
        <v>1971</v>
      </c>
      <c r="C1930" t="s">
        <v>37</v>
      </c>
      <c r="D1930" t="s">
        <v>33</v>
      </c>
      <c r="E1930">
        <v>37126</v>
      </c>
      <c r="F1930">
        <v>1</v>
      </c>
      <c r="G1930">
        <v>0</v>
      </c>
      <c r="H1930" s="1">
        <v>41728</v>
      </c>
      <c r="I1930">
        <v>9</v>
      </c>
      <c r="J1930">
        <v>45</v>
      </c>
      <c r="K1930">
        <v>3</v>
      </c>
      <c r="L1930">
        <v>9</v>
      </c>
      <c r="M1930">
        <v>4</v>
      </c>
      <c r="N1930">
        <v>4</v>
      </c>
      <c r="O1930">
        <v>7</v>
      </c>
      <c r="P1930">
        <f>IF(Table13[[#This Row],[MntWines]] = 0,"",Table13[[#This Row],[MntWines]])</f>
        <v>45</v>
      </c>
      <c r="Q1930">
        <f>IF(Table13[[#This Row],[MntFruits]] = 0, "",Table13[[#This Row],[MntFruits]])</f>
        <v>3</v>
      </c>
      <c r="R1930">
        <f>IF(Table13[[#This Row],[MntMeatProducts]] = 0, "",Table13[[#This Row],[MntMeatProducts]])</f>
        <v>9</v>
      </c>
      <c r="S1930">
        <f>IF(Table13[[#This Row],[MntFishProducts]] = 0, "",Table13[[#This Row],[MntFishProducts]])</f>
        <v>4</v>
      </c>
      <c r="T1930">
        <f>IF(Table13[[#This Row],[MntSweetProducts]] = 0, "",Table13[[#This Row],[MntSweetProducts]])</f>
        <v>4</v>
      </c>
      <c r="U1930">
        <f>IF(Table13[[#This Row],[MntGoldProds]] = 0, "",Table13[[#This Row],[MntGoldProds]])</f>
        <v>7</v>
      </c>
      <c r="V1930">
        <v>1</v>
      </c>
      <c r="W1930">
        <v>1</v>
      </c>
      <c r="X1930">
        <v>2</v>
      </c>
      <c r="Y1930">
        <v>2</v>
      </c>
      <c r="Z1930">
        <v>6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 t="s">
        <v>30</v>
      </c>
      <c r="AI1930" s="13">
        <f>SUM(Table13[[#This Row],[MntWines]:[MntGoldProds]])</f>
        <v>72</v>
      </c>
      <c r="AJ1930" s="13">
        <f>AVERAGE(Table13[[#This Row],[MntWines]:[MntGoldProds]])</f>
        <v>12</v>
      </c>
      <c r="AK1930">
        <f>IF(Table13[[#This Row],[Total Number of Purchases]]=0,0,Table13[[#This Row],[Total Spend]]/Table13[[#This Row],[Total Number of Purchases]])</f>
        <v>12</v>
      </c>
      <c r="AM1930">
        <f>SUM(Table13[[#This Row],[NumDealsPurchases]:[NumStorePurchases]])</f>
        <v>6</v>
      </c>
      <c r="AN1930" s="14">
        <f>Snapshot_Date-Table13[[#This Row],[Dt_Customer]]</f>
        <v>188</v>
      </c>
      <c r="AP1930" s="13">
        <f>Table13[[#This Row],[NumDealsPurchases]]/Table13[[#This Row],[Total Number of Purchases]]*100</f>
        <v>16.666666666666664</v>
      </c>
      <c r="AQ1930">
        <f>6-ROUNDUP(_xlfn.PERCENTRANK.INC(Table13[Recency],Table13[[#This Row],[Recency]])*5, 0)</f>
        <v>5</v>
      </c>
      <c r="AR1930">
        <f>ROUNDUP(_xlfn.PERCENTRANK.INC(Table13[Total Number of Purchases],Table13[[#This Row],[Total Number of Purchases]])*5,0)</f>
        <v>1</v>
      </c>
      <c r="AS1930">
        <f>ROUNDUP(_xlfn.PERCENTRANK.INC(Table13[Total Spend],Table13[[#This Row],[Total Spend]])*5,0)</f>
        <v>2</v>
      </c>
      <c r="AT1930" t="str">
        <f>Table13[[#This Row],[Recency Score]]&amp;Table13[[#This Row],[Frequency Score]]&amp;Table13[[#This Row],[Monetary Score]]</f>
        <v>512</v>
      </c>
      <c r="AU1930" t="str">
        <f t="shared" si="30"/>
        <v>Others</v>
      </c>
      <c r="AW1930" s="13">
        <f>DATEDIF(Table13[[#This Row],[Dt_Customer]], Snapshot_Date, "d")</f>
        <v>188</v>
      </c>
      <c r="AX1930" s="13">
        <f>Table13[[#This Row],[CL if today]]/365</f>
        <v>0.51506849315068493</v>
      </c>
      <c r="AY1930">
        <f>Table13[[#This Row],[Total Number of Purchases]]/Table13[[#This Row],[Corrected CL]]</f>
        <v>11.648936170212766</v>
      </c>
      <c r="AZ1930">
        <f>Table13[[#This Row],[Average Order Value (AOV)]]*Table13[[#This Row],[Freq per Year]]</f>
        <v>139.78723404255319</v>
      </c>
      <c r="BA1930">
        <f>Table13[[#This Row],[Total Spend]]/Table13[[#This Row],[Corrected CL]]</f>
        <v>139.78723404255319</v>
      </c>
      <c r="BB1930">
        <v>36.888297872340424</v>
      </c>
      <c r="BC1930" s="1">
        <f>Table13[[#This Row],[Dt_Customer]]+Table13[[#This Row],[Recency]]</f>
        <v>41737</v>
      </c>
      <c r="BD1930" s="16" t="str">
        <f>IF(COUNTIF(A:A, A1930) &gt; 1, "Duplicate", "Unique")</f>
        <v>Unique</v>
      </c>
    </row>
    <row r="1931" spans="1:56" x14ac:dyDescent="0.3">
      <c r="A1931">
        <v>2724</v>
      </c>
      <c r="B1931">
        <v>1981</v>
      </c>
      <c r="C1931" t="s">
        <v>41</v>
      </c>
      <c r="D1931" t="s">
        <v>31</v>
      </c>
      <c r="E1931">
        <v>36143</v>
      </c>
      <c r="F1931">
        <v>1</v>
      </c>
      <c r="G1931">
        <v>0</v>
      </c>
      <c r="H1931" s="1">
        <v>41728</v>
      </c>
      <c r="I1931">
        <v>33</v>
      </c>
      <c r="J1931">
        <v>12</v>
      </c>
      <c r="K1931">
        <v>0</v>
      </c>
      <c r="L1931">
        <v>1</v>
      </c>
      <c r="M1931">
        <v>0</v>
      </c>
      <c r="N1931">
        <v>0</v>
      </c>
      <c r="O1931">
        <v>6</v>
      </c>
      <c r="P1931">
        <f>IF(Table13[[#This Row],[MntWines]] = 0,"",Table13[[#This Row],[MntWines]])</f>
        <v>12</v>
      </c>
      <c r="Q1931" t="str">
        <f>IF(Table13[[#This Row],[MntFruits]] = 0, "",Table13[[#This Row],[MntFruits]])</f>
        <v/>
      </c>
      <c r="R1931">
        <f>IF(Table13[[#This Row],[MntMeatProducts]] = 0, "",Table13[[#This Row],[MntMeatProducts]])</f>
        <v>1</v>
      </c>
      <c r="S1931" t="str">
        <f>IF(Table13[[#This Row],[MntFishProducts]] = 0, "",Table13[[#This Row],[MntFishProducts]])</f>
        <v/>
      </c>
      <c r="T1931" t="str">
        <f>IF(Table13[[#This Row],[MntSweetProducts]] = 0, "",Table13[[#This Row],[MntSweetProducts]])</f>
        <v/>
      </c>
      <c r="U1931">
        <f>IF(Table13[[#This Row],[MntGoldProds]] = 0, "",Table13[[#This Row],[MntGoldProds]])</f>
        <v>6</v>
      </c>
      <c r="V1931">
        <v>1</v>
      </c>
      <c r="W1931">
        <v>0</v>
      </c>
      <c r="X1931">
        <v>1</v>
      </c>
      <c r="Y1931">
        <v>2</v>
      </c>
      <c r="Z1931">
        <v>3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">
        <v>30</v>
      </c>
      <c r="AI1931" s="13">
        <f>SUM(Table13[[#This Row],[MntWines]:[MntGoldProds]])</f>
        <v>19</v>
      </c>
      <c r="AJ1931" s="13">
        <f>AVERAGE(Table13[[#This Row],[MntWines]:[MntGoldProds]])</f>
        <v>3.1666666666666665</v>
      </c>
      <c r="AK1931">
        <f>IF(Table13[[#This Row],[Total Number of Purchases]]=0,0,Table13[[#This Row],[Total Spend]]/Table13[[#This Row],[Total Number of Purchases]])</f>
        <v>4.75</v>
      </c>
      <c r="AM1931">
        <f>SUM(Table13[[#This Row],[NumDealsPurchases]:[NumStorePurchases]])</f>
        <v>4</v>
      </c>
      <c r="AN1931" s="14">
        <f>Snapshot_Date-Table13[[#This Row],[Dt_Customer]]</f>
        <v>188</v>
      </c>
      <c r="AP1931" s="13">
        <f>Table13[[#This Row],[NumDealsPurchases]]/Table13[[#This Row],[Total Number of Purchases]]*100</f>
        <v>25</v>
      </c>
      <c r="AQ1931">
        <f>6-ROUNDUP(_xlfn.PERCENTRANK.INC(Table13[Recency],Table13[[#This Row],[Recency]])*5, 0)</f>
        <v>4</v>
      </c>
      <c r="AR1931">
        <f>ROUNDUP(_xlfn.PERCENTRANK.INC(Table13[Total Number of Purchases],Table13[[#This Row],[Total Number of Purchases]])*5,0)</f>
        <v>1</v>
      </c>
      <c r="AS1931">
        <f>ROUNDUP(_xlfn.PERCENTRANK.INC(Table13[Total Spend],Table13[[#This Row],[Total Spend]])*5,0)</f>
        <v>1</v>
      </c>
      <c r="AT1931" t="str">
        <f>Table13[[#This Row],[Recency Score]]&amp;Table13[[#This Row],[Frequency Score]]&amp;Table13[[#This Row],[Monetary Score]]</f>
        <v>411</v>
      </c>
      <c r="AU1931" t="str">
        <f t="shared" si="30"/>
        <v>Potential Loyalists</v>
      </c>
      <c r="AW1931" s="13">
        <f>DATEDIF(Table13[[#This Row],[Dt_Customer]], Snapshot_Date, "d")</f>
        <v>188</v>
      </c>
      <c r="AX1931" s="13">
        <f>Table13[[#This Row],[CL if today]]/365</f>
        <v>0.51506849315068493</v>
      </c>
      <c r="AY1931">
        <f>Table13[[#This Row],[Total Number of Purchases]]/Table13[[#This Row],[Corrected CL]]</f>
        <v>7.7659574468085104</v>
      </c>
      <c r="AZ1931">
        <f>Table13[[#This Row],[Average Order Value (AOV)]]*Table13[[#This Row],[Freq per Year]]</f>
        <v>36.888297872340424</v>
      </c>
      <c r="BA1931">
        <f>Table13[[#This Row],[Total Spend]]/Table13[[#This Row],[Corrected CL]]</f>
        <v>36.888297872340424</v>
      </c>
      <c r="BB1931">
        <v>118.43085106382979</v>
      </c>
      <c r="BC1931" s="1">
        <f>Table13[[#This Row],[Dt_Customer]]+Table13[[#This Row],[Recency]]</f>
        <v>41761</v>
      </c>
      <c r="BD1931" s="16" t="str">
        <f>IF(COUNTIF(A:A, A1931) &gt; 1, "Duplicate", "Unique")</f>
        <v>Unique</v>
      </c>
    </row>
    <row r="1932" spans="1:56" x14ac:dyDescent="0.3">
      <c r="A1932">
        <v>7106</v>
      </c>
      <c r="B1932">
        <v>1943</v>
      </c>
      <c r="C1932" t="s">
        <v>37</v>
      </c>
      <c r="D1932" t="s">
        <v>33</v>
      </c>
      <c r="E1932">
        <v>75865</v>
      </c>
      <c r="F1932">
        <v>0</v>
      </c>
      <c r="G1932">
        <v>0</v>
      </c>
      <c r="H1932" s="1">
        <v>41729</v>
      </c>
      <c r="I1932">
        <v>73</v>
      </c>
      <c r="J1932">
        <v>483</v>
      </c>
      <c r="K1932">
        <v>0</v>
      </c>
      <c r="L1932">
        <v>591</v>
      </c>
      <c r="M1932">
        <v>156</v>
      </c>
      <c r="N1932">
        <v>0</v>
      </c>
      <c r="O1932">
        <v>12</v>
      </c>
      <c r="P1932">
        <f>IF(Table13[[#This Row],[MntWines]] = 0,"",Table13[[#This Row],[MntWines]])</f>
        <v>483</v>
      </c>
      <c r="Q1932" t="str">
        <f>IF(Table13[[#This Row],[MntFruits]] = 0, "",Table13[[#This Row],[MntFruits]])</f>
        <v/>
      </c>
      <c r="R1932">
        <f>IF(Table13[[#This Row],[MntMeatProducts]] = 0, "",Table13[[#This Row],[MntMeatProducts]])</f>
        <v>591</v>
      </c>
      <c r="S1932">
        <f>IF(Table13[[#This Row],[MntFishProducts]] = 0, "",Table13[[#This Row],[MntFishProducts]])</f>
        <v>156</v>
      </c>
      <c r="T1932" t="str">
        <f>IF(Table13[[#This Row],[MntSweetProducts]] = 0, "",Table13[[#This Row],[MntSweetProducts]])</f>
        <v/>
      </c>
      <c r="U1932">
        <f>IF(Table13[[#This Row],[MntGoldProds]] = 0, "",Table13[[#This Row],[MntGoldProds]])</f>
        <v>12</v>
      </c>
      <c r="V1932">
        <v>1</v>
      </c>
      <c r="W1932">
        <v>3</v>
      </c>
      <c r="X1932">
        <v>5</v>
      </c>
      <c r="Y1932">
        <v>10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 t="s">
        <v>30</v>
      </c>
      <c r="AI1932" s="13">
        <f>SUM(Table13[[#This Row],[MntWines]:[MntGoldProds]])</f>
        <v>1242</v>
      </c>
      <c r="AJ1932" s="13">
        <f>AVERAGE(Table13[[#This Row],[MntWines]:[MntGoldProds]])</f>
        <v>207</v>
      </c>
      <c r="AK1932">
        <f>IF(Table13[[#This Row],[Total Number of Purchases]]=0,0,Table13[[#This Row],[Total Spend]]/Table13[[#This Row],[Total Number of Purchases]])</f>
        <v>65.368421052631575</v>
      </c>
      <c r="AM1932">
        <f>SUM(Table13[[#This Row],[NumDealsPurchases]:[NumStorePurchases]])</f>
        <v>19</v>
      </c>
      <c r="AN1932" s="14">
        <f>Snapshot_Date-Table13[[#This Row],[Dt_Customer]]</f>
        <v>187</v>
      </c>
      <c r="AP1932" s="13">
        <f>Table13[[#This Row],[NumDealsPurchases]]/Table13[[#This Row],[Total Number of Purchases]]*100</f>
        <v>5.2631578947368416</v>
      </c>
      <c r="AQ1932">
        <f>6-ROUNDUP(_xlfn.PERCENTRANK.INC(Table13[Recency],Table13[[#This Row],[Recency]])*5, 0)</f>
        <v>2</v>
      </c>
      <c r="AR1932">
        <f>ROUNDUP(_xlfn.PERCENTRANK.INC(Table13[Total Number of Purchases],Table13[[#This Row],[Total Number of Purchases]])*5,0)</f>
        <v>4</v>
      </c>
      <c r="AS1932">
        <f>ROUNDUP(_xlfn.PERCENTRANK.INC(Table13[Total Spend],Table13[[#This Row],[Total Spend]])*5,0)</f>
        <v>5</v>
      </c>
      <c r="AT1932" t="str">
        <f>Table13[[#This Row],[Recency Score]]&amp;Table13[[#This Row],[Frequency Score]]&amp;Table13[[#This Row],[Monetary Score]]</f>
        <v>245</v>
      </c>
      <c r="AU1932" t="str">
        <f t="shared" si="30"/>
        <v>Big Spenders</v>
      </c>
      <c r="AW1932" s="13">
        <f>DATEDIF(Table13[[#This Row],[Dt_Customer]], Snapshot_Date, "d")</f>
        <v>187</v>
      </c>
      <c r="AX1932" s="13">
        <f>Table13[[#This Row],[CL if today]]/365</f>
        <v>0.51232876712328768</v>
      </c>
      <c r="AY1932">
        <f>Table13[[#This Row],[Total Number of Purchases]]/Table13[[#This Row],[Corrected CL]]</f>
        <v>37.085561497326204</v>
      </c>
      <c r="AZ1932">
        <f>Table13[[#This Row],[Average Order Value (AOV)]]*Table13[[#This Row],[Freq per Year]]</f>
        <v>2424.2245989304811</v>
      </c>
      <c r="BA1932">
        <f>Table13[[#This Row],[Total Spend]]/Table13[[#This Row],[Corrected CL]]</f>
        <v>2424.2245989304811</v>
      </c>
      <c r="BB1932">
        <v>105.40106951871658</v>
      </c>
      <c r="BC1932" s="1">
        <f>Table13[[#This Row],[Dt_Customer]]+Table13[[#This Row],[Recency]]</f>
        <v>41802</v>
      </c>
      <c r="BD1932" s="16" t="str">
        <f>IF(COUNTIF(A:A, A1932) &gt; 1, "Duplicate", "Unique")</f>
        <v>Unique</v>
      </c>
    </row>
    <row r="1933" spans="1:56" x14ac:dyDescent="0.3">
      <c r="A1933">
        <v>5558</v>
      </c>
      <c r="B1933">
        <v>1954</v>
      </c>
      <c r="C1933" t="s">
        <v>37</v>
      </c>
      <c r="D1933" t="s">
        <v>31</v>
      </c>
      <c r="E1933">
        <v>90933</v>
      </c>
      <c r="F1933">
        <v>0</v>
      </c>
      <c r="G1933">
        <v>0</v>
      </c>
      <c r="H1933" s="1">
        <v>41729</v>
      </c>
      <c r="I1933">
        <v>90</v>
      </c>
      <c r="J1933">
        <v>1020</v>
      </c>
      <c r="K1933">
        <v>31</v>
      </c>
      <c r="L1933">
        <v>430</v>
      </c>
      <c r="M1933">
        <v>62</v>
      </c>
      <c r="N1933">
        <v>63</v>
      </c>
      <c r="O1933">
        <v>79</v>
      </c>
      <c r="P1933">
        <f>IF(Table13[[#This Row],[MntWines]] = 0,"",Table13[[#This Row],[MntWines]])</f>
        <v>1020</v>
      </c>
      <c r="Q1933">
        <f>IF(Table13[[#This Row],[MntFruits]] = 0, "",Table13[[#This Row],[MntFruits]])</f>
        <v>31</v>
      </c>
      <c r="R1933">
        <f>IF(Table13[[#This Row],[MntMeatProducts]] = 0, "",Table13[[#This Row],[MntMeatProducts]])</f>
        <v>430</v>
      </c>
      <c r="S1933">
        <f>IF(Table13[[#This Row],[MntFishProducts]] = 0, "",Table13[[#This Row],[MntFishProducts]])</f>
        <v>62</v>
      </c>
      <c r="T1933">
        <f>IF(Table13[[#This Row],[MntSweetProducts]] = 0, "",Table13[[#This Row],[MntSweetProducts]])</f>
        <v>63</v>
      </c>
      <c r="U1933">
        <f>IF(Table13[[#This Row],[MntGoldProds]] = 0, "",Table13[[#This Row],[MntGoldProds]])</f>
        <v>79</v>
      </c>
      <c r="V1933">
        <v>1</v>
      </c>
      <c r="W1933">
        <v>4</v>
      </c>
      <c r="X1933">
        <v>6</v>
      </c>
      <c r="Y1933">
        <v>4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 t="s">
        <v>30</v>
      </c>
      <c r="AI1933" s="13">
        <f>SUM(Table13[[#This Row],[MntWines]:[MntGoldProds]])</f>
        <v>1685</v>
      </c>
      <c r="AJ1933" s="13">
        <f>AVERAGE(Table13[[#This Row],[MntWines]:[MntGoldProds]])</f>
        <v>280.83333333333331</v>
      </c>
      <c r="AK1933">
        <f>IF(Table13[[#This Row],[Total Number of Purchases]]=0,0,Table13[[#This Row],[Total Spend]]/Table13[[#This Row],[Total Number of Purchases]])</f>
        <v>112.33333333333333</v>
      </c>
      <c r="AM1933">
        <f>SUM(Table13[[#This Row],[NumDealsPurchases]:[NumStorePurchases]])</f>
        <v>15</v>
      </c>
      <c r="AN1933" s="14">
        <f>Snapshot_Date-Table13[[#This Row],[Dt_Customer]]</f>
        <v>187</v>
      </c>
      <c r="AP1933" s="13">
        <f>Table13[[#This Row],[NumDealsPurchases]]/Table13[[#This Row],[Total Number of Purchases]]*100</f>
        <v>6.666666666666667</v>
      </c>
      <c r="AQ1933">
        <f>6-ROUNDUP(_xlfn.PERCENTRANK.INC(Table13[Recency],Table13[[#This Row],[Recency]])*5, 0)</f>
        <v>1</v>
      </c>
      <c r="AR1933">
        <f>ROUNDUP(_xlfn.PERCENTRANK.INC(Table13[Total Number of Purchases],Table13[[#This Row],[Total Number of Purchases]])*5,0)</f>
        <v>3</v>
      </c>
      <c r="AS1933">
        <f>ROUNDUP(_xlfn.PERCENTRANK.INC(Table13[Total Spend],Table13[[#This Row],[Total Spend]])*5,0)</f>
        <v>5</v>
      </c>
      <c r="AT1933" t="str">
        <f>Table13[[#This Row],[Recency Score]]&amp;Table13[[#This Row],[Frequency Score]]&amp;Table13[[#This Row],[Monetary Score]]</f>
        <v>135</v>
      </c>
      <c r="AU1933" t="str">
        <f t="shared" si="30"/>
        <v>Big Spenders</v>
      </c>
      <c r="AW1933" s="13">
        <f>DATEDIF(Table13[[#This Row],[Dt_Customer]], Snapshot_Date, "d")</f>
        <v>187</v>
      </c>
      <c r="AX1933" s="13">
        <f>Table13[[#This Row],[CL if today]]/365</f>
        <v>0.51232876712328768</v>
      </c>
      <c r="AY1933">
        <f>Table13[[#This Row],[Total Number of Purchases]]/Table13[[#This Row],[Corrected CL]]</f>
        <v>29.27807486631016</v>
      </c>
      <c r="AZ1933">
        <f>Table13[[#This Row],[Average Order Value (AOV)]]*Table13[[#This Row],[Freq per Year]]</f>
        <v>3288.9037433155077</v>
      </c>
      <c r="BA1933">
        <f>Table13[[#This Row],[Total Spend]]/Table13[[#This Row],[Corrected CL]]</f>
        <v>3288.9037433155081</v>
      </c>
      <c r="BB1933">
        <v>40.771276595744681</v>
      </c>
      <c r="BC1933" s="1">
        <f>Table13[[#This Row],[Dt_Customer]]+Table13[[#This Row],[Recency]]</f>
        <v>41819</v>
      </c>
      <c r="BD1933" s="16" t="str">
        <f>IF(COUNTIF(A:A, A1933) &gt; 1, "Duplicate", "Unique")</f>
        <v>Unique</v>
      </c>
    </row>
    <row r="1934" spans="1:56" x14ac:dyDescent="0.3">
      <c r="A1934">
        <v>6343</v>
      </c>
      <c r="B1934">
        <v>1959</v>
      </c>
      <c r="C1934" t="s">
        <v>28</v>
      </c>
      <c r="D1934" t="s">
        <v>33</v>
      </c>
      <c r="E1934">
        <v>79823</v>
      </c>
      <c r="F1934">
        <v>0</v>
      </c>
      <c r="G1934">
        <v>1</v>
      </c>
      <c r="H1934" s="1">
        <v>41729</v>
      </c>
      <c r="I1934">
        <v>6</v>
      </c>
      <c r="J1934">
        <v>835</v>
      </c>
      <c r="K1934">
        <v>73</v>
      </c>
      <c r="L1934">
        <v>380</v>
      </c>
      <c r="M1934">
        <v>114</v>
      </c>
      <c r="N1934">
        <v>73</v>
      </c>
      <c r="O1934">
        <v>43</v>
      </c>
      <c r="P1934">
        <f>IF(Table13[[#This Row],[MntWines]] = 0,"",Table13[[#This Row],[MntWines]])</f>
        <v>835</v>
      </c>
      <c r="Q1934">
        <f>IF(Table13[[#This Row],[MntFruits]] = 0, "",Table13[[#This Row],[MntFruits]])</f>
        <v>73</v>
      </c>
      <c r="R1934">
        <f>IF(Table13[[#This Row],[MntMeatProducts]] = 0, "",Table13[[#This Row],[MntMeatProducts]])</f>
        <v>380</v>
      </c>
      <c r="S1934">
        <f>IF(Table13[[#This Row],[MntFishProducts]] = 0, "",Table13[[#This Row],[MntFishProducts]])</f>
        <v>114</v>
      </c>
      <c r="T1934">
        <f>IF(Table13[[#This Row],[MntSweetProducts]] = 0, "",Table13[[#This Row],[MntSweetProducts]])</f>
        <v>73</v>
      </c>
      <c r="U1934">
        <f>IF(Table13[[#This Row],[MntGoldProds]] = 0, "",Table13[[#This Row],[MntGoldProds]])</f>
        <v>43</v>
      </c>
      <c r="V1934">
        <v>1</v>
      </c>
      <c r="W1934">
        <v>6</v>
      </c>
      <c r="X1934">
        <v>9</v>
      </c>
      <c r="Y1934">
        <v>7</v>
      </c>
      <c r="Z1934">
        <v>2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 t="s">
        <v>36</v>
      </c>
      <c r="AI1934" s="13">
        <f>SUM(Table13[[#This Row],[MntWines]:[MntGoldProds]])</f>
        <v>1518</v>
      </c>
      <c r="AJ1934" s="13">
        <f>AVERAGE(Table13[[#This Row],[MntWines]:[MntGoldProds]])</f>
        <v>253</v>
      </c>
      <c r="AK1934">
        <f>IF(Table13[[#This Row],[Total Number of Purchases]]=0,0,Table13[[#This Row],[Total Spend]]/Table13[[#This Row],[Total Number of Purchases]])</f>
        <v>66</v>
      </c>
      <c r="AM1934">
        <f>SUM(Table13[[#This Row],[NumDealsPurchases]:[NumStorePurchases]])</f>
        <v>23</v>
      </c>
      <c r="AN1934" s="14">
        <f>Snapshot_Date-Table13[[#This Row],[Dt_Customer]]</f>
        <v>187</v>
      </c>
      <c r="AP1934" s="13">
        <f>Table13[[#This Row],[NumDealsPurchases]]/Table13[[#This Row],[Total Number of Purchases]]*100</f>
        <v>4.3478260869565215</v>
      </c>
      <c r="AQ1934">
        <f>6-ROUNDUP(_xlfn.PERCENTRANK.INC(Table13[Recency],Table13[[#This Row],[Recency]])*5, 0)</f>
        <v>5</v>
      </c>
      <c r="AR1934">
        <f>ROUNDUP(_xlfn.PERCENTRANK.INC(Table13[Total Number of Purchases],Table13[[#This Row],[Total Number of Purchases]])*5,0)</f>
        <v>5</v>
      </c>
      <c r="AS1934">
        <f>ROUNDUP(_xlfn.PERCENTRANK.INC(Table13[Total Spend],Table13[[#This Row],[Total Spend]])*5,0)</f>
        <v>5</v>
      </c>
      <c r="AT1934" t="str">
        <f>Table13[[#This Row],[Recency Score]]&amp;Table13[[#This Row],[Frequency Score]]&amp;Table13[[#This Row],[Monetary Score]]</f>
        <v>555</v>
      </c>
      <c r="AU1934" t="str">
        <f t="shared" si="30"/>
        <v>Champions</v>
      </c>
      <c r="AW1934" s="13">
        <f>DATEDIF(Table13[[#This Row],[Dt_Customer]], Snapshot_Date, "d")</f>
        <v>187</v>
      </c>
      <c r="AX1934" s="13">
        <f>Table13[[#This Row],[CL if today]]/365</f>
        <v>0.51232876712328768</v>
      </c>
      <c r="AY1934">
        <f>Table13[[#This Row],[Total Number of Purchases]]/Table13[[#This Row],[Corrected CL]]</f>
        <v>44.893048128342244</v>
      </c>
      <c r="AZ1934">
        <f>Table13[[#This Row],[Average Order Value (AOV)]]*Table13[[#This Row],[Freq per Year]]</f>
        <v>2962.9411764705883</v>
      </c>
      <c r="BA1934">
        <f>Table13[[#This Row],[Total Spend]]/Table13[[#This Row],[Corrected CL]]</f>
        <v>2962.9411764705883</v>
      </c>
      <c r="BB1934">
        <v>513.34224598930484</v>
      </c>
      <c r="BC1934" s="1">
        <f>Table13[[#This Row],[Dt_Customer]]+Table13[[#This Row],[Recency]]</f>
        <v>41735</v>
      </c>
      <c r="BD1934" s="16" t="str">
        <f>IF(COUNTIF(A:A, A1934) &gt; 1, "Duplicate", "Unique")</f>
        <v>Unique</v>
      </c>
    </row>
    <row r="1935" spans="1:56" x14ac:dyDescent="0.3">
      <c r="A1935">
        <v>4279</v>
      </c>
      <c r="B1935">
        <v>1963</v>
      </c>
      <c r="C1935" t="s">
        <v>38</v>
      </c>
      <c r="D1935" t="s">
        <v>31</v>
      </c>
      <c r="E1935">
        <v>39548</v>
      </c>
      <c r="F1935">
        <v>1</v>
      </c>
      <c r="G1935">
        <v>1</v>
      </c>
      <c r="H1935" s="1">
        <v>41729</v>
      </c>
      <c r="I1935">
        <v>87</v>
      </c>
      <c r="J1935">
        <v>15</v>
      </c>
      <c r="K1935">
        <v>4</v>
      </c>
      <c r="L1935">
        <v>10</v>
      </c>
      <c r="M1935">
        <v>3</v>
      </c>
      <c r="N1935">
        <v>4</v>
      </c>
      <c r="O1935">
        <v>18</v>
      </c>
      <c r="P1935">
        <f>IF(Table13[[#This Row],[MntWines]] = 0,"",Table13[[#This Row],[MntWines]])</f>
        <v>15</v>
      </c>
      <c r="Q1935">
        <f>IF(Table13[[#This Row],[MntFruits]] = 0, "",Table13[[#This Row],[MntFruits]])</f>
        <v>4</v>
      </c>
      <c r="R1935">
        <f>IF(Table13[[#This Row],[MntMeatProducts]] = 0, "",Table13[[#This Row],[MntMeatProducts]])</f>
        <v>10</v>
      </c>
      <c r="S1935">
        <f>IF(Table13[[#This Row],[MntFishProducts]] = 0, "",Table13[[#This Row],[MntFishProducts]])</f>
        <v>3</v>
      </c>
      <c r="T1935">
        <f>IF(Table13[[#This Row],[MntSweetProducts]] = 0, "",Table13[[#This Row],[MntSweetProducts]])</f>
        <v>4</v>
      </c>
      <c r="U1935">
        <f>IF(Table13[[#This Row],[MntGoldProds]] = 0, "",Table13[[#This Row],[MntGoldProds]])</f>
        <v>18</v>
      </c>
      <c r="V1935">
        <v>2</v>
      </c>
      <c r="W1935">
        <v>1</v>
      </c>
      <c r="X1935">
        <v>1</v>
      </c>
      <c r="Y1935">
        <v>3</v>
      </c>
      <c r="Z1935">
        <v>3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30</v>
      </c>
      <c r="AI1935" s="13">
        <f>SUM(Table13[[#This Row],[MntWines]:[MntGoldProds]])</f>
        <v>54</v>
      </c>
      <c r="AJ1935" s="13">
        <f>AVERAGE(Table13[[#This Row],[MntWines]:[MntGoldProds]])</f>
        <v>9</v>
      </c>
      <c r="AK1935">
        <f>IF(Table13[[#This Row],[Total Number of Purchases]]=0,0,Table13[[#This Row],[Total Spend]]/Table13[[#This Row],[Total Number of Purchases]])</f>
        <v>7.7142857142857144</v>
      </c>
      <c r="AM1935">
        <f>SUM(Table13[[#This Row],[NumDealsPurchases]:[NumStorePurchases]])</f>
        <v>7</v>
      </c>
      <c r="AN1935" s="14">
        <f>Snapshot_Date-Table13[[#This Row],[Dt_Customer]]</f>
        <v>187</v>
      </c>
      <c r="AP1935" s="13">
        <f>Table13[[#This Row],[NumDealsPurchases]]/Table13[[#This Row],[Total Number of Purchases]]*100</f>
        <v>28.571428571428569</v>
      </c>
      <c r="AQ1935">
        <f>6-ROUNDUP(_xlfn.PERCENTRANK.INC(Table13[Recency],Table13[[#This Row],[Recency]])*5, 0)</f>
        <v>1</v>
      </c>
      <c r="AR1935">
        <f>ROUNDUP(_xlfn.PERCENTRANK.INC(Table13[Total Number of Purchases],Table13[[#This Row],[Total Number of Purchases]])*5,0)</f>
        <v>1</v>
      </c>
      <c r="AS1935">
        <f>ROUNDUP(_xlfn.PERCENTRANK.INC(Table13[Total Spend],Table13[[#This Row],[Total Spend]])*5,0)</f>
        <v>1</v>
      </c>
      <c r="AT1935" t="str">
        <f>Table13[[#This Row],[Recency Score]]&amp;Table13[[#This Row],[Frequency Score]]&amp;Table13[[#This Row],[Monetary Score]]</f>
        <v>111</v>
      </c>
      <c r="AU1935" t="str">
        <f t="shared" si="30"/>
        <v>Lost</v>
      </c>
      <c r="AW1935" s="13">
        <f>DATEDIF(Table13[[#This Row],[Dt_Customer]], Snapshot_Date, "d")</f>
        <v>187</v>
      </c>
      <c r="AX1935" s="13">
        <f>Table13[[#This Row],[CL if today]]/365</f>
        <v>0.51232876712328768</v>
      </c>
      <c r="AY1935">
        <f>Table13[[#This Row],[Total Number of Purchases]]/Table13[[#This Row],[Corrected CL]]</f>
        <v>13.663101604278074</v>
      </c>
      <c r="AZ1935">
        <f>Table13[[#This Row],[Average Order Value (AOV)]]*Table13[[#This Row],[Freq per Year]]</f>
        <v>105.40106951871657</v>
      </c>
      <c r="BA1935">
        <f>Table13[[#This Row],[Total Spend]]/Table13[[#This Row],[Corrected CL]]</f>
        <v>105.40106951871658</v>
      </c>
      <c r="BB1935">
        <v>139.78723404255319</v>
      </c>
      <c r="BC1935" s="1">
        <f>Table13[[#This Row],[Dt_Customer]]+Table13[[#This Row],[Recency]]</f>
        <v>41816</v>
      </c>
      <c r="BD1935" s="16" t="str">
        <f>IF(COUNTIF(A:A, A1935) &gt; 1, "Duplicate", "Unique")</f>
        <v>Unique</v>
      </c>
    </row>
    <row r="1936" spans="1:56" x14ac:dyDescent="0.3">
      <c r="A1936">
        <v>3182</v>
      </c>
      <c r="B1936">
        <v>1973</v>
      </c>
      <c r="C1936" t="s">
        <v>37</v>
      </c>
      <c r="D1936" t="s">
        <v>31</v>
      </c>
      <c r="E1936">
        <v>46854</v>
      </c>
      <c r="F1936">
        <v>1</v>
      </c>
      <c r="G1936">
        <v>1</v>
      </c>
      <c r="H1936" s="1">
        <v>41729</v>
      </c>
      <c r="I1936">
        <v>81</v>
      </c>
      <c r="J1936">
        <v>96</v>
      </c>
      <c r="K1936">
        <v>1</v>
      </c>
      <c r="L1936">
        <v>79</v>
      </c>
      <c r="M1936">
        <v>7</v>
      </c>
      <c r="N1936">
        <v>1</v>
      </c>
      <c r="O1936">
        <v>79</v>
      </c>
      <c r="P1936">
        <f>IF(Table13[[#This Row],[MntWines]] = 0,"",Table13[[#This Row],[MntWines]])</f>
        <v>96</v>
      </c>
      <c r="Q1936">
        <f>IF(Table13[[#This Row],[MntFruits]] = 0, "",Table13[[#This Row],[MntFruits]])</f>
        <v>1</v>
      </c>
      <c r="R1936">
        <f>IF(Table13[[#This Row],[MntMeatProducts]] = 0, "",Table13[[#This Row],[MntMeatProducts]])</f>
        <v>79</v>
      </c>
      <c r="S1936">
        <f>IF(Table13[[#This Row],[MntFishProducts]] = 0, "",Table13[[#This Row],[MntFishProducts]])</f>
        <v>7</v>
      </c>
      <c r="T1936">
        <f>IF(Table13[[#This Row],[MntSweetProducts]] = 0, "",Table13[[#This Row],[MntSweetProducts]])</f>
        <v>1</v>
      </c>
      <c r="U1936">
        <f>IF(Table13[[#This Row],[MntGoldProds]] = 0, "",Table13[[#This Row],[MntGoldProds]])</f>
        <v>79</v>
      </c>
      <c r="V1936">
        <v>6</v>
      </c>
      <c r="W1936">
        <v>5</v>
      </c>
      <c r="X1936">
        <v>1</v>
      </c>
      <c r="Y1936">
        <v>3</v>
      </c>
      <c r="Z1936">
        <v>8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1</v>
      </c>
      <c r="AG1936">
        <v>0</v>
      </c>
      <c r="AH1936" t="s">
        <v>40</v>
      </c>
      <c r="AI1936" s="13">
        <f>SUM(Table13[[#This Row],[MntWines]:[MntGoldProds]])</f>
        <v>263</v>
      </c>
      <c r="AJ1936" s="13">
        <f>AVERAGE(Table13[[#This Row],[MntWines]:[MntGoldProds]])</f>
        <v>43.833333333333336</v>
      </c>
      <c r="AK1936">
        <f>IF(Table13[[#This Row],[Total Number of Purchases]]=0,0,Table13[[#This Row],[Total Spend]]/Table13[[#This Row],[Total Number of Purchases]])</f>
        <v>17.533333333333335</v>
      </c>
      <c r="AM1936">
        <f>SUM(Table13[[#This Row],[NumDealsPurchases]:[NumStorePurchases]])</f>
        <v>15</v>
      </c>
      <c r="AN1936" s="14">
        <f>Snapshot_Date-Table13[[#This Row],[Dt_Customer]]</f>
        <v>187</v>
      </c>
      <c r="AP1936" s="13">
        <f>Table13[[#This Row],[NumDealsPurchases]]/Table13[[#This Row],[Total Number of Purchases]]*100</f>
        <v>40</v>
      </c>
      <c r="AQ1936">
        <f>6-ROUNDUP(_xlfn.PERCENTRANK.INC(Table13[Recency],Table13[[#This Row],[Recency]])*5, 0)</f>
        <v>1</v>
      </c>
      <c r="AR1936">
        <f>ROUNDUP(_xlfn.PERCENTRANK.INC(Table13[Total Number of Purchases],Table13[[#This Row],[Total Number of Purchases]])*5,0)</f>
        <v>3</v>
      </c>
      <c r="AS1936">
        <f>ROUNDUP(_xlfn.PERCENTRANK.INC(Table13[Total Spend],Table13[[#This Row],[Total Spend]])*5,0)</f>
        <v>3</v>
      </c>
      <c r="AT1936" t="str">
        <f>Table13[[#This Row],[Recency Score]]&amp;Table13[[#This Row],[Frequency Score]]&amp;Table13[[#This Row],[Monetary Score]]</f>
        <v>133</v>
      </c>
      <c r="AU1936" t="str">
        <f t="shared" si="30"/>
        <v>Lost</v>
      </c>
      <c r="AW1936" s="13">
        <f>DATEDIF(Table13[[#This Row],[Dt_Customer]], Snapshot_Date, "d")</f>
        <v>187</v>
      </c>
      <c r="AX1936" s="13">
        <f>Table13[[#This Row],[CL if today]]/365</f>
        <v>0.51232876712328768</v>
      </c>
      <c r="AY1936">
        <f>Table13[[#This Row],[Total Number of Purchases]]/Table13[[#This Row],[Corrected CL]]</f>
        <v>29.27807486631016</v>
      </c>
      <c r="AZ1936">
        <f>Table13[[#This Row],[Average Order Value (AOV)]]*Table13[[#This Row],[Freq per Year]]</f>
        <v>513.34224598930484</v>
      </c>
      <c r="BA1936">
        <f>Table13[[#This Row],[Total Spend]]/Table13[[#This Row],[Corrected CL]]</f>
        <v>513.34224598930484</v>
      </c>
      <c r="BB1936">
        <v>3288.9037433155081</v>
      </c>
      <c r="BC1936" s="1">
        <f>Table13[[#This Row],[Dt_Customer]]+Table13[[#This Row],[Recency]]</f>
        <v>41810</v>
      </c>
      <c r="BD1936" s="16" t="str">
        <f>IF(COUNTIF(A:A, A1936) &gt; 1, "Duplicate", "Unique")</f>
        <v>Unique</v>
      </c>
    </row>
    <row r="1937" spans="1:56" x14ac:dyDescent="0.3">
      <c r="A1937">
        <v>8159</v>
      </c>
      <c r="B1937">
        <v>1968</v>
      </c>
      <c r="C1937" t="s">
        <v>28</v>
      </c>
      <c r="D1937" t="s">
        <v>33</v>
      </c>
      <c r="E1937">
        <v>51287</v>
      </c>
      <c r="F1937">
        <v>1</v>
      </c>
      <c r="G1937">
        <v>1</v>
      </c>
      <c r="H1937" s="1">
        <v>41730</v>
      </c>
      <c r="I1937">
        <v>10</v>
      </c>
      <c r="J1937">
        <v>117</v>
      </c>
      <c r="K1937">
        <v>0</v>
      </c>
      <c r="L1937">
        <v>22</v>
      </c>
      <c r="M1937">
        <v>13</v>
      </c>
      <c r="N1937">
        <v>0</v>
      </c>
      <c r="O1937">
        <v>30</v>
      </c>
      <c r="P1937">
        <f>IF(Table13[[#This Row],[MntWines]] = 0,"",Table13[[#This Row],[MntWines]])</f>
        <v>117</v>
      </c>
      <c r="Q1937" t="str">
        <f>IF(Table13[[#This Row],[MntFruits]] = 0, "",Table13[[#This Row],[MntFruits]])</f>
        <v/>
      </c>
      <c r="R1937">
        <f>IF(Table13[[#This Row],[MntMeatProducts]] = 0, "",Table13[[#This Row],[MntMeatProducts]])</f>
        <v>22</v>
      </c>
      <c r="S1937">
        <f>IF(Table13[[#This Row],[MntFishProducts]] = 0, "",Table13[[#This Row],[MntFishProducts]])</f>
        <v>13</v>
      </c>
      <c r="T1937" t="str">
        <f>IF(Table13[[#This Row],[MntSweetProducts]] = 0, "",Table13[[#This Row],[MntSweetProducts]])</f>
        <v/>
      </c>
      <c r="U1937">
        <f>IF(Table13[[#This Row],[MntGoldProds]] = 0, "",Table13[[#This Row],[MntGoldProds]])</f>
        <v>30</v>
      </c>
      <c r="V1937">
        <v>3</v>
      </c>
      <c r="W1937">
        <v>4</v>
      </c>
      <c r="X1937">
        <v>1</v>
      </c>
      <c r="Y1937">
        <v>3</v>
      </c>
      <c r="Z1937">
        <v>7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30</v>
      </c>
      <c r="AI1937" s="13">
        <f>SUM(Table13[[#This Row],[MntWines]:[MntGoldProds]])</f>
        <v>182</v>
      </c>
      <c r="AJ1937" s="13">
        <f>AVERAGE(Table13[[#This Row],[MntWines]:[MntGoldProds]])</f>
        <v>30.333333333333332</v>
      </c>
      <c r="AK1937">
        <f>IF(Table13[[#This Row],[Total Number of Purchases]]=0,0,Table13[[#This Row],[Total Spend]]/Table13[[#This Row],[Total Number of Purchases]])</f>
        <v>16.545454545454547</v>
      </c>
      <c r="AM1937">
        <f>SUM(Table13[[#This Row],[NumDealsPurchases]:[NumStorePurchases]])</f>
        <v>11</v>
      </c>
      <c r="AN1937" s="14">
        <f>Snapshot_Date-Table13[[#This Row],[Dt_Customer]]</f>
        <v>186</v>
      </c>
      <c r="AP1937" s="13">
        <f>Table13[[#This Row],[NumDealsPurchases]]/Table13[[#This Row],[Total Number of Purchases]]*100</f>
        <v>27.27272727272727</v>
      </c>
      <c r="AQ1937">
        <f>6-ROUNDUP(_xlfn.PERCENTRANK.INC(Table13[Recency],Table13[[#This Row],[Recency]])*5, 0)</f>
        <v>5</v>
      </c>
      <c r="AR1937">
        <f>ROUNDUP(_xlfn.PERCENTRANK.INC(Table13[Total Number of Purchases],Table13[[#This Row],[Total Number of Purchases]])*5,0)</f>
        <v>2</v>
      </c>
      <c r="AS1937">
        <f>ROUNDUP(_xlfn.PERCENTRANK.INC(Table13[Total Spend],Table13[[#This Row],[Total Spend]])*5,0)</f>
        <v>2</v>
      </c>
      <c r="AT1937" t="str">
        <f>Table13[[#This Row],[Recency Score]]&amp;Table13[[#This Row],[Frequency Score]]&amp;Table13[[#This Row],[Monetary Score]]</f>
        <v>522</v>
      </c>
      <c r="AU1937" t="str">
        <f t="shared" si="30"/>
        <v>Others</v>
      </c>
      <c r="AW1937" s="13">
        <f>DATEDIF(Table13[[#This Row],[Dt_Customer]], Snapshot_Date, "d")</f>
        <v>186</v>
      </c>
      <c r="AX1937" s="13">
        <f>Table13[[#This Row],[CL if today]]/365</f>
        <v>0.50958904109589043</v>
      </c>
      <c r="AY1937">
        <f>Table13[[#This Row],[Total Number of Purchases]]/Table13[[#This Row],[Corrected CL]]</f>
        <v>21.586021505376344</v>
      </c>
      <c r="AZ1937">
        <f>Table13[[#This Row],[Average Order Value (AOV)]]*Table13[[#This Row],[Freq per Year]]</f>
        <v>357.15053763440864</v>
      </c>
      <c r="BA1937">
        <f>Table13[[#This Row],[Total Spend]]/Table13[[#This Row],[Corrected CL]]</f>
        <v>357.15053763440858</v>
      </c>
      <c r="BB1937">
        <v>945.86021505376345</v>
      </c>
      <c r="BC1937" s="1">
        <f>Table13[[#This Row],[Dt_Customer]]+Table13[[#This Row],[Recency]]</f>
        <v>41740</v>
      </c>
      <c r="BD1937" s="16" t="str">
        <f>IF(COUNTIF(A:A, A1937) &gt; 1, "Duplicate", "Unique")</f>
        <v>Unique</v>
      </c>
    </row>
    <row r="1938" spans="1:56" x14ac:dyDescent="0.3">
      <c r="A1938">
        <v>7007</v>
      </c>
      <c r="B1938">
        <v>1968</v>
      </c>
      <c r="C1938" t="s">
        <v>41</v>
      </c>
      <c r="D1938" t="s">
        <v>33</v>
      </c>
      <c r="E1938">
        <v>29543</v>
      </c>
      <c r="F1938">
        <v>2</v>
      </c>
      <c r="G1938">
        <v>0</v>
      </c>
      <c r="H1938" s="1">
        <v>41730</v>
      </c>
      <c r="I1938">
        <v>47</v>
      </c>
      <c r="J1938">
        <v>17</v>
      </c>
      <c r="K1938">
        <v>3</v>
      </c>
      <c r="L1938">
        <v>18</v>
      </c>
      <c r="M1938">
        <v>3</v>
      </c>
      <c r="N1938">
        <v>4</v>
      </c>
      <c r="O1938">
        <v>18</v>
      </c>
      <c r="P1938">
        <f>IF(Table13[[#This Row],[MntWines]] = 0,"",Table13[[#This Row],[MntWines]])</f>
        <v>17</v>
      </c>
      <c r="Q1938">
        <f>IF(Table13[[#This Row],[MntFruits]] = 0, "",Table13[[#This Row],[MntFruits]])</f>
        <v>3</v>
      </c>
      <c r="R1938">
        <f>IF(Table13[[#This Row],[MntMeatProducts]] = 0, "",Table13[[#This Row],[MntMeatProducts]])</f>
        <v>18</v>
      </c>
      <c r="S1938">
        <f>IF(Table13[[#This Row],[MntFishProducts]] = 0, "",Table13[[#This Row],[MntFishProducts]])</f>
        <v>3</v>
      </c>
      <c r="T1938">
        <f>IF(Table13[[#This Row],[MntSweetProducts]] = 0, "",Table13[[#This Row],[MntSweetProducts]])</f>
        <v>4</v>
      </c>
      <c r="U1938">
        <f>IF(Table13[[#This Row],[MntGoldProds]] = 0, "",Table13[[#This Row],[MntGoldProds]])</f>
        <v>18</v>
      </c>
      <c r="V1938">
        <v>2</v>
      </c>
      <c r="W1938">
        <v>3</v>
      </c>
      <c r="X1938">
        <v>1</v>
      </c>
      <c r="Y1938">
        <v>2</v>
      </c>
      <c r="Z1938">
        <v>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30</v>
      </c>
      <c r="AI1938" s="13">
        <f>SUM(Table13[[#This Row],[MntWines]:[MntGoldProds]])</f>
        <v>63</v>
      </c>
      <c r="AJ1938" s="13">
        <f>AVERAGE(Table13[[#This Row],[MntWines]:[MntGoldProds]])</f>
        <v>10.5</v>
      </c>
      <c r="AK1938">
        <f>IF(Table13[[#This Row],[Total Number of Purchases]]=0,0,Table13[[#This Row],[Total Spend]]/Table13[[#This Row],[Total Number of Purchases]])</f>
        <v>7.875</v>
      </c>
      <c r="AM1938">
        <f>SUM(Table13[[#This Row],[NumDealsPurchases]:[NumStorePurchases]])</f>
        <v>8</v>
      </c>
      <c r="AN1938" s="14">
        <f>Snapshot_Date-Table13[[#This Row],[Dt_Customer]]</f>
        <v>186</v>
      </c>
      <c r="AP1938" s="13">
        <f>Table13[[#This Row],[NumDealsPurchases]]/Table13[[#This Row],[Total Number of Purchases]]*100</f>
        <v>25</v>
      </c>
      <c r="AQ1938">
        <f>6-ROUNDUP(_xlfn.PERCENTRANK.INC(Table13[Recency],Table13[[#This Row],[Recency]])*5, 0)</f>
        <v>3</v>
      </c>
      <c r="AR1938">
        <f>ROUNDUP(_xlfn.PERCENTRANK.INC(Table13[Total Number of Purchases],Table13[[#This Row],[Total Number of Purchases]])*5,0)</f>
        <v>2</v>
      </c>
      <c r="AS1938">
        <f>ROUNDUP(_xlfn.PERCENTRANK.INC(Table13[Total Spend],Table13[[#This Row],[Total Spend]])*5,0)</f>
        <v>2</v>
      </c>
      <c r="AT1938" t="str">
        <f>Table13[[#This Row],[Recency Score]]&amp;Table13[[#This Row],[Frequency Score]]&amp;Table13[[#This Row],[Monetary Score]]</f>
        <v>322</v>
      </c>
      <c r="AU1938" t="str">
        <f t="shared" si="30"/>
        <v>Needs Attention</v>
      </c>
      <c r="AW1938" s="13">
        <f>DATEDIF(Table13[[#This Row],[Dt_Customer]], Snapshot_Date, "d")</f>
        <v>186</v>
      </c>
      <c r="AX1938" s="13">
        <f>Table13[[#This Row],[CL if today]]/365</f>
        <v>0.50958904109589043</v>
      </c>
      <c r="AY1938">
        <f>Table13[[#This Row],[Total Number of Purchases]]/Table13[[#This Row],[Corrected CL]]</f>
        <v>15.698924731182796</v>
      </c>
      <c r="AZ1938">
        <f>Table13[[#This Row],[Average Order Value (AOV)]]*Table13[[#This Row],[Freq per Year]]</f>
        <v>123.62903225806451</v>
      </c>
      <c r="BA1938">
        <f>Table13[[#This Row],[Total Spend]]/Table13[[#This Row],[Corrected CL]]</f>
        <v>123.62903225806451</v>
      </c>
      <c r="BB1938">
        <v>2962.9411764705883</v>
      </c>
      <c r="BC1938" s="1">
        <f>Table13[[#This Row],[Dt_Customer]]+Table13[[#This Row],[Recency]]</f>
        <v>41777</v>
      </c>
      <c r="BD1938" s="16" t="str">
        <f>IF(COUNTIF(A:A, A1938) &gt; 1, "Duplicate", "Unique")</f>
        <v>Unique</v>
      </c>
    </row>
    <row r="1939" spans="1:56" x14ac:dyDescent="0.3">
      <c r="A1939">
        <v>1584</v>
      </c>
      <c r="B1939">
        <v>1977</v>
      </c>
      <c r="C1939" t="s">
        <v>28</v>
      </c>
      <c r="D1939" t="s">
        <v>33</v>
      </c>
      <c r="E1939">
        <v>41443</v>
      </c>
      <c r="F1939">
        <v>1</v>
      </c>
      <c r="G1939">
        <v>0</v>
      </c>
      <c r="H1939" s="1">
        <v>41730</v>
      </c>
      <c r="I1939">
        <v>79</v>
      </c>
      <c r="J1939">
        <v>171</v>
      </c>
      <c r="K1939">
        <v>7</v>
      </c>
      <c r="L1939">
        <v>171</v>
      </c>
      <c r="M1939">
        <v>25</v>
      </c>
      <c r="N1939">
        <v>19</v>
      </c>
      <c r="O1939">
        <v>89</v>
      </c>
      <c r="P1939">
        <f>IF(Table13[[#This Row],[MntWines]] = 0,"",Table13[[#This Row],[MntWines]])</f>
        <v>171</v>
      </c>
      <c r="Q1939">
        <f>IF(Table13[[#This Row],[MntFruits]] = 0, "",Table13[[#This Row],[MntFruits]])</f>
        <v>7</v>
      </c>
      <c r="R1939">
        <f>IF(Table13[[#This Row],[MntMeatProducts]] = 0, "",Table13[[#This Row],[MntMeatProducts]])</f>
        <v>171</v>
      </c>
      <c r="S1939">
        <f>IF(Table13[[#This Row],[MntFishProducts]] = 0, "",Table13[[#This Row],[MntFishProducts]])</f>
        <v>25</v>
      </c>
      <c r="T1939">
        <f>IF(Table13[[#This Row],[MntSweetProducts]] = 0, "",Table13[[#This Row],[MntSweetProducts]])</f>
        <v>19</v>
      </c>
      <c r="U1939">
        <f>IF(Table13[[#This Row],[MntGoldProds]] = 0, "",Table13[[#This Row],[MntGoldProds]])</f>
        <v>89</v>
      </c>
      <c r="V1939">
        <v>6</v>
      </c>
      <c r="W1939">
        <v>8</v>
      </c>
      <c r="X1939">
        <v>1</v>
      </c>
      <c r="Y1939">
        <v>5</v>
      </c>
      <c r="Z1939">
        <v>8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 t="s">
        <v>43</v>
      </c>
      <c r="AI1939" s="13">
        <f>SUM(Table13[[#This Row],[MntWines]:[MntGoldProds]])</f>
        <v>482</v>
      </c>
      <c r="AJ1939" s="13">
        <f>AVERAGE(Table13[[#This Row],[MntWines]:[MntGoldProds]])</f>
        <v>80.333333333333329</v>
      </c>
      <c r="AK1939">
        <f>IF(Table13[[#This Row],[Total Number of Purchases]]=0,0,Table13[[#This Row],[Total Spend]]/Table13[[#This Row],[Total Number of Purchases]])</f>
        <v>24.1</v>
      </c>
      <c r="AM1939">
        <f>SUM(Table13[[#This Row],[NumDealsPurchases]:[NumStorePurchases]])</f>
        <v>20</v>
      </c>
      <c r="AN1939" s="14">
        <f>Snapshot_Date-Table13[[#This Row],[Dt_Customer]]</f>
        <v>186</v>
      </c>
      <c r="AP1939" s="13">
        <f>Table13[[#This Row],[NumDealsPurchases]]/Table13[[#This Row],[Total Number of Purchases]]*100</f>
        <v>30</v>
      </c>
      <c r="AQ1939">
        <f>6-ROUNDUP(_xlfn.PERCENTRANK.INC(Table13[Recency],Table13[[#This Row],[Recency]])*5, 0)</f>
        <v>2</v>
      </c>
      <c r="AR1939">
        <f>ROUNDUP(_xlfn.PERCENTRANK.INC(Table13[Total Number of Purchases],Table13[[#This Row],[Total Number of Purchases]])*5,0)</f>
        <v>4</v>
      </c>
      <c r="AS1939">
        <f>ROUNDUP(_xlfn.PERCENTRANK.INC(Table13[Total Spend],Table13[[#This Row],[Total Spend]])*5,0)</f>
        <v>3</v>
      </c>
      <c r="AT1939" t="str">
        <f>Table13[[#This Row],[Recency Score]]&amp;Table13[[#This Row],[Frequency Score]]&amp;Table13[[#This Row],[Monetary Score]]</f>
        <v>243</v>
      </c>
      <c r="AU1939" t="str">
        <f t="shared" si="30"/>
        <v>About to Sleep</v>
      </c>
      <c r="AW1939" s="13">
        <f>DATEDIF(Table13[[#This Row],[Dt_Customer]], Snapshot_Date, "d")</f>
        <v>186</v>
      </c>
      <c r="AX1939" s="13">
        <f>Table13[[#This Row],[CL if today]]/365</f>
        <v>0.50958904109589043</v>
      </c>
      <c r="AY1939">
        <f>Table13[[#This Row],[Total Number of Purchases]]/Table13[[#This Row],[Corrected CL]]</f>
        <v>39.247311827956985</v>
      </c>
      <c r="AZ1939">
        <f>Table13[[#This Row],[Average Order Value (AOV)]]*Table13[[#This Row],[Freq per Year]]</f>
        <v>945.86021505376334</v>
      </c>
      <c r="BA1939">
        <f>Table13[[#This Row],[Total Spend]]/Table13[[#This Row],[Corrected CL]]</f>
        <v>945.86021505376345</v>
      </c>
      <c r="BB1939">
        <v>2424.2245989304811</v>
      </c>
      <c r="BC1939" s="1">
        <f>Table13[[#This Row],[Dt_Customer]]+Table13[[#This Row],[Recency]]</f>
        <v>41809</v>
      </c>
      <c r="BD1939" s="16" t="str">
        <f>IF(COUNTIF(A:A, A1939) &gt; 1, "Duplicate", "Unique")</f>
        <v>Unique</v>
      </c>
    </row>
    <row r="1940" spans="1:56" x14ac:dyDescent="0.3">
      <c r="A1940">
        <v>4686</v>
      </c>
      <c r="B1940">
        <v>1962</v>
      </c>
      <c r="C1940" t="s">
        <v>37</v>
      </c>
      <c r="D1940" t="s">
        <v>42</v>
      </c>
      <c r="E1940">
        <v>82571</v>
      </c>
      <c r="F1940">
        <v>0</v>
      </c>
      <c r="G1940">
        <v>0</v>
      </c>
      <c r="H1940" s="1">
        <v>41731</v>
      </c>
      <c r="I1940">
        <v>28</v>
      </c>
      <c r="J1940">
        <v>861</v>
      </c>
      <c r="K1940">
        <v>31</v>
      </c>
      <c r="L1940">
        <v>558</v>
      </c>
      <c r="M1940">
        <v>62</v>
      </c>
      <c r="N1940">
        <v>95</v>
      </c>
      <c r="O1940">
        <v>79</v>
      </c>
      <c r="P1940">
        <f>IF(Table13[[#This Row],[MntWines]] = 0,"",Table13[[#This Row],[MntWines]])</f>
        <v>861</v>
      </c>
      <c r="Q1940">
        <f>IF(Table13[[#This Row],[MntFruits]] = 0, "",Table13[[#This Row],[MntFruits]])</f>
        <v>31</v>
      </c>
      <c r="R1940">
        <f>IF(Table13[[#This Row],[MntMeatProducts]] = 0, "",Table13[[#This Row],[MntMeatProducts]])</f>
        <v>558</v>
      </c>
      <c r="S1940">
        <f>IF(Table13[[#This Row],[MntFishProducts]] = 0, "",Table13[[#This Row],[MntFishProducts]])</f>
        <v>62</v>
      </c>
      <c r="T1940">
        <f>IF(Table13[[#This Row],[MntSweetProducts]] = 0, "",Table13[[#This Row],[MntSweetProducts]])</f>
        <v>95</v>
      </c>
      <c r="U1940">
        <f>IF(Table13[[#This Row],[MntGoldProds]] = 0, "",Table13[[#This Row],[MntGoldProds]])</f>
        <v>79</v>
      </c>
      <c r="V1940">
        <v>0</v>
      </c>
      <c r="W1940">
        <v>6</v>
      </c>
      <c r="X1940">
        <v>5</v>
      </c>
      <c r="Y1940">
        <v>13</v>
      </c>
      <c r="Z1940">
        <v>2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 t="s">
        <v>30</v>
      </c>
      <c r="AI1940" s="13">
        <f>SUM(Table13[[#This Row],[MntWines]:[MntGoldProds]])</f>
        <v>1686</v>
      </c>
      <c r="AJ1940" s="13">
        <f>AVERAGE(Table13[[#This Row],[MntWines]:[MntGoldProds]])</f>
        <v>281</v>
      </c>
      <c r="AK1940">
        <f>IF(Table13[[#This Row],[Total Number of Purchases]]=0,0,Table13[[#This Row],[Total Spend]]/Table13[[#This Row],[Total Number of Purchases]])</f>
        <v>70.25</v>
      </c>
      <c r="AM1940">
        <f>SUM(Table13[[#This Row],[NumDealsPurchases]:[NumStorePurchases]])</f>
        <v>24</v>
      </c>
      <c r="AN1940" s="14">
        <f>Snapshot_Date-Table13[[#This Row],[Dt_Customer]]</f>
        <v>185</v>
      </c>
      <c r="AP1940" s="13">
        <f>Table13[[#This Row],[NumDealsPurchases]]/Table13[[#This Row],[Total Number of Purchases]]*100</f>
        <v>0</v>
      </c>
      <c r="AQ1940">
        <f>6-ROUNDUP(_xlfn.PERCENTRANK.INC(Table13[Recency],Table13[[#This Row],[Recency]])*5, 0)</f>
        <v>4</v>
      </c>
      <c r="AR1940">
        <f>ROUNDUP(_xlfn.PERCENTRANK.INC(Table13[Total Number of Purchases],Table13[[#This Row],[Total Number of Purchases]])*5,0)</f>
        <v>5</v>
      </c>
      <c r="AS1940">
        <f>ROUNDUP(_xlfn.PERCENTRANK.INC(Table13[Total Spend],Table13[[#This Row],[Total Spend]])*5,0)</f>
        <v>5</v>
      </c>
      <c r="AT1940" t="str">
        <f>Table13[[#This Row],[Recency Score]]&amp;Table13[[#This Row],[Frequency Score]]&amp;Table13[[#This Row],[Monetary Score]]</f>
        <v>455</v>
      </c>
      <c r="AU1940" t="str">
        <f t="shared" si="30"/>
        <v>Frequent Buyers</v>
      </c>
      <c r="AW1940" s="13">
        <f>DATEDIF(Table13[[#This Row],[Dt_Customer]], Snapshot_Date, "d")</f>
        <v>185</v>
      </c>
      <c r="AX1940" s="13">
        <f>Table13[[#This Row],[CL if today]]/365</f>
        <v>0.50684931506849318</v>
      </c>
      <c r="AY1940">
        <f>Table13[[#This Row],[Total Number of Purchases]]/Table13[[#This Row],[Corrected CL]]</f>
        <v>47.351351351351347</v>
      </c>
      <c r="AZ1940">
        <f>Table13[[#This Row],[Average Order Value (AOV)]]*Table13[[#This Row],[Freq per Year]]</f>
        <v>3326.4324324324321</v>
      </c>
      <c r="BA1940">
        <f>Table13[[#This Row],[Total Spend]]/Table13[[#This Row],[Corrected CL]]</f>
        <v>3326.4324324324321</v>
      </c>
      <c r="BB1940">
        <v>123.62903225806451</v>
      </c>
      <c r="BC1940" s="1">
        <f>Table13[[#This Row],[Dt_Customer]]+Table13[[#This Row],[Recency]]</f>
        <v>41759</v>
      </c>
      <c r="BD1940" s="16" t="str">
        <f>IF(COUNTIF(A:A, A1940) &gt; 1, "Duplicate", "Unique")</f>
        <v>Unique</v>
      </c>
    </row>
    <row r="1941" spans="1:56" x14ac:dyDescent="0.3">
      <c r="A1941">
        <v>10164</v>
      </c>
      <c r="B1941">
        <v>1958</v>
      </c>
      <c r="C1941" t="s">
        <v>28</v>
      </c>
      <c r="D1941" t="s">
        <v>31</v>
      </c>
      <c r="E1941">
        <v>94472</v>
      </c>
      <c r="F1941">
        <v>0</v>
      </c>
      <c r="G1941">
        <v>1</v>
      </c>
      <c r="H1941" s="1">
        <v>41732</v>
      </c>
      <c r="I1941">
        <v>75</v>
      </c>
      <c r="J1941">
        <v>1017</v>
      </c>
      <c r="K1941">
        <v>33</v>
      </c>
      <c r="L1941">
        <v>417</v>
      </c>
      <c r="M1941">
        <v>108</v>
      </c>
      <c r="N1941">
        <v>100</v>
      </c>
      <c r="O1941">
        <v>16</v>
      </c>
      <c r="P1941">
        <f>IF(Table13[[#This Row],[MntWines]] = 0,"",Table13[[#This Row],[MntWines]])</f>
        <v>1017</v>
      </c>
      <c r="Q1941">
        <f>IF(Table13[[#This Row],[MntFruits]] = 0, "",Table13[[#This Row],[MntFruits]])</f>
        <v>33</v>
      </c>
      <c r="R1941">
        <f>IF(Table13[[#This Row],[MntMeatProducts]] = 0, "",Table13[[#This Row],[MntMeatProducts]])</f>
        <v>417</v>
      </c>
      <c r="S1941">
        <f>IF(Table13[[#This Row],[MntFishProducts]] = 0, "",Table13[[#This Row],[MntFishProducts]])</f>
        <v>108</v>
      </c>
      <c r="T1941">
        <f>IF(Table13[[#This Row],[MntSweetProducts]] = 0, "",Table13[[#This Row],[MntSweetProducts]])</f>
        <v>100</v>
      </c>
      <c r="U1941">
        <f>IF(Table13[[#This Row],[MntGoldProds]] = 0, "",Table13[[#This Row],[MntGoldProds]])</f>
        <v>16</v>
      </c>
      <c r="V1941">
        <v>1</v>
      </c>
      <c r="W1941">
        <v>5</v>
      </c>
      <c r="X1941">
        <v>5</v>
      </c>
      <c r="Y1941">
        <v>5</v>
      </c>
      <c r="Z1941">
        <v>5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0</v>
      </c>
      <c r="AH1941" t="s">
        <v>30</v>
      </c>
      <c r="AI1941" s="13">
        <f>SUM(Table13[[#This Row],[MntWines]:[MntGoldProds]])</f>
        <v>1691</v>
      </c>
      <c r="AJ1941" s="13">
        <f>AVERAGE(Table13[[#This Row],[MntWines]:[MntGoldProds]])</f>
        <v>281.83333333333331</v>
      </c>
      <c r="AK1941">
        <f>IF(Table13[[#This Row],[Total Number of Purchases]]=0,0,Table13[[#This Row],[Total Spend]]/Table13[[#This Row],[Total Number of Purchases]])</f>
        <v>105.6875</v>
      </c>
      <c r="AM1941">
        <f>SUM(Table13[[#This Row],[NumDealsPurchases]:[NumStorePurchases]])</f>
        <v>16</v>
      </c>
      <c r="AN1941" s="14">
        <f>Snapshot_Date-Table13[[#This Row],[Dt_Customer]]</f>
        <v>184</v>
      </c>
      <c r="AP1941" s="13">
        <f>Table13[[#This Row],[NumDealsPurchases]]/Table13[[#This Row],[Total Number of Purchases]]*100</f>
        <v>6.25</v>
      </c>
      <c r="AQ1941">
        <f>6-ROUNDUP(_xlfn.PERCENTRANK.INC(Table13[Recency],Table13[[#This Row],[Recency]])*5, 0)</f>
        <v>2</v>
      </c>
      <c r="AR1941">
        <f>ROUNDUP(_xlfn.PERCENTRANK.INC(Table13[Total Number of Purchases],Table13[[#This Row],[Total Number of Purchases]])*5,0)</f>
        <v>3</v>
      </c>
      <c r="AS1941">
        <f>ROUNDUP(_xlfn.PERCENTRANK.INC(Table13[Total Spend],Table13[[#This Row],[Total Spend]])*5,0)</f>
        <v>5</v>
      </c>
      <c r="AT1941" t="str">
        <f>Table13[[#This Row],[Recency Score]]&amp;Table13[[#This Row],[Frequency Score]]&amp;Table13[[#This Row],[Monetary Score]]</f>
        <v>235</v>
      </c>
      <c r="AU1941" t="str">
        <f t="shared" si="30"/>
        <v>Big Spenders</v>
      </c>
      <c r="AW1941" s="13">
        <f>DATEDIF(Table13[[#This Row],[Dt_Customer]], Snapshot_Date, "d")</f>
        <v>184</v>
      </c>
      <c r="AX1941" s="13">
        <f>Table13[[#This Row],[CL if today]]/365</f>
        <v>0.50410958904109593</v>
      </c>
      <c r="AY1941">
        <f>Table13[[#This Row],[Total Number of Purchases]]/Table13[[#This Row],[Corrected CL]]</f>
        <v>31.739130434782606</v>
      </c>
      <c r="AZ1941">
        <f>Table13[[#This Row],[Average Order Value (AOV)]]*Table13[[#This Row],[Freq per Year]]</f>
        <v>3354.4293478260865</v>
      </c>
      <c r="BA1941">
        <f>Table13[[#This Row],[Total Spend]]/Table13[[#This Row],[Corrected CL]]</f>
        <v>3354.4293478260865</v>
      </c>
      <c r="BB1941">
        <v>357.15053763440858</v>
      </c>
      <c r="BC1941" s="1">
        <f>Table13[[#This Row],[Dt_Customer]]+Table13[[#This Row],[Recency]]</f>
        <v>41807</v>
      </c>
      <c r="BD1941" s="16" t="str">
        <f>IF(COUNTIF(A:A, A1941) &gt; 1, "Duplicate", "Unique")</f>
        <v>Unique</v>
      </c>
    </row>
    <row r="1942" spans="1:56" x14ac:dyDescent="0.3">
      <c r="A1942">
        <v>2613</v>
      </c>
      <c r="B1942">
        <v>1960</v>
      </c>
      <c r="C1942" t="s">
        <v>41</v>
      </c>
      <c r="D1942" t="s">
        <v>33</v>
      </c>
      <c r="E1942">
        <v>54197</v>
      </c>
      <c r="F1942">
        <v>0</v>
      </c>
      <c r="G1942">
        <v>1</v>
      </c>
      <c r="H1942" s="1">
        <v>41732</v>
      </c>
      <c r="I1942">
        <v>16</v>
      </c>
      <c r="J1942">
        <v>162</v>
      </c>
      <c r="K1942">
        <v>6</v>
      </c>
      <c r="L1942">
        <v>37</v>
      </c>
      <c r="M1942">
        <v>6</v>
      </c>
      <c r="N1942">
        <v>13</v>
      </c>
      <c r="O1942">
        <v>13</v>
      </c>
      <c r="P1942">
        <f>IF(Table13[[#This Row],[MntWines]] = 0,"",Table13[[#This Row],[MntWines]])</f>
        <v>162</v>
      </c>
      <c r="Q1942">
        <f>IF(Table13[[#This Row],[MntFruits]] = 0, "",Table13[[#This Row],[MntFruits]])</f>
        <v>6</v>
      </c>
      <c r="R1942">
        <f>IF(Table13[[#This Row],[MntMeatProducts]] = 0, "",Table13[[#This Row],[MntMeatProducts]])</f>
        <v>37</v>
      </c>
      <c r="S1942">
        <f>IF(Table13[[#This Row],[MntFishProducts]] = 0, "",Table13[[#This Row],[MntFishProducts]])</f>
        <v>6</v>
      </c>
      <c r="T1942">
        <f>IF(Table13[[#This Row],[MntSweetProducts]] = 0, "",Table13[[#This Row],[MntSweetProducts]])</f>
        <v>13</v>
      </c>
      <c r="U1942">
        <f>IF(Table13[[#This Row],[MntGoldProds]] = 0, "",Table13[[#This Row],[MntGoldProds]])</f>
        <v>13</v>
      </c>
      <c r="V1942">
        <v>2</v>
      </c>
      <c r="W1942">
        <v>1</v>
      </c>
      <c r="X1942">
        <v>3</v>
      </c>
      <c r="Y1942">
        <v>6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30</v>
      </c>
      <c r="AI1942" s="13">
        <f>SUM(Table13[[#This Row],[MntWines]:[MntGoldProds]])</f>
        <v>237</v>
      </c>
      <c r="AJ1942" s="13">
        <f>AVERAGE(Table13[[#This Row],[MntWines]:[MntGoldProds]])</f>
        <v>39.5</v>
      </c>
      <c r="AK1942">
        <f>IF(Table13[[#This Row],[Total Number of Purchases]]=0,0,Table13[[#This Row],[Total Spend]]/Table13[[#This Row],[Total Number of Purchases]])</f>
        <v>19.75</v>
      </c>
      <c r="AM1942">
        <f>SUM(Table13[[#This Row],[NumDealsPurchases]:[NumStorePurchases]])</f>
        <v>12</v>
      </c>
      <c r="AN1942" s="14">
        <f>Snapshot_Date-Table13[[#This Row],[Dt_Customer]]</f>
        <v>184</v>
      </c>
      <c r="AP1942" s="13">
        <f>Table13[[#This Row],[NumDealsPurchases]]/Table13[[#This Row],[Total Number of Purchases]]*100</f>
        <v>16.666666666666664</v>
      </c>
      <c r="AQ1942">
        <f>6-ROUNDUP(_xlfn.PERCENTRANK.INC(Table13[Recency],Table13[[#This Row],[Recency]])*5, 0)</f>
        <v>5</v>
      </c>
      <c r="AR1942">
        <f>ROUNDUP(_xlfn.PERCENTRANK.INC(Table13[Total Number of Purchases],Table13[[#This Row],[Total Number of Purchases]])*5,0)</f>
        <v>2</v>
      </c>
      <c r="AS1942">
        <f>ROUNDUP(_xlfn.PERCENTRANK.INC(Table13[Total Spend],Table13[[#This Row],[Total Spend]])*5,0)</f>
        <v>3</v>
      </c>
      <c r="AT1942" t="str">
        <f>Table13[[#This Row],[Recency Score]]&amp;Table13[[#This Row],[Frequency Score]]&amp;Table13[[#This Row],[Monetary Score]]</f>
        <v>523</v>
      </c>
      <c r="AU1942" t="str">
        <f t="shared" si="30"/>
        <v>Others</v>
      </c>
      <c r="AW1942" s="13">
        <f>DATEDIF(Table13[[#This Row],[Dt_Customer]], Snapshot_Date, "d")</f>
        <v>184</v>
      </c>
      <c r="AX1942" s="13">
        <f>Table13[[#This Row],[CL if today]]/365</f>
        <v>0.50410958904109593</v>
      </c>
      <c r="AY1942">
        <f>Table13[[#This Row],[Total Number of Purchases]]/Table13[[#This Row],[Corrected CL]]</f>
        <v>23.804347826086953</v>
      </c>
      <c r="AZ1942">
        <f>Table13[[#This Row],[Average Order Value (AOV)]]*Table13[[#This Row],[Freq per Year]]</f>
        <v>470.13586956521732</v>
      </c>
      <c r="BA1942">
        <f>Table13[[#This Row],[Total Spend]]/Table13[[#This Row],[Corrected CL]]</f>
        <v>470.13586956521738</v>
      </c>
      <c r="BB1942">
        <v>3354.4293478260865</v>
      </c>
      <c r="BC1942" s="1">
        <f>Table13[[#This Row],[Dt_Customer]]+Table13[[#This Row],[Recency]]</f>
        <v>41748</v>
      </c>
      <c r="BD1942" s="16" t="str">
        <f>IF(COUNTIF(A:A, A1942) &gt; 1, "Duplicate", "Unique")</f>
        <v>Unique</v>
      </c>
    </row>
    <row r="1943" spans="1:56" x14ac:dyDescent="0.3">
      <c r="A1943">
        <v>5756</v>
      </c>
      <c r="B1943">
        <v>1983</v>
      </c>
      <c r="C1943" t="s">
        <v>28</v>
      </c>
      <c r="D1943" t="s">
        <v>35</v>
      </c>
      <c r="E1943">
        <v>39453</v>
      </c>
      <c r="F1943">
        <v>1</v>
      </c>
      <c r="G1943">
        <v>0</v>
      </c>
      <c r="H1943" s="1">
        <v>41732</v>
      </c>
      <c r="I1943">
        <v>64</v>
      </c>
      <c r="J1943">
        <v>46</v>
      </c>
      <c r="K1943">
        <v>0</v>
      </c>
      <c r="L1943">
        <v>7</v>
      </c>
      <c r="M1943">
        <v>0</v>
      </c>
      <c r="N1943">
        <v>0</v>
      </c>
      <c r="O1943">
        <v>2</v>
      </c>
      <c r="P1943">
        <f>IF(Table13[[#This Row],[MntWines]] = 0,"",Table13[[#This Row],[MntWines]])</f>
        <v>46</v>
      </c>
      <c r="Q1943" t="str">
        <f>IF(Table13[[#This Row],[MntFruits]] = 0, "",Table13[[#This Row],[MntFruits]])</f>
        <v/>
      </c>
      <c r="R1943">
        <f>IF(Table13[[#This Row],[MntMeatProducts]] = 0, "",Table13[[#This Row],[MntMeatProducts]])</f>
        <v>7</v>
      </c>
      <c r="S1943" t="str">
        <f>IF(Table13[[#This Row],[MntFishProducts]] = 0, "",Table13[[#This Row],[MntFishProducts]])</f>
        <v/>
      </c>
      <c r="T1943" t="str">
        <f>IF(Table13[[#This Row],[MntSweetProducts]] = 0, "",Table13[[#This Row],[MntSweetProducts]])</f>
        <v/>
      </c>
      <c r="U1943">
        <f>IF(Table13[[#This Row],[MntGoldProds]] = 0, "",Table13[[#This Row],[MntGoldProds]])</f>
        <v>2</v>
      </c>
      <c r="V1943">
        <v>2</v>
      </c>
      <c r="W1943">
        <v>2</v>
      </c>
      <c r="X1943">
        <v>0</v>
      </c>
      <c r="Y1943">
        <v>3</v>
      </c>
      <c r="Z1943">
        <v>6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t="s">
        <v>30</v>
      </c>
      <c r="AI1943" s="13">
        <f>SUM(Table13[[#This Row],[MntWines]:[MntGoldProds]])</f>
        <v>55</v>
      </c>
      <c r="AJ1943" s="13">
        <f>AVERAGE(Table13[[#This Row],[MntWines]:[MntGoldProds]])</f>
        <v>9.1666666666666661</v>
      </c>
      <c r="AK1943">
        <f>IF(Table13[[#This Row],[Total Number of Purchases]]=0,0,Table13[[#This Row],[Total Spend]]/Table13[[#This Row],[Total Number of Purchases]])</f>
        <v>7.8571428571428568</v>
      </c>
      <c r="AM1943">
        <f>SUM(Table13[[#This Row],[NumDealsPurchases]:[NumStorePurchases]])</f>
        <v>7</v>
      </c>
      <c r="AN1943" s="14">
        <f>Snapshot_Date-Table13[[#This Row],[Dt_Customer]]</f>
        <v>184</v>
      </c>
      <c r="AP1943" s="13">
        <f>Table13[[#This Row],[NumDealsPurchases]]/Table13[[#This Row],[Total Number of Purchases]]*100</f>
        <v>28.571428571428569</v>
      </c>
      <c r="AQ1943">
        <f>6-ROUNDUP(_xlfn.PERCENTRANK.INC(Table13[Recency],Table13[[#This Row],[Recency]])*5, 0)</f>
        <v>2</v>
      </c>
      <c r="AR1943">
        <f>ROUNDUP(_xlfn.PERCENTRANK.INC(Table13[Total Number of Purchases],Table13[[#This Row],[Total Number of Purchases]])*5,0)</f>
        <v>1</v>
      </c>
      <c r="AS1943">
        <f>ROUNDUP(_xlfn.PERCENTRANK.INC(Table13[Total Spend],Table13[[#This Row],[Total Spend]])*5,0)</f>
        <v>1</v>
      </c>
      <c r="AT1943" t="str">
        <f>Table13[[#This Row],[Recency Score]]&amp;Table13[[#This Row],[Frequency Score]]&amp;Table13[[#This Row],[Monetary Score]]</f>
        <v>211</v>
      </c>
      <c r="AU1943" t="str">
        <f t="shared" si="30"/>
        <v>About to Sleep</v>
      </c>
      <c r="AW1943" s="13">
        <f>DATEDIF(Table13[[#This Row],[Dt_Customer]], Snapshot_Date, "d")</f>
        <v>184</v>
      </c>
      <c r="AX1943" s="13">
        <f>Table13[[#This Row],[CL if today]]/365</f>
        <v>0.50410958904109593</v>
      </c>
      <c r="AY1943">
        <f>Table13[[#This Row],[Total Number of Purchases]]/Table13[[#This Row],[Corrected CL]]</f>
        <v>13.885869565217391</v>
      </c>
      <c r="AZ1943">
        <f>Table13[[#This Row],[Average Order Value (AOV)]]*Table13[[#This Row],[Freq per Year]]</f>
        <v>109.1032608695652</v>
      </c>
      <c r="BA1943">
        <f>Table13[[#This Row],[Total Spend]]/Table13[[#This Row],[Corrected CL]]</f>
        <v>109.1032608695652</v>
      </c>
      <c r="BB1943">
        <v>3326.4324324324321</v>
      </c>
      <c r="BC1943" s="1">
        <f>Table13[[#This Row],[Dt_Customer]]+Table13[[#This Row],[Recency]]</f>
        <v>41796</v>
      </c>
      <c r="BD1943" s="16" t="str">
        <f>IF(COUNTIF(A:A, A1943) &gt; 1, "Duplicate", "Unique")</f>
        <v>Unique</v>
      </c>
    </row>
    <row r="1944" spans="1:56" x14ac:dyDescent="0.3">
      <c r="A1944">
        <v>641</v>
      </c>
      <c r="B1944">
        <v>1967</v>
      </c>
      <c r="C1944" t="s">
        <v>28</v>
      </c>
      <c r="D1944" t="s">
        <v>31</v>
      </c>
      <c r="E1944">
        <v>52074</v>
      </c>
      <c r="F1944">
        <v>0</v>
      </c>
      <c r="G1944">
        <v>1</v>
      </c>
      <c r="H1944" s="1">
        <v>41733</v>
      </c>
      <c r="I1944">
        <v>77</v>
      </c>
      <c r="J1944">
        <v>59</v>
      </c>
      <c r="K1944">
        <v>0</v>
      </c>
      <c r="L1944">
        <v>12</v>
      </c>
      <c r="M1944">
        <v>0</v>
      </c>
      <c r="N1944">
        <v>0</v>
      </c>
      <c r="O1944">
        <v>48</v>
      </c>
      <c r="P1944">
        <f>IF(Table13[[#This Row],[MntWines]] = 0,"",Table13[[#This Row],[MntWines]])</f>
        <v>59</v>
      </c>
      <c r="Q1944" t="str">
        <f>IF(Table13[[#This Row],[MntFruits]] = 0, "",Table13[[#This Row],[MntFruits]])</f>
        <v/>
      </c>
      <c r="R1944">
        <f>IF(Table13[[#This Row],[MntMeatProducts]] = 0, "",Table13[[#This Row],[MntMeatProducts]])</f>
        <v>12</v>
      </c>
      <c r="S1944" t="str">
        <f>IF(Table13[[#This Row],[MntFishProducts]] = 0, "",Table13[[#This Row],[MntFishProducts]])</f>
        <v/>
      </c>
      <c r="T1944" t="str">
        <f>IF(Table13[[#This Row],[MntSweetProducts]] = 0, "",Table13[[#This Row],[MntSweetProducts]])</f>
        <v/>
      </c>
      <c r="U1944">
        <f>IF(Table13[[#This Row],[MntGoldProds]] = 0, "",Table13[[#This Row],[MntGoldProds]])</f>
        <v>48</v>
      </c>
      <c r="V1944">
        <v>1</v>
      </c>
      <c r="W1944">
        <v>2</v>
      </c>
      <c r="X1944">
        <v>2</v>
      </c>
      <c r="Y1944">
        <v>2</v>
      </c>
      <c r="Z1944">
        <v>4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 t="s">
        <v>40</v>
      </c>
      <c r="AI1944" s="13">
        <f>SUM(Table13[[#This Row],[MntWines]:[MntGoldProds]])</f>
        <v>119</v>
      </c>
      <c r="AJ1944" s="13">
        <f>AVERAGE(Table13[[#This Row],[MntWines]:[MntGoldProds]])</f>
        <v>19.833333333333332</v>
      </c>
      <c r="AK1944">
        <f>IF(Table13[[#This Row],[Total Number of Purchases]]=0,0,Table13[[#This Row],[Total Spend]]/Table13[[#This Row],[Total Number of Purchases]])</f>
        <v>17</v>
      </c>
      <c r="AM1944">
        <f>SUM(Table13[[#This Row],[NumDealsPurchases]:[NumStorePurchases]])</f>
        <v>7</v>
      </c>
      <c r="AN1944" s="14">
        <f>Snapshot_Date-Table13[[#This Row],[Dt_Customer]]</f>
        <v>183</v>
      </c>
      <c r="AP1944" s="13">
        <f>Table13[[#This Row],[NumDealsPurchases]]/Table13[[#This Row],[Total Number of Purchases]]*100</f>
        <v>14.285714285714285</v>
      </c>
      <c r="AQ1944">
        <f>6-ROUNDUP(_xlfn.PERCENTRANK.INC(Table13[Recency],Table13[[#This Row],[Recency]])*5, 0)</f>
        <v>2</v>
      </c>
      <c r="AR1944">
        <f>ROUNDUP(_xlfn.PERCENTRANK.INC(Table13[Total Number of Purchases],Table13[[#This Row],[Total Number of Purchases]])*5,0)</f>
        <v>1</v>
      </c>
      <c r="AS1944">
        <f>ROUNDUP(_xlfn.PERCENTRANK.INC(Table13[Total Spend],Table13[[#This Row],[Total Spend]])*5,0)</f>
        <v>2</v>
      </c>
      <c r="AT1944" t="str">
        <f>Table13[[#This Row],[Recency Score]]&amp;Table13[[#This Row],[Frequency Score]]&amp;Table13[[#This Row],[Monetary Score]]</f>
        <v>212</v>
      </c>
      <c r="AU1944" t="str">
        <f t="shared" si="30"/>
        <v>About to Sleep</v>
      </c>
      <c r="AW1944" s="13">
        <f>DATEDIF(Table13[[#This Row],[Dt_Customer]], Snapshot_Date, "d")</f>
        <v>183</v>
      </c>
      <c r="AX1944" s="13">
        <f>Table13[[#This Row],[CL if today]]/365</f>
        <v>0.50136986301369868</v>
      </c>
      <c r="AY1944">
        <f>Table13[[#This Row],[Total Number of Purchases]]/Table13[[#This Row],[Corrected CL]]</f>
        <v>13.961748633879781</v>
      </c>
      <c r="AZ1944">
        <f>Table13[[#This Row],[Average Order Value (AOV)]]*Table13[[#This Row],[Freq per Year]]</f>
        <v>237.34972677595627</v>
      </c>
      <c r="BA1944">
        <f>Table13[[#This Row],[Total Spend]]/Table13[[#This Row],[Corrected CL]]</f>
        <v>237.34972677595627</v>
      </c>
      <c r="BB1944">
        <v>109.1032608695652</v>
      </c>
      <c r="BC1944" s="1">
        <f>Table13[[#This Row],[Dt_Customer]]+Table13[[#This Row],[Recency]]</f>
        <v>41810</v>
      </c>
      <c r="BD1944" s="16" t="str">
        <f>IF(COUNTIF(A:A, A1944) &gt; 1, "Duplicate", "Unique")</f>
        <v>Unique</v>
      </c>
    </row>
    <row r="1945" spans="1:56" x14ac:dyDescent="0.3">
      <c r="A1945">
        <v>738</v>
      </c>
      <c r="B1945">
        <v>1981</v>
      </c>
      <c r="C1945" t="s">
        <v>38</v>
      </c>
      <c r="D1945" t="s">
        <v>31</v>
      </c>
      <c r="E1945">
        <v>42395</v>
      </c>
      <c r="F1945">
        <v>1</v>
      </c>
      <c r="G1945">
        <v>1</v>
      </c>
      <c r="H1945" s="1">
        <v>41733</v>
      </c>
      <c r="I1945">
        <v>35</v>
      </c>
      <c r="J1945">
        <v>48</v>
      </c>
      <c r="K1945">
        <v>13</v>
      </c>
      <c r="L1945">
        <v>57</v>
      </c>
      <c r="M1945">
        <v>24</v>
      </c>
      <c r="N1945">
        <v>15</v>
      </c>
      <c r="O1945">
        <v>25</v>
      </c>
      <c r="P1945">
        <f>IF(Table13[[#This Row],[MntWines]] = 0,"",Table13[[#This Row],[MntWines]])</f>
        <v>48</v>
      </c>
      <c r="Q1945">
        <f>IF(Table13[[#This Row],[MntFruits]] = 0, "",Table13[[#This Row],[MntFruits]])</f>
        <v>13</v>
      </c>
      <c r="R1945">
        <f>IF(Table13[[#This Row],[MntMeatProducts]] = 0, "",Table13[[#This Row],[MntMeatProducts]])</f>
        <v>57</v>
      </c>
      <c r="S1945">
        <f>IF(Table13[[#This Row],[MntFishProducts]] = 0, "",Table13[[#This Row],[MntFishProducts]])</f>
        <v>24</v>
      </c>
      <c r="T1945">
        <f>IF(Table13[[#This Row],[MntSweetProducts]] = 0, "",Table13[[#This Row],[MntSweetProducts]])</f>
        <v>15</v>
      </c>
      <c r="U1945">
        <f>IF(Table13[[#This Row],[MntGoldProds]] = 0, "",Table13[[#This Row],[MntGoldProds]])</f>
        <v>25</v>
      </c>
      <c r="V1945">
        <v>4</v>
      </c>
      <c r="W1945">
        <v>3</v>
      </c>
      <c r="X1945">
        <v>1</v>
      </c>
      <c r="Y1945">
        <v>4</v>
      </c>
      <c r="Z1945">
        <v>7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 t="s">
        <v>40</v>
      </c>
      <c r="AI1945" s="13">
        <f>SUM(Table13[[#This Row],[MntWines]:[MntGoldProds]])</f>
        <v>182</v>
      </c>
      <c r="AJ1945" s="13">
        <f>AVERAGE(Table13[[#This Row],[MntWines]:[MntGoldProds]])</f>
        <v>30.333333333333332</v>
      </c>
      <c r="AK1945">
        <f>IF(Table13[[#This Row],[Total Number of Purchases]]=0,0,Table13[[#This Row],[Total Spend]]/Table13[[#This Row],[Total Number of Purchases]])</f>
        <v>15.166666666666666</v>
      </c>
      <c r="AM1945">
        <f>SUM(Table13[[#This Row],[NumDealsPurchases]:[NumStorePurchases]])</f>
        <v>12</v>
      </c>
      <c r="AN1945" s="14">
        <f>Snapshot_Date-Table13[[#This Row],[Dt_Customer]]</f>
        <v>183</v>
      </c>
      <c r="AP1945" s="13">
        <f>Table13[[#This Row],[NumDealsPurchases]]/Table13[[#This Row],[Total Number of Purchases]]*100</f>
        <v>33.333333333333329</v>
      </c>
      <c r="AQ1945">
        <f>6-ROUNDUP(_xlfn.PERCENTRANK.INC(Table13[Recency],Table13[[#This Row],[Recency]])*5, 0)</f>
        <v>4</v>
      </c>
      <c r="AR1945">
        <f>ROUNDUP(_xlfn.PERCENTRANK.INC(Table13[Total Number of Purchases],Table13[[#This Row],[Total Number of Purchases]])*5,0)</f>
        <v>2</v>
      </c>
      <c r="AS1945">
        <f>ROUNDUP(_xlfn.PERCENTRANK.INC(Table13[Total Spend],Table13[[#This Row],[Total Spend]])*5,0)</f>
        <v>2</v>
      </c>
      <c r="AT1945" t="str">
        <f>Table13[[#This Row],[Recency Score]]&amp;Table13[[#This Row],[Frequency Score]]&amp;Table13[[#This Row],[Monetary Score]]</f>
        <v>422</v>
      </c>
      <c r="AU1945" t="str">
        <f t="shared" si="30"/>
        <v>Potential Loyalists</v>
      </c>
      <c r="AW1945" s="13">
        <f>DATEDIF(Table13[[#This Row],[Dt_Customer]], Snapshot_Date, "d")</f>
        <v>183</v>
      </c>
      <c r="AX1945" s="13">
        <f>Table13[[#This Row],[CL if today]]/365</f>
        <v>0.50136986301369868</v>
      </c>
      <c r="AY1945">
        <f>Table13[[#This Row],[Total Number of Purchases]]/Table13[[#This Row],[Corrected CL]]</f>
        <v>23.934426229508194</v>
      </c>
      <c r="AZ1945">
        <f>Table13[[#This Row],[Average Order Value (AOV)]]*Table13[[#This Row],[Freq per Year]]</f>
        <v>363.00546448087425</v>
      </c>
      <c r="BA1945">
        <f>Table13[[#This Row],[Total Spend]]/Table13[[#This Row],[Corrected CL]]</f>
        <v>363.00546448087431</v>
      </c>
      <c r="BB1945">
        <v>470.13586956521738</v>
      </c>
      <c r="BC1945" s="1">
        <f>Table13[[#This Row],[Dt_Customer]]+Table13[[#This Row],[Recency]]</f>
        <v>41768</v>
      </c>
      <c r="BD1945" s="16" t="str">
        <f>IF(COUNTIF(A:A, A1945) &gt; 1, "Duplicate", "Unique")</f>
        <v>Unique</v>
      </c>
    </row>
    <row r="1946" spans="1:56" x14ac:dyDescent="0.3">
      <c r="A1946">
        <v>202</v>
      </c>
      <c r="B1946">
        <v>1948</v>
      </c>
      <c r="C1946" t="s">
        <v>37</v>
      </c>
      <c r="D1946" t="s">
        <v>42</v>
      </c>
      <c r="E1946">
        <v>82032</v>
      </c>
      <c r="F1946">
        <v>0</v>
      </c>
      <c r="G1946">
        <v>0</v>
      </c>
      <c r="H1946" s="1">
        <v>41734</v>
      </c>
      <c r="I1946">
        <v>54</v>
      </c>
      <c r="J1946">
        <v>332</v>
      </c>
      <c r="K1946">
        <v>194</v>
      </c>
      <c r="L1946">
        <v>377</v>
      </c>
      <c r="M1946">
        <v>149</v>
      </c>
      <c r="N1946">
        <v>125</v>
      </c>
      <c r="O1946">
        <v>57</v>
      </c>
      <c r="P1946">
        <f>IF(Table13[[#This Row],[MntWines]] = 0,"",Table13[[#This Row],[MntWines]])</f>
        <v>332</v>
      </c>
      <c r="Q1946">
        <f>IF(Table13[[#This Row],[MntFruits]] = 0, "",Table13[[#This Row],[MntFruits]])</f>
        <v>194</v>
      </c>
      <c r="R1946">
        <f>IF(Table13[[#This Row],[MntMeatProducts]] = 0, "",Table13[[#This Row],[MntMeatProducts]])</f>
        <v>377</v>
      </c>
      <c r="S1946">
        <f>IF(Table13[[#This Row],[MntFishProducts]] = 0, "",Table13[[#This Row],[MntFishProducts]])</f>
        <v>149</v>
      </c>
      <c r="T1946">
        <f>IF(Table13[[#This Row],[MntSweetProducts]] = 0, "",Table13[[#This Row],[MntSweetProducts]])</f>
        <v>125</v>
      </c>
      <c r="U1946">
        <f>IF(Table13[[#This Row],[MntGoldProds]] = 0, "",Table13[[#This Row],[MntGoldProds]])</f>
        <v>57</v>
      </c>
      <c r="V1946">
        <v>0</v>
      </c>
      <c r="W1946">
        <v>4</v>
      </c>
      <c r="X1946">
        <v>6</v>
      </c>
      <c r="Y1946">
        <v>7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40</v>
      </c>
      <c r="AI1946" s="13">
        <f>SUM(Table13[[#This Row],[MntWines]:[MntGoldProds]])</f>
        <v>1234</v>
      </c>
      <c r="AJ1946" s="13">
        <f>AVERAGE(Table13[[#This Row],[MntWines]:[MntGoldProds]])</f>
        <v>205.66666666666666</v>
      </c>
      <c r="AK1946">
        <f>IF(Table13[[#This Row],[Total Number of Purchases]]=0,0,Table13[[#This Row],[Total Spend]]/Table13[[#This Row],[Total Number of Purchases]])</f>
        <v>72.588235294117652</v>
      </c>
      <c r="AM1946">
        <f>SUM(Table13[[#This Row],[NumDealsPurchases]:[NumStorePurchases]])</f>
        <v>17</v>
      </c>
      <c r="AN1946" s="14">
        <f>Snapshot_Date-Table13[[#This Row],[Dt_Customer]]</f>
        <v>182</v>
      </c>
      <c r="AP1946" s="13">
        <f>Table13[[#This Row],[NumDealsPurchases]]/Table13[[#This Row],[Total Number of Purchases]]*100</f>
        <v>0</v>
      </c>
      <c r="AQ1946">
        <f>6-ROUNDUP(_xlfn.PERCENTRANK.INC(Table13[Recency],Table13[[#This Row],[Recency]])*5, 0)</f>
        <v>3</v>
      </c>
      <c r="AR1946">
        <f>ROUNDUP(_xlfn.PERCENTRANK.INC(Table13[Total Number of Purchases],Table13[[#This Row],[Total Number of Purchases]])*5,0)</f>
        <v>3</v>
      </c>
      <c r="AS1946">
        <f>ROUNDUP(_xlfn.PERCENTRANK.INC(Table13[Total Spend],Table13[[#This Row],[Total Spend]])*5,0)</f>
        <v>5</v>
      </c>
      <c r="AT1946" t="str">
        <f>Table13[[#This Row],[Recency Score]]&amp;Table13[[#This Row],[Frequency Score]]&amp;Table13[[#This Row],[Monetary Score]]</f>
        <v>335</v>
      </c>
      <c r="AU1946" t="str">
        <f t="shared" si="30"/>
        <v>Big Spenders</v>
      </c>
      <c r="AW1946" s="13">
        <f>DATEDIF(Table13[[#This Row],[Dt_Customer]], Snapshot_Date, "d")</f>
        <v>182</v>
      </c>
      <c r="AX1946" s="13">
        <f>Table13[[#This Row],[CL if today]]/365</f>
        <v>0.49863013698630138</v>
      </c>
      <c r="AY1946">
        <f>Table13[[#This Row],[Total Number of Purchases]]/Table13[[#This Row],[Corrected CL]]</f>
        <v>34.093406593406591</v>
      </c>
      <c r="AZ1946">
        <f>Table13[[#This Row],[Average Order Value (AOV)]]*Table13[[#This Row],[Freq per Year]]</f>
        <v>2474.7802197802198</v>
      </c>
      <c r="BA1946">
        <f>Table13[[#This Row],[Total Spend]]/Table13[[#This Row],[Corrected CL]]</f>
        <v>2474.7802197802198</v>
      </c>
      <c r="BB1946">
        <v>2474.7802197802198</v>
      </c>
      <c r="BC1946" s="1">
        <f>Table13[[#This Row],[Dt_Customer]]+Table13[[#This Row],[Recency]]</f>
        <v>41788</v>
      </c>
      <c r="BD1946" s="16" t="str">
        <f>IF(COUNTIF(A:A, A1946) &gt; 1, "Duplicate", "Unique")</f>
        <v>Unique</v>
      </c>
    </row>
    <row r="1947" spans="1:56" x14ac:dyDescent="0.3">
      <c r="A1947">
        <v>9589</v>
      </c>
      <c r="B1947">
        <v>1948</v>
      </c>
      <c r="C1947" t="s">
        <v>37</v>
      </c>
      <c r="D1947" t="s">
        <v>42</v>
      </c>
      <c r="E1947">
        <v>82032</v>
      </c>
      <c r="F1947">
        <v>0</v>
      </c>
      <c r="G1947">
        <v>0</v>
      </c>
      <c r="H1947" s="1">
        <v>41734</v>
      </c>
      <c r="I1947">
        <v>54</v>
      </c>
      <c r="J1947">
        <v>332</v>
      </c>
      <c r="K1947">
        <v>194</v>
      </c>
      <c r="L1947">
        <v>377</v>
      </c>
      <c r="M1947">
        <v>149</v>
      </c>
      <c r="N1947">
        <v>125</v>
      </c>
      <c r="O1947">
        <v>57</v>
      </c>
      <c r="P1947">
        <f>IF(Table13[[#This Row],[MntWines]] = 0,"",Table13[[#This Row],[MntWines]])</f>
        <v>332</v>
      </c>
      <c r="Q1947">
        <f>IF(Table13[[#This Row],[MntFruits]] = 0, "",Table13[[#This Row],[MntFruits]])</f>
        <v>194</v>
      </c>
      <c r="R1947">
        <f>IF(Table13[[#This Row],[MntMeatProducts]] = 0, "",Table13[[#This Row],[MntMeatProducts]])</f>
        <v>377</v>
      </c>
      <c r="S1947">
        <f>IF(Table13[[#This Row],[MntFishProducts]] = 0, "",Table13[[#This Row],[MntFishProducts]])</f>
        <v>149</v>
      </c>
      <c r="T1947">
        <f>IF(Table13[[#This Row],[MntSweetProducts]] = 0, "",Table13[[#This Row],[MntSweetProducts]])</f>
        <v>125</v>
      </c>
      <c r="U1947">
        <f>IF(Table13[[#This Row],[MntGoldProds]] = 0, "",Table13[[#This Row],[MntGoldProds]])</f>
        <v>57</v>
      </c>
      <c r="V1947">
        <v>0</v>
      </c>
      <c r="W1947">
        <v>4</v>
      </c>
      <c r="X1947">
        <v>6</v>
      </c>
      <c r="Y1947">
        <v>7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 t="s">
        <v>40</v>
      </c>
      <c r="AI1947" s="13">
        <f>SUM(Table13[[#This Row],[MntWines]:[MntGoldProds]])</f>
        <v>1234</v>
      </c>
      <c r="AJ1947" s="13">
        <f>AVERAGE(Table13[[#This Row],[MntWines]:[MntGoldProds]])</f>
        <v>205.66666666666666</v>
      </c>
      <c r="AK1947">
        <f>IF(Table13[[#This Row],[Total Number of Purchases]]=0,0,Table13[[#This Row],[Total Spend]]/Table13[[#This Row],[Total Number of Purchases]])</f>
        <v>72.588235294117652</v>
      </c>
      <c r="AM1947">
        <f>SUM(Table13[[#This Row],[NumDealsPurchases]:[NumStorePurchases]])</f>
        <v>17</v>
      </c>
      <c r="AN1947" s="14">
        <f>Snapshot_Date-Table13[[#This Row],[Dt_Customer]]</f>
        <v>182</v>
      </c>
      <c r="AP1947" s="13">
        <f>Table13[[#This Row],[NumDealsPurchases]]/Table13[[#This Row],[Total Number of Purchases]]*100</f>
        <v>0</v>
      </c>
      <c r="AQ1947">
        <f>6-ROUNDUP(_xlfn.PERCENTRANK.INC(Table13[Recency],Table13[[#This Row],[Recency]])*5, 0)</f>
        <v>3</v>
      </c>
      <c r="AR1947">
        <f>ROUNDUP(_xlfn.PERCENTRANK.INC(Table13[Total Number of Purchases],Table13[[#This Row],[Total Number of Purchases]])*5,0)</f>
        <v>3</v>
      </c>
      <c r="AS1947">
        <f>ROUNDUP(_xlfn.PERCENTRANK.INC(Table13[Total Spend],Table13[[#This Row],[Total Spend]])*5,0)</f>
        <v>5</v>
      </c>
      <c r="AT1947" t="str">
        <f>Table13[[#This Row],[Recency Score]]&amp;Table13[[#This Row],[Frequency Score]]&amp;Table13[[#This Row],[Monetary Score]]</f>
        <v>335</v>
      </c>
      <c r="AU1947" t="str">
        <f t="shared" si="30"/>
        <v>Big Spenders</v>
      </c>
      <c r="AW1947" s="13">
        <f>DATEDIF(Table13[[#This Row],[Dt_Customer]], Snapshot_Date, "d")</f>
        <v>182</v>
      </c>
      <c r="AX1947" s="13">
        <f>Table13[[#This Row],[CL if today]]/365</f>
        <v>0.49863013698630138</v>
      </c>
      <c r="AY1947">
        <f>Table13[[#This Row],[Total Number of Purchases]]/Table13[[#This Row],[Corrected CL]]</f>
        <v>34.093406593406591</v>
      </c>
      <c r="AZ1947">
        <f>Table13[[#This Row],[Average Order Value (AOV)]]*Table13[[#This Row],[Freq per Year]]</f>
        <v>2474.7802197802198</v>
      </c>
      <c r="BA1947">
        <f>Table13[[#This Row],[Total Spend]]/Table13[[#This Row],[Corrected CL]]</f>
        <v>2474.7802197802198</v>
      </c>
      <c r="BB1947">
        <v>190.52197802197801</v>
      </c>
      <c r="BC1947" s="1">
        <f>Table13[[#This Row],[Dt_Customer]]+Table13[[#This Row],[Recency]]</f>
        <v>41788</v>
      </c>
      <c r="BD1947" s="16" t="str">
        <f>IF(COUNTIF(A:A, A1947) &gt; 1, "Duplicate", "Unique")</f>
        <v>Unique</v>
      </c>
    </row>
    <row r="1948" spans="1:56" x14ac:dyDescent="0.3">
      <c r="A1948">
        <v>1446</v>
      </c>
      <c r="B1948">
        <v>1956</v>
      </c>
      <c r="C1948" t="s">
        <v>41</v>
      </c>
      <c r="D1948" t="s">
        <v>31</v>
      </c>
      <c r="E1948">
        <v>86424</v>
      </c>
      <c r="F1948">
        <v>0</v>
      </c>
      <c r="G1948">
        <v>0</v>
      </c>
      <c r="H1948" s="1">
        <v>41734</v>
      </c>
      <c r="I1948">
        <v>12</v>
      </c>
      <c r="J1948">
        <v>387</v>
      </c>
      <c r="K1948">
        <v>68</v>
      </c>
      <c r="L1948">
        <v>569</v>
      </c>
      <c r="M1948">
        <v>89</v>
      </c>
      <c r="N1948">
        <v>45</v>
      </c>
      <c r="O1948">
        <v>68</v>
      </c>
      <c r="P1948">
        <f>IF(Table13[[#This Row],[MntWines]] = 0,"",Table13[[#This Row],[MntWines]])</f>
        <v>387</v>
      </c>
      <c r="Q1948">
        <f>IF(Table13[[#This Row],[MntFruits]] = 0, "",Table13[[#This Row],[MntFruits]])</f>
        <v>68</v>
      </c>
      <c r="R1948">
        <f>IF(Table13[[#This Row],[MntMeatProducts]] = 0, "",Table13[[#This Row],[MntMeatProducts]])</f>
        <v>569</v>
      </c>
      <c r="S1948">
        <f>IF(Table13[[#This Row],[MntFishProducts]] = 0, "",Table13[[#This Row],[MntFishProducts]])</f>
        <v>89</v>
      </c>
      <c r="T1948">
        <f>IF(Table13[[#This Row],[MntSweetProducts]] = 0, "",Table13[[#This Row],[MntSweetProducts]])</f>
        <v>45</v>
      </c>
      <c r="U1948">
        <f>IF(Table13[[#This Row],[MntGoldProds]] = 0, "",Table13[[#This Row],[MntGoldProds]])</f>
        <v>68</v>
      </c>
      <c r="V1948">
        <v>1</v>
      </c>
      <c r="W1948">
        <v>6</v>
      </c>
      <c r="X1948">
        <v>9</v>
      </c>
      <c r="Y1948">
        <v>12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43</v>
      </c>
      <c r="AI1948" s="13">
        <f>SUM(Table13[[#This Row],[MntWines]:[MntGoldProds]])</f>
        <v>1226</v>
      </c>
      <c r="AJ1948" s="13">
        <f>AVERAGE(Table13[[#This Row],[MntWines]:[MntGoldProds]])</f>
        <v>204.33333333333334</v>
      </c>
      <c r="AK1948">
        <f>IF(Table13[[#This Row],[Total Number of Purchases]]=0,0,Table13[[#This Row],[Total Spend]]/Table13[[#This Row],[Total Number of Purchases]])</f>
        <v>43.785714285714285</v>
      </c>
      <c r="AM1948">
        <f>SUM(Table13[[#This Row],[NumDealsPurchases]:[NumStorePurchases]])</f>
        <v>28</v>
      </c>
      <c r="AN1948" s="14">
        <f>Snapshot_Date-Table13[[#This Row],[Dt_Customer]]</f>
        <v>182</v>
      </c>
      <c r="AP1948" s="13">
        <f>Table13[[#This Row],[NumDealsPurchases]]/Table13[[#This Row],[Total Number of Purchases]]*100</f>
        <v>3.5714285714285712</v>
      </c>
      <c r="AQ1948">
        <f>6-ROUNDUP(_xlfn.PERCENTRANK.INC(Table13[Recency],Table13[[#This Row],[Recency]])*5, 0)</f>
        <v>5</v>
      </c>
      <c r="AR1948">
        <f>ROUNDUP(_xlfn.PERCENTRANK.INC(Table13[Total Number of Purchases],Table13[[#This Row],[Total Number of Purchases]])*5,0)</f>
        <v>5</v>
      </c>
      <c r="AS1948">
        <f>ROUNDUP(_xlfn.PERCENTRANK.INC(Table13[Total Spend],Table13[[#This Row],[Total Spend]])*5,0)</f>
        <v>5</v>
      </c>
      <c r="AT1948" t="str">
        <f>Table13[[#This Row],[Recency Score]]&amp;Table13[[#This Row],[Frequency Score]]&amp;Table13[[#This Row],[Monetary Score]]</f>
        <v>555</v>
      </c>
      <c r="AU1948" t="str">
        <f t="shared" si="30"/>
        <v>Champions</v>
      </c>
      <c r="AW1948" s="13">
        <f>DATEDIF(Table13[[#This Row],[Dt_Customer]], Snapshot_Date, "d")</f>
        <v>182</v>
      </c>
      <c r="AX1948" s="13">
        <f>Table13[[#This Row],[CL if today]]/365</f>
        <v>0.49863013698630138</v>
      </c>
      <c r="AY1948">
        <f>Table13[[#This Row],[Total Number of Purchases]]/Table13[[#This Row],[Corrected CL]]</f>
        <v>56.153846153846153</v>
      </c>
      <c r="AZ1948">
        <f>Table13[[#This Row],[Average Order Value (AOV)]]*Table13[[#This Row],[Freq per Year]]</f>
        <v>2458.7362637362635</v>
      </c>
      <c r="BA1948">
        <f>Table13[[#This Row],[Total Spend]]/Table13[[#This Row],[Corrected CL]]</f>
        <v>2458.7362637362635</v>
      </c>
      <c r="BB1948">
        <v>86.236263736263737</v>
      </c>
      <c r="BC1948" s="1">
        <f>Table13[[#This Row],[Dt_Customer]]+Table13[[#This Row],[Recency]]</f>
        <v>41746</v>
      </c>
      <c r="BD1948" s="16" t="str">
        <f>IF(COUNTIF(A:A, A1948) &gt; 1, "Duplicate", "Unique")</f>
        <v>Unique</v>
      </c>
    </row>
    <row r="1949" spans="1:56" x14ac:dyDescent="0.3">
      <c r="A1949">
        <v>1131</v>
      </c>
      <c r="B1949">
        <v>1967</v>
      </c>
      <c r="C1949" t="s">
        <v>37</v>
      </c>
      <c r="D1949" t="s">
        <v>31</v>
      </c>
      <c r="E1949">
        <v>52569</v>
      </c>
      <c r="F1949">
        <v>0</v>
      </c>
      <c r="G1949">
        <v>1</v>
      </c>
      <c r="H1949" s="1">
        <v>41734</v>
      </c>
      <c r="I1949">
        <v>54</v>
      </c>
      <c r="J1949">
        <v>85</v>
      </c>
      <c r="K1949">
        <v>0</v>
      </c>
      <c r="L1949">
        <v>3</v>
      </c>
      <c r="M1949">
        <v>0</v>
      </c>
      <c r="N1949">
        <v>0</v>
      </c>
      <c r="O1949">
        <v>7</v>
      </c>
      <c r="P1949">
        <f>IF(Table13[[#This Row],[MntWines]] = 0,"",Table13[[#This Row],[MntWines]])</f>
        <v>85</v>
      </c>
      <c r="Q1949" t="str">
        <f>IF(Table13[[#This Row],[MntFruits]] = 0, "",Table13[[#This Row],[MntFruits]])</f>
        <v/>
      </c>
      <c r="R1949">
        <f>IF(Table13[[#This Row],[MntMeatProducts]] = 0, "",Table13[[#This Row],[MntMeatProducts]])</f>
        <v>3</v>
      </c>
      <c r="S1949" t="str">
        <f>IF(Table13[[#This Row],[MntFishProducts]] = 0, "",Table13[[#This Row],[MntFishProducts]])</f>
        <v/>
      </c>
      <c r="T1949" t="str">
        <f>IF(Table13[[#This Row],[MntSweetProducts]] = 0, "",Table13[[#This Row],[MntSweetProducts]])</f>
        <v/>
      </c>
      <c r="U1949">
        <f>IF(Table13[[#This Row],[MntGoldProds]] = 0, "",Table13[[#This Row],[MntGoldProds]])</f>
        <v>7</v>
      </c>
      <c r="V1949">
        <v>1</v>
      </c>
      <c r="W1949">
        <v>2</v>
      </c>
      <c r="X1949">
        <v>0</v>
      </c>
      <c r="Y1949">
        <v>4</v>
      </c>
      <c r="Z1949">
        <v>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 t="s">
        <v>43</v>
      </c>
      <c r="AI1949" s="13">
        <f>SUM(Table13[[#This Row],[MntWines]:[MntGoldProds]])</f>
        <v>95</v>
      </c>
      <c r="AJ1949" s="13">
        <f>AVERAGE(Table13[[#This Row],[MntWines]:[MntGoldProds]])</f>
        <v>15.833333333333334</v>
      </c>
      <c r="AK1949">
        <f>IF(Table13[[#This Row],[Total Number of Purchases]]=0,0,Table13[[#This Row],[Total Spend]]/Table13[[#This Row],[Total Number of Purchases]])</f>
        <v>13.571428571428571</v>
      </c>
      <c r="AM1949">
        <f>SUM(Table13[[#This Row],[NumDealsPurchases]:[NumStorePurchases]])</f>
        <v>7</v>
      </c>
      <c r="AN1949" s="14">
        <f>Snapshot_Date-Table13[[#This Row],[Dt_Customer]]</f>
        <v>182</v>
      </c>
      <c r="AP1949" s="13">
        <f>Table13[[#This Row],[NumDealsPurchases]]/Table13[[#This Row],[Total Number of Purchases]]*100</f>
        <v>14.285714285714285</v>
      </c>
      <c r="AQ1949">
        <f>6-ROUNDUP(_xlfn.PERCENTRANK.INC(Table13[Recency],Table13[[#This Row],[Recency]])*5, 0)</f>
        <v>3</v>
      </c>
      <c r="AR1949">
        <f>ROUNDUP(_xlfn.PERCENTRANK.INC(Table13[Total Number of Purchases],Table13[[#This Row],[Total Number of Purchases]])*5,0)</f>
        <v>1</v>
      </c>
      <c r="AS1949">
        <f>ROUNDUP(_xlfn.PERCENTRANK.INC(Table13[Total Spend],Table13[[#This Row],[Total Spend]])*5,0)</f>
        <v>2</v>
      </c>
      <c r="AT1949" t="str">
        <f>Table13[[#This Row],[Recency Score]]&amp;Table13[[#This Row],[Frequency Score]]&amp;Table13[[#This Row],[Monetary Score]]</f>
        <v>312</v>
      </c>
      <c r="AU1949" t="str">
        <f t="shared" si="30"/>
        <v>Needs Attention</v>
      </c>
      <c r="AW1949" s="13">
        <f>DATEDIF(Table13[[#This Row],[Dt_Customer]], Snapshot_Date, "d")</f>
        <v>182</v>
      </c>
      <c r="AX1949" s="13">
        <f>Table13[[#This Row],[CL if today]]/365</f>
        <v>0.49863013698630138</v>
      </c>
      <c r="AY1949">
        <f>Table13[[#This Row],[Total Number of Purchases]]/Table13[[#This Row],[Corrected CL]]</f>
        <v>14.038461538461538</v>
      </c>
      <c r="AZ1949">
        <f>Table13[[#This Row],[Average Order Value (AOV)]]*Table13[[#This Row],[Freq per Year]]</f>
        <v>190.52197802197801</v>
      </c>
      <c r="BA1949">
        <f>Table13[[#This Row],[Total Spend]]/Table13[[#This Row],[Corrected CL]]</f>
        <v>190.52197802197801</v>
      </c>
      <c r="BB1949">
        <v>1981.4285714285713</v>
      </c>
      <c r="BC1949" s="1">
        <f>Table13[[#This Row],[Dt_Customer]]+Table13[[#This Row],[Recency]]</f>
        <v>41788</v>
      </c>
      <c r="BD1949" s="16" t="str">
        <f>IF(COUNTIF(A:A, A1949) &gt; 1, "Duplicate", "Unique")</f>
        <v>Unique</v>
      </c>
    </row>
    <row r="1950" spans="1:56" x14ac:dyDescent="0.3">
      <c r="A1950">
        <v>5545</v>
      </c>
      <c r="B1950">
        <v>1972</v>
      </c>
      <c r="C1950" t="s">
        <v>37</v>
      </c>
      <c r="D1950" t="s">
        <v>33</v>
      </c>
      <c r="E1950">
        <v>78075</v>
      </c>
      <c r="F1950">
        <v>0</v>
      </c>
      <c r="G1950">
        <v>0</v>
      </c>
      <c r="H1950" s="1">
        <v>41734</v>
      </c>
      <c r="I1950">
        <v>72</v>
      </c>
      <c r="J1950">
        <v>572</v>
      </c>
      <c r="K1950">
        <v>8</v>
      </c>
      <c r="L1950">
        <v>259</v>
      </c>
      <c r="M1950">
        <v>34</v>
      </c>
      <c r="N1950">
        <v>35</v>
      </c>
      <c r="O1950">
        <v>80</v>
      </c>
      <c r="P1950">
        <f>IF(Table13[[#This Row],[MntWines]] = 0,"",Table13[[#This Row],[MntWines]])</f>
        <v>572</v>
      </c>
      <c r="Q1950">
        <f>IF(Table13[[#This Row],[MntFruits]] = 0, "",Table13[[#This Row],[MntFruits]])</f>
        <v>8</v>
      </c>
      <c r="R1950">
        <f>IF(Table13[[#This Row],[MntMeatProducts]] = 0, "",Table13[[#This Row],[MntMeatProducts]])</f>
        <v>259</v>
      </c>
      <c r="S1950">
        <f>IF(Table13[[#This Row],[MntFishProducts]] = 0, "",Table13[[#This Row],[MntFishProducts]])</f>
        <v>34</v>
      </c>
      <c r="T1950">
        <f>IF(Table13[[#This Row],[MntSweetProducts]] = 0, "",Table13[[#This Row],[MntSweetProducts]])</f>
        <v>35</v>
      </c>
      <c r="U1950">
        <f>IF(Table13[[#This Row],[MntGoldProds]] = 0, "",Table13[[#This Row],[MntGoldProds]])</f>
        <v>80</v>
      </c>
      <c r="V1950">
        <v>1</v>
      </c>
      <c r="W1950">
        <v>3</v>
      </c>
      <c r="X1950">
        <v>5</v>
      </c>
      <c r="Y1950">
        <v>5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30</v>
      </c>
      <c r="AI1950" s="13">
        <f>SUM(Table13[[#This Row],[MntWines]:[MntGoldProds]])</f>
        <v>988</v>
      </c>
      <c r="AJ1950" s="13">
        <f>AVERAGE(Table13[[#This Row],[MntWines]:[MntGoldProds]])</f>
        <v>164.66666666666666</v>
      </c>
      <c r="AK1950">
        <f>IF(Table13[[#This Row],[Total Number of Purchases]]=0,0,Table13[[#This Row],[Total Spend]]/Table13[[#This Row],[Total Number of Purchases]])</f>
        <v>70.571428571428569</v>
      </c>
      <c r="AM1950">
        <f>SUM(Table13[[#This Row],[NumDealsPurchases]:[NumStorePurchases]])</f>
        <v>14</v>
      </c>
      <c r="AN1950" s="14">
        <f>Snapshot_Date-Table13[[#This Row],[Dt_Customer]]</f>
        <v>182</v>
      </c>
      <c r="AP1950" s="13">
        <f>Table13[[#This Row],[NumDealsPurchases]]/Table13[[#This Row],[Total Number of Purchases]]*100</f>
        <v>7.1428571428571423</v>
      </c>
      <c r="AQ1950">
        <f>6-ROUNDUP(_xlfn.PERCENTRANK.INC(Table13[Recency],Table13[[#This Row],[Recency]])*5, 0)</f>
        <v>2</v>
      </c>
      <c r="AR1950">
        <f>ROUNDUP(_xlfn.PERCENTRANK.INC(Table13[Total Number of Purchases],Table13[[#This Row],[Total Number of Purchases]])*5,0)</f>
        <v>3</v>
      </c>
      <c r="AS1950">
        <f>ROUNDUP(_xlfn.PERCENTRANK.INC(Table13[Total Spend],Table13[[#This Row],[Total Spend]])*5,0)</f>
        <v>4</v>
      </c>
      <c r="AT1950" t="str">
        <f>Table13[[#This Row],[Recency Score]]&amp;Table13[[#This Row],[Frequency Score]]&amp;Table13[[#This Row],[Monetary Score]]</f>
        <v>234</v>
      </c>
      <c r="AU1950" t="str">
        <f t="shared" si="30"/>
        <v>About to Sleep</v>
      </c>
      <c r="AW1950" s="13">
        <f>DATEDIF(Table13[[#This Row],[Dt_Customer]], Snapshot_Date, "d")</f>
        <v>182</v>
      </c>
      <c r="AX1950" s="13">
        <f>Table13[[#This Row],[CL if today]]/365</f>
        <v>0.49863013698630138</v>
      </c>
      <c r="AY1950">
        <f>Table13[[#This Row],[Total Number of Purchases]]/Table13[[#This Row],[Corrected CL]]</f>
        <v>28.076923076923077</v>
      </c>
      <c r="AZ1950">
        <f>Table13[[#This Row],[Average Order Value (AOV)]]*Table13[[#This Row],[Freq per Year]]</f>
        <v>1981.4285714285713</v>
      </c>
      <c r="BA1950">
        <f>Table13[[#This Row],[Total Spend]]/Table13[[#This Row],[Corrected CL]]</f>
        <v>1981.4285714285713</v>
      </c>
      <c r="BB1950">
        <v>2466.7582417582416</v>
      </c>
      <c r="BC1950" s="1">
        <f>Table13[[#This Row],[Dt_Customer]]+Table13[[#This Row],[Recency]]</f>
        <v>41806</v>
      </c>
      <c r="BD1950" s="16" t="str">
        <f>IF(COUNTIF(A:A, A1950) &gt; 1, "Duplicate", "Unique")</f>
        <v>Unique</v>
      </c>
    </row>
    <row r="1951" spans="1:56" x14ac:dyDescent="0.3">
      <c r="A1951">
        <v>3194</v>
      </c>
      <c r="B1951">
        <v>1974</v>
      </c>
      <c r="C1951" t="s">
        <v>37</v>
      </c>
      <c r="D1951" t="s">
        <v>31</v>
      </c>
      <c r="E1951">
        <v>71466</v>
      </c>
      <c r="F1951">
        <v>0</v>
      </c>
      <c r="G1951">
        <v>0</v>
      </c>
      <c r="H1951" s="1">
        <v>41734</v>
      </c>
      <c r="I1951">
        <v>86</v>
      </c>
      <c r="J1951">
        <v>412</v>
      </c>
      <c r="K1951">
        <v>12</v>
      </c>
      <c r="L1951">
        <v>546</v>
      </c>
      <c r="M1951">
        <v>78</v>
      </c>
      <c r="N1951">
        <v>182</v>
      </c>
      <c r="O1951">
        <v>0</v>
      </c>
      <c r="P1951">
        <f>IF(Table13[[#This Row],[MntWines]] = 0,"",Table13[[#This Row],[MntWines]])</f>
        <v>412</v>
      </c>
      <c r="Q1951">
        <f>IF(Table13[[#This Row],[MntFruits]] = 0, "",Table13[[#This Row],[MntFruits]])</f>
        <v>12</v>
      </c>
      <c r="R1951">
        <f>IF(Table13[[#This Row],[MntMeatProducts]] = 0, "",Table13[[#This Row],[MntMeatProducts]])</f>
        <v>546</v>
      </c>
      <c r="S1951">
        <f>IF(Table13[[#This Row],[MntFishProducts]] = 0, "",Table13[[#This Row],[MntFishProducts]])</f>
        <v>78</v>
      </c>
      <c r="T1951">
        <f>IF(Table13[[#This Row],[MntSweetProducts]] = 0, "",Table13[[#This Row],[MntSweetProducts]])</f>
        <v>182</v>
      </c>
      <c r="U1951" t="str">
        <f>IF(Table13[[#This Row],[MntGoldProds]] = 0, "",Table13[[#This Row],[MntGoldProds]])</f>
        <v/>
      </c>
      <c r="V1951">
        <v>1</v>
      </c>
      <c r="W1951">
        <v>4</v>
      </c>
      <c r="X1951">
        <v>4</v>
      </c>
      <c r="Y1951">
        <v>10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 t="s">
        <v>32</v>
      </c>
      <c r="AI1951" s="13">
        <f>SUM(Table13[[#This Row],[MntWines]:[MntGoldProds]])</f>
        <v>1230</v>
      </c>
      <c r="AJ1951" s="13">
        <f>AVERAGE(Table13[[#This Row],[MntWines]:[MntGoldProds]])</f>
        <v>205</v>
      </c>
      <c r="AK1951">
        <f>IF(Table13[[#This Row],[Total Number of Purchases]]=0,0,Table13[[#This Row],[Total Spend]]/Table13[[#This Row],[Total Number of Purchases]])</f>
        <v>64.736842105263165</v>
      </c>
      <c r="AM1951">
        <f>SUM(Table13[[#This Row],[NumDealsPurchases]:[NumStorePurchases]])</f>
        <v>19</v>
      </c>
      <c r="AN1951" s="14">
        <f>Snapshot_Date-Table13[[#This Row],[Dt_Customer]]</f>
        <v>182</v>
      </c>
      <c r="AP1951" s="13">
        <f>Table13[[#This Row],[NumDealsPurchases]]/Table13[[#This Row],[Total Number of Purchases]]*100</f>
        <v>5.2631578947368416</v>
      </c>
      <c r="AQ1951">
        <f>6-ROUNDUP(_xlfn.PERCENTRANK.INC(Table13[Recency],Table13[[#This Row],[Recency]])*5, 0)</f>
        <v>1</v>
      </c>
      <c r="AR1951">
        <f>ROUNDUP(_xlfn.PERCENTRANK.INC(Table13[Total Number of Purchases],Table13[[#This Row],[Total Number of Purchases]])*5,0)</f>
        <v>4</v>
      </c>
      <c r="AS1951">
        <f>ROUNDUP(_xlfn.PERCENTRANK.INC(Table13[Total Spend],Table13[[#This Row],[Total Spend]])*5,0)</f>
        <v>5</v>
      </c>
      <c r="AT1951" t="str">
        <f>Table13[[#This Row],[Recency Score]]&amp;Table13[[#This Row],[Frequency Score]]&amp;Table13[[#This Row],[Monetary Score]]</f>
        <v>145</v>
      </c>
      <c r="AU1951" t="str">
        <f t="shared" si="30"/>
        <v>Big Spenders</v>
      </c>
      <c r="AW1951" s="13">
        <f>DATEDIF(Table13[[#This Row],[Dt_Customer]], Snapshot_Date, "d")</f>
        <v>182</v>
      </c>
      <c r="AX1951" s="13">
        <f>Table13[[#This Row],[CL if today]]/365</f>
        <v>0.49863013698630138</v>
      </c>
      <c r="AY1951">
        <f>Table13[[#This Row],[Total Number of Purchases]]/Table13[[#This Row],[Corrected CL]]</f>
        <v>38.104395604395606</v>
      </c>
      <c r="AZ1951">
        <f>Table13[[#This Row],[Average Order Value (AOV)]]*Table13[[#This Row],[Freq per Year]]</f>
        <v>2466.7582417582421</v>
      </c>
      <c r="BA1951">
        <f>Table13[[#This Row],[Total Spend]]/Table13[[#This Row],[Corrected CL]]</f>
        <v>2466.7582417582416</v>
      </c>
      <c r="BB1951">
        <v>196.53846153846155</v>
      </c>
      <c r="BC1951" s="1">
        <f>Table13[[#This Row],[Dt_Customer]]+Table13[[#This Row],[Recency]]</f>
        <v>41820</v>
      </c>
      <c r="BD1951" s="16" t="str">
        <f>IF(COUNTIF(A:A, A1951) &gt; 1, "Duplicate", "Unique")</f>
        <v>Unique</v>
      </c>
    </row>
    <row r="1952" spans="1:56" x14ac:dyDescent="0.3">
      <c r="A1952">
        <v>8737</v>
      </c>
      <c r="B1952">
        <v>1978</v>
      </c>
      <c r="C1952" t="s">
        <v>28</v>
      </c>
      <c r="D1952" t="s">
        <v>29</v>
      </c>
      <c r="E1952">
        <v>55563</v>
      </c>
      <c r="F1952">
        <v>0</v>
      </c>
      <c r="G1952">
        <v>1</v>
      </c>
      <c r="H1952" s="1">
        <v>41734</v>
      </c>
      <c r="I1952">
        <v>22</v>
      </c>
      <c r="J1952">
        <v>29</v>
      </c>
      <c r="K1952">
        <v>1</v>
      </c>
      <c r="L1952">
        <v>9</v>
      </c>
      <c r="M1952">
        <v>2</v>
      </c>
      <c r="N1952">
        <v>0</v>
      </c>
      <c r="O1952">
        <v>2</v>
      </c>
      <c r="P1952">
        <f>IF(Table13[[#This Row],[MntWines]] = 0,"",Table13[[#This Row],[MntWines]])</f>
        <v>29</v>
      </c>
      <c r="Q1952">
        <f>IF(Table13[[#This Row],[MntFruits]] = 0, "",Table13[[#This Row],[MntFruits]])</f>
        <v>1</v>
      </c>
      <c r="R1952">
        <f>IF(Table13[[#This Row],[MntMeatProducts]] = 0, "",Table13[[#This Row],[MntMeatProducts]])</f>
        <v>9</v>
      </c>
      <c r="S1952">
        <f>IF(Table13[[#This Row],[MntFishProducts]] = 0, "",Table13[[#This Row],[MntFishProducts]])</f>
        <v>2</v>
      </c>
      <c r="T1952" t="str">
        <f>IF(Table13[[#This Row],[MntSweetProducts]] = 0, "",Table13[[#This Row],[MntSweetProducts]])</f>
        <v/>
      </c>
      <c r="U1952">
        <f>IF(Table13[[#This Row],[MntGoldProds]] = 0, "",Table13[[#This Row],[MntGoldProds]])</f>
        <v>2</v>
      </c>
      <c r="V1952">
        <v>1</v>
      </c>
      <c r="W1952">
        <v>2</v>
      </c>
      <c r="X1952">
        <v>0</v>
      </c>
      <c r="Y1952">
        <v>3</v>
      </c>
      <c r="Z1952">
        <v>3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s">
        <v>30</v>
      </c>
      <c r="AI1952" s="13">
        <f>SUM(Table13[[#This Row],[MntWines]:[MntGoldProds]])</f>
        <v>43</v>
      </c>
      <c r="AJ1952" s="13">
        <f>AVERAGE(Table13[[#This Row],[MntWines]:[MntGoldProds]])</f>
        <v>7.166666666666667</v>
      </c>
      <c r="AK1952">
        <f>IF(Table13[[#This Row],[Total Number of Purchases]]=0,0,Table13[[#This Row],[Total Spend]]/Table13[[#This Row],[Total Number of Purchases]])</f>
        <v>7.166666666666667</v>
      </c>
      <c r="AM1952">
        <f>SUM(Table13[[#This Row],[NumDealsPurchases]:[NumStorePurchases]])</f>
        <v>6</v>
      </c>
      <c r="AN1952" s="14">
        <f>Snapshot_Date-Table13[[#This Row],[Dt_Customer]]</f>
        <v>182</v>
      </c>
      <c r="AP1952" s="13">
        <f>Table13[[#This Row],[NumDealsPurchases]]/Table13[[#This Row],[Total Number of Purchases]]*100</f>
        <v>16.666666666666664</v>
      </c>
      <c r="AQ1952">
        <f>6-ROUNDUP(_xlfn.PERCENTRANK.INC(Table13[Recency],Table13[[#This Row],[Recency]])*5, 0)</f>
        <v>4</v>
      </c>
      <c r="AR1952">
        <f>ROUNDUP(_xlfn.PERCENTRANK.INC(Table13[Total Number of Purchases],Table13[[#This Row],[Total Number of Purchases]])*5,0)</f>
        <v>1</v>
      </c>
      <c r="AS1952">
        <f>ROUNDUP(_xlfn.PERCENTRANK.INC(Table13[Total Spend],Table13[[#This Row],[Total Spend]])*5,0)</f>
        <v>1</v>
      </c>
      <c r="AT1952" t="str">
        <f>Table13[[#This Row],[Recency Score]]&amp;Table13[[#This Row],[Frequency Score]]&amp;Table13[[#This Row],[Monetary Score]]</f>
        <v>411</v>
      </c>
      <c r="AU1952" t="str">
        <f t="shared" si="30"/>
        <v>Potential Loyalists</v>
      </c>
      <c r="AW1952" s="13">
        <f>DATEDIF(Table13[[#This Row],[Dt_Customer]], Snapshot_Date, "d")</f>
        <v>182</v>
      </c>
      <c r="AX1952" s="13">
        <f>Table13[[#This Row],[CL if today]]/365</f>
        <v>0.49863013698630138</v>
      </c>
      <c r="AY1952">
        <f>Table13[[#This Row],[Total Number of Purchases]]/Table13[[#This Row],[Corrected CL]]</f>
        <v>12.032967032967033</v>
      </c>
      <c r="AZ1952">
        <f>Table13[[#This Row],[Average Order Value (AOV)]]*Table13[[#This Row],[Freq per Year]]</f>
        <v>86.236263736263737</v>
      </c>
      <c r="BA1952">
        <f>Table13[[#This Row],[Total Spend]]/Table13[[#This Row],[Corrected CL]]</f>
        <v>86.236263736263737</v>
      </c>
      <c r="BB1952">
        <v>2382.5274725274726</v>
      </c>
      <c r="BC1952" s="1">
        <f>Table13[[#This Row],[Dt_Customer]]+Table13[[#This Row],[Recency]]</f>
        <v>41756</v>
      </c>
      <c r="BD1952" s="16" t="str">
        <f>IF(COUNTIF(A:A, A1952) &gt; 1, "Duplicate", "Unique")</f>
        <v>Unique</v>
      </c>
    </row>
    <row r="1953" spans="1:56" x14ac:dyDescent="0.3">
      <c r="A1953">
        <v>10500</v>
      </c>
      <c r="B1953">
        <v>1984</v>
      </c>
      <c r="C1953" t="s">
        <v>28</v>
      </c>
      <c r="D1953" t="s">
        <v>33</v>
      </c>
      <c r="E1953">
        <v>31761</v>
      </c>
      <c r="F1953">
        <v>1</v>
      </c>
      <c r="G1953">
        <v>0</v>
      </c>
      <c r="H1953" s="1">
        <v>41734</v>
      </c>
      <c r="I1953">
        <v>96</v>
      </c>
      <c r="J1953">
        <v>19</v>
      </c>
      <c r="K1953">
        <v>1</v>
      </c>
      <c r="L1953">
        <v>20</v>
      </c>
      <c r="M1953">
        <v>16</v>
      </c>
      <c r="N1953">
        <v>14</v>
      </c>
      <c r="O1953">
        <v>28</v>
      </c>
      <c r="P1953">
        <f>IF(Table13[[#This Row],[MntWines]] = 0,"",Table13[[#This Row],[MntWines]])</f>
        <v>19</v>
      </c>
      <c r="Q1953">
        <f>IF(Table13[[#This Row],[MntFruits]] = 0, "",Table13[[#This Row],[MntFruits]])</f>
        <v>1</v>
      </c>
      <c r="R1953">
        <f>IF(Table13[[#This Row],[MntMeatProducts]] = 0, "",Table13[[#This Row],[MntMeatProducts]])</f>
        <v>20</v>
      </c>
      <c r="S1953">
        <f>IF(Table13[[#This Row],[MntFishProducts]] = 0, "",Table13[[#This Row],[MntFishProducts]])</f>
        <v>16</v>
      </c>
      <c r="T1953">
        <f>IF(Table13[[#This Row],[MntSweetProducts]] = 0, "",Table13[[#This Row],[MntSweetProducts]])</f>
        <v>14</v>
      </c>
      <c r="U1953">
        <f>IF(Table13[[#This Row],[MntGoldProds]] = 0, "",Table13[[#This Row],[MntGoldProds]])</f>
        <v>28</v>
      </c>
      <c r="V1953">
        <v>2</v>
      </c>
      <c r="W1953">
        <v>3</v>
      </c>
      <c r="X1953">
        <v>0</v>
      </c>
      <c r="Y1953">
        <v>4</v>
      </c>
      <c r="Z1953">
        <v>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 t="s">
        <v>36</v>
      </c>
      <c r="AI1953" s="13">
        <f>SUM(Table13[[#This Row],[MntWines]:[MntGoldProds]])</f>
        <v>98</v>
      </c>
      <c r="AJ1953" s="13">
        <f>AVERAGE(Table13[[#This Row],[MntWines]:[MntGoldProds]])</f>
        <v>16.333333333333332</v>
      </c>
      <c r="AK1953">
        <f>IF(Table13[[#This Row],[Total Number of Purchases]]=0,0,Table13[[#This Row],[Total Spend]]/Table13[[#This Row],[Total Number of Purchases]])</f>
        <v>10.888888888888889</v>
      </c>
      <c r="AM1953">
        <f>SUM(Table13[[#This Row],[NumDealsPurchases]:[NumStorePurchases]])</f>
        <v>9</v>
      </c>
      <c r="AN1953" s="14">
        <f>Snapshot_Date-Table13[[#This Row],[Dt_Customer]]</f>
        <v>182</v>
      </c>
      <c r="AP1953" s="13">
        <f>Table13[[#This Row],[NumDealsPurchases]]/Table13[[#This Row],[Total Number of Purchases]]*100</f>
        <v>22.222222222222221</v>
      </c>
      <c r="AQ1953">
        <f>6-ROUNDUP(_xlfn.PERCENTRANK.INC(Table13[Recency],Table13[[#This Row],[Recency]])*5, 0)</f>
        <v>1</v>
      </c>
      <c r="AR1953">
        <f>ROUNDUP(_xlfn.PERCENTRANK.INC(Table13[Total Number of Purchases],Table13[[#This Row],[Total Number of Purchases]])*5,0)</f>
        <v>2</v>
      </c>
      <c r="AS1953">
        <f>ROUNDUP(_xlfn.PERCENTRANK.INC(Table13[Total Spend],Table13[[#This Row],[Total Spend]])*5,0)</f>
        <v>2</v>
      </c>
      <c r="AT1953" t="str">
        <f>Table13[[#This Row],[Recency Score]]&amp;Table13[[#This Row],[Frequency Score]]&amp;Table13[[#This Row],[Monetary Score]]</f>
        <v>122</v>
      </c>
      <c r="AU1953" t="str">
        <f t="shared" si="30"/>
        <v>Lost</v>
      </c>
      <c r="AW1953" s="13">
        <f>DATEDIF(Table13[[#This Row],[Dt_Customer]], Snapshot_Date, "d")</f>
        <v>182</v>
      </c>
      <c r="AX1953" s="13">
        <f>Table13[[#This Row],[CL if today]]/365</f>
        <v>0.49863013698630138</v>
      </c>
      <c r="AY1953">
        <f>Table13[[#This Row],[Total Number of Purchases]]/Table13[[#This Row],[Corrected CL]]</f>
        <v>18.049450549450547</v>
      </c>
      <c r="AZ1953">
        <f>Table13[[#This Row],[Average Order Value (AOV)]]*Table13[[#This Row],[Freq per Year]]</f>
        <v>196.53846153846152</v>
      </c>
      <c r="BA1953">
        <f>Table13[[#This Row],[Total Spend]]/Table13[[#This Row],[Corrected CL]]</f>
        <v>196.53846153846155</v>
      </c>
      <c r="BB1953">
        <v>363.00546448087431</v>
      </c>
      <c r="BC1953" s="1">
        <f>Table13[[#This Row],[Dt_Customer]]+Table13[[#This Row],[Recency]]</f>
        <v>41830</v>
      </c>
      <c r="BD1953" s="16" t="str">
        <f>IF(COUNTIF(A:A, A1953) &gt; 1, "Duplicate", "Unique")</f>
        <v>Unique</v>
      </c>
    </row>
    <row r="1954" spans="1:56" x14ac:dyDescent="0.3">
      <c r="A1954">
        <v>8746</v>
      </c>
      <c r="B1954">
        <v>1989</v>
      </c>
      <c r="C1954" t="s">
        <v>28</v>
      </c>
      <c r="D1954" t="s">
        <v>33</v>
      </c>
      <c r="E1954">
        <v>75433</v>
      </c>
      <c r="F1954">
        <v>1</v>
      </c>
      <c r="G1954">
        <v>0</v>
      </c>
      <c r="H1954" s="1">
        <v>41734</v>
      </c>
      <c r="I1954">
        <v>28</v>
      </c>
      <c r="J1954">
        <v>800</v>
      </c>
      <c r="K1954">
        <v>0</v>
      </c>
      <c r="L1954">
        <v>297</v>
      </c>
      <c r="M1954">
        <v>0</v>
      </c>
      <c r="N1954">
        <v>34</v>
      </c>
      <c r="O1954">
        <v>57</v>
      </c>
      <c r="P1954">
        <f>IF(Table13[[#This Row],[MntWines]] = 0,"",Table13[[#This Row],[MntWines]])</f>
        <v>800</v>
      </c>
      <c r="Q1954" t="str">
        <f>IF(Table13[[#This Row],[MntFruits]] = 0, "",Table13[[#This Row],[MntFruits]])</f>
        <v/>
      </c>
      <c r="R1954">
        <f>IF(Table13[[#This Row],[MntMeatProducts]] = 0, "",Table13[[#This Row],[MntMeatProducts]])</f>
        <v>297</v>
      </c>
      <c r="S1954" t="str">
        <f>IF(Table13[[#This Row],[MntFishProducts]] = 0, "",Table13[[#This Row],[MntFishProducts]])</f>
        <v/>
      </c>
      <c r="T1954">
        <f>IF(Table13[[#This Row],[MntSweetProducts]] = 0, "",Table13[[#This Row],[MntSweetProducts]])</f>
        <v>34</v>
      </c>
      <c r="U1954">
        <f>IF(Table13[[#This Row],[MntGoldProds]] = 0, "",Table13[[#This Row],[MntGoldProds]])</f>
        <v>57</v>
      </c>
      <c r="V1954">
        <v>2</v>
      </c>
      <c r="W1954">
        <v>2</v>
      </c>
      <c r="X1954">
        <v>5</v>
      </c>
      <c r="Y1954">
        <v>10</v>
      </c>
      <c r="Z1954">
        <v>6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 t="s">
        <v>30</v>
      </c>
      <c r="AI1954" s="13">
        <f>SUM(Table13[[#This Row],[MntWines]:[MntGoldProds]])</f>
        <v>1188</v>
      </c>
      <c r="AJ1954" s="13">
        <f>AVERAGE(Table13[[#This Row],[MntWines]:[MntGoldProds]])</f>
        <v>198</v>
      </c>
      <c r="AK1954">
        <f>IF(Table13[[#This Row],[Total Number of Purchases]]=0,0,Table13[[#This Row],[Total Spend]]/Table13[[#This Row],[Total Number of Purchases]])</f>
        <v>62.526315789473685</v>
      </c>
      <c r="AM1954">
        <f>SUM(Table13[[#This Row],[NumDealsPurchases]:[NumStorePurchases]])</f>
        <v>19</v>
      </c>
      <c r="AN1954" s="14">
        <f>Snapshot_Date-Table13[[#This Row],[Dt_Customer]]</f>
        <v>182</v>
      </c>
      <c r="AP1954" s="13">
        <f>Table13[[#This Row],[NumDealsPurchases]]/Table13[[#This Row],[Total Number of Purchases]]*100</f>
        <v>10.526315789473683</v>
      </c>
      <c r="AQ1954">
        <f>6-ROUNDUP(_xlfn.PERCENTRANK.INC(Table13[Recency],Table13[[#This Row],[Recency]])*5, 0)</f>
        <v>4</v>
      </c>
      <c r="AR1954">
        <f>ROUNDUP(_xlfn.PERCENTRANK.INC(Table13[Total Number of Purchases],Table13[[#This Row],[Total Number of Purchases]])*5,0)</f>
        <v>4</v>
      </c>
      <c r="AS1954">
        <f>ROUNDUP(_xlfn.PERCENTRANK.INC(Table13[Total Spend],Table13[[#This Row],[Total Spend]])*5,0)</f>
        <v>5</v>
      </c>
      <c r="AT1954" t="str">
        <f>Table13[[#This Row],[Recency Score]]&amp;Table13[[#This Row],[Frequency Score]]&amp;Table13[[#This Row],[Monetary Score]]</f>
        <v>445</v>
      </c>
      <c r="AU1954" t="str">
        <f t="shared" si="30"/>
        <v>Big Spenders</v>
      </c>
      <c r="AW1954" s="13">
        <f>DATEDIF(Table13[[#This Row],[Dt_Customer]], Snapshot_Date, "d")</f>
        <v>182</v>
      </c>
      <c r="AX1954" s="13">
        <f>Table13[[#This Row],[CL if today]]/365</f>
        <v>0.49863013698630138</v>
      </c>
      <c r="AY1954">
        <f>Table13[[#This Row],[Total Number of Purchases]]/Table13[[#This Row],[Corrected CL]]</f>
        <v>38.104395604395606</v>
      </c>
      <c r="AZ1954">
        <f>Table13[[#This Row],[Average Order Value (AOV)]]*Table13[[#This Row],[Freq per Year]]</f>
        <v>2382.5274725274726</v>
      </c>
      <c r="BA1954">
        <f>Table13[[#This Row],[Total Spend]]/Table13[[#This Row],[Corrected CL]]</f>
        <v>2382.5274725274726</v>
      </c>
      <c r="BB1954">
        <v>2474.7802197802198</v>
      </c>
      <c r="BC1954" s="1">
        <f>Table13[[#This Row],[Dt_Customer]]+Table13[[#This Row],[Recency]]</f>
        <v>41762</v>
      </c>
      <c r="BD1954" s="16" t="str">
        <f>IF(COUNTIF(A:A, A1954) &gt; 1, "Duplicate", "Unique")</f>
        <v>Unique</v>
      </c>
    </row>
    <row r="1955" spans="1:56" x14ac:dyDescent="0.3">
      <c r="A1955">
        <v>6488</v>
      </c>
      <c r="B1955">
        <v>1959</v>
      </c>
      <c r="C1955" t="s">
        <v>37</v>
      </c>
      <c r="D1955" t="s">
        <v>33</v>
      </c>
      <c r="E1955">
        <v>38829</v>
      </c>
      <c r="F1955">
        <v>0</v>
      </c>
      <c r="G1955">
        <v>1</v>
      </c>
      <c r="H1955" s="1">
        <v>41735</v>
      </c>
      <c r="I1955">
        <v>86</v>
      </c>
      <c r="J1955">
        <v>76</v>
      </c>
      <c r="K1955">
        <v>0</v>
      </c>
      <c r="L1955">
        <v>7</v>
      </c>
      <c r="M1955">
        <v>0</v>
      </c>
      <c r="N1955">
        <v>0</v>
      </c>
      <c r="O1955">
        <v>16</v>
      </c>
      <c r="P1955">
        <f>IF(Table13[[#This Row],[MntWines]] = 0,"",Table13[[#This Row],[MntWines]])</f>
        <v>76</v>
      </c>
      <c r="Q1955" t="str">
        <f>IF(Table13[[#This Row],[MntFruits]] = 0, "",Table13[[#This Row],[MntFruits]])</f>
        <v/>
      </c>
      <c r="R1955">
        <f>IF(Table13[[#This Row],[MntMeatProducts]] = 0, "",Table13[[#This Row],[MntMeatProducts]])</f>
        <v>7</v>
      </c>
      <c r="S1955" t="str">
        <f>IF(Table13[[#This Row],[MntFishProducts]] = 0, "",Table13[[#This Row],[MntFishProducts]])</f>
        <v/>
      </c>
      <c r="T1955" t="str">
        <f>IF(Table13[[#This Row],[MntSweetProducts]] = 0, "",Table13[[#This Row],[MntSweetProducts]])</f>
        <v/>
      </c>
      <c r="U1955">
        <f>IF(Table13[[#This Row],[MntGoldProds]] = 0, "",Table13[[#This Row],[MntGoldProds]])</f>
        <v>16</v>
      </c>
      <c r="V1955">
        <v>1</v>
      </c>
      <c r="W1955">
        <v>3</v>
      </c>
      <c r="X1955">
        <v>2</v>
      </c>
      <c r="Y1955">
        <v>2</v>
      </c>
      <c r="Z1955">
        <v>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 t="s">
        <v>39</v>
      </c>
      <c r="AI1955" s="13">
        <f>SUM(Table13[[#This Row],[MntWines]:[MntGoldProds]])</f>
        <v>99</v>
      </c>
      <c r="AJ1955" s="13">
        <f>AVERAGE(Table13[[#This Row],[MntWines]:[MntGoldProds]])</f>
        <v>16.5</v>
      </c>
      <c r="AK1955">
        <f>IF(Table13[[#This Row],[Total Number of Purchases]]=0,0,Table13[[#This Row],[Total Spend]]/Table13[[#This Row],[Total Number of Purchases]])</f>
        <v>12.375</v>
      </c>
      <c r="AM1955">
        <f>SUM(Table13[[#This Row],[NumDealsPurchases]:[NumStorePurchases]])</f>
        <v>8</v>
      </c>
      <c r="AN1955" s="14">
        <f>Snapshot_Date-Table13[[#This Row],[Dt_Customer]]</f>
        <v>181</v>
      </c>
      <c r="AP1955" s="13">
        <f>Table13[[#This Row],[NumDealsPurchases]]/Table13[[#This Row],[Total Number of Purchases]]*100</f>
        <v>12.5</v>
      </c>
      <c r="AQ1955">
        <f>6-ROUNDUP(_xlfn.PERCENTRANK.INC(Table13[Recency],Table13[[#This Row],[Recency]])*5, 0)</f>
        <v>1</v>
      </c>
      <c r="AR1955">
        <f>ROUNDUP(_xlfn.PERCENTRANK.INC(Table13[Total Number of Purchases],Table13[[#This Row],[Total Number of Purchases]])*5,0)</f>
        <v>2</v>
      </c>
      <c r="AS1955">
        <f>ROUNDUP(_xlfn.PERCENTRANK.INC(Table13[Total Spend],Table13[[#This Row],[Total Spend]])*5,0)</f>
        <v>2</v>
      </c>
      <c r="AT1955" t="str">
        <f>Table13[[#This Row],[Recency Score]]&amp;Table13[[#This Row],[Frequency Score]]&amp;Table13[[#This Row],[Monetary Score]]</f>
        <v>122</v>
      </c>
      <c r="AU1955" t="str">
        <f t="shared" si="30"/>
        <v>Lost</v>
      </c>
      <c r="AW1955" s="13">
        <f>DATEDIF(Table13[[#This Row],[Dt_Customer]], Snapshot_Date, "d")</f>
        <v>181</v>
      </c>
      <c r="AX1955" s="13">
        <f>Table13[[#This Row],[CL if today]]/365</f>
        <v>0.49589041095890413</v>
      </c>
      <c r="AY1955">
        <f>Table13[[#This Row],[Total Number of Purchases]]/Table13[[#This Row],[Corrected CL]]</f>
        <v>16.132596685082873</v>
      </c>
      <c r="AZ1955">
        <f>Table13[[#This Row],[Average Order Value (AOV)]]*Table13[[#This Row],[Freq per Year]]</f>
        <v>199.64088397790056</v>
      </c>
      <c r="BA1955">
        <f>Table13[[#This Row],[Total Spend]]/Table13[[#This Row],[Corrected CL]]</f>
        <v>199.64088397790056</v>
      </c>
      <c r="BB1955">
        <v>2458.7362637362635</v>
      </c>
      <c r="BC1955" s="1">
        <f>Table13[[#This Row],[Dt_Customer]]+Table13[[#This Row],[Recency]]</f>
        <v>41821</v>
      </c>
      <c r="BD1955" s="16" t="str">
        <f>IF(COUNTIF(A:A, A1955) &gt; 1, "Duplicate", "Unique")</f>
        <v>Unique</v>
      </c>
    </row>
    <row r="1956" spans="1:56" x14ac:dyDescent="0.3">
      <c r="A1956">
        <v>6336</v>
      </c>
      <c r="B1956">
        <v>1960</v>
      </c>
      <c r="C1956" t="s">
        <v>28</v>
      </c>
      <c r="D1956" t="s">
        <v>33</v>
      </c>
      <c r="E1956">
        <v>29315</v>
      </c>
      <c r="F1956">
        <v>1</v>
      </c>
      <c r="G1956">
        <v>1</v>
      </c>
      <c r="H1956" s="1">
        <v>41735</v>
      </c>
      <c r="I1956">
        <v>55</v>
      </c>
      <c r="J1956">
        <v>13</v>
      </c>
      <c r="K1956">
        <v>2</v>
      </c>
      <c r="L1956">
        <v>14</v>
      </c>
      <c r="M1956">
        <v>8</v>
      </c>
      <c r="N1956">
        <v>7</v>
      </c>
      <c r="O1956">
        <v>4</v>
      </c>
      <c r="P1956">
        <f>IF(Table13[[#This Row],[MntWines]] = 0,"",Table13[[#This Row],[MntWines]])</f>
        <v>13</v>
      </c>
      <c r="Q1956">
        <f>IF(Table13[[#This Row],[MntFruits]] = 0, "",Table13[[#This Row],[MntFruits]])</f>
        <v>2</v>
      </c>
      <c r="R1956">
        <f>IF(Table13[[#This Row],[MntMeatProducts]] = 0, "",Table13[[#This Row],[MntMeatProducts]])</f>
        <v>14</v>
      </c>
      <c r="S1956">
        <f>IF(Table13[[#This Row],[MntFishProducts]] = 0, "",Table13[[#This Row],[MntFishProducts]])</f>
        <v>8</v>
      </c>
      <c r="T1956">
        <f>IF(Table13[[#This Row],[MntSweetProducts]] = 0, "",Table13[[#This Row],[MntSweetProducts]])</f>
        <v>7</v>
      </c>
      <c r="U1956">
        <f>IF(Table13[[#This Row],[MntGoldProds]] = 0, "",Table13[[#This Row],[MntGoldProds]])</f>
        <v>4</v>
      </c>
      <c r="V1956">
        <v>4</v>
      </c>
      <c r="W1956">
        <v>2</v>
      </c>
      <c r="X1956">
        <v>0</v>
      </c>
      <c r="Y1956">
        <v>4</v>
      </c>
      <c r="Z1956">
        <v>6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 t="s">
        <v>43</v>
      </c>
      <c r="AI1956" s="13">
        <f>SUM(Table13[[#This Row],[MntWines]:[MntGoldProds]])</f>
        <v>48</v>
      </c>
      <c r="AJ1956" s="13">
        <f>AVERAGE(Table13[[#This Row],[MntWines]:[MntGoldProds]])</f>
        <v>8</v>
      </c>
      <c r="AK1956">
        <f>IF(Table13[[#This Row],[Total Number of Purchases]]=0,0,Table13[[#This Row],[Total Spend]]/Table13[[#This Row],[Total Number of Purchases]])</f>
        <v>4.8</v>
      </c>
      <c r="AM1956">
        <f>SUM(Table13[[#This Row],[NumDealsPurchases]:[NumStorePurchases]])</f>
        <v>10</v>
      </c>
      <c r="AN1956" s="14">
        <f>Snapshot_Date-Table13[[#This Row],[Dt_Customer]]</f>
        <v>181</v>
      </c>
      <c r="AP1956" s="13">
        <f>Table13[[#This Row],[NumDealsPurchases]]/Table13[[#This Row],[Total Number of Purchases]]*100</f>
        <v>40</v>
      </c>
      <c r="AQ1956">
        <f>6-ROUNDUP(_xlfn.PERCENTRANK.INC(Table13[Recency],Table13[[#This Row],[Recency]])*5, 0)</f>
        <v>3</v>
      </c>
      <c r="AR1956">
        <f>ROUNDUP(_xlfn.PERCENTRANK.INC(Table13[Total Number of Purchases],Table13[[#This Row],[Total Number of Purchases]])*5,0)</f>
        <v>2</v>
      </c>
      <c r="AS1956">
        <f>ROUNDUP(_xlfn.PERCENTRANK.INC(Table13[Total Spend],Table13[[#This Row],[Total Spend]])*5,0)</f>
        <v>1</v>
      </c>
      <c r="AT1956" t="str">
        <f>Table13[[#This Row],[Recency Score]]&amp;Table13[[#This Row],[Frequency Score]]&amp;Table13[[#This Row],[Monetary Score]]</f>
        <v>321</v>
      </c>
      <c r="AU1956" t="str">
        <f t="shared" si="30"/>
        <v>Needs Attention</v>
      </c>
      <c r="AW1956" s="13">
        <f>DATEDIF(Table13[[#This Row],[Dt_Customer]], Snapshot_Date, "d")</f>
        <v>181</v>
      </c>
      <c r="AX1956" s="13">
        <f>Table13[[#This Row],[CL if today]]/365</f>
        <v>0.49589041095890413</v>
      </c>
      <c r="AY1956">
        <f>Table13[[#This Row],[Total Number of Purchases]]/Table13[[#This Row],[Corrected CL]]</f>
        <v>20.165745856353592</v>
      </c>
      <c r="AZ1956">
        <f>Table13[[#This Row],[Average Order Value (AOV)]]*Table13[[#This Row],[Freq per Year]]</f>
        <v>96.795580110497241</v>
      </c>
      <c r="BA1956">
        <f>Table13[[#This Row],[Total Spend]]/Table13[[#This Row],[Corrected CL]]</f>
        <v>96.795580110497241</v>
      </c>
      <c r="BB1956">
        <v>199.64088397790056</v>
      </c>
      <c r="BC1956" s="1">
        <f>Table13[[#This Row],[Dt_Customer]]+Table13[[#This Row],[Recency]]</f>
        <v>41790</v>
      </c>
      <c r="BD1956" s="16" t="str">
        <f>IF(COUNTIF(A:A, A1956) &gt; 1, "Duplicate", "Unique")</f>
        <v>Unique</v>
      </c>
    </row>
    <row r="1957" spans="1:56" x14ac:dyDescent="0.3">
      <c r="A1957">
        <v>10127</v>
      </c>
      <c r="B1957">
        <v>1965</v>
      </c>
      <c r="C1957" t="s">
        <v>28</v>
      </c>
      <c r="D1957" t="s">
        <v>33</v>
      </c>
      <c r="E1957">
        <v>58692</v>
      </c>
      <c r="F1957">
        <v>0</v>
      </c>
      <c r="G1957">
        <v>1</v>
      </c>
      <c r="H1957" s="1">
        <v>41735</v>
      </c>
      <c r="I1957">
        <v>21</v>
      </c>
      <c r="J1957">
        <v>301</v>
      </c>
      <c r="K1957">
        <v>11</v>
      </c>
      <c r="L1957">
        <v>61</v>
      </c>
      <c r="M1957">
        <v>4</v>
      </c>
      <c r="N1957">
        <v>7</v>
      </c>
      <c r="O1957">
        <v>11</v>
      </c>
      <c r="P1957">
        <f>IF(Table13[[#This Row],[MntWines]] = 0,"",Table13[[#This Row],[MntWines]])</f>
        <v>301</v>
      </c>
      <c r="Q1957">
        <f>IF(Table13[[#This Row],[MntFruits]] = 0, "",Table13[[#This Row],[MntFruits]])</f>
        <v>11</v>
      </c>
      <c r="R1957">
        <f>IF(Table13[[#This Row],[MntMeatProducts]] = 0, "",Table13[[#This Row],[MntMeatProducts]])</f>
        <v>61</v>
      </c>
      <c r="S1957">
        <f>IF(Table13[[#This Row],[MntFishProducts]] = 0, "",Table13[[#This Row],[MntFishProducts]])</f>
        <v>4</v>
      </c>
      <c r="T1957">
        <f>IF(Table13[[#This Row],[MntSweetProducts]] = 0, "",Table13[[#This Row],[MntSweetProducts]])</f>
        <v>7</v>
      </c>
      <c r="U1957">
        <f>IF(Table13[[#This Row],[MntGoldProds]] = 0, "",Table13[[#This Row],[MntGoldProds]])</f>
        <v>11</v>
      </c>
      <c r="V1957">
        <v>1</v>
      </c>
      <c r="W1957">
        <v>8</v>
      </c>
      <c r="X1957">
        <v>2</v>
      </c>
      <c r="Y1957">
        <v>4</v>
      </c>
      <c r="Z1957">
        <v>7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32</v>
      </c>
      <c r="AI1957" s="13">
        <f>SUM(Table13[[#This Row],[MntWines]:[MntGoldProds]])</f>
        <v>395</v>
      </c>
      <c r="AJ1957" s="13">
        <f>AVERAGE(Table13[[#This Row],[MntWines]:[MntGoldProds]])</f>
        <v>65.833333333333329</v>
      </c>
      <c r="AK1957">
        <f>IF(Table13[[#This Row],[Total Number of Purchases]]=0,0,Table13[[#This Row],[Total Spend]]/Table13[[#This Row],[Total Number of Purchases]])</f>
        <v>26.333333333333332</v>
      </c>
      <c r="AM1957">
        <f>SUM(Table13[[#This Row],[NumDealsPurchases]:[NumStorePurchases]])</f>
        <v>15</v>
      </c>
      <c r="AN1957" s="14">
        <f>Snapshot_Date-Table13[[#This Row],[Dt_Customer]]</f>
        <v>181</v>
      </c>
      <c r="AP1957" s="13">
        <f>Table13[[#This Row],[NumDealsPurchases]]/Table13[[#This Row],[Total Number of Purchases]]*100</f>
        <v>6.666666666666667</v>
      </c>
      <c r="AQ1957">
        <f>6-ROUNDUP(_xlfn.PERCENTRANK.INC(Table13[Recency],Table13[[#This Row],[Recency]])*5, 0)</f>
        <v>4</v>
      </c>
      <c r="AR1957">
        <f>ROUNDUP(_xlfn.PERCENTRANK.INC(Table13[Total Number of Purchases],Table13[[#This Row],[Total Number of Purchases]])*5,0)</f>
        <v>3</v>
      </c>
      <c r="AS1957">
        <f>ROUNDUP(_xlfn.PERCENTRANK.INC(Table13[Total Spend],Table13[[#This Row],[Total Spend]])*5,0)</f>
        <v>3</v>
      </c>
      <c r="AT1957" t="str">
        <f>Table13[[#This Row],[Recency Score]]&amp;Table13[[#This Row],[Frequency Score]]&amp;Table13[[#This Row],[Monetary Score]]</f>
        <v>433</v>
      </c>
      <c r="AU1957" t="str">
        <f t="shared" si="30"/>
        <v>Potential Loyalists</v>
      </c>
      <c r="AW1957" s="13">
        <f>DATEDIF(Table13[[#This Row],[Dt_Customer]], Snapshot_Date, "d")</f>
        <v>181</v>
      </c>
      <c r="AX1957" s="13">
        <f>Table13[[#This Row],[CL if today]]/365</f>
        <v>0.49589041095890413</v>
      </c>
      <c r="AY1957">
        <f>Table13[[#This Row],[Total Number of Purchases]]/Table13[[#This Row],[Corrected CL]]</f>
        <v>30.248618784530386</v>
      </c>
      <c r="AZ1957">
        <f>Table13[[#This Row],[Average Order Value (AOV)]]*Table13[[#This Row],[Freq per Year]]</f>
        <v>796.54696132596678</v>
      </c>
      <c r="BA1957">
        <f>Table13[[#This Row],[Total Spend]]/Table13[[#This Row],[Corrected CL]]</f>
        <v>796.54696132596678</v>
      </c>
      <c r="BB1957">
        <v>96.795580110497241</v>
      </c>
      <c r="BC1957" s="1">
        <f>Table13[[#This Row],[Dt_Customer]]+Table13[[#This Row],[Recency]]</f>
        <v>41756</v>
      </c>
      <c r="BD1957" s="16" t="str">
        <f>IF(COUNTIF(A:A, A1957) &gt; 1, "Duplicate", "Unique")</f>
        <v>Unique</v>
      </c>
    </row>
    <row r="1958" spans="1:56" x14ac:dyDescent="0.3">
      <c r="A1958">
        <v>1740</v>
      </c>
      <c r="B1958">
        <v>1944</v>
      </c>
      <c r="C1958" t="s">
        <v>28</v>
      </c>
      <c r="D1958" t="s">
        <v>33</v>
      </c>
      <c r="E1958">
        <v>55956</v>
      </c>
      <c r="F1958">
        <v>0</v>
      </c>
      <c r="G1958">
        <v>0</v>
      </c>
      <c r="H1958" s="1">
        <v>41736</v>
      </c>
      <c r="I1958">
        <v>22</v>
      </c>
      <c r="J1958">
        <v>760</v>
      </c>
      <c r="K1958">
        <v>38</v>
      </c>
      <c r="L1958">
        <v>104</v>
      </c>
      <c r="M1958">
        <v>50</v>
      </c>
      <c r="N1958">
        <v>9</v>
      </c>
      <c r="O1958">
        <v>38</v>
      </c>
      <c r="P1958">
        <f>IF(Table13[[#This Row],[MntWines]] = 0,"",Table13[[#This Row],[MntWines]])</f>
        <v>760</v>
      </c>
      <c r="Q1958">
        <f>IF(Table13[[#This Row],[MntFruits]] = 0, "",Table13[[#This Row],[MntFruits]])</f>
        <v>38</v>
      </c>
      <c r="R1958">
        <f>IF(Table13[[#This Row],[MntMeatProducts]] = 0, "",Table13[[#This Row],[MntMeatProducts]])</f>
        <v>104</v>
      </c>
      <c r="S1958">
        <f>IF(Table13[[#This Row],[MntFishProducts]] = 0, "",Table13[[#This Row],[MntFishProducts]])</f>
        <v>50</v>
      </c>
      <c r="T1958">
        <f>IF(Table13[[#This Row],[MntSweetProducts]] = 0, "",Table13[[#This Row],[MntSweetProducts]])</f>
        <v>9</v>
      </c>
      <c r="U1958">
        <f>IF(Table13[[#This Row],[MntGoldProds]] = 0, "",Table13[[#This Row],[MntGoldProds]])</f>
        <v>38</v>
      </c>
      <c r="V1958">
        <v>2</v>
      </c>
      <c r="W1958">
        <v>7</v>
      </c>
      <c r="X1958">
        <v>3</v>
      </c>
      <c r="Y1958">
        <v>4</v>
      </c>
      <c r="Z1958">
        <v>4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 t="s">
        <v>30</v>
      </c>
      <c r="AI1958" s="13">
        <f>SUM(Table13[[#This Row],[MntWines]:[MntGoldProds]])</f>
        <v>999</v>
      </c>
      <c r="AJ1958" s="13">
        <f>AVERAGE(Table13[[#This Row],[MntWines]:[MntGoldProds]])</f>
        <v>166.5</v>
      </c>
      <c r="AK1958">
        <f>IF(Table13[[#This Row],[Total Number of Purchases]]=0,0,Table13[[#This Row],[Total Spend]]/Table13[[#This Row],[Total Number of Purchases]])</f>
        <v>62.4375</v>
      </c>
      <c r="AM1958">
        <f>SUM(Table13[[#This Row],[NumDealsPurchases]:[NumStorePurchases]])</f>
        <v>16</v>
      </c>
      <c r="AN1958" s="14">
        <f>Snapshot_Date-Table13[[#This Row],[Dt_Customer]]</f>
        <v>180</v>
      </c>
      <c r="AP1958" s="13">
        <f>Table13[[#This Row],[NumDealsPurchases]]/Table13[[#This Row],[Total Number of Purchases]]*100</f>
        <v>12.5</v>
      </c>
      <c r="AQ1958">
        <f>6-ROUNDUP(_xlfn.PERCENTRANK.INC(Table13[Recency],Table13[[#This Row],[Recency]])*5, 0)</f>
        <v>4</v>
      </c>
      <c r="AR1958">
        <f>ROUNDUP(_xlfn.PERCENTRANK.INC(Table13[Total Number of Purchases],Table13[[#This Row],[Total Number of Purchases]])*5,0)</f>
        <v>3</v>
      </c>
      <c r="AS1958">
        <f>ROUNDUP(_xlfn.PERCENTRANK.INC(Table13[Total Spend],Table13[[#This Row],[Total Spend]])*5,0)</f>
        <v>4</v>
      </c>
      <c r="AT1958" t="str">
        <f>Table13[[#This Row],[Recency Score]]&amp;Table13[[#This Row],[Frequency Score]]&amp;Table13[[#This Row],[Monetary Score]]</f>
        <v>434</v>
      </c>
      <c r="AU1958" t="str">
        <f t="shared" si="30"/>
        <v>Potential Loyalists</v>
      </c>
      <c r="AW1958" s="13">
        <f>DATEDIF(Table13[[#This Row],[Dt_Customer]], Snapshot_Date, "d")</f>
        <v>180</v>
      </c>
      <c r="AX1958" s="13">
        <f>Table13[[#This Row],[CL if today]]/365</f>
        <v>0.49315068493150682</v>
      </c>
      <c r="AY1958">
        <f>Table13[[#This Row],[Total Number of Purchases]]/Table13[[#This Row],[Corrected CL]]</f>
        <v>32.444444444444443</v>
      </c>
      <c r="AZ1958">
        <f>Table13[[#This Row],[Average Order Value (AOV)]]*Table13[[#This Row],[Freq per Year]]</f>
        <v>2025.75</v>
      </c>
      <c r="BA1958">
        <f>Table13[[#This Row],[Total Spend]]/Table13[[#This Row],[Corrected CL]]</f>
        <v>2025.75</v>
      </c>
      <c r="BB1958">
        <v>2763.8611111111113</v>
      </c>
      <c r="BC1958" s="1">
        <f>Table13[[#This Row],[Dt_Customer]]+Table13[[#This Row],[Recency]]</f>
        <v>41758</v>
      </c>
      <c r="BD1958" s="16" t="str">
        <f>IF(COUNTIF(A:A, A1958) &gt; 1, "Duplicate", "Unique")</f>
        <v>Unique</v>
      </c>
    </row>
    <row r="1959" spans="1:56" x14ac:dyDescent="0.3">
      <c r="A1959">
        <v>2415</v>
      </c>
      <c r="B1959">
        <v>1962</v>
      </c>
      <c r="C1959" t="s">
        <v>28</v>
      </c>
      <c r="D1959" t="s">
        <v>35</v>
      </c>
      <c r="E1959">
        <v>62568</v>
      </c>
      <c r="F1959">
        <v>0</v>
      </c>
      <c r="G1959">
        <v>1</v>
      </c>
      <c r="H1959" s="1">
        <v>41736</v>
      </c>
      <c r="I1959">
        <v>99</v>
      </c>
      <c r="J1959">
        <v>362</v>
      </c>
      <c r="K1959">
        <v>17</v>
      </c>
      <c r="L1959">
        <v>398</v>
      </c>
      <c r="M1959">
        <v>80</v>
      </c>
      <c r="N1959">
        <v>35</v>
      </c>
      <c r="O1959">
        <v>61</v>
      </c>
      <c r="P1959">
        <f>IF(Table13[[#This Row],[MntWines]] = 0,"",Table13[[#This Row],[MntWines]])</f>
        <v>362</v>
      </c>
      <c r="Q1959">
        <f>IF(Table13[[#This Row],[MntFruits]] = 0, "",Table13[[#This Row],[MntFruits]])</f>
        <v>17</v>
      </c>
      <c r="R1959">
        <f>IF(Table13[[#This Row],[MntMeatProducts]] = 0, "",Table13[[#This Row],[MntMeatProducts]])</f>
        <v>398</v>
      </c>
      <c r="S1959">
        <f>IF(Table13[[#This Row],[MntFishProducts]] = 0, "",Table13[[#This Row],[MntFishProducts]])</f>
        <v>80</v>
      </c>
      <c r="T1959">
        <f>IF(Table13[[#This Row],[MntSweetProducts]] = 0, "",Table13[[#This Row],[MntSweetProducts]])</f>
        <v>35</v>
      </c>
      <c r="U1959">
        <f>IF(Table13[[#This Row],[MntGoldProds]] = 0, "",Table13[[#This Row],[MntGoldProds]])</f>
        <v>61</v>
      </c>
      <c r="V1959">
        <v>3</v>
      </c>
      <c r="W1959">
        <v>5</v>
      </c>
      <c r="X1959">
        <v>3</v>
      </c>
      <c r="Y1959">
        <v>5</v>
      </c>
      <c r="Z1959">
        <v>4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 t="s">
        <v>30</v>
      </c>
      <c r="AI1959" s="13">
        <f>SUM(Table13[[#This Row],[MntWines]:[MntGoldProds]])</f>
        <v>953</v>
      </c>
      <c r="AJ1959" s="13">
        <f>AVERAGE(Table13[[#This Row],[MntWines]:[MntGoldProds]])</f>
        <v>158.83333333333334</v>
      </c>
      <c r="AK1959">
        <f>IF(Table13[[#This Row],[Total Number of Purchases]]=0,0,Table13[[#This Row],[Total Spend]]/Table13[[#This Row],[Total Number of Purchases]])</f>
        <v>59.5625</v>
      </c>
      <c r="AM1959">
        <f>SUM(Table13[[#This Row],[NumDealsPurchases]:[NumStorePurchases]])</f>
        <v>16</v>
      </c>
      <c r="AN1959" s="14">
        <f>Snapshot_Date-Table13[[#This Row],[Dt_Customer]]</f>
        <v>180</v>
      </c>
      <c r="AP1959" s="13">
        <f>Table13[[#This Row],[NumDealsPurchases]]/Table13[[#This Row],[Total Number of Purchases]]*100</f>
        <v>18.75</v>
      </c>
      <c r="AQ1959">
        <f>6-ROUNDUP(_xlfn.PERCENTRANK.INC(Table13[Recency],Table13[[#This Row],[Recency]])*5, 0)</f>
        <v>1</v>
      </c>
      <c r="AR1959">
        <f>ROUNDUP(_xlfn.PERCENTRANK.INC(Table13[Total Number of Purchases],Table13[[#This Row],[Total Number of Purchases]])*5,0)</f>
        <v>3</v>
      </c>
      <c r="AS1959">
        <f>ROUNDUP(_xlfn.PERCENTRANK.INC(Table13[Total Spend],Table13[[#This Row],[Total Spend]])*5,0)</f>
        <v>4</v>
      </c>
      <c r="AT1959" t="str">
        <f>Table13[[#This Row],[Recency Score]]&amp;Table13[[#This Row],[Frequency Score]]&amp;Table13[[#This Row],[Monetary Score]]</f>
        <v>134</v>
      </c>
      <c r="AU1959" t="str">
        <f t="shared" si="30"/>
        <v>Lost</v>
      </c>
      <c r="AW1959" s="13">
        <f>DATEDIF(Table13[[#This Row],[Dt_Customer]], Snapshot_Date, "d")</f>
        <v>180</v>
      </c>
      <c r="AX1959" s="13">
        <f>Table13[[#This Row],[CL if today]]/365</f>
        <v>0.49315068493150682</v>
      </c>
      <c r="AY1959">
        <f>Table13[[#This Row],[Total Number of Purchases]]/Table13[[#This Row],[Corrected CL]]</f>
        <v>32.444444444444443</v>
      </c>
      <c r="AZ1959">
        <f>Table13[[#This Row],[Average Order Value (AOV)]]*Table13[[#This Row],[Freq per Year]]</f>
        <v>1932.4722222222222</v>
      </c>
      <c r="BA1959">
        <f>Table13[[#This Row],[Total Spend]]/Table13[[#This Row],[Corrected CL]]</f>
        <v>1932.4722222222224</v>
      </c>
      <c r="BB1959">
        <v>796.54696132596678</v>
      </c>
      <c r="BC1959" s="1">
        <f>Table13[[#This Row],[Dt_Customer]]+Table13[[#This Row],[Recency]]</f>
        <v>41835</v>
      </c>
      <c r="BD1959" s="16" t="str">
        <f>IF(COUNTIF(A:A, A1959) &gt; 1, "Duplicate", "Unique")</f>
        <v>Unique</v>
      </c>
    </row>
    <row r="1960" spans="1:56" x14ac:dyDescent="0.3">
      <c r="A1960">
        <v>7010</v>
      </c>
      <c r="B1960">
        <v>1965</v>
      </c>
      <c r="C1960" t="s">
        <v>38</v>
      </c>
      <c r="D1960" t="s">
        <v>33</v>
      </c>
      <c r="E1960">
        <v>70924</v>
      </c>
      <c r="F1960">
        <v>0</v>
      </c>
      <c r="G1960">
        <v>0</v>
      </c>
      <c r="H1960" s="1">
        <v>41736</v>
      </c>
      <c r="I1960">
        <v>41</v>
      </c>
      <c r="J1960">
        <v>635</v>
      </c>
      <c r="K1960">
        <v>114</v>
      </c>
      <c r="L1960">
        <v>254</v>
      </c>
      <c r="M1960">
        <v>132</v>
      </c>
      <c r="N1960">
        <v>152</v>
      </c>
      <c r="O1960">
        <v>76</v>
      </c>
      <c r="P1960">
        <f>IF(Table13[[#This Row],[MntWines]] = 0,"",Table13[[#This Row],[MntWines]])</f>
        <v>635</v>
      </c>
      <c r="Q1960">
        <f>IF(Table13[[#This Row],[MntFruits]] = 0, "",Table13[[#This Row],[MntFruits]])</f>
        <v>114</v>
      </c>
      <c r="R1960">
        <f>IF(Table13[[#This Row],[MntMeatProducts]] = 0, "",Table13[[#This Row],[MntMeatProducts]])</f>
        <v>254</v>
      </c>
      <c r="S1960">
        <f>IF(Table13[[#This Row],[MntFishProducts]] = 0, "",Table13[[#This Row],[MntFishProducts]])</f>
        <v>132</v>
      </c>
      <c r="T1960">
        <f>IF(Table13[[#This Row],[MntSweetProducts]] = 0, "",Table13[[#This Row],[MntSweetProducts]])</f>
        <v>152</v>
      </c>
      <c r="U1960">
        <f>IF(Table13[[#This Row],[MntGoldProds]] = 0, "",Table13[[#This Row],[MntGoldProds]])</f>
        <v>76</v>
      </c>
      <c r="V1960">
        <v>1</v>
      </c>
      <c r="W1960">
        <v>6</v>
      </c>
      <c r="X1960">
        <v>6</v>
      </c>
      <c r="Y1960">
        <v>7</v>
      </c>
      <c r="Z1960">
        <v>3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 t="s">
        <v>30</v>
      </c>
      <c r="AI1960" s="13">
        <f>SUM(Table13[[#This Row],[MntWines]:[MntGoldProds]])</f>
        <v>1363</v>
      </c>
      <c r="AJ1960" s="13">
        <f>AVERAGE(Table13[[#This Row],[MntWines]:[MntGoldProds]])</f>
        <v>227.16666666666666</v>
      </c>
      <c r="AK1960">
        <f>IF(Table13[[#This Row],[Total Number of Purchases]]=0,0,Table13[[#This Row],[Total Spend]]/Table13[[#This Row],[Total Number of Purchases]])</f>
        <v>68.150000000000006</v>
      </c>
      <c r="AM1960">
        <f>SUM(Table13[[#This Row],[NumDealsPurchases]:[NumStorePurchases]])</f>
        <v>20</v>
      </c>
      <c r="AN1960" s="14">
        <f>Snapshot_Date-Table13[[#This Row],[Dt_Customer]]</f>
        <v>180</v>
      </c>
      <c r="AP1960" s="13">
        <f>Table13[[#This Row],[NumDealsPurchases]]/Table13[[#This Row],[Total Number of Purchases]]*100</f>
        <v>5</v>
      </c>
      <c r="AQ1960">
        <f>6-ROUNDUP(_xlfn.PERCENTRANK.INC(Table13[Recency],Table13[[#This Row],[Recency]])*5, 0)</f>
        <v>3</v>
      </c>
      <c r="AR1960">
        <f>ROUNDUP(_xlfn.PERCENTRANK.INC(Table13[Total Number of Purchases],Table13[[#This Row],[Total Number of Purchases]])*5,0)</f>
        <v>4</v>
      </c>
      <c r="AS1960">
        <f>ROUNDUP(_xlfn.PERCENTRANK.INC(Table13[Total Spend],Table13[[#This Row],[Total Spend]])*5,0)</f>
        <v>5</v>
      </c>
      <c r="AT1960" t="str">
        <f>Table13[[#This Row],[Recency Score]]&amp;Table13[[#This Row],[Frequency Score]]&amp;Table13[[#This Row],[Monetary Score]]</f>
        <v>345</v>
      </c>
      <c r="AU1960" t="str">
        <f t="shared" si="30"/>
        <v>Big Spenders</v>
      </c>
      <c r="AW1960" s="13">
        <f>DATEDIF(Table13[[#This Row],[Dt_Customer]], Snapshot_Date, "d")</f>
        <v>180</v>
      </c>
      <c r="AX1960" s="13">
        <f>Table13[[#This Row],[CL if today]]/365</f>
        <v>0.49315068493150682</v>
      </c>
      <c r="AY1960">
        <f>Table13[[#This Row],[Total Number of Purchases]]/Table13[[#This Row],[Corrected CL]]</f>
        <v>40.555555555555557</v>
      </c>
      <c r="AZ1960">
        <f>Table13[[#This Row],[Average Order Value (AOV)]]*Table13[[#This Row],[Freq per Year]]</f>
        <v>2763.8611111111113</v>
      </c>
      <c r="BA1960">
        <f>Table13[[#This Row],[Total Spend]]/Table13[[#This Row],[Corrected CL]]</f>
        <v>2763.8611111111113</v>
      </c>
      <c r="BB1960">
        <v>2763.8611111111113</v>
      </c>
      <c r="BC1960" s="1">
        <f>Table13[[#This Row],[Dt_Customer]]+Table13[[#This Row],[Recency]]</f>
        <v>41777</v>
      </c>
      <c r="BD1960" s="16" t="str">
        <f>IF(COUNTIF(A:A, A1960) &gt; 1, "Duplicate", "Unique")</f>
        <v>Unique</v>
      </c>
    </row>
    <row r="1961" spans="1:56" x14ac:dyDescent="0.3">
      <c r="A1961">
        <v>4767</v>
      </c>
      <c r="B1961">
        <v>1965</v>
      </c>
      <c r="C1961" t="s">
        <v>38</v>
      </c>
      <c r="D1961" t="s">
        <v>33</v>
      </c>
      <c r="E1961">
        <v>70924</v>
      </c>
      <c r="F1961">
        <v>0</v>
      </c>
      <c r="G1961">
        <v>0</v>
      </c>
      <c r="H1961" s="1">
        <v>41736</v>
      </c>
      <c r="I1961">
        <v>41</v>
      </c>
      <c r="J1961">
        <v>635</v>
      </c>
      <c r="K1961">
        <v>114</v>
      </c>
      <c r="L1961">
        <v>254</v>
      </c>
      <c r="M1961">
        <v>132</v>
      </c>
      <c r="N1961">
        <v>152</v>
      </c>
      <c r="O1961">
        <v>76</v>
      </c>
      <c r="P1961">
        <f>IF(Table13[[#This Row],[MntWines]] = 0,"",Table13[[#This Row],[MntWines]])</f>
        <v>635</v>
      </c>
      <c r="Q1961">
        <f>IF(Table13[[#This Row],[MntFruits]] = 0, "",Table13[[#This Row],[MntFruits]])</f>
        <v>114</v>
      </c>
      <c r="R1961">
        <f>IF(Table13[[#This Row],[MntMeatProducts]] = 0, "",Table13[[#This Row],[MntMeatProducts]])</f>
        <v>254</v>
      </c>
      <c r="S1961">
        <f>IF(Table13[[#This Row],[MntFishProducts]] = 0, "",Table13[[#This Row],[MntFishProducts]])</f>
        <v>132</v>
      </c>
      <c r="T1961">
        <f>IF(Table13[[#This Row],[MntSweetProducts]] = 0, "",Table13[[#This Row],[MntSweetProducts]])</f>
        <v>152</v>
      </c>
      <c r="U1961">
        <f>IF(Table13[[#This Row],[MntGoldProds]] = 0, "",Table13[[#This Row],[MntGoldProds]])</f>
        <v>76</v>
      </c>
      <c r="V1961">
        <v>1</v>
      </c>
      <c r="W1961">
        <v>6</v>
      </c>
      <c r="X1961">
        <v>6</v>
      </c>
      <c r="Y1961">
        <v>7</v>
      </c>
      <c r="Z1961">
        <v>3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 t="s">
        <v>30</v>
      </c>
      <c r="AI1961" s="13">
        <f>SUM(Table13[[#This Row],[MntWines]:[MntGoldProds]])</f>
        <v>1363</v>
      </c>
      <c r="AJ1961" s="13">
        <f>AVERAGE(Table13[[#This Row],[MntWines]:[MntGoldProds]])</f>
        <v>227.16666666666666</v>
      </c>
      <c r="AK1961">
        <f>IF(Table13[[#This Row],[Total Number of Purchases]]=0,0,Table13[[#This Row],[Total Spend]]/Table13[[#This Row],[Total Number of Purchases]])</f>
        <v>68.150000000000006</v>
      </c>
      <c r="AM1961">
        <f>SUM(Table13[[#This Row],[NumDealsPurchases]:[NumStorePurchases]])</f>
        <v>20</v>
      </c>
      <c r="AN1961" s="14">
        <f>Snapshot_Date-Table13[[#This Row],[Dt_Customer]]</f>
        <v>180</v>
      </c>
      <c r="AP1961" s="13">
        <f>Table13[[#This Row],[NumDealsPurchases]]/Table13[[#This Row],[Total Number of Purchases]]*100</f>
        <v>5</v>
      </c>
      <c r="AQ1961">
        <f>6-ROUNDUP(_xlfn.PERCENTRANK.INC(Table13[Recency],Table13[[#This Row],[Recency]])*5, 0)</f>
        <v>3</v>
      </c>
      <c r="AR1961">
        <f>ROUNDUP(_xlfn.PERCENTRANK.INC(Table13[Total Number of Purchases],Table13[[#This Row],[Total Number of Purchases]])*5,0)</f>
        <v>4</v>
      </c>
      <c r="AS1961">
        <f>ROUNDUP(_xlfn.PERCENTRANK.INC(Table13[Total Spend],Table13[[#This Row],[Total Spend]])*5,0)</f>
        <v>5</v>
      </c>
      <c r="AT1961" t="str">
        <f>Table13[[#This Row],[Recency Score]]&amp;Table13[[#This Row],[Frequency Score]]&amp;Table13[[#This Row],[Monetary Score]]</f>
        <v>345</v>
      </c>
      <c r="AU1961" t="str">
        <f t="shared" si="30"/>
        <v>Big Spenders</v>
      </c>
      <c r="AW1961" s="13">
        <f>DATEDIF(Table13[[#This Row],[Dt_Customer]], Snapshot_Date, "d")</f>
        <v>180</v>
      </c>
      <c r="AX1961" s="13">
        <f>Table13[[#This Row],[CL if today]]/365</f>
        <v>0.49315068493150682</v>
      </c>
      <c r="AY1961">
        <f>Table13[[#This Row],[Total Number of Purchases]]/Table13[[#This Row],[Corrected CL]]</f>
        <v>40.555555555555557</v>
      </c>
      <c r="AZ1961">
        <f>Table13[[#This Row],[Average Order Value (AOV)]]*Table13[[#This Row],[Freq per Year]]</f>
        <v>2763.8611111111113</v>
      </c>
      <c r="BA1961">
        <f>Table13[[#This Row],[Total Spend]]/Table13[[#This Row],[Corrected CL]]</f>
        <v>2763.8611111111113</v>
      </c>
      <c r="BB1961">
        <v>1932.4722222222224</v>
      </c>
      <c r="BC1961" s="1">
        <f>Table13[[#This Row],[Dt_Customer]]+Table13[[#This Row],[Recency]]</f>
        <v>41777</v>
      </c>
      <c r="BD1961" s="16" t="str">
        <f>IF(COUNTIF(A:A, A1961) &gt; 1, "Duplicate", "Unique")</f>
        <v>Unique</v>
      </c>
    </row>
    <row r="1962" spans="1:56" x14ac:dyDescent="0.3">
      <c r="A1962">
        <v>5303</v>
      </c>
      <c r="B1962">
        <v>1974</v>
      </c>
      <c r="C1962" t="s">
        <v>37</v>
      </c>
      <c r="D1962" t="s">
        <v>35</v>
      </c>
      <c r="E1962">
        <v>79632</v>
      </c>
      <c r="F1962">
        <v>0</v>
      </c>
      <c r="G1962">
        <v>0</v>
      </c>
      <c r="H1962" s="1">
        <v>41737</v>
      </c>
      <c r="I1962">
        <v>42</v>
      </c>
      <c r="J1962">
        <v>471</v>
      </c>
      <c r="K1962">
        <v>0</v>
      </c>
      <c r="L1962">
        <v>510</v>
      </c>
      <c r="M1962">
        <v>99</v>
      </c>
      <c r="N1962">
        <v>21</v>
      </c>
      <c r="O1962">
        <v>12</v>
      </c>
      <c r="P1962">
        <f>IF(Table13[[#This Row],[MntWines]] = 0,"",Table13[[#This Row],[MntWines]])</f>
        <v>471</v>
      </c>
      <c r="Q1962" t="str">
        <f>IF(Table13[[#This Row],[MntFruits]] = 0, "",Table13[[#This Row],[MntFruits]])</f>
        <v/>
      </c>
      <c r="R1962">
        <f>IF(Table13[[#This Row],[MntMeatProducts]] = 0, "",Table13[[#This Row],[MntMeatProducts]])</f>
        <v>510</v>
      </c>
      <c r="S1962">
        <f>IF(Table13[[#This Row],[MntFishProducts]] = 0, "",Table13[[#This Row],[MntFishProducts]])</f>
        <v>99</v>
      </c>
      <c r="T1962">
        <f>IF(Table13[[#This Row],[MntSweetProducts]] = 0, "",Table13[[#This Row],[MntSweetProducts]])</f>
        <v>21</v>
      </c>
      <c r="U1962">
        <f>IF(Table13[[#This Row],[MntGoldProds]] = 0, "",Table13[[#This Row],[MntGoldProds]])</f>
        <v>12</v>
      </c>
      <c r="V1962">
        <v>1</v>
      </c>
      <c r="W1962">
        <v>6</v>
      </c>
      <c r="X1962">
        <v>4</v>
      </c>
      <c r="Y1962">
        <v>9</v>
      </c>
      <c r="Z1962">
        <v>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43</v>
      </c>
      <c r="AI1962" s="13">
        <f>SUM(Table13[[#This Row],[MntWines]:[MntGoldProds]])</f>
        <v>1113</v>
      </c>
      <c r="AJ1962" s="13">
        <f>AVERAGE(Table13[[#This Row],[MntWines]:[MntGoldProds]])</f>
        <v>185.5</v>
      </c>
      <c r="AK1962">
        <f>IF(Table13[[#This Row],[Total Number of Purchases]]=0,0,Table13[[#This Row],[Total Spend]]/Table13[[#This Row],[Total Number of Purchases]])</f>
        <v>55.65</v>
      </c>
      <c r="AM1962">
        <f>SUM(Table13[[#This Row],[NumDealsPurchases]:[NumStorePurchases]])</f>
        <v>20</v>
      </c>
      <c r="AN1962" s="14">
        <f>Snapshot_Date-Table13[[#This Row],[Dt_Customer]]</f>
        <v>179</v>
      </c>
      <c r="AP1962" s="13">
        <f>Table13[[#This Row],[NumDealsPurchases]]/Table13[[#This Row],[Total Number of Purchases]]*100</f>
        <v>5</v>
      </c>
      <c r="AQ1962">
        <f>6-ROUNDUP(_xlfn.PERCENTRANK.INC(Table13[Recency],Table13[[#This Row],[Recency]])*5, 0)</f>
        <v>3</v>
      </c>
      <c r="AR1962">
        <f>ROUNDUP(_xlfn.PERCENTRANK.INC(Table13[Total Number of Purchases],Table13[[#This Row],[Total Number of Purchases]])*5,0)</f>
        <v>4</v>
      </c>
      <c r="AS1962">
        <f>ROUNDUP(_xlfn.PERCENTRANK.INC(Table13[Total Spend],Table13[[#This Row],[Total Spend]])*5,0)</f>
        <v>4</v>
      </c>
      <c r="AT1962" t="str">
        <f>Table13[[#This Row],[Recency Score]]&amp;Table13[[#This Row],[Frequency Score]]&amp;Table13[[#This Row],[Monetary Score]]</f>
        <v>344</v>
      </c>
      <c r="AU1962" t="str">
        <f t="shared" si="30"/>
        <v>Needs Attention</v>
      </c>
      <c r="AW1962" s="13">
        <f>DATEDIF(Table13[[#This Row],[Dt_Customer]], Snapshot_Date, "d")</f>
        <v>179</v>
      </c>
      <c r="AX1962" s="13">
        <f>Table13[[#This Row],[CL if today]]/365</f>
        <v>0.49041095890410957</v>
      </c>
      <c r="AY1962">
        <f>Table13[[#This Row],[Total Number of Purchases]]/Table13[[#This Row],[Corrected CL]]</f>
        <v>40.782122905027933</v>
      </c>
      <c r="AZ1962">
        <f>Table13[[#This Row],[Average Order Value (AOV)]]*Table13[[#This Row],[Freq per Year]]</f>
        <v>2269.5251396648046</v>
      </c>
      <c r="BA1962">
        <f>Table13[[#This Row],[Total Spend]]/Table13[[#This Row],[Corrected CL]]</f>
        <v>2269.5251396648046</v>
      </c>
      <c r="BB1962">
        <v>2025.75</v>
      </c>
      <c r="BC1962" s="1">
        <f>Table13[[#This Row],[Dt_Customer]]+Table13[[#This Row],[Recency]]</f>
        <v>41779</v>
      </c>
      <c r="BD1962" s="16" t="str">
        <f>IF(COUNTIF(A:A, A1962) &gt; 1, "Duplicate", "Unique")</f>
        <v>Unique</v>
      </c>
    </row>
    <row r="1963" spans="1:56" x14ac:dyDescent="0.3">
      <c r="A1963">
        <v>5371</v>
      </c>
      <c r="B1963">
        <v>1989</v>
      </c>
      <c r="C1963" t="s">
        <v>28</v>
      </c>
      <c r="D1963" t="s">
        <v>31</v>
      </c>
      <c r="E1963">
        <v>21474</v>
      </c>
      <c r="F1963">
        <v>1</v>
      </c>
      <c r="G1963">
        <v>0</v>
      </c>
      <c r="H1963" s="1">
        <v>41737</v>
      </c>
      <c r="I1963">
        <v>0</v>
      </c>
      <c r="J1963">
        <v>6</v>
      </c>
      <c r="K1963">
        <v>16</v>
      </c>
      <c r="L1963">
        <v>24</v>
      </c>
      <c r="M1963">
        <v>11</v>
      </c>
      <c r="N1963">
        <v>0</v>
      </c>
      <c r="O1963">
        <v>34</v>
      </c>
      <c r="P1963">
        <f>IF(Table13[[#This Row],[MntWines]] = 0,"",Table13[[#This Row],[MntWines]])</f>
        <v>6</v>
      </c>
      <c r="Q1963">
        <f>IF(Table13[[#This Row],[MntFruits]] = 0, "",Table13[[#This Row],[MntFruits]])</f>
        <v>16</v>
      </c>
      <c r="R1963">
        <f>IF(Table13[[#This Row],[MntMeatProducts]] = 0, "",Table13[[#This Row],[MntMeatProducts]])</f>
        <v>24</v>
      </c>
      <c r="S1963">
        <f>IF(Table13[[#This Row],[MntFishProducts]] = 0, "",Table13[[#This Row],[MntFishProducts]])</f>
        <v>11</v>
      </c>
      <c r="T1963" t="str">
        <f>IF(Table13[[#This Row],[MntSweetProducts]] = 0, "",Table13[[#This Row],[MntSweetProducts]])</f>
        <v/>
      </c>
      <c r="U1963">
        <f>IF(Table13[[#This Row],[MntGoldProds]] = 0, "",Table13[[#This Row],[MntGoldProds]])</f>
        <v>34</v>
      </c>
      <c r="V1963">
        <v>2</v>
      </c>
      <c r="W1963">
        <v>3</v>
      </c>
      <c r="X1963">
        <v>1</v>
      </c>
      <c r="Y1963">
        <v>2</v>
      </c>
      <c r="Z1963">
        <v>7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0</v>
      </c>
      <c r="AH1963" t="s">
        <v>30</v>
      </c>
      <c r="AI1963" s="13">
        <f>SUM(Table13[[#This Row],[MntWines]:[MntGoldProds]])</f>
        <v>91</v>
      </c>
      <c r="AJ1963" s="13">
        <f>AVERAGE(Table13[[#This Row],[MntWines]:[MntGoldProds]])</f>
        <v>15.166666666666666</v>
      </c>
      <c r="AK1963">
        <f>IF(Table13[[#This Row],[Total Number of Purchases]]=0,0,Table13[[#This Row],[Total Spend]]/Table13[[#This Row],[Total Number of Purchases]])</f>
        <v>11.375</v>
      </c>
      <c r="AM1963">
        <f>SUM(Table13[[#This Row],[NumDealsPurchases]:[NumStorePurchases]])</f>
        <v>8</v>
      </c>
      <c r="AN1963" s="14">
        <f>Snapshot_Date-Table13[[#This Row],[Dt_Customer]]</f>
        <v>179</v>
      </c>
      <c r="AP1963" s="13">
        <f>Table13[[#This Row],[NumDealsPurchases]]/Table13[[#This Row],[Total Number of Purchases]]*100</f>
        <v>25</v>
      </c>
      <c r="AQ1963">
        <f>6-ROUNDUP(_xlfn.PERCENTRANK.INC(Table13[Recency],Table13[[#This Row],[Recency]])*5, 0)</f>
        <v>6</v>
      </c>
      <c r="AR1963">
        <f>ROUNDUP(_xlfn.PERCENTRANK.INC(Table13[Total Number of Purchases],Table13[[#This Row],[Total Number of Purchases]])*5,0)</f>
        <v>2</v>
      </c>
      <c r="AS1963">
        <f>ROUNDUP(_xlfn.PERCENTRANK.INC(Table13[Total Spend],Table13[[#This Row],[Total Spend]])*5,0)</f>
        <v>2</v>
      </c>
      <c r="AT1963" t="str">
        <f>Table13[[#This Row],[Recency Score]]&amp;Table13[[#This Row],[Frequency Score]]&amp;Table13[[#This Row],[Monetary Score]]</f>
        <v>622</v>
      </c>
      <c r="AU1963" t="str">
        <f t="shared" si="30"/>
        <v>Others</v>
      </c>
      <c r="AW1963" s="13">
        <f>DATEDIF(Table13[[#This Row],[Dt_Customer]], Snapshot_Date, "d")</f>
        <v>179</v>
      </c>
      <c r="AX1963" s="13">
        <f>Table13[[#This Row],[CL if today]]/365</f>
        <v>0.49041095890410957</v>
      </c>
      <c r="AY1963">
        <f>Table13[[#This Row],[Total Number of Purchases]]/Table13[[#This Row],[Corrected CL]]</f>
        <v>16.312849162011172</v>
      </c>
      <c r="AZ1963">
        <f>Table13[[#This Row],[Average Order Value (AOV)]]*Table13[[#This Row],[Freq per Year]]</f>
        <v>185.55865921787708</v>
      </c>
      <c r="BA1963">
        <f>Table13[[#This Row],[Total Spend]]/Table13[[#This Row],[Corrected CL]]</f>
        <v>185.55865921787711</v>
      </c>
      <c r="BB1963">
        <v>2269.5251396648046</v>
      </c>
      <c r="BC1963" s="1">
        <f>Table13[[#This Row],[Dt_Customer]]+Table13[[#This Row],[Recency]]</f>
        <v>41737</v>
      </c>
      <c r="BD1963" s="16" t="str">
        <f>IF(COUNTIF(A:A, A1963) &gt; 1, "Duplicate", "Unique")</f>
        <v>Unique</v>
      </c>
    </row>
    <row r="1964" spans="1:56" x14ac:dyDescent="0.3">
      <c r="A1964">
        <v>1277</v>
      </c>
      <c r="B1964">
        <v>1960</v>
      </c>
      <c r="C1964" t="s">
        <v>28</v>
      </c>
      <c r="D1964" t="s">
        <v>35</v>
      </c>
      <c r="E1964">
        <v>78468</v>
      </c>
      <c r="F1964">
        <v>0</v>
      </c>
      <c r="G1964">
        <v>0</v>
      </c>
      <c r="H1964" s="1">
        <v>41738</v>
      </c>
      <c r="I1964">
        <v>29</v>
      </c>
      <c r="J1964">
        <v>434</v>
      </c>
      <c r="K1964">
        <v>22</v>
      </c>
      <c r="L1964">
        <v>388</v>
      </c>
      <c r="M1964">
        <v>104</v>
      </c>
      <c r="N1964">
        <v>22</v>
      </c>
      <c r="O1964">
        <v>34</v>
      </c>
      <c r="P1964">
        <f>IF(Table13[[#This Row],[MntWines]] = 0,"",Table13[[#This Row],[MntWines]])</f>
        <v>434</v>
      </c>
      <c r="Q1964">
        <f>IF(Table13[[#This Row],[MntFruits]] = 0, "",Table13[[#This Row],[MntFruits]])</f>
        <v>22</v>
      </c>
      <c r="R1964">
        <f>IF(Table13[[#This Row],[MntMeatProducts]] = 0, "",Table13[[#This Row],[MntMeatProducts]])</f>
        <v>388</v>
      </c>
      <c r="S1964">
        <f>IF(Table13[[#This Row],[MntFishProducts]] = 0, "",Table13[[#This Row],[MntFishProducts]])</f>
        <v>104</v>
      </c>
      <c r="T1964">
        <f>IF(Table13[[#This Row],[MntSweetProducts]] = 0, "",Table13[[#This Row],[MntSweetProducts]])</f>
        <v>22</v>
      </c>
      <c r="U1964">
        <f>IF(Table13[[#This Row],[MntGoldProds]] = 0, "",Table13[[#This Row],[MntGoldProds]])</f>
        <v>34</v>
      </c>
      <c r="V1964">
        <v>1</v>
      </c>
      <c r="W1964">
        <v>10</v>
      </c>
      <c r="X1964">
        <v>7</v>
      </c>
      <c r="Y1964">
        <v>10</v>
      </c>
      <c r="Z1964">
        <v>4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 t="s">
        <v>34</v>
      </c>
      <c r="AI1964" s="13">
        <f>SUM(Table13[[#This Row],[MntWines]:[MntGoldProds]])</f>
        <v>1004</v>
      </c>
      <c r="AJ1964" s="13">
        <f>AVERAGE(Table13[[#This Row],[MntWines]:[MntGoldProds]])</f>
        <v>167.33333333333334</v>
      </c>
      <c r="AK1964">
        <f>IF(Table13[[#This Row],[Total Number of Purchases]]=0,0,Table13[[#This Row],[Total Spend]]/Table13[[#This Row],[Total Number of Purchases]])</f>
        <v>35.857142857142854</v>
      </c>
      <c r="AM1964">
        <f>SUM(Table13[[#This Row],[NumDealsPurchases]:[NumStorePurchases]])</f>
        <v>28</v>
      </c>
      <c r="AN1964" s="14">
        <f>Snapshot_Date-Table13[[#This Row],[Dt_Customer]]</f>
        <v>178</v>
      </c>
      <c r="AP1964" s="13">
        <f>Table13[[#This Row],[NumDealsPurchases]]/Table13[[#This Row],[Total Number of Purchases]]*100</f>
        <v>3.5714285714285712</v>
      </c>
      <c r="AQ1964">
        <f>6-ROUNDUP(_xlfn.PERCENTRANK.INC(Table13[Recency],Table13[[#This Row],[Recency]])*5, 0)</f>
        <v>4</v>
      </c>
      <c r="AR1964">
        <f>ROUNDUP(_xlfn.PERCENTRANK.INC(Table13[Total Number of Purchases],Table13[[#This Row],[Total Number of Purchases]])*5,0)</f>
        <v>5</v>
      </c>
      <c r="AS1964">
        <f>ROUNDUP(_xlfn.PERCENTRANK.INC(Table13[Total Spend],Table13[[#This Row],[Total Spend]])*5,0)</f>
        <v>4</v>
      </c>
      <c r="AT1964" t="str">
        <f>Table13[[#This Row],[Recency Score]]&amp;Table13[[#This Row],[Frequency Score]]&amp;Table13[[#This Row],[Monetary Score]]</f>
        <v>454</v>
      </c>
      <c r="AU1964" t="str">
        <f t="shared" si="30"/>
        <v>Frequent Buyers</v>
      </c>
      <c r="AW1964" s="13">
        <f>DATEDIF(Table13[[#This Row],[Dt_Customer]], Snapshot_Date, "d")</f>
        <v>178</v>
      </c>
      <c r="AX1964" s="13">
        <f>Table13[[#This Row],[CL if today]]/365</f>
        <v>0.48767123287671232</v>
      </c>
      <c r="AY1964">
        <f>Table13[[#This Row],[Total Number of Purchases]]/Table13[[#This Row],[Corrected CL]]</f>
        <v>57.415730337078649</v>
      </c>
      <c r="AZ1964">
        <f>Table13[[#This Row],[Average Order Value (AOV)]]*Table13[[#This Row],[Freq per Year]]</f>
        <v>2058.76404494382</v>
      </c>
      <c r="BA1964">
        <f>Table13[[#This Row],[Total Spend]]/Table13[[#This Row],[Corrected CL]]</f>
        <v>2058.7640449438204</v>
      </c>
      <c r="BB1964">
        <v>2917.9494382022472</v>
      </c>
      <c r="BC1964" s="1">
        <f>Table13[[#This Row],[Dt_Customer]]+Table13[[#This Row],[Recency]]</f>
        <v>41767</v>
      </c>
      <c r="BD1964" s="16" t="str">
        <f>IF(COUNTIF(A:A, A1964) &gt; 1, "Duplicate", "Unique")</f>
        <v>Unique</v>
      </c>
    </row>
    <row r="1965" spans="1:56" x14ac:dyDescent="0.3">
      <c r="A1965">
        <v>11074</v>
      </c>
      <c r="B1965">
        <v>1977</v>
      </c>
      <c r="C1965" t="s">
        <v>28</v>
      </c>
      <c r="D1965" t="s">
        <v>31</v>
      </c>
      <c r="E1965">
        <v>85072</v>
      </c>
      <c r="F1965">
        <v>0</v>
      </c>
      <c r="G1965">
        <v>0</v>
      </c>
      <c r="H1965" s="1">
        <v>41738</v>
      </c>
      <c r="I1965">
        <v>94</v>
      </c>
      <c r="J1965">
        <v>494</v>
      </c>
      <c r="K1965">
        <v>92</v>
      </c>
      <c r="L1965">
        <v>391</v>
      </c>
      <c r="M1965">
        <v>194</v>
      </c>
      <c r="N1965">
        <v>11</v>
      </c>
      <c r="O1965">
        <v>241</v>
      </c>
      <c r="P1965">
        <f>IF(Table13[[#This Row],[MntWines]] = 0,"",Table13[[#This Row],[MntWines]])</f>
        <v>494</v>
      </c>
      <c r="Q1965">
        <f>IF(Table13[[#This Row],[MntFruits]] = 0, "",Table13[[#This Row],[MntFruits]])</f>
        <v>92</v>
      </c>
      <c r="R1965">
        <f>IF(Table13[[#This Row],[MntMeatProducts]] = 0, "",Table13[[#This Row],[MntMeatProducts]])</f>
        <v>391</v>
      </c>
      <c r="S1965">
        <f>IF(Table13[[#This Row],[MntFishProducts]] = 0, "",Table13[[#This Row],[MntFishProducts]])</f>
        <v>194</v>
      </c>
      <c r="T1965">
        <f>IF(Table13[[#This Row],[MntSweetProducts]] = 0, "",Table13[[#This Row],[MntSweetProducts]])</f>
        <v>11</v>
      </c>
      <c r="U1965">
        <f>IF(Table13[[#This Row],[MntGoldProds]] = 0, "",Table13[[#This Row],[MntGoldProds]])</f>
        <v>241</v>
      </c>
      <c r="V1965">
        <v>1</v>
      </c>
      <c r="W1965">
        <v>3</v>
      </c>
      <c r="X1965">
        <v>4</v>
      </c>
      <c r="Y1965">
        <v>10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 t="s">
        <v>43</v>
      </c>
      <c r="AI1965" s="13">
        <f>SUM(Table13[[#This Row],[MntWines]:[MntGoldProds]])</f>
        <v>1423</v>
      </c>
      <c r="AJ1965" s="13">
        <f>AVERAGE(Table13[[#This Row],[MntWines]:[MntGoldProds]])</f>
        <v>237.16666666666666</v>
      </c>
      <c r="AK1965">
        <f>IF(Table13[[#This Row],[Total Number of Purchases]]=0,0,Table13[[#This Row],[Total Spend]]/Table13[[#This Row],[Total Number of Purchases]])</f>
        <v>79.055555555555557</v>
      </c>
      <c r="AM1965">
        <f>SUM(Table13[[#This Row],[NumDealsPurchases]:[NumStorePurchases]])</f>
        <v>18</v>
      </c>
      <c r="AN1965" s="14">
        <f>Snapshot_Date-Table13[[#This Row],[Dt_Customer]]</f>
        <v>178</v>
      </c>
      <c r="AP1965" s="13">
        <f>Table13[[#This Row],[NumDealsPurchases]]/Table13[[#This Row],[Total Number of Purchases]]*100</f>
        <v>5.5555555555555554</v>
      </c>
      <c r="AQ1965">
        <f>6-ROUNDUP(_xlfn.PERCENTRANK.INC(Table13[Recency],Table13[[#This Row],[Recency]])*5, 0)</f>
        <v>1</v>
      </c>
      <c r="AR1965">
        <f>ROUNDUP(_xlfn.PERCENTRANK.INC(Table13[Total Number of Purchases],Table13[[#This Row],[Total Number of Purchases]])*5,0)</f>
        <v>4</v>
      </c>
      <c r="AS1965">
        <f>ROUNDUP(_xlfn.PERCENTRANK.INC(Table13[Total Spend],Table13[[#This Row],[Total Spend]])*5,0)</f>
        <v>5</v>
      </c>
      <c r="AT1965" t="str">
        <f>Table13[[#This Row],[Recency Score]]&amp;Table13[[#This Row],[Frequency Score]]&amp;Table13[[#This Row],[Monetary Score]]</f>
        <v>145</v>
      </c>
      <c r="AU1965" t="str">
        <f t="shared" si="30"/>
        <v>Big Spenders</v>
      </c>
      <c r="AW1965" s="13">
        <f>DATEDIF(Table13[[#This Row],[Dt_Customer]], Snapshot_Date, "d")</f>
        <v>178</v>
      </c>
      <c r="AX1965" s="13">
        <f>Table13[[#This Row],[CL if today]]/365</f>
        <v>0.48767123287671232</v>
      </c>
      <c r="AY1965">
        <f>Table13[[#This Row],[Total Number of Purchases]]/Table13[[#This Row],[Corrected CL]]</f>
        <v>36.91011235955056</v>
      </c>
      <c r="AZ1965">
        <f>Table13[[#This Row],[Average Order Value (AOV)]]*Table13[[#This Row],[Freq per Year]]</f>
        <v>2917.9494382022472</v>
      </c>
      <c r="BA1965">
        <f>Table13[[#This Row],[Total Spend]]/Table13[[#This Row],[Corrected CL]]</f>
        <v>2917.9494382022472</v>
      </c>
      <c r="BB1965">
        <v>185.55865921787711</v>
      </c>
      <c r="BC1965" s="1">
        <f>Table13[[#This Row],[Dt_Customer]]+Table13[[#This Row],[Recency]]</f>
        <v>41832</v>
      </c>
      <c r="BD1965" s="16" t="str">
        <f>IF(COUNTIF(A:A, A1965) &gt; 1, "Duplicate", "Unique")</f>
        <v>Unique</v>
      </c>
    </row>
    <row r="1966" spans="1:56" x14ac:dyDescent="0.3">
      <c r="A1966">
        <v>9289</v>
      </c>
      <c r="B1966">
        <v>1979</v>
      </c>
      <c r="C1966" t="s">
        <v>28</v>
      </c>
      <c r="D1966" t="s">
        <v>33</v>
      </c>
      <c r="E1966">
        <v>36781</v>
      </c>
      <c r="F1966">
        <v>1</v>
      </c>
      <c r="G1966">
        <v>0</v>
      </c>
      <c r="H1966" s="1">
        <v>41739</v>
      </c>
      <c r="I1966">
        <v>16</v>
      </c>
      <c r="J1966">
        <v>29</v>
      </c>
      <c r="K1966">
        <v>1</v>
      </c>
      <c r="L1966">
        <v>17</v>
      </c>
      <c r="M1966">
        <v>0</v>
      </c>
      <c r="N1966">
        <v>3</v>
      </c>
      <c r="O1966">
        <v>13</v>
      </c>
      <c r="P1966">
        <f>IF(Table13[[#This Row],[MntWines]] = 0,"",Table13[[#This Row],[MntWines]])</f>
        <v>29</v>
      </c>
      <c r="Q1966">
        <f>IF(Table13[[#This Row],[MntFruits]] = 0, "",Table13[[#This Row],[MntFruits]])</f>
        <v>1</v>
      </c>
      <c r="R1966">
        <f>IF(Table13[[#This Row],[MntMeatProducts]] = 0, "",Table13[[#This Row],[MntMeatProducts]])</f>
        <v>17</v>
      </c>
      <c r="S1966" t="str">
        <f>IF(Table13[[#This Row],[MntFishProducts]] = 0, "",Table13[[#This Row],[MntFishProducts]])</f>
        <v/>
      </c>
      <c r="T1966">
        <f>IF(Table13[[#This Row],[MntSweetProducts]] = 0, "",Table13[[#This Row],[MntSweetProducts]])</f>
        <v>3</v>
      </c>
      <c r="U1966">
        <f>IF(Table13[[#This Row],[MntGoldProds]] = 0, "",Table13[[#This Row],[MntGoldProds]])</f>
        <v>13</v>
      </c>
      <c r="V1966">
        <v>1</v>
      </c>
      <c r="W1966">
        <v>2</v>
      </c>
      <c r="X1966">
        <v>1</v>
      </c>
      <c r="Y1966">
        <v>2</v>
      </c>
      <c r="Z1966">
        <v>8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 t="s">
        <v>30</v>
      </c>
      <c r="AI1966" s="13">
        <f>SUM(Table13[[#This Row],[MntWines]:[MntGoldProds]])</f>
        <v>63</v>
      </c>
      <c r="AJ1966" s="13">
        <f>AVERAGE(Table13[[#This Row],[MntWines]:[MntGoldProds]])</f>
        <v>10.5</v>
      </c>
      <c r="AK1966">
        <f>IF(Table13[[#This Row],[Total Number of Purchases]]=0,0,Table13[[#This Row],[Total Spend]]/Table13[[#This Row],[Total Number of Purchases]])</f>
        <v>10.5</v>
      </c>
      <c r="AM1966">
        <f>SUM(Table13[[#This Row],[NumDealsPurchases]:[NumStorePurchases]])</f>
        <v>6</v>
      </c>
      <c r="AN1966" s="14">
        <f>Snapshot_Date-Table13[[#This Row],[Dt_Customer]]</f>
        <v>177</v>
      </c>
      <c r="AP1966" s="13">
        <f>Table13[[#This Row],[NumDealsPurchases]]/Table13[[#This Row],[Total Number of Purchases]]*100</f>
        <v>16.666666666666664</v>
      </c>
      <c r="AQ1966">
        <f>6-ROUNDUP(_xlfn.PERCENTRANK.INC(Table13[Recency],Table13[[#This Row],[Recency]])*5, 0)</f>
        <v>5</v>
      </c>
      <c r="AR1966">
        <f>ROUNDUP(_xlfn.PERCENTRANK.INC(Table13[Total Number of Purchases],Table13[[#This Row],[Total Number of Purchases]])*5,0)</f>
        <v>1</v>
      </c>
      <c r="AS1966">
        <f>ROUNDUP(_xlfn.PERCENTRANK.INC(Table13[Total Spend],Table13[[#This Row],[Total Spend]])*5,0)</f>
        <v>2</v>
      </c>
      <c r="AT1966" t="str">
        <f>Table13[[#This Row],[Recency Score]]&amp;Table13[[#This Row],[Frequency Score]]&amp;Table13[[#This Row],[Monetary Score]]</f>
        <v>512</v>
      </c>
      <c r="AU1966" t="str">
        <f t="shared" si="30"/>
        <v>Others</v>
      </c>
      <c r="AW1966" s="13">
        <f>DATEDIF(Table13[[#This Row],[Dt_Customer]], Snapshot_Date, "d")</f>
        <v>177</v>
      </c>
      <c r="AX1966" s="13">
        <f>Table13[[#This Row],[CL if today]]/365</f>
        <v>0.48493150684931507</v>
      </c>
      <c r="AY1966">
        <f>Table13[[#This Row],[Total Number of Purchases]]/Table13[[#This Row],[Corrected CL]]</f>
        <v>12.372881355932202</v>
      </c>
      <c r="AZ1966">
        <f>Table13[[#This Row],[Average Order Value (AOV)]]*Table13[[#This Row],[Freq per Year]]</f>
        <v>129.91525423728814</v>
      </c>
      <c r="BA1966">
        <f>Table13[[#This Row],[Total Spend]]/Table13[[#This Row],[Corrected CL]]</f>
        <v>129.91525423728814</v>
      </c>
      <c r="BB1966">
        <v>2058.7640449438204</v>
      </c>
      <c r="BC1966" s="1">
        <f>Table13[[#This Row],[Dt_Customer]]+Table13[[#This Row],[Recency]]</f>
        <v>41755</v>
      </c>
      <c r="BD1966" s="16" t="str">
        <f>IF(COUNTIF(A:A, A1966) &gt; 1, "Duplicate", "Unique")</f>
        <v>Unique</v>
      </c>
    </row>
    <row r="1967" spans="1:56" x14ac:dyDescent="0.3">
      <c r="A1967">
        <v>10766</v>
      </c>
      <c r="B1967">
        <v>1964</v>
      </c>
      <c r="C1967" t="s">
        <v>37</v>
      </c>
      <c r="D1967" t="s">
        <v>33</v>
      </c>
      <c r="E1967">
        <v>65526</v>
      </c>
      <c r="F1967">
        <v>0</v>
      </c>
      <c r="G1967">
        <v>1</v>
      </c>
      <c r="H1967" s="1">
        <v>41740</v>
      </c>
      <c r="I1967">
        <v>22</v>
      </c>
      <c r="J1967">
        <v>397</v>
      </c>
      <c r="K1967">
        <v>19</v>
      </c>
      <c r="L1967">
        <v>69</v>
      </c>
      <c r="M1967">
        <v>12</v>
      </c>
      <c r="N1967">
        <v>0</v>
      </c>
      <c r="O1967">
        <v>9</v>
      </c>
      <c r="P1967">
        <f>IF(Table13[[#This Row],[MntWines]] = 0,"",Table13[[#This Row],[MntWines]])</f>
        <v>397</v>
      </c>
      <c r="Q1967">
        <f>IF(Table13[[#This Row],[MntFruits]] = 0, "",Table13[[#This Row],[MntFruits]])</f>
        <v>19</v>
      </c>
      <c r="R1967">
        <f>IF(Table13[[#This Row],[MntMeatProducts]] = 0, "",Table13[[#This Row],[MntMeatProducts]])</f>
        <v>69</v>
      </c>
      <c r="S1967">
        <f>IF(Table13[[#This Row],[MntFishProducts]] = 0, "",Table13[[#This Row],[MntFishProducts]])</f>
        <v>12</v>
      </c>
      <c r="T1967" t="str">
        <f>IF(Table13[[#This Row],[MntSweetProducts]] = 0, "",Table13[[#This Row],[MntSweetProducts]])</f>
        <v/>
      </c>
      <c r="U1967">
        <f>IF(Table13[[#This Row],[MntGoldProds]] = 0, "",Table13[[#This Row],[MntGoldProds]])</f>
        <v>9</v>
      </c>
      <c r="V1967">
        <v>1</v>
      </c>
      <c r="W1967">
        <v>4</v>
      </c>
      <c r="X1967">
        <v>4</v>
      </c>
      <c r="Y1967">
        <v>8</v>
      </c>
      <c r="Z1967">
        <v>2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 t="s">
        <v>30</v>
      </c>
      <c r="AI1967" s="13">
        <f>SUM(Table13[[#This Row],[MntWines]:[MntGoldProds]])</f>
        <v>506</v>
      </c>
      <c r="AJ1967" s="13">
        <f>AVERAGE(Table13[[#This Row],[MntWines]:[MntGoldProds]])</f>
        <v>84.333333333333329</v>
      </c>
      <c r="AK1967">
        <f>IF(Table13[[#This Row],[Total Number of Purchases]]=0,0,Table13[[#This Row],[Total Spend]]/Table13[[#This Row],[Total Number of Purchases]])</f>
        <v>29.764705882352942</v>
      </c>
      <c r="AM1967">
        <f>SUM(Table13[[#This Row],[NumDealsPurchases]:[NumStorePurchases]])</f>
        <v>17</v>
      </c>
      <c r="AN1967" s="14">
        <f>Snapshot_Date-Table13[[#This Row],[Dt_Customer]]</f>
        <v>176</v>
      </c>
      <c r="AP1967" s="13">
        <f>Table13[[#This Row],[NumDealsPurchases]]/Table13[[#This Row],[Total Number of Purchases]]*100</f>
        <v>5.8823529411764701</v>
      </c>
      <c r="AQ1967">
        <f>6-ROUNDUP(_xlfn.PERCENTRANK.INC(Table13[Recency],Table13[[#This Row],[Recency]])*5, 0)</f>
        <v>4</v>
      </c>
      <c r="AR1967">
        <f>ROUNDUP(_xlfn.PERCENTRANK.INC(Table13[Total Number of Purchases],Table13[[#This Row],[Total Number of Purchases]])*5,0)</f>
        <v>3</v>
      </c>
      <c r="AS1967">
        <f>ROUNDUP(_xlfn.PERCENTRANK.INC(Table13[Total Spend],Table13[[#This Row],[Total Spend]])*5,0)</f>
        <v>3</v>
      </c>
      <c r="AT1967" t="str">
        <f>Table13[[#This Row],[Recency Score]]&amp;Table13[[#This Row],[Frequency Score]]&amp;Table13[[#This Row],[Monetary Score]]</f>
        <v>433</v>
      </c>
      <c r="AU1967" t="str">
        <f t="shared" si="30"/>
        <v>Potential Loyalists</v>
      </c>
      <c r="AW1967" s="13">
        <f>DATEDIF(Table13[[#This Row],[Dt_Customer]], Snapshot_Date, "d")</f>
        <v>176</v>
      </c>
      <c r="AX1967" s="13">
        <f>Table13[[#This Row],[CL if today]]/365</f>
        <v>0.48219178082191783</v>
      </c>
      <c r="AY1967">
        <f>Table13[[#This Row],[Total Number of Purchases]]/Table13[[#This Row],[Corrected CL]]</f>
        <v>35.25568181818182</v>
      </c>
      <c r="AZ1967">
        <f>Table13[[#This Row],[Average Order Value (AOV)]]*Table13[[#This Row],[Freq per Year]]</f>
        <v>1049.375</v>
      </c>
      <c r="BA1967">
        <f>Table13[[#This Row],[Total Spend]]/Table13[[#This Row],[Corrected CL]]</f>
        <v>1049.375</v>
      </c>
      <c r="BB1967">
        <v>1049.375</v>
      </c>
      <c r="BC1967" s="1">
        <f>Table13[[#This Row],[Dt_Customer]]+Table13[[#This Row],[Recency]]</f>
        <v>41762</v>
      </c>
      <c r="BD1967" s="16" t="str">
        <f>IF(COUNTIF(A:A, A1967) &gt; 1, "Duplicate", "Unique")</f>
        <v>Unique</v>
      </c>
    </row>
    <row r="1968" spans="1:56" x14ac:dyDescent="0.3">
      <c r="A1968">
        <v>9971</v>
      </c>
      <c r="B1968">
        <v>1964</v>
      </c>
      <c r="C1968" t="s">
        <v>37</v>
      </c>
      <c r="D1968" t="s">
        <v>33</v>
      </c>
      <c r="E1968">
        <v>65526</v>
      </c>
      <c r="F1968">
        <v>0</v>
      </c>
      <c r="G1968">
        <v>1</v>
      </c>
      <c r="H1968" s="1">
        <v>41740</v>
      </c>
      <c r="I1968">
        <v>22</v>
      </c>
      <c r="J1968">
        <v>397</v>
      </c>
      <c r="K1968">
        <v>19</v>
      </c>
      <c r="L1968">
        <v>69</v>
      </c>
      <c r="M1968">
        <v>12</v>
      </c>
      <c r="N1968">
        <v>0</v>
      </c>
      <c r="O1968">
        <v>9</v>
      </c>
      <c r="P1968">
        <f>IF(Table13[[#This Row],[MntWines]] = 0,"",Table13[[#This Row],[MntWines]])</f>
        <v>397</v>
      </c>
      <c r="Q1968">
        <f>IF(Table13[[#This Row],[MntFruits]] = 0, "",Table13[[#This Row],[MntFruits]])</f>
        <v>19</v>
      </c>
      <c r="R1968">
        <f>IF(Table13[[#This Row],[MntMeatProducts]] = 0, "",Table13[[#This Row],[MntMeatProducts]])</f>
        <v>69</v>
      </c>
      <c r="S1968">
        <f>IF(Table13[[#This Row],[MntFishProducts]] = 0, "",Table13[[#This Row],[MntFishProducts]])</f>
        <v>12</v>
      </c>
      <c r="T1968" t="str">
        <f>IF(Table13[[#This Row],[MntSweetProducts]] = 0, "",Table13[[#This Row],[MntSweetProducts]])</f>
        <v/>
      </c>
      <c r="U1968">
        <f>IF(Table13[[#This Row],[MntGoldProds]] = 0, "",Table13[[#This Row],[MntGoldProds]])</f>
        <v>9</v>
      </c>
      <c r="V1968">
        <v>1</v>
      </c>
      <c r="W1968">
        <v>4</v>
      </c>
      <c r="X1968">
        <v>4</v>
      </c>
      <c r="Y1968">
        <v>8</v>
      </c>
      <c r="Z1968">
        <v>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 t="s">
        <v>43</v>
      </c>
      <c r="AI1968" s="13">
        <f>SUM(Table13[[#This Row],[MntWines]:[MntGoldProds]])</f>
        <v>506</v>
      </c>
      <c r="AJ1968" s="13">
        <f>AVERAGE(Table13[[#This Row],[MntWines]:[MntGoldProds]])</f>
        <v>84.333333333333329</v>
      </c>
      <c r="AK1968">
        <f>IF(Table13[[#This Row],[Total Number of Purchases]]=0,0,Table13[[#This Row],[Total Spend]]/Table13[[#This Row],[Total Number of Purchases]])</f>
        <v>29.764705882352942</v>
      </c>
      <c r="AM1968">
        <f>SUM(Table13[[#This Row],[NumDealsPurchases]:[NumStorePurchases]])</f>
        <v>17</v>
      </c>
      <c r="AN1968" s="14">
        <f>Snapshot_Date-Table13[[#This Row],[Dt_Customer]]</f>
        <v>176</v>
      </c>
      <c r="AP1968" s="13">
        <f>Table13[[#This Row],[NumDealsPurchases]]/Table13[[#This Row],[Total Number of Purchases]]*100</f>
        <v>5.8823529411764701</v>
      </c>
      <c r="AQ1968">
        <f>6-ROUNDUP(_xlfn.PERCENTRANK.INC(Table13[Recency],Table13[[#This Row],[Recency]])*5, 0)</f>
        <v>4</v>
      </c>
      <c r="AR1968">
        <f>ROUNDUP(_xlfn.PERCENTRANK.INC(Table13[Total Number of Purchases],Table13[[#This Row],[Total Number of Purchases]])*5,0)</f>
        <v>3</v>
      </c>
      <c r="AS1968">
        <f>ROUNDUP(_xlfn.PERCENTRANK.INC(Table13[Total Spend],Table13[[#This Row],[Total Spend]])*5,0)</f>
        <v>3</v>
      </c>
      <c r="AT1968" t="str">
        <f>Table13[[#This Row],[Recency Score]]&amp;Table13[[#This Row],[Frequency Score]]&amp;Table13[[#This Row],[Monetary Score]]</f>
        <v>433</v>
      </c>
      <c r="AU1968" t="str">
        <f t="shared" si="30"/>
        <v>Potential Loyalists</v>
      </c>
      <c r="AW1968" s="13">
        <f>DATEDIF(Table13[[#This Row],[Dt_Customer]], Snapshot_Date, "d")</f>
        <v>176</v>
      </c>
      <c r="AX1968" s="13">
        <f>Table13[[#This Row],[CL if today]]/365</f>
        <v>0.48219178082191783</v>
      </c>
      <c r="AY1968">
        <f>Table13[[#This Row],[Total Number of Purchases]]/Table13[[#This Row],[Corrected CL]]</f>
        <v>35.25568181818182</v>
      </c>
      <c r="AZ1968">
        <f>Table13[[#This Row],[Average Order Value (AOV)]]*Table13[[#This Row],[Freq per Year]]</f>
        <v>1049.375</v>
      </c>
      <c r="BA1968">
        <f>Table13[[#This Row],[Total Spend]]/Table13[[#This Row],[Corrected CL]]</f>
        <v>1049.375</v>
      </c>
      <c r="BB1968">
        <v>236.42045454545453</v>
      </c>
      <c r="BC1968" s="1">
        <f>Table13[[#This Row],[Dt_Customer]]+Table13[[#This Row],[Recency]]</f>
        <v>41762</v>
      </c>
      <c r="BD1968" s="16" t="str">
        <f>IF(COUNTIF(A:A, A1968) &gt; 1, "Duplicate", "Unique")</f>
        <v>Unique</v>
      </c>
    </row>
    <row r="1969" spans="1:56" x14ac:dyDescent="0.3">
      <c r="A1969">
        <v>5824</v>
      </c>
      <c r="B1969">
        <v>1972</v>
      </c>
      <c r="C1969" t="s">
        <v>37</v>
      </c>
      <c r="D1969" t="s">
        <v>35</v>
      </c>
      <c r="E1969">
        <v>34578</v>
      </c>
      <c r="F1969">
        <v>2</v>
      </c>
      <c r="G1969">
        <v>1</v>
      </c>
      <c r="H1969" s="1">
        <v>41740</v>
      </c>
      <c r="I1969">
        <v>1</v>
      </c>
      <c r="J1969">
        <v>7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f>IF(Table13[[#This Row],[MntWines]] = 0,"",Table13[[#This Row],[MntWines]])</f>
        <v>7</v>
      </c>
      <c r="Q1969" t="str">
        <f>IF(Table13[[#This Row],[MntFruits]] = 0, "",Table13[[#This Row],[MntFruits]])</f>
        <v/>
      </c>
      <c r="R1969">
        <f>IF(Table13[[#This Row],[MntMeatProducts]] = 0, "",Table13[[#This Row],[MntMeatProducts]])</f>
        <v>1</v>
      </c>
      <c r="S1969" t="str">
        <f>IF(Table13[[#This Row],[MntFishProducts]] = 0, "",Table13[[#This Row],[MntFishProducts]])</f>
        <v/>
      </c>
      <c r="T1969" t="str">
        <f>IF(Table13[[#This Row],[MntSweetProducts]] = 0, "",Table13[[#This Row],[MntSweetProducts]])</f>
        <v/>
      </c>
      <c r="U1969" t="str">
        <f>IF(Table13[[#This Row],[MntGoldProds]] = 0, "",Table13[[#This Row],[MntGoldProds]])</f>
        <v/>
      </c>
      <c r="V1969">
        <v>1</v>
      </c>
      <c r="W1969">
        <v>1</v>
      </c>
      <c r="X1969">
        <v>0</v>
      </c>
      <c r="Y1969">
        <v>2</v>
      </c>
      <c r="Z1969">
        <v>6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 t="s">
        <v>36</v>
      </c>
      <c r="AI1969" s="13">
        <f>SUM(Table13[[#This Row],[MntWines]:[MntGoldProds]])</f>
        <v>8</v>
      </c>
      <c r="AJ1969" s="13">
        <f>AVERAGE(Table13[[#This Row],[MntWines]:[MntGoldProds]])</f>
        <v>1.3333333333333333</v>
      </c>
      <c r="AK1969">
        <f>IF(Table13[[#This Row],[Total Number of Purchases]]=0,0,Table13[[#This Row],[Total Spend]]/Table13[[#This Row],[Total Number of Purchases]])</f>
        <v>2</v>
      </c>
      <c r="AM1969">
        <f>SUM(Table13[[#This Row],[NumDealsPurchases]:[NumStorePurchases]])</f>
        <v>4</v>
      </c>
      <c r="AN1969" s="14">
        <f>Snapshot_Date-Table13[[#This Row],[Dt_Customer]]</f>
        <v>176</v>
      </c>
      <c r="AP1969" s="13">
        <f>Table13[[#This Row],[NumDealsPurchases]]/Table13[[#This Row],[Total Number of Purchases]]*100</f>
        <v>25</v>
      </c>
      <c r="AQ1969">
        <f>6-ROUNDUP(_xlfn.PERCENTRANK.INC(Table13[Recency],Table13[[#This Row],[Recency]])*5, 0)</f>
        <v>5</v>
      </c>
      <c r="AR1969">
        <f>ROUNDUP(_xlfn.PERCENTRANK.INC(Table13[Total Number of Purchases],Table13[[#This Row],[Total Number of Purchases]])*5,0)</f>
        <v>1</v>
      </c>
      <c r="AS1969">
        <f>ROUNDUP(_xlfn.PERCENTRANK.INC(Table13[Total Spend],Table13[[#This Row],[Total Spend]])*5,0)</f>
        <v>1</v>
      </c>
      <c r="AT1969" t="str">
        <f>Table13[[#This Row],[Recency Score]]&amp;Table13[[#This Row],[Frequency Score]]&amp;Table13[[#This Row],[Monetary Score]]</f>
        <v>511</v>
      </c>
      <c r="AU1969" t="str">
        <f t="shared" si="30"/>
        <v>Others</v>
      </c>
      <c r="AW1969" s="13">
        <f>DATEDIF(Table13[[#This Row],[Dt_Customer]], Snapshot_Date, "d")</f>
        <v>176</v>
      </c>
      <c r="AX1969" s="13">
        <f>Table13[[#This Row],[CL if today]]/365</f>
        <v>0.48219178082191783</v>
      </c>
      <c r="AY1969">
        <f>Table13[[#This Row],[Total Number of Purchases]]/Table13[[#This Row],[Corrected CL]]</f>
        <v>8.295454545454545</v>
      </c>
      <c r="AZ1969">
        <f>Table13[[#This Row],[Average Order Value (AOV)]]*Table13[[#This Row],[Freq per Year]]</f>
        <v>16.59090909090909</v>
      </c>
      <c r="BA1969">
        <f>Table13[[#This Row],[Total Spend]]/Table13[[#This Row],[Corrected CL]]</f>
        <v>16.59090909090909</v>
      </c>
      <c r="BB1969">
        <v>1049.375</v>
      </c>
      <c r="BC1969" s="1">
        <f>Table13[[#This Row],[Dt_Customer]]+Table13[[#This Row],[Recency]]</f>
        <v>41741</v>
      </c>
      <c r="BD1969" s="16" t="str">
        <f>IF(COUNTIF(A:A, A1969) &gt; 1, "Duplicate", "Unique")</f>
        <v>Unique</v>
      </c>
    </row>
    <row r="1970" spans="1:56" x14ac:dyDescent="0.3">
      <c r="A1970">
        <v>1755</v>
      </c>
      <c r="B1970">
        <v>1988</v>
      </c>
      <c r="C1970" t="s">
        <v>38</v>
      </c>
      <c r="D1970" t="s">
        <v>35</v>
      </c>
      <c r="E1970">
        <v>45204</v>
      </c>
      <c r="F1970">
        <v>1</v>
      </c>
      <c r="G1970">
        <v>0</v>
      </c>
      <c r="H1970" s="1">
        <v>41740</v>
      </c>
      <c r="I1970">
        <v>93</v>
      </c>
      <c r="J1970">
        <v>30</v>
      </c>
      <c r="K1970">
        <v>11</v>
      </c>
      <c r="L1970">
        <v>25</v>
      </c>
      <c r="M1970">
        <v>29</v>
      </c>
      <c r="N1970">
        <v>1</v>
      </c>
      <c r="O1970">
        <v>18</v>
      </c>
      <c r="P1970">
        <f>IF(Table13[[#This Row],[MntWines]] = 0,"",Table13[[#This Row],[MntWines]])</f>
        <v>30</v>
      </c>
      <c r="Q1970">
        <f>IF(Table13[[#This Row],[MntFruits]] = 0, "",Table13[[#This Row],[MntFruits]])</f>
        <v>11</v>
      </c>
      <c r="R1970">
        <f>IF(Table13[[#This Row],[MntMeatProducts]] = 0, "",Table13[[#This Row],[MntMeatProducts]])</f>
        <v>25</v>
      </c>
      <c r="S1970">
        <f>IF(Table13[[#This Row],[MntFishProducts]] = 0, "",Table13[[#This Row],[MntFishProducts]])</f>
        <v>29</v>
      </c>
      <c r="T1970">
        <f>IF(Table13[[#This Row],[MntSweetProducts]] = 0, "",Table13[[#This Row],[MntSweetProducts]])</f>
        <v>1</v>
      </c>
      <c r="U1970">
        <f>IF(Table13[[#This Row],[MntGoldProds]] = 0, "",Table13[[#This Row],[MntGoldProds]])</f>
        <v>18</v>
      </c>
      <c r="V1970">
        <v>1</v>
      </c>
      <c r="W1970">
        <v>1</v>
      </c>
      <c r="X1970">
        <v>1</v>
      </c>
      <c r="Y1970">
        <v>4</v>
      </c>
      <c r="Z1970">
        <v>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 t="s">
        <v>43</v>
      </c>
      <c r="AI1970" s="13">
        <f>SUM(Table13[[#This Row],[MntWines]:[MntGoldProds]])</f>
        <v>114</v>
      </c>
      <c r="AJ1970" s="13">
        <f>AVERAGE(Table13[[#This Row],[MntWines]:[MntGoldProds]])</f>
        <v>19</v>
      </c>
      <c r="AK1970">
        <f>IF(Table13[[#This Row],[Total Number of Purchases]]=0,0,Table13[[#This Row],[Total Spend]]/Table13[[#This Row],[Total Number of Purchases]])</f>
        <v>16.285714285714285</v>
      </c>
      <c r="AM1970">
        <f>SUM(Table13[[#This Row],[NumDealsPurchases]:[NumStorePurchases]])</f>
        <v>7</v>
      </c>
      <c r="AN1970" s="14">
        <f>Snapshot_Date-Table13[[#This Row],[Dt_Customer]]</f>
        <v>176</v>
      </c>
      <c r="AP1970" s="13">
        <f>Table13[[#This Row],[NumDealsPurchases]]/Table13[[#This Row],[Total Number of Purchases]]*100</f>
        <v>14.285714285714285</v>
      </c>
      <c r="AQ1970">
        <f>6-ROUNDUP(_xlfn.PERCENTRANK.INC(Table13[Recency],Table13[[#This Row],[Recency]])*5, 0)</f>
        <v>1</v>
      </c>
      <c r="AR1970">
        <f>ROUNDUP(_xlfn.PERCENTRANK.INC(Table13[Total Number of Purchases],Table13[[#This Row],[Total Number of Purchases]])*5,0)</f>
        <v>1</v>
      </c>
      <c r="AS1970">
        <f>ROUNDUP(_xlfn.PERCENTRANK.INC(Table13[Total Spend],Table13[[#This Row],[Total Spend]])*5,0)</f>
        <v>2</v>
      </c>
      <c r="AT1970" t="str">
        <f>Table13[[#This Row],[Recency Score]]&amp;Table13[[#This Row],[Frequency Score]]&amp;Table13[[#This Row],[Monetary Score]]</f>
        <v>112</v>
      </c>
      <c r="AU1970" t="str">
        <f t="shared" si="30"/>
        <v>Lost</v>
      </c>
      <c r="AW1970" s="13">
        <f>DATEDIF(Table13[[#This Row],[Dt_Customer]], Snapshot_Date, "d")</f>
        <v>176</v>
      </c>
      <c r="AX1970" s="13">
        <f>Table13[[#This Row],[CL if today]]/365</f>
        <v>0.48219178082191783</v>
      </c>
      <c r="AY1970">
        <f>Table13[[#This Row],[Total Number of Purchases]]/Table13[[#This Row],[Corrected CL]]</f>
        <v>14.517045454545453</v>
      </c>
      <c r="AZ1970">
        <f>Table13[[#This Row],[Average Order Value (AOV)]]*Table13[[#This Row],[Freq per Year]]</f>
        <v>236.4204545454545</v>
      </c>
      <c r="BA1970">
        <f>Table13[[#This Row],[Total Spend]]/Table13[[#This Row],[Corrected CL]]</f>
        <v>236.42045454545453</v>
      </c>
      <c r="BB1970">
        <v>129.91525423728814</v>
      </c>
      <c r="BC1970" s="1">
        <f>Table13[[#This Row],[Dt_Customer]]+Table13[[#This Row],[Recency]]</f>
        <v>41833</v>
      </c>
      <c r="BD1970" s="16" t="str">
        <f>IF(COUNTIF(A:A, A1970) &gt; 1, "Duplicate", "Unique")</f>
        <v>Unique</v>
      </c>
    </row>
    <row r="1971" spans="1:56" x14ac:dyDescent="0.3">
      <c r="A1971">
        <v>2811</v>
      </c>
      <c r="B1971">
        <v>1963</v>
      </c>
      <c r="C1971" t="s">
        <v>37</v>
      </c>
      <c r="D1971" t="s">
        <v>31</v>
      </c>
      <c r="E1971">
        <v>48918</v>
      </c>
      <c r="F1971">
        <v>1</v>
      </c>
      <c r="G1971">
        <v>1</v>
      </c>
      <c r="H1971" s="1">
        <v>41741</v>
      </c>
      <c r="I1971">
        <v>21</v>
      </c>
      <c r="J1971">
        <v>52</v>
      </c>
      <c r="K1971">
        <v>0</v>
      </c>
      <c r="L1971">
        <v>9</v>
      </c>
      <c r="M1971">
        <v>0</v>
      </c>
      <c r="N1971">
        <v>0</v>
      </c>
      <c r="O1971">
        <v>1</v>
      </c>
      <c r="P1971">
        <f>IF(Table13[[#This Row],[MntWines]] = 0,"",Table13[[#This Row],[MntWines]])</f>
        <v>52</v>
      </c>
      <c r="Q1971" t="str">
        <f>IF(Table13[[#This Row],[MntFruits]] = 0, "",Table13[[#This Row],[MntFruits]])</f>
        <v/>
      </c>
      <c r="R1971">
        <f>IF(Table13[[#This Row],[MntMeatProducts]] = 0, "",Table13[[#This Row],[MntMeatProducts]])</f>
        <v>9</v>
      </c>
      <c r="S1971" t="str">
        <f>IF(Table13[[#This Row],[MntFishProducts]] = 0, "",Table13[[#This Row],[MntFishProducts]])</f>
        <v/>
      </c>
      <c r="T1971" t="str">
        <f>IF(Table13[[#This Row],[MntSweetProducts]] = 0, "",Table13[[#This Row],[MntSweetProducts]])</f>
        <v/>
      </c>
      <c r="U1971">
        <f>IF(Table13[[#This Row],[MntGoldProds]] = 0, "",Table13[[#This Row],[MntGoldProds]])</f>
        <v>1</v>
      </c>
      <c r="V1971">
        <v>2</v>
      </c>
      <c r="W1971">
        <v>1</v>
      </c>
      <c r="X1971">
        <v>0</v>
      </c>
      <c r="Y1971">
        <v>4</v>
      </c>
      <c r="Z1971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30</v>
      </c>
      <c r="AI1971" s="13">
        <f>SUM(Table13[[#This Row],[MntWines]:[MntGoldProds]])</f>
        <v>62</v>
      </c>
      <c r="AJ1971" s="13">
        <f>AVERAGE(Table13[[#This Row],[MntWines]:[MntGoldProds]])</f>
        <v>10.333333333333334</v>
      </c>
      <c r="AK1971">
        <f>IF(Table13[[#This Row],[Total Number of Purchases]]=0,0,Table13[[#This Row],[Total Spend]]/Table13[[#This Row],[Total Number of Purchases]])</f>
        <v>8.8571428571428577</v>
      </c>
      <c r="AM1971">
        <f>SUM(Table13[[#This Row],[NumDealsPurchases]:[NumStorePurchases]])</f>
        <v>7</v>
      </c>
      <c r="AN1971" s="14">
        <f>Snapshot_Date-Table13[[#This Row],[Dt_Customer]]</f>
        <v>175</v>
      </c>
      <c r="AP1971" s="13">
        <f>Table13[[#This Row],[NumDealsPurchases]]/Table13[[#This Row],[Total Number of Purchases]]*100</f>
        <v>28.571428571428569</v>
      </c>
      <c r="AQ1971">
        <f>6-ROUNDUP(_xlfn.PERCENTRANK.INC(Table13[Recency],Table13[[#This Row],[Recency]])*5, 0)</f>
        <v>4</v>
      </c>
      <c r="AR1971">
        <f>ROUNDUP(_xlfn.PERCENTRANK.INC(Table13[Total Number of Purchases],Table13[[#This Row],[Total Number of Purchases]])*5,0)</f>
        <v>1</v>
      </c>
      <c r="AS1971">
        <f>ROUNDUP(_xlfn.PERCENTRANK.INC(Table13[Total Spend],Table13[[#This Row],[Total Spend]])*5,0)</f>
        <v>2</v>
      </c>
      <c r="AT1971" t="str">
        <f>Table13[[#This Row],[Recency Score]]&amp;Table13[[#This Row],[Frequency Score]]&amp;Table13[[#This Row],[Monetary Score]]</f>
        <v>412</v>
      </c>
      <c r="AU1971" t="str">
        <f t="shared" si="30"/>
        <v>Potential Loyalists</v>
      </c>
      <c r="AW1971" s="13">
        <f>DATEDIF(Table13[[#This Row],[Dt_Customer]], Snapshot_Date, "d")</f>
        <v>175</v>
      </c>
      <c r="AX1971" s="13">
        <f>Table13[[#This Row],[CL if today]]/365</f>
        <v>0.47945205479452052</v>
      </c>
      <c r="AY1971">
        <f>Table13[[#This Row],[Total Number of Purchases]]/Table13[[#This Row],[Corrected CL]]</f>
        <v>14.600000000000001</v>
      </c>
      <c r="AZ1971">
        <f>Table13[[#This Row],[Average Order Value (AOV)]]*Table13[[#This Row],[Freq per Year]]</f>
        <v>129.31428571428575</v>
      </c>
      <c r="BA1971">
        <f>Table13[[#This Row],[Total Spend]]/Table13[[#This Row],[Corrected CL]]</f>
        <v>129.31428571428572</v>
      </c>
      <c r="BB1971">
        <v>129.31428571428572</v>
      </c>
      <c r="BC1971" s="1">
        <f>Table13[[#This Row],[Dt_Customer]]+Table13[[#This Row],[Recency]]</f>
        <v>41762</v>
      </c>
      <c r="BD1971" s="16" t="str">
        <f>IF(COUNTIF(A:A, A1971) &gt; 1, "Duplicate", "Unique")</f>
        <v>Unique</v>
      </c>
    </row>
    <row r="1972" spans="1:56" x14ac:dyDescent="0.3">
      <c r="A1972">
        <v>9150</v>
      </c>
      <c r="B1972">
        <v>1963</v>
      </c>
      <c r="C1972" t="s">
        <v>37</v>
      </c>
      <c r="D1972" t="s">
        <v>31</v>
      </c>
      <c r="E1972">
        <v>48918</v>
      </c>
      <c r="F1972">
        <v>1</v>
      </c>
      <c r="G1972">
        <v>1</v>
      </c>
      <c r="H1972" s="1">
        <v>41741</v>
      </c>
      <c r="I1972">
        <v>21</v>
      </c>
      <c r="J1972">
        <v>52</v>
      </c>
      <c r="K1972">
        <v>0</v>
      </c>
      <c r="L1972">
        <v>9</v>
      </c>
      <c r="M1972">
        <v>0</v>
      </c>
      <c r="N1972">
        <v>0</v>
      </c>
      <c r="O1972">
        <v>1</v>
      </c>
      <c r="P1972">
        <f>IF(Table13[[#This Row],[MntWines]] = 0,"",Table13[[#This Row],[MntWines]])</f>
        <v>52</v>
      </c>
      <c r="Q1972" t="str">
        <f>IF(Table13[[#This Row],[MntFruits]] = 0, "",Table13[[#This Row],[MntFruits]])</f>
        <v/>
      </c>
      <c r="R1972">
        <f>IF(Table13[[#This Row],[MntMeatProducts]] = 0, "",Table13[[#This Row],[MntMeatProducts]])</f>
        <v>9</v>
      </c>
      <c r="S1972" t="str">
        <f>IF(Table13[[#This Row],[MntFishProducts]] = 0, "",Table13[[#This Row],[MntFishProducts]])</f>
        <v/>
      </c>
      <c r="T1972" t="str">
        <f>IF(Table13[[#This Row],[MntSweetProducts]] = 0, "",Table13[[#This Row],[MntSweetProducts]])</f>
        <v/>
      </c>
      <c r="U1972">
        <f>IF(Table13[[#This Row],[MntGoldProds]] = 0, "",Table13[[#This Row],[MntGoldProds]])</f>
        <v>1</v>
      </c>
      <c r="V1972">
        <v>2</v>
      </c>
      <c r="W1972">
        <v>1</v>
      </c>
      <c r="X1972">
        <v>0</v>
      </c>
      <c r="Y1972">
        <v>4</v>
      </c>
      <c r="Z1972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 t="s">
        <v>30</v>
      </c>
      <c r="AI1972" s="13">
        <f>SUM(Table13[[#This Row],[MntWines]:[MntGoldProds]])</f>
        <v>62</v>
      </c>
      <c r="AJ1972" s="13">
        <f>AVERAGE(Table13[[#This Row],[MntWines]:[MntGoldProds]])</f>
        <v>10.333333333333334</v>
      </c>
      <c r="AK1972">
        <f>IF(Table13[[#This Row],[Total Number of Purchases]]=0,0,Table13[[#This Row],[Total Spend]]/Table13[[#This Row],[Total Number of Purchases]])</f>
        <v>8.8571428571428577</v>
      </c>
      <c r="AM1972">
        <f>SUM(Table13[[#This Row],[NumDealsPurchases]:[NumStorePurchases]])</f>
        <v>7</v>
      </c>
      <c r="AN1972" s="14">
        <f>Snapshot_Date-Table13[[#This Row],[Dt_Customer]]</f>
        <v>175</v>
      </c>
      <c r="AP1972" s="13">
        <f>Table13[[#This Row],[NumDealsPurchases]]/Table13[[#This Row],[Total Number of Purchases]]*100</f>
        <v>28.571428571428569</v>
      </c>
      <c r="AQ1972">
        <f>6-ROUNDUP(_xlfn.PERCENTRANK.INC(Table13[Recency],Table13[[#This Row],[Recency]])*5, 0)</f>
        <v>4</v>
      </c>
      <c r="AR1972">
        <f>ROUNDUP(_xlfn.PERCENTRANK.INC(Table13[Total Number of Purchases],Table13[[#This Row],[Total Number of Purchases]])*5,0)</f>
        <v>1</v>
      </c>
      <c r="AS1972">
        <f>ROUNDUP(_xlfn.PERCENTRANK.INC(Table13[Total Spend],Table13[[#This Row],[Total Spend]])*5,0)</f>
        <v>2</v>
      </c>
      <c r="AT1972" t="str">
        <f>Table13[[#This Row],[Recency Score]]&amp;Table13[[#This Row],[Frequency Score]]&amp;Table13[[#This Row],[Monetary Score]]</f>
        <v>412</v>
      </c>
      <c r="AU1972" t="str">
        <f t="shared" si="30"/>
        <v>Potential Loyalists</v>
      </c>
      <c r="AW1972" s="13">
        <f>DATEDIF(Table13[[#This Row],[Dt_Customer]], Snapshot_Date, "d")</f>
        <v>175</v>
      </c>
      <c r="AX1972" s="13">
        <f>Table13[[#This Row],[CL if today]]/365</f>
        <v>0.47945205479452052</v>
      </c>
      <c r="AY1972">
        <f>Table13[[#This Row],[Total Number of Purchases]]/Table13[[#This Row],[Corrected CL]]</f>
        <v>14.600000000000001</v>
      </c>
      <c r="AZ1972">
        <f>Table13[[#This Row],[Average Order Value (AOV)]]*Table13[[#This Row],[Freq per Year]]</f>
        <v>129.31428571428575</v>
      </c>
      <c r="BA1972">
        <f>Table13[[#This Row],[Total Spend]]/Table13[[#This Row],[Corrected CL]]</f>
        <v>129.31428571428572</v>
      </c>
      <c r="BB1972">
        <v>16.59090909090909</v>
      </c>
      <c r="BC1972" s="1">
        <f>Table13[[#This Row],[Dt_Customer]]+Table13[[#This Row],[Recency]]</f>
        <v>41762</v>
      </c>
      <c r="BD1972" s="16" t="str">
        <f>IF(COUNTIF(A:A, A1972) &gt; 1, "Duplicate", "Unique")</f>
        <v>Unique</v>
      </c>
    </row>
    <row r="1973" spans="1:56" x14ac:dyDescent="0.3">
      <c r="A1973">
        <v>4725</v>
      </c>
      <c r="B1973">
        <v>1950</v>
      </c>
      <c r="C1973" t="s">
        <v>37</v>
      </c>
      <c r="D1973" t="s">
        <v>35</v>
      </c>
      <c r="E1973">
        <v>50616</v>
      </c>
      <c r="F1973">
        <v>0</v>
      </c>
      <c r="G1973">
        <v>1</v>
      </c>
      <c r="H1973" s="1">
        <v>41742</v>
      </c>
      <c r="I1973">
        <v>71</v>
      </c>
      <c r="J1973">
        <v>30</v>
      </c>
      <c r="K1973">
        <v>2</v>
      </c>
      <c r="L1973">
        <v>25</v>
      </c>
      <c r="M1973">
        <v>0</v>
      </c>
      <c r="N1973">
        <v>1</v>
      </c>
      <c r="O1973">
        <v>9</v>
      </c>
      <c r="P1973">
        <f>IF(Table13[[#This Row],[MntWines]] = 0,"",Table13[[#This Row],[MntWines]])</f>
        <v>30</v>
      </c>
      <c r="Q1973">
        <f>IF(Table13[[#This Row],[MntFruits]] = 0, "",Table13[[#This Row],[MntFruits]])</f>
        <v>2</v>
      </c>
      <c r="R1973">
        <f>IF(Table13[[#This Row],[MntMeatProducts]] = 0, "",Table13[[#This Row],[MntMeatProducts]])</f>
        <v>25</v>
      </c>
      <c r="S1973" t="str">
        <f>IF(Table13[[#This Row],[MntFishProducts]] = 0, "",Table13[[#This Row],[MntFishProducts]])</f>
        <v/>
      </c>
      <c r="T1973">
        <f>IF(Table13[[#This Row],[MntSweetProducts]] = 0, "",Table13[[#This Row],[MntSweetProducts]])</f>
        <v>1</v>
      </c>
      <c r="U1973">
        <f>IF(Table13[[#This Row],[MntGoldProds]] = 0, "",Table13[[#This Row],[MntGoldProds]])</f>
        <v>9</v>
      </c>
      <c r="V1973">
        <v>1</v>
      </c>
      <c r="W1973">
        <v>1</v>
      </c>
      <c r="X1973">
        <v>1</v>
      </c>
      <c r="Y1973">
        <v>4</v>
      </c>
      <c r="Z1973">
        <v>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30</v>
      </c>
      <c r="AI1973" s="13">
        <f>SUM(Table13[[#This Row],[MntWines]:[MntGoldProds]])</f>
        <v>67</v>
      </c>
      <c r="AJ1973" s="13">
        <f>AVERAGE(Table13[[#This Row],[MntWines]:[MntGoldProds]])</f>
        <v>11.166666666666666</v>
      </c>
      <c r="AK1973">
        <f>IF(Table13[[#This Row],[Total Number of Purchases]]=0,0,Table13[[#This Row],[Total Spend]]/Table13[[#This Row],[Total Number of Purchases]])</f>
        <v>9.5714285714285712</v>
      </c>
      <c r="AM1973">
        <f>SUM(Table13[[#This Row],[NumDealsPurchases]:[NumStorePurchases]])</f>
        <v>7</v>
      </c>
      <c r="AN1973" s="14">
        <f>Snapshot_Date-Table13[[#This Row],[Dt_Customer]]</f>
        <v>174</v>
      </c>
      <c r="AP1973" s="13">
        <f>Table13[[#This Row],[NumDealsPurchases]]/Table13[[#This Row],[Total Number of Purchases]]*100</f>
        <v>14.285714285714285</v>
      </c>
      <c r="AQ1973">
        <f>6-ROUNDUP(_xlfn.PERCENTRANK.INC(Table13[Recency],Table13[[#This Row],[Recency]])*5, 0)</f>
        <v>2</v>
      </c>
      <c r="AR1973">
        <f>ROUNDUP(_xlfn.PERCENTRANK.INC(Table13[Total Number of Purchases],Table13[[#This Row],[Total Number of Purchases]])*5,0)</f>
        <v>1</v>
      </c>
      <c r="AS1973">
        <f>ROUNDUP(_xlfn.PERCENTRANK.INC(Table13[Total Spend],Table13[[#This Row],[Total Spend]])*5,0)</f>
        <v>2</v>
      </c>
      <c r="AT1973" t="str">
        <f>Table13[[#This Row],[Recency Score]]&amp;Table13[[#This Row],[Frequency Score]]&amp;Table13[[#This Row],[Monetary Score]]</f>
        <v>212</v>
      </c>
      <c r="AU1973" t="str">
        <f t="shared" si="30"/>
        <v>About to Sleep</v>
      </c>
      <c r="AW1973" s="13">
        <f>DATEDIF(Table13[[#This Row],[Dt_Customer]], Snapshot_Date, "d")</f>
        <v>174</v>
      </c>
      <c r="AX1973" s="13">
        <f>Table13[[#This Row],[CL if today]]/365</f>
        <v>0.47671232876712327</v>
      </c>
      <c r="AY1973">
        <f>Table13[[#This Row],[Total Number of Purchases]]/Table13[[#This Row],[Corrected CL]]</f>
        <v>14.683908045977011</v>
      </c>
      <c r="AZ1973">
        <f>Table13[[#This Row],[Average Order Value (AOV)]]*Table13[[#This Row],[Freq per Year]]</f>
        <v>140.54597701149424</v>
      </c>
      <c r="BA1973">
        <f>Table13[[#This Row],[Total Spend]]/Table13[[#This Row],[Corrected CL]]</f>
        <v>140.54597701149424</v>
      </c>
      <c r="BB1973">
        <v>129.31428571428572</v>
      </c>
      <c r="BC1973" s="1">
        <f>Table13[[#This Row],[Dt_Customer]]+Table13[[#This Row],[Recency]]</f>
        <v>41813</v>
      </c>
      <c r="BD1973" s="16" t="str">
        <f>IF(COUNTIF(A:A, A1973) &gt; 1, "Duplicate", "Unique")</f>
        <v>Unique</v>
      </c>
    </row>
    <row r="1974" spans="1:56" x14ac:dyDescent="0.3">
      <c r="A1974">
        <v>9972</v>
      </c>
      <c r="B1974">
        <v>1955</v>
      </c>
      <c r="C1974" t="s">
        <v>37</v>
      </c>
      <c r="D1974" t="s">
        <v>35</v>
      </c>
      <c r="E1974">
        <v>46015</v>
      </c>
      <c r="F1974">
        <v>1</v>
      </c>
      <c r="G1974">
        <v>1</v>
      </c>
      <c r="H1974" s="1">
        <v>41742</v>
      </c>
      <c r="I1974">
        <v>25</v>
      </c>
      <c r="J1974">
        <v>38</v>
      </c>
      <c r="K1974">
        <v>0</v>
      </c>
      <c r="L1974">
        <v>2</v>
      </c>
      <c r="M1974">
        <v>0</v>
      </c>
      <c r="N1974">
        <v>0</v>
      </c>
      <c r="O1974">
        <v>6</v>
      </c>
      <c r="P1974">
        <f>IF(Table13[[#This Row],[MntWines]] = 0,"",Table13[[#This Row],[MntWines]])</f>
        <v>38</v>
      </c>
      <c r="Q1974" t="str">
        <f>IF(Table13[[#This Row],[MntFruits]] = 0, "",Table13[[#This Row],[MntFruits]])</f>
        <v/>
      </c>
      <c r="R1974">
        <f>IF(Table13[[#This Row],[MntMeatProducts]] = 0, "",Table13[[#This Row],[MntMeatProducts]])</f>
        <v>2</v>
      </c>
      <c r="S1974" t="str">
        <f>IF(Table13[[#This Row],[MntFishProducts]] = 0, "",Table13[[#This Row],[MntFishProducts]])</f>
        <v/>
      </c>
      <c r="T1974" t="str">
        <f>IF(Table13[[#This Row],[MntSweetProducts]] = 0, "",Table13[[#This Row],[MntSweetProducts]])</f>
        <v/>
      </c>
      <c r="U1974">
        <f>IF(Table13[[#This Row],[MntGoldProds]] = 0, "",Table13[[#This Row],[MntGoldProds]])</f>
        <v>6</v>
      </c>
      <c r="V1974">
        <v>1</v>
      </c>
      <c r="W1974">
        <v>1</v>
      </c>
      <c r="X1974">
        <v>0</v>
      </c>
      <c r="Y1974">
        <v>3</v>
      </c>
      <c r="Z1974">
        <v>7</v>
      </c>
      <c r="AA1974">
        <v>0</v>
      </c>
      <c r="AB1974">
        <v>1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 t="s">
        <v>43</v>
      </c>
      <c r="AI1974" s="13">
        <f>SUM(Table13[[#This Row],[MntWines]:[MntGoldProds]])</f>
        <v>46</v>
      </c>
      <c r="AJ1974" s="13">
        <f>AVERAGE(Table13[[#This Row],[MntWines]:[MntGoldProds]])</f>
        <v>7.666666666666667</v>
      </c>
      <c r="AK1974">
        <f>IF(Table13[[#This Row],[Total Number of Purchases]]=0,0,Table13[[#This Row],[Total Spend]]/Table13[[#This Row],[Total Number of Purchases]])</f>
        <v>9.1999999999999993</v>
      </c>
      <c r="AM1974">
        <f>SUM(Table13[[#This Row],[NumDealsPurchases]:[NumStorePurchases]])</f>
        <v>5</v>
      </c>
      <c r="AN1974" s="14">
        <f>Snapshot_Date-Table13[[#This Row],[Dt_Customer]]</f>
        <v>174</v>
      </c>
      <c r="AP1974" s="13">
        <f>Table13[[#This Row],[NumDealsPurchases]]/Table13[[#This Row],[Total Number of Purchases]]*100</f>
        <v>20</v>
      </c>
      <c r="AQ1974">
        <f>6-ROUNDUP(_xlfn.PERCENTRANK.INC(Table13[Recency],Table13[[#This Row],[Recency]])*5, 0)</f>
        <v>4</v>
      </c>
      <c r="AR1974">
        <f>ROUNDUP(_xlfn.PERCENTRANK.INC(Table13[Total Number of Purchases],Table13[[#This Row],[Total Number of Purchases]])*5,0)</f>
        <v>1</v>
      </c>
      <c r="AS1974">
        <f>ROUNDUP(_xlfn.PERCENTRANK.INC(Table13[Total Spend],Table13[[#This Row],[Total Spend]])*5,0)</f>
        <v>1</v>
      </c>
      <c r="AT1974" t="str">
        <f>Table13[[#This Row],[Recency Score]]&amp;Table13[[#This Row],[Frequency Score]]&amp;Table13[[#This Row],[Monetary Score]]</f>
        <v>411</v>
      </c>
      <c r="AU1974" t="str">
        <f t="shared" si="30"/>
        <v>Potential Loyalists</v>
      </c>
      <c r="AW1974" s="13">
        <f>DATEDIF(Table13[[#This Row],[Dt_Customer]], Snapshot_Date, "d")</f>
        <v>174</v>
      </c>
      <c r="AX1974" s="13">
        <f>Table13[[#This Row],[CL if today]]/365</f>
        <v>0.47671232876712327</v>
      </c>
      <c r="AY1974">
        <f>Table13[[#This Row],[Total Number of Purchases]]/Table13[[#This Row],[Corrected CL]]</f>
        <v>10.488505747126437</v>
      </c>
      <c r="AZ1974">
        <f>Table13[[#This Row],[Average Order Value (AOV)]]*Table13[[#This Row],[Freq per Year]]</f>
        <v>96.494252873563212</v>
      </c>
      <c r="BA1974">
        <f>Table13[[#This Row],[Total Spend]]/Table13[[#This Row],[Corrected CL]]</f>
        <v>96.494252873563227</v>
      </c>
      <c r="BB1974">
        <v>96.494252873563227</v>
      </c>
      <c r="BC1974" s="1">
        <f>Table13[[#This Row],[Dt_Customer]]+Table13[[#This Row],[Recency]]</f>
        <v>41767</v>
      </c>
      <c r="BD1974" s="16" t="str">
        <f>IF(COUNTIF(A:A, A1974) &gt; 1, "Duplicate", "Unique")</f>
        <v>Unique</v>
      </c>
    </row>
    <row r="1975" spans="1:56" x14ac:dyDescent="0.3">
      <c r="A1975">
        <v>2945</v>
      </c>
      <c r="B1975">
        <v>1955</v>
      </c>
      <c r="C1975" t="s">
        <v>37</v>
      </c>
      <c r="D1975" t="s">
        <v>35</v>
      </c>
      <c r="E1975">
        <v>46015</v>
      </c>
      <c r="F1975">
        <v>1</v>
      </c>
      <c r="G1975">
        <v>1</v>
      </c>
      <c r="H1975" s="1">
        <v>41742</v>
      </c>
      <c r="I1975">
        <v>25</v>
      </c>
      <c r="J1975">
        <v>38</v>
      </c>
      <c r="K1975">
        <v>0</v>
      </c>
      <c r="L1975">
        <v>2</v>
      </c>
      <c r="M1975">
        <v>0</v>
      </c>
      <c r="N1975">
        <v>0</v>
      </c>
      <c r="O1975">
        <v>6</v>
      </c>
      <c r="P1975">
        <f>IF(Table13[[#This Row],[MntWines]] = 0,"",Table13[[#This Row],[MntWines]])</f>
        <v>38</v>
      </c>
      <c r="Q1975" t="str">
        <f>IF(Table13[[#This Row],[MntFruits]] = 0, "",Table13[[#This Row],[MntFruits]])</f>
        <v/>
      </c>
      <c r="R1975">
        <f>IF(Table13[[#This Row],[MntMeatProducts]] = 0, "",Table13[[#This Row],[MntMeatProducts]])</f>
        <v>2</v>
      </c>
      <c r="S1975" t="str">
        <f>IF(Table13[[#This Row],[MntFishProducts]] = 0, "",Table13[[#This Row],[MntFishProducts]])</f>
        <v/>
      </c>
      <c r="T1975" t="str">
        <f>IF(Table13[[#This Row],[MntSweetProducts]] = 0, "",Table13[[#This Row],[MntSweetProducts]])</f>
        <v/>
      </c>
      <c r="U1975">
        <f>IF(Table13[[#This Row],[MntGoldProds]] = 0, "",Table13[[#This Row],[MntGoldProds]])</f>
        <v>6</v>
      </c>
      <c r="V1975">
        <v>1</v>
      </c>
      <c r="W1975">
        <v>1</v>
      </c>
      <c r="X1975">
        <v>0</v>
      </c>
      <c r="Y1975">
        <v>3</v>
      </c>
      <c r="Z1975">
        <v>7</v>
      </c>
      <c r="AA1975">
        <v>0</v>
      </c>
      <c r="AB1975">
        <v>1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 t="s">
        <v>32</v>
      </c>
      <c r="AI1975" s="13">
        <f>SUM(Table13[[#This Row],[MntWines]:[MntGoldProds]])</f>
        <v>46</v>
      </c>
      <c r="AJ1975" s="13">
        <f>AVERAGE(Table13[[#This Row],[MntWines]:[MntGoldProds]])</f>
        <v>7.666666666666667</v>
      </c>
      <c r="AK1975">
        <f>IF(Table13[[#This Row],[Total Number of Purchases]]=0,0,Table13[[#This Row],[Total Spend]]/Table13[[#This Row],[Total Number of Purchases]])</f>
        <v>9.1999999999999993</v>
      </c>
      <c r="AM1975">
        <f>SUM(Table13[[#This Row],[NumDealsPurchases]:[NumStorePurchases]])</f>
        <v>5</v>
      </c>
      <c r="AN1975" s="14">
        <f>Snapshot_Date-Table13[[#This Row],[Dt_Customer]]</f>
        <v>174</v>
      </c>
      <c r="AP1975" s="13">
        <f>Table13[[#This Row],[NumDealsPurchases]]/Table13[[#This Row],[Total Number of Purchases]]*100</f>
        <v>20</v>
      </c>
      <c r="AQ1975">
        <f>6-ROUNDUP(_xlfn.PERCENTRANK.INC(Table13[Recency],Table13[[#This Row],[Recency]])*5, 0)</f>
        <v>4</v>
      </c>
      <c r="AR1975">
        <f>ROUNDUP(_xlfn.PERCENTRANK.INC(Table13[Total Number of Purchases],Table13[[#This Row],[Total Number of Purchases]])*5,0)</f>
        <v>1</v>
      </c>
      <c r="AS1975">
        <f>ROUNDUP(_xlfn.PERCENTRANK.INC(Table13[Total Spend],Table13[[#This Row],[Total Spend]])*5,0)</f>
        <v>1</v>
      </c>
      <c r="AT1975" t="str">
        <f>Table13[[#This Row],[Recency Score]]&amp;Table13[[#This Row],[Frequency Score]]&amp;Table13[[#This Row],[Monetary Score]]</f>
        <v>411</v>
      </c>
      <c r="AU1975" t="str">
        <f t="shared" si="30"/>
        <v>Potential Loyalists</v>
      </c>
      <c r="AW1975" s="13">
        <f>DATEDIF(Table13[[#This Row],[Dt_Customer]], Snapshot_Date, "d")</f>
        <v>174</v>
      </c>
      <c r="AX1975" s="13">
        <f>Table13[[#This Row],[CL if today]]/365</f>
        <v>0.47671232876712327</v>
      </c>
      <c r="AY1975">
        <f>Table13[[#This Row],[Total Number of Purchases]]/Table13[[#This Row],[Corrected CL]]</f>
        <v>10.488505747126437</v>
      </c>
      <c r="AZ1975">
        <f>Table13[[#This Row],[Average Order Value (AOV)]]*Table13[[#This Row],[Freq per Year]]</f>
        <v>96.494252873563212</v>
      </c>
      <c r="BA1975">
        <f>Table13[[#This Row],[Total Spend]]/Table13[[#This Row],[Corrected CL]]</f>
        <v>96.494252873563227</v>
      </c>
      <c r="BB1975">
        <v>929.28160919540232</v>
      </c>
      <c r="BC1975" s="1">
        <f>Table13[[#This Row],[Dt_Customer]]+Table13[[#This Row],[Recency]]</f>
        <v>41767</v>
      </c>
      <c r="BD1975" s="16" t="str">
        <f>IF(COUNTIF(A:A, A1975) &gt; 1, "Duplicate", "Unique")</f>
        <v>Unique</v>
      </c>
    </row>
    <row r="1976" spans="1:56" x14ac:dyDescent="0.3">
      <c r="A1976">
        <v>9797</v>
      </c>
      <c r="B1976">
        <v>1956</v>
      </c>
      <c r="C1976" t="s">
        <v>28</v>
      </c>
      <c r="D1976" t="s">
        <v>33</v>
      </c>
      <c r="E1976">
        <v>58116</v>
      </c>
      <c r="F1976">
        <v>0</v>
      </c>
      <c r="G1976">
        <v>1</v>
      </c>
      <c r="H1976" s="1">
        <v>41742</v>
      </c>
      <c r="I1976">
        <v>38</v>
      </c>
      <c r="J1976">
        <v>228</v>
      </c>
      <c r="K1976">
        <v>19</v>
      </c>
      <c r="L1976">
        <v>130</v>
      </c>
      <c r="M1976">
        <v>4</v>
      </c>
      <c r="N1976">
        <v>11</v>
      </c>
      <c r="O1976">
        <v>51</v>
      </c>
      <c r="P1976">
        <f>IF(Table13[[#This Row],[MntWines]] = 0,"",Table13[[#This Row],[MntWines]])</f>
        <v>228</v>
      </c>
      <c r="Q1976">
        <f>IF(Table13[[#This Row],[MntFruits]] = 0, "",Table13[[#This Row],[MntFruits]])</f>
        <v>19</v>
      </c>
      <c r="R1976">
        <f>IF(Table13[[#This Row],[MntMeatProducts]] = 0, "",Table13[[#This Row],[MntMeatProducts]])</f>
        <v>130</v>
      </c>
      <c r="S1976">
        <f>IF(Table13[[#This Row],[MntFishProducts]] = 0, "",Table13[[#This Row],[MntFishProducts]])</f>
        <v>4</v>
      </c>
      <c r="T1976">
        <f>IF(Table13[[#This Row],[MntSweetProducts]] = 0, "",Table13[[#This Row],[MntSweetProducts]])</f>
        <v>11</v>
      </c>
      <c r="U1976">
        <f>IF(Table13[[#This Row],[MntGoldProds]] = 0, "",Table13[[#This Row],[MntGoldProds]])</f>
        <v>51</v>
      </c>
      <c r="V1976">
        <v>2</v>
      </c>
      <c r="W1976">
        <v>3</v>
      </c>
      <c r="X1976">
        <v>3</v>
      </c>
      <c r="Y1976">
        <v>8</v>
      </c>
      <c r="Z1976">
        <v>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30</v>
      </c>
      <c r="AI1976" s="13">
        <f>SUM(Table13[[#This Row],[MntWines]:[MntGoldProds]])</f>
        <v>443</v>
      </c>
      <c r="AJ1976" s="13">
        <f>AVERAGE(Table13[[#This Row],[MntWines]:[MntGoldProds]])</f>
        <v>73.833333333333329</v>
      </c>
      <c r="AK1976">
        <f>IF(Table13[[#This Row],[Total Number of Purchases]]=0,0,Table13[[#This Row],[Total Spend]]/Table13[[#This Row],[Total Number of Purchases]])</f>
        <v>27.6875</v>
      </c>
      <c r="AM1976">
        <f>SUM(Table13[[#This Row],[NumDealsPurchases]:[NumStorePurchases]])</f>
        <v>16</v>
      </c>
      <c r="AN1976" s="14">
        <f>Snapshot_Date-Table13[[#This Row],[Dt_Customer]]</f>
        <v>174</v>
      </c>
      <c r="AP1976" s="13">
        <f>Table13[[#This Row],[NumDealsPurchases]]/Table13[[#This Row],[Total Number of Purchases]]*100</f>
        <v>12.5</v>
      </c>
      <c r="AQ1976">
        <f>6-ROUNDUP(_xlfn.PERCENTRANK.INC(Table13[Recency],Table13[[#This Row],[Recency]])*5, 0)</f>
        <v>4</v>
      </c>
      <c r="AR1976">
        <f>ROUNDUP(_xlfn.PERCENTRANK.INC(Table13[Total Number of Purchases],Table13[[#This Row],[Total Number of Purchases]])*5,0)</f>
        <v>3</v>
      </c>
      <c r="AS1976">
        <f>ROUNDUP(_xlfn.PERCENTRANK.INC(Table13[Total Spend],Table13[[#This Row],[Total Spend]])*5,0)</f>
        <v>3</v>
      </c>
      <c r="AT1976" t="str">
        <f>Table13[[#This Row],[Recency Score]]&amp;Table13[[#This Row],[Frequency Score]]&amp;Table13[[#This Row],[Monetary Score]]</f>
        <v>433</v>
      </c>
      <c r="AU1976" t="str">
        <f t="shared" si="30"/>
        <v>Potential Loyalists</v>
      </c>
      <c r="AW1976" s="13">
        <f>DATEDIF(Table13[[#This Row],[Dt_Customer]], Snapshot_Date, "d")</f>
        <v>174</v>
      </c>
      <c r="AX1976" s="13">
        <f>Table13[[#This Row],[CL if today]]/365</f>
        <v>0.47671232876712327</v>
      </c>
      <c r="AY1976">
        <f>Table13[[#This Row],[Total Number of Purchases]]/Table13[[#This Row],[Corrected CL]]</f>
        <v>33.5632183908046</v>
      </c>
      <c r="AZ1976">
        <f>Table13[[#This Row],[Average Order Value (AOV)]]*Table13[[#This Row],[Freq per Year]]</f>
        <v>929.28160919540232</v>
      </c>
      <c r="BA1976">
        <f>Table13[[#This Row],[Total Spend]]/Table13[[#This Row],[Corrected CL]]</f>
        <v>929.28160919540232</v>
      </c>
      <c r="BB1976">
        <v>572.67241379310349</v>
      </c>
      <c r="BC1976" s="1">
        <f>Table13[[#This Row],[Dt_Customer]]+Table13[[#This Row],[Recency]]</f>
        <v>41780</v>
      </c>
      <c r="BD1976" s="16" t="str">
        <f>IF(COUNTIF(A:A, A1976) &gt; 1, "Duplicate", "Unique")</f>
        <v>Unique</v>
      </c>
    </row>
    <row r="1977" spans="1:56" x14ac:dyDescent="0.3">
      <c r="A1977">
        <v>10779</v>
      </c>
      <c r="B1977">
        <v>1983</v>
      </c>
      <c r="C1977" t="s">
        <v>28</v>
      </c>
      <c r="D1977" t="s">
        <v>31</v>
      </c>
      <c r="E1977">
        <v>22148</v>
      </c>
      <c r="F1977">
        <v>0</v>
      </c>
      <c r="G1977">
        <v>0</v>
      </c>
      <c r="H1977" s="1">
        <v>41742</v>
      </c>
      <c r="I1977">
        <v>16</v>
      </c>
      <c r="J1977">
        <v>15</v>
      </c>
      <c r="K1977">
        <v>5</v>
      </c>
      <c r="L1977">
        <v>14</v>
      </c>
      <c r="M1977">
        <v>0</v>
      </c>
      <c r="N1977">
        <v>4</v>
      </c>
      <c r="O1977">
        <v>11</v>
      </c>
      <c r="P1977">
        <f>IF(Table13[[#This Row],[MntWines]] = 0,"",Table13[[#This Row],[MntWines]])</f>
        <v>15</v>
      </c>
      <c r="Q1977">
        <f>IF(Table13[[#This Row],[MntFruits]] = 0, "",Table13[[#This Row],[MntFruits]])</f>
        <v>5</v>
      </c>
      <c r="R1977">
        <f>IF(Table13[[#This Row],[MntMeatProducts]] = 0, "",Table13[[#This Row],[MntMeatProducts]])</f>
        <v>14</v>
      </c>
      <c r="S1977" t="str">
        <f>IF(Table13[[#This Row],[MntFishProducts]] = 0, "",Table13[[#This Row],[MntFishProducts]])</f>
        <v/>
      </c>
      <c r="T1977">
        <f>IF(Table13[[#This Row],[MntSweetProducts]] = 0, "",Table13[[#This Row],[MntSweetProducts]])</f>
        <v>4</v>
      </c>
      <c r="U1977">
        <f>IF(Table13[[#This Row],[MntGoldProds]] = 0, "",Table13[[#This Row],[MntGoldProds]])</f>
        <v>11</v>
      </c>
      <c r="V1977">
        <v>1</v>
      </c>
      <c r="W1977">
        <v>1</v>
      </c>
      <c r="X1977">
        <v>0</v>
      </c>
      <c r="Y1977">
        <v>3</v>
      </c>
      <c r="Z1977">
        <v>7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s">
        <v>30</v>
      </c>
      <c r="AI1977" s="13">
        <f>SUM(Table13[[#This Row],[MntWines]:[MntGoldProds]])</f>
        <v>49</v>
      </c>
      <c r="AJ1977" s="13">
        <f>AVERAGE(Table13[[#This Row],[MntWines]:[MntGoldProds]])</f>
        <v>8.1666666666666661</v>
      </c>
      <c r="AK1977">
        <f>IF(Table13[[#This Row],[Total Number of Purchases]]=0,0,Table13[[#This Row],[Total Spend]]/Table13[[#This Row],[Total Number of Purchases]])</f>
        <v>9.8000000000000007</v>
      </c>
      <c r="AM1977">
        <f>SUM(Table13[[#This Row],[NumDealsPurchases]:[NumStorePurchases]])</f>
        <v>5</v>
      </c>
      <c r="AN1977" s="14">
        <f>Snapshot_Date-Table13[[#This Row],[Dt_Customer]]</f>
        <v>174</v>
      </c>
      <c r="AP1977" s="13">
        <f>Table13[[#This Row],[NumDealsPurchases]]/Table13[[#This Row],[Total Number of Purchases]]*100</f>
        <v>20</v>
      </c>
      <c r="AQ1977">
        <f>6-ROUNDUP(_xlfn.PERCENTRANK.INC(Table13[Recency],Table13[[#This Row],[Recency]])*5, 0)</f>
        <v>5</v>
      </c>
      <c r="AR1977">
        <f>ROUNDUP(_xlfn.PERCENTRANK.INC(Table13[Total Number of Purchases],Table13[[#This Row],[Total Number of Purchases]])*5,0)</f>
        <v>1</v>
      </c>
      <c r="AS1977">
        <f>ROUNDUP(_xlfn.PERCENTRANK.INC(Table13[Total Spend],Table13[[#This Row],[Total Spend]])*5,0)</f>
        <v>1</v>
      </c>
      <c r="AT1977" t="str">
        <f>Table13[[#This Row],[Recency Score]]&amp;Table13[[#This Row],[Frequency Score]]&amp;Table13[[#This Row],[Monetary Score]]</f>
        <v>511</v>
      </c>
      <c r="AU1977" t="str">
        <f t="shared" si="30"/>
        <v>Others</v>
      </c>
      <c r="AW1977" s="13">
        <f>DATEDIF(Table13[[#This Row],[Dt_Customer]], Snapshot_Date, "d")</f>
        <v>174</v>
      </c>
      <c r="AX1977" s="13">
        <f>Table13[[#This Row],[CL if today]]/365</f>
        <v>0.47671232876712327</v>
      </c>
      <c r="AY1977">
        <f>Table13[[#This Row],[Total Number of Purchases]]/Table13[[#This Row],[Corrected CL]]</f>
        <v>10.488505747126437</v>
      </c>
      <c r="AZ1977">
        <f>Table13[[#This Row],[Average Order Value (AOV)]]*Table13[[#This Row],[Freq per Year]]</f>
        <v>102.78735632183908</v>
      </c>
      <c r="BA1977">
        <f>Table13[[#This Row],[Total Spend]]/Table13[[#This Row],[Corrected CL]]</f>
        <v>102.78735632183908</v>
      </c>
      <c r="BB1977">
        <v>96.494252873563227</v>
      </c>
      <c r="BC1977" s="1">
        <f>Table13[[#This Row],[Dt_Customer]]+Table13[[#This Row],[Recency]]</f>
        <v>41758</v>
      </c>
      <c r="BD1977" s="16" t="str">
        <f>IF(COUNTIF(A:A, A1977) &gt; 1, "Duplicate", "Unique")</f>
        <v>Unique</v>
      </c>
    </row>
    <row r="1978" spans="1:56" x14ac:dyDescent="0.3">
      <c r="A1978">
        <v>1717</v>
      </c>
      <c r="B1978">
        <v>1988</v>
      </c>
      <c r="C1978" t="s">
        <v>28</v>
      </c>
      <c r="D1978" t="s">
        <v>31</v>
      </c>
      <c r="E1978">
        <v>39747</v>
      </c>
      <c r="F1978">
        <v>1</v>
      </c>
      <c r="G1978">
        <v>0</v>
      </c>
      <c r="H1978" s="1">
        <v>41742</v>
      </c>
      <c r="I1978">
        <v>43</v>
      </c>
      <c r="J1978">
        <v>80</v>
      </c>
      <c r="K1978">
        <v>15</v>
      </c>
      <c r="L1978">
        <v>93</v>
      </c>
      <c r="M1978">
        <v>20</v>
      </c>
      <c r="N1978">
        <v>13</v>
      </c>
      <c r="O1978">
        <v>52</v>
      </c>
      <c r="P1978">
        <f>IF(Table13[[#This Row],[MntWines]] = 0,"",Table13[[#This Row],[MntWines]])</f>
        <v>80</v>
      </c>
      <c r="Q1978">
        <f>IF(Table13[[#This Row],[MntFruits]] = 0, "",Table13[[#This Row],[MntFruits]])</f>
        <v>15</v>
      </c>
      <c r="R1978">
        <f>IF(Table13[[#This Row],[MntMeatProducts]] = 0, "",Table13[[#This Row],[MntMeatProducts]])</f>
        <v>93</v>
      </c>
      <c r="S1978">
        <f>IF(Table13[[#This Row],[MntFishProducts]] = 0, "",Table13[[#This Row],[MntFishProducts]])</f>
        <v>20</v>
      </c>
      <c r="T1978">
        <f>IF(Table13[[#This Row],[MntSweetProducts]] = 0, "",Table13[[#This Row],[MntSweetProducts]])</f>
        <v>13</v>
      </c>
      <c r="U1978">
        <f>IF(Table13[[#This Row],[MntGoldProds]] = 0, "",Table13[[#This Row],[MntGoldProds]])</f>
        <v>52</v>
      </c>
      <c r="V1978">
        <v>3</v>
      </c>
      <c r="W1978">
        <v>5</v>
      </c>
      <c r="X1978">
        <v>1</v>
      </c>
      <c r="Y1978">
        <v>4</v>
      </c>
      <c r="Z1978">
        <v>8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43</v>
      </c>
      <c r="AI1978" s="13">
        <f>SUM(Table13[[#This Row],[MntWines]:[MntGoldProds]])</f>
        <v>273</v>
      </c>
      <c r="AJ1978" s="13">
        <f>AVERAGE(Table13[[#This Row],[MntWines]:[MntGoldProds]])</f>
        <v>45.5</v>
      </c>
      <c r="AK1978">
        <f>IF(Table13[[#This Row],[Total Number of Purchases]]=0,0,Table13[[#This Row],[Total Spend]]/Table13[[#This Row],[Total Number of Purchases]])</f>
        <v>21</v>
      </c>
      <c r="AM1978">
        <f>SUM(Table13[[#This Row],[NumDealsPurchases]:[NumStorePurchases]])</f>
        <v>13</v>
      </c>
      <c r="AN1978" s="14">
        <f>Snapshot_Date-Table13[[#This Row],[Dt_Customer]]</f>
        <v>174</v>
      </c>
      <c r="AP1978" s="13">
        <f>Table13[[#This Row],[NumDealsPurchases]]/Table13[[#This Row],[Total Number of Purchases]]*100</f>
        <v>23.076923076923077</v>
      </c>
      <c r="AQ1978">
        <f>6-ROUNDUP(_xlfn.PERCENTRANK.INC(Table13[Recency],Table13[[#This Row],[Recency]])*5, 0)</f>
        <v>3</v>
      </c>
      <c r="AR1978">
        <f>ROUNDUP(_xlfn.PERCENTRANK.INC(Table13[Total Number of Purchases],Table13[[#This Row],[Total Number of Purchases]])*5,0)</f>
        <v>3</v>
      </c>
      <c r="AS1978">
        <f>ROUNDUP(_xlfn.PERCENTRANK.INC(Table13[Total Spend],Table13[[#This Row],[Total Spend]])*5,0)</f>
        <v>3</v>
      </c>
      <c r="AT1978" t="str">
        <f>Table13[[#This Row],[Recency Score]]&amp;Table13[[#This Row],[Frequency Score]]&amp;Table13[[#This Row],[Monetary Score]]</f>
        <v>333</v>
      </c>
      <c r="AU1978" t="str">
        <f t="shared" si="30"/>
        <v>Needs Attention</v>
      </c>
      <c r="AW1978" s="13">
        <f>DATEDIF(Table13[[#This Row],[Dt_Customer]], Snapshot_Date, "d")</f>
        <v>174</v>
      </c>
      <c r="AX1978" s="13">
        <f>Table13[[#This Row],[CL if today]]/365</f>
        <v>0.47671232876712327</v>
      </c>
      <c r="AY1978">
        <f>Table13[[#This Row],[Total Number of Purchases]]/Table13[[#This Row],[Corrected CL]]</f>
        <v>27.270114942528735</v>
      </c>
      <c r="AZ1978">
        <f>Table13[[#This Row],[Average Order Value (AOV)]]*Table13[[#This Row],[Freq per Year]]</f>
        <v>572.67241379310349</v>
      </c>
      <c r="BA1978">
        <f>Table13[[#This Row],[Total Spend]]/Table13[[#This Row],[Corrected CL]]</f>
        <v>572.67241379310349</v>
      </c>
      <c r="BB1978">
        <v>140.54597701149424</v>
      </c>
      <c r="BC1978" s="1">
        <f>Table13[[#This Row],[Dt_Customer]]+Table13[[#This Row],[Recency]]</f>
        <v>41785</v>
      </c>
      <c r="BD1978" s="16" t="str">
        <f>IF(COUNTIF(A:A, A1978) &gt; 1, "Duplicate", "Unique")</f>
        <v>Unique</v>
      </c>
    </row>
    <row r="1979" spans="1:56" x14ac:dyDescent="0.3">
      <c r="A1979">
        <v>4785</v>
      </c>
      <c r="B1979">
        <v>1970</v>
      </c>
      <c r="C1979" t="s">
        <v>37</v>
      </c>
      <c r="D1979" t="s">
        <v>35</v>
      </c>
      <c r="E1979">
        <v>77622</v>
      </c>
      <c r="F1979">
        <v>0</v>
      </c>
      <c r="G1979">
        <v>2</v>
      </c>
      <c r="H1979" s="1">
        <v>41743</v>
      </c>
      <c r="I1979">
        <v>3</v>
      </c>
      <c r="J1979">
        <v>520</v>
      </c>
      <c r="K1979">
        <v>7</v>
      </c>
      <c r="L1979">
        <v>154</v>
      </c>
      <c r="M1979">
        <v>19</v>
      </c>
      <c r="N1979">
        <v>0</v>
      </c>
      <c r="O1979">
        <v>14</v>
      </c>
      <c r="P1979">
        <f>IF(Table13[[#This Row],[MntWines]] = 0,"",Table13[[#This Row],[MntWines]])</f>
        <v>520</v>
      </c>
      <c r="Q1979">
        <f>IF(Table13[[#This Row],[MntFruits]] = 0, "",Table13[[#This Row],[MntFruits]])</f>
        <v>7</v>
      </c>
      <c r="R1979">
        <f>IF(Table13[[#This Row],[MntMeatProducts]] = 0, "",Table13[[#This Row],[MntMeatProducts]])</f>
        <v>154</v>
      </c>
      <c r="S1979">
        <f>IF(Table13[[#This Row],[MntFishProducts]] = 0, "",Table13[[#This Row],[MntFishProducts]])</f>
        <v>19</v>
      </c>
      <c r="T1979" t="str">
        <f>IF(Table13[[#This Row],[MntSweetProducts]] = 0, "",Table13[[#This Row],[MntSweetProducts]])</f>
        <v/>
      </c>
      <c r="U1979">
        <f>IF(Table13[[#This Row],[MntGoldProds]] = 0, "",Table13[[#This Row],[MntGoldProds]])</f>
        <v>14</v>
      </c>
      <c r="V1979">
        <v>2</v>
      </c>
      <c r="W1979">
        <v>6</v>
      </c>
      <c r="X1979">
        <v>3</v>
      </c>
      <c r="Y1979">
        <v>11</v>
      </c>
      <c r="Z1979">
        <v>3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43</v>
      </c>
      <c r="AI1979" s="13">
        <f>SUM(Table13[[#This Row],[MntWines]:[MntGoldProds]])</f>
        <v>714</v>
      </c>
      <c r="AJ1979" s="13">
        <f>AVERAGE(Table13[[#This Row],[MntWines]:[MntGoldProds]])</f>
        <v>119</v>
      </c>
      <c r="AK1979">
        <f>IF(Table13[[#This Row],[Total Number of Purchases]]=0,0,Table13[[#This Row],[Total Spend]]/Table13[[#This Row],[Total Number of Purchases]])</f>
        <v>32.454545454545453</v>
      </c>
      <c r="AM1979">
        <f>SUM(Table13[[#This Row],[NumDealsPurchases]:[NumStorePurchases]])</f>
        <v>22</v>
      </c>
      <c r="AN1979" s="14">
        <f>Snapshot_Date-Table13[[#This Row],[Dt_Customer]]</f>
        <v>173</v>
      </c>
      <c r="AP1979" s="13">
        <f>Table13[[#This Row],[NumDealsPurchases]]/Table13[[#This Row],[Total Number of Purchases]]*100</f>
        <v>9.0909090909090917</v>
      </c>
      <c r="AQ1979">
        <f>6-ROUNDUP(_xlfn.PERCENTRANK.INC(Table13[Recency],Table13[[#This Row],[Recency]])*5, 0)</f>
        <v>5</v>
      </c>
      <c r="AR1979">
        <f>ROUNDUP(_xlfn.PERCENTRANK.INC(Table13[Total Number of Purchases],Table13[[#This Row],[Total Number of Purchases]])*5,0)</f>
        <v>4</v>
      </c>
      <c r="AS1979">
        <f>ROUNDUP(_xlfn.PERCENTRANK.INC(Table13[Total Spend],Table13[[#This Row],[Total Spend]])*5,0)</f>
        <v>4</v>
      </c>
      <c r="AT1979" t="str">
        <f>Table13[[#This Row],[Recency Score]]&amp;Table13[[#This Row],[Frequency Score]]&amp;Table13[[#This Row],[Monetary Score]]</f>
        <v>544</v>
      </c>
      <c r="AU1979" t="str">
        <f t="shared" si="30"/>
        <v>Loyal Customers</v>
      </c>
      <c r="AW1979" s="13">
        <f>DATEDIF(Table13[[#This Row],[Dt_Customer]], Snapshot_Date, "d")</f>
        <v>173</v>
      </c>
      <c r="AX1979" s="13">
        <f>Table13[[#This Row],[CL if today]]/365</f>
        <v>0.47397260273972602</v>
      </c>
      <c r="AY1979">
        <f>Table13[[#This Row],[Total Number of Purchases]]/Table13[[#This Row],[Corrected CL]]</f>
        <v>46.416184971098268</v>
      </c>
      <c r="AZ1979">
        <f>Table13[[#This Row],[Average Order Value (AOV)]]*Table13[[#This Row],[Freq per Year]]</f>
        <v>1506.4161849710983</v>
      </c>
      <c r="BA1979">
        <f>Table13[[#This Row],[Total Spend]]/Table13[[#This Row],[Corrected CL]]</f>
        <v>1506.4161849710983</v>
      </c>
      <c r="BB1979">
        <v>61.184971098265898</v>
      </c>
      <c r="BC1979" s="1">
        <f>Table13[[#This Row],[Dt_Customer]]+Table13[[#This Row],[Recency]]</f>
        <v>41746</v>
      </c>
      <c r="BD1979" s="16" t="str">
        <f>IF(COUNTIF(A:A, A1979) &gt; 1, "Duplicate", "Unique")</f>
        <v>Unique</v>
      </c>
    </row>
    <row r="1980" spans="1:56" x14ac:dyDescent="0.3">
      <c r="A1980">
        <v>10839</v>
      </c>
      <c r="B1980">
        <v>1976</v>
      </c>
      <c r="C1980" t="s">
        <v>28</v>
      </c>
      <c r="D1980" t="s">
        <v>35</v>
      </c>
      <c r="E1980">
        <v>36283</v>
      </c>
      <c r="F1980">
        <v>1</v>
      </c>
      <c r="G1980">
        <v>1</v>
      </c>
      <c r="H1980" s="1">
        <v>41743</v>
      </c>
      <c r="I1980">
        <v>42</v>
      </c>
      <c r="J1980">
        <v>6</v>
      </c>
      <c r="K1980">
        <v>5</v>
      </c>
      <c r="L1980">
        <v>5</v>
      </c>
      <c r="M1980">
        <v>8</v>
      </c>
      <c r="N1980">
        <v>0</v>
      </c>
      <c r="O1980">
        <v>5</v>
      </c>
      <c r="P1980">
        <f>IF(Table13[[#This Row],[MntWines]] = 0,"",Table13[[#This Row],[MntWines]])</f>
        <v>6</v>
      </c>
      <c r="Q1980">
        <f>IF(Table13[[#This Row],[MntFruits]] = 0, "",Table13[[#This Row],[MntFruits]])</f>
        <v>5</v>
      </c>
      <c r="R1980">
        <f>IF(Table13[[#This Row],[MntMeatProducts]] = 0, "",Table13[[#This Row],[MntMeatProducts]])</f>
        <v>5</v>
      </c>
      <c r="S1980">
        <f>IF(Table13[[#This Row],[MntFishProducts]] = 0, "",Table13[[#This Row],[MntFishProducts]])</f>
        <v>8</v>
      </c>
      <c r="T1980" t="str">
        <f>IF(Table13[[#This Row],[MntSweetProducts]] = 0, "",Table13[[#This Row],[MntSweetProducts]])</f>
        <v/>
      </c>
      <c r="U1980">
        <f>IF(Table13[[#This Row],[MntGoldProds]] = 0, "",Table13[[#This Row],[MntGoldProds]])</f>
        <v>5</v>
      </c>
      <c r="V1980">
        <v>2</v>
      </c>
      <c r="W1980">
        <v>1</v>
      </c>
      <c r="X1980">
        <v>0</v>
      </c>
      <c r="Y1980">
        <v>3</v>
      </c>
      <c r="Z1980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">
        <v>32</v>
      </c>
      <c r="AI1980" s="13">
        <f>SUM(Table13[[#This Row],[MntWines]:[MntGoldProds]])</f>
        <v>29</v>
      </c>
      <c r="AJ1980" s="13">
        <f>AVERAGE(Table13[[#This Row],[MntWines]:[MntGoldProds]])</f>
        <v>4.833333333333333</v>
      </c>
      <c r="AK1980">
        <f>IF(Table13[[#This Row],[Total Number of Purchases]]=0,0,Table13[[#This Row],[Total Spend]]/Table13[[#This Row],[Total Number of Purchases]])</f>
        <v>4.833333333333333</v>
      </c>
      <c r="AM1980">
        <f>SUM(Table13[[#This Row],[NumDealsPurchases]:[NumStorePurchases]])</f>
        <v>6</v>
      </c>
      <c r="AN1980" s="14">
        <f>Snapshot_Date-Table13[[#This Row],[Dt_Customer]]</f>
        <v>173</v>
      </c>
      <c r="AP1980" s="13">
        <f>Table13[[#This Row],[NumDealsPurchases]]/Table13[[#This Row],[Total Number of Purchases]]*100</f>
        <v>33.333333333333329</v>
      </c>
      <c r="AQ1980">
        <f>6-ROUNDUP(_xlfn.PERCENTRANK.INC(Table13[Recency],Table13[[#This Row],[Recency]])*5, 0)</f>
        <v>3</v>
      </c>
      <c r="AR1980">
        <f>ROUNDUP(_xlfn.PERCENTRANK.INC(Table13[Total Number of Purchases],Table13[[#This Row],[Total Number of Purchases]])*5,0)</f>
        <v>1</v>
      </c>
      <c r="AS1980">
        <f>ROUNDUP(_xlfn.PERCENTRANK.INC(Table13[Total Spend],Table13[[#This Row],[Total Spend]])*5,0)</f>
        <v>1</v>
      </c>
      <c r="AT1980" t="str">
        <f>Table13[[#This Row],[Recency Score]]&amp;Table13[[#This Row],[Frequency Score]]&amp;Table13[[#This Row],[Monetary Score]]</f>
        <v>311</v>
      </c>
      <c r="AU1980" t="str">
        <f t="shared" si="30"/>
        <v>Needs Attention</v>
      </c>
      <c r="AW1980" s="13">
        <f>DATEDIF(Table13[[#This Row],[Dt_Customer]], Snapshot_Date, "d")</f>
        <v>173</v>
      </c>
      <c r="AX1980" s="13">
        <f>Table13[[#This Row],[CL if today]]/365</f>
        <v>0.47397260273972602</v>
      </c>
      <c r="AY1980">
        <f>Table13[[#This Row],[Total Number of Purchases]]/Table13[[#This Row],[Corrected CL]]</f>
        <v>12.658959537572255</v>
      </c>
      <c r="AZ1980">
        <f>Table13[[#This Row],[Average Order Value (AOV)]]*Table13[[#This Row],[Freq per Year]]</f>
        <v>61.184971098265891</v>
      </c>
      <c r="BA1980">
        <f>Table13[[#This Row],[Total Spend]]/Table13[[#This Row],[Corrected CL]]</f>
        <v>61.184971098265898</v>
      </c>
      <c r="BB1980">
        <v>102.78735632183908</v>
      </c>
      <c r="BC1980" s="1">
        <f>Table13[[#This Row],[Dt_Customer]]+Table13[[#This Row],[Recency]]</f>
        <v>41785</v>
      </c>
      <c r="BD1980" s="16" t="str">
        <f>IF(COUNTIF(A:A, A1980) &gt; 1, "Duplicate", "Unique")</f>
        <v>Unique</v>
      </c>
    </row>
    <row r="1981" spans="1:56" x14ac:dyDescent="0.3">
      <c r="A1981">
        <v>4390</v>
      </c>
      <c r="B1981">
        <v>1954</v>
      </c>
      <c r="C1981" t="s">
        <v>28</v>
      </c>
      <c r="D1981" t="s">
        <v>35</v>
      </c>
      <c r="E1981">
        <v>75315</v>
      </c>
      <c r="F1981">
        <v>0</v>
      </c>
      <c r="G1981">
        <v>1</v>
      </c>
      <c r="H1981" s="1">
        <v>41744</v>
      </c>
      <c r="I1981">
        <v>14</v>
      </c>
      <c r="J1981">
        <v>459</v>
      </c>
      <c r="K1981">
        <v>15</v>
      </c>
      <c r="L1981">
        <v>171</v>
      </c>
      <c r="M1981">
        <v>142</v>
      </c>
      <c r="N1981">
        <v>23</v>
      </c>
      <c r="O1981">
        <v>31</v>
      </c>
      <c r="P1981">
        <f>IF(Table13[[#This Row],[MntWines]] = 0,"",Table13[[#This Row],[MntWines]])</f>
        <v>459</v>
      </c>
      <c r="Q1981">
        <f>IF(Table13[[#This Row],[MntFruits]] = 0, "",Table13[[#This Row],[MntFruits]])</f>
        <v>15</v>
      </c>
      <c r="R1981">
        <f>IF(Table13[[#This Row],[MntMeatProducts]] = 0, "",Table13[[#This Row],[MntMeatProducts]])</f>
        <v>171</v>
      </c>
      <c r="S1981">
        <f>IF(Table13[[#This Row],[MntFishProducts]] = 0, "",Table13[[#This Row],[MntFishProducts]])</f>
        <v>142</v>
      </c>
      <c r="T1981">
        <f>IF(Table13[[#This Row],[MntSweetProducts]] = 0, "",Table13[[#This Row],[MntSweetProducts]])</f>
        <v>23</v>
      </c>
      <c r="U1981">
        <f>IF(Table13[[#This Row],[MntGoldProds]] = 0, "",Table13[[#This Row],[MntGoldProds]])</f>
        <v>31</v>
      </c>
      <c r="V1981">
        <v>2</v>
      </c>
      <c r="W1981">
        <v>5</v>
      </c>
      <c r="X1981">
        <v>4</v>
      </c>
      <c r="Y1981">
        <v>12</v>
      </c>
      <c r="Z1981">
        <v>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43</v>
      </c>
      <c r="AI1981" s="13">
        <f>SUM(Table13[[#This Row],[MntWines]:[MntGoldProds]])</f>
        <v>841</v>
      </c>
      <c r="AJ1981" s="13">
        <f>AVERAGE(Table13[[#This Row],[MntWines]:[MntGoldProds]])</f>
        <v>140.16666666666666</v>
      </c>
      <c r="AK1981">
        <f>IF(Table13[[#This Row],[Total Number of Purchases]]=0,0,Table13[[#This Row],[Total Spend]]/Table13[[#This Row],[Total Number of Purchases]])</f>
        <v>36.565217391304351</v>
      </c>
      <c r="AM1981">
        <f>SUM(Table13[[#This Row],[NumDealsPurchases]:[NumStorePurchases]])</f>
        <v>23</v>
      </c>
      <c r="AN1981" s="14">
        <f>Snapshot_Date-Table13[[#This Row],[Dt_Customer]]</f>
        <v>172</v>
      </c>
      <c r="AP1981" s="13">
        <f>Table13[[#This Row],[NumDealsPurchases]]/Table13[[#This Row],[Total Number of Purchases]]*100</f>
        <v>8.695652173913043</v>
      </c>
      <c r="AQ1981">
        <f>6-ROUNDUP(_xlfn.PERCENTRANK.INC(Table13[Recency],Table13[[#This Row],[Recency]])*5, 0)</f>
        <v>5</v>
      </c>
      <c r="AR1981">
        <f>ROUNDUP(_xlfn.PERCENTRANK.INC(Table13[Total Number of Purchases],Table13[[#This Row],[Total Number of Purchases]])*5,0)</f>
        <v>5</v>
      </c>
      <c r="AS1981">
        <f>ROUNDUP(_xlfn.PERCENTRANK.INC(Table13[Total Spend],Table13[[#This Row],[Total Spend]])*5,0)</f>
        <v>4</v>
      </c>
      <c r="AT1981" t="str">
        <f>Table13[[#This Row],[Recency Score]]&amp;Table13[[#This Row],[Frequency Score]]&amp;Table13[[#This Row],[Monetary Score]]</f>
        <v>554</v>
      </c>
      <c r="AU1981" t="str">
        <f t="shared" si="30"/>
        <v>Loyal Customers</v>
      </c>
      <c r="AW1981" s="13">
        <f>DATEDIF(Table13[[#This Row],[Dt_Customer]], Snapshot_Date, "d")</f>
        <v>172</v>
      </c>
      <c r="AX1981" s="13">
        <f>Table13[[#This Row],[CL if today]]/365</f>
        <v>0.47123287671232877</v>
      </c>
      <c r="AY1981">
        <f>Table13[[#This Row],[Total Number of Purchases]]/Table13[[#This Row],[Corrected CL]]</f>
        <v>48.808139534883722</v>
      </c>
      <c r="AZ1981">
        <f>Table13[[#This Row],[Average Order Value (AOV)]]*Table13[[#This Row],[Freq per Year]]</f>
        <v>1784.6802325581398</v>
      </c>
      <c r="BA1981">
        <f>Table13[[#This Row],[Total Spend]]/Table13[[#This Row],[Corrected CL]]</f>
        <v>1784.6802325581396</v>
      </c>
      <c r="BB1981">
        <v>1506.4161849710983</v>
      </c>
      <c r="BC1981" s="1">
        <f>Table13[[#This Row],[Dt_Customer]]+Table13[[#This Row],[Recency]]</f>
        <v>41758</v>
      </c>
      <c r="BD1981" s="16" t="str">
        <f>IF(COUNTIF(A:A, A1981) &gt; 1, "Duplicate", "Unique")</f>
        <v>Unique</v>
      </c>
    </row>
    <row r="1982" spans="1:56" x14ac:dyDescent="0.3">
      <c r="A1982">
        <v>9617</v>
      </c>
      <c r="B1982">
        <v>1951</v>
      </c>
      <c r="C1982" t="s">
        <v>28</v>
      </c>
      <c r="D1982" t="s">
        <v>31</v>
      </c>
      <c r="E1982">
        <v>15033</v>
      </c>
      <c r="F1982">
        <v>0</v>
      </c>
      <c r="G1982">
        <v>0</v>
      </c>
      <c r="H1982" s="1">
        <v>41745</v>
      </c>
      <c r="I1982">
        <v>37</v>
      </c>
      <c r="J1982">
        <v>0</v>
      </c>
      <c r="K1982">
        <v>4</v>
      </c>
      <c r="L1982">
        <v>5</v>
      </c>
      <c r="M1982">
        <v>6</v>
      </c>
      <c r="N1982">
        <v>0</v>
      </c>
      <c r="O1982">
        <v>4</v>
      </c>
      <c r="P1982" t="str">
        <f>IF(Table13[[#This Row],[MntWines]] = 0,"",Table13[[#This Row],[MntWines]])</f>
        <v/>
      </c>
      <c r="Q1982">
        <f>IF(Table13[[#This Row],[MntFruits]] = 0, "",Table13[[#This Row],[MntFruits]])</f>
        <v>4</v>
      </c>
      <c r="R1982">
        <f>IF(Table13[[#This Row],[MntMeatProducts]] = 0, "",Table13[[#This Row],[MntMeatProducts]])</f>
        <v>5</v>
      </c>
      <c r="S1982">
        <f>IF(Table13[[#This Row],[MntFishProducts]] = 0, "",Table13[[#This Row],[MntFishProducts]])</f>
        <v>6</v>
      </c>
      <c r="T1982" t="str">
        <f>IF(Table13[[#This Row],[MntSweetProducts]] = 0, "",Table13[[#This Row],[MntSweetProducts]])</f>
        <v/>
      </c>
      <c r="U1982">
        <f>IF(Table13[[#This Row],[MntGoldProds]] = 0, "",Table13[[#This Row],[MntGoldProds]])</f>
        <v>4</v>
      </c>
      <c r="V1982">
        <v>1</v>
      </c>
      <c r="W1982">
        <v>1</v>
      </c>
      <c r="X1982">
        <v>0</v>
      </c>
      <c r="Y1982">
        <v>3</v>
      </c>
      <c r="Z1982">
        <v>3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43</v>
      </c>
      <c r="AI1982" s="13">
        <f>SUM(Table13[[#This Row],[MntWines]:[MntGoldProds]])</f>
        <v>19</v>
      </c>
      <c r="AJ1982" s="13">
        <f>AVERAGE(Table13[[#This Row],[MntWines]:[MntGoldProds]])</f>
        <v>3.1666666666666665</v>
      </c>
      <c r="AK1982">
        <f>IF(Table13[[#This Row],[Total Number of Purchases]]=0,0,Table13[[#This Row],[Total Spend]]/Table13[[#This Row],[Total Number of Purchases]])</f>
        <v>3.8</v>
      </c>
      <c r="AM1982">
        <f>SUM(Table13[[#This Row],[NumDealsPurchases]:[NumStorePurchases]])</f>
        <v>5</v>
      </c>
      <c r="AN1982" s="14">
        <f>Snapshot_Date-Table13[[#This Row],[Dt_Customer]]</f>
        <v>171</v>
      </c>
      <c r="AP1982" s="13">
        <f>Table13[[#This Row],[NumDealsPurchases]]/Table13[[#This Row],[Total Number of Purchases]]*100</f>
        <v>20</v>
      </c>
      <c r="AQ1982">
        <f>6-ROUNDUP(_xlfn.PERCENTRANK.INC(Table13[Recency],Table13[[#This Row],[Recency]])*5, 0)</f>
        <v>4</v>
      </c>
      <c r="AR1982">
        <f>ROUNDUP(_xlfn.PERCENTRANK.INC(Table13[Total Number of Purchases],Table13[[#This Row],[Total Number of Purchases]])*5,0)</f>
        <v>1</v>
      </c>
      <c r="AS1982">
        <f>ROUNDUP(_xlfn.PERCENTRANK.INC(Table13[Total Spend],Table13[[#This Row],[Total Spend]])*5,0)</f>
        <v>1</v>
      </c>
      <c r="AT1982" t="str">
        <f>Table13[[#This Row],[Recency Score]]&amp;Table13[[#This Row],[Frequency Score]]&amp;Table13[[#This Row],[Monetary Score]]</f>
        <v>411</v>
      </c>
      <c r="AU1982" t="str">
        <f t="shared" si="30"/>
        <v>Potential Loyalists</v>
      </c>
      <c r="AW1982" s="13">
        <f>DATEDIF(Table13[[#This Row],[Dt_Customer]], Snapshot_Date, "d")</f>
        <v>171</v>
      </c>
      <c r="AX1982" s="13">
        <f>Table13[[#This Row],[CL if today]]/365</f>
        <v>0.46849315068493153</v>
      </c>
      <c r="AY1982">
        <f>Table13[[#This Row],[Total Number of Purchases]]/Table13[[#This Row],[Corrected CL]]</f>
        <v>10.672514619883041</v>
      </c>
      <c r="AZ1982">
        <f>Table13[[#This Row],[Average Order Value (AOV)]]*Table13[[#This Row],[Freq per Year]]</f>
        <v>40.55555555555555</v>
      </c>
      <c r="BA1982">
        <f>Table13[[#This Row],[Total Spend]]/Table13[[#This Row],[Corrected CL]]</f>
        <v>40.555555555555557</v>
      </c>
      <c r="BB1982">
        <v>132.33918128654969</v>
      </c>
      <c r="BC1982" s="1">
        <f>Table13[[#This Row],[Dt_Customer]]+Table13[[#This Row],[Recency]]</f>
        <v>41782</v>
      </c>
      <c r="BD1982" s="16" t="str">
        <f>IF(COUNTIF(A:A, A1982) &gt; 1, "Duplicate", "Unique")</f>
        <v>Unique</v>
      </c>
    </row>
    <row r="1983" spans="1:56" x14ac:dyDescent="0.3">
      <c r="A1983">
        <v>5827</v>
      </c>
      <c r="B1983">
        <v>1958</v>
      </c>
      <c r="C1983" t="s">
        <v>28</v>
      </c>
      <c r="D1983" t="s">
        <v>29</v>
      </c>
      <c r="E1983">
        <v>35246</v>
      </c>
      <c r="F1983">
        <v>1</v>
      </c>
      <c r="G1983">
        <v>1</v>
      </c>
      <c r="H1983" s="1">
        <v>41745</v>
      </c>
      <c r="I1983">
        <v>53</v>
      </c>
      <c r="J1983">
        <v>36</v>
      </c>
      <c r="K1983">
        <v>0</v>
      </c>
      <c r="L1983">
        <v>12</v>
      </c>
      <c r="M1983">
        <v>2</v>
      </c>
      <c r="N1983">
        <v>2</v>
      </c>
      <c r="O1983">
        <v>10</v>
      </c>
      <c r="P1983">
        <f>IF(Table13[[#This Row],[MntWines]] = 0,"",Table13[[#This Row],[MntWines]])</f>
        <v>36</v>
      </c>
      <c r="Q1983" t="str">
        <f>IF(Table13[[#This Row],[MntFruits]] = 0, "",Table13[[#This Row],[MntFruits]])</f>
        <v/>
      </c>
      <c r="R1983">
        <f>IF(Table13[[#This Row],[MntMeatProducts]] = 0, "",Table13[[#This Row],[MntMeatProducts]])</f>
        <v>12</v>
      </c>
      <c r="S1983">
        <f>IF(Table13[[#This Row],[MntFishProducts]] = 0, "",Table13[[#This Row],[MntFishProducts]])</f>
        <v>2</v>
      </c>
      <c r="T1983">
        <f>IF(Table13[[#This Row],[MntSweetProducts]] = 0, "",Table13[[#This Row],[MntSweetProducts]])</f>
        <v>2</v>
      </c>
      <c r="U1983">
        <f>IF(Table13[[#This Row],[MntGoldProds]] = 0, "",Table13[[#This Row],[MntGoldProds]])</f>
        <v>10</v>
      </c>
      <c r="V1983">
        <v>4</v>
      </c>
      <c r="W1983">
        <v>3</v>
      </c>
      <c r="X1983">
        <v>1</v>
      </c>
      <c r="Y1983">
        <v>3</v>
      </c>
      <c r="Z1983">
        <v>5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43</v>
      </c>
      <c r="AI1983" s="13">
        <f>SUM(Table13[[#This Row],[MntWines]:[MntGoldProds]])</f>
        <v>62</v>
      </c>
      <c r="AJ1983" s="13">
        <f>AVERAGE(Table13[[#This Row],[MntWines]:[MntGoldProds]])</f>
        <v>10.333333333333334</v>
      </c>
      <c r="AK1983">
        <f>IF(Table13[[#This Row],[Total Number of Purchases]]=0,0,Table13[[#This Row],[Total Spend]]/Table13[[#This Row],[Total Number of Purchases]])</f>
        <v>5.6363636363636367</v>
      </c>
      <c r="AM1983">
        <f>SUM(Table13[[#This Row],[NumDealsPurchases]:[NumStorePurchases]])</f>
        <v>11</v>
      </c>
      <c r="AN1983" s="14">
        <f>Snapshot_Date-Table13[[#This Row],[Dt_Customer]]</f>
        <v>171</v>
      </c>
      <c r="AP1983" s="13">
        <f>Table13[[#This Row],[NumDealsPurchases]]/Table13[[#This Row],[Total Number of Purchases]]*100</f>
        <v>36.363636363636367</v>
      </c>
      <c r="AQ1983">
        <f>6-ROUNDUP(_xlfn.PERCENTRANK.INC(Table13[Recency],Table13[[#This Row],[Recency]])*5, 0)</f>
        <v>3</v>
      </c>
      <c r="AR1983">
        <f>ROUNDUP(_xlfn.PERCENTRANK.INC(Table13[Total Number of Purchases],Table13[[#This Row],[Total Number of Purchases]])*5,0)</f>
        <v>2</v>
      </c>
      <c r="AS1983">
        <f>ROUNDUP(_xlfn.PERCENTRANK.INC(Table13[Total Spend],Table13[[#This Row],[Total Spend]])*5,0)</f>
        <v>2</v>
      </c>
      <c r="AT1983" t="str">
        <f>Table13[[#This Row],[Recency Score]]&amp;Table13[[#This Row],[Frequency Score]]&amp;Table13[[#This Row],[Monetary Score]]</f>
        <v>322</v>
      </c>
      <c r="AU1983" t="str">
        <f t="shared" si="30"/>
        <v>Needs Attention</v>
      </c>
      <c r="AW1983" s="13">
        <f>DATEDIF(Table13[[#This Row],[Dt_Customer]], Snapshot_Date, "d")</f>
        <v>171</v>
      </c>
      <c r="AX1983" s="13">
        <f>Table13[[#This Row],[CL if today]]/365</f>
        <v>0.46849315068493153</v>
      </c>
      <c r="AY1983">
        <f>Table13[[#This Row],[Total Number of Purchases]]/Table13[[#This Row],[Corrected CL]]</f>
        <v>23.479532163742689</v>
      </c>
      <c r="AZ1983">
        <f>Table13[[#This Row],[Average Order Value (AOV)]]*Table13[[#This Row],[Freq per Year]]</f>
        <v>132.33918128654972</v>
      </c>
      <c r="BA1983">
        <f>Table13[[#This Row],[Total Spend]]/Table13[[#This Row],[Corrected CL]]</f>
        <v>132.33918128654969</v>
      </c>
      <c r="BB1983">
        <v>162.22222222222223</v>
      </c>
      <c r="BC1983" s="1">
        <f>Table13[[#This Row],[Dt_Customer]]+Table13[[#This Row],[Recency]]</f>
        <v>41798</v>
      </c>
      <c r="BD1983" s="16" t="str">
        <f>IF(COUNTIF(A:A, A1983) &gt; 1, "Duplicate", "Unique")</f>
        <v>Unique</v>
      </c>
    </row>
    <row r="1984" spans="1:56" x14ac:dyDescent="0.3">
      <c r="A1984">
        <v>3722</v>
      </c>
      <c r="B1984">
        <v>1972</v>
      </c>
      <c r="C1984" t="s">
        <v>28</v>
      </c>
      <c r="D1984" t="s">
        <v>31</v>
      </c>
      <c r="E1984">
        <v>44503</v>
      </c>
      <c r="F1984">
        <v>1</v>
      </c>
      <c r="G1984">
        <v>1</v>
      </c>
      <c r="H1984" s="1">
        <v>41745</v>
      </c>
      <c r="I1984">
        <v>83</v>
      </c>
      <c r="J1984">
        <v>31</v>
      </c>
      <c r="K1984">
        <v>1</v>
      </c>
      <c r="L1984">
        <v>8</v>
      </c>
      <c r="M1984">
        <v>0</v>
      </c>
      <c r="N1984">
        <v>0</v>
      </c>
      <c r="O1984">
        <v>8</v>
      </c>
      <c r="P1984">
        <f>IF(Table13[[#This Row],[MntWines]] = 0,"",Table13[[#This Row],[MntWines]])</f>
        <v>31</v>
      </c>
      <c r="Q1984">
        <f>IF(Table13[[#This Row],[MntFruits]] = 0, "",Table13[[#This Row],[MntFruits]])</f>
        <v>1</v>
      </c>
      <c r="R1984">
        <f>IF(Table13[[#This Row],[MntMeatProducts]] = 0, "",Table13[[#This Row],[MntMeatProducts]])</f>
        <v>8</v>
      </c>
      <c r="S1984" t="str">
        <f>IF(Table13[[#This Row],[MntFishProducts]] = 0, "",Table13[[#This Row],[MntFishProducts]])</f>
        <v/>
      </c>
      <c r="T1984" t="str">
        <f>IF(Table13[[#This Row],[MntSweetProducts]] = 0, "",Table13[[#This Row],[MntSweetProducts]])</f>
        <v/>
      </c>
      <c r="U1984">
        <f>IF(Table13[[#This Row],[MntGoldProds]] = 0, "",Table13[[#This Row],[MntGoldProds]])</f>
        <v>8</v>
      </c>
      <c r="V1984">
        <v>2</v>
      </c>
      <c r="W1984">
        <v>2</v>
      </c>
      <c r="X1984">
        <v>0</v>
      </c>
      <c r="Y1984">
        <v>3</v>
      </c>
      <c r="Z1984">
        <v>6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 t="s">
        <v>30</v>
      </c>
      <c r="AI1984" s="13">
        <f>SUM(Table13[[#This Row],[MntWines]:[MntGoldProds]])</f>
        <v>48</v>
      </c>
      <c r="AJ1984" s="13">
        <f>AVERAGE(Table13[[#This Row],[MntWines]:[MntGoldProds]])</f>
        <v>8</v>
      </c>
      <c r="AK1984">
        <f>IF(Table13[[#This Row],[Total Number of Purchases]]=0,0,Table13[[#This Row],[Total Spend]]/Table13[[#This Row],[Total Number of Purchases]])</f>
        <v>6.8571428571428568</v>
      </c>
      <c r="AM1984">
        <f>SUM(Table13[[#This Row],[NumDealsPurchases]:[NumStorePurchases]])</f>
        <v>7</v>
      </c>
      <c r="AN1984" s="14">
        <f>Snapshot_Date-Table13[[#This Row],[Dt_Customer]]</f>
        <v>171</v>
      </c>
      <c r="AP1984" s="13">
        <f>Table13[[#This Row],[NumDealsPurchases]]/Table13[[#This Row],[Total Number of Purchases]]*100</f>
        <v>28.571428571428569</v>
      </c>
      <c r="AQ1984">
        <f>6-ROUNDUP(_xlfn.PERCENTRANK.INC(Table13[Recency],Table13[[#This Row],[Recency]])*5, 0)</f>
        <v>1</v>
      </c>
      <c r="AR1984">
        <f>ROUNDUP(_xlfn.PERCENTRANK.INC(Table13[Total Number of Purchases],Table13[[#This Row],[Total Number of Purchases]])*5,0)</f>
        <v>1</v>
      </c>
      <c r="AS1984">
        <f>ROUNDUP(_xlfn.PERCENTRANK.INC(Table13[Total Spend],Table13[[#This Row],[Total Spend]])*5,0)</f>
        <v>1</v>
      </c>
      <c r="AT1984" t="str">
        <f>Table13[[#This Row],[Recency Score]]&amp;Table13[[#This Row],[Frequency Score]]&amp;Table13[[#This Row],[Monetary Score]]</f>
        <v>111</v>
      </c>
      <c r="AU1984" t="str">
        <f t="shared" si="30"/>
        <v>Lost</v>
      </c>
      <c r="AW1984" s="13">
        <f>DATEDIF(Table13[[#This Row],[Dt_Customer]], Snapshot_Date, "d")</f>
        <v>171</v>
      </c>
      <c r="AX1984" s="13">
        <f>Table13[[#This Row],[CL if today]]/365</f>
        <v>0.46849315068493153</v>
      </c>
      <c r="AY1984">
        <f>Table13[[#This Row],[Total Number of Purchases]]/Table13[[#This Row],[Corrected CL]]</f>
        <v>14.941520467836257</v>
      </c>
      <c r="AZ1984">
        <f>Table13[[#This Row],[Average Order Value (AOV)]]*Table13[[#This Row],[Freq per Year]]</f>
        <v>102.45614035087719</v>
      </c>
      <c r="BA1984">
        <f>Table13[[#This Row],[Total Spend]]/Table13[[#This Row],[Corrected CL]]</f>
        <v>102.45614035087719</v>
      </c>
      <c r="BB1984">
        <v>1784.6802325581396</v>
      </c>
      <c r="BC1984" s="1">
        <f>Table13[[#This Row],[Dt_Customer]]+Table13[[#This Row],[Recency]]</f>
        <v>41828</v>
      </c>
      <c r="BD1984" s="16" t="str">
        <f>IF(COUNTIF(A:A, A1984) &gt; 1, "Duplicate", "Unique")</f>
        <v>Unique</v>
      </c>
    </row>
    <row r="1985" spans="1:56" x14ac:dyDescent="0.3">
      <c r="A1985">
        <v>2952</v>
      </c>
      <c r="B1985">
        <v>1977</v>
      </c>
      <c r="C1985" t="s">
        <v>41</v>
      </c>
      <c r="D1985" t="s">
        <v>31</v>
      </c>
      <c r="E1985">
        <v>36273</v>
      </c>
      <c r="F1985">
        <v>1</v>
      </c>
      <c r="G1985">
        <v>0</v>
      </c>
      <c r="H1985" s="1">
        <v>41745</v>
      </c>
      <c r="I1985">
        <v>80</v>
      </c>
      <c r="J1985">
        <v>29</v>
      </c>
      <c r="K1985">
        <v>3</v>
      </c>
      <c r="L1985">
        <v>30</v>
      </c>
      <c r="M1985">
        <v>3</v>
      </c>
      <c r="N1985">
        <v>2</v>
      </c>
      <c r="O1985">
        <v>9</v>
      </c>
      <c r="P1985">
        <f>IF(Table13[[#This Row],[MntWines]] = 0,"",Table13[[#This Row],[MntWines]])</f>
        <v>29</v>
      </c>
      <c r="Q1985">
        <f>IF(Table13[[#This Row],[MntFruits]] = 0, "",Table13[[#This Row],[MntFruits]])</f>
        <v>3</v>
      </c>
      <c r="R1985">
        <f>IF(Table13[[#This Row],[MntMeatProducts]] = 0, "",Table13[[#This Row],[MntMeatProducts]])</f>
        <v>30</v>
      </c>
      <c r="S1985">
        <f>IF(Table13[[#This Row],[MntFishProducts]] = 0, "",Table13[[#This Row],[MntFishProducts]])</f>
        <v>3</v>
      </c>
      <c r="T1985">
        <f>IF(Table13[[#This Row],[MntSweetProducts]] = 0, "",Table13[[#This Row],[MntSweetProducts]])</f>
        <v>2</v>
      </c>
      <c r="U1985">
        <f>IF(Table13[[#This Row],[MntGoldProds]] = 0, "",Table13[[#This Row],[MntGoldProds]])</f>
        <v>9</v>
      </c>
      <c r="V1985">
        <v>2</v>
      </c>
      <c r="W1985">
        <v>3</v>
      </c>
      <c r="X1985">
        <v>0</v>
      </c>
      <c r="Y1985">
        <v>3</v>
      </c>
      <c r="Z1985">
        <v>6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30</v>
      </c>
      <c r="AI1985" s="13">
        <f>SUM(Table13[[#This Row],[MntWines]:[MntGoldProds]])</f>
        <v>76</v>
      </c>
      <c r="AJ1985" s="13">
        <f>AVERAGE(Table13[[#This Row],[MntWines]:[MntGoldProds]])</f>
        <v>12.666666666666666</v>
      </c>
      <c r="AK1985">
        <f>IF(Table13[[#This Row],[Total Number of Purchases]]=0,0,Table13[[#This Row],[Total Spend]]/Table13[[#This Row],[Total Number of Purchases]])</f>
        <v>9.5</v>
      </c>
      <c r="AM1985">
        <f>SUM(Table13[[#This Row],[NumDealsPurchases]:[NumStorePurchases]])</f>
        <v>8</v>
      </c>
      <c r="AN1985" s="14">
        <f>Snapshot_Date-Table13[[#This Row],[Dt_Customer]]</f>
        <v>171</v>
      </c>
      <c r="AP1985" s="13">
        <f>Table13[[#This Row],[NumDealsPurchases]]/Table13[[#This Row],[Total Number of Purchases]]*100</f>
        <v>25</v>
      </c>
      <c r="AQ1985">
        <f>6-ROUNDUP(_xlfn.PERCENTRANK.INC(Table13[Recency],Table13[[#This Row],[Recency]])*5, 0)</f>
        <v>1</v>
      </c>
      <c r="AR1985">
        <f>ROUNDUP(_xlfn.PERCENTRANK.INC(Table13[Total Number of Purchases],Table13[[#This Row],[Total Number of Purchases]])*5,0)</f>
        <v>2</v>
      </c>
      <c r="AS1985">
        <f>ROUNDUP(_xlfn.PERCENTRANK.INC(Table13[Total Spend],Table13[[#This Row],[Total Spend]])*5,0)</f>
        <v>2</v>
      </c>
      <c r="AT1985" t="str">
        <f>Table13[[#This Row],[Recency Score]]&amp;Table13[[#This Row],[Frequency Score]]&amp;Table13[[#This Row],[Monetary Score]]</f>
        <v>122</v>
      </c>
      <c r="AU1985" t="str">
        <f t="shared" si="30"/>
        <v>Lost</v>
      </c>
      <c r="AW1985" s="13">
        <f>DATEDIF(Table13[[#This Row],[Dt_Customer]], Snapshot_Date, "d")</f>
        <v>171</v>
      </c>
      <c r="AX1985" s="13">
        <f>Table13[[#This Row],[CL if today]]/365</f>
        <v>0.46849315068493153</v>
      </c>
      <c r="AY1985">
        <f>Table13[[#This Row],[Total Number of Purchases]]/Table13[[#This Row],[Corrected CL]]</f>
        <v>17.076023391812864</v>
      </c>
      <c r="AZ1985">
        <f>Table13[[#This Row],[Average Order Value (AOV)]]*Table13[[#This Row],[Freq per Year]]</f>
        <v>162.2222222222222</v>
      </c>
      <c r="BA1985">
        <f>Table13[[#This Row],[Total Spend]]/Table13[[#This Row],[Corrected CL]]</f>
        <v>162.22222222222223</v>
      </c>
      <c r="BB1985">
        <v>102.45614035087719</v>
      </c>
      <c r="BC1985" s="1">
        <f>Table13[[#This Row],[Dt_Customer]]+Table13[[#This Row],[Recency]]</f>
        <v>41825</v>
      </c>
      <c r="BD1985" s="16" t="str">
        <f>IF(COUNTIF(A:A, A1985) &gt; 1, "Duplicate", "Unique")</f>
        <v>Unique</v>
      </c>
    </row>
    <row r="1986" spans="1:56" x14ac:dyDescent="0.3">
      <c r="A1986">
        <v>4174</v>
      </c>
      <c r="B1986">
        <v>1956</v>
      </c>
      <c r="C1986" t="s">
        <v>41</v>
      </c>
      <c r="D1986" t="s">
        <v>35</v>
      </c>
      <c r="E1986">
        <v>55249</v>
      </c>
      <c r="F1986">
        <v>0</v>
      </c>
      <c r="G1986">
        <v>1</v>
      </c>
      <c r="H1986" s="1">
        <v>41746</v>
      </c>
      <c r="I1986">
        <v>81</v>
      </c>
      <c r="J1986">
        <v>97</v>
      </c>
      <c r="K1986">
        <v>1</v>
      </c>
      <c r="L1986">
        <v>19</v>
      </c>
      <c r="M1986">
        <v>2</v>
      </c>
      <c r="N1986">
        <v>0</v>
      </c>
      <c r="O1986">
        <v>11</v>
      </c>
      <c r="P1986">
        <f>IF(Table13[[#This Row],[MntWines]] = 0,"",Table13[[#This Row],[MntWines]])</f>
        <v>97</v>
      </c>
      <c r="Q1986">
        <f>IF(Table13[[#This Row],[MntFruits]] = 0, "",Table13[[#This Row],[MntFruits]])</f>
        <v>1</v>
      </c>
      <c r="R1986">
        <f>IF(Table13[[#This Row],[MntMeatProducts]] = 0, "",Table13[[#This Row],[MntMeatProducts]])</f>
        <v>19</v>
      </c>
      <c r="S1986">
        <f>IF(Table13[[#This Row],[MntFishProducts]] = 0, "",Table13[[#This Row],[MntFishProducts]])</f>
        <v>2</v>
      </c>
      <c r="T1986" t="str">
        <f>IF(Table13[[#This Row],[MntSweetProducts]] = 0, "",Table13[[#This Row],[MntSweetProducts]])</f>
        <v/>
      </c>
      <c r="U1986">
        <f>IF(Table13[[#This Row],[MntGoldProds]] = 0, "",Table13[[#This Row],[MntGoldProds]])</f>
        <v>11</v>
      </c>
      <c r="V1986">
        <v>1</v>
      </c>
      <c r="W1986">
        <v>2</v>
      </c>
      <c r="X1986">
        <v>1</v>
      </c>
      <c r="Y1986">
        <v>4</v>
      </c>
      <c r="Z1986">
        <v>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30</v>
      </c>
      <c r="AI1986" s="13">
        <f>SUM(Table13[[#This Row],[MntWines]:[MntGoldProds]])</f>
        <v>130</v>
      </c>
      <c r="AJ1986" s="13">
        <f>AVERAGE(Table13[[#This Row],[MntWines]:[MntGoldProds]])</f>
        <v>21.666666666666668</v>
      </c>
      <c r="AK1986">
        <f>IF(Table13[[#This Row],[Total Number of Purchases]]=0,0,Table13[[#This Row],[Total Spend]]/Table13[[#This Row],[Total Number of Purchases]])</f>
        <v>16.25</v>
      </c>
      <c r="AM1986">
        <f>SUM(Table13[[#This Row],[NumDealsPurchases]:[NumStorePurchases]])</f>
        <v>8</v>
      </c>
      <c r="AN1986" s="14">
        <f>Snapshot_Date-Table13[[#This Row],[Dt_Customer]]</f>
        <v>170</v>
      </c>
      <c r="AP1986" s="13">
        <f>Table13[[#This Row],[NumDealsPurchases]]/Table13[[#This Row],[Total Number of Purchases]]*100</f>
        <v>12.5</v>
      </c>
      <c r="AQ1986">
        <f>6-ROUNDUP(_xlfn.PERCENTRANK.INC(Table13[Recency],Table13[[#This Row],[Recency]])*5, 0)</f>
        <v>1</v>
      </c>
      <c r="AR1986">
        <f>ROUNDUP(_xlfn.PERCENTRANK.INC(Table13[Total Number of Purchases],Table13[[#This Row],[Total Number of Purchases]])*5,0)</f>
        <v>2</v>
      </c>
      <c r="AS1986">
        <f>ROUNDUP(_xlfn.PERCENTRANK.INC(Table13[Total Spend],Table13[[#This Row],[Total Spend]])*5,0)</f>
        <v>2</v>
      </c>
      <c r="AT1986" t="str">
        <f>Table13[[#This Row],[Recency Score]]&amp;Table13[[#This Row],[Frequency Score]]&amp;Table13[[#This Row],[Monetary Score]]</f>
        <v>122</v>
      </c>
      <c r="AU1986" t="str">
        <f t="shared" ref="AU1986:AU2049" si="31">IF(AT1986="555","Champions",
IF(AND(LEFT(AT1986,1)="5", MID(AT1986,2,1)&gt;="3"),"Loyal Customers",
IF(MID(AT1986,2,1)="5","Frequent Buyers",
IF(RIGHT(AT1986,1)="5","Big Spenders",
IF(LEFT(AT1986,1)="4","Potential Loyalists",
IF(LEFT(AT1986,1)="3","Needs Attention",
IF(LEFT(AT1986,1)="2","About to Sleep",
IF(LEFT(AT1986,1)="1","Lost",
IF(LEFT(AT1986,1)&lt;="2","At Risk","Others")))))))))</f>
        <v>Lost</v>
      </c>
      <c r="AW1986" s="13">
        <f>DATEDIF(Table13[[#This Row],[Dt_Customer]], Snapshot_Date, "d")</f>
        <v>170</v>
      </c>
      <c r="AX1986" s="13">
        <f>Table13[[#This Row],[CL if today]]/365</f>
        <v>0.46575342465753422</v>
      </c>
      <c r="AY1986">
        <f>Table13[[#This Row],[Total Number of Purchases]]/Table13[[#This Row],[Corrected CL]]</f>
        <v>17.176470588235293</v>
      </c>
      <c r="AZ1986">
        <f>Table13[[#This Row],[Average Order Value (AOV)]]*Table13[[#This Row],[Freq per Year]]</f>
        <v>279.11764705882354</v>
      </c>
      <c r="BA1986">
        <f>Table13[[#This Row],[Total Spend]]/Table13[[#This Row],[Corrected CL]]</f>
        <v>279.11764705882354</v>
      </c>
      <c r="BB1986">
        <v>40.555555555555557</v>
      </c>
      <c r="BC1986" s="1">
        <f>Table13[[#This Row],[Dt_Customer]]+Table13[[#This Row],[Recency]]</f>
        <v>41827</v>
      </c>
      <c r="BD1986" s="16" t="str">
        <f>IF(COUNTIF(A:A, A1986) &gt; 1, "Duplicate", "Unique")</f>
        <v>Unique</v>
      </c>
    </row>
    <row r="1987" spans="1:56" x14ac:dyDescent="0.3">
      <c r="A1987">
        <v>8962</v>
      </c>
      <c r="B1987">
        <v>1975</v>
      </c>
      <c r="C1987" t="s">
        <v>41</v>
      </c>
      <c r="D1987" t="s">
        <v>33</v>
      </c>
      <c r="E1987">
        <v>44319</v>
      </c>
      <c r="F1987">
        <v>1</v>
      </c>
      <c r="G1987">
        <v>1</v>
      </c>
      <c r="H1987" s="1">
        <v>41746</v>
      </c>
      <c r="I1987">
        <v>18</v>
      </c>
      <c r="J1987">
        <v>26</v>
      </c>
      <c r="K1987">
        <v>0</v>
      </c>
      <c r="L1987">
        <v>8</v>
      </c>
      <c r="M1987">
        <v>0</v>
      </c>
      <c r="N1987">
        <v>0</v>
      </c>
      <c r="O1987">
        <v>3</v>
      </c>
      <c r="P1987">
        <f>IF(Table13[[#This Row],[MntWines]] = 0,"",Table13[[#This Row],[MntWines]])</f>
        <v>26</v>
      </c>
      <c r="Q1987" t="str">
        <f>IF(Table13[[#This Row],[MntFruits]] = 0, "",Table13[[#This Row],[MntFruits]])</f>
        <v/>
      </c>
      <c r="R1987">
        <f>IF(Table13[[#This Row],[MntMeatProducts]] = 0, "",Table13[[#This Row],[MntMeatProducts]])</f>
        <v>8</v>
      </c>
      <c r="S1987" t="str">
        <f>IF(Table13[[#This Row],[MntFishProducts]] = 0, "",Table13[[#This Row],[MntFishProducts]])</f>
        <v/>
      </c>
      <c r="T1987" t="str">
        <f>IF(Table13[[#This Row],[MntSweetProducts]] = 0, "",Table13[[#This Row],[MntSweetProducts]])</f>
        <v/>
      </c>
      <c r="U1987">
        <f>IF(Table13[[#This Row],[MntGoldProds]] = 0, "",Table13[[#This Row],[MntGoldProds]])</f>
        <v>3</v>
      </c>
      <c r="V1987">
        <v>2</v>
      </c>
      <c r="W1987">
        <v>2</v>
      </c>
      <c r="X1987">
        <v>0</v>
      </c>
      <c r="Y1987">
        <v>3</v>
      </c>
      <c r="Z1987">
        <v>5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43</v>
      </c>
      <c r="AI1987" s="13">
        <f>SUM(Table13[[#This Row],[MntWines]:[MntGoldProds]])</f>
        <v>37</v>
      </c>
      <c r="AJ1987" s="13">
        <f>AVERAGE(Table13[[#This Row],[MntWines]:[MntGoldProds]])</f>
        <v>6.166666666666667</v>
      </c>
      <c r="AK1987">
        <f>IF(Table13[[#This Row],[Total Number of Purchases]]=0,0,Table13[[#This Row],[Total Spend]]/Table13[[#This Row],[Total Number of Purchases]])</f>
        <v>5.2857142857142856</v>
      </c>
      <c r="AM1987">
        <f>SUM(Table13[[#This Row],[NumDealsPurchases]:[NumStorePurchases]])</f>
        <v>7</v>
      </c>
      <c r="AN1987" s="14">
        <f>Snapshot_Date-Table13[[#This Row],[Dt_Customer]]</f>
        <v>170</v>
      </c>
      <c r="AP1987" s="13">
        <f>Table13[[#This Row],[NumDealsPurchases]]/Table13[[#This Row],[Total Number of Purchases]]*100</f>
        <v>28.571428571428569</v>
      </c>
      <c r="AQ1987">
        <f>6-ROUNDUP(_xlfn.PERCENTRANK.INC(Table13[Recency],Table13[[#This Row],[Recency]])*5, 0)</f>
        <v>5</v>
      </c>
      <c r="AR1987">
        <f>ROUNDUP(_xlfn.PERCENTRANK.INC(Table13[Total Number of Purchases],Table13[[#This Row],[Total Number of Purchases]])*5,0)</f>
        <v>1</v>
      </c>
      <c r="AS1987">
        <f>ROUNDUP(_xlfn.PERCENTRANK.INC(Table13[Total Spend],Table13[[#This Row],[Total Spend]])*5,0)</f>
        <v>1</v>
      </c>
      <c r="AT1987" t="str">
        <f>Table13[[#This Row],[Recency Score]]&amp;Table13[[#This Row],[Frequency Score]]&amp;Table13[[#This Row],[Monetary Score]]</f>
        <v>511</v>
      </c>
      <c r="AU1987" t="str">
        <f t="shared" si="31"/>
        <v>Others</v>
      </c>
      <c r="AW1987" s="13">
        <f>DATEDIF(Table13[[#This Row],[Dt_Customer]], Snapshot_Date, "d")</f>
        <v>170</v>
      </c>
      <c r="AX1987" s="13">
        <f>Table13[[#This Row],[CL if today]]/365</f>
        <v>0.46575342465753422</v>
      </c>
      <c r="AY1987">
        <f>Table13[[#This Row],[Total Number of Purchases]]/Table13[[#This Row],[Corrected CL]]</f>
        <v>15.029411764705884</v>
      </c>
      <c r="AZ1987">
        <f>Table13[[#This Row],[Average Order Value (AOV)]]*Table13[[#This Row],[Freq per Year]]</f>
        <v>79.441176470588246</v>
      </c>
      <c r="BA1987">
        <f>Table13[[#This Row],[Total Spend]]/Table13[[#This Row],[Corrected CL]]</f>
        <v>79.441176470588246</v>
      </c>
      <c r="BB1987">
        <v>279.11764705882354</v>
      </c>
      <c r="BC1987" s="1">
        <f>Table13[[#This Row],[Dt_Customer]]+Table13[[#This Row],[Recency]]</f>
        <v>41764</v>
      </c>
      <c r="BD1987" s="16" t="str">
        <f>IF(COUNTIF(A:A, A1987) &gt; 1, "Duplicate", "Unique")</f>
        <v>Unique</v>
      </c>
    </row>
    <row r="1988" spans="1:56" x14ac:dyDescent="0.3">
      <c r="A1988">
        <v>5180</v>
      </c>
      <c r="B1988">
        <v>1968</v>
      </c>
      <c r="C1988" t="s">
        <v>37</v>
      </c>
      <c r="D1988" t="s">
        <v>29</v>
      </c>
      <c r="E1988">
        <v>50616</v>
      </c>
      <c r="F1988">
        <v>0</v>
      </c>
      <c r="G1988">
        <v>1</v>
      </c>
      <c r="H1988" s="1">
        <v>41747</v>
      </c>
      <c r="I1988">
        <v>56</v>
      </c>
      <c r="J1988">
        <v>128</v>
      </c>
      <c r="K1988">
        <v>0</v>
      </c>
      <c r="L1988">
        <v>16</v>
      </c>
      <c r="M1988">
        <v>0</v>
      </c>
      <c r="N1988">
        <v>1</v>
      </c>
      <c r="O1988">
        <v>4</v>
      </c>
      <c r="P1988">
        <f>IF(Table13[[#This Row],[MntWines]] = 0,"",Table13[[#This Row],[MntWines]])</f>
        <v>128</v>
      </c>
      <c r="Q1988" t="str">
        <f>IF(Table13[[#This Row],[MntFruits]] = 0, "",Table13[[#This Row],[MntFruits]])</f>
        <v/>
      </c>
      <c r="R1988">
        <f>IF(Table13[[#This Row],[MntMeatProducts]] = 0, "",Table13[[#This Row],[MntMeatProducts]])</f>
        <v>16</v>
      </c>
      <c r="S1988" t="str">
        <f>IF(Table13[[#This Row],[MntFishProducts]] = 0, "",Table13[[#This Row],[MntFishProducts]])</f>
        <v/>
      </c>
      <c r="T1988">
        <f>IF(Table13[[#This Row],[MntSweetProducts]] = 0, "",Table13[[#This Row],[MntSweetProducts]])</f>
        <v>1</v>
      </c>
      <c r="U1988">
        <f>IF(Table13[[#This Row],[MntGoldProds]] = 0, "",Table13[[#This Row],[MntGoldProds]])</f>
        <v>4</v>
      </c>
      <c r="V1988">
        <v>2</v>
      </c>
      <c r="W1988">
        <v>4</v>
      </c>
      <c r="X1988">
        <v>0</v>
      </c>
      <c r="Y1988">
        <v>4</v>
      </c>
      <c r="Z1988">
        <v>7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">
        <v>30</v>
      </c>
      <c r="AI1988" s="13">
        <f>SUM(Table13[[#This Row],[MntWines]:[MntGoldProds]])</f>
        <v>149</v>
      </c>
      <c r="AJ1988" s="13">
        <f>AVERAGE(Table13[[#This Row],[MntWines]:[MntGoldProds]])</f>
        <v>24.833333333333332</v>
      </c>
      <c r="AK1988">
        <f>IF(Table13[[#This Row],[Total Number of Purchases]]=0,0,Table13[[#This Row],[Total Spend]]/Table13[[#This Row],[Total Number of Purchases]])</f>
        <v>14.9</v>
      </c>
      <c r="AM1988">
        <f>SUM(Table13[[#This Row],[NumDealsPurchases]:[NumStorePurchases]])</f>
        <v>10</v>
      </c>
      <c r="AN1988" s="14">
        <f>Snapshot_Date-Table13[[#This Row],[Dt_Customer]]</f>
        <v>169</v>
      </c>
      <c r="AP1988" s="13">
        <f>Table13[[#This Row],[NumDealsPurchases]]/Table13[[#This Row],[Total Number of Purchases]]*100</f>
        <v>20</v>
      </c>
      <c r="AQ1988">
        <f>6-ROUNDUP(_xlfn.PERCENTRANK.INC(Table13[Recency],Table13[[#This Row],[Recency]])*5, 0)</f>
        <v>3</v>
      </c>
      <c r="AR1988">
        <f>ROUNDUP(_xlfn.PERCENTRANK.INC(Table13[Total Number of Purchases],Table13[[#This Row],[Total Number of Purchases]])*5,0)</f>
        <v>2</v>
      </c>
      <c r="AS1988">
        <f>ROUNDUP(_xlfn.PERCENTRANK.INC(Table13[Total Spend],Table13[[#This Row],[Total Spend]])*5,0)</f>
        <v>2</v>
      </c>
      <c r="AT1988" t="str">
        <f>Table13[[#This Row],[Recency Score]]&amp;Table13[[#This Row],[Frequency Score]]&amp;Table13[[#This Row],[Monetary Score]]</f>
        <v>322</v>
      </c>
      <c r="AU1988" t="str">
        <f t="shared" si="31"/>
        <v>Needs Attention</v>
      </c>
      <c r="AW1988" s="13">
        <f>DATEDIF(Table13[[#This Row],[Dt_Customer]], Snapshot_Date, "d")</f>
        <v>169</v>
      </c>
      <c r="AX1988" s="13">
        <f>Table13[[#This Row],[CL if today]]/365</f>
        <v>0.46301369863013697</v>
      </c>
      <c r="AY1988">
        <f>Table13[[#This Row],[Total Number of Purchases]]/Table13[[#This Row],[Corrected CL]]</f>
        <v>21.597633136094675</v>
      </c>
      <c r="AZ1988">
        <f>Table13[[#This Row],[Average Order Value (AOV)]]*Table13[[#This Row],[Freq per Year]]</f>
        <v>321.80473372781069</v>
      </c>
      <c r="BA1988">
        <f>Table13[[#This Row],[Total Spend]]/Table13[[#This Row],[Corrected CL]]</f>
        <v>321.80473372781069</v>
      </c>
      <c r="BB1988">
        <v>125.26627218934911</v>
      </c>
      <c r="BC1988" s="1">
        <f>Table13[[#This Row],[Dt_Customer]]+Table13[[#This Row],[Recency]]</f>
        <v>41803</v>
      </c>
      <c r="BD1988" s="16" t="str">
        <f>IF(COUNTIF(A:A, A1988) &gt; 1, "Duplicate", "Unique")</f>
        <v>Unique</v>
      </c>
    </row>
    <row r="1989" spans="1:56" x14ac:dyDescent="0.3">
      <c r="A1989">
        <v>8036</v>
      </c>
      <c r="B1989">
        <v>1971</v>
      </c>
      <c r="C1989" t="s">
        <v>38</v>
      </c>
      <c r="D1989" t="s">
        <v>35</v>
      </c>
      <c r="E1989">
        <v>26850</v>
      </c>
      <c r="F1989">
        <v>1</v>
      </c>
      <c r="G1989">
        <v>1</v>
      </c>
      <c r="H1989" s="1">
        <v>41747</v>
      </c>
      <c r="I1989">
        <v>10</v>
      </c>
      <c r="J1989">
        <v>31</v>
      </c>
      <c r="K1989">
        <v>1</v>
      </c>
      <c r="L1989">
        <v>13</v>
      </c>
      <c r="M1989">
        <v>7</v>
      </c>
      <c r="N1989">
        <v>2</v>
      </c>
      <c r="O1989">
        <v>9</v>
      </c>
      <c r="P1989">
        <f>IF(Table13[[#This Row],[MntWines]] = 0,"",Table13[[#This Row],[MntWines]])</f>
        <v>31</v>
      </c>
      <c r="Q1989">
        <f>IF(Table13[[#This Row],[MntFruits]] = 0, "",Table13[[#This Row],[MntFruits]])</f>
        <v>1</v>
      </c>
      <c r="R1989">
        <f>IF(Table13[[#This Row],[MntMeatProducts]] = 0, "",Table13[[#This Row],[MntMeatProducts]])</f>
        <v>13</v>
      </c>
      <c r="S1989">
        <f>IF(Table13[[#This Row],[MntFishProducts]] = 0, "",Table13[[#This Row],[MntFishProducts]])</f>
        <v>7</v>
      </c>
      <c r="T1989">
        <f>IF(Table13[[#This Row],[MntSweetProducts]] = 0, "",Table13[[#This Row],[MntSweetProducts]])</f>
        <v>2</v>
      </c>
      <c r="U1989">
        <f>IF(Table13[[#This Row],[MntGoldProds]] = 0, "",Table13[[#This Row],[MntGoldProds]])</f>
        <v>9</v>
      </c>
      <c r="V1989">
        <v>4</v>
      </c>
      <c r="W1989">
        <v>2</v>
      </c>
      <c r="X1989">
        <v>1</v>
      </c>
      <c r="Y1989">
        <v>4</v>
      </c>
      <c r="Z1989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 t="s">
        <v>30</v>
      </c>
      <c r="AI1989" s="13">
        <f>SUM(Table13[[#This Row],[MntWines]:[MntGoldProds]])</f>
        <v>63</v>
      </c>
      <c r="AJ1989" s="13">
        <f>AVERAGE(Table13[[#This Row],[MntWines]:[MntGoldProds]])</f>
        <v>10.5</v>
      </c>
      <c r="AK1989">
        <f>IF(Table13[[#This Row],[Total Number of Purchases]]=0,0,Table13[[#This Row],[Total Spend]]/Table13[[#This Row],[Total Number of Purchases]])</f>
        <v>5.7272727272727275</v>
      </c>
      <c r="AM1989">
        <f>SUM(Table13[[#This Row],[NumDealsPurchases]:[NumStorePurchases]])</f>
        <v>11</v>
      </c>
      <c r="AN1989" s="14">
        <f>Snapshot_Date-Table13[[#This Row],[Dt_Customer]]</f>
        <v>169</v>
      </c>
      <c r="AP1989" s="13">
        <f>Table13[[#This Row],[NumDealsPurchases]]/Table13[[#This Row],[Total Number of Purchases]]*100</f>
        <v>36.363636363636367</v>
      </c>
      <c r="AQ1989">
        <f>6-ROUNDUP(_xlfn.PERCENTRANK.INC(Table13[Recency],Table13[[#This Row],[Recency]])*5, 0)</f>
        <v>5</v>
      </c>
      <c r="AR1989">
        <f>ROUNDUP(_xlfn.PERCENTRANK.INC(Table13[Total Number of Purchases],Table13[[#This Row],[Total Number of Purchases]])*5,0)</f>
        <v>2</v>
      </c>
      <c r="AS1989">
        <f>ROUNDUP(_xlfn.PERCENTRANK.INC(Table13[Total Spend],Table13[[#This Row],[Total Spend]])*5,0)</f>
        <v>2</v>
      </c>
      <c r="AT1989" t="str">
        <f>Table13[[#This Row],[Recency Score]]&amp;Table13[[#This Row],[Frequency Score]]&amp;Table13[[#This Row],[Monetary Score]]</f>
        <v>522</v>
      </c>
      <c r="AU1989" t="str">
        <f t="shared" si="31"/>
        <v>Others</v>
      </c>
      <c r="AW1989" s="13">
        <f>DATEDIF(Table13[[#This Row],[Dt_Customer]], Snapshot_Date, "d")</f>
        <v>169</v>
      </c>
      <c r="AX1989" s="13">
        <f>Table13[[#This Row],[CL if today]]/365</f>
        <v>0.46301369863013697</v>
      </c>
      <c r="AY1989">
        <f>Table13[[#This Row],[Total Number of Purchases]]/Table13[[#This Row],[Corrected CL]]</f>
        <v>23.757396449704142</v>
      </c>
      <c r="AZ1989">
        <f>Table13[[#This Row],[Average Order Value (AOV)]]*Table13[[#This Row],[Freq per Year]]</f>
        <v>136.06508875739647</v>
      </c>
      <c r="BA1989">
        <f>Table13[[#This Row],[Total Spend]]/Table13[[#This Row],[Corrected CL]]</f>
        <v>136.06508875739647</v>
      </c>
      <c r="BB1989">
        <v>95.029585798816569</v>
      </c>
      <c r="BC1989" s="1">
        <f>Table13[[#This Row],[Dt_Customer]]+Table13[[#This Row],[Recency]]</f>
        <v>41757</v>
      </c>
      <c r="BD1989" s="16" t="str">
        <f>IF(COUNTIF(A:A, A1989) &gt; 1, "Duplicate", "Unique")</f>
        <v>Unique</v>
      </c>
    </row>
    <row r="1990" spans="1:56" x14ac:dyDescent="0.3">
      <c r="A1990">
        <v>5313</v>
      </c>
      <c r="B1990">
        <v>1971</v>
      </c>
      <c r="C1990" t="s">
        <v>41</v>
      </c>
      <c r="D1990" t="s">
        <v>33</v>
      </c>
      <c r="E1990">
        <v>38196</v>
      </c>
      <c r="F1990">
        <v>1</v>
      </c>
      <c r="G1990">
        <v>1</v>
      </c>
      <c r="H1990" s="1">
        <v>41747</v>
      </c>
      <c r="I1990">
        <v>20</v>
      </c>
      <c r="J1990">
        <v>30</v>
      </c>
      <c r="K1990">
        <v>0</v>
      </c>
      <c r="L1990">
        <v>11</v>
      </c>
      <c r="M1990">
        <v>0</v>
      </c>
      <c r="N1990">
        <v>0</v>
      </c>
      <c r="O1990">
        <v>3</v>
      </c>
      <c r="P1990">
        <f>IF(Table13[[#This Row],[MntWines]] = 0,"",Table13[[#This Row],[MntWines]])</f>
        <v>30</v>
      </c>
      <c r="Q1990" t="str">
        <f>IF(Table13[[#This Row],[MntFruits]] = 0, "",Table13[[#This Row],[MntFruits]])</f>
        <v/>
      </c>
      <c r="R1990">
        <f>IF(Table13[[#This Row],[MntMeatProducts]] = 0, "",Table13[[#This Row],[MntMeatProducts]])</f>
        <v>11</v>
      </c>
      <c r="S1990" t="str">
        <f>IF(Table13[[#This Row],[MntFishProducts]] = 0, "",Table13[[#This Row],[MntFishProducts]])</f>
        <v/>
      </c>
      <c r="T1990" t="str">
        <f>IF(Table13[[#This Row],[MntSweetProducts]] = 0, "",Table13[[#This Row],[MntSweetProducts]])</f>
        <v/>
      </c>
      <c r="U1990">
        <f>IF(Table13[[#This Row],[MntGoldProds]] = 0, "",Table13[[#This Row],[MntGoldProds]])</f>
        <v>3</v>
      </c>
      <c r="V1990">
        <v>3</v>
      </c>
      <c r="W1990">
        <v>2</v>
      </c>
      <c r="X1990">
        <v>0</v>
      </c>
      <c r="Y1990">
        <v>4</v>
      </c>
      <c r="Z1990">
        <v>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30</v>
      </c>
      <c r="AI1990" s="13">
        <f>SUM(Table13[[#This Row],[MntWines]:[MntGoldProds]])</f>
        <v>44</v>
      </c>
      <c r="AJ1990" s="13">
        <f>AVERAGE(Table13[[#This Row],[MntWines]:[MntGoldProds]])</f>
        <v>7.333333333333333</v>
      </c>
      <c r="AK1990">
        <f>IF(Table13[[#This Row],[Total Number of Purchases]]=0,0,Table13[[#This Row],[Total Spend]]/Table13[[#This Row],[Total Number of Purchases]])</f>
        <v>4.8888888888888893</v>
      </c>
      <c r="AM1990">
        <f>SUM(Table13[[#This Row],[NumDealsPurchases]:[NumStorePurchases]])</f>
        <v>9</v>
      </c>
      <c r="AN1990" s="14">
        <f>Snapshot_Date-Table13[[#This Row],[Dt_Customer]]</f>
        <v>169</v>
      </c>
      <c r="AP1990" s="13">
        <f>Table13[[#This Row],[NumDealsPurchases]]/Table13[[#This Row],[Total Number of Purchases]]*100</f>
        <v>33.333333333333329</v>
      </c>
      <c r="AQ1990">
        <f>6-ROUNDUP(_xlfn.PERCENTRANK.INC(Table13[Recency],Table13[[#This Row],[Recency]])*5, 0)</f>
        <v>4</v>
      </c>
      <c r="AR1990">
        <f>ROUNDUP(_xlfn.PERCENTRANK.INC(Table13[Total Number of Purchases],Table13[[#This Row],[Total Number of Purchases]])*5,0)</f>
        <v>2</v>
      </c>
      <c r="AS1990">
        <f>ROUNDUP(_xlfn.PERCENTRANK.INC(Table13[Total Spend],Table13[[#This Row],[Total Spend]])*5,0)</f>
        <v>1</v>
      </c>
      <c r="AT1990" t="str">
        <f>Table13[[#This Row],[Recency Score]]&amp;Table13[[#This Row],[Frequency Score]]&amp;Table13[[#This Row],[Monetary Score]]</f>
        <v>421</v>
      </c>
      <c r="AU1990" t="str">
        <f t="shared" si="31"/>
        <v>Potential Loyalists</v>
      </c>
      <c r="AW1990" s="13">
        <f>DATEDIF(Table13[[#This Row],[Dt_Customer]], Snapshot_Date, "d")</f>
        <v>169</v>
      </c>
      <c r="AX1990" s="13">
        <f>Table13[[#This Row],[CL if today]]/365</f>
        <v>0.46301369863013697</v>
      </c>
      <c r="AY1990">
        <f>Table13[[#This Row],[Total Number of Purchases]]/Table13[[#This Row],[Corrected CL]]</f>
        <v>19.437869822485208</v>
      </c>
      <c r="AZ1990">
        <f>Table13[[#This Row],[Average Order Value (AOV)]]*Table13[[#This Row],[Freq per Year]]</f>
        <v>95.029585798816584</v>
      </c>
      <c r="BA1990">
        <f>Table13[[#This Row],[Total Spend]]/Table13[[#This Row],[Corrected CL]]</f>
        <v>95.029585798816569</v>
      </c>
      <c r="BB1990">
        <v>321.80473372781069</v>
      </c>
      <c r="BC1990" s="1">
        <f>Table13[[#This Row],[Dt_Customer]]+Table13[[#This Row],[Recency]]</f>
        <v>41767</v>
      </c>
      <c r="BD1990" s="16" t="str">
        <f>IF(COUNTIF(A:A, A1990) &gt; 1, "Duplicate", "Unique")</f>
        <v>Unique</v>
      </c>
    </row>
    <row r="1991" spans="1:56" x14ac:dyDescent="0.3">
      <c r="A1991">
        <v>2634</v>
      </c>
      <c r="B1991">
        <v>1979</v>
      </c>
      <c r="C1991" t="s">
        <v>41</v>
      </c>
      <c r="D1991" t="s">
        <v>31</v>
      </c>
      <c r="E1991">
        <v>16653</v>
      </c>
      <c r="F1991">
        <v>1</v>
      </c>
      <c r="G1991">
        <v>0</v>
      </c>
      <c r="H1991" s="1">
        <v>41747</v>
      </c>
      <c r="I1991">
        <v>10</v>
      </c>
      <c r="J1991">
        <v>5</v>
      </c>
      <c r="K1991">
        <v>7</v>
      </c>
      <c r="L1991">
        <v>31</v>
      </c>
      <c r="M1991">
        <v>15</v>
      </c>
      <c r="N1991">
        <v>4</v>
      </c>
      <c r="O1991">
        <v>7</v>
      </c>
      <c r="P1991">
        <f>IF(Table13[[#This Row],[MntWines]] = 0,"",Table13[[#This Row],[MntWines]])</f>
        <v>5</v>
      </c>
      <c r="Q1991">
        <f>IF(Table13[[#This Row],[MntFruits]] = 0, "",Table13[[#This Row],[MntFruits]])</f>
        <v>7</v>
      </c>
      <c r="R1991">
        <f>IF(Table13[[#This Row],[MntMeatProducts]] = 0, "",Table13[[#This Row],[MntMeatProducts]])</f>
        <v>31</v>
      </c>
      <c r="S1991">
        <f>IF(Table13[[#This Row],[MntFishProducts]] = 0, "",Table13[[#This Row],[MntFishProducts]])</f>
        <v>15</v>
      </c>
      <c r="T1991">
        <f>IF(Table13[[#This Row],[MntSweetProducts]] = 0, "",Table13[[#This Row],[MntSweetProducts]])</f>
        <v>4</v>
      </c>
      <c r="U1991">
        <f>IF(Table13[[#This Row],[MntGoldProds]] = 0, "",Table13[[#This Row],[MntGoldProds]])</f>
        <v>7</v>
      </c>
      <c r="V1991">
        <v>3</v>
      </c>
      <c r="W1991">
        <v>2</v>
      </c>
      <c r="X1991">
        <v>1</v>
      </c>
      <c r="Y1991">
        <v>3</v>
      </c>
      <c r="Z1991">
        <v>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 t="s">
        <v>30</v>
      </c>
      <c r="AI1991" s="13">
        <f>SUM(Table13[[#This Row],[MntWines]:[MntGoldProds]])</f>
        <v>69</v>
      </c>
      <c r="AJ1991" s="13">
        <f>AVERAGE(Table13[[#This Row],[MntWines]:[MntGoldProds]])</f>
        <v>11.5</v>
      </c>
      <c r="AK1991">
        <f>IF(Table13[[#This Row],[Total Number of Purchases]]=0,0,Table13[[#This Row],[Total Spend]]/Table13[[#This Row],[Total Number of Purchases]])</f>
        <v>7.666666666666667</v>
      </c>
      <c r="AM1991">
        <f>SUM(Table13[[#This Row],[NumDealsPurchases]:[NumStorePurchases]])</f>
        <v>9</v>
      </c>
      <c r="AN1991" s="14">
        <f>Snapshot_Date-Table13[[#This Row],[Dt_Customer]]</f>
        <v>169</v>
      </c>
      <c r="AP1991" s="13">
        <f>Table13[[#This Row],[NumDealsPurchases]]/Table13[[#This Row],[Total Number of Purchases]]*100</f>
        <v>33.333333333333329</v>
      </c>
      <c r="AQ1991">
        <f>6-ROUNDUP(_xlfn.PERCENTRANK.INC(Table13[Recency],Table13[[#This Row],[Recency]])*5, 0)</f>
        <v>5</v>
      </c>
      <c r="AR1991">
        <f>ROUNDUP(_xlfn.PERCENTRANK.INC(Table13[Total Number of Purchases],Table13[[#This Row],[Total Number of Purchases]])*5,0)</f>
        <v>2</v>
      </c>
      <c r="AS1991">
        <f>ROUNDUP(_xlfn.PERCENTRANK.INC(Table13[Total Spend],Table13[[#This Row],[Total Spend]])*5,0)</f>
        <v>2</v>
      </c>
      <c r="AT1991" t="str">
        <f>Table13[[#This Row],[Recency Score]]&amp;Table13[[#This Row],[Frequency Score]]&amp;Table13[[#This Row],[Monetary Score]]</f>
        <v>522</v>
      </c>
      <c r="AU1991" t="str">
        <f t="shared" si="31"/>
        <v>Others</v>
      </c>
      <c r="AW1991" s="13">
        <f>DATEDIF(Table13[[#This Row],[Dt_Customer]], Snapshot_Date, "d")</f>
        <v>169</v>
      </c>
      <c r="AX1991" s="13">
        <f>Table13[[#This Row],[CL if today]]/365</f>
        <v>0.46301369863013697</v>
      </c>
      <c r="AY1991">
        <f>Table13[[#This Row],[Total Number of Purchases]]/Table13[[#This Row],[Corrected CL]]</f>
        <v>19.437869822485208</v>
      </c>
      <c r="AZ1991">
        <f>Table13[[#This Row],[Average Order Value (AOV)]]*Table13[[#This Row],[Freq per Year]]</f>
        <v>149.02366863905326</v>
      </c>
      <c r="BA1991">
        <f>Table13[[#This Row],[Total Spend]]/Table13[[#This Row],[Corrected CL]]</f>
        <v>149.02366863905326</v>
      </c>
      <c r="BB1991">
        <v>136.06508875739647</v>
      </c>
      <c r="BC1991" s="1">
        <f>Table13[[#This Row],[Dt_Customer]]+Table13[[#This Row],[Recency]]</f>
        <v>41757</v>
      </c>
      <c r="BD1991" s="16" t="str">
        <f>IF(COUNTIF(A:A, A1991) &gt; 1, "Duplicate", "Unique")</f>
        <v>Unique</v>
      </c>
    </row>
    <row r="1992" spans="1:56" x14ac:dyDescent="0.3">
      <c r="A1992">
        <v>7937</v>
      </c>
      <c r="B1992">
        <v>1982</v>
      </c>
      <c r="C1992" t="s">
        <v>28</v>
      </c>
      <c r="D1992" t="s">
        <v>33</v>
      </c>
      <c r="E1992">
        <v>24711</v>
      </c>
      <c r="F1992">
        <v>0</v>
      </c>
      <c r="G1992">
        <v>0</v>
      </c>
      <c r="H1992" s="1">
        <v>41747</v>
      </c>
      <c r="I1992">
        <v>86</v>
      </c>
      <c r="J1992">
        <v>10</v>
      </c>
      <c r="K1992">
        <v>7</v>
      </c>
      <c r="L1992">
        <v>25</v>
      </c>
      <c r="M1992">
        <v>6</v>
      </c>
      <c r="N1992">
        <v>3</v>
      </c>
      <c r="O1992">
        <v>7</v>
      </c>
      <c r="P1992">
        <f>IF(Table13[[#This Row],[MntWines]] = 0,"",Table13[[#This Row],[MntWines]])</f>
        <v>10</v>
      </c>
      <c r="Q1992">
        <f>IF(Table13[[#This Row],[MntFruits]] = 0, "",Table13[[#This Row],[MntFruits]])</f>
        <v>7</v>
      </c>
      <c r="R1992">
        <f>IF(Table13[[#This Row],[MntMeatProducts]] = 0, "",Table13[[#This Row],[MntMeatProducts]])</f>
        <v>25</v>
      </c>
      <c r="S1992">
        <f>IF(Table13[[#This Row],[MntFishProducts]] = 0, "",Table13[[#This Row],[MntFishProducts]])</f>
        <v>6</v>
      </c>
      <c r="T1992">
        <f>IF(Table13[[#This Row],[MntSweetProducts]] = 0, "",Table13[[#This Row],[MntSweetProducts]])</f>
        <v>3</v>
      </c>
      <c r="U1992">
        <f>IF(Table13[[#This Row],[MntGoldProds]] = 0, "",Table13[[#This Row],[MntGoldProds]])</f>
        <v>7</v>
      </c>
      <c r="V1992">
        <v>1</v>
      </c>
      <c r="W1992">
        <v>3</v>
      </c>
      <c r="X1992">
        <v>0</v>
      </c>
      <c r="Y1992">
        <v>3</v>
      </c>
      <c r="Z1992">
        <v>7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 t="s">
        <v>30</v>
      </c>
      <c r="AI1992" s="13">
        <f>SUM(Table13[[#This Row],[MntWines]:[MntGoldProds]])</f>
        <v>58</v>
      </c>
      <c r="AJ1992" s="13">
        <f>AVERAGE(Table13[[#This Row],[MntWines]:[MntGoldProds]])</f>
        <v>9.6666666666666661</v>
      </c>
      <c r="AK1992">
        <f>IF(Table13[[#This Row],[Total Number of Purchases]]=0,0,Table13[[#This Row],[Total Spend]]/Table13[[#This Row],[Total Number of Purchases]])</f>
        <v>8.2857142857142865</v>
      </c>
      <c r="AM1992">
        <f>SUM(Table13[[#This Row],[NumDealsPurchases]:[NumStorePurchases]])</f>
        <v>7</v>
      </c>
      <c r="AN1992" s="14">
        <f>Snapshot_Date-Table13[[#This Row],[Dt_Customer]]</f>
        <v>169</v>
      </c>
      <c r="AP1992" s="13">
        <f>Table13[[#This Row],[NumDealsPurchases]]/Table13[[#This Row],[Total Number of Purchases]]*100</f>
        <v>14.285714285714285</v>
      </c>
      <c r="AQ1992">
        <f>6-ROUNDUP(_xlfn.PERCENTRANK.INC(Table13[Recency],Table13[[#This Row],[Recency]])*5, 0)</f>
        <v>1</v>
      </c>
      <c r="AR1992">
        <f>ROUNDUP(_xlfn.PERCENTRANK.INC(Table13[Total Number of Purchases],Table13[[#This Row],[Total Number of Purchases]])*5,0)</f>
        <v>1</v>
      </c>
      <c r="AS1992">
        <f>ROUNDUP(_xlfn.PERCENTRANK.INC(Table13[Total Spend],Table13[[#This Row],[Total Spend]])*5,0)</f>
        <v>2</v>
      </c>
      <c r="AT1992" t="str">
        <f>Table13[[#This Row],[Recency Score]]&amp;Table13[[#This Row],[Frequency Score]]&amp;Table13[[#This Row],[Monetary Score]]</f>
        <v>112</v>
      </c>
      <c r="AU1992" t="str">
        <f t="shared" si="31"/>
        <v>Lost</v>
      </c>
      <c r="AW1992" s="13">
        <f>DATEDIF(Table13[[#This Row],[Dt_Customer]], Snapshot_Date, "d")</f>
        <v>169</v>
      </c>
      <c r="AX1992" s="13">
        <f>Table13[[#This Row],[CL if today]]/365</f>
        <v>0.46301369863013697</v>
      </c>
      <c r="AY1992">
        <f>Table13[[#This Row],[Total Number of Purchases]]/Table13[[#This Row],[Corrected CL]]</f>
        <v>15.118343195266272</v>
      </c>
      <c r="AZ1992">
        <f>Table13[[#This Row],[Average Order Value (AOV)]]*Table13[[#This Row],[Freq per Year]]</f>
        <v>125.26627218934912</v>
      </c>
      <c r="BA1992">
        <f>Table13[[#This Row],[Total Spend]]/Table13[[#This Row],[Corrected CL]]</f>
        <v>125.26627218934911</v>
      </c>
      <c r="BB1992">
        <v>79.441176470588246</v>
      </c>
      <c r="BC1992" s="1">
        <f>Table13[[#This Row],[Dt_Customer]]+Table13[[#This Row],[Recency]]</f>
        <v>41833</v>
      </c>
      <c r="BD1992" s="16" t="str">
        <f>IF(COUNTIF(A:A, A1992) &gt; 1, "Duplicate", "Unique")</f>
        <v>Unique</v>
      </c>
    </row>
    <row r="1993" spans="1:56" x14ac:dyDescent="0.3">
      <c r="A1993">
        <v>10634</v>
      </c>
      <c r="B1993">
        <v>1951</v>
      </c>
      <c r="C1993" t="s">
        <v>41</v>
      </c>
      <c r="D1993" t="s">
        <v>33</v>
      </c>
      <c r="E1993">
        <v>59412</v>
      </c>
      <c r="F1993">
        <v>0</v>
      </c>
      <c r="G1993">
        <v>0</v>
      </c>
      <c r="H1993" s="1">
        <v>41748</v>
      </c>
      <c r="I1993">
        <v>56</v>
      </c>
      <c r="J1993">
        <v>90</v>
      </c>
      <c r="K1993">
        <v>67</v>
      </c>
      <c r="L1993">
        <v>165</v>
      </c>
      <c r="M1993">
        <v>30</v>
      </c>
      <c r="N1993">
        <v>43</v>
      </c>
      <c r="O1993">
        <v>11</v>
      </c>
      <c r="P1993">
        <f>IF(Table13[[#This Row],[MntWines]] = 0,"",Table13[[#This Row],[MntWines]])</f>
        <v>90</v>
      </c>
      <c r="Q1993">
        <f>IF(Table13[[#This Row],[MntFruits]] = 0, "",Table13[[#This Row],[MntFruits]])</f>
        <v>67</v>
      </c>
      <c r="R1993">
        <f>IF(Table13[[#This Row],[MntMeatProducts]] = 0, "",Table13[[#This Row],[MntMeatProducts]])</f>
        <v>165</v>
      </c>
      <c r="S1993">
        <f>IF(Table13[[#This Row],[MntFishProducts]] = 0, "",Table13[[#This Row],[MntFishProducts]])</f>
        <v>30</v>
      </c>
      <c r="T1993">
        <f>IF(Table13[[#This Row],[MntSweetProducts]] = 0, "",Table13[[#This Row],[MntSweetProducts]])</f>
        <v>43</v>
      </c>
      <c r="U1993">
        <f>IF(Table13[[#This Row],[MntGoldProds]] = 0, "",Table13[[#This Row],[MntGoldProds]])</f>
        <v>11</v>
      </c>
      <c r="V1993">
        <v>1</v>
      </c>
      <c r="W1993">
        <v>4</v>
      </c>
      <c r="X1993">
        <v>2</v>
      </c>
      <c r="Y1993">
        <v>8</v>
      </c>
      <c r="Z1993">
        <v>3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 t="s">
        <v>30</v>
      </c>
      <c r="AI1993" s="13">
        <f>SUM(Table13[[#This Row],[MntWines]:[MntGoldProds]])</f>
        <v>406</v>
      </c>
      <c r="AJ1993" s="13">
        <f>AVERAGE(Table13[[#This Row],[MntWines]:[MntGoldProds]])</f>
        <v>67.666666666666671</v>
      </c>
      <c r="AK1993">
        <f>IF(Table13[[#This Row],[Total Number of Purchases]]=0,0,Table13[[#This Row],[Total Spend]]/Table13[[#This Row],[Total Number of Purchases]])</f>
        <v>27.066666666666666</v>
      </c>
      <c r="AM1993">
        <f>SUM(Table13[[#This Row],[NumDealsPurchases]:[NumStorePurchases]])</f>
        <v>15</v>
      </c>
      <c r="AN1993" s="14">
        <f>Snapshot_Date-Table13[[#This Row],[Dt_Customer]]</f>
        <v>168</v>
      </c>
      <c r="AP1993" s="13">
        <f>Table13[[#This Row],[NumDealsPurchases]]/Table13[[#This Row],[Total Number of Purchases]]*100</f>
        <v>6.666666666666667</v>
      </c>
      <c r="AQ1993">
        <f>6-ROUNDUP(_xlfn.PERCENTRANK.INC(Table13[Recency],Table13[[#This Row],[Recency]])*5, 0)</f>
        <v>3</v>
      </c>
      <c r="AR1993">
        <f>ROUNDUP(_xlfn.PERCENTRANK.INC(Table13[Total Number of Purchases],Table13[[#This Row],[Total Number of Purchases]])*5,0)</f>
        <v>3</v>
      </c>
      <c r="AS1993">
        <f>ROUNDUP(_xlfn.PERCENTRANK.INC(Table13[Total Spend],Table13[[#This Row],[Total Spend]])*5,0)</f>
        <v>3</v>
      </c>
      <c r="AT1993" t="str">
        <f>Table13[[#This Row],[Recency Score]]&amp;Table13[[#This Row],[Frequency Score]]&amp;Table13[[#This Row],[Monetary Score]]</f>
        <v>333</v>
      </c>
      <c r="AU1993" t="str">
        <f t="shared" si="31"/>
        <v>Needs Attention</v>
      </c>
      <c r="AW1993" s="13">
        <f>DATEDIF(Table13[[#This Row],[Dt_Customer]], Snapshot_Date, "d")</f>
        <v>168</v>
      </c>
      <c r="AX1993" s="13">
        <f>Table13[[#This Row],[CL if today]]/365</f>
        <v>0.46027397260273972</v>
      </c>
      <c r="AY1993">
        <f>Table13[[#This Row],[Total Number of Purchases]]/Table13[[#This Row],[Corrected CL]]</f>
        <v>32.589285714285715</v>
      </c>
      <c r="AZ1993">
        <f>Table13[[#This Row],[Average Order Value (AOV)]]*Table13[[#This Row],[Freq per Year]]</f>
        <v>882.08333333333337</v>
      </c>
      <c r="BA1993">
        <f>Table13[[#This Row],[Total Spend]]/Table13[[#This Row],[Corrected CL]]</f>
        <v>882.08333333333337</v>
      </c>
      <c r="BB1993">
        <v>84.732142857142861</v>
      </c>
      <c r="BC1993" s="1">
        <f>Table13[[#This Row],[Dt_Customer]]+Table13[[#This Row],[Recency]]</f>
        <v>41804</v>
      </c>
      <c r="BD1993" s="16" t="str">
        <f>IF(COUNTIF(A:A, A1993) &gt; 1, "Duplicate", "Unique")</f>
        <v>Unique</v>
      </c>
    </row>
    <row r="1994" spans="1:56" x14ac:dyDescent="0.3">
      <c r="A1994">
        <v>4796</v>
      </c>
      <c r="B1994">
        <v>1952</v>
      </c>
      <c r="C1994" t="s">
        <v>28</v>
      </c>
      <c r="D1994" t="s">
        <v>29</v>
      </c>
      <c r="E1994">
        <v>49638</v>
      </c>
      <c r="F1994">
        <v>0</v>
      </c>
      <c r="G1994">
        <v>1</v>
      </c>
      <c r="H1994" s="1">
        <v>41748</v>
      </c>
      <c r="I1994">
        <v>71</v>
      </c>
      <c r="J1994">
        <v>18</v>
      </c>
      <c r="K1994">
        <v>10</v>
      </c>
      <c r="L1994">
        <v>3</v>
      </c>
      <c r="M1994">
        <v>3</v>
      </c>
      <c r="N1994">
        <v>5</v>
      </c>
      <c r="O1994">
        <v>0</v>
      </c>
      <c r="P1994">
        <f>IF(Table13[[#This Row],[MntWines]] = 0,"",Table13[[#This Row],[MntWines]])</f>
        <v>18</v>
      </c>
      <c r="Q1994">
        <f>IF(Table13[[#This Row],[MntFruits]] = 0, "",Table13[[#This Row],[MntFruits]])</f>
        <v>10</v>
      </c>
      <c r="R1994">
        <f>IF(Table13[[#This Row],[MntMeatProducts]] = 0, "",Table13[[#This Row],[MntMeatProducts]])</f>
        <v>3</v>
      </c>
      <c r="S1994">
        <f>IF(Table13[[#This Row],[MntFishProducts]] = 0, "",Table13[[#This Row],[MntFishProducts]])</f>
        <v>3</v>
      </c>
      <c r="T1994">
        <f>IF(Table13[[#This Row],[MntSweetProducts]] = 0, "",Table13[[#This Row],[MntSweetProducts]])</f>
        <v>5</v>
      </c>
      <c r="U1994" t="str">
        <f>IF(Table13[[#This Row],[MntGoldProds]] = 0, "",Table13[[#This Row],[MntGoldProds]])</f>
        <v/>
      </c>
      <c r="V1994">
        <v>1</v>
      </c>
      <c r="W1994">
        <v>1</v>
      </c>
      <c r="X1994">
        <v>0</v>
      </c>
      <c r="Y1994">
        <v>3</v>
      </c>
      <c r="Z1994">
        <v>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 t="s">
        <v>30</v>
      </c>
      <c r="AI1994" s="13">
        <f>SUM(Table13[[#This Row],[MntWines]:[MntGoldProds]])</f>
        <v>39</v>
      </c>
      <c r="AJ1994" s="13">
        <f>AVERAGE(Table13[[#This Row],[MntWines]:[MntGoldProds]])</f>
        <v>6.5</v>
      </c>
      <c r="AK1994">
        <f>IF(Table13[[#This Row],[Total Number of Purchases]]=0,0,Table13[[#This Row],[Total Spend]]/Table13[[#This Row],[Total Number of Purchases]])</f>
        <v>7.8</v>
      </c>
      <c r="AM1994">
        <f>SUM(Table13[[#This Row],[NumDealsPurchases]:[NumStorePurchases]])</f>
        <v>5</v>
      </c>
      <c r="AN1994" s="14">
        <f>Snapshot_Date-Table13[[#This Row],[Dt_Customer]]</f>
        <v>168</v>
      </c>
      <c r="AP1994" s="13">
        <f>Table13[[#This Row],[NumDealsPurchases]]/Table13[[#This Row],[Total Number of Purchases]]*100</f>
        <v>20</v>
      </c>
      <c r="AQ1994">
        <f>6-ROUNDUP(_xlfn.PERCENTRANK.INC(Table13[Recency],Table13[[#This Row],[Recency]])*5, 0)</f>
        <v>2</v>
      </c>
      <c r="AR1994">
        <f>ROUNDUP(_xlfn.PERCENTRANK.INC(Table13[Total Number of Purchases],Table13[[#This Row],[Total Number of Purchases]])*5,0)</f>
        <v>1</v>
      </c>
      <c r="AS1994">
        <f>ROUNDUP(_xlfn.PERCENTRANK.INC(Table13[Total Spend],Table13[[#This Row],[Total Spend]])*5,0)</f>
        <v>1</v>
      </c>
      <c r="AT1994" t="str">
        <f>Table13[[#This Row],[Recency Score]]&amp;Table13[[#This Row],[Frequency Score]]&amp;Table13[[#This Row],[Monetary Score]]</f>
        <v>211</v>
      </c>
      <c r="AU1994" t="str">
        <f t="shared" si="31"/>
        <v>About to Sleep</v>
      </c>
      <c r="AW1994" s="13">
        <f>DATEDIF(Table13[[#This Row],[Dt_Customer]], Snapshot_Date, "d")</f>
        <v>168</v>
      </c>
      <c r="AX1994" s="13">
        <f>Table13[[#This Row],[CL if today]]/365</f>
        <v>0.46027397260273972</v>
      </c>
      <c r="AY1994">
        <f>Table13[[#This Row],[Total Number of Purchases]]/Table13[[#This Row],[Corrected CL]]</f>
        <v>10.863095238095239</v>
      </c>
      <c r="AZ1994">
        <f>Table13[[#This Row],[Average Order Value (AOV)]]*Table13[[#This Row],[Freq per Year]]</f>
        <v>84.732142857142861</v>
      </c>
      <c r="BA1994">
        <f>Table13[[#This Row],[Total Spend]]/Table13[[#This Row],[Corrected CL]]</f>
        <v>84.732142857142861</v>
      </c>
      <c r="BB1994">
        <v>149.02366863905326</v>
      </c>
      <c r="BC1994" s="1">
        <f>Table13[[#This Row],[Dt_Customer]]+Table13[[#This Row],[Recency]]</f>
        <v>41819</v>
      </c>
      <c r="BD1994" s="16" t="str">
        <f>IF(COUNTIF(A:A, A1994) &gt; 1, "Duplicate", "Unique")</f>
        <v>Unique</v>
      </c>
    </row>
    <row r="1995" spans="1:56" x14ac:dyDescent="0.3">
      <c r="A1995">
        <v>7718</v>
      </c>
      <c r="B1995">
        <v>1947</v>
      </c>
      <c r="C1995" t="s">
        <v>41</v>
      </c>
      <c r="D1995" t="s">
        <v>35</v>
      </c>
      <c r="E1995">
        <v>66000</v>
      </c>
      <c r="F1995">
        <v>0</v>
      </c>
      <c r="G1995">
        <v>0</v>
      </c>
      <c r="H1995" s="1">
        <v>41749</v>
      </c>
      <c r="I1995">
        <v>36</v>
      </c>
      <c r="J1995">
        <v>244</v>
      </c>
      <c r="K1995">
        <v>51</v>
      </c>
      <c r="L1995">
        <v>270</v>
      </c>
      <c r="M1995">
        <v>101</v>
      </c>
      <c r="N1995">
        <v>0</v>
      </c>
      <c r="O1995">
        <v>45</v>
      </c>
      <c r="P1995">
        <f>IF(Table13[[#This Row],[MntWines]] = 0,"",Table13[[#This Row],[MntWines]])</f>
        <v>244</v>
      </c>
      <c r="Q1995">
        <f>IF(Table13[[#This Row],[MntFruits]] = 0, "",Table13[[#This Row],[MntFruits]])</f>
        <v>51</v>
      </c>
      <c r="R1995">
        <f>IF(Table13[[#This Row],[MntMeatProducts]] = 0, "",Table13[[#This Row],[MntMeatProducts]])</f>
        <v>270</v>
      </c>
      <c r="S1995">
        <f>IF(Table13[[#This Row],[MntFishProducts]] = 0, "",Table13[[#This Row],[MntFishProducts]])</f>
        <v>101</v>
      </c>
      <c r="T1995" t="str">
        <f>IF(Table13[[#This Row],[MntSweetProducts]] = 0, "",Table13[[#This Row],[MntSweetProducts]])</f>
        <v/>
      </c>
      <c r="U1995">
        <f>IF(Table13[[#This Row],[MntGoldProds]] = 0, "",Table13[[#This Row],[MntGoldProds]])</f>
        <v>45</v>
      </c>
      <c r="V1995">
        <v>1</v>
      </c>
      <c r="W1995">
        <v>1</v>
      </c>
      <c r="X1995">
        <v>3</v>
      </c>
      <c r="Y1995">
        <v>5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s">
        <v>30</v>
      </c>
      <c r="AI1995" s="13">
        <f>SUM(Table13[[#This Row],[MntWines]:[MntGoldProds]])</f>
        <v>711</v>
      </c>
      <c r="AJ1995" s="13">
        <f>AVERAGE(Table13[[#This Row],[MntWines]:[MntGoldProds]])</f>
        <v>118.5</v>
      </c>
      <c r="AK1995">
        <f>IF(Table13[[#This Row],[Total Number of Purchases]]=0,0,Table13[[#This Row],[Total Spend]]/Table13[[#This Row],[Total Number of Purchases]])</f>
        <v>71.099999999999994</v>
      </c>
      <c r="AM1995">
        <f>SUM(Table13[[#This Row],[NumDealsPurchases]:[NumStorePurchases]])</f>
        <v>10</v>
      </c>
      <c r="AN1995" s="14">
        <f>Snapshot_Date-Table13[[#This Row],[Dt_Customer]]</f>
        <v>167</v>
      </c>
      <c r="AP1995" s="13">
        <f>Table13[[#This Row],[NumDealsPurchases]]/Table13[[#This Row],[Total Number of Purchases]]*100</f>
        <v>10</v>
      </c>
      <c r="AQ1995">
        <f>6-ROUNDUP(_xlfn.PERCENTRANK.INC(Table13[Recency],Table13[[#This Row],[Recency]])*5, 0)</f>
        <v>4</v>
      </c>
      <c r="AR1995">
        <f>ROUNDUP(_xlfn.PERCENTRANK.INC(Table13[Total Number of Purchases],Table13[[#This Row],[Total Number of Purchases]])*5,0)</f>
        <v>2</v>
      </c>
      <c r="AS1995">
        <f>ROUNDUP(_xlfn.PERCENTRANK.INC(Table13[Total Spend],Table13[[#This Row],[Total Spend]])*5,0)</f>
        <v>4</v>
      </c>
      <c r="AT1995" t="str">
        <f>Table13[[#This Row],[Recency Score]]&amp;Table13[[#This Row],[Frequency Score]]&amp;Table13[[#This Row],[Monetary Score]]</f>
        <v>424</v>
      </c>
      <c r="AU1995" t="str">
        <f t="shared" si="31"/>
        <v>Potential Loyalists</v>
      </c>
      <c r="AW1995" s="13">
        <f>DATEDIF(Table13[[#This Row],[Dt_Customer]], Snapshot_Date, "d")</f>
        <v>167</v>
      </c>
      <c r="AX1995" s="13">
        <f>Table13[[#This Row],[CL if today]]/365</f>
        <v>0.45753424657534247</v>
      </c>
      <c r="AY1995">
        <f>Table13[[#This Row],[Total Number of Purchases]]/Table13[[#This Row],[Corrected CL]]</f>
        <v>21.856287425149699</v>
      </c>
      <c r="AZ1995">
        <f>Table13[[#This Row],[Average Order Value (AOV)]]*Table13[[#This Row],[Freq per Year]]</f>
        <v>1553.9820359281434</v>
      </c>
      <c r="BA1995">
        <f>Table13[[#This Row],[Total Spend]]/Table13[[#This Row],[Corrected CL]]</f>
        <v>1553.9820359281437</v>
      </c>
      <c r="BB1995">
        <v>209.82035928143713</v>
      </c>
      <c r="BC1995" s="1">
        <f>Table13[[#This Row],[Dt_Customer]]+Table13[[#This Row],[Recency]]</f>
        <v>41785</v>
      </c>
      <c r="BD1995" s="16" t="str">
        <f>IF(COUNTIF(A:A, A1995) &gt; 1, "Duplicate", "Unique")</f>
        <v>Unique</v>
      </c>
    </row>
    <row r="1996" spans="1:56" x14ac:dyDescent="0.3">
      <c r="A1996">
        <v>5832</v>
      </c>
      <c r="B1996">
        <v>1960</v>
      </c>
      <c r="C1996" t="s">
        <v>38</v>
      </c>
      <c r="D1996" t="s">
        <v>35</v>
      </c>
      <c r="E1996">
        <v>92556</v>
      </c>
      <c r="F1996">
        <v>0</v>
      </c>
      <c r="G1996">
        <v>0</v>
      </c>
      <c r="H1996" s="1">
        <v>41749</v>
      </c>
      <c r="I1996">
        <v>32</v>
      </c>
      <c r="J1996">
        <v>493</v>
      </c>
      <c r="K1996">
        <v>183</v>
      </c>
      <c r="L1996">
        <v>352</v>
      </c>
      <c r="M1996">
        <v>184</v>
      </c>
      <c r="N1996">
        <v>23</v>
      </c>
      <c r="O1996">
        <v>28</v>
      </c>
      <c r="P1996">
        <f>IF(Table13[[#This Row],[MntWines]] = 0,"",Table13[[#This Row],[MntWines]])</f>
        <v>493</v>
      </c>
      <c r="Q1996">
        <f>IF(Table13[[#This Row],[MntFruits]] = 0, "",Table13[[#This Row],[MntFruits]])</f>
        <v>183</v>
      </c>
      <c r="R1996">
        <f>IF(Table13[[#This Row],[MntMeatProducts]] = 0, "",Table13[[#This Row],[MntMeatProducts]])</f>
        <v>352</v>
      </c>
      <c r="S1996">
        <f>IF(Table13[[#This Row],[MntFishProducts]] = 0, "",Table13[[#This Row],[MntFishProducts]])</f>
        <v>184</v>
      </c>
      <c r="T1996">
        <f>IF(Table13[[#This Row],[MntSweetProducts]] = 0, "",Table13[[#This Row],[MntSweetProducts]])</f>
        <v>23</v>
      </c>
      <c r="U1996">
        <f>IF(Table13[[#This Row],[MntGoldProds]] = 0, "",Table13[[#This Row],[MntGoldProds]])</f>
        <v>28</v>
      </c>
      <c r="V1996">
        <v>0</v>
      </c>
      <c r="W1996">
        <v>3</v>
      </c>
      <c r="X1996">
        <v>5</v>
      </c>
      <c r="Y1996">
        <v>13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 t="s">
        <v>30</v>
      </c>
      <c r="AI1996" s="13">
        <f>SUM(Table13[[#This Row],[MntWines]:[MntGoldProds]])</f>
        <v>1263</v>
      </c>
      <c r="AJ1996" s="13">
        <f>AVERAGE(Table13[[#This Row],[MntWines]:[MntGoldProds]])</f>
        <v>210.5</v>
      </c>
      <c r="AK1996">
        <f>IF(Table13[[#This Row],[Total Number of Purchases]]=0,0,Table13[[#This Row],[Total Spend]]/Table13[[#This Row],[Total Number of Purchases]])</f>
        <v>60.142857142857146</v>
      </c>
      <c r="AM1996">
        <f>SUM(Table13[[#This Row],[NumDealsPurchases]:[NumStorePurchases]])</f>
        <v>21</v>
      </c>
      <c r="AN1996" s="14">
        <f>Snapshot_Date-Table13[[#This Row],[Dt_Customer]]</f>
        <v>167</v>
      </c>
      <c r="AP1996" s="13">
        <f>Table13[[#This Row],[NumDealsPurchases]]/Table13[[#This Row],[Total Number of Purchases]]*100</f>
        <v>0</v>
      </c>
      <c r="AQ1996">
        <f>6-ROUNDUP(_xlfn.PERCENTRANK.INC(Table13[Recency],Table13[[#This Row],[Recency]])*5, 0)</f>
        <v>4</v>
      </c>
      <c r="AR1996">
        <f>ROUNDUP(_xlfn.PERCENTRANK.INC(Table13[Total Number of Purchases],Table13[[#This Row],[Total Number of Purchases]])*5,0)</f>
        <v>4</v>
      </c>
      <c r="AS1996">
        <f>ROUNDUP(_xlfn.PERCENTRANK.INC(Table13[Total Spend],Table13[[#This Row],[Total Spend]])*5,0)</f>
        <v>5</v>
      </c>
      <c r="AT1996" t="str">
        <f>Table13[[#This Row],[Recency Score]]&amp;Table13[[#This Row],[Frequency Score]]&amp;Table13[[#This Row],[Monetary Score]]</f>
        <v>445</v>
      </c>
      <c r="AU1996" t="str">
        <f t="shared" si="31"/>
        <v>Big Spenders</v>
      </c>
      <c r="AW1996" s="13">
        <f>DATEDIF(Table13[[#This Row],[Dt_Customer]], Snapshot_Date, "d")</f>
        <v>167</v>
      </c>
      <c r="AX1996" s="13">
        <f>Table13[[#This Row],[CL if today]]/365</f>
        <v>0.45753424657534247</v>
      </c>
      <c r="AY1996">
        <f>Table13[[#This Row],[Total Number of Purchases]]/Table13[[#This Row],[Corrected CL]]</f>
        <v>45.898203592814369</v>
      </c>
      <c r="AZ1996">
        <f>Table13[[#This Row],[Average Order Value (AOV)]]*Table13[[#This Row],[Freq per Year]]</f>
        <v>2760.4491017964074</v>
      </c>
      <c r="BA1996">
        <f>Table13[[#This Row],[Total Spend]]/Table13[[#This Row],[Corrected CL]]</f>
        <v>2760.4491017964069</v>
      </c>
      <c r="BB1996">
        <v>1553.9820359281437</v>
      </c>
      <c r="BC1996" s="1">
        <f>Table13[[#This Row],[Dt_Customer]]+Table13[[#This Row],[Recency]]</f>
        <v>41781</v>
      </c>
      <c r="BD1996" s="16" t="str">
        <f>IF(COUNTIF(A:A, A1996) &gt; 1, "Duplicate", "Unique")</f>
        <v>Unique</v>
      </c>
    </row>
    <row r="1997" spans="1:56" x14ac:dyDescent="0.3">
      <c r="A1997">
        <v>2315</v>
      </c>
      <c r="B1997">
        <v>1960</v>
      </c>
      <c r="C1997" t="s">
        <v>28</v>
      </c>
      <c r="D1997" t="s">
        <v>29</v>
      </c>
      <c r="E1997">
        <v>58401</v>
      </c>
      <c r="F1997">
        <v>0</v>
      </c>
      <c r="G1997">
        <v>1</v>
      </c>
      <c r="H1997" s="1">
        <v>41749</v>
      </c>
      <c r="I1997">
        <v>55</v>
      </c>
      <c r="J1997">
        <v>10</v>
      </c>
      <c r="K1997">
        <v>0</v>
      </c>
      <c r="L1997">
        <v>11</v>
      </c>
      <c r="M1997">
        <v>17</v>
      </c>
      <c r="N1997">
        <v>29</v>
      </c>
      <c r="O1997">
        <v>29</v>
      </c>
      <c r="P1997">
        <f>IF(Table13[[#This Row],[MntWines]] = 0,"",Table13[[#This Row],[MntWines]])</f>
        <v>10</v>
      </c>
      <c r="Q1997" t="str">
        <f>IF(Table13[[#This Row],[MntFruits]] = 0, "",Table13[[#This Row],[MntFruits]])</f>
        <v/>
      </c>
      <c r="R1997">
        <f>IF(Table13[[#This Row],[MntMeatProducts]] = 0, "",Table13[[#This Row],[MntMeatProducts]])</f>
        <v>11</v>
      </c>
      <c r="S1997">
        <f>IF(Table13[[#This Row],[MntFishProducts]] = 0, "",Table13[[#This Row],[MntFishProducts]])</f>
        <v>17</v>
      </c>
      <c r="T1997">
        <f>IF(Table13[[#This Row],[MntSweetProducts]] = 0, "",Table13[[#This Row],[MntSweetProducts]])</f>
        <v>29</v>
      </c>
      <c r="U1997">
        <f>IF(Table13[[#This Row],[MntGoldProds]] = 0, "",Table13[[#This Row],[MntGoldProds]])</f>
        <v>29</v>
      </c>
      <c r="V1997">
        <v>1</v>
      </c>
      <c r="W1997">
        <v>1</v>
      </c>
      <c r="X1997">
        <v>2</v>
      </c>
      <c r="Y1997">
        <v>2</v>
      </c>
      <c r="Z1997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s">
        <v>30</v>
      </c>
      <c r="AI1997" s="13">
        <f>SUM(Table13[[#This Row],[MntWines]:[MntGoldProds]])</f>
        <v>96</v>
      </c>
      <c r="AJ1997" s="13">
        <f>AVERAGE(Table13[[#This Row],[MntWines]:[MntGoldProds]])</f>
        <v>16</v>
      </c>
      <c r="AK1997">
        <f>IF(Table13[[#This Row],[Total Number of Purchases]]=0,0,Table13[[#This Row],[Total Spend]]/Table13[[#This Row],[Total Number of Purchases]])</f>
        <v>16</v>
      </c>
      <c r="AM1997">
        <f>SUM(Table13[[#This Row],[NumDealsPurchases]:[NumStorePurchases]])</f>
        <v>6</v>
      </c>
      <c r="AN1997" s="14">
        <f>Snapshot_Date-Table13[[#This Row],[Dt_Customer]]</f>
        <v>167</v>
      </c>
      <c r="AP1997" s="13">
        <f>Table13[[#This Row],[NumDealsPurchases]]/Table13[[#This Row],[Total Number of Purchases]]*100</f>
        <v>16.666666666666664</v>
      </c>
      <c r="AQ1997">
        <f>6-ROUNDUP(_xlfn.PERCENTRANK.INC(Table13[Recency],Table13[[#This Row],[Recency]])*5, 0)</f>
        <v>3</v>
      </c>
      <c r="AR1997">
        <f>ROUNDUP(_xlfn.PERCENTRANK.INC(Table13[Total Number of Purchases],Table13[[#This Row],[Total Number of Purchases]])*5,0)</f>
        <v>1</v>
      </c>
      <c r="AS1997">
        <f>ROUNDUP(_xlfn.PERCENTRANK.INC(Table13[Total Spend],Table13[[#This Row],[Total Spend]])*5,0)</f>
        <v>2</v>
      </c>
      <c r="AT1997" t="str">
        <f>Table13[[#This Row],[Recency Score]]&amp;Table13[[#This Row],[Frequency Score]]&amp;Table13[[#This Row],[Monetary Score]]</f>
        <v>312</v>
      </c>
      <c r="AU1997" t="str">
        <f t="shared" si="31"/>
        <v>Needs Attention</v>
      </c>
      <c r="AW1997" s="13">
        <f>DATEDIF(Table13[[#This Row],[Dt_Customer]], Snapshot_Date, "d")</f>
        <v>167</v>
      </c>
      <c r="AX1997" s="13">
        <f>Table13[[#This Row],[CL if today]]/365</f>
        <v>0.45753424657534247</v>
      </c>
      <c r="AY1997">
        <f>Table13[[#This Row],[Total Number of Purchases]]/Table13[[#This Row],[Corrected CL]]</f>
        <v>13.113772455089821</v>
      </c>
      <c r="AZ1997">
        <f>Table13[[#This Row],[Average Order Value (AOV)]]*Table13[[#This Row],[Freq per Year]]</f>
        <v>209.82035928143713</v>
      </c>
      <c r="BA1997">
        <f>Table13[[#This Row],[Total Spend]]/Table13[[#This Row],[Corrected CL]]</f>
        <v>209.82035928143713</v>
      </c>
      <c r="BB1997">
        <v>882.08333333333337</v>
      </c>
      <c r="BC1997" s="1">
        <f>Table13[[#This Row],[Dt_Customer]]+Table13[[#This Row],[Recency]]</f>
        <v>41804</v>
      </c>
      <c r="BD1997" s="16" t="str">
        <f>IF(COUNTIF(A:A, A1997) &gt; 1, "Duplicate", "Unique")</f>
        <v>Unique</v>
      </c>
    </row>
    <row r="1998" spans="1:56" x14ac:dyDescent="0.3">
      <c r="A1998">
        <v>9635</v>
      </c>
      <c r="B1998">
        <v>1983</v>
      </c>
      <c r="C1998" t="s">
        <v>41</v>
      </c>
      <c r="D1998" t="s">
        <v>33</v>
      </c>
      <c r="E1998">
        <v>35876</v>
      </c>
      <c r="F1998">
        <v>0</v>
      </c>
      <c r="G1998">
        <v>0</v>
      </c>
      <c r="H1998" s="1">
        <v>41749</v>
      </c>
      <c r="I1998">
        <v>13</v>
      </c>
      <c r="J1998">
        <v>66</v>
      </c>
      <c r="K1998">
        <v>2</v>
      </c>
      <c r="L1998">
        <v>40</v>
      </c>
      <c r="M1998">
        <v>4</v>
      </c>
      <c r="N1998">
        <v>3</v>
      </c>
      <c r="O1998">
        <v>14</v>
      </c>
      <c r="P1998">
        <f>IF(Table13[[#This Row],[MntWines]] = 0,"",Table13[[#This Row],[MntWines]])</f>
        <v>66</v>
      </c>
      <c r="Q1998">
        <f>IF(Table13[[#This Row],[MntFruits]] = 0, "",Table13[[#This Row],[MntFruits]])</f>
        <v>2</v>
      </c>
      <c r="R1998">
        <f>IF(Table13[[#This Row],[MntMeatProducts]] = 0, "",Table13[[#This Row],[MntMeatProducts]])</f>
        <v>40</v>
      </c>
      <c r="S1998">
        <f>IF(Table13[[#This Row],[MntFishProducts]] = 0, "",Table13[[#This Row],[MntFishProducts]])</f>
        <v>4</v>
      </c>
      <c r="T1998">
        <f>IF(Table13[[#This Row],[MntSweetProducts]] = 0, "",Table13[[#This Row],[MntSweetProducts]])</f>
        <v>3</v>
      </c>
      <c r="U1998">
        <f>IF(Table13[[#This Row],[MntGoldProds]] = 0, "",Table13[[#This Row],[MntGoldProds]])</f>
        <v>14</v>
      </c>
      <c r="V1998">
        <v>1</v>
      </c>
      <c r="W1998">
        <v>3</v>
      </c>
      <c r="X1998">
        <v>1</v>
      </c>
      <c r="Y1998">
        <v>3</v>
      </c>
      <c r="Z1998">
        <v>6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30</v>
      </c>
      <c r="AI1998" s="13">
        <f>SUM(Table13[[#This Row],[MntWines]:[MntGoldProds]])</f>
        <v>129</v>
      </c>
      <c r="AJ1998" s="13">
        <f>AVERAGE(Table13[[#This Row],[MntWines]:[MntGoldProds]])</f>
        <v>21.5</v>
      </c>
      <c r="AK1998">
        <f>IF(Table13[[#This Row],[Total Number of Purchases]]=0,0,Table13[[#This Row],[Total Spend]]/Table13[[#This Row],[Total Number of Purchases]])</f>
        <v>16.125</v>
      </c>
      <c r="AM1998">
        <f>SUM(Table13[[#This Row],[NumDealsPurchases]:[NumStorePurchases]])</f>
        <v>8</v>
      </c>
      <c r="AN1998" s="14">
        <f>Snapshot_Date-Table13[[#This Row],[Dt_Customer]]</f>
        <v>167</v>
      </c>
      <c r="AP1998" s="13">
        <f>Table13[[#This Row],[NumDealsPurchases]]/Table13[[#This Row],[Total Number of Purchases]]*100</f>
        <v>12.5</v>
      </c>
      <c r="AQ1998">
        <f>6-ROUNDUP(_xlfn.PERCENTRANK.INC(Table13[Recency],Table13[[#This Row],[Recency]])*5, 0)</f>
        <v>5</v>
      </c>
      <c r="AR1998">
        <f>ROUNDUP(_xlfn.PERCENTRANK.INC(Table13[Total Number of Purchases],Table13[[#This Row],[Total Number of Purchases]])*5,0)</f>
        <v>2</v>
      </c>
      <c r="AS1998">
        <f>ROUNDUP(_xlfn.PERCENTRANK.INC(Table13[Total Spend],Table13[[#This Row],[Total Spend]])*5,0)</f>
        <v>2</v>
      </c>
      <c r="AT1998" t="str">
        <f>Table13[[#This Row],[Recency Score]]&amp;Table13[[#This Row],[Frequency Score]]&amp;Table13[[#This Row],[Monetary Score]]</f>
        <v>522</v>
      </c>
      <c r="AU1998" t="str">
        <f t="shared" si="31"/>
        <v>Others</v>
      </c>
      <c r="AW1998" s="13">
        <f>DATEDIF(Table13[[#This Row],[Dt_Customer]], Snapshot_Date, "d")</f>
        <v>167</v>
      </c>
      <c r="AX1998" s="13">
        <f>Table13[[#This Row],[CL if today]]/365</f>
        <v>0.45753424657534247</v>
      </c>
      <c r="AY1998">
        <f>Table13[[#This Row],[Total Number of Purchases]]/Table13[[#This Row],[Corrected CL]]</f>
        <v>17.485029940119759</v>
      </c>
      <c r="AZ1998">
        <f>Table13[[#This Row],[Average Order Value (AOV)]]*Table13[[#This Row],[Freq per Year]]</f>
        <v>281.94610778443109</v>
      </c>
      <c r="BA1998">
        <f>Table13[[#This Row],[Total Spend]]/Table13[[#This Row],[Corrected CL]]</f>
        <v>281.94610778443115</v>
      </c>
      <c r="BB1998">
        <v>2760.4491017964069</v>
      </c>
      <c r="BC1998" s="1">
        <f>Table13[[#This Row],[Dt_Customer]]+Table13[[#This Row],[Recency]]</f>
        <v>41762</v>
      </c>
      <c r="BD1998" s="16" t="str">
        <f>IF(COUNTIF(A:A, A1998) &gt; 1, "Duplicate", "Unique")</f>
        <v>Unique</v>
      </c>
    </row>
    <row r="1999" spans="1:56" x14ac:dyDescent="0.3">
      <c r="A1999">
        <v>2534</v>
      </c>
      <c r="B1999">
        <v>1953</v>
      </c>
      <c r="C1999" t="s">
        <v>28</v>
      </c>
      <c r="D1999" t="s">
        <v>33</v>
      </c>
      <c r="E1999">
        <v>37716</v>
      </c>
      <c r="F1999">
        <v>0</v>
      </c>
      <c r="G1999">
        <v>1</v>
      </c>
      <c r="H1999" s="1">
        <v>41750</v>
      </c>
      <c r="I1999">
        <v>4</v>
      </c>
      <c r="J1999">
        <v>97</v>
      </c>
      <c r="K1999">
        <v>1</v>
      </c>
      <c r="L1999">
        <v>41</v>
      </c>
      <c r="M1999">
        <v>6</v>
      </c>
      <c r="N1999">
        <v>2</v>
      </c>
      <c r="O1999">
        <v>41</v>
      </c>
      <c r="P1999">
        <f>IF(Table13[[#This Row],[MntWines]] = 0,"",Table13[[#This Row],[MntWines]])</f>
        <v>97</v>
      </c>
      <c r="Q1999">
        <f>IF(Table13[[#This Row],[MntFruits]] = 0, "",Table13[[#This Row],[MntFruits]])</f>
        <v>1</v>
      </c>
      <c r="R1999">
        <f>IF(Table13[[#This Row],[MntMeatProducts]] = 0, "",Table13[[#This Row],[MntMeatProducts]])</f>
        <v>41</v>
      </c>
      <c r="S1999">
        <f>IF(Table13[[#This Row],[MntFishProducts]] = 0, "",Table13[[#This Row],[MntFishProducts]])</f>
        <v>6</v>
      </c>
      <c r="T1999">
        <f>IF(Table13[[#This Row],[MntSweetProducts]] = 0, "",Table13[[#This Row],[MntSweetProducts]])</f>
        <v>2</v>
      </c>
      <c r="U1999">
        <f>IF(Table13[[#This Row],[MntGoldProds]] = 0, "",Table13[[#This Row],[MntGoldProds]])</f>
        <v>41</v>
      </c>
      <c r="V1999">
        <v>2</v>
      </c>
      <c r="W1999">
        <v>4</v>
      </c>
      <c r="X1999">
        <v>1</v>
      </c>
      <c r="Y1999">
        <v>3</v>
      </c>
      <c r="Z1999">
        <v>7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36</v>
      </c>
      <c r="AI1999" s="13">
        <f>SUM(Table13[[#This Row],[MntWines]:[MntGoldProds]])</f>
        <v>188</v>
      </c>
      <c r="AJ1999" s="13">
        <f>AVERAGE(Table13[[#This Row],[MntWines]:[MntGoldProds]])</f>
        <v>31.333333333333332</v>
      </c>
      <c r="AK1999">
        <f>IF(Table13[[#This Row],[Total Number of Purchases]]=0,0,Table13[[#This Row],[Total Spend]]/Table13[[#This Row],[Total Number of Purchases]])</f>
        <v>18.8</v>
      </c>
      <c r="AM1999">
        <f>SUM(Table13[[#This Row],[NumDealsPurchases]:[NumStorePurchases]])</f>
        <v>10</v>
      </c>
      <c r="AN1999" s="14">
        <f>Snapshot_Date-Table13[[#This Row],[Dt_Customer]]</f>
        <v>166</v>
      </c>
      <c r="AP1999" s="13">
        <f>Table13[[#This Row],[NumDealsPurchases]]/Table13[[#This Row],[Total Number of Purchases]]*100</f>
        <v>20</v>
      </c>
      <c r="AQ1999">
        <f>6-ROUNDUP(_xlfn.PERCENTRANK.INC(Table13[Recency],Table13[[#This Row],[Recency]])*5, 0)</f>
        <v>5</v>
      </c>
      <c r="AR1999">
        <f>ROUNDUP(_xlfn.PERCENTRANK.INC(Table13[Total Number of Purchases],Table13[[#This Row],[Total Number of Purchases]])*5,0)</f>
        <v>2</v>
      </c>
      <c r="AS1999">
        <f>ROUNDUP(_xlfn.PERCENTRANK.INC(Table13[Total Spend],Table13[[#This Row],[Total Spend]])*5,0)</f>
        <v>2</v>
      </c>
      <c r="AT1999" t="str">
        <f>Table13[[#This Row],[Recency Score]]&amp;Table13[[#This Row],[Frequency Score]]&amp;Table13[[#This Row],[Monetary Score]]</f>
        <v>522</v>
      </c>
      <c r="AU1999" t="str">
        <f t="shared" si="31"/>
        <v>Others</v>
      </c>
      <c r="AW1999" s="13">
        <f>DATEDIF(Table13[[#This Row],[Dt_Customer]], Snapshot_Date, "d")</f>
        <v>166</v>
      </c>
      <c r="AX1999" s="13">
        <f>Table13[[#This Row],[CL if today]]/365</f>
        <v>0.45479452054794522</v>
      </c>
      <c r="AY1999">
        <f>Table13[[#This Row],[Total Number of Purchases]]/Table13[[#This Row],[Corrected CL]]</f>
        <v>21.987951807228914</v>
      </c>
      <c r="AZ1999">
        <f>Table13[[#This Row],[Average Order Value (AOV)]]*Table13[[#This Row],[Freq per Year]]</f>
        <v>413.37349397590361</v>
      </c>
      <c r="BA1999">
        <f>Table13[[#This Row],[Total Spend]]/Table13[[#This Row],[Corrected CL]]</f>
        <v>413.37349397590361</v>
      </c>
      <c r="BB1999">
        <v>325.42168674698792</v>
      </c>
      <c r="BC1999" s="1">
        <f>Table13[[#This Row],[Dt_Customer]]+Table13[[#This Row],[Recency]]</f>
        <v>41754</v>
      </c>
      <c r="BD1999" s="16" t="str">
        <f>IF(COUNTIF(A:A, A1999) &gt; 1, "Duplicate", "Unique")</f>
        <v>Unique</v>
      </c>
    </row>
    <row r="2000" spans="1:56" x14ac:dyDescent="0.3">
      <c r="A2000">
        <v>5610</v>
      </c>
      <c r="B2000">
        <v>1965</v>
      </c>
      <c r="C2000" t="s">
        <v>28</v>
      </c>
      <c r="D2000" t="s">
        <v>35</v>
      </c>
      <c r="E2000">
        <v>33456</v>
      </c>
      <c r="F2000">
        <v>1</v>
      </c>
      <c r="G2000">
        <v>1</v>
      </c>
      <c r="H2000" s="1">
        <v>41750</v>
      </c>
      <c r="I2000">
        <v>58</v>
      </c>
      <c r="J2000">
        <v>7</v>
      </c>
      <c r="K2000">
        <v>3</v>
      </c>
      <c r="L2000">
        <v>10</v>
      </c>
      <c r="M2000">
        <v>8</v>
      </c>
      <c r="N2000">
        <v>1</v>
      </c>
      <c r="O2000">
        <v>7</v>
      </c>
      <c r="P2000">
        <f>IF(Table13[[#This Row],[MntWines]] = 0,"",Table13[[#This Row],[MntWines]])</f>
        <v>7</v>
      </c>
      <c r="Q2000">
        <f>IF(Table13[[#This Row],[MntFruits]] = 0, "",Table13[[#This Row],[MntFruits]])</f>
        <v>3</v>
      </c>
      <c r="R2000">
        <f>IF(Table13[[#This Row],[MntMeatProducts]] = 0, "",Table13[[#This Row],[MntMeatProducts]])</f>
        <v>10</v>
      </c>
      <c r="S2000">
        <f>IF(Table13[[#This Row],[MntFishProducts]] = 0, "",Table13[[#This Row],[MntFishProducts]])</f>
        <v>8</v>
      </c>
      <c r="T2000">
        <f>IF(Table13[[#This Row],[MntSweetProducts]] = 0, "",Table13[[#This Row],[MntSweetProducts]])</f>
        <v>1</v>
      </c>
      <c r="U2000">
        <f>IF(Table13[[#This Row],[MntGoldProds]] = 0, "",Table13[[#This Row],[MntGoldProds]])</f>
        <v>7</v>
      </c>
      <c r="V2000">
        <v>2</v>
      </c>
      <c r="W2000">
        <v>1</v>
      </c>
      <c r="X2000">
        <v>0</v>
      </c>
      <c r="Y2000">
        <v>3</v>
      </c>
      <c r="Z2000">
        <v>7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">
        <v>40</v>
      </c>
      <c r="AI2000" s="13">
        <f>SUM(Table13[[#This Row],[MntWines]:[MntGoldProds]])</f>
        <v>36</v>
      </c>
      <c r="AJ2000" s="13">
        <f>AVERAGE(Table13[[#This Row],[MntWines]:[MntGoldProds]])</f>
        <v>6</v>
      </c>
      <c r="AK2000">
        <f>IF(Table13[[#This Row],[Total Number of Purchases]]=0,0,Table13[[#This Row],[Total Spend]]/Table13[[#This Row],[Total Number of Purchases]])</f>
        <v>6</v>
      </c>
      <c r="AM2000">
        <f>SUM(Table13[[#This Row],[NumDealsPurchases]:[NumStorePurchases]])</f>
        <v>6</v>
      </c>
      <c r="AN2000" s="14">
        <f>Snapshot_Date-Table13[[#This Row],[Dt_Customer]]</f>
        <v>166</v>
      </c>
      <c r="AP2000" s="13">
        <f>Table13[[#This Row],[NumDealsPurchases]]/Table13[[#This Row],[Total Number of Purchases]]*100</f>
        <v>33.333333333333329</v>
      </c>
      <c r="AQ2000">
        <f>6-ROUNDUP(_xlfn.PERCENTRANK.INC(Table13[Recency],Table13[[#This Row],[Recency]])*5, 0)</f>
        <v>3</v>
      </c>
      <c r="AR2000">
        <f>ROUNDUP(_xlfn.PERCENTRANK.INC(Table13[Total Number of Purchases],Table13[[#This Row],[Total Number of Purchases]])*5,0)</f>
        <v>1</v>
      </c>
      <c r="AS2000">
        <f>ROUNDUP(_xlfn.PERCENTRANK.INC(Table13[Total Spend],Table13[[#This Row],[Total Spend]])*5,0)</f>
        <v>1</v>
      </c>
      <c r="AT2000" t="str">
        <f>Table13[[#This Row],[Recency Score]]&amp;Table13[[#This Row],[Frequency Score]]&amp;Table13[[#This Row],[Monetary Score]]</f>
        <v>311</v>
      </c>
      <c r="AU2000" t="str">
        <f t="shared" si="31"/>
        <v>Needs Attention</v>
      </c>
      <c r="AW2000" s="13">
        <f>DATEDIF(Table13[[#This Row],[Dt_Customer]], Snapshot_Date, "d")</f>
        <v>166</v>
      </c>
      <c r="AX2000" s="13">
        <f>Table13[[#This Row],[CL if today]]/365</f>
        <v>0.45479452054794522</v>
      </c>
      <c r="AY2000">
        <f>Table13[[#This Row],[Total Number of Purchases]]/Table13[[#This Row],[Corrected CL]]</f>
        <v>13.192771084337348</v>
      </c>
      <c r="AZ2000">
        <f>Table13[[#This Row],[Average Order Value (AOV)]]*Table13[[#This Row],[Freq per Year]]</f>
        <v>79.156626506024082</v>
      </c>
      <c r="BA2000">
        <f>Table13[[#This Row],[Total Spend]]/Table13[[#This Row],[Corrected CL]]</f>
        <v>79.156626506024097</v>
      </c>
      <c r="BB2000">
        <v>281.94610778443115</v>
      </c>
      <c r="BC2000" s="1">
        <f>Table13[[#This Row],[Dt_Customer]]+Table13[[#This Row],[Recency]]</f>
        <v>41808</v>
      </c>
      <c r="BD2000" s="16" t="str">
        <f>IF(COUNTIF(A:A, A2000) &gt; 1, "Duplicate", "Unique")</f>
        <v>Unique</v>
      </c>
    </row>
    <row r="2001" spans="1:56" x14ac:dyDescent="0.3">
      <c r="A2001">
        <v>1349</v>
      </c>
      <c r="B2001">
        <v>1970</v>
      </c>
      <c r="C2001" t="s">
        <v>28</v>
      </c>
      <c r="D2001" t="s">
        <v>33</v>
      </c>
      <c r="E2001">
        <v>50447</v>
      </c>
      <c r="F2001">
        <v>2</v>
      </c>
      <c r="G2001">
        <v>0</v>
      </c>
      <c r="H2001" s="1">
        <v>41750</v>
      </c>
      <c r="I2001">
        <v>4</v>
      </c>
      <c r="J2001">
        <v>85</v>
      </c>
      <c r="K2001">
        <v>7</v>
      </c>
      <c r="L2001">
        <v>24</v>
      </c>
      <c r="M2001">
        <v>2</v>
      </c>
      <c r="N2001">
        <v>3</v>
      </c>
      <c r="O2001">
        <v>27</v>
      </c>
      <c r="P2001">
        <f>IF(Table13[[#This Row],[MntWines]] = 0,"",Table13[[#This Row],[MntWines]])</f>
        <v>85</v>
      </c>
      <c r="Q2001">
        <f>IF(Table13[[#This Row],[MntFruits]] = 0, "",Table13[[#This Row],[MntFruits]])</f>
        <v>7</v>
      </c>
      <c r="R2001">
        <f>IF(Table13[[#This Row],[MntMeatProducts]] = 0, "",Table13[[#This Row],[MntMeatProducts]])</f>
        <v>24</v>
      </c>
      <c r="S2001">
        <f>IF(Table13[[#This Row],[MntFishProducts]] = 0, "",Table13[[#This Row],[MntFishProducts]])</f>
        <v>2</v>
      </c>
      <c r="T2001">
        <f>IF(Table13[[#This Row],[MntSweetProducts]] = 0, "",Table13[[#This Row],[MntSweetProducts]])</f>
        <v>3</v>
      </c>
      <c r="U2001">
        <f>IF(Table13[[#This Row],[MntGoldProds]] = 0, "",Table13[[#This Row],[MntGoldProds]])</f>
        <v>27</v>
      </c>
      <c r="V2001">
        <v>1</v>
      </c>
      <c r="W2001">
        <v>3</v>
      </c>
      <c r="X2001">
        <v>1</v>
      </c>
      <c r="Y2001">
        <v>3</v>
      </c>
      <c r="Z2001">
        <v>6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t="s">
        <v>40</v>
      </c>
      <c r="AI2001" s="13">
        <f>SUM(Table13[[#This Row],[MntWines]:[MntGoldProds]])</f>
        <v>148</v>
      </c>
      <c r="AJ2001" s="13">
        <f>AVERAGE(Table13[[#This Row],[MntWines]:[MntGoldProds]])</f>
        <v>24.666666666666668</v>
      </c>
      <c r="AK2001">
        <f>IF(Table13[[#This Row],[Total Number of Purchases]]=0,0,Table13[[#This Row],[Total Spend]]/Table13[[#This Row],[Total Number of Purchases]])</f>
        <v>18.5</v>
      </c>
      <c r="AM2001">
        <f>SUM(Table13[[#This Row],[NumDealsPurchases]:[NumStorePurchases]])</f>
        <v>8</v>
      </c>
      <c r="AN2001" s="14">
        <f>Snapshot_Date-Table13[[#This Row],[Dt_Customer]]</f>
        <v>166</v>
      </c>
      <c r="AP2001" s="13">
        <f>Table13[[#This Row],[NumDealsPurchases]]/Table13[[#This Row],[Total Number of Purchases]]*100</f>
        <v>12.5</v>
      </c>
      <c r="AQ2001">
        <f>6-ROUNDUP(_xlfn.PERCENTRANK.INC(Table13[Recency],Table13[[#This Row],[Recency]])*5, 0)</f>
        <v>5</v>
      </c>
      <c r="AR2001">
        <f>ROUNDUP(_xlfn.PERCENTRANK.INC(Table13[Total Number of Purchases],Table13[[#This Row],[Total Number of Purchases]])*5,0)</f>
        <v>2</v>
      </c>
      <c r="AS2001">
        <f>ROUNDUP(_xlfn.PERCENTRANK.INC(Table13[Total Spend],Table13[[#This Row],[Total Spend]])*5,0)</f>
        <v>2</v>
      </c>
      <c r="AT2001" t="str">
        <f>Table13[[#This Row],[Recency Score]]&amp;Table13[[#This Row],[Frequency Score]]&amp;Table13[[#This Row],[Monetary Score]]</f>
        <v>522</v>
      </c>
      <c r="AU2001" t="str">
        <f t="shared" si="31"/>
        <v>Others</v>
      </c>
      <c r="AW2001" s="13">
        <f>DATEDIF(Table13[[#This Row],[Dt_Customer]], Snapshot_Date, "d")</f>
        <v>166</v>
      </c>
      <c r="AX2001" s="13">
        <f>Table13[[#This Row],[CL if today]]/365</f>
        <v>0.45479452054794522</v>
      </c>
      <c r="AY2001">
        <f>Table13[[#This Row],[Total Number of Purchases]]/Table13[[#This Row],[Corrected CL]]</f>
        <v>17.590361445783131</v>
      </c>
      <c r="AZ2001">
        <f>Table13[[#This Row],[Average Order Value (AOV)]]*Table13[[#This Row],[Freq per Year]]</f>
        <v>325.42168674698792</v>
      </c>
      <c r="BA2001">
        <f>Table13[[#This Row],[Total Spend]]/Table13[[#This Row],[Corrected CL]]</f>
        <v>325.42168674698792</v>
      </c>
      <c r="BB2001">
        <v>310.03012048192772</v>
      </c>
      <c r="BC2001" s="1">
        <f>Table13[[#This Row],[Dt_Customer]]+Table13[[#This Row],[Recency]]</f>
        <v>41754</v>
      </c>
      <c r="BD2001" s="16" t="str">
        <f>IF(COUNTIF(A:A, A2001) &gt; 1, "Duplicate", "Unique")</f>
        <v>Unique</v>
      </c>
    </row>
    <row r="2002" spans="1:56" x14ac:dyDescent="0.3">
      <c r="A2002">
        <v>1839</v>
      </c>
      <c r="B2002">
        <v>1974</v>
      </c>
      <c r="C2002" t="s">
        <v>28</v>
      </c>
      <c r="D2002" t="s">
        <v>31</v>
      </c>
      <c r="E2002">
        <v>43322</v>
      </c>
      <c r="F2002">
        <v>0</v>
      </c>
      <c r="G2002">
        <v>0</v>
      </c>
      <c r="H2002" s="1">
        <v>41750</v>
      </c>
      <c r="I2002">
        <v>25</v>
      </c>
      <c r="J2002">
        <v>56</v>
      </c>
      <c r="K2002">
        <v>7</v>
      </c>
      <c r="L2002">
        <v>48</v>
      </c>
      <c r="M2002">
        <v>10</v>
      </c>
      <c r="N2002">
        <v>2</v>
      </c>
      <c r="O2002">
        <v>18</v>
      </c>
      <c r="P2002">
        <f>IF(Table13[[#This Row],[MntWines]] = 0,"",Table13[[#This Row],[MntWines]])</f>
        <v>56</v>
      </c>
      <c r="Q2002">
        <f>IF(Table13[[#This Row],[MntFruits]] = 0, "",Table13[[#This Row],[MntFruits]])</f>
        <v>7</v>
      </c>
      <c r="R2002">
        <f>IF(Table13[[#This Row],[MntMeatProducts]] = 0, "",Table13[[#This Row],[MntMeatProducts]])</f>
        <v>48</v>
      </c>
      <c r="S2002">
        <f>IF(Table13[[#This Row],[MntFishProducts]] = 0, "",Table13[[#This Row],[MntFishProducts]])</f>
        <v>10</v>
      </c>
      <c r="T2002">
        <f>IF(Table13[[#This Row],[MntSweetProducts]] = 0, "",Table13[[#This Row],[MntSweetProducts]])</f>
        <v>2</v>
      </c>
      <c r="U2002">
        <f>IF(Table13[[#This Row],[MntGoldProds]] = 0, "",Table13[[#This Row],[MntGoldProds]])</f>
        <v>18</v>
      </c>
      <c r="V2002">
        <v>1</v>
      </c>
      <c r="W2002">
        <v>3</v>
      </c>
      <c r="X2002">
        <v>0</v>
      </c>
      <c r="Y2002">
        <v>4</v>
      </c>
      <c r="Z2002">
        <v>7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40</v>
      </c>
      <c r="AI2002" s="13">
        <f>SUM(Table13[[#This Row],[MntWines]:[MntGoldProds]])</f>
        <v>141</v>
      </c>
      <c r="AJ2002" s="13">
        <f>AVERAGE(Table13[[#This Row],[MntWines]:[MntGoldProds]])</f>
        <v>23.5</v>
      </c>
      <c r="AK2002">
        <f>IF(Table13[[#This Row],[Total Number of Purchases]]=0,0,Table13[[#This Row],[Total Spend]]/Table13[[#This Row],[Total Number of Purchases]])</f>
        <v>17.625</v>
      </c>
      <c r="AM2002">
        <f>SUM(Table13[[#This Row],[NumDealsPurchases]:[NumStorePurchases]])</f>
        <v>8</v>
      </c>
      <c r="AN2002" s="14">
        <f>Snapshot_Date-Table13[[#This Row],[Dt_Customer]]</f>
        <v>166</v>
      </c>
      <c r="AP2002" s="13">
        <f>Table13[[#This Row],[NumDealsPurchases]]/Table13[[#This Row],[Total Number of Purchases]]*100</f>
        <v>12.5</v>
      </c>
      <c r="AQ2002">
        <f>6-ROUNDUP(_xlfn.PERCENTRANK.INC(Table13[Recency],Table13[[#This Row],[Recency]])*5, 0)</f>
        <v>4</v>
      </c>
      <c r="AR2002">
        <f>ROUNDUP(_xlfn.PERCENTRANK.INC(Table13[Total Number of Purchases],Table13[[#This Row],[Total Number of Purchases]])*5,0)</f>
        <v>2</v>
      </c>
      <c r="AS2002">
        <f>ROUNDUP(_xlfn.PERCENTRANK.INC(Table13[Total Spend],Table13[[#This Row],[Total Spend]])*5,0)</f>
        <v>2</v>
      </c>
      <c r="AT2002" t="str">
        <f>Table13[[#This Row],[Recency Score]]&amp;Table13[[#This Row],[Frequency Score]]&amp;Table13[[#This Row],[Monetary Score]]</f>
        <v>422</v>
      </c>
      <c r="AU2002" t="str">
        <f t="shared" si="31"/>
        <v>Potential Loyalists</v>
      </c>
      <c r="AW2002" s="13">
        <f>DATEDIF(Table13[[#This Row],[Dt_Customer]], Snapshot_Date, "d")</f>
        <v>166</v>
      </c>
      <c r="AX2002" s="13">
        <f>Table13[[#This Row],[CL if today]]/365</f>
        <v>0.45479452054794522</v>
      </c>
      <c r="AY2002">
        <f>Table13[[#This Row],[Total Number of Purchases]]/Table13[[#This Row],[Corrected CL]]</f>
        <v>17.590361445783131</v>
      </c>
      <c r="AZ2002">
        <f>Table13[[#This Row],[Average Order Value (AOV)]]*Table13[[#This Row],[Freq per Year]]</f>
        <v>310.03012048192767</v>
      </c>
      <c r="BA2002">
        <f>Table13[[#This Row],[Total Spend]]/Table13[[#This Row],[Corrected CL]]</f>
        <v>310.03012048192772</v>
      </c>
      <c r="BB2002">
        <v>79.156626506024097</v>
      </c>
      <c r="BC2002" s="1">
        <f>Table13[[#This Row],[Dt_Customer]]+Table13[[#This Row],[Recency]]</f>
        <v>41775</v>
      </c>
      <c r="BD2002" s="16" t="str">
        <f>IF(COUNTIF(A:A, A2002) &gt; 1, "Duplicate", "Unique")</f>
        <v>Unique</v>
      </c>
    </row>
    <row r="2003" spans="1:56" x14ac:dyDescent="0.3">
      <c r="A2003">
        <v>5680</v>
      </c>
      <c r="B2003">
        <v>1984</v>
      </c>
      <c r="C2003" t="s">
        <v>38</v>
      </c>
      <c r="D2003" t="s">
        <v>33</v>
      </c>
      <c r="E2003">
        <v>35684</v>
      </c>
      <c r="F2003">
        <v>1</v>
      </c>
      <c r="G2003">
        <v>0</v>
      </c>
      <c r="H2003" s="1">
        <v>41751</v>
      </c>
      <c r="I2003">
        <v>66</v>
      </c>
      <c r="J2003">
        <v>10</v>
      </c>
      <c r="K2003">
        <v>4</v>
      </c>
      <c r="L2003">
        <v>7</v>
      </c>
      <c r="M2003">
        <v>0</v>
      </c>
      <c r="N2003">
        <v>6</v>
      </c>
      <c r="O2003">
        <v>3</v>
      </c>
      <c r="P2003">
        <f>IF(Table13[[#This Row],[MntWines]] = 0,"",Table13[[#This Row],[MntWines]])</f>
        <v>10</v>
      </c>
      <c r="Q2003">
        <f>IF(Table13[[#This Row],[MntFruits]] = 0, "",Table13[[#This Row],[MntFruits]])</f>
        <v>4</v>
      </c>
      <c r="R2003">
        <f>IF(Table13[[#This Row],[MntMeatProducts]] = 0, "",Table13[[#This Row],[MntMeatProducts]])</f>
        <v>7</v>
      </c>
      <c r="S2003" t="str">
        <f>IF(Table13[[#This Row],[MntFishProducts]] = 0, "",Table13[[#This Row],[MntFishProducts]])</f>
        <v/>
      </c>
      <c r="T2003">
        <f>IF(Table13[[#This Row],[MntSweetProducts]] = 0, "",Table13[[#This Row],[MntSweetProducts]])</f>
        <v>6</v>
      </c>
      <c r="U2003">
        <f>IF(Table13[[#This Row],[MntGoldProds]] = 0, "",Table13[[#This Row],[MntGoldProds]])</f>
        <v>3</v>
      </c>
      <c r="V2003">
        <v>1</v>
      </c>
      <c r="W2003">
        <v>1</v>
      </c>
      <c r="X2003">
        <v>0</v>
      </c>
      <c r="Y2003">
        <v>3</v>
      </c>
      <c r="Z2003">
        <v>6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 t="s">
        <v>30</v>
      </c>
      <c r="AI2003" s="13">
        <f>SUM(Table13[[#This Row],[MntWines]:[MntGoldProds]])</f>
        <v>30</v>
      </c>
      <c r="AJ2003" s="13">
        <f>AVERAGE(Table13[[#This Row],[MntWines]:[MntGoldProds]])</f>
        <v>5</v>
      </c>
      <c r="AK2003">
        <f>IF(Table13[[#This Row],[Total Number of Purchases]]=0,0,Table13[[#This Row],[Total Spend]]/Table13[[#This Row],[Total Number of Purchases]])</f>
        <v>6</v>
      </c>
      <c r="AM2003">
        <f>SUM(Table13[[#This Row],[NumDealsPurchases]:[NumStorePurchases]])</f>
        <v>5</v>
      </c>
      <c r="AN2003" s="14">
        <f>Snapshot_Date-Table13[[#This Row],[Dt_Customer]]</f>
        <v>165</v>
      </c>
      <c r="AP2003" s="13">
        <f>Table13[[#This Row],[NumDealsPurchases]]/Table13[[#This Row],[Total Number of Purchases]]*100</f>
        <v>20</v>
      </c>
      <c r="AQ2003">
        <f>6-ROUNDUP(_xlfn.PERCENTRANK.INC(Table13[Recency],Table13[[#This Row],[Recency]])*5, 0)</f>
        <v>2</v>
      </c>
      <c r="AR2003">
        <f>ROUNDUP(_xlfn.PERCENTRANK.INC(Table13[Total Number of Purchases],Table13[[#This Row],[Total Number of Purchases]])*5,0)</f>
        <v>1</v>
      </c>
      <c r="AS2003">
        <f>ROUNDUP(_xlfn.PERCENTRANK.INC(Table13[Total Spend],Table13[[#This Row],[Total Spend]])*5,0)</f>
        <v>1</v>
      </c>
      <c r="AT2003" t="str">
        <f>Table13[[#This Row],[Recency Score]]&amp;Table13[[#This Row],[Frequency Score]]&amp;Table13[[#This Row],[Monetary Score]]</f>
        <v>211</v>
      </c>
      <c r="AU2003" t="str">
        <f t="shared" si="31"/>
        <v>About to Sleep</v>
      </c>
      <c r="AW2003" s="13">
        <f>DATEDIF(Table13[[#This Row],[Dt_Customer]], Snapshot_Date, "d")</f>
        <v>165</v>
      </c>
      <c r="AX2003" s="13">
        <f>Table13[[#This Row],[CL if today]]/365</f>
        <v>0.45205479452054792</v>
      </c>
      <c r="AY2003">
        <f>Table13[[#This Row],[Total Number of Purchases]]/Table13[[#This Row],[Corrected CL]]</f>
        <v>11.060606060606061</v>
      </c>
      <c r="AZ2003">
        <f>Table13[[#This Row],[Average Order Value (AOV)]]*Table13[[#This Row],[Freq per Year]]</f>
        <v>66.36363636363636</v>
      </c>
      <c r="BA2003">
        <f>Table13[[#This Row],[Total Spend]]/Table13[[#This Row],[Corrected CL]]</f>
        <v>66.363636363636374</v>
      </c>
      <c r="BB2003">
        <v>413.37349397590361</v>
      </c>
      <c r="BC2003" s="1">
        <f>Table13[[#This Row],[Dt_Customer]]+Table13[[#This Row],[Recency]]</f>
        <v>41817</v>
      </c>
      <c r="BD2003" s="16" t="str">
        <f>IF(COUNTIF(A:A, A2003) &gt; 1, "Duplicate", "Unique")</f>
        <v>Unique</v>
      </c>
    </row>
    <row r="2004" spans="1:56" x14ac:dyDescent="0.3">
      <c r="A2004">
        <v>3717</v>
      </c>
      <c r="B2004">
        <v>1959</v>
      </c>
      <c r="C2004" t="s">
        <v>28</v>
      </c>
      <c r="D2004" t="s">
        <v>33</v>
      </c>
      <c r="E2004">
        <v>61180</v>
      </c>
      <c r="F2004">
        <v>0</v>
      </c>
      <c r="G2004">
        <v>1</v>
      </c>
      <c r="H2004" s="1">
        <v>41752</v>
      </c>
      <c r="I2004">
        <v>70</v>
      </c>
      <c r="J2004">
        <v>403</v>
      </c>
      <c r="K2004">
        <v>24</v>
      </c>
      <c r="L2004">
        <v>29</v>
      </c>
      <c r="M2004">
        <v>6</v>
      </c>
      <c r="N2004">
        <v>24</v>
      </c>
      <c r="O2004">
        <v>218</v>
      </c>
      <c r="P2004">
        <f>IF(Table13[[#This Row],[MntWines]] = 0,"",Table13[[#This Row],[MntWines]])</f>
        <v>403</v>
      </c>
      <c r="Q2004">
        <f>IF(Table13[[#This Row],[MntFruits]] = 0, "",Table13[[#This Row],[MntFruits]])</f>
        <v>24</v>
      </c>
      <c r="R2004">
        <f>IF(Table13[[#This Row],[MntMeatProducts]] = 0, "",Table13[[#This Row],[MntMeatProducts]])</f>
        <v>29</v>
      </c>
      <c r="S2004">
        <f>IF(Table13[[#This Row],[MntFishProducts]] = 0, "",Table13[[#This Row],[MntFishProducts]])</f>
        <v>6</v>
      </c>
      <c r="T2004">
        <f>IF(Table13[[#This Row],[MntSweetProducts]] = 0, "",Table13[[#This Row],[MntSweetProducts]])</f>
        <v>24</v>
      </c>
      <c r="U2004">
        <f>IF(Table13[[#This Row],[MntGoldProds]] = 0, "",Table13[[#This Row],[MntGoldProds]])</f>
        <v>218</v>
      </c>
      <c r="V2004">
        <v>2</v>
      </c>
      <c r="W2004">
        <v>5</v>
      </c>
      <c r="X2004">
        <v>5</v>
      </c>
      <c r="Y2004">
        <v>6</v>
      </c>
      <c r="Z2004">
        <v>3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 t="s">
        <v>30</v>
      </c>
      <c r="AI2004" s="13">
        <f>SUM(Table13[[#This Row],[MntWines]:[MntGoldProds]])</f>
        <v>704</v>
      </c>
      <c r="AJ2004" s="13">
        <f>AVERAGE(Table13[[#This Row],[MntWines]:[MntGoldProds]])</f>
        <v>117.33333333333333</v>
      </c>
      <c r="AK2004">
        <f>IF(Table13[[#This Row],[Total Number of Purchases]]=0,0,Table13[[#This Row],[Total Spend]]/Table13[[#This Row],[Total Number of Purchases]])</f>
        <v>39.111111111111114</v>
      </c>
      <c r="AM2004">
        <f>SUM(Table13[[#This Row],[NumDealsPurchases]:[NumStorePurchases]])</f>
        <v>18</v>
      </c>
      <c r="AN2004" s="14">
        <f>Snapshot_Date-Table13[[#This Row],[Dt_Customer]]</f>
        <v>164</v>
      </c>
      <c r="AP2004" s="13">
        <f>Table13[[#This Row],[NumDealsPurchases]]/Table13[[#This Row],[Total Number of Purchases]]*100</f>
        <v>11.111111111111111</v>
      </c>
      <c r="AQ2004">
        <f>6-ROUNDUP(_xlfn.PERCENTRANK.INC(Table13[Recency],Table13[[#This Row],[Recency]])*5, 0)</f>
        <v>2</v>
      </c>
      <c r="AR2004">
        <f>ROUNDUP(_xlfn.PERCENTRANK.INC(Table13[Total Number of Purchases],Table13[[#This Row],[Total Number of Purchases]])*5,0)</f>
        <v>4</v>
      </c>
      <c r="AS2004">
        <f>ROUNDUP(_xlfn.PERCENTRANK.INC(Table13[Total Spend],Table13[[#This Row],[Total Spend]])*5,0)</f>
        <v>4</v>
      </c>
      <c r="AT2004" t="str">
        <f>Table13[[#This Row],[Recency Score]]&amp;Table13[[#This Row],[Frequency Score]]&amp;Table13[[#This Row],[Monetary Score]]</f>
        <v>244</v>
      </c>
      <c r="AU2004" t="str">
        <f t="shared" si="31"/>
        <v>About to Sleep</v>
      </c>
      <c r="AW2004" s="13">
        <f>DATEDIF(Table13[[#This Row],[Dt_Customer]], Snapshot_Date, "d")</f>
        <v>164</v>
      </c>
      <c r="AX2004" s="13">
        <f>Table13[[#This Row],[CL if today]]/365</f>
        <v>0.44931506849315067</v>
      </c>
      <c r="AY2004">
        <f>Table13[[#This Row],[Total Number of Purchases]]/Table13[[#This Row],[Corrected CL]]</f>
        <v>40.060975609756099</v>
      </c>
      <c r="AZ2004">
        <f>Table13[[#This Row],[Average Order Value (AOV)]]*Table13[[#This Row],[Freq per Year]]</f>
        <v>1566.8292682926831</v>
      </c>
      <c r="BA2004">
        <f>Table13[[#This Row],[Total Spend]]/Table13[[#This Row],[Corrected CL]]</f>
        <v>1566.8292682926831</v>
      </c>
      <c r="BB2004">
        <v>146.89024390243904</v>
      </c>
      <c r="BC2004" s="1">
        <f>Table13[[#This Row],[Dt_Customer]]+Table13[[#This Row],[Recency]]</f>
        <v>41822</v>
      </c>
      <c r="BD2004" s="16" t="str">
        <f>IF(COUNTIF(A:A, A2004) &gt; 1, "Duplicate", "Unique")</f>
        <v>Unique</v>
      </c>
    </row>
    <row r="2005" spans="1:56" x14ac:dyDescent="0.3">
      <c r="A2005">
        <v>574</v>
      </c>
      <c r="B2005">
        <v>1964</v>
      </c>
      <c r="C2005" t="s">
        <v>28</v>
      </c>
      <c r="D2005" t="s">
        <v>33</v>
      </c>
      <c r="E2005">
        <v>42523</v>
      </c>
      <c r="F2005">
        <v>0</v>
      </c>
      <c r="G2005">
        <v>0</v>
      </c>
      <c r="H2005" s="1">
        <v>41752</v>
      </c>
      <c r="I2005">
        <v>96</v>
      </c>
      <c r="J2005">
        <v>14</v>
      </c>
      <c r="K2005">
        <v>36</v>
      </c>
      <c r="L2005">
        <v>11</v>
      </c>
      <c r="M2005">
        <v>3</v>
      </c>
      <c r="N2005">
        <v>26</v>
      </c>
      <c r="O2005">
        <v>35</v>
      </c>
      <c r="P2005">
        <f>IF(Table13[[#This Row],[MntWines]] = 0,"",Table13[[#This Row],[MntWines]])</f>
        <v>14</v>
      </c>
      <c r="Q2005">
        <f>IF(Table13[[#This Row],[MntFruits]] = 0, "",Table13[[#This Row],[MntFruits]])</f>
        <v>36</v>
      </c>
      <c r="R2005">
        <f>IF(Table13[[#This Row],[MntMeatProducts]] = 0, "",Table13[[#This Row],[MntMeatProducts]])</f>
        <v>11</v>
      </c>
      <c r="S2005">
        <f>IF(Table13[[#This Row],[MntFishProducts]] = 0, "",Table13[[#This Row],[MntFishProducts]])</f>
        <v>3</v>
      </c>
      <c r="T2005">
        <f>IF(Table13[[#This Row],[MntSweetProducts]] = 0, "",Table13[[#This Row],[MntSweetProducts]])</f>
        <v>26</v>
      </c>
      <c r="U2005">
        <f>IF(Table13[[#This Row],[MntGoldProds]] = 0, "",Table13[[#This Row],[MntGoldProds]])</f>
        <v>35</v>
      </c>
      <c r="V2005">
        <v>1</v>
      </c>
      <c r="W2005">
        <v>1</v>
      </c>
      <c r="X2005">
        <v>1</v>
      </c>
      <c r="Y2005">
        <v>4</v>
      </c>
      <c r="Z2005">
        <v>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 t="s">
        <v>39</v>
      </c>
      <c r="AI2005" s="13">
        <f>SUM(Table13[[#This Row],[MntWines]:[MntGoldProds]])</f>
        <v>125</v>
      </c>
      <c r="AJ2005" s="13">
        <f>AVERAGE(Table13[[#This Row],[MntWines]:[MntGoldProds]])</f>
        <v>20.833333333333332</v>
      </c>
      <c r="AK2005">
        <f>IF(Table13[[#This Row],[Total Number of Purchases]]=0,0,Table13[[#This Row],[Total Spend]]/Table13[[#This Row],[Total Number of Purchases]])</f>
        <v>17.857142857142858</v>
      </c>
      <c r="AM2005">
        <f>SUM(Table13[[#This Row],[NumDealsPurchases]:[NumStorePurchases]])</f>
        <v>7</v>
      </c>
      <c r="AN2005" s="14">
        <f>Snapshot_Date-Table13[[#This Row],[Dt_Customer]]</f>
        <v>164</v>
      </c>
      <c r="AP2005" s="13">
        <f>Table13[[#This Row],[NumDealsPurchases]]/Table13[[#This Row],[Total Number of Purchases]]*100</f>
        <v>14.285714285714285</v>
      </c>
      <c r="AQ2005">
        <f>6-ROUNDUP(_xlfn.PERCENTRANK.INC(Table13[Recency],Table13[[#This Row],[Recency]])*5, 0)</f>
        <v>1</v>
      </c>
      <c r="AR2005">
        <f>ROUNDUP(_xlfn.PERCENTRANK.INC(Table13[Total Number of Purchases],Table13[[#This Row],[Total Number of Purchases]])*5,0)</f>
        <v>1</v>
      </c>
      <c r="AS2005">
        <f>ROUNDUP(_xlfn.PERCENTRANK.INC(Table13[Total Spend],Table13[[#This Row],[Total Spend]])*5,0)</f>
        <v>2</v>
      </c>
      <c r="AT2005" t="str">
        <f>Table13[[#This Row],[Recency Score]]&amp;Table13[[#This Row],[Frequency Score]]&amp;Table13[[#This Row],[Monetary Score]]</f>
        <v>112</v>
      </c>
      <c r="AU2005" t="str">
        <f t="shared" si="31"/>
        <v>Lost</v>
      </c>
      <c r="AW2005" s="13">
        <f>DATEDIF(Table13[[#This Row],[Dt_Customer]], Snapshot_Date, "d")</f>
        <v>164</v>
      </c>
      <c r="AX2005" s="13">
        <f>Table13[[#This Row],[CL if today]]/365</f>
        <v>0.44931506849315067</v>
      </c>
      <c r="AY2005">
        <f>Table13[[#This Row],[Total Number of Purchases]]/Table13[[#This Row],[Corrected CL]]</f>
        <v>15.579268292682928</v>
      </c>
      <c r="AZ2005">
        <f>Table13[[#This Row],[Average Order Value (AOV)]]*Table13[[#This Row],[Freq per Year]]</f>
        <v>278.20121951219517</v>
      </c>
      <c r="BA2005">
        <f>Table13[[#This Row],[Total Spend]]/Table13[[#This Row],[Corrected CL]]</f>
        <v>278.20121951219511</v>
      </c>
      <c r="BB2005">
        <v>278.20121951219511</v>
      </c>
      <c r="BC2005" s="1">
        <f>Table13[[#This Row],[Dt_Customer]]+Table13[[#This Row],[Recency]]</f>
        <v>41848</v>
      </c>
      <c r="BD2005" s="16" t="str">
        <f>IF(COUNTIF(A:A, A2005) &gt; 1, "Duplicate", "Unique")</f>
        <v>Unique</v>
      </c>
    </row>
    <row r="2006" spans="1:56" x14ac:dyDescent="0.3">
      <c r="A2006">
        <v>3266</v>
      </c>
      <c r="B2006">
        <v>1964</v>
      </c>
      <c r="C2006" t="s">
        <v>28</v>
      </c>
      <c r="D2006" t="s">
        <v>33</v>
      </c>
      <c r="E2006">
        <v>42523</v>
      </c>
      <c r="F2006">
        <v>0</v>
      </c>
      <c r="G2006">
        <v>0</v>
      </c>
      <c r="H2006" s="1">
        <v>41752</v>
      </c>
      <c r="I2006">
        <v>96</v>
      </c>
      <c r="J2006">
        <v>14</v>
      </c>
      <c r="K2006">
        <v>36</v>
      </c>
      <c r="L2006">
        <v>11</v>
      </c>
      <c r="M2006">
        <v>3</v>
      </c>
      <c r="N2006">
        <v>26</v>
      </c>
      <c r="O2006">
        <v>35</v>
      </c>
      <c r="P2006">
        <f>IF(Table13[[#This Row],[MntWines]] = 0,"",Table13[[#This Row],[MntWines]])</f>
        <v>14</v>
      </c>
      <c r="Q2006">
        <f>IF(Table13[[#This Row],[MntFruits]] = 0, "",Table13[[#This Row],[MntFruits]])</f>
        <v>36</v>
      </c>
      <c r="R2006">
        <f>IF(Table13[[#This Row],[MntMeatProducts]] = 0, "",Table13[[#This Row],[MntMeatProducts]])</f>
        <v>11</v>
      </c>
      <c r="S2006">
        <f>IF(Table13[[#This Row],[MntFishProducts]] = 0, "",Table13[[#This Row],[MntFishProducts]])</f>
        <v>3</v>
      </c>
      <c r="T2006">
        <f>IF(Table13[[#This Row],[MntSweetProducts]] = 0, "",Table13[[#This Row],[MntSweetProducts]])</f>
        <v>26</v>
      </c>
      <c r="U2006">
        <f>IF(Table13[[#This Row],[MntGoldProds]] = 0, "",Table13[[#This Row],[MntGoldProds]])</f>
        <v>35</v>
      </c>
      <c r="V2006">
        <v>1</v>
      </c>
      <c r="W2006">
        <v>1</v>
      </c>
      <c r="X2006">
        <v>1</v>
      </c>
      <c r="Y2006">
        <v>4</v>
      </c>
      <c r="Z2006">
        <v>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32</v>
      </c>
      <c r="AI2006" s="13">
        <f>SUM(Table13[[#This Row],[MntWines]:[MntGoldProds]])</f>
        <v>125</v>
      </c>
      <c r="AJ2006" s="13">
        <f>AVERAGE(Table13[[#This Row],[MntWines]:[MntGoldProds]])</f>
        <v>20.833333333333332</v>
      </c>
      <c r="AK2006">
        <f>IF(Table13[[#This Row],[Total Number of Purchases]]=0,0,Table13[[#This Row],[Total Spend]]/Table13[[#This Row],[Total Number of Purchases]])</f>
        <v>17.857142857142858</v>
      </c>
      <c r="AM2006">
        <f>SUM(Table13[[#This Row],[NumDealsPurchases]:[NumStorePurchases]])</f>
        <v>7</v>
      </c>
      <c r="AN2006" s="14">
        <f>Snapshot_Date-Table13[[#This Row],[Dt_Customer]]</f>
        <v>164</v>
      </c>
      <c r="AP2006" s="13">
        <f>Table13[[#This Row],[NumDealsPurchases]]/Table13[[#This Row],[Total Number of Purchases]]*100</f>
        <v>14.285714285714285</v>
      </c>
      <c r="AQ2006">
        <f>6-ROUNDUP(_xlfn.PERCENTRANK.INC(Table13[Recency],Table13[[#This Row],[Recency]])*5, 0)</f>
        <v>1</v>
      </c>
      <c r="AR2006">
        <f>ROUNDUP(_xlfn.PERCENTRANK.INC(Table13[Total Number of Purchases],Table13[[#This Row],[Total Number of Purchases]])*5,0)</f>
        <v>1</v>
      </c>
      <c r="AS2006">
        <f>ROUNDUP(_xlfn.PERCENTRANK.INC(Table13[Total Spend],Table13[[#This Row],[Total Spend]])*5,0)</f>
        <v>2</v>
      </c>
      <c r="AT2006" t="str">
        <f>Table13[[#This Row],[Recency Score]]&amp;Table13[[#This Row],[Frequency Score]]&amp;Table13[[#This Row],[Monetary Score]]</f>
        <v>112</v>
      </c>
      <c r="AU2006" t="str">
        <f t="shared" si="31"/>
        <v>Lost</v>
      </c>
      <c r="AW2006" s="13">
        <f>DATEDIF(Table13[[#This Row],[Dt_Customer]], Snapshot_Date, "d")</f>
        <v>164</v>
      </c>
      <c r="AX2006" s="13">
        <f>Table13[[#This Row],[CL if today]]/365</f>
        <v>0.44931506849315067</v>
      </c>
      <c r="AY2006">
        <f>Table13[[#This Row],[Total Number of Purchases]]/Table13[[#This Row],[Corrected CL]]</f>
        <v>15.579268292682928</v>
      </c>
      <c r="AZ2006">
        <f>Table13[[#This Row],[Average Order Value (AOV)]]*Table13[[#This Row],[Freq per Year]]</f>
        <v>278.20121951219517</v>
      </c>
      <c r="BA2006">
        <f>Table13[[#This Row],[Total Spend]]/Table13[[#This Row],[Corrected CL]]</f>
        <v>278.20121951219511</v>
      </c>
      <c r="BB2006">
        <v>66.363636363636374</v>
      </c>
      <c r="BC2006" s="1">
        <f>Table13[[#This Row],[Dt_Customer]]+Table13[[#This Row],[Recency]]</f>
        <v>41848</v>
      </c>
      <c r="BD2006" s="16" t="str">
        <f>IF(COUNTIF(A:A, A2006) &gt; 1, "Duplicate", "Unique")</f>
        <v>Unique</v>
      </c>
    </row>
    <row r="2007" spans="1:56" x14ac:dyDescent="0.3">
      <c r="A2007">
        <v>5223</v>
      </c>
      <c r="B2007">
        <v>1966</v>
      </c>
      <c r="C2007" t="s">
        <v>41</v>
      </c>
      <c r="D2007" t="s">
        <v>35</v>
      </c>
      <c r="E2007">
        <v>45903</v>
      </c>
      <c r="F2007">
        <v>0</v>
      </c>
      <c r="G2007">
        <v>1</v>
      </c>
      <c r="H2007" s="1">
        <v>41752</v>
      </c>
      <c r="I2007">
        <v>80</v>
      </c>
      <c r="J2007">
        <v>33</v>
      </c>
      <c r="K2007">
        <v>8</v>
      </c>
      <c r="L2007">
        <v>10</v>
      </c>
      <c r="M2007">
        <v>2</v>
      </c>
      <c r="N2007">
        <v>10</v>
      </c>
      <c r="O2007">
        <v>3</v>
      </c>
      <c r="P2007">
        <f>IF(Table13[[#This Row],[MntWines]] = 0,"",Table13[[#This Row],[MntWines]])</f>
        <v>33</v>
      </c>
      <c r="Q2007">
        <f>IF(Table13[[#This Row],[MntFruits]] = 0, "",Table13[[#This Row],[MntFruits]])</f>
        <v>8</v>
      </c>
      <c r="R2007">
        <f>IF(Table13[[#This Row],[MntMeatProducts]] = 0, "",Table13[[#This Row],[MntMeatProducts]])</f>
        <v>10</v>
      </c>
      <c r="S2007">
        <f>IF(Table13[[#This Row],[MntFishProducts]] = 0, "",Table13[[#This Row],[MntFishProducts]])</f>
        <v>2</v>
      </c>
      <c r="T2007">
        <f>IF(Table13[[#This Row],[MntSweetProducts]] = 0, "",Table13[[#This Row],[MntSweetProducts]])</f>
        <v>10</v>
      </c>
      <c r="U2007">
        <f>IF(Table13[[#This Row],[MntGoldProds]] = 0, "",Table13[[#This Row],[MntGoldProds]])</f>
        <v>3</v>
      </c>
      <c r="V2007">
        <v>2</v>
      </c>
      <c r="W2007">
        <v>2</v>
      </c>
      <c r="X2007">
        <v>1</v>
      </c>
      <c r="Y2007">
        <v>3</v>
      </c>
      <c r="Z2007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43</v>
      </c>
      <c r="AI2007" s="13">
        <f>SUM(Table13[[#This Row],[MntWines]:[MntGoldProds]])</f>
        <v>66</v>
      </c>
      <c r="AJ2007" s="13">
        <f>AVERAGE(Table13[[#This Row],[MntWines]:[MntGoldProds]])</f>
        <v>11</v>
      </c>
      <c r="AK2007">
        <f>IF(Table13[[#This Row],[Total Number of Purchases]]=0,0,Table13[[#This Row],[Total Spend]]/Table13[[#This Row],[Total Number of Purchases]])</f>
        <v>8.25</v>
      </c>
      <c r="AM2007">
        <f>SUM(Table13[[#This Row],[NumDealsPurchases]:[NumStorePurchases]])</f>
        <v>8</v>
      </c>
      <c r="AN2007" s="14">
        <f>Snapshot_Date-Table13[[#This Row],[Dt_Customer]]</f>
        <v>164</v>
      </c>
      <c r="AP2007" s="13">
        <f>Table13[[#This Row],[NumDealsPurchases]]/Table13[[#This Row],[Total Number of Purchases]]*100</f>
        <v>25</v>
      </c>
      <c r="AQ2007">
        <f>6-ROUNDUP(_xlfn.PERCENTRANK.INC(Table13[Recency],Table13[[#This Row],[Recency]])*5, 0)</f>
        <v>1</v>
      </c>
      <c r="AR2007">
        <f>ROUNDUP(_xlfn.PERCENTRANK.INC(Table13[Total Number of Purchases],Table13[[#This Row],[Total Number of Purchases]])*5,0)</f>
        <v>2</v>
      </c>
      <c r="AS2007">
        <f>ROUNDUP(_xlfn.PERCENTRANK.INC(Table13[Total Spend],Table13[[#This Row],[Total Spend]])*5,0)</f>
        <v>2</v>
      </c>
      <c r="AT2007" t="str">
        <f>Table13[[#This Row],[Recency Score]]&amp;Table13[[#This Row],[Frequency Score]]&amp;Table13[[#This Row],[Monetary Score]]</f>
        <v>122</v>
      </c>
      <c r="AU2007" t="str">
        <f t="shared" si="31"/>
        <v>Lost</v>
      </c>
      <c r="AW2007" s="13">
        <f>DATEDIF(Table13[[#This Row],[Dt_Customer]], Snapshot_Date, "d")</f>
        <v>164</v>
      </c>
      <c r="AX2007" s="13">
        <f>Table13[[#This Row],[CL if today]]/365</f>
        <v>0.44931506849315067</v>
      </c>
      <c r="AY2007">
        <f>Table13[[#This Row],[Total Number of Purchases]]/Table13[[#This Row],[Corrected CL]]</f>
        <v>17.804878048780488</v>
      </c>
      <c r="AZ2007">
        <f>Table13[[#This Row],[Average Order Value (AOV)]]*Table13[[#This Row],[Freq per Year]]</f>
        <v>146.89024390243901</v>
      </c>
      <c r="BA2007">
        <f>Table13[[#This Row],[Total Spend]]/Table13[[#This Row],[Corrected CL]]</f>
        <v>146.89024390243904</v>
      </c>
      <c r="BB2007">
        <v>77.896341463414643</v>
      </c>
      <c r="BC2007" s="1">
        <f>Table13[[#This Row],[Dt_Customer]]+Table13[[#This Row],[Recency]]</f>
        <v>41832</v>
      </c>
      <c r="BD2007" s="16" t="str">
        <f>IF(COUNTIF(A:A, A2007) &gt; 1, "Duplicate", "Unique")</f>
        <v>Unique</v>
      </c>
    </row>
    <row r="2008" spans="1:56" x14ac:dyDescent="0.3">
      <c r="A2008">
        <v>7419</v>
      </c>
      <c r="B2008">
        <v>1968</v>
      </c>
      <c r="C2008" t="s">
        <v>41</v>
      </c>
      <c r="D2008" t="s">
        <v>29</v>
      </c>
      <c r="E2008">
        <v>27071</v>
      </c>
      <c r="F2008">
        <v>1</v>
      </c>
      <c r="G2008">
        <v>0</v>
      </c>
      <c r="H2008" s="1">
        <v>41752</v>
      </c>
      <c r="I2008">
        <v>90</v>
      </c>
      <c r="J2008">
        <v>8</v>
      </c>
      <c r="K2008">
        <v>3</v>
      </c>
      <c r="L2008">
        <v>19</v>
      </c>
      <c r="M2008">
        <v>0</v>
      </c>
      <c r="N2008">
        <v>2</v>
      </c>
      <c r="O2008">
        <v>3</v>
      </c>
      <c r="P2008">
        <f>IF(Table13[[#This Row],[MntWines]] = 0,"",Table13[[#This Row],[MntWines]])</f>
        <v>8</v>
      </c>
      <c r="Q2008">
        <f>IF(Table13[[#This Row],[MntFruits]] = 0, "",Table13[[#This Row],[MntFruits]])</f>
        <v>3</v>
      </c>
      <c r="R2008">
        <f>IF(Table13[[#This Row],[MntMeatProducts]] = 0, "",Table13[[#This Row],[MntMeatProducts]])</f>
        <v>19</v>
      </c>
      <c r="S2008" t="str">
        <f>IF(Table13[[#This Row],[MntFishProducts]] = 0, "",Table13[[#This Row],[MntFishProducts]])</f>
        <v/>
      </c>
      <c r="T2008">
        <f>IF(Table13[[#This Row],[MntSweetProducts]] = 0, "",Table13[[#This Row],[MntSweetProducts]])</f>
        <v>2</v>
      </c>
      <c r="U2008">
        <f>IF(Table13[[#This Row],[MntGoldProds]] = 0, "",Table13[[#This Row],[MntGoldProds]])</f>
        <v>3</v>
      </c>
      <c r="V2008">
        <v>2</v>
      </c>
      <c r="W2008">
        <v>2</v>
      </c>
      <c r="X2008">
        <v>0</v>
      </c>
      <c r="Y2008">
        <v>3</v>
      </c>
      <c r="Z2008">
        <v>6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 t="s">
        <v>30</v>
      </c>
      <c r="AI2008" s="13">
        <f>SUM(Table13[[#This Row],[MntWines]:[MntGoldProds]])</f>
        <v>35</v>
      </c>
      <c r="AJ2008" s="13">
        <f>AVERAGE(Table13[[#This Row],[MntWines]:[MntGoldProds]])</f>
        <v>5.833333333333333</v>
      </c>
      <c r="AK2008">
        <f>IF(Table13[[#This Row],[Total Number of Purchases]]=0,0,Table13[[#This Row],[Total Spend]]/Table13[[#This Row],[Total Number of Purchases]])</f>
        <v>5</v>
      </c>
      <c r="AM2008">
        <f>SUM(Table13[[#This Row],[NumDealsPurchases]:[NumStorePurchases]])</f>
        <v>7</v>
      </c>
      <c r="AN2008" s="14">
        <f>Snapshot_Date-Table13[[#This Row],[Dt_Customer]]</f>
        <v>164</v>
      </c>
      <c r="AP2008" s="13">
        <f>Table13[[#This Row],[NumDealsPurchases]]/Table13[[#This Row],[Total Number of Purchases]]*100</f>
        <v>28.571428571428569</v>
      </c>
      <c r="AQ2008">
        <f>6-ROUNDUP(_xlfn.PERCENTRANK.INC(Table13[Recency],Table13[[#This Row],[Recency]])*5, 0)</f>
        <v>1</v>
      </c>
      <c r="AR2008">
        <f>ROUNDUP(_xlfn.PERCENTRANK.INC(Table13[Total Number of Purchases],Table13[[#This Row],[Total Number of Purchases]])*5,0)</f>
        <v>1</v>
      </c>
      <c r="AS2008">
        <f>ROUNDUP(_xlfn.PERCENTRANK.INC(Table13[Total Spend],Table13[[#This Row],[Total Spend]])*5,0)</f>
        <v>1</v>
      </c>
      <c r="AT2008" t="str">
        <f>Table13[[#This Row],[Recency Score]]&amp;Table13[[#This Row],[Frequency Score]]&amp;Table13[[#This Row],[Monetary Score]]</f>
        <v>111</v>
      </c>
      <c r="AU2008" t="str">
        <f t="shared" si="31"/>
        <v>Lost</v>
      </c>
      <c r="AW2008" s="13">
        <f>DATEDIF(Table13[[#This Row],[Dt_Customer]], Snapshot_Date, "d")</f>
        <v>164</v>
      </c>
      <c r="AX2008" s="13">
        <f>Table13[[#This Row],[CL if today]]/365</f>
        <v>0.44931506849315067</v>
      </c>
      <c r="AY2008">
        <f>Table13[[#This Row],[Total Number of Purchases]]/Table13[[#This Row],[Corrected CL]]</f>
        <v>15.579268292682928</v>
      </c>
      <c r="AZ2008">
        <f>Table13[[#This Row],[Average Order Value (AOV)]]*Table13[[#This Row],[Freq per Year]]</f>
        <v>77.896341463414643</v>
      </c>
      <c r="BA2008">
        <f>Table13[[#This Row],[Total Spend]]/Table13[[#This Row],[Corrected CL]]</f>
        <v>77.896341463414643</v>
      </c>
      <c r="BB2008">
        <v>278.20121951219511</v>
      </c>
      <c r="BC2008" s="1">
        <f>Table13[[#This Row],[Dt_Customer]]+Table13[[#This Row],[Recency]]</f>
        <v>41842</v>
      </c>
      <c r="BD2008" s="16" t="str">
        <f>IF(COUNTIF(A:A, A2008) &gt; 1, "Duplicate", "Unique")</f>
        <v>Unique</v>
      </c>
    </row>
    <row r="2009" spans="1:56" x14ac:dyDescent="0.3">
      <c r="A2009">
        <v>3830</v>
      </c>
      <c r="B2009">
        <v>1953</v>
      </c>
      <c r="C2009" t="s">
        <v>41</v>
      </c>
      <c r="D2009" t="s">
        <v>33</v>
      </c>
      <c r="E2009">
        <v>59354</v>
      </c>
      <c r="F2009">
        <v>0</v>
      </c>
      <c r="G2009">
        <v>2</v>
      </c>
      <c r="H2009" s="1">
        <v>41753</v>
      </c>
      <c r="I2009">
        <v>59</v>
      </c>
      <c r="J2009">
        <v>295</v>
      </c>
      <c r="K2009">
        <v>21</v>
      </c>
      <c r="L2009">
        <v>78</v>
      </c>
      <c r="M2009">
        <v>39</v>
      </c>
      <c r="N2009">
        <v>13</v>
      </c>
      <c r="O2009">
        <v>13</v>
      </c>
      <c r="P2009">
        <f>IF(Table13[[#This Row],[MntWines]] = 0,"",Table13[[#This Row],[MntWines]])</f>
        <v>295</v>
      </c>
      <c r="Q2009">
        <f>IF(Table13[[#This Row],[MntFruits]] = 0, "",Table13[[#This Row],[MntFruits]])</f>
        <v>21</v>
      </c>
      <c r="R2009">
        <f>IF(Table13[[#This Row],[MntMeatProducts]] = 0, "",Table13[[#This Row],[MntMeatProducts]])</f>
        <v>78</v>
      </c>
      <c r="S2009">
        <f>IF(Table13[[#This Row],[MntFishProducts]] = 0, "",Table13[[#This Row],[MntFishProducts]])</f>
        <v>39</v>
      </c>
      <c r="T2009">
        <f>IF(Table13[[#This Row],[MntSweetProducts]] = 0, "",Table13[[#This Row],[MntSweetProducts]])</f>
        <v>13</v>
      </c>
      <c r="U2009">
        <f>IF(Table13[[#This Row],[MntGoldProds]] = 0, "",Table13[[#This Row],[MntGoldProds]])</f>
        <v>13</v>
      </c>
      <c r="V2009">
        <v>1</v>
      </c>
      <c r="W2009">
        <v>4</v>
      </c>
      <c r="X2009">
        <v>4</v>
      </c>
      <c r="Y2009">
        <v>7</v>
      </c>
      <c r="Z2009">
        <v>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32</v>
      </c>
      <c r="AI2009" s="13">
        <f>SUM(Table13[[#This Row],[MntWines]:[MntGoldProds]])</f>
        <v>459</v>
      </c>
      <c r="AJ2009" s="13">
        <f>AVERAGE(Table13[[#This Row],[MntWines]:[MntGoldProds]])</f>
        <v>76.5</v>
      </c>
      <c r="AK2009">
        <f>IF(Table13[[#This Row],[Total Number of Purchases]]=0,0,Table13[[#This Row],[Total Spend]]/Table13[[#This Row],[Total Number of Purchases]])</f>
        <v>28.6875</v>
      </c>
      <c r="AM2009">
        <f>SUM(Table13[[#This Row],[NumDealsPurchases]:[NumStorePurchases]])</f>
        <v>16</v>
      </c>
      <c r="AN2009" s="14">
        <f>Snapshot_Date-Table13[[#This Row],[Dt_Customer]]</f>
        <v>163</v>
      </c>
      <c r="AP2009" s="13">
        <f>Table13[[#This Row],[NumDealsPurchases]]/Table13[[#This Row],[Total Number of Purchases]]*100</f>
        <v>6.25</v>
      </c>
      <c r="AQ2009">
        <f>6-ROUNDUP(_xlfn.PERCENTRANK.INC(Table13[Recency],Table13[[#This Row],[Recency]])*5, 0)</f>
        <v>3</v>
      </c>
      <c r="AR2009">
        <f>ROUNDUP(_xlfn.PERCENTRANK.INC(Table13[Total Number of Purchases],Table13[[#This Row],[Total Number of Purchases]])*5,0)</f>
        <v>3</v>
      </c>
      <c r="AS2009">
        <f>ROUNDUP(_xlfn.PERCENTRANK.INC(Table13[Total Spend],Table13[[#This Row],[Total Spend]])*5,0)</f>
        <v>3</v>
      </c>
      <c r="AT2009" t="str">
        <f>Table13[[#This Row],[Recency Score]]&amp;Table13[[#This Row],[Frequency Score]]&amp;Table13[[#This Row],[Monetary Score]]</f>
        <v>333</v>
      </c>
      <c r="AU2009" t="str">
        <f t="shared" si="31"/>
        <v>Needs Attention</v>
      </c>
      <c r="AW2009" s="13">
        <f>DATEDIF(Table13[[#This Row],[Dt_Customer]], Snapshot_Date, "d")</f>
        <v>163</v>
      </c>
      <c r="AX2009" s="13">
        <f>Table13[[#This Row],[CL if today]]/365</f>
        <v>0.44657534246575342</v>
      </c>
      <c r="AY2009">
        <f>Table13[[#This Row],[Total Number of Purchases]]/Table13[[#This Row],[Corrected CL]]</f>
        <v>35.828220858895705</v>
      </c>
      <c r="AZ2009">
        <f>Table13[[#This Row],[Average Order Value (AOV)]]*Table13[[#This Row],[Freq per Year]]</f>
        <v>1027.8220858895704</v>
      </c>
      <c r="BA2009">
        <f>Table13[[#This Row],[Total Spend]]/Table13[[#This Row],[Corrected CL]]</f>
        <v>1027.8220858895706</v>
      </c>
      <c r="BB2009">
        <v>174.66257668711657</v>
      </c>
      <c r="BC2009" s="1">
        <f>Table13[[#This Row],[Dt_Customer]]+Table13[[#This Row],[Recency]]</f>
        <v>41812</v>
      </c>
      <c r="BD2009" s="16" t="str">
        <f>IF(COUNTIF(A:A, A2009) &gt; 1, "Duplicate", "Unique")</f>
        <v>Unique</v>
      </c>
    </row>
    <row r="2010" spans="1:56" x14ac:dyDescent="0.3">
      <c r="A2010">
        <v>48</v>
      </c>
      <c r="B2010">
        <v>1964</v>
      </c>
      <c r="C2010" t="s">
        <v>28</v>
      </c>
      <c r="D2010" t="s">
        <v>35</v>
      </c>
      <c r="E2010">
        <v>55761</v>
      </c>
      <c r="F2010">
        <v>0</v>
      </c>
      <c r="G2010">
        <v>1</v>
      </c>
      <c r="H2010" s="1">
        <v>41753</v>
      </c>
      <c r="I2010">
        <v>97</v>
      </c>
      <c r="J2010">
        <v>136</v>
      </c>
      <c r="K2010">
        <v>1</v>
      </c>
      <c r="L2010">
        <v>12</v>
      </c>
      <c r="M2010">
        <v>0</v>
      </c>
      <c r="N2010">
        <v>3</v>
      </c>
      <c r="O2010">
        <v>32</v>
      </c>
      <c r="P2010">
        <f>IF(Table13[[#This Row],[MntWines]] = 0,"",Table13[[#This Row],[MntWines]])</f>
        <v>136</v>
      </c>
      <c r="Q2010">
        <f>IF(Table13[[#This Row],[MntFruits]] = 0, "",Table13[[#This Row],[MntFruits]])</f>
        <v>1</v>
      </c>
      <c r="R2010">
        <f>IF(Table13[[#This Row],[MntMeatProducts]] = 0, "",Table13[[#This Row],[MntMeatProducts]])</f>
        <v>12</v>
      </c>
      <c r="S2010" t="str">
        <f>IF(Table13[[#This Row],[MntFishProducts]] = 0, "",Table13[[#This Row],[MntFishProducts]])</f>
        <v/>
      </c>
      <c r="T2010">
        <f>IF(Table13[[#This Row],[MntSweetProducts]] = 0, "",Table13[[#This Row],[MntSweetProducts]])</f>
        <v>3</v>
      </c>
      <c r="U2010">
        <f>IF(Table13[[#This Row],[MntGoldProds]] = 0, "",Table13[[#This Row],[MntGoldProds]])</f>
        <v>32</v>
      </c>
      <c r="V2010">
        <v>2</v>
      </c>
      <c r="W2010">
        <v>4</v>
      </c>
      <c r="X2010">
        <v>1</v>
      </c>
      <c r="Y2010">
        <v>3</v>
      </c>
      <c r="Z2010">
        <v>6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 t="s">
        <v>30</v>
      </c>
      <c r="AI2010" s="13">
        <f>SUM(Table13[[#This Row],[MntWines]:[MntGoldProds]])</f>
        <v>184</v>
      </c>
      <c r="AJ2010" s="13">
        <f>AVERAGE(Table13[[#This Row],[MntWines]:[MntGoldProds]])</f>
        <v>30.666666666666668</v>
      </c>
      <c r="AK2010">
        <f>IF(Table13[[#This Row],[Total Number of Purchases]]=0,0,Table13[[#This Row],[Total Spend]]/Table13[[#This Row],[Total Number of Purchases]])</f>
        <v>18.399999999999999</v>
      </c>
      <c r="AM2010">
        <f>SUM(Table13[[#This Row],[NumDealsPurchases]:[NumStorePurchases]])</f>
        <v>10</v>
      </c>
      <c r="AN2010" s="14">
        <f>Snapshot_Date-Table13[[#This Row],[Dt_Customer]]</f>
        <v>163</v>
      </c>
      <c r="AP2010" s="13">
        <f>Table13[[#This Row],[NumDealsPurchases]]/Table13[[#This Row],[Total Number of Purchases]]*100</f>
        <v>20</v>
      </c>
      <c r="AQ2010">
        <f>6-ROUNDUP(_xlfn.PERCENTRANK.INC(Table13[Recency],Table13[[#This Row],[Recency]])*5, 0)</f>
        <v>1</v>
      </c>
      <c r="AR2010">
        <f>ROUNDUP(_xlfn.PERCENTRANK.INC(Table13[Total Number of Purchases],Table13[[#This Row],[Total Number of Purchases]])*5,0)</f>
        <v>2</v>
      </c>
      <c r="AS2010">
        <f>ROUNDUP(_xlfn.PERCENTRANK.INC(Table13[Total Spend],Table13[[#This Row],[Total Spend]])*5,0)</f>
        <v>2</v>
      </c>
      <c r="AT2010" t="str">
        <f>Table13[[#This Row],[Recency Score]]&amp;Table13[[#This Row],[Frequency Score]]&amp;Table13[[#This Row],[Monetary Score]]</f>
        <v>122</v>
      </c>
      <c r="AU2010" t="str">
        <f t="shared" si="31"/>
        <v>Lost</v>
      </c>
      <c r="AW2010" s="13">
        <f>DATEDIF(Table13[[#This Row],[Dt_Customer]], Snapshot_Date, "d")</f>
        <v>163</v>
      </c>
      <c r="AX2010" s="13">
        <f>Table13[[#This Row],[CL if today]]/365</f>
        <v>0.44657534246575342</v>
      </c>
      <c r="AY2010">
        <f>Table13[[#This Row],[Total Number of Purchases]]/Table13[[#This Row],[Corrected CL]]</f>
        <v>22.392638036809817</v>
      </c>
      <c r="AZ2010">
        <f>Table13[[#This Row],[Average Order Value (AOV)]]*Table13[[#This Row],[Freq per Year]]</f>
        <v>412.02453987730058</v>
      </c>
      <c r="BA2010">
        <f>Table13[[#This Row],[Total Spend]]/Table13[[#This Row],[Corrected CL]]</f>
        <v>412.02453987730064</v>
      </c>
      <c r="BB2010">
        <v>1566.8292682926831</v>
      </c>
      <c r="BC2010" s="1">
        <f>Table13[[#This Row],[Dt_Customer]]+Table13[[#This Row],[Recency]]</f>
        <v>41850</v>
      </c>
      <c r="BD2010" s="16" t="str">
        <f>IF(COUNTIF(A:A, A2010) &gt; 1, "Duplicate", "Unique")</f>
        <v>Unique</v>
      </c>
    </row>
    <row r="2011" spans="1:56" x14ac:dyDescent="0.3">
      <c r="A2011">
        <v>6887</v>
      </c>
      <c r="B2011">
        <v>1967</v>
      </c>
      <c r="C2011" t="s">
        <v>28</v>
      </c>
      <c r="D2011" t="s">
        <v>31</v>
      </c>
      <c r="E2011">
        <v>79146</v>
      </c>
      <c r="F2011">
        <v>1</v>
      </c>
      <c r="G2011">
        <v>1</v>
      </c>
      <c r="H2011" s="1">
        <v>41753</v>
      </c>
      <c r="I2011">
        <v>33</v>
      </c>
      <c r="J2011">
        <v>245</v>
      </c>
      <c r="K2011">
        <v>16</v>
      </c>
      <c r="L2011">
        <v>223</v>
      </c>
      <c r="M2011">
        <v>21</v>
      </c>
      <c r="N2011">
        <v>43</v>
      </c>
      <c r="O2011">
        <v>16</v>
      </c>
      <c r="P2011">
        <f>IF(Table13[[#This Row],[MntWines]] = 0,"",Table13[[#This Row],[MntWines]])</f>
        <v>245</v>
      </c>
      <c r="Q2011">
        <f>IF(Table13[[#This Row],[MntFruits]] = 0, "",Table13[[#This Row],[MntFruits]])</f>
        <v>16</v>
      </c>
      <c r="R2011">
        <f>IF(Table13[[#This Row],[MntMeatProducts]] = 0, "",Table13[[#This Row],[MntMeatProducts]])</f>
        <v>223</v>
      </c>
      <c r="S2011">
        <f>IF(Table13[[#This Row],[MntFishProducts]] = 0, "",Table13[[#This Row],[MntFishProducts]])</f>
        <v>21</v>
      </c>
      <c r="T2011">
        <f>IF(Table13[[#This Row],[MntSweetProducts]] = 0, "",Table13[[#This Row],[MntSweetProducts]])</f>
        <v>43</v>
      </c>
      <c r="U2011">
        <f>IF(Table13[[#This Row],[MntGoldProds]] = 0, "",Table13[[#This Row],[MntGoldProds]])</f>
        <v>16</v>
      </c>
      <c r="V2011">
        <v>2</v>
      </c>
      <c r="W2011">
        <v>8</v>
      </c>
      <c r="X2011">
        <v>1</v>
      </c>
      <c r="Y2011">
        <v>8</v>
      </c>
      <c r="Z2011">
        <v>6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39</v>
      </c>
      <c r="AI2011" s="13">
        <f>SUM(Table13[[#This Row],[MntWines]:[MntGoldProds]])</f>
        <v>564</v>
      </c>
      <c r="AJ2011" s="13">
        <f>AVERAGE(Table13[[#This Row],[MntWines]:[MntGoldProds]])</f>
        <v>94</v>
      </c>
      <c r="AK2011">
        <f>IF(Table13[[#This Row],[Total Number of Purchases]]=0,0,Table13[[#This Row],[Total Spend]]/Table13[[#This Row],[Total Number of Purchases]])</f>
        <v>29.684210526315791</v>
      </c>
      <c r="AM2011">
        <f>SUM(Table13[[#This Row],[NumDealsPurchases]:[NumStorePurchases]])</f>
        <v>19</v>
      </c>
      <c r="AN2011" s="14">
        <f>Snapshot_Date-Table13[[#This Row],[Dt_Customer]]</f>
        <v>163</v>
      </c>
      <c r="AP2011" s="13">
        <f>Table13[[#This Row],[NumDealsPurchases]]/Table13[[#This Row],[Total Number of Purchases]]*100</f>
        <v>10.526315789473683</v>
      </c>
      <c r="AQ2011">
        <f>6-ROUNDUP(_xlfn.PERCENTRANK.INC(Table13[Recency],Table13[[#This Row],[Recency]])*5, 0)</f>
        <v>4</v>
      </c>
      <c r="AR2011">
        <f>ROUNDUP(_xlfn.PERCENTRANK.INC(Table13[Total Number of Purchases],Table13[[#This Row],[Total Number of Purchases]])*5,0)</f>
        <v>4</v>
      </c>
      <c r="AS2011">
        <f>ROUNDUP(_xlfn.PERCENTRANK.INC(Table13[Total Spend],Table13[[#This Row],[Total Spend]])*5,0)</f>
        <v>3</v>
      </c>
      <c r="AT2011" t="str">
        <f>Table13[[#This Row],[Recency Score]]&amp;Table13[[#This Row],[Frequency Score]]&amp;Table13[[#This Row],[Monetary Score]]</f>
        <v>443</v>
      </c>
      <c r="AU2011" t="str">
        <f t="shared" si="31"/>
        <v>Potential Loyalists</v>
      </c>
      <c r="AW2011" s="13">
        <f>DATEDIF(Table13[[#This Row],[Dt_Customer]], Snapshot_Date, "d")</f>
        <v>163</v>
      </c>
      <c r="AX2011" s="13">
        <f>Table13[[#This Row],[CL if today]]/365</f>
        <v>0.44657534246575342</v>
      </c>
      <c r="AY2011">
        <f>Table13[[#This Row],[Total Number of Purchases]]/Table13[[#This Row],[Corrected CL]]</f>
        <v>42.54601226993865</v>
      </c>
      <c r="AZ2011">
        <f>Table13[[#This Row],[Average Order Value (AOV)]]*Table13[[#This Row],[Freq per Year]]</f>
        <v>1262.9447852760736</v>
      </c>
      <c r="BA2011">
        <f>Table13[[#This Row],[Total Spend]]/Table13[[#This Row],[Corrected CL]]</f>
        <v>1262.9447852760736</v>
      </c>
      <c r="BB2011">
        <v>1262.9447852760736</v>
      </c>
      <c r="BC2011" s="1">
        <f>Table13[[#This Row],[Dt_Customer]]+Table13[[#This Row],[Recency]]</f>
        <v>41786</v>
      </c>
      <c r="BD2011" s="16" t="str">
        <f>IF(COUNTIF(A:A, A2011) &gt; 1, "Duplicate", "Unique")</f>
        <v>Unique</v>
      </c>
    </row>
    <row r="2012" spans="1:56" x14ac:dyDescent="0.3">
      <c r="A2012">
        <v>7500</v>
      </c>
      <c r="B2012">
        <v>1967</v>
      </c>
      <c r="C2012" t="s">
        <v>28</v>
      </c>
      <c r="D2012" t="s">
        <v>31</v>
      </c>
      <c r="E2012">
        <v>79146</v>
      </c>
      <c r="F2012">
        <v>1</v>
      </c>
      <c r="G2012">
        <v>1</v>
      </c>
      <c r="H2012" s="1">
        <v>41753</v>
      </c>
      <c r="I2012">
        <v>33</v>
      </c>
      <c r="J2012">
        <v>245</v>
      </c>
      <c r="K2012">
        <v>16</v>
      </c>
      <c r="L2012">
        <v>223</v>
      </c>
      <c r="M2012">
        <v>21</v>
      </c>
      <c r="N2012">
        <v>43</v>
      </c>
      <c r="O2012">
        <v>16</v>
      </c>
      <c r="P2012">
        <f>IF(Table13[[#This Row],[MntWines]] = 0,"",Table13[[#This Row],[MntWines]])</f>
        <v>245</v>
      </c>
      <c r="Q2012">
        <f>IF(Table13[[#This Row],[MntFruits]] = 0, "",Table13[[#This Row],[MntFruits]])</f>
        <v>16</v>
      </c>
      <c r="R2012">
        <f>IF(Table13[[#This Row],[MntMeatProducts]] = 0, "",Table13[[#This Row],[MntMeatProducts]])</f>
        <v>223</v>
      </c>
      <c r="S2012">
        <f>IF(Table13[[#This Row],[MntFishProducts]] = 0, "",Table13[[#This Row],[MntFishProducts]])</f>
        <v>21</v>
      </c>
      <c r="T2012">
        <f>IF(Table13[[#This Row],[MntSweetProducts]] = 0, "",Table13[[#This Row],[MntSweetProducts]])</f>
        <v>43</v>
      </c>
      <c r="U2012">
        <f>IF(Table13[[#This Row],[MntGoldProds]] = 0, "",Table13[[#This Row],[MntGoldProds]])</f>
        <v>16</v>
      </c>
      <c r="V2012">
        <v>2</v>
      </c>
      <c r="W2012">
        <v>8</v>
      </c>
      <c r="X2012">
        <v>1</v>
      </c>
      <c r="Y2012">
        <v>8</v>
      </c>
      <c r="Z2012">
        <v>6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 t="s">
        <v>30</v>
      </c>
      <c r="AI2012" s="13">
        <f>SUM(Table13[[#This Row],[MntWines]:[MntGoldProds]])</f>
        <v>564</v>
      </c>
      <c r="AJ2012" s="13">
        <f>AVERAGE(Table13[[#This Row],[MntWines]:[MntGoldProds]])</f>
        <v>94</v>
      </c>
      <c r="AK2012">
        <f>IF(Table13[[#This Row],[Total Number of Purchases]]=0,0,Table13[[#This Row],[Total Spend]]/Table13[[#This Row],[Total Number of Purchases]])</f>
        <v>29.684210526315791</v>
      </c>
      <c r="AM2012">
        <f>SUM(Table13[[#This Row],[NumDealsPurchases]:[NumStorePurchases]])</f>
        <v>19</v>
      </c>
      <c r="AN2012" s="14">
        <f>Snapshot_Date-Table13[[#This Row],[Dt_Customer]]</f>
        <v>163</v>
      </c>
      <c r="AP2012" s="13">
        <f>Table13[[#This Row],[NumDealsPurchases]]/Table13[[#This Row],[Total Number of Purchases]]*100</f>
        <v>10.526315789473683</v>
      </c>
      <c r="AQ2012">
        <f>6-ROUNDUP(_xlfn.PERCENTRANK.INC(Table13[Recency],Table13[[#This Row],[Recency]])*5, 0)</f>
        <v>4</v>
      </c>
      <c r="AR2012">
        <f>ROUNDUP(_xlfn.PERCENTRANK.INC(Table13[Total Number of Purchases],Table13[[#This Row],[Total Number of Purchases]])*5,0)</f>
        <v>4</v>
      </c>
      <c r="AS2012">
        <f>ROUNDUP(_xlfn.PERCENTRANK.INC(Table13[Total Spend],Table13[[#This Row],[Total Spend]])*5,0)</f>
        <v>3</v>
      </c>
      <c r="AT2012" t="str">
        <f>Table13[[#This Row],[Recency Score]]&amp;Table13[[#This Row],[Frequency Score]]&amp;Table13[[#This Row],[Monetary Score]]</f>
        <v>443</v>
      </c>
      <c r="AU2012" t="str">
        <f t="shared" si="31"/>
        <v>Potential Loyalists</v>
      </c>
      <c r="AW2012" s="13">
        <f>DATEDIF(Table13[[#This Row],[Dt_Customer]], Snapshot_Date, "d")</f>
        <v>163</v>
      </c>
      <c r="AX2012" s="13">
        <f>Table13[[#This Row],[CL if today]]/365</f>
        <v>0.44657534246575342</v>
      </c>
      <c r="AY2012">
        <f>Table13[[#This Row],[Total Number of Purchases]]/Table13[[#This Row],[Corrected CL]]</f>
        <v>42.54601226993865</v>
      </c>
      <c r="AZ2012">
        <f>Table13[[#This Row],[Average Order Value (AOV)]]*Table13[[#This Row],[Freq per Year]]</f>
        <v>1262.9447852760736</v>
      </c>
      <c r="BA2012">
        <f>Table13[[#This Row],[Total Spend]]/Table13[[#This Row],[Corrected CL]]</f>
        <v>1262.9447852760736</v>
      </c>
      <c r="BB2012">
        <v>4019.4785276073621</v>
      </c>
      <c r="BC2012" s="1">
        <f>Table13[[#This Row],[Dt_Customer]]+Table13[[#This Row],[Recency]]</f>
        <v>41786</v>
      </c>
      <c r="BD2012" s="16" t="str">
        <f>IF(COUNTIF(A:A, A2012) &gt; 1, "Duplicate", "Unique")</f>
        <v>Unique</v>
      </c>
    </row>
    <row r="2013" spans="1:56" x14ac:dyDescent="0.3">
      <c r="A2013">
        <v>1010</v>
      </c>
      <c r="B2013">
        <v>1977</v>
      </c>
      <c r="C2013" t="s">
        <v>28</v>
      </c>
      <c r="D2013" t="s">
        <v>35</v>
      </c>
      <c r="E2013">
        <v>46931</v>
      </c>
      <c r="F2013">
        <v>2</v>
      </c>
      <c r="G2013">
        <v>1</v>
      </c>
      <c r="H2013" s="1">
        <v>41753</v>
      </c>
      <c r="I2013">
        <v>94</v>
      </c>
      <c r="J2013">
        <v>41</v>
      </c>
      <c r="K2013">
        <v>0</v>
      </c>
      <c r="L2013">
        <v>17</v>
      </c>
      <c r="M2013">
        <v>3</v>
      </c>
      <c r="N2013">
        <v>1</v>
      </c>
      <c r="O2013">
        <v>16</v>
      </c>
      <c r="P2013">
        <f>IF(Table13[[#This Row],[MntWines]] = 0,"",Table13[[#This Row],[MntWines]])</f>
        <v>41</v>
      </c>
      <c r="Q2013" t="str">
        <f>IF(Table13[[#This Row],[MntFruits]] = 0, "",Table13[[#This Row],[MntFruits]])</f>
        <v/>
      </c>
      <c r="R2013">
        <f>IF(Table13[[#This Row],[MntMeatProducts]] = 0, "",Table13[[#This Row],[MntMeatProducts]])</f>
        <v>17</v>
      </c>
      <c r="S2013">
        <f>IF(Table13[[#This Row],[MntFishProducts]] = 0, "",Table13[[#This Row],[MntFishProducts]])</f>
        <v>3</v>
      </c>
      <c r="T2013">
        <f>IF(Table13[[#This Row],[MntSweetProducts]] = 0, "",Table13[[#This Row],[MntSweetProducts]])</f>
        <v>1</v>
      </c>
      <c r="U2013">
        <f>IF(Table13[[#This Row],[MntGoldProds]] = 0, "",Table13[[#This Row],[MntGoldProds]])</f>
        <v>16</v>
      </c>
      <c r="V2013">
        <v>2</v>
      </c>
      <c r="W2013">
        <v>1</v>
      </c>
      <c r="X2013">
        <v>1</v>
      </c>
      <c r="Y2013">
        <v>3</v>
      </c>
      <c r="Z2013">
        <v>3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 t="s">
        <v>30</v>
      </c>
      <c r="AI2013" s="13">
        <f>SUM(Table13[[#This Row],[MntWines]:[MntGoldProds]])</f>
        <v>78</v>
      </c>
      <c r="AJ2013" s="13">
        <f>AVERAGE(Table13[[#This Row],[MntWines]:[MntGoldProds]])</f>
        <v>13</v>
      </c>
      <c r="AK2013">
        <f>IF(Table13[[#This Row],[Total Number of Purchases]]=0,0,Table13[[#This Row],[Total Spend]]/Table13[[#This Row],[Total Number of Purchases]])</f>
        <v>11.142857142857142</v>
      </c>
      <c r="AM2013">
        <f>SUM(Table13[[#This Row],[NumDealsPurchases]:[NumStorePurchases]])</f>
        <v>7</v>
      </c>
      <c r="AN2013" s="14">
        <f>Snapshot_Date-Table13[[#This Row],[Dt_Customer]]</f>
        <v>163</v>
      </c>
      <c r="AP2013" s="13">
        <f>Table13[[#This Row],[NumDealsPurchases]]/Table13[[#This Row],[Total Number of Purchases]]*100</f>
        <v>28.571428571428569</v>
      </c>
      <c r="AQ2013">
        <f>6-ROUNDUP(_xlfn.PERCENTRANK.INC(Table13[Recency],Table13[[#This Row],[Recency]])*5, 0)</f>
        <v>1</v>
      </c>
      <c r="AR2013">
        <f>ROUNDUP(_xlfn.PERCENTRANK.INC(Table13[Total Number of Purchases],Table13[[#This Row],[Total Number of Purchases]])*5,0)</f>
        <v>1</v>
      </c>
      <c r="AS2013">
        <f>ROUNDUP(_xlfn.PERCENTRANK.INC(Table13[Total Spend],Table13[[#This Row],[Total Spend]])*5,0)</f>
        <v>2</v>
      </c>
      <c r="AT2013" t="str">
        <f>Table13[[#This Row],[Recency Score]]&amp;Table13[[#This Row],[Frequency Score]]&amp;Table13[[#This Row],[Monetary Score]]</f>
        <v>112</v>
      </c>
      <c r="AU2013" t="str">
        <f t="shared" si="31"/>
        <v>Lost</v>
      </c>
      <c r="AW2013" s="13">
        <f>DATEDIF(Table13[[#This Row],[Dt_Customer]], Snapshot_Date, "d")</f>
        <v>163</v>
      </c>
      <c r="AX2013" s="13">
        <f>Table13[[#This Row],[CL if today]]/365</f>
        <v>0.44657534246575342</v>
      </c>
      <c r="AY2013">
        <f>Table13[[#This Row],[Total Number of Purchases]]/Table13[[#This Row],[Corrected CL]]</f>
        <v>15.674846625766872</v>
      </c>
      <c r="AZ2013">
        <f>Table13[[#This Row],[Average Order Value (AOV)]]*Table13[[#This Row],[Freq per Year]]</f>
        <v>174.66257668711657</v>
      </c>
      <c r="BA2013">
        <f>Table13[[#This Row],[Total Spend]]/Table13[[#This Row],[Corrected CL]]</f>
        <v>174.66257668711657</v>
      </c>
      <c r="BB2013">
        <v>412.02453987730064</v>
      </c>
      <c r="BC2013" s="1">
        <f>Table13[[#This Row],[Dt_Customer]]+Table13[[#This Row],[Recency]]</f>
        <v>41847</v>
      </c>
      <c r="BD2013" s="16" t="str">
        <f>IF(COUNTIF(A:A, A2013) &gt; 1, "Duplicate", "Unique")</f>
        <v>Unique</v>
      </c>
    </row>
    <row r="2014" spans="1:56" x14ac:dyDescent="0.3">
      <c r="A2014">
        <v>1340</v>
      </c>
      <c r="B2014">
        <v>1986</v>
      </c>
      <c r="C2014" t="s">
        <v>28</v>
      </c>
      <c r="D2014" t="s">
        <v>33</v>
      </c>
      <c r="E2014">
        <v>92910</v>
      </c>
      <c r="F2014">
        <v>0</v>
      </c>
      <c r="G2014">
        <v>0</v>
      </c>
      <c r="H2014" s="1">
        <v>41753</v>
      </c>
      <c r="I2014">
        <v>42</v>
      </c>
      <c r="J2014">
        <v>551</v>
      </c>
      <c r="K2014">
        <v>137</v>
      </c>
      <c r="L2014">
        <v>792</v>
      </c>
      <c r="M2014">
        <v>179</v>
      </c>
      <c r="N2014">
        <v>103</v>
      </c>
      <c r="O2014">
        <v>33</v>
      </c>
      <c r="P2014">
        <f>IF(Table13[[#This Row],[MntWines]] = 0,"",Table13[[#This Row],[MntWines]])</f>
        <v>551</v>
      </c>
      <c r="Q2014">
        <f>IF(Table13[[#This Row],[MntFruits]] = 0, "",Table13[[#This Row],[MntFruits]])</f>
        <v>137</v>
      </c>
      <c r="R2014">
        <f>IF(Table13[[#This Row],[MntMeatProducts]] = 0, "",Table13[[#This Row],[MntMeatProducts]])</f>
        <v>792</v>
      </c>
      <c r="S2014">
        <f>IF(Table13[[#This Row],[MntFishProducts]] = 0, "",Table13[[#This Row],[MntFishProducts]])</f>
        <v>179</v>
      </c>
      <c r="T2014">
        <f>IF(Table13[[#This Row],[MntSweetProducts]] = 0, "",Table13[[#This Row],[MntSweetProducts]])</f>
        <v>103</v>
      </c>
      <c r="U2014">
        <f>IF(Table13[[#This Row],[MntGoldProds]] = 0, "",Table13[[#This Row],[MntGoldProds]])</f>
        <v>33</v>
      </c>
      <c r="V2014">
        <v>1</v>
      </c>
      <c r="W2014">
        <v>6</v>
      </c>
      <c r="X2014">
        <v>7</v>
      </c>
      <c r="Y2014">
        <v>13</v>
      </c>
      <c r="Z2014">
        <v>1</v>
      </c>
      <c r="AA2014">
        <v>1</v>
      </c>
      <c r="AB2014">
        <v>0</v>
      </c>
      <c r="AC2014">
        <v>0</v>
      </c>
      <c r="AD2014">
        <v>1</v>
      </c>
      <c r="AE2014">
        <v>1</v>
      </c>
      <c r="AF2014">
        <v>0</v>
      </c>
      <c r="AG2014">
        <v>0</v>
      </c>
      <c r="AH2014" t="s">
        <v>30</v>
      </c>
      <c r="AI2014" s="13">
        <f>SUM(Table13[[#This Row],[MntWines]:[MntGoldProds]])</f>
        <v>1795</v>
      </c>
      <c r="AJ2014" s="13">
        <f>AVERAGE(Table13[[#This Row],[MntWines]:[MntGoldProds]])</f>
        <v>299.16666666666669</v>
      </c>
      <c r="AK2014">
        <f>IF(Table13[[#This Row],[Total Number of Purchases]]=0,0,Table13[[#This Row],[Total Spend]]/Table13[[#This Row],[Total Number of Purchases]])</f>
        <v>66.481481481481481</v>
      </c>
      <c r="AM2014">
        <f>SUM(Table13[[#This Row],[NumDealsPurchases]:[NumStorePurchases]])</f>
        <v>27</v>
      </c>
      <c r="AN2014" s="14">
        <f>Snapshot_Date-Table13[[#This Row],[Dt_Customer]]</f>
        <v>163</v>
      </c>
      <c r="AP2014" s="13">
        <f>Table13[[#This Row],[NumDealsPurchases]]/Table13[[#This Row],[Total Number of Purchases]]*100</f>
        <v>3.7037037037037033</v>
      </c>
      <c r="AQ2014">
        <f>6-ROUNDUP(_xlfn.PERCENTRANK.INC(Table13[Recency],Table13[[#This Row],[Recency]])*5, 0)</f>
        <v>3</v>
      </c>
      <c r="AR2014">
        <f>ROUNDUP(_xlfn.PERCENTRANK.INC(Table13[Total Number of Purchases],Table13[[#This Row],[Total Number of Purchases]])*5,0)</f>
        <v>5</v>
      </c>
      <c r="AS2014">
        <f>ROUNDUP(_xlfn.PERCENTRANK.INC(Table13[Total Spend],Table13[[#This Row],[Total Spend]])*5,0)</f>
        <v>5</v>
      </c>
      <c r="AT2014" t="str">
        <f>Table13[[#This Row],[Recency Score]]&amp;Table13[[#This Row],[Frequency Score]]&amp;Table13[[#This Row],[Monetary Score]]</f>
        <v>355</v>
      </c>
      <c r="AU2014" t="str">
        <f t="shared" si="31"/>
        <v>Frequent Buyers</v>
      </c>
      <c r="AW2014" s="13">
        <f>DATEDIF(Table13[[#This Row],[Dt_Customer]], Snapshot_Date, "d")</f>
        <v>163</v>
      </c>
      <c r="AX2014" s="13">
        <f>Table13[[#This Row],[CL if today]]/365</f>
        <v>0.44657534246575342</v>
      </c>
      <c r="AY2014">
        <f>Table13[[#This Row],[Total Number of Purchases]]/Table13[[#This Row],[Corrected CL]]</f>
        <v>60.460122699386503</v>
      </c>
      <c r="AZ2014">
        <f>Table13[[#This Row],[Average Order Value (AOV)]]*Table13[[#This Row],[Freq per Year]]</f>
        <v>4019.4785276073617</v>
      </c>
      <c r="BA2014">
        <f>Table13[[#This Row],[Total Spend]]/Table13[[#This Row],[Corrected CL]]</f>
        <v>4019.4785276073621</v>
      </c>
      <c r="BB2014">
        <v>1027.8220858895706</v>
      </c>
      <c r="BC2014" s="1">
        <f>Table13[[#This Row],[Dt_Customer]]+Table13[[#This Row],[Recency]]</f>
        <v>41795</v>
      </c>
      <c r="BD2014" s="16" t="str">
        <f>IF(COUNTIF(A:A, A2014) &gt; 1, "Duplicate", "Unique")</f>
        <v>Unique</v>
      </c>
    </row>
    <row r="2015" spans="1:56" x14ac:dyDescent="0.3">
      <c r="A2015">
        <v>7943</v>
      </c>
      <c r="B2015">
        <v>1975</v>
      </c>
      <c r="C2015" t="s">
        <v>37</v>
      </c>
      <c r="D2015" t="s">
        <v>33</v>
      </c>
      <c r="E2015">
        <v>36663</v>
      </c>
      <c r="F2015">
        <v>1</v>
      </c>
      <c r="G2015">
        <v>0</v>
      </c>
      <c r="H2015" s="1">
        <v>41754</v>
      </c>
      <c r="I2015">
        <v>40</v>
      </c>
      <c r="J2015">
        <v>18</v>
      </c>
      <c r="K2015">
        <v>0</v>
      </c>
      <c r="L2015">
        <v>6</v>
      </c>
      <c r="M2015">
        <v>3</v>
      </c>
      <c r="N2015">
        <v>3</v>
      </c>
      <c r="O2015">
        <v>5</v>
      </c>
      <c r="P2015">
        <f>IF(Table13[[#This Row],[MntWines]] = 0,"",Table13[[#This Row],[MntWines]])</f>
        <v>18</v>
      </c>
      <c r="Q2015" t="str">
        <f>IF(Table13[[#This Row],[MntFruits]] = 0, "",Table13[[#This Row],[MntFruits]])</f>
        <v/>
      </c>
      <c r="R2015">
        <f>IF(Table13[[#This Row],[MntMeatProducts]] = 0, "",Table13[[#This Row],[MntMeatProducts]])</f>
        <v>6</v>
      </c>
      <c r="S2015">
        <f>IF(Table13[[#This Row],[MntFishProducts]] = 0, "",Table13[[#This Row],[MntFishProducts]])</f>
        <v>3</v>
      </c>
      <c r="T2015">
        <f>IF(Table13[[#This Row],[MntSweetProducts]] = 0, "",Table13[[#This Row],[MntSweetProducts]])</f>
        <v>3</v>
      </c>
      <c r="U2015">
        <f>IF(Table13[[#This Row],[MntGoldProds]] = 0, "",Table13[[#This Row],[MntGoldProds]])</f>
        <v>5</v>
      </c>
      <c r="V2015">
        <v>1</v>
      </c>
      <c r="W2015">
        <v>1</v>
      </c>
      <c r="X2015">
        <v>1</v>
      </c>
      <c r="Y2015">
        <v>3</v>
      </c>
      <c r="Z2015">
        <v>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43</v>
      </c>
      <c r="AI2015" s="13">
        <f>SUM(Table13[[#This Row],[MntWines]:[MntGoldProds]])</f>
        <v>35</v>
      </c>
      <c r="AJ2015" s="13">
        <f>AVERAGE(Table13[[#This Row],[MntWines]:[MntGoldProds]])</f>
        <v>5.833333333333333</v>
      </c>
      <c r="AK2015">
        <f>IF(Table13[[#This Row],[Total Number of Purchases]]=0,0,Table13[[#This Row],[Total Spend]]/Table13[[#This Row],[Total Number of Purchases]])</f>
        <v>5.833333333333333</v>
      </c>
      <c r="AM2015">
        <f>SUM(Table13[[#This Row],[NumDealsPurchases]:[NumStorePurchases]])</f>
        <v>6</v>
      </c>
      <c r="AN2015" s="14">
        <f>Snapshot_Date-Table13[[#This Row],[Dt_Customer]]</f>
        <v>162</v>
      </c>
      <c r="AP2015" s="13">
        <f>Table13[[#This Row],[NumDealsPurchases]]/Table13[[#This Row],[Total Number of Purchases]]*100</f>
        <v>16.666666666666664</v>
      </c>
      <c r="AQ2015">
        <f>6-ROUNDUP(_xlfn.PERCENTRANK.INC(Table13[Recency],Table13[[#This Row],[Recency]])*5, 0)</f>
        <v>3</v>
      </c>
      <c r="AR2015">
        <f>ROUNDUP(_xlfn.PERCENTRANK.INC(Table13[Total Number of Purchases],Table13[[#This Row],[Total Number of Purchases]])*5,0)</f>
        <v>1</v>
      </c>
      <c r="AS2015">
        <f>ROUNDUP(_xlfn.PERCENTRANK.INC(Table13[Total Spend],Table13[[#This Row],[Total Spend]])*5,0)</f>
        <v>1</v>
      </c>
      <c r="AT2015" t="str">
        <f>Table13[[#This Row],[Recency Score]]&amp;Table13[[#This Row],[Frequency Score]]&amp;Table13[[#This Row],[Monetary Score]]</f>
        <v>311</v>
      </c>
      <c r="AU2015" t="str">
        <f t="shared" si="31"/>
        <v>Needs Attention</v>
      </c>
      <c r="AW2015" s="13">
        <f>DATEDIF(Table13[[#This Row],[Dt_Customer]], Snapshot_Date, "d")</f>
        <v>162</v>
      </c>
      <c r="AX2015" s="13">
        <f>Table13[[#This Row],[CL if today]]/365</f>
        <v>0.44383561643835617</v>
      </c>
      <c r="AY2015">
        <f>Table13[[#This Row],[Total Number of Purchases]]/Table13[[#This Row],[Corrected CL]]</f>
        <v>13.518518518518519</v>
      </c>
      <c r="AZ2015">
        <f>Table13[[#This Row],[Average Order Value (AOV)]]*Table13[[#This Row],[Freq per Year]]</f>
        <v>78.858024691358025</v>
      </c>
      <c r="BA2015">
        <f>Table13[[#This Row],[Total Spend]]/Table13[[#This Row],[Corrected CL]]</f>
        <v>78.858024691358025</v>
      </c>
      <c r="BB2015">
        <v>2453.6111111111109</v>
      </c>
      <c r="BC2015" s="1">
        <f>Table13[[#This Row],[Dt_Customer]]+Table13[[#This Row],[Recency]]</f>
        <v>41794</v>
      </c>
      <c r="BD2015" s="16" t="str">
        <f>IF(COUNTIF(A:A, A2015) &gt; 1, "Duplicate", "Unique")</f>
        <v>Unique</v>
      </c>
    </row>
    <row r="2016" spans="1:56" x14ac:dyDescent="0.3">
      <c r="A2016">
        <v>10413</v>
      </c>
      <c r="B2016">
        <v>1984</v>
      </c>
      <c r="C2016" t="s">
        <v>28</v>
      </c>
      <c r="D2016" t="s">
        <v>33</v>
      </c>
      <c r="E2016">
        <v>72570</v>
      </c>
      <c r="F2016">
        <v>0</v>
      </c>
      <c r="G2016">
        <v>0</v>
      </c>
      <c r="H2016" s="1">
        <v>41754</v>
      </c>
      <c r="I2016">
        <v>67</v>
      </c>
      <c r="J2016">
        <v>274</v>
      </c>
      <c r="K2016">
        <v>83</v>
      </c>
      <c r="L2016">
        <v>216</v>
      </c>
      <c r="M2016">
        <v>151</v>
      </c>
      <c r="N2016">
        <v>141</v>
      </c>
      <c r="O2016">
        <v>224</v>
      </c>
      <c r="P2016">
        <f>IF(Table13[[#This Row],[MntWines]] = 0,"",Table13[[#This Row],[MntWines]])</f>
        <v>274</v>
      </c>
      <c r="Q2016">
        <f>IF(Table13[[#This Row],[MntFruits]] = 0, "",Table13[[#This Row],[MntFruits]])</f>
        <v>83</v>
      </c>
      <c r="R2016">
        <f>IF(Table13[[#This Row],[MntMeatProducts]] = 0, "",Table13[[#This Row],[MntMeatProducts]])</f>
        <v>216</v>
      </c>
      <c r="S2016">
        <f>IF(Table13[[#This Row],[MntFishProducts]] = 0, "",Table13[[#This Row],[MntFishProducts]])</f>
        <v>151</v>
      </c>
      <c r="T2016">
        <f>IF(Table13[[#This Row],[MntSweetProducts]] = 0, "",Table13[[#This Row],[MntSweetProducts]])</f>
        <v>141</v>
      </c>
      <c r="U2016">
        <f>IF(Table13[[#This Row],[MntGoldProds]] = 0, "",Table13[[#This Row],[MntGoldProds]])</f>
        <v>224</v>
      </c>
      <c r="V2016">
        <v>1</v>
      </c>
      <c r="W2016">
        <v>4</v>
      </c>
      <c r="X2016">
        <v>6</v>
      </c>
      <c r="Y2016">
        <v>12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 t="s">
        <v>30</v>
      </c>
      <c r="AI2016" s="13">
        <f>SUM(Table13[[#This Row],[MntWines]:[MntGoldProds]])</f>
        <v>1089</v>
      </c>
      <c r="AJ2016" s="13">
        <f>AVERAGE(Table13[[#This Row],[MntWines]:[MntGoldProds]])</f>
        <v>181.5</v>
      </c>
      <c r="AK2016">
        <f>IF(Table13[[#This Row],[Total Number of Purchases]]=0,0,Table13[[#This Row],[Total Spend]]/Table13[[#This Row],[Total Number of Purchases]])</f>
        <v>47.347826086956523</v>
      </c>
      <c r="AM2016">
        <f>SUM(Table13[[#This Row],[NumDealsPurchases]:[NumStorePurchases]])</f>
        <v>23</v>
      </c>
      <c r="AN2016" s="14">
        <f>Snapshot_Date-Table13[[#This Row],[Dt_Customer]]</f>
        <v>162</v>
      </c>
      <c r="AP2016" s="13">
        <f>Table13[[#This Row],[NumDealsPurchases]]/Table13[[#This Row],[Total Number of Purchases]]*100</f>
        <v>4.3478260869565215</v>
      </c>
      <c r="AQ2016">
        <f>6-ROUNDUP(_xlfn.PERCENTRANK.INC(Table13[Recency],Table13[[#This Row],[Recency]])*5, 0)</f>
        <v>2</v>
      </c>
      <c r="AR2016">
        <f>ROUNDUP(_xlfn.PERCENTRANK.INC(Table13[Total Number of Purchases],Table13[[#This Row],[Total Number of Purchases]])*5,0)</f>
        <v>5</v>
      </c>
      <c r="AS2016">
        <f>ROUNDUP(_xlfn.PERCENTRANK.INC(Table13[Total Spend],Table13[[#This Row],[Total Spend]])*5,0)</f>
        <v>4</v>
      </c>
      <c r="AT2016" t="str">
        <f>Table13[[#This Row],[Recency Score]]&amp;Table13[[#This Row],[Frequency Score]]&amp;Table13[[#This Row],[Monetary Score]]</f>
        <v>254</v>
      </c>
      <c r="AU2016" t="str">
        <f t="shared" si="31"/>
        <v>Frequent Buyers</v>
      </c>
      <c r="AW2016" s="13">
        <f>DATEDIF(Table13[[#This Row],[Dt_Customer]], Snapshot_Date, "d")</f>
        <v>162</v>
      </c>
      <c r="AX2016" s="13">
        <f>Table13[[#This Row],[CL if today]]/365</f>
        <v>0.44383561643835617</v>
      </c>
      <c r="AY2016">
        <f>Table13[[#This Row],[Total Number of Purchases]]/Table13[[#This Row],[Corrected CL]]</f>
        <v>51.820987654320987</v>
      </c>
      <c r="AZ2016">
        <f>Table13[[#This Row],[Average Order Value (AOV)]]*Table13[[#This Row],[Freq per Year]]</f>
        <v>2453.6111111111113</v>
      </c>
      <c r="BA2016">
        <f>Table13[[#This Row],[Total Spend]]/Table13[[#This Row],[Corrected CL]]</f>
        <v>2453.6111111111109</v>
      </c>
      <c r="BB2016">
        <v>1262.9447852760736</v>
      </c>
      <c r="BC2016" s="1">
        <f>Table13[[#This Row],[Dt_Customer]]+Table13[[#This Row],[Recency]]</f>
        <v>41821</v>
      </c>
      <c r="BD2016" s="16" t="str">
        <f>IF(COUNTIF(A:A, A2016) &gt; 1, "Duplicate", "Unique")</f>
        <v>Unique</v>
      </c>
    </row>
    <row r="2017" spans="1:56" x14ac:dyDescent="0.3">
      <c r="A2017">
        <v>1833</v>
      </c>
      <c r="B2017">
        <v>1974</v>
      </c>
      <c r="C2017" t="s">
        <v>37</v>
      </c>
      <c r="D2017" t="s">
        <v>31</v>
      </c>
      <c r="E2017">
        <v>39190</v>
      </c>
      <c r="F2017">
        <v>1</v>
      </c>
      <c r="G2017">
        <v>0</v>
      </c>
      <c r="H2017" s="1">
        <v>41755</v>
      </c>
      <c r="I2017">
        <v>91</v>
      </c>
      <c r="J2017">
        <v>68</v>
      </c>
      <c r="K2017">
        <v>8</v>
      </c>
      <c r="L2017">
        <v>18</v>
      </c>
      <c r="M2017">
        <v>19</v>
      </c>
      <c r="N2017">
        <v>8</v>
      </c>
      <c r="O2017">
        <v>12</v>
      </c>
      <c r="P2017">
        <f>IF(Table13[[#This Row],[MntWines]] = 0,"",Table13[[#This Row],[MntWines]])</f>
        <v>68</v>
      </c>
      <c r="Q2017">
        <f>IF(Table13[[#This Row],[MntFruits]] = 0, "",Table13[[#This Row],[MntFruits]])</f>
        <v>8</v>
      </c>
      <c r="R2017">
        <f>IF(Table13[[#This Row],[MntMeatProducts]] = 0, "",Table13[[#This Row],[MntMeatProducts]])</f>
        <v>18</v>
      </c>
      <c r="S2017">
        <f>IF(Table13[[#This Row],[MntFishProducts]] = 0, "",Table13[[#This Row],[MntFishProducts]])</f>
        <v>19</v>
      </c>
      <c r="T2017">
        <f>IF(Table13[[#This Row],[MntSweetProducts]] = 0, "",Table13[[#This Row],[MntSweetProducts]])</f>
        <v>8</v>
      </c>
      <c r="U2017">
        <f>IF(Table13[[#This Row],[MntGoldProds]] = 0, "",Table13[[#This Row],[MntGoldProds]])</f>
        <v>12</v>
      </c>
      <c r="V2017">
        <v>2</v>
      </c>
      <c r="W2017">
        <v>2</v>
      </c>
      <c r="X2017">
        <v>1</v>
      </c>
      <c r="Y2017">
        <v>4</v>
      </c>
      <c r="Z2017">
        <v>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 t="s">
        <v>30</v>
      </c>
      <c r="AI2017" s="13">
        <f>SUM(Table13[[#This Row],[MntWines]:[MntGoldProds]])</f>
        <v>133</v>
      </c>
      <c r="AJ2017" s="13">
        <f>AVERAGE(Table13[[#This Row],[MntWines]:[MntGoldProds]])</f>
        <v>22.166666666666668</v>
      </c>
      <c r="AK2017">
        <f>IF(Table13[[#This Row],[Total Number of Purchases]]=0,0,Table13[[#This Row],[Total Spend]]/Table13[[#This Row],[Total Number of Purchases]])</f>
        <v>14.777777777777779</v>
      </c>
      <c r="AM2017">
        <f>SUM(Table13[[#This Row],[NumDealsPurchases]:[NumStorePurchases]])</f>
        <v>9</v>
      </c>
      <c r="AN2017" s="14">
        <f>Snapshot_Date-Table13[[#This Row],[Dt_Customer]]</f>
        <v>161</v>
      </c>
      <c r="AP2017" s="13">
        <f>Table13[[#This Row],[NumDealsPurchases]]/Table13[[#This Row],[Total Number of Purchases]]*100</f>
        <v>22.222222222222221</v>
      </c>
      <c r="AQ2017">
        <f>6-ROUNDUP(_xlfn.PERCENTRANK.INC(Table13[Recency],Table13[[#This Row],[Recency]])*5, 0)</f>
        <v>1</v>
      </c>
      <c r="AR2017">
        <f>ROUNDUP(_xlfn.PERCENTRANK.INC(Table13[Total Number of Purchases],Table13[[#This Row],[Total Number of Purchases]])*5,0)</f>
        <v>2</v>
      </c>
      <c r="AS2017">
        <f>ROUNDUP(_xlfn.PERCENTRANK.INC(Table13[Total Spend],Table13[[#This Row],[Total Spend]])*5,0)</f>
        <v>2</v>
      </c>
      <c r="AT2017" t="str">
        <f>Table13[[#This Row],[Recency Score]]&amp;Table13[[#This Row],[Frequency Score]]&amp;Table13[[#This Row],[Monetary Score]]</f>
        <v>122</v>
      </c>
      <c r="AU2017" t="str">
        <f t="shared" si="31"/>
        <v>Lost</v>
      </c>
      <c r="AW2017" s="13">
        <f>DATEDIF(Table13[[#This Row],[Dt_Customer]], Snapshot_Date, "d")</f>
        <v>161</v>
      </c>
      <c r="AX2017" s="13">
        <f>Table13[[#This Row],[CL if today]]/365</f>
        <v>0.44109589041095892</v>
      </c>
      <c r="AY2017">
        <f>Table13[[#This Row],[Total Number of Purchases]]/Table13[[#This Row],[Corrected CL]]</f>
        <v>20.403726708074533</v>
      </c>
      <c r="AZ2017">
        <f>Table13[[#This Row],[Average Order Value (AOV)]]*Table13[[#This Row],[Freq per Year]]</f>
        <v>301.52173913043481</v>
      </c>
      <c r="BA2017">
        <f>Table13[[#This Row],[Total Spend]]/Table13[[#This Row],[Corrected CL]]</f>
        <v>301.52173913043475</v>
      </c>
      <c r="BB2017">
        <v>78.858024691358025</v>
      </c>
      <c r="BC2017" s="1">
        <f>Table13[[#This Row],[Dt_Customer]]+Table13[[#This Row],[Recency]]</f>
        <v>41846</v>
      </c>
      <c r="BD2017" s="16" t="str">
        <f>IF(COUNTIF(A:A, A2017) &gt; 1, "Duplicate", "Unique")</f>
        <v>Unique</v>
      </c>
    </row>
    <row r="2018" spans="1:56" x14ac:dyDescent="0.3">
      <c r="A2018">
        <v>9264</v>
      </c>
      <c r="B2018">
        <v>1986</v>
      </c>
      <c r="C2018" t="s">
        <v>28</v>
      </c>
      <c r="D2018" t="s">
        <v>33</v>
      </c>
      <c r="E2018">
        <v>79529</v>
      </c>
      <c r="F2018">
        <v>0</v>
      </c>
      <c r="G2018">
        <v>0</v>
      </c>
      <c r="H2018" s="1">
        <v>41756</v>
      </c>
      <c r="I2018">
        <v>1</v>
      </c>
      <c r="J2018">
        <v>423</v>
      </c>
      <c r="K2018">
        <v>42</v>
      </c>
      <c r="L2018">
        <v>706</v>
      </c>
      <c r="M2018">
        <v>73</v>
      </c>
      <c r="N2018">
        <v>197</v>
      </c>
      <c r="O2018">
        <v>197</v>
      </c>
      <c r="P2018">
        <f>IF(Table13[[#This Row],[MntWines]] = 0,"",Table13[[#This Row],[MntWines]])</f>
        <v>423</v>
      </c>
      <c r="Q2018">
        <f>IF(Table13[[#This Row],[MntFruits]] = 0, "",Table13[[#This Row],[MntFruits]])</f>
        <v>42</v>
      </c>
      <c r="R2018">
        <f>IF(Table13[[#This Row],[MntMeatProducts]] = 0, "",Table13[[#This Row],[MntMeatProducts]])</f>
        <v>706</v>
      </c>
      <c r="S2018">
        <f>IF(Table13[[#This Row],[MntFishProducts]] = 0, "",Table13[[#This Row],[MntFishProducts]])</f>
        <v>73</v>
      </c>
      <c r="T2018">
        <f>IF(Table13[[#This Row],[MntSweetProducts]] = 0, "",Table13[[#This Row],[MntSweetProducts]])</f>
        <v>197</v>
      </c>
      <c r="U2018">
        <f>IF(Table13[[#This Row],[MntGoldProds]] = 0, "",Table13[[#This Row],[MntGoldProds]])</f>
        <v>197</v>
      </c>
      <c r="V2018">
        <v>1</v>
      </c>
      <c r="W2018">
        <v>4</v>
      </c>
      <c r="X2018">
        <v>8</v>
      </c>
      <c r="Y2018">
        <v>9</v>
      </c>
      <c r="Z2018">
        <v>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 t="s">
        <v>32</v>
      </c>
      <c r="AI2018" s="13">
        <f>SUM(Table13[[#This Row],[MntWines]:[MntGoldProds]])</f>
        <v>1638</v>
      </c>
      <c r="AJ2018" s="13">
        <f>AVERAGE(Table13[[#This Row],[MntWines]:[MntGoldProds]])</f>
        <v>273</v>
      </c>
      <c r="AK2018">
        <f>IF(Table13[[#This Row],[Total Number of Purchases]]=0,0,Table13[[#This Row],[Total Spend]]/Table13[[#This Row],[Total Number of Purchases]])</f>
        <v>74.454545454545453</v>
      </c>
      <c r="AM2018">
        <f>SUM(Table13[[#This Row],[NumDealsPurchases]:[NumStorePurchases]])</f>
        <v>22</v>
      </c>
      <c r="AN2018" s="14">
        <f>Snapshot_Date-Table13[[#This Row],[Dt_Customer]]</f>
        <v>160</v>
      </c>
      <c r="AP2018" s="13">
        <f>Table13[[#This Row],[NumDealsPurchases]]/Table13[[#This Row],[Total Number of Purchases]]*100</f>
        <v>4.5454545454545459</v>
      </c>
      <c r="AQ2018">
        <f>6-ROUNDUP(_xlfn.PERCENTRANK.INC(Table13[Recency],Table13[[#This Row],[Recency]])*5, 0)</f>
        <v>5</v>
      </c>
      <c r="AR2018">
        <f>ROUNDUP(_xlfn.PERCENTRANK.INC(Table13[Total Number of Purchases],Table13[[#This Row],[Total Number of Purchases]])*5,0)</f>
        <v>4</v>
      </c>
      <c r="AS2018">
        <f>ROUNDUP(_xlfn.PERCENTRANK.INC(Table13[Total Spend],Table13[[#This Row],[Total Spend]])*5,0)</f>
        <v>5</v>
      </c>
      <c r="AT2018" t="str">
        <f>Table13[[#This Row],[Recency Score]]&amp;Table13[[#This Row],[Frequency Score]]&amp;Table13[[#This Row],[Monetary Score]]</f>
        <v>545</v>
      </c>
      <c r="AU2018" t="str">
        <f t="shared" si="31"/>
        <v>Loyal Customers</v>
      </c>
      <c r="AW2018" s="13">
        <f>DATEDIF(Table13[[#This Row],[Dt_Customer]], Snapshot_Date, "d")</f>
        <v>160</v>
      </c>
      <c r="AX2018" s="13">
        <f>Table13[[#This Row],[CL if today]]/365</f>
        <v>0.43835616438356162</v>
      </c>
      <c r="AY2018">
        <f>Table13[[#This Row],[Total Number of Purchases]]/Table13[[#This Row],[Corrected CL]]</f>
        <v>50.1875</v>
      </c>
      <c r="AZ2018">
        <f>Table13[[#This Row],[Average Order Value (AOV)]]*Table13[[#This Row],[Freq per Year]]</f>
        <v>3736.6875</v>
      </c>
      <c r="BA2018">
        <f>Table13[[#This Row],[Total Spend]]/Table13[[#This Row],[Corrected CL]]</f>
        <v>3736.6875</v>
      </c>
      <c r="BB2018">
        <v>301.52173913043475</v>
      </c>
      <c r="BC2018" s="1">
        <f>Table13[[#This Row],[Dt_Customer]]+Table13[[#This Row],[Recency]]</f>
        <v>41757</v>
      </c>
      <c r="BD2018" s="16" t="str">
        <f>IF(COUNTIF(A:A, A2018) &gt; 1, "Duplicate", "Unique")</f>
        <v>Unique</v>
      </c>
    </row>
    <row r="2019" spans="1:56" x14ac:dyDescent="0.3">
      <c r="A2019">
        <v>7712</v>
      </c>
      <c r="B2019">
        <v>1946</v>
      </c>
      <c r="C2019" t="s">
        <v>37</v>
      </c>
      <c r="D2019" t="s">
        <v>31</v>
      </c>
      <c r="E2019">
        <v>62159</v>
      </c>
      <c r="F2019">
        <v>0</v>
      </c>
      <c r="G2019">
        <v>0</v>
      </c>
      <c r="H2019" s="1">
        <v>41757</v>
      </c>
      <c r="I2019">
        <v>68</v>
      </c>
      <c r="J2019">
        <v>182</v>
      </c>
      <c r="K2019">
        <v>17</v>
      </c>
      <c r="L2019">
        <v>259</v>
      </c>
      <c r="M2019">
        <v>77</v>
      </c>
      <c r="N2019">
        <v>70</v>
      </c>
      <c r="O2019">
        <v>29</v>
      </c>
      <c r="P2019">
        <f>IF(Table13[[#This Row],[MntWines]] = 0,"",Table13[[#This Row],[MntWines]])</f>
        <v>182</v>
      </c>
      <c r="Q2019">
        <f>IF(Table13[[#This Row],[MntFruits]] = 0, "",Table13[[#This Row],[MntFruits]])</f>
        <v>17</v>
      </c>
      <c r="R2019">
        <f>IF(Table13[[#This Row],[MntMeatProducts]] = 0, "",Table13[[#This Row],[MntMeatProducts]])</f>
        <v>259</v>
      </c>
      <c r="S2019">
        <f>IF(Table13[[#This Row],[MntFishProducts]] = 0, "",Table13[[#This Row],[MntFishProducts]])</f>
        <v>77</v>
      </c>
      <c r="T2019">
        <f>IF(Table13[[#This Row],[MntSweetProducts]] = 0, "",Table13[[#This Row],[MntSweetProducts]])</f>
        <v>70</v>
      </c>
      <c r="U2019">
        <f>IF(Table13[[#This Row],[MntGoldProds]] = 0, "",Table13[[#This Row],[MntGoldProds]])</f>
        <v>29</v>
      </c>
      <c r="V2019">
        <v>1</v>
      </c>
      <c r="W2019">
        <v>6</v>
      </c>
      <c r="X2019">
        <v>2</v>
      </c>
      <c r="Y2019">
        <v>10</v>
      </c>
      <c r="Z2019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 t="s">
        <v>34</v>
      </c>
      <c r="AI2019" s="13">
        <f>SUM(Table13[[#This Row],[MntWines]:[MntGoldProds]])</f>
        <v>634</v>
      </c>
      <c r="AJ2019" s="13">
        <f>AVERAGE(Table13[[#This Row],[MntWines]:[MntGoldProds]])</f>
        <v>105.66666666666667</v>
      </c>
      <c r="AK2019">
        <f>IF(Table13[[#This Row],[Total Number of Purchases]]=0,0,Table13[[#This Row],[Total Spend]]/Table13[[#This Row],[Total Number of Purchases]])</f>
        <v>33.368421052631582</v>
      </c>
      <c r="AM2019">
        <f>SUM(Table13[[#This Row],[NumDealsPurchases]:[NumStorePurchases]])</f>
        <v>19</v>
      </c>
      <c r="AN2019" s="14">
        <f>Snapshot_Date-Table13[[#This Row],[Dt_Customer]]</f>
        <v>159</v>
      </c>
      <c r="AP2019" s="13">
        <f>Table13[[#This Row],[NumDealsPurchases]]/Table13[[#This Row],[Total Number of Purchases]]*100</f>
        <v>5.2631578947368416</v>
      </c>
      <c r="AQ2019">
        <f>6-ROUNDUP(_xlfn.PERCENTRANK.INC(Table13[Recency],Table13[[#This Row],[Recency]])*5, 0)</f>
        <v>2</v>
      </c>
      <c r="AR2019">
        <f>ROUNDUP(_xlfn.PERCENTRANK.INC(Table13[Total Number of Purchases],Table13[[#This Row],[Total Number of Purchases]])*5,0)</f>
        <v>4</v>
      </c>
      <c r="AS2019">
        <f>ROUNDUP(_xlfn.PERCENTRANK.INC(Table13[Total Spend],Table13[[#This Row],[Total Spend]])*5,0)</f>
        <v>3</v>
      </c>
      <c r="AT2019" t="str">
        <f>Table13[[#This Row],[Recency Score]]&amp;Table13[[#This Row],[Frequency Score]]&amp;Table13[[#This Row],[Monetary Score]]</f>
        <v>243</v>
      </c>
      <c r="AU2019" t="str">
        <f t="shared" si="31"/>
        <v>About to Sleep</v>
      </c>
      <c r="AW2019" s="13">
        <f>DATEDIF(Table13[[#This Row],[Dt_Customer]], Snapshot_Date, "d")</f>
        <v>159</v>
      </c>
      <c r="AX2019" s="13">
        <f>Table13[[#This Row],[CL if today]]/365</f>
        <v>0.43561643835616437</v>
      </c>
      <c r="AY2019">
        <f>Table13[[#This Row],[Total Number of Purchases]]/Table13[[#This Row],[Corrected CL]]</f>
        <v>43.616352201257861</v>
      </c>
      <c r="AZ2019">
        <f>Table13[[#This Row],[Average Order Value (AOV)]]*Table13[[#This Row],[Freq per Year]]</f>
        <v>1455.4088050314467</v>
      </c>
      <c r="BA2019">
        <f>Table13[[#This Row],[Total Spend]]/Table13[[#This Row],[Corrected CL]]</f>
        <v>1455.4088050314465</v>
      </c>
      <c r="BB2019">
        <v>4127.4842767295595</v>
      </c>
      <c r="BC2019" s="1">
        <f>Table13[[#This Row],[Dt_Customer]]+Table13[[#This Row],[Recency]]</f>
        <v>41825</v>
      </c>
      <c r="BD2019" s="16" t="str">
        <f>IF(COUNTIF(A:A, A2019) &gt; 1, "Duplicate", "Unique")</f>
        <v>Unique</v>
      </c>
    </row>
    <row r="2020" spans="1:56" x14ac:dyDescent="0.3">
      <c r="A2020">
        <v>9298</v>
      </c>
      <c r="B2020">
        <v>1947</v>
      </c>
      <c r="C2020" t="s">
        <v>37</v>
      </c>
      <c r="D2020" t="s">
        <v>35</v>
      </c>
      <c r="E2020">
        <v>81574</v>
      </c>
      <c r="F2020">
        <v>0</v>
      </c>
      <c r="G2020">
        <v>0</v>
      </c>
      <c r="H2020" s="1">
        <v>41757</v>
      </c>
      <c r="I2020">
        <v>89</v>
      </c>
      <c r="J2020">
        <v>1252</v>
      </c>
      <c r="K2020">
        <v>0</v>
      </c>
      <c r="L2020">
        <v>465</v>
      </c>
      <c r="M2020">
        <v>46</v>
      </c>
      <c r="N2020">
        <v>35</v>
      </c>
      <c r="O2020">
        <v>0</v>
      </c>
      <c r="P2020">
        <f>IF(Table13[[#This Row],[MntWines]] = 0,"",Table13[[#This Row],[MntWines]])</f>
        <v>1252</v>
      </c>
      <c r="Q2020" t="str">
        <f>IF(Table13[[#This Row],[MntFruits]] = 0, "",Table13[[#This Row],[MntFruits]])</f>
        <v/>
      </c>
      <c r="R2020">
        <f>IF(Table13[[#This Row],[MntMeatProducts]] = 0, "",Table13[[#This Row],[MntMeatProducts]])</f>
        <v>465</v>
      </c>
      <c r="S2020">
        <f>IF(Table13[[#This Row],[MntFishProducts]] = 0, "",Table13[[#This Row],[MntFishProducts]])</f>
        <v>46</v>
      </c>
      <c r="T2020">
        <f>IF(Table13[[#This Row],[MntSweetProducts]] = 0, "",Table13[[#This Row],[MntSweetProducts]])</f>
        <v>35</v>
      </c>
      <c r="U2020" t="str">
        <f>IF(Table13[[#This Row],[MntGoldProds]] = 0, "",Table13[[#This Row],[MntGoldProds]])</f>
        <v/>
      </c>
      <c r="V2020">
        <v>1</v>
      </c>
      <c r="W2020">
        <v>4</v>
      </c>
      <c r="X2020">
        <v>5</v>
      </c>
      <c r="Y2020">
        <v>8</v>
      </c>
      <c r="Z2020">
        <v>1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0</v>
      </c>
      <c r="AG2020">
        <v>0</v>
      </c>
      <c r="AH2020" t="s">
        <v>43</v>
      </c>
      <c r="AI2020" s="13">
        <f>SUM(Table13[[#This Row],[MntWines]:[MntGoldProds]])</f>
        <v>1798</v>
      </c>
      <c r="AJ2020" s="13">
        <f>AVERAGE(Table13[[#This Row],[MntWines]:[MntGoldProds]])</f>
        <v>299.66666666666669</v>
      </c>
      <c r="AK2020">
        <f>IF(Table13[[#This Row],[Total Number of Purchases]]=0,0,Table13[[#This Row],[Total Spend]]/Table13[[#This Row],[Total Number of Purchases]])</f>
        <v>99.888888888888886</v>
      </c>
      <c r="AM2020">
        <f>SUM(Table13[[#This Row],[NumDealsPurchases]:[NumStorePurchases]])</f>
        <v>18</v>
      </c>
      <c r="AN2020" s="14">
        <f>Snapshot_Date-Table13[[#This Row],[Dt_Customer]]</f>
        <v>159</v>
      </c>
      <c r="AP2020" s="13">
        <f>Table13[[#This Row],[NumDealsPurchases]]/Table13[[#This Row],[Total Number of Purchases]]*100</f>
        <v>5.5555555555555554</v>
      </c>
      <c r="AQ2020">
        <f>6-ROUNDUP(_xlfn.PERCENTRANK.INC(Table13[Recency],Table13[[#This Row],[Recency]])*5, 0)</f>
        <v>1</v>
      </c>
      <c r="AR2020">
        <f>ROUNDUP(_xlfn.PERCENTRANK.INC(Table13[Total Number of Purchases],Table13[[#This Row],[Total Number of Purchases]])*5,0)</f>
        <v>4</v>
      </c>
      <c r="AS2020">
        <f>ROUNDUP(_xlfn.PERCENTRANK.INC(Table13[Total Spend],Table13[[#This Row],[Total Spend]])*5,0)</f>
        <v>5</v>
      </c>
      <c r="AT2020" t="str">
        <f>Table13[[#This Row],[Recency Score]]&amp;Table13[[#This Row],[Frequency Score]]&amp;Table13[[#This Row],[Monetary Score]]</f>
        <v>145</v>
      </c>
      <c r="AU2020" t="str">
        <f t="shared" si="31"/>
        <v>Big Spenders</v>
      </c>
      <c r="AW2020" s="13">
        <f>DATEDIF(Table13[[#This Row],[Dt_Customer]], Snapshot_Date, "d")</f>
        <v>159</v>
      </c>
      <c r="AX2020" s="13">
        <f>Table13[[#This Row],[CL if today]]/365</f>
        <v>0.43561643835616437</v>
      </c>
      <c r="AY2020">
        <f>Table13[[#This Row],[Total Number of Purchases]]/Table13[[#This Row],[Corrected CL]]</f>
        <v>41.320754716981135</v>
      </c>
      <c r="AZ2020">
        <f>Table13[[#This Row],[Average Order Value (AOV)]]*Table13[[#This Row],[Freq per Year]]</f>
        <v>4127.4842767295595</v>
      </c>
      <c r="BA2020">
        <f>Table13[[#This Row],[Total Spend]]/Table13[[#This Row],[Corrected CL]]</f>
        <v>4127.4842767295595</v>
      </c>
      <c r="BB2020">
        <v>3736.6875</v>
      </c>
      <c r="BC2020" s="1">
        <f>Table13[[#This Row],[Dt_Customer]]+Table13[[#This Row],[Recency]]</f>
        <v>41846</v>
      </c>
      <c r="BD2020" s="16" t="str">
        <f>IF(COUNTIF(A:A, A2020) &gt; 1, "Duplicate", "Unique")</f>
        <v>Unique</v>
      </c>
    </row>
    <row r="2021" spans="1:56" x14ac:dyDescent="0.3">
      <c r="A2021">
        <v>1619</v>
      </c>
      <c r="B2021">
        <v>1956</v>
      </c>
      <c r="C2021" t="s">
        <v>28</v>
      </c>
      <c r="D2021" t="s">
        <v>33</v>
      </c>
      <c r="E2021">
        <v>90369</v>
      </c>
      <c r="F2021">
        <v>0</v>
      </c>
      <c r="G2021">
        <v>0</v>
      </c>
      <c r="H2021" s="1">
        <v>41757</v>
      </c>
      <c r="I2021">
        <v>2</v>
      </c>
      <c r="J2021">
        <v>292</v>
      </c>
      <c r="K2021">
        <v>51</v>
      </c>
      <c r="L2021">
        <v>981</v>
      </c>
      <c r="M2021">
        <v>224</v>
      </c>
      <c r="N2021">
        <v>23</v>
      </c>
      <c r="O2021">
        <v>17</v>
      </c>
      <c r="P2021">
        <f>IF(Table13[[#This Row],[MntWines]] = 0,"",Table13[[#This Row],[MntWines]])</f>
        <v>292</v>
      </c>
      <c r="Q2021">
        <f>IF(Table13[[#This Row],[MntFruits]] = 0, "",Table13[[#This Row],[MntFruits]])</f>
        <v>51</v>
      </c>
      <c r="R2021">
        <f>IF(Table13[[#This Row],[MntMeatProducts]] = 0, "",Table13[[#This Row],[MntMeatProducts]])</f>
        <v>981</v>
      </c>
      <c r="S2021">
        <f>IF(Table13[[#This Row],[MntFishProducts]] = 0, "",Table13[[#This Row],[MntFishProducts]])</f>
        <v>224</v>
      </c>
      <c r="T2021">
        <f>IF(Table13[[#This Row],[MntSweetProducts]] = 0, "",Table13[[#This Row],[MntSweetProducts]])</f>
        <v>23</v>
      </c>
      <c r="U2021">
        <f>IF(Table13[[#This Row],[MntGoldProds]] = 0, "",Table13[[#This Row],[MntGoldProds]])</f>
        <v>17</v>
      </c>
      <c r="V2021">
        <v>1</v>
      </c>
      <c r="W2021">
        <v>4</v>
      </c>
      <c r="X2021">
        <v>6</v>
      </c>
      <c r="Y2021">
        <v>6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 t="s">
        <v>30</v>
      </c>
      <c r="AI2021" s="13">
        <f>SUM(Table13[[#This Row],[MntWines]:[MntGoldProds]])</f>
        <v>1588</v>
      </c>
      <c r="AJ2021" s="13">
        <f>AVERAGE(Table13[[#This Row],[MntWines]:[MntGoldProds]])</f>
        <v>264.66666666666669</v>
      </c>
      <c r="AK2021">
        <f>IF(Table13[[#This Row],[Total Number of Purchases]]=0,0,Table13[[#This Row],[Total Spend]]/Table13[[#This Row],[Total Number of Purchases]])</f>
        <v>93.411764705882348</v>
      </c>
      <c r="AM2021">
        <f>SUM(Table13[[#This Row],[NumDealsPurchases]:[NumStorePurchases]])</f>
        <v>17</v>
      </c>
      <c r="AN2021" s="14">
        <f>Snapshot_Date-Table13[[#This Row],[Dt_Customer]]</f>
        <v>159</v>
      </c>
      <c r="AP2021" s="13">
        <f>Table13[[#This Row],[NumDealsPurchases]]/Table13[[#This Row],[Total Number of Purchases]]*100</f>
        <v>5.8823529411764701</v>
      </c>
      <c r="AQ2021">
        <f>6-ROUNDUP(_xlfn.PERCENTRANK.INC(Table13[Recency],Table13[[#This Row],[Recency]])*5, 0)</f>
        <v>5</v>
      </c>
      <c r="AR2021">
        <f>ROUNDUP(_xlfn.PERCENTRANK.INC(Table13[Total Number of Purchases],Table13[[#This Row],[Total Number of Purchases]])*5,0)</f>
        <v>3</v>
      </c>
      <c r="AS2021">
        <f>ROUNDUP(_xlfn.PERCENTRANK.INC(Table13[Total Spend],Table13[[#This Row],[Total Spend]])*5,0)</f>
        <v>5</v>
      </c>
      <c r="AT2021" t="str">
        <f>Table13[[#This Row],[Recency Score]]&amp;Table13[[#This Row],[Frequency Score]]&amp;Table13[[#This Row],[Monetary Score]]</f>
        <v>535</v>
      </c>
      <c r="AU2021" t="str">
        <f t="shared" si="31"/>
        <v>Loyal Customers</v>
      </c>
      <c r="AW2021" s="13">
        <f>DATEDIF(Table13[[#This Row],[Dt_Customer]], Snapshot_Date, "d")</f>
        <v>159</v>
      </c>
      <c r="AX2021" s="13">
        <f>Table13[[#This Row],[CL if today]]/365</f>
        <v>0.43561643835616437</v>
      </c>
      <c r="AY2021">
        <f>Table13[[#This Row],[Total Number of Purchases]]/Table13[[#This Row],[Corrected CL]]</f>
        <v>39.025157232704402</v>
      </c>
      <c r="AZ2021">
        <f>Table13[[#This Row],[Average Order Value (AOV)]]*Table13[[#This Row],[Freq per Year]]</f>
        <v>3645.4088050314463</v>
      </c>
      <c r="BA2021">
        <f>Table13[[#This Row],[Total Spend]]/Table13[[#This Row],[Corrected CL]]</f>
        <v>3645.4088050314467</v>
      </c>
      <c r="BB2021">
        <v>66.572327044025158</v>
      </c>
      <c r="BC2021" s="1">
        <f>Table13[[#This Row],[Dt_Customer]]+Table13[[#This Row],[Recency]]</f>
        <v>41759</v>
      </c>
      <c r="BD2021" s="16" t="str">
        <f>IF(COUNTIF(A:A, A2021) &gt; 1, "Duplicate", "Unique")</f>
        <v>Unique</v>
      </c>
    </row>
    <row r="2022" spans="1:56" x14ac:dyDescent="0.3">
      <c r="A2022">
        <v>7437</v>
      </c>
      <c r="B2022">
        <v>1988</v>
      </c>
      <c r="C2022" t="s">
        <v>28</v>
      </c>
      <c r="D2022" t="s">
        <v>31</v>
      </c>
      <c r="E2022">
        <v>27938</v>
      </c>
      <c r="F2022">
        <v>1</v>
      </c>
      <c r="G2022">
        <v>0</v>
      </c>
      <c r="H2022" s="1">
        <v>41757</v>
      </c>
      <c r="I2022">
        <v>31</v>
      </c>
      <c r="J2022">
        <v>13</v>
      </c>
      <c r="K2022">
        <v>0</v>
      </c>
      <c r="L2022">
        <v>8</v>
      </c>
      <c r="M2022">
        <v>2</v>
      </c>
      <c r="N2022">
        <v>1</v>
      </c>
      <c r="O2022">
        <v>5</v>
      </c>
      <c r="P2022">
        <f>IF(Table13[[#This Row],[MntWines]] = 0,"",Table13[[#This Row],[MntWines]])</f>
        <v>13</v>
      </c>
      <c r="Q2022" t="str">
        <f>IF(Table13[[#This Row],[MntFruits]] = 0, "",Table13[[#This Row],[MntFruits]])</f>
        <v/>
      </c>
      <c r="R2022">
        <f>IF(Table13[[#This Row],[MntMeatProducts]] = 0, "",Table13[[#This Row],[MntMeatProducts]])</f>
        <v>8</v>
      </c>
      <c r="S2022">
        <f>IF(Table13[[#This Row],[MntFishProducts]] = 0, "",Table13[[#This Row],[MntFishProducts]])</f>
        <v>2</v>
      </c>
      <c r="T2022">
        <f>IF(Table13[[#This Row],[MntSweetProducts]] = 0, "",Table13[[#This Row],[MntSweetProducts]])</f>
        <v>1</v>
      </c>
      <c r="U2022">
        <f>IF(Table13[[#This Row],[MntGoldProds]] = 0, "",Table13[[#This Row],[MntGoldProds]])</f>
        <v>5</v>
      </c>
      <c r="V2022">
        <v>1</v>
      </c>
      <c r="W2022">
        <v>1</v>
      </c>
      <c r="X2022">
        <v>0</v>
      </c>
      <c r="Y2022">
        <v>4</v>
      </c>
      <c r="Z2022">
        <v>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36</v>
      </c>
      <c r="AI2022" s="13">
        <f>SUM(Table13[[#This Row],[MntWines]:[MntGoldProds]])</f>
        <v>29</v>
      </c>
      <c r="AJ2022" s="13">
        <f>AVERAGE(Table13[[#This Row],[MntWines]:[MntGoldProds]])</f>
        <v>4.833333333333333</v>
      </c>
      <c r="AK2022">
        <f>IF(Table13[[#This Row],[Total Number of Purchases]]=0,0,Table13[[#This Row],[Total Spend]]/Table13[[#This Row],[Total Number of Purchases]])</f>
        <v>4.833333333333333</v>
      </c>
      <c r="AM2022">
        <f>SUM(Table13[[#This Row],[NumDealsPurchases]:[NumStorePurchases]])</f>
        <v>6</v>
      </c>
      <c r="AN2022" s="14">
        <f>Snapshot_Date-Table13[[#This Row],[Dt_Customer]]</f>
        <v>159</v>
      </c>
      <c r="AP2022" s="13">
        <f>Table13[[#This Row],[NumDealsPurchases]]/Table13[[#This Row],[Total Number of Purchases]]*100</f>
        <v>16.666666666666664</v>
      </c>
      <c r="AQ2022">
        <f>6-ROUNDUP(_xlfn.PERCENTRANK.INC(Table13[Recency],Table13[[#This Row],[Recency]])*5, 0)</f>
        <v>4</v>
      </c>
      <c r="AR2022">
        <f>ROUNDUP(_xlfn.PERCENTRANK.INC(Table13[Total Number of Purchases],Table13[[#This Row],[Total Number of Purchases]])*5,0)</f>
        <v>1</v>
      </c>
      <c r="AS2022">
        <f>ROUNDUP(_xlfn.PERCENTRANK.INC(Table13[Total Spend],Table13[[#This Row],[Total Spend]])*5,0)</f>
        <v>1</v>
      </c>
      <c r="AT2022" t="str">
        <f>Table13[[#This Row],[Recency Score]]&amp;Table13[[#This Row],[Frequency Score]]&amp;Table13[[#This Row],[Monetary Score]]</f>
        <v>411</v>
      </c>
      <c r="AU2022" t="str">
        <f t="shared" si="31"/>
        <v>Potential Loyalists</v>
      </c>
      <c r="AW2022" s="13">
        <f>DATEDIF(Table13[[#This Row],[Dt_Customer]], Snapshot_Date, "d")</f>
        <v>159</v>
      </c>
      <c r="AX2022" s="13">
        <f>Table13[[#This Row],[CL if today]]/365</f>
        <v>0.43561643835616437</v>
      </c>
      <c r="AY2022">
        <f>Table13[[#This Row],[Total Number of Purchases]]/Table13[[#This Row],[Corrected CL]]</f>
        <v>13.773584905660378</v>
      </c>
      <c r="AZ2022">
        <f>Table13[[#This Row],[Average Order Value (AOV)]]*Table13[[#This Row],[Freq per Year]]</f>
        <v>66.572327044025158</v>
      </c>
      <c r="BA2022">
        <f>Table13[[#This Row],[Total Spend]]/Table13[[#This Row],[Corrected CL]]</f>
        <v>66.572327044025158</v>
      </c>
      <c r="BB2022">
        <v>1455.4088050314465</v>
      </c>
      <c r="BC2022" s="1">
        <f>Table13[[#This Row],[Dt_Customer]]+Table13[[#This Row],[Recency]]</f>
        <v>41788</v>
      </c>
      <c r="BD2022" s="16" t="str">
        <f>IF(COUNTIF(A:A, A2022) &gt; 1, "Duplicate", "Unique")</f>
        <v>Unique</v>
      </c>
    </row>
    <row r="2023" spans="1:56" x14ac:dyDescent="0.3">
      <c r="A2023">
        <v>7875</v>
      </c>
      <c r="B2023">
        <v>1949</v>
      </c>
      <c r="C2023" t="s">
        <v>28</v>
      </c>
      <c r="D2023" t="s">
        <v>33</v>
      </c>
      <c r="E2023">
        <v>72025</v>
      </c>
      <c r="F2023">
        <v>0</v>
      </c>
      <c r="G2023">
        <v>0</v>
      </c>
      <c r="H2023" s="1">
        <v>41758</v>
      </c>
      <c r="I2023">
        <v>46</v>
      </c>
      <c r="J2023">
        <v>967</v>
      </c>
      <c r="K2023">
        <v>0</v>
      </c>
      <c r="L2023">
        <v>617</v>
      </c>
      <c r="M2023">
        <v>43</v>
      </c>
      <c r="N2023">
        <v>50</v>
      </c>
      <c r="O2023">
        <v>0</v>
      </c>
      <c r="P2023">
        <f>IF(Table13[[#This Row],[MntWines]] = 0,"",Table13[[#This Row],[MntWines]])</f>
        <v>967</v>
      </c>
      <c r="Q2023" t="str">
        <f>IF(Table13[[#This Row],[MntFruits]] = 0, "",Table13[[#This Row],[MntFruits]])</f>
        <v/>
      </c>
      <c r="R2023">
        <f>IF(Table13[[#This Row],[MntMeatProducts]] = 0, "",Table13[[#This Row],[MntMeatProducts]])</f>
        <v>617</v>
      </c>
      <c r="S2023">
        <f>IF(Table13[[#This Row],[MntFishProducts]] = 0, "",Table13[[#This Row],[MntFishProducts]])</f>
        <v>43</v>
      </c>
      <c r="T2023">
        <f>IF(Table13[[#This Row],[MntSweetProducts]] = 0, "",Table13[[#This Row],[MntSweetProducts]])</f>
        <v>50</v>
      </c>
      <c r="U2023" t="str">
        <f>IF(Table13[[#This Row],[MntGoldProds]] = 0, "",Table13[[#This Row],[MntGoldProds]])</f>
        <v/>
      </c>
      <c r="V2023">
        <v>1</v>
      </c>
      <c r="W2023">
        <v>4</v>
      </c>
      <c r="X2023">
        <v>8</v>
      </c>
      <c r="Y2023">
        <v>13</v>
      </c>
      <c r="Z2023">
        <v>2</v>
      </c>
      <c r="AA2023">
        <v>1</v>
      </c>
      <c r="AB2023">
        <v>0</v>
      </c>
      <c r="AC2023">
        <v>0</v>
      </c>
      <c r="AD2023">
        <v>1</v>
      </c>
      <c r="AE2023">
        <v>1</v>
      </c>
      <c r="AF2023">
        <v>1</v>
      </c>
      <c r="AG2023">
        <v>0</v>
      </c>
      <c r="AH2023" t="s">
        <v>36</v>
      </c>
      <c r="AI2023" s="13">
        <f>SUM(Table13[[#This Row],[MntWines]:[MntGoldProds]])</f>
        <v>1677</v>
      </c>
      <c r="AJ2023" s="13">
        <f>AVERAGE(Table13[[#This Row],[MntWines]:[MntGoldProds]])</f>
        <v>279.5</v>
      </c>
      <c r="AK2023">
        <f>IF(Table13[[#This Row],[Total Number of Purchases]]=0,0,Table13[[#This Row],[Total Spend]]/Table13[[#This Row],[Total Number of Purchases]])</f>
        <v>64.5</v>
      </c>
      <c r="AM2023">
        <f>SUM(Table13[[#This Row],[NumDealsPurchases]:[NumStorePurchases]])</f>
        <v>26</v>
      </c>
      <c r="AN2023" s="14">
        <f>Snapshot_Date-Table13[[#This Row],[Dt_Customer]]</f>
        <v>158</v>
      </c>
      <c r="AP2023" s="13">
        <f>Table13[[#This Row],[NumDealsPurchases]]/Table13[[#This Row],[Total Number of Purchases]]*100</f>
        <v>3.8461538461538463</v>
      </c>
      <c r="AQ2023">
        <f>6-ROUNDUP(_xlfn.PERCENTRANK.INC(Table13[Recency],Table13[[#This Row],[Recency]])*5, 0)</f>
        <v>3</v>
      </c>
      <c r="AR2023">
        <f>ROUNDUP(_xlfn.PERCENTRANK.INC(Table13[Total Number of Purchases],Table13[[#This Row],[Total Number of Purchases]])*5,0)</f>
        <v>5</v>
      </c>
      <c r="AS2023">
        <f>ROUNDUP(_xlfn.PERCENTRANK.INC(Table13[Total Spend],Table13[[#This Row],[Total Spend]])*5,0)</f>
        <v>5</v>
      </c>
      <c r="AT2023" t="str">
        <f>Table13[[#This Row],[Recency Score]]&amp;Table13[[#This Row],[Frequency Score]]&amp;Table13[[#This Row],[Monetary Score]]</f>
        <v>355</v>
      </c>
      <c r="AU2023" t="str">
        <f t="shared" si="31"/>
        <v>Frequent Buyers</v>
      </c>
      <c r="AW2023" s="13">
        <f>DATEDIF(Table13[[#This Row],[Dt_Customer]], Snapshot_Date, "d")</f>
        <v>158</v>
      </c>
      <c r="AX2023" s="13">
        <f>Table13[[#This Row],[CL if today]]/365</f>
        <v>0.43287671232876712</v>
      </c>
      <c r="AY2023">
        <f>Table13[[#This Row],[Total Number of Purchases]]/Table13[[#This Row],[Corrected CL]]</f>
        <v>60.063291139240505</v>
      </c>
      <c r="AZ2023">
        <f>Table13[[#This Row],[Average Order Value (AOV)]]*Table13[[#This Row],[Freq per Year]]</f>
        <v>3874.0822784810125</v>
      </c>
      <c r="BA2023">
        <f>Table13[[#This Row],[Total Spend]]/Table13[[#This Row],[Corrected CL]]</f>
        <v>3874.0822784810125</v>
      </c>
      <c r="BB2023">
        <v>401.96202531645571</v>
      </c>
      <c r="BC2023" s="1">
        <f>Table13[[#This Row],[Dt_Customer]]+Table13[[#This Row],[Recency]]</f>
        <v>41804</v>
      </c>
      <c r="BD2023" s="16" t="str">
        <f>IF(COUNTIF(A:A, A2023) &gt; 1, "Duplicate", "Unique")</f>
        <v>Unique</v>
      </c>
    </row>
    <row r="2024" spans="1:56" x14ac:dyDescent="0.3">
      <c r="A2024">
        <v>8726</v>
      </c>
      <c r="B2024">
        <v>1964</v>
      </c>
      <c r="C2024" t="s">
        <v>38</v>
      </c>
      <c r="D2024" t="s">
        <v>29</v>
      </c>
      <c r="E2024">
        <v>41713</v>
      </c>
      <c r="F2024">
        <v>1</v>
      </c>
      <c r="G2024">
        <v>1</v>
      </c>
      <c r="H2024" s="1">
        <v>41758</v>
      </c>
      <c r="I2024">
        <v>57</v>
      </c>
      <c r="J2024">
        <v>77</v>
      </c>
      <c r="K2024">
        <v>8</v>
      </c>
      <c r="L2024">
        <v>44</v>
      </c>
      <c r="M2024">
        <v>10</v>
      </c>
      <c r="N2024">
        <v>10</v>
      </c>
      <c r="O2024">
        <v>25</v>
      </c>
      <c r="P2024">
        <f>IF(Table13[[#This Row],[MntWines]] = 0,"",Table13[[#This Row],[MntWines]])</f>
        <v>77</v>
      </c>
      <c r="Q2024">
        <f>IF(Table13[[#This Row],[MntFruits]] = 0, "",Table13[[#This Row],[MntFruits]])</f>
        <v>8</v>
      </c>
      <c r="R2024">
        <f>IF(Table13[[#This Row],[MntMeatProducts]] = 0, "",Table13[[#This Row],[MntMeatProducts]])</f>
        <v>44</v>
      </c>
      <c r="S2024">
        <f>IF(Table13[[#This Row],[MntFishProducts]] = 0, "",Table13[[#This Row],[MntFishProducts]])</f>
        <v>10</v>
      </c>
      <c r="T2024">
        <f>IF(Table13[[#This Row],[MntSweetProducts]] = 0, "",Table13[[#This Row],[MntSweetProducts]])</f>
        <v>10</v>
      </c>
      <c r="U2024">
        <f>IF(Table13[[#This Row],[MntGoldProds]] = 0, "",Table13[[#This Row],[MntGoldProds]])</f>
        <v>25</v>
      </c>
      <c r="V2024">
        <v>5</v>
      </c>
      <c r="W2024">
        <v>3</v>
      </c>
      <c r="X2024">
        <v>1</v>
      </c>
      <c r="Y2024">
        <v>4</v>
      </c>
      <c r="Z2024">
        <v>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32</v>
      </c>
      <c r="AI2024" s="13">
        <f>SUM(Table13[[#This Row],[MntWines]:[MntGoldProds]])</f>
        <v>174</v>
      </c>
      <c r="AJ2024" s="13">
        <f>AVERAGE(Table13[[#This Row],[MntWines]:[MntGoldProds]])</f>
        <v>29</v>
      </c>
      <c r="AK2024">
        <f>IF(Table13[[#This Row],[Total Number of Purchases]]=0,0,Table13[[#This Row],[Total Spend]]/Table13[[#This Row],[Total Number of Purchases]])</f>
        <v>13.384615384615385</v>
      </c>
      <c r="AM2024">
        <f>SUM(Table13[[#This Row],[NumDealsPurchases]:[NumStorePurchases]])</f>
        <v>13</v>
      </c>
      <c r="AN2024" s="14">
        <f>Snapshot_Date-Table13[[#This Row],[Dt_Customer]]</f>
        <v>158</v>
      </c>
      <c r="AP2024" s="13">
        <f>Table13[[#This Row],[NumDealsPurchases]]/Table13[[#This Row],[Total Number of Purchases]]*100</f>
        <v>38.461538461538467</v>
      </c>
      <c r="AQ2024">
        <f>6-ROUNDUP(_xlfn.PERCENTRANK.INC(Table13[Recency],Table13[[#This Row],[Recency]])*5, 0)</f>
        <v>3</v>
      </c>
      <c r="AR2024">
        <f>ROUNDUP(_xlfn.PERCENTRANK.INC(Table13[Total Number of Purchases],Table13[[#This Row],[Total Number of Purchases]])*5,0)</f>
        <v>3</v>
      </c>
      <c r="AS2024">
        <f>ROUNDUP(_xlfn.PERCENTRANK.INC(Table13[Total Spend],Table13[[#This Row],[Total Spend]])*5,0)</f>
        <v>2</v>
      </c>
      <c r="AT2024" t="str">
        <f>Table13[[#This Row],[Recency Score]]&amp;Table13[[#This Row],[Frequency Score]]&amp;Table13[[#This Row],[Monetary Score]]</f>
        <v>332</v>
      </c>
      <c r="AU2024" t="str">
        <f t="shared" si="31"/>
        <v>Needs Attention</v>
      </c>
      <c r="AW2024" s="13">
        <f>DATEDIF(Table13[[#This Row],[Dt_Customer]], Snapshot_Date, "d")</f>
        <v>158</v>
      </c>
      <c r="AX2024" s="13">
        <f>Table13[[#This Row],[CL if today]]/365</f>
        <v>0.43287671232876712</v>
      </c>
      <c r="AY2024">
        <f>Table13[[#This Row],[Total Number of Purchases]]/Table13[[#This Row],[Corrected CL]]</f>
        <v>30.031645569620252</v>
      </c>
      <c r="AZ2024">
        <f>Table13[[#This Row],[Average Order Value (AOV)]]*Table13[[#This Row],[Freq per Year]]</f>
        <v>401.96202531645571</v>
      </c>
      <c r="BA2024">
        <f>Table13[[#This Row],[Total Spend]]/Table13[[#This Row],[Corrected CL]]</f>
        <v>401.96202531645571</v>
      </c>
      <c r="BB2024">
        <v>547.5</v>
      </c>
      <c r="BC2024" s="1">
        <f>Table13[[#This Row],[Dt_Customer]]+Table13[[#This Row],[Recency]]</f>
        <v>41815</v>
      </c>
      <c r="BD2024" s="16" t="str">
        <f>IF(COUNTIF(A:A, A2024) &gt; 1, "Duplicate", "Unique")</f>
        <v>Unique</v>
      </c>
    </row>
    <row r="2025" spans="1:56" x14ac:dyDescent="0.3">
      <c r="A2025">
        <v>5948</v>
      </c>
      <c r="B2025">
        <v>1975</v>
      </c>
      <c r="C2025" t="s">
        <v>28</v>
      </c>
      <c r="D2025" t="s">
        <v>31</v>
      </c>
      <c r="E2025">
        <v>57338</v>
      </c>
      <c r="F2025">
        <v>0</v>
      </c>
      <c r="G2025">
        <v>1</v>
      </c>
      <c r="H2025" s="1">
        <v>41758</v>
      </c>
      <c r="I2025">
        <v>96</v>
      </c>
      <c r="J2025">
        <v>143</v>
      </c>
      <c r="K2025">
        <v>6</v>
      </c>
      <c r="L2025">
        <v>52</v>
      </c>
      <c r="M2025">
        <v>11</v>
      </c>
      <c r="N2025">
        <v>8</v>
      </c>
      <c r="O2025">
        <v>17</v>
      </c>
      <c r="P2025">
        <f>IF(Table13[[#This Row],[MntWines]] = 0,"",Table13[[#This Row],[MntWines]])</f>
        <v>143</v>
      </c>
      <c r="Q2025">
        <f>IF(Table13[[#This Row],[MntFruits]] = 0, "",Table13[[#This Row],[MntFruits]])</f>
        <v>6</v>
      </c>
      <c r="R2025">
        <f>IF(Table13[[#This Row],[MntMeatProducts]] = 0, "",Table13[[#This Row],[MntMeatProducts]])</f>
        <v>52</v>
      </c>
      <c r="S2025">
        <f>IF(Table13[[#This Row],[MntFishProducts]] = 0, "",Table13[[#This Row],[MntFishProducts]])</f>
        <v>11</v>
      </c>
      <c r="T2025">
        <f>IF(Table13[[#This Row],[MntSweetProducts]] = 0, "",Table13[[#This Row],[MntSweetProducts]])</f>
        <v>8</v>
      </c>
      <c r="U2025">
        <f>IF(Table13[[#This Row],[MntGoldProds]] = 0, "",Table13[[#This Row],[MntGoldProds]])</f>
        <v>17</v>
      </c>
      <c r="V2025">
        <v>2</v>
      </c>
      <c r="W2025">
        <v>4</v>
      </c>
      <c r="X2025">
        <v>1</v>
      </c>
      <c r="Y2025">
        <v>5</v>
      </c>
      <c r="Z2025">
        <v>5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 t="s">
        <v>34</v>
      </c>
      <c r="AI2025" s="13">
        <f>SUM(Table13[[#This Row],[MntWines]:[MntGoldProds]])</f>
        <v>237</v>
      </c>
      <c r="AJ2025" s="13">
        <f>AVERAGE(Table13[[#This Row],[MntWines]:[MntGoldProds]])</f>
        <v>39.5</v>
      </c>
      <c r="AK2025">
        <f>IF(Table13[[#This Row],[Total Number of Purchases]]=0,0,Table13[[#This Row],[Total Spend]]/Table13[[#This Row],[Total Number of Purchases]])</f>
        <v>19.75</v>
      </c>
      <c r="AM2025">
        <f>SUM(Table13[[#This Row],[NumDealsPurchases]:[NumStorePurchases]])</f>
        <v>12</v>
      </c>
      <c r="AN2025" s="14">
        <f>Snapshot_Date-Table13[[#This Row],[Dt_Customer]]</f>
        <v>158</v>
      </c>
      <c r="AP2025" s="13">
        <f>Table13[[#This Row],[NumDealsPurchases]]/Table13[[#This Row],[Total Number of Purchases]]*100</f>
        <v>16.666666666666664</v>
      </c>
      <c r="AQ2025">
        <f>6-ROUNDUP(_xlfn.PERCENTRANK.INC(Table13[Recency],Table13[[#This Row],[Recency]])*5, 0)</f>
        <v>1</v>
      </c>
      <c r="AR2025">
        <f>ROUNDUP(_xlfn.PERCENTRANK.INC(Table13[Total Number of Purchases],Table13[[#This Row],[Total Number of Purchases]])*5,0)</f>
        <v>2</v>
      </c>
      <c r="AS2025">
        <f>ROUNDUP(_xlfn.PERCENTRANK.INC(Table13[Total Spend],Table13[[#This Row],[Total Spend]])*5,0)</f>
        <v>3</v>
      </c>
      <c r="AT2025" t="str">
        <f>Table13[[#This Row],[Recency Score]]&amp;Table13[[#This Row],[Frequency Score]]&amp;Table13[[#This Row],[Monetary Score]]</f>
        <v>123</v>
      </c>
      <c r="AU2025" t="str">
        <f t="shared" si="31"/>
        <v>Lost</v>
      </c>
      <c r="AW2025" s="13">
        <f>DATEDIF(Table13[[#This Row],[Dt_Customer]], Snapshot_Date, "d")</f>
        <v>158</v>
      </c>
      <c r="AX2025" s="13">
        <f>Table13[[#This Row],[CL if today]]/365</f>
        <v>0.43287671232876712</v>
      </c>
      <c r="AY2025">
        <f>Table13[[#This Row],[Total Number of Purchases]]/Table13[[#This Row],[Corrected CL]]</f>
        <v>27.721518987341771</v>
      </c>
      <c r="AZ2025">
        <f>Table13[[#This Row],[Average Order Value (AOV)]]*Table13[[#This Row],[Freq per Year]]</f>
        <v>547.5</v>
      </c>
      <c r="BA2025">
        <f>Table13[[#This Row],[Total Spend]]/Table13[[#This Row],[Corrected CL]]</f>
        <v>547.5</v>
      </c>
      <c r="BB2025">
        <v>3645.4088050314467</v>
      </c>
      <c r="BC2025" s="1">
        <f>Table13[[#This Row],[Dt_Customer]]+Table13[[#This Row],[Recency]]</f>
        <v>41854</v>
      </c>
      <c r="BD2025" s="16" t="str">
        <f>IF(COUNTIF(A:A, A2025) &gt; 1, "Duplicate", "Unique")</f>
        <v>Unique</v>
      </c>
    </row>
    <row r="2026" spans="1:56" x14ac:dyDescent="0.3">
      <c r="A2026">
        <v>8029</v>
      </c>
      <c r="B2026">
        <v>1988</v>
      </c>
      <c r="C2026" t="s">
        <v>41</v>
      </c>
      <c r="D2026" t="s">
        <v>31</v>
      </c>
      <c r="E2026">
        <v>90247</v>
      </c>
      <c r="F2026">
        <v>0</v>
      </c>
      <c r="G2026">
        <v>0</v>
      </c>
      <c r="H2026" s="1">
        <v>41758</v>
      </c>
      <c r="I2026">
        <v>27</v>
      </c>
      <c r="J2026">
        <v>1184</v>
      </c>
      <c r="K2026">
        <v>32</v>
      </c>
      <c r="L2026">
        <v>352</v>
      </c>
      <c r="M2026">
        <v>21</v>
      </c>
      <c r="N2026">
        <v>16</v>
      </c>
      <c r="O2026">
        <v>16</v>
      </c>
      <c r="P2026">
        <f>IF(Table13[[#This Row],[MntWines]] = 0,"",Table13[[#This Row],[MntWines]])</f>
        <v>1184</v>
      </c>
      <c r="Q2026">
        <f>IF(Table13[[#This Row],[MntFruits]] = 0, "",Table13[[#This Row],[MntFruits]])</f>
        <v>32</v>
      </c>
      <c r="R2026">
        <f>IF(Table13[[#This Row],[MntMeatProducts]] = 0, "",Table13[[#This Row],[MntMeatProducts]])</f>
        <v>352</v>
      </c>
      <c r="S2026">
        <f>IF(Table13[[#This Row],[MntFishProducts]] = 0, "",Table13[[#This Row],[MntFishProducts]])</f>
        <v>21</v>
      </c>
      <c r="T2026">
        <f>IF(Table13[[#This Row],[MntSweetProducts]] = 0, "",Table13[[#This Row],[MntSweetProducts]])</f>
        <v>16</v>
      </c>
      <c r="U2026">
        <f>IF(Table13[[#This Row],[MntGoldProds]] = 0, "",Table13[[#This Row],[MntGoldProds]])</f>
        <v>16</v>
      </c>
      <c r="V2026">
        <v>1</v>
      </c>
      <c r="W2026">
        <v>3</v>
      </c>
      <c r="X2026">
        <v>4</v>
      </c>
      <c r="Y2026">
        <v>7</v>
      </c>
      <c r="Z2026">
        <v>1</v>
      </c>
      <c r="AA2026">
        <v>1</v>
      </c>
      <c r="AB2026">
        <v>0</v>
      </c>
      <c r="AC2026">
        <v>0</v>
      </c>
      <c r="AD2026">
        <v>1</v>
      </c>
      <c r="AE2026">
        <v>1</v>
      </c>
      <c r="AF2026">
        <v>1</v>
      </c>
      <c r="AG2026">
        <v>0</v>
      </c>
      <c r="AH2026" t="s">
        <v>34</v>
      </c>
      <c r="AI2026" s="13">
        <f>SUM(Table13[[#This Row],[MntWines]:[MntGoldProds]])</f>
        <v>1621</v>
      </c>
      <c r="AJ2026" s="13">
        <f>AVERAGE(Table13[[#This Row],[MntWines]:[MntGoldProds]])</f>
        <v>270.16666666666669</v>
      </c>
      <c r="AK2026">
        <f>IF(Table13[[#This Row],[Total Number of Purchases]]=0,0,Table13[[#This Row],[Total Spend]]/Table13[[#This Row],[Total Number of Purchases]])</f>
        <v>108.06666666666666</v>
      </c>
      <c r="AM2026">
        <f>SUM(Table13[[#This Row],[NumDealsPurchases]:[NumStorePurchases]])</f>
        <v>15</v>
      </c>
      <c r="AN2026" s="14">
        <f>Snapshot_Date-Table13[[#This Row],[Dt_Customer]]</f>
        <v>158</v>
      </c>
      <c r="AP2026" s="13">
        <f>Table13[[#This Row],[NumDealsPurchases]]/Table13[[#This Row],[Total Number of Purchases]]*100</f>
        <v>6.666666666666667</v>
      </c>
      <c r="AQ2026">
        <f>6-ROUNDUP(_xlfn.PERCENTRANK.INC(Table13[Recency],Table13[[#This Row],[Recency]])*5, 0)</f>
        <v>4</v>
      </c>
      <c r="AR2026">
        <f>ROUNDUP(_xlfn.PERCENTRANK.INC(Table13[Total Number of Purchases],Table13[[#This Row],[Total Number of Purchases]])*5,0)</f>
        <v>3</v>
      </c>
      <c r="AS2026">
        <f>ROUNDUP(_xlfn.PERCENTRANK.INC(Table13[Total Spend],Table13[[#This Row],[Total Spend]])*5,0)</f>
        <v>5</v>
      </c>
      <c r="AT2026" t="str">
        <f>Table13[[#This Row],[Recency Score]]&amp;Table13[[#This Row],[Frequency Score]]&amp;Table13[[#This Row],[Monetary Score]]</f>
        <v>435</v>
      </c>
      <c r="AU2026" t="str">
        <f t="shared" si="31"/>
        <v>Big Spenders</v>
      </c>
      <c r="AW2026" s="13">
        <f>DATEDIF(Table13[[#This Row],[Dt_Customer]], Snapshot_Date, "d")</f>
        <v>158</v>
      </c>
      <c r="AX2026" s="13">
        <f>Table13[[#This Row],[CL if today]]/365</f>
        <v>0.43287671232876712</v>
      </c>
      <c r="AY2026">
        <f>Table13[[#This Row],[Total Number of Purchases]]/Table13[[#This Row],[Corrected CL]]</f>
        <v>34.651898734177216</v>
      </c>
      <c r="AZ2026">
        <f>Table13[[#This Row],[Average Order Value (AOV)]]*Table13[[#This Row],[Freq per Year]]</f>
        <v>3744.7151898734178</v>
      </c>
      <c r="BA2026">
        <f>Table13[[#This Row],[Total Spend]]/Table13[[#This Row],[Corrected CL]]</f>
        <v>3744.7151898734178</v>
      </c>
      <c r="BB2026">
        <v>3874.0822784810125</v>
      </c>
      <c r="BC2026" s="1">
        <f>Table13[[#This Row],[Dt_Customer]]+Table13[[#This Row],[Recency]]</f>
        <v>41785</v>
      </c>
      <c r="BD2026" s="16" t="str">
        <f>IF(COUNTIF(A:A, A2026) &gt; 1, "Duplicate", "Unique")</f>
        <v>Unique</v>
      </c>
    </row>
    <row r="2027" spans="1:56" x14ac:dyDescent="0.3">
      <c r="A2027">
        <v>1050</v>
      </c>
      <c r="B2027">
        <v>1952</v>
      </c>
      <c r="C2027" t="s">
        <v>28</v>
      </c>
      <c r="D2027" t="s">
        <v>33</v>
      </c>
      <c r="E2027">
        <v>28332</v>
      </c>
      <c r="F2027">
        <v>0</v>
      </c>
      <c r="G2027">
        <v>0</v>
      </c>
      <c r="H2027" s="1">
        <v>41759</v>
      </c>
      <c r="I2027">
        <v>58</v>
      </c>
      <c r="J2027">
        <v>14</v>
      </c>
      <c r="K2027">
        <v>10</v>
      </c>
      <c r="L2027">
        <v>13</v>
      </c>
      <c r="M2027">
        <v>4</v>
      </c>
      <c r="N2027">
        <v>15</v>
      </c>
      <c r="O2027">
        <v>9</v>
      </c>
      <c r="P2027">
        <f>IF(Table13[[#This Row],[MntWines]] = 0,"",Table13[[#This Row],[MntWines]])</f>
        <v>14</v>
      </c>
      <c r="Q2027">
        <f>IF(Table13[[#This Row],[MntFruits]] = 0, "",Table13[[#This Row],[MntFruits]])</f>
        <v>10</v>
      </c>
      <c r="R2027">
        <f>IF(Table13[[#This Row],[MntMeatProducts]] = 0, "",Table13[[#This Row],[MntMeatProducts]])</f>
        <v>13</v>
      </c>
      <c r="S2027">
        <f>IF(Table13[[#This Row],[MntFishProducts]] = 0, "",Table13[[#This Row],[MntFishProducts]])</f>
        <v>4</v>
      </c>
      <c r="T2027">
        <f>IF(Table13[[#This Row],[MntSweetProducts]] = 0, "",Table13[[#This Row],[MntSweetProducts]])</f>
        <v>15</v>
      </c>
      <c r="U2027">
        <f>IF(Table13[[#This Row],[MntGoldProds]] = 0, "",Table13[[#This Row],[MntGoldProds]])</f>
        <v>9</v>
      </c>
      <c r="V2027">
        <v>1</v>
      </c>
      <c r="W2027">
        <v>2</v>
      </c>
      <c r="X2027">
        <v>1</v>
      </c>
      <c r="Y2027">
        <v>4</v>
      </c>
      <c r="Z2027">
        <v>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39</v>
      </c>
      <c r="AI2027" s="13">
        <f>SUM(Table13[[#This Row],[MntWines]:[MntGoldProds]])</f>
        <v>65</v>
      </c>
      <c r="AJ2027" s="13">
        <f>AVERAGE(Table13[[#This Row],[MntWines]:[MntGoldProds]])</f>
        <v>10.833333333333334</v>
      </c>
      <c r="AK2027">
        <f>IF(Table13[[#This Row],[Total Number of Purchases]]=0,0,Table13[[#This Row],[Total Spend]]/Table13[[#This Row],[Total Number of Purchases]])</f>
        <v>8.125</v>
      </c>
      <c r="AM2027">
        <f>SUM(Table13[[#This Row],[NumDealsPurchases]:[NumStorePurchases]])</f>
        <v>8</v>
      </c>
      <c r="AN2027" s="14">
        <f>Snapshot_Date-Table13[[#This Row],[Dt_Customer]]</f>
        <v>157</v>
      </c>
      <c r="AP2027" s="13">
        <f>Table13[[#This Row],[NumDealsPurchases]]/Table13[[#This Row],[Total Number of Purchases]]*100</f>
        <v>12.5</v>
      </c>
      <c r="AQ2027">
        <f>6-ROUNDUP(_xlfn.PERCENTRANK.INC(Table13[Recency],Table13[[#This Row],[Recency]])*5, 0)</f>
        <v>3</v>
      </c>
      <c r="AR2027">
        <f>ROUNDUP(_xlfn.PERCENTRANK.INC(Table13[Total Number of Purchases],Table13[[#This Row],[Total Number of Purchases]])*5,0)</f>
        <v>2</v>
      </c>
      <c r="AS2027">
        <f>ROUNDUP(_xlfn.PERCENTRANK.INC(Table13[Total Spend],Table13[[#This Row],[Total Spend]])*5,0)</f>
        <v>2</v>
      </c>
      <c r="AT2027" t="str">
        <f>Table13[[#This Row],[Recency Score]]&amp;Table13[[#This Row],[Frequency Score]]&amp;Table13[[#This Row],[Monetary Score]]</f>
        <v>322</v>
      </c>
      <c r="AU2027" t="str">
        <f t="shared" si="31"/>
        <v>Needs Attention</v>
      </c>
      <c r="AW2027" s="13">
        <f>DATEDIF(Table13[[#This Row],[Dt_Customer]], Snapshot_Date, "d")</f>
        <v>157</v>
      </c>
      <c r="AX2027" s="13">
        <f>Table13[[#This Row],[CL if today]]/365</f>
        <v>0.43013698630136987</v>
      </c>
      <c r="AY2027">
        <f>Table13[[#This Row],[Total Number of Purchases]]/Table13[[#This Row],[Corrected CL]]</f>
        <v>18.598726114649683</v>
      </c>
      <c r="AZ2027">
        <f>Table13[[#This Row],[Average Order Value (AOV)]]*Table13[[#This Row],[Freq per Year]]</f>
        <v>151.11464968152868</v>
      </c>
      <c r="BA2027">
        <f>Table13[[#This Row],[Total Spend]]/Table13[[#This Row],[Corrected CL]]</f>
        <v>151.11464968152865</v>
      </c>
      <c r="BB2027">
        <v>3744.7151898734178</v>
      </c>
      <c r="BC2027" s="1">
        <f>Table13[[#This Row],[Dt_Customer]]+Table13[[#This Row],[Recency]]</f>
        <v>41817</v>
      </c>
      <c r="BD2027" s="16" t="str">
        <f>IF(COUNTIF(A:A, A2027) &gt; 1, "Duplicate", "Unique")</f>
        <v>Unique</v>
      </c>
    </row>
    <row r="2028" spans="1:56" x14ac:dyDescent="0.3">
      <c r="A2028">
        <v>8341</v>
      </c>
      <c r="B2028">
        <v>1969</v>
      </c>
      <c r="C2028" t="s">
        <v>37</v>
      </c>
      <c r="D2028" t="s">
        <v>33</v>
      </c>
      <c r="E2028">
        <v>30396</v>
      </c>
      <c r="F2028">
        <v>1</v>
      </c>
      <c r="G2028">
        <v>0</v>
      </c>
      <c r="H2028" s="1">
        <v>41759</v>
      </c>
      <c r="I2028">
        <v>22</v>
      </c>
      <c r="J2028">
        <v>15</v>
      </c>
      <c r="K2028">
        <v>0</v>
      </c>
      <c r="L2028">
        <v>6</v>
      </c>
      <c r="M2028">
        <v>0</v>
      </c>
      <c r="N2028">
        <v>1</v>
      </c>
      <c r="O2028">
        <v>12</v>
      </c>
      <c r="P2028">
        <f>IF(Table13[[#This Row],[MntWines]] = 0,"",Table13[[#This Row],[MntWines]])</f>
        <v>15</v>
      </c>
      <c r="Q2028" t="str">
        <f>IF(Table13[[#This Row],[MntFruits]] = 0, "",Table13[[#This Row],[MntFruits]])</f>
        <v/>
      </c>
      <c r="R2028">
        <f>IF(Table13[[#This Row],[MntMeatProducts]] = 0, "",Table13[[#This Row],[MntMeatProducts]])</f>
        <v>6</v>
      </c>
      <c r="S2028" t="str">
        <f>IF(Table13[[#This Row],[MntFishProducts]] = 0, "",Table13[[#This Row],[MntFishProducts]])</f>
        <v/>
      </c>
      <c r="T2028">
        <f>IF(Table13[[#This Row],[MntSweetProducts]] = 0, "",Table13[[#This Row],[MntSweetProducts]])</f>
        <v>1</v>
      </c>
      <c r="U2028">
        <f>IF(Table13[[#This Row],[MntGoldProds]] = 0, "",Table13[[#This Row],[MntGoldProds]])</f>
        <v>12</v>
      </c>
      <c r="V2028">
        <v>2</v>
      </c>
      <c r="W2028">
        <v>1</v>
      </c>
      <c r="X2028">
        <v>1</v>
      </c>
      <c r="Y2028">
        <v>2</v>
      </c>
      <c r="Z2028">
        <v>7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0</v>
      </c>
      <c r="AH2028" t="s">
        <v>30</v>
      </c>
      <c r="AI2028" s="13">
        <f>SUM(Table13[[#This Row],[MntWines]:[MntGoldProds]])</f>
        <v>34</v>
      </c>
      <c r="AJ2028" s="13">
        <f>AVERAGE(Table13[[#This Row],[MntWines]:[MntGoldProds]])</f>
        <v>5.666666666666667</v>
      </c>
      <c r="AK2028">
        <f>IF(Table13[[#This Row],[Total Number of Purchases]]=0,0,Table13[[#This Row],[Total Spend]]/Table13[[#This Row],[Total Number of Purchases]])</f>
        <v>5.666666666666667</v>
      </c>
      <c r="AM2028">
        <f>SUM(Table13[[#This Row],[NumDealsPurchases]:[NumStorePurchases]])</f>
        <v>6</v>
      </c>
      <c r="AN2028" s="14">
        <f>Snapshot_Date-Table13[[#This Row],[Dt_Customer]]</f>
        <v>157</v>
      </c>
      <c r="AP2028" s="13">
        <f>Table13[[#This Row],[NumDealsPurchases]]/Table13[[#This Row],[Total Number of Purchases]]*100</f>
        <v>33.333333333333329</v>
      </c>
      <c r="AQ2028">
        <f>6-ROUNDUP(_xlfn.PERCENTRANK.INC(Table13[Recency],Table13[[#This Row],[Recency]])*5, 0)</f>
        <v>4</v>
      </c>
      <c r="AR2028">
        <f>ROUNDUP(_xlfn.PERCENTRANK.INC(Table13[Total Number of Purchases],Table13[[#This Row],[Total Number of Purchases]])*5,0)</f>
        <v>1</v>
      </c>
      <c r="AS2028">
        <f>ROUNDUP(_xlfn.PERCENTRANK.INC(Table13[Total Spend],Table13[[#This Row],[Total Spend]])*5,0)</f>
        <v>1</v>
      </c>
      <c r="AT2028" t="str">
        <f>Table13[[#This Row],[Recency Score]]&amp;Table13[[#This Row],[Frequency Score]]&amp;Table13[[#This Row],[Monetary Score]]</f>
        <v>411</v>
      </c>
      <c r="AU2028" t="str">
        <f t="shared" si="31"/>
        <v>Potential Loyalists</v>
      </c>
      <c r="AW2028" s="13">
        <f>DATEDIF(Table13[[#This Row],[Dt_Customer]], Snapshot_Date, "d")</f>
        <v>157</v>
      </c>
      <c r="AX2028" s="13">
        <f>Table13[[#This Row],[CL if today]]/365</f>
        <v>0.43013698630136987</v>
      </c>
      <c r="AY2028">
        <f>Table13[[#This Row],[Total Number of Purchases]]/Table13[[#This Row],[Corrected CL]]</f>
        <v>13.949044585987261</v>
      </c>
      <c r="AZ2028">
        <f>Table13[[#This Row],[Average Order Value (AOV)]]*Table13[[#This Row],[Freq per Year]]</f>
        <v>79.044585987261144</v>
      </c>
      <c r="BA2028">
        <f>Table13[[#This Row],[Total Spend]]/Table13[[#This Row],[Corrected CL]]</f>
        <v>79.044585987261144</v>
      </c>
      <c r="BB2028">
        <v>1901.71974522293</v>
      </c>
      <c r="BC2028" s="1">
        <f>Table13[[#This Row],[Dt_Customer]]+Table13[[#This Row],[Recency]]</f>
        <v>41781</v>
      </c>
      <c r="BD2028" s="16" t="str">
        <f>IF(COUNTIF(A:A, A2028) &gt; 1, "Duplicate", "Unique")</f>
        <v>Unique</v>
      </c>
    </row>
    <row r="2029" spans="1:56" x14ac:dyDescent="0.3">
      <c r="A2029">
        <v>7828</v>
      </c>
      <c r="B2029">
        <v>1981</v>
      </c>
      <c r="C2029" t="s">
        <v>41</v>
      </c>
      <c r="D2029" t="s">
        <v>35</v>
      </c>
      <c r="E2029">
        <v>77882</v>
      </c>
      <c r="F2029">
        <v>0</v>
      </c>
      <c r="G2029">
        <v>0</v>
      </c>
      <c r="H2029" s="1">
        <v>41759</v>
      </c>
      <c r="I2029">
        <v>29</v>
      </c>
      <c r="J2029">
        <v>68</v>
      </c>
      <c r="K2029">
        <v>129</v>
      </c>
      <c r="L2029">
        <v>396</v>
      </c>
      <c r="M2029">
        <v>188</v>
      </c>
      <c r="N2029">
        <v>22</v>
      </c>
      <c r="O2029">
        <v>15</v>
      </c>
      <c r="P2029">
        <f>IF(Table13[[#This Row],[MntWines]] = 0,"",Table13[[#This Row],[MntWines]])</f>
        <v>68</v>
      </c>
      <c r="Q2029">
        <f>IF(Table13[[#This Row],[MntFruits]] = 0, "",Table13[[#This Row],[MntFruits]])</f>
        <v>129</v>
      </c>
      <c r="R2029">
        <f>IF(Table13[[#This Row],[MntMeatProducts]] = 0, "",Table13[[#This Row],[MntMeatProducts]])</f>
        <v>396</v>
      </c>
      <c r="S2029">
        <f>IF(Table13[[#This Row],[MntFishProducts]] = 0, "",Table13[[#This Row],[MntFishProducts]])</f>
        <v>188</v>
      </c>
      <c r="T2029">
        <f>IF(Table13[[#This Row],[MntSweetProducts]] = 0, "",Table13[[#This Row],[MntSweetProducts]])</f>
        <v>22</v>
      </c>
      <c r="U2029">
        <f>IF(Table13[[#This Row],[MntGoldProds]] = 0, "",Table13[[#This Row],[MntGoldProds]])</f>
        <v>15</v>
      </c>
      <c r="V2029">
        <v>1</v>
      </c>
      <c r="W2029">
        <v>3</v>
      </c>
      <c r="X2029">
        <v>3</v>
      </c>
      <c r="Y2029">
        <v>5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">
        <v>43</v>
      </c>
      <c r="AI2029" s="13">
        <f>SUM(Table13[[#This Row],[MntWines]:[MntGoldProds]])</f>
        <v>818</v>
      </c>
      <c r="AJ2029" s="13">
        <f>AVERAGE(Table13[[#This Row],[MntWines]:[MntGoldProds]])</f>
        <v>136.33333333333334</v>
      </c>
      <c r="AK2029">
        <f>IF(Table13[[#This Row],[Total Number of Purchases]]=0,0,Table13[[#This Row],[Total Spend]]/Table13[[#This Row],[Total Number of Purchases]])</f>
        <v>68.166666666666671</v>
      </c>
      <c r="AM2029">
        <f>SUM(Table13[[#This Row],[NumDealsPurchases]:[NumStorePurchases]])</f>
        <v>12</v>
      </c>
      <c r="AN2029" s="14">
        <f>Snapshot_Date-Table13[[#This Row],[Dt_Customer]]</f>
        <v>157</v>
      </c>
      <c r="AP2029" s="13">
        <f>Table13[[#This Row],[NumDealsPurchases]]/Table13[[#This Row],[Total Number of Purchases]]*100</f>
        <v>8.3333333333333321</v>
      </c>
      <c r="AQ2029">
        <f>6-ROUNDUP(_xlfn.PERCENTRANK.INC(Table13[Recency],Table13[[#This Row],[Recency]])*5, 0)</f>
        <v>4</v>
      </c>
      <c r="AR2029">
        <f>ROUNDUP(_xlfn.PERCENTRANK.INC(Table13[Total Number of Purchases],Table13[[#This Row],[Total Number of Purchases]])*5,0)</f>
        <v>2</v>
      </c>
      <c r="AS2029">
        <f>ROUNDUP(_xlfn.PERCENTRANK.INC(Table13[Total Spend],Table13[[#This Row],[Total Spend]])*5,0)</f>
        <v>4</v>
      </c>
      <c r="AT2029" t="str">
        <f>Table13[[#This Row],[Recency Score]]&amp;Table13[[#This Row],[Frequency Score]]&amp;Table13[[#This Row],[Monetary Score]]</f>
        <v>424</v>
      </c>
      <c r="AU2029" t="str">
        <f t="shared" si="31"/>
        <v>Potential Loyalists</v>
      </c>
      <c r="AW2029" s="13">
        <f>DATEDIF(Table13[[#This Row],[Dt_Customer]], Snapshot_Date, "d")</f>
        <v>157</v>
      </c>
      <c r="AX2029" s="13">
        <f>Table13[[#This Row],[CL if today]]/365</f>
        <v>0.43013698630136987</v>
      </c>
      <c r="AY2029">
        <f>Table13[[#This Row],[Total Number of Purchases]]/Table13[[#This Row],[Corrected CL]]</f>
        <v>27.898089171974522</v>
      </c>
      <c r="AZ2029">
        <f>Table13[[#This Row],[Average Order Value (AOV)]]*Table13[[#This Row],[Freq per Year]]</f>
        <v>1901.71974522293</v>
      </c>
      <c r="BA2029">
        <f>Table13[[#This Row],[Total Spend]]/Table13[[#This Row],[Corrected CL]]</f>
        <v>1901.71974522293</v>
      </c>
      <c r="BB2029">
        <v>32.547770700636939</v>
      </c>
      <c r="BC2029" s="1">
        <f>Table13[[#This Row],[Dt_Customer]]+Table13[[#This Row],[Recency]]</f>
        <v>41788</v>
      </c>
      <c r="BD2029" s="16" t="str">
        <f>IF(COUNTIF(A:A, A2029) &gt; 1, "Duplicate", "Unique")</f>
        <v>Unique</v>
      </c>
    </row>
    <row r="2030" spans="1:56" x14ac:dyDescent="0.3">
      <c r="A2030">
        <v>9960</v>
      </c>
      <c r="B2030">
        <v>1991</v>
      </c>
      <c r="C2030" t="s">
        <v>44</v>
      </c>
      <c r="D2030" t="s">
        <v>31</v>
      </c>
      <c r="E2030">
        <v>26868</v>
      </c>
      <c r="F2030">
        <v>1</v>
      </c>
      <c r="G2030">
        <v>0</v>
      </c>
      <c r="H2030" s="1">
        <v>41759</v>
      </c>
      <c r="I2030">
        <v>52</v>
      </c>
      <c r="J2030">
        <v>0</v>
      </c>
      <c r="K2030">
        <v>0</v>
      </c>
      <c r="L2030">
        <v>1</v>
      </c>
      <c r="M2030">
        <v>8</v>
      </c>
      <c r="N2030">
        <v>3</v>
      </c>
      <c r="O2030">
        <v>2</v>
      </c>
      <c r="P2030" t="str">
        <f>IF(Table13[[#This Row],[MntWines]] = 0,"",Table13[[#This Row],[MntWines]])</f>
        <v/>
      </c>
      <c r="Q2030" t="str">
        <f>IF(Table13[[#This Row],[MntFruits]] = 0, "",Table13[[#This Row],[MntFruits]])</f>
        <v/>
      </c>
      <c r="R2030">
        <f>IF(Table13[[#This Row],[MntMeatProducts]] = 0, "",Table13[[#This Row],[MntMeatProducts]])</f>
        <v>1</v>
      </c>
      <c r="S2030">
        <f>IF(Table13[[#This Row],[MntFishProducts]] = 0, "",Table13[[#This Row],[MntFishProducts]])</f>
        <v>8</v>
      </c>
      <c r="T2030">
        <f>IF(Table13[[#This Row],[MntSweetProducts]] = 0, "",Table13[[#This Row],[MntSweetProducts]])</f>
        <v>3</v>
      </c>
      <c r="U2030">
        <f>IF(Table13[[#This Row],[MntGoldProds]] = 0, "",Table13[[#This Row],[MntGoldProds]])</f>
        <v>2</v>
      </c>
      <c r="V2030">
        <v>1</v>
      </c>
      <c r="W2030">
        <v>1</v>
      </c>
      <c r="X2030">
        <v>0</v>
      </c>
      <c r="Y2030">
        <v>2</v>
      </c>
      <c r="Z2030">
        <v>7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43</v>
      </c>
      <c r="AI2030" s="13">
        <f>SUM(Table13[[#This Row],[MntWines]:[MntGoldProds]])</f>
        <v>14</v>
      </c>
      <c r="AJ2030" s="13">
        <f>AVERAGE(Table13[[#This Row],[MntWines]:[MntGoldProds]])</f>
        <v>2.3333333333333335</v>
      </c>
      <c r="AK2030">
        <f>IF(Table13[[#This Row],[Total Number of Purchases]]=0,0,Table13[[#This Row],[Total Spend]]/Table13[[#This Row],[Total Number of Purchases]])</f>
        <v>3.5</v>
      </c>
      <c r="AM2030">
        <f>SUM(Table13[[#This Row],[NumDealsPurchases]:[NumStorePurchases]])</f>
        <v>4</v>
      </c>
      <c r="AN2030" s="14">
        <f>Snapshot_Date-Table13[[#This Row],[Dt_Customer]]</f>
        <v>157</v>
      </c>
      <c r="AP2030" s="13">
        <f>Table13[[#This Row],[NumDealsPurchases]]/Table13[[#This Row],[Total Number of Purchases]]*100</f>
        <v>25</v>
      </c>
      <c r="AQ2030">
        <f>6-ROUNDUP(_xlfn.PERCENTRANK.INC(Table13[Recency],Table13[[#This Row],[Recency]])*5, 0)</f>
        <v>3</v>
      </c>
      <c r="AR2030">
        <f>ROUNDUP(_xlfn.PERCENTRANK.INC(Table13[Total Number of Purchases],Table13[[#This Row],[Total Number of Purchases]])*5,0)</f>
        <v>1</v>
      </c>
      <c r="AS2030">
        <f>ROUNDUP(_xlfn.PERCENTRANK.INC(Table13[Total Spend],Table13[[#This Row],[Total Spend]])*5,0)</f>
        <v>1</v>
      </c>
      <c r="AT2030" t="str">
        <f>Table13[[#This Row],[Recency Score]]&amp;Table13[[#This Row],[Frequency Score]]&amp;Table13[[#This Row],[Monetary Score]]</f>
        <v>311</v>
      </c>
      <c r="AU2030" t="str">
        <f t="shared" si="31"/>
        <v>Needs Attention</v>
      </c>
      <c r="AW2030" s="13">
        <f>DATEDIF(Table13[[#This Row],[Dt_Customer]], Snapshot_Date, "d")</f>
        <v>157</v>
      </c>
      <c r="AX2030" s="13">
        <f>Table13[[#This Row],[CL if today]]/365</f>
        <v>0.43013698630136987</v>
      </c>
      <c r="AY2030">
        <f>Table13[[#This Row],[Total Number of Purchases]]/Table13[[#This Row],[Corrected CL]]</f>
        <v>9.2993630573248414</v>
      </c>
      <c r="AZ2030">
        <f>Table13[[#This Row],[Average Order Value (AOV)]]*Table13[[#This Row],[Freq per Year]]</f>
        <v>32.547770700636946</v>
      </c>
      <c r="BA2030">
        <f>Table13[[#This Row],[Total Spend]]/Table13[[#This Row],[Corrected CL]]</f>
        <v>32.547770700636939</v>
      </c>
      <c r="BB2030">
        <v>151.11464968152865</v>
      </c>
      <c r="BC2030" s="1">
        <f>Table13[[#This Row],[Dt_Customer]]+Table13[[#This Row],[Recency]]</f>
        <v>41811</v>
      </c>
      <c r="BD2030" s="16" t="str">
        <f>IF(COUNTIF(A:A, A2030) &gt; 1, "Duplicate", "Unique")</f>
        <v>Unique</v>
      </c>
    </row>
    <row r="2031" spans="1:56" x14ac:dyDescent="0.3">
      <c r="A2031">
        <v>6983</v>
      </c>
      <c r="B2031">
        <v>1950</v>
      </c>
      <c r="C2031" t="s">
        <v>41</v>
      </c>
      <c r="D2031" t="s">
        <v>29</v>
      </c>
      <c r="E2031">
        <v>38054</v>
      </c>
      <c r="F2031">
        <v>1</v>
      </c>
      <c r="G2031">
        <v>1</v>
      </c>
      <c r="H2031" s="1">
        <v>41760</v>
      </c>
      <c r="I2031">
        <v>24</v>
      </c>
      <c r="J2031">
        <v>23</v>
      </c>
      <c r="K2031">
        <v>2</v>
      </c>
      <c r="L2031">
        <v>17</v>
      </c>
      <c r="M2031">
        <v>2</v>
      </c>
      <c r="N2031">
        <v>1</v>
      </c>
      <c r="O2031">
        <v>0</v>
      </c>
      <c r="P2031">
        <f>IF(Table13[[#This Row],[MntWines]] = 0,"",Table13[[#This Row],[MntWines]])</f>
        <v>23</v>
      </c>
      <c r="Q2031">
        <f>IF(Table13[[#This Row],[MntFruits]] = 0, "",Table13[[#This Row],[MntFruits]])</f>
        <v>2</v>
      </c>
      <c r="R2031">
        <f>IF(Table13[[#This Row],[MntMeatProducts]] = 0, "",Table13[[#This Row],[MntMeatProducts]])</f>
        <v>17</v>
      </c>
      <c r="S2031">
        <f>IF(Table13[[#This Row],[MntFishProducts]] = 0, "",Table13[[#This Row],[MntFishProducts]])</f>
        <v>2</v>
      </c>
      <c r="T2031">
        <f>IF(Table13[[#This Row],[MntSweetProducts]] = 0, "",Table13[[#This Row],[MntSweetProducts]])</f>
        <v>1</v>
      </c>
      <c r="U2031" t="str">
        <f>IF(Table13[[#This Row],[MntGoldProds]] = 0, "",Table13[[#This Row],[MntGoldProds]])</f>
        <v/>
      </c>
      <c r="V2031">
        <v>2</v>
      </c>
      <c r="W2031">
        <v>2</v>
      </c>
      <c r="X2031">
        <v>0</v>
      </c>
      <c r="Y2031">
        <v>3</v>
      </c>
      <c r="Z2031">
        <v>7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40</v>
      </c>
      <c r="AI2031" s="13">
        <f>SUM(Table13[[#This Row],[MntWines]:[MntGoldProds]])</f>
        <v>45</v>
      </c>
      <c r="AJ2031" s="13">
        <f>AVERAGE(Table13[[#This Row],[MntWines]:[MntGoldProds]])</f>
        <v>7.5</v>
      </c>
      <c r="AK2031">
        <f>IF(Table13[[#This Row],[Total Number of Purchases]]=0,0,Table13[[#This Row],[Total Spend]]/Table13[[#This Row],[Total Number of Purchases]])</f>
        <v>6.4285714285714288</v>
      </c>
      <c r="AM2031">
        <f>SUM(Table13[[#This Row],[NumDealsPurchases]:[NumStorePurchases]])</f>
        <v>7</v>
      </c>
      <c r="AN2031" s="14">
        <f>Snapshot_Date-Table13[[#This Row],[Dt_Customer]]</f>
        <v>156</v>
      </c>
      <c r="AP2031" s="13">
        <f>Table13[[#This Row],[NumDealsPurchases]]/Table13[[#This Row],[Total Number of Purchases]]*100</f>
        <v>28.571428571428569</v>
      </c>
      <c r="AQ2031">
        <f>6-ROUNDUP(_xlfn.PERCENTRANK.INC(Table13[Recency],Table13[[#This Row],[Recency]])*5, 0)</f>
        <v>4</v>
      </c>
      <c r="AR2031">
        <f>ROUNDUP(_xlfn.PERCENTRANK.INC(Table13[Total Number of Purchases],Table13[[#This Row],[Total Number of Purchases]])*5,0)</f>
        <v>1</v>
      </c>
      <c r="AS2031">
        <f>ROUNDUP(_xlfn.PERCENTRANK.INC(Table13[Total Spend],Table13[[#This Row],[Total Spend]])*5,0)</f>
        <v>1</v>
      </c>
      <c r="AT2031" t="str">
        <f>Table13[[#This Row],[Recency Score]]&amp;Table13[[#This Row],[Frequency Score]]&amp;Table13[[#This Row],[Monetary Score]]</f>
        <v>411</v>
      </c>
      <c r="AU2031" t="str">
        <f t="shared" si="31"/>
        <v>Potential Loyalists</v>
      </c>
      <c r="AW2031" s="13">
        <f>DATEDIF(Table13[[#This Row],[Dt_Customer]], Snapshot_Date, "d")</f>
        <v>156</v>
      </c>
      <c r="AX2031" s="13">
        <f>Table13[[#This Row],[CL if today]]/365</f>
        <v>0.42739726027397262</v>
      </c>
      <c r="AY2031">
        <f>Table13[[#This Row],[Total Number of Purchases]]/Table13[[#This Row],[Corrected CL]]</f>
        <v>16.378205128205128</v>
      </c>
      <c r="AZ2031">
        <f>Table13[[#This Row],[Average Order Value (AOV)]]*Table13[[#This Row],[Freq per Year]]</f>
        <v>105.28846153846153</v>
      </c>
      <c r="BA2031">
        <f>Table13[[#This Row],[Total Spend]]/Table13[[#This Row],[Corrected CL]]</f>
        <v>105.28846153846153</v>
      </c>
      <c r="BB2031">
        <v>79.044585987261144</v>
      </c>
      <c r="BC2031" s="1">
        <f>Table13[[#This Row],[Dt_Customer]]+Table13[[#This Row],[Recency]]</f>
        <v>41784</v>
      </c>
      <c r="BD2031" s="16" t="str">
        <f>IF(COUNTIF(A:A, A2031) &gt; 1, "Duplicate", "Unique")</f>
        <v>Unique</v>
      </c>
    </row>
    <row r="2032" spans="1:56" x14ac:dyDescent="0.3">
      <c r="A2032">
        <v>3005</v>
      </c>
      <c r="B2032">
        <v>1992</v>
      </c>
      <c r="C2032" t="s">
        <v>28</v>
      </c>
      <c r="D2032" t="s">
        <v>31</v>
      </c>
      <c r="E2032">
        <v>83528</v>
      </c>
      <c r="F2032">
        <v>0</v>
      </c>
      <c r="G2032">
        <v>0</v>
      </c>
      <c r="H2032" s="1">
        <v>41760</v>
      </c>
      <c r="I2032">
        <v>7</v>
      </c>
      <c r="J2032">
        <v>530</v>
      </c>
      <c r="K2032">
        <v>117</v>
      </c>
      <c r="L2032">
        <v>678</v>
      </c>
      <c r="M2032">
        <v>134</v>
      </c>
      <c r="N2032">
        <v>44</v>
      </c>
      <c r="O2032">
        <v>147</v>
      </c>
      <c r="P2032">
        <f>IF(Table13[[#This Row],[MntWines]] = 0,"",Table13[[#This Row],[MntWines]])</f>
        <v>530</v>
      </c>
      <c r="Q2032">
        <f>IF(Table13[[#This Row],[MntFruits]] = 0, "",Table13[[#This Row],[MntFruits]])</f>
        <v>117</v>
      </c>
      <c r="R2032">
        <f>IF(Table13[[#This Row],[MntMeatProducts]] = 0, "",Table13[[#This Row],[MntMeatProducts]])</f>
        <v>678</v>
      </c>
      <c r="S2032">
        <f>IF(Table13[[#This Row],[MntFishProducts]] = 0, "",Table13[[#This Row],[MntFishProducts]])</f>
        <v>134</v>
      </c>
      <c r="T2032">
        <f>IF(Table13[[#This Row],[MntSweetProducts]] = 0, "",Table13[[#This Row],[MntSweetProducts]])</f>
        <v>44</v>
      </c>
      <c r="U2032">
        <f>IF(Table13[[#This Row],[MntGoldProds]] = 0, "",Table13[[#This Row],[MntGoldProds]])</f>
        <v>147</v>
      </c>
      <c r="V2032">
        <v>1</v>
      </c>
      <c r="W2032">
        <v>4</v>
      </c>
      <c r="X2032">
        <v>10</v>
      </c>
      <c r="Y2032">
        <v>8</v>
      </c>
      <c r="Z2032">
        <v>1</v>
      </c>
      <c r="AA2032">
        <v>1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 t="s">
        <v>30</v>
      </c>
      <c r="AI2032" s="13">
        <f>SUM(Table13[[#This Row],[MntWines]:[MntGoldProds]])</f>
        <v>1650</v>
      </c>
      <c r="AJ2032" s="13">
        <f>AVERAGE(Table13[[#This Row],[MntWines]:[MntGoldProds]])</f>
        <v>275</v>
      </c>
      <c r="AK2032">
        <f>IF(Table13[[#This Row],[Total Number of Purchases]]=0,0,Table13[[#This Row],[Total Spend]]/Table13[[#This Row],[Total Number of Purchases]])</f>
        <v>71.739130434782609</v>
      </c>
      <c r="AM2032">
        <f>SUM(Table13[[#This Row],[NumDealsPurchases]:[NumStorePurchases]])</f>
        <v>23</v>
      </c>
      <c r="AN2032" s="14">
        <f>Snapshot_Date-Table13[[#This Row],[Dt_Customer]]</f>
        <v>156</v>
      </c>
      <c r="AP2032" s="13">
        <f>Table13[[#This Row],[NumDealsPurchases]]/Table13[[#This Row],[Total Number of Purchases]]*100</f>
        <v>4.3478260869565215</v>
      </c>
      <c r="AQ2032">
        <f>6-ROUNDUP(_xlfn.PERCENTRANK.INC(Table13[Recency],Table13[[#This Row],[Recency]])*5, 0)</f>
        <v>5</v>
      </c>
      <c r="AR2032">
        <f>ROUNDUP(_xlfn.PERCENTRANK.INC(Table13[Total Number of Purchases],Table13[[#This Row],[Total Number of Purchases]])*5,0)</f>
        <v>5</v>
      </c>
      <c r="AS2032">
        <f>ROUNDUP(_xlfn.PERCENTRANK.INC(Table13[Total Spend],Table13[[#This Row],[Total Spend]])*5,0)</f>
        <v>5</v>
      </c>
      <c r="AT2032" t="str">
        <f>Table13[[#This Row],[Recency Score]]&amp;Table13[[#This Row],[Frequency Score]]&amp;Table13[[#This Row],[Monetary Score]]</f>
        <v>555</v>
      </c>
      <c r="AU2032" t="str">
        <f t="shared" si="31"/>
        <v>Champions</v>
      </c>
      <c r="AW2032" s="13">
        <f>DATEDIF(Table13[[#This Row],[Dt_Customer]], Snapshot_Date, "d")</f>
        <v>156</v>
      </c>
      <c r="AX2032" s="13">
        <f>Table13[[#This Row],[CL if today]]/365</f>
        <v>0.42739726027397262</v>
      </c>
      <c r="AY2032">
        <f>Table13[[#This Row],[Total Number of Purchases]]/Table13[[#This Row],[Corrected CL]]</f>
        <v>53.814102564102562</v>
      </c>
      <c r="AZ2032">
        <f>Table13[[#This Row],[Average Order Value (AOV)]]*Table13[[#This Row],[Freq per Year]]</f>
        <v>3860.5769230769229</v>
      </c>
      <c r="BA2032">
        <f>Table13[[#This Row],[Total Spend]]/Table13[[#This Row],[Corrected CL]]</f>
        <v>3860.5769230769229</v>
      </c>
      <c r="BB2032">
        <v>105.28846153846153</v>
      </c>
      <c r="BC2032" s="1">
        <f>Table13[[#This Row],[Dt_Customer]]+Table13[[#This Row],[Recency]]</f>
        <v>41767</v>
      </c>
      <c r="BD2032" s="16" t="str">
        <f>IF(COUNTIF(A:A, A2032) &gt; 1, "Duplicate", "Unique")</f>
        <v>Unique</v>
      </c>
    </row>
    <row r="2033" spans="1:56" x14ac:dyDescent="0.3">
      <c r="A2033">
        <v>3107</v>
      </c>
      <c r="B2033">
        <v>1976</v>
      </c>
      <c r="C2033" t="s">
        <v>28</v>
      </c>
      <c r="D2033" t="s">
        <v>35</v>
      </c>
      <c r="E2033">
        <v>71322</v>
      </c>
      <c r="F2033">
        <v>0</v>
      </c>
      <c r="G2033">
        <v>1</v>
      </c>
      <c r="H2033" s="1">
        <v>41761</v>
      </c>
      <c r="I2033">
        <v>31</v>
      </c>
      <c r="J2033">
        <v>121</v>
      </c>
      <c r="K2033">
        <v>24</v>
      </c>
      <c r="L2033">
        <v>124</v>
      </c>
      <c r="M2033">
        <v>24</v>
      </c>
      <c r="N2033">
        <v>15</v>
      </c>
      <c r="O2033">
        <v>42</v>
      </c>
      <c r="P2033">
        <f>IF(Table13[[#This Row],[MntWines]] = 0,"",Table13[[#This Row],[MntWines]])</f>
        <v>121</v>
      </c>
      <c r="Q2033">
        <f>IF(Table13[[#This Row],[MntFruits]] = 0, "",Table13[[#This Row],[MntFruits]])</f>
        <v>24</v>
      </c>
      <c r="R2033">
        <f>IF(Table13[[#This Row],[MntMeatProducts]] = 0, "",Table13[[#This Row],[MntMeatProducts]])</f>
        <v>124</v>
      </c>
      <c r="S2033">
        <f>IF(Table13[[#This Row],[MntFishProducts]] = 0, "",Table13[[#This Row],[MntFishProducts]])</f>
        <v>24</v>
      </c>
      <c r="T2033">
        <f>IF(Table13[[#This Row],[MntSweetProducts]] = 0, "",Table13[[#This Row],[MntSweetProducts]])</f>
        <v>15</v>
      </c>
      <c r="U2033">
        <f>IF(Table13[[#This Row],[MntGoldProds]] = 0, "",Table13[[#This Row],[MntGoldProds]])</f>
        <v>42</v>
      </c>
      <c r="V2033">
        <v>1</v>
      </c>
      <c r="W2033">
        <v>4</v>
      </c>
      <c r="X2033">
        <v>1</v>
      </c>
      <c r="Y2033">
        <v>7</v>
      </c>
      <c r="Z2033">
        <v>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36</v>
      </c>
      <c r="AI2033" s="13">
        <f>SUM(Table13[[#This Row],[MntWines]:[MntGoldProds]])</f>
        <v>350</v>
      </c>
      <c r="AJ2033" s="13">
        <f>AVERAGE(Table13[[#This Row],[MntWines]:[MntGoldProds]])</f>
        <v>58.333333333333336</v>
      </c>
      <c r="AK2033">
        <f>IF(Table13[[#This Row],[Total Number of Purchases]]=0,0,Table13[[#This Row],[Total Spend]]/Table13[[#This Row],[Total Number of Purchases]])</f>
        <v>26.923076923076923</v>
      </c>
      <c r="AM2033">
        <f>SUM(Table13[[#This Row],[NumDealsPurchases]:[NumStorePurchases]])</f>
        <v>13</v>
      </c>
      <c r="AN2033" s="14">
        <f>Snapshot_Date-Table13[[#This Row],[Dt_Customer]]</f>
        <v>155</v>
      </c>
      <c r="AP2033" s="13">
        <f>Table13[[#This Row],[NumDealsPurchases]]/Table13[[#This Row],[Total Number of Purchases]]*100</f>
        <v>7.6923076923076925</v>
      </c>
      <c r="AQ2033">
        <f>6-ROUNDUP(_xlfn.PERCENTRANK.INC(Table13[Recency],Table13[[#This Row],[Recency]])*5, 0)</f>
        <v>4</v>
      </c>
      <c r="AR2033">
        <f>ROUNDUP(_xlfn.PERCENTRANK.INC(Table13[Total Number of Purchases],Table13[[#This Row],[Total Number of Purchases]])*5,0)</f>
        <v>3</v>
      </c>
      <c r="AS2033">
        <f>ROUNDUP(_xlfn.PERCENTRANK.INC(Table13[Total Spend],Table13[[#This Row],[Total Spend]])*5,0)</f>
        <v>3</v>
      </c>
      <c r="AT2033" t="str">
        <f>Table13[[#This Row],[Recency Score]]&amp;Table13[[#This Row],[Frequency Score]]&amp;Table13[[#This Row],[Monetary Score]]</f>
        <v>433</v>
      </c>
      <c r="AU2033" t="str">
        <f t="shared" si="31"/>
        <v>Potential Loyalists</v>
      </c>
      <c r="AW2033" s="13">
        <f>DATEDIF(Table13[[#This Row],[Dt_Customer]], Snapshot_Date, "d")</f>
        <v>155</v>
      </c>
      <c r="AX2033" s="13">
        <f>Table13[[#This Row],[CL if today]]/365</f>
        <v>0.42465753424657532</v>
      </c>
      <c r="AY2033">
        <f>Table13[[#This Row],[Total Number of Purchases]]/Table13[[#This Row],[Corrected CL]]</f>
        <v>30.612903225806452</v>
      </c>
      <c r="AZ2033">
        <f>Table13[[#This Row],[Average Order Value (AOV)]]*Table13[[#This Row],[Freq per Year]]</f>
        <v>824.19354838709683</v>
      </c>
      <c r="BA2033">
        <f>Table13[[#This Row],[Total Spend]]/Table13[[#This Row],[Corrected CL]]</f>
        <v>824.19354838709683</v>
      </c>
      <c r="BB2033">
        <v>91.838709677419359</v>
      </c>
      <c r="BC2033" s="1">
        <f>Table13[[#This Row],[Dt_Customer]]+Table13[[#This Row],[Recency]]</f>
        <v>41792</v>
      </c>
      <c r="BD2033" s="16" t="str">
        <f>IF(COUNTIF(A:A, A2033) &gt; 1, "Duplicate", "Unique")</f>
        <v>Unique</v>
      </c>
    </row>
    <row r="2034" spans="1:56" x14ac:dyDescent="0.3">
      <c r="A2034">
        <v>6211</v>
      </c>
      <c r="B2034">
        <v>1976</v>
      </c>
      <c r="C2034" t="s">
        <v>37</v>
      </c>
      <c r="D2034" t="s">
        <v>35</v>
      </c>
      <c r="E2034">
        <v>37395</v>
      </c>
      <c r="F2034">
        <v>1</v>
      </c>
      <c r="G2034">
        <v>0</v>
      </c>
      <c r="H2034" s="1">
        <v>41761</v>
      </c>
      <c r="I2034">
        <v>47</v>
      </c>
      <c r="J2034">
        <v>18</v>
      </c>
      <c r="K2034">
        <v>0</v>
      </c>
      <c r="L2034">
        <v>9</v>
      </c>
      <c r="M2034">
        <v>0</v>
      </c>
      <c r="N2034">
        <v>1</v>
      </c>
      <c r="O2034">
        <v>11</v>
      </c>
      <c r="P2034">
        <f>IF(Table13[[#This Row],[MntWines]] = 0,"",Table13[[#This Row],[MntWines]])</f>
        <v>18</v>
      </c>
      <c r="Q2034" t="str">
        <f>IF(Table13[[#This Row],[MntFruits]] = 0, "",Table13[[#This Row],[MntFruits]])</f>
        <v/>
      </c>
      <c r="R2034">
        <f>IF(Table13[[#This Row],[MntMeatProducts]] = 0, "",Table13[[#This Row],[MntMeatProducts]])</f>
        <v>9</v>
      </c>
      <c r="S2034" t="str">
        <f>IF(Table13[[#This Row],[MntFishProducts]] = 0, "",Table13[[#This Row],[MntFishProducts]])</f>
        <v/>
      </c>
      <c r="T2034">
        <f>IF(Table13[[#This Row],[MntSweetProducts]] = 0, "",Table13[[#This Row],[MntSweetProducts]])</f>
        <v>1</v>
      </c>
      <c r="U2034">
        <f>IF(Table13[[#This Row],[MntGoldProds]] = 0, "",Table13[[#This Row],[MntGoldProds]])</f>
        <v>11</v>
      </c>
      <c r="V2034">
        <v>1</v>
      </c>
      <c r="W2034">
        <v>1</v>
      </c>
      <c r="X2034">
        <v>0</v>
      </c>
      <c r="Y2034">
        <v>3</v>
      </c>
      <c r="Z2034">
        <v>6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30</v>
      </c>
      <c r="AI2034" s="13">
        <f>SUM(Table13[[#This Row],[MntWines]:[MntGoldProds]])</f>
        <v>39</v>
      </c>
      <c r="AJ2034" s="13">
        <f>AVERAGE(Table13[[#This Row],[MntWines]:[MntGoldProds]])</f>
        <v>6.5</v>
      </c>
      <c r="AK2034">
        <f>IF(Table13[[#This Row],[Total Number of Purchases]]=0,0,Table13[[#This Row],[Total Spend]]/Table13[[#This Row],[Total Number of Purchases]])</f>
        <v>7.8</v>
      </c>
      <c r="AM2034">
        <f>SUM(Table13[[#This Row],[NumDealsPurchases]:[NumStorePurchases]])</f>
        <v>5</v>
      </c>
      <c r="AN2034" s="14">
        <f>Snapshot_Date-Table13[[#This Row],[Dt_Customer]]</f>
        <v>155</v>
      </c>
      <c r="AP2034" s="13">
        <f>Table13[[#This Row],[NumDealsPurchases]]/Table13[[#This Row],[Total Number of Purchases]]*100</f>
        <v>20</v>
      </c>
      <c r="AQ2034">
        <f>6-ROUNDUP(_xlfn.PERCENTRANK.INC(Table13[Recency],Table13[[#This Row],[Recency]])*5, 0)</f>
        <v>3</v>
      </c>
      <c r="AR2034">
        <f>ROUNDUP(_xlfn.PERCENTRANK.INC(Table13[Total Number of Purchases],Table13[[#This Row],[Total Number of Purchases]])*5,0)</f>
        <v>1</v>
      </c>
      <c r="AS2034">
        <f>ROUNDUP(_xlfn.PERCENTRANK.INC(Table13[Total Spend],Table13[[#This Row],[Total Spend]])*5,0)</f>
        <v>1</v>
      </c>
      <c r="AT2034" t="str">
        <f>Table13[[#This Row],[Recency Score]]&amp;Table13[[#This Row],[Frequency Score]]&amp;Table13[[#This Row],[Monetary Score]]</f>
        <v>311</v>
      </c>
      <c r="AU2034" t="str">
        <f t="shared" si="31"/>
        <v>Needs Attention</v>
      </c>
      <c r="AW2034" s="13">
        <f>DATEDIF(Table13[[#This Row],[Dt_Customer]], Snapshot_Date, "d")</f>
        <v>155</v>
      </c>
      <c r="AX2034" s="13">
        <f>Table13[[#This Row],[CL if today]]/365</f>
        <v>0.42465753424657532</v>
      </c>
      <c r="AY2034">
        <f>Table13[[#This Row],[Total Number of Purchases]]/Table13[[#This Row],[Corrected CL]]</f>
        <v>11.774193548387098</v>
      </c>
      <c r="AZ2034">
        <f>Table13[[#This Row],[Average Order Value (AOV)]]*Table13[[#This Row],[Freq per Year]]</f>
        <v>91.838709677419359</v>
      </c>
      <c r="BA2034">
        <f>Table13[[#This Row],[Total Spend]]/Table13[[#This Row],[Corrected CL]]</f>
        <v>91.838709677419359</v>
      </c>
      <c r="BB2034">
        <v>3390.9677419354839</v>
      </c>
      <c r="BC2034" s="1">
        <f>Table13[[#This Row],[Dt_Customer]]+Table13[[#This Row],[Recency]]</f>
        <v>41808</v>
      </c>
      <c r="BD2034" s="16" t="str">
        <f>IF(COUNTIF(A:A, A2034) &gt; 1, "Duplicate", "Unique")</f>
        <v>Unique</v>
      </c>
    </row>
    <row r="2035" spans="1:56" x14ac:dyDescent="0.3">
      <c r="A2035">
        <v>7723</v>
      </c>
      <c r="B2035">
        <v>1979</v>
      </c>
      <c r="C2035" t="s">
        <v>28</v>
      </c>
      <c r="D2035" t="s">
        <v>35</v>
      </c>
      <c r="E2035">
        <v>75507</v>
      </c>
      <c r="F2035">
        <v>0</v>
      </c>
      <c r="G2035">
        <v>0</v>
      </c>
      <c r="H2035" s="1">
        <v>41761</v>
      </c>
      <c r="I2035">
        <v>56</v>
      </c>
      <c r="J2035">
        <v>709</v>
      </c>
      <c r="K2035">
        <v>93</v>
      </c>
      <c r="L2035">
        <v>374</v>
      </c>
      <c r="M2035">
        <v>104</v>
      </c>
      <c r="N2035">
        <v>80</v>
      </c>
      <c r="O2035">
        <v>80</v>
      </c>
      <c r="P2035">
        <f>IF(Table13[[#This Row],[MntWines]] = 0,"",Table13[[#This Row],[MntWines]])</f>
        <v>709</v>
      </c>
      <c r="Q2035">
        <f>IF(Table13[[#This Row],[MntFruits]] = 0, "",Table13[[#This Row],[MntFruits]])</f>
        <v>93</v>
      </c>
      <c r="R2035">
        <f>IF(Table13[[#This Row],[MntMeatProducts]] = 0, "",Table13[[#This Row],[MntMeatProducts]])</f>
        <v>374</v>
      </c>
      <c r="S2035">
        <f>IF(Table13[[#This Row],[MntFishProducts]] = 0, "",Table13[[#This Row],[MntFishProducts]])</f>
        <v>104</v>
      </c>
      <c r="T2035">
        <f>IF(Table13[[#This Row],[MntSweetProducts]] = 0, "",Table13[[#This Row],[MntSweetProducts]])</f>
        <v>80</v>
      </c>
      <c r="U2035">
        <f>IF(Table13[[#This Row],[MntGoldProds]] = 0, "",Table13[[#This Row],[MntGoldProds]])</f>
        <v>80</v>
      </c>
      <c r="V2035">
        <v>1</v>
      </c>
      <c r="W2035">
        <v>8</v>
      </c>
      <c r="X2035">
        <v>6</v>
      </c>
      <c r="Y2035">
        <v>6</v>
      </c>
      <c r="Z2035">
        <v>3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39</v>
      </c>
      <c r="AI2035" s="13">
        <f>SUM(Table13[[#This Row],[MntWines]:[MntGoldProds]])</f>
        <v>1440</v>
      </c>
      <c r="AJ2035" s="13">
        <f>AVERAGE(Table13[[#This Row],[MntWines]:[MntGoldProds]])</f>
        <v>240</v>
      </c>
      <c r="AK2035">
        <f>IF(Table13[[#This Row],[Total Number of Purchases]]=0,0,Table13[[#This Row],[Total Spend]]/Table13[[#This Row],[Total Number of Purchases]])</f>
        <v>68.571428571428569</v>
      </c>
      <c r="AM2035">
        <f>SUM(Table13[[#This Row],[NumDealsPurchases]:[NumStorePurchases]])</f>
        <v>21</v>
      </c>
      <c r="AN2035" s="14">
        <f>Snapshot_Date-Table13[[#This Row],[Dt_Customer]]</f>
        <v>155</v>
      </c>
      <c r="AP2035" s="13">
        <f>Table13[[#This Row],[NumDealsPurchases]]/Table13[[#This Row],[Total Number of Purchases]]*100</f>
        <v>4.7619047619047619</v>
      </c>
      <c r="AQ2035">
        <f>6-ROUNDUP(_xlfn.PERCENTRANK.INC(Table13[Recency],Table13[[#This Row],[Recency]])*5, 0)</f>
        <v>3</v>
      </c>
      <c r="AR2035">
        <f>ROUNDUP(_xlfn.PERCENTRANK.INC(Table13[Total Number of Purchases],Table13[[#This Row],[Total Number of Purchases]])*5,0)</f>
        <v>4</v>
      </c>
      <c r="AS2035">
        <f>ROUNDUP(_xlfn.PERCENTRANK.INC(Table13[Total Spend],Table13[[#This Row],[Total Spend]])*5,0)</f>
        <v>5</v>
      </c>
      <c r="AT2035" t="str">
        <f>Table13[[#This Row],[Recency Score]]&amp;Table13[[#This Row],[Frequency Score]]&amp;Table13[[#This Row],[Monetary Score]]</f>
        <v>345</v>
      </c>
      <c r="AU2035" t="str">
        <f t="shared" si="31"/>
        <v>Big Spenders</v>
      </c>
      <c r="AW2035" s="13">
        <f>DATEDIF(Table13[[#This Row],[Dt_Customer]], Snapshot_Date, "d")</f>
        <v>155</v>
      </c>
      <c r="AX2035" s="13">
        <f>Table13[[#This Row],[CL if today]]/365</f>
        <v>0.42465753424657532</v>
      </c>
      <c r="AY2035">
        <f>Table13[[#This Row],[Total Number of Purchases]]/Table13[[#This Row],[Corrected CL]]</f>
        <v>49.451612903225808</v>
      </c>
      <c r="AZ2035">
        <f>Table13[[#This Row],[Average Order Value (AOV)]]*Table13[[#This Row],[Freq per Year]]</f>
        <v>3390.9677419354839</v>
      </c>
      <c r="BA2035">
        <f>Table13[[#This Row],[Total Spend]]/Table13[[#This Row],[Corrected CL]]</f>
        <v>3390.9677419354839</v>
      </c>
      <c r="BB2035">
        <v>3390.9677419354839</v>
      </c>
      <c r="BC2035" s="1">
        <f>Table13[[#This Row],[Dt_Customer]]+Table13[[#This Row],[Recency]]</f>
        <v>41817</v>
      </c>
      <c r="BD2035" s="16" t="str">
        <f>IF(COUNTIF(A:A, A2035) &gt; 1, "Duplicate", "Unique")</f>
        <v>Unique</v>
      </c>
    </row>
    <row r="2036" spans="1:56" x14ac:dyDescent="0.3">
      <c r="A2036">
        <v>2963</v>
      </c>
      <c r="B2036">
        <v>1979</v>
      </c>
      <c r="C2036" t="s">
        <v>28</v>
      </c>
      <c r="D2036" t="s">
        <v>35</v>
      </c>
      <c r="E2036">
        <v>75507</v>
      </c>
      <c r="F2036">
        <v>0</v>
      </c>
      <c r="G2036">
        <v>0</v>
      </c>
      <c r="H2036" s="1">
        <v>41761</v>
      </c>
      <c r="I2036">
        <v>56</v>
      </c>
      <c r="J2036">
        <v>709</v>
      </c>
      <c r="K2036">
        <v>93</v>
      </c>
      <c r="L2036">
        <v>374</v>
      </c>
      <c r="M2036">
        <v>104</v>
      </c>
      <c r="N2036">
        <v>80</v>
      </c>
      <c r="O2036">
        <v>80</v>
      </c>
      <c r="P2036">
        <f>IF(Table13[[#This Row],[MntWines]] = 0,"",Table13[[#This Row],[MntWines]])</f>
        <v>709</v>
      </c>
      <c r="Q2036">
        <f>IF(Table13[[#This Row],[MntFruits]] = 0, "",Table13[[#This Row],[MntFruits]])</f>
        <v>93</v>
      </c>
      <c r="R2036">
        <f>IF(Table13[[#This Row],[MntMeatProducts]] = 0, "",Table13[[#This Row],[MntMeatProducts]])</f>
        <v>374</v>
      </c>
      <c r="S2036">
        <f>IF(Table13[[#This Row],[MntFishProducts]] = 0, "",Table13[[#This Row],[MntFishProducts]])</f>
        <v>104</v>
      </c>
      <c r="T2036">
        <f>IF(Table13[[#This Row],[MntSweetProducts]] = 0, "",Table13[[#This Row],[MntSweetProducts]])</f>
        <v>80</v>
      </c>
      <c r="U2036">
        <f>IF(Table13[[#This Row],[MntGoldProds]] = 0, "",Table13[[#This Row],[MntGoldProds]])</f>
        <v>80</v>
      </c>
      <c r="V2036">
        <v>1</v>
      </c>
      <c r="W2036">
        <v>8</v>
      </c>
      <c r="X2036">
        <v>6</v>
      </c>
      <c r="Y2036">
        <v>6</v>
      </c>
      <c r="Z2036">
        <v>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 t="s">
        <v>36</v>
      </c>
      <c r="AI2036" s="13">
        <f>SUM(Table13[[#This Row],[MntWines]:[MntGoldProds]])</f>
        <v>1440</v>
      </c>
      <c r="AJ2036" s="13">
        <f>AVERAGE(Table13[[#This Row],[MntWines]:[MntGoldProds]])</f>
        <v>240</v>
      </c>
      <c r="AK2036">
        <f>IF(Table13[[#This Row],[Total Number of Purchases]]=0,0,Table13[[#This Row],[Total Spend]]/Table13[[#This Row],[Total Number of Purchases]])</f>
        <v>68.571428571428569</v>
      </c>
      <c r="AM2036">
        <f>SUM(Table13[[#This Row],[NumDealsPurchases]:[NumStorePurchases]])</f>
        <v>21</v>
      </c>
      <c r="AN2036" s="14">
        <f>Snapshot_Date-Table13[[#This Row],[Dt_Customer]]</f>
        <v>155</v>
      </c>
      <c r="AP2036" s="13">
        <f>Table13[[#This Row],[NumDealsPurchases]]/Table13[[#This Row],[Total Number of Purchases]]*100</f>
        <v>4.7619047619047619</v>
      </c>
      <c r="AQ2036">
        <f>6-ROUNDUP(_xlfn.PERCENTRANK.INC(Table13[Recency],Table13[[#This Row],[Recency]])*5, 0)</f>
        <v>3</v>
      </c>
      <c r="AR2036">
        <f>ROUNDUP(_xlfn.PERCENTRANK.INC(Table13[Total Number of Purchases],Table13[[#This Row],[Total Number of Purchases]])*5,0)</f>
        <v>4</v>
      </c>
      <c r="AS2036">
        <f>ROUNDUP(_xlfn.PERCENTRANK.INC(Table13[Total Spend],Table13[[#This Row],[Total Spend]])*5,0)</f>
        <v>5</v>
      </c>
      <c r="AT2036" t="str">
        <f>Table13[[#This Row],[Recency Score]]&amp;Table13[[#This Row],[Frequency Score]]&amp;Table13[[#This Row],[Monetary Score]]</f>
        <v>345</v>
      </c>
      <c r="AU2036" t="str">
        <f t="shared" si="31"/>
        <v>Big Spenders</v>
      </c>
      <c r="AW2036" s="13">
        <f>DATEDIF(Table13[[#This Row],[Dt_Customer]], Snapshot_Date, "d")</f>
        <v>155</v>
      </c>
      <c r="AX2036" s="13">
        <f>Table13[[#This Row],[CL if today]]/365</f>
        <v>0.42465753424657532</v>
      </c>
      <c r="AY2036">
        <f>Table13[[#This Row],[Total Number of Purchases]]/Table13[[#This Row],[Corrected CL]]</f>
        <v>49.451612903225808</v>
      </c>
      <c r="AZ2036">
        <f>Table13[[#This Row],[Average Order Value (AOV)]]*Table13[[#This Row],[Freq per Year]]</f>
        <v>3390.9677419354839</v>
      </c>
      <c r="BA2036">
        <f>Table13[[#This Row],[Total Spend]]/Table13[[#This Row],[Corrected CL]]</f>
        <v>3390.9677419354839</v>
      </c>
      <c r="BB2036">
        <v>4872.1612903225805</v>
      </c>
      <c r="BC2036" s="1">
        <f>Table13[[#This Row],[Dt_Customer]]+Table13[[#This Row],[Recency]]</f>
        <v>41817</v>
      </c>
      <c r="BD2036" s="16" t="str">
        <f>IF(COUNTIF(A:A, A2036) &gt; 1, "Duplicate", "Unique")</f>
        <v>Unique</v>
      </c>
    </row>
    <row r="2037" spans="1:56" x14ac:dyDescent="0.3">
      <c r="A2037">
        <v>3091</v>
      </c>
      <c r="B2037">
        <v>1981</v>
      </c>
      <c r="C2037" t="s">
        <v>38</v>
      </c>
      <c r="D2037" t="s">
        <v>35</v>
      </c>
      <c r="E2037">
        <v>75774</v>
      </c>
      <c r="F2037">
        <v>1</v>
      </c>
      <c r="G2037">
        <v>0</v>
      </c>
      <c r="H2037" s="1">
        <v>41761</v>
      </c>
      <c r="I2037">
        <v>27</v>
      </c>
      <c r="J2037">
        <v>340</v>
      </c>
      <c r="K2037">
        <v>21</v>
      </c>
      <c r="L2037">
        <v>134</v>
      </c>
      <c r="M2037">
        <v>258</v>
      </c>
      <c r="N2037">
        <v>14</v>
      </c>
      <c r="O2037">
        <v>56</v>
      </c>
      <c r="P2037">
        <f>IF(Table13[[#This Row],[MntWines]] = 0,"",Table13[[#This Row],[MntWines]])</f>
        <v>340</v>
      </c>
      <c r="Q2037">
        <f>IF(Table13[[#This Row],[MntFruits]] = 0, "",Table13[[#This Row],[MntFruits]])</f>
        <v>21</v>
      </c>
      <c r="R2037">
        <f>IF(Table13[[#This Row],[MntMeatProducts]] = 0, "",Table13[[#This Row],[MntMeatProducts]])</f>
        <v>134</v>
      </c>
      <c r="S2037">
        <f>IF(Table13[[#This Row],[MntFishProducts]] = 0, "",Table13[[#This Row],[MntFishProducts]])</f>
        <v>258</v>
      </c>
      <c r="T2037">
        <f>IF(Table13[[#This Row],[MntSweetProducts]] = 0, "",Table13[[#This Row],[MntSweetProducts]])</f>
        <v>14</v>
      </c>
      <c r="U2037">
        <f>IF(Table13[[#This Row],[MntGoldProds]] = 0, "",Table13[[#This Row],[MntGoldProds]])</f>
        <v>56</v>
      </c>
      <c r="V2037">
        <v>1</v>
      </c>
      <c r="W2037">
        <v>7</v>
      </c>
      <c r="X2037">
        <v>5</v>
      </c>
      <c r="Y2037">
        <v>8</v>
      </c>
      <c r="Z2037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 t="s">
        <v>43</v>
      </c>
      <c r="AI2037" s="13">
        <f>SUM(Table13[[#This Row],[MntWines]:[MntGoldProds]])</f>
        <v>823</v>
      </c>
      <c r="AJ2037" s="13">
        <f>AVERAGE(Table13[[#This Row],[MntWines]:[MntGoldProds]])</f>
        <v>137.16666666666666</v>
      </c>
      <c r="AK2037">
        <f>IF(Table13[[#This Row],[Total Number of Purchases]]=0,0,Table13[[#This Row],[Total Spend]]/Table13[[#This Row],[Total Number of Purchases]])</f>
        <v>39.19047619047619</v>
      </c>
      <c r="AM2037">
        <f>SUM(Table13[[#This Row],[NumDealsPurchases]:[NumStorePurchases]])</f>
        <v>21</v>
      </c>
      <c r="AN2037" s="14">
        <f>Snapshot_Date-Table13[[#This Row],[Dt_Customer]]</f>
        <v>155</v>
      </c>
      <c r="AP2037" s="13">
        <f>Table13[[#This Row],[NumDealsPurchases]]/Table13[[#This Row],[Total Number of Purchases]]*100</f>
        <v>4.7619047619047619</v>
      </c>
      <c r="AQ2037">
        <f>6-ROUNDUP(_xlfn.PERCENTRANK.INC(Table13[Recency],Table13[[#This Row],[Recency]])*5, 0)</f>
        <v>4</v>
      </c>
      <c r="AR2037">
        <f>ROUNDUP(_xlfn.PERCENTRANK.INC(Table13[Total Number of Purchases],Table13[[#This Row],[Total Number of Purchases]])*5,0)</f>
        <v>4</v>
      </c>
      <c r="AS2037">
        <f>ROUNDUP(_xlfn.PERCENTRANK.INC(Table13[Total Spend],Table13[[#This Row],[Total Spend]])*5,0)</f>
        <v>4</v>
      </c>
      <c r="AT2037" t="str">
        <f>Table13[[#This Row],[Recency Score]]&amp;Table13[[#This Row],[Frequency Score]]&amp;Table13[[#This Row],[Monetary Score]]</f>
        <v>444</v>
      </c>
      <c r="AU2037" t="str">
        <f t="shared" si="31"/>
        <v>Potential Loyalists</v>
      </c>
      <c r="AW2037" s="13">
        <f>DATEDIF(Table13[[#This Row],[Dt_Customer]], Snapshot_Date, "d")</f>
        <v>155</v>
      </c>
      <c r="AX2037" s="13">
        <f>Table13[[#This Row],[CL if today]]/365</f>
        <v>0.42465753424657532</v>
      </c>
      <c r="AY2037">
        <f>Table13[[#This Row],[Total Number of Purchases]]/Table13[[#This Row],[Corrected CL]]</f>
        <v>49.451612903225808</v>
      </c>
      <c r="AZ2037">
        <f>Table13[[#This Row],[Average Order Value (AOV)]]*Table13[[#This Row],[Freq per Year]]</f>
        <v>1938.0322580645161</v>
      </c>
      <c r="BA2037">
        <f>Table13[[#This Row],[Total Spend]]/Table13[[#This Row],[Corrected CL]]</f>
        <v>1938.0322580645163</v>
      </c>
      <c r="BB2037">
        <v>1938.0322580645163</v>
      </c>
      <c r="BC2037" s="1">
        <f>Table13[[#This Row],[Dt_Customer]]+Table13[[#This Row],[Recency]]</f>
        <v>41788</v>
      </c>
      <c r="BD2037" s="16" t="str">
        <f>IF(COUNTIF(A:A, A2037) &gt; 1, "Duplicate", "Unique")</f>
        <v>Unique</v>
      </c>
    </row>
    <row r="2038" spans="1:56" x14ac:dyDescent="0.3">
      <c r="A2038">
        <v>762</v>
      </c>
      <c r="B2038">
        <v>1981</v>
      </c>
      <c r="C2038" t="s">
        <v>38</v>
      </c>
      <c r="D2038" t="s">
        <v>35</v>
      </c>
      <c r="E2038">
        <v>75774</v>
      </c>
      <c r="F2038">
        <v>1</v>
      </c>
      <c r="G2038">
        <v>0</v>
      </c>
      <c r="H2038" s="1">
        <v>41761</v>
      </c>
      <c r="I2038">
        <v>27</v>
      </c>
      <c r="J2038">
        <v>340</v>
      </c>
      <c r="K2038">
        <v>21</v>
      </c>
      <c r="L2038">
        <v>134</v>
      </c>
      <c r="M2038">
        <v>258</v>
      </c>
      <c r="N2038">
        <v>14</v>
      </c>
      <c r="O2038">
        <v>56</v>
      </c>
      <c r="P2038">
        <f>IF(Table13[[#This Row],[MntWines]] = 0,"",Table13[[#This Row],[MntWines]])</f>
        <v>340</v>
      </c>
      <c r="Q2038">
        <f>IF(Table13[[#This Row],[MntFruits]] = 0, "",Table13[[#This Row],[MntFruits]])</f>
        <v>21</v>
      </c>
      <c r="R2038">
        <f>IF(Table13[[#This Row],[MntMeatProducts]] = 0, "",Table13[[#This Row],[MntMeatProducts]])</f>
        <v>134</v>
      </c>
      <c r="S2038">
        <f>IF(Table13[[#This Row],[MntFishProducts]] = 0, "",Table13[[#This Row],[MntFishProducts]])</f>
        <v>258</v>
      </c>
      <c r="T2038">
        <f>IF(Table13[[#This Row],[MntSweetProducts]] = 0, "",Table13[[#This Row],[MntSweetProducts]])</f>
        <v>14</v>
      </c>
      <c r="U2038">
        <f>IF(Table13[[#This Row],[MntGoldProds]] = 0, "",Table13[[#This Row],[MntGoldProds]])</f>
        <v>56</v>
      </c>
      <c r="V2038">
        <v>1</v>
      </c>
      <c r="W2038">
        <v>7</v>
      </c>
      <c r="X2038">
        <v>5</v>
      </c>
      <c r="Y2038">
        <v>8</v>
      </c>
      <c r="Z2038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30</v>
      </c>
      <c r="AI2038" s="13">
        <f>SUM(Table13[[#This Row],[MntWines]:[MntGoldProds]])</f>
        <v>823</v>
      </c>
      <c r="AJ2038" s="13">
        <f>AVERAGE(Table13[[#This Row],[MntWines]:[MntGoldProds]])</f>
        <v>137.16666666666666</v>
      </c>
      <c r="AK2038">
        <f>IF(Table13[[#This Row],[Total Number of Purchases]]=0,0,Table13[[#This Row],[Total Spend]]/Table13[[#This Row],[Total Number of Purchases]])</f>
        <v>39.19047619047619</v>
      </c>
      <c r="AM2038">
        <f>SUM(Table13[[#This Row],[NumDealsPurchases]:[NumStorePurchases]])</f>
        <v>21</v>
      </c>
      <c r="AN2038" s="14">
        <f>Snapshot_Date-Table13[[#This Row],[Dt_Customer]]</f>
        <v>155</v>
      </c>
      <c r="AP2038" s="13">
        <f>Table13[[#This Row],[NumDealsPurchases]]/Table13[[#This Row],[Total Number of Purchases]]*100</f>
        <v>4.7619047619047619</v>
      </c>
      <c r="AQ2038">
        <f>6-ROUNDUP(_xlfn.PERCENTRANK.INC(Table13[Recency],Table13[[#This Row],[Recency]])*5, 0)</f>
        <v>4</v>
      </c>
      <c r="AR2038">
        <f>ROUNDUP(_xlfn.PERCENTRANK.INC(Table13[Total Number of Purchases],Table13[[#This Row],[Total Number of Purchases]])*5,0)</f>
        <v>4</v>
      </c>
      <c r="AS2038">
        <f>ROUNDUP(_xlfn.PERCENTRANK.INC(Table13[Total Spend],Table13[[#This Row],[Total Spend]])*5,0)</f>
        <v>4</v>
      </c>
      <c r="AT2038" t="str">
        <f>Table13[[#This Row],[Recency Score]]&amp;Table13[[#This Row],[Frequency Score]]&amp;Table13[[#This Row],[Monetary Score]]</f>
        <v>444</v>
      </c>
      <c r="AU2038" t="str">
        <f t="shared" si="31"/>
        <v>Potential Loyalists</v>
      </c>
      <c r="AW2038" s="13">
        <f>DATEDIF(Table13[[#This Row],[Dt_Customer]], Snapshot_Date, "d")</f>
        <v>155</v>
      </c>
      <c r="AX2038" s="13">
        <f>Table13[[#This Row],[CL if today]]/365</f>
        <v>0.42465753424657532</v>
      </c>
      <c r="AY2038">
        <f>Table13[[#This Row],[Total Number of Purchases]]/Table13[[#This Row],[Corrected CL]]</f>
        <v>49.451612903225808</v>
      </c>
      <c r="AZ2038">
        <f>Table13[[#This Row],[Average Order Value (AOV)]]*Table13[[#This Row],[Freq per Year]]</f>
        <v>1938.0322580645161</v>
      </c>
      <c r="BA2038">
        <f>Table13[[#This Row],[Total Spend]]/Table13[[#This Row],[Corrected CL]]</f>
        <v>1938.0322580645163</v>
      </c>
      <c r="BB2038">
        <v>824.19354838709683</v>
      </c>
      <c r="BC2038" s="1">
        <f>Table13[[#This Row],[Dt_Customer]]+Table13[[#This Row],[Recency]]</f>
        <v>41788</v>
      </c>
      <c r="BD2038" s="16" t="str">
        <f>IF(COUNTIF(A:A, A2038) &gt; 1, "Duplicate", "Unique")</f>
        <v>Unique</v>
      </c>
    </row>
    <row r="2039" spans="1:56" x14ac:dyDescent="0.3">
      <c r="A2039">
        <v>3010</v>
      </c>
      <c r="B2039">
        <v>1989</v>
      </c>
      <c r="C2039" t="s">
        <v>41</v>
      </c>
      <c r="D2039" t="s">
        <v>35</v>
      </c>
      <c r="E2039">
        <v>88420</v>
      </c>
      <c r="F2039">
        <v>0</v>
      </c>
      <c r="G2039">
        <v>0</v>
      </c>
      <c r="H2039" s="1">
        <v>41761</v>
      </c>
      <c r="I2039">
        <v>87</v>
      </c>
      <c r="J2039">
        <v>957</v>
      </c>
      <c r="K2039">
        <v>153</v>
      </c>
      <c r="L2039">
        <v>612</v>
      </c>
      <c r="M2039">
        <v>99</v>
      </c>
      <c r="N2039">
        <v>95</v>
      </c>
      <c r="O2039">
        <v>153</v>
      </c>
      <c r="P2039">
        <f>IF(Table13[[#This Row],[MntWines]] = 0,"",Table13[[#This Row],[MntWines]])</f>
        <v>957</v>
      </c>
      <c r="Q2039">
        <f>IF(Table13[[#This Row],[MntFruits]] = 0, "",Table13[[#This Row],[MntFruits]])</f>
        <v>153</v>
      </c>
      <c r="R2039">
        <f>IF(Table13[[#This Row],[MntMeatProducts]] = 0, "",Table13[[#This Row],[MntMeatProducts]])</f>
        <v>612</v>
      </c>
      <c r="S2039">
        <f>IF(Table13[[#This Row],[MntFishProducts]] = 0, "",Table13[[#This Row],[MntFishProducts]])</f>
        <v>99</v>
      </c>
      <c r="T2039">
        <f>IF(Table13[[#This Row],[MntSweetProducts]] = 0, "",Table13[[#This Row],[MntSweetProducts]])</f>
        <v>95</v>
      </c>
      <c r="U2039">
        <f>IF(Table13[[#This Row],[MntGoldProds]] = 0, "",Table13[[#This Row],[MntGoldProds]])</f>
        <v>153</v>
      </c>
      <c r="V2039">
        <v>1</v>
      </c>
      <c r="W2039">
        <v>4</v>
      </c>
      <c r="X2039">
        <v>7</v>
      </c>
      <c r="Y2039">
        <v>8</v>
      </c>
      <c r="Z2039">
        <v>1</v>
      </c>
      <c r="AA2039">
        <v>1</v>
      </c>
      <c r="AB2039">
        <v>0</v>
      </c>
      <c r="AC2039">
        <v>1</v>
      </c>
      <c r="AD2039">
        <v>0</v>
      </c>
      <c r="AE2039">
        <v>1</v>
      </c>
      <c r="AF2039">
        <v>0</v>
      </c>
      <c r="AG2039">
        <v>0</v>
      </c>
      <c r="AH2039" t="s">
        <v>30</v>
      </c>
      <c r="AI2039" s="13">
        <f>SUM(Table13[[#This Row],[MntWines]:[MntGoldProds]])</f>
        <v>2069</v>
      </c>
      <c r="AJ2039" s="13">
        <f>AVERAGE(Table13[[#This Row],[MntWines]:[MntGoldProds]])</f>
        <v>344.83333333333331</v>
      </c>
      <c r="AK2039">
        <f>IF(Table13[[#This Row],[Total Number of Purchases]]=0,0,Table13[[#This Row],[Total Spend]]/Table13[[#This Row],[Total Number of Purchases]])</f>
        <v>103.45</v>
      </c>
      <c r="AM2039">
        <f>SUM(Table13[[#This Row],[NumDealsPurchases]:[NumStorePurchases]])</f>
        <v>20</v>
      </c>
      <c r="AN2039" s="14">
        <f>Snapshot_Date-Table13[[#This Row],[Dt_Customer]]</f>
        <v>155</v>
      </c>
      <c r="AP2039" s="13">
        <f>Table13[[#This Row],[NumDealsPurchases]]/Table13[[#This Row],[Total Number of Purchases]]*100</f>
        <v>5</v>
      </c>
      <c r="AQ2039">
        <f>6-ROUNDUP(_xlfn.PERCENTRANK.INC(Table13[Recency],Table13[[#This Row],[Recency]])*5, 0)</f>
        <v>1</v>
      </c>
      <c r="AR2039">
        <f>ROUNDUP(_xlfn.PERCENTRANK.INC(Table13[Total Number of Purchases],Table13[[#This Row],[Total Number of Purchases]])*5,0)</f>
        <v>4</v>
      </c>
      <c r="AS2039">
        <f>ROUNDUP(_xlfn.PERCENTRANK.INC(Table13[Total Spend],Table13[[#This Row],[Total Spend]])*5,0)</f>
        <v>5</v>
      </c>
      <c r="AT2039" t="str">
        <f>Table13[[#This Row],[Recency Score]]&amp;Table13[[#This Row],[Frequency Score]]&amp;Table13[[#This Row],[Monetary Score]]</f>
        <v>145</v>
      </c>
      <c r="AU2039" t="str">
        <f t="shared" si="31"/>
        <v>Big Spenders</v>
      </c>
      <c r="AW2039" s="13">
        <f>DATEDIF(Table13[[#This Row],[Dt_Customer]], Snapshot_Date, "d")</f>
        <v>155</v>
      </c>
      <c r="AX2039" s="13">
        <f>Table13[[#This Row],[CL if today]]/365</f>
        <v>0.42465753424657532</v>
      </c>
      <c r="AY2039">
        <f>Table13[[#This Row],[Total Number of Purchases]]/Table13[[#This Row],[Corrected CL]]</f>
        <v>47.096774193548391</v>
      </c>
      <c r="AZ2039">
        <f>Table13[[#This Row],[Average Order Value (AOV)]]*Table13[[#This Row],[Freq per Year]]</f>
        <v>4872.1612903225814</v>
      </c>
      <c r="BA2039">
        <f>Table13[[#This Row],[Total Spend]]/Table13[[#This Row],[Corrected CL]]</f>
        <v>4872.1612903225805</v>
      </c>
      <c r="BB2039">
        <v>3860.5769230769229</v>
      </c>
      <c r="BC2039" s="1">
        <f>Table13[[#This Row],[Dt_Customer]]+Table13[[#This Row],[Recency]]</f>
        <v>41848</v>
      </c>
      <c r="BD2039" s="16" t="str">
        <f>IF(COUNTIF(A:A, A2039) &gt; 1, "Duplicate", "Unique")</f>
        <v>Unique</v>
      </c>
    </row>
    <row r="2040" spans="1:56" x14ac:dyDescent="0.3">
      <c r="A2040">
        <v>6428</v>
      </c>
      <c r="B2040">
        <v>1950</v>
      </c>
      <c r="C2040" t="s">
        <v>37</v>
      </c>
      <c r="D2040" t="s">
        <v>42</v>
      </c>
      <c r="E2040">
        <v>76842</v>
      </c>
      <c r="F2040">
        <v>0</v>
      </c>
      <c r="G2040">
        <v>0</v>
      </c>
      <c r="H2040" s="1">
        <v>41762</v>
      </c>
      <c r="I2040">
        <v>37</v>
      </c>
      <c r="J2040">
        <v>605</v>
      </c>
      <c r="K2040">
        <v>10</v>
      </c>
      <c r="L2040">
        <v>345</v>
      </c>
      <c r="M2040">
        <v>84</v>
      </c>
      <c r="N2040">
        <v>54</v>
      </c>
      <c r="O2040">
        <v>32</v>
      </c>
      <c r="P2040">
        <f>IF(Table13[[#This Row],[MntWines]] = 0,"",Table13[[#This Row],[MntWines]])</f>
        <v>605</v>
      </c>
      <c r="Q2040">
        <f>IF(Table13[[#This Row],[MntFruits]] = 0, "",Table13[[#This Row],[MntFruits]])</f>
        <v>10</v>
      </c>
      <c r="R2040">
        <f>IF(Table13[[#This Row],[MntMeatProducts]] = 0, "",Table13[[#This Row],[MntMeatProducts]])</f>
        <v>345</v>
      </c>
      <c r="S2040">
        <f>IF(Table13[[#This Row],[MntFishProducts]] = 0, "",Table13[[#This Row],[MntFishProducts]])</f>
        <v>84</v>
      </c>
      <c r="T2040">
        <f>IF(Table13[[#This Row],[MntSweetProducts]] = 0, "",Table13[[#This Row],[MntSweetProducts]])</f>
        <v>54</v>
      </c>
      <c r="U2040">
        <f>IF(Table13[[#This Row],[MntGoldProds]] = 0, "",Table13[[#This Row],[MntGoldProds]])</f>
        <v>32</v>
      </c>
      <c r="V2040">
        <v>1</v>
      </c>
      <c r="W2040">
        <v>1</v>
      </c>
      <c r="X2040">
        <v>8</v>
      </c>
      <c r="Y2040">
        <v>7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s">
        <v>30</v>
      </c>
      <c r="AI2040" s="13">
        <f>SUM(Table13[[#This Row],[MntWines]:[MntGoldProds]])</f>
        <v>1130</v>
      </c>
      <c r="AJ2040" s="13">
        <f>AVERAGE(Table13[[#This Row],[MntWines]:[MntGoldProds]])</f>
        <v>188.33333333333334</v>
      </c>
      <c r="AK2040">
        <f>IF(Table13[[#This Row],[Total Number of Purchases]]=0,0,Table13[[#This Row],[Total Spend]]/Table13[[#This Row],[Total Number of Purchases]])</f>
        <v>66.470588235294116</v>
      </c>
      <c r="AM2040">
        <f>SUM(Table13[[#This Row],[NumDealsPurchases]:[NumStorePurchases]])</f>
        <v>17</v>
      </c>
      <c r="AN2040" s="14">
        <f>Snapshot_Date-Table13[[#This Row],[Dt_Customer]]</f>
        <v>154</v>
      </c>
      <c r="AP2040" s="13">
        <f>Table13[[#This Row],[NumDealsPurchases]]/Table13[[#This Row],[Total Number of Purchases]]*100</f>
        <v>5.8823529411764701</v>
      </c>
      <c r="AQ2040">
        <f>6-ROUNDUP(_xlfn.PERCENTRANK.INC(Table13[Recency],Table13[[#This Row],[Recency]])*5, 0)</f>
        <v>4</v>
      </c>
      <c r="AR2040">
        <f>ROUNDUP(_xlfn.PERCENTRANK.INC(Table13[Total Number of Purchases],Table13[[#This Row],[Total Number of Purchases]])*5,0)</f>
        <v>3</v>
      </c>
      <c r="AS2040">
        <f>ROUNDUP(_xlfn.PERCENTRANK.INC(Table13[Total Spend],Table13[[#This Row],[Total Spend]])*5,0)</f>
        <v>4</v>
      </c>
      <c r="AT2040" t="str">
        <f>Table13[[#This Row],[Recency Score]]&amp;Table13[[#This Row],[Frequency Score]]&amp;Table13[[#This Row],[Monetary Score]]</f>
        <v>434</v>
      </c>
      <c r="AU2040" t="str">
        <f t="shared" si="31"/>
        <v>Potential Loyalists</v>
      </c>
      <c r="AW2040" s="13">
        <f>DATEDIF(Table13[[#This Row],[Dt_Customer]], Snapshot_Date, "d")</f>
        <v>154</v>
      </c>
      <c r="AX2040" s="13">
        <f>Table13[[#This Row],[CL if today]]/365</f>
        <v>0.42191780821917807</v>
      </c>
      <c r="AY2040">
        <f>Table13[[#This Row],[Total Number of Purchases]]/Table13[[#This Row],[Corrected CL]]</f>
        <v>40.29220779220779</v>
      </c>
      <c r="AZ2040">
        <f>Table13[[#This Row],[Average Order Value (AOV)]]*Table13[[#This Row],[Freq per Year]]</f>
        <v>2678.2467532467531</v>
      </c>
      <c r="BA2040">
        <f>Table13[[#This Row],[Total Spend]]/Table13[[#This Row],[Corrected CL]]</f>
        <v>2678.2467532467535</v>
      </c>
      <c r="BB2040">
        <v>54.512987012987011</v>
      </c>
      <c r="BC2040" s="1">
        <f>Table13[[#This Row],[Dt_Customer]]+Table13[[#This Row],[Recency]]</f>
        <v>41799</v>
      </c>
      <c r="BD2040" s="16" t="str">
        <f>IF(COUNTIF(A:A, A2040) &gt; 1, "Duplicate", "Unique")</f>
        <v>Unique</v>
      </c>
    </row>
    <row r="2041" spans="1:56" x14ac:dyDescent="0.3">
      <c r="A2041">
        <v>5577</v>
      </c>
      <c r="B2041">
        <v>1983</v>
      </c>
      <c r="C2041" t="s">
        <v>28</v>
      </c>
      <c r="D2041" t="s">
        <v>35</v>
      </c>
      <c r="E2041">
        <v>43776</v>
      </c>
      <c r="F2041">
        <v>1</v>
      </c>
      <c r="G2041">
        <v>0</v>
      </c>
      <c r="H2041" s="1">
        <v>41762</v>
      </c>
      <c r="I2041">
        <v>77</v>
      </c>
      <c r="J2041">
        <v>8</v>
      </c>
      <c r="K2041">
        <v>0</v>
      </c>
      <c r="L2041">
        <v>9</v>
      </c>
      <c r="M2041">
        <v>2</v>
      </c>
      <c r="N2041">
        <v>1</v>
      </c>
      <c r="O2041">
        <v>3</v>
      </c>
      <c r="P2041">
        <f>IF(Table13[[#This Row],[MntWines]] = 0,"",Table13[[#This Row],[MntWines]])</f>
        <v>8</v>
      </c>
      <c r="Q2041" t="str">
        <f>IF(Table13[[#This Row],[MntFruits]] = 0, "",Table13[[#This Row],[MntFruits]])</f>
        <v/>
      </c>
      <c r="R2041">
        <f>IF(Table13[[#This Row],[MntMeatProducts]] = 0, "",Table13[[#This Row],[MntMeatProducts]])</f>
        <v>9</v>
      </c>
      <c r="S2041">
        <f>IF(Table13[[#This Row],[MntFishProducts]] = 0, "",Table13[[#This Row],[MntFishProducts]])</f>
        <v>2</v>
      </c>
      <c r="T2041">
        <f>IF(Table13[[#This Row],[MntSweetProducts]] = 0, "",Table13[[#This Row],[MntSweetProducts]])</f>
        <v>1</v>
      </c>
      <c r="U2041">
        <f>IF(Table13[[#This Row],[MntGoldProds]] = 0, "",Table13[[#This Row],[MntGoldProds]])</f>
        <v>3</v>
      </c>
      <c r="V2041">
        <v>1</v>
      </c>
      <c r="W2041">
        <v>1</v>
      </c>
      <c r="X2041">
        <v>0</v>
      </c>
      <c r="Y2041">
        <v>2</v>
      </c>
      <c r="Z2041">
        <v>6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30</v>
      </c>
      <c r="AI2041" s="13">
        <f>SUM(Table13[[#This Row],[MntWines]:[MntGoldProds]])</f>
        <v>23</v>
      </c>
      <c r="AJ2041" s="13">
        <f>AVERAGE(Table13[[#This Row],[MntWines]:[MntGoldProds]])</f>
        <v>3.8333333333333335</v>
      </c>
      <c r="AK2041">
        <f>IF(Table13[[#This Row],[Total Number of Purchases]]=0,0,Table13[[#This Row],[Total Spend]]/Table13[[#This Row],[Total Number of Purchases]])</f>
        <v>5.75</v>
      </c>
      <c r="AM2041">
        <f>SUM(Table13[[#This Row],[NumDealsPurchases]:[NumStorePurchases]])</f>
        <v>4</v>
      </c>
      <c r="AN2041" s="14">
        <f>Snapshot_Date-Table13[[#This Row],[Dt_Customer]]</f>
        <v>154</v>
      </c>
      <c r="AP2041" s="13">
        <f>Table13[[#This Row],[NumDealsPurchases]]/Table13[[#This Row],[Total Number of Purchases]]*100</f>
        <v>25</v>
      </c>
      <c r="AQ2041">
        <f>6-ROUNDUP(_xlfn.PERCENTRANK.INC(Table13[Recency],Table13[[#This Row],[Recency]])*5, 0)</f>
        <v>2</v>
      </c>
      <c r="AR2041">
        <f>ROUNDUP(_xlfn.PERCENTRANK.INC(Table13[Total Number of Purchases],Table13[[#This Row],[Total Number of Purchases]])*5,0)</f>
        <v>1</v>
      </c>
      <c r="AS2041">
        <f>ROUNDUP(_xlfn.PERCENTRANK.INC(Table13[Total Spend],Table13[[#This Row],[Total Spend]])*5,0)</f>
        <v>1</v>
      </c>
      <c r="AT2041" t="str">
        <f>Table13[[#This Row],[Recency Score]]&amp;Table13[[#This Row],[Frequency Score]]&amp;Table13[[#This Row],[Monetary Score]]</f>
        <v>211</v>
      </c>
      <c r="AU2041" t="str">
        <f t="shared" si="31"/>
        <v>About to Sleep</v>
      </c>
      <c r="AW2041" s="13">
        <f>DATEDIF(Table13[[#This Row],[Dt_Customer]], Snapshot_Date, "d")</f>
        <v>154</v>
      </c>
      <c r="AX2041" s="13">
        <f>Table13[[#This Row],[CL if today]]/365</f>
        <v>0.42191780821917807</v>
      </c>
      <c r="AY2041">
        <f>Table13[[#This Row],[Total Number of Purchases]]/Table13[[#This Row],[Corrected CL]]</f>
        <v>9.4805194805194812</v>
      </c>
      <c r="AZ2041">
        <f>Table13[[#This Row],[Average Order Value (AOV)]]*Table13[[#This Row],[Freq per Year]]</f>
        <v>54.512987012987018</v>
      </c>
      <c r="BA2041">
        <f>Table13[[#This Row],[Total Spend]]/Table13[[#This Row],[Corrected CL]]</f>
        <v>54.512987012987011</v>
      </c>
      <c r="BB2041">
        <v>1938.0322580645163</v>
      </c>
      <c r="BC2041" s="1">
        <f>Table13[[#This Row],[Dt_Customer]]+Table13[[#This Row],[Recency]]</f>
        <v>41839</v>
      </c>
      <c r="BD2041" s="16" t="str">
        <f>IF(COUNTIF(A:A, A2041) &gt; 1, "Duplicate", "Unique")</f>
        <v>Unique</v>
      </c>
    </row>
    <row r="2042" spans="1:56" x14ac:dyDescent="0.3">
      <c r="A2042">
        <v>4988</v>
      </c>
      <c r="B2042">
        <v>1948</v>
      </c>
      <c r="C2042" t="s">
        <v>37</v>
      </c>
      <c r="D2042" t="s">
        <v>33</v>
      </c>
      <c r="E2042">
        <v>34469</v>
      </c>
      <c r="F2042">
        <v>1</v>
      </c>
      <c r="G2042">
        <v>1</v>
      </c>
      <c r="H2042" s="1">
        <v>41763</v>
      </c>
      <c r="I2042">
        <v>58</v>
      </c>
      <c r="J2042">
        <v>19</v>
      </c>
      <c r="K2042">
        <v>6</v>
      </c>
      <c r="L2042">
        <v>20</v>
      </c>
      <c r="M2042">
        <v>0</v>
      </c>
      <c r="N2042">
        <v>5</v>
      </c>
      <c r="O2042">
        <v>12</v>
      </c>
      <c r="P2042">
        <f>IF(Table13[[#This Row],[MntWines]] = 0,"",Table13[[#This Row],[MntWines]])</f>
        <v>19</v>
      </c>
      <c r="Q2042">
        <f>IF(Table13[[#This Row],[MntFruits]] = 0, "",Table13[[#This Row],[MntFruits]])</f>
        <v>6</v>
      </c>
      <c r="R2042">
        <f>IF(Table13[[#This Row],[MntMeatProducts]] = 0, "",Table13[[#This Row],[MntMeatProducts]])</f>
        <v>20</v>
      </c>
      <c r="S2042" t="str">
        <f>IF(Table13[[#This Row],[MntFishProducts]] = 0, "",Table13[[#This Row],[MntFishProducts]])</f>
        <v/>
      </c>
      <c r="T2042">
        <f>IF(Table13[[#This Row],[MntSweetProducts]] = 0, "",Table13[[#This Row],[MntSweetProducts]])</f>
        <v>5</v>
      </c>
      <c r="U2042">
        <f>IF(Table13[[#This Row],[MntGoldProds]] = 0, "",Table13[[#This Row],[MntGoldProds]])</f>
        <v>12</v>
      </c>
      <c r="V2042">
        <v>3</v>
      </c>
      <c r="W2042">
        <v>1</v>
      </c>
      <c r="X2042">
        <v>1</v>
      </c>
      <c r="Y2042">
        <v>4</v>
      </c>
      <c r="Z2042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43</v>
      </c>
      <c r="AI2042" s="13">
        <f>SUM(Table13[[#This Row],[MntWines]:[MntGoldProds]])</f>
        <v>62</v>
      </c>
      <c r="AJ2042" s="13">
        <f>AVERAGE(Table13[[#This Row],[MntWines]:[MntGoldProds]])</f>
        <v>10.333333333333334</v>
      </c>
      <c r="AK2042">
        <f>IF(Table13[[#This Row],[Total Number of Purchases]]=0,0,Table13[[#This Row],[Total Spend]]/Table13[[#This Row],[Total Number of Purchases]])</f>
        <v>6.8888888888888893</v>
      </c>
      <c r="AM2042">
        <f>SUM(Table13[[#This Row],[NumDealsPurchases]:[NumStorePurchases]])</f>
        <v>9</v>
      </c>
      <c r="AN2042" s="14">
        <f>Snapshot_Date-Table13[[#This Row],[Dt_Customer]]</f>
        <v>153</v>
      </c>
      <c r="AP2042" s="13">
        <f>Table13[[#This Row],[NumDealsPurchases]]/Table13[[#This Row],[Total Number of Purchases]]*100</f>
        <v>33.333333333333329</v>
      </c>
      <c r="AQ2042">
        <f>6-ROUNDUP(_xlfn.PERCENTRANK.INC(Table13[Recency],Table13[[#This Row],[Recency]])*5, 0)</f>
        <v>3</v>
      </c>
      <c r="AR2042">
        <f>ROUNDUP(_xlfn.PERCENTRANK.INC(Table13[Total Number of Purchases],Table13[[#This Row],[Total Number of Purchases]])*5,0)</f>
        <v>2</v>
      </c>
      <c r="AS2042">
        <f>ROUNDUP(_xlfn.PERCENTRANK.INC(Table13[Total Spend],Table13[[#This Row],[Total Spend]])*5,0)</f>
        <v>2</v>
      </c>
      <c r="AT2042" t="str">
        <f>Table13[[#This Row],[Recency Score]]&amp;Table13[[#This Row],[Frequency Score]]&amp;Table13[[#This Row],[Monetary Score]]</f>
        <v>322</v>
      </c>
      <c r="AU2042" t="str">
        <f t="shared" si="31"/>
        <v>Needs Attention</v>
      </c>
      <c r="AW2042" s="13">
        <f>DATEDIF(Table13[[#This Row],[Dt_Customer]], Snapshot_Date, "d")</f>
        <v>153</v>
      </c>
      <c r="AX2042" s="13">
        <f>Table13[[#This Row],[CL if today]]/365</f>
        <v>0.41917808219178082</v>
      </c>
      <c r="AY2042">
        <f>Table13[[#This Row],[Total Number of Purchases]]/Table13[[#This Row],[Corrected CL]]</f>
        <v>21.470588235294116</v>
      </c>
      <c r="AZ2042">
        <f>Table13[[#This Row],[Average Order Value (AOV)]]*Table13[[#This Row],[Freq per Year]]</f>
        <v>147.90849673202615</v>
      </c>
      <c r="BA2042">
        <f>Table13[[#This Row],[Total Spend]]/Table13[[#This Row],[Corrected CL]]</f>
        <v>147.90849673202615</v>
      </c>
      <c r="BB2042">
        <v>2688.5947712418301</v>
      </c>
      <c r="BC2042" s="1">
        <f>Table13[[#This Row],[Dt_Customer]]+Table13[[#This Row],[Recency]]</f>
        <v>41821</v>
      </c>
      <c r="BD2042" s="16" t="str">
        <f>IF(COUNTIF(A:A, A2042) &gt; 1, "Duplicate", "Unique")</f>
        <v>Unique</v>
      </c>
    </row>
    <row r="2043" spans="1:56" x14ac:dyDescent="0.3">
      <c r="A2043">
        <v>5987</v>
      </c>
      <c r="B2043">
        <v>1989</v>
      </c>
      <c r="C2043" t="s">
        <v>38</v>
      </c>
      <c r="D2043" t="s">
        <v>35</v>
      </c>
      <c r="E2043">
        <v>10404</v>
      </c>
      <c r="F2043">
        <v>1</v>
      </c>
      <c r="G2043">
        <v>0</v>
      </c>
      <c r="H2043" s="1">
        <v>41763</v>
      </c>
      <c r="I2043">
        <v>52</v>
      </c>
      <c r="J2043">
        <v>2</v>
      </c>
      <c r="K2043">
        <v>2</v>
      </c>
      <c r="L2043">
        <v>11</v>
      </c>
      <c r="M2043">
        <v>10</v>
      </c>
      <c r="N2043">
        <v>6</v>
      </c>
      <c r="O2043">
        <v>12</v>
      </c>
      <c r="P2043">
        <f>IF(Table13[[#This Row],[MntWines]] = 0,"",Table13[[#This Row],[MntWines]])</f>
        <v>2</v>
      </c>
      <c r="Q2043">
        <f>IF(Table13[[#This Row],[MntFruits]] = 0, "",Table13[[#This Row],[MntFruits]])</f>
        <v>2</v>
      </c>
      <c r="R2043">
        <f>IF(Table13[[#This Row],[MntMeatProducts]] = 0, "",Table13[[#This Row],[MntMeatProducts]])</f>
        <v>11</v>
      </c>
      <c r="S2043">
        <f>IF(Table13[[#This Row],[MntFishProducts]] = 0, "",Table13[[#This Row],[MntFishProducts]])</f>
        <v>10</v>
      </c>
      <c r="T2043">
        <f>IF(Table13[[#This Row],[MntSweetProducts]] = 0, "",Table13[[#This Row],[MntSweetProducts]])</f>
        <v>6</v>
      </c>
      <c r="U2043">
        <f>IF(Table13[[#This Row],[MntGoldProds]] = 0, "",Table13[[#This Row],[MntGoldProds]])</f>
        <v>12</v>
      </c>
      <c r="V2043">
        <v>2</v>
      </c>
      <c r="W2043">
        <v>1</v>
      </c>
      <c r="X2043">
        <v>0</v>
      </c>
      <c r="Y2043">
        <v>4</v>
      </c>
      <c r="Z2043">
        <v>5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s">
        <v>30</v>
      </c>
      <c r="AI2043" s="13">
        <f>SUM(Table13[[#This Row],[MntWines]:[MntGoldProds]])</f>
        <v>43</v>
      </c>
      <c r="AJ2043" s="13">
        <f>AVERAGE(Table13[[#This Row],[MntWines]:[MntGoldProds]])</f>
        <v>7.166666666666667</v>
      </c>
      <c r="AK2043">
        <f>IF(Table13[[#This Row],[Total Number of Purchases]]=0,0,Table13[[#This Row],[Total Spend]]/Table13[[#This Row],[Total Number of Purchases]])</f>
        <v>6.1428571428571432</v>
      </c>
      <c r="AM2043">
        <f>SUM(Table13[[#This Row],[NumDealsPurchases]:[NumStorePurchases]])</f>
        <v>7</v>
      </c>
      <c r="AN2043" s="14">
        <f>Snapshot_Date-Table13[[#This Row],[Dt_Customer]]</f>
        <v>153</v>
      </c>
      <c r="AP2043" s="13">
        <f>Table13[[#This Row],[NumDealsPurchases]]/Table13[[#This Row],[Total Number of Purchases]]*100</f>
        <v>28.571428571428569</v>
      </c>
      <c r="AQ2043">
        <f>6-ROUNDUP(_xlfn.PERCENTRANK.INC(Table13[Recency],Table13[[#This Row],[Recency]])*5, 0)</f>
        <v>3</v>
      </c>
      <c r="AR2043">
        <f>ROUNDUP(_xlfn.PERCENTRANK.INC(Table13[Total Number of Purchases],Table13[[#This Row],[Total Number of Purchases]])*5,0)</f>
        <v>1</v>
      </c>
      <c r="AS2043">
        <f>ROUNDUP(_xlfn.PERCENTRANK.INC(Table13[Total Spend],Table13[[#This Row],[Total Spend]])*5,0)</f>
        <v>1</v>
      </c>
      <c r="AT2043" t="str">
        <f>Table13[[#This Row],[Recency Score]]&amp;Table13[[#This Row],[Frequency Score]]&amp;Table13[[#This Row],[Monetary Score]]</f>
        <v>311</v>
      </c>
      <c r="AU2043" t="str">
        <f t="shared" si="31"/>
        <v>Needs Attention</v>
      </c>
      <c r="AW2043" s="13">
        <f>DATEDIF(Table13[[#This Row],[Dt_Customer]], Snapshot_Date, "d")</f>
        <v>153</v>
      </c>
      <c r="AX2043" s="13">
        <f>Table13[[#This Row],[CL if today]]/365</f>
        <v>0.41917808219178082</v>
      </c>
      <c r="AY2043">
        <f>Table13[[#This Row],[Total Number of Purchases]]/Table13[[#This Row],[Corrected CL]]</f>
        <v>16.699346405228759</v>
      </c>
      <c r="AZ2043">
        <f>Table13[[#This Row],[Average Order Value (AOV)]]*Table13[[#This Row],[Freq per Year]]</f>
        <v>102.58169934640524</v>
      </c>
      <c r="BA2043">
        <f>Table13[[#This Row],[Total Spend]]/Table13[[#This Row],[Corrected CL]]</f>
        <v>102.58169934640523</v>
      </c>
      <c r="BB2043">
        <v>147.90849673202615</v>
      </c>
      <c r="BC2043" s="1">
        <f>Table13[[#This Row],[Dt_Customer]]+Table13[[#This Row],[Recency]]</f>
        <v>41815</v>
      </c>
      <c r="BD2043" s="16" t="str">
        <f>IF(COUNTIF(A:A, A2043) &gt; 1, "Duplicate", "Unique")</f>
        <v>Unique</v>
      </c>
    </row>
    <row r="2044" spans="1:56" x14ac:dyDescent="0.3">
      <c r="A2044">
        <v>2669</v>
      </c>
      <c r="B2044">
        <v>1993</v>
      </c>
      <c r="C2044" t="s">
        <v>28</v>
      </c>
      <c r="D2044" t="s">
        <v>31</v>
      </c>
      <c r="E2044">
        <v>74293</v>
      </c>
      <c r="F2044">
        <v>0</v>
      </c>
      <c r="G2044">
        <v>0</v>
      </c>
      <c r="H2044" s="1">
        <v>41763</v>
      </c>
      <c r="I2044">
        <v>66</v>
      </c>
      <c r="J2044">
        <v>375</v>
      </c>
      <c r="K2044">
        <v>152</v>
      </c>
      <c r="L2044">
        <v>335</v>
      </c>
      <c r="M2044">
        <v>93</v>
      </c>
      <c r="N2044">
        <v>91</v>
      </c>
      <c r="O2044">
        <v>81</v>
      </c>
      <c r="P2044">
        <f>IF(Table13[[#This Row],[MntWines]] = 0,"",Table13[[#This Row],[MntWines]])</f>
        <v>375</v>
      </c>
      <c r="Q2044">
        <f>IF(Table13[[#This Row],[MntFruits]] = 0, "",Table13[[#This Row],[MntFruits]])</f>
        <v>152</v>
      </c>
      <c r="R2044">
        <f>IF(Table13[[#This Row],[MntMeatProducts]] = 0, "",Table13[[#This Row],[MntMeatProducts]])</f>
        <v>335</v>
      </c>
      <c r="S2044">
        <f>IF(Table13[[#This Row],[MntFishProducts]] = 0, "",Table13[[#This Row],[MntFishProducts]])</f>
        <v>93</v>
      </c>
      <c r="T2044">
        <f>IF(Table13[[#This Row],[MntSweetProducts]] = 0, "",Table13[[#This Row],[MntSweetProducts]])</f>
        <v>91</v>
      </c>
      <c r="U2044">
        <f>IF(Table13[[#This Row],[MntGoldProds]] = 0, "",Table13[[#This Row],[MntGoldProds]])</f>
        <v>81</v>
      </c>
      <c r="V2044">
        <v>1</v>
      </c>
      <c r="W2044">
        <v>5</v>
      </c>
      <c r="X2044">
        <v>4</v>
      </c>
      <c r="Y2044">
        <v>6</v>
      </c>
      <c r="Z2044">
        <v>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 t="s">
        <v>30</v>
      </c>
      <c r="AI2044" s="13">
        <f>SUM(Table13[[#This Row],[MntWines]:[MntGoldProds]])</f>
        <v>1127</v>
      </c>
      <c r="AJ2044" s="13">
        <f>AVERAGE(Table13[[#This Row],[MntWines]:[MntGoldProds]])</f>
        <v>187.83333333333334</v>
      </c>
      <c r="AK2044">
        <f>IF(Table13[[#This Row],[Total Number of Purchases]]=0,0,Table13[[#This Row],[Total Spend]]/Table13[[#This Row],[Total Number of Purchases]])</f>
        <v>70.4375</v>
      </c>
      <c r="AM2044">
        <f>SUM(Table13[[#This Row],[NumDealsPurchases]:[NumStorePurchases]])</f>
        <v>16</v>
      </c>
      <c r="AN2044" s="14">
        <f>Snapshot_Date-Table13[[#This Row],[Dt_Customer]]</f>
        <v>153</v>
      </c>
      <c r="AP2044" s="13">
        <f>Table13[[#This Row],[NumDealsPurchases]]/Table13[[#This Row],[Total Number of Purchases]]*100</f>
        <v>6.25</v>
      </c>
      <c r="AQ2044">
        <f>6-ROUNDUP(_xlfn.PERCENTRANK.INC(Table13[Recency],Table13[[#This Row],[Recency]])*5, 0)</f>
        <v>2</v>
      </c>
      <c r="AR2044">
        <f>ROUNDUP(_xlfn.PERCENTRANK.INC(Table13[Total Number of Purchases],Table13[[#This Row],[Total Number of Purchases]])*5,0)</f>
        <v>3</v>
      </c>
      <c r="AS2044">
        <f>ROUNDUP(_xlfn.PERCENTRANK.INC(Table13[Total Spend],Table13[[#This Row],[Total Spend]])*5,0)</f>
        <v>4</v>
      </c>
      <c r="AT2044" t="str">
        <f>Table13[[#This Row],[Recency Score]]&amp;Table13[[#This Row],[Frequency Score]]&amp;Table13[[#This Row],[Monetary Score]]</f>
        <v>234</v>
      </c>
      <c r="AU2044" t="str">
        <f t="shared" si="31"/>
        <v>About to Sleep</v>
      </c>
      <c r="AW2044" s="13">
        <f>DATEDIF(Table13[[#This Row],[Dt_Customer]], Snapshot_Date, "d")</f>
        <v>153</v>
      </c>
      <c r="AX2044" s="13">
        <f>Table13[[#This Row],[CL if today]]/365</f>
        <v>0.41917808219178082</v>
      </c>
      <c r="AY2044">
        <f>Table13[[#This Row],[Total Number of Purchases]]/Table13[[#This Row],[Corrected CL]]</f>
        <v>38.169934640522875</v>
      </c>
      <c r="AZ2044">
        <f>Table13[[#This Row],[Average Order Value (AOV)]]*Table13[[#This Row],[Freq per Year]]</f>
        <v>2688.5947712418301</v>
      </c>
      <c r="BA2044">
        <f>Table13[[#This Row],[Total Spend]]/Table13[[#This Row],[Corrected CL]]</f>
        <v>2688.5947712418301</v>
      </c>
      <c r="BB2044">
        <v>2688.5947712418301</v>
      </c>
      <c r="BC2044" s="1">
        <f>Table13[[#This Row],[Dt_Customer]]+Table13[[#This Row],[Recency]]</f>
        <v>41829</v>
      </c>
      <c r="BD2044" s="16" t="str">
        <f>IF(COUNTIF(A:A, A2044) &gt; 1, "Duplicate", "Unique")</f>
        <v>Unique</v>
      </c>
    </row>
    <row r="2045" spans="1:56" x14ac:dyDescent="0.3">
      <c r="A2045">
        <v>10037</v>
      </c>
      <c r="B2045">
        <v>1993</v>
      </c>
      <c r="C2045" t="s">
        <v>28</v>
      </c>
      <c r="D2045" t="s">
        <v>31</v>
      </c>
      <c r="E2045">
        <v>74293</v>
      </c>
      <c r="F2045">
        <v>0</v>
      </c>
      <c r="G2045">
        <v>0</v>
      </c>
      <c r="H2045" s="1">
        <v>41763</v>
      </c>
      <c r="I2045">
        <v>66</v>
      </c>
      <c r="J2045">
        <v>375</v>
      </c>
      <c r="K2045">
        <v>152</v>
      </c>
      <c r="L2045">
        <v>335</v>
      </c>
      <c r="M2045">
        <v>93</v>
      </c>
      <c r="N2045">
        <v>91</v>
      </c>
      <c r="O2045">
        <v>81</v>
      </c>
      <c r="P2045">
        <f>IF(Table13[[#This Row],[MntWines]] = 0,"",Table13[[#This Row],[MntWines]])</f>
        <v>375</v>
      </c>
      <c r="Q2045">
        <f>IF(Table13[[#This Row],[MntFruits]] = 0, "",Table13[[#This Row],[MntFruits]])</f>
        <v>152</v>
      </c>
      <c r="R2045">
        <f>IF(Table13[[#This Row],[MntMeatProducts]] = 0, "",Table13[[#This Row],[MntMeatProducts]])</f>
        <v>335</v>
      </c>
      <c r="S2045">
        <f>IF(Table13[[#This Row],[MntFishProducts]] = 0, "",Table13[[#This Row],[MntFishProducts]])</f>
        <v>93</v>
      </c>
      <c r="T2045">
        <f>IF(Table13[[#This Row],[MntSweetProducts]] = 0, "",Table13[[#This Row],[MntSweetProducts]])</f>
        <v>91</v>
      </c>
      <c r="U2045">
        <f>IF(Table13[[#This Row],[MntGoldProds]] = 0, "",Table13[[#This Row],[MntGoldProds]])</f>
        <v>81</v>
      </c>
      <c r="V2045">
        <v>1</v>
      </c>
      <c r="W2045">
        <v>5</v>
      </c>
      <c r="X2045">
        <v>4</v>
      </c>
      <c r="Y2045">
        <v>6</v>
      </c>
      <c r="Z2045">
        <v>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43</v>
      </c>
      <c r="AI2045" s="13">
        <f>SUM(Table13[[#This Row],[MntWines]:[MntGoldProds]])</f>
        <v>1127</v>
      </c>
      <c r="AJ2045" s="13">
        <f>AVERAGE(Table13[[#This Row],[MntWines]:[MntGoldProds]])</f>
        <v>187.83333333333334</v>
      </c>
      <c r="AK2045">
        <f>IF(Table13[[#This Row],[Total Number of Purchases]]=0,0,Table13[[#This Row],[Total Spend]]/Table13[[#This Row],[Total Number of Purchases]])</f>
        <v>70.4375</v>
      </c>
      <c r="AM2045">
        <f>SUM(Table13[[#This Row],[NumDealsPurchases]:[NumStorePurchases]])</f>
        <v>16</v>
      </c>
      <c r="AN2045" s="14">
        <f>Snapshot_Date-Table13[[#This Row],[Dt_Customer]]</f>
        <v>153</v>
      </c>
      <c r="AP2045" s="13">
        <f>Table13[[#This Row],[NumDealsPurchases]]/Table13[[#This Row],[Total Number of Purchases]]*100</f>
        <v>6.25</v>
      </c>
      <c r="AQ2045">
        <f>6-ROUNDUP(_xlfn.PERCENTRANK.INC(Table13[Recency],Table13[[#This Row],[Recency]])*5, 0)</f>
        <v>2</v>
      </c>
      <c r="AR2045">
        <f>ROUNDUP(_xlfn.PERCENTRANK.INC(Table13[Total Number of Purchases],Table13[[#This Row],[Total Number of Purchases]])*5,0)</f>
        <v>3</v>
      </c>
      <c r="AS2045">
        <f>ROUNDUP(_xlfn.PERCENTRANK.INC(Table13[Total Spend],Table13[[#This Row],[Total Spend]])*5,0)</f>
        <v>4</v>
      </c>
      <c r="AT2045" t="str">
        <f>Table13[[#This Row],[Recency Score]]&amp;Table13[[#This Row],[Frequency Score]]&amp;Table13[[#This Row],[Monetary Score]]</f>
        <v>234</v>
      </c>
      <c r="AU2045" t="str">
        <f t="shared" si="31"/>
        <v>About to Sleep</v>
      </c>
      <c r="AW2045" s="13">
        <f>DATEDIF(Table13[[#This Row],[Dt_Customer]], Snapshot_Date, "d")</f>
        <v>153</v>
      </c>
      <c r="AX2045" s="13">
        <f>Table13[[#This Row],[CL if today]]/365</f>
        <v>0.41917808219178082</v>
      </c>
      <c r="AY2045">
        <f>Table13[[#This Row],[Total Number of Purchases]]/Table13[[#This Row],[Corrected CL]]</f>
        <v>38.169934640522875</v>
      </c>
      <c r="AZ2045">
        <f>Table13[[#This Row],[Average Order Value (AOV)]]*Table13[[#This Row],[Freq per Year]]</f>
        <v>2688.5947712418301</v>
      </c>
      <c r="BA2045">
        <f>Table13[[#This Row],[Total Spend]]/Table13[[#This Row],[Corrected CL]]</f>
        <v>2688.5947712418301</v>
      </c>
      <c r="BB2045">
        <v>2678.2467532467535</v>
      </c>
      <c r="BC2045" s="1">
        <f>Table13[[#This Row],[Dt_Customer]]+Table13[[#This Row],[Recency]]</f>
        <v>41829</v>
      </c>
      <c r="BD2045" s="16" t="str">
        <f>IF(COUNTIF(A:A, A2045) &gt; 1, "Duplicate", "Unique")</f>
        <v>Unique</v>
      </c>
    </row>
    <row r="2046" spans="1:56" x14ac:dyDescent="0.3">
      <c r="A2046">
        <v>10420</v>
      </c>
      <c r="B2046">
        <v>1955</v>
      </c>
      <c r="C2046" t="s">
        <v>41</v>
      </c>
      <c r="D2046" t="s">
        <v>29</v>
      </c>
      <c r="E2046">
        <v>46390</v>
      </c>
      <c r="F2046">
        <v>0</v>
      </c>
      <c r="G2046">
        <v>1</v>
      </c>
      <c r="H2046" s="1">
        <v>41764</v>
      </c>
      <c r="I2046">
        <v>56</v>
      </c>
      <c r="J2046">
        <v>95</v>
      </c>
      <c r="K2046">
        <v>14</v>
      </c>
      <c r="L2046">
        <v>64</v>
      </c>
      <c r="M2046">
        <v>2</v>
      </c>
      <c r="N2046">
        <v>9</v>
      </c>
      <c r="O2046">
        <v>38</v>
      </c>
      <c r="P2046">
        <f>IF(Table13[[#This Row],[MntWines]] = 0,"",Table13[[#This Row],[MntWines]])</f>
        <v>95</v>
      </c>
      <c r="Q2046">
        <f>IF(Table13[[#This Row],[MntFruits]] = 0, "",Table13[[#This Row],[MntFruits]])</f>
        <v>14</v>
      </c>
      <c r="R2046">
        <f>IF(Table13[[#This Row],[MntMeatProducts]] = 0, "",Table13[[#This Row],[MntMeatProducts]])</f>
        <v>64</v>
      </c>
      <c r="S2046">
        <f>IF(Table13[[#This Row],[MntFishProducts]] = 0, "",Table13[[#This Row],[MntFishProducts]])</f>
        <v>2</v>
      </c>
      <c r="T2046">
        <f>IF(Table13[[#This Row],[MntSweetProducts]] = 0, "",Table13[[#This Row],[MntSweetProducts]])</f>
        <v>9</v>
      </c>
      <c r="U2046">
        <f>IF(Table13[[#This Row],[MntGoldProds]] = 0, "",Table13[[#This Row],[MntGoldProds]])</f>
        <v>38</v>
      </c>
      <c r="V2046">
        <v>1</v>
      </c>
      <c r="W2046">
        <v>4</v>
      </c>
      <c r="X2046">
        <v>2</v>
      </c>
      <c r="Y2046">
        <v>3</v>
      </c>
      <c r="Z2046">
        <v>7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34</v>
      </c>
      <c r="AI2046" s="13">
        <f>SUM(Table13[[#This Row],[MntWines]:[MntGoldProds]])</f>
        <v>222</v>
      </c>
      <c r="AJ2046" s="13">
        <f>AVERAGE(Table13[[#This Row],[MntWines]:[MntGoldProds]])</f>
        <v>37</v>
      </c>
      <c r="AK2046">
        <f>IF(Table13[[#This Row],[Total Number of Purchases]]=0,0,Table13[[#This Row],[Total Spend]]/Table13[[#This Row],[Total Number of Purchases]])</f>
        <v>22.2</v>
      </c>
      <c r="AM2046">
        <f>SUM(Table13[[#This Row],[NumDealsPurchases]:[NumStorePurchases]])</f>
        <v>10</v>
      </c>
      <c r="AN2046" s="14">
        <f>Snapshot_Date-Table13[[#This Row],[Dt_Customer]]</f>
        <v>152</v>
      </c>
      <c r="AP2046" s="13">
        <f>Table13[[#This Row],[NumDealsPurchases]]/Table13[[#This Row],[Total Number of Purchases]]*100</f>
        <v>10</v>
      </c>
      <c r="AQ2046">
        <f>6-ROUNDUP(_xlfn.PERCENTRANK.INC(Table13[Recency],Table13[[#This Row],[Recency]])*5, 0)</f>
        <v>3</v>
      </c>
      <c r="AR2046">
        <f>ROUNDUP(_xlfn.PERCENTRANK.INC(Table13[Total Number of Purchases],Table13[[#This Row],[Total Number of Purchases]])*5,0)</f>
        <v>2</v>
      </c>
      <c r="AS2046">
        <f>ROUNDUP(_xlfn.PERCENTRANK.INC(Table13[Total Spend],Table13[[#This Row],[Total Spend]])*5,0)</f>
        <v>3</v>
      </c>
      <c r="AT2046" t="str">
        <f>Table13[[#This Row],[Recency Score]]&amp;Table13[[#This Row],[Frequency Score]]&amp;Table13[[#This Row],[Monetary Score]]</f>
        <v>323</v>
      </c>
      <c r="AU2046" t="str">
        <f t="shared" si="31"/>
        <v>Needs Attention</v>
      </c>
      <c r="AW2046" s="13">
        <f>DATEDIF(Table13[[#This Row],[Dt_Customer]], Snapshot_Date, "d")</f>
        <v>152</v>
      </c>
      <c r="AX2046" s="13">
        <f>Table13[[#This Row],[CL if today]]/365</f>
        <v>0.41643835616438357</v>
      </c>
      <c r="AY2046">
        <f>Table13[[#This Row],[Total Number of Purchases]]/Table13[[#This Row],[Corrected CL]]</f>
        <v>24.013157894736842</v>
      </c>
      <c r="AZ2046">
        <f>Table13[[#This Row],[Average Order Value (AOV)]]*Table13[[#This Row],[Freq per Year]]</f>
        <v>533.09210526315792</v>
      </c>
      <c r="BA2046">
        <f>Table13[[#This Row],[Total Spend]]/Table13[[#This Row],[Corrected CL]]</f>
        <v>533.09210526315792</v>
      </c>
      <c r="BB2046">
        <v>102.58169934640523</v>
      </c>
      <c r="BC2046" s="1">
        <f>Table13[[#This Row],[Dt_Customer]]+Table13[[#This Row],[Recency]]</f>
        <v>41820</v>
      </c>
      <c r="BD2046" s="16" t="str">
        <f>IF(COUNTIF(A:A, A2046) &gt; 1, "Duplicate", "Unique")</f>
        <v>Unique</v>
      </c>
    </row>
    <row r="2047" spans="1:56" x14ac:dyDescent="0.3">
      <c r="A2047">
        <v>5929</v>
      </c>
      <c r="B2047">
        <v>1973</v>
      </c>
      <c r="C2047" t="s">
        <v>37</v>
      </c>
      <c r="D2047" t="s">
        <v>33</v>
      </c>
      <c r="E2047">
        <v>37401</v>
      </c>
      <c r="F2047">
        <v>1</v>
      </c>
      <c r="G2047">
        <v>0</v>
      </c>
      <c r="H2047" s="1">
        <v>41765</v>
      </c>
      <c r="I2047">
        <v>14</v>
      </c>
      <c r="J2047">
        <v>19</v>
      </c>
      <c r="K2047">
        <v>3</v>
      </c>
      <c r="L2047">
        <v>19</v>
      </c>
      <c r="M2047">
        <v>3</v>
      </c>
      <c r="N2047">
        <v>1</v>
      </c>
      <c r="O2047">
        <v>3</v>
      </c>
      <c r="P2047">
        <f>IF(Table13[[#This Row],[MntWines]] = 0,"",Table13[[#This Row],[MntWines]])</f>
        <v>19</v>
      </c>
      <c r="Q2047">
        <f>IF(Table13[[#This Row],[MntFruits]] = 0, "",Table13[[#This Row],[MntFruits]])</f>
        <v>3</v>
      </c>
      <c r="R2047">
        <f>IF(Table13[[#This Row],[MntMeatProducts]] = 0, "",Table13[[#This Row],[MntMeatProducts]])</f>
        <v>19</v>
      </c>
      <c r="S2047">
        <f>IF(Table13[[#This Row],[MntFishProducts]] = 0, "",Table13[[#This Row],[MntFishProducts]])</f>
        <v>3</v>
      </c>
      <c r="T2047">
        <f>IF(Table13[[#This Row],[MntSweetProducts]] = 0, "",Table13[[#This Row],[MntSweetProducts]])</f>
        <v>1</v>
      </c>
      <c r="U2047">
        <f>IF(Table13[[#This Row],[MntGoldProds]] = 0, "",Table13[[#This Row],[MntGoldProds]])</f>
        <v>3</v>
      </c>
      <c r="V2047">
        <v>2</v>
      </c>
      <c r="W2047">
        <v>2</v>
      </c>
      <c r="X2047">
        <v>0</v>
      </c>
      <c r="Y2047">
        <v>3</v>
      </c>
      <c r="Z2047">
        <v>7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t="s">
        <v>30</v>
      </c>
      <c r="AI2047" s="13">
        <f>SUM(Table13[[#This Row],[MntWines]:[MntGoldProds]])</f>
        <v>48</v>
      </c>
      <c r="AJ2047" s="13">
        <f>AVERAGE(Table13[[#This Row],[MntWines]:[MntGoldProds]])</f>
        <v>8</v>
      </c>
      <c r="AK2047">
        <f>IF(Table13[[#This Row],[Total Number of Purchases]]=0,0,Table13[[#This Row],[Total Spend]]/Table13[[#This Row],[Total Number of Purchases]])</f>
        <v>6.8571428571428568</v>
      </c>
      <c r="AM2047">
        <f>SUM(Table13[[#This Row],[NumDealsPurchases]:[NumStorePurchases]])</f>
        <v>7</v>
      </c>
      <c r="AN2047" s="14">
        <f>Snapshot_Date-Table13[[#This Row],[Dt_Customer]]</f>
        <v>151</v>
      </c>
      <c r="AP2047" s="13">
        <f>Table13[[#This Row],[NumDealsPurchases]]/Table13[[#This Row],[Total Number of Purchases]]*100</f>
        <v>28.571428571428569</v>
      </c>
      <c r="AQ2047">
        <f>6-ROUNDUP(_xlfn.PERCENTRANK.INC(Table13[Recency],Table13[[#This Row],[Recency]])*5, 0)</f>
        <v>5</v>
      </c>
      <c r="AR2047">
        <f>ROUNDUP(_xlfn.PERCENTRANK.INC(Table13[Total Number of Purchases],Table13[[#This Row],[Total Number of Purchases]])*5,0)</f>
        <v>1</v>
      </c>
      <c r="AS2047">
        <f>ROUNDUP(_xlfn.PERCENTRANK.INC(Table13[Total Spend],Table13[[#This Row],[Total Spend]])*5,0)</f>
        <v>1</v>
      </c>
      <c r="AT2047" t="str">
        <f>Table13[[#This Row],[Recency Score]]&amp;Table13[[#This Row],[Frequency Score]]&amp;Table13[[#This Row],[Monetary Score]]</f>
        <v>511</v>
      </c>
      <c r="AU2047" t="str">
        <f t="shared" si="31"/>
        <v>Others</v>
      </c>
      <c r="AW2047" s="13">
        <f>DATEDIF(Table13[[#This Row],[Dt_Customer]], Snapshot_Date, "d")</f>
        <v>151</v>
      </c>
      <c r="AX2047" s="13">
        <f>Table13[[#This Row],[CL if today]]/365</f>
        <v>0.41369863013698632</v>
      </c>
      <c r="AY2047">
        <f>Table13[[#This Row],[Total Number of Purchases]]/Table13[[#This Row],[Corrected CL]]</f>
        <v>16.920529801324502</v>
      </c>
      <c r="AZ2047">
        <f>Table13[[#This Row],[Average Order Value (AOV)]]*Table13[[#This Row],[Freq per Year]]</f>
        <v>116.02649006622515</v>
      </c>
      <c r="BA2047">
        <f>Table13[[#This Row],[Total Spend]]/Table13[[#This Row],[Corrected CL]]</f>
        <v>116.02649006622516</v>
      </c>
      <c r="BB2047">
        <v>116.02649006622516</v>
      </c>
      <c r="BC2047" s="1">
        <f>Table13[[#This Row],[Dt_Customer]]+Table13[[#This Row],[Recency]]</f>
        <v>41779</v>
      </c>
      <c r="BD2047" s="16" t="str">
        <f>IF(COUNTIF(A:A, A2047) &gt; 1, "Duplicate", "Unique")</f>
        <v>Unique</v>
      </c>
    </row>
    <row r="2048" spans="1:56" x14ac:dyDescent="0.3">
      <c r="A2048">
        <v>10795</v>
      </c>
      <c r="B2048">
        <v>1973</v>
      </c>
      <c r="C2048" t="s">
        <v>37</v>
      </c>
      <c r="D2048" t="s">
        <v>33</v>
      </c>
      <c r="E2048">
        <v>37401</v>
      </c>
      <c r="F2048">
        <v>1</v>
      </c>
      <c r="G2048">
        <v>0</v>
      </c>
      <c r="H2048" s="1">
        <v>41765</v>
      </c>
      <c r="I2048">
        <v>14</v>
      </c>
      <c r="J2048">
        <v>19</v>
      </c>
      <c r="K2048">
        <v>3</v>
      </c>
      <c r="L2048">
        <v>19</v>
      </c>
      <c r="M2048">
        <v>3</v>
      </c>
      <c r="N2048">
        <v>1</v>
      </c>
      <c r="O2048">
        <v>3</v>
      </c>
      <c r="P2048">
        <f>IF(Table13[[#This Row],[MntWines]] = 0,"",Table13[[#This Row],[MntWines]])</f>
        <v>19</v>
      </c>
      <c r="Q2048">
        <f>IF(Table13[[#This Row],[MntFruits]] = 0, "",Table13[[#This Row],[MntFruits]])</f>
        <v>3</v>
      </c>
      <c r="R2048">
        <f>IF(Table13[[#This Row],[MntMeatProducts]] = 0, "",Table13[[#This Row],[MntMeatProducts]])</f>
        <v>19</v>
      </c>
      <c r="S2048">
        <f>IF(Table13[[#This Row],[MntFishProducts]] = 0, "",Table13[[#This Row],[MntFishProducts]])</f>
        <v>3</v>
      </c>
      <c r="T2048">
        <f>IF(Table13[[#This Row],[MntSweetProducts]] = 0, "",Table13[[#This Row],[MntSweetProducts]])</f>
        <v>1</v>
      </c>
      <c r="U2048">
        <f>IF(Table13[[#This Row],[MntGoldProds]] = 0, "",Table13[[#This Row],[MntGoldProds]])</f>
        <v>3</v>
      </c>
      <c r="V2048">
        <v>2</v>
      </c>
      <c r="W2048">
        <v>2</v>
      </c>
      <c r="X2048">
        <v>0</v>
      </c>
      <c r="Y2048">
        <v>3</v>
      </c>
      <c r="Z2048">
        <v>7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40</v>
      </c>
      <c r="AI2048" s="13">
        <f>SUM(Table13[[#This Row],[MntWines]:[MntGoldProds]])</f>
        <v>48</v>
      </c>
      <c r="AJ2048" s="13">
        <f>AVERAGE(Table13[[#This Row],[MntWines]:[MntGoldProds]])</f>
        <v>8</v>
      </c>
      <c r="AK2048">
        <f>IF(Table13[[#This Row],[Total Number of Purchases]]=0,0,Table13[[#This Row],[Total Spend]]/Table13[[#This Row],[Total Number of Purchases]])</f>
        <v>6.8571428571428568</v>
      </c>
      <c r="AM2048">
        <f>SUM(Table13[[#This Row],[NumDealsPurchases]:[NumStorePurchases]])</f>
        <v>7</v>
      </c>
      <c r="AN2048" s="14">
        <f>Snapshot_Date-Table13[[#This Row],[Dt_Customer]]</f>
        <v>151</v>
      </c>
      <c r="AP2048" s="13">
        <f>Table13[[#This Row],[NumDealsPurchases]]/Table13[[#This Row],[Total Number of Purchases]]*100</f>
        <v>28.571428571428569</v>
      </c>
      <c r="AQ2048">
        <f>6-ROUNDUP(_xlfn.PERCENTRANK.INC(Table13[Recency],Table13[[#This Row],[Recency]])*5, 0)</f>
        <v>5</v>
      </c>
      <c r="AR2048">
        <f>ROUNDUP(_xlfn.PERCENTRANK.INC(Table13[Total Number of Purchases],Table13[[#This Row],[Total Number of Purchases]])*5,0)</f>
        <v>1</v>
      </c>
      <c r="AS2048">
        <f>ROUNDUP(_xlfn.PERCENTRANK.INC(Table13[Total Spend],Table13[[#This Row],[Total Spend]])*5,0)</f>
        <v>1</v>
      </c>
      <c r="AT2048" t="str">
        <f>Table13[[#This Row],[Recency Score]]&amp;Table13[[#This Row],[Frequency Score]]&amp;Table13[[#This Row],[Monetary Score]]</f>
        <v>511</v>
      </c>
      <c r="AU2048" t="str">
        <f t="shared" si="31"/>
        <v>Others</v>
      </c>
      <c r="AW2048" s="13">
        <f>DATEDIF(Table13[[#This Row],[Dt_Customer]], Snapshot_Date, "d")</f>
        <v>151</v>
      </c>
      <c r="AX2048" s="13">
        <f>Table13[[#This Row],[CL if today]]/365</f>
        <v>0.41369863013698632</v>
      </c>
      <c r="AY2048">
        <f>Table13[[#This Row],[Total Number of Purchases]]/Table13[[#This Row],[Corrected CL]]</f>
        <v>16.920529801324502</v>
      </c>
      <c r="AZ2048">
        <f>Table13[[#This Row],[Average Order Value (AOV)]]*Table13[[#This Row],[Freq per Year]]</f>
        <v>116.02649006622515</v>
      </c>
      <c r="BA2048">
        <f>Table13[[#This Row],[Total Spend]]/Table13[[#This Row],[Corrected CL]]</f>
        <v>116.02649006622516</v>
      </c>
      <c r="BB2048">
        <v>533.09210526315792</v>
      </c>
      <c r="BC2048" s="1">
        <f>Table13[[#This Row],[Dt_Customer]]+Table13[[#This Row],[Recency]]</f>
        <v>41779</v>
      </c>
      <c r="BD2048" s="16" t="str">
        <f>IF(COUNTIF(A:A, A2048) &gt; 1, "Duplicate", "Unique")</f>
        <v>Unique</v>
      </c>
    </row>
    <row r="2049" spans="1:56" x14ac:dyDescent="0.3">
      <c r="A2049">
        <v>7485</v>
      </c>
      <c r="B2049">
        <v>1950</v>
      </c>
      <c r="C2049" t="s">
        <v>37</v>
      </c>
      <c r="D2049" t="s">
        <v>42</v>
      </c>
      <c r="E2049">
        <v>56551</v>
      </c>
      <c r="F2049">
        <v>1</v>
      </c>
      <c r="G2049">
        <v>1</v>
      </c>
      <c r="H2049" s="1">
        <v>41766</v>
      </c>
      <c r="I2049">
        <v>48</v>
      </c>
      <c r="J2049">
        <v>67</v>
      </c>
      <c r="K2049">
        <v>4</v>
      </c>
      <c r="L2049">
        <v>32</v>
      </c>
      <c r="M2049">
        <v>17</v>
      </c>
      <c r="N2049">
        <v>2</v>
      </c>
      <c r="O2049">
        <v>16</v>
      </c>
      <c r="P2049">
        <f>IF(Table13[[#This Row],[MntWines]] = 0,"",Table13[[#This Row],[MntWines]])</f>
        <v>67</v>
      </c>
      <c r="Q2049">
        <f>IF(Table13[[#This Row],[MntFruits]] = 0, "",Table13[[#This Row],[MntFruits]])</f>
        <v>4</v>
      </c>
      <c r="R2049">
        <f>IF(Table13[[#This Row],[MntMeatProducts]] = 0, "",Table13[[#This Row],[MntMeatProducts]])</f>
        <v>32</v>
      </c>
      <c r="S2049">
        <f>IF(Table13[[#This Row],[MntFishProducts]] = 0, "",Table13[[#This Row],[MntFishProducts]])</f>
        <v>17</v>
      </c>
      <c r="T2049">
        <f>IF(Table13[[#This Row],[MntSweetProducts]] = 0, "",Table13[[#This Row],[MntSweetProducts]])</f>
        <v>2</v>
      </c>
      <c r="U2049">
        <f>IF(Table13[[#This Row],[MntGoldProds]] = 0, "",Table13[[#This Row],[MntGoldProds]])</f>
        <v>16</v>
      </c>
      <c r="V2049">
        <v>3</v>
      </c>
      <c r="W2049">
        <v>2</v>
      </c>
      <c r="X2049">
        <v>1</v>
      </c>
      <c r="Y2049">
        <v>4</v>
      </c>
      <c r="Z2049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 t="s">
        <v>43</v>
      </c>
      <c r="AI2049" s="13">
        <f>SUM(Table13[[#This Row],[MntWines]:[MntGoldProds]])</f>
        <v>138</v>
      </c>
      <c r="AJ2049" s="13">
        <f>AVERAGE(Table13[[#This Row],[MntWines]:[MntGoldProds]])</f>
        <v>23</v>
      </c>
      <c r="AK2049">
        <f>IF(Table13[[#This Row],[Total Number of Purchases]]=0,0,Table13[[#This Row],[Total Spend]]/Table13[[#This Row],[Total Number of Purchases]])</f>
        <v>13.8</v>
      </c>
      <c r="AM2049">
        <f>SUM(Table13[[#This Row],[NumDealsPurchases]:[NumStorePurchases]])</f>
        <v>10</v>
      </c>
      <c r="AN2049" s="14">
        <f>Snapshot_Date-Table13[[#This Row],[Dt_Customer]]</f>
        <v>150</v>
      </c>
      <c r="AP2049" s="13">
        <f>Table13[[#This Row],[NumDealsPurchases]]/Table13[[#This Row],[Total Number of Purchases]]*100</f>
        <v>30</v>
      </c>
      <c r="AQ2049">
        <f>6-ROUNDUP(_xlfn.PERCENTRANK.INC(Table13[Recency],Table13[[#This Row],[Recency]])*5, 0)</f>
        <v>3</v>
      </c>
      <c r="AR2049">
        <f>ROUNDUP(_xlfn.PERCENTRANK.INC(Table13[Total Number of Purchases],Table13[[#This Row],[Total Number of Purchases]])*5,0)</f>
        <v>2</v>
      </c>
      <c r="AS2049">
        <f>ROUNDUP(_xlfn.PERCENTRANK.INC(Table13[Total Spend],Table13[[#This Row],[Total Spend]])*5,0)</f>
        <v>2</v>
      </c>
      <c r="AT2049" t="str">
        <f>Table13[[#This Row],[Recency Score]]&amp;Table13[[#This Row],[Frequency Score]]&amp;Table13[[#This Row],[Monetary Score]]</f>
        <v>322</v>
      </c>
      <c r="AU2049" t="str">
        <f t="shared" si="31"/>
        <v>Needs Attention</v>
      </c>
      <c r="AW2049" s="13">
        <f>DATEDIF(Table13[[#This Row],[Dt_Customer]], Snapshot_Date, "d")</f>
        <v>150</v>
      </c>
      <c r="AX2049" s="13">
        <f>Table13[[#This Row],[CL if today]]/365</f>
        <v>0.41095890410958902</v>
      </c>
      <c r="AY2049">
        <f>Table13[[#This Row],[Total Number of Purchases]]/Table13[[#This Row],[Corrected CL]]</f>
        <v>24.333333333333336</v>
      </c>
      <c r="AZ2049">
        <f>Table13[[#This Row],[Average Order Value (AOV)]]*Table13[[#This Row],[Freq per Year]]</f>
        <v>335.80000000000007</v>
      </c>
      <c r="BA2049">
        <f>Table13[[#This Row],[Total Spend]]/Table13[[#This Row],[Corrected CL]]</f>
        <v>335.8</v>
      </c>
      <c r="BB2049">
        <v>335.8</v>
      </c>
      <c r="BC2049" s="1">
        <f>Table13[[#This Row],[Dt_Customer]]+Table13[[#This Row],[Recency]]</f>
        <v>41814</v>
      </c>
      <c r="BD2049" s="16" t="str">
        <f>IF(COUNTIF(A:A, A2049) &gt; 1, "Duplicate", "Unique")</f>
        <v>Unique</v>
      </c>
    </row>
    <row r="2050" spans="1:56" x14ac:dyDescent="0.3">
      <c r="A2050">
        <v>7530</v>
      </c>
      <c r="B2050">
        <v>1950</v>
      </c>
      <c r="C2050" t="s">
        <v>37</v>
      </c>
      <c r="D2050" t="s">
        <v>42</v>
      </c>
      <c r="E2050">
        <v>56551</v>
      </c>
      <c r="F2050">
        <v>1</v>
      </c>
      <c r="G2050">
        <v>1</v>
      </c>
      <c r="H2050" s="1">
        <v>41766</v>
      </c>
      <c r="I2050">
        <v>48</v>
      </c>
      <c r="J2050">
        <v>67</v>
      </c>
      <c r="K2050">
        <v>4</v>
      </c>
      <c r="L2050">
        <v>32</v>
      </c>
      <c r="M2050">
        <v>17</v>
      </c>
      <c r="N2050">
        <v>2</v>
      </c>
      <c r="O2050">
        <v>16</v>
      </c>
      <c r="P2050">
        <f>IF(Table13[[#This Row],[MntWines]] = 0,"",Table13[[#This Row],[MntWines]])</f>
        <v>67</v>
      </c>
      <c r="Q2050">
        <f>IF(Table13[[#This Row],[MntFruits]] = 0, "",Table13[[#This Row],[MntFruits]])</f>
        <v>4</v>
      </c>
      <c r="R2050">
        <f>IF(Table13[[#This Row],[MntMeatProducts]] = 0, "",Table13[[#This Row],[MntMeatProducts]])</f>
        <v>32</v>
      </c>
      <c r="S2050">
        <f>IF(Table13[[#This Row],[MntFishProducts]] = 0, "",Table13[[#This Row],[MntFishProducts]])</f>
        <v>17</v>
      </c>
      <c r="T2050">
        <f>IF(Table13[[#This Row],[MntSweetProducts]] = 0, "",Table13[[#This Row],[MntSweetProducts]])</f>
        <v>2</v>
      </c>
      <c r="U2050">
        <f>IF(Table13[[#This Row],[MntGoldProds]] = 0, "",Table13[[#This Row],[MntGoldProds]])</f>
        <v>16</v>
      </c>
      <c r="V2050">
        <v>3</v>
      </c>
      <c r="W2050">
        <v>2</v>
      </c>
      <c r="X2050">
        <v>1</v>
      </c>
      <c r="Y2050">
        <v>4</v>
      </c>
      <c r="Z2050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30</v>
      </c>
      <c r="AI2050" s="13">
        <f>SUM(Table13[[#This Row],[MntWines]:[MntGoldProds]])</f>
        <v>138</v>
      </c>
      <c r="AJ2050" s="13">
        <f>AVERAGE(Table13[[#This Row],[MntWines]:[MntGoldProds]])</f>
        <v>23</v>
      </c>
      <c r="AK2050">
        <f>IF(Table13[[#This Row],[Total Number of Purchases]]=0,0,Table13[[#This Row],[Total Spend]]/Table13[[#This Row],[Total Number of Purchases]])</f>
        <v>13.8</v>
      </c>
      <c r="AM2050">
        <f>SUM(Table13[[#This Row],[NumDealsPurchases]:[NumStorePurchases]])</f>
        <v>10</v>
      </c>
      <c r="AN2050" s="14">
        <f>Snapshot_Date-Table13[[#This Row],[Dt_Customer]]</f>
        <v>150</v>
      </c>
      <c r="AP2050" s="13">
        <f>Table13[[#This Row],[NumDealsPurchases]]/Table13[[#This Row],[Total Number of Purchases]]*100</f>
        <v>30</v>
      </c>
      <c r="AQ2050">
        <f>6-ROUNDUP(_xlfn.PERCENTRANK.INC(Table13[Recency],Table13[[#This Row],[Recency]])*5, 0)</f>
        <v>3</v>
      </c>
      <c r="AR2050">
        <f>ROUNDUP(_xlfn.PERCENTRANK.INC(Table13[Total Number of Purchases],Table13[[#This Row],[Total Number of Purchases]])*5,0)</f>
        <v>2</v>
      </c>
      <c r="AS2050">
        <f>ROUNDUP(_xlfn.PERCENTRANK.INC(Table13[Total Spend],Table13[[#This Row],[Total Spend]])*5,0)</f>
        <v>2</v>
      </c>
      <c r="AT2050" t="str">
        <f>Table13[[#This Row],[Recency Score]]&amp;Table13[[#This Row],[Frequency Score]]&amp;Table13[[#This Row],[Monetary Score]]</f>
        <v>322</v>
      </c>
      <c r="AU2050" t="str">
        <f t="shared" ref="AU2050:AU2113" si="32">IF(AT2050="555","Champions",
IF(AND(LEFT(AT2050,1)="5", MID(AT2050,2,1)&gt;="3"),"Loyal Customers",
IF(MID(AT2050,2,1)="5","Frequent Buyers",
IF(RIGHT(AT2050,1)="5","Big Spenders",
IF(LEFT(AT2050,1)="4","Potential Loyalists",
IF(LEFT(AT2050,1)="3","Needs Attention",
IF(LEFT(AT2050,1)="2","About to Sleep",
IF(LEFT(AT2050,1)="1","Lost",
IF(LEFT(AT2050,1)&lt;="2","At Risk","Others")))))))))</f>
        <v>Needs Attention</v>
      </c>
      <c r="AW2050" s="13">
        <f>DATEDIF(Table13[[#This Row],[Dt_Customer]], Snapshot_Date, "d")</f>
        <v>150</v>
      </c>
      <c r="AX2050" s="13">
        <f>Table13[[#This Row],[CL if today]]/365</f>
        <v>0.41095890410958902</v>
      </c>
      <c r="AY2050">
        <f>Table13[[#This Row],[Total Number of Purchases]]/Table13[[#This Row],[Corrected CL]]</f>
        <v>24.333333333333336</v>
      </c>
      <c r="AZ2050">
        <f>Table13[[#This Row],[Average Order Value (AOV)]]*Table13[[#This Row],[Freq per Year]]</f>
        <v>335.80000000000007</v>
      </c>
      <c r="BA2050">
        <f>Table13[[#This Row],[Total Spend]]/Table13[[#This Row],[Corrected CL]]</f>
        <v>335.8</v>
      </c>
      <c r="BB2050">
        <v>1406.4666666666667</v>
      </c>
      <c r="BC2050" s="1">
        <f>Table13[[#This Row],[Dt_Customer]]+Table13[[#This Row],[Recency]]</f>
        <v>41814</v>
      </c>
      <c r="BD2050" s="16" t="str">
        <f>IF(COUNTIF(A:A, A2050) &gt; 1, "Duplicate", "Unique")</f>
        <v>Unique</v>
      </c>
    </row>
    <row r="2051" spans="1:56" x14ac:dyDescent="0.3">
      <c r="A2051">
        <v>3635</v>
      </c>
      <c r="B2051">
        <v>1962</v>
      </c>
      <c r="C2051" t="s">
        <v>37</v>
      </c>
      <c r="D2051" t="s">
        <v>31</v>
      </c>
      <c r="E2051">
        <v>52597</v>
      </c>
      <c r="F2051">
        <v>0</v>
      </c>
      <c r="G2051">
        <v>1</v>
      </c>
      <c r="H2051" s="1">
        <v>41766</v>
      </c>
      <c r="I2051">
        <v>69</v>
      </c>
      <c r="J2051">
        <v>492</v>
      </c>
      <c r="K2051">
        <v>0</v>
      </c>
      <c r="L2051">
        <v>37</v>
      </c>
      <c r="M2051">
        <v>7</v>
      </c>
      <c r="N2051">
        <v>0</v>
      </c>
      <c r="O2051">
        <v>42</v>
      </c>
      <c r="P2051">
        <f>IF(Table13[[#This Row],[MntWines]] = 0,"",Table13[[#This Row],[MntWines]])</f>
        <v>492</v>
      </c>
      <c r="Q2051" t="str">
        <f>IF(Table13[[#This Row],[MntFruits]] = 0, "",Table13[[#This Row],[MntFruits]])</f>
        <v/>
      </c>
      <c r="R2051">
        <f>IF(Table13[[#This Row],[MntMeatProducts]] = 0, "",Table13[[#This Row],[MntMeatProducts]])</f>
        <v>37</v>
      </c>
      <c r="S2051">
        <f>IF(Table13[[#This Row],[MntFishProducts]] = 0, "",Table13[[#This Row],[MntFishProducts]])</f>
        <v>7</v>
      </c>
      <c r="T2051" t="str">
        <f>IF(Table13[[#This Row],[MntSweetProducts]] = 0, "",Table13[[#This Row],[MntSweetProducts]])</f>
        <v/>
      </c>
      <c r="U2051">
        <f>IF(Table13[[#This Row],[MntGoldProds]] = 0, "",Table13[[#This Row],[MntGoldProds]])</f>
        <v>42</v>
      </c>
      <c r="V2051">
        <v>3</v>
      </c>
      <c r="W2051">
        <v>6</v>
      </c>
      <c r="X2051">
        <v>3</v>
      </c>
      <c r="Y2051">
        <v>8</v>
      </c>
      <c r="Z2051">
        <v>5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 t="s">
        <v>43</v>
      </c>
      <c r="AI2051" s="13">
        <f>SUM(Table13[[#This Row],[MntWines]:[MntGoldProds]])</f>
        <v>578</v>
      </c>
      <c r="AJ2051" s="13">
        <f>AVERAGE(Table13[[#This Row],[MntWines]:[MntGoldProds]])</f>
        <v>96.333333333333329</v>
      </c>
      <c r="AK2051">
        <f>IF(Table13[[#This Row],[Total Number of Purchases]]=0,0,Table13[[#This Row],[Total Spend]]/Table13[[#This Row],[Total Number of Purchases]])</f>
        <v>28.9</v>
      </c>
      <c r="AM2051">
        <f>SUM(Table13[[#This Row],[NumDealsPurchases]:[NumStorePurchases]])</f>
        <v>20</v>
      </c>
      <c r="AN2051" s="14">
        <f>Snapshot_Date-Table13[[#This Row],[Dt_Customer]]</f>
        <v>150</v>
      </c>
      <c r="AP2051" s="13">
        <f>Table13[[#This Row],[NumDealsPurchases]]/Table13[[#This Row],[Total Number of Purchases]]*100</f>
        <v>15</v>
      </c>
      <c r="AQ2051">
        <f>6-ROUNDUP(_xlfn.PERCENTRANK.INC(Table13[Recency],Table13[[#This Row],[Recency]])*5, 0)</f>
        <v>2</v>
      </c>
      <c r="AR2051">
        <f>ROUNDUP(_xlfn.PERCENTRANK.INC(Table13[Total Number of Purchases],Table13[[#This Row],[Total Number of Purchases]])*5,0)</f>
        <v>4</v>
      </c>
      <c r="AS2051">
        <f>ROUNDUP(_xlfn.PERCENTRANK.INC(Table13[Total Spend],Table13[[#This Row],[Total Spend]])*5,0)</f>
        <v>3</v>
      </c>
      <c r="AT2051" t="str">
        <f>Table13[[#This Row],[Recency Score]]&amp;Table13[[#This Row],[Frequency Score]]&amp;Table13[[#This Row],[Monetary Score]]</f>
        <v>243</v>
      </c>
      <c r="AU2051" t="str">
        <f t="shared" si="32"/>
        <v>About to Sleep</v>
      </c>
      <c r="AW2051" s="13">
        <f>DATEDIF(Table13[[#This Row],[Dt_Customer]], Snapshot_Date, "d")</f>
        <v>150</v>
      </c>
      <c r="AX2051" s="13">
        <f>Table13[[#This Row],[CL if today]]/365</f>
        <v>0.41095890410958902</v>
      </c>
      <c r="AY2051">
        <f>Table13[[#This Row],[Total Number of Purchases]]/Table13[[#This Row],[Corrected CL]]</f>
        <v>48.666666666666671</v>
      </c>
      <c r="AZ2051">
        <f>Table13[[#This Row],[Average Order Value (AOV)]]*Table13[[#This Row],[Freq per Year]]</f>
        <v>1406.4666666666667</v>
      </c>
      <c r="BA2051">
        <f>Table13[[#This Row],[Total Spend]]/Table13[[#This Row],[Corrected CL]]</f>
        <v>1406.4666666666667</v>
      </c>
      <c r="BB2051">
        <v>2902.9666666666667</v>
      </c>
      <c r="BC2051" s="1">
        <f>Table13[[#This Row],[Dt_Customer]]+Table13[[#This Row],[Recency]]</f>
        <v>41835</v>
      </c>
      <c r="BD2051" s="16" t="str">
        <f>IF(COUNTIF(A:A, A2051) &gt; 1, "Duplicate", "Unique")</f>
        <v>Unique</v>
      </c>
    </row>
    <row r="2052" spans="1:56" x14ac:dyDescent="0.3">
      <c r="A2052">
        <v>988</v>
      </c>
      <c r="B2052">
        <v>1965</v>
      </c>
      <c r="C2052" t="s">
        <v>28</v>
      </c>
      <c r="D2052" t="s">
        <v>33</v>
      </c>
      <c r="E2052">
        <v>81168</v>
      </c>
      <c r="F2052">
        <v>0</v>
      </c>
      <c r="G2052">
        <v>0</v>
      </c>
      <c r="H2052" s="1">
        <v>41766</v>
      </c>
      <c r="I2052">
        <v>84</v>
      </c>
      <c r="J2052">
        <v>410</v>
      </c>
      <c r="K2052">
        <v>0</v>
      </c>
      <c r="L2052">
        <v>592</v>
      </c>
      <c r="M2052">
        <v>147</v>
      </c>
      <c r="N2052">
        <v>22</v>
      </c>
      <c r="O2052">
        <v>22</v>
      </c>
      <c r="P2052">
        <f>IF(Table13[[#This Row],[MntWines]] = 0,"",Table13[[#This Row],[MntWines]])</f>
        <v>410</v>
      </c>
      <c r="Q2052" t="str">
        <f>IF(Table13[[#This Row],[MntFruits]] = 0, "",Table13[[#This Row],[MntFruits]])</f>
        <v/>
      </c>
      <c r="R2052">
        <f>IF(Table13[[#This Row],[MntMeatProducts]] = 0, "",Table13[[#This Row],[MntMeatProducts]])</f>
        <v>592</v>
      </c>
      <c r="S2052">
        <f>IF(Table13[[#This Row],[MntFishProducts]] = 0, "",Table13[[#This Row],[MntFishProducts]])</f>
        <v>147</v>
      </c>
      <c r="T2052">
        <f>IF(Table13[[#This Row],[MntSweetProducts]] = 0, "",Table13[[#This Row],[MntSweetProducts]])</f>
        <v>22</v>
      </c>
      <c r="U2052">
        <f>IF(Table13[[#This Row],[MntGoldProds]] = 0, "",Table13[[#This Row],[MntGoldProds]])</f>
        <v>22</v>
      </c>
      <c r="V2052">
        <v>1</v>
      </c>
      <c r="W2052">
        <v>6</v>
      </c>
      <c r="X2052">
        <v>4</v>
      </c>
      <c r="Y2052">
        <v>7</v>
      </c>
      <c r="Z2052">
        <v>3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 t="s">
        <v>30</v>
      </c>
      <c r="AI2052" s="13">
        <f>SUM(Table13[[#This Row],[MntWines]:[MntGoldProds]])</f>
        <v>1193</v>
      </c>
      <c r="AJ2052" s="13">
        <f>AVERAGE(Table13[[#This Row],[MntWines]:[MntGoldProds]])</f>
        <v>198.83333333333334</v>
      </c>
      <c r="AK2052">
        <f>IF(Table13[[#This Row],[Total Number of Purchases]]=0,0,Table13[[#This Row],[Total Spend]]/Table13[[#This Row],[Total Number of Purchases]])</f>
        <v>66.277777777777771</v>
      </c>
      <c r="AM2052">
        <f>SUM(Table13[[#This Row],[NumDealsPurchases]:[NumStorePurchases]])</f>
        <v>18</v>
      </c>
      <c r="AN2052" s="14">
        <f>Snapshot_Date-Table13[[#This Row],[Dt_Customer]]</f>
        <v>150</v>
      </c>
      <c r="AP2052" s="13">
        <f>Table13[[#This Row],[NumDealsPurchases]]/Table13[[#This Row],[Total Number of Purchases]]*100</f>
        <v>5.5555555555555554</v>
      </c>
      <c r="AQ2052">
        <f>6-ROUNDUP(_xlfn.PERCENTRANK.INC(Table13[Recency],Table13[[#This Row],[Recency]])*5, 0)</f>
        <v>1</v>
      </c>
      <c r="AR2052">
        <f>ROUNDUP(_xlfn.PERCENTRANK.INC(Table13[Total Number of Purchases],Table13[[#This Row],[Total Number of Purchases]])*5,0)</f>
        <v>4</v>
      </c>
      <c r="AS2052">
        <f>ROUNDUP(_xlfn.PERCENTRANK.INC(Table13[Total Spend],Table13[[#This Row],[Total Spend]])*5,0)</f>
        <v>5</v>
      </c>
      <c r="AT2052" t="str">
        <f>Table13[[#This Row],[Recency Score]]&amp;Table13[[#This Row],[Frequency Score]]&amp;Table13[[#This Row],[Monetary Score]]</f>
        <v>145</v>
      </c>
      <c r="AU2052" t="str">
        <f t="shared" si="32"/>
        <v>Big Spenders</v>
      </c>
      <c r="AW2052" s="13">
        <f>DATEDIF(Table13[[#This Row],[Dt_Customer]], Snapshot_Date, "d")</f>
        <v>150</v>
      </c>
      <c r="AX2052" s="13">
        <f>Table13[[#This Row],[CL if today]]/365</f>
        <v>0.41095890410958902</v>
      </c>
      <c r="AY2052">
        <f>Table13[[#This Row],[Total Number of Purchases]]/Table13[[#This Row],[Corrected CL]]</f>
        <v>43.800000000000004</v>
      </c>
      <c r="AZ2052">
        <f>Table13[[#This Row],[Average Order Value (AOV)]]*Table13[[#This Row],[Freq per Year]]</f>
        <v>2902.9666666666667</v>
      </c>
      <c r="BA2052">
        <f>Table13[[#This Row],[Total Spend]]/Table13[[#This Row],[Corrected CL]]</f>
        <v>2902.9666666666667</v>
      </c>
      <c r="BB2052">
        <v>116.02649006622516</v>
      </c>
      <c r="BC2052" s="1">
        <f>Table13[[#This Row],[Dt_Customer]]+Table13[[#This Row],[Recency]]</f>
        <v>41850</v>
      </c>
      <c r="BD2052" s="16" t="str">
        <f>IF(COUNTIF(A:A, A2052) &gt; 1, "Duplicate", "Unique")</f>
        <v>Unique</v>
      </c>
    </row>
    <row r="2053" spans="1:56" x14ac:dyDescent="0.3">
      <c r="A2053">
        <v>1523</v>
      </c>
      <c r="B2053">
        <v>1973</v>
      </c>
      <c r="C2053" t="s">
        <v>28</v>
      </c>
      <c r="D2053" t="s">
        <v>33</v>
      </c>
      <c r="E2053">
        <v>59041</v>
      </c>
      <c r="F2053">
        <v>1</v>
      </c>
      <c r="G2053">
        <v>1</v>
      </c>
      <c r="H2053" s="1">
        <v>41766</v>
      </c>
      <c r="I2053">
        <v>25</v>
      </c>
      <c r="J2053">
        <v>69</v>
      </c>
      <c r="K2053">
        <v>2</v>
      </c>
      <c r="L2053">
        <v>15</v>
      </c>
      <c r="M2053">
        <v>2</v>
      </c>
      <c r="N2053">
        <v>2</v>
      </c>
      <c r="O2053">
        <v>6</v>
      </c>
      <c r="P2053">
        <f>IF(Table13[[#This Row],[MntWines]] = 0,"",Table13[[#This Row],[MntWines]])</f>
        <v>69</v>
      </c>
      <c r="Q2053">
        <f>IF(Table13[[#This Row],[MntFruits]] = 0, "",Table13[[#This Row],[MntFruits]])</f>
        <v>2</v>
      </c>
      <c r="R2053">
        <f>IF(Table13[[#This Row],[MntMeatProducts]] = 0, "",Table13[[#This Row],[MntMeatProducts]])</f>
        <v>15</v>
      </c>
      <c r="S2053">
        <f>IF(Table13[[#This Row],[MntFishProducts]] = 0, "",Table13[[#This Row],[MntFishProducts]])</f>
        <v>2</v>
      </c>
      <c r="T2053">
        <f>IF(Table13[[#This Row],[MntSweetProducts]] = 0, "",Table13[[#This Row],[MntSweetProducts]])</f>
        <v>2</v>
      </c>
      <c r="U2053">
        <f>IF(Table13[[#This Row],[MntGoldProds]] = 0, "",Table13[[#This Row],[MntGoldProds]])</f>
        <v>6</v>
      </c>
      <c r="V2053">
        <v>2</v>
      </c>
      <c r="W2053">
        <v>2</v>
      </c>
      <c r="X2053">
        <v>0</v>
      </c>
      <c r="Y2053">
        <v>4</v>
      </c>
      <c r="Z2053">
        <v>5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43</v>
      </c>
      <c r="AI2053" s="13">
        <f>SUM(Table13[[#This Row],[MntWines]:[MntGoldProds]])</f>
        <v>96</v>
      </c>
      <c r="AJ2053" s="13">
        <f>AVERAGE(Table13[[#This Row],[MntWines]:[MntGoldProds]])</f>
        <v>16</v>
      </c>
      <c r="AK2053">
        <f>IF(Table13[[#This Row],[Total Number of Purchases]]=0,0,Table13[[#This Row],[Total Spend]]/Table13[[#This Row],[Total Number of Purchases]])</f>
        <v>12</v>
      </c>
      <c r="AM2053">
        <f>SUM(Table13[[#This Row],[NumDealsPurchases]:[NumStorePurchases]])</f>
        <v>8</v>
      </c>
      <c r="AN2053" s="14">
        <f>Snapshot_Date-Table13[[#This Row],[Dt_Customer]]</f>
        <v>150</v>
      </c>
      <c r="AP2053" s="13">
        <f>Table13[[#This Row],[NumDealsPurchases]]/Table13[[#This Row],[Total Number of Purchases]]*100</f>
        <v>25</v>
      </c>
      <c r="AQ2053">
        <f>6-ROUNDUP(_xlfn.PERCENTRANK.INC(Table13[Recency],Table13[[#This Row],[Recency]])*5, 0)</f>
        <v>4</v>
      </c>
      <c r="AR2053">
        <f>ROUNDUP(_xlfn.PERCENTRANK.INC(Table13[Total Number of Purchases],Table13[[#This Row],[Total Number of Purchases]])*5,0)</f>
        <v>2</v>
      </c>
      <c r="AS2053">
        <f>ROUNDUP(_xlfn.PERCENTRANK.INC(Table13[Total Spend],Table13[[#This Row],[Total Spend]])*5,0)</f>
        <v>2</v>
      </c>
      <c r="AT2053" t="str">
        <f>Table13[[#This Row],[Recency Score]]&amp;Table13[[#This Row],[Frequency Score]]&amp;Table13[[#This Row],[Monetary Score]]</f>
        <v>422</v>
      </c>
      <c r="AU2053" t="str">
        <f t="shared" si="32"/>
        <v>Potential Loyalists</v>
      </c>
      <c r="AW2053" s="13">
        <f>DATEDIF(Table13[[#This Row],[Dt_Customer]], Snapshot_Date, "d")</f>
        <v>150</v>
      </c>
      <c r="AX2053" s="13">
        <f>Table13[[#This Row],[CL if today]]/365</f>
        <v>0.41095890410958902</v>
      </c>
      <c r="AY2053">
        <f>Table13[[#This Row],[Total Number of Purchases]]/Table13[[#This Row],[Corrected CL]]</f>
        <v>19.466666666666669</v>
      </c>
      <c r="AZ2053">
        <f>Table13[[#This Row],[Average Order Value (AOV)]]*Table13[[#This Row],[Freq per Year]]</f>
        <v>233.60000000000002</v>
      </c>
      <c r="BA2053">
        <f>Table13[[#This Row],[Total Spend]]/Table13[[#This Row],[Corrected CL]]</f>
        <v>233.60000000000002</v>
      </c>
      <c r="BB2053">
        <v>335.8</v>
      </c>
      <c r="BC2053" s="1">
        <f>Table13[[#This Row],[Dt_Customer]]+Table13[[#This Row],[Recency]]</f>
        <v>41791</v>
      </c>
      <c r="BD2053" s="16" t="str">
        <f>IF(COUNTIF(A:A, A2053) &gt; 1, "Duplicate", "Unique")</f>
        <v>Unique</v>
      </c>
    </row>
    <row r="2054" spans="1:56" x14ac:dyDescent="0.3">
      <c r="A2054">
        <v>8908</v>
      </c>
      <c r="B2054">
        <v>1959</v>
      </c>
      <c r="C2054" t="s">
        <v>28</v>
      </c>
      <c r="D2054" t="s">
        <v>33</v>
      </c>
      <c r="E2054">
        <v>87195</v>
      </c>
      <c r="F2054">
        <v>0</v>
      </c>
      <c r="G2054">
        <v>0</v>
      </c>
      <c r="H2054" s="1">
        <v>41767</v>
      </c>
      <c r="I2054">
        <v>35</v>
      </c>
      <c r="J2054">
        <v>217</v>
      </c>
      <c r="K2054">
        <v>76</v>
      </c>
      <c r="L2054">
        <v>690</v>
      </c>
      <c r="M2054">
        <v>50</v>
      </c>
      <c r="N2054">
        <v>26</v>
      </c>
      <c r="O2054">
        <v>38</v>
      </c>
      <c r="P2054">
        <f>IF(Table13[[#This Row],[MntWines]] = 0,"",Table13[[#This Row],[MntWines]])</f>
        <v>217</v>
      </c>
      <c r="Q2054">
        <f>IF(Table13[[#This Row],[MntFruits]] = 0, "",Table13[[#This Row],[MntFruits]])</f>
        <v>76</v>
      </c>
      <c r="R2054">
        <f>IF(Table13[[#This Row],[MntMeatProducts]] = 0, "",Table13[[#This Row],[MntMeatProducts]])</f>
        <v>690</v>
      </c>
      <c r="S2054">
        <f>IF(Table13[[#This Row],[MntFishProducts]] = 0, "",Table13[[#This Row],[MntFishProducts]])</f>
        <v>50</v>
      </c>
      <c r="T2054">
        <f>IF(Table13[[#This Row],[MntSweetProducts]] = 0, "",Table13[[#This Row],[MntSweetProducts]])</f>
        <v>26</v>
      </c>
      <c r="U2054">
        <f>IF(Table13[[#This Row],[MntGoldProds]] = 0, "",Table13[[#This Row],[MntGoldProds]])</f>
        <v>38</v>
      </c>
      <c r="V2054">
        <v>1</v>
      </c>
      <c r="W2054">
        <v>3</v>
      </c>
      <c r="X2054">
        <v>11</v>
      </c>
      <c r="Y2054">
        <v>5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 t="s">
        <v>32</v>
      </c>
      <c r="AI2054" s="13">
        <f>SUM(Table13[[#This Row],[MntWines]:[MntGoldProds]])</f>
        <v>1097</v>
      </c>
      <c r="AJ2054" s="13">
        <f>AVERAGE(Table13[[#This Row],[MntWines]:[MntGoldProds]])</f>
        <v>182.83333333333334</v>
      </c>
      <c r="AK2054">
        <f>IF(Table13[[#This Row],[Total Number of Purchases]]=0,0,Table13[[#This Row],[Total Spend]]/Table13[[#This Row],[Total Number of Purchases]])</f>
        <v>54.85</v>
      </c>
      <c r="AM2054">
        <f>SUM(Table13[[#This Row],[NumDealsPurchases]:[NumStorePurchases]])</f>
        <v>20</v>
      </c>
      <c r="AN2054" s="14">
        <f>Snapshot_Date-Table13[[#This Row],[Dt_Customer]]</f>
        <v>149</v>
      </c>
      <c r="AP2054" s="13">
        <f>Table13[[#This Row],[NumDealsPurchases]]/Table13[[#This Row],[Total Number of Purchases]]*100</f>
        <v>5</v>
      </c>
      <c r="AQ2054">
        <f>6-ROUNDUP(_xlfn.PERCENTRANK.INC(Table13[Recency],Table13[[#This Row],[Recency]])*5, 0)</f>
        <v>4</v>
      </c>
      <c r="AR2054">
        <f>ROUNDUP(_xlfn.PERCENTRANK.INC(Table13[Total Number of Purchases],Table13[[#This Row],[Total Number of Purchases]])*5,0)</f>
        <v>4</v>
      </c>
      <c r="AS2054">
        <f>ROUNDUP(_xlfn.PERCENTRANK.INC(Table13[Total Spend],Table13[[#This Row],[Total Spend]])*5,0)</f>
        <v>4</v>
      </c>
      <c r="AT2054" t="str">
        <f>Table13[[#This Row],[Recency Score]]&amp;Table13[[#This Row],[Frequency Score]]&amp;Table13[[#This Row],[Monetary Score]]</f>
        <v>444</v>
      </c>
      <c r="AU2054" t="str">
        <f t="shared" si="32"/>
        <v>Potential Loyalists</v>
      </c>
      <c r="AW2054" s="13">
        <f>DATEDIF(Table13[[#This Row],[Dt_Customer]], Snapshot_Date, "d")</f>
        <v>149</v>
      </c>
      <c r="AX2054" s="13">
        <f>Table13[[#This Row],[CL if today]]/365</f>
        <v>0.40821917808219177</v>
      </c>
      <c r="AY2054">
        <f>Table13[[#This Row],[Total Number of Purchases]]/Table13[[#This Row],[Corrected CL]]</f>
        <v>48.993288590604031</v>
      </c>
      <c r="AZ2054">
        <f>Table13[[#This Row],[Average Order Value (AOV)]]*Table13[[#This Row],[Freq per Year]]</f>
        <v>2687.2818791946311</v>
      </c>
      <c r="BA2054">
        <f>Table13[[#This Row],[Total Spend]]/Table13[[#This Row],[Corrected CL]]</f>
        <v>2687.2818791946311</v>
      </c>
      <c r="BB2054">
        <v>188.62416107382552</v>
      </c>
      <c r="BC2054" s="1">
        <f>Table13[[#This Row],[Dt_Customer]]+Table13[[#This Row],[Recency]]</f>
        <v>41802</v>
      </c>
      <c r="BD2054" s="16" t="str">
        <f>IF(COUNTIF(A:A, A2054) &gt; 1, "Duplicate", "Unique")</f>
        <v>Unique</v>
      </c>
    </row>
    <row r="2055" spans="1:56" x14ac:dyDescent="0.3">
      <c r="A2055">
        <v>9392</v>
      </c>
      <c r="B2055">
        <v>1971</v>
      </c>
      <c r="C2055" t="s">
        <v>28</v>
      </c>
      <c r="D2055" t="s">
        <v>31</v>
      </c>
      <c r="E2055">
        <v>26954</v>
      </c>
      <c r="F2055">
        <v>1</v>
      </c>
      <c r="G2055">
        <v>0</v>
      </c>
      <c r="H2055" s="1">
        <v>41767</v>
      </c>
      <c r="I2055">
        <v>17</v>
      </c>
      <c r="J2055">
        <v>4</v>
      </c>
      <c r="K2055">
        <v>1</v>
      </c>
      <c r="L2055">
        <v>11</v>
      </c>
      <c r="M2055">
        <v>0</v>
      </c>
      <c r="N2055">
        <v>0</v>
      </c>
      <c r="O2055">
        <v>1</v>
      </c>
      <c r="P2055">
        <f>IF(Table13[[#This Row],[MntWines]] = 0,"",Table13[[#This Row],[MntWines]])</f>
        <v>4</v>
      </c>
      <c r="Q2055">
        <f>IF(Table13[[#This Row],[MntFruits]] = 0, "",Table13[[#This Row],[MntFruits]])</f>
        <v>1</v>
      </c>
      <c r="R2055">
        <f>IF(Table13[[#This Row],[MntMeatProducts]] = 0, "",Table13[[#This Row],[MntMeatProducts]])</f>
        <v>11</v>
      </c>
      <c r="S2055" t="str">
        <f>IF(Table13[[#This Row],[MntFishProducts]] = 0, "",Table13[[#This Row],[MntFishProducts]])</f>
        <v/>
      </c>
      <c r="T2055" t="str">
        <f>IF(Table13[[#This Row],[MntSweetProducts]] = 0, "",Table13[[#This Row],[MntSweetProducts]])</f>
        <v/>
      </c>
      <c r="U2055">
        <f>IF(Table13[[#This Row],[MntGoldProds]] = 0, "",Table13[[#This Row],[MntGoldProds]])</f>
        <v>1</v>
      </c>
      <c r="V2055">
        <v>1</v>
      </c>
      <c r="W2055">
        <v>1</v>
      </c>
      <c r="X2055">
        <v>0</v>
      </c>
      <c r="Y2055">
        <v>2</v>
      </c>
      <c r="Z2055">
        <v>7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30</v>
      </c>
      <c r="AI2055" s="13">
        <f>SUM(Table13[[#This Row],[MntWines]:[MntGoldProds]])</f>
        <v>17</v>
      </c>
      <c r="AJ2055" s="13">
        <f>AVERAGE(Table13[[#This Row],[MntWines]:[MntGoldProds]])</f>
        <v>2.8333333333333335</v>
      </c>
      <c r="AK2055">
        <f>IF(Table13[[#This Row],[Total Number of Purchases]]=0,0,Table13[[#This Row],[Total Spend]]/Table13[[#This Row],[Total Number of Purchases]])</f>
        <v>4.25</v>
      </c>
      <c r="AM2055">
        <f>SUM(Table13[[#This Row],[NumDealsPurchases]:[NumStorePurchases]])</f>
        <v>4</v>
      </c>
      <c r="AN2055" s="14">
        <f>Snapshot_Date-Table13[[#This Row],[Dt_Customer]]</f>
        <v>149</v>
      </c>
      <c r="AP2055" s="13">
        <f>Table13[[#This Row],[NumDealsPurchases]]/Table13[[#This Row],[Total Number of Purchases]]*100</f>
        <v>25</v>
      </c>
      <c r="AQ2055">
        <f>6-ROUNDUP(_xlfn.PERCENTRANK.INC(Table13[Recency],Table13[[#This Row],[Recency]])*5, 0)</f>
        <v>5</v>
      </c>
      <c r="AR2055">
        <f>ROUNDUP(_xlfn.PERCENTRANK.INC(Table13[Total Number of Purchases],Table13[[#This Row],[Total Number of Purchases]])*5,0)</f>
        <v>1</v>
      </c>
      <c r="AS2055">
        <f>ROUNDUP(_xlfn.PERCENTRANK.INC(Table13[Total Spend],Table13[[#This Row],[Total Spend]])*5,0)</f>
        <v>1</v>
      </c>
      <c r="AT2055" t="str">
        <f>Table13[[#This Row],[Recency Score]]&amp;Table13[[#This Row],[Frequency Score]]&amp;Table13[[#This Row],[Monetary Score]]</f>
        <v>511</v>
      </c>
      <c r="AU2055" t="str">
        <f t="shared" si="32"/>
        <v>Others</v>
      </c>
      <c r="AW2055" s="13">
        <f>DATEDIF(Table13[[#This Row],[Dt_Customer]], Snapshot_Date, "d")</f>
        <v>149</v>
      </c>
      <c r="AX2055" s="13">
        <f>Table13[[#This Row],[CL if today]]/365</f>
        <v>0.40821917808219177</v>
      </c>
      <c r="AY2055">
        <f>Table13[[#This Row],[Total Number of Purchases]]/Table13[[#This Row],[Corrected CL]]</f>
        <v>9.7986577181208059</v>
      </c>
      <c r="AZ2055">
        <f>Table13[[#This Row],[Average Order Value (AOV)]]*Table13[[#This Row],[Freq per Year]]</f>
        <v>41.644295302013425</v>
      </c>
      <c r="BA2055">
        <f>Table13[[#This Row],[Total Spend]]/Table13[[#This Row],[Corrected CL]]</f>
        <v>41.644295302013425</v>
      </c>
      <c r="BB2055">
        <v>2687.2818791946311</v>
      </c>
      <c r="BC2055" s="1">
        <f>Table13[[#This Row],[Dt_Customer]]+Table13[[#This Row],[Recency]]</f>
        <v>41784</v>
      </c>
      <c r="BD2055" s="16" t="str">
        <f>IF(COUNTIF(A:A, A2055) &gt; 1, "Duplicate", "Unique")</f>
        <v>Unique</v>
      </c>
    </row>
    <row r="2056" spans="1:56" x14ac:dyDescent="0.3">
      <c r="A2056">
        <v>6387</v>
      </c>
      <c r="B2056">
        <v>1976</v>
      </c>
      <c r="C2056" t="s">
        <v>37</v>
      </c>
      <c r="D2056" t="s">
        <v>35</v>
      </c>
      <c r="E2056">
        <v>52190</v>
      </c>
      <c r="F2056">
        <v>1</v>
      </c>
      <c r="G2056">
        <v>1</v>
      </c>
      <c r="H2056" s="1">
        <v>41767</v>
      </c>
      <c r="I2056">
        <v>39</v>
      </c>
      <c r="J2056">
        <v>42</v>
      </c>
      <c r="K2056">
        <v>0</v>
      </c>
      <c r="L2056">
        <v>17</v>
      </c>
      <c r="M2056">
        <v>0</v>
      </c>
      <c r="N2056">
        <v>0</v>
      </c>
      <c r="O2056">
        <v>18</v>
      </c>
      <c r="P2056">
        <f>IF(Table13[[#This Row],[MntWines]] = 0,"",Table13[[#This Row],[MntWines]])</f>
        <v>42</v>
      </c>
      <c r="Q2056" t="str">
        <f>IF(Table13[[#This Row],[MntFruits]] = 0, "",Table13[[#This Row],[MntFruits]])</f>
        <v/>
      </c>
      <c r="R2056">
        <f>IF(Table13[[#This Row],[MntMeatProducts]] = 0, "",Table13[[#This Row],[MntMeatProducts]])</f>
        <v>17</v>
      </c>
      <c r="S2056" t="str">
        <f>IF(Table13[[#This Row],[MntFishProducts]] = 0, "",Table13[[#This Row],[MntFishProducts]])</f>
        <v/>
      </c>
      <c r="T2056" t="str">
        <f>IF(Table13[[#This Row],[MntSweetProducts]] = 0, "",Table13[[#This Row],[MntSweetProducts]])</f>
        <v/>
      </c>
      <c r="U2056">
        <f>IF(Table13[[#This Row],[MntGoldProds]] = 0, "",Table13[[#This Row],[MntGoldProds]])</f>
        <v>18</v>
      </c>
      <c r="V2056">
        <v>3</v>
      </c>
      <c r="W2056">
        <v>2</v>
      </c>
      <c r="X2056">
        <v>1</v>
      </c>
      <c r="Y2056">
        <v>3</v>
      </c>
      <c r="Z2056">
        <v>5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 t="s">
        <v>43</v>
      </c>
      <c r="AI2056" s="13">
        <f>SUM(Table13[[#This Row],[MntWines]:[MntGoldProds]])</f>
        <v>77</v>
      </c>
      <c r="AJ2056" s="13">
        <f>AVERAGE(Table13[[#This Row],[MntWines]:[MntGoldProds]])</f>
        <v>12.833333333333334</v>
      </c>
      <c r="AK2056">
        <f>IF(Table13[[#This Row],[Total Number of Purchases]]=0,0,Table13[[#This Row],[Total Spend]]/Table13[[#This Row],[Total Number of Purchases]])</f>
        <v>8.5555555555555554</v>
      </c>
      <c r="AM2056">
        <f>SUM(Table13[[#This Row],[NumDealsPurchases]:[NumStorePurchases]])</f>
        <v>9</v>
      </c>
      <c r="AN2056" s="14">
        <f>Snapshot_Date-Table13[[#This Row],[Dt_Customer]]</f>
        <v>149</v>
      </c>
      <c r="AP2056" s="13">
        <f>Table13[[#This Row],[NumDealsPurchases]]/Table13[[#This Row],[Total Number of Purchases]]*100</f>
        <v>33.333333333333329</v>
      </c>
      <c r="AQ2056">
        <f>6-ROUNDUP(_xlfn.PERCENTRANK.INC(Table13[Recency],Table13[[#This Row],[Recency]])*5, 0)</f>
        <v>4</v>
      </c>
      <c r="AR2056">
        <f>ROUNDUP(_xlfn.PERCENTRANK.INC(Table13[Total Number of Purchases],Table13[[#This Row],[Total Number of Purchases]])*5,0)</f>
        <v>2</v>
      </c>
      <c r="AS2056">
        <f>ROUNDUP(_xlfn.PERCENTRANK.INC(Table13[Total Spend],Table13[[#This Row],[Total Spend]])*5,0)</f>
        <v>2</v>
      </c>
      <c r="AT2056" t="str">
        <f>Table13[[#This Row],[Recency Score]]&amp;Table13[[#This Row],[Frequency Score]]&amp;Table13[[#This Row],[Monetary Score]]</f>
        <v>422</v>
      </c>
      <c r="AU2056" t="str">
        <f t="shared" si="32"/>
        <v>Potential Loyalists</v>
      </c>
      <c r="AW2056" s="13">
        <f>DATEDIF(Table13[[#This Row],[Dt_Customer]], Snapshot_Date, "d")</f>
        <v>149</v>
      </c>
      <c r="AX2056" s="13">
        <f>Table13[[#This Row],[CL if today]]/365</f>
        <v>0.40821917808219177</v>
      </c>
      <c r="AY2056">
        <f>Table13[[#This Row],[Total Number of Purchases]]/Table13[[#This Row],[Corrected CL]]</f>
        <v>22.046979865771814</v>
      </c>
      <c r="AZ2056">
        <f>Table13[[#This Row],[Average Order Value (AOV)]]*Table13[[#This Row],[Freq per Year]]</f>
        <v>188.62416107382552</v>
      </c>
      <c r="BA2056">
        <f>Table13[[#This Row],[Total Spend]]/Table13[[#This Row],[Corrected CL]]</f>
        <v>188.62416107382552</v>
      </c>
      <c r="BB2056">
        <v>75.939597315436245</v>
      </c>
      <c r="BC2056" s="1">
        <f>Table13[[#This Row],[Dt_Customer]]+Table13[[#This Row],[Recency]]</f>
        <v>41806</v>
      </c>
      <c r="BD2056" s="16" t="str">
        <f>IF(COUNTIF(A:A, A2056) &gt; 1, "Duplicate", "Unique")</f>
        <v>Unique</v>
      </c>
    </row>
    <row r="2057" spans="1:56" x14ac:dyDescent="0.3">
      <c r="A2057">
        <v>7629</v>
      </c>
      <c r="B2057">
        <v>1977</v>
      </c>
      <c r="C2057" t="s">
        <v>28</v>
      </c>
      <c r="D2057" t="s">
        <v>33</v>
      </c>
      <c r="E2057">
        <v>22108</v>
      </c>
      <c r="F2057">
        <v>1</v>
      </c>
      <c r="G2057">
        <v>1</v>
      </c>
      <c r="H2057" s="1">
        <v>41767</v>
      </c>
      <c r="I2057">
        <v>46</v>
      </c>
      <c r="J2057">
        <v>5</v>
      </c>
      <c r="K2057">
        <v>3</v>
      </c>
      <c r="L2057">
        <v>9</v>
      </c>
      <c r="M2057">
        <v>6</v>
      </c>
      <c r="N2057">
        <v>2</v>
      </c>
      <c r="O2057">
        <v>6</v>
      </c>
      <c r="P2057">
        <f>IF(Table13[[#This Row],[MntWines]] = 0,"",Table13[[#This Row],[MntWines]])</f>
        <v>5</v>
      </c>
      <c r="Q2057">
        <f>IF(Table13[[#This Row],[MntFruits]] = 0, "",Table13[[#This Row],[MntFruits]])</f>
        <v>3</v>
      </c>
      <c r="R2057">
        <f>IF(Table13[[#This Row],[MntMeatProducts]] = 0, "",Table13[[#This Row],[MntMeatProducts]])</f>
        <v>9</v>
      </c>
      <c r="S2057">
        <f>IF(Table13[[#This Row],[MntFishProducts]] = 0, "",Table13[[#This Row],[MntFishProducts]])</f>
        <v>6</v>
      </c>
      <c r="T2057">
        <f>IF(Table13[[#This Row],[MntSweetProducts]] = 0, "",Table13[[#This Row],[MntSweetProducts]])</f>
        <v>2</v>
      </c>
      <c r="U2057">
        <f>IF(Table13[[#This Row],[MntGoldProds]] = 0, "",Table13[[#This Row],[MntGoldProds]])</f>
        <v>6</v>
      </c>
      <c r="V2057">
        <v>2</v>
      </c>
      <c r="W2057">
        <v>2</v>
      </c>
      <c r="X2057">
        <v>0</v>
      </c>
      <c r="Y2057">
        <v>3</v>
      </c>
      <c r="Z2057">
        <v>7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30</v>
      </c>
      <c r="AI2057" s="13">
        <f>SUM(Table13[[#This Row],[MntWines]:[MntGoldProds]])</f>
        <v>31</v>
      </c>
      <c r="AJ2057" s="13">
        <f>AVERAGE(Table13[[#This Row],[MntWines]:[MntGoldProds]])</f>
        <v>5.166666666666667</v>
      </c>
      <c r="AK2057">
        <f>IF(Table13[[#This Row],[Total Number of Purchases]]=0,0,Table13[[#This Row],[Total Spend]]/Table13[[#This Row],[Total Number of Purchases]])</f>
        <v>4.4285714285714288</v>
      </c>
      <c r="AM2057">
        <f>SUM(Table13[[#This Row],[NumDealsPurchases]:[NumStorePurchases]])</f>
        <v>7</v>
      </c>
      <c r="AN2057" s="14">
        <f>Snapshot_Date-Table13[[#This Row],[Dt_Customer]]</f>
        <v>149</v>
      </c>
      <c r="AP2057" s="13">
        <f>Table13[[#This Row],[NumDealsPurchases]]/Table13[[#This Row],[Total Number of Purchases]]*100</f>
        <v>28.571428571428569</v>
      </c>
      <c r="AQ2057">
        <f>6-ROUNDUP(_xlfn.PERCENTRANK.INC(Table13[Recency],Table13[[#This Row],[Recency]])*5, 0)</f>
        <v>3</v>
      </c>
      <c r="AR2057">
        <f>ROUNDUP(_xlfn.PERCENTRANK.INC(Table13[Total Number of Purchases],Table13[[#This Row],[Total Number of Purchases]])*5,0)</f>
        <v>1</v>
      </c>
      <c r="AS2057">
        <f>ROUNDUP(_xlfn.PERCENTRANK.INC(Table13[Total Spend],Table13[[#This Row],[Total Spend]])*5,0)</f>
        <v>1</v>
      </c>
      <c r="AT2057" t="str">
        <f>Table13[[#This Row],[Recency Score]]&amp;Table13[[#This Row],[Frequency Score]]&amp;Table13[[#This Row],[Monetary Score]]</f>
        <v>311</v>
      </c>
      <c r="AU2057" t="str">
        <f t="shared" si="32"/>
        <v>Needs Attention</v>
      </c>
      <c r="AW2057" s="13">
        <f>DATEDIF(Table13[[#This Row],[Dt_Customer]], Snapshot_Date, "d")</f>
        <v>149</v>
      </c>
      <c r="AX2057" s="13">
        <f>Table13[[#This Row],[CL if today]]/365</f>
        <v>0.40821917808219177</v>
      </c>
      <c r="AY2057">
        <f>Table13[[#This Row],[Total Number of Purchases]]/Table13[[#This Row],[Corrected CL]]</f>
        <v>17.14765100671141</v>
      </c>
      <c r="AZ2057">
        <f>Table13[[#This Row],[Average Order Value (AOV)]]*Table13[[#This Row],[Freq per Year]]</f>
        <v>75.939597315436245</v>
      </c>
      <c r="BA2057">
        <f>Table13[[#This Row],[Total Spend]]/Table13[[#This Row],[Corrected CL]]</f>
        <v>75.939597315436245</v>
      </c>
      <c r="BB2057">
        <v>233.60000000000002</v>
      </c>
      <c r="BC2057" s="1">
        <f>Table13[[#This Row],[Dt_Customer]]+Table13[[#This Row],[Recency]]</f>
        <v>41813</v>
      </c>
      <c r="BD2057" s="16" t="str">
        <f>IF(COUNTIF(A:A, A2057) &gt; 1, "Duplicate", "Unique")</f>
        <v>Unique</v>
      </c>
    </row>
    <row r="2058" spans="1:56" x14ac:dyDescent="0.3">
      <c r="A2058">
        <v>916</v>
      </c>
      <c r="B2058">
        <v>1972</v>
      </c>
      <c r="C2058" t="s">
        <v>37</v>
      </c>
      <c r="D2058" t="s">
        <v>31</v>
      </c>
      <c r="E2058">
        <v>41644</v>
      </c>
      <c r="F2058">
        <v>1</v>
      </c>
      <c r="G2058">
        <v>1</v>
      </c>
      <c r="H2058" s="1">
        <v>41768</v>
      </c>
      <c r="I2058">
        <v>67</v>
      </c>
      <c r="J2058">
        <v>20</v>
      </c>
      <c r="K2058">
        <v>3</v>
      </c>
      <c r="L2058">
        <v>4</v>
      </c>
      <c r="M2058">
        <v>2</v>
      </c>
      <c r="N2058">
        <v>0</v>
      </c>
      <c r="O2058">
        <v>2</v>
      </c>
      <c r="P2058">
        <f>IF(Table13[[#This Row],[MntWines]] = 0,"",Table13[[#This Row],[MntWines]])</f>
        <v>20</v>
      </c>
      <c r="Q2058">
        <f>IF(Table13[[#This Row],[MntFruits]] = 0, "",Table13[[#This Row],[MntFruits]])</f>
        <v>3</v>
      </c>
      <c r="R2058">
        <f>IF(Table13[[#This Row],[MntMeatProducts]] = 0, "",Table13[[#This Row],[MntMeatProducts]])</f>
        <v>4</v>
      </c>
      <c r="S2058">
        <f>IF(Table13[[#This Row],[MntFishProducts]] = 0, "",Table13[[#This Row],[MntFishProducts]])</f>
        <v>2</v>
      </c>
      <c r="T2058" t="str">
        <f>IF(Table13[[#This Row],[MntSweetProducts]] = 0, "",Table13[[#This Row],[MntSweetProducts]])</f>
        <v/>
      </c>
      <c r="U2058">
        <f>IF(Table13[[#This Row],[MntGoldProds]] = 0, "",Table13[[#This Row],[MntGoldProds]])</f>
        <v>2</v>
      </c>
      <c r="V2058">
        <v>2</v>
      </c>
      <c r="W2058">
        <v>1</v>
      </c>
      <c r="X2058">
        <v>0</v>
      </c>
      <c r="Y2058">
        <v>3</v>
      </c>
      <c r="Z2058">
        <v>3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30</v>
      </c>
      <c r="AI2058" s="13">
        <f>SUM(Table13[[#This Row],[MntWines]:[MntGoldProds]])</f>
        <v>31</v>
      </c>
      <c r="AJ2058" s="13">
        <f>AVERAGE(Table13[[#This Row],[MntWines]:[MntGoldProds]])</f>
        <v>5.166666666666667</v>
      </c>
      <c r="AK2058">
        <f>IF(Table13[[#This Row],[Total Number of Purchases]]=0,0,Table13[[#This Row],[Total Spend]]/Table13[[#This Row],[Total Number of Purchases]])</f>
        <v>5.166666666666667</v>
      </c>
      <c r="AM2058">
        <f>SUM(Table13[[#This Row],[NumDealsPurchases]:[NumStorePurchases]])</f>
        <v>6</v>
      </c>
      <c r="AN2058" s="14">
        <f>Snapshot_Date-Table13[[#This Row],[Dt_Customer]]</f>
        <v>148</v>
      </c>
      <c r="AP2058" s="13">
        <f>Table13[[#This Row],[NumDealsPurchases]]/Table13[[#This Row],[Total Number of Purchases]]*100</f>
        <v>33.333333333333329</v>
      </c>
      <c r="AQ2058">
        <f>6-ROUNDUP(_xlfn.PERCENTRANK.INC(Table13[Recency],Table13[[#This Row],[Recency]])*5, 0)</f>
        <v>2</v>
      </c>
      <c r="AR2058">
        <f>ROUNDUP(_xlfn.PERCENTRANK.INC(Table13[Total Number of Purchases],Table13[[#This Row],[Total Number of Purchases]])*5,0)</f>
        <v>1</v>
      </c>
      <c r="AS2058">
        <f>ROUNDUP(_xlfn.PERCENTRANK.INC(Table13[Total Spend],Table13[[#This Row],[Total Spend]])*5,0)</f>
        <v>1</v>
      </c>
      <c r="AT2058" t="str">
        <f>Table13[[#This Row],[Recency Score]]&amp;Table13[[#This Row],[Frequency Score]]&amp;Table13[[#This Row],[Monetary Score]]</f>
        <v>211</v>
      </c>
      <c r="AU2058" t="str">
        <f t="shared" si="32"/>
        <v>About to Sleep</v>
      </c>
      <c r="AW2058" s="13">
        <f>DATEDIF(Table13[[#This Row],[Dt_Customer]], Snapshot_Date, "d")</f>
        <v>148</v>
      </c>
      <c r="AX2058" s="13">
        <f>Table13[[#This Row],[CL if today]]/365</f>
        <v>0.40547945205479452</v>
      </c>
      <c r="AY2058">
        <f>Table13[[#This Row],[Total Number of Purchases]]/Table13[[#This Row],[Corrected CL]]</f>
        <v>14.797297297297296</v>
      </c>
      <c r="AZ2058">
        <f>Table13[[#This Row],[Average Order Value (AOV)]]*Table13[[#This Row],[Freq per Year]]</f>
        <v>76.452702702702709</v>
      </c>
      <c r="BA2058">
        <f>Table13[[#This Row],[Total Spend]]/Table13[[#This Row],[Corrected CL]]</f>
        <v>76.452702702702709</v>
      </c>
      <c r="BB2058">
        <v>41.644295302013425</v>
      </c>
      <c r="BC2058" s="1">
        <f>Table13[[#This Row],[Dt_Customer]]+Table13[[#This Row],[Recency]]</f>
        <v>41835</v>
      </c>
      <c r="BD2058" s="16" t="str">
        <f>IF(COUNTIF(A:A, A2058) &gt; 1, "Duplicate", "Unique")</f>
        <v>Unique</v>
      </c>
    </row>
    <row r="2059" spans="1:56" x14ac:dyDescent="0.3">
      <c r="A2059">
        <v>5247</v>
      </c>
      <c r="B2059">
        <v>1955</v>
      </c>
      <c r="C2059" t="s">
        <v>37</v>
      </c>
      <c r="D2059" t="s">
        <v>33</v>
      </c>
      <c r="E2059">
        <v>38725</v>
      </c>
      <c r="F2059">
        <v>1</v>
      </c>
      <c r="G2059">
        <v>1</v>
      </c>
      <c r="H2059" s="1">
        <v>41769</v>
      </c>
      <c r="I2059">
        <v>52</v>
      </c>
      <c r="J2059">
        <v>31</v>
      </c>
      <c r="K2059">
        <v>0</v>
      </c>
      <c r="L2059">
        <v>6</v>
      </c>
      <c r="M2059">
        <v>2</v>
      </c>
      <c r="N2059">
        <v>1</v>
      </c>
      <c r="O2059">
        <v>5</v>
      </c>
      <c r="P2059">
        <f>IF(Table13[[#This Row],[MntWines]] = 0,"",Table13[[#This Row],[MntWines]])</f>
        <v>31</v>
      </c>
      <c r="Q2059" t="str">
        <f>IF(Table13[[#This Row],[MntFruits]] = 0, "",Table13[[#This Row],[MntFruits]])</f>
        <v/>
      </c>
      <c r="R2059">
        <f>IF(Table13[[#This Row],[MntMeatProducts]] = 0, "",Table13[[#This Row],[MntMeatProducts]])</f>
        <v>6</v>
      </c>
      <c r="S2059">
        <f>IF(Table13[[#This Row],[MntFishProducts]] = 0, "",Table13[[#This Row],[MntFishProducts]])</f>
        <v>2</v>
      </c>
      <c r="T2059">
        <f>IF(Table13[[#This Row],[MntSweetProducts]] = 0, "",Table13[[#This Row],[MntSweetProducts]])</f>
        <v>1</v>
      </c>
      <c r="U2059">
        <f>IF(Table13[[#This Row],[MntGoldProds]] = 0, "",Table13[[#This Row],[MntGoldProds]])</f>
        <v>5</v>
      </c>
      <c r="V2059">
        <v>2</v>
      </c>
      <c r="W2059">
        <v>1</v>
      </c>
      <c r="X2059">
        <v>0</v>
      </c>
      <c r="Y2059">
        <v>4</v>
      </c>
      <c r="Z2059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30</v>
      </c>
      <c r="AI2059" s="13">
        <f>SUM(Table13[[#This Row],[MntWines]:[MntGoldProds]])</f>
        <v>45</v>
      </c>
      <c r="AJ2059" s="13">
        <f>AVERAGE(Table13[[#This Row],[MntWines]:[MntGoldProds]])</f>
        <v>7.5</v>
      </c>
      <c r="AK2059">
        <f>IF(Table13[[#This Row],[Total Number of Purchases]]=0,0,Table13[[#This Row],[Total Spend]]/Table13[[#This Row],[Total Number of Purchases]])</f>
        <v>6.4285714285714288</v>
      </c>
      <c r="AM2059">
        <f>SUM(Table13[[#This Row],[NumDealsPurchases]:[NumStorePurchases]])</f>
        <v>7</v>
      </c>
      <c r="AN2059" s="14">
        <f>Snapshot_Date-Table13[[#This Row],[Dt_Customer]]</f>
        <v>147</v>
      </c>
      <c r="AP2059" s="13">
        <f>Table13[[#This Row],[NumDealsPurchases]]/Table13[[#This Row],[Total Number of Purchases]]*100</f>
        <v>28.571428571428569</v>
      </c>
      <c r="AQ2059">
        <f>6-ROUNDUP(_xlfn.PERCENTRANK.INC(Table13[Recency],Table13[[#This Row],[Recency]])*5, 0)</f>
        <v>3</v>
      </c>
      <c r="AR2059">
        <f>ROUNDUP(_xlfn.PERCENTRANK.INC(Table13[Total Number of Purchases],Table13[[#This Row],[Total Number of Purchases]])*5,0)</f>
        <v>1</v>
      </c>
      <c r="AS2059">
        <f>ROUNDUP(_xlfn.PERCENTRANK.INC(Table13[Total Spend],Table13[[#This Row],[Total Spend]])*5,0)</f>
        <v>1</v>
      </c>
      <c r="AT2059" t="str">
        <f>Table13[[#This Row],[Recency Score]]&amp;Table13[[#This Row],[Frequency Score]]&amp;Table13[[#This Row],[Monetary Score]]</f>
        <v>311</v>
      </c>
      <c r="AU2059" t="str">
        <f t="shared" si="32"/>
        <v>Needs Attention</v>
      </c>
      <c r="AW2059" s="13">
        <f>DATEDIF(Table13[[#This Row],[Dt_Customer]], Snapshot_Date, "d")</f>
        <v>147</v>
      </c>
      <c r="AX2059" s="13">
        <f>Table13[[#This Row],[CL if today]]/365</f>
        <v>0.40273972602739727</v>
      </c>
      <c r="AY2059">
        <f>Table13[[#This Row],[Total Number of Purchases]]/Table13[[#This Row],[Corrected CL]]</f>
        <v>17.38095238095238</v>
      </c>
      <c r="AZ2059">
        <f>Table13[[#This Row],[Average Order Value (AOV)]]*Table13[[#This Row],[Freq per Year]]</f>
        <v>111.73469387755101</v>
      </c>
      <c r="BA2059">
        <f>Table13[[#This Row],[Total Spend]]/Table13[[#This Row],[Corrected CL]]</f>
        <v>111.73469387755102</v>
      </c>
      <c r="BB2059">
        <v>1641.2585034013605</v>
      </c>
      <c r="BC2059" s="1">
        <f>Table13[[#This Row],[Dt_Customer]]+Table13[[#This Row],[Recency]]</f>
        <v>41821</v>
      </c>
      <c r="BD2059" s="16" t="str">
        <f>IF(COUNTIF(A:A, A2059) &gt; 1, "Duplicate", "Unique")</f>
        <v>Unique</v>
      </c>
    </row>
    <row r="2060" spans="1:56" x14ac:dyDescent="0.3">
      <c r="A2060">
        <v>11051</v>
      </c>
      <c r="B2060">
        <v>1956</v>
      </c>
      <c r="C2060" t="s">
        <v>37</v>
      </c>
      <c r="D2060" t="s">
        <v>35</v>
      </c>
      <c r="E2060">
        <v>77376</v>
      </c>
      <c r="F2060">
        <v>1</v>
      </c>
      <c r="G2060">
        <v>1</v>
      </c>
      <c r="H2060" s="1">
        <v>41769</v>
      </c>
      <c r="I2060">
        <v>72</v>
      </c>
      <c r="J2060">
        <v>492</v>
      </c>
      <c r="K2060">
        <v>19</v>
      </c>
      <c r="L2060">
        <v>110</v>
      </c>
      <c r="M2060">
        <v>16</v>
      </c>
      <c r="N2060">
        <v>12</v>
      </c>
      <c r="O2060">
        <v>12</v>
      </c>
      <c r="P2060">
        <f>IF(Table13[[#This Row],[MntWines]] = 0,"",Table13[[#This Row],[MntWines]])</f>
        <v>492</v>
      </c>
      <c r="Q2060">
        <f>IF(Table13[[#This Row],[MntFruits]] = 0, "",Table13[[#This Row],[MntFruits]])</f>
        <v>19</v>
      </c>
      <c r="R2060">
        <f>IF(Table13[[#This Row],[MntMeatProducts]] = 0, "",Table13[[#This Row],[MntMeatProducts]])</f>
        <v>110</v>
      </c>
      <c r="S2060">
        <f>IF(Table13[[#This Row],[MntFishProducts]] = 0, "",Table13[[#This Row],[MntFishProducts]])</f>
        <v>16</v>
      </c>
      <c r="T2060">
        <f>IF(Table13[[#This Row],[MntSweetProducts]] = 0, "",Table13[[#This Row],[MntSweetProducts]])</f>
        <v>12</v>
      </c>
      <c r="U2060">
        <f>IF(Table13[[#This Row],[MntGoldProds]] = 0, "",Table13[[#This Row],[MntGoldProds]])</f>
        <v>12</v>
      </c>
      <c r="V2060">
        <v>4</v>
      </c>
      <c r="W2060">
        <v>6</v>
      </c>
      <c r="X2060">
        <v>3</v>
      </c>
      <c r="Y2060">
        <v>10</v>
      </c>
      <c r="Z2060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 t="s">
        <v>32</v>
      </c>
      <c r="AI2060" s="13">
        <f>SUM(Table13[[#This Row],[MntWines]:[MntGoldProds]])</f>
        <v>661</v>
      </c>
      <c r="AJ2060" s="13">
        <f>AVERAGE(Table13[[#This Row],[MntWines]:[MntGoldProds]])</f>
        <v>110.16666666666667</v>
      </c>
      <c r="AK2060">
        <f>IF(Table13[[#This Row],[Total Number of Purchases]]=0,0,Table13[[#This Row],[Total Spend]]/Table13[[#This Row],[Total Number of Purchases]])</f>
        <v>28.739130434782609</v>
      </c>
      <c r="AM2060">
        <f>SUM(Table13[[#This Row],[NumDealsPurchases]:[NumStorePurchases]])</f>
        <v>23</v>
      </c>
      <c r="AN2060" s="14">
        <f>Snapshot_Date-Table13[[#This Row],[Dt_Customer]]</f>
        <v>147</v>
      </c>
      <c r="AP2060" s="13">
        <f>Table13[[#This Row],[NumDealsPurchases]]/Table13[[#This Row],[Total Number of Purchases]]*100</f>
        <v>17.391304347826086</v>
      </c>
      <c r="AQ2060">
        <f>6-ROUNDUP(_xlfn.PERCENTRANK.INC(Table13[Recency],Table13[[#This Row],[Recency]])*5, 0)</f>
        <v>2</v>
      </c>
      <c r="AR2060">
        <f>ROUNDUP(_xlfn.PERCENTRANK.INC(Table13[Total Number of Purchases],Table13[[#This Row],[Total Number of Purchases]])*5,0)</f>
        <v>5</v>
      </c>
      <c r="AS2060">
        <f>ROUNDUP(_xlfn.PERCENTRANK.INC(Table13[Total Spend],Table13[[#This Row],[Total Spend]])*5,0)</f>
        <v>4</v>
      </c>
      <c r="AT2060" t="str">
        <f>Table13[[#This Row],[Recency Score]]&amp;Table13[[#This Row],[Frequency Score]]&amp;Table13[[#This Row],[Monetary Score]]</f>
        <v>254</v>
      </c>
      <c r="AU2060" t="str">
        <f t="shared" si="32"/>
        <v>Frequent Buyers</v>
      </c>
      <c r="AW2060" s="13">
        <f>DATEDIF(Table13[[#This Row],[Dt_Customer]], Snapshot_Date, "d")</f>
        <v>147</v>
      </c>
      <c r="AX2060" s="13">
        <f>Table13[[#This Row],[CL if today]]/365</f>
        <v>0.40273972602739727</v>
      </c>
      <c r="AY2060">
        <f>Table13[[#This Row],[Total Number of Purchases]]/Table13[[#This Row],[Corrected CL]]</f>
        <v>57.108843537414963</v>
      </c>
      <c r="AZ2060">
        <f>Table13[[#This Row],[Average Order Value (AOV)]]*Table13[[#This Row],[Freq per Year]]</f>
        <v>1641.2585034013605</v>
      </c>
      <c r="BA2060">
        <f>Table13[[#This Row],[Total Spend]]/Table13[[#This Row],[Corrected CL]]</f>
        <v>1641.2585034013605</v>
      </c>
      <c r="BB2060">
        <v>141.53061224489795</v>
      </c>
      <c r="BC2060" s="1">
        <f>Table13[[#This Row],[Dt_Customer]]+Table13[[#This Row],[Recency]]</f>
        <v>41841</v>
      </c>
      <c r="BD2060" s="16" t="str">
        <f>IF(COUNTIF(A:A, A2060) &gt; 1, "Duplicate", "Unique")</f>
        <v>Unique</v>
      </c>
    </row>
    <row r="2061" spans="1:56" x14ac:dyDescent="0.3">
      <c r="A2061">
        <v>7574</v>
      </c>
      <c r="B2061">
        <v>1979</v>
      </c>
      <c r="C2061" t="s">
        <v>37</v>
      </c>
      <c r="D2061" t="s">
        <v>35</v>
      </c>
      <c r="E2061">
        <v>27922</v>
      </c>
      <c r="F2061">
        <v>1</v>
      </c>
      <c r="G2061">
        <v>0</v>
      </c>
      <c r="H2061" s="1">
        <v>41769</v>
      </c>
      <c r="I2061">
        <v>80</v>
      </c>
      <c r="J2061">
        <v>11</v>
      </c>
      <c r="K2061">
        <v>0</v>
      </c>
      <c r="L2061">
        <v>13</v>
      </c>
      <c r="M2061">
        <v>2</v>
      </c>
      <c r="N2061">
        <v>4</v>
      </c>
      <c r="O2061">
        <v>11</v>
      </c>
      <c r="P2061">
        <f>IF(Table13[[#This Row],[MntWines]] = 0,"",Table13[[#This Row],[MntWines]])</f>
        <v>11</v>
      </c>
      <c r="Q2061" t="str">
        <f>IF(Table13[[#This Row],[MntFruits]] = 0, "",Table13[[#This Row],[MntFruits]])</f>
        <v/>
      </c>
      <c r="R2061">
        <f>IF(Table13[[#This Row],[MntMeatProducts]] = 0, "",Table13[[#This Row],[MntMeatProducts]])</f>
        <v>13</v>
      </c>
      <c r="S2061">
        <f>IF(Table13[[#This Row],[MntFishProducts]] = 0, "",Table13[[#This Row],[MntFishProducts]])</f>
        <v>2</v>
      </c>
      <c r="T2061">
        <f>IF(Table13[[#This Row],[MntSweetProducts]] = 0, "",Table13[[#This Row],[MntSweetProducts]])</f>
        <v>4</v>
      </c>
      <c r="U2061">
        <f>IF(Table13[[#This Row],[MntGoldProds]] = 0, "",Table13[[#This Row],[MntGoldProds]])</f>
        <v>11</v>
      </c>
      <c r="V2061">
        <v>1</v>
      </c>
      <c r="W2061">
        <v>2</v>
      </c>
      <c r="X2061">
        <v>0</v>
      </c>
      <c r="Y2061">
        <v>3</v>
      </c>
      <c r="Z2061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 t="s">
        <v>43</v>
      </c>
      <c r="AI2061" s="13">
        <f>SUM(Table13[[#This Row],[MntWines]:[MntGoldProds]])</f>
        <v>41</v>
      </c>
      <c r="AJ2061" s="13">
        <f>AVERAGE(Table13[[#This Row],[MntWines]:[MntGoldProds]])</f>
        <v>6.833333333333333</v>
      </c>
      <c r="AK2061">
        <f>IF(Table13[[#This Row],[Total Number of Purchases]]=0,0,Table13[[#This Row],[Total Spend]]/Table13[[#This Row],[Total Number of Purchases]])</f>
        <v>6.833333333333333</v>
      </c>
      <c r="AM2061">
        <f>SUM(Table13[[#This Row],[NumDealsPurchases]:[NumStorePurchases]])</f>
        <v>6</v>
      </c>
      <c r="AN2061" s="14">
        <f>Snapshot_Date-Table13[[#This Row],[Dt_Customer]]</f>
        <v>147</v>
      </c>
      <c r="AP2061" s="13">
        <f>Table13[[#This Row],[NumDealsPurchases]]/Table13[[#This Row],[Total Number of Purchases]]*100</f>
        <v>16.666666666666664</v>
      </c>
      <c r="AQ2061">
        <f>6-ROUNDUP(_xlfn.PERCENTRANK.INC(Table13[Recency],Table13[[#This Row],[Recency]])*5, 0)</f>
        <v>1</v>
      </c>
      <c r="AR2061">
        <f>ROUNDUP(_xlfn.PERCENTRANK.INC(Table13[Total Number of Purchases],Table13[[#This Row],[Total Number of Purchases]])*5,0)</f>
        <v>1</v>
      </c>
      <c r="AS2061">
        <f>ROUNDUP(_xlfn.PERCENTRANK.INC(Table13[Total Spend],Table13[[#This Row],[Total Spend]])*5,0)</f>
        <v>1</v>
      </c>
      <c r="AT2061" t="str">
        <f>Table13[[#This Row],[Recency Score]]&amp;Table13[[#This Row],[Frequency Score]]&amp;Table13[[#This Row],[Monetary Score]]</f>
        <v>111</v>
      </c>
      <c r="AU2061" t="str">
        <f t="shared" si="32"/>
        <v>Lost</v>
      </c>
      <c r="AW2061" s="13">
        <f>DATEDIF(Table13[[#This Row],[Dt_Customer]], Snapshot_Date, "d")</f>
        <v>147</v>
      </c>
      <c r="AX2061" s="13">
        <f>Table13[[#This Row],[CL if today]]/365</f>
        <v>0.40273972602739727</v>
      </c>
      <c r="AY2061">
        <f>Table13[[#This Row],[Total Number of Purchases]]/Table13[[#This Row],[Corrected CL]]</f>
        <v>14.897959183673469</v>
      </c>
      <c r="AZ2061">
        <f>Table13[[#This Row],[Average Order Value (AOV)]]*Table13[[#This Row],[Freq per Year]]</f>
        <v>101.80272108843538</v>
      </c>
      <c r="BA2061">
        <f>Table13[[#This Row],[Total Spend]]/Table13[[#This Row],[Corrected CL]]</f>
        <v>101.80272108843538</v>
      </c>
      <c r="BB2061">
        <v>76.452702702702709</v>
      </c>
      <c r="BC2061" s="1">
        <f>Table13[[#This Row],[Dt_Customer]]+Table13[[#This Row],[Recency]]</f>
        <v>41849</v>
      </c>
      <c r="BD2061" s="16" t="str">
        <f>IF(COUNTIF(A:A, A2061) &gt; 1, "Duplicate", "Unique")</f>
        <v>Unique</v>
      </c>
    </row>
    <row r="2062" spans="1:56" x14ac:dyDescent="0.3">
      <c r="A2062">
        <v>3559</v>
      </c>
      <c r="B2062">
        <v>1988</v>
      </c>
      <c r="C2062" t="s">
        <v>38</v>
      </c>
      <c r="D2062" t="s">
        <v>33</v>
      </c>
      <c r="E2062">
        <v>16248</v>
      </c>
      <c r="F2062">
        <v>1</v>
      </c>
      <c r="G2062">
        <v>0</v>
      </c>
      <c r="H2062" s="1">
        <v>41769</v>
      </c>
      <c r="I2062">
        <v>77</v>
      </c>
      <c r="J2062">
        <v>12</v>
      </c>
      <c r="K2062">
        <v>11</v>
      </c>
      <c r="L2062">
        <v>10</v>
      </c>
      <c r="M2062">
        <v>3</v>
      </c>
      <c r="N2062">
        <v>12</v>
      </c>
      <c r="O2062">
        <v>9</v>
      </c>
      <c r="P2062">
        <f>IF(Table13[[#This Row],[MntWines]] = 0,"",Table13[[#This Row],[MntWines]])</f>
        <v>12</v>
      </c>
      <c r="Q2062">
        <f>IF(Table13[[#This Row],[MntFruits]] = 0, "",Table13[[#This Row],[MntFruits]])</f>
        <v>11</v>
      </c>
      <c r="R2062">
        <f>IF(Table13[[#This Row],[MntMeatProducts]] = 0, "",Table13[[#This Row],[MntMeatProducts]])</f>
        <v>10</v>
      </c>
      <c r="S2062">
        <f>IF(Table13[[#This Row],[MntFishProducts]] = 0, "",Table13[[#This Row],[MntFishProducts]])</f>
        <v>3</v>
      </c>
      <c r="T2062">
        <f>IF(Table13[[#This Row],[MntSweetProducts]] = 0, "",Table13[[#This Row],[MntSweetProducts]])</f>
        <v>12</v>
      </c>
      <c r="U2062">
        <f>IF(Table13[[#This Row],[MntGoldProds]] = 0, "",Table13[[#This Row],[MntGoldProds]])</f>
        <v>9</v>
      </c>
      <c r="V2062">
        <v>3</v>
      </c>
      <c r="W2062">
        <v>2</v>
      </c>
      <c r="X2062">
        <v>1</v>
      </c>
      <c r="Y2062">
        <v>3</v>
      </c>
      <c r="Z2062">
        <v>6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40</v>
      </c>
      <c r="AI2062" s="13">
        <f>SUM(Table13[[#This Row],[MntWines]:[MntGoldProds]])</f>
        <v>57</v>
      </c>
      <c r="AJ2062" s="13">
        <f>AVERAGE(Table13[[#This Row],[MntWines]:[MntGoldProds]])</f>
        <v>9.5</v>
      </c>
      <c r="AK2062">
        <f>IF(Table13[[#This Row],[Total Number of Purchases]]=0,0,Table13[[#This Row],[Total Spend]]/Table13[[#This Row],[Total Number of Purchases]])</f>
        <v>6.333333333333333</v>
      </c>
      <c r="AM2062">
        <f>SUM(Table13[[#This Row],[NumDealsPurchases]:[NumStorePurchases]])</f>
        <v>9</v>
      </c>
      <c r="AN2062" s="14">
        <f>Snapshot_Date-Table13[[#This Row],[Dt_Customer]]</f>
        <v>147</v>
      </c>
      <c r="AP2062" s="13">
        <f>Table13[[#This Row],[NumDealsPurchases]]/Table13[[#This Row],[Total Number of Purchases]]*100</f>
        <v>33.333333333333329</v>
      </c>
      <c r="AQ2062">
        <f>6-ROUNDUP(_xlfn.PERCENTRANK.INC(Table13[Recency],Table13[[#This Row],[Recency]])*5, 0)</f>
        <v>2</v>
      </c>
      <c r="AR2062">
        <f>ROUNDUP(_xlfn.PERCENTRANK.INC(Table13[Total Number of Purchases],Table13[[#This Row],[Total Number of Purchases]])*5,0)</f>
        <v>2</v>
      </c>
      <c r="AS2062">
        <f>ROUNDUP(_xlfn.PERCENTRANK.INC(Table13[Total Spend],Table13[[#This Row],[Total Spend]])*5,0)</f>
        <v>2</v>
      </c>
      <c r="AT2062" t="str">
        <f>Table13[[#This Row],[Recency Score]]&amp;Table13[[#This Row],[Frequency Score]]&amp;Table13[[#This Row],[Monetary Score]]</f>
        <v>222</v>
      </c>
      <c r="AU2062" t="str">
        <f t="shared" si="32"/>
        <v>About to Sleep</v>
      </c>
      <c r="AW2062" s="13">
        <f>DATEDIF(Table13[[#This Row],[Dt_Customer]], Snapshot_Date, "d")</f>
        <v>147</v>
      </c>
      <c r="AX2062" s="13">
        <f>Table13[[#This Row],[CL if today]]/365</f>
        <v>0.40273972602739727</v>
      </c>
      <c r="AY2062">
        <f>Table13[[#This Row],[Total Number of Purchases]]/Table13[[#This Row],[Corrected CL]]</f>
        <v>22.346938775510203</v>
      </c>
      <c r="AZ2062">
        <f>Table13[[#This Row],[Average Order Value (AOV)]]*Table13[[#This Row],[Freq per Year]]</f>
        <v>141.53061224489795</v>
      </c>
      <c r="BA2062">
        <f>Table13[[#This Row],[Total Spend]]/Table13[[#This Row],[Corrected CL]]</f>
        <v>141.53061224489795</v>
      </c>
      <c r="BB2062">
        <v>101.80272108843538</v>
      </c>
      <c r="BC2062" s="1">
        <f>Table13[[#This Row],[Dt_Customer]]+Table13[[#This Row],[Recency]]</f>
        <v>41846</v>
      </c>
      <c r="BD2062" s="16" t="str">
        <f>IF(COUNTIF(A:A, A2062) &gt; 1, "Duplicate", "Unique")</f>
        <v>Unique</v>
      </c>
    </row>
    <row r="2063" spans="1:56" x14ac:dyDescent="0.3">
      <c r="A2063">
        <v>5721</v>
      </c>
      <c r="B2063">
        <v>1956</v>
      </c>
      <c r="C2063" t="s">
        <v>37</v>
      </c>
      <c r="D2063" t="s">
        <v>33</v>
      </c>
      <c r="E2063">
        <v>84117</v>
      </c>
      <c r="F2063">
        <v>0</v>
      </c>
      <c r="G2063">
        <v>0</v>
      </c>
      <c r="H2063" s="1">
        <v>41770</v>
      </c>
      <c r="I2063">
        <v>60</v>
      </c>
      <c r="J2063">
        <v>611</v>
      </c>
      <c r="K2063">
        <v>76</v>
      </c>
      <c r="L2063">
        <v>749</v>
      </c>
      <c r="M2063">
        <v>59</v>
      </c>
      <c r="N2063">
        <v>45</v>
      </c>
      <c r="O2063">
        <v>26</v>
      </c>
      <c r="P2063">
        <f>IF(Table13[[#This Row],[MntWines]] = 0,"",Table13[[#This Row],[MntWines]])</f>
        <v>611</v>
      </c>
      <c r="Q2063">
        <f>IF(Table13[[#This Row],[MntFruits]] = 0, "",Table13[[#This Row],[MntFruits]])</f>
        <v>76</v>
      </c>
      <c r="R2063">
        <f>IF(Table13[[#This Row],[MntMeatProducts]] = 0, "",Table13[[#This Row],[MntMeatProducts]])</f>
        <v>749</v>
      </c>
      <c r="S2063">
        <f>IF(Table13[[#This Row],[MntFishProducts]] = 0, "",Table13[[#This Row],[MntFishProducts]])</f>
        <v>59</v>
      </c>
      <c r="T2063">
        <f>IF(Table13[[#This Row],[MntSweetProducts]] = 0, "",Table13[[#This Row],[MntSweetProducts]])</f>
        <v>45</v>
      </c>
      <c r="U2063">
        <f>IF(Table13[[#This Row],[MntGoldProds]] = 0, "",Table13[[#This Row],[MntGoldProds]])</f>
        <v>26</v>
      </c>
      <c r="V2063">
        <v>1</v>
      </c>
      <c r="W2063">
        <v>7</v>
      </c>
      <c r="X2063">
        <v>10</v>
      </c>
      <c r="Y2063">
        <v>6</v>
      </c>
      <c r="Z2063">
        <v>2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 t="s">
        <v>32</v>
      </c>
      <c r="AI2063" s="13">
        <f>SUM(Table13[[#This Row],[MntWines]:[MntGoldProds]])</f>
        <v>1566</v>
      </c>
      <c r="AJ2063" s="13">
        <f>AVERAGE(Table13[[#This Row],[MntWines]:[MntGoldProds]])</f>
        <v>261</v>
      </c>
      <c r="AK2063">
        <f>IF(Table13[[#This Row],[Total Number of Purchases]]=0,0,Table13[[#This Row],[Total Spend]]/Table13[[#This Row],[Total Number of Purchases]])</f>
        <v>65.25</v>
      </c>
      <c r="AM2063">
        <f>SUM(Table13[[#This Row],[NumDealsPurchases]:[NumStorePurchases]])</f>
        <v>24</v>
      </c>
      <c r="AN2063" s="14">
        <f>Snapshot_Date-Table13[[#This Row],[Dt_Customer]]</f>
        <v>146</v>
      </c>
      <c r="AP2063" s="13">
        <f>Table13[[#This Row],[NumDealsPurchases]]/Table13[[#This Row],[Total Number of Purchases]]*100</f>
        <v>4.1666666666666661</v>
      </c>
      <c r="AQ2063">
        <f>6-ROUNDUP(_xlfn.PERCENTRANK.INC(Table13[Recency],Table13[[#This Row],[Recency]])*5, 0)</f>
        <v>2</v>
      </c>
      <c r="AR2063">
        <f>ROUNDUP(_xlfn.PERCENTRANK.INC(Table13[Total Number of Purchases],Table13[[#This Row],[Total Number of Purchases]])*5,0)</f>
        <v>5</v>
      </c>
      <c r="AS2063">
        <f>ROUNDUP(_xlfn.PERCENTRANK.INC(Table13[Total Spend],Table13[[#This Row],[Total Spend]])*5,0)</f>
        <v>5</v>
      </c>
      <c r="AT2063" t="str">
        <f>Table13[[#This Row],[Recency Score]]&amp;Table13[[#This Row],[Frequency Score]]&amp;Table13[[#This Row],[Monetary Score]]</f>
        <v>255</v>
      </c>
      <c r="AU2063" t="str">
        <f t="shared" si="32"/>
        <v>Frequent Buyers</v>
      </c>
      <c r="AW2063" s="13">
        <f>DATEDIF(Table13[[#This Row],[Dt_Customer]], Snapshot_Date, "d")</f>
        <v>146</v>
      </c>
      <c r="AX2063" s="13">
        <f>Table13[[#This Row],[CL if today]]/365</f>
        <v>0.4</v>
      </c>
      <c r="AY2063">
        <f>Table13[[#This Row],[Total Number of Purchases]]/Table13[[#This Row],[Corrected CL]]</f>
        <v>60</v>
      </c>
      <c r="AZ2063">
        <f>Table13[[#This Row],[Average Order Value (AOV)]]*Table13[[#This Row],[Freq per Year]]</f>
        <v>3915</v>
      </c>
      <c r="BA2063">
        <f>Table13[[#This Row],[Total Spend]]/Table13[[#This Row],[Corrected CL]]</f>
        <v>3915</v>
      </c>
      <c r="BB2063">
        <v>115</v>
      </c>
      <c r="BC2063" s="1">
        <f>Table13[[#This Row],[Dt_Customer]]+Table13[[#This Row],[Recency]]</f>
        <v>41830</v>
      </c>
      <c r="BD2063" s="16" t="str">
        <f>IF(COUNTIF(A:A, A2063) &gt; 1, "Duplicate", "Unique")</f>
        <v>Unique</v>
      </c>
    </row>
    <row r="2064" spans="1:56" x14ac:dyDescent="0.3">
      <c r="A2064">
        <v>1386</v>
      </c>
      <c r="B2064">
        <v>1967</v>
      </c>
      <c r="C2064" t="s">
        <v>28</v>
      </c>
      <c r="D2064" t="s">
        <v>35</v>
      </c>
      <c r="E2064">
        <v>32474</v>
      </c>
      <c r="F2064">
        <v>1</v>
      </c>
      <c r="G2064">
        <v>1</v>
      </c>
      <c r="H2064" s="1">
        <v>41770</v>
      </c>
      <c r="I2064">
        <v>0</v>
      </c>
      <c r="J2064">
        <v>10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f>IF(Table13[[#This Row],[MntWines]] = 0,"",Table13[[#This Row],[MntWines]])</f>
        <v>10</v>
      </c>
      <c r="Q2064" t="str">
        <f>IF(Table13[[#This Row],[MntFruits]] = 0, "",Table13[[#This Row],[MntFruits]])</f>
        <v/>
      </c>
      <c r="R2064">
        <f>IF(Table13[[#This Row],[MntMeatProducts]] = 0, "",Table13[[#This Row],[MntMeatProducts]])</f>
        <v>1</v>
      </c>
      <c r="S2064" t="str">
        <f>IF(Table13[[#This Row],[MntFishProducts]] = 0, "",Table13[[#This Row],[MntFishProducts]])</f>
        <v/>
      </c>
      <c r="T2064" t="str">
        <f>IF(Table13[[#This Row],[MntSweetProducts]] = 0, "",Table13[[#This Row],[MntSweetProducts]])</f>
        <v/>
      </c>
      <c r="U2064" t="str">
        <f>IF(Table13[[#This Row],[MntGoldProds]] = 0, "",Table13[[#This Row],[MntGoldProds]])</f>
        <v/>
      </c>
      <c r="V2064">
        <v>1</v>
      </c>
      <c r="W2064">
        <v>1</v>
      </c>
      <c r="X2064">
        <v>0</v>
      </c>
      <c r="Y2064">
        <v>2</v>
      </c>
      <c r="Z2064">
        <v>7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36</v>
      </c>
      <c r="AI2064" s="13">
        <f>SUM(Table13[[#This Row],[MntWines]:[MntGoldProds]])</f>
        <v>11</v>
      </c>
      <c r="AJ2064" s="13">
        <f>AVERAGE(Table13[[#This Row],[MntWines]:[MntGoldProds]])</f>
        <v>1.8333333333333333</v>
      </c>
      <c r="AK2064">
        <f>IF(Table13[[#This Row],[Total Number of Purchases]]=0,0,Table13[[#This Row],[Total Spend]]/Table13[[#This Row],[Total Number of Purchases]])</f>
        <v>2.75</v>
      </c>
      <c r="AM2064">
        <f>SUM(Table13[[#This Row],[NumDealsPurchases]:[NumStorePurchases]])</f>
        <v>4</v>
      </c>
      <c r="AN2064" s="14">
        <f>Snapshot_Date-Table13[[#This Row],[Dt_Customer]]</f>
        <v>146</v>
      </c>
      <c r="AP2064" s="13">
        <f>Table13[[#This Row],[NumDealsPurchases]]/Table13[[#This Row],[Total Number of Purchases]]*100</f>
        <v>25</v>
      </c>
      <c r="AQ2064">
        <f>6-ROUNDUP(_xlfn.PERCENTRANK.INC(Table13[Recency],Table13[[#This Row],[Recency]])*5, 0)</f>
        <v>6</v>
      </c>
      <c r="AR2064">
        <f>ROUNDUP(_xlfn.PERCENTRANK.INC(Table13[Total Number of Purchases],Table13[[#This Row],[Total Number of Purchases]])*5,0)</f>
        <v>1</v>
      </c>
      <c r="AS2064">
        <f>ROUNDUP(_xlfn.PERCENTRANK.INC(Table13[Total Spend],Table13[[#This Row],[Total Spend]])*5,0)</f>
        <v>1</v>
      </c>
      <c r="AT2064" t="str">
        <f>Table13[[#This Row],[Recency Score]]&amp;Table13[[#This Row],[Frequency Score]]&amp;Table13[[#This Row],[Monetary Score]]</f>
        <v>611</v>
      </c>
      <c r="AU2064" t="str">
        <f t="shared" si="32"/>
        <v>Others</v>
      </c>
      <c r="AW2064" s="13">
        <f>DATEDIF(Table13[[#This Row],[Dt_Customer]], Snapshot_Date, "d")</f>
        <v>146</v>
      </c>
      <c r="AX2064" s="13">
        <f>Table13[[#This Row],[CL if today]]/365</f>
        <v>0.4</v>
      </c>
      <c r="AY2064">
        <f>Table13[[#This Row],[Total Number of Purchases]]/Table13[[#This Row],[Corrected CL]]</f>
        <v>10</v>
      </c>
      <c r="AZ2064">
        <f>Table13[[#This Row],[Average Order Value (AOV)]]*Table13[[#This Row],[Freq per Year]]</f>
        <v>27.5</v>
      </c>
      <c r="BA2064">
        <f>Table13[[#This Row],[Total Spend]]/Table13[[#This Row],[Corrected CL]]</f>
        <v>27.5</v>
      </c>
      <c r="BB2064">
        <v>62.5</v>
      </c>
      <c r="BC2064" s="1">
        <f>Table13[[#This Row],[Dt_Customer]]+Table13[[#This Row],[Recency]]</f>
        <v>41770</v>
      </c>
      <c r="BD2064" s="16" t="str">
        <f>IF(COUNTIF(A:A, A2064) &gt; 1, "Duplicate", "Unique")</f>
        <v>Unique</v>
      </c>
    </row>
    <row r="2065" spans="1:56" x14ac:dyDescent="0.3">
      <c r="A2065">
        <v>49</v>
      </c>
      <c r="B2065">
        <v>1970</v>
      </c>
      <c r="C2065" t="s">
        <v>28</v>
      </c>
      <c r="D2065" t="s">
        <v>31</v>
      </c>
      <c r="E2065">
        <v>20587</v>
      </c>
      <c r="F2065">
        <v>1</v>
      </c>
      <c r="G2065">
        <v>0</v>
      </c>
      <c r="H2065" s="1">
        <v>41770</v>
      </c>
      <c r="I2065">
        <v>39</v>
      </c>
      <c r="J2065">
        <v>2</v>
      </c>
      <c r="K2065">
        <v>3</v>
      </c>
      <c r="L2065">
        <v>6</v>
      </c>
      <c r="M2065">
        <v>4</v>
      </c>
      <c r="N2065">
        <v>1</v>
      </c>
      <c r="O2065">
        <v>9</v>
      </c>
      <c r="P2065">
        <f>IF(Table13[[#This Row],[MntWines]] = 0,"",Table13[[#This Row],[MntWines]])</f>
        <v>2</v>
      </c>
      <c r="Q2065">
        <f>IF(Table13[[#This Row],[MntFruits]] = 0, "",Table13[[#This Row],[MntFruits]])</f>
        <v>3</v>
      </c>
      <c r="R2065">
        <f>IF(Table13[[#This Row],[MntMeatProducts]] = 0, "",Table13[[#This Row],[MntMeatProducts]])</f>
        <v>6</v>
      </c>
      <c r="S2065">
        <f>IF(Table13[[#This Row],[MntFishProducts]] = 0, "",Table13[[#This Row],[MntFishProducts]])</f>
        <v>4</v>
      </c>
      <c r="T2065">
        <f>IF(Table13[[#This Row],[MntSweetProducts]] = 0, "",Table13[[#This Row],[MntSweetProducts]])</f>
        <v>1</v>
      </c>
      <c r="U2065">
        <f>IF(Table13[[#This Row],[MntGoldProds]] = 0, "",Table13[[#This Row],[MntGoldProds]])</f>
        <v>9</v>
      </c>
      <c r="V2065">
        <v>1</v>
      </c>
      <c r="W2065">
        <v>1</v>
      </c>
      <c r="X2065">
        <v>1</v>
      </c>
      <c r="Y2065">
        <v>2</v>
      </c>
      <c r="Z2065">
        <v>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32</v>
      </c>
      <c r="AI2065" s="13">
        <f>SUM(Table13[[#This Row],[MntWines]:[MntGoldProds]])</f>
        <v>25</v>
      </c>
      <c r="AJ2065" s="13">
        <f>AVERAGE(Table13[[#This Row],[MntWines]:[MntGoldProds]])</f>
        <v>4.166666666666667</v>
      </c>
      <c r="AK2065">
        <f>IF(Table13[[#This Row],[Total Number of Purchases]]=0,0,Table13[[#This Row],[Total Spend]]/Table13[[#This Row],[Total Number of Purchases]])</f>
        <v>5</v>
      </c>
      <c r="AM2065">
        <f>SUM(Table13[[#This Row],[NumDealsPurchases]:[NumStorePurchases]])</f>
        <v>5</v>
      </c>
      <c r="AN2065" s="14">
        <f>Snapshot_Date-Table13[[#This Row],[Dt_Customer]]</f>
        <v>146</v>
      </c>
      <c r="AP2065" s="13">
        <f>Table13[[#This Row],[NumDealsPurchases]]/Table13[[#This Row],[Total Number of Purchases]]*100</f>
        <v>20</v>
      </c>
      <c r="AQ2065">
        <f>6-ROUNDUP(_xlfn.PERCENTRANK.INC(Table13[Recency],Table13[[#This Row],[Recency]])*5, 0)</f>
        <v>4</v>
      </c>
      <c r="AR2065">
        <f>ROUNDUP(_xlfn.PERCENTRANK.INC(Table13[Total Number of Purchases],Table13[[#This Row],[Total Number of Purchases]])*5,0)</f>
        <v>1</v>
      </c>
      <c r="AS2065">
        <f>ROUNDUP(_xlfn.PERCENTRANK.INC(Table13[Total Spend],Table13[[#This Row],[Total Spend]])*5,0)</f>
        <v>1</v>
      </c>
      <c r="AT2065" t="str">
        <f>Table13[[#This Row],[Recency Score]]&amp;Table13[[#This Row],[Frequency Score]]&amp;Table13[[#This Row],[Monetary Score]]</f>
        <v>411</v>
      </c>
      <c r="AU2065" t="str">
        <f t="shared" si="32"/>
        <v>Potential Loyalists</v>
      </c>
      <c r="AW2065" s="13">
        <f>DATEDIF(Table13[[#This Row],[Dt_Customer]], Snapshot_Date, "d")</f>
        <v>146</v>
      </c>
      <c r="AX2065" s="13">
        <f>Table13[[#This Row],[CL if today]]/365</f>
        <v>0.4</v>
      </c>
      <c r="AY2065">
        <f>Table13[[#This Row],[Total Number of Purchases]]/Table13[[#This Row],[Corrected CL]]</f>
        <v>12.5</v>
      </c>
      <c r="AZ2065">
        <f>Table13[[#This Row],[Average Order Value (AOV)]]*Table13[[#This Row],[Freq per Year]]</f>
        <v>62.5</v>
      </c>
      <c r="BA2065">
        <f>Table13[[#This Row],[Total Spend]]/Table13[[#This Row],[Corrected CL]]</f>
        <v>62.5</v>
      </c>
      <c r="BB2065">
        <v>62.5</v>
      </c>
      <c r="BC2065" s="1">
        <f>Table13[[#This Row],[Dt_Customer]]+Table13[[#This Row],[Recency]]</f>
        <v>41809</v>
      </c>
      <c r="BD2065" s="16" t="str">
        <f>IF(COUNTIF(A:A, A2065) &gt; 1, "Duplicate", "Unique")</f>
        <v>Unique</v>
      </c>
    </row>
    <row r="2066" spans="1:56" x14ac:dyDescent="0.3">
      <c r="A2066">
        <v>4973</v>
      </c>
      <c r="B2066">
        <v>1970</v>
      </c>
      <c r="C2066" t="s">
        <v>28</v>
      </c>
      <c r="D2066" t="s">
        <v>31</v>
      </c>
      <c r="E2066">
        <v>20587</v>
      </c>
      <c r="F2066">
        <v>1</v>
      </c>
      <c r="G2066">
        <v>0</v>
      </c>
      <c r="H2066" s="1">
        <v>41770</v>
      </c>
      <c r="I2066">
        <v>39</v>
      </c>
      <c r="J2066">
        <v>2</v>
      </c>
      <c r="K2066">
        <v>3</v>
      </c>
      <c r="L2066">
        <v>6</v>
      </c>
      <c r="M2066">
        <v>4</v>
      </c>
      <c r="N2066">
        <v>1</v>
      </c>
      <c r="O2066">
        <v>9</v>
      </c>
      <c r="P2066">
        <f>IF(Table13[[#This Row],[MntWines]] = 0,"",Table13[[#This Row],[MntWines]])</f>
        <v>2</v>
      </c>
      <c r="Q2066">
        <f>IF(Table13[[#This Row],[MntFruits]] = 0, "",Table13[[#This Row],[MntFruits]])</f>
        <v>3</v>
      </c>
      <c r="R2066">
        <f>IF(Table13[[#This Row],[MntMeatProducts]] = 0, "",Table13[[#This Row],[MntMeatProducts]])</f>
        <v>6</v>
      </c>
      <c r="S2066">
        <f>IF(Table13[[#This Row],[MntFishProducts]] = 0, "",Table13[[#This Row],[MntFishProducts]])</f>
        <v>4</v>
      </c>
      <c r="T2066">
        <f>IF(Table13[[#This Row],[MntSweetProducts]] = 0, "",Table13[[#This Row],[MntSweetProducts]])</f>
        <v>1</v>
      </c>
      <c r="U2066">
        <f>IF(Table13[[#This Row],[MntGoldProds]] = 0, "",Table13[[#This Row],[MntGoldProds]])</f>
        <v>9</v>
      </c>
      <c r="V2066">
        <v>1</v>
      </c>
      <c r="W2066">
        <v>1</v>
      </c>
      <c r="X2066">
        <v>1</v>
      </c>
      <c r="Y2066">
        <v>2</v>
      </c>
      <c r="Z2066">
        <v>7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 t="s">
        <v>32</v>
      </c>
      <c r="AI2066" s="13">
        <f>SUM(Table13[[#This Row],[MntWines]:[MntGoldProds]])</f>
        <v>25</v>
      </c>
      <c r="AJ2066" s="13">
        <f>AVERAGE(Table13[[#This Row],[MntWines]:[MntGoldProds]])</f>
        <v>4.166666666666667</v>
      </c>
      <c r="AK2066">
        <f>IF(Table13[[#This Row],[Total Number of Purchases]]=0,0,Table13[[#This Row],[Total Spend]]/Table13[[#This Row],[Total Number of Purchases]])</f>
        <v>5</v>
      </c>
      <c r="AM2066">
        <f>SUM(Table13[[#This Row],[NumDealsPurchases]:[NumStorePurchases]])</f>
        <v>5</v>
      </c>
      <c r="AN2066" s="14">
        <f>Snapshot_Date-Table13[[#This Row],[Dt_Customer]]</f>
        <v>146</v>
      </c>
      <c r="AP2066" s="13">
        <f>Table13[[#This Row],[NumDealsPurchases]]/Table13[[#This Row],[Total Number of Purchases]]*100</f>
        <v>20</v>
      </c>
      <c r="AQ2066">
        <f>6-ROUNDUP(_xlfn.PERCENTRANK.INC(Table13[Recency],Table13[[#This Row],[Recency]])*5, 0)</f>
        <v>4</v>
      </c>
      <c r="AR2066">
        <f>ROUNDUP(_xlfn.PERCENTRANK.INC(Table13[Total Number of Purchases],Table13[[#This Row],[Total Number of Purchases]])*5,0)</f>
        <v>1</v>
      </c>
      <c r="AS2066">
        <f>ROUNDUP(_xlfn.PERCENTRANK.INC(Table13[Total Spend],Table13[[#This Row],[Total Spend]])*5,0)</f>
        <v>1</v>
      </c>
      <c r="AT2066" t="str">
        <f>Table13[[#This Row],[Recency Score]]&amp;Table13[[#This Row],[Frequency Score]]&amp;Table13[[#This Row],[Monetary Score]]</f>
        <v>411</v>
      </c>
      <c r="AU2066" t="str">
        <f t="shared" si="32"/>
        <v>Potential Loyalists</v>
      </c>
      <c r="AW2066" s="13">
        <f>DATEDIF(Table13[[#This Row],[Dt_Customer]], Snapshot_Date, "d")</f>
        <v>146</v>
      </c>
      <c r="AX2066" s="13">
        <f>Table13[[#This Row],[CL if today]]/365</f>
        <v>0.4</v>
      </c>
      <c r="AY2066">
        <f>Table13[[#This Row],[Total Number of Purchases]]/Table13[[#This Row],[Corrected CL]]</f>
        <v>12.5</v>
      </c>
      <c r="AZ2066">
        <f>Table13[[#This Row],[Average Order Value (AOV)]]*Table13[[#This Row],[Freq per Year]]</f>
        <v>62.5</v>
      </c>
      <c r="BA2066">
        <f>Table13[[#This Row],[Total Spend]]/Table13[[#This Row],[Corrected CL]]</f>
        <v>62.5</v>
      </c>
      <c r="BB2066">
        <v>50</v>
      </c>
      <c r="BC2066" s="1">
        <f>Table13[[#This Row],[Dt_Customer]]+Table13[[#This Row],[Recency]]</f>
        <v>41809</v>
      </c>
      <c r="BD2066" s="16" t="str">
        <f>IF(COUNTIF(A:A, A2066) &gt; 1, "Duplicate", "Unique")</f>
        <v>Unique</v>
      </c>
    </row>
    <row r="2067" spans="1:56" x14ac:dyDescent="0.3">
      <c r="A2067">
        <v>7698</v>
      </c>
      <c r="B2067">
        <v>1976</v>
      </c>
      <c r="C2067" t="s">
        <v>37</v>
      </c>
      <c r="D2067" t="s">
        <v>33</v>
      </c>
      <c r="E2067">
        <v>51650</v>
      </c>
      <c r="F2067">
        <v>0</v>
      </c>
      <c r="G2067">
        <v>1</v>
      </c>
      <c r="H2067" s="1">
        <v>41770</v>
      </c>
      <c r="I2067">
        <v>81</v>
      </c>
      <c r="J2067">
        <v>152</v>
      </c>
      <c r="K2067">
        <v>3</v>
      </c>
      <c r="L2067">
        <v>22</v>
      </c>
      <c r="M2067">
        <v>2</v>
      </c>
      <c r="N2067">
        <v>5</v>
      </c>
      <c r="O2067">
        <v>7</v>
      </c>
      <c r="P2067">
        <f>IF(Table13[[#This Row],[MntWines]] = 0,"",Table13[[#This Row],[MntWines]])</f>
        <v>152</v>
      </c>
      <c r="Q2067">
        <f>IF(Table13[[#This Row],[MntFruits]] = 0, "",Table13[[#This Row],[MntFruits]])</f>
        <v>3</v>
      </c>
      <c r="R2067">
        <f>IF(Table13[[#This Row],[MntMeatProducts]] = 0, "",Table13[[#This Row],[MntMeatProducts]])</f>
        <v>22</v>
      </c>
      <c r="S2067">
        <f>IF(Table13[[#This Row],[MntFishProducts]] = 0, "",Table13[[#This Row],[MntFishProducts]])</f>
        <v>2</v>
      </c>
      <c r="T2067">
        <f>IF(Table13[[#This Row],[MntSweetProducts]] = 0, "",Table13[[#This Row],[MntSweetProducts]])</f>
        <v>5</v>
      </c>
      <c r="U2067">
        <f>IF(Table13[[#This Row],[MntGoldProds]] = 0, "",Table13[[#This Row],[MntGoldProds]])</f>
        <v>7</v>
      </c>
      <c r="V2067">
        <v>1</v>
      </c>
      <c r="W2067">
        <v>4</v>
      </c>
      <c r="X2067">
        <v>1</v>
      </c>
      <c r="Y2067">
        <v>4</v>
      </c>
      <c r="Z2067">
        <v>5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 t="s">
        <v>40</v>
      </c>
      <c r="AI2067" s="13">
        <f>SUM(Table13[[#This Row],[MntWines]:[MntGoldProds]])</f>
        <v>191</v>
      </c>
      <c r="AJ2067" s="13">
        <f>AVERAGE(Table13[[#This Row],[MntWines]:[MntGoldProds]])</f>
        <v>31.833333333333332</v>
      </c>
      <c r="AK2067">
        <f>IF(Table13[[#This Row],[Total Number of Purchases]]=0,0,Table13[[#This Row],[Total Spend]]/Table13[[#This Row],[Total Number of Purchases]])</f>
        <v>19.100000000000001</v>
      </c>
      <c r="AM2067">
        <f>SUM(Table13[[#This Row],[NumDealsPurchases]:[NumStorePurchases]])</f>
        <v>10</v>
      </c>
      <c r="AN2067" s="14">
        <f>Snapshot_Date-Table13[[#This Row],[Dt_Customer]]</f>
        <v>146</v>
      </c>
      <c r="AP2067" s="13">
        <f>Table13[[#This Row],[NumDealsPurchases]]/Table13[[#This Row],[Total Number of Purchases]]*100</f>
        <v>10</v>
      </c>
      <c r="AQ2067">
        <f>6-ROUNDUP(_xlfn.PERCENTRANK.INC(Table13[Recency],Table13[[#This Row],[Recency]])*5, 0)</f>
        <v>1</v>
      </c>
      <c r="AR2067">
        <f>ROUNDUP(_xlfn.PERCENTRANK.INC(Table13[Total Number of Purchases],Table13[[#This Row],[Total Number of Purchases]])*5,0)</f>
        <v>2</v>
      </c>
      <c r="AS2067">
        <f>ROUNDUP(_xlfn.PERCENTRANK.INC(Table13[Total Spend],Table13[[#This Row],[Total Spend]])*5,0)</f>
        <v>2</v>
      </c>
      <c r="AT2067" t="str">
        <f>Table13[[#This Row],[Recency Score]]&amp;Table13[[#This Row],[Frequency Score]]&amp;Table13[[#This Row],[Monetary Score]]</f>
        <v>122</v>
      </c>
      <c r="AU2067" t="str">
        <f t="shared" si="32"/>
        <v>Lost</v>
      </c>
      <c r="AW2067" s="13">
        <f>DATEDIF(Table13[[#This Row],[Dt_Customer]], Snapshot_Date, "d")</f>
        <v>146</v>
      </c>
      <c r="AX2067" s="13">
        <f>Table13[[#This Row],[CL if today]]/365</f>
        <v>0.4</v>
      </c>
      <c r="AY2067">
        <f>Table13[[#This Row],[Total Number of Purchases]]/Table13[[#This Row],[Corrected CL]]</f>
        <v>25</v>
      </c>
      <c r="AZ2067">
        <f>Table13[[#This Row],[Average Order Value (AOV)]]*Table13[[#This Row],[Freq per Year]]</f>
        <v>477.50000000000006</v>
      </c>
      <c r="BA2067">
        <f>Table13[[#This Row],[Total Spend]]/Table13[[#This Row],[Corrected CL]]</f>
        <v>477.5</v>
      </c>
      <c r="BB2067">
        <v>135</v>
      </c>
      <c r="BC2067" s="1">
        <f>Table13[[#This Row],[Dt_Customer]]+Table13[[#This Row],[Recency]]</f>
        <v>41851</v>
      </c>
      <c r="BD2067" s="16" t="str">
        <f>IF(COUNTIF(A:A, A2067) &gt; 1, "Duplicate", "Unique")</f>
        <v>Unique</v>
      </c>
    </row>
    <row r="2068" spans="1:56" x14ac:dyDescent="0.3">
      <c r="A2068">
        <v>8146</v>
      </c>
      <c r="B2068">
        <v>1976</v>
      </c>
      <c r="C2068" t="s">
        <v>41</v>
      </c>
      <c r="D2068" t="s">
        <v>35</v>
      </c>
      <c r="E2068">
        <v>46106</v>
      </c>
      <c r="F2068">
        <v>1</v>
      </c>
      <c r="G2068">
        <v>1</v>
      </c>
      <c r="H2068" s="1">
        <v>41770</v>
      </c>
      <c r="I2068">
        <v>84</v>
      </c>
      <c r="J2068">
        <v>30</v>
      </c>
      <c r="K2068">
        <v>0</v>
      </c>
      <c r="L2068">
        <v>8</v>
      </c>
      <c r="M2068">
        <v>2</v>
      </c>
      <c r="N2068">
        <v>0</v>
      </c>
      <c r="O2068">
        <v>14</v>
      </c>
      <c r="P2068">
        <f>IF(Table13[[#This Row],[MntWines]] = 0,"",Table13[[#This Row],[MntWines]])</f>
        <v>30</v>
      </c>
      <c r="Q2068" t="str">
        <f>IF(Table13[[#This Row],[MntFruits]] = 0, "",Table13[[#This Row],[MntFruits]])</f>
        <v/>
      </c>
      <c r="R2068">
        <f>IF(Table13[[#This Row],[MntMeatProducts]] = 0, "",Table13[[#This Row],[MntMeatProducts]])</f>
        <v>8</v>
      </c>
      <c r="S2068">
        <f>IF(Table13[[#This Row],[MntFishProducts]] = 0, "",Table13[[#This Row],[MntFishProducts]])</f>
        <v>2</v>
      </c>
      <c r="T2068" t="str">
        <f>IF(Table13[[#This Row],[MntSweetProducts]] = 0, "",Table13[[#This Row],[MntSweetProducts]])</f>
        <v/>
      </c>
      <c r="U2068">
        <f>IF(Table13[[#This Row],[MntGoldProds]] = 0, "",Table13[[#This Row],[MntGoldProds]])</f>
        <v>14</v>
      </c>
      <c r="V2068">
        <v>1</v>
      </c>
      <c r="W2068">
        <v>1</v>
      </c>
      <c r="X2068">
        <v>1</v>
      </c>
      <c r="Y2068">
        <v>2</v>
      </c>
      <c r="Z2068">
        <v>6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 t="s">
        <v>43</v>
      </c>
      <c r="AI2068" s="13">
        <f>SUM(Table13[[#This Row],[MntWines]:[MntGoldProds]])</f>
        <v>54</v>
      </c>
      <c r="AJ2068" s="13">
        <f>AVERAGE(Table13[[#This Row],[MntWines]:[MntGoldProds]])</f>
        <v>9</v>
      </c>
      <c r="AK2068">
        <f>IF(Table13[[#This Row],[Total Number of Purchases]]=0,0,Table13[[#This Row],[Total Spend]]/Table13[[#This Row],[Total Number of Purchases]])</f>
        <v>10.8</v>
      </c>
      <c r="AM2068">
        <f>SUM(Table13[[#This Row],[NumDealsPurchases]:[NumStorePurchases]])</f>
        <v>5</v>
      </c>
      <c r="AN2068" s="14">
        <f>Snapshot_Date-Table13[[#This Row],[Dt_Customer]]</f>
        <v>146</v>
      </c>
      <c r="AP2068" s="13">
        <f>Table13[[#This Row],[NumDealsPurchases]]/Table13[[#This Row],[Total Number of Purchases]]*100</f>
        <v>20</v>
      </c>
      <c r="AQ2068">
        <f>6-ROUNDUP(_xlfn.PERCENTRANK.INC(Table13[Recency],Table13[[#This Row],[Recency]])*5, 0)</f>
        <v>1</v>
      </c>
      <c r="AR2068">
        <f>ROUNDUP(_xlfn.PERCENTRANK.INC(Table13[Total Number of Purchases],Table13[[#This Row],[Total Number of Purchases]])*5,0)</f>
        <v>1</v>
      </c>
      <c r="AS2068">
        <f>ROUNDUP(_xlfn.PERCENTRANK.INC(Table13[Total Spend],Table13[[#This Row],[Total Spend]])*5,0)</f>
        <v>1</v>
      </c>
      <c r="AT2068" t="str">
        <f>Table13[[#This Row],[Recency Score]]&amp;Table13[[#This Row],[Frequency Score]]&amp;Table13[[#This Row],[Monetary Score]]</f>
        <v>111</v>
      </c>
      <c r="AU2068" t="str">
        <f t="shared" si="32"/>
        <v>Lost</v>
      </c>
      <c r="AW2068" s="13">
        <f>DATEDIF(Table13[[#This Row],[Dt_Customer]], Snapshot_Date, "d")</f>
        <v>146</v>
      </c>
      <c r="AX2068" s="13">
        <f>Table13[[#This Row],[CL if today]]/365</f>
        <v>0.4</v>
      </c>
      <c r="AY2068">
        <f>Table13[[#This Row],[Total Number of Purchases]]/Table13[[#This Row],[Corrected CL]]</f>
        <v>12.5</v>
      </c>
      <c r="AZ2068">
        <f>Table13[[#This Row],[Average Order Value (AOV)]]*Table13[[#This Row],[Freq per Year]]</f>
        <v>135</v>
      </c>
      <c r="BA2068">
        <f>Table13[[#This Row],[Total Spend]]/Table13[[#This Row],[Corrected CL]]</f>
        <v>135</v>
      </c>
      <c r="BB2068">
        <v>111.73469387755102</v>
      </c>
      <c r="BC2068" s="1">
        <f>Table13[[#This Row],[Dt_Customer]]+Table13[[#This Row],[Recency]]</f>
        <v>41854</v>
      </c>
      <c r="BD2068" s="16" t="str">
        <f>IF(COUNTIF(A:A, A2068) &gt; 1, "Duplicate", "Unique")</f>
        <v>Unique</v>
      </c>
    </row>
    <row r="2069" spans="1:56" x14ac:dyDescent="0.3">
      <c r="A2069">
        <v>4066</v>
      </c>
      <c r="B2069">
        <v>1978</v>
      </c>
      <c r="C2069" t="s">
        <v>38</v>
      </c>
      <c r="D2069" t="s">
        <v>29</v>
      </c>
      <c r="E2069">
        <v>21282</v>
      </c>
      <c r="F2069">
        <v>1</v>
      </c>
      <c r="G2069">
        <v>0</v>
      </c>
      <c r="H2069" s="1">
        <v>41770</v>
      </c>
      <c r="I2069">
        <v>76</v>
      </c>
      <c r="J2069">
        <v>1</v>
      </c>
      <c r="K2069">
        <v>5</v>
      </c>
      <c r="L2069">
        <v>8</v>
      </c>
      <c r="M2069">
        <v>4</v>
      </c>
      <c r="N2069">
        <v>8</v>
      </c>
      <c r="O2069">
        <v>20</v>
      </c>
      <c r="P2069">
        <f>IF(Table13[[#This Row],[MntWines]] = 0,"",Table13[[#This Row],[MntWines]])</f>
        <v>1</v>
      </c>
      <c r="Q2069">
        <f>IF(Table13[[#This Row],[MntFruits]] = 0, "",Table13[[#This Row],[MntFruits]])</f>
        <v>5</v>
      </c>
      <c r="R2069">
        <f>IF(Table13[[#This Row],[MntMeatProducts]] = 0, "",Table13[[#This Row],[MntMeatProducts]])</f>
        <v>8</v>
      </c>
      <c r="S2069">
        <f>IF(Table13[[#This Row],[MntFishProducts]] = 0, "",Table13[[#This Row],[MntFishProducts]])</f>
        <v>4</v>
      </c>
      <c r="T2069">
        <f>IF(Table13[[#This Row],[MntSweetProducts]] = 0, "",Table13[[#This Row],[MntSweetProducts]])</f>
        <v>8</v>
      </c>
      <c r="U2069">
        <f>IF(Table13[[#This Row],[MntGoldProds]] = 0, "",Table13[[#This Row],[MntGoldProds]])</f>
        <v>20</v>
      </c>
      <c r="V2069">
        <v>2</v>
      </c>
      <c r="W2069">
        <v>2</v>
      </c>
      <c r="X2069">
        <v>1</v>
      </c>
      <c r="Y2069">
        <v>2</v>
      </c>
      <c r="Z2069">
        <v>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 t="s">
        <v>30</v>
      </c>
      <c r="AI2069" s="13">
        <f>SUM(Table13[[#This Row],[MntWines]:[MntGoldProds]])</f>
        <v>46</v>
      </c>
      <c r="AJ2069" s="13">
        <f>AVERAGE(Table13[[#This Row],[MntWines]:[MntGoldProds]])</f>
        <v>7.666666666666667</v>
      </c>
      <c r="AK2069">
        <f>IF(Table13[[#This Row],[Total Number of Purchases]]=0,0,Table13[[#This Row],[Total Spend]]/Table13[[#This Row],[Total Number of Purchases]])</f>
        <v>6.5714285714285712</v>
      </c>
      <c r="AM2069">
        <f>SUM(Table13[[#This Row],[NumDealsPurchases]:[NumStorePurchases]])</f>
        <v>7</v>
      </c>
      <c r="AN2069" s="14">
        <f>Snapshot_Date-Table13[[#This Row],[Dt_Customer]]</f>
        <v>146</v>
      </c>
      <c r="AP2069" s="13">
        <f>Table13[[#This Row],[NumDealsPurchases]]/Table13[[#This Row],[Total Number of Purchases]]*100</f>
        <v>28.571428571428569</v>
      </c>
      <c r="AQ2069">
        <f>6-ROUNDUP(_xlfn.PERCENTRANK.INC(Table13[Recency],Table13[[#This Row],[Recency]])*5, 0)</f>
        <v>2</v>
      </c>
      <c r="AR2069">
        <f>ROUNDUP(_xlfn.PERCENTRANK.INC(Table13[Total Number of Purchases],Table13[[#This Row],[Total Number of Purchases]])*5,0)</f>
        <v>1</v>
      </c>
      <c r="AS2069">
        <f>ROUNDUP(_xlfn.PERCENTRANK.INC(Table13[Total Spend],Table13[[#This Row],[Total Spend]])*5,0)</f>
        <v>1</v>
      </c>
      <c r="AT2069" t="str">
        <f>Table13[[#This Row],[Recency Score]]&amp;Table13[[#This Row],[Frequency Score]]&amp;Table13[[#This Row],[Monetary Score]]</f>
        <v>211</v>
      </c>
      <c r="AU2069" t="str">
        <f t="shared" si="32"/>
        <v>About to Sleep</v>
      </c>
      <c r="AW2069" s="13">
        <f>DATEDIF(Table13[[#This Row],[Dt_Customer]], Snapshot_Date, "d")</f>
        <v>146</v>
      </c>
      <c r="AX2069" s="13">
        <f>Table13[[#This Row],[CL if today]]/365</f>
        <v>0.4</v>
      </c>
      <c r="AY2069">
        <f>Table13[[#This Row],[Total Number of Purchases]]/Table13[[#This Row],[Corrected CL]]</f>
        <v>17.5</v>
      </c>
      <c r="AZ2069">
        <f>Table13[[#This Row],[Average Order Value (AOV)]]*Table13[[#This Row],[Freq per Year]]</f>
        <v>115</v>
      </c>
      <c r="BA2069">
        <f>Table13[[#This Row],[Total Spend]]/Table13[[#This Row],[Corrected CL]]</f>
        <v>115</v>
      </c>
      <c r="BB2069">
        <v>477.5</v>
      </c>
      <c r="BC2069" s="1">
        <f>Table13[[#This Row],[Dt_Customer]]+Table13[[#This Row],[Recency]]</f>
        <v>41846</v>
      </c>
      <c r="BD2069" s="16" t="str">
        <f>IF(COUNTIF(A:A, A2069) &gt; 1, "Duplicate", "Unique")</f>
        <v>Unique</v>
      </c>
    </row>
    <row r="2070" spans="1:56" x14ac:dyDescent="0.3">
      <c r="A2070">
        <v>9467</v>
      </c>
      <c r="B2070">
        <v>1984</v>
      </c>
      <c r="C2070" t="s">
        <v>28</v>
      </c>
      <c r="D2070" t="s">
        <v>31</v>
      </c>
      <c r="E2070">
        <v>34738</v>
      </c>
      <c r="F2070">
        <v>1</v>
      </c>
      <c r="G2070">
        <v>0</v>
      </c>
      <c r="H2070" s="1">
        <v>41770</v>
      </c>
      <c r="I2070">
        <v>51</v>
      </c>
      <c r="J2070">
        <v>3</v>
      </c>
      <c r="K2070">
        <v>2</v>
      </c>
      <c r="L2070">
        <v>10</v>
      </c>
      <c r="M2070">
        <v>3</v>
      </c>
      <c r="N2070">
        <v>0</v>
      </c>
      <c r="O2070">
        <v>2</v>
      </c>
      <c r="P2070">
        <f>IF(Table13[[#This Row],[MntWines]] = 0,"",Table13[[#This Row],[MntWines]])</f>
        <v>3</v>
      </c>
      <c r="Q2070">
        <f>IF(Table13[[#This Row],[MntFruits]] = 0, "",Table13[[#This Row],[MntFruits]])</f>
        <v>2</v>
      </c>
      <c r="R2070">
        <f>IF(Table13[[#This Row],[MntMeatProducts]] = 0, "",Table13[[#This Row],[MntMeatProducts]])</f>
        <v>10</v>
      </c>
      <c r="S2070">
        <f>IF(Table13[[#This Row],[MntFishProducts]] = 0, "",Table13[[#This Row],[MntFishProducts]])</f>
        <v>3</v>
      </c>
      <c r="T2070" t="str">
        <f>IF(Table13[[#This Row],[MntSweetProducts]] = 0, "",Table13[[#This Row],[MntSweetProducts]])</f>
        <v/>
      </c>
      <c r="U2070">
        <f>IF(Table13[[#This Row],[MntGoldProds]] = 0, "",Table13[[#This Row],[MntGoldProds]])</f>
        <v>2</v>
      </c>
      <c r="V2070">
        <v>1</v>
      </c>
      <c r="W2070">
        <v>1</v>
      </c>
      <c r="X2070">
        <v>0</v>
      </c>
      <c r="Y2070">
        <v>3</v>
      </c>
      <c r="Z2070">
        <v>6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30</v>
      </c>
      <c r="AI2070" s="13">
        <f>SUM(Table13[[#This Row],[MntWines]:[MntGoldProds]])</f>
        <v>20</v>
      </c>
      <c r="AJ2070" s="13">
        <f>AVERAGE(Table13[[#This Row],[MntWines]:[MntGoldProds]])</f>
        <v>3.3333333333333335</v>
      </c>
      <c r="AK2070">
        <f>IF(Table13[[#This Row],[Total Number of Purchases]]=0,0,Table13[[#This Row],[Total Spend]]/Table13[[#This Row],[Total Number of Purchases]])</f>
        <v>4</v>
      </c>
      <c r="AM2070">
        <f>SUM(Table13[[#This Row],[NumDealsPurchases]:[NumStorePurchases]])</f>
        <v>5</v>
      </c>
      <c r="AN2070" s="14">
        <f>Snapshot_Date-Table13[[#This Row],[Dt_Customer]]</f>
        <v>146</v>
      </c>
      <c r="AP2070" s="13">
        <f>Table13[[#This Row],[NumDealsPurchases]]/Table13[[#This Row],[Total Number of Purchases]]*100</f>
        <v>20</v>
      </c>
      <c r="AQ2070">
        <f>6-ROUNDUP(_xlfn.PERCENTRANK.INC(Table13[Recency],Table13[[#This Row],[Recency]])*5, 0)</f>
        <v>3</v>
      </c>
      <c r="AR2070">
        <f>ROUNDUP(_xlfn.PERCENTRANK.INC(Table13[Total Number of Purchases],Table13[[#This Row],[Total Number of Purchases]])*5,0)</f>
        <v>1</v>
      </c>
      <c r="AS2070">
        <f>ROUNDUP(_xlfn.PERCENTRANK.INC(Table13[Total Spend],Table13[[#This Row],[Total Spend]])*5,0)</f>
        <v>1</v>
      </c>
      <c r="AT2070" t="str">
        <f>Table13[[#This Row],[Recency Score]]&amp;Table13[[#This Row],[Frequency Score]]&amp;Table13[[#This Row],[Monetary Score]]</f>
        <v>311</v>
      </c>
      <c r="AU2070" t="str">
        <f t="shared" si="32"/>
        <v>Needs Attention</v>
      </c>
      <c r="AW2070" s="13">
        <f>DATEDIF(Table13[[#This Row],[Dt_Customer]], Snapshot_Date, "d")</f>
        <v>146</v>
      </c>
      <c r="AX2070" s="13">
        <f>Table13[[#This Row],[CL if today]]/365</f>
        <v>0.4</v>
      </c>
      <c r="AY2070">
        <f>Table13[[#This Row],[Total Number of Purchases]]/Table13[[#This Row],[Corrected CL]]</f>
        <v>12.5</v>
      </c>
      <c r="AZ2070">
        <f>Table13[[#This Row],[Average Order Value (AOV)]]*Table13[[#This Row],[Freq per Year]]</f>
        <v>50</v>
      </c>
      <c r="BA2070">
        <f>Table13[[#This Row],[Total Spend]]/Table13[[#This Row],[Corrected CL]]</f>
        <v>50</v>
      </c>
      <c r="BB2070">
        <v>3915</v>
      </c>
      <c r="BC2070" s="1">
        <f>Table13[[#This Row],[Dt_Customer]]+Table13[[#This Row],[Recency]]</f>
        <v>41821</v>
      </c>
      <c r="BD2070" s="16" t="str">
        <f>IF(COUNTIF(A:A, A2070) &gt; 1, "Duplicate", "Unique")</f>
        <v>Unique</v>
      </c>
    </row>
    <row r="2071" spans="1:56" x14ac:dyDescent="0.3">
      <c r="A2071">
        <v>3434</v>
      </c>
      <c r="B2071">
        <v>1951</v>
      </c>
      <c r="C2071" t="s">
        <v>28</v>
      </c>
      <c r="D2071" t="s">
        <v>31</v>
      </c>
      <c r="E2071">
        <v>80872</v>
      </c>
      <c r="F2071">
        <v>0</v>
      </c>
      <c r="G2071">
        <v>0</v>
      </c>
      <c r="H2071" s="1">
        <v>41771</v>
      </c>
      <c r="I2071">
        <v>60</v>
      </c>
      <c r="J2071">
        <v>483</v>
      </c>
      <c r="K2071">
        <v>72</v>
      </c>
      <c r="L2071">
        <v>567</v>
      </c>
      <c r="M2071">
        <v>94</v>
      </c>
      <c r="N2071">
        <v>12</v>
      </c>
      <c r="O2071">
        <v>108</v>
      </c>
      <c r="P2071">
        <f>IF(Table13[[#This Row],[MntWines]] = 0,"",Table13[[#This Row],[MntWines]])</f>
        <v>483</v>
      </c>
      <c r="Q2071">
        <f>IF(Table13[[#This Row],[MntFruits]] = 0, "",Table13[[#This Row],[MntFruits]])</f>
        <v>72</v>
      </c>
      <c r="R2071">
        <f>IF(Table13[[#This Row],[MntMeatProducts]] = 0, "",Table13[[#This Row],[MntMeatProducts]])</f>
        <v>567</v>
      </c>
      <c r="S2071">
        <f>IF(Table13[[#This Row],[MntFishProducts]] = 0, "",Table13[[#This Row],[MntFishProducts]])</f>
        <v>94</v>
      </c>
      <c r="T2071">
        <f>IF(Table13[[#This Row],[MntSweetProducts]] = 0, "",Table13[[#This Row],[MntSweetProducts]])</f>
        <v>12</v>
      </c>
      <c r="U2071">
        <f>IF(Table13[[#This Row],[MntGoldProds]] = 0, "",Table13[[#This Row],[MntGoldProds]])</f>
        <v>108</v>
      </c>
      <c r="V2071">
        <v>1</v>
      </c>
      <c r="W2071">
        <v>4</v>
      </c>
      <c r="X2071">
        <v>4</v>
      </c>
      <c r="Y2071">
        <v>10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30</v>
      </c>
      <c r="AI2071" s="13">
        <f>SUM(Table13[[#This Row],[MntWines]:[MntGoldProds]])</f>
        <v>1336</v>
      </c>
      <c r="AJ2071" s="13">
        <f>AVERAGE(Table13[[#This Row],[MntWines]:[MntGoldProds]])</f>
        <v>222.66666666666666</v>
      </c>
      <c r="AK2071">
        <f>IF(Table13[[#This Row],[Total Number of Purchases]]=0,0,Table13[[#This Row],[Total Spend]]/Table13[[#This Row],[Total Number of Purchases]])</f>
        <v>70.315789473684205</v>
      </c>
      <c r="AM2071">
        <f>SUM(Table13[[#This Row],[NumDealsPurchases]:[NumStorePurchases]])</f>
        <v>19</v>
      </c>
      <c r="AN2071" s="14">
        <f>Snapshot_Date-Table13[[#This Row],[Dt_Customer]]</f>
        <v>145</v>
      </c>
      <c r="AP2071" s="13">
        <f>Table13[[#This Row],[NumDealsPurchases]]/Table13[[#This Row],[Total Number of Purchases]]*100</f>
        <v>5.2631578947368416</v>
      </c>
      <c r="AQ2071">
        <f>6-ROUNDUP(_xlfn.PERCENTRANK.INC(Table13[Recency],Table13[[#This Row],[Recency]])*5, 0)</f>
        <v>2</v>
      </c>
      <c r="AR2071">
        <f>ROUNDUP(_xlfn.PERCENTRANK.INC(Table13[Total Number of Purchases],Table13[[#This Row],[Total Number of Purchases]])*5,0)</f>
        <v>4</v>
      </c>
      <c r="AS2071">
        <f>ROUNDUP(_xlfn.PERCENTRANK.INC(Table13[Total Spend],Table13[[#This Row],[Total Spend]])*5,0)</f>
        <v>5</v>
      </c>
      <c r="AT2071" t="str">
        <f>Table13[[#This Row],[Recency Score]]&amp;Table13[[#This Row],[Frequency Score]]&amp;Table13[[#This Row],[Monetary Score]]</f>
        <v>245</v>
      </c>
      <c r="AU2071" t="str">
        <f t="shared" si="32"/>
        <v>Big Spenders</v>
      </c>
      <c r="AW2071" s="13">
        <f>DATEDIF(Table13[[#This Row],[Dt_Customer]], Snapshot_Date, "d")</f>
        <v>145</v>
      </c>
      <c r="AX2071" s="13">
        <f>Table13[[#This Row],[CL if today]]/365</f>
        <v>0.39726027397260272</v>
      </c>
      <c r="AY2071">
        <f>Table13[[#This Row],[Total Number of Purchases]]/Table13[[#This Row],[Corrected CL]]</f>
        <v>47.827586206896555</v>
      </c>
      <c r="AZ2071">
        <f>Table13[[#This Row],[Average Order Value (AOV)]]*Table13[[#This Row],[Freq per Year]]</f>
        <v>3363.0344827586205</v>
      </c>
      <c r="BA2071">
        <f>Table13[[#This Row],[Total Spend]]/Table13[[#This Row],[Corrected CL]]</f>
        <v>3363.0344827586209</v>
      </c>
      <c r="BB2071">
        <v>3438.5517241379312</v>
      </c>
      <c r="BC2071" s="1">
        <f>Table13[[#This Row],[Dt_Customer]]+Table13[[#This Row],[Recency]]</f>
        <v>41831</v>
      </c>
      <c r="BD2071" s="16" t="str">
        <f>IF(COUNTIF(A:A, A2071) &gt; 1, "Duplicate", "Unique")</f>
        <v>Unique</v>
      </c>
    </row>
    <row r="2072" spans="1:56" x14ac:dyDescent="0.3">
      <c r="A2072">
        <v>8614</v>
      </c>
      <c r="B2072">
        <v>1957</v>
      </c>
      <c r="C2072" t="s">
        <v>28</v>
      </c>
      <c r="D2072" t="s">
        <v>42</v>
      </c>
      <c r="E2072">
        <v>65486</v>
      </c>
      <c r="F2072">
        <v>0</v>
      </c>
      <c r="G2072">
        <v>1</v>
      </c>
      <c r="H2072" s="1">
        <v>41771</v>
      </c>
      <c r="I2072">
        <v>29</v>
      </c>
      <c r="J2072">
        <v>245</v>
      </c>
      <c r="K2072">
        <v>19</v>
      </c>
      <c r="L2072">
        <v>125</v>
      </c>
      <c r="M2072">
        <v>37</v>
      </c>
      <c r="N2072">
        <v>67</v>
      </c>
      <c r="O2072">
        <v>14</v>
      </c>
      <c r="P2072">
        <f>IF(Table13[[#This Row],[MntWines]] = 0,"",Table13[[#This Row],[MntWines]])</f>
        <v>245</v>
      </c>
      <c r="Q2072">
        <f>IF(Table13[[#This Row],[MntFruits]] = 0, "",Table13[[#This Row],[MntFruits]])</f>
        <v>19</v>
      </c>
      <c r="R2072">
        <f>IF(Table13[[#This Row],[MntMeatProducts]] = 0, "",Table13[[#This Row],[MntMeatProducts]])</f>
        <v>125</v>
      </c>
      <c r="S2072">
        <f>IF(Table13[[#This Row],[MntFishProducts]] = 0, "",Table13[[#This Row],[MntFishProducts]])</f>
        <v>37</v>
      </c>
      <c r="T2072">
        <f>IF(Table13[[#This Row],[MntSweetProducts]] = 0, "",Table13[[#This Row],[MntSweetProducts]])</f>
        <v>67</v>
      </c>
      <c r="U2072">
        <f>IF(Table13[[#This Row],[MntGoldProds]] = 0, "",Table13[[#This Row],[MntGoldProds]])</f>
        <v>14</v>
      </c>
      <c r="V2072">
        <v>1</v>
      </c>
      <c r="W2072">
        <v>4</v>
      </c>
      <c r="X2072">
        <v>2</v>
      </c>
      <c r="Y2072">
        <v>10</v>
      </c>
      <c r="Z2072">
        <v>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36</v>
      </c>
      <c r="AI2072" s="13">
        <f>SUM(Table13[[#This Row],[MntWines]:[MntGoldProds]])</f>
        <v>507</v>
      </c>
      <c r="AJ2072" s="13">
        <f>AVERAGE(Table13[[#This Row],[MntWines]:[MntGoldProds]])</f>
        <v>84.5</v>
      </c>
      <c r="AK2072">
        <f>IF(Table13[[#This Row],[Total Number of Purchases]]=0,0,Table13[[#This Row],[Total Spend]]/Table13[[#This Row],[Total Number of Purchases]])</f>
        <v>29.823529411764707</v>
      </c>
      <c r="AM2072">
        <f>SUM(Table13[[#This Row],[NumDealsPurchases]:[NumStorePurchases]])</f>
        <v>17</v>
      </c>
      <c r="AN2072" s="14">
        <f>Snapshot_Date-Table13[[#This Row],[Dt_Customer]]</f>
        <v>145</v>
      </c>
      <c r="AP2072" s="13">
        <f>Table13[[#This Row],[NumDealsPurchases]]/Table13[[#This Row],[Total Number of Purchases]]*100</f>
        <v>5.8823529411764701</v>
      </c>
      <c r="AQ2072">
        <f>6-ROUNDUP(_xlfn.PERCENTRANK.INC(Table13[Recency],Table13[[#This Row],[Recency]])*5, 0)</f>
        <v>4</v>
      </c>
      <c r="AR2072">
        <f>ROUNDUP(_xlfn.PERCENTRANK.INC(Table13[Total Number of Purchases],Table13[[#This Row],[Total Number of Purchases]])*5,0)</f>
        <v>3</v>
      </c>
      <c r="AS2072">
        <f>ROUNDUP(_xlfn.PERCENTRANK.INC(Table13[Total Spend],Table13[[#This Row],[Total Spend]])*5,0)</f>
        <v>3</v>
      </c>
      <c r="AT2072" t="str">
        <f>Table13[[#This Row],[Recency Score]]&amp;Table13[[#This Row],[Frequency Score]]&amp;Table13[[#This Row],[Monetary Score]]</f>
        <v>433</v>
      </c>
      <c r="AU2072" t="str">
        <f t="shared" si="32"/>
        <v>Potential Loyalists</v>
      </c>
      <c r="AW2072" s="13">
        <f>DATEDIF(Table13[[#This Row],[Dt_Customer]], Snapshot_Date, "d")</f>
        <v>145</v>
      </c>
      <c r="AX2072" s="13">
        <f>Table13[[#This Row],[CL if today]]/365</f>
        <v>0.39726027397260272</v>
      </c>
      <c r="AY2072">
        <f>Table13[[#This Row],[Total Number of Purchases]]/Table13[[#This Row],[Corrected CL]]</f>
        <v>42.793103448275865</v>
      </c>
      <c r="AZ2072">
        <f>Table13[[#This Row],[Average Order Value (AOV)]]*Table13[[#This Row],[Freq per Year]]</f>
        <v>1276.2413793103449</v>
      </c>
      <c r="BA2072">
        <f>Table13[[#This Row],[Total Spend]]/Table13[[#This Row],[Corrected CL]]</f>
        <v>1276.2413793103449</v>
      </c>
      <c r="BB2072">
        <v>1613.5517241379312</v>
      </c>
      <c r="BC2072" s="1">
        <f>Table13[[#This Row],[Dt_Customer]]+Table13[[#This Row],[Recency]]</f>
        <v>41800</v>
      </c>
      <c r="BD2072" s="16" t="str">
        <f>IF(COUNTIF(A:A, A2072) &gt; 1, "Duplicate", "Unique")</f>
        <v>Unique</v>
      </c>
    </row>
    <row r="2073" spans="1:56" x14ac:dyDescent="0.3">
      <c r="A2073">
        <v>10102</v>
      </c>
      <c r="B2073">
        <v>1966</v>
      </c>
      <c r="C2073" t="s">
        <v>28</v>
      </c>
      <c r="D2073" t="s">
        <v>42</v>
      </c>
      <c r="E2073">
        <v>79946</v>
      </c>
      <c r="F2073">
        <v>0</v>
      </c>
      <c r="G2073">
        <v>0</v>
      </c>
      <c r="H2073" s="1">
        <v>41771</v>
      </c>
      <c r="I2073">
        <v>19</v>
      </c>
      <c r="J2073">
        <v>395</v>
      </c>
      <c r="K2073">
        <v>183</v>
      </c>
      <c r="L2073">
        <v>565</v>
      </c>
      <c r="M2073">
        <v>166</v>
      </c>
      <c r="N2073">
        <v>141</v>
      </c>
      <c r="O2073">
        <v>28</v>
      </c>
      <c r="P2073">
        <f>IF(Table13[[#This Row],[MntWines]] = 0,"",Table13[[#This Row],[MntWines]])</f>
        <v>395</v>
      </c>
      <c r="Q2073">
        <f>IF(Table13[[#This Row],[MntFruits]] = 0, "",Table13[[#This Row],[MntFruits]])</f>
        <v>183</v>
      </c>
      <c r="R2073">
        <f>IF(Table13[[#This Row],[MntMeatProducts]] = 0, "",Table13[[#This Row],[MntMeatProducts]])</f>
        <v>565</v>
      </c>
      <c r="S2073">
        <f>IF(Table13[[#This Row],[MntFishProducts]] = 0, "",Table13[[#This Row],[MntFishProducts]])</f>
        <v>166</v>
      </c>
      <c r="T2073">
        <f>IF(Table13[[#This Row],[MntSweetProducts]] = 0, "",Table13[[#This Row],[MntSweetProducts]])</f>
        <v>141</v>
      </c>
      <c r="U2073">
        <f>IF(Table13[[#This Row],[MntGoldProds]] = 0, "",Table13[[#This Row],[MntGoldProds]])</f>
        <v>28</v>
      </c>
      <c r="V2073">
        <v>1</v>
      </c>
      <c r="W2073">
        <v>5</v>
      </c>
      <c r="X2073">
        <v>11</v>
      </c>
      <c r="Y2073">
        <v>5</v>
      </c>
      <c r="Z2073">
        <v>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">
        <v>43</v>
      </c>
      <c r="AI2073" s="13">
        <f>SUM(Table13[[#This Row],[MntWines]:[MntGoldProds]])</f>
        <v>1478</v>
      </c>
      <c r="AJ2073" s="13">
        <f>AVERAGE(Table13[[#This Row],[MntWines]:[MntGoldProds]])</f>
        <v>246.33333333333334</v>
      </c>
      <c r="AK2073">
        <f>IF(Table13[[#This Row],[Total Number of Purchases]]=0,0,Table13[[#This Row],[Total Spend]]/Table13[[#This Row],[Total Number of Purchases]])</f>
        <v>67.181818181818187</v>
      </c>
      <c r="AM2073">
        <f>SUM(Table13[[#This Row],[NumDealsPurchases]:[NumStorePurchases]])</f>
        <v>22</v>
      </c>
      <c r="AN2073" s="14">
        <f>Snapshot_Date-Table13[[#This Row],[Dt_Customer]]</f>
        <v>145</v>
      </c>
      <c r="AP2073" s="13">
        <f>Table13[[#This Row],[NumDealsPurchases]]/Table13[[#This Row],[Total Number of Purchases]]*100</f>
        <v>4.5454545454545459</v>
      </c>
      <c r="AQ2073">
        <f>6-ROUNDUP(_xlfn.PERCENTRANK.INC(Table13[Recency],Table13[[#This Row],[Recency]])*5, 0)</f>
        <v>5</v>
      </c>
      <c r="AR2073">
        <f>ROUNDUP(_xlfn.PERCENTRANK.INC(Table13[Total Number of Purchases],Table13[[#This Row],[Total Number of Purchases]])*5,0)</f>
        <v>4</v>
      </c>
      <c r="AS2073">
        <f>ROUNDUP(_xlfn.PERCENTRANK.INC(Table13[Total Spend],Table13[[#This Row],[Total Spend]])*5,0)</f>
        <v>5</v>
      </c>
      <c r="AT2073" t="str">
        <f>Table13[[#This Row],[Recency Score]]&amp;Table13[[#This Row],[Frequency Score]]&amp;Table13[[#This Row],[Monetary Score]]</f>
        <v>545</v>
      </c>
      <c r="AU2073" t="str">
        <f t="shared" si="32"/>
        <v>Loyal Customers</v>
      </c>
      <c r="AW2073" s="13">
        <f>DATEDIF(Table13[[#This Row],[Dt_Customer]], Snapshot_Date, "d")</f>
        <v>145</v>
      </c>
      <c r="AX2073" s="13">
        <f>Table13[[#This Row],[CL if today]]/365</f>
        <v>0.39726027397260272</v>
      </c>
      <c r="AY2073">
        <f>Table13[[#This Row],[Total Number of Purchases]]/Table13[[#This Row],[Corrected CL]]</f>
        <v>55.379310344827587</v>
      </c>
      <c r="AZ2073">
        <f>Table13[[#This Row],[Average Order Value (AOV)]]*Table13[[#This Row],[Freq per Year]]</f>
        <v>3720.4827586206902</v>
      </c>
      <c r="BA2073">
        <f>Table13[[#This Row],[Total Spend]]/Table13[[#This Row],[Corrected CL]]</f>
        <v>3720.4827586206898</v>
      </c>
      <c r="BB2073">
        <v>1276.2413793103449</v>
      </c>
      <c r="BC2073" s="1">
        <f>Table13[[#This Row],[Dt_Customer]]+Table13[[#This Row],[Recency]]</f>
        <v>41790</v>
      </c>
      <c r="BD2073" s="16" t="str">
        <f>IF(COUNTIF(A:A, A2073) &gt; 1, "Duplicate", "Unique")</f>
        <v>Unique</v>
      </c>
    </row>
    <row r="2074" spans="1:56" x14ac:dyDescent="0.3">
      <c r="A2074">
        <v>11176</v>
      </c>
      <c r="B2074">
        <v>1970</v>
      </c>
      <c r="C2074" t="s">
        <v>37</v>
      </c>
      <c r="D2074" t="s">
        <v>35</v>
      </c>
      <c r="E2074">
        <v>65968</v>
      </c>
      <c r="F2074">
        <v>0</v>
      </c>
      <c r="G2074">
        <v>1</v>
      </c>
      <c r="H2074" s="1">
        <v>41771</v>
      </c>
      <c r="I2074">
        <v>12</v>
      </c>
      <c r="J2074">
        <v>376</v>
      </c>
      <c r="K2074">
        <v>9</v>
      </c>
      <c r="L2074">
        <v>83</v>
      </c>
      <c r="M2074">
        <v>19</v>
      </c>
      <c r="N2074">
        <v>4</v>
      </c>
      <c r="O2074">
        <v>4</v>
      </c>
      <c r="P2074">
        <f>IF(Table13[[#This Row],[MntWines]] = 0,"",Table13[[#This Row],[MntWines]])</f>
        <v>376</v>
      </c>
      <c r="Q2074">
        <f>IF(Table13[[#This Row],[MntFruits]] = 0, "",Table13[[#This Row],[MntFruits]])</f>
        <v>9</v>
      </c>
      <c r="R2074">
        <f>IF(Table13[[#This Row],[MntMeatProducts]] = 0, "",Table13[[#This Row],[MntMeatProducts]])</f>
        <v>83</v>
      </c>
      <c r="S2074">
        <f>IF(Table13[[#This Row],[MntFishProducts]] = 0, "",Table13[[#This Row],[MntFishProducts]])</f>
        <v>19</v>
      </c>
      <c r="T2074">
        <f>IF(Table13[[#This Row],[MntSweetProducts]] = 0, "",Table13[[#This Row],[MntSweetProducts]])</f>
        <v>4</v>
      </c>
      <c r="U2074">
        <f>IF(Table13[[#This Row],[MntGoldProds]] = 0, "",Table13[[#This Row],[MntGoldProds]])</f>
        <v>4</v>
      </c>
      <c r="V2074">
        <v>2</v>
      </c>
      <c r="W2074">
        <v>5</v>
      </c>
      <c r="X2074">
        <v>4</v>
      </c>
      <c r="Y2074">
        <v>7</v>
      </c>
      <c r="Z2074">
        <v>3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32</v>
      </c>
      <c r="AI2074" s="13">
        <f>SUM(Table13[[#This Row],[MntWines]:[MntGoldProds]])</f>
        <v>495</v>
      </c>
      <c r="AJ2074" s="13">
        <f>AVERAGE(Table13[[#This Row],[MntWines]:[MntGoldProds]])</f>
        <v>82.5</v>
      </c>
      <c r="AK2074">
        <f>IF(Table13[[#This Row],[Total Number of Purchases]]=0,0,Table13[[#This Row],[Total Spend]]/Table13[[#This Row],[Total Number of Purchases]])</f>
        <v>27.5</v>
      </c>
      <c r="AM2074">
        <f>SUM(Table13[[#This Row],[NumDealsPurchases]:[NumStorePurchases]])</f>
        <v>18</v>
      </c>
      <c r="AN2074" s="14">
        <f>Snapshot_Date-Table13[[#This Row],[Dt_Customer]]</f>
        <v>145</v>
      </c>
      <c r="AP2074" s="13">
        <f>Table13[[#This Row],[NumDealsPurchases]]/Table13[[#This Row],[Total Number of Purchases]]*100</f>
        <v>11.111111111111111</v>
      </c>
      <c r="AQ2074">
        <f>6-ROUNDUP(_xlfn.PERCENTRANK.INC(Table13[Recency],Table13[[#This Row],[Recency]])*5, 0)</f>
        <v>5</v>
      </c>
      <c r="AR2074">
        <f>ROUNDUP(_xlfn.PERCENTRANK.INC(Table13[Total Number of Purchases],Table13[[#This Row],[Total Number of Purchases]])*5,0)</f>
        <v>4</v>
      </c>
      <c r="AS2074">
        <f>ROUNDUP(_xlfn.PERCENTRANK.INC(Table13[Total Spend],Table13[[#This Row],[Total Spend]])*5,0)</f>
        <v>3</v>
      </c>
      <c r="AT2074" t="str">
        <f>Table13[[#This Row],[Recency Score]]&amp;Table13[[#This Row],[Frequency Score]]&amp;Table13[[#This Row],[Monetary Score]]</f>
        <v>543</v>
      </c>
      <c r="AU2074" t="str">
        <f t="shared" si="32"/>
        <v>Loyal Customers</v>
      </c>
      <c r="AW2074" s="13">
        <f>DATEDIF(Table13[[#This Row],[Dt_Customer]], Snapshot_Date, "d")</f>
        <v>145</v>
      </c>
      <c r="AX2074" s="13">
        <f>Table13[[#This Row],[CL if today]]/365</f>
        <v>0.39726027397260272</v>
      </c>
      <c r="AY2074">
        <f>Table13[[#This Row],[Total Number of Purchases]]/Table13[[#This Row],[Corrected CL]]</f>
        <v>45.310344827586206</v>
      </c>
      <c r="AZ2074">
        <f>Table13[[#This Row],[Average Order Value (AOV)]]*Table13[[#This Row],[Freq per Year]]</f>
        <v>1246.0344827586207</v>
      </c>
      <c r="BA2074">
        <f>Table13[[#This Row],[Total Spend]]/Table13[[#This Row],[Corrected CL]]</f>
        <v>1246.0344827586207</v>
      </c>
      <c r="BB2074">
        <v>1246.0344827586207</v>
      </c>
      <c r="BC2074" s="1">
        <f>Table13[[#This Row],[Dt_Customer]]+Table13[[#This Row],[Recency]]</f>
        <v>41783</v>
      </c>
      <c r="BD2074" s="16" t="str">
        <f>IF(COUNTIF(A:A, A2074) &gt; 1, "Duplicate", "Unique")</f>
        <v>Unique</v>
      </c>
    </row>
    <row r="2075" spans="1:56" x14ac:dyDescent="0.3">
      <c r="A2075">
        <v>8504</v>
      </c>
      <c r="B2075">
        <v>1973</v>
      </c>
      <c r="C2075" t="s">
        <v>28</v>
      </c>
      <c r="D2075" t="s">
        <v>33</v>
      </c>
      <c r="E2075">
        <v>79593</v>
      </c>
      <c r="F2075">
        <v>0</v>
      </c>
      <c r="G2075">
        <v>0</v>
      </c>
      <c r="H2075" s="1">
        <v>41771</v>
      </c>
      <c r="I2075">
        <v>70</v>
      </c>
      <c r="J2075">
        <v>350</v>
      </c>
      <c r="K2075">
        <v>60</v>
      </c>
      <c r="L2075">
        <v>568</v>
      </c>
      <c r="M2075">
        <v>110</v>
      </c>
      <c r="N2075">
        <v>133</v>
      </c>
      <c r="O2075">
        <v>145</v>
      </c>
      <c r="P2075">
        <f>IF(Table13[[#This Row],[MntWines]] = 0,"",Table13[[#This Row],[MntWines]])</f>
        <v>350</v>
      </c>
      <c r="Q2075">
        <f>IF(Table13[[#This Row],[MntFruits]] = 0, "",Table13[[#This Row],[MntFruits]])</f>
        <v>60</v>
      </c>
      <c r="R2075">
        <f>IF(Table13[[#This Row],[MntMeatProducts]] = 0, "",Table13[[#This Row],[MntMeatProducts]])</f>
        <v>568</v>
      </c>
      <c r="S2075">
        <f>IF(Table13[[#This Row],[MntFishProducts]] = 0, "",Table13[[#This Row],[MntFishProducts]])</f>
        <v>110</v>
      </c>
      <c r="T2075">
        <f>IF(Table13[[#This Row],[MntSweetProducts]] = 0, "",Table13[[#This Row],[MntSweetProducts]])</f>
        <v>133</v>
      </c>
      <c r="U2075">
        <f>IF(Table13[[#This Row],[MntGoldProds]] = 0, "",Table13[[#This Row],[MntGoldProds]])</f>
        <v>145</v>
      </c>
      <c r="V2075">
        <v>1</v>
      </c>
      <c r="W2075">
        <v>5</v>
      </c>
      <c r="X2075">
        <v>6</v>
      </c>
      <c r="Y2075">
        <v>7</v>
      </c>
      <c r="Z2075">
        <v>2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 t="s">
        <v>39</v>
      </c>
      <c r="AI2075" s="13">
        <f>SUM(Table13[[#This Row],[MntWines]:[MntGoldProds]])</f>
        <v>1366</v>
      </c>
      <c r="AJ2075" s="13">
        <f>AVERAGE(Table13[[#This Row],[MntWines]:[MntGoldProds]])</f>
        <v>227.66666666666666</v>
      </c>
      <c r="AK2075">
        <f>IF(Table13[[#This Row],[Total Number of Purchases]]=0,0,Table13[[#This Row],[Total Spend]]/Table13[[#This Row],[Total Number of Purchases]])</f>
        <v>71.89473684210526</v>
      </c>
      <c r="AM2075">
        <f>SUM(Table13[[#This Row],[NumDealsPurchases]:[NumStorePurchases]])</f>
        <v>19</v>
      </c>
      <c r="AN2075" s="14">
        <f>Snapshot_Date-Table13[[#This Row],[Dt_Customer]]</f>
        <v>145</v>
      </c>
      <c r="AP2075" s="13">
        <f>Table13[[#This Row],[NumDealsPurchases]]/Table13[[#This Row],[Total Number of Purchases]]*100</f>
        <v>5.2631578947368416</v>
      </c>
      <c r="AQ2075">
        <f>6-ROUNDUP(_xlfn.PERCENTRANK.INC(Table13[Recency],Table13[[#This Row],[Recency]])*5, 0)</f>
        <v>2</v>
      </c>
      <c r="AR2075">
        <f>ROUNDUP(_xlfn.PERCENTRANK.INC(Table13[Total Number of Purchases],Table13[[#This Row],[Total Number of Purchases]])*5,0)</f>
        <v>4</v>
      </c>
      <c r="AS2075">
        <f>ROUNDUP(_xlfn.PERCENTRANK.INC(Table13[Total Spend],Table13[[#This Row],[Total Spend]])*5,0)</f>
        <v>5</v>
      </c>
      <c r="AT2075" t="str">
        <f>Table13[[#This Row],[Recency Score]]&amp;Table13[[#This Row],[Frequency Score]]&amp;Table13[[#This Row],[Monetary Score]]</f>
        <v>245</v>
      </c>
      <c r="AU2075" t="str">
        <f t="shared" si="32"/>
        <v>Big Spenders</v>
      </c>
      <c r="AW2075" s="13">
        <f>DATEDIF(Table13[[#This Row],[Dt_Customer]], Snapshot_Date, "d")</f>
        <v>145</v>
      </c>
      <c r="AX2075" s="13">
        <f>Table13[[#This Row],[CL if today]]/365</f>
        <v>0.39726027397260272</v>
      </c>
      <c r="AY2075">
        <f>Table13[[#This Row],[Total Number of Purchases]]/Table13[[#This Row],[Corrected CL]]</f>
        <v>47.827586206896555</v>
      </c>
      <c r="AZ2075">
        <f>Table13[[#This Row],[Average Order Value (AOV)]]*Table13[[#This Row],[Freq per Year]]</f>
        <v>3438.5517241379312</v>
      </c>
      <c r="BA2075">
        <f>Table13[[#This Row],[Total Spend]]/Table13[[#This Row],[Corrected CL]]</f>
        <v>3438.5517241379312</v>
      </c>
      <c r="BB2075">
        <v>3438.5517241379312</v>
      </c>
      <c r="BC2075" s="1">
        <f>Table13[[#This Row],[Dt_Customer]]+Table13[[#This Row],[Recency]]</f>
        <v>41841</v>
      </c>
      <c r="BD2075" s="16" t="str">
        <f>IF(COUNTIF(A:A, A2075) &gt; 1, "Duplicate", "Unique")</f>
        <v>Unique</v>
      </c>
    </row>
    <row r="2076" spans="1:56" x14ac:dyDescent="0.3">
      <c r="A2076">
        <v>1020</v>
      </c>
      <c r="B2076">
        <v>1973</v>
      </c>
      <c r="C2076" t="s">
        <v>28</v>
      </c>
      <c r="D2076" t="s">
        <v>33</v>
      </c>
      <c r="E2076">
        <v>79593</v>
      </c>
      <c r="F2076">
        <v>0</v>
      </c>
      <c r="G2076">
        <v>0</v>
      </c>
      <c r="H2076" s="1">
        <v>41771</v>
      </c>
      <c r="I2076">
        <v>70</v>
      </c>
      <c r="J2076">
        <v>350</v>
      </c>
      <c r="K2076">
        <v>60</v>
      </c>
      <c r="L2076">
        <v>568</v>
      </c>
      <c r="M2076">
        <v>110</v>
      </c>
      <c r="N2076">
        <v>133</v>
      </c>
      <c r="O2076">
        <v>145</v>
      </c>
      <c r="P2076">
        <f>IF(Table13[[#This Row],[MntWines]] = 0,"",Table13[[#This Row],[MntWines]])</f>
        <v>350</v>
      </c>
      <c r="Q2076">
        <f>IF(Table13[[#This Row],[MntFruits]] = 0, "",Table13[[#This Row],[MntFruits]])</f>
        <v>60</v>
      </c>
      <c r="R2076">
        <f>IF(Table13[[#This Row],[MntMeatProducts]] = 0, "",Table13[[#This Row],[MntMeatProducts]])</f>
        <v>568</v>
      </c>
      <c r="S2076">
        <f>IF(Table13[[#This Row],[MntFishProducts]] = 0, "",Table13[[#This Row],[MntFishProducts]])</f>
        <v>110</v>
      </c>
      <c r="T2076">
        <f>IF(Table13[[#This Row],[MntSweetProducts]] = 0, "",Table13[[#This Row],[MntSweetProducts]])</f>
        <v>133</v>
      </c>
      <c r="U2076">
        <f>IF(Table13[[#This Row],[MntGoldProds]] = 0, "",Table13[[#This Row],[MntGoldProds]])</f>
        <v>145</v>
      </c>
      <c r="V2076">
        <v>1</v>
      </c>
      <c r="W2076">
        <v>5</v>
      </c>
      <c r="X2076">
        <v>6</v>
      </c>
      <c r="Y2076">
        <v>7</v>
      </c>
      <c r="Z2076">
        <v>2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 t="s">
        <v>30</v>
      </c>
      <c r="AI2076" s="13">
        <f>SUM(Table13[[#This Row],[MntWines]:[MntGoldProds]])</f>
        <v>1366</v>
      </c>
      <c r="AJ2076" s="13">
        <f>AVERAGE(Table13[[#This Row],[MntWines]:[MntGoldProds]])</f>
        <v>227.66666666666666</v>
      </c>
      <c r="AK2076">
        <f>IF(Table13[[#This Row],[Total Number of Purchases]]=0,0,Table13[[#This Row],[Total Spend]]/Table13[[#This Row],[Total Number of Purchases]])</f>
        <v>71.89473684210526</v>
      </c>
      <c r="AM2076">
        <f>SUM(Table13[[#This Row],[NumDealsPurchases]:[NumStorePurchases]])</f>
        <v>19</v>
      </c>
      <c r="AN2076" s="14">
        <f>Snapshot_Date-Table13[[#This Row],[Dt_Customer]]</f>
        <v>145</v>
      </c>
      <c r="AP2076" s="13">
        <f>Table13[[#This Row],[NumDealsPurchases]]/Table13[[#This Row],[Total Number of Purchases]]*100</f>
        <v>5.2631578947368416</v>
      </c>
      <c r="AQ2076">
        <f>6-ROUNDUP(_xlfn.PERCENTRANK.INC(Table13[Recency],Table13[[#This Row],[Recency]])*5, 0)</f>
        <v>2</v>
      </c>
      <c r="AR2076">
        <f>ROUNDUP(_xlfn.PERCENTRANK.INC(Table13[Total Number of Purchases],Table13[[#This Row],[Total Number of Purchases]])*5,0)</f>
        <v>4</v>
      </c>
      <c r="AS2076">
        <f>ROUNDUP(_xlfn.PERCENTRANK.INC(Table13[Total Spend],Table13[[#This Row],[Total Spend]])*5,0)</f>
        <v>5</v>
      </c>
      <c r="AT2076" t="str">
        <f>Table13[[#This Row],[Recency Score]]&amp;Table13[[#This Row],[Frequency Score]]&amp;Table13[[#This Row],[Monetary Score]]</f>
        <v>245</v>
      </c>
      <c r="AU2076" t="str">
        <f t="shared" si="32"/>
        <v>Big Spenders</v>
      </c>
      <c r="AW2076" s="13">
        <f>DATEDIF(Table13[[#This Row],[Dt_Customer]], Snapshot_Date, "d")</f>
        <v>145</v>
      </c>
      <c r="AX2076" s="13">
        <f>Table13[[#This Row],[CL if today]]/365</f>
        <v>0.39726027397260272</v>
      </c>
      <c r="AY2076">
        <f>Table13[[#This Row],[Total Number of Purchases]]/Table13[[#This Row],[Corrected CL]]</f>
        <v>47.827586206896555</v>
      </c>
      <c r="AZ2076">
        <f>Table13[[#This Row],[Average Order Value (AOV)]]*Table13[[#This Row],[Freq per Year]]</f>
        <v>3438.5517241379312</v>
      </c>
      <c r="BA2076">
        <f>Table13[[#This Row],[Total Spend]]/Table13[[#This Row],[Corrected CL]]</f>
        <v>3438.5517241379312</v>
      </c>
      <c r="BB2076">
        <v>27.5</v>
      </c>
      <c r="BC2076" s="1">
        <f>Table13[[#This Row],[Dt_Customer]]+Table13[[#This Row],[Recency]]</f>
        <v>41841</v>
      </c>
      <c r="BD2076" s="16" t="str">
        <f>IF(COUNTIF(A:A, A2076) &gt; 1, "Duplicate", "Unique")</f>
        <v>Unique</v>
      </c>
    </row>
    <row r="2077" spans="1:56" x14ac:dyDescent="0.3">
      <c r="A2077">
        <v>810</v>
      </c>
      <c r="B2077">
        <v>1975</v>
      </c>
      <c r="C2077" t="s">
        <v>28</v>
      </c>
      <c r="D2077" t="s">
        <v>33</v>
      </c>
      <c r="E2077">
        <v>74190</v>
      </c>
      <c r="F2077">
        <v>0</v>
      </c>
      <c r="G2077">
        <v>1</v>
      </c>
      <c r="H2077" s="1">
        <v>41771</v>
      </c>
      <c r="I2077">
        <v>49</v>
      </c>
      <c r="J2077">
        <v>151</v>
      </c>
      <c r="K2077">
        <v>81</v>
      </c>
      <c r="L2077">
        <v>86</v>
      </c>
      <c r="M2077">
        <v>168</v>
      </c>
      <c r="N2077">
        <v>91</v>
      </c>
      <c r="O2077">
        <v>64</v>
      </c>
      <c r="P2077">
        <f>IF(Table13[[#This Row],[MntWines]] = 0,"",Table13[[#This Row],[MntWines]])</f>
        <v>151</v>
      </c>
      <c r="Q2077">
        <f>IF(Table13[[#This Row],[MntFruits]] = 0, "",Table13[[#This Row],[MntFruits]])</f>
        <v>81</v>
      </c>
      <c r="R2077">
        <f>IF(Table13[[#This Row],[MntMeatProducts]] = 0, "",Table13[[#This Row],[MntMeatProducts]])</f>
        <v>86</v>
      </c>
      <c r="S2077">
        <f>IF(Table13[[#This Row],[MntFishProducts]] = 0, "",Table13[[#This Row],[MntFishProducts]])</f>
        <v>168</v>
      </c>
      <c r="T2077">
        <f>IF(Table13[[#This Row],[MntSweetProducts]] = 0, "",Table13[[#This Row],[MntSweetProducts]])</f>
        <v>91</v>
      </c>
      <c r="U2077">
        <f>IF(Table13[[#This Row],[MntGoldProds]] = 0, "",Table13[[#This Row],[MntGoldProds]])</f>
        <v>64</v>
      </c>
      <c r="V2077">
        <v>2</v>
      </c>
      <c r="W2077">
        <v>4</v>
      </c>
      <c r="X2077">
        <v>2</v>
      </c>
      <c r="Y2077">
        <v>11</v>
      </c>
      <c r="Z2077">
        <v>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 t="s">
        <v>30</v>
      </c>
      <c r="AI2077" s="13">
        <f>SUM(Table13[[#This Row],[MntWines]:[MntGoldProds]])</f>
        <v>641</v>
      </c>
      <c r="AJ2077" s="13">
        <f>AVERAGE(Table13[[#This Row],[MntWines]:[MntGoldProds]])</f>
        <v>106.83333333333333</v>
      </c>
      <c r="AK2077">
        <f>IF(Table13[[#This Row],[Total Number of Purchases]]=0,0,Table13[[#This Row],[Total Spend]]/Table13[[#This Row],[Total Number of Purchases]])</f>
        <v>33.736842105263158</v>
      </c>
      <c r="AM2077">
        <f>SUM(Table13[[#This Row],[NumDealsPurchases]:[NumStorePurchases]])</f>
        <v>19</v>
      </c>
      <c r="AN2077" s="14">
        <f>Snapshot_Date-Table13[[#This Row],[Dt_Customer]]</f>
        <v>145</v>
      </c>
      <c r="AP2077" s="13">
        <f>Table13[[#This Row],[NumDealsPurchases]]/Table13[[#This Row],[Total Number of Purchases]]*100</f>
        <v>10.526315789473683</v>
      </c>
      <c r="AQ2077">
        <f>6-ROUNDUP(_xlfn.PERCENTRANK.INC(Table13[Recency],Table13[[#This Row],[Recency]])*5, 0)</f>
        <v>3</v>
      </c>
      <c r="AR2077">
        <f>ROUNDUP(_xlfn.PERCENTRANK.INC(Table13[Total Number of Purchases],Table13[[#This Row],[Total Number of Purchases]])*5,0)</f>
        <v>4</v>
      </c>
      <c r="AS2077">
        <f>ROUNDUP(_xlfn.PERCENTRANK.INC(Table13[Total Spend],Table13[[#This Row],[Total Spend]])*5,0)</f>
        <v>4</v>
      </c>
      <c r="AT2077" t="str">
        <f>Table13[[#This Row],[Recency Score]]&amp;Table13[[#This Row],[Frequency Score]]&amp;Table13[[#This Row],[Monetary Score]]</f>
        <v>344</v>
      </c>
      <c r="AU2077" t="str">
        <f t="shared" si="32"/>
        <v>Needs Attention</v>
      </c>
      <c r="AW2077" s="13">
        <f>DATEDIF(Table13[[#This Row],[Dt_Customer]], Snapshot_Date, "d")</f>
        <v>145</v>
      </c>
      <c r="AX2077" s="13">
        <f>Table13[[#This Row],[CL if today]]/365</f>
        <v>0.39726027397260272</v>
      </c>
      <c r="AY2077">
        <f>Table13[[#This Row],[Total Number of Purchases]]/Table13[[#This Row],[Corrected CL]]</f>
        <v>47.827586206896555</v>
      </c>
      <c r="AZ2077">
        <f>Table13[[#This Row],[Average Order Value (AOV)]]*Table13[[#This Row],[Freq per Year]]</f>
        <v>1613.5517241379312</v>
      </c>
      <c r="BA2077">
        <f>Table13[[#This Row],[Total Spend]]/Table13[[#This Row],[Corrected CL]]</f>
        <v>1613.5517241379312</v>
      </c>
      <c r="BB2077">
        <v>3363.0344827586209</v>
      </c>
      <c r="BC2077" s="1">
        <f>Table13[[#This Row],[Dt_Customer]]+Table13[[#This Row],[Recency]]</f>
        <v>41820</v>
      </c>
      <c r="BD2077" s="16" t="str">
        <f>IF(COUNTIF(A:A, A2077) &gt; 1, "Duplicate", "Unique")</f>
        <v>Unique</v>
      </c>
    </row>
    <row r="2078" spans="1:56" x14ac:dyDescent="0.3">
      <c r="A2078">
        <v>7264</v>
      </c>
      <c r="B2078">
        <v>1978</v>
      </c>
      <c r="C2078" t="s">
        <v>38</v>
      </c>
      <c r="D2078" t="s">
        <v>31</v>
      </c>
      <c r="E2078">
        <v>52195</v>
      </c>
      <c r="F2078">
        <v>2</v>
      </c>
      <c r="G2078">
        <v>1</v>
      </c>
      <c r="H2078" s="1">
        <v>41771</v>
      </c>
      <c r="I2078">
        <v>2</v>
      </c>
      <c r="J2078">
        <v>12</v>
      </c>
      <c r="K2078">
        <v>0</v>
      </c>
      <c r="L2078">
        <v>4</v>
      </c>
      <c r="M2078">
        <v>0</v>
      </c>
      <c r="N2078">
        <v>0</v>
      </c>
      <c r="O2078">
        <v>1</v>
      </c>
      <c r="P2078">
        <f>IF(Table13[[#This Row],[MntWines]] = 0,"",Table13[[#This Row],[MntWines]])</f>
        <v>12</v>
      </c>
      <c r="Q2078" t="str">
        <f>IF(Table13[[#This Row],[MntFruits]] = 0, "",Table13[[#This Row],[MntFruits]])</f>
        <v/>
      </c>
      <c r="R2078">
        <f>IF(Table13[[#This Row],[MntMeatProducts]] = 0, "",Table13[[#This Row],[MntMeatProducts]])</f>
        <v>4</v>
      </c>
      <c r="S2078" t="str">
        <f>IF(Table13[[#This Row],[MntFishProducts]] = 0, "",Table13[[#This Row],[MntFishProducts]])</f>
        <v/>
      </c>
      <c r="T2078" t="str">
        <f>IF(Table13[[#This Row],[MntSweetProducts]] = 0, "",Table13[[#This Row],[MntSweetProducts]])</f>
        <v/>
      </c>
      <c r="U2078">
        <f>IF(Table13[[#This Row],[MntGoldProds]] = 0, "",Table13[[#This Row],[MntGoldProds]])</f>
        <v>1</v>
      </c>
      <c r="V2078">
        <v>1</v>
      </c>
      <c r="W2078">
        <v>1</v>
      </c>
      <c r="X2078">
        <v>0</v>
      </c>
      <c r="Y2078">
        <v>2</v>
      </c>
      <c r="Z2078">
        <v>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43</v>
      </c>
      <c r="AI2078" s="13">
        <f>SUM(Table13[[#This Row],[MntWines]:[MntGoldProds]])</f>
        <v>17</v>
      </c>
      <c r="AJ2078" s="13">
        <f>AVERAGE(Table13[[#This Row],[MntWines]:[MntGoldProds]])</f>
        <v>2.8333333333333335</v>
      </c>
      <c r="AK2078">
        <f>IF(Table13[[#This Row],[Total Number of Purchases]]=0,0,Table13[[#This Row],[Total Spend]]/Table13[[#This Row],[Total Number of Purchases]])</f>
        <v>4.25</v>
      </c>
      <c r="AM2078">
        <f>SUM(Table13[[#This Row],[NumDealsPurchases]:[NumStorePurchases]])</f>
        <v>4</v>
      </c>
      <c r="AN2078" s="14">
        <f>Snapshot_Date-Table13[[#This Row],[Dt_Customer]]</f>
        <v>145</v>
      </c>
      <c r="AP2078" s="13">
        <f>Table13[[#This Row],[NumDealsPurchases]]/Table13[[#This Row],[Total Number of Purchases]]*100</f>
        <v>25</v>
      </c>
      <c r="AQ2078">
        <f>6-ROUNDUP(_xlfn.PERCENTRANK.INC(Table13[Recency],Table13[[#This Row],[Recency]])*5, 0)</f>
        <v>5</v>
      </c>
      <c r="AR2078">
        <f>ROUNDUP(_xlfn.PERCENTRANK.INC(Table13[Total Number of Purchases],Table13[[#This Row],[Total Number of Purchases]])*5,0)</f>
        <v>1</v>
      </c>
      <c r="AS2078">
        <f>ROUNDUP(_xlfn.PERCENTRANK.INC(Table13[Total Spend],Table13[[#This Row],[Total Spend]])*5,0)</f>
        <v>1</v>
      </c>
      <c r="AT2078" t="str">
        <f>Table13[[#This Row],[Recency Score]]&amp;Table13[[#This Row],[Frequency Score]]&amp;Table13[[#This Row],[Monetary Score]]</f>
        <v>511</v>
      </c>
      <c r="AU2078" t="str">
        <f t="shared" si="32"/>
        <v>Others</v>
      </c>
      <c r="AW2078" s="13">
        <f>DATEDIF(Table13[[#This Row],[Dt_Customer]], Snapshot_Date, "d")</f>
        <v>145</v>
      </c>
      <c r="AX2078" s="13">
        <f>Table13[[#This Row],[CL if today]]/365</f>
        <v>0.39726027397260272</v>
      </c>
      <c r="AY2078">
        <f>Table13[[#This Row],[Total Number of Purchases]]/Table13[[#This Row],[Corrected CL]]</f>
        <v>10.068965517241379</v>
      </c>
      <c r="AZ2078">
        <f>Table13[[#This Row],[Average Order Value (AOV)]]*Table13[[#This Row],[Freq per Year]]</f>
        <v>42.793103448275858</v>
      </c>
      <c r="BA2078">
        <f>Table13[[#This Row],[Total Spend]]/Table13[[#This Row],[Corrected CL]]</f>
        <v>42.793103448275865</v>
      </c>
      <c r="BB2078">
        <v>42.793103448275865</v>
      </c>
      <c r="BC2078" s="1">
        <f>Table13[[#This Row],[Dt_Customer]]+Table13[[#This Row],[Recency]]</f>
        <v>41773</v>
      </c>
      <c r="BD2078" s="16" t="str">
        <f>IF(COUNTIF(A:A, A2078) &gt; 1, "Duplicate", "Unique")</f>
        <v>Unique</v>
      </c>
    </row>
    <row r="2079" spans="1:56" x14ac:dyDescent="0.3">
      <c r="A2079">
        <v>8933</v>
      </c>
      <c r="B2079">
        <v>1983</v>
      </c>
      <c r="C2079" t="s">
        <v>38</v>
      </c>
      <c r="D2079" t="s">
        <v>33</v>
      </c>
      <c r="E2079">
        <v>32146</v>
      </c>
      <c r="F2079">
        <v>1</v>
      </c>
      <c r="G2079">
        <v>0</v>
      </c>
      <c r="H2079" s="1">
        <v>41771</v>
      </c>
      <c r="I2079">
        <v>16</v>
      </c>
      <c r="J2079">
        <v>26</v>
      </c>
      <c r="K2079">
        <v>3</v>
      </c>
      <c r="L2079">
        <v>23</v>
      </c>
      <c r="M2079">
        <v>4</v>
      </c>
      <c r="N2079">
        <v>7</v>
      </c>
      <c r="O2079">
        <v>3</v>
      </c>
      <c r="P2079">
        <f>IF(Table13[[#This Row],[MntWines]] = 0,"",Table13[[#This Row],[MntWines]])</f>
        <v>26</v>
      </c>
      <c r="Q2079">
        <f>IF(Table13[[#This Row],[MntFruits]] = 0, "",Table13[[#This Row],[MntFruits]])</f>
        <v>3</v>
      </c>
      <c r="R2079">
        <f>IF(Table13[[#This Row],[MntMeatProducts]] = 0, "",Table13[[#This Row],[MntMeatProducts]])</f>
        <v>23</v>
      </c>
      <c r="S2079">
        <f>IF(Table13[[#This Row],[MntFishProducts]] = 0, "",Table13[[#This Row],[MntFishProducts]])</f>
        <v>4</v>
      </c>
      <c r="T2079">
        <f>IF(Table13[[#This Row],[MntSweetProducts]] = 0, "",Table13[[#This Row],[MntSweetProducts]])</f>
        <v>7</v>
      </c>
      <c r="U2079">
        <f>IF(Table13[[#This Row],[MntGoldProds]] = 0, "",Table13[[#This Row],[MntGoldProds]])</f>
        <v>3</v>
      </c>
      <c r="V2079">
        <v>2</v>
      </c>
      <c r="W2079">
        <v>2</v>
      </c>
      <c r="X2079">
        <v>0</v>
      </c>
      <c r="Y2079">
        <v>4</v>
      </c>
      <c r="Z2079">
        <v>6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32</v>
      </c>
      <c r="AI2079" s="13">
        <f>SUM(Table13[[#This Row],[MntWines]:[MntGoldProds]])</f>
        <v>66</v>
      </c>
      <c r="AJ2079" s="13">
        <f>AVERAGE(Table13[[#This Row],[MntWines]:[MntGoldProds]])</f>
        <v>11</v>
      </c>
      <c r="AK2079">
        <f>IF(Table13[[#This Row],[Total Number of Purchases]]=0,0,Table13[[#This Row],[Total Spend]]/Table13[[#This Row],[Total Number of Purchases]])</f>
        <v>8.25</v>
      </c>
      <c r="AM2079">
        <f>SUM(Table13[[#This Row],[NumDealsPurchases]:[NumStorePurchases]])</f>
        <v>8</v>
      </c>
      <c r="AN2079" s="14">
        <f>Snapshot_Date-Table13[[#This Row],[Dt_Customer]]</f>
        <v>145</v>
      </c>
      <c r="AP2079" s="13">
        <f>Table13[[#This Row],[NumDealsPurchases]]/Table13[[#This Row],[Total Number of Purchases]]*100</f>
        <v>25</v>
      </c>
      <c r="AQ2079">
        <f>6-ROUNDUP(_xlfn.PERCENTRANK.INC(Table13[Recency],Table13[[#This Row],[Recency]])*5, 0)</f>
        <v>5</v>
      </c>
      <c r="AR2079">
        <f>ROUNDUP(_xlfn.PERCENTRANK.INC(Table13[Total Number of Purchases],Table13[[#This Row],[Total Number of Purchases]])*5,0)</f>
        <v>2</v>
      </c>
      <c r="AS2079">
        <f>ROUNDUP(_xlfn.PERCENTRANK.INC(Table13[Total Spend],Table13[[#This Row],[Total Spend]])*5,0)</f>
        <v>2</v>
      </c>
      <c r="AT2079" t="str">
        <f>Table13[[#This Row],[Recency Score]]&amp;Table13[[#This Row],[Frequency Score]]&amp;Table13[[#This Row],[Monetary Score]]</f>
        <v>522</v>
      </c>
      <c r="AU2079" t="str">
        <f t="shared" si="32"/>
        <v>Others</v>
      </c>
      <c r="AW2079" s="13">
        <f>DATEDIF(Table13[[#This Row],[Dt_Customer]], Snapshot_Date, "d")</f>
        <v>145</v>
      </c>
      <c r="AX2079" s="13">
        <f>Table13[[#This Row],[CL if today]]/365</f>
        <v>0.39726027397260272</v>
      </c>
      <c r="AY2079">
        <f>Table13[[#This Row],[Total Number of Purchases]]/Table13[[#This Row],[Corrected CL]]</f>
        <v>20.137931034482758</v>
      </c>
      <c r="AZ2079">
        <f>Table13[[#This Row],[Average Order Value (AOV)]]*Table13[[#This Row],[Freq per Year]]</f>
        <v>166.13793103448276</v>
      </c>
      <c r="BA2079">
        <f>Table13[[#This Row],[Total Spend]]/Table13[[#This Row],[Corrected CL]]</f>
        <v>166.13793103448276</v>
      </c>
      <c r="BB2079">
        <v>3720.4827586206898</v>
      </c>
      <c r="BC2079" s="1">
        <f>Table13[[#This Row],[Dt_Customer]]+Table13[[#This Row],[Recency]]</f>
        <v>41787</v>
      </c>
      <c r="BD2079" s="16" t="str">
        <f>IF(COUNTIF(A:A, A2079) &gt; 1, "Duplicate", "Unique")</f>
        <v>Unique</v>
      </c>
    </row>
    <row r="2080" spans="1:56" x14ac:dyDescent="0.3">
      <c r="A2080">
        <v>92</v>
      </c>
      <c r="B2080">
        <v>1988</v>
      </c>
      <c r="C2080" t="s">
        <v>28</v>
      </c>
      <c r="D2080" t="s">
        <v>47</v>
      </c>
      <c r="E2080">
        <v>34176</v>
      </c>
      <c r="F2080">
        <v>1</v>
      </c>
      <c r="G2080">
        <v>0</v>
      </c>
      <c r="H2080" s="1">
        <v>41771</v>
      </c>
      <c r="I2080">
        <v>12</v>
      </c>
      <c r="J2080">
        <v>5</v>
      </c>
      <c r="K2080">
        <v>7</v>
      </c>
      <c r="L2080">
        <v>24</v>
      </c>
      <c r="M2080">
        <v>19</v>
      </c>
      <c r="N2080">
        <v>14</v>
      </c>
      <c r="O2080">
        <v>20</v>
      </c>
      <c r="P2080">
        <f>IF(Table13[[#This Row],[MntWines]] = 0,"",Table13[[#This Row],[MntWines]])</f>
        <v>5</v>
      </c>
      <c r="Q2080">
        <f>IF(Table13[[#This Row],[MntFruits]] = 0, "",Table13[[#This Row],[MntFruits]])</f>
        <v>7</v>
      </c>
      <c r="R2080">
        <f>IF(Table13[[#This Row],[MntMeatProducts]] = 0, "",Table13[[#This Row],[MntMeatProducts]])</f>
        <v>24</v>
      </c>
      <c r="S2080">
        <f>IF(Table13[[#This Row],[MntFishProducts]] = 0, "",Table13[[#This Row],[MntFishProducts]])</f>
        <v>19</v>
      </c>
      <c r="T2080">
        <f>IF(Table13[[#This Row],[MntSweetProducts]] = 0, "",Table13[[#This Row],[MntSweetProducts]])</f>
        <v>14</v>
      </c>
      <c r="U2080">
        <f>IF(Table13[[#This Row],[MntGoldProds]] = 0, "",Table13[[#This Row],[MntGoldProds]])</f>
        <v>20</v>
      </c>
      <c r="V2080">
        <v>4</v>
      </c>
      <c r="W2080">
        <v>3</v>
      </c>
      <c r="X2080">
        <v>0</v>
      </c>
      <c r="Y2080">
        <v>4</v>
      </c>
      <c r="Z2080">
        <v>6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">
        <v>32</v>
      </c>
      <c r="AI2080" s="13">
        <f>SUM(Table13[[#This Row],[MntWines]:[MntGoldProds]])</f>
        <v>89</v>
      </c>
      <c r="AJ2080" s="13">
        <f>AVERAGE(Table13[[#This Row],[MntWines]:[MntGoldProds]])</f>
        <v>14.833333333333334</v>
      </c>
      <c r="AK2080">
        <f>IF(Table13[[#This Row],[Total Number of Purchases]]=0,0,Table13[[#This Row],[Total Spend]]/Table13[[#This Row],[Total Number of Purchases]])</f>
        <v>8.0909090909090917</v>
      </c>
      <c r="AM2080">
        <f>SUM(Table13[[#This Row],[NumDealsPurchases]:[NumStorePurchases]])</f>
        <v>11</v>
      </c>
      <c r="AN2080" s="14">
        <f>Snapshot_Date-Table13[[#This Row],[Dt_Customer]]</f>
        <v>145</v>
      </c>
      <c r="AP2080" s="13">
        <f>Table13[[#This Row],[NumDealsPurchases]]/Table13[[#This Row],[Total Number of Purchases]]*100</f>
        <v>36.363636363636367</v>
      </c>
      <c r="AQ2080">
        <f>6-ROUNDUP(_xlfn.PERCENTRANK.INC(Table13[Recency],Table13[[#This Row],[Recency]])*5, 0)</f>
        <v>5</v>
      </c>
      <c r="AR2080">
        <f>ROUNDUP(_xlfn.PERCENTRANK.INC(Table13[Total Number of Purchases],Table13[[#This Row],[Total Number of Purchases]])*5,0)</f>
        <v>2</v>
      </c>
      <c r="AS2080">
        <f>ROUNDUP(_xlfn.PERCENTRANK.INC(Table13[Total Spend],Table13[[#This Row],[Total Spend]])*5,0)</f>
        <v>2</v>
      </c>
      <c r="AT2080" t="str">
        <f>Table13[[#This Row],[Recency Score]]&amp;Table13[[#This Row],[Frequency Score]]&amp;Table13[[#This Row],[Monetary Score]]</f>
        <v>522</v>
      </c>
      <c r="AU2080" t="str">
        <f t="shared" si="32"/>
        <v>Others</v>
      </c>
      <c r="AW2080" s="13">
        <f>DATEDIF(Table13[[#This Row],[Dt_Customer]], Snapshot_Date, "d")</f>
        <v>145</v>
      </c>
      <c r="AX2080" s="13">
        <f>Table13[[#This Row],[CL if today]]/365</f>
        <v>0.39726027397260272</v>
      </c>
      <c r="AY2080">
        <f>Table13[[#This Row],[Total Number of Purchases]]/Table13[[#This Row],[Corrected CL]]</f>
        <v>27.689655172413794</v>
      </c>
      <c r="AZ2080">
        <f>Table13[[#This Row],[Average Order Value (AOV)]]*Table13[[#This Row],[Freq per Year]]</f>
        <v>224.03448275862073</v>
      </c>
      <c r="BA2080">
        <f>Table13[[#This Row],[Total Spend]]/Table13[[#This Row],[Corrected CL]]</f>
        <v>224.0344827586207</v>
      </c>
      <c r="BB2080">
        <v>224.0344827586207</v>
      </c>
      <c r="BC2080" s="1">
        <f>Table13[[#This Row],[Dt_Customer]]+Table13[[#This Row],[Recency]]</f>
        <v>41783</v>
      </c>
      <c r="BD2080" s="16" t="str">
        <f>IF(COUNTIF(A:A, A2080) &gt; 1, "Duplicate", "Unique")</f>
        <v>Unique</v>
      </c>
    </row>
    <row r="2081" spans="1:56" x14ac:dyDescent="0.3">
      <c r="A2081">
        <v>3312</v>
      </c>
      <c r="B2081">
        <v>1988</v>
      </c>
      <c r="C2081" t="s">
        <v>28</v>
      </c>
      <c r="D2081" t="s">
        <v>31</v>
      </c>
      <c r="E2081">
        <v>34176</v>
      </c>
      <c r="F2081">
        <v>1</v>
      </c>
      <c r="G2081">
        <v>0</v>
      </c>
      <c r="H2081" s="1">
        <v>41771</v>
      </c>
      <c r="I2081">
        <v>12</v>
      </c>
      <c r="J2081">
        <v>5</v>
      </c>
      <c r="K2081">
        <v>7</v>
      </c>
      <c r="L2081">
        <v>24</v>
      </c>
      <c r="M2081">
        <v>19</v>
      </c>
      <c r="N2081">
        <v>14</v>
      </c>
      <c r="O2081">
        <v>20</v>
      </c>
      <c r="P2081">
        <f>IF(Table13[[#This Row],[MntWines]] = 0,"",Table13[[#This Row],[MntWines]])</f>
        <v>5</v>
      </c>
      <c r="Q2081">
        <f>IF(Table13[[#This Row],[MntFruits]] = 0, "",Table13[[#This Row],[MntFruits]])</f>
        <v>7</v>
      </c>
      <c r="R2081">
        <f>IF(Table13[[#This Row],[MntMeatProducts]] = 0, "",Table13[[#This Row],[MntMeatProducts]])</f>
        <v>24</v>
      </c>
      <c r="S2081">
        <f>IF(Table13[[#This Row],[MntFishProducts]] = 0, "",Table13[[#This Row],[MntFishProducts]])</f>
        <v>19</v>
      </c>
      <c r="T2081">
        <f>IF(Table13[[#This Row],[MntSweetProducts]] = 0, "",Table13[[#This Row],[MntSweetProducts]])</f>
        <v>14</v>
      </c>
      <c r="U2081">
        <f>IF(Table13[[#This Row],[MntGoldProds]] = 0, "",Table13[[#This Row],[MntGoldProds]])</f>
        <v>20</v>
      </c>
      <c r="V2081">
        <v>4</v>
      </c>
      <c r="W2081">
        <v>3</v>
      </c>
      <c r="X2081">
        <v>0</v>
      </c>
      <c r="Y2081">
        <v>4</v>
      </c>
      <c r="Z2081">
        <v>6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40</v>
      </c>
      <c r="AI2081" s="13">
        <f>SUM(Table13[[#This Row],[MntWines]:[MntGoldProds]])</f>
        <v>89</v>
      </c>
      <c r="AJ2081" s="13">
        <f>AVERAGE(Table13[[#This Row],[MntWines]:[MntGoldProds]])</f>
        <v>14.833333333333334</v>
      </c>
      <c r="AK2081">
        <f>IF(Table13[[#This Row],[Total Number of Purchases]]=0,0,Table13[[#This Row],[Total Spend]]/Table13[[#This Row],[Total Number of Purchases]])</f>
        <v>8.0909090909090917</v>
      </c>
      <c r="AM2081">
        <f>SUM(Table13[[#This Row],[NumDealsPurchases]:[NumStorePurchases]])</f>
        <v>11</v>
      </c>
      <c r="AN2081" s="14">
        <f>Snapshot_Date-Table13[[#This Row],[Dt_Customer]]</f>
        <v>145</v>
      </c>
      <c r="AP2081" s="13">
        <f>Table13[[#This Row],[NumDealsPurchases]]/Table13[[#This Row],[Total Number of Purchases]]*100</f>
        <v>36.363636363636367</v>
      </c>
      <c r="AQ2081">
        <f>6-ROUNDUP(_xlfn.PERCENTRANK.INC(Table13[Recency],Table13[[#This Row],[Recency]])*5, 0)</f>
        <v>5</v>
      </c>
      <c r="AR2081">
        <f>ROUNDUP(_xlfn.PERCENTRANK.INC(Table13[Total Number of Purchases],Table13[[#This Row],[Total Number of Purchases]])*5,0)</f>
        <v>2</v>
      </c>
      <c r="AS2081">
        <f>ROUNDUP(_xlfn.PERCENTRANK.INC(Table13[Total Spend],Table13[[#This Row],[Total Spend]])*5,0)</f>
        <v>2</v>
      </c>
      <c r="AT2081" t="str">
        <f>Table13[[#This Row],[Recency Score]]&amp;Table13[[#This Row],[Frequency Score]]&amp;Table13[[#This Row],[Monetary Score]]</f>
        <v>522</v>
      </c>
      <c r="AU2081" t="str">
        <f t="shared" si="32"/>
        <v>Others</v>
      </c>
      <c r="AW2081" s="13">
        <f>DATEDIF(Table13[[#This Row],[Dt_Customer]], Snapshot_Date, "d")</f>
        <v>145</v>
      </c>
      <c r="AX2081" s="13">
        <f>Table13[[#This Row],[CL if today]]/365</f>
        <v>0.39726027397260272</v>
      </c>
      <c r="AY2081">
        <f>Table13[[#This Row],[Total Number of Purchases]]/Table13[[#This Row],[Corrected CL]]</f>
        <v>27.689655172413794</v>
      </c>
      <c r="AZ2081">
        <f>Table13[[#This Row],[Average Order Value (AOV)]]*Table13[[#This Row],[Freq per Year]]</f>
        <v>224.03448275862073</v>
      </c>
      <c r="BA2081">
        <f>Table13[[#This Row],[Total Spend]]/Table13[[#This Row],[Corrected CL]]</f>
        <v>224.0344827586207</v>
      </c>
      <c r="BB2081">
        <v>166.13793103448276</v>
      </c>
      <c r="BC2081" s="1">
        <f>Table13[[#This Row],[Dt_Customer]]+Table13[[#This Row],[Recency]]</f>
        <v>41783</v>
      </c>
      <c r="BD2081" s="16" t="str">
        <f>IF(COUNTIF(A:A, A2081) &gt; 1, "Duplicate", "Unique")</f>
        <v>Unique</v>
      </c>
    </row>
    <row r="2082" spans="1:56" x14ac:dyDescent="0.3">
      <c r="A2082">
        <v>4149</v>
      </c>
      <c r="B2082">
        <v>1948</v>
      </c>
      <c r="C2082" t="s">
        <v>37</v>
      </c>
      <c r="D2082" t="s">
        <v>35</v>
      </c>
      <c r="E2082">
        <v>76140</v>
      </c>
      <c r="F2082">
        <v>0</v>
      </c>
      <c r="G2082">
        <v>0</v>
      </c>
      <c r="H2082" s="1">
        <v>41772</v>
      </c>
      <c r="I2082">
        <v>57</v>
      </c>
      <c r="J2082">
        <v>586</v>
      </c>
      <c r="K2082">
        <v>66</v>
      </c>
      <c r="L2082">
        <v>653</v>
      </c>
      <c r="M2082">
        <v>17</v>
      </c>
      <c r="N2082">
        <v>0</v>
      </c>
      <c r="O2082">
        <v>26</v>
      </c>
      <c r="P2082">
        <f>IF(Table13[[#This Row],[MntWines]] = 0,"",Table13[[#This Row],[MntWines]])</f>
        <v>586</v>
      </c>
      <c r="Q2082">
        <f>IF(Table13[[#This Row],[MntFruits]] = 0, "",Table13[[#This Row],[MntFruits]])</f>
        <v>66</v>
      </c>
      <c r="R2082">
        <f>IF(Table13[[#This Row],[MntMeatProducts]] = 0, "",Table13[[#This Row],[MntMeatProducts]])</f>
        <v>653</v>
      </c>
      <c r="S2082">
        <f>IF(Table13[[#This Row],[MntFishProducts]] = 0, "",Table13[[#This Row],[MntFishProducts]])</f>
        <v>17</v>
      </c>
      <c r="T2082" t="str">
        <f>IF(Table13[[#This Row],[MntSweetProducts]] = 0, "",Table13[[#This Row],[MntSweetProducts]])</f>
        <v/>
      </c>
      <c r="U2082">
        <f>IF(Table13[[#This Row],[MntGoldProds]] = 0, "",Table13[[#This Row],[MntGoldProds]])</f>
        <v>26</v>
      </c>
      <c r="V2082">
        <v>1</v>
      </c>
      <c r="W2082">
        <v>5</v>
      </c>
      <c r="X2082">
        <v>9</v>
      </c>
      <c r="Y2082">
        <v>6</v>
      </c>
      <c r="Z2082">
        <v>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30</v>
      </c>
      <c r="AI2082" s="13">
        <f>SUM(Table13[[#This Row],[MntWines]:[MntGoldProds]])</f>
        <v>1348</v>
      </c>
      <c r="AJ2082" s="13">
        <f>AVERAGE(Table13[[#This Row],[MntWines]:[MntGoldProds]])</f>
        <v>224.66666666666666</v>
      </c>
      <c r="AK2082">
        <f>IF(Table13[[#This Row],[Total Number of Purchases]]=0,0,Table13[[#This Row],[Total Spend]]/Table13[[#This Row],[Total Number of Purchases]])</f>
        <v>64.19047619047619</v>
      </c>
      <c r="AM2082">
        <f>SUM(Table13[[#This Row],[NumDealsPurchases]:[NumStorePurchases]])</f>
        <v>21</v>
      </c>
      <c r="AN2082" s="14">
        <f>Snapshot_Date-Table13[[#This Row],[Dt_Customer]]</f>
        <v>144</v>
      </c>
      <c r="AP2082" s="13">
        <f>Table13[[#This Row],[NumDealsPurchases]]/Table13[[#This Row],[Total Number of Purchases]]*100</f>
        <v>4.7619047619047619</v>
      </c>
      <c r="AQ2082">
        <f>6-ROUNDUP(_xlfn.PERCENTRANK.INC(Table13[Recency],Table13[[#This Row],[Recency]])*5, 0)</f>
        <v>3</v>
      </c>
      <c r="AR2082">
        <f>ROUNDUP(_xlfn.PERCENTRANK.INC(Table13[Total Number of Purchases],Table13[[#This Row],[Total Number of Purchases]])*5,0)</f>
        <v>4</v>
      </c>
      <c r="AS2082">
        <f>ROUNDUP(_xlfn.PERCENTRANK.INC(Table13[Total Spend],Table13[[#This Row],[Total Spend]])*5,0)</f>
        <v>5</v>
      </c>
      <c r="AT2082" t="str">
        <f>Table13[[#This Row],[Recency Score]]&amp;Table13[[#This Row],[Frequency Score]]&amp;Table13[[#This Row],[Monetary Score]]</f>
        <v>345</v>
      </c>
      <c r="AU2082" t="str">
        <f t="shared" si="32"/>
        <v>Big Spenders</v>
      </c>
      <c r="AW2082" s="13">
        <f>DATEDIF(Table13[[#This Row],[Dt_Customer]], Snapshot_Date, "d")</f>
        <v>144</v>
      </c>
      <c r="AX2082" s="13">
        <f>Table13[[#This Row],[CL if today]]/365</f>
        <v>0.39452054794520547</v>
      </c>
      <c r="AY2082">
        <f>Table13[[#This Row],[Total Number of Purchases]]/Table13[[#This Row],[Corrected CL]]</f>
        <v>53.229166666666671</v>
      </c>
      <c r="AZ2082">
        <f>Table13[[#This Row],[Average Order Value (AOV)]]*Table13[[#This Row],[Freq per Year]]</f>
        <v>3416.8055555555557</v>
      </c>
      <c r="BA2082">
        <f>Table13[[#This Row],[Total Spend]]/Table13[[#This Row],[Corrected CL]]</f>
        <v>3416.8055555555557</v>
      </c>
      <c r="BB2082">
        <v>3416.8055555555557</v>
      </c>
      <c r="BC2082" s="1">
        <f>Table13[[#This Row],[Dt_Customer]]+Table13[[#This Row],[Recency]]</f>
        <v>41829</v>
      </c>
      <c r="BD2082" s="16" t="str">
        <f>IF(COUNTIF(A:A, A2082) &gt; 1, "Duplicate", "Unique")</f>
        <v>Unique</v>
      </c>
    </row>
    <row r="2083" spans="1:56" x14ac:dyDescent="0.3">
      <c r="A2083">
        <v>10476</v>
      </c>
      <c r="B2083">
        <v>1958</v>
      </c>
      <c r="C2083" t="s">
        <v>28</v>
      </c>
      <c r="D2083" t="s">
        <v>33</v>
      </c>
      <c r="E2083">
        <v>67267</v>
      </c>
      <c r="F2083">
        <v>0</v>
      </c>
      <c r="G2083">
        <v>1</v>
      </c>
      <c r="H2083" s="1">
        <v>41772</v>
      </c>
      <c r="I2083">
        <v>0</v>
      </c>
      <c r="J2083">
        <v>134</v>
      </c>
      <c r="K2083">
        <v>11</v>
      </c>
      <c r="L2083">
        <v>59</v>
      </c>
      <c r="M2083">
        <v>15</v>
      </c>
      <c r="N2083">
        <v>2</v>
      </c>
      <c r="O2083">
        <v>30</v>
      </c>
      <c r="P2083">
        <f>IF(Table13[[#This Row],[MntWines]] = 0,"",Table13[[#This Row],[MntWines]])</f>
        <v>134</v>
      </c>
      <c r="Q2083">
        <f>IF(Table13[[#This Row],[MntFruits]] = 0, "",Table13[[#This Row],[MntFruits]])</f>
        <v>11</v>
      </c>
      <c r="R2083">
        <f>IF(Table13[[#This Row],[MntMeatProducts]] = 0, "",Table13[[#This Row],[MntMeatProducts]])</f>
        <v>59</v>
      </c>
      <c r="S2083">
        <f>IF(Table13[[#This Row],[MntFishProducts]] = 0, "",Table13[[#This Row],[MntFishProducts]])</f>
        <v>15</v>
      </c>
      <c r="T2083">
        <f>IF(Table13[[#This Row],[MntSweetProducts]] = 0, "",Table13[[#This Row],[MntSweetProducts]])</f>
        <v>2</v>
      </c>
      <c r="U2083">
        <f>IF(Table13[[#This Row],[MntGoldProds]] = 0, "",Table13[[#This Row],[MntGoldProds]])</f>
        <v>30</v>
      </c>
      <c r="V2083">
        <v>1</v>
      </c>
      <c r="W2083">
        <v>3</v>
      </c>
      <c r="X2083">
        <v>2</v>
      </c>
      <c r="Y2083">
        <v>5</v>
      </c>
      <c r="Z2083">
        <v>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34</v>
      </c>
      <c r="AI2083" s="13">
        <f>SUM(Table13[[#This Row],[MntWines]:[MntGoldProds]])</f>
        <v>251</v>
      </c>
      <c r="AJ2083" s="13">
        <f>AVERAGE(Table13[[#This Row],[MntWines]:[MntGoldProds]])</f>
        <v>41.833333333333336</v>
      </c>
      <c r="AK2083">
        <f>IF(Table13[[#This Row],[Total Number of Purchases]]=0,0,Table13[[#This Row],[Total Spend]]/Table13[[#This Row],[Total Number of Purchases]])</f>
        <v>22.818181818181817</v>
      </c>
      <c r="AM2083">
        <f>SUM(Table13[[#This Row],[NumDealsPurchases]:[NumStorePurchases]])</f>
        <v>11</v>
      </c>
      <c r="AN2083" s="14">
        <f>Snapshot_Date-Table13[[#This Row],[Dt_Customer]]</f>
        <v>144</v>
      </c>
      <c r="AP2083" s="13">
        <f>Table13[[#This Row],[NumDealsPurchases]]/Table13[[#This Row],[Total Number of Purchases]]*100</f>
        <v>9.0909090909090917</v>
      </c>
      <c r="AQ2083">
        <f>6-ROUNDUP(_xlfn.PERCENTRANK.INC(Table13[Recency],Table13[[#This Row],[Recency]])*5, 0)</f>
        <v>6</v>
      </c>
      <c r="AR2083">
        <f>ROUNDUP(_xlfn.PERCENTRANK.INC(Table13[Total Number of Purchases],Table13[[#This Row],[Total Number of Purchases]])*5,0)</f>
        <v>2</v>
      </c>
      <c r="AS2083">
        <f>ROUNDUP(_xlfn.PERCENTRANK.INC(Table13[Total Spend],Table13[[#This Row],[Total Spend]])*5,0)</f>
        <v>3</v>
      </c>
      <c r="AT2083" t="str">
        <f>Table13[[#This Row],[Recency Score]]&amp;Table13[[#This Row],[Frequency Score]]&amp;Table13[[#This Row],[Monetary Score]]</f>
        <v>623</v>
      </c>
      <c r="AU2083" t="str">
        <f t="shared" si="32"/>
        <v>Others</v>
      </c>
      <c r="AW2083" s="13">
        <f>DATEDIF(Table13[[#This Row],[Dt_Customer]], Snapshot_Date, "d")</f>
        <v>144</v>
      </c>
      <c r="AX2083" s="13">
        <f>Table13[[#This Row],[CL if today]]/365</f>
        <v>0.39452054794520547</v>
      </c>
      <c r="AY2083">
        <f>Table13[[#This Row],[Total Number of Purchases]]/Table13[[#This Row],[Corrected CL]]</f>
        <v>27.881944444444446</v>
      </c>
      <c r="AZ2083">
        <f>Table13[[#This Row],[Average Order Value (AOV)]]*Table13[[#This Row],[Freq per Year]]</f>
        <v>636.21527777777783</v>
      </c>
      <c r="BA2083">
        <f>Table13[[#This Row],[Total Spend]]/Table13[[#This Row],[Corrected CL]]</f>
        <v>636.21527777777783</v>
      </c>
      <c r="BB2083">
        <v>636.21527777777783</v>
      </c>
      <c r="BC2083" s="1">
        <f>Table13[[#This Row],[Dt_Customer]]+Table13[[#This Row],[Recency]]</f>
        <v>41772</v>
      </c>
      <c r="BD2083" s="16" t="str">
        <f>IF(COUNTIF(A:A, A2083) &gt; 1, "Duplicate", "Unique")</f>
        <v>Unique</v>
      </c>
    </row>
    <row r="2084" spans="1:56" x14ac:dyDescent="0.3">
      <c r="A2084">
        <v>6999</v>
      </c>
      <c r="B2084">
        <v>1980</v>
      </c>
      <c r="C2084" t="s">
        <v>41</v>
      </c>
      <c r="D2084" t="s">
        <v>33</v>
      </c>
      <c r="E2084">
        <v>69661</v>
      </c>
      <c r="F2084">
        <v>0</v>
      </c>
      <c r="G2084">
        <v>0</v>
      </c>
      <c r="H2084" s="1">
        <v>41772</v>
      </c>
      <c r="I2084">
        <v>80</v>
      </c>
      <c r="J2084">
        <v>656</v>
      </c>
      <c r="K2084">
        <v>16</v>
      </c>
      <c r="L2084">
        <v>106</v>
      </c>
      <c r="M2084">
        <v>32</v>
      </c>
      <c r="N2084">
        <v>16</v>
      </c>
      <c r="O2084">
        <v>8</v>
      </c>
      <c r="P2084">
        <f>IF(Table13[[#This Row],[MntWines]] = 0,"",Table13[[#This Row],[MntWines]])</f>
        <v>656</v>
      </c>
      <c r="Q2084">
        <f>IF(Table13[[#This Row],[MntFruits]] = 0, "",Table13[[#This Row],[MntFruits]])</f>
        <v>16</v>
      </c>
      <c r="R2084">
        <f>IF(Table13[[#This Row],[MntMeatProducts]] = 0, "",Table13[[#This Row],[MntMeatProducts]])</f>
        <v>106</v>
      </c>
      <c r="S2084">
        <f>IF(Table13[[#This Row],[MntFishProducts]] = 0, "",Table13[[#This Row],[MntFishProducts]])</f>
        <v>32</v>
      </c>
      <c r="T2084">
        <f>IF(Table13[[#This Row],[MntSweetProducts]] = 0, "",Table13[[#This Row],[MntSweetProducts]])</f>
        <v>16</v>
      </c>
      <c r="U2084">
        <f>IF(Table13[[#This Row],[MntGoldProds]] = 0, "",Table13[[#This Row],[MntGoldProds]])</f>
        <v>8</v>
      </c>
      <c r="V2084">
        <v>1</v>
      </c>
      <c r="W2084">
        <v>7</v>
      </c>
      <c r="X2084">
        <v>3</v>
      </c>
      <c r="Y2084">
        <v>12</v>
      </c>
      <c r="Z2084">
        <v>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40</v>
      </c>
      <c r="AI2084" s="13">
        <f>SUM(Table13[[#This Row],[MntWines]:[MntGoldProds]])</f>
        <v>834</v>
      </c>
      <c r="AJ2084" s="13">
        <f>AVERAGE(Table13[[#This Row],[MntWines]:[MntGoldProds]])</f>
        <v>139</v>
      </c>
      <c r="AK2084">
        <f>IF(Table13[[#This Row],[Total Number of Purchases]]=0,0,Table13[[#This Row],[Total Spend]]/Table13[[#This Row],[Total Number of Purchases]])</f>
        <v>36.260869565217391</v>
      </c>
      <c r="AM2084">
        <f>SUM(Table13[[#This Row],[NumDealsPurchases]:[NumStorePurchases]])</f>
        <v>23</v>
      </c>
      <c r="AN2084" s="14">
        <f>Snapshot_Date-Table13[[#This Row],[Dt_Customer]]</f>
        <v>144</v>
      </c>
      <c r="AP2084" s="13">
        <f>Table13[[#This Row],[NumDealsPurchases]]/Table13[[#This Row],[Total Number of Purchases]]*100</f>
        <v>4.3478260869565215</v>
      </c>
      <c r="AQ2084">
        <f>6-ROUNDUP(_xlfn.PERCENTRANK.INC(Table13[Recency],Table13[[#This Row],[Recency]])*5, 0)</f>
        <v>1</v>
      </c>
      <c r="AR2084">
        <f>ROUNDUP(_xlfn.PERCENTRANK.INC(Table13[Total Number of Purchases],Table13[[#This Row],[Total Number of Purchases]])*5,0)</f>
        <v>5</v>
      </c>
      <c r="AS2084">
        <f>ROUNDUP(_xlfn.PERCENTRANK.INC(Table13[Total Spend],Table13[[#This Row],[Total Spend]])*5,0)</f>
        <v>4</v>
      </c>
      <c r="AT2084" t="str">
        <f>Table13[[#This Row],[Recency Score]]&amp;Table13[[#This Row],[Frequency Score]]&amp;Table13[[#This Row],[Monetary Score]]</f>
        <v>154</v>
      </c>
      <c r="AU2084" t="str">
        <f t="shared" si="32"/>
        <v>Frequent Buyers</v>
      </c>
      <c r="AW2084" s="13">
        <f>DATEDIF(Table13[[#This Row],[Dt_Customer]], Snapshot_Date, "d")</f>
        <v>144</v>
      </c>
      <c r="AX2084" s="13">
        <f>Table13[[#This Row],[CL if today]]/365</f>
        <v>0.39452054794520547</v>
      </c>
      <c r="AY2084">
        <f>Table13[[#This Row],[Total Number of Purchases]]/Table13[[#This Row],[Corrected CL]]</f>
        <v>58.298611111111114</v>
      </c>
      <c r="AZ2084">
        <f>Table13[[#This Row],[Average Order Value (AOV)]]*Table13[[#This Row],[Freq per Year]]</f>
        <v>2113.9583333333335</v>
      </c>
      <c r="BA2084">
        <f>Table13[[#This Row],[Total Spend]]/Table13[[#This Row],[Corrected CL]]</f>
        <v>2113.9583333333335</v>
      </c>
      <c r="BB2084">
        <v>2113.9583333333335</v>
      </c>
      <c r="BC2084" s="1">
        <f>Table13[[#This Row],[Dt_Customer]]+Table13[[#This Row],[Recency]]</f>
        <v>41852</v>
      </c>
      <c r="BD2084" s="16" t="str">
        <f>IF(COUNTIF(A:A, A2084) &gt; 1, "Duplicate", "Unique")</f>
        <v>Unique</v>
      </c>
    </row>
    <row r="2085" spans="1:56" x14ac:dyDescent="0.3">
      <c r="A2085">
        <v>2587</v>
      </c>
      <c r="B2085">
        <v>1972</v>
      </c>
      <c r="C2085" t="s">
        <v>37</v>
      </c>
      <c r="D2085" t="s">
        <v>33</v>
      </c>
      <c r="E2085">
        <v>29791</v>
      </c>
      <c r="F2085">
        <v>1</v>
      </c>
      <c r="G2085">
        <v>0</v>
      </c>
      <c r="H2085" s="1">
        <v>41774</v>
      </c>
      <c r="I2085">
        <v>21</v>
      </c>
      <c r="J2085">
        <v>14</v>
      </c>
      <c r="K2085">
        <v>0</v>
      </c>
      <c r="L2085">
        <v>6</v>
      </c>
      <c r="M2085">
        <v>0</v>
      </c>
      <c r="N2085">
        <v>0</v>
      </c>
      <c r="O2085">
        <v>0</v>
      </c>
      <c r="P2085">
        <f>IF(Table13[[#This Row],[MntWines]] = 0,"",Table13[[#This Row],[MntWines]])</f>
        <v>14</v>
      </c>
      <c r="Q2085" t="str">
        <f>IF(Table13[[#This Row],[MntFruits]] = 0, "",Table13[[#This Row],[MntFruits]])</f>
        <v/>
      </c>
      <c r="R2085">
        <f>IF(Table13[[#This Row],[MntMeatProducts]] = 0, "",Table13[[#This Row],[MntMeatProducts]])</f>
        <v>6</v>
      </c>
      <c r="S2085" t="str">
        <f>IF(Table13[[#This Row],[MntFishProducts]] = 0, "",Table13[[#This Row],[MntFishProducts]])</f>
        <v/>
      </c>
      <c r="T2085" t="str">
        <f>IF(Table13[[#This Row],[MntSweetProducts]] = 0, "",Table13[[#This Row],[MntSweetProducts]])</f>
        <v/>
      </c>
      <c r="U2085" t="str">
        <f>IF(Table13[[#This Row],[MntGoldProds]] = 0, "",Table13[[#This Row],[MntGoldProds]])</f>
        <v/>
      </c>
      <c r="V2085">
        <v>2</v>
      </c>
      <c r="W2085">
        <v>2</v>
      </c>
      <c r="X2085">
        <v>0</v>
      </c>
      <c r="Y2085">
        <v>3</v>
      </c>
      <c r="Z2085">
        <v>5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 t="s">
        <v>36</v>
      </c>
      <c r="AI2085" s="13">
        <f>SUM(Table13[[#This Row],[MntWines]:[MntGoldProds]])</f>
        <v>20</v>
      </c>
      <c r="AJ2085" s="13">
        <f>AVERAGE(Table13[[#This Row],[MntWines]:[MntGoldProds]])</f>
        <v>3.3333333333333335</v>
      </c>
      <c r="AK2085">
        <f>IF(Table13[[#This Row],[Total Number of Purchases]]=0,0,Table13[[#This Row],[Total Spend]]/Table13[[#This Row],[Total Number of Purchases]])</f>
        <v>2.8571428571428572</v>
      </c>
      <c r="AM2085">
        <f>SUM(Table13[[#This Row],[NumDealsPurchases]:[NumStorePurchases]])</f>
        <v>7</v>
      </c>
      <c r="AN2085" s="14">
        <f>Snapshot_Date-Table13[[#This Row],[Dt_Customer]]</f>
        <v>142</v>
      </c>
      <c r="AP2085" s="13">
        <f>Table13[[#This Row],[NumDealsPurchases]]/Table13[[#This Row],[Total Number of Purchases]]*100</f>
        <v>28.571428571428569</v>
      </c>
      <c r="AQ2085">
        <f>6-ROUNDUP(_xlfn.PERCENTRANK.INC(Table13[Recency],Table13[[#This Row],[Recency]])*5, 0)</f>
        <v>4</v>
      </c>
      <c r="AR2085">
        <f>ROUNDUP(_xlfn.PERCENTRANK.INC(Table13[Total Number of Purchases],Table13[[#This Row],[Total Number of Purchases]])*5,0)</f>
        <v>1</v>
      </c>
      <c r="AS2085">
        <f>ROUNDUP(_xlfn.PERCENTRANK.INC(Table13[Total Spend],Table13[[#This Row],[Total Spend]])*5,0)</f>
        <v>1</v>
      </c>
      <c r="AT2085" t="str">
        <f>Table13[[#This Row],[Recency Score]]&amp;Table13[[#This Row],[Frequency Score]]&amp;Table13[[#This Row],[Monetary Score]]</f>
        <v>411</v>
      </c>
      <c r="AU2085" t="str">
        <f t="shared" si="32"/>
        <v>Potential Loyalists</v>
      </c>
      <c r="AW2085" s="13">
        <f>DATEDIF(Table13[[#This Row],[Dt_Customer]], Snapshot_Date, "d")</f>
        <v>142</v>
      </c>
      <c r="AX2085" s="13">
        <f>Table13[[#This Row],[CL if today]]/365</f>
        <v>0.38904109589041097</v>
      </c>
      <c r="AY2085">
        <f>Table13[[#This Row],[Total Number of Purchases]]/Table13[[#This Row],[Corrected CL]]</f>
        <v>17.992957746478872</v>
      </c>
      <c r="AZ2085">
        <f>Table13[[#This Row],[Average Order Value (AOV)]]*Table13[[#This Row],[Freq per Year]]</f>
        <v>51.408450704225352</v>
      </c>
      <c r="BA2085">
        <f>Table13[[#This Row],[Total Spend]]/Table13[[#This Row],[Corrected CL]]</f>
        <v>51.408450704225352</v>
      </c>
      <c r="BB2085">
        <v>51.408450704225352</v>
      </c>
      <c r="BC2085" s="1">
        <f>Table13[[#This Row],[Dt_Customer]]+Table13[[#This Row],[Recency]]</f>
        <v>41795</v>
      </c>
      <c r="BD2085" s="16" t="str">
        <f>IF(COUNTIF(A:A, A2085) &gt; 1, "Duplicate", "Unique")</f>
        <v>Unique</v>
      </c>
    </row>
    <row r="2086" spans="1:56" x14ac:dyDescent="0.3">
      <c r="A2086">
        <v>11091</v>
      </c>
      <c r="B2086">
        <v>1953</v>
      </c>
      <c r="C2086" t="s">
        <v>28</v>
      </c>
      <c r="D2086" t="s">
        <v>35</v>
      </c>
      <c r="E2086">
        <v>34587</v>
      </c>
      <c r="F2086">
        <v>1</v>
      </c>
      <c r="G2086">
        <v>1</v>
      </c>
      <c r="H2086" s="1">
        <v>41775</v>
      </c>
      <c r="I2086">
        <v>68</v>
      </c>
      <c r="J2086">
        <v>7</v>
      </c>
      <c r="K2086">
        <v>2</v>
      </c>
      <c r="L2086">
        <v>9</v>
      </c>
      <c r="M2086">
        <v>2</v>
      </c>
      <c r="N2086">
        <v>0</v>
      </c>
      <c r="O2086">
        <v>2</v>
      </c>
      <c r="P2086">
        <f>IF(Table13[[#This Row],[MntWines]] = 0,"",Table13[[#This Row],[MntWines]])</f>
        <v>7</v>
      </c>
      <c r="Q2086">
        <f>IF(Table13[[#This Row],[MntFruits]] = 0, "",Table13[[#This Row],[MntFruits]])</f>
        <v>2</v>
      </c>
      <c r="R2086">
        <f>IF(Table13[[#This Row],[MntMeatProducts]] = 0, "",Table13[[#This Row],[MntMeatProducts]])</f>
        <v>9</v>
      </c>
      <c r="S2086">
        <f>IF(Table13[[#This Row],[MntFishProducts]] = 0, "",Table13[[#This Row],[MntFishProducts]])</f>
        <v>2</v>
      </c>
      <c r="T2086" t="str">
        <f>IF(Table13[[#This Row],[MntSweetProducts]] = 0, "",Table13[[#This Row],[MntSweetProducts]])</f>
        <v/>
      </c>
      <c r="U2086">
        <f>IF(Table13[[#This Row],[MntGoldProds]] = 0, "",Table13[[#This Row],[MntGoldProds]])</f>
        <v>2</v>
      </c>
      <c r="V2086">
        <v>2</v>
      </c>
      <c r="W2086">
        <v>1</v>
      </c>
      <c r="X2086">
        <v>0</v>
      </c>
      <c r="Y2086">
        <v>3</v>
      </c>
      <c r="Z2086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39</v>
      </c>
      <c r="AI2086" s="13">
        <f>SUM(Table13[[#This Row],[MntWines]:[MntGoldProds]])</f>
        <v>22</v>
      </c>
      <c r="AJ2086" s="13">
        <f>AVERAGE(Table13[[#This Row],[MntWines]:[MntGoldProds]])</f>
        <v>3.6666666666666665</v>
      </c>
      <c r="AK2086">
        <f>IF(Table13[[#This Row],[Total Number of Purchases]]=0,0,Table13[[#This Row],[Total Spend]]/Table13[[#This Row],[Total Number of Purchases]])</f>
        <v>3.6666666666666665</v>
      </c>
      <c r="AM2086">
        <f>SUM(Table13[[#This Row],[NumDealsPurchases]:[NumStorePurchases]])</f>
        <v>6</v>
      </c>
      <c r="AN2086" s="14">
        <f>Snapshot_Date-Table13[[#This Row],[Dt_Customer]]</f>
        <v>141</v>
      </c>
      <c r="AP2086" s="13">
        <f>Table13[[#This Row],[NumDealsPurchases]]/Table13[[#This Row],[Total Number of Purchases]]*100</f>
        <v>33.333333333333329</v>
      </c>
      <c r="AQ2086">
        <f>6-ROUNDUP(_xlfn.PERCENTRANK.INC(Table13[Recency],Table13[[#This Row],[Recency]])*5, 0)</f>
        <v>2</v>
      </c>
      <c r="AR2086">
        <f>ROUNDUP(_xlfn.PERCENTRANK.INC(Table13[Total Number of Purchases],Table13[[#This Row],[Total Number of Purchases]])*5,0)</f>
        <v>1</v>
      </c>
      <c r="AS2086">
        <f>ROUNDUP(_xlfn.PERCENTRANK.INC(Table13[Total Spend],Table13[[#This Row],[Total Spend]])*5,0)</f>
        <v>1</v>
      </c>
      <c r="AT2086" t="str">
        <f>Table13[[#This Row],[Recency Score]]&amp;Table13[[#This Row],[Frequency Score]]&amp;Table13[[#This Row],[Monetary Score]]</f>
        <v>211</v>
      </c>
      <c r="AU2086" t="str">
        <f t="shared" si="32"/>
        <v>About to Sleep</v>
      </c>
      <c r="AW2086" s="13">
        <f>DATEDIF(Table13[[#This Row],[Dt_Customer]], Snapshot_Date, "d")</f>
        <v>141</v>
      </c>
      <c r="AX2086" s="13">
        <f>Table13[[#This Row],[CL if today]]/365</f>
        <v>0.38630136986301372</v>
      </c>
      <c r="AY2086">
        <f>Table13[[#This Row],[Total Number of Purchases]]/Table13[[#This Row],[Corrected CL]]</f>
        <v>15.531914893617021</v>
      </c>
      <c r="AZ2086">
        <f>Table13[[#This Row],[Average Order Value (AOV)]]*Table13[[#This Row],[Freq per Year]]</f>
        <v>56.950354609929072</v>
      </c>
      <c r="BA2086">
        <f>Table13[[#This Row],[Total Spend]]/Table13[[#This Row],[Corrected CL]]</f>
        <v>56.950354609929072</v>
      </c>
      <c r="BB2086">
        <v>56.950354609929072</v>
      </c>
      <c r="BC2086" s="1">
        <f>Table13[[#This Row],[Dt_Customer]]+Table13[[#This Row],[Recency]]</f>
        <v>41843</v>
      </c>
      <c r="BD2086" s="16" t="str">
        <f>IF(COUNTIF(A:A, A2086) &gt; 1, "Duplicate", "Unique")</f>
        <v>Unique</v>
      </c>
    </row>
    <row r="2087" spans="1:56" x14ac:dyDescent="0.3">
      <c r="A2087">
        <v>10767</v>
      </c>
      <c r="B2087">
        <v>1989</v>
      </c>
      <c r="C2087" t="s">
        <v>37</v>
      </c>
      <c r="D2087" t="s">
        <v>35</v>
      </c>
      <c r="E2087">
        <v>77845</v>
      </c>
      <c r="F2087">
        <v>0</v>
      </c>
      <c r="G2087">
        <v>0</v>
      </c>
      <c r="H2087" s="1">
        <v>41775</v>
      </c>
      <c r="I2087">
        <v>40</v>
      </c>
      <c r="J2087">
        <v>760</v>
      </c>
      <c r="K2087">
        <v>40</v>
      </c>
      <c r="L2087">
        <v>480</v>
      </c>
      <c r="M2087">
        <v>0</v>
      </c>
      <c r="N2087">
        <v>40</v>
      </c>
      <c r="O2087">
        <v>26</v>
      </c>
      <c r="P2087">
        <f>IF(Table13[[#This Row],[MntWines]] = 0,"",Table13[[#This Row],[MntWines]])</f>
        <v>760</v>
      </c>
      <c r="Q2087">
        <f>IF(Table13[[#This Row],[MntFruits]] = 0, "",Table13[[#This Row],[MntFruits]])</f>
        <v>40</v>
      </c>
      <c r="R2087">
        <f>IF(Table13[[#This Row],[MntMeatProducts]] = 0, "",Table13[[#This Row],[MntMeatProducts]])</f>
        <v>480</v>
      </c>
      <c r="S2087" t="str">
        <f>IF(Table13[[#This Row],[MntFishProducts]] = 0, "",Table13[[#This Row],[MntFishProducts]])</f>
        <v/>
      </c>
      <c r="T2087">
        <f>IF(Table13[[#This Row],[MntSweetProducts]] = 0, "",Table13[[#This Row],[MntSweetProducts]])</f>
        <v>40</v>
      </c>
      <c r="U2087">
        <f>IF(Table13[[#This Row],[MntGoldProds]] = 0, "",Table13[[#This Row],[MntGoldProds]])</f>
        <v>26</v>
      </c>
      <c r="V2087">
        <v>1</v>
      </c>
      <c r="W2087">
        <v>3</v>
      </c>
      <c r="X2087">
        <v>5</v>
      </c>
      <c r="Y2087">
        <v>12</v>
      </c>
      <c r="Z2087">
        <v>1</v>
      </c>
      <c r="AA2087">
        <v>1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 t="s">
        <v>34</v>
      </c>
      <c r="AI2087" s="13">
        <f>SUM(Table13[[#This Row],[MntWines]:[MntGoldProds]])</f>
        <v>1346</v>
      </c>
      <c r="AJ2087" s="13">
        <f>AVERAGE(Table13[[#This Row],[MntWines]:[MntGoldProds]])</f>
        <v>224.33333333333334</v>
      </c>
      <c r="AK2087">
        <f>IF(Table13[[#This Row],[Total Number of Purchases]]=0,0,Table13[[#This Row],[Total Spend]]/Table13[[#This Row],[Total Number of Purchases]])</f>
        <v>64.095238095238102</v>
      </c>
      <c r="AM2087">
        <f>SUM(Table13[[#This Row],[NumDealsPurchases]:[NumStorePurchases]])</f>
        <v>21</v>
      </c>
      <c r="AN2087" s="14">
        <f>Snapshot_Date-Table13[[#This Row],[Dt_Customer]]</f>
        <v>141</v>
      </c>
      <c r="AP2087" s="13">
        <f>Table13[[#This Row],[NumDealsPurchases]]/Table13[[#This Row],[Total Number of Purchases]]*100</f>
        <v>4.7619047619047619</v>
      </c>
      <c r="AQ2087">
        <f>6-ROUNDUP(_xlfn.PERCENTRANK.INC(Table13[Recency],Table13[[#This Row],[Recency]])*5, 0)</f>
        <v>3</v>
      </c>
      <c r="AR2087">
        <f>ROUNDUP(_xlfn.PERCENTRANK.INC(Table13[Total Number of Purchases],Table13[[#This Row],[Total Number of Purchases]])*5,0)</f>
        <v>4</v>
      </c>
      <c r="AS2087">
        <f>ROUNDUP(_xlfn.PERCENTRANK.INC(Table13[Total Spend],Table13[[#This Row],[Total Spend]])*5,0)</f>
        <v>5</v>
      </c>
      <c r="AT2087" t="str">
        <f>Table13[[#This Row],[Recency Score]]&amp;Table13[[#This Row],[Frequency Score]]&amp;Table13[[#This Row],[Monetary Score]]</f>
        <v>345</v>
      </c>
      <c r="AU2087" t="str">
        <f t="shared" si="32"/>
        <v>Big Spenders</v>
      </c>
      <c r="AW2087" s="13">
        <f>DATEDIF(Table13[[#This Row],[Dt_Customer]], Snapshot_Date, "d")</f>
        <v>141</v>
      </c>
      <c r="AX2087" s="13">
        <f>Table13[[#This Row],[CL if today]]/365</f>
        <v>0.38630136986301372</v>
      </c>
      <c r="AY2087">
        <f>Table13[[#This Row],[Total Number of Purchases]]/Table13[[#This Row],[Corrected CL]]</f>
        <v>54.361702127659569</v>
      </c>
      <c r="AZ2087">
        <f>Table13[[#This Row],[Average Order Value (AOV)]]*Table13[[#This Row],[Freq per Year]]</f>
        <v>3484.3262411347519</v>
      </c>
      <c r="BA2087">
        <f>Table13[[#This Row],[Total Spend]]/Table13[[#This Row],[Corrected CL]]</f>
        <v>3484.3262411347514</v>
      </c>
      <c r="BB2087">
        <v>3484.3262411347514</v>
      </c>
      <c r="BC2087" s="1">
        <f>Table13[[#This Row],[Dt_Customer]]+Table13[[#This Row],[Recency]]</f>
        <v>41815</v>
      </c>
      <c r="BD2087" s="16" t="str">
        <f>IF(COUNTIF(A:A, A2087) &gt; 1, "Duplicate", "Unique")</f>
        <v>Unique</v>
      </c>
    </row>
    <row r="2088" spans="1:56" x14ac:dyDescent="0.3">
      <c r="A2088">
        <v>254</v>
      </c>
      <c r="B2088">
        <v>1955</v>
      </c>
      <c r="C2088" t="s">
        <v>28</v>
      </c>
      <c r="D2088" t="s">
        <v>35</v>
      </c>
      <c r="E2088">
        <v>53863</v>
      </c>
      <c r="F2088">
        <v>0</v>
      </c>
      <c r="G2088">
        <v>1</v>
      </c>
      <c r="H2088" s="1">
        <v>41776</v>
      </c>
      <c r="I2088">
        <v>4</v>
      </c>
      <c r="J2088">
        <v>399</v>
      </c>
      <c r="K2088">
        <v>4</v>
      </c>
      <c r="L2088">
        <v>30</v>
      </c>
      <c r="M2088">
        <v>6</v>
      </c>
      <c r="N2088">
        <v>4</v>
      </c>
      <c r="O2088">
        <v>30</v>
      </c>
      <c r="P2088">
        <f>IF(Table13[[#This Row],[MntWines]] = 0,"",Table13[[#This Row],[MntWines]])</f>
        <v>399</v>
      </c>
      <c r="Q2088">
        <f>IF(Table13[[#This Row],[MntFruits]] = 0, "",Table13[[#This Row],[MntFruits]])</f>
        <v>4</v>
      </c>
      <c r="R2088">
        <f>IF(Table13[[#This Row],[MntMeatProducts]] = 0, "",Table13[[#This Row],[MntMeatProducts]])</f>
        <v>30</v>
      </c>
      <c r="S2088">
        <f>IF(Table13[[#This Row],[MntFishProducts]] = 0, "",Table13[[#This Row],[MntFishProducts]])</f>
        <v>6</v>
      </c>
      <c r="T2088">
        <f>IF(Table13[[#This Row],[MntSweetProducts]] = 0, "",Table13[[#This Row],[MntSweetProducts]])</f>
        <v>4</v>
      </c>
      <c r="U2088">
        <f>IF(Table13[[#This Row],[MntGoldProds]] = 0, "",Table13[[#This Row],[MntGoldProds]])</f>
        <v>30</v>
      </c>
      <c r="V2088">
        <v>3</v>
      </c>
      <c r="W2088">
        <v>7</v>
      </c>
      <c r="X2088">
        <v>1</v>
      </c>
      <c r="Y2088">
        <v>7</v>
      </c>
      <c r="Z2088">
        <v>7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 t="s">
        <v>30</v>
      </c>
      <c r="AI2088" s="13">
        <f>SUM(Table13[[#This Row],[MntWines]:[MntGoldProds]])</f>
        <v>473</v>
      </c>
      <c r="AJ2088" s="13">
        <f>AVERAGE(Table13[[#This Row],[MntWines]:[MntGoldProds]])</f>
        <v>78.833333333333329</v>
      </c>
      <c r="AK2088">
        <f>IF(Table13[[#This Row],[Total Number of Purchases]]=0,0,Table13[[#This Row],[Total Spend]]/Table13[[#This Row],[Total Number of Purchases]])</f>
        <v>26.277777777777779</v>
      </c>
      <c r="AM2088">
        <f>SUM(Table13[[#This Row],[NumDealsPurchases]:[NumStorePurchases]])</f>
        <v>18</v>
      </c>
      <c r="AN2088" s="14">
        <f>Snapshot_Date-Table13[[#This Row],[Dt_Customer]]</f>
        <v>140</v>
      </c>
      <c r="AP2088" s="13">
        <f>Table13[[#This Row],[NumDealsPurchases]]/Table13[[#This Row],[Total Number of Purchases]]*100</f>
        <v>16.666666666666664</v>
      </c>
      <c r="AQ2088">
        <f>6-ROUNDUP(_xlfn.PERCENTRANK.INC(Table13[Recency],Table13[[#This Row],[Recency]])*5, 0)</f>
        <v>5</v>
      </c>
      <c r="AR2088">
        <f>ROUNDUP(_xlfn.PERCENTRANK.INC(Table13[Total Number of Purchases],Table13[[#This Row],[Total Number of Purchases]])*5,0)</f>
        <v>4</v>
      </c>
      <c r="AS2088">
        <f>ROUNDUP(_xlfn.PERCENTRANK.INC(Table13[Total Spend],Table13[[#This Row],[Total Spend]])*5,0)</f>
        <v>3</v>
      </c>
      <c r="AT2088" t="str">
        <f>Table13[[#This Row],[Recency Score]]&amp;Table13[[#This Row],[Frequency Score]]&amp;Table13[[#This Row],[Monetary Score]]</f>
        <v>543</v>
      </c>
      <c r="AU2088" t="str">
        <f t="shared" si="32"/>
        <v>Loyal Customers</v>
      </c>
      <c r="AW2088" s="13">
        <f>DATEDIF(Table13[[#This Row],[Dt_Customer]], Snapshot_Date, "d")</f>
        <v>140</v>
      </c>
      <c r="AX2088" s="13">
        <f>Table13[[#This Row],[CL if today]]/365</f>
        <v>0.38356164383561642</v>
      </c>
      <c r="AY2088">
        <f>Table13[[#This Row],[Total Number of Purchases]]/Table13[[#This Row],[Corrected CL]]</f>
        <v>46.928571428571431</v>
      </c>
      <c r="AZ2088">
        <f>Table13[[#This Row],[Average Order Value (AOV)]]*Table13[[#This Row],[Freq per Year]]</f>
        <v>1233.1785714285716</v>
      </c>
      <c r="BA2088">
        <f>Table13[[#This Row],[Total Spend]]/Table13[[#This Row],[Corrected CL]]</f>
        <v>1233.1785714285716</v>
      </c>
      <c r="BB2088">
        <v>1233.1785714285716</v>
      </c>
      <c r="BC2088" s="1">
        <f>Table13[[#This Row],[Dt_Customer]]+Table13[[#This Row],[Recency]]</f>
        <v>41780</v>
      </c>
      <c r="BD2088" s="16" t="str">
        <f>IF(COUNTIF(A:A, A2088) &gt; 1, "Duplicate", "Unique")</f>
        <v>Unique</v>
      </c>
    </row>
    <row r="2089" spans="1:56" x14ac:dyDescent="0.3">
      <c r="A2089">
        <v>6862</v>
      </c>
      <c r="B2089">
        <v>1971</v>
      </c>
      <c r="C2089" t="s">
        <v>28</v>
      </c>
      <c r="D2089" t="s">
        <v>29</v>
      </c>
      <c r="E2089">
        <v>1730</v>
      </c>
      <c r="F2089">
        <v>0</v>
      </c>
      <c r="G2089">
        <v>0</v>
      </c>
      <c r="H2089" s="1">
        <v>41777</v>
      </c>
      <c r="I2089">
        <v>65</v>
      </c>
      <c r="J2089">
        <v>1</v>
      </c>
      <c r="K2089">
        <v>1</v>
      </c>
      <c r="L2089">
        <v>3</v>
      </c>
      <c r="M2089">
        <v>1</v>
      </c>
      <c r="N2089">
        <v>1</v>
      </c>
      <c r="O2089">
        <v>1</v>
      </c>
      <c r="P2089">
        <f>IF(Table13[[#This Row],[MntWines]] = 0,"",Table13[[#This Row],[MntWines]])</f>
        <v>1</v>
      </c>
      <c r="Q2089">
        <f>IF(Table13[[#This Row],[MntFruits]] = 0, "",Table13[[#This Row],[MntFruits]])</f>
        <v>1</v>
      </c>
      <c r="R2089">
        <f>IF(Table13[[#This Row],[MntMeatProducts]] = 0, "",Table13[[#This Row],[MntMeatProducts]])</f>
        <v>3</v>
      </c>
      <c r="S2089">
        <f>IF(Table13[[#This Row],[MntFishProducts]] = 0, "",Table13[[#This Row],[MntFishProducts]])</f>
        <v>1</v>
      </c>
      <c r="T2089">
        <f>IF(Table13[[#This Row],[MntSweetProducts]] = 0, "",Table13[[#This Row],[MntSweetProducts]])</f>
        <v>1</v>
      </c>
      <c r="U2089">
        <f>IF(Table13[[#This Row],[MntGoldProds]] = 0, "",Table13[[#This Row],[MntGoldProds]])</f>
        <v>1</v>
      </c>
      <c r="V2089">
        <v>15</v>
      </c>
      <c r="W2089">
        <v>0</v>
      </c>
      <c r="X2089">
        <v>0</v>
      </c>
      <c r="Y2089">
        <v>0</v>
      </c>
      <c r="Z2089">
        <v>20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">
        <v>30</v>
      </c>
      <c r="AI2089" s="13">
        <f>SUM(Table13[[#This Row],[MntWines]:[MntGoldProds]])</f>
        <v>8</v>
      </c>
      <c r="AJ2089" s="13">
        <f>AVERAGE(Table13[[#This Row],[MntWines]:[MntGoldProds]])</f>
        <v>1.3333333333333333</v>
      </c>
      <c r="AK2089">
        <f>IF(Table13[[#This Row],[Total Number of Purchases]]=0,0,Table13[[#This Row],[Total Spend]]/Table13[[#This Row],[Total Number of Purchases]])</f>
        <v>0.53333333333333333</v>
      </c>
      <c r="AM2089">
        <f>SUM(Table13[[#This Row],[NumDealsPurchases]:[NumStorePurchases]])</f>
        <v>15</v>
      </c>
      <c r="AN2089" s="14">
        <f>Snapshot_Date-Table13[[#This Row],[Dt_Customer]]</f>
        <v>139</v>
      </c>
      <c r="AP2089" s="13">
        <f>Table13[[#This Row],[NumDealsPurchases]]/Table13[[#This Row],[Total Number of Purchases]]*100</f>
        <v>100</v>
      </c>
      <c r="AQ2089">
        <f>6-ROUNDUP(_xlfn.PERCENTRANK.INC(Table13[Recency],Table13[[#This Row],[Recency]])*5, 0)</f>
        <v>2</v>
      </c>
      <c r="AR2089">
        <f>ROUNDUP(_xlfn.PERCENTRANK.INC(Table13[Total Number of Purchases],Table13[[#This Row],[Total Number of Purchases]])*5,0)</f>
        <v>3</v>
      </c>
      <c r="AS2089">
        <f>ROUNDUP(_xlfn.PERCENTRANK.INC(Table13[Total Spend],Table13[[#This Row],[Total Spend]])*5,0)</f>
        <v>1</v>
      </c>
      <c r="AT2089" t="str">
        <f>Table13[[#This Row],[Recency Score]]&amp;Table13[[#This Row],[Frequency Score]]&amp;Table13[[#This Row],[Monetary Score]]</f>
        <v>231</v>
      </c>
      <c r="AU2089" t="str">
        <f t="shared" si="32"/>
        <v>About to Sleep</v>
      </c>
      <c r="AW2089" s="13">
        <f>DATEDIF(Table13[[#This Row],[Dt_Customer]], Snapshot_Date, "d")</f>
        <v>139</v>
      </c>
      <c r="AX2089" s="13">
        <f>Table13[[#This Row],[CL if today]]/365</f>
        <v>0.38082191780821917</v>
      </c>
      <c r="AY2089">
        <f>Table13[[#This Row],[Total Number of Purchases]]/Table13[[#This Row],[Corrected CL]]</f>
        <v>39.388489208633096</v>
      </c>
      <c r="AZ2089">
        <f>Table13[[#This Row],[Average Order Value (AOV)]]*Table13[[#This Row],[Freq per Year]]</f>
        <v>21.007194244604317</v>
      </c>
      <c r="BA2089">
        <f>Table13[[#This Row],[Total Spend]]/Table13[[#This Row],[Corrected CL]]</f>
        <v>21.007194244604317</v>
      </c>
      <c r="BB2089">
        <v>21.007194244604317</v>
      </c>
      <c r="BC2089" s="1">
        <f>Table13[[#This Row],[Dt_Customer]]+Table13[[#This Row],[Recency]]</f>
        <v>41842</v>
      </c>
      <c r="BD2089" s="16" t="str">
        <f>IF(COUNTIF(A:A, A2089) &gt; 1, "Duplicate", "Unique")</f>
        <v>Unique</v>
      </c>
    </row>
    <row r="2090" spans="1:56" x14ac:dyDescent="0.3">
      <c r="A2090">
        <v>10084</v>
      </c>
      <c r="B2090">
        <v>1972</v>
      </c>
      <c r="C2090" t="s">
        <v>28</v>
      </c>
      <c r="D2090" t="s">
        <v>33</v>
      </c>
      <c r="E2090">
        <v>24434</v>
      </c>
      <c r="F2090">
        <v>2</v>
      </c>
      <c r="G2090">
        <v>0</v>
      </c>
      <c r="H2090" s="1">
        <v>41777</v>
      </c>
      <c r="I2090">
        <v>9</v>
      </c>
      <c r="J2090">
        <v>3</v>
      </c>
      <c r="K2090">
        <v>2</v>
      </c>
      <c r="L2090">
        <v>8</v>
      </c>
      <c r="M2090">
        <v>20</v>
      </c>
      <c r="N2090">
        <v>0</v>
      </c>
      <c r="O2090">
        <v>17</v>
      </c>
      <c r="P2090">
        <f>IF(Table13[[#This Row],[MntWines]] = 0,"",Table13[[#This Row],[MntWines]])</f>
        <v>3</v>
      </c>
      <c r="Q2090">
        <f>IF(Table13[[#This Row],[MntFruits]] = 0, "",Table13[[#This Row],[MntFruits]])</f>
        <v>2</v>
      </c>
      <c r="R2090">
        <f>IF(Table13[[#This Row],[MntMeatProducts]] = 0, "",Table13[[#This Row],[MntMeatProducts]])</f>
        <v>8</v>
      </c>
      <c r="S2090">
        <f>IF(Table13[[#This Row],[MntFishProducts]] = 0, "",Table13[[#This Row],[MntFishProducts]])</f>
        <v>20</v>
      </c>
      <c r="T2090" t="str">
        <f>IF(Table13[[#This Row],[MntSweetProducts]] = 0, "",Table13[[#This Row],[MntSweetProducts]])</f>
        <v/>
      </c>
      <c r="U2090">
        <f>IF(Table13[[#This Row],[MntGoldProds]] = 0, "",Table13[[#This Row],[MntGoldProds]])</f>
        <v>17</v>
      </c>
      <c r="V2090">
        <v>2</v>
      </c>
      <c r="W2090">
        <v>2</v>
      </c>
      <c r="X2090">
        <v>1</v>
      </c>
      <c r="Y2090">
        <v>2</v>
      </c>
      <c r="Z2090">
        <v>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 t="s">
        <v>40</v>
      </c>
      <c r="AI2090" s="13">
        <f>SUM(Table13[[#This Row],[MntWines]:[MntGoldProds]])</f>
        <v>50</v>
      </c>
      <c r="AJ2090" s="13">
        <f>AVERAGE(Table13[[#This Row],[MntWines]:[MntGoldProds]])</f>
        <v>8.3333333333333339</v>
      </c>
      <c r="AK2090">
        <f>IF(Table13[[#This Row],[Total Number of Purchases]]=0,0,Table13[[#This Row],[Total Spend]]/Table13[[#This Row],[Total Number of Purchases]])</f>
        <v>7.1428571428571432</v>
      </c>
      <c r="AM2090">
        <f>SUM(Table13[[#This Row],[NumDealsPurchases]:[NumStorePurchases]])</f>
        <v>7</v>
      </c>
      <c r="AN2090" s="14">
        <f>Snapshot_Date-Table13[[#This Row],[Dt_Customer]]</f>
        <v>139</v>
      </c>
      <c r="AP2090" s="13">
        <f>Table13[[#This Row],[NumDealsPurchases]]/Table13[[#This Row],[Total Number of Purchases]]*100</f>
        <v>28.571428571428569</v>
      </c>
      <c r="AQ2090">
        <f>6-ROUNDUP(_xlfn.PERCENTRANK.INC(Table13[Recency],Table13[[#This Row],[Recency]])*5, 0)</f>
        <v>5</v>
      </c>
      <c r="AR2090">
        <f>ROUNDUP(_xlfn.PERCENTRANK.INC(Table13[Total Number of Purchases],Table13[[#This Row],[Total Number of Purchases]])*5,0)</f>
        <v>1</v>
      </c>
      <c r="AS2090">
        <f>ROUNDUP(_xlfn.PERCENTRANK.INC(Table13[Total Spend],Table13[[#This Row],[Total Spend]])*5,0)</f>
        <v>1</v>
      </c>
      <c r="AT2090" t="str">
        <f>Table13[[#This Row],[Recency Score]]&amp;Table13[[#This Row],[Frequency Score]]&amp;Table13[[#This Row],[Monetary Score]]</f>
        <v>511</v>
      </c>
      <c r="AU2090" t="str">
        <f t="shared" si="32"/>
        <v>Others</v>
      </c>
      <c r="AW2090" s="13">
        <f>DATEDIF(Table13[[#This Row],[Dt_Customer]], Snapshot_Date, "d")</f>
        <v>139</v>
      </c>
      <c r="AX2090" s="13">
        <f>Table13[[#This Row],[CL if today]]/365</f>
        <v>0.38082191780821917</v>
      </c>
      <c r="AY2090">
        <f>Table13[[#This Row],[Total Number of Purchases]]/Table13[[#This Row],[Corrected CL]]</f>
        <v>18.381294964028779</v>
      </c>
      <c r="AZ2090">
        <f>Table13[[#This Row],[Average Order Value (AOV)]]*Table13[[#This Row],[Freq per Year]]</f>
        <v>131.294964028777</v>
      </c>
      <c r="BA2090">
        <f>Table13[[#This Row],[Total Spend]]/Table13[[#This Row],[Corrected CL]]</f>
        <v>131.29496402877697</v>
      </c>
      <c r="BB2090">
        <v>131.29496402877697</v>
      </c>
      <c r="BC2090" s="1">
        <f>Table13[[#This Row],[Dt_Customer]]+Table13[[#This Row],[Recency]]</f>
        <v>41786</v>
      </c>
      <c r="BD2090" s="16" t="str">
        <f>IF(COUNTIF(A:A, A2090) &gt; 1, "Duplicate", "Unique")</f>
        <v>Unique</v>
      </c>
    </row>
    <row r="2091" spans="1:56" x14ac:dyDescent="0.3">
      <c r="A2091">
        <v>8931</v>
      </c>
      <c r="B2091">
        <v>1986</v>
      </c>
      <c r="C2091" t="s">
        <v>28</v>
      </c>
      <c r="D2091" t="s">
        <v>35</v>
      </c>
      <c r="E2091">
        <v>83033</v>
      </c>
      <c r="F2091">
        <v>1</v>
      </c>
      <c r="G2091">
        <v>0</v>
      </c>
      <c r="H2091" s="1">
        <v>41777</v>
      </c>
      <c r="I2091">
        <v>82</v>
      </c>
      <c r="J2091">
        <v>812</v>
      </c>
      <c r="K2091">
        <v>99</v>
      </c>
      <c r="L2091">
        <v>431</v>
      </c>
      <c r="M2091">
        <v>237</v>
      </c>
      <c r="N2091">
        <v>149</v>
      </c>
      <c r="O2091">
        <v>33</v>
      </c>
      <c r="P2091">
        <f>IF(Table13[[#This Row],[MntWines]] = 0,"",Table13[[#This Row],[MntWines]])</f>
        <v>812</v>
      </c>
      <c r="Q2091">
        <f>IF(Table13[[#This Row],[MntFruits]] = 0, "",Table13[[#This Row],[MntFruits]])</f>
        <v>99</v>
      </c>
      <c r="R2091">
        <f>IF(Table13[[#This Row],[MntMeatProducts]] = 0, "",Table13[[#This Row],[MntMeatProducts]])</f>
        <v>431</v>
      </c>
      <c r="S2091">
        <f>IF(Table13[[#This Row],[MntFishProducts]] = 0, "",Table13[[#This Row],[MntFishProducts]])</f>
        <v>237</v>
      </c>
      <c r="T2091">
        <f>IF(Table13[[#This Row],[MntSweetProducts]] = 0, "",Table13[[#This Row],[MntSweetProducts]])</f>
        <v>149</v>
      </c>
      <c r="U2091">
        <f>IF(Table13[[#This Row],[MntGoldProds]] = 0, "",Table13[[#This Row],[MntGoldProds]])</f>
        <v>33</v>
      </c>
      <c r="V2091">
        <v>1</v>
      </c>
      <c r="W2091">
        <v>11</v>
      </c>
      <c r="X2091">
        <v>4</v>
      </c>
      <c r="Y2091">
        <v>10</v>
      </c>
      <c r="Z2091">
        <v>5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 t="s">
        <v>43</v>
      </c>
      <c r="AI2091" s="13">
        <f>SUM(Table13[[#This Row],[MntWines]:[MntGoldProds]])</f>
        <v>1761</v>
      </c>
      <c r="AJ2091" s="13">
        <f>AVERAGE(Table13[[#This Row],[MntWines]:[MntGoldProds]])</f>
        <v>293.5</v>
      </c>
      <c r="AK2091">
        <f>IF(Table13[[#This Row],[Total Number of Purchases]]=0,0,Table13[[#This Row],[Total Spend]]/Table13[[#This Row],[Total Number of Purchases]])</f>
        <v>67.730769230769226</v>
      </c>
      <c r="AM2091">
        <f>SUM(Table13[[#This Row],[NumDealsPurchases]:[NumStorePurchases]])</f>
        <v>26</v>
      </c>
      <c r="AN2091" s="14">
        <f>Snapshot_Date-Table13[[#This Row],[Dt_Customer]]</f>
        <v>139</v>
      </c>
      <c r="AP2091" s="13">
        <f>Table13[[#This Row],[NumDealsPurchases]]/Table13[[#This Row],[Total Number of Purchases]]*100</f>
        <v>3.8461538461538463</v>
      </c>
      <c r="AQ2091">
        <f>6-ROUNDUP(_xlfn.PERCENTRANK.INC(Table13[Recency],Table13[[#This Row],[Recency]])*5, 0)</f>
        <v>1</v>
      </c>
      <c r="AR2091">
        <f>ROUNDUP(_xlfn.PERCENTRANK.INC(Table13[Total Number of Purchases],Table13[[#This Row],[Total Number of Purchases]])*5,0)</f>
        <v>5</v>
      </c>
      <c r="AS2091">
        <f>ROUNDUP(_xlfn.PERCENTRANK.INC(Table13[Total Spend],Table13[[#This Row],[Total Spend]])*5,0)</f>
        <v>5</v>
      </c>
      <c r="AT2091" t="str">
        <f>Table13[[#This Row],[Recency Score]]&amp;Table13[[#This Row],[Frequency Score]]&amp;Table13[[#This Row],[Monetary Score]]</f>
        <v>155</v>
      </c>
      <c r="AU2091" t="str">
        <f t="shared" si="32"/>
        <v>Frequent Buyers</v>
      </c>
      <c r="AW2091" s="13">
        <f>DATEDIF(Table13[[#This Row],[Dt_Customer]], Snapshot_Date, "d")</f>
        <v>139</v>
      </c>
      <c r="AX2091" s="13">
        <f>Table13[[#This Row],[CL if today]]/365</f>
        <v>0.38082191780821917</v>
      </c>
      <c r="AY2091">
        <f>Table13[[#This Row],[Total Number of Purchases]]/Table13[[#This Row],[Corrected CL]]</f>
        <v>68.273381294964025</v>
      </c>
      <c r="AZ2091">
        <f>Table13[[#This Row],[Average Order Value (AOV)]]*Table13[[#This Row],[Freq per Year]]</f>
        <v>4624.2086330935244</v>
      </c>
      <c r="BA2091">
        <f>Table13[[#This Row],[Total Spend]]/Table13[[#This Row],[Corrected CL]]</f>
        <v>4624.2086330935253</v>
      </c>
      <c r="BB2091">
        <v>4624.2086330935253</v>
      </c>
      <c r="BC2091" s="1">
        <f>Table13[[#This Row],[Dt_Customer]]+Table13[[#This Row],[Recency]]</f>
        <v>41859</v>
      </c>
      <c r="BD2091" s="16" t="str">
        <f>IF(COUNTIF(A:A, A2091) &gt; 1, "Duplicate", "Unique")</f>
        <v>Unique</v>
      </c>
    </row>
    <row r="2092" spans="1:56" x14ac:dyDescent="0.3">
      <c r="A2092">
        <v>940</v>
      </c>
      <c r="B2092">
        <v>1987</v>
      </c>
      <c r="C2092" t="s">
        <v>28</v>
      </c>
      <c r="D2092" t="s">
        <v>31</v>
      </c>
      <c r="E2092">
        <v>57100</v>
      </c>
      <c r="F2092">
        <v>1</v>
      </c>
      <c r="G2092">
        <v>0</v>
      </c>
      <c r="H2092" s="1">
        <v>41777</v>
      </c>
      <c r="I2092">
        <v>9</v>
      </c>
      <c r="J2092">
        <v>158</v>
      </c>
      <c r="K2092">
        <v>11</v>
      </c>
      <c r="L2092">
        <v>99</v>
      </c>
      <c r="M2092">
        <v>15</v>
      </c>
      <c r="N2092">
        <v>11</v>
      </c>
      <c r="O2092">
        <v>17</v>
      </c>
      <c r="P2092">
        <f>IF(Table13[[#This Row],[MntWines]] = 0,"",Table13[[#This Row],[MntWines]])</f>
        <v>158</v>
      </c>
      <c r="Q2092">
        <f>IF(Table13[[#This Row],[MntFruits]] = 0, "",Table13[[#This Row],[MntFruits]])</f>
        <v>11</v>
      </c>
      <c r="R2092">
        <f>IF(Table13[[#This Row],[MntMeatProducts]] = 0, "",Table13[[#This Row],[MntMeatProducts]])</f>
        <v>99</v>
      </c>
      <c r="S2092">
        <f>IF(Table13[[#This Row],[MntFishProducts]] = 0, "",Table13[[#This Row],[MntFishProducts]])</f>
        <v>15</v>
      </c>
      <c r="T2092">
        <f>IF(Table13[[#This Row],[MntSweetProducts]] = 0, "",Table13[[#This Row],[MntSweetProducts]])</f>
        <v>11</v>
      </c>
      <c r="U2092">
        <f>IF(Table13[[#This Row],[MntGoldProds]] = 0, "",Table13[[#This Row],[MntGoldProds]])</f>
        <v>17</v>
      </c>
      <c r="V2092">
        <v>2</v>
      </c>
      <c r="W2092">
        <v>3</v>
      </c>
      <c r="X2092">
        <v>2</v>
      </c>
      <c r="Y2092">
        <v>7</v>
      </c>
      <c r="Z2092">
        <v>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43</v>
      </c>
      <c r="AI2092" s="13">
        <f>SUM(Table13[[#This Row],[MntWines]:[MntGoldProds]])</f>
        <v>311</v>
      </c>
      <c r="AJ2092" s="13">
        <f>AVERAGE(Table13[[#This Row],[MntWines]:[MntGoldProds]])</f>
        <v>51.833333333333336</v>
      </c>
      <c r="AK2092">
        <f>IF(Table13[[#This Row],[Total Number of Purchases]]=0,0,Table13[[#This Row],[Total Spend]]/Table13[[#This Row],[Total Number of Purchases]])</f>
        <v>22.214285714285715</v>
      </c>
      <c r="AM2092">
        <f>SUM(Table13[[#This Row],[NumDealsPurchases]:[NumStorePurchases]])</f>
        <v>14</v>
      </c>
      <c r="AN2092" s="14">
        <f>Snapshot_Date-Table13[[#This Row],[Dt_Customer]]</f>
        <v>139</v>
      </c>
      <c r="AP2092" s="13">
        <f>Table13[[#This Row],[NumDealsPurchases]]/Table13[[#This Row],[Total Number of Purchases]]*100</f>
        <v>14.285714285714285</v>
      </c>
      <c r="AQ2092">
        <f>6-ROUNDUP(_xlfn.PERCENTRANK.INC(Table13[Recency],Table13[[#This Row],[Recency]])*5, 0)</f>
        <v>5</v>
      </c>
      <c r="AR2092">
        <f>ROUNDUP(_xlfn.PERCENTRANK.INC(Table13[Total Number of Purchases],Table13[[#This Row],[Total Number of Purchases]])*5,0)</f>
        <v>3</v>
      </c>
      <c r="AS2092">
        <f>ROUNDUP(_xlfn.PERCENTRANK.INC(Table13[Total Spend],Table13[[#This Row],[Total Spend]])*5,0)</f>
        <v>3</v>
      </c>
      <c r="AT2092" t="str">
        <f>Table13[[#This Row],[Recency Score]]&amp;Table13[[#This Row],[Frequency Score]]&amp;Table13[[#This Row],[Monetary Score]]</f>
        <v>533</v>
      </c>
      <c r="AU2092" t="str">
        <f t="shared" si="32"/>
        <v>Loyal Customers</v>
      </c>
      <c r="AW2092" s="13">
        <f>DATEDIF(Table13[[#This Row],[Dt_Customer]], Snapshot_Date, "d")</f>
        <v>139</v>
      </c>
      <c r="AX2092" s="13">
        <f>Table13[[#This Row],[CL if today]]/365</f>
        <v>0.38082191780821917</v>
      </c>
      <c r="AY2092">
        <f>Table13[[#This Row],[Total Number of Purchases]]/Table13[[#This Row],[Corrected CL]]</f>
        <v>36.762589928057558</v>
      </c>
      <c r="AZ2092">
        <f>Table13[[#This Row],[Average Order Value (AOV)]]*Table13[[#This Row],[Freq per Year]]</f>
        <v>816.65467625899294</v>
      </c>
      <c r="BA2092">
        <f>Table13[[#This Row],[Total Spend]]/Table13[[#This Row],[Corrected CL]]</f>
        <v>816.65467625899282</v>
      </c>
      <c r="BB2092">
        <v>816.65467625899282</v>
      </c>
      <c r="BC2092" s="1">
        <f>Table13[[#This Row],[Dt_Customer]]+Table13[[#This Row],[Recency]]</f>
        <v>41786</v>
      </c>
      <c r="BD2092" s="16" t="str">
        <f>IF(COUNTIF(A:A, A2092) &gt; 1, "Duplicate", "Unique")</f>
        <v>Unique</v>
      </c>
    </row>
    <row r="2093" spans="1:56" x14ac:dyDescent="0.3">
      <c r="A2093">
        <v>9081</v>
      </c>
      <c r="B2093">
        <v>1988</v>
      </c>
      <c r="C2093" t="s">
        <v>28</v>
      </c>
      <c r="D2093" t="s">
        <v>31</v>
      </c>
      <c r="E2093">
        <v>20518</v>
      </c>
      <c r="F2093">
        <v>1</v>
      </c>
      <c r="G2093">
        <v>0</v>
      </c>
      <c r="H2093" s="1">
        <v>41777</v>
      </c>
      <c r="I2093">
        <v>58</v>
      </c>
      <c r="J2093">
        <v>4</v>
      </c>
      <c r="K2093">
        <v>1</v>
      </c>
      <c r="L2093">
        <v>6</v>
      </c>
      <c r="M2093">
        <v>4</v>
      </c>
      <c r="N2093">
        <v>1</v>
      </c>
      <c r="O2093">
        <v>9</v>
      </c>
      <c r="P2093">
        <f>IF(Table13[[#This Row],[MntWines]] = 0,"",Table13[[#This Row],[MntWines]])</f>
        <v>4</v>
      </c>
      <c r="Q2093">
        <f>IF(Table13[[#This Row],[MntFruits]] = 0, "",Table13[[#This Row],[MntFruits]])</f>
        <v>1</v>
      </c>
      <c r="R2093">
        <f>IF(Table13[[#This Row],[MntMeatProducts]] = 0, "",Table13[[#This Row],[MntMeatProducts]])</f>
        <v>6</v>
      </c>
      <c r="S2093">
        <f>IF(Table13[[#This Row],[MntFishProducts]] = 0, "",Table13[[#This Row],[MntFishProducts]])</f>
        <v>4</v>
      </c>
      <c r="T2093">
        <f>IF(Table13[[#This Row],[MntSweetProducts]] = 0, "",Table13[[#This Row],[MntSweetProducts]])</f>
        <v>1</v>
      </c>
      <c r="U2093">
        <f>IF(Table13[[#This Row],[MntGoldProds]] = 0, "",Table13[[#This Row],[MntGoldProds]])</f>
        <v>9</v>
      </c>
      <c r="V2093">
        <v>1</v>
      </c>
      <c r="W2093">
        <v>1</v>
      </c>
      <c r="X2093">
        <v>1</v>
      </c>
      <c r="Y2093">
        <v>2</v>
      </c>
      <c r="Z2093">
        <v>5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 t="s">
        <v>30</v>
      </c>
      <c r="AI2093" s="13">
        <f>SUM(Table13[[#This Row],[MntWines]:[MntGoldProds]])</f>
        <v>25</v>
      </c>
      <c r="AJ2093" s="13">
        <f>AVERAGE(Table13[[#This Row],[MntWines]:[MntGoldProds]])</f>
        <v>4.166666666666667</v>
      </c>
      <c r="AK2093">
        <f>IF(Table13[[#This Row],[Total Number of Purchases]]=0,0,Table13[[#This Row],[Total Spend]]/Table13[[#This Row],[Total Number of Purchases]])</f>
        <v>5</v>
      </c>
      <c r="AM2093">
        <f>SUM(Table13[[#This Row],[NumDealsPurchases]:[NumStorePurchases]])</f>
        <v>5</v>
      </c>
      <c r="AN2093" s="14">
        <f>Snapshot_Date-Table13[[#This Row],[Dt_Customer]]</f>
        <v>139</v>
      </c>
      <c r="AP2093" s="13">
        <f>Table13[[#This Row],[NumDealsPurchases]]/Table13[[#This Row],[Total Number of Purchases]]*100</f>
        <v>20</v>
      </c>
      <c r="AQ2093">
        <f>6-ROUNDUP(_xlfn.PERCENTRANK.INC(Table13[Recency],Table13[[#This Row],[Recency]])*5, 0)</f>
        <v>3</v>
      </c>
      <c r="AR2093">
        <f>ROUNDUP(_xlfn.PERCENTRANK.INC(Table13[Total Number of Purchases],Table13[[#This Row],[Total Number of Purchases]])*5,0)</f>
        <v>1</v>
      </c>
      <c r="AS2093">
        <f>ROUNDUP(_xlfn.PERCENTRANK.INC(Table13[Total Spend],Table13[[#This Row],[Total Spend]])*5,0)</f>
        <v>1</v>
      </c>
      <c r="AT2093" t="str">
        <f>Table13[[#This Row],[Recency Score]]&amp;Table13[[#This Row],[Frequency Score]]&amp;Table13[[#This Row],[Monetary Score]]</f>
        <v>311</v>
      </c>
      <c r="AU2093" t="str">
        <f t="shared" si="32"/>
        <v>Needs Attention</v>
      </c>
      <c r="AW2093" s="13">
        <f>DATEDIF(Table13[[#This Row],[Dt_Customer]], Snapshot_Date, "d")</f>
        <v>139</v>
      </c>
      <c r="AX2093" s="13">
        <f>Table13[[#This Row],[CL if today]]/365</f>
        <v>0.38082191780821917</v>
      </c>
      <c r="AY2093">
        <f>Table13[[#This Row],[Total Number of Purchases]]/Table13[[#This Row],[Corrected CL]]</f>
        <v>13.129496402877699</v>
      </c>
      <c r="AZ2093">
        <f>Table13[[#This Row],[Average Order Value (AOV)]]*Table13[[#This Row],[Freq per Year]]</f>
        <v>65.647482014388487</v>
      </c>
      <c r="BA2093">
        <f>Table13[[#This Row],[Total Spend]]/Table13[[#This Row],[Corrected CL]]</f>
        <v>65.647482014388487</v>
      </c>
      <c r="BB2093">
        <v>65.647482014388487</v>
      </c>
      <c r="BC2093" s="1">
        <f>Table13[[#This Row],[Dt_Customer]]+Table13[[#This Row],[Recency]]</f>
        <v>41835</v>
      </c>
      <c r="BD2093" s="16" t="str">
        <f>IF(COUNTIF(A:A, A2093) &gt; 1, "Duplicate", "Unique")</f>
        <v>Unique</v>
      </c>
    </row>
    <row r="2094" spans="1:56" x14ac:dyDescent="0.3">
      <c r="A2094">
        <v>7660</v>
      </c>
      <c r="B2094">
        <v>1973</v>
      </c>
      <c r="C2094" t="s">
        <v>37</v>
      </c>
      <c r="D2094" t="s">
        <v>47</v>
      </c>
      <c r="E2094">
        <v>35860</v>
      </c>
      <c r="F2094">
        <v>1</v>
      </c>
      <c r="G2094">
        <v>1</v>
      </c>
      <c r="H2094" s="1">
        <v>41778</v>
      </c>
      <c r="I2094">
        <v>37</v>
      </c>
      <c r="J2094">
        <v>15</v>
      </c>
      <c r="K2094">
        <v>0</v>
      </c>
      <c r="L2094">
        <v>8</v>
      </c>
      <c r="M2094">
        <v>4</v>
      </c>
      <c r="N2094">
        <v>2</v>
      </c>
      <c r="O2094">
        <v>20</v>
      </c>
      <c r="P2094">
        <f>IF(Table13[[#This Row],[MntWines]] = 0,"",Table13[[#This Row],[MntWines]])</f>
        <v>15</v>
      </c>
      <c r="Q2094" t="str">
        <f>IF(Table13[[#This Row],[MntFruits]] = 0, "",Table13[[#This Row],[MntFruits]])</f>
        <v/>
      </c>
      <c r="R2094">
        <f>IF(Table13[[#This Row],[MntMeatProducts]] = 0, "",Table13[[#This Row],[MntMeatProducts]])</f>
        <v>8</v>
      </c>
      <c r="S2094">
        <f>IF(Table13[[#This Row],[MntFishProducts]] = 0, "",Table13[[#This Row],[MntFishProducts]])</f>
        <v>4</v>
      </c>
      <c r="T2094">
        <f>IF(Table13[[#This Row],[MntSweetProducts]] = 0, "",Table13[[#This Row],[MntSweetProducts]])</f>
        <v>2</v>
      </c>
      <c r="U2094">
        <f>IF(Table13[[#This Row],[MntGoldProds]] = 0, "",Table13[[#This Row],[MntGoldProds]])</f>
        <v>20</v>
      </c>
      <c r="V2094">
        <v>2</v>
      </c>
      <c r="W2094">
        <v>1</v>
      </c>
      <c r="X2094">
        <v>1</v>
      </c>
      <c r="Y2094">
        <v>2</v>
      </c>
      <c r="Z2094">
        <v>5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 t="s">
        <v>32</v>
      </c>
      <c r="AI2094" s="13">
        <f>SUM(Table13[[#This Row],[MntWines]:[MntGoldProds]])</f>
        <v>49</v>
      </c>
      <c r="AJ2094" s="13">
        <f>AVERAGE(Table13[[#This Row],[MntWines]:[MntGoldProds]])</f>
        <v>8.1666666666666661</v>
      </c>
      <c r="AK2094">
        <f>IF(Table13[[#This Row],[Total Number of Purchases]]=0,0,Table13[[#This Row],[Total Spend]]/Table13[[#This Row],[Total Number of Purchases]])</f>
        <v>8.1666666666666661</v>
      </c>
      <c r="AM2094">
        <f>SUM(Table13[[#This Row],[NumDealsPurchases]:[NumStorePurchases]])</f>
        <v>6</v>
      </c>
      <c r="AN2094" s="14">
        <f>Snapshot_Date-Table13[[#This Row],[Dt_Customer]]</f>
        <v>138</v>
      </c>
      <c r="AP2094" s="13">
        <f>Table13[[#This Row],[NumDealsPurchases]]/Table13[[#This Row],[Total Number of Purchases]]*100</f>
        <v>33.333333333333329</v>
      </c>
      <c r="AQ2094">
        <f>6-ROUNDUP(_xlfn.PERCENTRANK.INC(Table13[Recency],Table13[[#This Row],[Recency]])*5, 0)</f>
        <v>4</v>
      </c>
      <c r="AR2094">
        <f>ROUNDUP(_xlfn.PERCENTRANK.INC(Table13[Total Number of Purchases],Table13[[#This Row],[Total Number of Purchases]])*5,0)</f>
        <v>1</v>
      </c>
      <c r="AS2094">
        <f>ROUNDUP(_xlfn.PERCENTRANK.INC(Table13[Total Spend],Table13[[#This Row],[Total Spend]])*5,0)</f>
        <v>1</v>
      </c>
      <c r="AT2094" t="str">
        <f>Table13[[#This Row],[Recency Score]]&amp;Table13[[#This Row],[Frequency Score]]&amp;Table13[[#This Row],[Monetary Score]]</f>
        <v>411</v>
      </c>
      <c r="AU2094" t="str">
        <f t="shared" si="32"/>
        <v>Potential Loyalists</v>
      </c>
      <c r="AW2094" s="13">
        <f>DATEDIF(Table13[[#This Row],[Dt_Customer]], Snapshot_Date, "d")</f>
        <v>138</v>
      </c>
      <c r="AX2094" s="13">
        <f>Table13[[#This Row],[CL if today]]/365</f>
        <v>0.37808219178082192</v>
      </c>
      <c r="AY2094">
        <f>Table13[[#This Row],[Total Number of Purchases]]/Table13[[#This Row],[Corrected CL]]</f>
        <v>15.869565217391305</v>
      </c>
      <c r="AZ2094">
        <f>Table13[[#This Row],[Average Order Value (AOV)]]*Table13[[#This Row],[Freq per Year]]</f>
        <v>129.60144927536231</v>
      </c>
      <c r="BA2094">
        <f>Table13[[#This Row],[Total Spend]]/Table13[[#This Row],[Corrected CL]]</f>
        <v>129.60144927536231</v>
      </c>
      <c r="BB2094">
        <v>129.60144927536231</v>
      </c>
      <c r="BC2094" s="1">
        <f>Table13[[#This Row],[Dt_Customer]]+Table13[[#This Row],[Recency]]</f>
        <v>41815</v>
      </c>
      <c r="BD2094" s="16" t="str">
        <f>IF(COUNTIF(A:A, A2094) &gt; 1, "Duplicate", "Unique")</f>
        <v>Unique</v>
      </c>
    </row>
    <row r="2095" spans="1:56" x14ac:dyDescent="0.3">
      <c r="A2095">
        <v>1626</v>
      </c>
      <c r="B2095">
        <v>1973</v>
      </c>
      <c r="C2095" t="s">
        <v>37</v>
      </c>
      <c r="D2095" t="s">
        <v>29</v>
      </c>
      <c r="E2095">
        <v>35860</v>
      </c>
      <c r="F2095">
        <v>1</v>
      </c>
      <c r="G2095">
        <v>1</v>
      </c>
      <c r="H2095" s="1">
        <v>41778</v>
      </c>
      <c r="I2095">
        <v>37</v>
      </c>
      <c r="J2095">
        <v>15</v>
      </c>
      <c r="K2095">
        <v>0</v>
      </c>
      <c r="L2095">
        <v>8</v>
      </c>
      <c r="M2095">
        <v>4</v>
      </c>
      <c r="N2095">
        <v>2</v>
      </c>
      <c r="O2095">
        <v>20</v>
      </c>
      <c r="P2095">
        <f>IF(Table13[[#This Row],[MntWines]] = 0,"",Table13[[#This Row],[MntWines]])</f>
        <v>15</v>
      </c>
      <c r="Q2095" t="str">
        <f>IF(Table13[[#This Row],[MntFruits]] = 0, "",Table13[[#This Row],[MntFruits]])</f>
        <v/>
      </c>
      <c r="R2095">
        <f>IF(Table13[[#This Row],[MntMeatProducts]] = 0, "",Table13[[#This Row],[MntMeatProducts]])</f>
        <v>8</v>
      </c>
      <c r="S2095">
        <f>IF(Table13[[#This Row],[MntFishProducts]] = 0, "",Table13[[#This Row],[MntFishProducts]])</f>
        <v>4</v>
      </c>
      <c r="T2095">
        <f>IF(Table13[[#This Row],[MntSweetProducts]] = 0, "",Table13[[#This Row],[MntSweetProducts]])</f>
        <v>2</v>
      </c>
      <c r="U2095">
        <f>IF(Table13[[#This Row],[MntGoldProds]] = 0, "",Table13[[#This Row],[MntGoldProds]])</f>
        <v>20</v>
      </c>
      <c r="V2095">
        <v>2</v>
      </c>
      <c r="W2095">
        <v>1</v>
      </c>
      <c r="X2095">
        <v>1</v>
      </c>
      <c r="Y2095">
        <v>2</v>
      </c>
      <c r="Z2095">
        <v>5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 t="s">
        <v>43</v>
      </c>
      <c r="AI2095" s="13">
        <f>SUM(Table13[[#This Row],[MntWines]:[MntGoldProds]])</f>
        <v>49</v>
      </c>
      <c r="AJ2095" s="13">
        <f>AVERAGE(Table13[[#This Row],[MntWines]:[MntGoldProds]])</f>
        <v>8.1666666666666661</v>
      </c>
      <c r="AK2095">
        <f>IF(Table13[[#This Row],[Total Number of Purchases]]=0,0,Table13[[#This Row],[Total Spend]]/Table13[[#This Row],[Total Number of Purchases]])</f>
        <v>8.1666666666666661</v>
      </c>
      <c r="AM2095">
        <f>SUM(Table13[[#This Row],[NumDealsPurchases]:[NumStorePurchases]])</f>
        <v>6</v>
      </c>
      <c r="AN2095" s="14">
        <f>Snapshot_Date-Table13[[#This Row],[Dt_Customer]]</f>
        <v>138</v>
      </c>
      <c r="AP2095" s="13">
        <f>Table13[[#This Row],[NumDealsPurchases]]/Table13[[#This Row],[Total Number of Purchases]]*100</f>
        <v>33.333333333333329</v>
      </c>
      <c r="AQ2095">
        <f>6-ROUNDUP(_xlfn.PERCENTRANK.INC(Table13[Recency],Table13[[#This Row],[Recency]])*5, 0)</f>
        <v>4</v>
      </c>
      <c r="AR2095">
        <f>ROUNDUP(_xlfn.PERCENTRANK.INC(Table13[Total Number of Purchases],Table13[[#This Row],[Total Number of Purchases]])*5,0)</f>
        <v>1</v>
      </c>
      <c r="AS2095">
        <f>ROUNDUP(_xlfn.PERCENTRANK.INC(Table13[Total Spend],Table13[[#This Row],[Total Spend]])*5,0)</f>
        <v>1</v>
      </c>
      <c r="AT2095" t="str">
        <f>Table13[[#This Row],[Recency Score]]&amp;Table13[[#This Row],[Frequency Score]]&amp;Table13[[#This Row],[Monetary Score]]</f>
        <v>411</v>
      </c>
      <c r="AU2095" t="str">
        <f t="shared" si="32"/>
        <v>Potential Loyalists</v>
      </c>
      <c r="AW2095" s="13">
        <f>DATEDIF(Table13[[#This Row],[Dt_Customer]], Snapshot_Date, "d")</f>
        <v>138</v>
      </c>
      <c r="AX2095" s="13">
        <f>Table13[[#This Row],[CL if today]]/365</f>
        <v>0.37808219178082192</v>
      </c>
      <c r="AY2095">
        <f>Table13[[#This Row],[Total Number of Purchases]]/Table13[[#This Row],[Corrected CL]]</f>
        <v>15.869565217391305</v>
      </c>
      <c r="AZ2095">
        <f>Table13[[#This Row],[Average Order Value (AOV)]]*Table13[[#This Row],[Freq per Year]]</f>
        <v>129.60144927536231</v>
      </c>
      <c r="BA2095">
        <f>Table13[[#This Row],[Total Spend]]/Table13[[#This Row],[Corrected CL]]</f>
        <v>129.60144927536231</v>
      </c>
      <c r="BB2095">
        <v>129.60144927536231</v>
      </c>
      <c r="BC2095" s="1">
        <f>Table13[[#This Row],[Dt_Customer]]+Table13[[#This Row],[Recency]]</f>
        <v>41815</v>
      </c>
      <c r="BD2095" s="16" t="str">
        <f>IF(COUNTIF(A:A, A2095) &gt; 1, "Duplicate", "Unique")</f>
        <v>Unique</v>
      </c>
    </row>
    <row r="2096" spans="1:56" x14ac:dyDescent="0.3">
      <c r="A2096">
        <v>2055</v>
      </c>
      <c r="B2096">
        <v>1973</v>
      </c>
      <c r="C2096" t="s">
        <v>37</v>
      </c>
      <c r="D2096" t="s">
        <v>29</v>
      </c>
      <c r="E2096">
        <v>35860</v>
      </c>
      <c r="F2096">
        <v>1</v>
      </c>
      <c r="G2096">
        <v>1</v>
      </c>
      <c r="H2096" s="1">
        <v>41778</v>
      </c>
      <c r="I2096">
        <v>37</v>
      </c>
      <c r="J2096">
        <v>15</v>
      </c>
      <c r="K2096">
        <v>0</v>
      </c>
      <c r="L2096">
        <v>8</v>
      </c>
      <c r="M2096">
        <v>4</v>
      </c>
      <c r="N2096">
        <v>2</v>
      </c>
      <c r="O2096">
        <v>20</v>
      </c>
      <c r="P2096">
        <f>IF(Table13[[#This Row],[MntWines]] = 0,"",Table13[[#This Row],[MntWines]])</f>
        <v>15</v>
      </c>
      <c r="Q2096" t="str">
        <f>IF(Table13[[#This Row],[MntFruits]] = 0, "",Table13[[#This Row],[MntFruits]])</f>
        <v/>
      </c>
      <c r="R2096">
        <f>IF(Table13[[#This Row],[MntMeatProducts]] = 0, "",Table13[[#This Row],[MntMeatProducts]])</f>
        <v>8</v>
      </c>
      <c r="S2096">
        <f>IF(Table13[[#This Row],[MntFishProducts]] = 0, "",Table13[[#This Row],[MntFishProducts]])</f>
        <v>4</v>
      </c>
      <c r="T2096">
        <f>IF(Table13[[#This Row],[MntSweetProducts]] = 0, "",Table13[[#This Row],[MntSweetProducts]])</f>
        <v>2</v>
      </c>
      <c r="U2096">
        <f>IF(Table13[[#This Row],[MntGoldProds]] = 0, "",Table13[[#This Row],[MntGoldProds]])</f>
        <v>20</v>
      </c>
      <c r="V2096">
        <v>2</v>
      </c>
      <c r="W2096">
        <v>1</v>
      </c>
      <c r="X2096">
        <v>1</v>
      </c>
      <c r="Y2096">
        <v>2</v>
      </c>
      <c r="Z2096">
        <v>5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 t="s">
        <v>30</v>
      </c>
      <c r="AI2096" s="13">
        <f>SUM(Table13[[#This Row],[MntWines]:[MntGoldProds]])</f>
        <v>49</v>
      </c>
      <c r="AJ2096" s="13">
        <f>AVERAGE(Table13[[#This Row],[MntWines]:[MntGoldProds]])</f>
        <v>8.1666666666666661</v>
      </c>
      <c r="AK2096">
        <f>IF(Table13[[#This Row],[Total Number of Purchases]]=0,0,Table13[[#This Row],[Total Spend]]/Table13[[#This Row],[Total Number of Purchases]])</f>
        <v>8.1666666666666661</v>
      </c>
      <c r="AM2096">
        <f>SUM(Table13[[#This Row],[NumDealsPurchases]:[NumStorePurchases]])</f>
        <v>6</v>
      </c>
      <c r="AN2096" s="14">
        <f>Snapshot_Date-Table13[[#This Row],[Dt_Customer]]</f>
        <v>138</v>
      </c>
      <c r="AP2096" s="13">
        <f>Table13[[#This Row],[NumDealsPurchases]]/Table13[[#This Row],[Total Number of Purchases]]*100</f>
        <v>33.333333333333329</v>
      </c>
      <c r="AQ2096">
        <f>6-ROUNDUP(_xlfn.PERCENTRANK.INC(Table13[Recency],Table13[[#This Row],[Recency]])*5, 0)</f>
        <v>4</v>
      </c>
      <c r="AR2096">
        <f>ROUNDUP(_xlfn.PERCENTRANK.INC(Table13[Total Number of Purchases],Table13[[#This Row],[Total Number of Purchases]])*5,0)</f>
        <v>1</v>
      </c>
      <c r="AS2096">
        <f>ROUNDUP(_xlfn.PERCENTRANK.INC(Table13[Total Spend],Table13[[#This Row],[Total Spend]])*5,0)</f>
        <v>1</v>
      </c>
      <c r="AT2096" t="str">
        <f>Table13[[#This Row],[Recency Score]]&amp;Table13[[#This Row],[Frequency Score]]&amp;Table13[[#This Row],[Monetary Score]]</f>
        <v>411</v>
      </c>
      <c r="AU2096" t="str">
        <f t="shared" si="32"/>
        <v>Potential Loyalists</v>
      </c>
      <c r="AW2096" s="13">
        <f>DATEDIF(Table13[[#This Row],[Dt_Customer]], Snapshot_Date, "d")</f>
        <v>138</v>
      </c>
      <c r="AX2096" s="13">
        <f>Table13[[#This Row],[CL if today]]/365</f>
        <v>0.37808219178082192</v>
      </c>
      <c r="AY2096">
        <f>Table13[[#This Row],[Total Number of Purchases]]/Table13[[#This Row],[Corrected CL]]</f>
        <v>15.869565217391305</v>
      </c>
      <c r="AZ2096">
        <f>Table13[[#This Row],[Average Order Value (AOV)]]*Table13[[#This Row],[Freq per Year]]</f>
        <v>129.60144927536231</v>
      </c>
      <c r="BA2096">
        <f>Table13[[#This Row],[Total Spend]]/Table13[[#This Row],[Corrected CL]]</f>
        <v>129.60144927536231</v>
      </c>
      <c r="BB2096">
        <v>129.60144927536231</v>
      </c>
      <c r="BC2096" s="1">
        <f>Table13[[#This Row],[Dt_Customer]]+Table13[[#This Row],[Recency]]</f>
        <v>41815</v>
      </c>
      <c r="BD2096" s="16" t="str">
        <f>IF(COUNTIF(A:A, A2096) &gt; 1, "Duplicate", "Unique")</f>
        <v>Unique</v>
      </c>
    </row>
    <row r="2097" spans="1:56" x14ac:dyDescent="0.3">
      <c r="A2097">
        <v>5107</v>
      </c>
      <c r="B2097">
        <v>1973</v>
      </c>
      <c r="C2097" t="s">
        <v>37</v>
      </c>
      <c r="D2097" t="s">
        <v>29</v>
      </c>
      <c r="E2097">
        <v>35860</v>
      </c>
      <c r="F2097">
        <v>1</v>
      </c>
      <c r="G2097">
        <v>1</v>
      </c>
      <c r="H2097" s="1">
        <v>41778</v>
      </c>
      <c r="I2097">
        <v>37</v>
      </c>
      <c r="J2097">
        <v>15</v>
      </c>
      <c r="K2097">
        <v>0</v>
      </c>
      <c r="L2097">
        <v>8</v>
      </c>
      <c r="M2097">
        <v>4</v>
      </c>
      <c r="N2097">
        <v>2</v>
      </c>
      <c r="O2097">
        <v>20</v>
      </c>
      <c r="P2097">
        <f>IF(Table13[[#This Row],[MntWines]] = 0,"",Table13[[#This Row],[MntWines]])</f>
        <v>15</v>
      </c>
      <c r="Q2097" t="str">
        <f>IF(Table13[[#This Row],[MntFruits]] = 0, "",Table13[[#This Row],[MntFruits]])</f>
        <v/>
      </c>
      <c r="R2097">
        <f>IF(Table13[[#This Row],[MntMeatProducts]] = 0, "",Table13[[#This Row],[MntMeatProducts]])</f>
        <v>8</v>
      </c>
      <c r="S2097">
        <f>IF(Table13[[#This Row],[MntFishProducts]] = 0, "",Table13[[#This Row],[MntFishProducts]])</f>
        <v>4</v>
      </c>
      <c r="T2097">
        <f>IF(Table13[[#This Row],[MntSweetProducts]] = 0, "",Table13[[#This Row],[MntSweetProducts]])</f>
        <v>2</v>
      </c>
      <c r="U2097">
        <f>IF(Table13[[#This Row],[MntGoldProds]] = 0, "",Table13[[#This Row],[MntGoldProds]])</f>
        <v>20</v>
      </c>
      <c r="V2097">
        <v>2</v>
      </c>
      <c r="W2097">
        <v>1</v>
      </c>
      <c r="X2097">
        <v>1</v>
      </c>
      <c r="Y2097">
        <v>2</v>
      </c>
      <c r="Z2097">
        <v>5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 t="s">
        <v>30</v>
      </c>
      <c r="AI2097" s="13">
        <f>SUM(Table13[[#This Row],[MntWines]:[MntGoldProds]])</f>
        <v>49</v>
      </c>
      <c r="AJ2097" s="13">
        <f>AVERAGE(Table13[[#This Row],[MntWines]:[MntGoldProds]])</f>
        <v>8.1666666666666661</v>
      </c>
      <c r="AK2097">
        <f>IF(Table13[[#This Row],[Total Number of Purchases]]=0,0,Table13[[#This Row],[Total Spend]]/Table13[[#This Row],[Total Number of Purchases]])</f>
        <v>8.1666666666666661</v>
      </c>
      <c r="AM2097">
        <f>SUM(Table13[[#This Row],[NumDealsPurchases]:[NumStorePurchases]])</f>
        <v>6</v>
      </c>
      <c r="AN2097" s="14">
        <f>Snapshot_Date-Table13[[#This Row],[Dt_Customer]]</f>
        <v>138</v>
      </c>
      <c r="AP2097" s="13">
        <f>Table13[[#This Row],[NumDealsPurchases]]/Table13[[#This Row],[Total Number of Purchases]]*100</f>
        <v>33.333333333333329</v>
      </c>
      <c r="AQ2097">
        <f>6-ROUNDUP(_xlfn.PERCENTRANK.INC(Table13[Recency],Table13[[#This Row],[Recency]])*5, 0)</f>
        <v>4</v>
      </c>
      <c r="AR2097">
        <f>ROUNDUP(_xlfn.PERCENTRANK.INC(Table13[Total Number of Purchases],Table13[[#This Row],[Total Number of Purchases]])*5,0)</f>
        <v>1</v>
      </c>
      <c r="AS2097">
        <f>ROUNDUP(_xlfn.PERCENTRANK.INC(Table13[Total Spend],Table13[[#This Row],[Total Spend]])*5,0)</f>
        <v>1</v>
      </c>
      <c r="AT2097" t="str">
        <f>Table13[[#This Row],[Recency Score]]&amp;Table13[[#This Row],[Frequency Score]]&amp;Table13[[#This Row],[Monetary Score]]</f>
        <v>411</v>
      </c>
      <c r="AU2097" t="str">
        <f t="shared" si="32"/>
        <v>Potential Loyalists</v>
      </c>
      <c r="AW2097" s="13">
        <f>DATEDIF(Table13[[#This Row],[Dt_Customer]], Snapshot_Date, "d")</f>
        <v>138</v>
      </c>
      <c r="AX2097" s="13">
        <f>Table13[[#This Row],[CL if today]]/365</f>
        <v>0.37808219178082192</v>
      </c>
      <c r="AY2097">
        <f>Table13[[#This Row],[Total Number of Purchases]]/Table13[[#This Row],[Corrected CL]]</f>
        <v>15.869565217391305</v>
      </c>
      <c r="AZ2097">
        <f>Table13[[#This Row],[Average Order Value (AOV)]]*Table13[[#This Row],[Freq per Year]]</f>
        <v>129.60144927536231</v>
      </c>
      <c r="BA2097">
        <f>Table13[[#This Row],[Total Spend]]/Table13[[#This Row],[Corrected CL]]</f>
        <v>129.60144927536231</v>
      </c>
      <c r="BB2097">
        <v>129.60144927536231</v>
      </c>
      <c r="BC2097" s="1">
        <f>Table13[[#This Row],[Dt_Customer]]+Table13[[#This Row],[Recency]]</f>
        <v>41815</v>
      </c>
      <c r="BD2097" s="16" t="str">
        <f>IF(COUNTIF(A:A, A2097) &gt; 1, "Duplicate", "Unique")</f>
        <v>Unique</v>
      </c>
    </row>
    <row r="2098" spans="1:56" x14ac:dyDescent="0.3">
      <c r="A2098">
        <v>7679</v>
      </c>
      <c r="B2098">
        <v>1985</v>
      </c>
      <c r="C2098" t="s">
        <v>37</v>
      </c>
      <c r="D2098" t="s">
        <v>31</v>
      </c>
      <c r="E2098">
        <v>30298</v>
      </c>
      <c r="F2098">
        <v>0</v>
      </c>
      <c r="G2098">
        <v>0</v>
      </c>
      <c r="H2098" s="1">
        <v>41778</v>
      </c>
      <c r="I2098">
        <v>48</v>
      </c>
      <c r="J2098">
        <v>6</v>
      </c>
      <c r="K2098">
        <v>3</v>
      </c>
      <c r="L2098">
        <v>12</v>
      </c>
      <c r="M2098">
        <v>6</v>
      </c>
      <c r="N2098">
        <v>1</v>
      </c>
      <c r="O2098">
        <v>0</v>
      </c>
      <c r="P2098">
        <f>IF(Table13[[#This Row],[MntWines]] = 0,"",Table13[[#This Row],[MntWines]])</f>
        <v>6</v>
      </c>
      <c r="Q2098">
        <f>IF(Table13[[#This Row],[MntFruits]] = 0, "",Table13[[#This Row],[MntFruits]])</f>
        <v>3</v>
      </c>
      <c r="R2098">
        <f>IF(Table13[[#This Row],[MntMeatProducts]] = 0, "",Table13[[#This Row],[MntMeatProducts]])</f>
        <v>12</v>
      </c>
      <c r="S2098">
        <f>IF(Table13[[#This Row],[MntFishProducts]] = 0, "",Table13[[#This Row],[MntFishProducts]])</f>
        <v>6</v>
      </c>
      <c r="T2098">
        <f>IF(Table13[[#This Row],[MntSweetProducts]] = 0, "",Table13[[#This Row],[MntSweetProducts]])</f>
        <v>1</v>
      </c>
      <c r="U2098" t="str">
        <f>IF(Table13[[#This Row],[MntGoldProds]] = 0, "",Table13[[#This Row],[MntGoldProds]])</f>
        <v/>
      </c>
      <c r="V2098">
        <v>1</v>
      </c>
      <c r="W2098">
        <v>1</v>
      </c>
      <c r="X2098">
        <v>1</v>
      </c>
      <c r="Y2098">
        <v>3</v>
      </c>
      <c r="Z2098">
        <v>3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 t="s">
        <v>30</v>
      </c>
      <c r="AI2098" s="13">
        <f>SUM(Table13[[#This Row],[MntWines]:[MntGoldProds]])</f>
        <v>28</v>
      </c>
      <c r="AJ2098" s="13">
        <f>AVERAGE(Table13[[#This Row],[MntWines]:[MntGoldProds]])</f>
        <v>4.666666666666667</v>
      </c>
      <c r="AK2098">
        <f>IF(Table13[[#This Row],[Total Number of Purchases]]=0,0,Table13[[#This Row],[Total Spend]]/Table13[[#This Row],[Total Number of Purchases]])</f>
        <v>4.666666666666667</v>
      </c>
      <c r="AM2098">
        <f>SUM(Table13[[#This Row],[NumDealsPurchases]:[NumStorePurchases]])</f>
        <v>6</v>
      </c>
      <c r="AN2098" s="14">
        <f>Snapshot_Date-Table13[[#This Row],[Dt_Customer]]</f>
        <v>138</v>
      </c>
      <c r="AP2098" s="13">
        <f>Table13[[#This Row],[NumDealsPurchases]]/Table13[[#This Row],[Total Number of Purchases]]*100</f>
        <v>16.666666666666664</v>
      </c>
      <c r="AQ2098">
        <f>6-ROUNDUP(_xlfn.PERCENTRANK.INC(Table13[Recency],Table13[[#This Row],[Recency]])*5, 0)</f>
        <v>3</v>
      </c>
      <c r="AR2098">
        <f>ROUNDUP(_xlfn.PERCENTRANK.INC(Table13[Total Number of Purchases],Table13[[#This Row],[Total Number of Purchases]])*5,0)</f>
        <v>1</v>
      </c>
      <c r="AS2098">
        <f>ROUNDUP(_xlfn.PERCENTRANK.INC(Table13[Total Spend],Table13[[#This Row],[Total Spend]])*5,0)</f>
        <v>1</v>
      </c>
      <c r="AT2098" t="str">
        <f>Table13[[#This Row],[Recency Score]]&amp;Table13[[#This Row],[Frequency Score]]&amp;Table13[[#This Row],[Monetary Score]]</f>
        <v>311</v>
      </c>
      <c r="AU2098" t="str">
        <f t="shared" si="32"/>
        <v>Needs Attention</v>
      </c>
      <c r="AW2098" s="13">
        <f>DATEDIF(Table13[[#This Row],[Dt_Customer]], Snapshot_Date, "d")</f>
        <v>138</v>
      </c>
      <c r="AX2098" s="13">
        <f>Table13[[#This Row],[CL if today]]/365</f>
        <v>0.37808219178082192</v>
      </c>
      <c r="AY2098">
        <f>Table13[[#This Row],[Total Number of Purchases]]/Table13[[#This Row],[Corrected CL]]</f>
        <v>15.869565217391305</v>
      </c>
      <c r="AZ2098">
        <f>Table13[[#This Row],[Average Order Value (AOV)]]*Table13[[#This Row],[Freq per Year]]</f>
        <v>74.057971014492765</v>
      </c>
      <c r="BA2098">
        <f>Table13[[#This Row],[Total Spend]]/Table13[[#This Row],[Corrected CL]]</f>
        <v>74.05797101449275</v>
      </c>
      <c r="BB2098">
        <v>74.05797101449275</v>
      </c>
      <c r="BC2098" s="1">
        <f>Table13[[#This Row],[Dt_Customer]]+Table13[[#This Row],[Recency]]</f>
        <v>41826</v>
      </c>
      <c r="BD2098" s="16" t="str">
        <f>IF(COUNTIF(A:A, A2098) &gt; 1, "Duplicate", "Unique")</f>
        <v>Unique</v>
      </c>
    </row>
    <row r="2099" spans="1:56" x14ac:dyDescent="0.3">
      <c r="A2099">
        <v>716</v>
      </c>
      <c r="B2099">
        <v>1949</v>
      </c>
      <c r="C2099" t="s">
        <v>37</v>
      </c>
      <c r="D2099" t="s">
        <v>35</v>
      </c>
      <c r="E2099">
        <v>67911</v>
      </c>
      <c r="F2099">
        <v>0</v>
      </c>
      <c r="G2099">
        <v>1</v>
      </c>
      <c r="H2099" s="1">
        <v>41781</v>
      </c>
      <c r="I2099">
        <v>63</v>
      </c>
      <c r="J2099">
        <v>529</v>
      </c>
      <c r="K2099">
        <v>0</v>
      </c>
      <c r="L2099">
        <v>356</v>
      </c>
      <c r="M2099">
        <v>63</v>
      </c>
      <c r="N2099">
        <v>28</v>
      </c>
      <c r="O2099">
        <v>0</v>
      </c>
      <c r="P2099">
        <f>IF(Table13[[#This Row],[MntWines]] = 0,"",Table13[[#This Row],[MntWines]])</f>
        <v>529</v>
      </c>
      <c r="Q2099" t="str">
        <f>IF(Table13[[#This Row],[MntFruits]] = 0, "",Table13[[#This Row],[MntFruits]])</f>
        <v/>
      </c>
      <c r="R2099">
        <f>IF(Table13[[#This Row],[MntMeatProducts]] = 0, "",Table13[[#This Row],[MntMeatProducts]])</f>
        <v>356</v>
      </c>
      <c r="S2099">
        <f>IF(Table13[[#This Row],[MntFishProducts]] = 0, "",Table13[[#This Row],[MntFishProducts]])</f>
        <v>63</v>
      </c>
      <c r="T2099">
        <f>IF(Table13[[#This Row],[MntSweetProducts]] = 0, "",Table13[[#This Row],[MntSweetProducts]])</f>
        <v>28</v>
      </c>
      <c r="U2099" t="str">
        <f>IF(Table13[[#This Row],[MntGoldProds]] = 0, "",Table13[[#This Row],[MntGoldProds]])</f>
        <v/>
      </c>
      <c r="V2099">
        <v>3</v>
      </c>
      <c r="W2099">
        <v>6</v>
      </c>
      <c r="X2099">
        <v>7</v>
      </c>
      <c r="Y2099">
        <v>11</v>
      </c>
      <c r="Z2099">
        <v>3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30</v>
      </c>
      <c r="AI2099" s="13">
        <f>SUM(Table13[[#This Row],[MntWines]:[MntGoldProds]])</f>
        <v>976</v>
      </c>
      <c r="AJ2099" s="13">
        <f>AVERAGE(Table13[[#This Row],[MntWines]:[MntGoldProds]])</f>
        <v>162.66666666666666</v>
      </c>
      <c r="AK2099">
        <f>IF(Table13[[#This Row],[Total Number of Purchases]]=0,0,Table13[[#This Row],[Total Spend]]/Table13[[#This Row],[Total Number of Purchases]])</f>
        <v>36.148148148148145</v>
      </c>
      <c r="AM2099">
        <f>SUM(Table13[[#This Row],[NumDealsPurchases]:[NumStorePurchases]])</f>
        <v>27</v>
      </c>
      <c r="AN2099" s="14">
        <f>Snapshot_Date-Table13[[#This Row],[Dt_Customer]]</f>
        <v>135</v>
      </c>
      <c r="AP2099" s="13">
        <f>Table13[[#This Row],[NumDealsPurchases]]/Table13[[#This Row],[Total Number of Purchases]]*100</f>
        <v>11.111111111111111</v>
      </c>
      <c r="AQ2099">
        <f>6-ROUNDUP(_xlfn.PERCENTRANK.INC(Table13[Recency],Table13[[#This Row],[Recency]])*5, 0)</f>
        <v>2</v>
      </c>
      <c r="AR2099">
        <f>ROUNDUP(_xlfn.PERCENTRANK.INC(Table13[Total Number of Purchases],Table13[[#This Row],[Total Number of Purchases]])*5,0)</f>
        <v>5</v>
      </c>
      <c r="AS2099">
        <f>ROUNDUP(_xlfn.PERCENTRANK.INC(Table13[Total Spend],Table13[[#This Row],[Total Spend]])*5,0)</f>
        <v>4</v>
      </c>
      <c r="AT2099" t="str">
        <f>Table13[[#This Row],[Recency Score]]&amp;Table13[[#This Row],[Frequency Score]]&amp;Table13[[#This Row],[Monetary Score]]</f>
        <v>254</v>
      </c>
      <c r="AU2099" t="str">
        <f t="shared" si="32"/>
        <v>Frequent Buyers</v>
      </c>
      <c r="AW2099" s="13">
        <f>DATEDIF(Table13[[#This Row],[Dt_Customer]], Snapshot_Date, "d")</f>
        <v>135</v>
      </c>
      <c r="AX2099" s="13">
        <f>Table13[[#This Row],[CL if today]]/365</f>
        <v>0.36986301369863012</v>
      </c>
      <c r="AY2099">
        <f>Table13[[#This Row],[Total Number of Purchases]]/Table13[[#This Row],[Corrected CL]]</f>
        <v>73</v>
      </c>
      <c r="AZ2099">
        <f>Table13[[#This Row],[Average Order Value (AOV)]]*Table13[[#This Row],[Freq per Year]]</f>
        <v>2638.8148148148148</v>
      </c>
      <c r="BA2099">
        <f>Table13[[#This Row],[Total Spend]]/Table13[[#This Row],[Corrected CL]]</f>
        <v>2638.8148148148148</v>
      </c>
      <c r="BB2099">
        <v>2638.8148148148148</v>
      </c>
      <c r="BC2099" s="1">
        <f>Table13[[#This Row],[Dt_Customer]]+Table13[[#This Row],[Recency]]</f>
        <v>41844</v>
      </c>
      <c r="BD2099" s="16" t="str">
        <f>IF(COUNTIF(A:A, A2099) &gt; 1, "Duplicate", "Unique")</f>
        <v>Unique</v>
      </c>
    </row>
    <row r="2100" spans="1:56" x14ac:dyDescent="0.3">
      <c r="A2100">
        <v>6544</v>
      </c>
      <c r="B2100">
        <v>1949</v>
      </c>
      <c r="C2100" t="s">
        <v>37</v>
      </c>
      <c r="D2100" t="s">
        <v>35</v>
      </c>
      <c r="E2100">
        <v>67911</v>
      </c>
      <c r="F2100">
        <v>0</v>
      </c>
      <c r="G2100">
        <v>1</v>
      </c>
      <c r="H2100" s="1">
        <v>41781</v>
      </c>
      <c r="I2100">
        <v>63</v>
      </c>
      <c r="J2100">
        <v>529</v>
      </c>
      <c r="K2100">
        <v>0</v>
      </c>
      <c r="L2100">
        <v>356</v>
      </c>
      <c r="M2100">
        <v>63</v>
      </c>
      <c r="N2100">
        <v>28</v>
      </c>
      <c r="O2100">
        <v>0</v>
      </c>
      <c r="P2100">
        <f>IF(Table13[[#This Row],[MntWines]] = 0,"",Table13[[#This Row],[MntWines]])</f>
        <v>529</v>
      </c>
      <c r="Q2100" t="str">
        <f>IF(Table13[[#This Row],[MntFruits]] = 0, "",Table13[[#This Row],[MntFruits]])</f>
        <v/>
      </c>
      <c r="R2100">
        <f>IF(Table13[[#This Row],[MntMeatProducts]] = 0, "",Table13[[#This Row],[MntMeatProducts]])</f>
        <v>356</v>
      </c>
      <c r="S2100">
        <f>IF(Table13[[#This Row],[MntFishProducts]] = 0, "",Table13[[#This Row],[MntFishProducts]])</f>
        <v>63</v>
      </c>
      <c r="T2100">
        <f>IF(Table13[[#This Row],[MntSweetProducts]] = 0, "",Table13[[#This Row],[MntSweetProducts]])</f>
        <v>28</v>
      </c>
      <c r="U2100" t="str">
        <f>IF(Table13[[#This Row],[MntGoldProds]] = 0, "",Table13[[#This Row],[MntGoldProds]])</f>
        <v/>
      </c>
      <c r="V2100">
        <v>3</v>
      </c>
      <c r="W2100">
        <v>6</v>
      </c>
      <c r="X2100">
        <v>7</v>
      </c>
      <c r="Y2100">
        <v>11</v>
      </c>
      <c r="Z2100">
        <v>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 t="s">
        <v>39</v>
      </c>
      <c r="AI2100" s="13">
        <f>SUM(Table13[[#This Row],[MntWines]:[MntGoldProds]])</f>
        <v>976</v>
      </c>
      <c r="AJ2100" s="13">
        <f>AVERAGE(Table13[[#This Row],[MntWines]:[MntGoldProds]])</f>
        <v>162.66666666666666</v>
      </c>
      <c r="AK2100">
        <f>IF(Table13[[#This Row],[Total Number of Purchases]]=0,0,Table13[[#This Row],[Total Spend]]/Table13[[#This Row],[Total Number of Purchases]])</f>
        <v>36.148148148148145</v>
      </c>
      <c r="AM2100">
        <f>SUM(Table13[[#This Row],[NumDealsPurchases]:[NumStorePurchases]])</f>
        <v>27</v>
      </c>
      <c r="AN2100" s="14">
        <f>Snapshot_Date-Table13[[#This Row],[Dt_Customer]]</f>
        <v>135</v>
      </c>
      <c r="AP2100" s="13">
        <f>Table13[[#This Row],[NumDealsPurchases]]/Table13[[#This Row],[Total Number of Purchases]]*100</f>
        <v>11.111111111111111</v>
      </c>
      <c r="AQ2100">
        <f>6-ROUNDUP(_xlfn.PERCENTRANK.INC(Table13[Recency],Table13[[#This Row],[Recency]])*5, 0)</f>
        <v>2</v>
      </c>
      <c r="AR2100">
        <f>ROUNDUP(_xlfn.PERCENTRANK.INC(Table13[Total Number of Purchases],Table13[[#This Row],[Total Number of Purchases]])*5,0)</f>
        <v>5</v>
      </c>
      <c r="AS2100">
        <f>ROUNDUP(_xlfn.PERCENTRANK.INC(Table13[Total Spend],Table13[[#This Row],[Total Spend]])*5,0)</f>
        <v>4</v>
      </c>
      <c r="AT2100" t="str">
        <f>Table13[[#This Row],[Recency Score]]&amp;Table13[[#This Row],[Frequency Score]]&amp;Table13[[#This Row],[Monetary Score]]</f>
        <v>254</v>
      </c>
      <c r="AU2100" t="str">
        <f t="shared" si="32"/>
        <v>Frequent Buyers</v>
      </c>
      <c r="AW2100" s="13">
        <f>DATEDIF(Table13[[#This Row],[Dt_Customer]], Snapshot_Date, "d")</f>
        <v>135</v>
      </c>
      <c r="AX2100" s="13">
        <f>Table13[[#This Row],[CL if today]]/365</f>
        <v>0.36986301369863012</v>
      </c>
      <c r="AY2100">
        <f>Table13[[#This Row],[Total Number of Purchases]]/Table13[[#This Row],[Corrected CL]]</f>
        <v>73</v>
      </c>
      <c r="AZ2100">
        <f>Table13[[#This Row],[Average Order Value (AOV)]]*Table13[[#This Row],[Freq per Year]]</f>
        <v>2638.8148148148148</v>
      </c>
      <c r="BA2100">
        <f>Table13[[#This Row],[Total Spend]]/Table13[[#This Row],[Corrected CL]]</f>
        <v>2638.8148148148148</v>
      </c>
      <c r="BB2100">
        <v>2638.8148148148148</v>
      </c>
      <c r="BC2100" s="1">
        <f>Table13[[#This Row],[Dt_Customer]]+Table13[[#This Row],[Recency]]</f>
        <v>41844</v>
      </c>
      <c r="BD2100" s="16" t="str">
        <f>IF(COUNTIF(A:A, A2100) &gt; 1, "Duplicate", "Unique")</f>
        <v>Unique</v>
      </c>
    </row>
    <row r="2101" spans="1:56" x14ac:dyDescent="0.3">
      <c r="A2101">
        <v>4508</v>
      </c>
      <c r="B2101">
        <v>1952</v>
      </c>
      <c r="C2101" t="s">
        <v>28</v>
      </c>
      <c r="D2101" t="s">
        <v>31</v>
      </c>
      <c r="E2101">
        <v>75127</v>
      </c>
      <c r="F2101">
        <v>0</v>
      </c>
      <c r="G2101">
        <v>0</v>
      </c>
      <c r="H2101" s="1">
        <v>41781</v>
      </c>
      <c r="I2101">
        <v>92</v>
      </c>
      <c r="J2101">
        <v>203</v>
      </c>
      <c r="K2101">
        <v>35</v>
      </c>
      <c r="L2101">
        <v>305</v>
      </c>
      <c r="M2101">
        <v>46</v>
      </c>
      <c r="N2101">
        <v>17</v>
      </c>
      <c r="O2101">
        <v>227</v>
      </c>
      <c r="P2101">
        <f>IF(Table13[[#This Row],[MntWines]] = 0,"",Table13[[#This Row],[MntWines]])</f>
        <v>203</v>
      </c>
      <c r="Q2101">
        <f>IF(Table13[[#This Row],[MntFruits]] = 0, "",Table13[[#This Row],[MntFruits]])</f>
        <v>35</v>
      </c>
      <c r="R2101">
        <f>IF(Table13[[#This Row],[MntMeatProducts]] = 0, "",Table13[[#This Row],[MntMeatProducts]])</f>
        <v>305</v>
      </c>
      <c r="S2101">
        <f>IF(Table13[[#This Row],[MntFishProducts]] = 0, "",Table13[[#This Row],[MntFishProducts]])</f>
        <v>46</v>
      </c>
      <c r="T2101">
        <f>IF(Table13[[#This Row],[MntSweetProducts]] = 0, "",Table13[[#This Row],[MntSweetProducts]])</f>
        <v>17</v>
      </c>
      <c r="U2101">
        <f>IF(Table13[[#This Row],[MntGoldProds]] = 0, "",Table13[[#This Row],[MntGoldProds]])</f>
        <v>227</v>
      </c>
      <c r="V2101">
        <v>1</v>
      </c>
      <c r="W2101">
        <v>2</v>
      </c>
      <c r="X2101">
        <v>11</v>
      </c>
      <c r="Y2101">
        <v>5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 t="s">
        <v>39</v>
      </c>
      <c r="AI2101" s="13">
        <f>SUM(Table13[[#This Row],[MntWines]:[MntGoldProds]])</f>
        <v>833</v>
      </c>
      <c r="AJ2101" s="13">
        <f>AVERAGE(Table13[[#This Row],[MntWines]:[MntGoldProds]])</f>
        <v>138.83333333333334</v>
      </c>
      <c r="AK2101">
        <f>IF(Table13[[#This Row],[Total Number of Purchases]]=0,0,Table13[[#This Row],[Total Spend]]/Table13[[#This Row],[Total Number of Purchases]])</f>
        <v>43.842105263157897</v>
      </c>
      <c r="AM2101">
        <f>SUM(Table13[[#This Row],[NumDealsPurchases]:[NumStorePurchases]])</f>
        <v>19</v>
      </c>
      <c r="AN2101" s="14">
        <f>Snapshot_Date-Table13[[#This Row],[Dt_Customer]]</f>
        <v>135</v>
      </c>
      <c r="AP2101" s="13">
        <f>Table13[[#This Row],[NumDealsPurchases]]/Table13[[#This Row],[Total Number of Purchases]]*100</f>
        <v>5.2631578947368416</v>
      </c>
      <c r="AQ2101">
        <f>6-ROUNDUP(_xlfn.PERCENTRANK.INC(Table13[Recency],Table13[[#This Row],[Recency]])*5, 0)</f>
        <v>1</v>
      </c>
      <c r="AR2101">
        <f>ROUNDUP(_xlfn.PERCENTRANK.INC(Table13[Total Number of Purchases],Table13[[#This Row],[Total Number of Purchases]])*5,0)</f>
        <v>4</v>
      </c>
      <c r="AS2101">
        <f>ROUNDUP(_xlfn.PERCENTRANK.INC(Table13[Total Spend],Table13[[#This Row],[Total Spend]])*5,0)</f>
        <v>4</v>
      </c>
      <c r="AT2101" t="str">
        <f>Table13[[#This Row],[Recency Score]]&amp;Table13[[#This Row],[Frequency Score]]&amp;Table13[[#This Row],[Monetary Score]]</f>
        <v>144</v>
      </c>
      <c r="AU2101" t="str">
        <f t="shared" si="32"/>
        <v>Lost</v>
      </c>
      <c r="AW2101" s="13">
        <f>DATEDIF(Table13[[#This Row],[Dt_Customer]], Snapshot_Date, "d")</f>
        <v>135</v>
      </c>
      <c r="AX2101" s="13">
        <f>Table13[[#This Row],[CL if today]]/365</f>
        <v>0.36986301369863012</v>
      </c>
      <c r="AY2101">
        <f>Table13[[#This Row],[Total Number of Purchases]]/Table13[[#This Row],[Corrected CL]]</f>
        <v>51.370370370370374</v>
      </c>
      <c r="AZ2101">
        <f>Table13[[#This Row],[Average Order Value (AOV)]]*Table13[[#This Row],[Freq per Year]]</f>
        <v>2252.1851851851857</v>
      </c>
      <c r="BA2101">
        <f>Table13[[#This Row],[Total Spend]]/Table13[[#This Row],[Corrected CL]]</f>
        <v>2252.1851851851852</v>
      </c>
      <c r="BB2101">
        <v>2252.1851851851852</v>
      </c>
      <c r="BC2101" s="1">
        <f>Table13[[#This Row],[Dt_Customer]]+Table13[[#This Row],[Recency]]</f>
        <v>41873</v>
      </c>
      <c r="BD2101" s="16" t="str">
        <f>IF(COUNTIF(A:A, A2101) &gt; 1, "Duplicate", "Unique")</f>
        <v>Unique</v>
      </c>
    </row>
    <row r="2102" spans="1:56" x14ac:dyDescent="0.3">
      <c r="A2102">
        <v>4843</v>
      </c>
      <c r="B2102">
        <v>1952</v>
      </c>
      <c r="C2102" t="s">
        <v>28</v>
      </c>
      <c r="D2102" t="s">
        <v>31</v>
      </c>
      <c r="E2102">
        <v>75127</v>
      </c>
      <c r="F2102">
        <v>0</v>
      </c>
      <c r="G2102">
        <v>0</v>
      </c>
      <c r="H2102" s="1">
        <v>41781</v>
      </c>
      <c r="I2102">
        <v>92</v>
      </c>
      <c r="J2102">
        <v>203</v>
      </c>
      <c r="K2102">
        <v>35</v>
      </c>
      <c r="L2102">
        <v>305</v>
      </c>
      <c r="M2102">
        <v>46</v>
      </c>
      <c r="N2102">
        <v>17</v>
      </c>
      <c r="O2102">
        <v>227</v>
      </c>
      <c r="P2102">
        <f>IF(Table13[[#This Row],[MntWines]] = 0,"",Table13[[#This Row],[MntWines]])</f>
        <v>203</v>
      </c>
      <c r="Q2102">
        <f>IF(Table13[[#This Row],[MntFruits]] = 0, "",Table13[[#This Row],[MntFruits]])</f>
        <v>35</v>
      </c>
      <c r="R2102">
        <f>IF(Table13[[#This Row],[MntMeatProducts]] = 0, "",Table13[[#This Row],[MntMeatProducts]])</f>
        <v>305</v>
      </c>
      <c r="S2102">
        <f>IF(Table13[[#This Row],[MntFishProducts]] = 0, "",Table13[[#This Row],[MntFishProducts]])</f>
        <v>46</v>
      </c>
      <c r="T2102">
        <f>IF(Table13[[#This Row],[MntSweetProducts]] = 0, "",Table13[[#This Row],[MntSweetProducts]])</f>
        <v>17</v>
      </c>
      <c r="U2102">
        <f>IF(Table13[[#This Row],[MntGoldProds]] = 0, "",Table13[[#This Row],[MntGoldProds]])</f>
        <v>227</v>
      </c>
      <c r="V2102">
        <v>1</v>
      </c>
      <c r="W2102">
        <v>2</v>
      </c>
      <c r="X2102">
        <v>11</v>
      </c>
      <c r="Y2102">
        <v>5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 t="s">
        <v>43</v>
      </c>
      <c r="AI2102" s="13">
        <f>SUM(Table13[[#This Row],[MntWines]:[MntGoldProds]])</f>
        <v>833</v>
      </c>
      <c r="AJ2102" s="13">
        <f>AVERAGE(Table13[[#This Row],[MntWines]:[MntGoldProds]])</f>
        <v>138.83333333333334</v>
      </c>
      <c r="AK2102">
        <f>IF(Table13[[#This Row],[Total Number of Purchases]]=0,0,Table13[[#This Row],[Total Spend]]/Table13[[#This Row],[Total Number of Purchases]])</f>
        <v>43.842105263157897</v>
      </c>
      <c r="AM2102">
        <f>SUM(Table13[[#This Row],[NumDealsPurchases]:[NumStorePurchases]])</f>
        <v>19</v>
      </c>
      <c r="AN2102" s="14">
        <f>Snapshot_Date-Table13[[#This Row],[Dt_Customer]]</f>
        <v>135</v>
      </c>
      <c r="AP2102" s="13">
        <f>Table13[[#This Row],[NumDealsPurchases]]/Table13[[#This Row],[Total Number of Purchases]]*100</f>
        <v>5.2631578947368416</v>
      </c>
      <c r="AQ2102">
        <f>6-ROUNDUP(_xlfn.PERCENTRANK.INC(Table13[Recency],Table13[[#This Row],[Recency]])*5, 0)</f>
        <v>1</v>
      </c>
      <c r="AR2102">
        <f>ROUNDUP(_xlfn.PERCENTRANK.INC(Table13[Total Number of Purchases],Table13[[#This Row],[Total Number of Purchases]])*5,0)</f>
        <v>4</v>
      </c>
      <c r="AS2102">
        <f>ROUNDUP(_xlfn.PERCENTRANK.INC(Table13[Total Spend],Table13[[#This Row],[Total Spend]])*5,0)</f>
        <v>4</v>
      </c>
      <c r="AT2102" t="str">
        <f>Table13[[#This Row],[Recency Score]]&amp;Table13[[#This Row],[Frequency Score]]&amp;Table13[[#This Row],[Monetary Score]]</f>
        <v>144</v>
      </c>
      <c r="AU2102" t="str">
        <f t="shared" si="32"/>
        <v>Lost</v>
      </c>
      <c r="AW2102" s="13">
        <f>DATEDIF(Table13[[#This Row],[Dt_Customer]], Snapshot_Date, "d")</f>
        <v>135</v>
      </c>
      <c r="AX2102" s="13">
        <f>Table13[[#This Row],[CL if today]]/365</f>
        <v>0.36986301369863012</v>
      </c>
      <c r="AY2102">
        <f>Table13[[#This Row],[Total Number of Purchases]]/Table13[[#This Row],[Corrected CL]]</f>
        <v>51.370370370370374</v>
      </c>
      <c r="AZ2102">
        <f>Table13[[#This Row],[Average Order Value (AOV)]]*Table13[[#This Row],[Freq per Year]]</f>
        <v>2252.1851851851857</v>
      </c>
      <c r="BA2102">
        <f>Table13[[#This Row],[Total Spend]]/Table13[[#This Row],[Corrected CL]]</f>
        <v>2252.1851851851852</v>
      </c>
      <c r="BB2102">
        <v>2252.1851851851852</v>
      </c>
      <c r="BC2102" s="1">
        <f>Table13[[#This Row],[Dt_Customer]]+Table13[[#This Row],[Recency]]</f>
        <v>41873</v>
      </c>
      <c r="BD2102" s="16" t="str">
        <f>IF(COUNTIF(A:A, A2102) &gt; 1, "Duplicate", "Unique")</f>
        <v>Unique</v>
      </c>
    </row>
    <row r="2103" spans="1:56" x14ac:dyDescent="0.3">
      <c r="A2103">
        <v>6961</v>
      </c>
      <c r="B2103">
        <v>1974</v>
      </c>
      <c r="C2103" t="s">
        <v>28</v>
      </c>
      <c r="D2103" t="s">
        <v>33</v>
      </c>
      <c r="E2103">
        <v>26751</v>
      </c>
      <c r="F2103">
        <v>2</v>
      </c>
      <c r="G2103">
        <v>0</v>
      </c>
      <c r="H2103" s="1">
        <v>41781</v>
      </c>
      <c r="I2103">
        <v>26</v>
      </c>
      <c r="J2103">
        <v>1</v>
      </c>
      <c r="K2103">
        <v>1</v>
      </c>
      <c r="L2103">
        <v>5</v>
      </c>
      <c r="M2103">
        <v>0</v>
      </c>
      <c r="N2103">
        <v>3</v>
      </c>
      <c r="O2103">
        <v>1</v>
      </c>
      <c r="P2103">
        <f>IF(Table13[[#This Row],[MntWines]] = 0,"",Table13[[#This Row],[MntWines]])</f>
        <v>1</v>
      </c>
      <c r="Q2103">
        <f>IF(Table13[[#This Row],[MntFruits]] = 0, "",Table13[[#This Row],[MntFruits]])</f>
        <v>1</v>
      </c>
      <c r="R2103">
        <f>IF(Table13[[#This Row],[MntMeatProducts]] = 0, "",Table13[[#This Row],[MntMeatProducts]])</f>
        <v>5</v>
      </c>
      <c r="S2103" t="str">
        <f>IF(Table13[[#This Row],[MntFishProducts]] = 0, "",Table13[[#This Row],[MntFishProducts]])</f>
        <v/>
      </c>
      <c r="T2103">
        <f>IF(Table13[[#This Row],[MntSweetProducts]] = 0, "",Table13[[#This Row],[MntSweetProducts]])</f>
        <v>3</v>
      </c>
      <c r="U2103">
        <f>IF(Table13[[#This Row],[MntGoldProds]] = 0, "",Table13[[#This Row],[MntGoldProds]])</f>
        <v>1</v>
      </c>
      <c r="V2103">
        <v>1</v>
      </c>
      <c r="W2103">
        <v>1</v>
      </c>
      <c r="X2103">
        <v>0</v>
      </c>
      <c r="Y2103">
        <v>2</v>
      </c>
      <c r="Z2103">
        <v>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 t="s">
        <v>30</v>
      </c>
      <c r="AI2103" s="13">
        <f>SUM(Table13[[#This Row],[MntWines]:[MntGoldProds]])</f>
        <v>11</v>
      </c>
      <c r="AJ2103" s="13">
        <f>AVERAGE(Table13[[#This Row],[MntWines]:[MntGoldProds]])</f>
        <v>1.8333333333333333</v>
      </c>
      <c r="AK2103">
        <f>IF(Table13[[#This Row],[Total Number of Purchases]]=0,0,Table13[[#This Row],[Total Spend]]/Table13[[#This Row],[Total Number of Purchases]])</f>
        <v>2.75</v>
      </c>
      <c r="AM2103">
        <f>SUM(Table13[[#This Row],[NumDealsPurchases]:[NumStorePurchases]])</f>
        <v>4</v>
      </c>
      <c r="AN2103" s="14">
        <f>Snapshot_Date-Table13[[#This Row],[Dt_Customer]]</f>
        <v>135</v>
      </c>
      <c r="AP2103" s="13">
        <f>Table13[[#This Row],[NumDealsPurchases]]/Table13[[#This Row],[Total Number of Purchases]]*100</f>
        <v>25</v>
      </c>
      <c r="AQ2103">
        <f>6-ROUNDUP(_xlfn.PERCENTRANK.INC(Table13[Recency],Table13[[#This Row],[Recency]])*5, 0)</f>
        <v>4</v>
      </c>
      <c r="AR2103">
        <f>ROUNDUP(_xlfn.PERCENTRANK.INC(Table13[Total Number of Purchases],Table13[[#This Row],[Total Number of Purchases]])*5,0)</f>
        <v>1</v>
      </c>
      <c r="AS2103">
        <f>ROUNDUP(_xlfn.PERCENTRANK.INC(Table13[Total Spend],Table13[[#This Row],[Total Spend]])*5,0)</f>
        <v>1</v>
      </c>
      <c r="AT2103" t="str">
        <f>Table13[[#This Row],[Recency Score]]&amp;Table13[[#This Row],[Frequency Score]]&amp;Table13[[#This Row],[Monetary Score]]</f>
        <v>411</v>
      </c>
      <c r="AU2103" t="str">
        <f t="shared" si="32"/>
        <v>Potential Loyalists</v>
      </c>
      <c r="AW2103" s="13">
        <f>DATEDIF(Table13[[#This Row],[Dt_Customer]], Snapshot_Date, "d")</f>
        <v>135</v>
      </c>
      <c r="AX2103" s="13">
        <f>Table13[[#This Row],[CL if today]]/365</f>
        <v>0.36986301369863012</v>
      </c>
      <c r="AY2103">
        <f>Table13[[#This Row],[Total Number of Purchases]]/Table13[[#This Row],[Corrected CL]]</f>
        <v>10.814814814814815</v>
      </c>
      <c r="AZ2103">
        <f>Table13[[#This Row],[Average Order Value (AOV)]]*Table13[[#This Row],[Freq per Year]]</f>
        <v>29.74074074074074</v>
      </c>
      <c r="BA2103">
        <f>Table13[[#This Row],[Total Spend]]/Table13[[#This Row],[Corrected CL]]</f>
        <v>29.740740740740744</v>
      </c>
      <c r="BB2103">
        <v>29.740740740740744</v>
      </c>
      <c r="BC2103" s="1">
        <f>Table13[[#This Row],[Dt_Customer]]+Table13[[#This Row],[Recency]]</f>
        <v>41807</v>
      </c>
      <c r="BD2103" s="16" t="str">
        <f>IF(COUNTIF(A:A, A2103) &gt; 1, "Duplicate", "Unique")</f>
        <v>Unique</v>
      </c>
    </row>
    <row r="2104" spans="1:56" x14ac:dyDescent="0.3">
      <c r="A2104">
        <v>8663</v>
      </c>
      <c r="B2104">
        <v>1974</v>
      </c>
      <c r="C2104" t="s">
        <v>28</v>
      </c>
      <c r="D2104" t="s">
        <v>29</v>
      </c>
      <c r="E2104">
        <v>39996</v>
      </c>
      <c r="F2104">
        <v>1</v>
      </c>
      <c r="G2104">
        <v>1</v>
      </c>
      <c r="H2104" s="1">
        <v>41781</v>
      </c>
      <c r="I2104">
        <v>85</v>
      </c>
      <c r="J2104">
        <v>11</v>
      </c>
      <c r="K2104">
        <v>0</v>
      </c>
      <c r="L2104">
        <v>3</v>
      </c>
      <c r="M2104">
        <v>0</v>
      </c>
      <c r="N2104">
        <v>0</v>
      </c>
      <c r="O2104">
        <v>1</v>
      </c>
      <c r="P2104">
        <f>IF(Table13[[#This Row],[MntWines]] = 0,"",Table13[[#This Row],[MntWines]])</f>
        <v>11</v>
      </c>
      <c r="Q2104" t="str">
        <f>IF(Table13[[#This Row],[MntFruits]] = 0, "",Table13[[#This Row],[MntFruits]])</f>
        <v/>
      </c>
      <c r="R2104">
        <f>IF(Table13[[#This Row],[MntMeatProducts]] = 0, "",Table13[[#This Row],[MntMeatProducts]])</f>
        <v>3</v>
      </c>
      <c r="S2104" t="str">
        <f>IF(Table13[[#This Row],[MntFishProducts]] = 0, "",Table13[[#This Row],[MntFishProducts]])</f>
        <v/>
      </c>
      <c r="T2104" t="str">
        <f>IF(Table13[[#This Row],[MntSweetProducts]] = 0, "",Table13[[#This Row],[MntSweetProducts]])</f>
        <v/>
      </c>
      <c r="U2104">
        <f>IF(Table13[[#This Row],[MntGoldProds]] = 0, "",Table13[[#This Row],[MntGoldProds]])</f>
        <v>1</v>
      </c>
      <c r="V2104">
        <v>1</v>
      </c>
      <c r="W2104">
        <v>1</v>
      </c>
      <c r="X2104">
        <v>0</v>
      </c>
      <c r="Y2104">
        <v>2</v>
      </c>
      <c r="Z2104">
        <v>6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 t="s">
        <v>36</v>
      </c>
      <c r="AI2104" s="13">
        <f>SUM(Table13[[#This Row],[MntWines]:[MntGoldProds]])</f>
        <v>15</v>
      </c>
      <c r="AJ2104" s="13">
        <f>AVERAGE(Table13[[#This Row],[MntWines]:[MntGoldProds]])</f>
        <v>2.5</v>
      </c>
      <c r="AK2104">
        <f>IF(Table13[[#This Row],[Total Number of Purchases]]=0,0,Table13[[#This Row],[Total Spend]]/Table13[[#This Row],[Total Number of Purchases]])</f>
        <v>3.75</v>
      </c>
      <c r="AM2104">
        <f>SUM(Table13[[#This Row],[NumDealsPurchases]:[NumStorePurchases]])</f>
        <v>4</v>
      </c>
      <c r="AN2104" s="14">
        <f>Snapshot_Date-Table13[[#This Row],[Dt_Customer]]</f>
        <v>135</v>
      </c>
      <c r="AP2104" s="13">
        <f>Table13[[#This Row],[NumDealsPurchases]]/Table13[[#This Row],[Total Number of Purchases]]*100</f>
        <v>25</v>
      </c>
      <c r="AQ2104">
        <f>6-ROUNDUP(_xlfn.PERCENTRANK.INC(Table13[Recency],Table13[[#This Row],[Recency]])*5, 0)</f>
        <v>1</v>
      </c>
      <c r="AR2104">
        <f>ROUNDUP(_xlfn.PERCENTRANK.INC(Table13[Total Number of Purchases],Table13[[#This Row],[Total Number of Purchases]])*5,0)</f>
        <v>1</v>
      </c>
      <c r="AS2104">
        <f>ROUNDUP(_xlfn.PERCENTRANK.INC(Table13[Total Spend],Table13[[#This Row],[Total Spend]])*5,0)</f>
        <v>1</v>
      </c>
      <c r="AT2104" t="str">
        <f>Table13[[#This Row],[Recency Score]]&amp;Table13[[#This Row],[Frequency Score]]&amp;Table13[[#This Row],[Monetary Score]]</f>
        <v>111</v>
      </c>
      <c r="AU2104" t="str">
        <f t="shared" si="32"/>
        <v>Lost</v>
      </c>
      <c r="AW2104" s="13">
        <f>DATEDIF(Table13[[#This Row],[Dt_Customer]], Snapshot_Date, "d")</f>
        <v>135</v>
      </c>
      <c r="AX2104" s="13">
        <f>Table13[[#This Row],[CL if today]]/365</f>
        <v>0.36986301369863012</v>
      </c>
      <c r="AY2104">
        <f>Table13[[#This Row],[Total Number of Purchases]]/Table13[[#This Row],[Corrected CL]]</f>
        <v>10.814814814814815</v>
      </c>
      <c r="AZ2104">
        <f>Table13[[#This Row],[Average Order Value (AOV)]]*Table13[[#This Row],[Freq per Year]]</f>
        <v>40.555555555555557</v>
      </c>
      <c r="BA2104">
        <f>Table13[[#This Row],[Total Spend]]/Table13[[#This Row],[Corrected CL]]</f>
        <v>40.555555555555557</v>
      </c>
      <c r="BB2104">
        <v>40.555555555555557</v>
      </c>
      <c r="BC2104" s="1">
        <f>Table13[[#This Row],[Dt_Customer]]+Table13[[#This Row],[Recency]]</f>
        <v>41866</v>
      </c>
      <c r="BD2104" s="16" t="str">
        <f>IF(COUNTIF(A:A, A2104) &gt; 1, "Duplicate", "Unique")</f>
        <v>Unique</v>
      </c>
    </row>
    <row r="2105" spans="1:56" x14ac:dyDescent="0.3">
      <c r="A2105">
        <v>7516</v>
      </c>
      <c r="B2105">
        <v>1983</v>
      </c>
      <c r="C2105" t="s">
        <v>28</v>
      </c>
      <c r="D2105" t="s">
        <v>33</v>
      </c>
      <c r="E2105">
        <v>30096</v>
      </c>
      <c r="F2105">
        <v>1</v>
      </c>
      <c r="G2105">
        <v>0</v>
      </c>
      <c r="H2105" s="1">
        <v>41781</v>
      </c>
      <c r="I2105">
        <v>30</v>
      </c>
      <c r="J2105">
        <v>5</v>
      </c>
      <c r="K2105">
        <v>3</v>
      </c>
      <c r="L2105">
        <v>11</v>
      </c>
      <c r="M2105">
        <v>12</v>
      </c>
      <c r="N2105">
        <v>5</v>
      </c>
      <c r="O2105">
        <v>9</v>
      </c>
      <c r="P2105">
        <f>IF(Table13[[#This Row],[MntWines]] = 0,"",Table13[[#This Row],[MntWines]])</f>
        <v>5</v>
      </c>
      <c r="Q2105">
        <f>IF(Table13[[#This Row],[MntFruits]] = 0, "",Table13[[#This Row],[MntFruits]])</f>
        <v>3</v>
      </c>
      <c r="R2105">
        <f>IF(Table13[[#This Row],[MntMeatProducts]] = 0, "",Table13[[#This Row],[MntMeatProducts]])</f>
        <v>11</v>
      </c>
      <c r="S2105">
        <f>IF(Table13[[#This Row],[MntFishProducts]] = 0, "",Table13[[#This Row],[MntFishProducts]])</f>
        <v>12</v>
      </c>
      <c r="T2105">
        <f>IF(Table13[[#This Row],[MntSweetProducts]] = 0, "",Table13[[#This Row],[MntSweetProducts]])</f>
        <v>5</v>
      </c>
      <c r="U2105">
        <f>IF(Table13[[#This Row],[MntGoldProds]] = 0, "",Table13[[#This Row],[MntGoldProds]])</f>
        <v>9</v>
      </c>
      <c r="V2105">
        <v>1</v>
      </c>
      <c r="W2105">
        <v>2</v>
      </c>
      <c r="X2105">
        <v>0</v>
      </c>
      <c r="Y2105">
        <v>3</v>
      </c>
      <c r="Z2105">
        <v>6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 t="s">
        <v>39</v>
      </c>
      <c r="AI2105" s="13">
        <f>SUM(Table13[[#This Row],[MntWines]:[MntGoldProds]])</f>
        <v>45</v>
      </c>
      <c r="AJ2105" s="13">
        <f>AVERAGE(Table13[[#This Row],[MntWines]:[MntGoldProds]])</f>
        <v>7.5</v>
      </c>
      <c r="AK2105">
        <f>IF(Table13[[#This Row],[Total Number of Purchases]]=0,0,Table13[[#This Row],[Total Spend]]/Table13[[#This Row],[Total Number of Purchases]])</f>
        <v>7.5</v>
      </c>
      <c r="AM2105">
        <f>SUM(Table13[[#This Row],[NumDealsPurchases]:[NumStorePurchases]])</f>
        <v>6</v>
      </c>
      <c r="AN2105" s="14">
        <f>Snapshot_Date-Table13[[#This Row],[Dt_Customer]]</f>
        <v>135</v>
      </c>
      <c r="AP2105" s="13">
        <f>Table13[[#This Row],[NumDealsPurchases]]/Table13[[#This Row],[Total Number of Purchases]]*100</f>
        <v>16.666666666666664</v>
      </c>
      <c r="AQ2105">
        <f>6-ROUNDUP(_xlfn.PERCENTRANK.INC(Table13[Recency],Table13[[#This Row],[Recency]])*5, 0)</f>
        <v>4</v>
      </c>
      <c r="AR2105">
        <f>ROUNDUP(_xlfn.PERCENTRANK.INC(Table13[Total Number of Purchases],Table13[[#This Row],[Total Number of Purchases]])*5,0)</f>
        <v>1</v>
      </c>
      <c r="AS2105">
        <f>ROUNDUP(_xlfn.PERCENTRANK.INC(Table13[Total Spend],Table13[[#This Row],[Total Spend]])*5,0)</f>
        <v>1</v>
      </c>
      <c r="AT2105" t="str">
        <f>Table13[[#This Row],[Recency Score]]&amp;Table13[[#This Row],[Frequency Score]]&amp;Table13[[#This Row],[Monetary Score]]</f>
        <v>411</v>
      </c>
      <c r="AU2105" t="str">
        <f t="shared" si="32"/>
        <v>Potential Loyalists</v>
      </c>
      <c r="AW2105" s="13">
        <f>DATEDIF(Table13[[#This Row],[Dt_Customer]], Snapshot_Date, "d")</f>
        <v>135</v>
      </c>
      <c r="AX2105" s="13">
        <f>Table13[[#This Row],[CL if today]]/365</f>
        <v>0.36986301369863012</v>
      </c>
      <c r="AY2105">
        <f>Table13[[#This Row],[Total Number of Purchases]]/Table13[[#This Row],[Corrected CL]]</f>
        <v>16.222222222222221</v>
      </c>
      <c r="AZ2105">
        <f>Table13[[#This Row],[Average Order Value (AOV)]]*Table13[[#This Row],[Freq per Year]]</f>
        <v>121.66666666666666</v>
      </c>
      <c r="BA2105">
        <f>Table13[[#This Row],[Total Spend]]/Table13[[#This Row],[Corrected CL]]</f>
        <v>121.66666666666667</v>
      </c>
      <c r="BB2105">
        <v>121.66666666666667</v>
      </c>
      <c r="BC2105" s="1">
        <f>Table13[[#This Row],[Dt_Customer]]+Table13[[#This Row],[Recency]]</f>
        <v>41811</v>
      </c>
      <c r="BD2105" s="16" t="str">
        <f>IF(COUNTIF(A:A, A2105) &gt; 1, "Duplicate", "Unique")</f>
        <v>Unique</v>
      </c>
    </row>
    <row r="2106" spans="1:56" x14ac:dyDescent="0.3">
      <c r="A2106">
        <v>3129</v>
      </c>
      <c r="B2106">
        <v>1983</v>
      </c>
      <c r="C2106" t="s">
        <v>28</v>
      </c>
      <c r="D2106" t="s">
        <v>33</v>
      </c>
      <c r="E2106">
        <v>30096</v>
      </c>
      <c r="F2106">
        <v>1</v>
      </c>
      <c r="G2106">
        <v>0</v>
      </c>
      <c r="H2106" s="1">
        <v>41781</v>
      </c>
      <c r="I2106">
        <v>30</v>
      </c>
      <c r="J2106">
        <v>5</v>
      </c>
      <c r="K2106">
        <v>3</v>
      </c>
      <c r="L2106">
        <v>11</v>
      </c>
      <c r="M2106">
        <v>12</v>
      </c>
      <c r="N2106">
        <v>5</v>
      </c>
      <c r="O2106">
        <v>9</v>
      </c>
      <c r="P2106">
        <f>IF(Table13[[#This Row],[MntWines]] = 0,"",Table13[[#This Row],[MntWines]])</f>
        <v>5</v>
      </c>
      <c r="Q2106">
        <f>IF(Table13[[#This Row],[MntFruits]] = 0, "",Table13[[#This Row],[MntFruits]])</f>
        <v>3</v>
      </c>
      <c r="R2106">
        <f>IF(Table13[[#This Row],[MntMeatProducts]] = 0, "",Table13[[#This Row],[MntMeatProducts]])</f>
        <v>11</v>
      </c>
      <c r="S2106">
        <f>IF(Table13[[#This Row],[MntFishProducts]] = 0, "",Table13[[#This Row],[MntFishProducts]])</f>
        <v>12</v>
      </c>
      <c r="T2106">
        <f>IF(Table13[[#This Row],[MntSweetProducts]] = 0, "",Table13[[#This Row],[MntSweetProducts]])</f>
        <v>5</v>
      </c>
      <c r="U2106">
        <f>IF(Table13[[#This Row],[MntGoldProds]] = 0, "",Table13[[#This Row],[MntGoldProds]])</f>
        <v>9</v>
      </c>
      <c r="V2106">
        <v>1</v>
      </c>
      <c r="W2106">
        <v>2</v>
      </c>
      <c r="X2106">
        <v>0</v>
      </c>
      <c r="Y2106">
        <v>3</v>
      </c>
      <c r="Z2106">
        <v>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 t="s">
        <v>30</v>
      </c>
      <c r="AI2106" s="13">
        <f>SUM(Table13[[#This Row],[MntWines]:[MntGoldProds]])</f>
        <v>45</v>
      </c>
      <c r="AJ2106" s="13">
        <f>AVERAGE(Table13[[#This Row],[MntWines]:[MntGoldProds]])</f>
        <v>7.5</v>
      </c>
      <c r="AK2106">
        <f>IF(Table13[[#This Row],[Total Number of Purchases]]=0,0,Table13[[#This Row],[Total Spend]]/Table13[[#This Row],[Total Number of Purchases]])</f>
        <v>7.5</v>
      </c>
      <c r="AM2106">
        <f>SUM(Table13[[#This Row],[NumDealsPurchases]:[NumStorePurchases]])</f>
        <v>6</v>
      </c>
      <c r="AN2106" s="14">
        <f>Snapshot_Date-Table13[[#This Row],[Dt_Customer]]</f>
        <v>135</v>
      </c>
      <c r="AP2106" s="13">
        <f>Table13[[#This Row],[NumDealsPurchases]]/Table13[[#This Row],[Total Number of Purchases]]*100</f>
        <v>16.666666666666664</v>
      </c>
      <c r="AQ2106">
        <f>6-ROUNDUP(_xlfn.PERCENTRANK.INC(Table13[Recency],Table13[[#This Row],[Recency]])*5, 0)</f>
        <v>4</v>
      </c>
      <c r="AR2106">
        <f>ROUNDUP(_xlfn.PERCENTRANK.INC(Table13[Total Number of Purchases],Table13[[#This Row],[Total Number of Purchases]])*5,0)</f>
        <v>1</v>
      </c>
      <c r="AS2106">
        <f>ROUNDUP(_xlfn.PERCENTRANK.INC(Table13[Total Spend],Table13[[#This Row],[Total Spend]])*5,0)</f>
        <v>1</v>
      </c>
      <c r="AT2106" t="str">
        <f>Table13[[#This Row],[Recency Score]]&amp;Table13[[#This Row],[Frequency Score]]&amp;Table13[[#This Row],[Monetary Score]]</f>
        <v>411</v>
      </c>
      <c r="AU2106" t="str">
        <f t="shared" si="32"/>
        <v>Potential Loyalists</v>
      </c>
      <c r="AW2106" s="13">
        <f>DATEDIF(Table13[[#This Row],[Dt_Customer]], Snapshot_Date, "d")</f>
        <v>135</v>
      </c>
      <c r="AX2106" s="13">
        <f>Table13[[#This Row],[CL if today]]/365</f>
        <v>0.36986301369863012</v>
      </c>
      <c r="AY2106">
        <f>Table13[[#This Row],[Total Number of Purchases]]/Table13[[#This Row],[Corrected CL]]</f>
        <v>16.222222222222221</v>
      </c>
      <c r="AZ2106">
        <f>Table13[[#This Row],[Average Order Value (AOV)]]*Table13[[#This Row],[Freq per Year]]</f>
        <v>121.66666666666666</v>
      </c>
      <c r="BA2106">
        <f>Table13[[#This Row],[Total Spend]]/Table13[[#This Row],[Corrected CL]]</f>
        <v>121.66666666666667</v>
      </c>
      <c r="BB2106">
        <v>121.66666666666667</v>
      </c>
      <c r="BC2106" s="1">
        <f>Table13[[#This Row],[Dt_Customer]]+Table13[[#This Row],[Recency]]</f>
        <v>41811</v>
      </c>
      <c r="BD2106" s="16" t="str">
        <f>IF(COUNTIF(A:A, A2106) &gt; 1, "Duplicate", "Unique")</f>
        <v>Unique</v>
      </c>
    </row>
    <row r="2107" spans="1:56" x14ac:dyDescent="0.3">
      <c r="A2107">
        <v>6864</v>
      </c>
      <c r="B2107">
        <v>1989</v>
      </c>
      <c r="C2107" t="s">
        <v>41</v>
      </c>
      <c r="D2107" t="s">
        <v>29</v>
      </c>
      <c r="E2107">
        <v>10979</v>
      </c>
      <c r="F2107">
        <v>0</v>
      </c>
      <c r="G2107">
        <v>0</v>
      </c>
      <c r="H2107" s="1">
        <v>41781</v>
      </c>
      <c r="I2107">
        <v>34</v>
      </c>
      <c r="J2107">
        <v>8</v>
      </c>
      <c r="K2107">
        <v>4</v>
      </c>
      <c r="L2107">
        <v>10</v>
      </c>
      <c r="M2107">
        <v>2</v>
      </c>
      <c r="N2107">
        <v>2</v>
      </c>
      <c r="O2107">
        <v>4</v>
      </c>
      <c r="P2107">
        <f>IF(Table13[[#This Row],[MntWines]] = 0,"",Table13[[#This Row],[MntWines]])</f>
        <v>8</v>
      </c>
      <c r="Q2107">
        <f>IF(Table13[[#This Row],[MntFruits]] = 0, "",Table13[[#This Row],[MntFruits]])</f>
        <v>4</v>
      </c>
      <c r="R2107">
        <f>IF(Table13[[#This Row],[MntMeatProducts]] = 0, "",Table13[[#This Row],[MntMeatProducts]])</f>
        <v>10</v>
      </c>
      <c r="S2107">
        <f>IF(Table13[[#This Row],[MntFishProducts]] = 0, "",Table13[[#This Row],[MntFishProducts]])</f>
        <v>2</v>
      </c>
      <c r="T2107">
        <f>IF(Table13[[#This Row],[MntSweetProducts]] = 0, "",Table13[[#This Row],[MntSweetProducts]])</f>
        <v>2</v>
      </c>
      <c r="U2107">
        <f>IF(Table13[[#This Row],[MntGoldProds]] = 0, "",Table13[[#This Row],[MntGoldProds]])</f>
        <v>4</v>
      </c>
      <c r="V2107">
        <v>2</v>
      </c>
      <c r="W2107">
        <v>3</v>
      </c>
      <c r="X2107">
        <v>0</v>
      </c>
      <c r="Y2107">
        <v>3</v>
      </c>
      <c r="Z2107">
        <v>5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36</v>
      </c>
      <c r="AI2107" s="13">
        <f>SUM(Table13[[#This Row],[MntWines]:[MntGoldProds]])</f>
        <v>30</v>
      </c>
      <c r="AJ2107" s="13">
        <f>AVERAGE(Table13[[#This Row],[MntWines]:[MntGoldProds]])</f>
        <v>5</v>
      </c>
      <c r="AK2107">
        <f>IF(Table13[[#This Row],[Total Number of Purchases]]=0,0,Table13[[#This Row],[Total Spend]]/Table13[[#This Row],[Total Number of Purchases]])</f>
        <v>3.75</v>
      </c>
      <c r="AM2107">
        <f>SUM(Table13[[#This Row],[NumDealsPurchases]:[NumStorePurchases]])</f>
        <v>8</v>
      </c>
      <c r="AN2107" s="14">
        <f>Snapshot_Date-Table13[[#This Row],[Dt_Customer]]</f>
        <v>135</v>
      </c>
      <c r="AP2107" s="13">
        <f>Table13[[#This Row],[NumDealsPurchases]]/Table13[[#This Row],[Total Number of Purchases]]*100</f>
        <v>25</v>
      </c>
      <c r="AQ2107">
        <f>6-ROUNDUP(_xlfn.PERCENTRANK.INC(Table13[Recency],Table13[[#This Row],[Recency]])*5, 0)</f>
        <v>4</v>
      </c>
      <c r="AR2107">
        <f>ROUNDUP(_xlfn.PERCENTRANK.INC(Table13[Total Number of Purchases],Table13[[#This Row],[Total Number of Purchases]])*5,0)</f>
        <v>2</v>
      </c>
      <c r="AS2107">
        <f>ROUNDUP(_xlfn.PERCENTRANK.INC(Table13[Total Spend],Table13[[#This Row],[Total Spend]])*5,0)</f>
        <v>1</v>
      </c>
      <c r="AT2107" t="str">
        <f>Table13[[#This Row],[Recency Score]]&amp;Table13[[#This Row],[Frequency Score]]&amp;Table13[[#This Row],[Monetary Score]]</f>
        <v>421</v>
      </c>
      <c r="AU2107" t="str">
        <f t="shared" si="32"/>
        <v>Potential Loyalists</v>
      </c>
      <c r="AW2107" s="13">
        <f>DATEDIF(Table13[[#This Row],[Dt_Customer]], Snapshot_Date, "d")</f>
        <v>135</v>
      </c>
      <c r="AX2107" s="13">
        <f>Table13[[#This Row],[CL if today]]/365</f>
        <v>0.36986301369863012</v>
      </c>
      <c r="AY2107">
        <f>Table13[[#This Row],[Total Number of Purchases]]/Table13[[#This Row],[Corrected CL]]</f>
        <v>21.62962962962963</v>
      </c>
      <c r="AZ2107">
        <f>Table13[[#This Row],[Average Order Value (AOV)]]*Table13[[#This Row],[Freq per Year]]</f>
        <v>81.111111111111114</v>
      </c>
      <c r="BA2107">
        <f>Table13[[#This Row],[Total Spend]]/Table13[[#This Row],[Corrected CL]]</f>
        <v>81.111111111111114</v>
      </c>
      <c r="BB2107">
        <v>81.111111111111114</v>
      </c>
      <c r="BC2107" s="1">
        <f>Table13[[#This Row],[Dt_Customer]]+Table13[[#This Row],[Recency]]</f>
        <v>41815</v>
      </c>
      <c r="BD2107" s="16" t="str">
        <f>IF(COUNTIF(A:A, A2107) &gt; 1, "Duplicate", "Unique")</f>
        <v>Unique</v>
      </c>
    </row>
    <row r="2108" spans="1:56" x14ac:dyDescent="0.3">
      <c r="A2108">
        <v>10617</v>
      </c>
      <c r="B2108">
        <v>1989</v>
      </c>
      <c r="C2108" t="s">
        <v>41</v>
      </c>
      <c r="D2108" t="s">
        <v>29</v>
      </c>
      <c r="E2108">
        <v>10979</v>
      </c>
      <c r="F2108">
        <v>0</v>
      </c>
      <c r="G2108">
        <v>0</v>
      </c>
      <c r="H2108" s="1">
        <v>41781</v>
      </c>
      <c r="I2108">
        <v>34</v>
      </c>
      <c r="J2108">
        <v>8</v>
      </c>
      <c r="K2108">
        <v>4</v>
      </c>
      <c r="L2108">
        <v>10</v>
      </c>
      <c r="M2108">
        <v>2</v>
      </c>
      <c r="N2108">
        <v>2</v>
      </c>
      <c r="O2108">
        <v>4</v>
      </c>
      <c r="P2108">
        <f>IF(Table13[[#This Row],[MntWines]] = 0,"",Table13[[#This Row],[MntWines]])</f>
        <v>8</v>
      </c>
      <c r="Q2108">
        <f>IF(Table13[[#This Row],[MntFruits]] = 0, "",Table13[[#This Row],[MntFruits]])</f>
        <v>4</v>
      </c>
      <c r="R2108">
        <f>IF(Table13[[#This Row],[MntMeatProducts]] = 0, "",Table13[[#This Row],[MntMeatProducts]])</f>
        <v>10</v>
      </c>
      <c r="S2108">
        <f>IF(Table13[[#This Row],[MntFishProducts]] = 0, "",Table13[[#This Row],[MntFishProducts]])</f>
        <v>2</v>
      </c>
      <c r="T2108">
        <f>IF(Table13[[#This Row],[MntSweetProducts]] = 0, "",Table13[[#This Row],[MntSweetProducts]])</f>
        <v>2</v>
      </c>
      <c r="U2108">
        <f>IF(Table13[[#This Row],[MntGoldProds]] = 0, "",Table13[[#This Row],[MntGoldProds]])</f>
        <v>4</v>
      </c>
      <c r="V2108">
        <v>2</v>
      </c>
      <c r="W2108">
        <v>3</v>
      </c>
      <c r="X2108">
        <v>0</v>
      </c>
      <c r="Y2108">
        <v>3</v>
      </c>
      <c r="Z2108">
        <v>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s">
        <v>30</v>
      </c>
      <c r="AI2108" s="13">
        <f>SUM(Table13[[#This Row],[MntWines]:[MntGoldProds]])</f>
        <v>30</v>
      </c>
      <c r="AJ2108" s="13">
        <f>AVERAGE(Table13[[#This Row],[MntWines]:[MntGoldProds]])</f>
        <v>5</v>
      </c>
      <c r="AK2108">
        <f>IF(Table13[[#This Row],[Total Number of Purchases]]=0,0,Table13[[#This Row],[Total Spend]]/Table13[[#This Row],[Total Number of Purchases]])</f>
        <v>3.75</v>
      </c>
      <c r="AM2108">
        <f>SUM(Table13[[#This Row],[NumDealsPurchases]:[NumStorePurchases]])</f>
        <v>8</v>
      </c>
      <c r="AN2108" s="14">
        <f>Snapshot_Date-Table13[[#This Row],[Dt_Customer]]</f>
        <v>135</v>
      </c>
      <c r="AP2108" s="13">
        <f>Table13[[#This Row],[NumDealsPurchases]]/Table13[[#This Row],[Total Number of Purchases]]*100</f>
        <v>25</v>
      </c>
      <c r="AQ2108">
        <f>6-ROUNDUP(_xlfn.PERCENTRANK.INC(Table13[Recency],Table13[[#This Row],[Recency]])*5, 0)</f>
        <v>4</v>
      </c>
      <c r="AR2108">
        <f>ROUNDUP(_xlfn.PERCENTRANK.INC(Table13[Total Number of Purchases],Table13[[#This Row],[Total Number of Purchases]])*5,0)</f>
        <v>2</v>
      </c>
      <c r="AS2108">
        <f>ROUNDUP(_xlfn.PERCENTRANK.INC(Table13[Total Spend],Table13[[#This Row],[Total Spend]])*5,0)</f>
        <v>1</v>
      </c>
      <c r="AT2108" t="str">
        <f>Table13[[#This Row],[Recency Score]]&amp;Table13[[#This Row],[Frequency Score]]&amp;Table13[[#This Row],[Monetary Score]]</f>
        <v>421</v>
      </c>
      <c r="AU2108" t="str">
        <f t="shared" si="32"/>
        <v>Potential Loyalists</v>
      </c>
      <c r="AW2108" s="13">
        <f>DATEDIF(Table13[[#This Row],[Dt_Customer]], Snapshot_Date, "d")</f>
        <v>135</v>
      </c>
      <c r="AX2108" s="13">
        <f>Table13[[#This Row],[CL if today]]/365</f>
        <v>0.36986301369863012</v>
      </c>
      <c r="AY2108">
        <f>Table13[[#This Row],[Total Number of Purchases]]/Table13[[#This Row],[Corrected CL]]</f>
        <v>21.62962962962963</v>
      </c>
      <c r="AZ2108">
        <f>Table13[[#This Row],[Average Order Value (AOV)]]*Table13[[#This Row],[Freq per Year]]</f>
        <v>81.111111111111114</v>
      </c>
      <c r="BA2108">
        <f>Table13[[#This Row],[Total Spend]]/Table13[[#This Row],[Corrected CL]]</f>
        <v>81.111111111111114</v>
      </c>
      <c r="BB2108">
        <v>81.111111111111114</v>
      </c>
      <c r="BC2108" s="1">
        <f>Table13[[#This Row],[Dt_Customer]]+Table13[[#This Row],[Recency]]</f>
        <v>41815</v>
      </c>
      <c r="BD2108" s="16" t="str">
        <f>IF(COUNTIF(A:A, A2108) &gt; 1, "Duplicate", "Unique")</f>
        <v>Unique</v>
      </c>
    </row>
    <row r="2109" spans="1:56" x14ac:dyDescent="0.3">
      <c r="A2109">
        <v>4998</v>
      </c>
      <c r="B2109">
        <v>1962</v>
      </c>
      <c r="C2109" t="s">
        <v>28</v>
      </c>
      <c r="D2109" t="s">
        <v>35</v>
      </c>
      <c r="E2109">
        <v>76081</v>
      </c>
      <c r="F2109">
        <v>0</v>
      </c>
      <c r="G2109">
        <v>0</v>
      </c>
      <c r="H2109" s="1">
        <v>41782</v>
      </c>
      <c r="I2109">
        <v>85</v>
      </c>
      <c r="J2109">
        <v>292</v>
      </c>
      <c r="K2109">
        <v>30</v>
      </c>
      <c r="L2109">
        <v>415</v>
      </c>
      <c r="M2109">
        <v>63</v>
      </c>
      <c r="N2109">
        <v>33</v>
      </c>
      <c r="O2109">
        <v>200</v>
      </c>
      <c r="P2109">
        <f>IF(Table13[[#This Row],[MntWines]] = 0,"",Table13[[#This Row],[MntWines]])</f>
        <v>292</v>
      </c>
      <c r="Q2109">
        <f>IF(Table13[[#This Row],[MntFruits]] = 0, "",Table13[[#This Row],[MntFruits]])</f>
        <v>30</v>
      </c>
      <c r="R2109">
        <f>IF(Table13[[#This Row],[MntMeatProducts]] = 0, "",Table13[[#This Row],[MntMeatProducts]])</f>
        <v>415</v>
      </c>
      <c r="S2109">
        <f>IF(Table13[[#This Row],[MntFishProducts]] = 0, "",Table13[[#This Row],[MntFishProducts]])</f>
        <v>63</v>
      </c>
      <c r="T2109">
        <f>IF(Table13[[#This Row],[MntSweetProducts]] = 0, "",Table13[[#This Row],[MntSweetProducts]])</f>
        <v>33</v>
      </c>
      <c r="U2109">
        <f>IF(Table13[[#This Row],[MntGoldProds]] = 0, "",Table13[[#This Row],[MntGoldProds]])</f>
        <v>200</v>
      </c>
      <c r="V2109">
        <v>1</v>
      </c>
      <c r="W2109">
        <v>4</v>
      </c>
      <c r="X2109">
        <v>5</v>
      </c>
      <c r="Y2109">
        <v>4</v>
      </c>
      <c r="Z2109">
        <v>2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">
        <v>30</v>
      </c>
      <c r="AI2109" s="13">
        <f>SUM(Table13[[#This Row],[MntWines]:[MntGoldProds]])</f>
        <v>1033</v>
      </c>
      <c r="AJ2109" s="13">
        <f>AVERAGE(Table13[[#This Row],[MntWines]:[MntGoldProds]])</f>
        <v>172.16666666666666</v>
      </c>
      <c r="AK2109">
        <f>IF(Table13[[#This Row],[Total Number of Purchases]]=0,0,Table13[[#This Row],[Total Spend]]/Table13[[#This Row],[Total Number of Purchases]])</f>
        <v>73.785714285714292</v>
      </c>
      <c r="AM2109">
        <f>SUM(Table13[[#This Row],[NumDealsPurchases]:[NumStorePurchases]])</f>
        <v>14</v>
      </c>
      <c r="AN2109" s="14">
        <f>Snapshot_Date-Table13[[#This Row],[Dt_Customer]]</f>
        <v>134</v>
      </c>
      <c r="AP2109" s="13">
        <f>Table13[[#This Row],[NumDealsPurchases]]/Table13[[#This Row],[Total Number of Purchases]]*100</f>
        <v>7.1428571428571423</v>
      </c>
      <c r="AQ2109">
        <f>6-ROUNDUP(_xlfn.PERCENTRANK.INC(Table13[Recency],Table13[[#This Row],[Recency]])*5, 0)</f>
        <v>1</v>
      </c>
      <c r="AR2109">
        <f>ROUNDUP(_xlfn.PERCENTRANK.INC(Table13[Total Number of Purchases],Table13[[#This Row],[Total Number of Purchases]])*5,0)</f>
        <v>3</v>
      </c>
      <c r="AS2109">
        <f>ROUNDUP(_xlfn.PERCENTRANK.INC(Table13[Total Spend],Table13[[#This Row],[Total Spend]])*5,0)</f>
        <v>4</v>
      </c>
      <c r="AT2109" t="str">
        <f>Table13[[#This Row],[Recency Score]]&amp;Table13[[#This Row],[Frequency Score]]&amp;Table13[[#This Row],[Monetary Score]]</f>
        <v>134</v>
      </c>
      <c r="AU2109" t="str">
        <f t="shared" si="32"/>
        <v>Lost</v>
      </c>
      <c r="AW2109" s="13">
        <f>DATEDIF(Table13[[#This Row],[Dt_Customer]], Snapshot_Date, "d")</f>
        <v>134</v>
      </c>
      <c r="AX2109" s="13">
        <f>Table13[[#This Row],[CL if today]]/365</f>
        <v>0.36712328767123287</v>
      </c>
      <c r="AY2109">
        <f>Table13[[#This Row],[Total Number of Purchases]]/Table13[[#This Row],[Corrected CL]]</f>
        <v>38.134328358208954</v>
      </c>
      <c r="AZ2109">
        <f>Table13[[#This Row],[Average Order Value (AOV)]]*Table13[[#This Row],[Freq per Year]]</f>
        <v>2813.7686567164183</v>
      </c>
      <c r="BA2109">
        <f>Table13[[#This Row],[Total Spend]]/Table13[[#This Row],[Corrected CL]]</f>
        <v>2813.7686567164178</v>
      </c>
      <c r="BB2109">
        <v>2813.7686567164178</v>
      </c>
      <c r="BC2109" s="1">
        <f>Table13[[#This Row],[Dt_Customer]]+Table13[[#This Row],[Recency]]</f>
        <v>41867</v>
      </c>
      <c r="BD2109" s="16" t="str">
        <f>IF(COUNTIF(A:A, A2109) &gt; 1, "Duplicate", "Unique")</f>
        <v>Unique</v>
      </c>
    </row>
    <row r="2110" spans="1:56" x14ac:dyDescent="0.3">
      <c r="A2110">
        <v>7321</v>
      </c>
      <c r="B2110">
        <v>1962</v>
      </c>
      <c r="C2110" t="s">
        <v>28</v>
      </c>
      <c r="D2110" t="s">
        <v>35</v>
      </c>
      <c r="E2110">
        <v>76081</v>
      </c>
      <c r="F2110">
        <v>0</v>
      </c>
      <c r="G2110">
        <v>0</v>
      </c>
      <c r="H2110" s="1">
        <v>41782</v>
      </c>
      <c r="I2110">
        <v>85</v>
      </c>
      <c r="J2110">
        <v>292</v>
      </c>
      <c r="K2110">
        <v>30</v>
      </c>
      <c r="L2110">
        <v>415</v>
      </c>
      <c r="M2110">
        <v>63</v>
      </c>
      <c r="N2110">
        <v>33</v>
      </c>
      <c r="O2110">
        <v>200</v>
      </c>
      <c r="P2110">
        <f>IF(Table13[[#This Row],[MntWines]] = 0,"",Table13[[#This Row],[MntWines]])</f>
        <v>292</v>
      </c>
      <c r="Q2110">
        <f>IF(Table13[[#This Row],[MntFruits]] = 0, "",Table13[[#This Row],[MntFruits]])</f>
        <v>30</v>
      </c>
      <c r="R2110">
        <f>IF(Table13[[#This Row],[MntMeatProducts]] = 0, "",Table13[[#This Row],[MntMeatProducts]])</f>
        <v>415</v>
      </c>
      <c r="S2110">
        <f>IF(Table13[[#This Row],[MntFishProducts]] = 0, "",Table13[[#This Row],[MntFishProducts]])</f>
        <v>63</v>
      </c>
      <c r="T2110">
        <f>IF(Table13[[#This Row],[MntSweetProducts]] = 0, "",Table13[[#This Row],[MntSweetProducts]])</f>
        <v>33</v>
      </c>
      <c r="U2110">
        <f>IF(Table13[[#This Row],[MntGoldProds]] = 0, "",Table13[[#This Row],[MntGoldProds]])</f>
        <v>200</v>
      </c>
      <c r="V2110">
        <v>1</v>
      </c>
      <c r="W2110">
        <v>4</v>
      </c>
      <c r="X2110">
        <v>5</v>
      </c>
      <c r="Y2110">
        <v>4</v>
      </c>
      <c r="Z2110">
        <v>2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 t="s">
        <v>40</v>
      </c>
      <c r="AI2110" s="13">
        <f>SUM(Table13[[#This Row],[MntWines]:[MntGoldProds]])</f>
        <v>1033</v>
      </c>
      <c r="AJ2110" s="13">
        <f>AVERAGE(Table13[[#This Row],[MntWines]:[MntGoldProds]])</f>
        <v>172.16666666666666</v>
      </c>
      <c r="AK2110">
        <f>IF(Table13[[#This Row],[Total Number of Purchases]]=0,0,Table13[[#This Row],[Total Spend]]/Table13[[#This Row],[Total Number of Purchases]])</f>
        <v>73.785714285714292</v>
      </c>
      <c r="AM2110">
        <f>SUM(Table13[[#This Row],[NumDealsPurchases]:[NumStorePurchases]])</f>
        <v>14</v>
      </c>
      <c r="AN2110" s="14">
        <f>Snapshot_Date-Table13[[#This Row],[Dt_Customer]]</f>
        <v>134</v>
      </c>
      <c r="AP2110" s="13">
        <f>Table13[[#This Row],[NumDealsPurchases]]/Table13[[#This Row],[Total Number of Purchases]]*100</f>
        <v>7.1428571428571423</v>
      </c>
      <c r="AQ2110">
        <f>6-ROUNDUP(_xlfn.PERCENTRANK.INC(Table13[Recency],Table13[[#This Row],[Recency]])*5, 0)</f>
        <v>1</v>
      </c>
      <c r="AR2110">
        <f>ROUNDUP(_xlfn.PERCENTRANK.INC(Table13[Total Number of Purchases],Table13[[#This Row],[Total Number of Purchases]])*5,0)</f>
        <v>3</v>
      </c>
      <c r="AS2110">
        <f>ROUNDUP(_xlfn.PERCENTRANK.INC(Table13[Total Spend],Table13[[#This Row],[Total Spend]])*5,0)</f>
        <v>4</v>
      </c>
      <c r="AT2110" t="str">
        <f>Table13[[#This Row],[Recency Score]]&amp;Table13[[#This Row],[Frequency Score]]&amp;Table13[[#This Row],[Monetary Score]]</f>
        <v>134</v>
      </c>
      <c r="AU2110" t="str">
        <f t="shared" si="32"/>
        <v>Lost</v>
      </c>
      <c r="AW2110" s="13">
        <f>DATEDIF(Table13[[#This Row],[Dt_Customer]], Snapshot_Date, "d")</f>
        <v>134</v>
      </c>
      <c r="AX2110" s="13">
        <f>Table13[[#This Row],[CL if today]]/365</f>
        <v>0.36712328767123287</v>
      </c>
      <c r="AY2110">
        <f>Table13[[#This Row],[Total Number of Purchases]]/Table13[[#This Row],[Corrected CL]]</f>
        <v>38.134328358208954</v>
      </c>
      <c r="AZ2110">
        <f>Table13[[#This Row],[Average Order Value (AOV)]]*Table13[[#This Row],[Freq per Year]]</f>
        <v>2813.7686567164183</v>
      </c>
      <c r="BA2110">
        <f>Table13[[#This Row],[Total Spend]]/Table13[[#This Row],[Corrected CL]]</f>
        <v>2813.7686567164178</v>
      </c>
      <c r="BB2110">
        <v>2813.7686567164178</v>
      </c>
      <c r="BC2110" s="1">
        <f>Table13[[#This Row],[Dt_Customer]]+Table13[[#This Row],[Recency]]</f>
        <v>41867</v>
      </c>
      <c r="BD2110" s="16" t="str">
        <f>IF(COUNTIF(A:A, A2110) &gt; 1, "Duplicate", "Unique")</f>
        <v>Unique</v>
      </c>
    </row>
    <row r="2111" spans="1:56" x14ac:dyDescent="0.3">
      <c r="A2111">
        <v>4394</v>
      </c>
      <c r="B2111">
        <v>1965</v>
      </c>
      <c r="C2111" t="s">
        <v>37</v>
      </c>
      <c r="D2111" t="s">
        <v>33</v>
      </c>
      <c r="E2111">
        <v>81051</v>
      </c>
      <c r="F2111">
        <v>0</v>
      </c>
      <c r="G2111">
        <v>0</v>
      </c>
      <c r="H2111" s="1">
        <v>41782</v>
      </c>
      <c r="I2111">
        <v>43</v>
      </c>
      <c r="J2111">
        <v>1142</v>
      </c>
      <c r="K2111">
        <v>29</v>
      </c>
      <c r="L2111">
        <v>249</v>
      </c>
      <c r="M2111">
        <v>38</v>
      </c>
      <c r="N2111">
        <v>29</v>
      </c>
      <c r="O2111">
        <v>14</v>
      </c>
      <c r="P2111">
        <f>IF(Table13[[#This Row],[MntWines]] = 0,"",Table13[[#This Row],[MntWines]])</f>
        <v>1142</v>
      </c>
      <c r="Q2111">
        <f>IF(Table13[[#This Row],[MntFruits]] = 0, "",Table13[[#This Row],[MntFruits]])</f>
        <v>29</v>
      </c>
      <c r="R2111">
        <f>IF(Table13[[#This Row],[MntMeatProducts]] = 0, "",Table13[[#This Row],[MntMeatProducts]])</f>
        <v>249</v>
      </c>
      <c r="S2111">
        <f>IF(Table13[[#This Row],[MntFishProducts]] = 0, "",Table13[[#This Row],[MntFishProducts]])</f>
        <v>38</v>
      </c>
      <c r="T2111">
        <f>IF(Table13[[#This Row],[MntSweetProducts]] = 0, "",Table13[[#This Row],[MntSweetProducts]])</f>
        <v>29</v>
      </c>
      <c r="U2111">
        <f>IF(Table13[[#This Row],[MntGoldProds]] = 0, "",Table13[[#This Row],[MntGoldProds]])</f>
        <v>14</v>
      </c>
      <c r="V2111">
        <v>1</v>
      </c>
      <c r="W2111">
        <v>5</v>
      </c>
      <c r="X2111">
        <v>5</v>
      </c>
      <c r="Y2111">
        <v>12</v>
      </c>
      <c r="Z2111">
        <v>2</v>
      </c>
      <c r="AA2111">
        <v>0</v>
      </c>
      <c r="AB2111">
        <v>0</v>
      </c>
      <c r="AC2111">
        <v>0</v>
      </c>
      <c r="AD2111">
        <v>1</v>
      </c>
      <c r="AE2111">
        <v>1</v>
      </c>
      <c r="AF2111">
        <v>0</v>
      </c>
      <c r="AG2111">
        <v>0</v>
      </c>
      <c r="AH2111" t="s">
        <v>30</v>
      </c>
      <c r="AI2111" s="13">
        <f>SUM(Table13[[#This Row],[MntWines]:[MntGoldProds]])</f>
        <v>1501</v>
      </c>
      <c r="AJ2111" s="13">
        <f>AVERAGE(Table13[[#This Row],[MntWines]:[MntGoldProds]])</f>
        <v>250.16666666666666</v>
      </c>
      <c r="AK2111">
        <f>IF(Table13[[#This Row],[Total Number of Purchases]]=0,0,Table13[[#This Row],[Total Spend]]/Table13[[#This Row],[Total Number of Purchases]])</f>
        <v>65.260869565217391</v>
      </c>
      <c r="AM2111">
        <f>SUM(Table13[[#This Row],[NumDealsPurchases]:[NumStorePurchases]])</f>
        <v>23</v>
      </c>
      <c r="AN2111" s="14">
        <f>Snapshot_Date-Table13[[#This Row],[Dt_Customer]]</f>
        <v>134</v>
      </c>
      <c r="AP2111" s="13">
        <f>Table13[[#This Row],[NumDealsPurchases]]/Table13[[#This Row],[Total Number of Purchases]]*100</f>
        <v>4.3478260869565215</v>
      </c>
      <c r="AQ2111">
        <f>6-ROUNDUP(_xlfn.PERCENTRANK.INC(Table13[Recency],Table13[[#This Row],[Recency]])*5, 0)</f>
        <v>3</v>
      </c>
      <c r="AR2111">
        <f>ROUNDUP(_xlfn.PERCENTRANK.INC(Table13[Total Number of Purchases],Table13[[#This Row],[Total Number of Purchases]])*5,0)</f>
        <v>5</v>
      </c>
      <c r="AS2111">
        <f>ROUNDUP(_xlfn.PERCENTRANK.INC(Table13[Total Spend],Table13[[#This Row],[Total Spend]])*5,0)</f>
        <v>5</v>
      </c>
      <c r="AT2111" t="str">
        <f>Table13[[#This Row],[Recency Score]]&amp;Table13[[#This Row],[Frequency Score]]&amp;Table13[[#This Row],[Monetary Score]]</f>
        <v>355</v>
      </c>
      <c r="AU2111" t="str">
        <f t="shared" si="32"/>
        <v>Frequent Buyers</v>
      </c>
      <c r="AW2111" s="13">
        <f>DATEDIF(Table13[[#This Row],[Dt_Customer]], Snapshot_Date, "d")</f>
        <v>134</v>
      </c>
      <c r="AX2111" s="13">
        <f>Table13[[#This Row],[CL if today]]/365</f>
        <v>0.36712328767123287</v>
      </c>
      <c r="AY2111">
        <f>Table13[[#This Row],[Total Number of Purchases]]/Table13[[#This Row],[Corrected CL]]</f>
        <v>62.649253731343286</v>
      </c>
      <c r="AZ2111">
        <f>Table13[[#This Row],[Average Order Value (AOV)]]*Table13[[#This Row],[Freq per Year]]</f>
        <v>4088.5447761194032</v>
      </c>
      <c r="BA2111">
        <f>Table13[[#This Row],[Total Spend]]/Table13[[#This Row],[Corrected CL]]</f>
        <v>4088.5447761194032</v>
      </c>
      <c r="BB2111">
        <v>4088.5447761194032</v>
      </c>
      <c r="BC2111" s="1">
        <f>Table13[[#This Row],[Dt_Customer]]+Table13[[#This Row],[Recency]]</f>
        <v>41825</v>
      </c>
      <c r="BD2111" s="16" t="str">
        <f>IF(COUNTIF(A:A, A2111) &gt; 1, "Duplicate", "Unique")</f>
        <v>Unique</v>
      </c>
    </row>
    <row r="2112" spans="1:56" x14ac:dyDescent="0.3">
      <c r="A2112">
        <v>10854</v>
      </c>
      <c r="B2112">
        <v>1970</v>
      </c>
      <c r="C2112" t="s">
        <v>37</v>
      </c>
      <c r="D2112" t="s">
        <v>33</v>
      </c>
      <c r="E2112">
        <v>38853</v>
      </c>
      <c r="F2112">
        <v>1</v>
      </c>
      <c r="G2112">
        <v>1</v>
      </c>
      <c r="H2112" s="1">
        <v>41782</v>
      </c>
      <c r="I2112">
        <v>90</v>
      </c>
      <c r="J2112">
        <v>29</v>
      </c>
      <c r="K2112">
        <v>0</v>
      </c>
      <c r="L2112">
        <v>14</v>
      </c>
      <c r="M2112">
        <v>0</v>
      </c>
      <c r="N2112">
        <v>0</v>
      </c>
      <c r="O2112">
        <v>2</v>
      </c>
      <c r="P2112">
        <f>IF(Table13[[#This Row],[MntWines]] = 0,"",Table13[[#This Row],[MntWines]])</f>
        <v>29</v>
      </c>
      <c r="Q2112" t="str">
        <f>IF(Table13[[#This Row],[MntFruits]] = 0, "",Table13[[#This Row],[MntFruits]])</f>
        <v/>
      </c>
      <c r="R2112">
        <f>IF(Table13[[#This Row],[MntMeatProducts]] = 0, "",Table13[[#This Row],[MntMeatProducts]])</f>
        <v>14</v>
      </c>
      <c r="S2112" t="str">
        <f>IF(Table13[[#This Row],[MntFishProducts]] = 0, "",Table13[[#This Row],[MntFishProducts]])</f>
        <v/>
      </c>
      <c r="T2112" t="str">
        <f>IF(Table13[[#This Row],[MntSweetProducts]] = 0, "",Table13[[#This Row],[MntSweetProducts]])</f>
        <v/>
      </c>
      <c r="U2112">
        <f>IF(Table13[[#This Row],[MntGoldProds]] = 0, "",Table13[[#This Row],[MntGoldProds]])</f>
        <v>2</v>
      </c>
      <c r="V2112">
        <v>2</v>
      </c>
      <c r="W2112">
        <v>2</v>
      </c>
      <c r="X2112">
        <v>0</v>
      </c>
      <c r="Y2112">
        <v>3</v>
      </c>
      <c r="Z2112">
        <v>7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 t="s">
        <v>40</v>
      </c>
      <c r="AI2112" s="13">
        <f>SUM(Table13[[#This Row],[MntWines]:[MntGoldProds]])</f>
        <v>45</v>
      </c>
      <c r="AJ2112" s="13">
        <f>AVERAGE(Table13[[#This Row],[MntWines]:[MntGoldProds]])</f>
        <v>7.5</v>
      </c>
      <c r="AK2112">
        <f>IF(Table13[[#This Row],[Total Number of Purchases]]=0,0,Table13[[#This Row],[Total Spend]]/Table13[[#This Row],[Total Number of Purchases]])</f>
        <v>6.4285714285714288</v>
      </c>
      <c r="AM2112">
        <f>SUM(Table13[[#This Row],[NumDealsPurchases]:[NumStorePurchases]])</f>
        <v>7</v>
      </c>
      <c r="AN2112" s="14">
        <f>Snapshot_Date-Table13[[#This Row],[Dt_Customer]]</f>
        <v>134</v>
      </c>
      <c r="AP2112" s="13">
        <f>Table13[[#This Row],[NumDealsPurchases]]/Table13[[#This Row],[Total Number of Purchases]]*100</f>
        <v>28.571428571428569</v>
      </c>
      <c r="AQ2112">
        <f>6-ROUNDUP(_xlfn.PERCENTRANK.INC(Table13[Recency],Table13[[#This Row],[Recency]])*5, 0)</f>
        <v>1</v>
      </c>
      <c r="AR2112">
        <f>ROUNDUP(_xlfn.PERCENTRANK.INC(Table13[Total Number of Purchases],Table13[[#This Row],[Total Number of Purchases]])*5,0)</f>
        <v>1</v>
      </c>
      <c r="AS2112">
        <f>ROUNDUP(_xlfn.PERCENTRANK.INC(Table13[Total Spend],Table13[[#This Row],[Total Spend]])*5,0)</f>
        <v>1</v>
      </c>
      <c r="AT2112" t="str">
        <f>Table13[[#This Row],[Recency Score]]&amp;Table13[[#This Row],[Frequency Score]]&amp;Table13[[#This Row],[Monetary Score]]</f>
        <v>111</v>
      </c>
      <c r="AU2112" t="str">
        <f t="shared" si="32"/>
        <v>Lost</v>
      </c>
      <c r="AW2112" s="13">
        <f>DATEDIF(Table13[[#This Row],[Dt_Customer]], Snapshot_Date, "d")</f>
        <v>134</v>
      </c>
      <c r="AX2112" s="13">
        <f>Table13[[#This Row],[CL if today]]/365</f>
        <v>0.36712328767123287</v>
      </c>
      <c r="AY2112">
        <f>Table13[[#This Row],[Total Number of Purchases]]/Table13[[#This Row],[Corrected CL]]</f>
        <v>19.067164179104477</v>
      </c>
      <c r="AZ2112">
        <f>Table13[[#This Row],[Average Order Value (AOV)]]*Table13[[#This Row],[Freq per Year]]</f>
        <v>122.57462686567165</v>
      </c>
      <c r="BA2112">
        <f>Table13[[#This Row],[Total Spend]]/Table13[[#This Row],[Corrected CL]]</f>
        <v>122.57462686567165</v>
      </c>
      <c r="BB2112">
        <v>122.57462686567165</v>
      </c>
      <c r="BC2112" s="1">
        <f>Table13[[#This Row],[Dt_Customer]]+Table13[[#This Row],[Recency]]</f>
        <v>41872</v>
      </c>
      <c r="BD2112" s="16" t="str">
        <f>IF(COUNTIF(A:A, A2112) &gt; 1, "Duplicate", "Unique")</f>
        <v>Unique</v>
      </c>
    </row>
    <row r="2113" spans="1:56" x14ac:dyDescent="0.3">
      <c r="A2113">
        <v>5512</v>
      </c>
      <c r="B2113">
        <v>1977</v>
      </c>
      <c r="C2113" t="s">
        <v>41</v>
      </c>
      <c r="D2113" t="s">
        <v>33</v>
      </c>
      <c r="E2113">
        <v>55842</v>
      </c>
      <c r="F2113">
        <v>0</v>
      </c>
      <c r="G2113">
        <v>1</v>
      </c>
      <c r="H2113" s="1">
        <v>41782</v>
      </c>
      <c r="I2113">
        <v>19</v>
      </c>
      <c r="J2113">
        <v>451</v>
      </c>
      <c r="K2113">
        <v>0</v>
      </c>
      <c r="L2113">
        <v>39</v>
      </c>
      <c r="M2113">
        <v>0</v>
      </c>
      <c r="N2113">
        <v>4</v>
      </c>
      <c r="O2113">
        <v>24</v>
      </c>
      <c r="P2113">
        <f>IF(Table13[[#This Row],[MntWines]] = 0,"",Table13[[#This Row],[MntWines]])</f>
        <v>451</v>
      </c>
      <c r="Q2113" t="str">
        <f>IF(Table13[[#This Row],[MntFruits]] = 0, "",Table13[[#This Row],[MntFruits]])</f>
        <v/>
      </c>
      <c r="R2113">
        <f>IF(Table13[[#This Row],[MntMeatProducts]] = 0, "",Table13[[#This Row],[MntMeatProducts]])</f>
        <v>39</v>
      </c>
      <c r="S2113" t="str">
        <f>IF(Table13[[#This Row],[MntFishProducts]] = 0, "",Table13[[#This Row],[MntFishProducts]])</f>
        <v/>
      </c>
      <c r="T2113">
        <f>IF(Table13[[#This Row],[MntSweetProducts]] = 0, "",Table13[[#This Row],[MntSweetProducts]])</f>
        <v>4</v>
      </c>
      <c r="U2113">
        <f>IF(Table13[[#This Row],[MntGoldProds]] = 0, "",Table13[[#This Row],[MntGoldProds]])</f>
        <v>24</v>
      </c>
      <c r="V2113">
        <v>1</v>
      </c>
      <c r="W2113">
        <v>7</v>
      </c>
      <c r="X2113">
        <v>1</v>
      </c>
      <c r="Y2113">
        <v>8</v>
      </c>
      <c r="Z2113">
        <v>5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 t="s">
        <v>30</v>
      </c>
      <c r="AI2113" s="13">
        <f>SUM(Table13[[#This Row],[MntWines]:[MntGoldProds]])</f>
        <v>518</v>
      </c>
      <c r="AJ2113" s="13">
        <f>AVERAGE(Table13[[#This Row],[MntWines]:[MntGoldProds]])</f>
        <v>86.333333333333329</v>
      </c>
      <c r="AK2113">
        <f>IF(Table13[[#This Row],[Total Number of Purchases]]=0,0,Table13[[#This Row],[Total Spend]]/Table13[[#This Row],[Total Number of Purchases]])</f>
        <v>30.470588235294116</v>
      </c>
      <c r="AM2113">
        <f>SUM(Table13[[#This Row],[NumDealsPurchases]:[NumStorePurchases]])</f>
        <v>17</v>
      </c>
      <c r="AN2113" s="14">
        <f>Snapshot_Date-Table13[[#This Row],[Dt_Customer]]</f>
        <v>134</v>
      </c>
      <c r="AP2113" s="13">
        <f>Table13[[#This Row],[NumDealsPurchases]]/Table13[[#This Row],[Total Number of Purchases]]*100</f>
        <v>5.8823529411764701</v>
      </c>
      <c r="AQ2113">
        <f>6-ROUNDUP(_xlfn.PERCENTRANK.INC(Table13[Recency],Table13[[#This Row],[Recency]])*5, 0)</f>
        <v>5</v>
      </c>
      <c r="AR2113">
        <f>ROUNDUP(_xlfn.PERCENTRANK.INC(Table13[Total Number of Purchases],Table13[[#This Row],[Total Number of Purchases]])*5,0)</f>
        <v>3</v>
      </c>
      <c r="AS2113">
        <f>ROUNDUP(_xlfn.PERCENTRANK.INC(Table13[Total Spend],Table13[[#This Row],[Total Spend]])*5,0)</f>
        <v>3</v>
      </c>
      <c r="AT2113" t="str">
        <f>Table13[[#This Row],[Recency Score]]&amp;Table13[[#This Row],[Frequency Score]]&amp;Table13[[#This Row],[Monetary Score]]</f>
        <v>533</v>
      </c>
      <c r="AU2113" t="str">
        <f t="shared" si="32"/>
        <v>Loyal Customers</v>
      </c>
      <c r="AW2113" s="13">
        <f>DATEDIF(Table13[[#This Row],[Dt_Customer]], Snapshot_Date, "d")</f>
        <v>134</v>
      </c>
      <c r="AX2113" s="13">
        <f>Table13[[#This Row],[CL if today]]/365</f>
        <v>0.36712328767123287</v>
      </c>
      <c r="AY2113">
        <f>Table13[[#This Row],[Total Number of Purchases]]/Table13[[#This Row],[Corrected CL]]</f>
        <v>46.305970149253731</v>
      </c>
      <c r="AZ2113">
        <f>Table13[[#This Row],[Average Order Value (AOV)]]*Table13[[#This Row],[Freq per Year]]</f>
        <v>1410.9701492537313</v>
      </c>
      <c r="BA2113">
        <f>Table13[[#This Row],[Total Spend]]/Table13[[#This Row],[Corrected CL]]</f>
        <v>1410.9701492537313</v>
      </c>
      <c r="BB2113">
        <v>1410.9701492537313</v>
      </c>
      <c r="BC2113" s="1">
        <f>Table13[[#This Row],[Dt_Customer]]+Table13[[#This Row],[Recency]]</f>
        <v>41801</v>
      </c>
      <c r="BD2113" s="16" t="str">
        <f>IF(COUNTIF(A:A, A2113) &gt; 1, "Duplicate", "Unique")</f>
        <v>Unique</v>
      </c>
    </row>
    <row r="2114" spans="1:56" x14ac:dyDescent="0.3">
      <c r="A2114">
        <v>4679</v>
      </c>
      <c r="B2114">
        <v>1977</v>
      </c>
      <c r="C2114" t="s">
        <v>41</v>
      </c>
      <c r="D2114" t="s">
        <v>33</v>
      </c>
      <c r="E2114">
        <v>78710</v>
      </c>
      <c r="F2114">
        <v>0</v>
      </c>
      <c r="G2114">
        <v>1</v>
      </c>
      <c r="H2114" s="1">
        <v>41782</v>
      </c>
      <c r="I2114">
        <v>42</v>
      </c>
      <c r="J2114">
        <v>721</v>
      </c>
      <c r="K2114">
        <v>0</v>
      </c>
      <c r="L2114">
        <v>152</v>
      </c>
      <c r="M2114">
        <v>119</v>
      </c>
      <c r="N2114">
        <v>50</v>
      </c>
      <c r="O2114">
        <v>50</v>
      </c>
      <c r="P2114">
        <f>IF(Table13[[#This Row],[MntWines]] = 0,"",Table13[[#This Row],[MntWines]])</f>
        <v>721</v>
      </c>
      <c r="Q2114" t="str">
        <f>IF(Table13[[#This Row],[MntFruits]] = 0, "",Table13[[#This Row],[MntFruits]])</f>
        <v/>
      </c>
      <c r="R2114">
        <f>IF(Table13[[#This Row],[MntMeatProducts]] = 0, "",Table13[[#This Row],[MntMeatProducts]])</f>
        <v>152</v>
      </c>
      <c r="S2114">
        <f>IF(Table13[[#This Row],[MntFishProducts]] = 0, "",Table13[[#This Row],[MntFishProducts]])</f>
        <v>119</v>
      </c>
      <c r="T2114">
        <f>IF(Table13[[#This Row],[MntSweetProducts]] = 0, "",Table13[[#This Row],[MntSweetProducts]])</f>
        <v>50</v>
      </c>
      <c r="U2114">
        <f>IF(Table13[[#This Row],[MntGoldProds]] = 0, "",Table13[[#This Row],[MntGoldProds]])</f>
        <v>50</v>
      </c>
      <c r="V2114">
        <v>3</v>
      </c>
      <c r="W2114">
        <v>7</v>
      </c>
      <c r="X2114">
        <v>6</v>
      </c>
      <c r="Y2114">
        <v>12</v>
      </c>
      <c r="Z2114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 t="s">
        <v>30</v>
      </c>
      <c r="AI2114" s="13">
        <f>SUM(Table13[[#This Row],[MntWines]:[MntGoldProds]])</f>
        <v>1092</v>
      </c>
      <c r="AJ2114" s="13">
        <f>AVERAGE(Table13[[#This Row],[MntWines]:[MntGoldProds]])</f>
        <v>182</v>
      </c>
      <c r="AK2114">
        <f>IF(Table13[[#This Row],[Total Number of Purchases]]=0,0,Table13[[#This Row],[Total Spend]]/Table13[[#This Row],[Total Number of Purchases]])</f>
        <v>39</v>
      </c>
      <c r="AM2114">
        <f>SUM(Table13[[#This Row],[NumDealsPurchases]:[NumStorePurchases]])</f>
        <v>28</v>
      </c>
      <c r="AN2114" s="14">
        <f>Snapshot_Date-Table13[[#This Row],[Dt_Customer]]</f>
        <v>134</v>
      </c>
      <c r="AP2114" s="13">
        <f>Table13[[#This Row],[NumDealsPurchases]]/Table13[[#This Row],[Total Number of Purchases]]*100</f>
        <v>10.714285714285714</v>
      </c>
      <c r="AQ2114">
        <f>6-ROUNDUP(_xlfn.PERCENTRANK.INC(Table13[Recency],Table13[[#This Row],[Recency]])*5, 0)</f>
        <v>3</v>
      </c>
      <c r="AR2114">
        <f>ROUNDUP(_xlfn.PERCENTRANK.INC(Table13[Total Number of Purchases],Table13[[#This Row],[Total Number of Purchases]])*5,0)</f>
        <v>5</v>
      </c>
      <c r="AS2114">
        <f>ROUNDUP(_xlfn.PERCENTRANK.INC(Table13[Total Spend],Table13[[#This Row],[Total Spend]])*5,0)</f>
        <v>4</v>
      </c>
      <c r="AT2114" t="str">
        <f>Table13[[#This Row],[Recency Score]]&amp;Table13[[#This Row],[Frequency Score]]&amp;Table13[[#This Row],[Monetary Score]]</f>
        <v>354</v>
      </c>
      <c r="AU2114" t="str">
        <f t="shared" ref="AU2114:AU2177" si="33">IF(AT2114="555","Champions",
IF(AND(LEFT(AT2114,1)="5", MID(AT2114,2,1)&gt;="3"),"Loyal Customers",
IF(MID(AT2114,2,1)="5","Frequent Buyers",
IF(RIGHT(AT2114,1)="5","Big Spenders",
IF(LEFT(AT2114,1)="4","Potential Loyalists",
IF(LEFT(AT2114,1)="3","Needs Attention",
IF(LEFT(AT2114,1)="2","About to Sleep",
IF(LEFT(AT2114,1)="1","Lost",
IF(LEFT(AT2114,1)&lt;="2","At Risk","Others")))))))))</f>
        <v>Frequent Buyers</v>
      </c>
      <c r="AW2114" s="13">
        <f>DATEDIF(Table13[[#This Row],[Dt_Customer]], Snapshot_Date, "d")</f>
        <v>134</v>
      </c>
      <c r="AX2114" s="13">
        <f>Table13[[#This Row],[CL if today]]/365</f>
        <v>0.36712328767123287</v>
      </c>
      <c r="AY2114">
        <f>Table13[[#This Row],[Total Number of Purchases]]/Table13[[#This Row],[Corrected CL]]</f>
        <v>76.268656716417908</v>
      </c>
      <c r="AZ2114">
        <f>Table13[[#This Row],[Average Order Value (AOV)]]*Table13[[#This Row],[Freq per Year]]</f>
        <v>2974.4776119402986</v>
      </c>
      <c r="BA2114">
        <f>Table13[[#This Row],[Total Spend]]/Table13[[#This Row],[Corrected CL]]</f>
        <v>2974.4776119402986</v>
      </c>
      <c r="BB2114">
        <v>2974.4776119402986</v>
      </c>
      <c r="BC2114" s="1">
        <f>Table13[[#This Row],[Dt_Customer]]+Table13[[#This Row],[Recency]]</f>
        <v>41824</v>
      </c>
      <c r="BD2114" s="16" t="str">
        <f>IF(COUNTIF(A:A, A2114) &gt; 1, "Duplicate", "Unique")</f>
        <v>Unique</v>
      </c>
    </row>
    <row r="2115" spans="1:56" x14ac:dyDescent="0.3">
      <c r="A2115">
        <v>6815</v>
      </c>
      <c r="B2115">
        <v>1980</v>
      </c>
      <c r="C2115" t="s">
        <v>38</v>
      </c>
      <c r="D2115" t="s">
        <v>33</v>
      </c>
      <c r="E2115">
        <v>96547</v>
      </c>
      <c r="F2115">
        <v>0</v>
      </c>
      <c r="G2115">
        <v>0</v>
      </c>
      <c r="H2115" s="1">
        <v>41782</v>
      </c>
      <c r="I2115">
        <v>4</v>
      </c>
      <c r="J2115">
        <v>448</v>
      </c>
      <c r="K2115">
        <v>21</v>
      </c>
      <c r="L2115">
        <v>125</v>
      </c>
      <c r="M2115">
        <v>52</v>
      </c>
      <c r="N2115">
        <v>101</v>
      </c>
      <c r="O2115">
        <v>62</v>
      </c>
      <c r="P2115">
        <f>IF(Table13[[#This Row],[MntWines]] = 0,"",Table13[[#This Row],[MntWines]])</f>
        <v>448</v>
      </c>
      <c r="Q2115">
        <f>IF(Table13[[#This Row],[MntFruits]] = 0, "",Table13[[#This Row],[MntFruits]])</f>
        <v>21</v>
      </c>
      <c r="R2115">
        <f>IF(Table13[[#This Row],[MntMeatProducts]] = 0, "",Table13[[#This Row],[MntMeatProducts]])</f>
        <v>125</v>
      </c>
      <c r="S2115">
        <f>IF(Table13[[#This Row],[MntFishProducts]] = 0, "",Table13[[#This Row],[MntFishProducts]])</f>
        <v>52</v>
      </c>
      <c r="T2115">
        <f>IF(Table13[[#This Row],[MntSweetProducts]] = 0, "",Table13[[#This Row],[MntSweetProducts]])</f>
        <v>101</v>
      </c>
      <c r="U2115">
        <f>IF(Table13[[#This Row],[MntGoldProds]] = 0, "",Table13[[#This Row],[MntGoldProds]])</f>
        <v>62</v>
      </c>
      <c r="V2115">
        <v>0</v>
      </c>
      <c r="W2115">
        <v>7</v>
      </c>
      <c r="X2115">
        <v>6</v>
      </c>
      <c r="Y2115">
        <v>8</v>
      </c>
      <c r="Z2115">
        <v>2</v>
      </c>
      <c r="AA2115">
        <v>1</v>
      </c>
      <c r="AB2115">
        <v>0</v>
      </c>
      <c r="AC2115">
        <v>1</v>
      </c>
      <c r="AD2115">
        <v>0</v>
      </c>
      <c r="AE2115">
        <v>1</v>
      </c>
      <c r="AF2115">
        <v>1</v>
      </c>
      <c r="AG2115">
        <v>0</v>
      </c>
      <c r="AH2115" t="s">
        <v>30</v>
      </c>
      <c r="AI2115" s="13">
        <f>SUM(Table13[[#This Row],[MntWines]:[MntGoldProds]])</f>
        <v>809</v>
      </c>
      <c r="AJ2115" s="13">
        <f>AVERAGE(Table13[[#This Row],[MntWines]:[MntGoldProds]])</f>
        <v>134.83333333333334</v>
      </c>
      <c r="AK2115">
        <f>IF(Table13[[#This Row],[Total Number of Purchases]]=0,0,Table13[[#This Row],[Total Spend]]/Table13[[#This Row],[Total Number of Purchases]])</f>
        <v>38.523809523809526</v>
      </c>
      <c r="AM2115">
        <f>SUM(Table13[[#This Row],[NumDealsPurchases]:[NumStorePurchases]])</f>
        <v>21</v>
      </c>
      <c r="AN2115" s="14">
        <f>Snapshot_Date-Table13[[#This Row],[Dt_Customer]]</f>
        <v>134</v>
      </c>
      <c r="AP2115" s="13">
        <f>Table13[[#This Row],[NumDealsPurchases]]/Table13[[#This Row],[Total Number of Purchases]]*100</f>
        <v>0</v>
      </c>
      <c r="AQ2115">
        <f>6-ROUNDUP(_xlfn.PERCENTRANK.INC(Table13[Recency],Table13[[#This Row],[Recency]])*5, 0)</f>
        <v>5</v>
      </c>
      <c r="AR2115">
        <f>ROUNDUP(_xlfn.PERCENTRANK.INC(Table13[Total Number of Purchases],Table13[[#This Row],[Total Number of Purchases]])*5,0)</f>
        <v>4</v>
      </c>
      <c r="AS2115">
        <f>ROUNDUP(_xlfn.PERCENTRANK.INC(Table13[Total Spend],Table13[[#This Row],[Total Spend]])*5,0)</f>
        <v>4</v>
      </c>
      <c r="AT2115" t="str">
        <f>Table13[[#This Row],[Recency Score]]&amp;Table13[[#This Row],[Frequency Score]]&amp;Table13[[#This Row],[Monetary Score]]</f>
        <v>544</v>
      </c>
      <c r="AU2115" t="str">
        <f t="shared" si="33"/>
        <v>Loyal Customers</v>
      </c>
      <c r="AW2115" s="13">
        <f>DATEDIF(Table13[[#This Row],[Dt_Customer]], Snapshot_Date, "d")</f>
        <v>134</v>
      </c>
      <c r="AX2115" s="13">
        <f>Table13[[#This Row],[CL if today]]/365</f>
        <v>0.36712328767123287</v>
      </c>
      <c r="AY2115">
        <f>Table13[[#This Row],[Total Number of Purchases]]/Table13[[#This Row],[Corrected CL]]</f>
        <v>57.201492537313435</v>
      </c>
      <c r="AZ2115">
        <f>Table13[[#This Row],[Average Order Value (AOV)]]*Table13[[#This Row],[Freq per Year]]</f>
        <v>2203.6194029850749</v>
      </c>
      <c r="BA2115">
        <f>Table13[[#This Row],[Total Spend]]/Table13[[#This Row],[Corrected CL]]</f>
        <v>2203.6194029850749</v>
      </c>
      <c r="BB2115">
        <v>2203.6194029850749</v>
      </c>
      <c r="BC2115" s="1">
        <f>Table13[[#This Row],[Dt_Customer]]+Table13[[#This Row],[Recency]]</f>
        <v>41786</v>
      </c>
      <c r="BD2115" s="16" t="str">
        <f>IF(COUNTIF(A:A, A2115) &gt; 1, "Duplicate", "Unique")</f>
        <v>Unique</v>
      </c>
    </row>
    <row r="2116" spans="1:56" x14ac:dyDescent="0.3">
      <c r="A2116">
        <v>4329</v>
      </c>
      <c r="B2116">
        <v>1984</v>
      </c>
      <c r="C2116" t="s">
        <v>37</v>
      </c>
      <c r="D2116" t="s">
        <v>33</v>
      </c>
      <c r="E2116">
        <v>18988</v>
      </c>
      <c r="F2116">
        <v>1</v>
      </c>
      <c r="G2116">
        <v>0</v>
      </c>
      <c r="H2116" s="1">
        <v>41782</v>
      </c>
      <c r="I2116">
        <v>43</v>
      </c>
      <c r="J2116">
        <v>6</v>
      </c>
      <c r="K2116">
        <v>0</v>
      </c>
      <c r="L2116">
        <v>6</v>
      </c>
      <c r="M2116">
        <v>2</v>
      </c>
      <c r="N2116">
        <v>1</v>
      </c>
      <c r="O2116">
        <v>1</v>
      </c>
      <c r="P2116">
        <f>IF(Table13[[#This Row],[MntWines]] = 0,"",Table13[[#This Row],[MntWines]])</f>
        <v>6</v>
      </c>
      <c r="Q2116" t="str">
        <f>IF(Table13[[#This Row],[MntFruits]] = 0, "",Table13[[#This Row],[MntFruits]])</f>
        <v/>
      </c>
      <c r="R2116">
        <f>IF(Table13[[#This Row],[MntMeatProducts]] = 0, "",Table13[[#This Row],[MntMeatProducts]])</f>
        <v>6</v>
      </c>
      <c r="S2116">
        <f>IF(Table13[[#This Row],[MntFishProducts]] = 0, "",Table13[[#This Row],[MntFishProducts]])</f>
        <v>2</v>
      </c>
      <c r="T2116">
        <f>IF(Table13[[#This Row],[MntSweetProducts]] = 0, "",Table13[[#This Row],[MntSweetProducts]])</f>
        <v>1</v>
      </c>
      <c r="U2116">
        <f>IF(Table13[[#This Row],[MntGoldProds]] = 0, "",Table13[[#This Row],[MntGoldProds]])</f>
        <v>1</v>
      </c>
      <c r="V2116">
        <v>2</v>
      </c>
      <c r="W2116">
        <v>1</v>
      </c>
      <c r="X2116">
        <v>0</v>
      </c>
      <c r="Y2116">
        <v>3</v>
      </c>
      <c r="Z2116">
        <v>7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36</v>
      </c>
      <c r="AI2116" s="13">
        <f>SUM(Table13[[#This Row],[MntWines]:[MntGoldProds]])</f>
        <v>16</v>
      </c>
      <c r="AJ2116" s="13">
        <f>AVERAGE(Table13[[#This Row],[MntWines]:[MntGoldProds]])</f>
        <v>2.6666666666666665</v>
      </c>
      <c r="AK2116">
        <f>IF(Table13[[#This Row],[Total Number of Purchases]]=0,0,Table13[[#This Row],[Total Spend]]/Table13[[#This Row],[Total Number of Purchases]])</f>
        <v>2.6666666666666665</v>
      </c>
      <c r="AM2116">
        <f>SUM(Table13[[#This Row],[NumDealsPurchases]:[NumStorePurchases]])</f>
        <v>6</v>
      </c>
      <c r="AN2116" s="14">
        <f>Snapshot_Date-Table13[[#This Row],[Dt_Customer]]</f>
        <v>134</v>
      </c>
      <c r="AP2116" s="13">
        <f>Table13[[#This Row],[NumDealsPurchases]]/Table13[[#This Row],[Total Number of Purchases]]*100</f>
        <v>33.333333333333329</v>
      </c>
      <c r="AQ2116">
        <f>6-ROUNDUP(_xlfn.PERCENTRANK.INC(Table13[Recency],Table13[[#This Row],[Recency]])*5, 0)</f>
        <v>3</v>
      </c>
      <c r="AR2116">
        <f>ROUNDUP(_xlfn.PERCENTRANK.INC(Table13[Total Number of Purchases],Table13[[#This Row],[Total Number of Purchases]])*5,0)</f>
        <v>1</v>
      </c>
      <c r="AS2116">
        <f>ROUNDUP(_xlfn.PERCENTRANK.INC(Table13[Total Spend],Table13[[#This Row],[Total Spend]])*5,0)</f>
        <v>1</v>
      </c>
      <c r="AT2116" t="str">
        <f>Table13[[#This Row],[Recency Score]]&amp;Table13[[#This Row],[Frequency Score]]&amp;Table13[[#This Row],[Monetary Score]]</f>
        <v>311</v>
      </c>
      <c r="AU2116" t="str">
        <f t="shared" si="33"/>
        <v>Needs Attention</v>
      </c>
      <c r="AW2116" s="13">
        <f>DATEDIF(Table13[[#This Row],[Dt_Customer]], Snapshot_Date, "d")</f>
        <v>134</v>
      </c>
      <c r="AX2116" s="13">
        <f>Table13[[#This Row],[CL if today]]/365</f>
        <v>0.36712328767123287</v>
      </c>
      <c r="AY2116">
        <f>Table13[[#This Row],[Total Number of Purchases]]/Table13[[#This Row],[Corrected CL]]</f>
        <v>16.343283582089551</v>
      </c>
      <c r="AZ2116">
        <f>Table13[[#This Row],[Average Order Value (AOV)]]*Table13[[#This Row],[Freq per Year]]</f>
        <v>43.582089552238799</v>
      </c>
      <c r="BA2116">
        <f>Table13[[#This Row],[Total Spend]]/Table13[[#This Row],[Corrected CL]]</f>
        <v>43.582089552238806</v>
      </c>
      <c r="BB2116">
        <v>43.582089552238806</v>
      </c>
      <c r="BC2116" s="1">
        <f>Table13[[#This Row],[Dt_Customer]]+Table13[[#This Row],[Recency]]</f>
        <v>41825</v>
      </c>
      <c r="BD2116" s="16" t="str">
        <f>IF(COUNTIF(A:A, A2116) &gt; 1, "Duplicate", "Unique")</f>
        <v>Unique</v>
      </c>
    </row>
    <row r="2117" spans="1:56" x14ac:dyDescent="0.3">
      <c r="A2117">
        <v>10556</v>
      </c>
      <c r="B2117">
        <v>1959</v>
      </c>
      <c r="C2117" t="s">
        <v>28</v>
      </c>
      <c r="D2117" t="s">
        <v>33</v>
      </c>
      <c r="E2117">
        <v>54984</v>
      </c>
      <c r="F2117">
        <v>0</v>
      </c>
      <c r="G2117">
        <v>1</v>
      </c>
      <c r="H2117" s="1">
        <v>41783</v>
      </c>
      <c r="I2117">
        <v>51</v>
      </c>
      <c r="J2117">
        <v>173</v>
      </c>
      <c r="K2117">
        <v>13</v>
      </c>
      <c r="L2117">
        <v>131</v>
      </c>
      <c r="M2117">
        <v>32</v>
      </c>
      <c r="N2117">
        <v>3</v>
      </c>
      <c r="O2117">
        <v>6</v>
      </c>
      <c r="P2117">
        <f>IF(Table13[[#This Row],[MntWines]] = 0,"",Table13[[#This Row],[MntWines]])</f>
        <v>173</v>
      </c>
      <c r="Q2117">
        <f>IF(Table13[[#This Row],[MntFruits]] = 0, "",Table13[[#This Row],[MntFruits]])</f>
        <v>13</v>
      </c>
      <c r="R2117">
        <f>IF(Table13[[#This Row],[MntMeatProducts]] = 0, "",Table13[[#This Row],[MntMeatProducts]])</f>
        <v>131</v>
      </c>
      <c r="S2117">
        <f>IF(Table13[[#This Row],[MntFishProducts]] = 0, "",Table13[[#This Row],[MntFishProducts]])</f>
        <v>32</v>
      </c>
      <c r="T2117">
        <f>IF(Table13[[#This Row],[MntSweetProducts]] = 0, "",Table13[[#This Row],[MntSweetProducts]])</f>
        <v>3</v>
      </c>
      <c r="U2117">
        <f>IF(Table13[[#This Row],[MntGoldProds]] = 0, "",Table13[[#This Row],[MntGoldProds]])</f>
        <v>6</v>
      </c>
      <c r="V2117">
        <v>4</v>
      </c>
      <c r="W2117">
        <v>6</v>
      </c>
      <c r="X2117">
        <v>1</v>
      </c>
      <c r="Y2117">
        <v>6</v>
      </c>
      <c r="Z2117">
        <v>7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">
        <v>30</v>
      </c>
      <c r="AI2117" s="13">
        <f>SUM(Table13[[#This Row],[MntWines]:[MntGoldProds]])</f>
        <v>358</v>
      </c>
      <c r="AJ2117" s="13">
        <f>AVERAGE(Table13[[#This Row],[MntWines]:[MntGoldProds]])</f>
        <v>59.666666666666664</v>
      </c>
      <c r="AK2117">
        <f>IF(Table13[[#This Row],[Total Number of Purchases]]=0,0,Table13[[#This Row],[Total Spend]]/Table13[[#This Row],[Total Number of Purchases]])</f>
        <v>21.058823529411764</v>
      </c>
      <c r="AM2117">
        <f>SUM(Table13[[#This Row],[NumDealsPurchases]:[NumStorePurchases]])</f>
        <v>17</v>
      </c>
      <c r="AN2117" s="14">
        <f>Snapshot_Date-Table13[[#This Row],[Dt_Customer]]</f>
        <v>133</v>
      </c>
      <c r="AP2117" s="13">
        <f>Table13[[#This Row],[NumDealsPurchases]]/Table13[[#This Row],[Total Number of Purchases]]*100</f>
        <v>23.52941176470588</v>
      </c>
      <c r="AQ2117">
        <f>6-ROUNDUP(_xlfn.PERCENTRANK.INC(Table13[Recency],Table13[[#This Row],[Recency]])*5, 0)</f>
        <v>3</v>
      </c>
      <c r="AR2117">
        <f>ROUNDUP(_xlfn.PERCENTRANK.INC(Table13[Total Number of Purchases],Table13[[#This Row],[Total Number of Purchases]])*5,0)</f>
        <v>3</v>
      </c>
      <c r="AS2117">
        <f>ROUNDUP(_xlfn.PERCENTRANK.INC(Table13[Total Spend],Table13[[#This Row],[Total Spend]])*5,0)</f>
        <v>3</v>
      </c>
      <c r="AT2117" t="str">
        <f>Table13[[#This Row],[Recency Score]]&amp;Table13[[#This Row],[Frequency Score]]&amp;Table13[[#This Row],[Monetary Score]]</f>
        <v>333</v>
      </c>
      <c r="AU2117" t="str">
        <f t="shared" si="33"/>
        <v>Needs Attention</v>
      </c>
      <c r="AW2117" s="13">
        <f>DATEDIF(Table13[[#This Row],[Dt_Customer]], Snapshot_Date, "d")</f>
        <v>133</v>
      </c>
      <c r="AX2117" s="13">
        <f>Table13[[#This Row],[CL if today]]/365</f>
        <v>0.36438356164383562</v>
      </c>
      <c r="AY2117">
        <f>Table13[[#This Row],[Total Number of Purchases]]/Table13[[#This Row],[Corrected CL]]</f>
        <v>46.654135338345867</v>
      </c>
      <c r="AZ2117">
        <f>Table13[[#This Row],[Average Order Value (AOV)]]*Table13[[#This Row],[Freq per Year]]</f>
        <v>982.48120300751884</v>
      </c>
      <c r="BA2117">
        <f>Table13[[#This Row],[Total Spend]]/Table13[[#This Row],[Corrected CL]]</f>
        <v>982.48120300751884</v>
      </c>
      <c r="BB2117">
        <v>982.48120300751884</v>
      </c>
      <c r="BC2117" s="1">
        <f>Table13[[#This Row],[Dt_Customer]]+Table13[[#This Row],[Recency]]</f>
        <v>41834</v>
      </c>
      <c r="BD2117" s="16" t="str">
        <f>IF(COUNTIF(A:A, A2117) &gt; 1, "Duplicate", "Unique")</f>
        <v>Unique</v>
      </c>
    </row>
    <row r="2118" spans="1:56" x14ac:dyDescent="0.3">
      <c r="A2118">
        <v>4138</v>
      </c>
      <c r="B2118">
        <v>1962</v>
      </c>
      <c r="C2118" t="s">
        <v>28</v>
      </c>
      <c r="D2118" t="s">
        <v>31</v>
      </c>
      <c r="E2118">
        <v>76624</v>
      </c>
      <c r="F2118">
        <v>0</v>
      </c>
      <c r="G2118">
        <v>1</v>
      </c>
      <c r="H2118" s="1">
        <v>41783</v>
      </c>
      <c r="I2118">
        <v>68</v>
      </c>
      <c r="J2118">
        <v>411</v>
      </c>
      <c r="K2118">
        <v>106</v>
      </c>
      <c r="L2118">
        <v>147</v>
      </c>
      <c r="M2118">
        <v>54</v>
      </c>
      <c r="N2118">
        <v>115</v>
      </c>
      <c r="O2118">
        <v>66</v>
      </c>
      <c r="P2118">
        <f>IF(Table13[[#This Row],[MntWines]] = 0,"",Table13[[#This Row],[MntWines]])</f>
        <v>411</v>
      </c>
      <c r="Q2118">
        <f>IF(Table13[[#This Row],[MntFruits]] = 0, "",Table13[[#This Row],[MntFruits]])</f>
        <v>106</v>
      </c>
      <c r="R2118">
        <f>IF(Table13[[#This Row],[MntMeatProducts]] = 0, "",Table13[[#This Row],[MntMeatProducts]])</f>
        <v>147</v>
      </c>
      <c r="S2118">
        <f>IF(Table13[[#This Row],[MntFishProducts]] = 0, "",Table13[[#This Row],[MntFishProducts]])</f>
        <v>54</v>
      </c>
      <c r="T2118">
        <f>IF(Table13[[#This Row],[MntSweetProducts]] = 0, "",Table13[[#This Row],[MntSweetProducts]])</f>
        <v>115</v>
      </c>
      <c r="U2118">
        <f>IF(Table13[[#This Row],[MntGoldProds]] = 0, "",Table13[[#This Row],[MntGoldProds]])</f>
        <v>66</v>
      </c>
      <c r="V2118">
        <v>1</v>
      </c>
      <c r="W2118">
        <v>5</v>
      </c>
      <c r="X2118">
        <v>10</v>
      </c>
      <c r="Y2118">
        <v>7</v>
      </c>
      <c r="Z2118">
        <v>1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 t="s">
        <v>30</v>
      </c>
      <c r="AI2118" s="13">
        <f>SUM(Table13[[#This Row],[MntWines]:[MntGoldProds]])</f>
        <v>899</v>
      </c>
      <c r="AJ2118" s="13">
        <f>AVERAGE(Table13[[#This Row],[MntWines]:[MntGoldProds]])</f>
        <v>149.83333333333334</v>
      </c>
      <c r="AK2118">
        <f>IF(Table13[[#This Row],[Total Number of Purchases]]=0,0,Table13[[#This Row],[Total Spend]]/Table13[[#This Row],[Total Number of Purchases]])</f>
        <v>39.086956521739133</v>
      </c>
      <c r="AM2118">
        <f>SUM(Table13[[#This Row],[NumDealsPurchases]:[NumStorePurchases]])</f>
        <v>23</v>
      </c>
      <c r="AN2118" s="14">
        <f>Snapshot_Date-Table13[[#This Row],[Dt_Customer]]</f>
        <v>133</v>
      </c>
      <c r="AP2118" s="13">
        <f>Table13[[#This Row],[NumDealsPurchases]]/Table13[[#This Row],[Total Number of Purchases]]*100</f>
        <v>4.3478260869565215</v>
      </c>
      <c r="AQ2118">
        <f>6-ROUNDUP(_xlfn.PERCENTRANK.INC(Table13[Recency],Table13[[#This Row],[Recency]])*5, 0)</f>
        <v>2</v>
      </c>
      <c r="AR2118">
        <f>ROUNDUP(_xlfn.PERCENTRANK.INC(Table13[Total Number of Purchases],Table13[[#This Row],[Total Number of Purchases]])*5,0)</f>
        <v>5</v>
      </c>
      <c r="AS2118">
        <f>ROUNDUP(_xlfn.PERCENTRANK.INC(Table13[Total Spend],Table13[[#This Row],[Total Spend]])*5,0)</f>
        <v>4</v>
      </c>
      <c r="AT2118" t="str">
        <f>Table13[[#This Row],[Recency Score]]&amp;Table13[[#This Row],[Frequency Score]]&amp;Table13[[#This Row],[Monetary Score]]</f>
        <v>254</v>
      </c>
      <c r="AU2118" t="str">
        <f t="shared" si="33"/>
        <v>Frequent Buyers</v>
      </c>
      <c r="AW2118" s="13">
        <f>DATEDIF(Table13[[#This Row],[Dt_Customer]], Snapshot_Date, "d")</f>
        <v>133</v>
      </c>
      <c r="AX2118" s="13">
        <f>Table13[[#This Row],[CL if today]]/365</f>
        <v>0.36438356164383562</v>
      </c>
      <c r="AY2118">
        <f>Table13[[#This Row],[Total Number of Purchases]]/Table13[[#This Row],[Corrected CL]]</f>
        <v>63.120300751879697</v>
      </c>
      <c r="AZ2118">
        <f>Table13[[#This Row],[Average Order Value (AOV)]]*Table13[[#This Row],[Freq per Year]]</f>
        <v>2467.1804511278197</v>
      </c>
      <c r="BA2118">
        <f>Table13[[#This Row],[Total Spend]]/Table13[[#This Row],[Corrected CL]]</f>
        <v>2467.1804511278197</v>
      </c>
      <c r="BB2118">
        <v>2467.1804511278197</v>
      </c>
      <c r="BC2118" s="1">
        <f>Table13[[#This Row],[Dt_Customer]]+Table13[[#This Row],[Recency]]</f>
        <v>41851</v>
      </c>
      <c r="BD2118" s="16" t="str">
        <f>IF(COUNTIF(A:A, A2118) &gt; 1, "Duplicate", "Unique")</f>
        <v>Unique</v>
      </c>
    </row>
    <row r="2119" spans="1:56" x14ac:dyDescent="0.3">
      <c r="A2119">
        <v>2230</v>
      </c>
      <c r="B2119">
        <v>1970</v>
      </c>
      <c r="C2119" t="s">
        <v>37</v>
      </c>
      <c r="D2119" t="s">
        <v>33</v>
      </c>
      <c r="E2119">
        <v>23626</v>
      </c>
      <c r="F2119">
        <v>1</v>
      </c>
      <c r="G2119">
        <v>0</v>
      </c>
      <c r="H2119" s="1">
        <v>41783</v>
      </c>
      <c r="I2119">
        <v>84</v>
      </c>
      <c r="J2119">
        <v>27</v>
      </c>
      <c r="K2119">
        <v>2</v>
      </c>
      <c r="L2119">
        <v>14</v>
      </c>
      <c r="M2119">
        <v>0</v>
      </c>
      <c r="N2119">
        <v>0</v>
      </c>
      <c r="O2119">
        <v>0</v>
      </c>
      <c r="P2119">
        <f>IF(Table13[[#This Row],[MntWines]] = 0,"",Table13[[#This Row],[MntWines]])</f>
        <v>27</v>
      </c>
      <c r="Q2119">
        <f>IF(Table13[[#This Row],[MntFruits]] = 0, "",Table13[[#This Row],[MntFruits]])</f>
        <v>2</v>
      </c>
      <c r="R2119">
        <f>IF(Table13[[#This Row],[MntMeatProducts]] = 0, "",Table13[[#This Row],[MntMeatProducts]])</f>
        <v>14</v>
      </c>
      <c r="S2119" t="str">
        <f>IF(Table13[[#This Row],[MntFishProducts]] = 0, "",Table13[[#This Row],[MntFishProducts]])</f>
        <v/>
      </c>
      <c r="T2119" t="str">
        <f>IF(Table13[[#This Row],[MntSweetProducts]] = 0, "",Table13[[#This Row],[MntSweetProducts]])</f>
        <v/>
      </c>
      <c r="U2119" t="str">
        <f>IF(Table13[[#This Row],[MntGoldProds]] = 0, "",Table13[[#This Row],[MntGoldProds]])</f>
        <v/>
      </c>
      <c r="V2119">
        <v>3</v>
      </c>
      <c r="W2119">
        <v>3</v>
      </c>
      <c r="X2119">
        <v>1</v>
      </c>
      <c r="Y2119">
        <v>3</v>
      </c>
      <c r="Z2119">
        <v>5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 t="s">
        <v>39</v>
      </c>
      <c r="AI2119" s="13">
        <f>SUM(Table13[[#This Row],[MntWines]:[MntGoldProds]])</f>
        <v>43</v>
      </c>
      <c r="AJ2119" s="13">
        <f>AVERAGE(Table13[[#This Row],[MntWines]:[MntGoldProds]])</f>
        <v>7.166666666666667</v>
      </c>
      <c r="AK2119">
        <f>IF(Table13[[#This Row],[Total Number of Purchases]]=0,0,Table13[[#This Row],[Total Spend]]/Table13[[#This Row],[Total Number of Purchases]])</f>
        <v>4.3</v>
      </c>
      <c r="AM2119">
        <f>SUM(Table13[[#This Row],[NumDealsPurchases]:[NumStorePurchases]])</f>
        <v>10</v>
      </c>
      <c r="AN2119" s="14">
        <f>Snapshot_Date-Table13[[#This Row],[Dt_Customer]]</f>
        <v>133</v>
      </c>
      <c r="AP2119" s="13">
        <f>Table13[[#This Row],[NumDealsPurchases]]/Table13[[#This Row],[Total Number of Purchases]]*100</f>
        <v>30</v>
      </c>
      <c r="AQ2119">
        <f>6-ROUNDUP(_xlfn.PERCENTRANK.INC(Table13[Recency],Table13[[#This Row],[Recency]])*5, 0)</f>
        <v>1</v>
      </c>
      <c r="AR2119">
        <f>ROUNDUP(_xlfn.PERCENTRANK.INC(Table13[Total Number of Purchases],Table13[[#This Row],[Total Number of Purchases]])*5,0)</f>
        <v>2</v>
      </c>
      <c r="AS2119">
        <f>ROUNDUP(_xlfn.PERCENTRANK.INC(Table13[Total Spend],Table13[[#This Row],[Total Spend]])*5,0)</f>
        <v>1</v>
      </c>
      <c r="AT2119" t="str">
        <f>Table13[[#This Row],[Recency Score]]&amp;Table13[[#This Row],[Frequency Score]]&amp;Table13[[#This Row],[Monetary Score]]</f>
        <v>121</v>
      </c>
      <c r="AU2119" t="str">
        <f t="shared" si="33"/>
        <v>Lost</v>
      </c>
      <c r="AW2119" s="13">
        <f>DATEDIF(Table13[[#This Row],[Dt_Customer]], Snapshot_Date, "d")</f>
        <v>133</v>
      </c>
      <c r="AX2119" s="13">
        <f>Table13[[#This Row],[CL if today]]/365</f>
        <v>0.36438356164383562</v>
      </c>
      <c r="AY2119">
        <f>Table13[[#This Row],[Total Number of Purchases]]/Table13[[#This Row],[Corrected CL]]</f>
        <v>27.443609022556391</v>
      </c>
      <c r="AZ2119">
        <f>Table13[[#This Row],[Average Order Value (AOV)]]*Table13[[#This Row],[Freq per Year]]</f>
        <v>118.00751879699247</v>
      </c>
      <c r="BA2119">
        <f>Table13[[#This Row],[Total Spend]]/Table13[[#This Row],[Corrected CL]]</f>
        <v>118.00751879699249</v>
      </c>
      <c r="BB2119">
        <v>118.00751879699249</v>
      </c>
      <c r="BC2119" s="1">
        <f>Table13[[#This Row],[Dt_Customer]]+Table13[[#This Row],[Recency]]</f>
        <v>41867</v>
      </c>
      <c r="BD2119" s="16" t="str">
        <f>IF(COUNTIF(A:A, A2119) &gt; 1, "Duplicate", "Unique")</f>
        <v>Unique</v>
      </c>
    </row>
    <row r="2120" spans="1:56" x14ac:dyDescent="0.3">
      <c r="A2120">
        <v>7613</v>
      </c>
      <c r="B2120">
        <v>1974</v>
      </c>
      <c r="C2120" t="s">
        <v>38</v>
      </c>
      <c r="D2120" t="s">
        <v>35</v>
      </c>
      <c r="E2120">
        <v>49669</v>
      </c>
      <c r="F2120">
        <v>1</v>
      </c>
      <c r="G2120">
        <v>0</v>
      </c>
      <c r="H2120" s="1">
        <v>41783</v>
      </c>
      <c r="I2120">
        <v>97</v>
      </c>
      <c r="J2120">
        <v>166</v>
      </c>
      <c r="K2120">
        <v>5</v>
      </c>
      <c r="L2120">
        <v>107</v>
      </c>
      <c r="M2120">
        <v>11</v>
      </c>
      <c r="N2120">
        <v>8</v>
      </c>
      <c r="O2120">
        <v>29</v>
      </c>
      <c r="P2120">
        <f>IF(Table13[[#This Row],[MntWines]] = 0,"",Table13[[#This Row],[MntWines]])</f>
        <v>166</v>
      </c>
      <c r="Q2120">
        <f>IF(Table13[[#This Row],[MntFruits]] = 0, "",Table13[[#This Row],[MntFruits]])</f>
        <v>5</v>
      </c>
      <c r="R2120">
        <f>IF(Table13[[#This Row],[MntMeatProducts]] = 0, "",Table13[[#This Row],[MntMeatProducts]])</f>
        <v>107</v>
      </c>
      <c r="S2120">
        <f>IF(Table13[[#This Row],[MntFishProducts]] = 0, "",Table13[[#This Row],[MntFishProducts]])</f>
        <v>11</v>
      </c>
      <c r="T2120">
        <f>IF(Table13[[#This Row],[MntSweetProducts]] = 0, "",Table13[[#This Row],[MntSweetProducts]])</f>
        <v>8</v>
      </c>
      <c r="U2120">
        <f>IF(Table13[[#This Row],[MntGoldProds]] = 0, "",Table13[[#This Row],[MntGoldProds]])</f>
        <v>29</v>
      </c>
      <c r="V2120">
        <v>2</v>
      </c>
      <c r="W2120">
        <v>5</v>
      </c>
      <c r="X2120">
        <v>1</v>
      </c>
      <c r="Y2120">
        <v>6</v>
      </c>
      <c r="Z2120">
        <v>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30</v>
      </c>
      <c r="AI2120" s="13">
        <f>SUM(Table13[[#This Row],[MntWines]:[MntGoldProds]])</f>
        <v>326</v>
      </c>
      <c r="AJ2120" s="13">
        <f>AVERAGE(Table13[[#This Row],[MntWines]:[MntGoldProds]])</f>
        <v>54.333333333333336</v>
      </c>
      <c r="AK2120">
        <f>IF(Table13[[#This Row],[Total Number of Purchases]]=0,0,Table13[[#This Row],[Total Spend]]/Table13[[#This Row],[Total Number of Purchases]])</f>
        <v>23.285714285714285</v>
      </c>
      <c r="AM2120">
        <f>SUM(Table13[[#This Row],[NumDealsPurchases]:[NumStorePurchases]])</f>
        <v>14</v>
      </c>
      <c r="AN2120" s="14">
        <f>Snapshot_Date-Table13[[#This Row],[Dt_Customer]]</f>
        <v>133</v>
      </c>
      <c r="AP2120" s="13">
        <f>Table13[[#This Row],[NumDealsPurchases]]/Table13[[#This Row],[Total Number of Purchases]]*100</f>
        <v>14.285714285714285</v>
      </c>
      <c r="AQ2120">
        <f>6-ROUNDUP(_xlfn.PERCENTRANK.INC(Table13[Recency],Table13[[#This Row],[Recency]])*5, 0)</f>
        <v>1</v>
      </c>
      <c r="AR2120">
        <f>ROUNDUP(_xlfn.PERCENTRANK.INC(Table13[Total Number of Purchases],Table13[[#This Row],[Total Number of Purchases]])*5,0)</f>
        <v>3</v>
      </c>
      <c r="AS2120">
        <f>ROUNDUP(_xlfn.PERCENTRANK.INC(Table13[Total Spend],Table13[[#This Row],[Total Spend]])*5,0)</f>
        <v>3</v>
      </c>
      <c r="AT2120" t="str">
        <f>Table13[[#This Row],[Recency Score]]&amp;Table13[[#This Row],[Frequency Score]]&amp;Table13[[#This Row],[Monetary Score]]</f>
        <v>133</v>
      </c>
      <c r="AU2120" t="str">
        <f t="shared" si="33"/>
        <v>Lost</v>
      </c>
      <c r="AW2120" s="13">
        <f>DATEDIF(Table13[[#This Row],[Dt_Customer]], Snapshot_Date, "d")</f>
        <v>133</v>
      </c>
      <c r="AX2120" s="13">
        <f>Table13[[#This Row],[CL if today]]/365</f>
        <v>0.36438356164383562</v>
      </c>
      <c r="AY2120">
        <f>Table13[[#This Row],[Total Number of Purchases]]/Table13[[#This Row],[Corrected CL]]</f>
        <v>38.421052631578945</v>
      </c>
      <c r="AZ2120">
        <f>Table13[[#This Row],[Average Order Value (AOV)]]*Table13[[#This Row],[Freq per Year]]</f>
        <v>894.66165413533827</v>
      </c>
      <c r="BA2120">
        <f>Table13[[#This Row],[Total Spend]]/Table13[[#This Row],[Corrected CL]]</f>
        <v>894.66165413533838</v>
      </c>
      <c r="BB2120">
        <v>894.66165413533838</v>
      </c>
      <c r="BC2120" s="1">
        <f>Table13[[#This Row],[Dt_Customer]]+Table13[[#This Row],[Recency]]</f>
        <v>41880</v>
      </c>
      <c r="BD2120" s="16" t="str">
        <f>IF(COUNTIF(A:A, A2120) &gt; 1, "Duplicate", "Unique")</f>
        <v>Unique</v>
      </c>
    </row>
    <row r="2121" spans="1:56" x14ac:dyDescent="0.3">
      <c r="A2121">
        <v>10833</v>
      </c>
      <c r="B2121">
        <v>1975</v>
      </c>
      <c r="C2121" t="s">
        <v>28</v>
      </c>
      <c r="D2121" t="s">
        <v>33</v>
      </c>
      <c r="E2121">
        <v>65106</v>
      </c>
      <c r="F2121">
        <v>0</v>
      </c>
      <c r="G2121">
        <v>1</v>
      </c>
      <c r="H2121" s="1">
        <v>41783</v>
      </c>
      <c r="I2121">
        <v>55</v>
      </c>
      <c r="J2121">
        <v>790</v>
      </c>
      <c r="K2121">
        <v>19</v>
      </c>
      <c r="L2121">
        <v>133</v>
      </c>
      <c r="M2121">
        <v>12</v>
      </c>
      <c r="N2121">
        <v>0</v>
      </c>
      <c r="O2121">
        <v>19</v>
      </c>
      <c r="P2121">
        <f>IF(Table13[[#This Row],[MntWines]] = 0,"",Table13[[#This Row],[MntWines]])</f>
        <v>790</v>
      </c>
      <c r="Q2121">
        <f>IF(Table13[[#This Row],[MntFruits]] = 0, "",Table13[[#This Row],[MntFruits]])</f>
        <v>19</v>
      </c>
      <c r="R2121">
        <f>IF(Table13[[#This Row],[MntMeatProducts]] = 0, "",Table13[[#This Row],[MntMeatProducts]])</f>
        <v>133</v>
      </c>
      <c r="S2121">
        <f>IF(Table13[[#This Row],[MntFishProducts]] = 0, "",Table13[[#This Row],[MntFishProducts]])</f>
        <v>12</v>
      </c>
      <c r="T2121" t="str">
        <f>IF(Table13[[#This Row],[MntSweetProducts]] = 0, "",Table13[[#This Row],[MntSweetProducts]])</f>
        <v/>
      </c>
      <c r="U2121">
        <f>IF(Table13[[#This Row],[MntGoldProds]] = 0, "",Table13[[#This Row],[MntGoldProds]])</f>
        <v>19</v>
      </c>
      <c r="V2121">
        <v>3</v>
      </c>
      <c r="W2121">
        <v>8</v>
      </c>
      <c r="X2121">
        <v>3</v>
      </c>
      <c r="Y2121">
        <v>13</v>
      </c>
      <c r="Z2121">
        <v>6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 t="s">
        <v>30</v>
      </c>
      <c r="AI2121" s="13">
        <f>SUM(Table13[[#This Row],[MntWines]:[MntGoldProds]])</f>
        <v>973</v>
      </c>
      <c r="AJ2121" s="13">
        <f>AVERAGE(Table13[[#This Row],[MntWines]:[MntGoldProds]])</f>
        <v>162.16666666666666</v>
      </c>
      <c r="AK2121">
        <f>IF(Table13[[#This Row],[Total Number of Purchases]]=0,0,Table13[[#This Row],[Total Spend]]/Table13[[#This Row],[Total Number of Purchases]])</f>
        <v>36.037037037037038</v>
      </c>
      <c r="AM2121">
        <f>SUM(Table13[[#This Row],[NumDealsPurchases]:[NumStorePurchases]])</f>
        <v>27</v>
      </c>
      <c r="AN2121" s="14">
        <f>Snapshot_Date-Table13[[#This Row],[Dt_Customer]]</f>
        <v>133</v>
      </c>
      <c r="AP2121" s="13">
        <f>Table13[[#This Row],[NumDealsPurchases]]/Table13[[#This Row],[Total Number of Purchases]]*100</f>
        <v>11.111111111111111</v>
      </c>
      <c r="AQ2121">
        <f>6-ROUNDUP(_xlfn.PERCENTRANK.INC(Table13[Recency],Table13[[#This Row],[Recency]])*5, 0)</f>
        <v>3</v>
      </c>
      <c r="AR2121">
        <f>ROUNDUP(_xlfn.PERCENTRANK.INC(Table13[Total Number of Purchases],Table13[[#This Row],[Total Number of Purchases]])*5,0)</f>
        <v>5</v>
      </c>
      <c r="AS2121">
        <f>ROUNDUP(_xlfn.PERCENTRANK.INC(Table13[Total Spend],Table13[[#This Row],[Total Spend]])*5,0)</f>
        <v>4</v>
      </c>
      <c r="AT2121" t="str">
        <f>Table13[[#This Row],[Recency Score]]&amp;Table13[[#This Row],[Frequency Score]]&amp;Table13[[#This Row],[Monetary Score]]</f>
        <v>354</v>
      </c>
      <c r="AU2121" t="str">
        <f t="shared" si="33"/>
        <v>Frequent Buyers</v>
      </c>
      <c r="AW2121" s="13">
        <f>DATEDIF(Table13[[#This Row],[Dt_Customer]], Snapshot_Date, "d")</f>
        <v>133</v>
      </c>
      <c r="AX2121" s="13">
        <f>Table13[[#This Row],[CL if today]]/365</f>
        <v>0.36438356164383562</v>
      </c>
      <c r="AY2121">
        <f>Table13[[#This Row],[Total Number of Purchases]]/Table13[[#This Row],[Corrected CL]]</f>
        <v>74.097744360902254</v>
      </c>
      <c r="AZ2121">
        <f>Table13[[#This Row],[Average Order Value (AOV)]]*Table13[[#This Row],[Freq per Year]]</f>
        <v>2670.2631578947367</v>
      </c>
      <c r="BA2121">
        <f>Table13[[#This Row],[Total Spend]]/Table13[[#This Row],[Corrected CL]]</f>
        <v>2670.2631578947367</v>
      </c>
      <c r="BB2121">
        <v>2670.2631578947367</v>
      </c>
      <c r="BC2121" s="1">
        <f>Table13[[#This Row],[Dt_Customer]]+Table13[[#This Row],[Recency]]</f>
        <v>41838</v>
      </c>
      <c r="BD2121" s="16" t="str">
        <f>IF(COUNTIF(A:A, A2121) &gt; 1, "Duplicate", "Unique")</f>
        <v>Unique</v>
      </c>
    </row>
    <row r="2122" spans="1:56" x14ac:dyDescent="0.3">
      <c r="A2122">
        <v>7540</v>
      </c>
      <c r="B2122">
        <v>1952</v>
      </c>
      <c r="C2122" t="s">
        <v>28</v>
      </c>
      <c r="D2122" t="s">
        <v>33</v>
      </c>
      <c r="E2122">
        <v>50300</v>
      </c>
      <c r="F2122">
        <v>0</v>
      </c>
      <c r="G2122">
        <v>1</v>
      </c>
      <c r="H2122" s="1">
        <v>41784</v>
      </c>
      <c r="I2122">
        <v>52</v>
      </c>
      <c r="J2122">
        <v>143</v>
      </c>
      <c r="K2122">
        <v>15</v>
      </c>
      <c r="L2122">
        <v>60</v>
      </c>
      <c r="M2122">
        <v>24</v>
      </c>
      <c r="N2122">
        <v>23</v>
      </c>
      <c r="O2122">
        <v>5</v>
      </c>
      <c r="P2122">
        <f>IF(Table13[[#This Row],[MntWines]] = 0,"",Table13[[#This Row],[MntWines]])</f>
        <v>143</v>
      </c>
      <c r="Q2122">
        <f>IF(Table13[[#This Row],[MntFruits]] = 0, "",Table13[[#This Row],[MntFruits]])</f>
        <v>15</v>
      </c>
      <c r="R2122">
        <f>IF(Table13[[#This Row],[MntMeatProducts]] = 0, "",Table13[[#This Row],[MntMeatProducts]])</f>
        <v>60</v>
      </c>
      <c r="S2122">
        <f>IF(Table13[[#This Row],[MntFishProducts]] = 0, "",Table13[[#This Row],[MntFishProducts]])</f>
        <v>24</v>
      </c>
      <c r="T2122">
        <f>IF(Table13[[#This Row],[MntSweetProducts]] = 0, "",Table13[[#This Row],[MntSweetProducts]])</f>
        <v>23</v>
      </c>
      <c r="U2122">
        <f>IF(Table13[[#This Row],[MntGoldProds]] = 0, "",Table13[[#This Row],[MntGoldProds]])</f>
        <v>5</v>
      </c>
      <c r="V2122">
        <v>2</v>
      </c>
      <c r="W2122">
        <v>2</v>
      </c>
      <c r="X2122">
        <v>1</v>
      </c>
      <c r="Y2122">
        <v>8</v>
      </c>
      <c r="Z2122">
        <v>2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 t="s">
        <v>30</v>
      </c>
      <c r="AI2122" s="13">
        <f>SUM(Table13[[#This Row],[MntWines]:[MntGoldProds]])</f>
        <v>270</v>
      </c>
      <c r="AJ2122" s="13">
        <f>AVERAGE(Table13[[#This Row],[MntWines]:[MntGoldProds]])</f>
        <v>45</v>
      </c>
      <c r="AK2122">
        <f>IF(Table13[[#This Row],[Total Number of Purchases]]=0,0,Table13[[#This Row],[Total Spend]]/Table13[[#This Row],[Total Number of Purchases]])</f>
        <v>20.76923076923077</v>
      </c>
      <c r="AM2122">
        <f>SUM(Table13[[#This Row],[NumDealsPurchases]:[NumStorePurchases]])</f>
        <v>13</v>
      </c>
      <c r="AN2122" s="14">
        <f>Snapshot_Date-Table13[[#This Row],[Dt_Customer]]</f>
        <v>132</v>
      </c>
      <c r="AP2122" s="13">
        <f>Table13[[#This Row],[NumDealsPurchases]]/Table13[[#This Row],[Total Number of Purchases]]*100</f>
        <v>15.384615384615385</v>
      </c>
      <c r="AQ2122">
        <f>6-ROUNDUP(_xlfn.PERCENTRANK.INC(Table13[Recency],Table13[[#This Row],[Recency]])*5, 0)</f>
        <v>3</v>
      </c>
      <c r="AR2122">
        <f>ROUNDUP(_xlfn.PERCENTRANK.INC(Table13[Total Number of Purchases],Table13[[#This Row],[Total Number of Purchases]])*5,0)</f>
        <v>3</v>
      </c>
      <c r="AS2122">
        <f>ROUNDUP(_xlfn.PERCENTRANK.INC(Table13[Total Spend],Table13[[#This Row],[Total Spend]])*5,0)</f>
        <v>3</v>
      </c>
      <c r="AT2122" t="str">
        <f>Table13[[#This Row],[Recency Score]]&amp;Table13[[#This Row],[Frequency Score]]&amp;Table13[[#This Row],[Monetary Score]]</f>
        <v>333</v>
      </c>
      <c r="AU2122" t="str">
        <f t="shared" si="33"/>
        <v>Needs Attention</v>
      </c>
      <c r="AW2122" s="13">
        <f>DATEDIF(Table13[[#This Row],[Dt_Customer]], Snapshot_Date, "d")</f>
        <v>132</v>
      </c>
      <c r="AX2122" s="13">
        <f>Table13[[#This Row],[CL if today]]/365</f>
        <v>0.36164383561643837</v>
      </c>
      <c r="AY2122">
        <f>Table13[[#This Row],[Total Number of Purchases]]/Table13[[#This Row],[Corrected CL]]</f>
        <v>35.946969696969695</v>
      </c>
      <c r="AZ2122">
        <f>Table13[[#This Row],[Average Order Value (AOV)]]*Table13[[#This Row],[Freq per Year]]</f>
        <v>746.59090909090912</v>
      </c>
      <c r="BA2122">
        <f>Table13[[#This Row],[Total Spend]]/Table13[[#This Row],[Corrected CL]]</f>
        <v>746.59090909090901</v>
      </c>
      <c r="BB2122">
        <v>746.59090909090901</v>
      </c>
      <c r="BC2122" s="1">
        <f>Table13[[#This Row],[Dt_Customer]]+Table13[[#This Row],[Recency]]</f>
        <v>41836</v>
      </c>
      <c r="BD2122" s="16" t="str">
        <f>IF(COUNTIF(A:A, A2122) &gt; 1, "Duplicate", "Unique")</f>
        <v>Unique</v>
      </c>
    </row>
    <row r="2123" spans="1:56" x14ac:dyDescent="0.3">
      <c r="A2123">
        <v>6383</v>
      </c>
      <c r="B2123">
        <v>1971</v>
      </c>
      <c r="C2123" t="s">
        <v>37</v>
      </c>
      <c r="D2123" t="s">
        <v>35</v>
      </c>
      <c r="E2123">
        <v>32892</v>
      </c>
      <c r="F2123">
        <v>1</v>
      </c>
      <c r="G2123">
        <v>0</v>
      </c>
      <c r="H2123" s="1">
        <v>41784</v>
      </c>
      <c r="I2123">
        <v>78</v>
      </c>
      <c r="J2123">
        <v>26</v>
      </c>
      <c r="K2123">
        <v>0</v>
      </c>
      <c r="L2123">
        <v>15</v>
      </c>
      <c r="M2123">
        <v>2</v>
      </c>
      <c r="N2123">
        <v>1</v>
      </c>
      <c r="O2123">
        <v>2</v>
      </c>
      <c r="P2123">
        <f>IF(Table13[[#This Row],[MntWines]] = 0,"",Table13[[#This Row],[MntWines]])</f>
        <v>26</v>
      </c>
      <c r="Q2123" t="str">
        <f>IF(Table13[[#This Row],[MntFruits]] = 0, "",Table13[[#This Row],[MntFruits]])</f>
        <v/>
      </c>
      <c r="R2123">
        <f>IF(Table13[[#This Row],[MntMeatProducts]] = 0, "",Table13[[#This Row],[MntMeatProducts]])</f>
        <v>15</v>
      </c>
      <c r="S2123">
        <f>IF(Table13[[#This Row],[MntFishProducts]] = 0, "",Table13[[#This Row],[MntFishProducts]])</f>
        <v>2</v>
      </c>
      <c r="T2123">
        <f>IF(Table13[[#This Row],[MntSweetProducts]] = 0, "",Table13[[#This Row],[MntSweetProducts]])</f>
        <v>1</v>
      </c>
      <c r="U2123">
        <f>IF(Table13[[#This Row],[MntGoldProds]] = 0, "",Table13[[#This Row],[MntGoldProds]])</f>
        <v>2</v>
      </c>
      <c r="V2123">
        <v>2</v>
      </c>
      <c r="W2123">
        <v>3</v>
      </c>
      <c r="X2123">
        <v>0</v>
      </c>
      <c r="Y2123">
        <v>3</v>
      </c>
      <c r="Z2123">
        <v>8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 t="s">
        <v>43</v>
      </c>
      <c r="AI2123" s="13">
        <f>SUM(Table13[[#This Row],[MntWines]:[MntGoldProds]])</f>
        <v>46</v>
      </c>
      <c r="AJ2123" s="13">
        <f>AVERAGE(Table13[[#This Row],[MntWines]:[MntGoldProds]])</f>
        <v>7.666666666666667</v>
      </c>
      <c r="AK2123">
        <f>IF(Table13[[#This Row],[Total Number of Purchases]]=0,0,Table13[[#This Row],[Total Spend]]/Table13[[#This Row],[Total Number of Purchases]])</f>
        <v>5.75</v>
      </c>
      <c r="AM2123">
        <f>SUM(Table13[[#This Row],[NumDealsPurchases]:[NumStorePurchases]])</f>
        <v>8</v>
      </c>
      <c r="AN2123" s="14">
        <f>Snapshot_Date-Table13[[#This Row],[Dt_Customer]]</f>
        <v>132</v>
      </c>
      <c r="AP2123" s="13">
        <f>Table13[[#This Row],[NumDealsPurchases]]/Table13[[#This Row],[Total Number of Purchases]]*100</f>
        <v>25</v>
      </c>
      <c r="AQ2123">
        <f>6-ROUNDUP(_xlfn.PERCENTRANK.INC(Table13[Recency],Table13[[#This Row],[Recency]])*5, 0)</f>
        <v>2</v>
      </c>
      <c r="AR2123">
        <f>ROUNDUP(_xlfn.PERCENTRANK.INC(Table13[Total Number of Purchases],Table13[[#This Row],[Total Number of Purchases]])*5,0)</f>
        <v>2</v>
      </c>
      <c r="AS2123">
        <f>ROUNDUP(_xlfn.PERCENTRANK.INC(Table13[Total Spend],Table13[[#This Row],[Total Spend]])*5,0)</f>
        <v>1</v>
      </c>
      <c r="AT2123" t="str">
        <f>Table13[[#This Row],[Recency Score]]&amp;Table13[[#This Row],[Frequency Score]]&amp;Table13[[#This Row],[Monetary Score]]</f>
        <v>221</v>
      </c>
      <c r="AU2123" t="str">
        <f t="shared" si="33"/>
        <v>About to Sleep</v>
      </c>
      <c r="AW2123" s="13">
        <f>DATEDIF(Table13[[#This Row],[Dt_Customer]], Snapshot_Date, "d")</f>
        <v>132</v>
      </c>
      <c r="AX2123" s="13">
        <f>Table13[[#This Row],[CL if today]]/365</f>
        <v>0.36164383561643837</v>
      </c>
      <c r="AY2123">
        <f>Table13[[#This Row],[Total Number of Purchases]]/Table13[[#This Row],[Corrected CL]]</f>
        <v>22.121212121212121</v>
      </c>
      <c r="AZ2123">
        <f>Table13[[#This Row],[Average Order Value (AOV)]]*Table13[[#This Row],[Freq per Year]]</f>
        <v>127.1969696969697</v>
      </c>
      <c r="BA2123">
        <f>Table13[[#This Row],[Total Spend]]/Table13[[#This Row],[Corrected CL]]</f>
        <v>127.19696969696969</v>
      </c>
      <c r="BB2123">
        <v>127.19696969696969</v>
      </c>
      <c r="BC2123" s="1">
        <f>Table13[[#This Row],[Dt_Customer]]+Table13[[#This Row],[Recency]]</f>
        <v>41862</v>
      </c>
      <c r="BD2123" s="16" t="str">
        <f>IF(COUNTIF(A:A, A2123) &gt; 1, "Duplicate", "Unique")</f>
        <v>Unique</v>
      </c>
    </row>
    <row r="2124" spans="1:56" x14ac:dyDescent="0.3">
      <c r="A2124">
        <v>10536</v>
      </c>
      <c r="B2124">
        <v>1971</v>
      </c>
      <c r="C2124" t="s">
        <v>37</v>
      </c>
      <c r="D2124" t="s">
        <v>35</v>
      </c>
      <c r="E2124">
        <v>32892</v>
      </c>
      <c r="F2124">
        <v>1</v>
      </c>
      <c r="G2124">
        <v>0</v>
      </c>
      <c r="H2124" s="1">
        <v>41784</v>
      </c>
      <c r="I2124">
        <v>78</v>
      </c>
      <c r="J2124">
        <v>26</v>
      </c>
      <c r="K2124">
        <v>0</v>
      </c>
      <c r="L2124">
        <v>15</v>
      </c>
      <c r="M2124">
        <v>2</v>
      </c>
      <c r="N2124">
        <v>1</v>
      </c>
      <c r="O2124">
        <v>2</v>
      </c>
      <c r="P2124">
        <f>IF(Table13[[#This Row],[MntWines]] = 0,"",Table13[[#This Row],[MntWines]])</f>
        <v>26</v>
      </c>
      <c r="Q2124" t="str">
        <f>IF(Table13[[#This Row],[MntFruits]] = 0, "",Table13[[#This Row],[MntFruits]])</f>
        <v/>
      </c>
      <c r="R2124">
        <f>IF(Table13[[#This Row],[MntMeatProducts]] = 0, "",Table13[[#This Row],[MntMeatProducts]])</f>
        <v>15</v>
      </c>
      <c r="S2124">
        <f>IF(Table13[[#This Row],[MntFishProducts]] = 0, "",Table13[[#This Row],[MntFishProducts]])</f>
        <v>2</v>
      </c>
      <c r="T2124">
        <f>IF(Table13[[#This Row],[MntSweetProducts]] = 0, "",Table13[[#This Row],[MntSweetProducts]])</f>
        <v>1</v>
      </c>
      <c r="U2124">
        <f>IF(Table13[[#This Row],[MntGoldProds]] = 0, "",Table13[[#This Row],[MntGoldProds]])</f>
        <v>2</v>
      </c>
      <c r="V2124">
        <v>2</v>
      </c>
      <c r="W2124">
        <v>3</v>
      </c>
      <c r="X2124">
        <v>0</v>
      </c>
      <c r="Y2124">
        <v>3</v>
      </c>
      <c r="Z2124">
        <v>8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 t="s">
        <v>30</v>
      </c>
      <c r="AI2124" s="13">
        <f>SUM(Table13[[#This Row],[MntWines]:[MntGoldProds]])</f>
        <v>46</v>
      </c>
      <c r="AJ2124" s="13">
        <f>AVERAGE(Table13[[#This Row],[MntWines]:[MntGoldProds]])</f>
        <v>7.666666666666667</v>
      </c>
      <c r="AK2124">
        <f>IF(Table13[[#This Row],[Total Number of Purchases]]=0,0,Table13[[#This Row],[Total Spend]]/Table13[[#This Row],[Total Number of Purchases]])</f>
        <v>5.75</v>
      </c>
      <c r="AM2124">
        <f>SUM(Table13[[#This Row],[NumDealsPurchases]:[NumStorePurchases]])</f>
        <v>8</v>
      </c>
      <c r="AN2124" s="14">
        <f>Snapshot_Date-Table13[[#This Row],[Dt_Customer]]</f>
        <v>132</v>
      </c>
      <c r="AP2124" s="13">
        <f>Table13[[#This Row],[NumDealsPurchases]]/Table13[[#This Row],[Total Number of Purchases]]*100</f>
        <v>25</v>
      </c>
      <c r="AQ2124">
        <f>6-ROUNDUP(_xlfn.PERCENTRANK.INC(Table13[Recency],Table13[[#This Row],[Recency]])*5, 0)</f>
        <v>2</v>
      </c>
      <c r="AR2124">
        <f>ROUNDUP(_xlfn.PERCENTRANK.INC(Table13[Total Number of Purchases],Table13[[#This Row],[Total Number of Purchases]])*5,0)</f>
        <v>2</v>
      </c>
      <c r="AS2124">
        <f>ROUNDUP(_xlfn.PERCENTRANK.INC(Table13[Total Spend],Table13[[#This Row],[Total Spend]])*5,0)</f>
        <v>1</v>
      </c>
      <c r="AT2124" t="str">
        <f>Table13[[#This Row],[Recency Score]]&amp;Table13[[#This Row],[Frequency Score]]&amp;Table13[[#This Row],[Monetary Score]]</f>
        <v>221</v>
      </c>
      <c r="AU2124" t="str">
        <f t="shared" si="33"/>
        <v>About to Sleep</v>
      </c>
      <c r="AW2124" s="13">
        <f>DATEDIF(Table13[[#This Row],[Dt_Customer]], Snapshot_Date, "d")</f>
        <v>132</v>
      </c>
      <c r="AX2124" s="13">
        <f>Table13[[#This Row],[CL if today]]/365</f>
        <v>0.36164383561643837</v>
      </c>
      <c r="AY2124">
        <f>Table13[[#This Row],[Total Number of Purchases]]/Table13[[#This Row],[Corrected CL]]</f>
        <v>22.121212121212121</v>
      </c>
      <c r="AZ2124">
        <f>Table13[[#This Row],[Average Order Value (AOV)]]*Table13[[#This Row],[Freq per Year]]</f>
        <v>127.1969696969697</v>
      </c>
      <c r="BA2124">
        <f>Table13[[#This Row],[Total Spend]]/Table13[[#This Row],[Corrected CL]]</f>
        <v>127.19696969696969</v>
      </c>
      <c r="BB2124">
        <v>127.19696969696969</v>
      </c>
      <c r="BC2124" s="1">
        <f>Table13[[#This Row],[Dt_Customer]]+Table13[[#This Row],[Recency]]</f>
        <v>41862</v>
      </c>
      <c r="BD2124" s="16" t="str">
        <f>IF(COUNTIF(A:A, A2124) &gt; 1, "Duplicate", "Unique")</f>
        <v>Unique</v>
      </c>
    </row>
    <row r="2125" spans="1:56" x14ac:dyDescent="0.3">
      <c r="A2125">
        <v>7186</v>
      </c>
      <c r="B2125">
        <v>1966</v>
      </c>
      <c r="C2125" t="s">
        <v>37</v>
      </c>
      <c r="D2125" t="s">
        <v>35</v>
      </c>
      <c r="E2125">
        <v>30843</v>
      </c>
      <c r="F2125">
        <v>1</v>
      </c>
      <c r="G2125">
        <v>1</v>
      </c>
      <c r="H2125" s="1">
        <v>41785</v>
      </c>
      <c r="I2125">
        <v>43</v>
      </c>
      <c r="J2125">
        <v>24</v>
      </c>
      <c r="K2125">
        <v>0</v>
      </c>
      <c r="L2125">
        <v>2</v>
      </c>
      <c r="M2125">
        <v>0</v>
      </c>
      <c r="N2125">
        <v>0</v>
      </c>
      <c r="O2125">
        <v>9</v>
      </c>
      <c r="P2125">
        <f>IF(Table13[[#This Row],[MntWines]] = 0,"",Table13[[#This Row],[MntWines]])</f>
        <v>24</v>
      </c>
      <c r="Q2125" t="str">
        <f>IF(Table13[[#This Row],[MntFruits]] = 0, "",Table13[[#This Row],[MntFruits]])</f>
        <v/>
      </c>
      <c r="R2125">
        <f>IF(Table13[[#This Row],[MntMeatProducts]] = 0, "",Table13[[#This Row],[MntMeatProducts]])</f>
        <v>2</v>
      </c>
      <c r="S2125" t="str">
        <f>IF(Table13[[#This Row],[MntFishProducts]] = 0, "",Table13[[#This Row],[MntFishProducts]])</f>
        <v/>
      </c>
      <c r="T2125" t="str">
        <f>IF(Table13[[#This Row],[MntSweetProducts]] = 0, "",Table13[[#This Row],[MntSweetProducts]])</f>
        <v/>
      </c>
      <c r="U2125">
        <f>IF(Table13[[#This Row],[MntGoldProds]] = 0, "",Table13[[#This Row],[MntGoldProds]])</f>
        <v>9</v>
      </c>
      <c r="V2125">
        <v>2</v>
      </c>
      <c r="W2125">
        <v>1</v>
      </c>
      <c r="X2125">
        <v>1</v>
      </c>
      <c r="Y2125">
        <v>2</v>
      </c>
      <c r="Z2125">
        <v>5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 t="s">
        <v>40</v>
      </c>
      <c r="AI2125" s="13">
        <f>SUM(Table13[[#This Row],[MntWines]:[MntGoldProds]])</f>
        <v>35</v>
      </c>
      <c r="AJ2125" s="13">
        <f>AVERAGE(Table13[[#This Row],[MntWines]:[MntGoldProds]])</f>
        <v>5.833333333333333</v>
      </c>
      <c r="AK2125">
        <f>IF(Table13[[#This Row],[Total Number of Purchases]]=0,0,Table13[[#This Row],[Total Spend]]/Table13[[#This Row],[Total Number of Purchases]])</f>
        <v>5.833333333333333</v>
      </c>
      <c r="AM2125">
        <f>SUM(Table13[[#This Row],[NumDealsPurchases]:[NumStorePurchases]])</f>
        <v>6</v>
      </c>
      <c r="AN2125" s="14">
        <f>Snapshot_Date-Table13[[#This Row],[Dt_Customer]]</f>
        <v>131</v>
      </c>
      <c r="AP2125" s="13">
        <f>Table13[[#This Row],[NumDealsPurchases]]/Table13[[#This Row],[Total Number of Purchases]]*100</f>
        <v>33.333333333333329</v>
      </c>
      <c r="AQ2125">
        <f>6-ROUNDUP(_xlfn.PERCENTRANK.INC(Table13[Recency],Table13[[#This Row],[Recency]])*5, 0)</f>
        <v>3</v>
      </c>
      <c r="AR2125">
        <f>ROUNDUP(_xlfn.PERCENTRANK.INC(Table13[Total Number of Purchases],Table13[[#This Row],[Total Number of Purchases]])*5,0)</f>
        <v>1</v>
      </c>
      <c r="AS2125">
        <f>ROUNDUP(_xlfn.PERCENTRANK.INC(Table13[Total Spend],Table13[[#This Row],[Total Spend]])*5,0)</f>
        <v>1</v>
      </c>
      <c r="AT2125" t="str">
        <f>Table13[[#This Row],[Recency Score]]&amp;Table13[[#This Row],[Frequency Score]]&amp;Table13[[#This Row],[Monetary Score]]</f>
        <v>311</v>
      </c>
      <c r="AU2125" t="str">
        <f t="shared" si="33"/>
        <v>Needs Attention</v>
      </c>
      <c r="AW2125" s="13">
        <f>DATEDIF(Table13[[#This Row],[Dt_Customer]], Snapshot_Date, "d")</f>
        <v>131</v>
      </c>
      <c r="AX2125" s="13">
        <f>Table13[[#This Row],[CL if today]]/365</f>
        <v>0.35890410958904112</v>
      </c>
      <c r="AY2125">
        <f>Table13[[#This Row],[Total Number of Purchases]]/Table13[[#This Row],[Corrected CL]]</f>
        <v>16.717557251908396</v>
      </c>
      <c r="AZ2125">
        <f>Table13[[#This Row],[Average Order Value (AOV)]]*Table13[[#This Row],[Freq per Year]]</f>
        <v>97.51908396946564</v>
      </c>
      <c r="BA2125">
        <f>Table13[[#This Row],[Total Spend]]/Table13[[#This Row],[Corrected CL]]</f>
        <v>97.51908396946564</v>
      </c>
      <c r="BB2125">
        <v>97.51908396946564</v>
      </c>
      <c r="BC2125" s="1">
        <f>Table13[[#This Row],[Dt_Customer]]+Table13[[#This Row],[Recency]]</f>
        <v>41828</v>
      </c>
      <c r="BD2125" s="16" t="str">
        <f>IF(COUNTIF(A:A, A2125) &gt; 1, "Duplicate", "Unique")</f>
        <v>Unique</v>
      </c>
    </row>
    <row r="2126" spans="1:56" x14ac:dyDescent="0.3">
      <c r="A2126">
        <v>843</v>
      </c>
      <c r="B2126">
        <v>1971</v>
      </c>
      <c r="C2126" t="s">
        <v>28</v>
      </c>
      <c r="D2126" t="s">
        <v>33</v>
      </c>
      <c r="E2126">
        <v>64722</v>
      </c>
      <c r="F2126">
        <v>1</v>
      </c>
      <c r="G2126">
        <v>0</v>
      </c>
      <c r="H2126" s="1">
        <v>41785</v>
      </c>
      <c r="I2126">
        <v>47</v>
      </c>
      <c r="J2126">
        <v>303</v>
      </c>
      <c r="K2126">
        <v>0</v>
      </c>
      <c r="L2126">
        <v>280</v>
      </c>
      <c r="M2126">
        <v>60</v>
      </c>
      <c r="N2126">
        <v>147</v>
      </c>
      <c r="O2126">
        <v>15</v>
      </c>
      <c r="P2126">
        <f>IF(Table13[[#This Row],[MntWines]] = 0,"",Table13[[#This Row],[MntWines]])</f>
        <v>303</v>
      </c>
      <c r="Q2126" t="str">
        <f>IF(Table13[[#This Row],[MntFruits]] = 0, "",Table13[[#This Row],[MntFruits]])</f>
        <v/>
      </c>
      <c r="R2126">
        <f>IF(Table13[[#This Row],[MntMeatProducts]] = 0, "",Table13[[#This Row],[MntMeatProducts]])</f>
        <v>280</v>
      </c>
      <c r="S2126">
        <f>IF(Table13[[#This Row],[MntFishProducts]] = 0, "",Table13[[#This Row],[MntFishProducts]])</f>
        <v>60</v>
      </c>
      <c r="T2126">
        <f>IF(Table13[[#This Row],[MntSweetProducts]] = 0, "",Table13[[#This Row],[MntSweetProducts]])</f>
        <v>147</v>
      </c>
      <c r="U2126">
        <f>IF(Table13[[#This Row],[MntGoldProds]] = 0, "",Table13[[#This Row],[MntGoldProds]])</f>
        <v>15</v>
      </c>
      <c r="V2126">
        <v>4</v>
      </c>
      <c r="W2126">
        <v>8</v>
      </c>
      <c r="X2126">
        <v>2</v>
      </c>
      <c r="Y2126">
        <v>11</v>
      </c>
      <c r="Z2126">
        <v>6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30</v>
      </c>
      <c r="AI2126" s="13">
        <f>SUM(Table13[[#This Row],[MntWines]:[MntGoldProds]])</f>
        <v>805</v>
      </c>
      <c r="AJ2126" s="13">
        <f>AVERAGE(Table13[[#This Row],[MntWines]:[MntGoldProds]])</f>
        <v>134.16666666666666</v>
      </c>
      <c r="AK2126">
        <f>IF(Table13[[#This Row],[Total Number of Purchases]]=0,0,Table13[[#This Row],[Total Spend]]/Table13[[#This Row],[Total Number of Purchases]])</f>
        <v>32.200000000000003</v>
      </c>
      <c r="AM2126">
        <f>SUM(Table13[[#This Row],[NumDealsPurchases]:[NumStorePurchases]])</f>
        <v>25</v>
      </c>
      <c r="AN2126" s="14">
        <f>Snapshot_Date-Table13[[#This Row],[Dt_Customer]]</f>
        <v>131</v>
      </c>
      <c r="AP2126" s="13">
        <f>Table13[[#This Row],[NumDealsPurchases]]/Table13[[#This Row],[Total Number of Purchases]]*100</f>
        <v>16</v>
      </c>
      <c r="AQ2126">
        <f>6-ROUNDUP(_xlfn.PERCENTRANK.INC(Table13[Recency],Table13[[#This Row],[Recency]])*5, 0)</f>
        <v>3</v>
      </c>
      <c r="AR2126">
        <f>ROUNDUP(_xlfn.PERCENTRANK.INC(Table13[Total Number of Purchases],Table13[[#This Row],[Total Number of Purchases]])*5,0)</f>
        <v>5</v>
      </c>
      <c r="AS2126">
        <f>ROUNDUP(_xlfn.PERCENTRANK.INC(Table13[Total Spend],Table13[[#This Row],[Total Spend]])*5,0)</f>
        <v>4</v>
      </c>
      <c r="AT2126" t="str">
        <f>Table13[[#This Row],[Recency Score]]&amp;Table13[[#This Row],[Frequency Score]]&amp;Table13[[#This Row],[Monetary Score]]</f>
        <v>354</v>
      </c>
      <c r="AU2126" t="str">
        <f t="shared" si="33"/>
        <v>Frequent Buyers</v>
      </c>
      <c r="AW2126" s="13">
        <f>DATEDIF(Table13[[#This Row],[Dt_Customer]], Snapshot_Date, "d")</f>
        <v>131</v>
      </c>
      <c r="AX2126" s="13">
        <f>Table13[[#This Row],[CL if today]]/365</f>
        <v>0.35890410958904112</v>
      </c>
      <c r="AY2126">
        <f>Table13[[#This Row],[Total Number of Purchases]]/Table13[[#This Row],[Corrected CL]]</f>
        <v>69.656488549618317</v>
      </c>
      <c r="AZ2126">
        <f>Table13[[#This Row],[Average Order Value (AOV)]]*Table13[[#This Row],[Freq per Year]]</f>
        <v>2242.93893129771</v>
      </c>
      <c r="BA2126">
        <f>Table13[[#This Row],[Total Spend]]/Table13[[#This Row],[Corrected CL]]</f>
        <v>2242.9389312977096</v>
      </c>
      <c r="BB2126">
        <v>2242.9389312977096</v>
      </c>
      <c r="BC2126" s="1">
        <f>Table13[[#This Row],[Dt_Customer]]+Table13[[#This Row],[Recency]]</f>
        <v>41832</v>
      </c>
      <c r="BD2126" s="16" t="str">
        <f>IF(COUNTIF(A:A, A2126) &gt; 1, "Duplicate", "Unique")</f>
        <v>Unique</v>
      </c>
    </row>
    <row r="2127" spans="1:56" x14ac:dyDescent="0.3">
      <c r="A2127">
        <v>1743</v>
      </c>
      <c r="B2127">
        <v>1974</v>
      </c>
      <c r="C2127" t="s">
        <v>28</v>
      </c>
      <c r="D2127" t="s">
        <v>31</v>
      </c>
      <c r="E2127">
        <v>69719</v>
      </c>
      <c r="F2127">
        <v>0</v>
      </c>
      <c r="G2127">
        <v>0</v>
      </c>
      <c r="H2127" s="1">
        <v>41785</v>
      </c>
      <c r="I2127">
        <v>99</v>
      </c>
      <c r="J2127">
        <v>273</v>
      </c>
      <c r="K2127">
        <v>86</v>
      </c>
      <c r="L2127">
        <v>208</v>
      </c>
      <c r="M2127">
        <v>177</v>
      </c>
      <c r="N2127">
        <v>14</v>
      </c>
      <c r="O2127">
        <v>43</v>
      </c>
      <c r="P2127">
        <f>IF(Table13[[#This Row],[MntWines]] = 0,"",Table13[[#This Row],[MntWines]])</f>
        <v>273</v>
      </c>
      <c r="Q2127">
        <f>IF(Table13[[#This Row],[MntFruits]] = 0, "",Table13[[#This Row],[MntFruits]])</f>
        <v>86</v>
      </c>
      <c r="R2127">
        <f>IF(Table13[[#This Row],[MntMeatProducts]] = 0, "",Table13[[#This Row],[MntMeatProducts]])</f>
        <v>208</v>
      </c>
      <c r="S2127">
        <f>IF(Table13[[#This Row],[MntFishProducts]] = 0, "",Table13[[#This Row],[MntFishProducts]])</f>
        <v>177</v>
      </c>
      <c r="T2127">
        <f>IF(Table13[[#This Row],[MntSweetProducts]] = 0, "",Table13[[#This Row],[MntSweetProducts]])</f>
        <v>14</v>
      </c>
      <c r="U2127">
        <f>IF(Table13[[#This Row],[MntGoldProds]] = 0, "",Table13[[#This Row],[MntGoldProds]])</f>
        <v>43</v>
      </c>
      <c r="V2127">
        <v>1</v>
      </c>
      <c r="W2127">
        <v>2</v>
      </c>
      <c r="X2127">
        <v>3</v>
      </c>
      <c r="Y2127">
        <v>5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 t="s">
        <v>30</v>
      </c>
      <c r="AI2127" s="13">
        <f>SUM(Table13[[#This Row],[MntWines]:[MntGoldProds]])</f>
        <v>801</v>
      </c>
      <c r="AJ2127" s="13">
        <f>AVERAGE(Table13[[#This Row],[MntWines]:[MntGoldProds]])</f>
        <v>133.5</v>
      </c>
      <c r="AK2127">
        <f>IF(Table13[[#This Row],[Total Number of Purchases]]=0,0,Table13[[#This Row],[Total Spend]]/Table13[[#This Row],[Total Number of Purchases]])</f>
        <v>72.818181818181813</v>
      </c>
      <c r="AM2127">
        <f>SUM(Table13[[#This Row],[NumDealsPurchases]:[NumStorePurchases]])</f>
        <v>11</v>
      </c>
      <c r="AN2127" s="14">
        <f>Snapshot_Date-Table13[[#This Row],[Dt_Customer]]</f>
        <v>131</v>
      </c>
      <c r="AP2127" s="13">
        <f>Table13[[#This Row],[NumDealsPurchases]]/Table13[[#This Row],[Total Number of Purchases]]*100</f>
        <v>9.0909090909090917</v>
      </c>
      <c r="AQ2127">
        <f>6-ROUNDUP(_xlfn.PERCENTRANK.INC(Table13[Recency],Table13[[#This Row],[Recency]])*5, 0)</f>
        <v>1</v>
      </c>
      <c r="AR2127">
        <f>ROUNDUP(_xlfn.PERCENTRANK.INC(Table13[Total Number of Purchases],Table13[[#This Row],[Total Number of Purchases]])*5,0)</f>
        <v>2</v>
      </c>
      <c r="AS2127">
        <f>ROUNDUP(_xlfn.PERCENTRANK.INC(Table13[Total Spend],Table13[[#This Row],[Total Spend]])*5,0)</f>
        <v>4</v>
      </c>
      <c r="AT2127" t="str">
        <f>Table13[[#This Row],[Recency Score]]&amp;Table13[[#This Row],[Frequency Score]]&amp;Table13[[#This Row],[Monetary Score]]</f>
        <v>124</v>
      </c>
      <c r="AU2127" t="str">
        <f t="shared" si="33"/>
        <v>Lost</v>
      </c>
      <c r="AW2127" s="13">
        <f>DATEDIF(Table13[[#This Row],[Dt_Customer]], Snapshot_Date, "d")</f>
        <v>131</v>
      </c>
      <c r="AX2127" s="13">
        <f>Table13[[#This Row],[CL if today]]/365</f>
        <v>0.35890410958904112</v>
      </c>
      <c r="AY2127">
        <f>Table13[[#This Row],[Total Number of Purchases]]/Table13[[#This Row],[Corrected CL]]</f>
        <v>30.648854961832058</v>
      </c>
      <c r="AZ2127">
        <f>Table13[[#This Row],[Average Order Value (AOV)]]*Table13[[#This Row],[Freq per Year]]</f>
        <v>2231.7938931297704</v>
      </c>
      <c r="BA2127">
        <f>Table13[[#This Row],[Total Spend]]/Table13[[#This Row],[Corrected CL]]</f>
        <v>2231.7938931297708</v>
      </c>
      <c r="BB2127">
        <v>2231.7938931297708</v>
      </c>
      <c r="BC2127" s="1">
        <f>Table13[[#This Row],[Dt_Customer]]+Table13[[#This Row],[Recency]]</f>
        <v>41884</v>
      </c>
      <c r="BD2127" s="16" t="str">
        <f>IF(COUNTIF(A:A, A2127) &gt; 1, "Duplicate", "Unique")</f>
        <v>Unique</v>
      </c>
    </row>
    <row r="2128" spans="1:56" x14ac:dyDescent="0.3">
      <c r="A2128">
        <v>4619</v>
      </c>
      <c r="B2128">
        <v>1945</v>
      </c>
      <c r="C2128" t="s">
        <v>37</v>
      </c>
      <c r="D2128" t="s">
        <v>31</v>
      </c>
      <c r="E2128">
        <v>113734</v>
      </c>
      <c r="F2128">
        <v>0</v>
      </c>
      <c r="G2128">
        <v>0</v>
      </c>
      <c r="H2128" s="1">
        <v>41787</v>
      </c>
      <c r="I2128">
        <v>9</v>
      </c>
      <c r="J2128">
        <v>6</v>
      </c>
      <c r="K2128">
        <v>2</v>
      </c>
      <c r="L2128">
        <v>3</v>
      </c>
      <c r="M2128">
        <v>1</v>
      </c>
      <c r="N2128">
        <v>262</v>
      </c>
      <c r="O2128">
        <v>3</v>
      </c>
      <c r="P2128">
        <f>IF(Table13[[#This Row],[MntWines]] = 0,"",Table13[[#This Row],[MntWines]])</f>
        <v>6</v>
      </c>
      <c r="Q2128">
        <f>IF(Table13[[#This Row],[MntFruits]] = 0, "",Table13[[#This Row],[MntFruits]])</f>
        <v>2</v>
      </c>
      <c r="R2128">
        <f>IF(Table13[[#This Row],[MntMeatProducts]] = 0, "",Table13[[#This Row],[MntMeatProducts]])</f>
        <v>3</v>
      </c>
      <c r="S2128">
        <f>IF(Table13[[#This Row],[MntFishProducts]] = 0, "",Table13[[#This Row],[MntFishProducts]])</f>
        <v>1</v>
      </c>
      <c r="T2128">
        <f>IF(Table13[[#This Row],[MntSweetProducts]] = 0, "",Table13[[#This Row],[MntSweetProducts]])</f>
        <v>262</v>
      </c>
      <c r="U2128">
        <f>IF(Table13[[#This Row],[MntGoldProds]] = 0, "",Table13[[#This Row],[MntGoldProds]])</f>
        <v>3</v>
      </c>
      <c r="V2128">
        <v>0</v>
      </c>
      <c r="W2128">
        <v>27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 t="s">
        <v>30</v>
      </c>
      <c r="AI2128" s="13">
        <f>SUM(Table13[[#This Row],[MntWines]:[MntGoldProds]])</f>
        <v>277</v>
      </c>
      <c r="AJ2128" s="13">
        <f>AVERAGE(Table13[[#This Row],[MntWines]:[MntGoldProds]])</f>
        <v>46.166666666666664</v>
      </c>
      <c r="AK2128">
        <f>IF(Table13[[#This Row],[Total Number of Purchases]]=0,0,Table13[[#This Row],[Total Spend]]/Table13[[#This Row],[Total Number of Purchases]])</f>
        <v>10.25925925925926</v>
      </c>
      <c r="AM2128">
        <f>SUM(Table13[[#This Row],[NumDealsPurchases]:[NumStorePurchases]])</f>
        <v>27</v>
      </c>
      <c r="AN2128" s="14">
        <f>Snapshot_Date-Table13[[#This Row],[Dt_Customer]]</f>
        <v>129</v>
      </c>
      <c r="AP2128" s="13">
        <f>Table13[[#This Row],[NumDealsPurchases]]/Table13[[#This Row],[Total Number of Purchases]]*100</f>
        <v>0</v>
      </c>
      <c r="AQ2128">
        <f>6-ROUNDUP(_xlfn.PERCENTRANK.INC(Table13[Recency],Table13[[#This Row],[Recency]])*5, 0)</f>
        <v>5</v>
      </c>
      <c r="AR2128">
        <f>ROUNDUP(_xlfn.PERCENTRANK.INC(Table13[Total Number of Purchases],Table13[[#This Row],[Total Number of Purchases]])*5,0)</f>
        <v>5</v>
      </c>
      <c r="AS2128">
        <f>ROUNDUP(_xlfn.PERCENTRANK.INC(Table13[Total Spend],Table13[[#This Row],[Total Spend]])*5,0)</f>
        <v>3</v>
      </c>
      <c r="AT2128" t="str">
        <f>Table13[[#This Row],[Recency Score]]&amp;Table13[[#This Row],[Frequency Score]]&amp;Table13[[#This Row],[Monetary Score]]</f>
        <v>553</v>
      </c>
      <c r="AU2128" t="str">
        <f t="shared" si="33"/>
        <v>Loyal Customers</v>
      </c>
      <c r="AW2128" s="13">
        <f>DATEDIF(Table13[[#This Row],[Dt_Customer]], Snapshot_Date, "d")</f>
        <v>129</v>
      </c>
      <c r="AX2128" s="13">
        <f>Table13[[#This Row],[CL if today]]/365</f>
        <v>0.35342465753424657</v>
      </c>
      <c r="AY2128">
        <f>Table13[[#This Row],[Total Number of Purchases]]/Table13[[#This Row],[Corrected CL]]</f>
        <v>76.395348837209298</v>
      </c>
      <c r="AZ2128">
        <f>Table13[[#This Row],[Average Order Value (AOV)]]*Table13[[#This Row],[Freq per Year]]</f>
        <v>783.75968992248056</v>
      </c>
      <c r="BA2128">
        <f>Table13[[#This Row],[Total Spend]]/Table13[[#This Row],[Corrected CL]]</f>
        <v>783.75968992248067</v>
      </c>
      <c r="BB2128">
        <v>783.75968992248067</v>
      </c>
      <c r="BC2128" s="1">
        <f>Table13[[#This Row],[Dt_Customer]]+Table13[[#This Row],[Recency]]</f>
        <v>41796</v>
      </c>
      <c r="BD2128" s="16" t="str">
        <f>IF(COUNTIF(A:A, A2128) &gt; 1, "Duplicate", "Unique")</f>
        <v>Unique</v>
      </c>
    </row>
    <row r="2129" spans="1:56" x14ac:dyDescent="0.3">
      <c r="A2129">
        <v>263</v>
      </c>
      <c r="B2129">
        <v>1945</v>
      </c>
      <c r="C2129" t="s">
        <v>37</v>
      </c>
      <c r="D2129" t="s">
        <v>31</v>
      </c>
      <c r="E2129">
        <v>45576</v>
      </c>
      <c r="F2129">
        <v>0</v>
      </c>
      <c r="G2129">
        <v>0</v>
      </c>
      <c r="H2129" s="1">
        <v>41787</v>
      </c>
      <c r="I2129">
        <v>9</v>
      </c>
      <c r="J2129">
        <v>56</v>
      </c>
      <c r="K2129">
        <v>19</v>
      </c>
      <c r="L2129">
        <v>29</v>
      </c>
      <c r="M2129">
        <v>2</v>
      </c>
      <c r="N2129">
        <v>14</v>
      </c>
      <c r="O2129">
        <v>25</v>
      </c>
      <c r="P2129">
        <f>IF(Table13[[#This Row],[MntWines]] = 0,"",Table13[[#This Row],[MntWines]])</f>
        <v>56</v>
      </c>
      <c r="Q2129">
        <f>IF(Table13[[#This Row],[MntFruits]] = 0, "",Table13[[#This Row],[MntFruits]])</f>
        <v>19</v>
      </c>
      <c r="R2129">
        <f>IF(Table13[[#This Row],[MntMeatProducts]] = 0, "",Table13[[#This Row],[MntMeatProducts]])</f>
        <v>29</v>
      </c>
      <c r="S2129">
        <f>IF(Table13[[#This Row],[MntFishProducts]] = 0, "",Table13[[#This Row],[MntFishProducts]])</f>
        <v>2</v>
      </c>
      <c r="T2129">
        <f>IF(Table13[[#This Row],[MntSweetProducts]] = 0, "",Table13[[#This Row],[MntSweetProducts]])</f>
        <v>14</v>
      </c>
      <c r="U2129">
        <f>IF(Table13[[#This Row],[MntGoldProds]] = 0, "",Table13[[#This Row],[MntGoldProds]])</f>
        <v>25</v>
      </c>
      <c r="V2129">
        <v>1</v>
      </c>
      <c r="W2129">
        <v>3</v>
      </c>
      <c r="X2129">
        <v>1</v>
      </c>
      <c r="Y2129">
        <v>3</v>
      </c>
      <c r="Z2129">
        <v>8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 t="s">
        <v>30</v>
      </c>
      <c r="AI2129" s="13">
        <f>SUM(Table13[[#This Row],[MntWines]:[MntGoldProds]])</f>
        <v>145</v>
      </c>
      <c r="AJ2129" s="13">
        <f>AVERAGE(Table13[[#This Row],[MntWines]:[MntGoldProds]])</f>
        <v>24.166666666666668</v>
      </c>
      <c r="AK2129">
        <f>IF(Table13[[#This Row],[Total Number of Purchases]]=0,0,Table13[[#This Row],[Total Spend]]/Table13[[#This Row],[Total Number of Purchases]])</f>
        <v>18.125</v>
      </c>
      <c r="AM2129">
        <f>SUM(Table13[[#This Row],[NumDealsPurchases]:[NumStorePurchases]])</f>
        <v>8</v>
      </c>
      <c r="AN2129" s="14">
        <f>Snapshot_Date-Table13[[#This Row],[Dt_Customer]]</f>
        <v>129</v>
      </c>
      <c r="AP2129" s="13">
        <f>Table13[[#This Row],[NumDealsPurchases]]/Table13[[#This Row],[Total Number of Purchases]]*100</f>
        <v>12.5</v>
      </c>
      <c r="AQ2129">
        <f>6-ROUNDUP(_xlfn.PERCENTRANK.INC(Table13[Recency],Table13[[#This Row],[Recency]])*5, 0)</f>
        <v>5</v>
      </c>
      <c r="AR2129">
        <f>ROUNDUP(_xlfn.PERCENTRANK.INC(Table13[Total Number of Purchases],Table13[[#This Row],[Total Number of Purchases]])*5,0)</f>
        <v>2</v>
      </c>
      <c r="AS2129">
        <f>ROUNDUP(_xlfn.PERCENTRANK.INC(Table13[Total Spend],Table13[[#This Row],[Total Spend]])*5,0)</f>
        <v>2</v>
      </c>
      <c r="AT2129" t="str">
        <f>Table13[[#This Row],[Recency Score]]&amp;Table13[[#This Row],[Frequency Score]]&amp;Table13[[#This Row],[Monetary Score]]</f>
        <v>522</v>
      </c>
      <c r="AU2129" t="str">
        <f t="shared" si="33"/>
        <v>Others</v>
      </c>
      <c r="AW2129" s="13">
        <f>DATEDIF(Table13[[#This Row],[Dt_Customer]], Snapshot_Date, "d")</f>
        <v>129</v>
      </c>
      <c r="AX2129" s="13">
        <f>Table13[[#This Row],[CL if today]]/365</f>
        <v>0.35342465753424657</v>
      </c>
      <c r="AY2129">
        <f>Table13[[#This Row],[Total Number of Purchases]]/Table13[[#This Row],[Corrected CL]]</f>
        <v>22.635658914728683</v>
      </c>
      <c r="AZ2129">
        <f>Table13[[#This Row],[Average Order Value (AOV)]]*Table13[[#This Row],[Freq per Year]]</f>
        <v>410.27131782945736</v>
      </c>
      <c r="BA2129">
        <f>Table13[[#This Row],[Total Spend]]/Table13[[#This Row],[Corrected CL]]</f>
        <v>410.27131782945736</v>
      </c>
      <c r="BB2129">
        <v>410.27131782945736</v>
      </c>
      <c r="BC2129" s="1">
        <f>Table13[[#This Row],[Dt_Customer]]+Table13[[#This Row],[Recency]]</f>
        <v>41796</v>
      </c>
      <c r="BD2129" s="16" t="str">
        <f>IF(COUNTIF(A:A, A2129) &gt; 1, "Duplicate", "Unique")</f>
        <v>Unique</v>
      </c>
    </row>
    <row r="2130" spans="1:56" x14ac:dyDescent="0.3">
      <c r="A2130">
        <v>4452</v>
      </c>
      <c r="B2130">
        <v>1957</v>
      </c>
      <c r="C2130" t="s">
        <v>28</v>
      </c>
      <c r="D2130" t="s">
        <v>31</v>
      </c>
      <c r="E2130">
        <v>50388</v>
      </c>
      <c r="F2130">
        <v>0</v>
      </c>
      <c r="G2130">
        <v>1</v>
      </c>
      <c r="H2130" s="1">
        <v>41787</v>
      </c>
      <c r="I2130">
        <v>3</v>
      </c>
      <c r="J2130">
        <v>292</v>
      </c>
      <c r="K2130">
        <v>6</v>
      </c>
      <c r="L2130">
        <v>37</v>
      </c>
      <c r="M2130">
        <v>0</v>
      </c>
      <c r="N2130">
        <v>3</v>
      </c>
      <c r="O2130">
        <v>34</v>
      </c>
      <c r="P2130">
        <f>IF(Table13[[#This Row],[MntWines]] = 0,"",Table13[[#This Row],[MntWines]])</f>
        <v>292</v>
      </c>
      <c r="Q2130">
        <f>IF(Table13[[#This Row],[MntFruits]] = 0, "",Table13[[#This Row],[MntFruits]])</f>
        <v>6</v>
      </c>
      <c r="R2130">
        <f>IF(Table13[[#This Row],[MntMeatProducts]] = 0, "",Table13[[#This Row],[MntMeatProducts]])</f>
        <v>37</v>
      </c>
      <c r="S2130" t="str">
        <f>IF(Table13[[#This Row],[MntFishProducts]] = 0, "",Table13[[#This Row],[MntFishProducts]])</f>
        <v/>
      </c>
      <c r="T2130">
        <f>IF(Table13[[#This Row],[MntSweetProducts]] = 0, "",Table13[[#This Row],[MntSweetProducts]])</f>
        <v>3</v>
      </c>
      <c r="U2130">
        <f>IF(Table13[[#This Row],[MntGoldProds]] = 0, "",Table13[[#This Row],[MntGoldProds]])</f>
        <v>34</v>
      </c>
      <c r="V2130">
        <v>4</v>
      </c>
      <c r="W2130">
        <v>6</v>
      </c>
      <c r="X2130">
        <v>1</v>
      </c>
      <c r="Y2130">
        <v>6</v>
      </c>
      <c r="Z2130">
        <v>7</v>
      </c>
      <c r="AA2130">
        <v>1</v>
      </c>
      <c r="AB2130">
        <v>0</v>
      </c>
      <c r="AC2130">
        <v>0</v>
      </c>
      <c r="AD2130">
        <v>1</v>
      </c>
      <c r="AE2130">
        <v>0</v>
      </c>
      <c r="AF2130">
        <v>1</v>
      </c>
      <c r="AG2130">
        <v>0</v>
      </c>
      <c r="AH2130" t="s">
        <v>39</v>
      </c>
      <c r="AI2130" s="13">
        <f>SUM(Table13[[#This Row],[MntWines]:[MntGoldProds]])</f>
        <v>372</v>
      </c>
      <c r="AJ2130" s="13">
        <f>AVERAGE(Table13[[#This Row],[MntWines]:[MntGoldProds]])</f>
        <v>62</v>
      </c>
      <c r="AK2130">
        <f>IF(Table13[[#This Row],[Total Number of Purchases]]=0,0,Table13[[#This Row],[Total Spend]]/Table13[[#This Row],[Total Number of Purchases]])</f>
        <v>21.882352941176471</v>
      </c>
      <c r="AM2130">
        <f>SUM(Table13[[#This Row],[NumDealsPurchases]:[NumStorePurchases]])</f>
        <v>17</v>
      </c>
      <c r="AN2130" s="14">
        <f>Snapshot_Date-Table13[[#This Row],[Dt_Customer]]</f>
        <v>129</v>
      </c>
      <c r="AP2130" s="13">
        <f>Table13[[#This Row],[NumDealsPurchases]]/Table13[[#This Row],[Total Number of Purchases]]*100</f>
        <v>23.52941176470588</v>
      </c>
      <c r="AQ2130">
        <f>6-ROUNDUP(_xlfn.PERCENTRANK.INC(Table13[Recency],Table13[[#This Row],[Recency]])*5, 0)</f>
        <v>5</v>
      </c>
      <c r="AR2130">
        <f>ROUNDUP(_xlfn.PERCENTRANK.INC(Table13[Total Number of Purchases],Table13[[#This Row],[Total Number of Purchases]])*5,0)</f>
        <v>3</v>
      </c>
      <c r="AS2130">
        <f>ROUNDUP(_xlfn.PERCENTRANK.INC(Table13[Total Spend],Table13[[#This Row],[Total Spend]])*5,0)</f>
        <v>3</v>
      </c>
      <c r="AT2130" t="str">
        <f>Table13[[#This Row],[Recency Score]]&amp;Table13[[#This Row],[Frequency Score]]&amp;Table13[[#This Row],[Monetary Score]]</f>
        <v>533</v>
      </c>
      <c r="AU2130" t="str">
        <f t="shared" si="33"/>
        <v>Loyal Customers</v>
      </c>
      <c r="AW2130" s="13">
        <f>DATEDIF(Table13[[#This Row],[Dt_Customer]], Snapshot_Date, "d")</f>
        <v>129</v>
      </c>
      <c r="AX2130" s="13">
        <f>Table13[[#This Row],[CL if today]]/365</f>
        <v>0.35342465753424657</v>
      </c>
      <c r="AY2130">
        <f>Table13[[#This Row],[Total Number of Purchases]]/Table13[[#This Row],[Corrected CL]]</f>
        <v>48.100775193798448</v>
      </c>
      <c r="AZ2130">
        <f>Table13[[#This Row],[Average Order Value (AOV)]]*Table13[[#This Row],[Freq per Year]]</f>
        <v>1052.5581395348836</v>
      </c>
      <c r="BA2130">
        <f>Table13[[#This Row],[Total Spend]]/Table13[[#This Row],[Corrected CL]]</f>
        <v>1052.5581395348838</v>
      </c>
      <c r="BB2130">
        <v>1052.5581395348838</v>
      </c>
      <c r="BC2130" s="1">
        <f>Table13[[#This Row],[Dt_Customer]]+Table13[[#This Row],[Recency]]</f>
        <v>41790</v>
      </c>
      <c r="BD2130" s="16" t="str">
        <f>IF(COUNTIF(A:A, A2130) &gt; 1, "Duplicate", "Unique")</f>
        <v>Unique</v>
      </c>
    </row>
    <row r="2131" spans="1:56" x14ac:dyDescent="0.3">
      <c r="A2131">
        <v>213</v>
      </c>
      <c r="B2131">
        <v>1963</v>
      </c>
      <c r="C2131" t="s">
        <v>37</v>
      </c>
      <c r="D2131" t="s">
        <v>31</v>
      </c>
      <c r="E2131">
        <v>23091</v>
      </c>
      <c r="F2131">
        <v>1</v>
      </c>
      <c r="G2131">
        <v>1</v>
      </c>
      <c r="H2131" s="1">
        <v>41787</v>
      </c>
      <c r="I2131">
        <v>98</v>
      </c>
      <c r="J2131">
        <v>35</v>
      </c>
      <c r="K2131">
        <v>0</v>
      </c>
      <c r="L2131">
        <v>11</v>
      </c>
      <c r="M2131">
        <v>0</v>
      </c>
      <c r="N2131">
        <v>0</v>
      </c>
      <c r="O2131">
        <v>2</v>
      </c>
      <c r="P2131">
        <f>IF(Table13[[#This Row],[MntWines]] = 0,"",Table13[[#This Row],[MntWines]])</f>
        <v>35</v>
      </c>
      <c r="Q2131" t="str">
        <f>IF(Table13[[#This Row],[MntFruits]] = 0, "",Table13[[#This Row],[MntFruits]])</f>
        <v/>
      </c>
      <c r="R2131">
        <f>IF(Table13[[#This Row],[MntMeatProducts]] = 0, "",Table13[[#This Row],[MntMeatProducts]])</f>
        <v>11</v>
      </c>
      <c r="S2131" t="str">
        <f>IF(Table13[[#This Row],[MntFishProducts]] = 0, "",Table13[[#This Row],[MntFishProducts]])</f>
        <v/>
      </c>
      <c r="T2131" t="str">
        <f>IF(Table13[[#This Row],[MntSweetProducts]] = 0, "",Table13[[#This Row],[MntSweetProducts]])</f>
        <v/>
      </c>
      <c r="U2131">
        <f>IF(Table13[[#This Row],[MntGoldProds]] = 0, "",Table13[[#This Row],[MntGoldProds]])</f>
        <v>2</v>
      </c>
      <c r="V2131">
        <v>4</v>
      </c>
      <c r="W2131">
        <v>2</v>
      </c>
      <c r="X2131">
        <v>1</v>
      </c>
      <c r="Y2131">
        <v>3</v>
      </c>
      <c r="Z2131">
        <v>7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 t="s">
        <v>30</v>
      </c>
      <c r="AI2131" s="13">
        <f>SUM(Table13[[#This Row],[MntWines]:[MntGoldProds]])</f>
        <v>48</v>
      </c>
      <c r="AJ2131" s="13">
        <f>AVERAGE(Table13[[#This Row],[MntWines]:[MntGoldProds]])</f>
        <v>8</v>
      </c>
      <c r="AK2131">
        <f>IF(Table13[[#This Row],[Total Number of Purchases]]=0,0,Table13[[#This Row],[Total Spend]]/Table13[[#This Row],[Total Number of Purchases]])</f>
        <v>4.8</v>
      </c>
      <c r="AM2131">
        <f>SUM(Table13[[#This Row],[NumDealsPurchases]:[NumStorePurchases]])</f>
        <v>10</v>
      </c>
      <c r="AN2131" s="14">
        <f>Snapshot_Date-Table13[[#This Row],[Dt_Customer]]</f>
        <v>129</v>
      </c>
      <c r="AP2131" s="13">
        <f>Table13[[#This Row],[NumDealsPurchases]]/Table13[[#This Row],[Total Number of Purchases]]*100</f>
        <v>40</v>
      </c>
      <c r="AQ2131">
        <f>6-ROUNDUP(_xlfn.PERCENTRANK.INC(Table13[Recency],Table13[[#This Row],[Recency]])*5, 0)</f>
        <v>1</v>
      </c>
      <c r="AR2131">
        <f>ROUNDUP(_xlfn.PERCENTRANK.INC(Table13[Total Number of Purchases],Table13[[#This Row],[Total Number of Purchases]])*5,0)</f>
        <v>2</v>
      </c>
      <c r="AS2131">
        <f>ROUNDUP(_xlfn.PERCENTRANK.INC(Table13[Total Spend],Table13[[#This Row],[Total Spend]])*5,0)</f>
        <v>1</v>
      </c>
      <c r="AT2131" t="str">
        <f>Table13[[#This Row],[Recency Score]]&amp;Table13[[#This Row],[Frequency Score]]&amp;Table13[[#This Row],[Monetary Score]]</f>
        <v>121</v>
      </c>
      <c r="AU2131" t="str">
        <f t="shared" si="33"/>
        <v>Lost</v>
      </c>
      <c r="AW2131" s="13">
        <f>DATEDIF(Table13[[#This Row],[Dt_Customer]], Snapshot_Date, "d")</f>
        <v>129</v>
      </c>
      <c r="AX2131" s="13">
        <f>Table13[[#This Row],[CL if today]]/365</f>
        <v>0.35342465753424657</v>
      </c>
      <c r="AY2131">
        <f>Table13[[#This Row],[Total Number of Purchases]]/Table13[[#This Row],[Corrected CL]]</f>
        <v>28.294573643410853</v>
      </c>
      <c r="AZ2131">
        <f>Table13[[#This Row],[Average Order Value (AOV)]]*Table13[[#This Row],[Freq per Year]]</f>
        <v>135.81395348837208</v>
      </c>
      <c r="BA2131">
        <f>Table13[[#This Row],[Total Spend]]/Table13[[#This Row],[Corrected CL]]</f>
        <v>135.81395348837211</v>
      </c>
      <c r="BB2131">
        <v>135.81395348837211</v>
      </c>
      <c r="BC2131" s="1">
        <f>Table13[[#This Row],[Dt_Customer]]+Table13[[#This Row],[Recency]]</f>
        <v>41885</v>
      </c>
      <c r="BD2131" s="16" t="str">
        <f>IF(COUNTIF(A:A, A2131) &gt; 1, "Duplicate", "Unique")</f>
        <v>Unique</v>
      </c>
    </row>
    <row r="2132" spans="1:56" x14ac:dyDescent="0.3">
      <c r="A2132">
        <v>7959</v>
      </c>
      <c r="B2132">
        <v>1961</v>
      </c>
      <c r="C2132" t="s">
        <v>28</v>
      </c>
      <c r="D2132" t="s">
        <v>33</v>
      </c>
      <c r="E2132">
        <v>79410</v>
      </c>
      <c r="F2132">
        <v>0</v>
      </c>
      <c r="G2132">
        <v>0</v>
      </c>
      <c r="H2132" s="1">
        <v>41788</v>
      </c>
      <c r="I2132">
        <v>19</v>
      </c>
      <c r="J2132">
        <v>658</v>
      </c>
      <c r="K2132">
        <v>80</v>
      </c>
      <c r="L2132">
        <v>483</v>
      </c>
      <c r="M2132">
        <v>123</v>
      </c>
      <c r="N2132">
        <v>13</v>
      </c>
      <c r="O2132">
        <v>13</v>
      </c>
      <c r="P2132">
        <f>IF(Table13[[#This Row],[MntWines]] = 0,"",Table13[[#This Row],[MntWines]])</f>
        <v>658</v>
      </c>
      <c r="Q2132">
        <f>IF(Table13[[#This Row],[MntFruits]] = 0, "",Table13[[#This Row],[MntFruits]])</f>
        <v>80</v>
      </c>
      <c r="R2132">
        <f>IF(Table13[[#This Row],[MntMeatProducts]] = 0, "",Table13[[#This Row],[MntMeatProducts]])</f>
        <v>483</v>
      </c>
      <c r="S2132">
        <f>IF(Table13[[#This Row],[MntFishProducts]] = 0, "",Table13[[#This Row],[MntFishProducts]])</f>
        <v>123</v>
      </c>
      <c r="T2132">
        <f>IF(Table13[[#This Row],[MntSweetProducts]] = 0, "",Table13[[#This Row],[MntSweetProducts]])</f>
        <v>13</v>
      </c>
      <c r="U2132">
        <f>IF(Table13[[#This Row],[MntGoldProds]] = 0, "",Table13[[#This Row],[MntGoldProds]])</f>
        <v>13</v>
      </c>
      <c r="V2132">
        <v>1</v>
      </c>
      <c r="W2132">
        <v>3</v>
      </c>
      <c r="X2132">
        <v>2</v>
      </c>
      <c r="Y2132">
        <v>5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 t="s">
        <v>30</v>
      </c>
      <c r="AI2132" s="13">
        <f>SUM(Table13[[#This Row],[MntWines]:[MntGoldProds]])</f>
        <v>1370</v>
      </c>
      <c r="AJ2132" s="13">
        <f>AVERAGE(Table13[[#This Row],[MntWines]:[MntGoldProds]])</f>
        <v>228.33333333333334</v>
      </c>
      <c r="AK2132">
        <f>IF(Table13[[#This Row],[Total Number of Purchases]]=0,0,Table13[[#This Row],[Total Spend]]/Table13[[#This Row],[Total Number of Purchases]])</f>
        <v>124.54545454545455</v>
      </c>
      <c r="AM2132">
        <f>SUM(Table13[[#This Row],[NumDealsPurchases]:[NumStorePurchases]])</f>
        <v>11</v>
      </c>
      <c r="AN2132" s="14">
        <f>Snapshot_Date-Table13[[#This Row],[Dt_Customer]]</f>
        <v>128</v>
      </c>
      <c r="AP2132" s="13">
        <f>Table13[[#This Row],[NumDealsPurchases]]/Table13[[#This Row],[Total Number of Purchases]]*100</f>
        <v>9.0909090909090917</v>
      </c>
      <c r="AQ2132">
        <f>6-ROUNDUP(_xlfn.PERCENTRANK.INC(Table13[Recency],Table13[[#This Row],[Recency]])*5, 0)</f>
        <v>5</v>
      </c>
      <c r="AR2132">
        <f>ROUNDUP(_xlfn.PERCENTRANK.INC(Table13[Total Number of Purchases],Table13[[#This Row],[Total Number of Purchases]])*5,0)</f>
        <v>2</v>
      </c>
      <c r="AS2132">
        <f>ROUNDUP(_xlfn.PERCENTRANK.INC(Table13[Total Spend],Table13[[#This Row],[Total Spend]])*5,0)</f>
        <v>5</v>
      </c>
      <c r="AT2132" t="str">
        <f>Table13[[#This Row],[Recency Score]]&amp;Table13[[#This Row],[Frequency Score]]&amp;Table13[[#This Row],[Monetary Score]]</f>
        <v>525</v>
      </c>
      <c r="AU2132" t="str">
        <f t="shared" si="33"/>
        <v>Big Spenders</v>
      </c>
      <c r="AW2132" s="13">
        <f>DATEDIF(Table13[[#This Row],[Dt_Customer]], Snapshot_Date, "d")</f>
        <v>128</v>
      </c>
      <c r="AX2132" s="13">
        <f>Table13[[#This Row],[CL if today]]/365</f>
        <v>0.35068493150684932</v>
      </c>
      <c r="AY2132">
        <f>Table13[[#This Row],[Total Number of Purchases]]/Table13[[#This Row],[Corrected CL]]</f>
        <v>31.3671875</v>
      </c>
      <c r="AZ2132">
        <f>Table13[[#This Row],[Average Order Value (AOV)]]*Table13[[#This Row],[Freq per Year]]</f>
        <v>3906.640625</v>
      </c>
      <c r="BA2132">
        <f>Table13[[#This Row],[Total Spend]]/Table13[[#This Row],[Corrected CL]]</f>
        <v>3906.640625</v>
      </c>
      <c r="BB2132">
        <v>3906.640625</v>
      </c>
      <c r="BC2132" s="1">
        <f>Table13[[#This Row],[Dt_Customer]]+Table13[[#This Row],[Recency]]</f>
        <v>41807</v>
      </c>
      <c r="BD2132" s="16" t="str">
        <f>IF(COUNTIF(A:A, A2132) &gt; 1, "Duplicate", "Unique")</f>
        <v>Unique</v>
      </c>
    </row>
    <row r="2133" spans="1:56" x14ac:dyDescent="0.3">
      <c r="A2133">
        <v>9386</v>
      </c>
      <c r="B2133">
        <v>1962</v>
      </c>
      <c r="C2133" t="s">
        <v>28</v>
      </c>
      <c r="D2133" t="s">
        <v>35</v>
      </c>
      <c r="E2133">
        <v>50127</v>
      </c>
      <c r="F2133">
        <v>0</v>
      </c>
      <c r="G2133">
        <v>1</v>
      </c>
      <c r="H2133" s="1">
        <v>41788</v>
      </c>
      <c r="I2133">
        <v>88</v>
      </c>
      <c r="J2133">
        <v>274</v>
      </c>
      <c r="K2133">
        <v>0</v>
      </c>
      <c r="L2133">
        <v>21</v>
      </c>
      <c r="M2133">
        <v>4</v>
      </c>
      <c r="N2133">
        <v>6</v>
      </c>
      <c r="O2133">
        <v>15</v>
      </c>
      <c r="P2133">
        <f>IF(Table13[[#This Row],[MntWines]] = 0,"",Table13[[#This Row],[MntWines]])</f>
        <v>274</v>
      </c>
      <c r="Q2133" t="str">
        <f>IF(Table13[[#This Row],[MntFruits]] = 0, "",Table13[[#This Row],[MntFruits]])</f>
        <v/>
      </c>
      <c r="R2133">
        <f>IF(Table13[[#This Row],[MntMeatProducts]] = 0, "",Table13[[#This Row],[MntMeatProducts]])</f>
        <v>21</v>
      </c>
      <c r="S2133">
        <f>IF(Table13[[#This Row],[MntFishProducts]] = 0, "",Table13[[#This Row],[MntFishProducts]])</f>
        <v>4</v>
      </c>
      <c r="T2133">
        <f>IF(Table13[[#This Row],[MntSweetProducts]] = 0, "",Table13[[#This Row],[MntSweetProducts]])</f>
        <v>6</v>
      </c>
      <c r="U2133">
        <f>IF(Table13[[#This Row],[MntGoldProds]] = 0, "",Table13[[#This Row],[MntGoldProds]])</f>
        <v>15</v>
      </c>
      <c r="V2133">
        <v>1</v>
      </c>
      <c r="W2133">
        <v>5</v>
      </c>
      <c r="X2133">
        <v>1</v>
      </c>
      <c r="Y2133">
        <v>6</v>
      </c>
      <c r="Z2133">
        <v>6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 t="s">
        <v>30</v>
      </c>
      <c r="AI2133" s="13">
        <f>SUM(Table13[[#This Row],[MntWines]:[MntGoldProds]])</f>
        <v>320</v>
      </c>
      <c r="AJ2133" s="13">
        <f>AVERAGE(Table13[[#This Row],[MntWines]:[MntGoldProds]])</f>
        <v>53.333333333333336</v>
      </c>
      <c r="AK2133">
        <f>IF(Table13[[#This Row],[Total Number of Purchases]]=0,0,Table13[[#This Row],[Total Spend]]/Table13[[#This Row],[Total Number of Purchases]])</f>
        <v>24.615384615384617</v>
      </c>
      <c r="AM2133">
        <f>SUM(Table13[[#This Row],[NumDealsPurchases]:[NumStorePurchases]])</f>
        <v>13</v>
      </c>
      <c r="AN2133" s="14">
        <f>Snapshot_Date-Table13[[#This Row],[Dt_Customer]]</f>
        <v>128</v>
      </c>
      <c r="AP2133" s="13">
        <f>Table13[[#This Row],[NumDealsPurchases]]/Table13[[#This Row],[Total Number of Purchases]]*100</f>
        <v>7.6923076923076925</v>
      </c>
      <c r="AQ2133">
        <f>6-ROUNDUP(_xlfn.PERCENTRANK.INC(Table13[Recency],Table13[[#This Row],[Recency]])*5, 0)</f>
        <v>1</v>
      </c>
      <c r="AR2133">
        <f>ROUNDUP(_xlfn.PERCENTRANK.INC(Table13[Total Number of Purchases],Table13[[#This Row],[Total Number of Purchases]])*5,0)</f>
        <v>3</v>
      </c>
      <c r="AS2133">
        <f>ROUNDUP(_xlfn.PERCENTRANK.INC(Table13[Total Spend],Table13[[#This Row],[Total Spend]])*5,0)</f>
        <v>3</v>
      </c>
      <c r="AT2133" t="str">
        <f>Table13[[#This Row],[Recency Score]]&amp;Table13[[#This Row],[Frequency Score]]&amp;Table13[[#This Row],[Monetary Score]]</f>
        <v>133</v>
      </c>
      <c r="AU2133" t="str">
        <f t="shared" si="33"/>
        <v>Lost</v>
      </c>
      <c r="AW2133" s="13">
        <f>DATEDIF(Table13[[#This Row],[Dt_Customer]], Snapshot_Date, "d")</f>
        <v>128</v>
      </c>
      <c r="AX2133" s="13">
        <f>Table13[[#This Row],[CL if today]]/365</f>
        <v>0.35068493150684932</v>
      </c>
      <c r="AY2133">
        <f>Table13[[#This Row],[Total Number of Purchases]]/Table13[[#This Row],[Corrected CL]]</f>
        <v>37.0703125</v>
      </c>
      <c r="AZ2133">
        <f>Table13[[#This Row],[Average Order Value (AOV)]]*Table13[[#This Row],[Freq per Year]]</f>
        <v>912.5</v>
      </c>
      <c r="BA2133">
        <f>Table13[[#This Row],[Total Spend]]/Table13[[#This Row],[Corrected CL]]</f>
        <v>912.5</v>
      </c>
      <c r="BB2133">
        <v>912.5</v>
      </c>
      <c r="BC2133" s="1">
        <f>Table13[[#This Row],[Dt_Customer]]+Table13[[#This Row],[Recency]]</f>
        <v>41876</v>
      </c>
      <c r="BD2133" s="16" t="str">
        <f>IF(COUNTIF(A:A, A2133) &gt; 1, "Duplicate", "Unique")</f>
        <v>Unique</v>
      </c>
    </row>
    <row r="2134" spans="1:56" x14ac:dyDescent="0.3">
      <c r="A2134">
        <v>1127</v>
      </c>
      <c r="B2134">
        <v>1973</v>
      </c>
      <c r="C2134" t="s">
        <v>37</v>
      </c>
      <c r="D2134" t="s">
        <v>33</v>
      </c>
      <c r="E2134">
        <v>85844</v>
      </c>
      <c r="F2134">
        <v>0</v>
      </c>
      <c r="G2134">
        <v>0</v>
      </c>
      <c r="H2134" s="1">
        <v>41788</v>
      </c>
      <c r="I2134">
        <v>62</v>
      </c>
      <c r="J2134">
        <v>938</v>
      </c>
      <c r="K2134">
        <v>19</v>
      </c>
      <c r="L2134">
        <v>843</v>
      </c>
      <c r="M2134">
        <v>25</v>
      </c>
      <c r="N2134">
        <v>95</v>
      </c>
      <c r="O2134">
        <v>38</v>
      </c>
      <c r="P2134">
        <f>IF(Table13[[#This Row],[MntWines]] = 0,"",Table13[[#This Row],[MntWines]])</f>
        <v>938</v>
      </c>
      <c r="Q2134">
        <f>IF(Table13[[#This Row],[MntFruits]] = 0, "",Table13[[#This Row],[MntFruits]])</f>
        <v>19</v>
      </c>
      <c r="R2134">
        <f>IF(Table13[[#This Row],[MntMeatProducts]] = 0, "",Table13[[#This Row],[MntMeatProducts]])</f>
        <v>843</v>
      </c>
      <c r="S2134">
        <f>IF(Table13[[#This Row],[MntFishProducts]] = 0, "",Table13[[#This Row],[MntFishProducts]])</f>
        <v>25</v>
      </c>
      <c r="T2134">
        <f>IF(Table13[[#This Row],[MntSweetProducts]] = 0, "",Table13[[#This Row],[MntSweetProducts]])</f>
        <v>95</v>
      </c>
      <c r="U2134">
        <f>IF(Table13[[#This Row],[MntGoldProds]] = 0, "",Table13[[#This Row],[MntGoldProds]])</f>
        <v>38</v>
      </c>
      <c r="V2134">
        <v>1</v>
      </c>
      <c r="W2134">
        <v>6</v>
      </c>
      <c r="X2134">
        <v>6</v>
      </c>
      <c r="Y2134">
        <v>7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 t="s">
        <v>30</v>
      </c>
      <c r="AI2134" s="13">
        <f>SUM(Table13[[#This Row],[MntWines]:[MntGoldProds]])</f>
        <v>1958</v>
      </c>
      <c r="AJ2134" s="13">
        <f>AVERAGE(Table13[[#This Row],[MntWines]:[MntGoldProds]])</f>
        <v>326.33333333333331</v>
      </c>
      <c r="AK2134">
        <f>IF(Table13[[#This Row],[Total Number of Purchases]]=0,0,Table13[[#This Row],[Total Spend]]/Table13[[#This Row],[Total Number of Purchases]])</f>
        <v>97.9</v>
      </c>
      <c r="AM2134">
        <f>SUM(Table13[[#This Row],[NumDealsPurchases]:[NumStorePurchases]])</f>
        <v>20</v>
      </c>
      <c r="AN2134" s="14">
        <f>Snapshot_Date-Table13[[#This Row],[Dt_Customer]]</f>
        <v>128</v>
      </c>
      <c r="AP2134" s="13">
        <f>Table13[[#This Row],[NumDealsPurchases]]/Table13[[#This Row],[Total Number of Purchases]]*100</f>
        <v>5</v>
      </c>
      <c r="AQ2134">
        <f>6-ROUNDUP(_xlfn.PERCENTRANK.INC(Table13[Recency],Table13[[#This Row],[Recency]])*5, 0)</f>
        <v>2</v>
      </c>
      <c r="AR2134">
        <f>ROUNDUP(_xlfn.PERCENTRANK.INC(Table13[Total Number of Purchases],Table13[[#This Row],[Total Number of Purchases]])*5,0)</f>
        <v>4</v>
      </c>
      <c r="AS2134">
        <f>ROUNDUP(_xlfn.PERCENTRANK.INC(Table13[Total Spend],Table13[[#This Row],[Total Spend]])*5,0)</f>
        <v>5</v>
      </c>
      <c r="AT2134" t="str">
        <f>Table13[[#This Row],[Recency Score]]&amp;Table13[[#This Row],[Frequency Score]]&amp;Table13[[#This Row],[Monetary Score]]</f>
        <v>245</v>
      </c>
      <c r="AU2134" t="str">
        <f t="shared" si="33"/>
        <v>Big Spenders</v>
      </c>
      <c r="AW2134" s="13">
        <f>DATEDIF(Table13[[#This Row],[Dt_Customer]], Snapshot_Date, "d")</f>
        <v>128</v>
      </c>
      <c r="AX2134" s="13">
        <f>Table13[[#This Row],[CL if today]]/365</f>
        <v>0.35068493150684932</v>
      </c>
      <c r="AY2134">
        <f>Table13[[#This Row],[Total Number of Purchases]]/Table13[[#This Row],[Corrected CL]]</f>
        <v>57.03125</v>
      </c>
      <c r="AZ2134">
        <f>Table13[[#This Row],[Average Order Value (AOV)]]*Table13[[#This Row],[Freq per Year]]</f>
        <v>5583.359375</v>
      </c>
      <c r="BA2134">
        <f>Table13[[#This Row],[Total Spend]]/Table13[[#This Row],[Corrected CL]]</f>
        <v>5583.359375</v>
      </c>
      <c r="BB2134">
        <v>5583.359375</v>
      </c>
      <c r="BC2134" s="1">
        <f>Table13[[#This Row],[Dt_Customer]]+Table13[[#This Row],[Recency]]</f>
        <v>41850</v>
      </c>
      <c r="BD2134" s="16" t="str">
        <f>IF(COUNTIF(A:A, A2134) &gt; 1, "Duplicate", "Unique")</f>
        <v>Unique</v>
      </c>
    </row>
    <row r="2135" spans="1:56" x14ac:dyDescent="0.3">
      <c r="A2135">
        <v>6457</v>
      </c>
      <c r="B2135">
        <v>1976</v>
      </c>
      <c r="C2135" t="s">
        <v>28</v>
      </c>
      <c r="D2135" t="s">
        <v>29</v>
      </c>
      <c r="E2135">
        <v>64892</v>
      </c>
      <c r="F2135">
        <v>0</v>
      </c>
      <c r="G2135">
        <v>1</v>
      </c>
      <c r="H2135" s="1">
        <v>41788</v>
      </c>
      <c r="I2135">
        <v>77</v>
      </c>
      <c r="J2135">
        <v>527</v>
      </c>
      <c r="K2135">
        <v>24</v>
      </c>
      <c r="L2135">
        <v>230</v>
      </c>
      <c r="M2135">
        <v>32</v>
      </c>
      <c r="N2135">
        <v>24</v>
      </c>
      <c r="O2135">
        <v>65</v>
      </c>
      <c r="P2135">
        <f>IF(Table13[[#This Row],[MntWines]] = 0,"",Table13[[#This Row],[MntWines]])</f>
        <v>527</v>
      </c>
      <c r="Q2135">
        <f>IF(Table13[[#This Row],[MntFruits]] = 0, "",Table13[[#This Row],[MntFruits]])</f>
        <v>24</v>
      </c>
      <c r="R2135">
        <f>IF(Table13[[#This Row],[MntMeatProducts]] = 0, "",Table13[[#This Row],[MntMeatProducts]])</f>
        <v>230</v>
      </c>
      <c r="S2135">
        <f>IF(Table13[[#This Row],[MntFishProducts]] = 0, "",Table13[[#This Row],[MntFishProducts]])</f>
        <v>32</v>
      </c>
      <c r="T2135">
        <f>IF(Table13[[#This Row],[MntSweetProducts]] = 0, "",Table13[[#This Row],[MntSweetProducts]])</f>
        <v>24</v>
      </c>
      <c r="U2135">
        <f>IF(Table13[[#This Row],[MntGoldProds]] = 0, "",Table13[[#This Row],[MntGoldProds]])</f>
        <v>65</v>
      </c>
      <c r="V2135">
        <v>2</v>
      </c>
      <c r="W2135">
        <v>6</v>
      </c>
      <c r="X2135">
        <v>4</v>
      </c>
      <c r="Y2135">
        <v>12</v>
      </c>
      <c r="Z2135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 t="s">
        <v>43</v>
      </c>
      <c r="AI2135" s="13">
        <f>SUM(Table13[[#This Row],[MntWines]:[MntGoldProds]])</f>
        <v>902</v>
      </c>
      <c r="AJ2135" s="13">
        <f>AVERAGE(Table13[[#This Row],[MntWines]:[MntGoldProds]])</f>
        <v>150.33333333333334</v>
      </c>
      <c r="AK2135">
        <f>IF(Table13[[#This Row],[Total Number of Purchases]]=0,0,Table13[[#This Row],[Total Spend]]/Table13[[#This Row],[Total Number of Purchases]])</f>
        <v>37.583333333333336</v>
      </c>
      <c r="AM2135">
        <f>SUM(Table13[[#This Row],[NumDealsPurchases]:[NumStorePurchases]])</f>
        <v>24</v>
      </c>
      <c r="AN2135" s="14">
        <f>Snapshot_Date-Table13[[#This Row],[Dt_Customer]]</f>
        <v>128</v>
      </c>
      <c r="AP2135" s="13">
        <f>Table13[[#This Row],[NumDealsPurchases]]/Table13[[#This Row],[Total Number of Purchases]]*100</f>
        <v>8.3333333333333321</v>
      </c>
      <c r="AQ2135">
        <f>6-ROUNDUP(_xlfn.PERCENTRANK.INC(Table13[Recency],Table13[[#This Row],[Recency]])*5, 0)</f>
        <v>2</v>
      </c>
      <c r="AR2135">
        <f>ROUNDUP(_xlfn.PERCENTRANK.INC(Table13[Total Number of Purchases],Table13[[#This Row],[Total Number of Purchases]])*5,0)</f>
        <v>5</v>
      </c>
      <c r="AS2135">
        <f>ROUNDUP(_xlfn.PERCENTRANK.INC(Table13[Total Spend],Table13[[#This Row],[Total Spend]])*5,0)</f>
        <v>4</v>
      </c>
      <c r="AT2135" t="str">
        <f>Table13[[#This Row],[Recency Score]]&amp;Table13[[#This Row],[Frequency Score]]&amp;Table13[[#This Row],[Monetary Score]]</f>
        <v>254</v>
      </c>
      <c r="AU2135" t="str">
        <f t="shared" si="33"/>
        <v>Frequent Buyers</v>
      </c>
      <c r="AW2135" s="13">
        <f>DATEDIF(Table13[[#This Row],[Dt_Customer]], Snapshot_Date, "d")</f>
        <v>128</v>
      </c>
      <c r="AX2135" s="13">
        <f>Table13[[#This Row],[CL if today]]/365</f>
        <v>0.35068493150684932</v>
      </c>
      <c r="AY2135">
        <f>Table13[[#This Row],[Total Number of Purchases]]/Table13[[#This Row],[Corrected CL]]</f>
        <v>68.4375</v>
      </c>
      <c r="AZ2135">
        <f>Table13[[#This Row],[Average Order Value (AOV)]]*Table13[[#This Row],[Freq per Year]]</f>
        <v>2572.109375</v>
      </c>
      <c r="BA2135">
        <f>Table13[[#This Row],[Total Spend]]/Table13[[#This Row],[Corrected CL]]</f>
        <v>2572.109375</v>
      </c>
      <c r="BB2135">
        <v>2572.109375</v>
      </c>
      <c r="BC2135" s="1">
        <f>Table13[[#This Row],[Dt_Customer]]+Table13[[#This Row],[Recency]]</f>
        <v>41865</v>
      </c>
      <c r="BD2135" s="16" t="str">
        <f>IF(COUNTIF(A:A, A2135) &gt; 1, "Duplicate", "Unique")</f>
        <v>Unique</v>
      </c>
    </row>
    <row r="2136" spans="1:56" x14ac:dyDescent="0.3">
      <c r="A2136">
        <v>10846</v>
      </c>
      <c r="B2136">
        <v>1978</v>
      </c>
      <c r="C2136" t="s">
        <v>41</v>
      </c>
      <c r="D2136" t="s">
        <v>33</v>
      </c>
      <c r="E2136">
        <v>43783</v>
      </c>
      <c r="F2136">
        <v>1</v>
      </c>
      <c r="G2136">
        <v>0</v>
      </c>
      <c r="H2136" s="1">
        <v>41788</v>
      </c>
      <c r="I2136">
        <v>22</v>
      </c>
      <c r="J2136">
        <v>327</v>
      </c>
      <c r="K2136">
        <v>9</v>
      </c>
      <c r="L2136">
        <v>125</v>
      </c>
      <c r="M2136">
        <v>25</v>
      </c>
      <c r="N2136">
        <v>4</v>
      </c>
      <c r="O2136">
        <v>139</v>
      </c>
      <c r="P2136">
        <f>IF(Table13[[#This Row],[MntWines]] = 0,"",Table13[[#This Row],[MntWines]])</f>
        <v>327</v>
      </c>
      <c r="Q2136">
        <f>IF(Table13[[#This Row],[MntFruits]] = 0, "",Table13[[#This Row],[MntFruits]])</f>
        <v>9</v>
      </c>
      <c r="R2136">
        <f>IF(Table13[[#This Row],[MntMeatProducts]] = 0, "",Table13[[#This Row],[MntMeatProducts]])</f>
        <v>125</v>
      </c>
      <c r="S2136">
        <f>IF(Table13[[#This Row],[MntFishProducts]] = 0, "",Table13[[#This Row],[MntFishProducts]])</f>
        <v>25</v>
      </c>
      <c r="T2136">
        <f>IF(Table13[[#This Row],[MntSweetProducts]] = 0, "",Table13[[#This Row],[MntSweetProducts]])</f>
        <v>4</v>
      </c>
      <c r="U2136">
        <f>IF(Table13[[#This Row],[MntGoldProds]] = 0, "",Table13[[#This Row],[MntGoldProds]])</f>
        <v>139</v>
      </c>
      <c r="V2136">
        <v>6</v>
      </c>
      <c r="W2136">
        <v>7</v>
      </c>
      <c r="X2136">
        <v>1</v>
      </c>
      <c r="Y2136">
        <v>8</v>
      </c>
      <c r="Z2136">
        <v>7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 t="s">
        <v>32</v>
      </c>
      <c r="AI2136" s="13">
        <f>SUM(Table13[[#This Row],[MntWines]:[MntGoldProds]])</f>
        <v>629</v>
      </c>
      <c r="AJ2136" s="13">
        <f>AVERAGE(Table13[[#This Row],[MntWines]:[MntGoldProds]])</f>
        <v>104.83333333333333</v>
      </c>
      <c r="AK2136">
        <f>IF(Table13[[#This Row],[Total Number of Purchases]]=0,0,Table13[[#This Row],[Total Spend]]/Table13[[#This Row],[Total Number of Purchases]])</f>
        <v>28.59090909090909</v>
      </c>
      <c r="AM2136">
        <f>SUM(Table13[[#This Row],[NumDealsPurchases]:[NumStorePurchases]])</f>
        <v>22</v>
      </c>
      <c r="AN2136" s="14">
        <f>Snapshot_Date-Table13[[#This Row],[Dt_Customer]]</f>
        <v>128</v>
      </c>
      <c r="AP2136" s="13">
        <f>Table13[[#This Row],[NumDealsPurchases]]/Table13[[#This Row],[Total Number of Purchases]]*100</f>
        <v>27.27272727272727</v>
      </c>
      <c r="AQ2136">
        <f>6-ROUNDUP(_xlfn.PERCENTRANK.INC(Table13[Recency],Table13[[#This Row],[Recency]])*5, 0)</f>
        <v>4</v>
      </c>
      <c r="AR2136">
        <f>ROUNDUP(_xlfn.PERCENTRANK.INC(Table13[Total Number of Purchases],Table13[[#This Row],[Total Number of Purchases]])*5,0)</f>
        <v>4</v>
      </c>
      <c r="AS2136">
        <f>ROUNDUP(_xlfn.PERCENTRANK.INC(Table13[Total Spend],Table13[[#This Row],[Total Spend]])*5,0)</f>
        <v>3</v>
      </c>
      <c r="AT2136" t="str">
        <f>Table13[[#This Row],[Recency Score]]&amp;Table13[[#This Row],[Frequency Score]]&amp;Table13[[#This Row],[Monetary Score]]</f>
        <v>443</v>
      </c>
      <c r="AU2136" t="str">
        <f t="shared" si="33"/>
        <v>Potential Loyalists</v>
      </c>
      <c r="AW2136" s="13">
        <f>DATEDIF(Table13[[#This Row],[Dt_Customer]], Snapshot_Date, "d")</f>
        <v>128</v>
      </c>
      <c r="AX2136" s="13">
        <f>Table13[[#This Row],[CL if today]]/365</f>
        <v>0.35068493150684932</v>
      </c>
      <c r="AY2136">
        <f>Table13[[#This Row],[Total Number of Purchases]]/Table13[[#This Row],[Corrected CL]]</f>
        <v>62.734375</v>
      </c>
      <c r="AZ2136">
        <f>Table13[[#This Row],[Average Order Value (AOV)]]*Table13[[#This Row],[Freq per Year]]</f>
        <v>1793.6328125</v>
      </c>
      <c r="BA2136">
        <f>Table13[[#This Row],[Total Spend]]/Table13[[#This Row],[Corrected CL]]</f>
        <v>1793.6328125</v>
      </c>
      <c r="BB2136">
        <v>1793.6328125</v>
      </c>
      <c r="BC2136" s="1">
        <f>Table13[[#This Row],[Dt_Customer]]+Table13[[#This Row],[Recency]]</f>
        <v>41810</v>
      </c>
      <c r="BD2136" s="16" t="str">
        <f>IF(COUNTIF(A:A, A2136) &gt; 1, "Duplicate", "Unique")</f>
        <v>Unique</v>
      </c>
    </row>
    <row r="2137" spans="1:56" x14ac:dyDescent="0.3">
      <c r="A2137">
        <v>4055</v>
      </c>
      <c r="B2137">
        <v>1992</v>
      </c>
      <c r="C2137" t="s">
        <v>44</v>
      </c>
      <c r="D2137" t="s">
        <v>31</v>
      </c>
      <c r="E2137">
        <v>18746</v>
      </c>
      <c r="F2137">
        <v>1</v>
      </c>
      <c r="G2137">
        <v>0</v>
      </c>
      <c r="H2137" s="1">
        <v>41788</v>
      </c>
      <c r="I2137">
        <v>41</v>
      </c>
      <c r="J2137">
        <v>2</v>
      </c>
      <c r="K2137">
        <v>10</v>
      </c>
      <c r="L2137">
        <v>11</v>
      </c>
      <c r="M2137">
        <v>12</v>
      </c>
      <c r="N2137">
        <v>9</v>
      </c>
      <c r="O2137">
        <v>20</v>
      </c>
      <c r="P2137">
        <f>IF(Table13[[#This Row],[MntWines]] = 0,"",Table13[[#This Row],[MntWines]])</f>
        <v>2</v>
      </c>
      <c r="Q2137">
        <f>IF(Table13[[#This Row],[MntFruits]] = 0, "",Table13[[#This Row],[MntFruits]])</f>
        <v>10</v>
      </c>
      <c r="R2137">
        <f>IF(Table13[[#This Row],[MntMeatProducts]] = 0, "",Table13[[#This Row],[MntMeatProducts]])</f>
        <v>11</v>
      </c>
      <c r="S2137">
        <f>IF(Table13[[#This Row],[MntFishProducts]] = 0, "",Table13[[#This Row],[MntFishProducts]])</f>
        <v>12</v>
      </c>
      <c r="T2137">
        <f>IF(Table13[[#This Row],[MntSweetProducts]] = 0, "",Table13[[#This Row],[MntSweetProducts]])</f>
        <v>9</v>
      </c>
      <c r="U2137">
        <f>IF(Table13[[#This Row],[MntGoldProds]] = 0, "",Table13[[#This Row],[MntGoldProds]])</f>
        <v>20</v>
      </c>
      <c r="V2137">
        <v>2</v>
      </c>
      <c r="W2137">
        <v>3</v>
      </c>
      <c r="X2137">
        <v>0</v>
      </c>
      <c r="Y2137">
        <v>3</v>
      </c>
      <c r="Z2137">
        <v>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 t="s">
        <v>30</v>
      </c>
      <c r="AI2137" s="13">
        <f>SUM(Table13[[#This Row],[MntWines]:[MntGoldProds]])</f>
        <v>64</v>
      </c>
      <c r="AJ2137" s="13">
        <f>AVERAGE(Table13[[#This Row],[MntWines]:[MntGoldProds]])</f>
        <v>10.666666666666666</v>
      </c>
      <c r="AK2137">
        <f>IF(Table13[[#This Row],[Total Number of Purchases]]=0,0,Table13[[#This Row],[Total Spend]]/Table13[[#This Row],[Total Number of Purchases]])</f>
        <v>8</v>
      </c>
      <c r="AM2137">
        <f>SUM(Table13[[#This Row],[NumDealsPurchases]:[NumStorePurchases]])</f>
        <v>8</v>
      </c>
      <c r="AN2137" s="14">
        <f>Snapshot_Date-Table13[[#This Row],[Dt_Customer]]</f>
        <v>128</v>
      </c>
      <c r="AP2137" s="13">
        <f>Table13[[#This Row],[NumDealsPurchases]]/Table13[[#This Row],[Total Number of Purchases]]*100</f>
        <v>25</v>
      </c>
      <c r="AQ2137">
        <f>6-ROUNDUP(_xlfn.PERCENTRANK.INC(Table13[Recency],Table13[[#This Row],[Recency]])*5, 0)</f>
        <v>3</v>
      </c>
      <c r="AR2137">
        <f>ROUNDUP(_xlfn.PERCENTRANK.INC(Table13[Total Number of Purchases],Table13[[#This Row],[Total Number of Purchases]])*5,0)</f>
        <v>2</v>
      </c>
      <c r="AS2137">
        <f>ROUNDUP(_xlfn.PERCENTRANK.INC(Table13[Total Spend],Table13[[#This Row],[Total Spend]])*5,0)</f>
        <v>2</v>
      </c>
      <c r="AT2137" t="str">
        <f>Table13[[#This Row],[Recency Score]]&amp;Table13[[#This Row],[Frequency Score]]&amp;Table13[[#This Row],[Monetary Score]]</f>
        <v>322</v>
      </c>
      <c r="AU2137" t="str">
        <f t="shared" si="33"/>
        <v>Needs Attention</v>
      </c>
      <c r="AW2137" s="13">
        <f>DATEDIF(Table13[[#This Row],[Dt_Customer]], Snapshot_Date, "d")</f>
        <v>128</v>
      </c>
      <c r="AX2137" s="13">
        <f>Table13[[#This Row],[CL if today]]/365</f>
        <v>0.35068493150684932</v>
      </c>
      <c r="AY2137">
        <f>Table13[[#This Row],[Total Number of Purchases]]/Table13[[#This Row],[Corrected CL]]</f>
        <v>22.8125</v>
      </c>
      <c r="AZ2137">
        <f>Table13[[#This Row],[Average Order Value (AOV)]]*Table13[[#This Row],[Freq per Year]]</f>
        <v>182.5</v>
      </c>
      <c r="BA2137">
        <f>Table13[[#This Row],[Total Spend]]/Table13[[#This Row],[Corrected CL]]</f>
        <v>182.5</v>
      </c>
      <c r="BB2137">
        <v>182.5</v>
      </c>
      <c r="BC2137" s="1">
        <f>Table13[[#This Row],[Dt_Customer]]+Table13[[#This Row],[Recency]]</f>
        <v>41829</v>
      </c>
      <c r="BD2137" s="16" t="str">
        <f>IF(COUNTIF(A:A, A2137) &gt; 1, "Duplicate", "Unique")</f>
        <v>Unique</v>
      </c>
    </row>
    <row r="2138" spans="1:56" x14ac:dyDescent="0.3">
      <c r="A2138">
        <v>8890</v>
      </c>
      <c r="B2138">
        <v>1971</v>
      </c>
      <c r="C2138" t="s">
        <v>37</v>
      </c>
      <c r="D2138" t="s">
        <v>29</v>
      </c>
      <c r="E2138">
        <v>65808</v>
      </c>
      <c r="F2138">
        <v>1</v>
      </c>
      <c r="G2138">
        <v>1</v>
      </c>
      <c r="H2138" s="1">
        <v>41789</v>
      </c>
      <c r="I2138">
        <v>1</v>
      </c>
      <c r="J2138">
        <v>155</v>
      </c>
      <c r="K2138">
        <v>7</v>
      </c>
      <c r="L2138">
        <v>80</v>
      </c>
      <c r="M2138">
        <v>13</v>
      </c>
      <c r="N2138">
        <v>7</v>
      </c>
      <c r="O2138">
        <v>10</v>
      </c>
      <c r="P2138">
        <f>IF(Table13[[#This Row],[MntWines]] = 0,"",Table13[[#This Row],[MntWines]])</f>
        <v>155</v>
      </c>
      <c r="Q2138">
        <f>IF(Table13[[#This Row],[MntFruits]] = 0, "",Table13[[#This Row],[MntFruits]])</f>
        <v>7</v>
      </c>
      <c r="R2138">
        <f>IF(Table13[[#This Row],[MntMeatProducts]] = 0, "",Table13[[#This Row],[MntMeatProducts]])</f>
        <v>80</v>
      </c>
      <c r="S2138">
        <f>IF(Table13[[#This Row],[MntFishProducts]] = 0, "",Table13[[#This Row],[MntFishProducts]])</f>
        <v>13</v>
      </c>
      <c r="T2138">
        <f>IF(Table13[[#This Row],[MntSweetProducts]] = 0, "",Table13[[#This Row],[MntSweetProducts]])</f>
        <v>7</v>
      </c>
      <c r="U2138">
        <f>IF(Table13[[#This Row],[MntGoldProds]] = 0, "",Table13[[#This Row],[MntGoldProds]])</f>
        <v>10</v>
      </c>
      <c r="V2138">
        <v>3</v>
      </c>
      <c r="W2138">
        <v>5</v>
      </c>
      <c r="X2138">
        <v>1</v>
      </c>
      <c r="Y2138">
        <v>5</v>
      </c>
      <c r="Z2138">
        <v>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 t="s">
        <v>30</v>
      </c>
      <c r="AI2138" s="13">
        <f>SUM(Table13[[#This Row],[MntWines]:[MntGoldProds]])</f>
        <v>272</v>
      </c>
      <c r="AJ2138" s="13">
        <f>AVERAGE(Table13[[#This Row],[MntWines]:[MntGoldProds]])</f>
        <v>45.333333333333336</v>
      </c>
      <c r="AK2138">
        <f>IF(Table13[[#This Row],[Total Number of Purchases]]=0,0,Table13[[#This Row],[Total Spend]]/Table13[[#This Row],[Total Number of Purchases]])</f>
        <v>19.428571428571427</v>
      </c>
      <c r="AM2138">
        <f>SUM(Table13[[#This Row],[NumDealsPurchases]:[NumStorePurchases]])</f>
        <v>14</v>
      </c>
      <c r="AN2138" s="14">
        <f>Snapshot_Date-Table13[[#This Row],[Dt_Customer]]</f>
        <v>127</v>
      </c>
      <c r="AP2138" s="13">
        <f>Table13[[#This Row],[NumDealsPurchases]]/Table13[[#This Row],[Total Number of Purchases]]*100</f>
        <v>21.428571428571427</v>
      </c>
      <c r="AQ2138">
        <f>6-ROUNDUP(_xlfn.PERCENTRANK.INC(Table13[Recency],Table13[[#This Row],[Recency]])*5, 0)</f>
        <v>5</v>
      </c>
      <c r="AR2138">
        <f>ROUNDUP(_xlfn.PERCENTRANK.INC(Table13[Total Number of Purchases],Table13[[#This Row],[Total Number of Purchases]])*5,0)</f>
        <v>3</v>
      </c>
      <c r="AS2138">
        <f>ROUNDUP(_xlfn.PERCENTRANK.INC(Table13[Total Spend],Table13[[#This Row],[Total Spend]])*5,0)</f>
        <v>3</v>
      </c>
      <c r="AT2138" t="str">
        <f>Table13[[#This Row],[Recency Score]]&amp;Table13[[#This Row],[Frequency Score]]&amp;Table13[[#This Row],[Monetary Score]]</f>
        <v>533</v>
      </c>
      <c r="AU2138" t="str">
        <f t="shared" si="33"/>
        <v>Loyal Customers</v>
      </c>
      <c r="AW2138" s="13">
        <f>DATEDIF(Table13[[#This Row],[Dt_Customer]], Snapshot_Date, "d")</f>
        <v>127</v>
      </c>
      <c r="AX2138" s="13">
        <f>Table13[[#This Row],[CL if today]]/365</f>
        <v>0.34794520547945207</v>
      </c>
      <c r="AY2138">
        <f>Table13[[#This Row],[Total Number of Purchases]]/Table13[[#This Row],[Corrected CL]]</f>
        <v>40.236220472440941</v>
      </c>
      <c r="AZ2138">
        <f>Table13[[#This Row],[Average Order Value (AOV)]]*Table13[[#This Row],[Freq per Year]]</f>
        <v>781.73228346456676</v>
      </c>
      <c r="BA2138">
        <f>Table13[[#This Row],[Total Spend]]/Table13[[#This Row],[Corrected CL]]</f>
        <v>781.73228346456688</v>
      </c>
      <c r="BB2138">
        <v>781.73228346456688</v>
      </c>
      <c r="BC2138" s="1">
        <f>Table13[[#This Row],[Dt_Customer]]+Table13[[#This Row],[Recency]]</f>
        <v>41790</v>
      </c>
      <c r="BD2138" s="16" t="str">
        <f>IF(COUNTIF(A:A, A2138) &gt; 1, "Duplicate", "Unique")</f>
        <v>Unique</v>
      </c>
    </row>
    <row r="2139" spans="1:56" x14ac:dyDescent="0.3">
      <c r="A2139">
        <v>246</v>
      </c>
      <c r="B2139">
        <v>1965</v>
      </c>
      <c r="C2139" t="s">
        <v>28</v>
      </c>
      <c r="D2139" t="s">
        <v>33</v>
      </c>
      <c r="E2139">
        <v>66480</v>
      </c>
      <c r="F2139">
        <v>1</v>
      </c>
      <c r="G2139">
        <v>1</v>
      </c>
      <c r="H2139" s="1">
        <v>41790</v>
      </c>
      <c r="I2139">
        <v>71</v>
      </c>
      <c r="J2139">
        <v>199</v>
      </c>
      <c r="K2139">
        <v>9</v>
      </c>
      <c r="L2139">
        <v>57</v>
      </c>
      <c r="M2139">
        <v>20</v>
      </c>
      <c r="N2139">
        <v>21</v>
      </c>
      <c r="O2139">
        <v>6</v>
      </c>
      <c r="P2139">
        <f>IF(Table13[[#This Row],[MntWines]] = 0,"",Table13[[#This Row],[MntWines]])</f>
        <v>199</v>
      </c>
      <c r="Q2139">
        <f>IF(Table13[[#This Row],[MntFruits]] = 0, "",Table13[[#This Row],[MntFruits]])</f>
        <v>9</v>
      </c>
      <c r="R2139">
        <f>IF(Table13[[#This Row],[MntMeatProducts]] = 0, "",Table13[[#This Row],[MntMeatProducts]])</f>
        <v>57</v>
      </c>
      <c r="S2139">
        <f>IF(Table13[[#This Row],[MntFishProducts]] = 0, "",Table13[[#This Row],[MntFishProducts]])</f>
        <v>20</v>
      </c>
      <c r="T2139">
        <f>IF(Table13[[#This Row],[MntSweetProducts]] = 0, "",Table13[[#This Row],[MntSweetProducts]])</f>
        <v>21</v>
      </c>
      <c r="U2139">
        <f>IF(Table13[[#This Row],[MntGoldProds]] = 0, "",Table13[[#This Row],[MntGoldProds]])</f>
        <v>6</v>
      </c>
      <c r="V2139">
        <v>7</v>
      </c>
      <c r="W2139">
        <v>4</v>
      </c>
      <c r="X2139">
        <v>1</v>
      </c>
      <c r="Y2139">
        <v>7</v>
      </c>
      <c r="Z2139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 t="s">
        <v>30</v>
      </c>
      <c r="AI2139" s="13">
        <f>SUM(Table13[[#This Row],[MntWines]:[MntGoldProds]])</f>
        <v>312</v>
      </c>
      <c r="AJ2139" s="13">
        <f>AVERAGE(Table13[[#This Row],[MntWines]:[MntGoldProds]])</f>
        <v>52</v>
      </c>
      <c r="AK2139">
        <f>IF(Table13[[#This Row],[Total Number of Purchases]]=0,0,Table13[[#This Row],[Total Spend]]/Table13[[#This Row],[Total Number of Purchases]])</f>
        <v>16.421052631578949</v>
      </c>
      <c r="AM2139">
        <f>SUM(Table13[[#This Row],[NumDealsPurchases]:[NumStorePurchases]])</f>
        <v>19</v>
      </c>
      <c r="AN2139" s="14">
        <f>Snapshot_Date-Table13[[#This Row],[Dt_Customer]]</f>
        <v>126</v>
      </c>
      <c r="AP2139" s="13">
        <f>Table13[[#This Row],[NumDealsPurchases]]/Table13[[#This Row],[Total Number of Purchases]]*100</f>
        <v>36.84210526315789</v>
      </c>
      <c r="AQ2139">
        <f>6-ROUNDUP(_xlfn.PERCENTRANK.INC(Table13[Recency],Table13[[#This Row],[Recency]])*5, 0)</f>
        <v>2</v>
      </c>
      <c r="AR2139">
        <f>ROUNDUP(_xlfn.PERCENTRANK.INC(Table13[Total Number of Purchases],Table13[[#This Row],[Total Number of Purchases]])*5,0)</f>
        <v>4</v>
      </c>
      <c r="AS2139">
        <f>ROUNDUP(_xlfn.PERCENTRANK.INC(Table13[Total Spend],Table13[[#This Row],[Total Spend]])*5,0)</f>
        <v>3</v>
      </c>
      <c r="AT2139" t="str">
        <f>Table13[[#This Row],[Recency Score]]&amp;Table13[[#This Row],[Frequency Score]]&amp;Table13[[#This Row],[Monetary Score]]</f>
        <v>243</v>
      </c>
      <c r="AU2139" t="str">
        <f t="shared" si="33"/>
        <v>About to Sleep</v>
      </c>
      <c r="AW2139" s="13">
        <f>DATEDIF(Table13[[#This Row],[Dt_Customer]], Snapshot_Date, "d")</f>
        <v>126</v>
      </c>
      <c r="AX2139" s="13">
        <f>Table13[[#This Row],[CL if today]]/365</f>
        <v>0.34520547945205482</v>
      </c>
      <c r="AY2139">
        <f>Table13[[#This Row],[Total Number of Purchases]]/Table13[[#This Row],[Corrected CL]]</f>
        <v>55.039682539682538</v>
      </c>
      <c r="AZ2139">
        <f>Table13[[#This Row],[Average Order Value (AOV)]]*Table13[[#This Row],[Freq per Year]]</f>
        <v>903.80952380952385</v>
      </c>
      <c r="BA2139">
        <f>Table13[[#This Row],[Total Spend]]/Table13[[#This Row],[Corrected CL]]</f>
        <v>903.80952380952374</v>
      </c>
      <c r="BB2139">
        <v>903.80952380952374</v>
      </c>
      <c r="BC2139" s="1">
        <f>Table13[[#This Row],[Dt_Customer]]+Table13[[#This Row],[Recency]]</f>
        <v>41861</v>
      </c>
      <c r="BD2139" s="16" t="str">
        <f>IF(COUNTIF(A:A, A2139) &gt; 1, "Duplicate", "Unique")</f>
        <v>Unique</v>
      </c>
    </row>
    <row r="2140" spans="1:56" x14ac:dyDescent="0.3">
      <c r="A2140">
        <v>9687</v>
      </c>
      <c r="B2140">
        <v>1975</v>
      </c>
      <c r="C2140" t="s">
        <v>28</v>
      </c>
      <c r="D2140" t="s">
        <v>31</v>
      </c>
      <c r="E2140">
        <v>73170</v>
      </c>
      <c r="F2140">
        <v>0</v>
      </c>
      <c r="G2140">
        <v>0</v>
      </c>
      <c r="H2140" s="1">
        <v>41790</v>
      </c>
      <c r="I2140">
        <v>1</v>
      </c>
      <c r="J2140">
        <v>184</v>
      </c>
      <c r="K2140">
        <v>174</v>
      </c>
      <c r="L2140">
        <v>256</v>
      </c>
      <c r="M2140">
        <v>50</v>
      </c>
      <c r="N2140">
        <v>30</v>
      </c>
      <c r="O2140">
        <v>32</v>
      </c>
      <c r="P2140">
        <f>IF(Table13[[#This Row],[MntWines]] = 0,"",Table13[[#This Row],[MntWines]])</f>
        <v>184</v>
      </c>
      <c r="Q2140">
        <f>IF(Table13[[#This Row],[MntFruits]] = 0, "",Table13[[#This Row],[MntFruits]])</f>
        <v>174</v>
      </c>
      <c r="R2140">
        <f>IF(Table13[[#This Row],[MntMeatProducts]] = 0, "",Table13[[#This Row],[MntMeatProducts]])</f>
        <v>256</v>
      </c>
      <c r="S2140">
        <f>IF(Table13[[#This Row],[MntFishProducts]] = 0, "",Table13[[#This Row],[MntFishProducts]])</f>
        <v>50</v>
      </c>
      <c r="T2140">
        <f>IF(Table13[[#This Row],[MntSweetProducts]] = 0, "",Table13[[#This Row],[MntSweetProducts]])</f>
        <v>30</v>
      </c>
      <c r="U2140">
        <f>IF(Table13[[#This Row],[MntGoldProds]] = 0, "",Table13[[#This Row],[MntGoldProds]])</f>
        <v>32</v>
      </c>
      <c r="V2140">
        <v>1</v>
      </c>
      <c r="W2140">
        <v>5</v>
      </c>
      <c r="X2140">
        <v>4</v>
      </c>
      <c r="Y2140">
        <v>6</v>
      </c>
      <c r="Z2140">
        <v>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 t="s">
        <v>32</v>
      </c>
      <c r="AI2140" s="13">
        <f>SUM(Table13[[#This Row],[MntWines]:[MntGoldProds]])</f>
        <v>726</v>
      </c>
      <c r="AJ2140" s="13">
        <f>AVERAGE(Table13[[#This Row],[MntWines]:[MntGoldProds]])</f>
        <v>121</v>
      </c>
      <c r="AK2140">
        <f>IF(Table13[[#This Row],[Total Number of Purchases]]=0,0,Table13[[#This Row],[Total Spend]]/Table13[[#This Row],[Total Number of Purchases]])</f>
        <v>45.375</v>
      </c>
      <c r="AM2140">
        <f>SUM(Table13[[#This Row],[NumDealsPurchases]:[NumStorePurchases]])</f>
        <v>16</v>
      </c>
      <c r="AN2140" s="14">
        <f>Snapshot_Date-Table13[[#This Row],[Dt_Customer]]</f>
        <v>126</v>
      </c>
      <c r="AP2140" s="13">
        <f>Table13[[#This Row],[NumDealsPurchases]]/Table13[[#This Row],[Total Number of Purchases]]*100</f>
        <v>6.25</v>
      </c>
      <c r="AQ2140">
        <f>6-ROUNDUP(_xlfn.PERCENTRANK.INC(Table13[Recency],Table13[[#This Row],[Recency]])*5, 0)</f>
        <v>5</v>
      </c>
      <c r="AR2140">
        <f>ROUNDUP(_xlfn.PERCENTRANK.INC(Table13[Total Number of Purchases],Table13[[#This Row],[Total Number of Purchases]])*5,0)</f>
        <v>3</v>
      </c>
      <c r="AS2140">
        <f>ROUNDUP(_xlfn.PERCENTRANK.INC(Table13[Total Spend],Table13[[#This Row],[Total Spend]])*5,0)</f>
        <v>4</v>
      </c>
      <c r="AT2140" t="str">
        <f>Table13[[#This Row],[Recency Score]]&amp;Table13[[#This Row],[Frequency Score]]&amp;Table13[[#This Row],[Monetary Score]]</f>
        <v>534</v>
      </c>
      <c r="AU2140" t="str">
        <f t="shared" si="33"/>
        <v>Loyal Customers</v>
      </c>
      <c r="AW2140" s="13">
        <f>DATEDIF(Table13[[#This Row],[Dt_Customer]], Snapshot_Date, "d")</f>
        <v>126</v>
      </c>
      <c r="AX2140" s="13">
        <f>Table13[[#This Row],[CL if today]]/365</f>
        <v>0.34520547945205482</v>
      </c>
      <c r="AY2140">
        <f>Table13[[#This Row],[Total Number of Purchases]]/Table13[[#This Row],[Corrected CL]]</f>
        <v>46.349206349206348</v>
      </c>
      <c r="AZ2140">
        <f>Table13[[#This Row],[Average Order Value (AOV)]]*Table13[[#This Row],[Freq per Year]]</f>
        <v>2103.0952380952381</v>
      </c>
      <c r="BA2140">
        <f>Table13[[#This Row],[Total Spend]]/Table13[[#This Row],[Corrected CL]]</f>
        <v>2103.0952380952381</v>
      </c>
      <c r="BB2140">
        <v>2103.0952380952381</v>
      </c>
      <c r="BC2140" s="1">
        <f>Table13[[#This Row],[Dt_Customer]]+Table13[[#This Row],[Recency]]</f>
        <v>41791</v>
      </c>
      <c r="BD2140" s="16" t="str">
        <f>IF(COUNTIF(A:A, A2140) &gt; 1, "Duplicate", "Unique")</f>
        <v>Unique</v>
      </c>
    </row>
    <row r="2141" spans="1:56" x14ac:dyDescent="0.3">
      <c r="A2141">
        <v>10509</v>
      </c>
      <c r="B2141">
        <v>1955</v>
      </c>
      <c r="C2141" t="s">
        <v>41</v>
      </c>
      <c r="D2141" t="s">
        <v>31</v>
      </c>
      <c r="E2141">
        <v>36927</v>
      </c>
      <c r="F2141">
        <v>1</v>
      </c>
      <c r="G2141">
        <v>1</v>
      </c>
      <c r="H2141" s="1">
        <v>41792</v>
      </c>
      <c r="I2141">
        <v>46</v>
      </c>
      <c r="J2141">
        <v>51</v>
      </c>
      <c r="K2141">
        <v>0</v>
      </c>
      <c r="L2141">
        <v>16</v>
      </c>
      <c r="M2141">
        <v>0</v>
      </c>
      <c r="N2141">
        <v>0</v>
      </c>
      <c r="O2141">
        <v>4</v>
      </c>
      <c r="P2141">
        <f>IF(Table13[[#This Row],[MntWines]] = 0,"",Table13[[#This Row],[MntWines]])</f>
        <v>51</v>
      </c>
      <c r="Q2141" t="str">
        <f>IF(Table13[[#This Row],[MntFruits]] = 0, "",Table13[[#This Row],[MntFruits]])</f>
        <v/>
      </c>
      <c r="R2141">
        <f>IF(Table13[[#This Row],[MntMeatProducts]] = 0, "",Table13[[#This Row],[MntMeatProducts]])</f>
        <v>16</v>
      </c>
      <c r="S2141" t="str">
        <f>IF(Table13[[#This Row],[MntFishProducts]] = 0, "",Table13[[#This Row],[MntFishProducts]])</f>
        <v/>
      </c>
      <c r="T2141" t="str">
        <f>IF(Table13[[#This Row],[MntSweetProducts]] = 0, "",Table13[[#This Row],[MntSweetProducts]])</f>
        <v/>
      </c>
      <c r="U2141">
        <f>IF(Table13[[#This Row],[MntGoldProds]] = 0, "",Table13[[#This Row],[MntGoldProds]])</f>
        <v>4</v>
      </c>
      <c r="V2141">
        <v>2</v>
      </c>
      <c r="W2141">
        <v>3</v>
      </c>
      <c r="X2141">
        <v>0</v>
      </c>
      <c r="Y2141">
        <v>3</v>
      </c>
      <c r="Z2141">
        <v>8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 t="s">
        <v>34</v>
      </c>
      <c r="AI2141" s="13">
        <f>SUM(Table13[[#This Row],[MntWines]:[MntGoldProds]])</f>
        <v>71</v>
      </c>
      <c r="AJ2141" s="13">
        <f>AVERAGE(Table13[[#This Row],[MntWines]:[MntGoldProds]])</f>
        <v>11.833333333333334</v>
      </c>
      <c r="AK2141">
        <f>IF(Table13[[#This Row],[Total Number of Purchases]]=0,0,Table13[[#This Row],[Total Spend]]/Table13[[#This Row],[Total Number of Purchases]])</f>
        <v>8.875</v>
      </c>
      <c r="AM2141">
        <f>SUM(Table13[[#This Row],[NumDealsPurchases]:[NumStorePurchases]])</f>
        <v>8</v>
      </c>
      <c r="AN2141" s="14">
        <f>Snapshot_Date-Table13[[#This Row],[Dt_Customer]]</f>
        <v>124</v>
      </c>
      <c r="AP2141" s="13">
        <f>Table13[[#This Row],[NumDealsPurchases]]/Table13[[#This Row],[Total Number of Purchases]]*100</f>
        <v>25</v>
      </c>
      <c r="AQ2141">
        <f>6-ROUNDUP(_xlfn.PERCENTRANK.INC(Table13[Recency],Table13[[#This Row],[Recency]])*5, 0)</f>
        <v>3</v>
      </c>
      <c r="AR2141">
        <f>ROUNDUP(_xlfn.PERCENTRANK.INC(Table13[Total Number of Purchases],Table13[[#This Row],[Total Number of Purchases]])*5,0)</f>
        <v>2</v>
      </c>
      <c r="AS2141">
        <f>ROUNDUP(_xlfn.PERCENTRANK.INC(Table13[Total Spend],Table13[[#This Row],[Total Spend]])*5,0)</f>
        <v>2</v>
      </c>
      <c r="AT2141" t="str">
        <f>Table13[[#This Row],[Recency Score]]&amp;Table13[[#This Row],[Frequency Score]]&amp;Table13[[#This Row],[Monetary Score]]</f>
        <v>322</v>
      </c>
      <c r="AU2141" t="str">
        <f t="shared" si="33"/>
        <v>Needs Attention</v>
      </c>
      <c r="AW2141" s="13">
        <f>DATEDIF(Table13[[#This Row],[Dt_Customer]], Snapshot_Date, "d")</f>
        <v>124</v>
      </c>
      <c r="AX2141" s="13">
        <f>Table13[[#This Row],[CL if today]]/365</f>
        <v>0.33972602739726027</v>
      </c>
      <c r="AY2141">
        <f>Table13[[#This Row],[Total Number of Purchases]]/Table13[[#This Row],[Corrected CL]]</f>
        <v>23.548387096774196</v>
      </c>
      <c r="AZ2141">
        <f>Table13[[#This Row],[Average Order Value (AOV)]]*Table13[[#This Row],[Freq per Year]]</f>
        <v>208.99193548387098</v>
      </c>
      <c r="BA2141">
        <f>Table13[[#This Row],[Total Spend]]/Table13[[#This Row],[Corrected CL]]</f>
        <v>208.99193548387098</v>
      </c>
      <c r="BB2141">
        <v>208.99193548387098</v>
      </c>
      <c r="BC2141" s="1">
        <f>Table13[[#This Row],[Dt_Customer]]+Table13[[#This Row],[Recency]]</f>
        <v>41838</v>
      </c>
      <c r="BD2141" s="16" t="str">
        <f>IF(COUNTIF(A:A, A2141) &gt; 1, "Duplicate", "Unique")</f>
        <v>Unique</v>
      </c>
    </row>
    <row r="2142" spans="1:56" x14ac:dyDescent="0.3">
      <c r="A2142">
        <v>4790</v>
      </c>
      <c r="B2142">
        <v>1958</v>
      </c>
      <c r="C2142" t="s">
        <v>28</v>
      </c>
      <c r="D2142" t="s">
        <v>29</v>
      </c>
      <c r="E2142">
        <v>79803</v>
      </c>
      <c r="F2142">
        <v>0</v>
      </c>
      <c r="G2142">
        <v>1</v>
      </c>
      <c r="H2142" s="1">
        <v>41792</v>
      </c>
      <c r="I2142">
        <v>54</v>
      </c>
      <c r="J2142">
        <v>574</v>
      </c>
      <c r="K2142">
        <v>8</v>
      </c>
      <c r="L2142">
        <v>216</v>
      </c>
      <c r="M2142">
        <v>21</v>
      </c>
      <c r="N2142">
        <v>16</v>
      </c>
      <c r="O2142">
        <v>33</v>
      </c>
      <c r="P2142">
        <f>IF(Table13[[#This Row],[MntWines]] = 0,"",Table13[[#This Row],[MntWines]])</f>
        <v>574</v>
      </c>
      <c r="Q2142">
        <f>IF(Table13[[#This Row],[MntFruits]] = 0, "",Table13[[#This Row],[MntFruits]])</f>
        <v>8</v>
      </c>
      <c r="R2142">
        <f>IF(Table13[[#This Row],[MntMeatProducts]] = 0, "",Table13[[#This Row],[MntMeatProducts]])</f>
        <v>216</v>
      </c>
      <c r="S2142">
        <f>IF(Table13[[#This Row],[MntFishProducts]] = 0, "",Table13[[#This Row],[MntFishProducts]])</f>
        <v>21</v>
      </c>
      <c r="T2142">
        <f>IF(Table13[[#This Row],[MntSweetProducts]] = 0, "",Table13[[#This Row],[MntSweetProducts]])</f>
        <v>16</v>
      </c>
      <c r="U2142">
        <f>IF(Table13[[#This Row],[MntGoldProds]] = 0, "",Table13[[#This Row],[MntGoldProds]])</f>
        <v>33</v>
      </c>
      <c r="V2142">
        <v>1</v>
      </c>
      <c r="W2142">
        <v>4</v>
      </c>
      <c r="X2142">
        <v>3</v>
      </c>
      <c r="Y2142">
        <v>5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30</v>
      </c>
      <c r="AI2142" s="13">
        <f>SUM(Table13[[#This Row],[MntWines]:[MntGoldProds]])</f>
        <v>868</v>
      </c>
      <c r="AJ2142" s="13">
        <f>AVERAGE(Table13[[#This Row],[MntWines]:[MntGoldProds]])</f>
        <v>144.66666666666666</v>
      </c>
      <c r="AK2142">
        <f>IF(Table13[[#This Row],[Total Number of Purchases]]=0,0,Table13[[#This Row],[Total Spend]]/Table13[[#This Row],[Total Number of Purchases]])</f>
        <v>66.769230769230774</v>
      </c>
      <c r="AM2142">
        <f>SUM(Table13[[#This Row],[NumDealsPurchases]:[NumStorePurchases]])</f>
        <v>13</v>
      </c>
      <c r="AN2142" s="14">
        <f>Snapshot_Date-Table13[[#This Row],[Dt_Customer]]</f>
        <v>124</v>
      </c>
      <c r="AP2142" s="13">
        <f>Table13[[#This Row],[NumDealsPurchases]]/Table13[[#This Row],[Total Number of Purchases]]*100</f>
        <v>7.6923076923076925</v>
      </c>
      <c r="AQ2142">
        <f>6-ROUNDUP(_xlfn.PERCENTRANK.INC(Table13[Recency],Table13[[#This Row],[Recency]])*5, 0)</f>
        <v>3</v>
      </c>
      <c r="AR2142">
        <f>ROUNDUP(_xlfn.PERCENTRANK.INC(Table13[Total Number of Purchases],Table13[[#This Row],[Total Number of Purchases]])*5,0)</f>
        <v>3</v>
      </c>
      <c r="AS2142">
        <f>ROUNDUP(_xlfn.PERCENTRANK.INC(Table13[Total Spend],Table13[[#This Row],[Total Spend]])*5,0)</f>
        <v>4</v>
      </c>
      <c r="AT2142" t="str">
        <f>Table13[[#This Row],[Recency Score]]&amp;Table13[[#This Row],[Frequency Score]]&amp;Table13[[#This Row],[Monetary Score]]</f>
        <v>334</v>
      </c>
      <c r="AU2142" t="str">
        <f t="shared" si="33"/>
        <v>Needs Attention</v>
      </c>
      <c r="AW2142" s="13">
        <f>DATEDIF(Table13[[#This Row],[Dt_Customer]], Snapshot_Date, "d")</f>
        <v>124</v>
      </c>
      <c r="AX2142" s="13">
        <f>Table13[[#This Row],[CL if today]]/365</f>
        <v>0.33972602739726027</v>
      </c>
      <c r="AY2142">
        <f>Table13[[#This Row],[Total Number of Purchases]]/Table13[[#This Row],[Corrected CL]]</f>
        <v>38.266129032258064</v>
      </c>
      <c r="AZ2142">
        <f>Table13[[#This Row],[Average Order Value (AOV)]]*Table13[[#This Row],[Freq per Year]]</f>
        <v>2555</v>
      </c>
      <c r="BA2142">
        <f>Table13[[#This Row],[Total Spend]]/Table13[[#This Row],[Corrected CL]]</f>
        <v>2555</v>
      </c>
      <c r="BB2142">
        <v>2555</v>
      </c>
      <c r="BC2142" s="1">
        <f>Table13[[#This Row],[Dt_Customer]]+Table13[[#This Row],[Recency]]</f>
        <v>41846</v>
      </c>
      <c r="BD2142" s="16" t="str">
        <f>IF(COUNTIF(A:A, A2142) &gt; 1, "Duplicate", "Unique")</f>
        <v>Unique</v>
      </c>
    </row>
    <row r="2143" spans="1:56" x14ac:dyDescent="0.3">
      <c r="A2143">
        <v>6255</v>
      </c>
      <c r="B2143">
        <v>1952</v>
      </c>
      <c r="C2143" t="s">
        <v>41</v>
      </c>
      <c r="D2143" t="s">
        <v>35</v>
      </c>
      <c r="E2143">
        <v>70545</v>
      </c>
      <c r="F2143">
        <v>0</v>
      </c>
      <c r="G2143">
        <v>1</v>
      </c>
      <c r="H2143" s="1">
        <v>41793</v>
      </c>
      <c r="I2143">
        <v>29</v>
      </c>
      <c r="J2143">
        <v>138</v>
      </c>
      <c r="K2143">
        <v>39</v>
      </c>
      <c r="L2143">
        <v>63</v>
      </c>
      <c r="M2143">
        <v>55</v>
      </c>
      <c r="N2143">
        <v>18</v>
      </c>
      <c r="O2143">
        <v>21</v>
      </c>
      <c r="P2143">
        <f>IF(Table13[[#This Row],[MntWines]] = 0,"",Table13[[#This Row],[MntWines]])</f>
        <v>138</v>
      </c>
      <c r="Q2143">
        <f>IF(Table13[[#This Row],[MntFruits]] = 0, "",Table13[[#This Row],[MntFruits]])</f>
        <v>39</v>
      </c>
      <c r="R2143">
        <f>IF(Table13[[#This Row],[MntMeatProducts]] = 0, "",Table13[[#This Row],[MntMeatProducts]])</f>
        <v>63</v>
      </c>
      <c r="S2143">
        <f>IF(Table13[[#This Row],[MntFishProducts]] = 0, "",Table13[[#This Row],[MntFishProducts]])</f>
        <v>55</v>
      </c>
      <c r="T2143">
        <f>IF(Table13[[#This Row],[MntSweetProducts]] = 0, "",Table13[[#This Row],[MntSweetProducts]])</f>
        <v>18</v>
      </c>
      <c r="U2143">
        <f>IF(Table13[[#This Row],[MntGoldProds]] = 0, "",Table13[[#This Row],[MntGoldProds]])</f>
        <v>21</v>
      </c>
      <c r="V2143">
        <v>1</v>
      </c>
      <c r="W2143">
        <v>4</v>
      </c>
      <c r="X2143">
        <v>1</v>
      </c>
      <c r="Y2143">
        <v>7</v>
      </c>
      <c r="Z2143">
        <v>2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t="s">
        <v>36</v>
      </c>
      <c r="AI2143" s="13">
        <f>SUM(Table13[[#This Row],[MntWines]:[MntGoldProds]])</f>
        <v>334</v>
      </c>
      <c r="AJ2143" s="13">
        <f>AVERAGE(Table13[[#This Row],[MntWines]:[MntGoldProds]])</f>
        <v>55.666666666666664</v>
      </c>
      <c r="AK2143">
        <f>IF(Table13[[#This Row],[Total Number of Purchases]]=0,0,Table13[[#This Row],[Total Spend]]/Table13[[#This Row],[Total Number of Purchases]])</f>
        <v>25.692307692307693</v>
      </c>
      <c r="AM2143">
        <f>SUM(Table13[[#This Row],[NumDealsPurchases]:[NumStorePurchases]])</f>
        <v>13</v>
      </c>
      <c r="AN2143" s="14">
        <f>Snapshot_Date-Table13[[#This Row],[Dt_Customer]]</f>
        <v>123</v>
      </c>
      <c r="AP2143" s="13">
        <f>Table13[[#This Row],[NumDealsPurchases]]/Table13[[#This Row],[Total Number of Purchases]]*100</f>
        <v>7.6923076923076925</v>
      </c>
      <c r="AQ2143">
        <f>6-ROUNDUP(_xlfn.PERCENTRANK.INC(Table13[Recency],Table13[[#This Row],[Recency]])*5, 0)</f>
        <v>4</v>
      </c>
      <c r="AR2143">
        <f>ROUNDUP(_xlfn.PERCENTRANK.INC(Table13[Total Number of Purchases],Table13[[#This Row],[Total Number of Purchases]])*5,0)</f>
        <v>3</v>
      </c>
      <c r="AS2143">
        <f>ROUNDUP(_xlfn.PERCENTRANK.INC(Table13[Total Spend],Table13[[#This Row],[Total Spend]])*5,0)</f>
        <v>3</v>
      </c>
      <c r="AT2143" t="str">
        <f>Table13[[#This Row],[Recency Score]]&amp;Table13[[#This Row],[Frequency Score]]&amp;Table13[[#This Row],[Monetary Score]]</f>
        <v>433</v>
      </c>
      <c r="AU2143" t="str">
        <f t="shared" si="33"/>
        <v>Potential Loyalists</v>
      </c>
      <c r="AW2143" s="13">
        <f>DATEDIF(Table13[[#This Row],[Dt_Customer]], Snapshot_Date, "d")</f>
        <v>123</v>
      </c>
      <c r="AX2143" s="13">
        <f>Table13[[#This Row],[CL if today]]/365</f>
        <v>0.33698630136986302</v>
      </c>
      <c r="AY2143">
        <f>Table13[[#This Row],[Total Number of Purchases]]/Table13[[#This Row],[Corrected CL]]</f>
        <v>38.577235772357724</v>
      </c>
      <c r="AZ2143">
        <f>Table13[[#This Row],[Average Order Value (AOV)]]*Table13[[#This Row],[Freq per Year]]</f>
        <v>991.13821138211392</v>
      </c>
      <c r="BA2143">
        <f>Table13[[#This Row],[Total Spend]]/Table13[[#This Row],[Corrected CL]]</f>
        <v>991.13821138211381</v>
      </c>
      <c r="BB2143">
        <v>991.13821138211381</v>
      </c>
      <c r="BC2143" s="1">
        <f>Table13[[#This Row],[Dt_Customer]]+Table13[[#This Row],[Recency]]</f>
        <v>41822</v>
      </c>
      <c r="BD2143" s="16" t="str">
        <f>IF(COUNTIF(A:A, A2143) &gt; 1, "Duplicate", "Unique")</f>
        <v>Unique</v>
      </c>
    </row>
    <row r="2144" spans="1:56" x14ac:dyDescent="0.3">
      <c r="A2144">
        <v>6892</v>
      </c>
      <c r="B2144">
        <v>1968</v>
      </c>
      <c r="C2144" t="s">
        <v>28</v>
      </c>
      <c r="D2144" t="s">
        <v>29</v>
      </c>
      <c r="E2144">
        <v>61671</v>
      </c>
      <c r="F2144">
        <v>0</v>
      </c>
      <c r="G2144">
        <v>1</v>
      </c>
      <c r="H2144" s="1">
        <v>41793</v>
      </c>
      <c r="I2144">
        <v>23</v>
      </c>
      <c r="J2144">
        <v>641</v>
      </c>
      <c r="K2144">
        <v>7</v>
      </c>
      <c r="L2144">
        <v>56</v>
      </c>
      <c r="M2144">
        <v>0</v>
      </c>
      <c r="N2144">
        <v>0</v>
      </c>
      <c r="O2144">
        <v>28</v>
      </c>
      <c r="P2144">
        <f>IF(Table13[[#This Row],[MntWines]] = 0,"",Table13[[#This Row],[MntWines]])</f>
        <v>641</v>
      </c>
      <c r="Q2144">
        <f>IF(Table13[[#This Row],[MntFruits]] = 0, "",Table13[[#This Row],[MntFruits]])</f>
        <v>7</v>
      </c>
      <c r="R2144">
        <f>IF(Table13[[#This Row],[MntMeatProducts]] = 0, "",Table13[[#This Row],[MntMeatProducts]])</f>
        <v>56</v>
      </c>
      <c r="S2144" t="str">
        <f>IF(Table13[[#This Row],[MntFishProducts]] = 0, "",Table13[[#This Row],[MntFishProducts]])</f>
        <v/>
      </c>
      <c r="T2144" t="str">
        <f>IF(Table13[[#This Row],[MntSweetProducts]] = 0, "",Table13[[#This Row],[MntSweetProducts]])</f>
        <v/>
      </c>
      <c r="U2144">
        <f>IF(Table13[[#This Row],[MntGoldProds]] = 0, "",Table13[[#This Row],[MntGoldProds]])</f>
        <v>28</v>
      </c>
      <c r="V2144">
        <v>8</v>
      </c>
      <c r="W2144">
        <v>10</v>
      </c>
      <c r="X2144">
        <v>4</v>
      </c>
      <c r="Y2144">
        <v>6</v>
      </c>
      <c r="Z2144">
        <v>8</v>
      </c>
      <c r="AA2144">
        <v>1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 t="s">
        <v>30</v>
      </c>
      <c r="AI2144" s="13">
        <f>SUM(Table13[[#This Row],[MntWines]:[MntGoldProds]])</f>
        <v>732</v>
      </c>
      <c r="AJ2144" s="13">
        <f>AVERAGE(Table13[[#This Row],[MntWines]:[MntGoldProds]])</f>
        <v>122</v>
      </c>
      <c r="AK2144">
        <f>IF(Table13[[#This Row],[Total Number of Purchases]]=0,0,Table13[[#This Row],[Total Spend]]/Table13[[#This Row],[Total Number of Purchases]])</f>
        <v>26.142857142857142</v>
      </c>
      <c r="AM2144">
        <f>SUM(Table13[[#This Row],[NumDealsPurchases]:[NumStorePurchases]])</f>
        <v>28</v>
      </c>
      <c r="AN2144" s="14">
        <f>Snapshot_Date-Table13[[#This Row],[Dt_Customer]]</f>
        <v>123</v>
      </c>
      <c r="AP2144" s="13">
        <f>Table13[[#This Row],[NumDealsPurchases]]/Table13[[#This Row],[Total Number of Purchases]]*100</f>
        <v>28.571428571428569</v>
      </c>
      <c r="AQ2144">
        <f>6-ROUNDUP(_xlfn.PERCENTRANK.INC(Table13[Recency],Table13[[#This Row],[Recency]])*5, 0)</f>
        <v>4</v>
      </c>
      <c r="AR2144">
        <f>ROUNDUP(_xlfn.PERCENTRANK.INC(Table13[Total Number of Purchases],Table13[[#This Row],[Total Number of Purchases]])*5,0)</f>
        <v>5</v>
      </c>
      <c r="AS2144">
        <f>ROUNDUP(_xlfn.PERCENTRANK.INC(Table13[Total Spend],Table13[[#This Row],[Total Spend]])*5,0)</f>
        <v>4</v>
      </c>
      <c r="AT2144" t="str">
        <f>Table13[[#This Row],[Recency Score]]&amp;Table13[[#This Row],[Frequency Score]]&amp;Table13[[#This Row],[Monetary Score]]</f>
        <v>454</v>
      </c>
      <c r="AU2144" t="str">
        <f t="shared" si="33"/>
        <v>Frequent Buyers</v>
      </c>
      <c r="AW2144" s="13">
        <f>DATEDIF(Table13[[#This Row],[Dt_Customer]], Snapshot_Date, "d")</f>
        <v>123</v>
      </c>
      <c r="AX2144" s="13">
        <f>Table13[[#This Row],[CL if today]]/365</f>
        <v>0.33698630136986302</v>
      </c>
      <c r="AY2144">
        <f>Table13[[#This Row],[Total Number of Purchases]]/Table13[[#This Row],[Corrected CL]]</f>
        <v>83.089430894308947</v>
      </c>
      <c r="AZ2144">
        <f>Table13[[#This Row],[Average Order Value (AOV)]]*Table13[[#This Row],[Freq per Year]]</f>
        <v>2172.1951219512198</v>
      </c>
      <c r="BA2144">
        <f>Table13[[#This Row],[Total Spend]]/Table13[[#This Row],[Corrected CL]]</f>
        <v>2172.1951219512193</v>
      </c>
      <c r="BB2144">
        <v>2172.1951219512193</v>
      </c>
      <c r="BC2144" s="1">
        <f>Table13[[#This Row],[Dt_Customer]]+Table13[[#This Row],[Recency]]</f>
        <v>41816</v>
      </c>
      <c r="BD2144" s="16" t="str">
        <f>IF(COUNTIF(A:A, A2144) &gt; 1, "Duplicate", "Unique")</f>
        <v>Unique</v>
      </c>
    </row>
    <row r="2145" spans="1:56" x14ac:dyDescent="0.3">
      <c r="A2145">
        <v>7788</v>
      </c>
      <c r="B2145">
        <v>1983</v>
      </c>
      <c r="C2145" t="s">
        <v>37</v>
      </c>
      <c r="D2145" t="s">
        <v>33</v>
      </c>
      <c r="E2145">
        <v>23536</v>
      </c>
      <c r="F2145">
        <v>1</v>
      </c>
      <c r="G2145">
        <v>0</v>
      </c>
      <c r="H2145" s="1">
        <v>41794</v>
      </c>
      <c r="I2145">
        <v>53</v>
      </c>
      <c r="J2145">
        <v>6</v>
      </c>
      <c r="K2145">
        <v>0</v>
      </c>
      <c r="L2145">
        <v>3</v>
      </c>
      <c r="M2145">
        <v>0</v>
      </c>
      <c r="N2145">
        <v>0</v>
      </c>
      <c r="O2145">
        <v>1</v>
      </c>
      <c r="P2145">
        <f>IF(Table13[[#This Row],[MntWines]] = 0,"",Table13[[#This Row],[MntWines]])</f>
        <v>6</v>
      </c>
      <c r="Q2145" t="str">
        <f>IF(Table13[[#This Row],[MntFruits]] = 0, "",Table13[[#This Row],[MntFruits]])</f>
        <v/>
      </c>
      <c r="R2145">
        <f>IF(Table13[[#This Row],[MntMeatProducts]] = 0, "",Table13[[#This Row],[MntMeatProducts]])</f>
        <v>3</v>
      </c>
      <c r="S2145" t="str">
        <f>IF(Table13[[#This Row],[MntFishProducts]] = 0, "",Table13[[#This Row],[MntFishProducts]])</f>
        <v/>
      </c>
      <c r="T2145" t="str">
        <f>IF(Table13[[#This Row],[MntSweetProducts]] = 0, "",Table13[[#This Row],[MntSweetProducts]])</f>
        <v/>
      </c>
      <c r="U2145">
        <f>IF(Table13[[#This Row],[MntGoldProds]] = 0, "",Table13[[#This Row],[MntGoldProds]])</f>
        <v>1</v>
      </c>
      <c r="V2145">
        <v>1</v>
      </c>
      <c r="W2145">
        <v>0</v>
      </c>
      <c r="X2145">
        <v>0</v>
      </c>
      <c r="Y2145">
        <v>3</v>
      </c>
      <c r="Z2145">
        <v>3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 t="s">
        <v>30</v>
      </c>
      <c r="AI2145" s="13">
        <f>SUM(Table13[[#This Row],[MntWines]:[MntGoldProds]])</f>
        <v>10</v>
      </c>
      <c r="AJ2145" s="13">
        <f>AVERAGE(Table13[[#This Row],[MntWines]:[MntGoldProds]])</f>
        <v>1.6666666666666667</v>
      </c>
      <c r="AK2145">
        <f>IF(Table13[[#This Row],[Total Number of Purchases]]=0,0,Table13[[#This Row],[Total Spend]]/Table13[[#This Row],[Total Number of Purchases]])</f>
        <v>2.5</v>
      </c>
      <c r="AM2145">
        <f>SUM(Table13[[#This Row],[NumDealsPurchases]:[NumStorePurchases]])</f>
        <v>4</v>
      </c>
      <c r="AN2145" s="14">
        <f>Snapshot_Date-Table13[[#This Row],[Dt_Customer]]</f>
        <v>122</v>
      </c>
      <c r="AP2145" s="13">
        <f>Table13[[#This Row],[NumDealsPurchases]]/Table13[[#This Row],[Total Number of Purchases]]*100</f>
        <v>25</v>
      </c>
      <c r="AQ2145">
        <f>6-ROUNDUP(_xlfn.PERCENTRANK.INC(Table13[Recency],Table13[[#This Row],[Recency]])*5, 0)</f>
        <v>3</v>
      </c>
      <c r="AR2145">
        <f>ROUNDUP(_xlfn.PERCENTRANK.INC(Table13[Total Number of Purchases],Table13[[#This Row],[Total Number of Purchases]])*5,0)</f>
        <v>1</v>
      </c>
      <c r="AS2145">
        <f>ROUNDUP(_xlfn.PERCENTRANK.INC(Table13[Total Spend],Table13[[#This Row],[Total Spend]])*5,0)</f>
        <v>1</v>
      </c>
      <c r="AT2145" t="str">
        <f>Table13[[#This Row],[Recency Score]]&amp;Table13[[#This Row],[Frequency Score]]&amp;Table13[[#This Row],[Monetary Score]]</f>
        <v>311</v>
      </c>
      <c r="AU2145" t="str">
        <f t="shared" si="33"/>
        <v>Needs Attention</v>
      </c>
      <c r="AW2145" s="13">
        <f>DATEDIF(Table13[[#This Row],[Dt_Customer]], Snapshot_Date, "d")</f>
        <v>122</v>
      </c>
      <c r="AX2145" s="13">
        <f>Table13[[#This Row],[CL if today]]/365</f>
        <v>0.33424657534246577</v>
      </c>
      <c r="AY2145">
        <f>Table13[[#This Row],[Total Number of Purchases]]/Table13[[#This Row],[Corrected CL]]</f>
        <v>11.967213114754097</v>
      </c>
      <c r="AZ2145">
        <f>Table13[[#This Row],[Average Order Value (AOV)]]*Table13[[#This Row],[Freq per Year]]</f>
        <v>29.918032786885242</v>
      </c>
      <c r="BA2145">
        <f>Table13[[#This Row],[Total Spend]]/Table13[[#This Row],[Corrected CL]]</f>
        <v>29.918032786885245</v>
      </c>
      <c r="BB2145">
        <v>29.918032786885245</v>
      </c>
      <c r="BC2145" s="1">
        <f>Table13[[#This Row],[Dt_Customer]]+Table13[[#This Row],[Recency]]</f>
        <v>41847</v>
      </c>
      <c r="BD2145" s="16" t="str">
        <f>IF(COUNTIF(A:A, A2145) &gt; 1, "Duplicate", "Unique")</f>
        <v>Unique</v>
      </c>
    </row>
    <row r="2146" spans="1:56" x14ac:dyDescent="0.3">
      <c r="A2146">
        <v>7411</v>
      </c>
      <c r="B2146">
        <v>1964</v>
      </c>
      <c r="C2146" t="s">
        <v>37</v>
      </c>
      <c r="D2146" t="s">
        <v>33</v>
      </c>
      <c r="E2146">
        <v>31686</v>
      </c>
      <c r="F2146">
        <v>1</v>
      </c>
      <c r="G2146">
        <v>1</v>
      </c>
      <c r="H2146" s="1">
        <v>41795</v>
      </c>
      <c r="I2146">
        <v>31</v>
      </c>
      <c r="J2146">
        <v>11</v>
      </c>
      <c r="K2146">
        <v>0</v>
      </c>
      <c r="L2146">
        <v>5</v>
      </c>
      <c r="M2146">
        <v>0</v>
      </c>
      <c r="N2146">
        <v>0</v>
      </c>
      <c r="O2146">
        <v>1</v>
      </c>
      <c r="P2146">
        <f>IF(Table13[[#This Row],[MntWines]] = 0,"",Table13[[#This Row],[MntWines]])</f>
        <v>11</v>
      </c>
      <c r="Q2146" t="str">
        <f>IF(Table13[[#This Row],[MntFruits]] = 0, "",Table13[[#This Row],[MntFruits]])</f>
        <v/>
      </c>
      <c r="R2146">
        <f>IF(Table13[[#This Row],[MntMeatProducts]] = 0, "",Table13[[#This Row],[MntMeatProducts]])</f>
        <v>5</v>
      </c>
      <c r="S2146" t="str">
        <f>IF(Table13[[#This Row],[MntFishProducts]] = 0, "",Table13[[#This Row],[MntFishProducts]])</f>
        <v/>
      </c>
      <c r="T2146" t="str">
        <f>IF(Table13[[#This Row],[MntSweetProducts]] = 0, "",Table13[[#This Row],[MntSweetProducts]])</f>
        <v/>
      </c>
      <c r="U2146">
        <f>IF(Table13[[#This Row],[MntGoldProds]] = 0, "",Table13[[#This Row],[MntGoldProds]])</f>
        <v>1</v>
      </c>
      <c r="V2146">
        <v>2</v>
      </c>
      <c r="W2146">
        <v>1</v>
      </c>
      <c r="X2146">
        <v>0</v>
      </c>
      <c r="Y2146">
        <v>3</v>
      </c>
      <c r="Z2146">
        <v>6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43</v>
      </c>
      <c r="AI2146" s="13">
        <f>SUM(Table13[[#This Row],[MntWines]:[MntGoldProds]])</f>
        <v>17</v>
      </c>
      <c r="AJ2146" s="13">
        <f>AVERAGE(Table13[[#This Row],[MntWines]:[MntGoldProds]])</f>
        <v>2.8333333333333335</v>
      </c>
      <c r="AK2146">
        <f>IF(Table13[[#This Row],[Total Number of Purchases]]=0,0,Table13[[#This Row],[Total Spend]]/Table13[[#This Row],[Total Number of Purchases]])</f>
        <v>2.8333333333333335</v>
      </c>
      <c r="AM2146">
        <f>SUM(Table13[[#This Row],[NumDealsPurchases]:[NumStorePurchases]])</f>
        <v>6</v>
      </c>
      <c r="AN2146" s="14">
        <f>Snapshot_Date-Table13[[#This Row],[Dt_Customer]]</f>
        <v>121</v>
      </c>
      <c r="AP2146" s="13">
        <f>Table13[[#This Row],[NumDealsPurchases]]/Table13[[#This Row],[Total Number of Purchases]]*100</f>
        <v>33.333333333333329</v>
      </c>
      <c r="AQ2146">
        <f>6-ROUNDUP(_xlfn.PERCENTRANK.INC(Table13[Recency],Table13[[#This Row],[Recency]])*5, 0)</f>
        <v>4</v>
      </c>
      <c r="AR2146">
        <f>ROUNDUP(_xlfn.PERCENTRANK.INC(Table13[Total Number of Purchases],Table13[[#This Row],[Total Number of Purchases]])*5,0)</f>
        <v>1</v>
      </c>
      <c r="AS2146">
        <f>ROUNDUP(_xlfn.PERCENTRANK.INC(Table13[Total Spend],Table13[[#This Row],[Total Spend]])*5,0)</f>
        <v>1</v>
      </c>
      <c r="AT2146" t="str">
        <f>Table13[[#This Row],[Recency Score]]&amp;Table13[[#This Row],[Frequency Score]]&amp;Table13[[#This Row],[Monetary Score]]</f>
        <v>411</v>
      </c>
      <c r="AU2146" t="str">
        <f t="shared" si="33"/>
        <v>Potential Loyalists</v>
      </c>
      <c r="AW2146" s="13">
        <f>DATEDIF(Table13[[#This Row],[Dt_Customer]], Snapshot_Date, "d")</f>
        <v>121</v>
      </c>
      <c r="AX2146" s="13">
        <f>Table13[[#This Row],[CL if today]]/365</f>
        <v>0.33150684931506852</v>
      </c>
      <c r="AY2146">
        <f>Table13[[#This Row],[Total Number of Purchases]]/Table13[[#This Row],[Corrected CL]]</f>
        <v>18.099173553719005</v>
      </c>
      <c r="AZ2146">
        <f>Table13[[#This Row],[Average Order Value (AOV)]]*Table13[[#This Row],[Freq per Year]]</f>
        <v>51.280991735537185</v>
      </c>
      <c r="BA2146">
        <f>Table13[[#This Row],[Total Spend]]/Table13[[#This Row],[Corrected CL]]</f>
        <v>51.280991735537185</v>
      </c>
      <c r="BB2146">
        <v>51.280991735537185</v>
      </c>
      <c r="BC2146" s="1">
        <f>Table13[[#This Row],[Dt_Customer]]+Table13[[#This Row],[Recency]]</f>
        <v>41826</v>
      </c>
      <c r="BD2146" s="16" t="str">
        <f>IF(COUNTIF(A:A, A2146) &gt; 1, "Duplicate", "Unique")</f>
        <v>Unique</v>
      </c>
    </row>
    <row r="2147" spans="1:56" x14ac:dyDescent="0.3">
      <c r="A2147">
        <v>9725</v>
      </c>
      <c r="B2147">
        <v>1966</v>
      </c>
      <c r="C2147" t="s">
        <v>37</v>
      </c>
      <c r="D2147" t="s">
        <v>35</v>
      </c>
      <c r="E2147">
        <v>28764</v>
      </c>
      <c r="F2147">
        <v>1</v>
      </c>
      <c r="G2147">
        <v>1</v>
      </c>
      <c r="H2147" s="1">
        <v>41795</v>
      </c>
      <c r="I2147">
        <v>16</v>
      </c>
      <c r="J2147">
        <v>8</v>
      </c>
      <c r="K2147">
        <v>0</v>
      </c>
      <c r="L2147">
        <v>3</v>
      </c>
      <c r="M2147">
        <v>0</v>
      </c>
      <c r="N2147">
        <v>0</v>
      </c>
      <c r="O2147">
        <v>1</v>
      </c>
      <c r="P2147">
        <f>IF(Table13[[#This Row],[MntWines]] = 0,"",Table13[[#This Row],[MntWines]])</f>
        <v>8</v>
      </c>
      <c r="Q2147" t="str">
        <f>IF(Table13[[#This Row],[MntFruits]] = 0, "",Table13[[#This Row],[MntFruits]])</f>
        <v/>
      </c>
      <c r="R2147">
        <f>IF(Table13[[#This Row],[MntMeatProducts]] = 0, "",Table13[[#This Row],[MntMeatProducts]])</f>
        <v>3</v>
      </c>
      <c r="S2147" t="str">
        <f>IF(Table13[[#This Row],[MntFishProducts]] = 0, "",Table13[[#This Row],[MntFishProducts]])</f>
        <v/>
      </c>
      <c r="T2147" t="str">
        <f>IF(Table13[[#This Row],[MntSweetProducts]] = 0, "",Table13[[#This Row],[MntSweetProducts]])</f>
        <v/>
      </c>
      <c r="U2147">
        <f>IF(Table13[[#This Row],[MntGoldProds]] = 0, "",Table13[[#This Row],[MntGoldProds]])</f>
        <v>1</v>
      </c>
      <c r="V2147">
        <v>1</v>
      </c>
      <c r="W2147">
        <v>1</v>
      </c>
      <c r="X2147">
        <v>0</v>
      </c>
      <c r="Y2147">
        <v>2</v>
      </c>
      <c r="Z2147">
        <v>8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 t="s">
        <v>30</v>
      </c>
      <c r="AI2147" s="13">
        <f>SUM(Table13[[#This Row],[MntWines]:[MntGoldProds]])</f>
        <v>12</v>
      </c>
      <c r="AJ2147" s="13">
        <f>AVERAGE(Table13[[#This Row],[MntWines]:[MntGoldProds]])</f>
        <v>2</v>
      </c>
      <c r="AK2147">
        <f>IF(Table13[[#This Row],[Total Number of Purchases]]=0,0,Table13[[#This Row],[Total Spend]]/Table13[[#This Row],[Total Number of Purchases]])</f>
        <v>3</v>
      </c>
      <c r="AM2147">
        <f>SUM(Table13[[#This Row],[NumDealsPurchases]:[NumStorePurchases]])</f>
        <v>4</v>
      </c>
      <c r="AN2147" s="14">
        <f>Snapshot_Date-Table13[[#This Row],[Dt_Customer]]</f>
        <v>121</v>
      </c>
      <c r="AP2147" s="13">
        <f>Table13[[#This Row],[NumDealsPurchases]]/Table13[[#This Row],[Total Number of Purchases]]*100</f>
        <v>25</v>
      </c>
      <c r="AQ2147">
        <f>6-ROUNDUP(_xlfn.PERCENTRANK.INC(Table13[Recency],Table13[[#This Row],[Recency]])*5, 0)</f>
        <v>5</v>
      </c>
      <c r="AR2147">
        <f>ROUNDUP(_xlfn.PERCENTRANK.INC(Table13[Total Number of Purchases],Table13[[#This Row],[Total Number of Purchases]])*5,0)</f>
        <v>1</v>
      </c>
      <c r="AS2147">
        <f>ROUNDUP(_xlfn.PERCENTRANK.INC(Table13[Total Spend],Table13[[#This Row],[Total Spend]])*5,0)</f>
        <v>1</v>
      </c>
      <c r="AT2147" t="str">
        <f>Table13[[#This Row],[Recency Score]]&amp;Table13[[#This Row],[Frequency Score]]&amp;Table13[[#This Row],[Monetary Score]]</f>
        <v>511</v>
      </c>
      <c r="AU2147" t="str">
        <f t="shared" si="33"/>
        <v>Others</v>
      </c>
      <c r="AW2147" s="13">
        <f>DATEDIF(Table13[[#This Row],[Dt_Customer]], Snapshot_Date, "d")</f>
        <v>121</v>
      </c>
      <c r="AX2147" s="13">
        <f>Table13[[#This Row],[CL if today]]/365</f>
        <v>0.33150684931506852</v>
      </c>
      <c r="AY2147">
        <f>Table13[[#This Row],[Total Number of Purchases]]/Table13[[#This Row],[Corrected CL]]</f>
        <v>12.066115702479339</v>
      </c>
      <c r="AZ2147">
        <f>Table13[[#This Row],[Average Order Value (AOV)]]*Table13[[#This Row],[Freq per Year]]</f>
        <v>36.198347107438018</v>
      </c>
      <c r="BA2147">
        <f>Table13[[#This Row],[Total Spend]]/Table13[[#This Row],[Corrected CL]]</f>
        <v>36.198347107438011</v>
      </c>
      <c r="BB2147">
        <v>36.198347107438011</v>
      </c>
      <c r="BC2147" s="1">
        <f>Table13[[#This Row],[Dt_Customer]]+Table13[[#This Row],[Recency]]</f>
        <v>41811</v>
      </c>
      <c r="BD2147" s="16" t="str">
        <f>IF(COUNTIF(A:A, A2147) &gt; 1, "Duplicate", "Unique")</f>
        <v>Unique</v>
      </c>
    </row>
    <row r="2148" spans="1:56" x14ac:dyDescent="0.3">
      <c r="A2148">
        <v>6528</v>
      </c>
      <c r="B2148">
        <v>1982</v>
      </c>
      <c r="C2148" t="s">
        <v>41</v>
      </c>
      <c r="D2148" t="s">
        <v>35</v>
      </c>
      <c r="E2148">
        <v>18492</v>
      </c>
      <c r="F2148">
        <v>1</v>
      </c>
      <c r="G2148">
        <v>0</v>
      </c>
      <c r="H2148" s="1">
        <v>41795</v>
      </c>
      <c r="I2148">
        <v>75</v>
      </c>
      <c r="J2148">
        <v>2</v>
      </c>
      <c r="K2148">
        <v>2</v>
      </c>
      <c r="L2148">
        <v>2</v>
      </c>
      <c r="M2148">
        <v>2</v>
      </c>
      <c r="N2148">
        <v>1</v>
      </c>
      <c r="O2148">
        <v>1</v>
      </c>
      <c r="P2148">
        <f>IF(Table13[[#This Row],[MntWines]] = 0,"",Table13[[#This Row],[MntWines]])</f>
        <v>2</v>
      </c>
      <c r="Q2148">
        <f>IF(Table13[[#This Row],[MntFruits]] = 0, "",Table13[[#This Row],[MntFruits]])</f>
        <v>2</v>
      </c>
      <c r="R2148">
        <f>IF(Table13[[#This Row],[MntMeatProducts]] = 0, "",Table13[[#This Row],[MntMeatProducts]])</f>
        <v>2</v>
      </c>
      <c r="S2148">
        <f>IF(Table13[[#This Row],[MntFishProducts]] = 0, "",Table13[[#This Row],[MntFishProducts]])</f>
        <v>2</v>
      </c>
      <c r="T2148">
        <f>IF(Table13[[#This Row],[MntSweetProducts]] = 0, "",Table13[[#This Row],[MntSweetProducts]])</f>
        <v>1</v>
      </c>
      <c r="U2148">
        <f>IF(Table13[[#This Row],[MntGoldProds]] = 0, "",Table13[[#This Row],[MntGoldProds]])</f>
        <v>1</v>
      </c>
      <c r="V2148">
        <v>1</v>
      </c>
      <c r="W2148">
        <v>1</v>
      </c>
      <c r="X2148">
        <v>0</v>
      </c>
      <c r="Y2148">
        <v>2</v>
      </c>
      <c r="Z2148">
        <v>8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30</v>
      </c>
      <c r="AI2148" s="13">
        <f>SUM(Table13[[#This Row],[MntWines]:[MntGoldProds]])</f>
        <v>10</v>
      </c>
      <c r="AJ2148" s="13">
        <f>AVERAGE(Table13[[#This Row],[MntWines]:[MntGoldProds]])</f>
        <v>1.6666666666666667</v>
      </c>
      <c r="AK2148">
        <f>IF(Table13[[#This Row],[Total Number of Purchases]]=0,0,Table13[[#This Row],[Total Spend]]/Table13[[#This Row],[Total Number of Purchases]])</f>
        <v>2.5</v>
      </c>
      <c r="AM2148">
        <f>SUM(Table13[[#This Row],[NumDealsPurchases]:[NumStorePurchases]])</f>
        <v>4</v>
      </c>
      <c r="AN2148" s="14">
        <f>Snapshot_Date-Table13[[#This Row],[Dt_Customer]]</f>
        <v>121</v>
      </c>
      <c r="AP2148" s="13">
        <f>Table13[[#This Row],[NumDealsPurchases]]/Table13[[#This Row],[Total Number of Purchases]]*100</f>
        <v>25</v>
      </c>
      <c r="AQ2148">
        <f>6-ROUNDUP(_xlfn.PERCENTRANK.INC(Table13[Recency],Table13[[#This Row],[Recency]])*5, 0)</f>
        <v>2</v>
      </c>
      <c r="AR2148">
        <f>ROUNDUP(_xlfn.PERCENTRANK.INC(Table13[Total Number of Purchases],Table13[[#This Row],[Total Number of Purchases]])*5,0)</f>
        <v>1</v>
      </c>
      <c r="AS2148">
        <f>ROUNDUP(_xlfn.PERCENTRANK.INC(Table13[Total Spend],Table13[[#This Row],[Total Spend]])*5,0)</f>
        <v>1</v>
      </c>
      <c r="AT2148" t="str">
        <f>Table13[[#This Row],[Recency Score]]&amp;Table13[[#This Row],[Frequency Score]]&amp;Table13[[#This Row],[Monetary Score]]</f>
        <v>211</v>
      </c>
      <c r="AU2148" t="str">
        <f t="shared" si="33"/>
        <v>About to Sleep</v>
      </c>
      <c r="AW2148" s="13">
        <f>DATEDIF(Table13[[#This Row],[Dt_Customer]], Snapshot_Date, "d")</f>
        <v>121</v>
      </c>
      <c r="AX2148" s="13">
        <f>Table13[[#This Row],[CL if today]]/365</f>
        <v>0.33150684931506852</v>
      </c>
      <c r="AY2148">
        <f>Table13[[#This Row],[Total Number of Purchases]]/Table13[[#This Row],[Corrected CL]]</f>
        <v>12.066115702479339</v>
      </c>
      <c r="AZ2148">
        <f>Table13[[#This Row],[Average Order Value (AOV)]]*Table13[[#This Row],[Freq per Year]]</f>
        <v>30.165289256198346</v>
      </c>
      <c r="BA2148">
        <f>Table13[[#This Row],[Total Spend]]/Table13[[#This Row],[Corrected CL]]</f>
        <v>30.165289256198346</v>
      </c>
      <c r="BB2148">
        <v>30.165289256198346</v>
      </c>
      <c r="BC2148" s="1">
        <f>Table13[[#This Row],[Dt_Customer]]+Table13[[#This Row],[Recency]]</f>
        <v>41870</v>
      </c>
      <c r="BD2148" s="16" t="str">
        <f>IF(COUNTIF(A:A, A2148) &gt; 1, "Duplicate", "Unique")</f>
        <v>Unique</v>
      </c>
    </row>
    <row r="2149" spans="1:56" x14ac:dyDescent="0.3">
      <c r="A2149">
        <v>8439</v>
      </c>
      <c r="B2149">
        <v>1964</v>
      </c>
      <c r="C2149" t="s">
        <v>28</v>
      </c>
      <c r="D2149" t="s">
        <v>35</v>
      </c>
      <c r="E2149">
        <v>63404</v>
      </c>
      <c r="F2149">
        <v>0</v>
      </c>
      <c r="G2149">
        <v>2</v>
      </c>
      <c r="H2149" s="1">
        <v>41796</v>
      </c>
      <c r="I2149">
        <v>97</v>
      </c>
      <c r="J2149">
        <v>734</v>
      </c>
      <c r="K2149">
        <v>26</v>
      </c>
      <c r="L2149">
        <v>70</v>
      </c>
      <c r="M2149">
        <v>11</v>
      </c>
      <c r="N2149">
        <v>44</v>
      </c>
      <c r="O2149">
        <v>17</v>
      </c>
      <c r="P2149">
        <f>IF(Table13[[#This Row],[MntWines]] = 0,"",Table13[[#This Row],[MntWines]])</f>
        <v>734</v>
      </c>
      <c r="Q2149">
        <f>IF(Table13[[#This Row],[MntFruits]] = 0, "",Table13[[#This Row],[MntFruits]])</f>
        <v>26</v>
      </c>
      <c r="R2149">
        <f>IF(Table13[[#This Row],[MntMeatProducts]] = 0, "",Table13[[#This Row],[MntMeatProducts]])</f>
        <v>70</v>
      </c>
      <c r="S2149">
        <f>IF(Table13[[#This Row],[MntFishProducts]] = 0, "",Table13[[#This Row],[MntFishProducts]])</f>
        <v>11</v>
      </c>
      <c r="T2149">
        <f>IF(Table13[[#This Row],[MntSweetProducts]] = 0, "",Table13[[#This Row],[MntSweetProducts]])</f>
        <v>44</v>
      </c>
      <c r="U2149">
        <f>IF(Table13[[#This Row],[MntGoldProds]] = 0, "",Table13[[#This Row],[MntGoldProds]])</f>
        <v>17</v>
      </c>
      <c r="V2149">
        <v>2</v>
      </c>
      <c r="W2149">
        <v>6</v>
      </c>
      <c r="X2149">
        <v>3</v>
      </c>
      <c r="Y2149">
        <v>4</v>
      </c>
      <c r="Z2149">
        <v>4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 t="s">
        <v>30</v>
      </c>
      <c r="AI2149" s="13">
        <f>SUM(Table13[[#This Row],[MntWines]:[MntGoldProds]])</f>
        <v>902</v>
      </c>
      <c r="AJ2149" s="13">
        <f>AVERAGE(Table13[[#This Row],[MntWines]:[MntGoldProds]])</f>
        <v>150.33333333333334</v>
      </c>
      <c r="AK2149">
        <f>IF(Table13[[#This Row],[Total Number of Purchases]]=0,0,Table13[[#This Row],[Total Spend]]/Table13[[#This Row],[Total Number of Purchases]])</f>
        <v>60.133333333333333</v>
      </c>
      <c r="AM2149">
        <f>SUM(Table13[[#This Row],[NumDealsPurchases]:[NumStorePurchases]])</f>
        <v>15</v>
      </c>
      <c r="AN2149" s="14">
        <f>Snapshot_Date-Table13[[#This Row],[Dt_Customer]]</f>
        <v>120</v>
      </c>
      <c r="AP2149" s="13">
        <f>Table13[[#This Row],[NumDealsPurchases]]/Table13[[#This Row],[Total Number of Purchases]]*100</f>
        <v>13.333333333333334</v>
      </c>
      <c r="AQ2149">
        <f>6-ROUNDUP(_xlfn.PERCENTRANK.INC(Table13[Recency],Table13[[#This Row],[Recency]])*5, 0)</f>
        <v>1</v>
      </c>
      <c r="AR2149">
        <f>ROUNDUP(_xlfn.PERCENTRANK.INC(Table13[Total Number of Purchases],Table13[[#This Row],[Total Number of Purchases]])*5,0)</f>
        <v>3</v>
      </c>
      <c r="AS2149">
        <f>ROUNDUP(_xlfn.PERCENTRANK.INC(Table13[Total Spend],Table13[[#This Row],[Total Spend]])*5,0)</f>
        <v>4</v>
      </c>
      <c r="AT2149" t="str">
        <f>Table13[[#This Row],[Recency Score]]&amp;Table13[[#This Row],[Frequency Score]]&amp;Table13[[#This Row],[Monetary Score]]</f>
        <v>134</v>
      </c>
      <c r="AU2149" t="str">
        <f t="shared" si="33"/>
        <v>Lost</v>
      </c>
      <c r="AW2149" s="13">
        <f>DATEDIF(Table13[[#This Row],[Dt_Customer]], Snapshot_Date, "d")</f>
        <v>120</v>
      </c>
      <c r="AX2149" s="13">
        <f>Table13[[#This Row],[CL if today]]/365</f>
        <v>0.32876712328767121</v>
      </c>
      <c r="AY2149">
        <f>Table13[[#This Row],[Total Number of Purchases]]/Table13[[#This Row],[Corrected CL]]</f>
        <v>45.625</v>
      </c>
      <c r="AZ2149">
        <f>Table13[[#This Row],[Average Order Value (AOV)]]*Table13[[#This Row],[Freq per Year]]</f>
        <v>2743.5833333333335</v>
      </c>
      <c r="BA2149">
        <f>Table13[[#This Row],[Total Spend]]/Table13[[#This Row],[Corrected CL]]</f>
        <v>2743.5833333333335</v>
      </c>
      <c r="BB2149">
        <v>2743.5833333333335</v>
      </c>
      <c r="BC2149" s="1">
        <f>Table13[[#This Row],[Dt_Customer]]+Table13[[#This Row],[Recency]]</f>
        <v>41893</v>
      </c>
      <c r="BD2149" s="16" t="str">
        <f>IF(COUNTIF(A:A, A2149) &gt; 1, "Duplicate", "Unique")</f>
        <v>Unique</v>
      </c>
    </row>
    <row r="2150" spans="1:56" x14ac:dyDescent="0.3">
      <c r="A2150">
        <v>4184</v>
      </c>
      <c r="B2150">
        <v>1950</v>
      </c>
      <c r="C2150" t="s">
        <v>37</v>
      </c>
      <c r="D2150" t="s">
        <v>35</v>
      </c>
      <c r="E2150">
        <v>52157</v>
      </c>
      <c r="F2150">
        <v>0</v>
      </c>
      <c r="G2150">
        <v>1</v>
      </c>
      <c r="H2150" s="1">
        <v>41797</v>
      </c>
      <c r="I2150">
        <v>48</v>
      </c>
      <c r="J2150">
        <v>189</v>
      </c>
      <c r="K2150">
        <v>2</v>
      </c>
      <c r="L2150">
        <v>29</v>
      </c>
      <c r="M2150">
        <v>3</v>
      </c>
      <c r="N2150">
        <v>2</v>
      </c>
      <c r="O2150">
        <v>40</v>
      </c>
      <c r="P2150">
        <f>IF(Table13[[#This Row],[MntWines]] = 0,"",Table13[[#This Row],[MntWines]])</f>
        <v>189</v>
      </c>
      <c r="Q2150">
        <f>IF(Table13[[#This Row],[MntFruits]] = 0, "",Table13[[#This Row],[MntFruits]])</f>
        <v>2</v>
      </c>
      <c r="R2150">
        <f>IF(Table13[[#This Row],[MntMeatProducts]] = 0, "",Table13[[#This Row],[MntMeatProducts]])</f>
        <v>29</v>
      </c>
      <c r="S2150">
        <f>IF(Table13[[#This Row],[MntFishProducts]] = 0, "",Table13[[#This Row],[MntFishProducts]])</f>
        <v>3</v>
      </c>
      <c r="T2150">
        <f>IF(Table13[[#This Row],[MntSweetProducts]] = 0, "",Table13[[#This Row],[MntSweetProducts]])</f>
        <v>2</v>
      </c>
      <c r="U2150">
        <f>IF(Table13[[#This Row],[MntGoldProds]] = 0, "",Table13[[#This Row],[MntGoldProds]])</f>
        <v>40</v>
      </c>
      <c r="V2150">
        <v>2</v>
      </c>
      <c r="W2150">
        <v>3</v>
      </c>
      <c r="X2150">
        <v>2</v>
      </c>
      <c r="Y2150">
        <v>5</v>
      </c>
      <c r="Z2150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30</v>
      </c>
      <c r="AI2150" s="13">
        <f>SUM(Table13[[#This Row],[MntWines]:[MntGoldProds]])</f>
        <v>265</v>
      </c>
      <c r="AJ2150" s="13">
        <f>AVERAGE(Table13[[#This Row],[MntWines]:[MntGoldProds]])</f>
        <v>44.166666666666664</v>
      </c>
      <c r="AK2150">
        <f>IF(Table13[[#This Row],[Total Number of Purchases]]=0,0,Table13[[#This Row],[Total Spend]]/Table13[[#This Row],[Total Number of Purchases]])</f>
        <v>22.083333333333332</v>
      </c>
      <c r="AM2150">
        <f>SUM(Table13[[#This Row],[NumDealsPurchases]:[NumStorePurchases]])</f>
        <v>12</v>
      </c>
      <c r="AN2150" s="14">
        <f>Snapshot_Date-Table13[[#This Row],[Dt_Customer]]</f>
        <v>119</v>
      </c>
      <c r="AP2150" s="13">
        <f>Table13[[#This Row],[NumDealsPurchases]]/Table13[[#This Row],[Total Number of Purchases]]*100</f>
        <v>16.666666666666664</v>
      </c>
      <c r="AQ2150">
        <f>6-ROUNDUP(_xlfn.PERCENTRANK.INC(Table13[Recency],Table13[[#This Row],[Recency]])*5, 0)</f>
        <v>3</v>
      </c>
      <c r="AR2150">
        <f>ROUNDUP(_xlfn.PERCENTRANK.INC(Table13[Total Number of Purchases],Table13[[#This Row],[Total Number of Purchases]])*5,0)</f>
        <v>2</v>
      </c>
      <c r="AS2150">
        <f>ROUNDUP(_xlfn.PERCENTRANK.INC(Table13[Total Spend],Table13[[#This Row],[Total Spend]])*5,0)</f>
        <v>3</v>
      </c>
      <c r="AT2150" t="str">
        <f>Table13[[#This Row],[Recency Score]]&amp;Table13[[#This Row],[Frequency Score]]&amp;Table13[[#This Row],[Monetary Score]]</f>
        <v>323</v>
      </c>
      <c r="AU2150" t="str">
        <f t="shared" si="33"/>
        <v>Needs Attention</v>
      </c>
      <c r="AW2150" s="13">
        <f>DATEDIF(Table13[[#This Row],[Dt_Customer]], Snapshot_Date, "d")</f>
        <v>119</v>
      </c>
      <c r="AX2150" s="13">
        <f>Table13[[#This Row],[CL if today]]/365</f>
        <v>0.32602739726027397</v>
      </c>
      <c r="AY2150">
        <f>Table13[[#This Row],[Total Number of Purchases]]/Table13[[#This Row],[Corrected CL]]</f>
        <v>36.806722689075634</v>
      </c>
      <c r="AZ2150">
        <f>Table13[[#This Row],[Average Order Value (AOV)]]*Table13[[#This Row],[Freq per Year]]</f>
        <v>812.81512605042019</v>
      </c>
      <c r="BA2150">
        <f>Table13[[#This Row],[Total Spend]]/Table13[[#This Row],[Corrected CL]]</f>
        <v>812.81512605042019</v>
      </c>
      <c r="BB2150">
        <v>812.81512605042019</v>
      </c>
      <c r="BC2150" s="1">
        <f>Table13[[#This Row],[Dt_Customer]]+Table13[[#This Row],[Recency]]</f>
        <v>41845</v>
      </c>
      <c r="BD2150" s="16" t="str">
        <f>IF(COUNTIF(A:A, A2150) &gt; 1, "Duplicate", "Unique")</f>
        <v>Unique</v>
      </c>
    </row>
    <row r="2151" spans="1:56" x14ac:dyDescent="0.3">
      <c r="A2151">
        <v>2225</v>
      </c>
      <c r="B2151">
        <v>1977</v>
      </c>
      <c r="C2151" t="s">
        <v>28</v>
      </c>
      <c r="D2151" t="s">
        <v>29</v>
      </c>
      <c r="E2151">
        <v>82582</v>
      </c>
      <c r="F2151">
        <v>0</v>
      </c>
      <c r="G2151">
        <v>0</v>
      </c>
      <c r="H2151" s="1">
        <v>41797</v>
      </c>
      <c r="I2151">
        <v>54</v>
      </c>
      <c r="J2151">
        <v>510</v>
      </c>
      <c r="K2151">
        <v>120</v>
      </c>
      <c r="L2151">
        <v>550</v>
      </c>
      <c r="M2151">
        <v>156</v>
      </c>
      <c r="N2151">
        <v>40</v>
      </c>
      <c r="O2151">
        <v>241</v>
      </c>
      <c r="P2151">
        <f>IF(Table13[[#This Row],[MntWines]] = 0,"",Table13[[#This Row],[MntWines]])</f>
        <v>510</v>
      </c>
      <c r="Q2151">
        <f>IF(Table13[[#This Row],[MntFruits]] = 0, "",Table13[[#This Row],[MntFruits]])</f>
        <v>120</v>
      </c>
      <c r="R2151">
        <f>IF(Table13[[#This Row],[MntMeatProducts]] = 0, "",Table13[[#This Row],[MntMeatProducts]])</f>
        <v>550</v>
      </c>
      <c r="S2151">
        <f>IF(Table13[[#This Row],[MntFishProducts]] = 0, "",Table13[[#This Row],[MntFishProducts]])</f>
        <v>156</v>
      </c>
      <c r="T2151">
        <f>IF(Table13[[#This Row],[MntSweetProducts]] = 0, "",Table13[[#This Row],[MntSweetProducts]])</f>
        <v>40</v>
      </c>
      <c r="U2151">
        <f>IF(Table13[[#This Row],[MntGoldProds]] = 0, "",Table13[[#This Row],[MntGoldProds]])</f>
        <v>241</v>
      </c>
      <c r="V2151">
        <v>1</v>
      </c>
      <c r="W2151">
        <v>4</v>
      </c>
      <c r="X2151">
        <v>9</v>
      </c>
      <c r="Y2151">
        <v>7</v>
      </c>
      <c r="Z2151">
        <v>1</v>
      </c>
      <c r="AA2151">
        <v>1</v>
      </c>
      <c r="AB2151">
        <v>0</v>
      </c>
      <c r="AC2151">
        <v>1</v>
      </c>
      <c r="AD2151">
        <v>0</v>
      </c>
      <c r="AE2151">
        <v>0</v>
      </c>
      <c r="AF2151">
        <v>1</v>
      </c>
      <c r="AG2151">
        <v>0</v>
      </c>
      <c r="AH2151" t="s">
        <v>36</v>
      </c>
      <c r="AI2151" s="13">
        <f>SUM(Table13[[#This Row],[MntWines]:[MntGoldProds]])</f>
        <v>1617</v>
      </c>
      <c r="AJ2151" s="13">
        <f>AVERAGE(Table13[[#This Row],[MntWines]:[MntGoldProds]])</f>
        <v>269.5</v>
      </c>
      <c r="AK2151">
        <f>IF(Table13[[#This Row],[Total Number of Purchases]]=0,0,Table13[[#This Row],[Total Spend]]/Table13[[#This Row],[Total Number of Purchases]])</f>
        <v>77</v>
      </c>
      <c r="AM2151">
        <f>SUM(Table13[[#This Row],[NumDealsPurchases]:[NumStorePurchases]])</f>
        <v>21</v>
      </c>
      <c r="AN2151" s="14">
        <f>Snapshot_Date-Table13[[#This Row],[Dt_Customer]]</f>
        <v>119</v>
      </c>
      <c r="AP2151" s="13">
        <f>Table13[[#This Row],[NumDealsPurchases]]/Table13[[#This Row],[Total Number of Purchases]]*100</f>
        <v>4.7619047619047619</v>
      </c>
      <c r="AQ2151">
        <f>6-ROUNDUP(_xlfn.PERCENTRANK.INC(Table13[Recency],Table13[[#This Row],[Recency]])*5, 0)</f>
        <v>3</v>
      </c>
      <c r="AR2151">
        <f>ROUNDUP(_xlfn.PERCENTRANK.INC(Table13[Total Number of Purchases],Table13[[#This Row],[Total Number of Purchases]])*5,0)</f>
        <v>4</v>
      </c>
      <c r="AS2151">
        <f>ROUNDUP(_xlfn.PERCENTRANK.INC(Table13[Total Spend],Table13[[#This Row],[Total Spend]])*5,0)</f>
        <v>5</v>
      </c>
      <c r="AT2151" t="str">
        <f>Table13[[#This Row],[Recency Score]]&amp;Table13[[#This Row],[Frequency Score]]&amp;Table13[[#This Row],[Monetary Score]]</f>
        <v>345</v>
      </c>
      <c r="AU2151" t="str">
        <f t="shared" si="33"/>
        <v>Big Spenders</v>
      </c>
      <c r="AW2151" s="13">
        <f>DATEDIF(Table13[[#This Row],[Dt_Customer]], Snapshot_Date, "d")</f>
        <v>119</v>
      </c>
      <c r="AX2151" s="13">
        <f>Table13[[#This Row],[CL if today]]/365</f>
        <v>0.32602739726027397</v>
      </c>
      <c r="AY2151">
        <f>Table13[[#This Row],[Total Number of Purchases]]/Table13[[#This Row],[Corrected CL]]</f>
        <v>64.411764705882348</v>
      </c>
      <c r="AZ2151">
        <f>Table13[[#This Row],[Average Order Value (AOV)]]*Table13[[#This Row],[Freq per Year]]</f>
        <v>4959.7058823529405</v>
      </c>
      <c r="BA2151">
        <f>Table13[[#This Row],[Total Spend]]/Table13[[#This Row],[Corrected CL]]</f>
        <v>4959.7058823529414</v>
      </c>
      <c r="BB2151">
        <v>4959.7058823529414</v>
      </c>
      <c r="BC2151" s="1">
        <f>Table13[[#This Row],[Dt_Customer]]+Table13[[#This Row],[Recency]]</f>
        <v>41851</v>
      </c>
      <c r="BD2151" s="16" t="str">
        <f>IF(COUNTIF(A:A, A2151) &gt; 1, "Duplicate", "Unique")</f>
        <v>Unique</v>
      </c>
    </row>
    <row r="2152" spans="1:56" x14ac:dyDescent="0.3">
      <c r="A2152">
        <v>5961</v>
      </c>
      <c r="B2152">
        <v>1978</v>
      </c>
      <c r="C2152" t="s">
        <v>28</v>
      </c>
      <c r="D2152" t="s">
        <v>33</v>
      </c>
      <c r="E2152">
        <v>42693</v>
      </c>
      <c r="F2152">
        <v>1</v>
      </c>
      <c r="G2152">
        <v>0</v>
      </c>
      <c r="H2152" s="1">
        <v>41797</v>
      </c>
      <c r="I2152">
        <v>29</v>
      </c>
      <c r="J2152">
        <v>8</v>
      </c>
      <c r="K2152">
        <v>4</v>
      </c>
      <c r="L2152">
        <v>20</v>
      </c>
      <c r="M2152">
        <v>6</v>
      </c>
      <c r="N2152">
        <v>3</v>
      </c>
      <c r="O2152">
        <v>16</v>
      </c>
      <c r="P2152">
        <f>IF(Table13[[#This Row],[MntWines]] = 0,"",Table13[[#This Row],[MntWines]])</f>
        <v>8</v>
      </c>
      <c r="Q2152">
        <f>IF(Table13[[#This Row],[MntFruits]] = 0, "",Table13[[#This Row],[MntFruits]])</f>
        <v>4</v>
      </c>
      <c r="R2152">
        <f>IF(Table13[[#This Row],[MntMeatProducts]] = 0, "",Table13[[#This Row],[MntMeatProducts]])</f>
        <v>20</v>
      </c>
      <c r="S2152">
        <f>IF(Table13[[#This Row],[MntFishProducts]] = 0, "",Table13[[#This Row],[MntFishProducts]])</f>
        <v>6</v>
      </c>
      <c r="T2152">
        <f>IF(Table13[[#This Row],[MntSweetProducts]] = 0, "",Table13[[#This Row],[MntSweetProducts]])</f>
        <v>3</v>
      </c>
      <c r="U2152">
        <f>IF(Table13[[#This Row],[MntGoldProds]] = 0, "",Table13[[#This Row],[MntGoldProds]])</f>
        <v>16</v>
      </c>
      <c r="V2152">
        <v>1</v>
      </c>
      <c r="W2152">
        <v>1</v>
      </c>
      <c r="X2152">
        <v>0</v>
      </c>
      <c r="Y2152">
        <v>3</v>
      </c>
      <c r="Z2152">
        <v>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s">
        <v>30</v>
      </c>
      <c r="AI2152" s="13">
        <f>SUM(Table13[[#This Row],[MntWines]:[MntGoldProds]])</f>
        <v>57</v>
      </c>
      <c r="AJ2152" s="13">
        <f>AVERAGE(Table13[[#This Row],[MntWines]:[MntGoldProds]])</f>
        <v>9.5</v>
      </c>
      <c r="AK2152">
        <f>IF(Table13[[#This Row],[Total Number of Purchases]]=0,0,Table13[[#This Row],[Total Spend]]/Table13[[#This Row],[Total Number of Purchases]])</f>
        <v>11.4</v>
      </c>
      <c r="AM2152">
        <f>SUM(Table13[[#This Row],[NumDealsPurchases]:[NumStorePurchases]])</f>
        <v>5</v>
      </c>
      <c r="AN2152" s="14">
        <f>Snapshot_Date-Table13[[#This Row],[Dt_Customer]]</f>
        <v>119</v>
      </c>
      <c r="AP2152" s="13">
        <f>Table13[[#This Row],[NumDealsPurchases]]/Table13[[#This Row],[Total Number of Purchases]]*100</f>
        <v>20</v>
      </c>
      <c r="AQ2152">
        <f>6-ROUNDUP(_xlfn.PERCENTRANK.INC(Table13[Recency],Table13[[#This Row],[Recency]])*5, 0)</f>
        <v>4</v>
      </c>
      <c r="AR2152">
        <f>ROUNDUP(_xlfn.PERCENTRANK.INC(Table13[Total Number of Purchases],Table13[[#This Row],[Total Number of Purchases]])*5,0)</f>
        <v>1</v>
      </c>
      <c r="AS2152">
        <f>ROUNDUP(_xlfn.PERCENTRANK.INC(Table13[Total Spend],Table13[[#This Row],[Total Spend]])*5,0)</f>
        <v>2</v>
      </c>
      <c r="AT2152" t="str">
        <f>Table13[[#This Row],[Recency Score]]&amp;Table13[[#This Row],[Frequency Score]]&amp;Table13[[#This Row],[Monetary Score]]</f>
        <v>412</v>
      </c>
      <c r="AU2152" t="str">
        <f t="shared" si="33"/>
        <v>Potential Loyalists</v>
      </c>
      <c r="AW2152" s="13">
        <f>DATEDIF(Table13[[#This Row],[Dt_Customer]], Snapshot_Date, "d")</f>
        <v>119</v>
      </c>
      <c r="AX2152" s="13">
        <f>Table13[[#This Row],[CL if today]]/365</f>
        <v>0.32602739726027397</v>
      </c>
      <c r="AY2152">
        <f>Table13[[#This Row],[Total Number of Purchases]]/Table13[[#This Row],[Corrected CL]]</f>
        <v>15.336134453781513</v>
      </c>
      <c r="AZ2152">
        <f>Table13[[#This Row],[Average Order Value (AOV)]]*Table13[[#This Row],[Freq per Year]]</f>
        <v>174.83193277310926</v>
      </c>
      <c r="BA2152">
        <f>Table13[[#This Row],[Total Spend]]/Table13[[#This Row],[Corrected CL]]</f>
        <v>174.83193277310926</v>
      </c>
      <c r="BB2152">
        <v>174.83193277310926</v>
      </c>
      <c r="BC2152" s="1">
        <f>Table13[[#This Row],[Dt_Customer]]+Table13[[#This Row],[Recency]]</f>
        <v>41826</v>
      </c>
      <c r="BD2152" s="16" t="str">
        <f>IF(COUNTIF(A:A, A2152) &gt; 1, "Duplicate", "Unique")</f>
        <v>Unique</v>
      </c>
    </row>
    <row r="2153" spans="1:56" x14ac:dyDescent="0.3">
      <c r="A2153">
        <v>3381</v>
      </c>
      <c r="B2153">
        <v>1953</v>
      </c>
      <c r="C2153" t="s">
        <v>41</v>
      </c>
      <c r="D2153" t="s">
        <v>33</v>
      </c>
      <c r="E2153">
        <v>54348</v>
      </c>
      <c r="F2153">
        <v>1</v>
      </c>
      <c r="G2153">
        <v>1</v>
      </c>
      <c r="H2153" s="1">
        <v>41798</v>
      </c>
      <c r="I2153">
        <v>51</v>
      </c>
      <c r="J2153">
        <v>70</v>
      </c>
      <c r="K2153">
        <v>0</v>
      </c>
      <c r="L2153">
        <v>16</v>
      </c>
      <c r="M2153">
        <v>0</v>
      </c>
      <c r="N2153">
        <v>0</v>
      </c>
      <c r="O2153">
        <v>4</v>
      </c>
      <c r="P2153">
        <f>IF(Table13[[#This Row],[MntWines]] = 0,"",Table13[[#This Row],[MntWines]])</f>
        <v>70</v>
      </c>
      <c r="Q2153" t="str">
        <f>IF(Table13[[#This Row],[MntFruits]] = 0, "",Table13[[#This Row],[MntFruits]])</f>
        <v/>
      </c>
      <c r="R2153">
        <f>IF(Table13[[#This Row],[MntMeatProducts]] = 0, "",Table13[[#This Row],[MntMeatProducts]])</f>
        <v>16</v>
      </c>
      <c r="S2153" t="str">
        <f>IF(Table13[[#This Row],[MntFishProducts]] = 0, "",Table13[[#This Row],[MntFishProducts]])</f>
        <v/>
      </c>
      <c r="T2153" t="str">
        <f>IF(Table13[[#This Row],[MntSweetProducts]] = 0, "",Table13[[#This Row],[MntSweetProducts]])</f>
        <v/>
      </c>
      <c r="U2153">
        <f>IF(Table13[[#This Row],[MntGoldProds]] = 0, "",Table13[[#This Row],[MntGoldProds]])</f>
        <v>4</v>
      </c>
      <c r="V2153">
        <v>2</v>
      </c>
      <c r="W2153">
        <v>2</v>
      </c>
      <c r="X2153">
        <v>0</v>
      </c>
      <c r="Y2153">
        <v>4</v>
      </c>
      <c r="Z2153">
        <v>6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32</v>
      </c>
      <c r="AI2153" s="13">
        <f>SUM(Table13[[#This Row],[MntWines]:[MntGoldProds]])</f>
        <v>90</v>
      </c>
      <c r="AJ2153" s="13">
        <f>AVERAGE(Table13[[#This Row],[MntWines]:[MntGoldProds]])</f>
        <v>15</v>
      </c>
      <c r="AK2153">
        <f>IF(Table13[[#This Row],[Total Number of Purchases]]=0,0,Table13[[#This Row],[Total Spend]]/Table13[[#This Row],[Total Number of Purchases]])</f>
        <v>11.25</v>
      </c>
      <c r="AM2153">
        <f>SUM(Table13[[#This Row],[NumDealsPurchases]:[NumStorePurchases]])</f>
        <v>8</v>
      </c>
      <c r="AN2153" s="14">
        <f>Snapshot_Date-Table13[[#This Row],[Dt_Customer]]</f>
        <v>118</v>
      </c>
      <c r="AP2153" s="13">
        <f>Table13[[#This Row],[NumDealsPurchases]]/Table13[[#This Row],[Total Number of Purchases]]*100</f>
        <v>25</v>
      </c>
      <c r="AQ2153">
        <f>6-ROUNDUP(_xlfn.PERCENTRANK.INC(Table13[Recency],Table13[[#This Row],[Recency]])*5, 0)</f>
        <v>3</v>
      </c>
      <c r="AR2153">
        <f>ROUNDUP(_xlfn.PERCENTRANK.INC(Table13[Total Number of Purchases],Table13[[#This Row],[Total Number of Purchases]])*5,0)</f>
        <v>2</v>
      </c>
      <c r="AS2153">
        <f>ROUNDUP(_xlfn.PERCENTRANK.INC(Table13[Total Spend],Table13[[#This Row],[Total Spend]])*5,0)</f>
        <v>2</v>
      </c>
      <c r="AT2153" t="str">
        <f>Table13[[#This Row],[Recency Score]]&amp;Table13[[#This Row],[Frequency Score]]&amp;Table13[[#This Row],[Monetary Score]]</f>
        <v>322</v>
      </c>
      <c r="AU2153" t="str">
        <f t="shared" si="33"/>
        <v>Needs Attention</v>
      </c>
      <c r="AW2153" s="13">
        <f>DATEDIF(Table13[[#This Row],[Dt_Customer]], Snapshot_Date, "d")</f>
        <v>118</v>
      </c>
      <c r="AX2153" s="13">
        <f>Table13[[#This Row],[CL if today]]/365</f>
        <v>0.32328767123287672</v>
      </c>
      <c r="AY2153">
        <f>Table13[[#This Row],[Total Number of Purchases]]/Table13[[#This Row],[Corrected CL]]</f>
        <v>24.745762711864405</v>
      </c>
      <c r="AZ2153">
        <f>Table13[[#This Row],[Average Order Value (AOV)]]*Table13[[#This Row],[Freq per Year]]</f>
        <v>278.38983050847457</v>
      </c>
      <c r="BA2153">
        <f>Table13[[#This Row],[Total Spend]]/Table13[[#This Row],[Corrected CL]]</f>
        <v>278.38983050847457</v>
      </c>
      <c r="BB2153">
        <v>278.38983050847457</v>
      </c>
      <c r="BC2153" s="1">
        <f>Table13[[#This Row],[Dt_Customer]]+Table13[[#This Row],[Recency]]</f>
        <v>41849</v>
      </c>
      <c r="BD2153" s="16" t="str">
        <f>IF(COUNTIF(A:A, A2153) &gt; 1, "Duplicate", "Unique")</f>
        <v>Unique</v>
      </c>
    </row>
    <row r="2154" spans="1:56" x14ac:dyDescent="0.3">
      <c r="A2154">
        <v>868</v>
      </c>
      <c r="B2154">
        <v>1966</v>
      </c>
      <c r="C2154" t="s">
        <v>28</v>
      </c>
      <c r="D2154" t="s">
        <v>33</v>
      </c>
      <c r="E2154">
        <v>44794</v>
      </c>
      <c r="F2154">
        <v>0</v>
      </c>
      <c r="G2154">
        <v>1</v>
      </c>
      <c r="H2154" s="1">
        <v>41798</v>
      </c>
      <c r="I2154">
        <v>99</v>
      </c>
      <c r="J2154">
        <v>54</v>
      </c>
      <c r="K2154">
        <v>0</v>
      </c>
      <c r="L2154">
        <v>7</v>
      </c>
      <c r="M2154">
        <v>0</v>
      </c>
      <c r="N2154">
        <v>0</v>
      </c>
      <c r="O2154">
        <v>4</v>
      </c>
      <c r="P2154">
        <f>IF(Table13[[#This Row],[MntWines]] = 0,"",Table13[[#This Row],[MntWines]])</f>
        <v>54</v>
      </c>
      <c r="Q2154" t="str">
        <f>IF(Table13[[#This Row],[MntFruits]] = 0, "",Table13[[#This Row],[MntFruits]])</f>
        <v/>
      </c>
      <c r="R2154">
        <f>IF(Table13[[#This Row],[MntMeatProducts]] = 0, "",Table13[[#This Row],[MntMeatProducts]])</f>
        <v>7</v>
      </c>
      <c r="S2154" t="str">
        <f>IF(Table13[[#This Row],[MntFishProducts]] = 0, "",Table13[[#This Row],[MntFishProducts]])</f>
        <v/>
      </c>
      <c r="T2154" t="str">
        <f>IF(Table13[[#This Row],[MntSweetProducts]] = 0, "",Table13[[#This Row],[MntSweetProducts]])</f>
        <v/>
      </c>
      <c r="U2154">
        <f>IF(Table13[[#This Row],[MntGoldProds]] = 0, "",Table13[[#This Row],[MntGoldProds]])</f>
        <v>4</v>
      </c>
      <c r="V2154">
        <v>1</v>
      </c>
      <c r="W2154">
        <v>2</v>
      </c>
      <c r="X2154">
        <v>0</v>
      </c>
      <c r="Y2154">
        <v>3</v>
      </c>
      <c r="Z2154">
        <v>6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43</v>
      </c>
      <c r="AI2154" s="13">
        <f>SUM(Table13[[#This Row],[MntWines]:[MntGoldProds]])</f>
        <v>65</v>
      </c>
      <c r="AJ2154" s="13">
        <f>AVERAGE(Table13[[#This Row],[MntWines]:[MntGoldProds]])</f>
        <v>10.833333333333334</v>
      </c>
      <c r="AK2154">
        <f>IF(Table13[[#This Row],[Total Number of Purchases]]=0,0,Table13[[#This Row],[Total Spend]]/Table13[[#This Row],[Total Number of Purchases]])</f>
        <v>10.833333333333334</v>
      </c>
      <c r="AM2154">
        <f>SUM(Table13[[#This Row],[NumDealsPurchases]:[NumStorePurchases]])</f>
        <v>6</v>
      </c>
      <c r="AN2154" s="14">
        <f>Snapshot_Date-Table13[[#This Row],[Dt_Customer]]</f>
        <v>118</v>
      </c>
      <c r="AP2154" s="13">
        <f>Table13[[#This Row],[NumDealsPurchases]]/Table13[[#This Row],[Total Number of Purchases]]*100</f>
        <v>16.666666666666664</v>
      </c>
      <c r="AQ2154">
        <f>6-ROUNDUP(_xlfn.PERCENTRANK.INC(Table13[Recency],Table13[[#This Row],[Recency]])*5, 0)</f>
        <v>1</v>
      </c>
      <c r="AR2154">
        <f>ROUNDUP(_xlfn.PERCENTRANK.INC(Table13[Total Number of Purchases],Table13[[#This Row],[Total Number of Purchases]])*5,0)</f>
        <v>1</v>
      </c>
      <c r="AS2154">
        <f>ROUNDUP(_xlfn.PERCENTRANK.INC(Table13[Total Spend],Table13[[#This Row],[Total Spend]])*5,0)</f>
        <v>2</v>
      </c>
      <c r="AT2154" t="str">
        <f>Table13[[#This Row],[Recency Score]]&amp;Table13[[#This Row],[Frequency Score]]&amp;Table13[[#This Row],[Monetary Score]]</f>
        <v>112</v>
      </c>
      <c r="AU2154" t="str">
        <f t="shared" si="33"/>
        <v>Lost</v>
      </c>
      <c r="AW2154" s="13">
        <f>DATEDIF(Table13[[#This Row],[Dt_Customer]], Snapshot_Date, "d")</f>
        <v>118</v>
      </c>
      <c r="AX2154" s="13">
        <f>Table13[[#This Row],[CL if today]]/365</f>
        <v>0.32328767123287672</v>
      </c>
      <c r="AY2154">
        <f>Table13[[#This Row],[Total Number of Purchases]]/Table13[[#This Row],[Corrected CL]]</f>
        <v>18.559322033898304</v>
      </c>
      <c r="AZ2154">
        <f>Table13[[#This Row],[Average Order Value (AOV)]]*Table13[[#This Row],[Freq per Year]]</f>
        <v>201.0593220338983</v>
      </c>
      <c r="BA2154">
        <f>Table13[[#This Row],[Total Spend]]/Table13[[#This Row],[Corrected CL]]</f>
        <v>201.0593220338983</v>
      </c>
      <c r="BB2154">
        <v>201.0593220338983</v>
      </c>
      <c r="BC2154" s="1">
        <f>Table13[[#This Row],[Dt_Customer]]+Table13[[#This Row],[Recency]]</f>
        <v>41897</v>
      </c>
      <c r="BD2154" s="16" t="str">
        <f>IF(COUNTIF(A:A, A2154) &gt; 1, "Duplicate", "Unique")</f>
        <v>Unique</v>
      </c>
    </row>
    <row r="2155" spans="1:56" x14ac:dyDescent="0.3">
      <c r="A2155">
        <v>7212</v>
      </c>
      <c r="B2155">
        <v>1966</v>
      </c>
      <c r="C2155" t="s">
        <v>28</v>
      </c>
      <c r="D2155" t="s">
        <v>33</v>
      </c>
      <c r="E2155">
        <v>44794</v>
      </c>
      <c r="F2155">
        <v>0</v>
      </c>
      <c r="G2155">
        <v>1</v>
      </c>
      <c r="H2155" s="1">
        <v>41798</v>
      </c>
      <c r="I2155">
        <v>99</v>
      </c>
      <c r="J2155">
        <v>54</v>
      </c>
      <c r="K2155">
        <v>0</v>
      </c>
      <c r="L2155">
        <v>7</v>
      </c>
      <c r="M2155">
        <v>0</v>
      </c>
      <c r="N2155">
        <v>0</v>
      </c>
      <c r="O2155">
        <v>4</v>
      </c>
      <c r="P2155">
        <f>IF(Table13[[#This Row],[MntWines]] = 0,"",Table13[[#This Row],[MntWines]])</f>
        <v>54</v>
      </c>
      <c r="Q2155" t="str">
        <f>IF(Table13[[#This Row],[MntFruits]] = 0, "",Table13[[#This Row],[MntFruits]])</f>
        <v/>
      </c>
      <c r="R2155">
        <f>IF(Table13[[#This Row],[MntMeatProducts]] = 0, "",Table13[[#This Row],[MntMeatProducts]])</f>
        <v>7</v>
      </c>
      <c r="S2155" t="str">
        <f>IF(Table13[[#This Row],[MntFishProducts]] = 0, "",Table13[[#This Row],[MntFishProducts]])</f>
        <v/>
      </c>
      <c r="T2155" t="str">
        <f>IF(Table13[[#This Row],[MntSweetProducts]] = 0, "",Table13[[#This Row],[MntSweetProducts]])</f>
        <v/>
      </c>
      <c r="U2155">
        <f>IF(Table13[[#This Row],[MntGoldProds]] = 0, "",Table13[[#This Row],[MntGoldProds]])</f>
        <v>4</v>
      </c>
      <c r="V2155">
        <v>1</v>
      </c>
      <c r="W2155">
        <v>2</v>
      </c>
      <c r="X2155">
        <v>0</v>
      </c>
      <c r="Y2155">
        <v>3</v>
      </c>
      <c r="Z2155">
        <v>6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36</v>
      </c>
      <c r="AI2155" s="13">
        <f>SUM(Table13[[#This Row],[MntWines]:[MntGoldProds]])</f>
        <v>65</v>
      </c>
      <c r="AJ2155" s="13">
        <f>AVERAGE(Table13[[#This Row],[MntWines]:[MntGoldProds]])</f>
        <v>10.833333333333334</v>
      </c>
      <c r="AK2155">
        <f>IF(Table13[[#This Row],[Total Number of Purchases]]=0,0,Table13[[#This Row],[Total Spend]]/Table13[[#This Row],[Total Number of Purchases]])</f>
        <v>10.833333333333334</v>
      </c>
      <c r="AM2155">
        <f>SUM(Table13[[#This Row],[NumDealsPurchases]:[NumStorePurchases]])</f>
        <v>6</v>
      </c>
      <c r="AN2155" s="14">
        <f>Snapshot_Date-Table13[[#This Row],[Dt_Customer]]</f>
        <v>118</v>
      </c>
      <c r="AP2155" s="13">
        <f>Table13[[#This Row],[NumDealsPurchases]]/Table13[[#This Row],[Total Number of Purchases]]*100</f>
        <v>16.666666666666664</v>
      </c>
      <c r="AQ2155">
        <f>6-ROUNDUP(_xlfn.PERCENTRANK.INC(Table13[Recency],Table13[[#This Row],[Recency]])*5, 0)</f>
        <v>1</v>
      </c>
      <c r="AR2155">
        <f>ROUNDUP(_xlfn.PERCENTRANK.INC(Table13[Total Number of Purchases],Table13[[#This Row],[Total Number of Purchases]])*5,0)</f>
        <v>1</v>
      </c>
      <c r="AS2155">
        <f>ROUNDUP(_xlfn.PERCENTRANK.INC(Table13[Total Spend],Table13[[#This Row],[Total Spend]])*5,0)</f>
        <v>2</v>
      </c>
      <c r="AT2155" t="str">
        <f>Table13[[#This Row],[Recency Score]]&amp;Table13[[#This Row],[Frequency Score]]&amp;Table13[[#This Row],[Monetary Score]]</f>
        <v>112</v>
      </c>
      <c r="AU2155" t="str">
        <f t="shared" si="33"/>
        <v>Lost</v>
      </c>
      <c r="AW2155" s="13">
        <f>DATEDIF(Table13[[#This Row],[Dt_Customer]], Snapshot_Date, "d")</f>
        <v>118</v>
      </c>
      <c r="AX2155" s="13">
        <f>Table13[[#This Row],[CL if today]]/365</f>
        <v>0.32328767123287672</v>
      </c>
      <c r="AY2155">
        <f>Table13[[#This Row],[Total Number of Purchases]]/Table13[[#This Row],[Corrected CL]]</f>
        <v>18.559322033898304</v>
      </c>
      <c r="AZ2155">
        <f>Table13[[#This Row],[Average Order Value (AOV)]]*Table13[[#This Row],[Freq per Year]]</f>
        <v>201.0593220338983</v>
      </c>
      <c r="BA2155">
        <f>Table13[[#This Row],[Total Spend]]/Table13[[#This Row],[Corrected CL]]</f>
        <v>201.0593220338983</v>
      </c>
      <c r="BB2155">
        <v>201.0593220338983</v>
      </c>
      <c r="BC2155" s="1">
        <f>Table13[[#This Row],[Dt_Customer]]+Table13[[#This Row],[Recency]]</f>
        <v>41897</v>
      </c>
      <c r="BD2155" s="16" t="str">
        <f>IF(COUNTIF(A:A, A2155) &gt; 1, "Duplicate", "Unique")</f>
        <v>Unique</v>
      </c>
    </row>
    <row r="2156" spans="1:56" x14ac:dyDescent="0.3">
      <c r="A2156">
        <v>713</v>
      </c>
      <c r="B2156">
        <v>1977</v>
      </c>
      <c r="C2156" t="s">
        <v>41</v>
      </c>
      <c r="D2156" t="s">
        <v>33</v>
      </c>
      <c r="E2156">
        <v>50353</v>
      </c>
      <c r="F2156">
        <v>0</v>
      </c>
      <c r="G2156">
        <v>0</v>
      </c>
      <c r="H2156" s="1">
        <v>41798</v>
      </c>
      <c r="I2156">
        <v>72</v>
      </c>
      <c r="J2156">
        <v>141</v>
      </c>
      <c r="K2156">
        <v>15</v>
      </c>
      <c r="L2156">
        <v>153</v>
      </c>
      <c r="M2156">
        <v>67</v>
      </c>
      <c r="N2156">
        <v>31</v>
      </c>
      <c r="O2156">
        <v>35</v>
      </c>
      <c r="P2156">
        <f>IF(Table13[[#This Row],[MntWines]] = 0,"",Table13[[#This Row],[MntWines]])</f>
        <v>141</v>
      </c>
      <c r="Q2156">
        <f>IF(Table13[[#This Row],[MntFruits]] = 0, "",Table13[[#This Row],[MntFruits]])</f>
        <v>15</v>
      </c>
      <c r="R2156">
        <f>IF(Table13[[#This Row],[MntMeatProducts]] = 0, "",Table13[[#This Row],[MntMeatProducts]])</f>
        <v>153</v>
      </c>
      <c r="S2156">
        <f>IF(Table13[[#This Row],[MntFishProducts]] = 0, "",Table13[[#This Row],[MntFishProducts]])</f>
        <v>67</v>
      </c>
      <c r="T2156">
        <f>IF(Table13[[#This Row],[MntSweetProducts]] = 0, "",Table13[[#This Row],[MntSweetProducts]])</f>
        <v>31</v>
      </c>
      <c r="U2156">
        <f>IF(Table13[[#This Row],[MntGoldProds]] = 0, "",Table13[[#This Row],[MntGoldProds]])</f>
        <v>35</v>
      </c>
      <c r="V2156">
        <v>1</v>
      </c>
      <c r="W2156">
        <v>4</v>
      </c>
      <c r="X2156">
        <v>4</v>
      </c>
      <c r="Y2156">
        <v>6</v>
      </c>
      <c r="Z2156">
        <v>3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 t="s">
        <v>30</v>
      </c>
      <c r="AI2156" s="13">
        <f>SUM(Table13[[#This Row],[MntWines]:[MntGoldProds]])</f>
        <v>442</v>
      </c>
      <c r="AJ2156" s="13">
        <f>AVERAGE(Table13[[#This Row],[MntWines]:[MntGoldProds]])</f>
        <v>73.666666666666671</v>
      </c>
      <c r="AK2156">
        <f>IF(Table13[[#This Row],[Total Number of Purchases]]=0,0,Table13[[#This Row],[Total Spend]]/Table13[[#This Row],[Total Number of Purchases]])</f>
        <v>29.466666666666665</v>
      </c>
      <c r="AM2156">
        <f>SUM(Table13[[#This Row],[NumDealsPurchases]:[NumStorePurchases]])</f>
        <v>15</v>
      </c>
      <c r="AN2156" s="14">
        <f>Snapshot_Date-Table13[[#This Row],[Dt_Customer]]</f>
        <v>118</v>
      </c>
      <c r="AP2156" s="13">
        <f>Table13[[#This Row],[NumDealsPurchases]]/Table13[[#This Row],[Total Number of Purchases]]*100</f>
        <v>6.666666666666667</v>
      </c>
      <c r="AQ2156">
        <f>6-ROUNDUP(_xlfn.PERCENTRANK.INC(Table13[Recency],Table13[[#This Row],[Recency]])*5, 0)</f>
        <v>2</v>
      </c>
      <c r="AR2156">
        <f>ROUNDUP(_xlfn.PERCENTRANK.INC(Table13[Total Number of Purchases],Table13[[#This Row],[Total Number of Purchases]])*5,0)</f>
        <v>3</v>
      </c>
      <c r="AS2156">
        <f>ROUNDUP(_xlfn.PERCENTRANK.INC(Table13[Total Spend],Table13[[#This Row],[Total Spend]])*5,0)</f>
        <v>3</v>
      </c>
      <c r="AT2156" t="str">
        <f>Table13[[#This Row],[Recency Score]]&amp;Table13[[#This Row],[Frequency Score]]&amp;Table13[[#This Row],[Monetary Score]]</f>
        <v>233</v>
      </c>
      <c r="AU2156" t="str">
        <f t="shared" si="33"/>
        <v>About to Sleep</v>
      </c>
      <c r="AW2156" s="13">
        <f>DATEDIF(Table13[[#This Row],[Dt_Customer]], Snapshot_Date, "d")</f>
        <v>118</v>
      </c>
      <c r="AX2156" s="13">
        <f>Table13[[#This Row],[CL if today]]/365</f>
        <v>0.32328767123287672</v>
      </c>
      <c r="AY2156">
        <f>Table13[[#This Row],[Total Number of Purchases]]/Table13[[#This Row],[Corrected CL]]</f>
        <v>46.398305084745765</v>
      </c>
      <c r="AZ2156">
        <f>Table13[[#This Row],[Average Order Value (AOV)]]*Table13[[#This Row],[Freq per Year]]</f>
        <v>1367.2033898305085</v>
      </c>
      <c r="BA2156">
        <f>Table13[[#This Row],[Total Spend]]/Table13[[#This Row],[Corrected CL]]</f>
        <v>1367.2033898305085</v>
      </c>
      <c r="BB2156">
        <v>1367.2033898305085</v>
      </c>
      <c r="BC2156" s="1">
        <f>Table13[[#This Row],[Dt_Customer]]+Table13[[#This Row],[Recency]]</f>
        <v>41870</v>
      </c>
      <c r="BD2156" s="16" t="str">
        <f>IF(COUNTIF(A:A, A2156) &gt; 1, "Duplicate", "Unique")</f>
        <v>Unique</v>
      </c>
    </row>
    <row r="2157" spans="1:56" x14ac:dyDescent="0.3">
      <c r="A2157">
        <v>4268</v>
      </c>
      <c r="B2157">
        <v>1959</v>
      </c>
      <c r="C2157" t="s">
        <v>28</v>
      </c>
      <c r="D2157" t="s">
        <v>33</v>
      </c>
      <c r="E2157">
        <v>53154</v>
      </c>
      <c r="F2157">
        <v>0</v>
      </c>
      <c r="G2157">
        <v>1</v>
      </c>
      <c r="H2157" s="1">
        <v>41799</v>
      </c>
      <c r="I2157">
        <v>50</v>
      </c>
      <c r="J2157">
        <v>129</v>
      </c>
      <c r="K2157">
        <v>0</v>
      </c>
      <c r="L2157">
        <v>21</v>
      </c>
      <c r="M2157">
        <v>0</v>
      </c>
      <c r="N2157">
        <v>1</v>
      </c>
      <c r="O2157">
        <v>7</v>
      </c>
      <c r="P2157">
        <f>IF(Table13[[#This Row],[MntWines]] = 0,"",Table13[[#This Row],[MntWines]])</f>
        <v>129</v>
      </c>
      <c r="Q2157" t="str">
        <f>IF(Table13[[#This Row],[MntFruits]] = 0, "",Table13[[#This Row],[MntFruits]])</f>
        <v/>
      </c>
      <c r="R2157">
        <f>IF(Table13[[#This Row],[MntMeatProducts]] = 0, "",Table13[[#This Row],[MntMeatProducts]])</f>
        <v>21</v>
      </c>
      <c r="S2157" t="str">
        <f>IF(Table13[[#This Row],[MntFishProducts]] = 0, "",Table13[[#This Row],[MntFishProducts]])</f>
        <v/>
      </c>
      <c r="T2157">
        <f>IF(Table13[[#This Row],[MntSweetProducts]] = 0, "",Table13[[#This Row],[MntSweetProducts]])</f>
        <v>1</v>
      </c>
      <c r="U2157">
        <f>IF(Table13[[#This Row],[MntGoldProds]] = 0, "",Table13[[#This Row],[MntGoldProds]])</f>
        <v>7</v>
      </c>
      <c r="V2157">
        <v>1</v>
      </c>
      <c r="W2157">
        <v>3</v>
      </c>
      <c r="X2157">
        <v>1</v>
      </c>
      <c r="Y2157">
        <v>4</v>
      </c>
      <c r="Z2157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 t="s">
        <v>34</v>
      </c>
      <c r="AI2157" s="13">
        <f>SUM(Table13[[#This Row],[MntWines]:[MntGoldProds]])</f>
        <v>158</v>
      </c>
      <c r="AJ2157" s="13">
        <f>AVERAGE(Table13[[#This Row],[MntWines]:[MntGoldProds]])</f>
        <v>26.333333333333332</v>
      </c>
      <c r="AK2157">
        <f>IF(Table13[[#This Row],[Total Number of Purchases]]=0,0,Table13[[#This Row],[Total Spend]]/Table13[[#This Row],[Total Number of Purchases]])</f>
        <v>17.555555555555557</v>
      </c>
      <c r="AM2157">
        <f>SUM(Table13[[#This Row],[NumDealsPurchases]:[NumStorePurchases]])</f>
        <v>9</v>
      </c>
      <c r="AN2157" s="14">
        <f>Snapshot_Date-Table13[[#This Row],[Dt_Customer]]</f>
        <v>117</v>
      </c>
      <c r="AP2157" s="13">
        <f>Table13[[#This Row],[NumDealsPurchases]]/Table13[[#This Row],[Total Number of Purchases]]*100</f>
        <v>11.111111111111111</v>
      </c>
      <c r="AQ2157">
        <f>6-ROUNDUP(_xlfn.PERCENTRANK.INC(Table13[Recency],Table13[[#This Row],[Recency]])*5, 0)</f>
        <v>3</v>
      </c>
      <c r="AR2157">
        <f>ROUNDUP(_xlfn.PERCENTRANK.INC(Table13[Total Number of Purchases],Table13[[#This Row],[Total Number of Purchases]])*5,0)</f>
        <v>2</v>
      </c>
      <c r="AS2157">
        <f>ROUNDUP(_xlfn.PERCENTRANK.INC(Table13[Total Spend],Table13[[#This Row],[Total Spend]])*5,0)</f>
        <v>2</v>
      </c>
      <c r="AT2157" t="str">
        <f>Table13[[#This Row],[Recency Score]]&amp;Table13[[#This Row],[Frequency Score]]&amp;Table13[[#This Row],[Monetary Score]]</f>
        <v>322</v>
      </c>
      <c r="AU2157" t="str">
        <f t="shared" si="33"/>
        <v>Needs Attention</v>
      </c>
      <c r="AW2157" s="13">
        <f>DATEDIF(Table13[[#This Row],[Dt_Customer]], Snapshot_Date, "d")</f>
        <v>117</v>
      </c>
      <c r="AX2157" s="13">
        <f>Table13[[#This Row],[CL if today]]/365</f>
        <v>0.32054794520547947</v>
      </c>
      <c r="AY2157">
        <f>Table13[[#This Row],[Total Number of Purchases]]/Table13[[#This Row],[Corrected CL]]</f>
        <v>28.076923076923077</v>
      </c>
      <c r="AZ2157">
        <f>Table13[[#This Row],[Average Order Value (AOV)]]*Table13[[#This Row],[Freq per Year]]</f>
        <v>492.90598290598297</v>
      </c>
      <c r="BA2157">
        <f>Table13[[#This Row],[Total Spend]]/Table13[[#This Row],[Corrected CL]]</f>
        <v>492.90598290598291</v>
      </c>
      <c r="BB2157">
        <v>492.90598290598291</v>
      </c>
      <c r="BC2157" s="1">
        <f>Table13[[#This Row],[Dt_Customer]]+Table13[[#This Row],[Recency]]</f>
        <v>41849</v>
      </c>
      <c r="BD2157" s="16" t="str">
        <f>IF(COUNTIF(A:A, A2157) &gt; 1, "Duplicate", "Unique")</f>
        <v>Unique</v>
      </c>
    </row>
    <row r="2158" spans="1:56" x14ac:dyDescent="0.3">
      <c r="A2158">
        <v>6652</v>
      </c>
      <c r="B2158">
        <v>1965</v>
      </c>
      <c r="C2158" t="s">
        <v>28</v>
      </c>
      <c r="D2158" t="s">
        <v>33</v>
      </c>
      <c r="E2158">
        <v>77343</v>
      </c>
      <c r="F2158">
        <v>0</v>
      </c>
      <c r="G2158">
        <v>0</v>
      </c>
      <c r="H2158" s="1">
        <v>41799</v>
      </c>
      <c r="I2158">
        <v>28</v>
      </c>
      <c r="J2158">
        <v>227</v>
      </c>
      <c r="K2158">
        <v>151</v>
      </c>
      <c r="L2158">
        <v>573</v>
      </c>
      <c r="M2158">
        <v>98</v>
      </c>
      <c r="N2158">
        <v>54</v>
      </c>
      <c r="O2158">
        <v>31</v>
      </c>
      <c r="P2158">
        <f>IF(Table13[[#This Row],[MntWines]] = 0,"",Table13[[#This Row],[MntWines]])</f>
        <v>227</v>
      </c>
      <c r="Q2158">
        <f>IF(Table13[[#This Row],[MntFruits]] = 0, "",Table13[[#This Row],[MntFruits]])</f>
        <v>151</v>
      </c>
      <c r="R2158">
        <f>IF(Table13[[#This Row],[MntMeatProducts]] = 0, "",Table13[[#This Row],[MntMeatProducts]])</f>
        <v>573</v>
      </c>
      <c r="S2158">
        <f>IF(Table13[[#This Row],[MntFishProducts]] = 0, "",Table13[[#This Row],[MntFishProducts]])</f>
        <v>98</v>
      </c>
      <c r="T2158">
        <f>IF(Table13[[#This Row],[MntSweetProducts]] = 0, "",Table13[[#This Row],[MntSweetProducts]])</f>
        <v>54</v>
      </c>
      <c r="U2158">
        <f>IF(Table13[[#This Row],[MntGoldProds]] = 0, "",Table13[[#This Row],[MntGoldProds]])</f>
        <v>31</v>
      </c>
      <c r="V2158">
        <v>1</v>
      </c>
      <c r="W2158">
        <v>3</v>
      </c>
      <c r="X2158">
        <v>4</v>
      </c>
      <c r="Y2158">
        <v>9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32</v>
      </c>
      <c r="AI2158" s="13">
        <f>SUM(Table13[[#This Row],[MntWines]:[MntGoldProds]])</f>
        <v>1134</v>
      </c>
      <c r="AJ2158" s="13">
        <f>AVERAGE(Table13[[#This Row],[MntWines]:[MntGoldProds]])</f>
        <v>189</v>
      </c>
      <c r="AK2158">
        <f>IF(Table13[[#This Row],[Total Number of Purchases]]=0,0,Table13[[#This Row],[Total Spend]]/Table13[[#This Row],[Total Number of Purchases]])</f>
        <v>66.705882352941174</v>
      </c>
      <c r="AM2158">
        <f>SUM(Table13[[#This Row],[NumDealsPurchases]:[NumStorePurchases]])</f>
        <v>17</v>
      </c>
      <c r="AN2158" s="14">
        <f>Snapshot_Date-Table13[[#This Row],[Dt_Customer]]</f>
        <v>117</v>
      </c>
      <c r="AP2158" s="13">
        <f>Table13[[#This Row],[NumDealsPurchases]]/Table13[[#This Row],[Total Number of Purchases]]*100</f>
        <v>5.8823529411764701</v>
      </c>
      <c r="AQ2158">
        <f>6-ROUNDUP(_xlfn.PERCENTRANK.INC(Table13[Recency],Table13[[#This Row],[Recency]])*5, 0)</f>
        <v>4</v>
      </c>
      <c r="AR2158">
        <f>ROUNDUP(_xlfn.PERCENTRANK.INC(Table13[Total Number of Purchases],Table13[[#This Row],[Total Number of Purchases]])*5,0)</f>
        <v>3</v>
      </c>
      <c r="AS2158">
        <f>ROUNDUP(_xlfn.PERCENTRANK.INC(Table13[Total Spend],Table13[[#This Row],[Total Spend]])*5,0)</f>
        <v>4</v>
      </c>
      <c r="AT2158" t="str">
        <f>Table13[[#This Row],[Recency Score]]&amp;Table13[[#This Row],[Frequency Score]]&amp;Table13[[#This Row],[Monetary Score]]</f>
        <v>434</v>
      </c>
      <c r="AU2158" t="str">
        <f t="shared" si="33"/>
        <v>Potential Loyalists</v>
      </c>
      <c r="AW2158" s="13">
        <f>DATEDIF(Table13[[#This Row],[Dt_Customer]], Snapshot_Date, "d")</f>
        <v>117</v>
      </c>
      <c r="AX2158" s="13">
        <f>Table13[[#This Row],[CL if today]]/365</f>
        <v>0.32054794520547947</v>
      </c>
      <c r="AY2158">
        <f>Table13[[#This Row],[Total Number of Purchases]]/Table13[[#This Row],[Corrected CL]]</f>
        <v>53.034188034188034</v>
      </c>
      <c r="AZ2158">
        <f>Table13[[#This Row],[Average Order Value (AOV)]]*Table13[[#This Row],[Freq per Year]]</f>
        <v>3537.6923076923076</v>
      </c>
      <c r="BA2158">
        <f>Table13[[#This Row],[Total Spend]]/Table13[[#This Row],[Corrected CL]]</f>
        <v>3537.6923076923076</v>
      </c>
      <c r="BB2158">
        <v>3537.6923076923076</v>
      </c>
      <c r="BC2158" s="1">
        <f>Table13[[#This Row],[Dt_Customer]]+Table13[[#This Row],[Recency]]</f>
        <v>41827</v>
      </c>
      <c r="BD2158" s="16" t="str">
        <f>IF(COUNTIF(A:A, A2158) &gt; 1, "Duplicate", "Unique")</f>
        <v>Unique</v>
      </c>
    </row>
    <row r="2159" spans="1:56" x14ac:dyDescent="0.3">
      <c r="A2159">
        <v>194</v>
      </c>
      <c r="B2159">
        <v>1965</v>
      </c>
      <c r="C2159" t="s">
        <v>28</v>
      </c>
      <c r="D2159" t="s">
        <v>33</v>
      </c>
      <c r="E2159">
        <v>48006</v>
      </c>
      <c r="F2159">
        <v>1</v>
      </c>
      <c r="G2159">
        <v>1</v>
      </c>
      <c r="H2159" s="1">
        <v>41799</v>
      </c>
      <c r="I2159">
        <v>55</v>
      </c>
      <c r="J2159">
        <v>23</v>
      </c>
      <c r="K2159">
        <v>0</v>
      </c>
      <c r="L2159">
        <v>11</v>
      </c>
      <c r="M2159">
        <v>3</v>
      </c>
      <c r="N2159">
        <v>2</v>
      </c>
      <c r="O2159">
        <v>2</v>
      </c>
      <c r="P2159">
        <f>IF(Table13[[#This Row],[MntWines]] = 0,"",Table13[[#This Row],[MntWines]])</f>
        <v>23</v>
      </c>
      <c r="Q2159" t="str">
        <f>IF(Table13[[#This Row],[MntFruits]] = 0, "",Table13[[#This Row],[MntFruits]])</f>
        <v/>
      </c>
      <c r="R2159">
        <f>IF(Table13[[#This Row],[MntMeatProducts]] = 0, "",Table13[[#This Row],[MntMeatProducts]])</f>
        <v>11</v>
      </c>
      <c r="S2159">
        <f>IF(Table13[[#This Row],[MntFishProducts]] = 0, "",Table13[[#This Row],[MntFishProducts]])</f>
        <v>3</v>
      </c>
      <c r="T2159">
        <f>IF(Table13[[#This Row],[MntSweetProducts]] = 0, "",Table13[[#This Row],[MntSweetProducts]])</f>
        <v>2</v>
      </c>
      <c r="U2159">
        <f>IF(Table13[[#This Row],[MntGoldProds]] = 0, "",Table13[[#This Row],[MntGoldProds]])</f>
        <v>2</v>
      </c>
      <c r="V2159">
        <v>1</v>
      </c>
      <c r="W2159">
        <v>1</v>
      </c>
      <c r="X2159">
        <v>0</v>
      </c>
      <c r="Y2159">
        <v>3</v>
      </c>
      <c r="Z2159">
        <v>6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 t="s">
        <v>30</v>
      </c>
      <c r="AI2159" s="13">
        <f>SUM(Table13[[#This Row],[MntWines]:[MntGoldProds]])</f>
        <v>41</v>
      </c>
      <c r="AJ2159" s="13">
        <f>AVERAGE(Table13[[#This Row],[MntWines]:[MntGoldProds]])</f>
        <v>6.833333333333333</v>
      </c>
      <c r="AK2159">
        <f>IF(Table13[[#This Row],[Total Number of Purchases]]=0,0,Table13[[#This Row],[Total Spend]]/Table13[[#This Row],[Total Number of Purchases]])</f>
        <v>8.1999999999999993</v>
      </c>
      <c r="AM2159">
        <f>SUM(Table13[[#This Row],[NumDealsPurchases]:[NumStorePurchases]])</f>
        <v>5</v>
      </c>
      <c r="AN2159" s="14">
        <f>Snapshot_Date-Table13[[#This Row],[Dt_Customer]]</f>
        <v>117</v>
      </c>
      <c r="AP2159" s="13">
        <f>Table13[[#This Row],[NumDealsPurchases]]/Table13[[#This Row],[Total Number of Purchases]]*100</f>
        <v>20</v>
      </c>
      <c r="AQ2159">
        <f>6-ROUNDUP(_xlfn.PERCENTRANK.INC(Table13[Recency],Table13[[#This Row],[Recency]])*5, 0)</f>
        <v>3</v>
      </c>
      <c r="AR2159">
        <f>ROUNDUP(_xlfn.PERCENTRANK.INC(Table13[Total Number of Purchases],Table13[[#This Row],[Total Number of Purchases]])*5,0)</f>
        <v>1</v>
      </c>
      <c r="AS2159">
        <f>ROUNDUP(_xlfn.PERCENTRANK.INC(Table13[Total Spend],Table13[[#This Row],[Total Spend]])*5,0)</f>
        <v>1</v>
      </c>
      <c r="AT2159" t="str">
        <f>Table13[[#This Row],[Recency Score]]&amp;Table13[[#This Row],[Frequency Score]]&amp;Table13[[#This Row],[Monetary Score]]</f>
        <v>311</v>
      </c>
      <c r="AU2159" t="str">
        <f t="shared" si="33"/>
        <v>Needs Attention</v>
      </c>
      <c r="AW2159" s="13">
        <f>DATEDIF(Table13[[#This Row],[Dt_Customer]], Snapshot_Date, "d")</f>
        <v>117</v>
      </c>
      <c r="AX2159" s="13">
        <f>Table13[[#This Row],[CL if today]]/365</f>
        <v>0.32054794520547947</v>
      </c>
      <c r="AY2159">
        <f>Table13[[#This Row],[Total Number of Purchases]]/Table13[[#This Row],[Corrected CL]]</f>
        <v>15.598290598290598</v>
      </c>
      <c r="AZ2159">
        <f>Table13[[#This Row],[Average Order Value (AOV)]]*Table13[[#This Row],[Freq per Year]]</f>
        <v>127.9059829059829</v>
      </c>
      <c r="BA2159">
        <f>Table13[[#This Row],[Total Spend]]/Table13[[#This Row],[Corrected CL]]</f>
        <v>127.9059829059829</v>
      </c>
      <c r="BB2159">
        <v>127.9059829059829</v>
      </c>
      <c r="BC2159" s="1">
        <f>Table13[[#This Row],[Dt_Customer]]+Table13[[#This Row],[Recency]]</f>
        <v>41854</v>
      </c>
      <c r="BD2159" s="16" t="str">
        <f>IF(COUNTIF(A:A, A2159) &gt; 1, "Duplicate", "Unique")</f>
        <v>Unique</v>
      </c>
    </row>
    <row r="2160" spans="1:56" x14ac:dyDescent="0.3">
      <c r="A2160">
        <v>5529</v>
      </c>
      <c r="B2160">
        <v>1946</v>
      </c>
      <c r="C2160" t="s">
        <v>37</v>
      </c>
      <c r="D2160" t="s">
        <v>35</v>
      </c>
      <c r="E2160">
        <v>64014</v>
      </c>
      <c r="F2160">
        <v>2</v>
      </c>
      <c r="G2160">
        <v>1</v>
      </c>
      <c r="H2160" s="1">
        <v>41800</v>
      </c>
      <c r="I2160">
        <v>56</v>
      </c>
      <c r="J2160">
        <v>406</v>
      </c>
      <c r="K2160">
        <v>0</v>
      </c>
      <c r="L2160">
        <v>30</v>
      </c>
      <c r="M2160">
        <v>0</v>
      </c>
      <c r="N2160">
        <v>0</v>
      </c>
      <c r="O2160">
        <v>8</v>
      </c>
      <c r="P2160">
        <f>IF(Table13[[#This Row],[MntWines]] = 0,"",Table13[[#This Row],[MntWines]])</f>
        <v>406</v>
      </c>
      <c r="Q2160" t="str">
        <f>IF(Table13[[#This Row],[MntFruits]] = 0, "",Table13[[#This Row],[MntFruits]])</f>
        <v/>
      </c>
      <c r="R2160">
        <f>IF(Table13[[#This Row],[MntMeatProducts]] = 0, "",Table13[[#This Row],[MntMeatProducts]])</f>
        <v>30</v>
      </c>
      <c r="S2160" t="str">
        <f>IF(Table13[[#This Row],[MntFishProducts]] = 0, "",Table13[[#This Row],[MntFishProducts]])</f>
        <v/>
      </c>
      <c r="T2160" t="str">
        <f>IF(Table13[[#This Row],[MntSweetProducts]] = 0, "",Table13[[#This Row],[MntSweetProducts]])</f>
        <v/>
      </c>
      <c r="U2160">
        <f>IF(Table13[[#This Row],[MntGoldProds]] = 0, "",Table13[[#This Row],[MntGoldProds]])</f>
        <v>8</v>
      </c>
      <c r="V2160">
        <v>7</v>
      </c>
      <c r="W2160">
        <v>8</v>
      </c>
      <c r="X2160">
        <v>2</v>
      </c>
      <c r="Y2160">
        <v>5</v>
      </c>
      <c r="Z2160">
        <v>7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 t="s">
        <v>32</v>
      </c>
      <c r="AI2160" s="13">
        <f>SUM(Table13[[#This Row],[MntWines]:[MntGoldProds]])</f>
        <v>444</v>
      </c>
      <c r="AJ2160" s="13">
        <f>AVERAGE(Table13[[#This Row],[MntWines]:[MntGoldProds]])</f>
        <v>74</v>
      </c>
      <c r="AK2160">
        <f>IF(Table13[[#This Row],[Total Number of Purchases]]=0,0,Table13[[#This Row],[Total Spend]]/Table13[[#This Row],[Total Number of Purchases]])</f>
        <v>20.181818181818183</v>
      </c>
      <c r="AM2160">
        <f>SUM(Table13[[#This Row],[NumDealsPurchases]:[NumStorePurchases]])</f>
        <v>22</v>
      </c>
      <c r="AN2160" s="14">
        <f>Snapshot_Date-Table13[[#This Row],[Dt_Customer]]</f>
        <v>116</v>
      </c>
      <c r="AP2160" s="13">
        <f>Table13[[#This Row],[NumDealsPurchases]]/Table13[[#This Row],[Total Number of Purchases]]*100</f>
        <v>31.818181818181817</v>
      </c>
      <c r="AQ2160">
        <f>6-ROUNDUP(_xlfn.PERCENTRANK.INC(Table13[Recency],Table13[[#This Row],[Recency]])*5, 0)</f>
        <v>3</v>
      </c>
      <c r="AR2160">
        <f>ROUNDUP(_xlfn.PERCENTRANK.INC(Table13[Total Number of Purchases],Table13[[#This Row],[Total Number of Purchases]])*5,0)</f>
        <v>4</v>
      </c>
      <c r="AS2160">
        <f>ROUNDUP(_xlfn.PERCENTRANK.INC(Table13[Total Spend],Table13[[#This Row],[Total Spend]])*5,0)</f>
        <v>3</v>
      </c>
      <c r="AT2160" t="str">
        <f>Table13[[#This Row],[Recency Score]]&amp;Table13[[#This Row],[Frequency Score]]&amp;Table13[[#This Row],[Monetary Score]]</f>
        <v>343</v>
      </c>
      <c r="AU2160" t="str">
        <f t="shared" si="33"/>
        <v>Needs Attention</v>
      </c>
      <c r="AW2160" s="13">
        <f>DATEDIF(Table13[[#This Row],[Dt_Customer]], Snapshot_Date, "d")</f>
        <v>116</v>
      </c>
      <c r="AX2160" s="13">
        <f>Table13[[#This Row],[CL if today]]/365</f>
        <v>0.31780821917808222</v>
      </c>
      <c r="AY2160">
        <f>Table13[[#This Row],[Total Number of Purchases]]/Table13[[#This Row],[Corrected CL]]</f>
        <v>69.224137931034477</v>
      </c>
      <c r="AZ2160">
        <f>Table13[[#This Row],[Average Order Value (AOV)]]*Table13[[#This Row],[Freq per Year]]</f>
        <v>1397.0689655172414</v>
      </c>
      <c r="BA2160">
        <f>Table13[[#This Row],[Total Spend]]/Table13[[#This Row],[Corrected CL]]</f>
        <v>1397.0689655172412</v>
      </c>
      <c r="BB2160">
        <v>1397.0689655172412</v>
      </c>
      <c r="BC2160" s="1">
        <f>Table13[[#This Row],[Dt_Customer]]+Table13[[#This Row],[Recency]]</f>
        <v>41856</v>
      </c>
      <c r="BD2160" s="16" t="str">
        <f>IF(COUNTIF(A:A, A2160) &gt; 1, "Duplicate", "Unique")</f>
        <v>Unique</v>
      </c>
    </row>
    <row r="2161" spans="1:56" x14ac:dyDescent="0.3">
      <c r="A2161">
        <v>4001</v>
      </c>
      <c r="B2161">
        <v>1946</v>
      </c>
      <c r="C2161" t="s">
        <v>37</v>
      </c>
      <c r="D2161" t="s">
        <v>35</v>
      </c>
      <c r="E2161">
        <v>64014</v>
      </c>
      <c r="F2161">
        <v>2</v>
      </c>
      <c r="G2161">
        <v>1</v>
      </c>
      <c r="H2161" s="1">
        <v>41800</v>
      </c>
      <c r="I2161">
        <v>56</v>
      </c>
      <c r="J2161">
        <v>406</v>
      </c>
      <c r="K2161">
        <v>0</v>
      </c>
      <c r="L2161">
        <v>30</v>
      </c>
      <c r="M2161">
        <v>0</v>
      </c>
      <c r="N2161">
        <v>0</v>
      </c>
      <c r="O2161">
        <v>8</v>
      </c>
      <c r="P2161">
        <f>IF(Table13[[#This Row],[MntWines]] = 0,"",Table13[[#This Row],[MntWines]])</f>
        <v>406</v>
      </c>
      <c r="Q2161" t="str">
        <f>IF(Table13[[#This Row],[MntFruits]] = 0, "",Table13[[#This Row],[MntFruits]])</f>
        <v/>
      </c>
      <c r="R2161">
        <f>IF(Table13[[#This Row],[MntMeatProducts]] = 0, "",Table13[[#This Row],[MntMeatProducts]])</f>
        <v>30</v>
      </c>
      <c r="S2161" t="str">
        <f>IF(Table13[[#This Row],[MntFishProducts]] = 0, "",Table13[[#This Row],[MntFishProducts]])</f>
        <v/>
      </c>
      <c r="T2161" t="str">
        <f>IF(Table13[[#This Row],[MntSweetProducts]] = 0, "",Table13[[#This Row],[MntSweetProducts]])</f>
        <v/>
      </c>
      <c r="U2161">
        <f>IF(Table13[[#This Row],[MntGoldProds]] = 0, "",Table13[[#This Row],[MntGoldProds]])</f>
        <v>8</v>
      </c>
      <c r="V2161">
        <v>7</v>
      </c>
      <c r="W2161">
        <v>8</v>
      </c>
      <c r="X2161">
        <v>2</v>
      </c>
      <c r="Y2161">
        <v>5</v>
      </c>
      <c r="Z2161">
        <v>7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 t="s">
        <v>43</v>
      </c>
      <c r="AI2161" s="13">
        <f>SUM(Table13[[#This Row],[MntWines]:[MntGoldProds]])</f>
        <v>444</v>
      </c>
      <c r="AJ2161" s="13">
        <f>AVERAGE(Table13[[#This Row],[MntWines]:[MntGoldProds]])</f>
        <v>74</v>
      </c>
      <c r="AK2161">
        <f>IF(Table13[[#This Row],[Total Number of Purchases]]=0,0,Table13[[#This Row],[Total Spend]]/Table13[[#This Row],[Total Number of Purchases]])</f>
        <v>20.181818181818183</v>
      </c>
      <c r="AM2161">
        <f>SUM(Table13[[#This Row],[NumDealsPurchases]:[NumStorePurchases]])</f>
        <v>22</v>
      </c>
      <c r="AN2161" s="14">
        <f>Snapshot_Date-Table13[[#This Row],[Dt_Customer]]</f>
        <v>116</v>
      </c>
      <c r="AP2161" s="13">
        <f>Table13[[#This Row],[NumDealsPurchases]]/Table13[[#This Row],[Total Number of Purchases]]*100</f>
        <v>31.818181818181817</v>
      </c>
      <c r="AQ2161">
        <f>6-ROUNDUP(_xlfn.PERCENTRANK.INC(Table13[Recency],Table13[[#This Row],[Recency]])*5, 0)</f>
        <v>3</v>
      </c>
      <c r="AR2161">
        <f>ROUNDUP(_xlfn.PERCENTRANK.INC(Table13[Total Number of Purchases],Table13[[#This Row],[Total Number of Purchases]])*5,0)</f>
        <v>4</v>
      </c>
      <c r="AS2161">
        <f>ROUNDUP(_xlfn.PERCENTRANK.INC(Table13[Total Spend],Table13[[#This Row],[Total Spend]])*5,0)</f>
        <v>3</v>
      </c>
      <c r="AT2161" t="str">
        <f>Table13[[#This Row],[Recency Score]]&amp;Table13[[#This Row],[Frequency Score]]&amp;Table13[[#This Row],[Monetary Score]]</f>
        <v>343</v>
      </c>
      <c r="AU2161" t="str">
        <f t="shared" si="33"/>
        <v>Needs Attention</v>
      </c>
      <c r="AW2161" s="13">
        <f>DATEDIF(Table13[[#This Row],[Dt_Customer]], Snapshot_Date, "d")</f>
        <v>116</v>
      </c>
      <c r="AX2161" s="13">
        <f>Table13[[#This Row],[CL if today]]/365</f>
        <v>0.31780821917808222</v>
      </c>
      <c r="AY2161">
        <f>Table13[[#This Row],[Total Number of Purchases]]/Table13[[#This Row],[Corrected CL]]</f>
        <v>69.224137931034477</v>
      </c>
      <c r="AZ2161">
        <f>Table13[[#This Row],[Average Order Value (AOV)]]*Table13[[#This Row],[Freq per Year]]</f>
        <v>1397.0689655172414</v>
      </c>
      <c r="BA2161">
        <f>Table13[[#This Row],[Total Spend]]/Table13[[#This Row],[Corrected CL]]</f>
        <v>1397.0689655172412</v>
      </c>
      <c r="BB2161">
        <v>1397.0689655172412</v>
      </c>
      <c r="BC2161" s="1">
        <f>Table13[[#This Row],[Dt_Customer]]+Table13[[#This Row],[Recency]]</f>
        <v>41856</v>
      </c>
      <c r="BD2161" s="16" t="str">
        <f>IF(COUNTIF(A:A, A2161) &gt; 1, "Duplicate", "Unique")</f>
        <v>Unique</v>
      </c>
    </row>
    <row r="2162" spans="1:56" x14ac:dyDescent="0.3">
      <c r="A2162">
        <v>4937</v>
      </c>
      <c r="B2162">
        <v>1973</v>
      </c>
      <c r="C2162" t="s">
        <v>38</v>
      </c>
      <c r="D2162" t="s">
        <v>33</v>
      </c>
      <c r="E2162">
        <v>46094</v>
      </c>
      <c r="F2162">
        <v>1</v>
      </c>
      <c r="G2162">
        <v>1</v>
      </c>
      <c r="H2162" s="1">
        <v>41800</v>
      </c>
      <c r="I2162">
        <v>62</v>
      </c>
      <c r="J2162">
        <v>12</v>
      </c>
      <c r="K2162">
        <v>2</v>
      </c>
      <c r="L2162">
        <v>20</v>
      </c>
      <c r="M2162">
        <v>3</v>
      </c>
      <c r="N2162">
        <v>2</v>
      </c>
      <c r="O2162">
        <v>5</v>
      </c>
      <c r="P2162">
        <f>IF(Table13[[#This Row],[MntWines]] = 0,"",Table13[[#This Row],[MntWines]])</f>
        <v>12</v>
      </c>
      <c r="Q2162">
        <f>IF(Table13[[#This Row],[MntFruits]] = 0, "",Table13[[#This Row],[MntFruits]])</f>
        <v>2</v>
      </c>
      <c r="R2162">
        <f>IF(Table13[[#This Row],[MntMeatProducts]] = 0, "",Table13[[#This Row],[MntMeatProducts]])</f>
        <v>20</v>
      </c>
      <c r="S2162">
        <f>IF(Table13[[#This Row],[MntFishProducts]] = 0, "",Table13[[#This Row],[MntFishProducts]])</f>
        <v>3</v>
      </c>
      <c r="T2162">
        <f>IF(Table13[[#This Row],[MntSweetProducts]] = 0, "",Table13[[#This Row],[MntSweetProducts]])</f>
        <v>2</v>
      </c>
      <c r="U2162">
        <f>IF(Table13[[#This Row],[MntGoldProds]] = 0, "",Table13[[#This Row],[MntGoldProds]])</f>
        <v>5</v>
      </c>
      <c r="V2162">
        <v>1</v>
      </c>
      <c r="W2162">
        <v>1</v>
      </c>
      <c r="X2162">
        <v>0</v>
      </c>
      <c r="Y2162">
        <v>3</v>
      </c>
      <c r="Z2162">
        <v>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30</v>
      </c>
      <c r="AI2162" s="13">
        <f>SUM(Table13[[#This Row],[MntWines]:[MntGoldProds]])</f>
        <v>44</v>
      </c>
      <c r="AJ2162" s="13">
        <f>AVERAGE(Table13[[#This Row],[MntWines]:[MntGoldProds]])</f>
        <v>7.333333333333333</v>
      </c>
      <c r="AK2162">
        <f>IF(Table13[[#This Row],[Total Number of Purchases]]=0,0,Table13[[#This Row],[Total Spend]]/Table13[[#This Row],[Total Number of Purchases]])</f>
        <v>8.8000000000000007</v>
      </c>
      <c r="AM2162">
        <f>SUM(Table13[[#This Row],[NumDealsPurchases]:[NumStorePurchases]])</f>
        <v>5</v>
      </c>
      <c r="AN2162" s="14">
        <f>Snapshot_Date-Table13[[#This Row],[Dt_Customer]]</f>
        <v>116</v>
      </c>
      <c r="AP2162" s="13">
        <f>Table13[[#This Row],[NumDealsPurchases]]/Table13[[#This Row],[Total Number of Purchases]]*100</f>
        <v>20</v>
      </c>
      <c r="AQ2162">
        <f>6-ROUNDUP(_xlfn.PERCENTRANK.INC(Table13[Recency],Table13[[#This Row],[Recency]])*5, 0)</f>
        <v>2</v>
      </c>
      <c r="AR2162">
        <f>ROUNDUP(_xlfn.PERCENTRANK.INC(Table13[Total Number of Purchases],Table13[[#This Row],[Total Number of Purchases]])*5,0)</f>
        <v>1</v>
      </c>
      <c r="AS2162">
        <f>ROUNDUP(_xlfn.PERCENTRANK.INC(Table13[Total Spend],Table13[[#This Row],[Total Spend]])*5,0)</f>
        <v>1</v>
      </c>
      <c r="AT2162" t="str">
        <f>Table13[[#This Row],[Recency Score]]&amp;Table13[[#This Row],[Frequency Score]]&amp;Table13[[#This Row],[Monetary Score]]</f>
        <v>211</v>
      </c>
      <c r="AU2162" t="str">
        <f t="shared" si="33"/>
        <v>About to Sleep</v>
      </c>
      <c r="AW2162" s="13">
        <f>DATEDIF(Table13[[#This Row],[Dt_Customer]], Snapshot_Date, "d")</f>
        <v>116</v>
      </c>
      <c r="AX2162" s="13">
        <f>Table13[[#This Row],[CL if today]]/365</f>
        <v>0.31780821917808222</v>
      </c>
      <c r="AY2162">
        <f>Table13[[#This Row],[Total Number of Purchases]]/Table13[[#This Row],[Corrected CL]]</f>
        <v>15.732758620689653</v>
      </c>
      <c r="AZ2162">
        <f>Table13[[#This Row],[Average Order Value (AOV)]]*Table13[[#This Row],[Freq per Year]]</f>
        <v>138.44827586206895</v>
      </c>
      <c r="BA2162">
        <f>Table13[[#This Row],[Total Spend]]/Table13[[#This Row],[Corrected CL]]</f>
        <v>138.44827586206895</v>
      </c>
      <c r="BB2162">
        <v>138.44827586206895</v>
      </c>
      <c r="BC2162" s="1">
        <f>Table13[[#This Row],[Dt_Customer]]+Table13[[#This Row],[Recency]]</f>
        <v>41862</v>
      </c>
      <c r="BD2162" s="16" t="str">
        <f>IF(COUNTIF(A:A, A2162) &gt; 1, "Duplicate", "Unique")</f>
        <v>Unique</v>
      </c>
    </row>
    <row r="2163" spans="1:56" x14ac:dyDescent="0.3">
      <c r="A2163">
        <v>3623</v>
      </c>
      <c r="B2163">
        <v>1976</v>
      </c>
      <c r="C2163" t="s">
        <v>28</v>
      </c>
      <c r="D2163" t="s">
        <v>35</v>
      </c>
      <c r="E2163">
        <v>21675</v>
      </c>
      <c r="F2163">
        <v>1</v>
      </c>
      <c r="G2163">
        <v>0</v>
      </c>
      <c r="H2163" s="1">
        <v>41801</v>
      </c>
      <c r="I2163">
        <v>55</v>
      </c>
      <c r="J2163">
        <v>4</v>
      </c>
      <c r="K2163">
        <v>0</v>
      </c>
      <c r="L2163">
        <v>16</v>
      </c>
      <c r="M2163">
        <v>17</v>
      </c>
      <c r="N2163">
        <v>4</v>
      </c>
      <c r="O2163">
        <v>4</v>
      </c>
      <c r="P2163">
        <f>IF(Table13[[#This Row],[MntWines]] = 0,"",Table13[[#This Row],[MntWines]])</f>
        <v>4</v>
      </c>
      <c r="Q2163" t="str">
        <f>IF(Table13[[#This Row],[MntFruits]] = 0, "",Table13[[#This Row],[MntFruits]])</f>
        <v/>
      </c>
      <c r="R2163">
        <f>IF(Table13[[#This Row],[MntMeatProducts]] = 0, "",Table13[[#This Row],[MntMeatProducts]])</f>
        <v>16</v>
      </c>
      <c r="S2163">
        <f>IF(Table13[[#This Row],[MntFishProducts]] = 0, "",Table13[[#This Row],[MntFishProducts]])</f>
        <v>17</v>
      </c>
      <c r="T2163">
        <f>IF(Table13[[#This Row],[MntSweetProducts]] = 0, "",Table13[[#This Row],[MntSweetProducts]])</f>
        <v>4</v>
      </c>
      <c r="U2163">
        <f>IF(Table13[[#This Row],[MntGoldProds]] = 0, "",Table13[[#This Row],[MntGoldProds]])</f>
        <v>4</v>
      </c>
      <c r="V2163">
        <v>3</v>
      </c>
      <c r="W2163">
        <v>4</v>
      </c>
      <c r="X2163">
        <v>0</v>
      </c>
      <c r="Y2163">
        <v>3</v>
      </c>
      <c r="Z2163">
        <v>7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 t="s">
        <v>40</v>
      </c>
      <c r="AI2163" s="13">
        <f>SUM(Table13[[#This Row],[MntWines]:[MntGoldProds]])</f>
        <v>45</v>
      </c>
      <c r="AJ2163" s="13">
        <f>AVERAGE(Table13[[#This Row],[MntWines]:[MntGoldProds]])</f>
        <v>7.5</v>
      </c>
      <c r="AK2163">
        <f>IF(Table13[[#This Row],[Total Number of Purchases]]=0,0,Table13[[#This Row],[Total Spend]]/Table13[[#This Row],[Total Number of Purchases]])</f>
        <v>4.5</v>
      </c>
      <c r="AM2163">
        <f>SUM(Table13[[#This Row],[NumDealsPurchases]:[NumStorePurchases]])</f>
        <v>10</v>
      </c>
      <c r="AN2163" s="14">
        <f>Snapshot_Date-Table13[[#This Row],[Dt_Customer]]</f>
        <v>115</v>
      </c>
      <c r="AP2163" s="13">
        <f>Table13[[#This Row],[NumDealsPurchases]]/Table13[[#This Row],[Total Number of Purchases]]*100</f>
        <v>30</v>
      </c>
      <c r="AQ2163">
        <f>6-ROUNDUP(_xlfn.PERCENTRANK.INC(Table13[Recency],Table13[[#This Row],[Recency]])*5, 0)</f>
        <v>3</v>
      </c>
      <c r="AR2163">
        <f>ROUNDUP(_xlfn.PERCENTRANK.INC(Table13[Total Number of Purchases],Table13[[#This Row],[Total Number of Purchases]])*5,0)</f>
        <v>2</v>
      </c>
      <c r="AS2163">
        <f>ROUNDUP(_xlfn.PERCENTRANK.INC(Table13[Total Spend],Table13[[#This Row],[Total Spend]])*5,0)</f>
        <v>1</v>
      </c>
      <c r="AT2163" t="str">
        <f>Table13[[#This Row],[Recency Score]]&amp;Table13[[#This Row],[Frequency Score]]&amp;Table13[[#This Row],[Monetary Score]]</f>
        <v>321</v>
      </c>
      <c r="AU2163" t="str">
        <f t="shared" si="33"/>
        <v>Needs Attention</v>
      </c>
      <c r="AW2163" s="13">
        <f>DATEDIF(Table13[[#This Row],[Dt_Customer]], Snapshot_Date, "d")</f>
        <v>115</v>
      </c>
      <c r="AX2163" s="13">
        <f>Table13[[#This Row],[CL if today]]/365</f>
        <v>0.31506849315068491</v>
      </c>
      <c r="AY2163">
        <f>Table13[[#This Row],[Total Number of Purchases]]/Table13[[#This Row],[Corrected CL]]</f>
        <v>31.739130434782609</v>
      </c>
      <c r="AZ2163">
        <f>Table13[[#This Row],[Average Order Value (AOV)]]*Table13[[#This Row],[Freq per Year]]</f>
        <v>142.82608695652175</v>
      </c>
      <c r="BA2163">
        <f>Table13[[#This Row],[Total Spend]]/Table13[[#This Row],[Corrected CL]]</f>
        <v>142.82608695652175</v>
      </c>
      <c r="BB2163">
        <v>142.82608695652175</v>
      </c>
      <c r="BC2163" s="1">
        <f>Table13[[#This Row],[Dt_Customer]]+Table13[[#This Row],[Recency]]</f>
        <v>41856</v>
      </c>
      <c r="BD2163" s="16" t="str">
        <f>IF(COUNTIF(A:A, A2163) &gt; 1, "Duplicate", "Unique")</f>
        <v>Unique</v>
      </c>
    </row>
    <row r="2164" spans="1:56" x14ac:dyDescent="0.3">
      <c r="A2164">
        <v>6679</v>
      </c>
      <c r="B2164">
        <v>1966</v>
      </c>
      <c r="C2164" t="s">
        <v>28</v>
      </c>
      <c r="D2164" t="s">
        <v>31</v>
      </c>
      <c r="E2164">
        <v>33279</v>
      </c>
      <c r="F2164">
        <v>0</v>
      </c>
      <c r="G2164">
        <v>0</v>
      </c>
      <c r="H2164" s="1">
        <v>41802</v>
      </c>
      <c r="I2164">
        <v>29</v>
      </c>
      <c r="J2164">
        <v>10</v>
      </c>
      <c r="K2164">
        <v>3</v>
      </c>
      <c r="L2164">
        <v>3</v>
      </c>
      <c r="M2164">
        <v>0</v>
      </c>
      <c r="N2164">
        <v>0</v>
      </c>
      <c r="O2164">
        <v>0</v>
      </c>
      <c r="P2164">
        <f>IF(Table13[[#This Row],[MntWines]] = 0,"",Table13[[#This Row],[MntWines]])</f>
        <v>10</v>
      </c>
      <c r="Q2164">
        <f>IF(Table13[[#This Row],[MntFruits]] = 0, "",Table13[[#This Row],[MntFruits]])</f>
        <v>3</v>
      </c>
      <c r="R2164">
        <f>IF(Table13[[#This Row],[MntMeatProducts]] = 0, "",Table13[[#This Row],[MntMeatProducts]])</f>
        <v>3</v>
      </c>
      <c r="S2164" t="str">
        <f>IF(Table13[[#This Row],[MntFishProducts]] = 0, "",Table13[[#This Row],[MntFishProducts]])</f>
        <v/>
      </c>
      <c r="T2164" t="str">
        <f>IF(Table13[[#This Row],[MntSweetProducts]] = 0, "",Table13[[#This Row],[MntSweetProducts]])</f>
        <v/>
      </c>
      <c r="U2164" t="str">
        <f>IF(Table13[[#This Row],[MntGoldProds]] = 0, "",Table13[[#This Row],[MntGoldProds]])</f>
        <v/>
      </c>
      <c r="V2164">
        <v>1</v>
      </c>
      <c r="W2164">
        <v>0</v>
      </c>
      <c r="X2164">
        <v>0</v>
      </c>
      <c r="Y2164">
        <v>3</v>
      </c>
      <c r="Z2164">
        <v>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 t="s">
        <v>30</v>
      </c>
      <c r="AI2164" s="13">
        <f>SUM(Table13[[#This Row],[MntWines]:[MntGoldProds]])</f>
        <v>16</v>
      </c>
      <c r="AJ2164" s="13">
        <f>AVERAGE(Table13[[#This Row],[MntWines]:[MntGoldProds]])</f>
        <v>2.6666666666666665</v>
      </c>
      <c r="AK2164">
        <f>IF(Table13[[#This Row],[Total Number of Purchases]]=0,0,Table13[[#This Row],[Total Spend]]/Table13[[#This Row],[Total Number of Purchases]])</f>
        <v>4</v>
      </c>
      <c r="AM2164">
        <f>SUM(Table13[[#This Row],[NumDealsPurchases]:[NumStorePurchases]])</f>
        <v>4</v>
      </c>
      <c r="AN2164" s="14">
        <f>Snapshot_Date-Table13[[#This Row],[Dt_Customer]]</f>
        <v>114</v>
      </c>
      <c r="AP2164" s="13">
        <f>Table13[[#This Row],[NumDealsPurchases]]/Table13[[#This Row],[Total Number of Purchases]]*100</f>
        <v>25</v>
      </c>
      <c r="AQ2164">
        <f>6-ROUNDUP(_xlfn.PERCENTRANK.INC(Table13[Recency],Table13[[#This Row],[Recency]])*5, 0)</f>
        <v>4</v>
      </c>
      <c r="AR2164">
        <f>ROUNDUP(_xlfn.PERCENTRANK.INC(Table13[Total Number of Purchases],Table13[[#This Row],[Total Number of Purchases]])*5,0)</f>
        <v>1</v>
      </c>
      <c r="AS2164">
        <f>ROUNDUP(_xlfn.PERCENTRANK.INC(Table13[Total Spend],Table13[[#This Row],[Total Spend]])*5,0)</f>
        <v>1</v>
      </c>
      <c r="AT2164" t="str">
        <f>Table13[[#This Row],[Recency Score]]&amp;Table13[[#This Row],[Frequency Score]]&amp;Table13[[#This Row],[Monetary Score]]</f>
        <v>411</v>
      </c>
      <c r="AU2164" t="str">
        <f t="shared" si="33"/>
        <v>Potential Loyalists</v>
      </c>
      <c r="AW2164" s="13">
        <f>DATEDIF(Table13[[#This Row],[Dt_Customer]], Snapshot_Date, "d")</f>
        <v>114</v>
      </c>
      <c r="AX2164" s="13">
        <f>Table13[[#This Row],[CL if today]]/365</f>
        <v>0.31232876712328766</v>
      </c>
      <c r="AY2164">
        <f>Table13[[#This Row],[Total Number of Purchases]]/Table13[[#This Row],[Corrected CL]]</f>
        <v>12.807017543859649</v>
      </c>
      <c r="AZ2164">
        <f>Table13[[#This Row],[Average Order Value (AOV)]]*Table13[[#This Row],[Freq per Year]]</f>
        <v>51.228070175438596</v>
      </c>
      <c r="BA2164">
        <f>Table13[[#This Row],[Total Spend]]/Table13[[#This Row],[Corrected CL]]</f>
        <v>51.228070175438596</v>
      </c>
      <c r="BB2164">
        <v>51.228070175438596</v>
      </c>
      <c r="BC2164" s="1">
        <f>Table13[[#This Row],[Dt_Customer]]+Table13[[#This Row],[Recency]]</f>
        <v>41831</v>
      </c>
      <c r="BD2164" s="16" t="str">
        <f>IF(COUNTIF(A:A, A2164) &gt; 1, "Duplicate", "Unique")</f>
        <v>Unique</v>
      </c>
    </row>
    <row r="2165" spans="1:56" x14ac:dyDescent="0.3">
      <c r="A2165">
        <v>9624</v>
      </c>
      <c r="B2165">
        <v>1958</v>
      </c>
      <c r="C2165" t="s">
        <v>37</v>
      </c>
      <c r="D2165" t="s">
        <v>35</v>
      </c>
      <c r="E2165">
        <v>65488</v>
      </c>
      <c r="F2165">
        <v>0</v>
      </c>
      <c r="G2165">
        <v>0</v>
      </c>
      <c r="H2165" s="1">
        <v>41803</v>
      </c>
      <c r="I2165">
        <v>46</v>
      </c>
      <c r="J2165">
        <v>603</v>
      </c>
      <c r="K2165">
        <v>45</v>
      </c>
      <c r="L2165">
        <v>207</v>
      </c>
      <c r="M2165">
        <v>36</v>
      </c>
      <c r="N2165">
        <v>18</v>
      </c>
      <c r="O2165">
        <v>54</v>
      </c>
      <c r="P2165">
        <f>IF(Table13[[#This Row],[MntWines]] = 0,"",Table13[[#This Row],[MntWines]])</f>
        <v>603</v>
      </c>
      <c r="Q2165">
        <f>IF(Table13[[#This Row],[MntFruits]] = 0, "",Table13[[#This Row],[MntFruits]])</f>
        <v>45</v>
      </c>
      <c r="R2165">
        <f>IF(Table13[[#This Row],[MntMeatProducts]] = 0, "",Table13[[#This Row],[MntMeatProducts]])</f>
        <v>207</v>
      </c>
      <c r="S2165">
        <f>IF(Table13[[#This Row],[MntFishProducts]] = 0, "",Table13[[#This Row],[MntFishProducts]])</f>
        <v>36</v>
      </c>
      <c r="T2165">
        <f>IF(Table13[[#This Row],[MntSweetProducts]] = 0, "",Table13[[#This Row],[MntSweetProducts]])</f>
        <v>18</v>
      </c>
      <c r="U2165">
        <f>IF(Table13[[#This Row],[MntGoldProds]] = 0, "",Table13[[#This Row],[MntGoldProds]])</f>
        <v>54</v>
      </c>
      <c r="V2165">
        <v>1</v>
      </c>
      <c r="W2165">
        <v>3</v>
      </c>
      <c r="X2165">
        <v>4</v>
      </c>
      <c r="Y2165">
        <v>6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 t="s">
        <v>30</v>
      </c>
      <c r="AI2165" s="13">
        <f>SUM(Table13[[#This Row],[MntWines]:[MntGoldProds]])</f>
        <v>963</v>
      </c>
      <c r="AJ2165" s="13">
        <f>AVERAGE(Table13[[#This Row],[MntWines]:[MntGoldProds]])</f>
        <v>160.5</v>
      </c>
      <c r="AK2165">
        <f>IF(Table13[[#This Row],[Total Number of Purchases]]=0,0,Table13[[#This Row],[Total Spend]]/Table13[[#This Row],[Total Number of Purchases]])</f>
        <v>68.785714285714292</v>
      </c>
      <c r="AM2165">
        <f>SUM(Table13[[#This Row],[NumDealsPurchases]:[NumStorePurchases]])</f>
        <v>14</v>
      </c>
      <c r="AN2165" s="14">
        <f>Snapshot_Date-Table13[[#This Row],[Dt_Customer]]</f>
        <v>113</v>
      </c>
      <c r="AP2165" s="13">
        <f>Table13[[#This Row],[NumDealsPurchases]]/Table13[[#This Row],[Total Number of Purchases]]*100</f>
        <v>7.1428571428571423</v>
      </c>
      <c r="AQ2165">
        <f>6-ROUNDUP(_xlfn.PERCENTRANK.INC(Table13[Recency],Table13[[#This Row],[Recency]])*5, 0)</f>
        <v>3</v>
      </c>
      <c r="AR2165">
        <f>ROUNDUP(_xlfn.PERCENTRANK.INC(Table13[Total Number of Purchases],Table13[[#This Row],[Total Number of Purchases]])*5,0)</f>
        <v>3</v>
      </c>
      <c r="AS2165">
        <f>ROUNDUP(_xlfn.PERCENTRANK.INC(Table13[Total Spend],Table13[[#This Row],[Total Spend]])*5,0)</f>
        <v>4</v>
      </c>
      <c r="AT2165" t="str">
        <f>Table13[[#This Row],[Recency Score]]&amp;Table13[[#This Row],[Frequency Score]]&amp;Table13[[#This Row],[Monetary Score]]</f>
        <v>334</v>
      </c>
      <c r="AU2165" t="str">
        <f t="shared" si="33"/>
        <v>Needs Attention</v>
      </c>
      <c r="AW2165" s="13">
        <f>DATEDIF(Table13[[#This Row],[Dt_Customer]], Snapshot_Date, "d")</f>
        <v>113</v>
      </c>
      <c r="AX2165" s="13">
        <f>Table13[[#This Row],[CL if today]]/365</f>
        <v>0.30958904109589042</v>
      </c>
      <c r="AY2165">
        <f>Table13[[#This Row],[Total Number of Purchases]]/Table13[[#This Row],[Corrected CL]]</f>
        <v>45.221238938053098</v>
      </c>
      <c r="AZ2165">
        <f>Table13[[#This Row],[Average Order Value (AOV)]]*Table13[[#This Row],[Freq per Year]]</f>
        <v>3110.5752212389384</v>
      </c>
      <c r="BA2165">
        <f>Table13[[#This Row],[Total Spend]]/Table13[[#This Row],[Corrected CL]]</f>
        <v>3110.575221238938</v>
      </c>
      <c r="BB2165">
        <v>3110.575221238938</v>
      </c>
      <c r="BC2165" s="1">
        <f>Table13[[#This Row],[Dt_Customer]]+Table13[[#This Row],[Recency]]</f>
        <v>41849</v>
      </c>
      <c r="BD2165" s="16" t="str">
        <f>IF(COUNTIF(A:A, A2165) &gt; 1, "Duplicate", "Unique")</f>
        <v>Unique</v>
      </c>
    </row>
    <row r="2166" spans="1:56" x14ac:dyDescent="0.3">
      <c r="A2166">
        <v>3463</v>
      </c>
      <c r="B2166">
        <v>1975</v>
      </c>
      <c r="C2166" t="s">
        <v>37</v>
      </c>
      <c r="D2166" t="s">
        <v>33</v>
      </c>
      <c r="E2166">
        <v>69283</v>
      </c>
      <c r="F2166">
        <v>0</v>
      </c>
      <c r="G2166">
        <v>1</v>
      </c>
      <c r="H2166" s="1">
        <v>41804</v>
      </c>
      <c r="I2166">
        <v>41</v>
      </c>
      <c r="J2166">
        <v>674</v>
      </c>
      <c r="K2166">
        <v>62</v>
      </c>
      <c r="L2166">
        <v>134</v>
      </c>
      <c r="M2166">
        <v>0</v>
      </c>
      <c r="N2166">
        <v>26</v>
      </c>
      <c r="O2166">
        <v>8</v>
      </c>
      <c r="P2166">
        <f>IF(Table13[[#This Row],[MntWines]] = 0,"",Table13[[#This Row],[MntWines]])</f>
        <v>674</v>
      </c>
      <c r="Q2166">
        <f>IF(Table13[[#This Row],[MntFruits]] = 0, "",Table13[[#This Row],[MntFruits]])</f>
        <v>62</v>
      </c>
      <c r="R2166">
        <f>IF(Table13[[#This Row],[MntMeatProducts]] = 0, "",Table13[[#This Row],[MntMeatProducts]])</f>
        <v>134</v>
      </c>
      <c r="S2166" t="str">
        <f>IF(Table13[[#This Row],[MntFishProducts]] = 0, "",Table13[[#This Row],[MntFishProducts]])</f>
        <v/>
      </c>
      <c r="T2166">
        <f>IF(Table13[[#This Row],[MntSweetProducts]] = 0, "",Table13[[#This Row],[MntSweetProducts]])</f>
        <v>26</v>
      </c>
      <c r="U2166">
        <f>IF(Table13[[#This Row],[MntGoldProds]] = 0, "",Table13[[#This Row],[MntGoldProds]])</f>
        <v>8</v>
      </c>
      <c r="V2166">
        <v>4</v>
      </c>
      <c r="W2166">
        <v>7</v>
      </c>
      <c r="X2166">
        <v>3</v>
      </c>
      <c r="Y2166">
        <v>13</v>
      </c>
      <c r="Z2166">
        <v>5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40</v>
      </c>
      <c r="AI2166" s="13">
        <f>SUM(Table13[[#This Row],[MntWines]:[MntGoldProds]])</f>
        <v>904</v>
      </c>
      <c r="AJ2166" s="13">
        <f>AVERAGE(Table13[[#This Row],[MntWines]:[MntGoldProds]])</f>
        <v>150.66666666666666</v>
      </c>
      <c r="AK2166">
        <f>IF(Table13[[#This Row],[Total Number of Purchases]]=0,0,Table13[[#This Row],[Total Spend]]/Table13[[#This Row],[Total Number of Purchases]])</f>
        <v>33.481481481481481</v>
      </c>
      <c r="AM2166">
        <f>SUM(Table13[[#This Row],[NumDealsPurchases]:[NumStorePurchases]])</f>
        <v>27</v>
      </c>
      <c r="AN2166" s="14">
        <f>Snapshot_Date-Table13[[#This Row],[Dt_Customer]]</f>
        <v>112</v>
      </c>
      <c r="AP2166" s="13">
        <f>Table13[[#This Row],[NumDealsPurchases]]/Table13[[#This Row],[Total Number of Purchases]]*100</f>
        <v>14.814814814814813</v>
      </c>
      <c r="AQ2166">
        <f>6-ROUNDUP(_xlfn.PERCENTRANK.INC(Table13[Recency],Table13[[#This Row],[Recency]])*5, 0)</f>
        <v>3</v>
      </c>
      <c r="AR2166">
        <f>ROUNDUP(_xlfn.PERCENTRANK.INC(Table13[Total Number of Purchases],Table13[[#This Row],[Total Number of Purchases]])*5,0)</f>
        <v>5</v>
      </c>
      <c r="AS2166">
        <f>ROUNDUP(_xlfn.PERCENTRANK.INC(Table13[Total Spend],Table13[[#This Row],[Total Spend]])*5,0)</f>
        <v>4</v>
      </c>
      <c r="AT2166" t="str">
        <f>Table13[[#This Row],[Recency Score]]&amp;Table13[[#This Row],[Frequency Score]]&amp;Table13[[#This Row],[Monetary Score]]</f>
        <v>354</v>
      </c>
      <c r="AU2166" t="str">
        <f t="shared" si="33"/>
        <v>Frequent Buyers</v>
      </c>
      <c r="AW2166" s="13">
        <f>DATEDIF(Table13[[#This Row],[Dt_Customer]], Snapshot_Date, "d")</f>
        <v>112</v>
      </c>
      <c r="AX2166" s="13">
        <f>Table13[[#This Row],[CL if today]]/365</f>
        <v>0.30684931506849317</v>
      </c>
      <c r="AY2166">
        <f>Table13[[#This Row],[Total Number of Purchases]]/Table13[[#This Row],[Corrected CL]]</f>
        <v>87.991071428571431</v>
      </c>
      <c r="AZ2166">
        <f>Table13[[#This Row],[Average Order Value (AOV)]]*Table13[[#This Row],[Freq per Year]]</f>
        <v>2946.0714285714284</v>
      </c>
      <c r="BA2166">
        <f>Table13[[#This Row],[Total Spend]]/Table13[[#This Row],[Corrected CL]]</f>
        <v>2946.0714285714284</v>
      </c>
      <c r="BB2166">
        <v>2946.0714285714284</v>
      </c>
      <c r="BC2166" s="1">
        <f>Table13[[#This Row],[Dt_Customer]]+Table13[[#This Row],[Recency]]</f>
        <v>41845</v>
      </c>
      <c r="BD2166" s="16" t="str">
        <f>IF(COUNTIF(A:A, A2166) &gt; 1, "Duplicate", "Unique")</f>
        <v>Unique</v>
      </c>
    </row>
    <row r="2167" spans="1:56" x14ac:dyDescent="0.3">
      <c r="A2167">
        <v>1</v>
      </c>
      <c r="B2167">
        <v>1961</v>
      </c>
      <c r="C2167" t="s">
        <v>28</v>
      </c>
      <c r="D2167" t="s">
        <v>31</v>
      </c>
      <c r="E2167">
        <v>57091</v>
      </c>
      <c r="F2167">
        <v>0</v>
      </c>
      <c r="G2167">
        <v>0</v>
      </c>
      <c r="H2167" s="1">
        <v>41805</v>
      </c>
      <c r="I2167">
        <v>0</v>
      </c>
      <c r="J2167">
        <v>464</v>
      </c>
      <c r="K2167">
        <v>5</v>
      </c>
      <c r="L2167">
        <v>64</v>
      </c>
      <c r="M2167">
        <v>7</v>
      </c>
      <c r="N2167">
        <v>0</v>
      </c>
      <c r="O2167">
        <v>37</v>
      </c>
      <c r="P2167">
        <f>IF(Table13[[#This Row],[MntWines]] = 0,"",Table13[[#This Row],[MntWines]])</f>
        <v>464</v>
      </c>
      <c r="Q2167">
        <f>IF(Table13[[#This Row],[MntFruits]] = 0, "",Table13[[#This Row],[MntFruits]])</f>
        <v>5</v>
      </c>
      <c r="R2167">
        <f>IF(Table13[[#This Row],[MntMeatProducts]] = 0, "",Table13[[#This Row],[MntMeatProducts]])</f>
        <v>64</v>
      </c>
      <c r="S2167">
        <f>IF(Table13[[#This Row],[MntFishProducts]] = 0, "",Table13[[#This Row],[MntFishProducts]])</f>
        <v>7</v>
      </c>
      <c r="T2167" t="str">
        <f>IF(Table13[[#This Row],[MntSweetProducts]] = 0, "",Table13[[#This Row],[MntSweetProducts]])</f>
        <v/>
      </c>
      <c r="U2167">
        <f>IF(Table13[[#This Row],[MntGoldProds]] = 0, "",Table13[[#This Row],[MntGoldProds]])</f>
        <v>37</v>
      </c>
      <c r="V2167">
        <v>1</v>
      </c>
      <c r="W2167">
        <v>7</v>
      </c>
      <c r="X2167">
        <v>3</v>
      </c>
      <c r="Y2167">
        <v>7</v>
      </c>
      <c r="Z2167">
        <v>5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 t="s">
        <v>32</v>
      </c>
      <c r="AI2167" s="13">
        <f>SUM(Table13[[#This Row],[MntWines]:[MntGoldProds]])</f>
        <v>577</v>
      </c>
      <c r="AJ2167" s="13">
        <f>AVERAGE(Table13[[#This Row],[MntWines]:[MntGoldProds]])</f>
        <v>96.166666666666671</v>
      </c>
      <c r="AK2167">
        <f>IF(Table13[[#This Row],[Total Number of Purchases]]=0,0,Table13[[#This Row],[Total Spend]]/Table13[[#This Row],[Total Number of Purchases]])</f>
        <v>32.055555555555557</v>
      </c>
      <c r="AM2167">
        <f>SUM(Table13[[#This Row],[NumDealsPurchases]:[NumStorePurchases]])</f>
        <v>18</v>
      </c>
      <c r="AN2167" s="14">
        <f>Snapshot_Date-Table13[[#This Row],[Dt_Customer]]</f>
        <v>111</v>
      </c>
      <c r="AP2167" s="13">
        <f>Table13[[#This Row],[NumDealsPurchases]]/Table13[[#This Row],[Total Number of Purchases]]*100</f>
        <v>5.5555555555555554</v>
      </c>
      <c r="AQ2167">
        <f>6-ROUNDUP(_xlfn.PERCENTRANK.INC(Table13[Recency],Table13[[#This Row],[Recency]])*5, 0)</f>
        <v>6</v>
      </c>
      <c r="AR2167">
        <f>ROUNDUP(_xlfn.PERCENTRANK.INC(Table13[Total Number of Purchases],Table13[[#This Row],[Total Number of Purchases]])*5,0)</f>
        <v>4</v>
      </c>
      <c r="AS2167">
        <f>ROUNDUP(_xlfn.PERCENTRANK.INC(Table13[Total Spend],Table13[[#This Row],[Total Spend]])*5,0)</f>
        <v>3</v>
      </c>
      <c r="AT2167" t="str">
        <f>Table13[[#This Row],[Recency Score]]&amp;Table13[[#This Row],[Frequency Score]]&amp;Table13[[#This Row],[Monetary Score]]</f>
        <v>643</v>
      </c>
      <c r="AU2167" t="str">
        <f t="shared" si="33"/>
        <v>Others</v>
      </c>
      <c r="AW2167" s="13">
        <f>DATEDIF(Table13[[#This Row],[Dt_Customer]], Snapshot_Date, "d")</f>
        <v>111</v>
      </c>
      <c r="AX2167" s="13">
        <f>Table13[[#This Row],[CL if today]]/365</f>
        <v>0.30410958904109592</v>
      </c>
      <c r="AY2167">
        <f>Table13[[#This Row],[Total Number of Purchases]]/Table13[[#This Row],[Corrected CL]]</f>
        <v>59.189189189189186</v>
      </c>
      <c r="AZ2167">
        <f>Table13[[#This Row],[Average Order Value (AOV)]]*Table13[[#This Row],[Freq per Year]]</f>
        <v>1897.3423423423424</v>
      </c>
      <c r="BA2167">
        <f>Table13[[#This Row],[Total Spend]]/Table13[[#This Row],[Corrected CL]]</f>
        <v>1897.3423423423421</v>
      </c>
      <c r="BB2167">
        <v>1897.3423423423421</v>
      </c>
      <c r="BC2167" s="1">
        <f>Table13[[#This Row],[Dt_Customer]]+Table13[[#This Row],[Recency]]</f>
        <v>41805</v>
      </c>
      <c r="BD2167" s="16" t="str">
        <f>IF(COUNTIF(A:A, A2167) &gt; 1, "Duplicate", "Unique")</f>
        <v>Unique</v>
      </c>
    </row>
    <row r="2168" spans="1:56" x14ac:dyDescent="0.3">
      <c r="A2168">
        <v>8566</v>
      </c>
      <c r="B2168">
        <v>1961</v>
      </c>
      <c r="C2168" t="s">
        <v>37</v>
      </c>
      <c r="D2168" t="s">
        <v>35</v>
      </c>
      <c r="E2168">
        <v>32583</v>
      </c>
      <c r="F2168">
        <v>1</v>
      </c>
      <c r="G2168">
        <v>1</v>
      </c>
      <c r="H2168" s="1">
        <v>41805</v>
      </c>
      <c r="I2168">
        <v>10</v>
      </c>
      <c r="J2168">
        <v>5</v>
      </c>
      <c r="K2168">
        <v>0</v>
      </c>
      <c r="L2168">
        <v>3</v>
      </c>
      <c r="M2168">
        <v>0</v>
      </c>
      <c r="N2168">
        <v>0</v>
      </c>
      <c r="O2168">
        <v>1</v>
      </c>
      <c r="P2168">
        <f>IF(Table13[[#This Row],[MntWines]] = 0,"",Table13[[#This Row],[MntWines]])</f>
        <v>5</v>
      </c>
      <c r="Q2168" t="str">
        <f>IF(Table13[[#This Row],[MntFruits]] = 0, "",Table13[[#This Row],[MntFruits]])</f>
        <v/>
      </c>
      <c r="R2168">
        <f>IF(Table13[[#This Row],[MntMeatProducts]] = 0, "",Table13[[#This Row],[MntMeatProducts]])</f>
        <v>3</v>
      </c>
      <c r="S2168" t="str">
        <f>IF(Table13[[#This Row],[MntFishProducts]] = 0, "",Table13[[#This Row],[MntFishProducts]])</f>
        <v/>
      </c>
      <c r="T2168" t="str">
        <f>IF(Table13[[#This Row],[MntSweetProducts]] = 0, "",Table13[[#This Row],[MntSweetProducts]])</f>
        <v/>
      </c>
      <c r="U2168">
        <f>IF(Table13[[#This Row],[MntGoldProds]] = 0, "",Table13[[#This Row],[MntGoldProds]])</f>
        <v>1</v>
      </c>
      <c r="V2168">
        <v>1</v>
      </c>
      <c r="W2168">
        <v>1</v>
      </c>
      <c r="X2168">
        <v>0</v>
      </c>
      <c r="Y2168">
        <v>2</v>
      </c>
      <c r="Z2168">
        <v>7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">
        <v>30</v>
      </c>
      <c r="AI2168" s="13">
        <f>SUM(Table13[[#This Row],[MntWines]:[MntGoldProds]])</f>
        <v>9</v>
      </c>
      <c r="AJ2168" s="13">
        <f>AVERAGE(Table13[[#This Row],[MntWines]:[MntGoldProds]])</f>
        <v>1.5</v>
      </c>
      <c r="AK2168">
        <f>IF(Table13[[#This Row],[Total Number of Purchases]]=0,0,Table13[[#This Row],[Total Spend]]/Table13[[#This Row],[Total Number of Purchases]])</f>
        <v>2.25</v>
      </c>
      <c r="AM2168">
        <f>SUM(Table13[[#This Row],[NumDealsPurchases]:[NumStorePurchases]])</f>
        <v>4</v>
      </c>
      <c r="AN2168" s="14">
        <f>Snapshot_Date-Table13[[#This Row],[Dt_Customer]]</f>
        <v>111</v>
      </c>
      <c r="AP2168" s="13">
        <f>Table13[[#This Row],[NumDealsPurchases]]/Table13[[#This Row],[Total Number of Purchases]]*100</f>
        <v>25</v>
      </c>
      <c r="AQ2168">
        <f>6-ROUNDUP(_xlfn.PERCENTRANK.INC(Table13[Recency],Table13[[#This Row],[Recency]])*5, 0)</f>
        <v>5</v>
      </c>
      <c r="AR2168">
        <f>ROUNDUP(_xlfn.PERCENTRANK.INC(Table13[Total Number of Purchases],Table13[[#This Row],[Total Number of Purchases]])*5,0)</f>
        <v>1</v>
      </c>
      <c r="AS2168">
        <f>ROUNDUP(_xlfn.PERCENTRANK.INC(Table13[Total Spend],Table13[[#This Row],[Total Spend]])*5,0)</f>
        <v>1</v>
      </c>
      <c r="AT2168" t="str">
        <f>Table13[[#This Row],[Recency Score]]&amp;Table13[[#This Row],[Frequency Score]]&amp;Table13[[#This Row],[Monetary Score]]</f>
        <v>511</v>
      </c>
      <c r="AU2168" t="str">
        <f t="shared" si="33"/>
        <v>Others</v>
      </c>
      <c r="AW2168" s="13">
        <f>DATEDIF(Table13[[#This Row],[Dt_Customer]], Snapshot_Date, "d")</f>
        <v>111</v>
      </c>
      <c r="AX2168" s="13">
        <f>Table13[[#This Row],[CL if today]]/365</f>
        <v>0.30410958904109592</v>
      </c>
      <c r="AY2168">
        <f>Table13[[#This Row],[Total Number of Purchases]]/Table13[[#This Row],[Corrected CL]]</f>
        <v>13.153153153153152</v>
      </c>
      <c r="AZ2168">
        <f>Table13[[#This Row],[Average Order Value (AOV)]]*Table13[[#This Row],[Freq per Year]]</f>
        <v>29.594594594594593</v>
      </c>
      <c r="BA2168">
        <f>Table13[[#This Row],[Total Spend]]/Table13[[#This Row],[Corrected CL]]</f>
        <v>29.594594594594593</v>
      </c>
      <c r="BB2168">
        <v>29.594594594594593</v>
      </c>
      <c r="BC2168" s="1">
        <f>Table13[[#This Row],[Dt_Customer]]+Table13[[#This Row],[Recency]]</f>
        <v>41815</v>
      </c>
      <c r="BD2168" s="16" t="str">
        <f>IF(COUNTIF(A:A, A2168) &gt; 1, "Duplicate", "Unique")</f>
        <v>Unique</v>
      </c>
    </row>
    <row r="2169" spans="1:56" x14ac:dyDescent="0.3">
      <c r="A2169">
        <v>2563</v>
      </c>
      <c r="B2169">
        <v>1961</v>
      </c>
      <c r="C2169" t="s">
        <v>44</v>
      </c>
      <c r="D2169" t="s">
        <v>33</v>
      </c>
      <c r="E2169">
        <v>28249</v>
      </c>
      <c r="F2169">
        <v>0</v>
      </c>
      <c r="G2169">
        <v>0</v>
      </c>
      <c r="H2169" s="1">
        <v>41805</v>
      </c>
      <c r="I2169">
        <v>80</v>
      </c>
      <c r="J2169">
        <v>1</v>
      </c>
      <c r="K2169">
        <v>9</v>
      </c>
      <c r="L2169">
        <v>7</v>
      </c>
      <c r="M2169">
        <v>2</v>
      </c>
      <c r="N2169">
        <v>14</v>
      </c>
      <c r="O2169">
        <v>10</v>
      </c>
      <c r="P2169">
        <f>IF(Table13[[#This Row],[MntWines]] = 0,"",Table13[[#This Row],[MntWines]])</f>
        <v>1</v>
      </c>
      <c r="Q2169">
        <f>IF(Table13[[#This Row],[MntFruits]] = 0, "",Table13[[#This Row],[MntFruits]])</f>
        <v>9</v>
      </c>
      <c r="R2169">
        <f>IF(Table13[[#This Row],[MntMeatProducts]] = 0, "",Table13[[#This Row],[MntMeatProducts]])</f>
        <v>7</v>
      </c>
      <c r="S2169">
        <f>IF(Table13[[#This Row],[MntFishProducts]] = 0, "",Table13[[#This Row],[MntFishProducts]])</f>
        <v>2</v>
      </c>
      <c r="T2169">
        <f>IF(Table13[[#This Row],[MntSweetProducts]] = 0, "",Table13[[#This Row],[MntSweetProducts]])</f>
        <v>14</v>
      </c>
      <c r="U2169">
        <f>IF(Table13[[#This Row],[MntGoldProds]] = 0, "",Table13[[#This Row],[MntGoldProds]])</f>
        <v>10</v>
      </c>
      <c r="V2169">
        <v>1</v>
      </c>
      <c r="W2169">
        <v>2</v>
      </c>
      <c r="X2169">
        <v>0</v>
      </c>
      <c r="Y2169">
        <v>3</v>
      </c>
      <c r="Z2169">
        <v>6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 t="s">
        <v>40</v>
      </c>
      <c r="AI2169" s="13">
        <f>SUM(Table13[[#This Row],[MntWines]:[MntGoldProds]])</f>
        <v>43</v>
      </c>
      <c r="AJ2169" s="13">
        <f>AVERAGE(Table13[[#This Row],[MntWines]:[MntGoldProds]])</f>
        <v>7.166666666666667</v>
      </c>
      <c r="AK2169">
        <f>IF(Table13[[#This Row],[Total Number of Purchases]]=0,0,Table13[[#This Row],[Total Spend]]/Table13[[#This Row],[Total Number of Purchases]])</f>
        <v>7.166666666666667</v>
      </c>
      <c r="AM2169">
        <f>SUM(Table13[[#This Row],[NumDealsPurchases]:[NumStorePurchases]])</f>
        <v>6</v>
      </c>
      <c r="AN2169" s="14">
        <f>Snapshot_Date-Table13[[#This Row],[Dt_Customer]]</f>
        <v>111</v>
      </c>
      <c r="AP2169" s="13">
        <f>Table13[[#This Row],[NumDealsPurchases]]/Table13[[#This Row],[Total Number of Purchases]]*100</f>
        <v>16.666666666666664</v>
      </c>
      <c r="AQ2169">
        <f>6-ROUNDUP(_xlfn.PERCENTRANK.INC(Table13[Recency],Table13[[#This Row],[Recency]])*5, 0)</f>
        <v>1</v>
      </c>
      <c r="AR2169">
        <f>ROUNDUP(_xlfn.PERCENTRANK.INC(Table13[Total Number of Purchases],Table13[[#This Row],[Total Number of Purchases]])*5,0)</f>
        <v>1</v>
      </c>
      <c r="AS2169">
        <f>ROUNDUP(_xlfn.PERCENTRANK.INC(Table13[Total Spend],Table13[[#This Row],[Total Spend]])*5,0)</f>
        <v>1</v>
      </c>
      <c r="AT2169" t="str">
        <f>Table13[[#This Row],[Recency Score]]&amp;Table13[[#This Row],[Frequency Score]]&amp;Table13[[#This Row],[Monetary Score]]</f>
        <v>111</v>
      </c>
      <c r="AU2169" t="str">
        <f t="shared" si="33"/>
        <v>Lost</v>
      </c>
      <c r="AW2169" s="13">
        <f>DATEDIF(Table13[[#This Row],[Dt_Customer]], Snapshot_Date, "d")</f>
        <v>111</v>
      </c>
      <c r="AX2169" s="13">
        <f>Table13[[#This Row],[CL if today]]/365</f>
        <v>0.30410958904109592</v>
      </c>
      <c r="AY2169">
        <f>Table13[[#This Row],[Total Number of Purchases]]/Table13[[#This Row],[Corrected CL]]</f>
        <v>19.729729729729726</v>
      </c>
      <c r="AZ2169">
        <f>Table13[[#This Row],[Average Order Value (AOV)]]*Table13[[#This Row],[Freq per Year]]</f>
        <v>141.39639639639637</v>
      </c>
      <c r="BA2169">
        <f>Table13[[#This Row],[Total Spend]]/Table13[[#This Row],[Corrected CL]]</f>
        <v>141.3963963963964</v>
      </c>
      <c r="BB2169">
        <v>141.3963963963964</v>
      </c>
      <c r="BC2169" s="1">
        <f>Table13[[#This Row],[Dt_Customer]]+Table13[[#This Row],[Recency]]</f>
        <v>41885</v>
      </c>
      <c r="BD2169" s="16" t="str">
        <f>IF(COUNTIF(A:A, A2169) &gt; 1, "Duplicate", "Unique")</f>
        <v>Unique</v>
      </c>
    </row>
    <row r="2170" spans="1:56" x14ac:dyDescent="0.3">
      <c r="A2170">
        <v>8312</v>
      </c>
      <c r="B2170">
        <v>1961</v>
      </c>
      <c r="C2170" t="s">
        <v>44</v>
      </c>
      <c r="D2170" t="s">
        <v>33</v>
      </c>
      <c r="E2170">
        <v>28249</v>
      </c>
      <c r="F2170">
        <v>0</v>
      </c>
      <c r="G2170">
        <v>0</v>
      </c>
      <c r="H2170" s="1">
        <v>41805</v>
      </c>
      <c r="I2170">
        <v>80</v>
      </c>
      <c r="J2170">
        <v>1</v>
      </c>
      <c r="K2170">
        <v>9</v>
      </c>
      <c r="L2170">
        <v>7</v>
      </c>
      <c r="M2170">
        <v>2</v>
      </c>
      <c r="N2170">
        <v>14</v>
      </c>
      <c r="O2170">
        <v>10</v>
      </c>
      <c r="P2170">
        <f>IF(Table13[[#This Row],[MntWines]] = 0,"",Table13[[#This Row],[MntWines]])</f>
        <v>1</v>
      </c>
      <c r="Q2170">
        <f>IF(Table13[[#This Row],[MntFruits]] = 0, "",Table13[[#This Row],[MntFruits]])</f>
        <v>9</v>
      </c>
      <c r="R2170">
        <f>IF(Table13[[#This Row],[MntMeatProducts]] = 0, "",Table13[[#This Row],[MntMeatProducts]])</f>
        <v>7</v>
      </c>
      <c r="S2170">
        <f>IF(Table13[[#This Row],[MntFishProducts]] = 0, "",Table13[[#This Row],[MntFishProducts]])</f>
        <v>2</v>
      </c>
      <c r="T2170">
        <f>IF(Table13[[#This Row],[MntSweetProducts]] = 0, "",Table13[[#This Row],[MntSweetProducts]])</f>
        <v>14</v>
      </c>
      <c r="U2170">
        <f>IF(Table13[[#This Row],[MntGoldProds]] = 0, "",Table13[[#This Row],[MntGoldProds]])</f>
        <v>10</v>
      </c>
      <c r="V2170">
        <v>1</v>
      </c>
      <c r="W2170">
        <v>2</v>
      </c>
      <c r="X2170">
        <v>0</v>
      </c>
      <c r="Y2170">
        <v>3</v>
      </c>
      <c r="Z2170">
        <v>6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30</v>
      </c>
      <c r="AI2170" s="13">
        <f>SUM(Table13[[#This Row],[MntWines]:[MntGoldProds]])</f>
        <v>43</v>
      </c>
      <c r="AJ2170" s="13">
        <f>AVERAGE(Table13[[#This Row],[MntWines]:[MntGoldProds]])</f>
        <v>7.166666666666667</v>
      </c>
      <c r="AK2170">
        <f>IF(Table13[[#This Row],[Total Number of Purchases]]=0,0,Table13[[#This Row],[Total Spend]]/Table13[[#This Row],[Total Number of Purchases]])</f>
        <v>7.166666666666667</v>
      </c>
      <c r="AM2170">
        <f>SUM(Table13[[#This Row],[NumDealsPurchases]:[NumStorePurchases]])</f>
        <v>6</v>
      </c>
      <c r="AN2170" s="14">
        <f>Snapshot_Date-Table13[[#This Row],[Dt_Customer]]</f>
        <v>111</v>
      </c>
      <c r="AP2170" s="13">
        <f>Table13[[#This Row],[NumDealsPurchases]]/Table13[[#This Row],[Total Number of Purchases]]*100</f>
        <v>16.666666666666664</v>
      </c>
      <c r="AQ2170">
        <f>6-ROUNDUP(_xlfn.PERCENTRANK.INC(Table13[Recency],Table13[[#This Row],[Recency]])*5, 0)</f>
        <v>1</v>
      </c>
      <c r="AR2170">
        <f>ROUNDUP(_xlfn.PERCENTRANK.INC(Table13[Total Number of Purchases],Table13[[#This Row],[Total Number of Purchases]])*5,0)</f>
        <v>1</v>
      </c>
      <c r="AS2170">
        <f>ROUNDUP(_xlfn.PERCENTRANK.INC(Table13[Total Spend],Table13[[#This Row],[Total Spend]])*5,0)</f>
        <v>1</v>
      </c>
      <c r="AT2170" t="str">
        <f>Table13[[#This Row],[Recency Score]]&amp;Table13[[#This Row],[Frequency Score]]&amp;Table13[[#This Row],[Monetary Score]]</f>
        <v>111</v>
      </c>
      <c r="AU2170" t="str">
        <f t="shared" si="33"/>
        <v>Lost</v>
      </c>
      <c r="AW2170" s="13">
        <f>DATEDIF(Table13[[#This Row],[Dt_Customer]], Snapshot_Date, "d")</f>
        <v>111</v>
      </c>
      <c r="AX2170" s="13">
        <f>Table13[[#This Row],[CL if today]]/365</f>
        <v>0.30410958904109592</v>
      </c>
      <c r="AY2170">
        <f>Table13[[#This Row],[Total Number of Purchases]]/Table13[[#This Row],[Corrected CL]]</f>
        <v>19.729729729729726</v>
      </c>
      <c r="AZ2170">
        <f>Table13[[#This Row],[Average Order Value (AOV)]]*Table13[[#This Row],[Freq per Year]]</f>
        <v>141.39639639639637</v>
      </c>
      <c r="BA2170">
        <f>Table13[[#This Row],[Total Spend]]/Table13[[#This Row],[Corrected CL]]</f>
        <v>141.3963963963964</v>
      </c>
      <c r="BB2170">
        <v>141.3963963963964</v>
      </c>
      <c r="BC2170" s="1">
        <f>Table13[[#This Row],[Dt_Customer]]+Table13[[#This Row],[Recency]]</f>
        <v>41885</v>
      </c>
      <c r="BD2170" s="16" t="str">
        <f>IF(COUNTIF(A:A, A2170) &gt; 1, "Duplicate", "Unique")</f>
        <v>Unique</v>
      </c>
    </row>
    <row r="2171" spans="1:56" x14ac:dyDescent="0.3">
      <c r="A2171">
        <v>1826</v>
      </c>
      <c r="B2171">
        <v>1970</v>
      </c>
      <c r="C2171" t="s">
        <v>28</v>
      </c>
      <c r="D2171" t="s">
        <v>29</v>
      </c>
      <c r="E2171">
        <v>84835</v>
      </c>
      <c r="F2171">
        <v>0</v>
      </c>
      <c r="G2171">
        <v>0</v>
      </c>
      <c r="H2171" s="1">
        <v>41806</v>
      </c>
      <c r="I2171">
        <v>0</v>
      </c>
      <c r="J2171">
        <v>189</v>
      </c>
      <c r="K2171">
        <v>104</v>
      </c>
      <c r="L2171">
        <v>379</v>
      </c>
      <c r="M2171">
        <v>111</v>
      </c>
      <c r="N2171">
        <v>189</v>
      </c>
      <c r="O2171">
        <v>218</v>
      </c>
      <c r="P2171">
        <f>IF(Table13[[#This Row],[MntWines]] = 0,"",Table13[[#This Row],[MntWines]])</f>
        <v>189</v>
      </c>
      <c r="Q2171">
        <f>IF(Table13[[#This Row],[MntFruits]] = 0, "",Table13[[#This Row],[MntFruits]])</f>
        <v>104</v>
      </c>
      <c r="R2171">
        <f>IF(Table13[[#This Row],[MntMeatProducts]] = 0, "",Table13[[#This Row],[MntMeatProducts]])</f>
        <v>379</v>
      </c>
      <c r="S2171">
        <f>IF(Table13[[#This Row],[MntFishProducts]] = 0, "",Table13[[#This Row],[MntFishProducts]])</f>
        <v>111</v>
      </c>
      <c r="T2171">
        <f>IF(Table13[[#This Row],[MntSweetProducts]] = 0, "",Table13[[#This Row],[MntSweetProducts]])</f>
        <v>189</v>
      </c>
      <c r="U2171">
        <f>IF(Table13[[#This Row],[MntGoldProds]] = 0, "",Table13[[#This Row],[MntGoldProds]])</f>
        <v>218</v>
      </c>
      <c r="V2171">
        <v>1</v>
      </c>
      <c r="W2171">
        <v>4</v>
      </c>
      <c r="X2171">
        <v>4</v>
      </c>
      <c r="Y2171">
        <v>6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 t="s">
        <v>30</v>
      </c>
      <c r="AI2171" s="13">
        <f>SUM(Table13[[#This Row],[MntWines]:[MntGoldProds]])</f>
        <v>1190</v>
      </c>
      <c r="AJ2171" s="13">
        <f>AVERAGE(Table13[[#This Row],[MntWines]:[MntGoldProds]])</f>
        <v>198.33333333333334</v>
      </c>
      <c r="AK2171">
        <f>IF(Table13[[#This Row],[Total Number of Purchases]]=0,0,Table13[[#This Row],[Total Spend]]/Table13[[#This Row],[Total Number of Purchases]])</f>
        <v>79.333333333333329</v>
      </c>
      <c r="AM2171">
        <f>SUM(Table13[[#This Row],[NumDealsPurchases]:[NumStorePurchases]])</f>
        <v>15</v>
      </c>
      <c r="AN2171" s="14">
        <f>Snapshot_Date-Table13[[#This Row],[Dt_Customer]]</f>
        <v>110</v>
      </c>
      <c r="AP2171" s="13">
        <f>Table13[[#This Row],[NumDealsPurchases]]/Table13[[#This Row],[Total Number of Purchases]]*100</f>
        <v>6.666666666666667</v>
      </c>
      <c r="AQ2171">
        <f>6-ROUNDUP(_xlfn.PERCENTRANK.INC(Table13[Recency],Table13[[#This Row],[Recency]])*5, 0)</f>
        <v>6</v>
      </c>
      <c r="AR2171">
        <f>ROUNDUP(_xlfn.PERCENTRANK.INC(Table13[Total Number of Purchases],Table13[[#This Row],[Total Number of Purchases]])*5,0)</f>
        <v>3</v>
      </c>
      <c r="AS2171">
        <f>ROUNDUP(_xlfn.PERCENTRANK.INC(Table13[Total Spend],Table13[[#This Row],[Total Spend]])*5,0)</f>
        <v>5</v>
      </c>
      <c r="AT2171" t="str">
        <f>Table13[[#This Row],[Recency Score]]&amp;Table13[[#This Row],[Frequency Score]]&amp;Table13[[#This Row],[Monetary Score]]</f>
        <v>635</v>
      </c>
      <c r="AU2171" t="str">
        <f t="shared" si="33"/>
        <v>Big Spenders</v>
      </c>
      <c r="AW2171" s="13">
        <f>DATEDIF(Table13[[#This Row],[Dt_Customer]], Snapshot_Date, "d")</f>
        <v>110</v>
      </c>
      <c r="AX2171" s="13">
        <f>Table13[[#This Row],[CL if today]]/365</f>
        <v>0.30136986301369861</v>
      </c>
      <c r="AY2171">
        <f>Table13[[#This Row],[Total Number of Purchases]]/Table13[[#This Row],[Corrected CL]]</f>
        <v>49.772727272727273</v>
      </c>
      <c r="AZ2171">
        <f>Table13[[#This Row],[Average Order Value (AOV)]]*Table13[[#This Row],[Freq per Year]]</f>
        <v>3948.6363636363635</v>
      </c>
      <c r="BA2171">
        <f>Table13[[#This Row],[Total Spend]]/Table13[[#This Row],[Corrected CL]]</f>
        <v>3948.636363636364</v>
      </c>
      <c r="BB2171">
        <v>3948.636363636364</v>
      </c>
      <c r="BC2171" s="1">
        <f>Table13[[#This Row],[Dt_Customer]]+Table13[[#This Row],[Recency]]</f>
        <v>41806</v>
      </c>
      <c r="BD2171" s="16" t="str">
        <f>IF(COUNTIF(A:A, A2171) &gt; 1, "Duplicate", "Unique")</f>
        <v>Unique</v>
      </c>
    </row>
    <row r="2172" spans="1:56" x14ac:dyDescent="0.3">
      <c r="A2172">
        <v>10560</v>
      </c>
      <c r="B2172">
        <v>1980</v>
      </c>
      <c r="C2172" t="s">
        <v>37</v>
      </c>
      <c r="D2172" t="s">
        <v>31</v>
      </c>
      <c r="E2172">
        <v>36802</v>
      </c>
      <c r="F2172">
        <v>1</v>
      </c>
      <c r="G2172">
        <v>0</v>
      </c>
      <c r="H2172" s="1">
        <v>41806</v>
      </c>
      <c r="I2172">
        <v>23</v>
      </c>
      <c r="J2172">
        <v>16</v>
      </c>
      <c r="K2172">
        <v>1</v>
      </c>
      <c r="L2172">
        <v>2</v>
      </c>
      <c r="M2172">
        <v>0</v>
      </c>
      <c r="N2172">
        <v>0</v>
      </c>
      <c r="O2172">
        <v>1</v>
      </c>
      <c r="P2172">
        <f>IF(Table13[[#This Row],[MntWines]] = 0,"",Table13[[#This Row],[MntWines]])</f>
        <v>16</v>
      </c>
      <c r="Q2172">
        <f>IF(Table13[[#This Row],[MntFruits]] = 0, "",Table13[[#This Row],[MntFruits]])</f>
        <v>1</v>
      </c>
      <c r="R2172">
        <f>IF(Table13[[#This Row],[MntMeatProducts]] = 0, "",Table13[[#This Row],[MntMeatProducts]])</f>
        <v>2</v>
      </c>
      <c r="S2172" t="str">
        <f>IF(Table13[[#This Row],[MntFishProducts]] = 0, "",Table13[[#This Row],[MntFishProducts]])</f>
        <v/>
      </c>
      <c r="T2172" t="str">
        <f>IF(Table13[[#This Row],[MntSweetProducts]] = 0, "",Table13[[#This Row],[MntSweetProducts]])</f>
        <v/>
      </c>
      <c r="U2172">
        <f>IF(Table13[[#This Row],[MntGoldProds]] = 0, "",Table13[[#This Row],[MntGoldProds]])</f>
        <v>1</v>
      </c>
      <c r="V2172">
        <v>1</v>
      </c>
      <c r="W2172">
        <v>1</v>
      </c>
      <c r="X2172">
        <v>0</v>
      </c>
      <c r="Y2172">
        <v>3</v>
      </c>
      <c r="Z2172">
        <v>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">
        <v>30</v>
      </c>
      <c r="AI2172" s="13">
        <f>SUM(Table13[[#This Row],[MntWines]:[MntGoldProds]])</f>
        <v>20</v>
      </c>
      <c r="AJ2172" s="13">
        <f>AVERAGE(Table13[[#This Row],[MntWines]:[MntGoldProds]])</f>
        <v>3.3333333333333335</v>
      </c>
      <c r="AK2172">
        <f>IF(Table13[[#This Row],[Total Number of Purchases]]=0,0,Table13[[#This Row],[Total Spend]]/Table13[[#This Row],[Total Number of Purchases]])</f>
        <v>4</v>
      </c>
      <c r="AM2172">
        <f>SUM(Table13[[#This Row],[NumDealsPurchases]:[NumStorePurchases]])</f>
        <v>5</v>
      </c>
      <c r="AN2172" s="14">
        <f>Snapshot_Date-Table13[[#This Row],[Dt_Customer]]</f>
        <v>110</v>
      </c>
      <c r="AP2172" s="13">
        <f>Table13[[#This Row],[NumDealsPurchases]]/Table13[[#This Row],[Total Number of Purchases]]*100</f>
        <v>20</v>
      </c>
      <c r="AQ2172">
        <f>6-ROUNDUP(_xlfn.PERCENTRANK.INC(Table13[Recency],Table13[[#This Row],[Recency]])*5, 0)</f>
        <v>4</v>
      </c>
      <c r="AR2172">
        <f>ROUNDUP(_xlfn.PERCENTRANK.INC(Table13[Total Number of Purchases],Table13[[#This Row],[Total Number of Purchases]])*5,0)</f>
        <v>1</v>
      </c>
      <c r="AS2172">
        <f>ROUNDUP(_xlfn.PERCENTRANK.INC(Table13[Total Spend],Table13[[#This Row],[Total Spend]])*5,0)</f>
        <v>1</v>
      </c>
      <c r="AT2172" t="str">
        <f>Table13[[#This Row],[Recency Score]]&amp;Table13[[#This Row],[Frequency Score]]&amp;Table13[[#This Row],[Monetary Score]]</f>
        <v>411</v>
      </c>
      <c r="AU2172" t="str">
        <f t="shared" si="33"/>
        <v>Potential Loyalists</v>
      </c>
      <c r="AW2172" s="13">
        <f>DATEDIF(Table13[[#This Row],[Dt_Customer]], Snapshot_Date, "d")</f>
        <v>110</v>
      </c>
      <c r="AX2172" s="13">
        <f>Table13[[#This Row],[CL if today]]/365</f>
        <v>0.30136986301369861</v>
      </c>
      <c r="AY2172">
        <f>Table13[[#This Row],[Total Number of Purchases]]/Table13[[#This Row],[Corrected CL]]</f>
        <v>16.590909090909093</v>
      </c>
      <c r="AZ2172">
        <f>Table13[[#This Row],[Average Order Value (AOV)]]*Table13[[#This Row],[Freq per Year]]</f>
        <v>66.363636363636374</v>
      </c>
      <c r="BA2172">
        <f>Table13[[#This Row],[Total Spend]]/Table13[[#This Row],[Corrected CL]]</f>
        <v>66.363636363636374</v>
      </c>
      <c r="BB2172">
        <v>66.363636363636374</v>
      </c>
      <c r="BC2172" s="1">
        <f>Table13[[#This Row],[Dt_Customer]]+Table13[[#This Row],[Recency]]</f>
        <v>41829</v>
      </c>
      <c r="BD2172" s="16" t="str">
        <f>IF(COUNTIF(A:A, A2172) &gt; 1, "Duplicate", "Unique")</f>
        <v>Unique</v>
      </c>
    </row>
    <row r="2173" spans="1:56" x14ac:dyDescent="0.3">
      <c r="A2173">
        <v>7005</v>
      </c>
      <c r="B2173">
        <v>1981</v>
      </c>
      <c r="C2173" t="s">
        <v>28</v>
      </c>
      <c r="D2173" t="s">
        <v>31</v>
      </c>
      <c r="E2173">
        <v>58684</v>
      </c>
      <c r="F2173">
        <v>0</v>
      </c>
      <c r="G2173">
        <v>0</v>
      </c>
      <c r="H2173" s="1">
        <v>41806</v>
      </c>
      <c r="I2173">
        <v>71</v>
      </c>
      <c r="J2173">
        <v>479</v>
      </c>
      <c r="K2173">
        <v>35</v>
      </c>
      <c r="L2173">
        <v>179</v>
      </c>
      <c r="M2173">
        <v>28</v>
      </c>
      <c r="N2173">
        <v>7</v>
      </c>
      <c r="O2173">
        <v>85</v>
      </c>
      <c r="P2173">
        <f>IF(Table13[[#This Row],[MntWines]] = 0,"",Table13[[#This Row],[MntWines]])</f>
        <v>479</v>
      </c>
      <c r="Q2173">
        <f>IF(Table13[[#This Row],[MntFruits]] = 0, "",Table13[[#This Row],[MntFruits]])</f>
        <v>35</v>
      </c>
      <c r="R2173">
        <f>IF(Table13[[#This Row],[MntMeatProducts]] = 0, "",Table13[[#This Row],[MntMeatProducts]])</f>
        <v>179</v>
      </c>
      <c r="S2173">
        <f>IF(Table13[[#This Row],[MntFishProducts]] = 0, "",Table13[[#This Row],[MntFishProducts]])</f>
        <v>28</v>
      </c>
      <c r="T2173">
        <f>IF(Table13[[#This Row],[MntSweetProducts]] = 0, "",Table13[[#This Row],[MntSweetProducts]])</f>
        <v>7</v>
      </c>
      <c r="U2173">
        <f>IF(Table13[[#This Row],[MntGoldProds]] = 0, "",Table13[[#This Row],[MntGoldProds]])</f>
        <v>85</v>
      </c>
      <c r="V2173">
        <v>1</v>
      </c>
      <c r="W2173">
        <v>5</v>
      </c>
      <c r="X2173">
        <v>3</v>
      </c>
      <c r="Y2173">
        <v>12</v>
      </c>
      <c r="Z2173">
        <v>2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 t="s">
        <v>43</v>
      </c>
      <c r="AI2173" s="13">
        <f>SUM(Table13[[#This Row],[MntWines]:[MntGoldProds]])</f>
        <v>813</v>
      </c>
      <c r="AJ2173" s="13">
        <f>AVERAGE(Table13[[#This Row],[MntWines]:[MntGoldProds]])</f>
        <v>135.5</v>
      </c>
      <c r="AK2173">
        <f>IF(Table13[[#This Row],[Total Number of Purchases]]=0,0,Table13[[#This Row],[Total Spend]]/Table13[[#This Row],[Total Number of Purchases]])</f>
        <v>38.714285714285715</v>
      </c>
      <c r="AM2173">
        <f>SUM(Table13[[#This Row],[NumDealsPurchases]:[NumStorePurchases]])</f>
        <v>21</v>
      </c>
      <c r="AN2173" s="14">
        <f>Snapshot_Date-Table13[[#This Row],[Dt_Customer]]</f>
        <v>110</v>
      </c>
      <c r="AP2173" s="13">
        <f>Table13[[#This Row],[NumDealsPurchases]]/Table13[[#This Row],[Total Number of Purchases]]*100</f>
        <v>4.7619047619047619</v>
      </c>
      <c r="AQ2173">
        <f>6-ROUNDUP(_xlfn.PERCENTRANK.INC(Table13[Recency],Table13[[#This Row],[Recency]])*5, 0)</f>
        <v>2</v>
      </c>
      <c r="AR2173">
        <f>ROUNDUP(_xlfn.PERCENTRANK.INC(Table13[Total Number of Purchases],Table13[[#This Row],[Total Number of Purchases]])*5,0)</f>
        <v>4</v>
      </c>
      <c r="AS2173">
        <f>ROUNDUP(_xlfn.PERCENTRANK.INC(Table13[Total Spend],Table13[[#This Row],[Total Spend]])*5,0)</f>
        <v>4</v>
      </c>
      <c r="AT2173" t="str">
        <f>Table13[[#This Row],[Recency Score]]&amp;Table13[[#This Row],[Frequency Score]]&amp;Table13[[#This Row],[Monetary Score]]</f>
        <v>244</v>
      </c>
      <c r="AU2173" t="str">
        <f t="shared" si="33"/>
        <v>About to Sleep</v>
      </c>
      <c r="AW2173" s="13">
        <f>DATEDIF(Table13[[#This Row],[Dt_Customer]], Snapshot_Date, "d")</f>
        <v>110</v>
      </c>
      <c r="AX2173" s="13">
        <f>Table13[[#This Row],[CL if today]]/365</f>
        <v>0.30136986301369861</v>
      </c>
      <c r="AY2173">
        <f>Table13[[#This Row],[Total Number of Purchases]]/Table13[[#This Row],[Corrected CL]]</f>
        <v>69.681818181818187</v>
      </c>
      <c r="AZ2173">
        <f>Table13[[#This Row],[Average Order Value (AOV)]]*Table13[[#This Row],[Freq per Year]]</f>
        <v>2697.6818181818185</v>
      </c>
      <c r="BA2173">
        <f>Table13[[#This Row],[Total Spend]]/Table13[[#This Row],[Corrected CL]]</f>
        <v>2697.6818181818185</v>
      </c>
      <c r="BB2173">
        <v>2697.6818181818185</v>
      </c>
      <c r="BC2173" s="1">
        <f>Table13[[#This Row],[Dt_Customer]]+Table13[[#This Row],[Recency]]</f>
        <v>41877</v>
      </c>
      <c r="BD2173" s="16" t="str">
        <f>IF(COUNTIF(A:A, A2173) &gt; 1, "Duplicate", "Unique")</f>
        <v>Unique</v>
      </c>
    </row>
    <row r="2174" spans="1:56" x14ac:dyDescent="0.3">
      <c r="A2174">
        <v>10699</v>
      </c>
      <c r="B2174">
        <v>1985</v>
      </c>
      <c r="C2174" t="s">
        <v>28</v>
      </c>
      <c r="D2174" t="s">
        <v>33</v>
      </c>
      <c r="E2174">
        <v>44322</v>
      </c>
      <c r="F2174">
        <v>1</v>
      </c>
      <c r="G2174">
        <v>0</v>
      </c>
      <c r="H2174" s="1">
        <v>41806</v>
      </c>
      <c r="I2174">
        <v>30</v>
      </c>
      <c r="J2174">
        <v>46</v>
      </c>
      <c r="K2174">
        <v>0</v>
      </c>
      <c r="L2174">
        <v>40</v>
      </c>
      <c r="M2174">
        <v>3</v>
      </c>
      <c r="N2174">
        <v>0</v>
      </c>
      <c r="O2174">
        <v>3</v>
      </c>
      <c r="P2174">
        <f>IF(Table13[[#This Row],[MntWines]] = 0,"",Table13[[#This Row],[MntWines]])</f>
        <v>46</v>
      </c>
      <c r="Q2174" t="str">
        <f>IF(Table13[[#This Row],[MntFruits]] = 0, "",Table13[[#This Row],[MntFruits]])</f>
        <v/>
      </c>
      <c r="R2174">
        <f>IF(Table13[[#This Row],[MntMeatProducts]] = 0, "",Table13[[#This Row],[MntMeatProducts]])</f>
        <v>40</v>
      </c>
      <c r="S2174">
        <f>IF(Table13[[#This Row],[MntFishProducts]] = 0, "",Table13[[#This Row],[MntFishProducts]])</f>
        <v>3</v>
      </c>
      <c r="T2174" t="str">
        <f>IF(Table13[[#This Row],[MntSweetProducts]] = 0, "",Table13[[#This Row],[MntSweetProducts]])</f>
        <v/>
      </c>
      <c r="U2174">
        <f>IF(Table13[[#This Row],[MntGoldProds]] = 0, "",Table13[[#This Row],[MntGoldProds]])</f>
        <v>3</v>
      </c>
      <c r="V2174">
        <v>2</v>
      </c>
      <c r="W2174">
        <v>3</v>
      </c>
      <c r="X2174">
        <v>0</v>
      </c>
      <c r="Y2174">
        <v>3</v>
      </c>
      <c r="Z2174">
        <v>8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43</v>
      </c>
      <c r="AI2174" s="13">
        <f>SUM(Table13[[#This Row],[MntWines]:[MntGoldProds]])</f>
        <v>92</v>
      </c>
      <c r="AJ2174" s="13">
        <f>AVERAGE(Table13[[#This Row],[MntWines]:[MntGoldProds]])</f>
        <v>15.333333333333334</v>
      </c>
      <c r="AK2174">
        <f>IF(Table13[[#This Row],[Total Number of Purchases]]=0,0,Table13[[#This Row],[Total Spend]]/Table13[[#This Row],[Total Number of Purchases]])</f>
        <v>11.5</v>
      </c>
      <c r="AM2174">
        <f>SUM(Table13[[#This Row],[NumDealsPurchases]:[NumStorePurchases]])</f>
        <v>8</v>
      </c>
      <c r="AN2174" s="14">
        <f>Snapshot_Date-Table13[[#This Row],[Dt_Customer]]</f>
        <v>110</v>
      </c>
      <c r="AP2174" s="13">
        <f>Table13[[#This Row],[NumDealsPurchases]]/Table13[[#This Row],[Total Number of Purchases]]*100</f>
        <v>25</v>
      </c>
      <c r="AQ2174">
        <f>6-ROUNDUP(_xlfn.PERCENTRANK.INC(Table13[Recency],Table13[[#This Row],[Recency]])*5, 0)</f>
        <v>4</v>
      </c>
      <c r="AR2174">
        <f>ROUNDUP(_xlfn.PERCENTRANK.INC(Table13[Total Number of Purchases],Table13[[#This Row],[Total Number of Purchases]])*5,0)</f>
        <v>2</v>
      </c>
      <c r="AS2174">
        <f>ROUNDUP(_xlfn.PERCENTRANK.INC(Table13[Total Spend],Table13[[#This Row],[Total Spend]])*5,0)</f>
        <v>2</v>
      </c>
      <c r="AT2174" t="str">
        <f>Table13[[#This Row],[Recency Score]]&amp;Table13[[#This Row],[Frequency Score]]&amp;Table13[[#This Row],[Monetary Score]]</f>
        <v>422</v>
      </c>
      <c r="AU2174" t="str">
        <f t="shared" si="33"/>
        <v>Potential Loyalists</v>
      </c>
      <c r="AW2174" s="13">
        <f>DATEDIF(Table13[[#This Row],[Dt_Customer]], Snapshot_Date, "d")</f>
        <v>110</v>
      </c>
      <c r="AX2174" s="13">
        <f>Table13[[#This Row],[CL if today]]/365</f>
        <v>0.30136986301369861</v>
      </c>
      <c r="AY2174">
        <f>Table13[[#This Row],[Total Number of Purchases]]/Table13[[#This Row],[Corrected CL]]</f>
        <v>26.545454545454547</v>
      </c>
      <c r="AZ2174">
        <f>Table13[[#This Row],[Average Order Value (AOV)]]*Table13[[#This Row],[Freq per Year]]</f>
        <v>305.27272727272731</v>
      </c>
      <c r="BA2174">
        <f>Table13[[#This Row],[Total Spend]]/Table13[[#This Row],[Corrected CL]]</f>
        <v>305.27272727272731</v>
      </c>
      <c r="BB2174">
        <v>305.27272727272731</v>
      </c>
      <c r="BC2174" s="1">
        <f>Table13[[#This Row],[Dt_Customer]]+Table13[[#This Row],[Recency]]</f>
        <v>41836</v>
      </c>
      <c r="BD2174" s="16" t="str">
        <f>IF(COUNTIF(A:A, A2174) &gt; 1, "Duplicate", "Unique")</f>
        <v>Unique</v>
      </c>
    </row>
    <row r="2175" spans="1:56" x14ac:dyDescent="0.3">
      <c r="A2175">
        <v>4200</v>
      </c>
      <c r="B2175">
        <v>1970</v>
      </c>
      <c r="C2175" t="s">
        <v>41</v>
      </c>
      <c r="D2175" t="s">
        <v>33</v>
      </c>
      <c r="E2175">
        <v>44159</v>
      </c>
      <c r="F2175">
        <v>1</v>
      </c>
      <c r="G2175">
        <v>0</v>
      </c>
      <c r="H2175" s="1">
        <v>41807</v>
      </c>
      <c r="I2175">
        <v>85</v>
      </c>
      <c r="J2175">
        <v>167</v>
      </c>
      <c r="K2175">
        <v>2</v>
      </c>
      <c r="L2175">
        <v>62</v>
      </c>
      <c r="M2175">
        <v>24</v>
      </c>
      <c r="N2175">
        <v>13</v>
      </c>
      <c r="O2175">
        <v>7</v>
      </c>
      <c r="P2175">
        <f>IF(Table13[[#This Row],[MntWines]] = 0,"",Table13[[#This Row],[MntWines]])</f>
        <v>167</v>
      </c>
      <c r="Q2175">
        <f>IF(Table13[[#This Row],[MntFruits]] = 0, "",Table13[[#This Row],[MntFruits]])</f>
        <v>2</v>
      </c>
      <c r="R2175">
        <f>IF(Table13[[#This Row],[MntMeatProducts]] = 0, "",Table13[[#This Row],[MntMeatProducts]])</f>
        <v>62</v>
      </c>
      <c r="S2175">
        <f>IF(Table13[[#This Row],[MntFishProducts]] = 0, "",Table13[[#This Row],[MntFishProducts]])</f>
        <v>24</v>
      </c>
      <c r="T2175">
        <f>IF(Table13[[#This Row],[MntSweetProducts]] = 0, "",Table13[[#This Row],[MntSweetProducts]])</f>
        <v>13</v>
      </c>
      <c r="U2175">
        <f>IF(Table13[[#This Row],[MntGoldProds]] = 0, "",Table13[[#This Row],[MntGoldProds]])</f>
        <v>7</v>
      </c>
      <c r="V2175">
        <v>4</v>
      </c>
      <c r="W2175">
        <v>4</v>
      </c>
      <c r="X2175">
        <v>1</v>
      </c>
      <c r="Y2175">
        <v>6</v>
      </c>
      <c r="Z2175">
        <v>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43</v>
      </c>
      <c r="AI2175" s="13">
        <f>SUM(Table13[[#This Row],[MntWines]:[MntGoldProds]])</f>
        <v>275</v>
      </c>
      <c r="AJ2175" s="13">
        <f>AVERAGE(Table13[[#This Row],[MntWines]:[MntGoldProds]])</f>
        <v>45.833333333333336</v>
      </c>
      <c r="AK2175">
        <f>IF(Table13[[#This Row],[Total Number of Purchases]]=0,0,Table13[[#This Row],[Total Spend]]/Table13[[#This Row],[Total Number of Purchases]])</f>
        <v>18.333333333333332</v>
      </c>
      <c r="AM2175">
        <f>SUM(Table13[[#This Row],[NumDealsPurchases]:[NumStorePurchases]])</f>
        <v>15</v>
      </c>
      <c r="AN2175" s="14">
        <f>Snapshot_Date-Table13[[#This Row],[Dt_Customer]]</f>
        <v>109</v>
      </c>
      <c r="AP2175" s="13">
        <f>Table13[[#This Row],[NumDealsPurchases]]/Table13[[#This Row],[Total Number of Purchases]]*100</f>
        <v>26.666666666666668</v>
      </c>
      <c r="AQ2175">
        <f>6-ROUNDUP(_xlfn.PERCENTRANK.INC(Table13[Recency],Table13[[#This Row],[Recency]])*5, 0)</f>
        <v>1</v>
      </c>
      <c r="AR2175">
        <f>ROUNDUP(_xlfn.PERCENTRANK.INC(Table13[Total Number of Purchases],Table13[[#This Row],[Total Number of Purchases]])*5,0)</f>
        <v>3</v>
      </c>
      <c r="AS2175">
        <f>ROUNDUP(_xlfn.PERCENTRANK.INC(Table13[Total Spend],Table13[[#This Row],[Total Spend]])*5,0)</f>
        <v>3</v>
      </c>
      <c r="AT2175" t="str">
        <f>Table13[[#This Row],[Recency Score]]&amp;Table13[[#This Row],[Frequency Score]]&amp;Table13[[#This Row],[Monetary Score]]</f>
        <v>133</v>
      </c>
      <c r="AU2175" t="str">
        <f t="shared" si="33"/>
        <v>Lost</v>
      </c>
      <c r="AW2175" s="13">
        <f>DATEDIF(Table13[[#This Row],[Dt_Customer]], Snapshot_Date, "d")</f>
        <v>109</v>
      </c>
      <c r="AX2175" s="13">
        <f>Table13[[#This Row],[CL if today]]/365</f>
        <v>0.29863013698630136</v>
      </c>
      <c r="AY2175">
        <f>Table13[[#This Row],[Total Number of Purchases]]/Table13[[#This Row],[Corrected CL]]</f>
        <v>50.22935779816514</v>
      </c>
      <c r="AZ2175">
        <f>Table13[[#This Row],[Average Order Value (AOV)]]*Table13[[#This Row],[Freq per Year]]</f>
        <v>920.87155963302746</v>
      </c>
      <c r="BA2175">
        <f>Table13[[#This Row],[Total Spend]]/Table13[[#This Row],[Corrected CL]]</f>
        <v>920.87155963302757</v>
      </c>
      <c r="BB2175">
        <v>920.87155963302757</v>
      </c>
      <c r="BC2175" s="1">
        <f>Table13[[#This Row],[Dt_Customer]]+Table13[[#This Row],[Recency]]</f>
        <v>41892</v>
      </c>
      <c r="BD2175" s="16" t="str">
        <f>IF(COUNTIF(A:A, A2175) &gt; 1, "Duplicate", "Unique")</f>
        <v>Unique</v>
      </c>
    </row>
    <row r="2176" spans="1:56" x14ac:dyDescent="0.3">
      <c r="A2176">
        <v>6355</v>
      </c>
      <c r="B2176">
        <v>1978</v>
      </c>
      <c r="C2176" t="s">
        <v>28</v>
      </c>
      <c r="D2176" t="s">
        <v>33</v>
      </c>
      <c r="E2176">
        <v>44359</v>
      </c>
      <c r="F2176">
        <v>1</v>
      </c>
      <c r="G2176">
        <v>1</v>
      </c>
      <c r="H2176" s="1">
        <v>41807</v>
      </c>
      <c r="I2176">
        <v>19</v>
      </c>
      <c r="J2176">
        <v>20</v>
      </c>
      <c r="K2176">
        <v>0</v>
      </c>
      <c r="L2176">
        <v>14</v>
      </c>
      <c r="M2176">
        <v>7</v>
      </c>
      <c r="N2176">
        <v>3</v>
      </c>
      <c r="O2176">
        <v>1</v>
      </c>
      <c r="P2176">
        <f>IF(Table13[[#This Row],[MntWines]] = 0,"",Table13[[#This Row],[MntWines]])</f>
        <v>20</v>
      </c>
      <c r="Q2176" t="str">
        <f>IF(Table13[[#This Row],[MntFruits]] = 0, "",Table13[[#This Row],[MntFruits]])</f>
        <v/>
      </c>
      <c r="R2176">
        <f>IF(Table13[[#This Row],[MntMeatProducts]] = 0, "",Table13[[#This Row],[MntMeatProducts]])</f>
        <v>14</v>
      </c>
      <c r="S2176">
        <f>IF(Table13[[#This Row],[MntFishProducts]] = 0, "",Table13[[#This Row],[MntFishProducts]])</f>
        <v>7</v>
      </c>
      <c r="T2176">
        <f>IF(Table13[[#This Row],[MntSweetProducts]] = 0, "",Table13[[#This Row],[MntSweetProducts]])</f>
        <v>3</v>
      </c>
      <c r="U2176">
        <f>IF(Table13[[#This Row],[MntGoldProds]] = 0, "",Table13[[#This Row],[MntGoldProds]])</f>
        <v>1</v>
      </c>
      <c r="V2176">
        <v>3</v>
      </c>
      <c r="W2176">
        <v>2</v>
      </c>
      <c r="X2176">
        <v>0</v>
      </c>
      <c r="Y2176">
        <v>4</v>
      </c>
      <c r="Z2176">
        <v>3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 t="s">
        <v>30</v>
      </c>
      <c r="AI2176" s="13">
        <f>SUM(Table13[[#This Row],[MntWines]:[MntGoldProds]])</f>
        <v>45</v>
      </c>
      <c r="AJ2176" s="13">
        <f>AVERAGE(Table13[[#This Row],[MntWines]:[MntGoldProds]])</f>
        <v>7.5</v>
      </c>
      <c r="AK2176">
        <f>IF(Table13[[#This Row],[Total Number of Purchases]]=0,0,Table13[[#This Row],[Total Spend]]/Table13[[#This Row],[Total Number of Purchases]])</f>
        <v>5</v>
      </c>
      <c r="AM2176">
        <f>SUM(Table13[[#This Row],[NumDealsPurchases]:[NumStorePurchases]])</f>
        <v>9</v>
      </c>
      <c r="AN2176" s="14">
        <f>Snapshot_Date-Table13[[#This Row],[Dt_Customer]]</f>
        <v>109</v>
      </c>
      <c r="AP2176" s="13">
        <f>Table13[[#This Row],[NumDealsPurchases]]/Table13[[#This Row],[Total Number of Purchases]]*100</f>
        <v>33.333333333333329</v>
      </c>
      <c r="AQ2176">
        <f>6-ROUNDUP(_xlfn.PERCENTRANK.INC(Table13[Recency],Table13[[#This Row],[Recency]])*5, 0)</f>
        <v>5</v>
      </c>
      <c r="AR2176">
        <f>ROUNDUP(_xlfn.PERCENTRANK.INC(Table13[Total Number of Purchases],Table13[[#This Row],[Total Number of Purchases]])*5,0)</f>
        <v>2</v>
      </c>
      <c r="AS2176">
        <f>ROUNDUP(_xlfn.PERCENTRANK.INC(Table13[Total Spend],Table13[[#This Row],[Total Spend]])*5,0)</f>
        <v>1</v>
      </c>
      <c r="AT2176" t="str">
        <f>Table13[[#This Row],[Recency Score]]&amp;Table13[[#This Row],[Frequency Score]]&amp;Table13[[#This Row],[Monetary Score]]</f>
        <v>521</v>
      </c>
      <c r="AU2176" t="str">
        <f t="shared" si="33"/>
        <v>Others</v>
      </c>
      <c r="AW2176" s="13">
        <f>DATEDIF(Table13[[#This Row],[Dt_Customer]], Snapshot_Date, "d")</f>
        <v>109</v>
      </c>
      <c r="AX2176" s="13">
        <f>Table13[[#This Row],[CL if today]]/365</f>
        <v>0.29863013698630136</v>
      </c>
      <c r="AY2176">
        <f>Table13[[#This Row],[Total Number of Purchases]]/Table13[[#This Row],[Corrected CL]]</f>
        <v>30.137614678899084</v>
      </c>
      <c r="AZ2176">
        <f>Table13[[#This Row],[Average Order Value (AOV)]]*Table13[[#This Row],[Freq per Year]]</f>
        <v>150.6880733944954</v>
      </c>
      <c r="BA2176">
        <f>Table13[[#This Row],[Total Spend]]/Table13[[#This Row],[Corrected CL]]</f>
        <v>150.6880733944954</v>
      </c>
      <c r="BB2176">
        <v>150.6880733944954</v>
      </c>
      <c r="BC2176" s="1">
        <f>Table13[[#This Row],[Dt_Customer]]+Table13[[#This Row],[Recency]]</f>
        <v>41826</v>
      </c>
      <c r="BD2176" s="16" t="str">
        <f>IF(COUNTIF(A:A, A2176) &gt; 1, "Duplicate", "Unique")</f>
        <v>Unique</v>
      </c>
    </row>
    <row r="2177" spans="1:56" x14ac:dyDescent="0.3">
      <c r="A2177">
        <v>477</v>
      </c>
      <c r="B2177">
        <v>1986</v>
      </c>
      <c r="C2177" t="s">
        <v>28</v>
      </c>
      <c r="D2177" t="s">
        <v>33</v>
      </c>
      <c r="E2177">
        <v>83512</v>
      </c>
      <c r="F2177">
        <v>0</v>
      </c>
      <c r="G2177">
        <v>0</v>
      </c>
      <c r="H2177" s="1">
        <v>41807</v>
      </c>
      <c r="I2177">
        <v>31</v>
      </c>
      <c r="J2177">
        <v>1060</v>
      </c>
      <c r="K2177">
        <v>61</v>
      </c>
      <c r="L2177">
        <v>835</v>
      </c>
      <c r="M2177">
        <v>80</v>
      </c>
      <c r="N2177">
        <v>20</v>
      </c>
      <c r="O2177">
        <v>101</v>
      </c>
      <c r="P2177">
        <f>IF(Table13[[#This Row],[MntWines]] = 0,"",Table13[[#This Row],[MntWines]])</f>
        <v>1060</v>
      </c>
      <c r="Q2177">
        <f>IF(Table13[[#This Row],[MntFruits]] = 0, "",Table13[[#This Row],[MntFruits]])</f>
        <v>61</v>
      </c>
      <c r="R2177">
        <f>IF(Table13[[#This Row],[MntMeatProducts]] = 0, "",Table13[[#This Row],[MntMeatProducts]])</f>
        <v>835</v>
      </c>
      <c r="S2177">
        <f>IF(Table13[[#This Row],[MntFishProducts]] = 0, "",Table13[[#This Row],[MntFishProducts]])</f>
        <v>80</v>
      </c>
      <c r="T2177">
        <f>IF(Table13[[#This Row],[MntSweetProducts]] = 0, "",Table13[[#This Row],[MntSweetProducts]])</f>
        <v>20</v>
      </c>
      <c r="U2177">
        <f>IF(Table13[[#This Row],[MntGoldProds]] = 0, "",Table13[[#This Row],[MntGoldProds]])</f>
        <v>101</v>
      </c>
      <c r="V2177">
        <v>1</v>
      </c>
      <c r="W2177">
        <v>4</v>
      </c>
      <c r="X2177">
        <v>7</v>
      </c>
      <c r="Y2177">
        <v>10</v>
      </c>
      <c r="Z2177">
        <v>1</v>
      </c>
      <c r="AA2177">
        <v>1</v>
      </c>
      <c r="AB2177">
        <v>1</v>
      </c>
      <c r="AC2177">
        <v>1</v>
      </c>
      <c r="AD2177">
        <v>0</v>
      </c>
      <c r="AE2177">
        <v>1</v>
      </c>
      <c r="AF2177">
        <v>1</v>
      </c>
      <c r="AG2177">
        <v>0</v>
      </c>
      <c r="AH2177" t="s">
        <v>30</v>
      </c>
      <c r="AI2177" s="13">
        <f>SUM(Table13[[#This Row],[MntWines]:[MntGoldProds]])</f>
        <v>2157</v>
      </c>
      <c r="AJ2177" s="13">
        <f>AVERAGE(Table13[[#This Row],[MntWines]:[MntGoldProds]])</f>
        <v>359.5</v>
      </c>
      <c r="AK2177">
        <f>IF(Table13[[#This Row],[Total Number of Purchases]]=0,0,Table13[[#This Row],[Total Spend]]/Table13[[#This Row],[Total Number of Purchases]])</f>
        <v>98.045454545454547</v>
      </c>
      <c r="AM2177">
        <f>SUM(Table13[[#This Row],[NumDealsPurchases]:[NumStorePurchases]])</f>
        <v>22</v>
      </c>
      <c r="AN2177" s="14">
        <f>Snapshot_Date-Table13[[#This Row],[Dt_Customer]]</f>
        <v>109</v>
      </c>
      <c r="AP2177" s="13">
        <f>Table13[[#This Row],[NumDealsPurchases]]/Table13[[#This Row],[Total Number of Purchases]]*100</f>
        <v>4.5454545454545459</v>
      </c>
      <c r="AQ2177">
        <f>6-ROUNDUP(_xlfn.PERCENTRANK.INC(Table13[Recency],Table13[[#This Row],[Recency]])*5, 0)</f>
        <v>4</v>
      </c>
      <c r="AR2177">
        <f>ROUNDUP(_xlfn.PERCENTRANK.INC(Table13[Total Number of Purchases],Table13[[#This Row],[Total Number of Purchases]])*5,0)</f>
        <v>4</v>
      </c>
      <c r="AS2177">
        <f>ROUNDUP(_xlfn.PERCENTRANK.INC(Table13[Total Spend],Table13[[#This Row],[Total Spend]])*5,0)</f>
        <v>5</v>
      </c>
      <c r="AT2177" t="str">
        <f>Table13[[#This Row],[Recency Score]]&amp;Table13[[#This Row],[Frequency Score]]&amp;Table13[[#This Row],[Monetary Score]]</f>
        <v>445</v>
      </c>
      <c r="AU2177" t="str">
        <f t="shared" si="33"/>
        <v>Big Spenders</v>
      </c>
      <c r="AW2177" s="13">
        <f>DATEDIF(Table13[[#This Row],[Dt_Customer]], Snapshot_Date, "d")</f>
        <v>109</v>
      </c>
      <c r="AX2177" s="13">
        <f>Table13[[#This Row],[CL if today]]/365</f>
        <v>0.29863013698630136</v>
      </c>
      <c r="AY2177">
        <f>Table13[[#This Row],[Total Number of Purchases]]/Table13[[#This Row],[Corrected CL]]</f>
        <v>73.669724770642205</v>
      </c>
      <c r="AZ2177">
        <f>Table13[[#This Row],[Average Order Value (AOV)]]*Table13[[#This Row],[Freq per Year]]</f>
        <v>7222.9816513761471</v>
      </c>
      <c r="BA2177">
        <f>Table13[[#This Row],[Total Spend]]/Table13[[#This Row],[Corrected CL]]</f>
        <v>7222.9816513761471</v>
      </c>
      <c r="BB2177">
        <v>7222.9816513761471</v>
      </c>
      <c r="BC2177" s="1">
        <f>Table13[[#This Row],[Dt_Customer]]+Table13[[#This Row],[Recency]]</f>
        <v>41838</v>
      </c>
      <c r="BD2177" s="16" t="str">
        <f>IF(COUNTIF(A:A, A2177) &gt; 1, "Duplicate", "Unique")</f>
        <v>Unique</v>
      </c>
    </row>
    <row r="2178" spans="1:56" x14ac:dyDescent="0.3">
      <c r="A2178">
        <v>4828</v>
      </c>
      <c r="B2178">
        <v>1954</v>
      </c>
      <c r="C2178" t="s">
        <v>28</v>
      </c>
      <c r="D2178" t="s">
        <v>29</v>
      </c>
      <c r="E2178">
        <v>79865</v>
      </c>
      <c r="F2178">
        <v>0</v>
      </c>
      <c r="G2178">
        <v>1</v>
      </c>
      <c r="H2178" s="1">
        <v>41808</v>
      </c>
      <c r="I2178">
        <v>12</v>
      </c>
      <c r="J2178">
        <v>71</v>
      </c>
      <c r="K2178">
        <v>99</v>
      </c>
      <c r="L2178">
        <v>278</v>
      </c>
      <c r="M2178">
        <v>185</v>
      </c>
      <c r="N2178">
        <v>121</v>
      </c>
      <c r="O2178">
        <v>38</v>
      </c>
      <c r="P2178">
        <f>IF(Table13[[#This Row],[MntWines]] = 0,"",Table13[[#This Row],[MntWines]])</f>
        <v>71</v>
      </c>
      <c r="Q2178">
        <f>IF(Table13[[#This Row],[MntFruits]] = 0, "",Table13[[#This Row],[MntFruits]])</f>
        <v>99</v>
      </c>
      <c r="R2178">
        <f>IF(Table13[[#This Row],[MntMeatProducts]] = 0, "",Table13[[#This Row],[MntMeatProducts]])</f>
        <v>278</v>
      </c>
      <c r="S2178">
        <f>IF(Table13[[#This Row],[MntFishProducts]] = 0, "",Table13[[#This Row],[MntFishProducts]])</f>
        <v>185</v>
      </c>
      <c r="T2178">
        <f>IF(Table13[[#This Row],[MntSweetProducts]] = 0, "",Table13[[#This Row],[MntSweetProducts]])</f>
        <v>121</v>
      </c>
      <c r="U2178">
        <f>IF(Table13[[#This Row],[MntGoldProds]] = 0, "",Table13[[#This Row],[MntGoldProds]])</f>
        <v>38</v>
      </c>
      <c r="V2178">
        <v>1</v>
      </c>
      <c r="W2178">
        <v>5</v>
      </c>
      <c r="X2178">
        <v>10</v>
      </c>
      <c r="Y2178">
        <v>5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43</v>
      </c>
      <c r="AI2178" s="13">
        <f>SUM(Table13[[#This Row],[MntWines]:[MntGoldProds]])</f>
        <v>792</v>
      </c>
      <c r="AJ2178" s="13">
        <f>AVERAGE(Table13[[#This Row],[MntWines]:[MntGoldProds]])</f>
        <v>132</v>
      </c>
      <c r="AK2178">
        <f>IF(Table13[[#This Row],[Total Number of Purchases]]=0,0,Table13[[#This Row],[Total Spend]]/Table13[[#This Row],[Total Number of Purchases]])</f>
        <v>37.714285714285715</v>
      </c>
      <c r="AM2178">
        <f>SUM(Table13[[#This Row],[NumDealsPurchases]:[NumStorePurchases]])</f>
        <v>21</v>
      </c>
      <c r="AN2178" s="14">
        <f>Snapshot_Date-Table13[[#This Row],[Dt_Customer]]</f>
        <v>108</v>
      </c>
      <c r="AP2178" s="13">
        <f>Table13[[#This Row],[NumDealsPurchases]]/Table13[[#This Row],[Total Number of Purchases]]*100</f>
        <v>4.7619047619047619</v>
      </c>
      <c r="AQ2178">
        <f>6-ROUNDUP(_xlfn.PERCENTRANK.INC(Table13[Recency],Table13[[#This Row],[Recency]])*5, 0)</f>
        <v>5</v>
      </c>
      <c r="AR2178">
        <f>ROUNDUP(_xlfn.PERCENTRANK.INC(Table13[Total Number of Purchases],Table13[[#This Row],[Total Number of Purchases]])*5,0)</f>
        <v>4</v>
      </c>
      <c r="AS2178">
        <f>ROUNDUP(_xlfn.PERCENTRANK.INC(Table13[Total Spend],Table13[[#This Row],[Total Spend]])*5,0)</f>
        <v>4</v>
      </c>
      <c r="AT2178" t="str">
        <f>Table13[[#This Row],[Recency Score]]&amp;Table13[[#This Row],[Frequency Score]]&amp;Table13[[#This Row],[Monetary Score]]</f>
        <v>544</v>
      </c>
      <c r="AU2178" t="str">
        <f t="shared" ref="AU2178:AU2214" si="34">IF(AT2178="555","Champions",
IF(AND(LEFT(AT2178,1)="5", MID(AT2178,2,1)&gt;="3"),"Loyal Customers",
IF(MID(AT2178,2,1)="5","Frequent Buyers",
IF(RIGHT(AT2178,1)="5","Big Spenders",
IF(LEFT(AT2178,1)="4","Potential Loyalists",
IF(LEFT(AT2178,1)="3","Needs Attention",
IF(LEFT(AT2178,1)="2","About to Sleep",
IF(LEFT(AT2178,1)="1","Lost",
IF(LEFT(AT2178,1)&lt;="2","At Risk","Others")))))))))</f>
        <v>Loyal Customers</v>
      </c>
      <c r="AW2178" s="13">
        <f>DATEDIF(Table13[[#This Row],[Dt_Customer]], Snapshot_Date, "d")</f>
        <v>108</v>
      </c>
      <c r="AX2178" s="13">
        <f>Table13[[#This Row],[CL if today]]/365</f>
        <v>0.29589041095890412</v>
      </c>
      <c r="AY2178">
        <f>Table13[[#This Row],[Total Number of Purchases]]/Table13[[#This Row],[Corrected CL]]</f>
        <v>70.972222222222214</v>
      </c>
      <c r="AZ2178">
        <f>Table13[[#This Row],[Average Order Value (AOV)]]*Table13[[#This Row],[Freq per Year]]</f>
        <v>2676.6666666666665</v>
      </c>
      <c r="BA2178">
        <f>Table13[[#This Row],[Total Spend]]/Table13[[#This Row],[Corrected CL]]</f>
        <v>2676.6666666666665</v>
      </c>
      <c r="BB2178">
        <v>2676.6666666666665</v>
      </c>
      <c r="BC2178" s="1">
        <f>Table13[[#This Row],[Dt_Customer]]+Table13[[#This Row],[Recency]]</f>
        <v>41820</v>
      </c>
      <c r="BD2178" s="16" t="str">
        <f>IF(COUNTIF(A:A, A2178) &gt; 1, "Duplicate", "Unique")</f>
        <v>Unique</v>
      </c>
    </row>
    <row r="2179" spans="1:56" x14ac:dyDescent="0.3">
      <c r="A2179">
        <v>4769</v>
      </c>
      <c r="B2179">
        <v>1977</v>
      </c>
      <c r="C2179" t="s">
        <v>41</v>
      </c>
      <c r="D2179" t="s">
        <v>35</v>
      </c>
      <c r="E2179">
        <v>57954</v>
      </c>
      <c r="F2179">
        <v>1</v>
      </c>
      <c r="G2179">
        <v>1</v>
      </c>
      <c r="H2179" s="1">
        <v>41808</v>
      </c>
      <c r="I2179">
        <v>52</v>
      </c>
      <c r="J2179">
        <v>456</v>
      </c>
      <c r="K2179">
        <v>4</v>
      </c>
      <c r="L2179">
        <v>24</v>
      </c>
      <c r="M2179">
        <v>0</v>
      </c>
      <c r="N2179">
        <v>0</v>
      </c>
      <c r="O2179">
        <v>9</v>
      </c>
      <c r="P2179">
        <f>IF(Table13[[#This Row],[MntWines]] = 0,"",Table13[[#This Row],[MntWines]])</f>
        <v>456</v>
      </c>
      <c r="Q2179">
        <f>IF(Table13[[#This Row],[MntFruits]] = 0, "",Table13[[#This Row],[MntFruits]])</f>
        <v>4</v>
      </c>
      <c r="R2179">
        <f>IF(Table13[[#This Row],[MntMeatProducts]] = 0, "",Table13[[#This Row],[MntMeatProducts]])</f>
        <v>24</v>
      </c>
      <c r="S2179" t="str">
        <f>IF(Table13[[#This Row],[MntFishProducts]] = 0, "",Table13[[#This Row],[MntFishProducts]])</f>
        <v/>
      </c>
      <c r="T2179" t="str">
        <f>IF(Table13[[#This Row],[MntSweetProducts]] = 0, "",Table13[[#This Row],[MntSweetProducts]])</f>
        <v/>
      </c>
      <c r="U2179">
        <f>IF(Table13[[#This Row],[MntGoldProds]] = 0, "",Table13[[#This Row],[MntGoldProds]])</f>
        <v>9</v>
      </c>
      <c r="V2179">
        <v>7</v>
      </c>
      <c r="W2179">
        <v>8</v>
      </c>
      <c r="X2179">
        <v>2</v>
      </c>
      <c r="Y2179">
        <v>6</v>
      </c>
      <c r="Z2179">
        <v>7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 t="s">
        <v>30</v>
      </c>
      <c r="AI2179" s="13">
        <f>SUM(Table13[[#This Row],[MntWines]:[MntGoldProds]])</f>
        <v>493</v>
      </c>
      <c r="AJ2179" s="13">
        <f>AVERAGE(Table13[[#This Row],[MntWines]:[MntGoldProds]])</f>
        <v>82.166666666666671</v>
      </c>
      <c r="AK2179">
        <f>IF(Table13[[#This Row],[Total Number of Purchases]]=0,0,Table13[[#This Row],[Total Spend]]/Table13[[#This Row],[Total Number of Purchases]])</f>
        <v>21.434782608695652</v>
      </c>
      <c r="AM2179">
        <f>SUM(Table13[[#This Row],[NumDealsPurchases]:[NumStorePurchases]])</f>
        <v>23</v>
      </c>
      <c r="AN2179" s="14">
        <f>Snapshot_Date-Table13[[#This Row],[Dt_Customer]]</f>
        <v>108</v>
      </c>
      <c r="AP2179" s="13">
        <f>Table13[[#This Row],[NumDealsPurchases]]/Table13[[#This Row],[Total Number of Purchases]]*100</f>
        <v>30.434782608695656</v>
      </c>
      <c r="AQ2179">
        <f>6-ROUNDUP(_xlfn.PERCENTRANK.INC(Table13[Recency],Table13[[#This Row],[Recency]])*5, 0)</f>
        <v>3</v>
      </c>
      <c r="AR2179">
        <f>ROUNDUP(_xlfn.PERCENTRANK.INC(Table13[Total Number of Purchases],Table13[[#This Row],[Total Number of Purchases]])*5,0)</f>
        <v>5</v>
      </c>
      <c r="AS2179">
        <f>ROUNDUP(_xlfn.PERCENTRANK.INC(Table13[Total Spend],Table13[[#This Row],[Total Spend]])*5,0)</f>
        <v>3</v>
      </c>
      <c r="AT2179" t="str">
        <f>Table13[[#This Row],[Recency Score]]&amp;Table13[[#This Row],[Frequency Score]]&amp;Table13[[#This Row],[Monetary Score]]</f>
        <v>353</v>
      </c>
      <c r="AU2179" t="str">
        <f t="shared" si="34"/>
        <v>Frequent Buyers</v>
      </c>
      <c r="AW2179" s="13">
        <f>DATEDIF(Table13[[#This Row],[Dt_Customer]], Snapshot_Date, "d")</f>
        <v>108</v>
      </c>
      <c r="AX2179" s="13">
        <f>Table13[[#This Row],[CL if today]]/365</f>
        <v>0.29589041095890412</v>
      </c>
      <c r="AY2179">
        <f>Table13[[#This Row],[Total Number of Purchases]]/Table13[[#This Row],[Corrected CL]]</f>
        <v>77.731481481481481</v>
      </c>
      <c r="AZ2179">
        <f>Table13[[#This Row],[Average Order Value (AOV)]]*Table13[[#This Row],[Freq per Year]]</f>
        <v>1666.1574074074074</v>
      </c>
      <c r="BA2179">
        <f>Table13[[#This Row],[Total Spend]]/Table13[[#This Row],[Corrected CL]]</f>
        <v>1666.1574074074074</v>
      </c>
      <c r="BB2179">
        <v>1666.1574074074074</v>
      </c>
      <c r="BC2179" s="1">
        <f>Table13[[#This Row],[Dt_Customer]]+Table13[[#This Row],[Recency]]</f>
        <v>41860</v>
      </c>
      <c r="BD2179" s="16" t="str">
        <f>IF(COUNTIF(A:A, A2179) &gt; 1, "Duplicate", "Unique")</f>
        <v>Unique</v>
      </c>
    </row>
    <row r="2180" spans="1:56" x14ac:dyDescent="0.3">
      <c r="A2180">
        <v>10403</v>
      </c>
      <c r="B2180">
        <v>1978</v>
      </c>
      <c r="C2180" t="s">
        <v>28</v>
      </c>
      <c r="D2180" t="s">
        <v>35</v>
      </c>
      <c r="E2180">
        <v>16531</v>
      </c>
      <c r="F2180">
        <v>1</v>
      </c>
      <c r="G2180">
        <v>0</v>
      </c>
      <c r="H2180" s="1">
        <v>41808</v>
      </c>
      <c r="I2180">
        <v>43</v>
      </c>
      <c r="J2180">
        <v>2</v>
      </c>
      <c r="K2180">
        <v>13</v>
      </c>
      <c r="L2180">
        <v>6</v>
      </c>
      <c r="M2180">
        <v>7</v>
      </c>
      <c r="N2180">
        <v>5</v>
      </c>
      <c r="O2180">
        <v>11</v>
      </c>
      <c r="P2180">
        <f>IF(Table13[[#This Row],[MntWines]] = 0,"",Table13[[#This Row],[MntWines]])</f>
        <v>2</v>
      </c>
      <c r="Q2180">
        <f>IF(Table13[[#This Row],[MntFruits]] = 0, "",Table13[[#This Row],[MntFruits]])</f>
        <v>13</v>
      </c>
      <c r="R2180">
        <f>IF(Table13[[#This Row],[MntMeatProducts]] = 0, "",Table13[[#This Row],[MntMeatProducts]])</f>
        <v>6</v>
      </c>
      <c r="S2180">
        <f>IF(Table13[[#This Row],[MntFishProducts]] = 0, "",Table13[[#This Row],[MntFishProducts]])</f>
        <v>7</v>
      </c>
      <c r="T2180">
        <f>IF(Table13[[#This Row],[MntSweetProducts]] = 0, "",Table13[[#This Row],[MntSweetProducts]])</f>
        <v>5</v>
      </c>
      <c r="U2180">
        <f>IF(Table13[[#This Row],[MntGoldProds]] = 0, "",Table13[[#This Row],[MntGoldProds]])</f>
        <v>11</v>
      </c>
      <c r="V2180">
        <v>3</v>
      </c>
      <c r="W2180">
        <v>3</v>
      </c>
      <c r="X2180">
        <v>0</v>
      </c>
      <c r="Y2180">
        <v>3</v>
      </c>
      <c r="Z2180">
        <v>7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 t="s">
        <v>32</v>
      </c>
      <c r="AI2180" s="13">
        <f>SUM(Table13[[#This Row],[MntWines]:[MntGoldProds]])</f>
        <v>44</v>
      </c>
      <c r="AJ2180" s="13">
        <f>AVERAGE(Table13[[#This Row],[MntWines]:[MntGoldProds]])</f>
        <v>7.333333333333333</v>
      </c>
      <c r="AK2180">
        <f>IF(Table13[[#This Row],[Total Number of Purchases]]=0,0,Table13[[#This Row],[Total Spend]]/Table13[[#This Row],[Total Number of Purchases]])</f>
        <v>4.8888888888888893</v>
      </c>
      <c r="AM2180">
        <f>SUM(Table13[[#This Row],[NumDealsPurchases]:[NumStorePurchases]])</f>
        <v>9</v>
      </c>
      <c r="AN2180" s="14">
        <f>Snapshot_Date-Table13[[#This Row],[Dt_Customer]]</f>
        <v>108</v>
      </c>
      <c r="AP2180" s="13">
        <f>Table13[[#This Row],[NumDealsPurchases]]/Table13[[#This Row],[Total Number of Purchases]]*100</f>
        <v>33.333333333333329</v>
      </c>
      <c r="AQ2180">
        <f>6-ROUNDUP(_xlfn.PERCENTRANK.INC(Table13[Recency],Table13[[#This Row],[Recency]])*5, 0)</f>
        <v>3</v>
      </c>
      <c r="AR2180">
        <f>ROUNDUP(_xlfn.PERCENTRANK.INC(Table13[Total Number of Purchases],Table13[[#This Row],[Total Number of Purchases]])*5,0)</f>
        <v>2</v>
      </c>
      <c r="AS2180">
        <f>ROUNDUP(_xlfn.PERCENTRANK.INC(Table13[Total Spend],Table13[[#This Row],[Total Spend]])*5,0)</f>
        <v>1</v>
      </c>
      <c r="AT2180" t="str">
        <f>Table13[[#This Row],[Recency Score]]&amp;Table13[[#This Row],[Frequency Score]]&amp;Table13[[#This Row],[Monetary Score]]</f>
        <v>321</v>
      </c>
      <c r="AU2180" t="str">
        <f t="shared" si="34"/>
        <v>Needs Attention</v>
      </c>
      <c r="AW2180" s="13">
        <f>DATEDIF(Table13[[#This Row],[Dt_Customer]], Snapshot_Date, "d")</f>
        <v>108</v>
      </c>
      <c r="AX2180" s="13">
        <f>Table13[[#This Row],[CL if today]]/365</f>
        <v>0.29589041095890412</v>
      </c>
      <c r="AY2180">
        <f>Table13[[#This Row],[Total Number of Purchases]]/Table13[[#This Row],[Corrected CL]]</f>
        <v>30.416666666666664</v>
      </c>
      <c r="AZ2180">
        <f>Table13[[#This Row],[Average Order Value (AOV)]]*Table13[[#This Row],[Freq per Year]]</f>
        <v>148.7037037037037</v>
      </c>
      <c r="BA2180">
        <f>Table13[[#This Row],[Total Spend]]/Table13[[#This Row],[Corrected CL]]</f>
        <v>148.7037037037037</v>
      </c>
      <c r="BB2180">
        <v>148.7037037037037</v>
      </c>
      <c r="BC2180" s="1">
        <f>Table13[[#This Row],[Dt_Customer]]+Table13[[#This Row],[Recency]]</f>
        <v>41851</v>
      </c>
      <c r="BD2180" s="16" t="str">
        <f>IF(COUNTIF(A:A, A2180) &gt; 1, "Duplicate", "Unique")</f>
        <v>Unique</v>
      </c>
    </row>
    <row r="2181" spans="1:56" x14ac:dyDescent="0.3">
      <c r="A2181">
        <v>6271</v>
      </c>
      <c r="B2181">
        <v>1952</v>
      </c>
      <c r="C2181" t="s">
        <v>37</v>
      </c>
      <c r="D2181" t="s">
        <v>33</v>
      </c>
      <c r="E2181">
        <v>50870</v>
      </c>
      <c r="F2181">
        <v>0</v>
      </c>
      <c r="G2181">
        <v>1</v>
      </c>
      <c r="H2181" s="1">
        <v>41809</v>
      </c>
      <c r="I2181">
        <v>13</v>
      </c>
      <c r="J2181">
        <v>53</v>
      </c>
      <c r="K2181">
        <v>0</v>
      </c>
      <c r="L2181">
        <v>8</v>
      </c>
      <c r="M2181">
        <v>0</v>
      </c>
      <c r="N2181">
        <v>0</v>
      </c>
      <c r="O2181">
        <v>2</v>
      </c>
      <c r="P2181">
        <f>IF(Table13[[#This Row],[MntWines]] = 0,"",Table13[[#This Row],[MntWines]])</f>
        <v>53</v>
      </c>
      <c r="Q2181" t="str">
        <f>IF(Table13[[#This Row],[MntFruits]] = 0, "",Table13[[#This Row],[MntFruits]])</f>
        <v/>
      </c>
      <c r="R2181">
        <f>IF(Table13[[#This Row],[MntMeatProducts]] = 0, "",Table13[[#This Row],[MntMeatProducts]])</f>
        <v>8</v>
      </c>
      <c r="S2181" t="str">
        <f>IF(Table13[[#This Row],[MntFishProducts]] = 0, "",Table13[[#This Row],[MntFishProducts]])</f>
        <v/>
      </c>
      <c r="T2181" t="str">
        <f>IF(Table13[[#This Row],[MntSweetProducts]] = 0, "",Table13[[#This Row],[MntSweetProducts]])</f>
        <v/>
      </c>
      <c r="U2181">
        <f>IF(Table13[[#This Row],[MntGoldProds]] = 0, "",Table13[[#This Row],[MntGoldProds]])</f>
        <v>2</v>
      </c>
      <c r="V2181">
        <v>1</v>
      </c>
      <c r="W2181">
        <v>2</v>
      </c>
      <c r="X2181">
        <v>0</v>
      </c>
      <c r="Y2181">
        <v>3</v>
      </c>
      <c r="Z2181">
        <v>5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 t="s">
        <v>30</v>
      </c>
      <c r="AI2181" s="13">
        <f>SUM(Table13[[#This Row],[MntWines]:[MntGoldProds]])</f>
        <v>63</v>
      </c>
      <c r="AJ2181" s="13">
        <f>AVERAGE(Table13[[#This Row],[MntWines]:[MntGoldProds]])</f>
        <v>10.5</v>
      </c>
      <c r="AK2181">
        <f>IF(Table13[[#This Row],[Total Number of Purchases]]=0,0,Table13[[#This Row],[Total Spend]]/Table13[[#This Row],[Total Number of Purchases]])</f>
        <v>10.5</v>
      </c>
      <c r="AM2181">
        <f>SUM(Table13[[#This Row],[NumDealsPurchases]:[NumStorePurchases]])</f>
        <v>6</v>
      </c>
      <c r="AN2181" s="14">
        <f>Snapshot_Date-Table13[[#This Row],[Dt_Customer]]</f>
        <v>107</v>
      </c>
      <c r="AP2181" s="13">
        <f>Table13[[#This Row],[NumDealsPurchases]]/Table13[[#This Row],[Total Number of Purchases]]*100</f>
        <v>16.666666666666664</v>
      </c>
      <c r="AQ2181">
        <f>6-ROUNDUP(_xlfn.PERCENTRANK.INC(Table13[Recency],Table13[[#This Row],[Recency]])*5, 0)</f>
        <v>5</v>
      </c>
      <c r="AR2181">
        <f>ROUNDUP(_xlfn.PERCENTRANK.INC(Table13[Total Number of Purchases],Table13[[#This Row],[Total Number of Purchases]])*5,0)</f>
        <v>1</v>
      </c>
      <c r="AS2181">
        <f>ROUNDUP(_xlfn.PERCENTRANK.INC(Table13[Total Spend],Table13[[#This Row],[Total Spend]])*5,0)</f>
        <v>2</v>
      </c>
      <c r="AT2181" t="str">
        <f>Table13[[#This Row],[Recency Score]]&amp;Table13[[#This Row],[Frequency Score]]&amp;Table13[[#This Row],[Monetary Score]]</f>
        <v>512</v>
      </c>
      <c r="AU2181" t="str">
        <f t="shared" si="34"/>
        <v>Others</v>
      </c>
      <c r="AW2181" s="13">
        <f>DATEDIF(Table13[[#This Row],[Dt_Customer]], Snapshot_Date, "d")</f>
        <v>107</v>
      </c>
      <c r="AX2181" s="13">
        <f>Table13[[#This Row],[CL if today]]/365</f>
        <v>0.29315068493150687</v>
      </c>
      <c r="AY2181">
        <f>Table13[[#This Row],[Total Number of Purchases]]/Table13[[#This Row],[Corrected CL]]</f>
        <v>20.467289719626166</v>
      </c>
      <c r="AZ2181">
        <f>Table13[[#This Row],[Average Order Value (AOV)]]*Table13[[#This Row],[Freq per Year]]</f>
        <v>214.90654205607473</v>
      </c>
      <c r="BA2181">
        <f>Table13[[#This Row],[Total Spend]]/Table13[[#This Row],[Corrected CL]]</f>
        <v>214.90654205607476</v>
      </c>
      <c r="BB2181">
        <v>214.90654205607476</v>
      </c>
      <c r="BC2181" s="1">
        <f>Table13[[#This Row],[Dt_Customer]]+Table13[[#This Row],[Recency]]</f>
        <v>41822</v>
      </c>
      <c r="BD2181" s="16" t="str">
        <f>IF(COUNTIF(A:A, A2181) &gt; 1, "Duplicate", "Unique")</f>
        <v>Unique</v>
      </c>
    </row>
    <row r="2182" spans="1:56" x14ac:dyDescent="0.3">
      <c r="A2182">
        <v>10785</v>
      </c>
      <c r="B2182">
        <v>1969</v>
      </c>
      <c r="C2182" t="s">
        <v>28</v>
      </c>
      <c r="D2182" t="s">
        <v>33</v>
      </c>
      <c r="E2182">
        <v>44078</v>
      </c>
      <c r="F2182">
        <v>1</v>
      </c>
      <c r="G2182">
        <v>1</v>
      </c>
      <c r="H2182" s="1">
        <v>41809</v>
      </c>
      <c r="I2182">
        <v>17</v>
      </c>
      <c r="J2182">
        <v>24</v>
      </c>
      <c r="K2182">
        <v>1</v>
      </c>
      <c r="L2182">
        <v>10</v>
      </c>
      <c r="M2182">
        <v>2</v>
      </c>
      <c r="N2182">
        <v>0</v>
      </c>
      <c r="O2182">
        <v>4</v>
      </c>
      <c r="P2182">
        <f>IF(Table13[[#This Row],[MntWines]] = 0,"",Table13[[#This Row],[MntWines]])</f>
        <v>24</v>
      </c>
      <c r="Q2182">
        <f>IF(Table13[[#This Row],[MntFruits]] = 0, "",Table13[[#This Row],[MntFruits]])</f>
        <v>1</v>
      </c>
      <c r="R2182">
        <f>IF(Table13[[#This Row],[MntMeatProducts]] = 0, "",Table13[[#This Row],[MntMeatProducts]])</f>
        <v>10</v>
      </c>
      <c r="S2182">
        <f>IF(Table13[[#This Row],[MntFishProducts]] = 0, "",Table13[[#This Row],[MntFishProducts]])</f>
        <v>2</v>
      </c>
      <c r="T2182" t="str">
        <f>IF(Table13[[#This Row],[MntSweetProducts]] = 0, "",Table13[[#This Row],[MntSweetProducts]])</f>
        <v/>
      </c>
      <c r="U2182">
        <f>IF(Table13[[#This Row],[MntGoldProds]] = 0, "",Table13[[#This Row],[MntGoldProds]])</f>
        <v>4</v>
      </c>
      <c r="V2182">
        <v>2</v>
      </c>
      <c r="W2182">
        <v>2</v>
      </c>
      <c r="X2182">
        <v>0</v>
      </c>
      <c r="Y2182">
        <v>3</v>
      </c>
      <c r="Z2182">
        <v>5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43</v>
      </c>
      <c r="AI2182" s="13">
        <f>SUM(Table13[[#This Row],[MntWines]:[MntGoldProds]])</f>
        <v>41</v>
      </c>
      <c r="AJ2182" s="13">
        <f>AVERAGE(Table13[[#This Row],[MntWines]:[MntGoldProds]])</f>
        <v>6.833333333333333</v>
      </c>
      <c r="AK2182">
        <f>IF(Table13[[#This Row],[Total Number of Purchases]]=0,0,Table13[[#This Row],[Total Spend]]/Table13[[#This Row],[Total Number of Purchases]])</f>
        <v>5.8571428571428568</v>
      </c>
      <c r="AM2182">
        <f>SUM(Table13[[#This Row],[NumDealsPurchases]:[NumStorePurchases]])</f>
        <v>7</v>
      </c>
      <c r="AN2182" s="14">
        <f>Snapshot_Date-Table13[[#This Row],[Dt_Customer]]</f>
        <v>107</v>
      </c>
      <c r="AP2182" s="13">
        <f>Table13[[#This Row],[NumDealsPurchases]]/Table13[[#This Row],[Total Number of Purchases]]*100</f>
        <v>28.571428571428569</v>
      </c>
      <c r="AQ2182">
        <f>6-ROUNDUP(_xlfn.PERCENTRANK.INC(Table13[Recency],Table13[[#This Row],[Recency]])*5, 0)</f>
        <v>5</v>
      </c>
      <c r="AR2182">
        <f>ROUNDUP(_xlfn.PERCENTRANK.INC(Table13[Total Number of Purchases],Table13[[#This Row],[Total Number of Purchases]])*5,0)</f>
        <v>1</v>
      </c>
      <c r="AS2182">
        <f>ROUNDUP(_xlfn.PERCENTRANK.INC(Table13[Total Spend],Table13[[#This Row],[Total Spend]])*5,0)</f>
        <v>1</v>
      </c>
      <c r="AT2182" t="str">
        <f>Table13[[#This Row],[Recency Score]]&amp;Table13[[#This Row],[Frequency Score]]&amp;Table13[[#This Row],[Monetary Score]]</f>
        <v>511</v>
      </c>
      <c r="AU2182" t="str">
        <f t="shared" si="34"/>
        <v>Others</v>
      </c>
      <c r="AW2182" s="13">
        <f>DATEDIF(Table13[[#This Row],[Dt_Customer]], Snapshot_Date, "d")</f>
        <v>107</v>
      </c>
      <c r="AX2182" s="13">
        <f>Table13[[#This Row],[CL if today]]/365</f>
        <v>0.29315068493150687</v>
      </c>
      <c r="AY2182">
        <f>Table13[[#This Row],[Total Number of Purchases]]/Table13[[#This Row],[Corrected CL]]</f>
        <v>23.878504672897193</v>
      </c>
      <c r="AZ2182">
        <f>Table13[[#This Row],[Average Order Value (AOV)]]*Table13[[#This Row],[Freq per Year]]</f>
        <v>139.85981308411212</v>
      </c>
      <c r="BA2182">
        <f>Table13[[#This Row],[Total Spend]]/Table13[[#This Row],[Corrected CL]]</f>
        <v>139.85981308411215</v>
      </c>
      <c r="BB2182">
        <v>139.85981308411215</v>
      </c>
      <c r="BC2182" s="1">
        <f>Table13[[#This Row],[Dt_Customer]]+Table13[[#This Row],[Recency]]</f>
        <v>41826</v>
      </c>
      <c r="BD2182" s="16" t="str">
        <f>IF(COUNTIF(A:A, A2182) &gt; 1, "Duplicate", "Unique")</f>
        <v>Unique</v>
      </c>
    </row>
    <row r="2183" spans="1:56" x14ac:dyDescent="0.3">
      <c r="A2183">
        <v>5287</v>
      </c>
      <c r="B2183">
        <v>1973</v>
      </c>
      <c r="C2183" t="s">
        <v>28</v>
      </c>
      <c r="D2183" t="s">
        <v>33</v>
      </c>
      <c r="E2183">
        <v>34961</v>
      </c>
      <c r="F2183">
        <v>1</v>
      </c>
      <c r="G2183">
        <v>0</v>
      </c>
      <c r="H2183" s="1">
        <v>41809</v>
      </c>
      <c r="I2183">
        <v>77</v>
      </c>
      <c r="J2183">
        <v>45</v>
      </c>
      <c r="K2183">
        <v>2</v>
      </c>
      <c r="L2183">
        <v>26</v>
      </c>
      <c r="M2183">
        <v>4</v>
      </c>
      <c r="N2183">
        <v>1</v>
      </c>
      <c r="O2183">
        <v>1</v>
      </c>
      <c r="P2183">
        <f>IF(Table13[[#This Row],[MntWines]] = 0,"",Table13[[#This Row],[MntWines]])</f>
        <v>45</v>
      </c>
      <c r="Q2183">
        <f>IF(Table13[[#This Row],[MntFruits]] = 0, "",Table13[[#This Row],[MntFruits]])</f>
        <v>2</v>
      </c>
      <c r="R2183">
        <f>IF(Table13[[#This Row],[MntMeatProducts]] = 0, "",Table13[[#This Row],[MntMeatProducts]])</f>
        <v>26</v>
      </c>
      <c r="S2183">
        <f>IF(Table13[[#This Row],[MntFishProducts]] = 0, "",Table13[[#This Row],[MntFishProducts]])</f>
        <v>4</v>
      </c>
      <c r="T2183">
        <f>IF(Table13[[#This Row],[MntSweetProducts]] = 0, "",Table13[[#This Row],[MntSweetProducts]])</f>
        <v>1</v>
      </c>
      <c r="U2183">
        <f>IF(Table13[[#This Row],[MntGoldProds]] = 0, "",Table13[[#This Row],[MntGoldProds]])</f>
        <v>1</v>
      </c>
      <c r="V2183">
        <v>3</v>
      </c>
      <c r="W2183">
        <v>3</v>
      </c>
      <c r="X2183">
        <v>1</v>
      </c>
      <c r="Y2183">
        <v>3</v>
      </c>
      <c r="Z2183">
        <v>7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 t="s">
        <v>30</v>
      </c>
      <c r="AI2183" s="13">
        <f>SUM(Table13[[#This Row],[MntWines]:[MntGoldProds]])</f>
        <v>79</v>
      </c>
      <c r="AJ2183" s="13">
        <f>AVERAGE(Table13[[#This Row],[MntWines]:[MntGoldProds]])</f>
        <v>13.166666666666666</v>
      </c>
      <c r="AK2183">
        <f>IF(Table13[[#This Row],[Total Number of Purchases]]=0,0,Table13[[#This Row],[Total Spend]]/Table13[[#This Row],[Total Number of Purchases]])</f>
        <v>7.9</v>
      </c>
      <c r="AM2183">
        <f>SUM(Table13[[#This Row],[NumDealsPurchases]:[NumStorePurchases]])</f>
        <v>10</v>
      </c>
      <c r="AN2183" s="14">
        <f>Snapshot_Date-Table13[[#This Row],[Dt_Customer]]</f>
        <v>107</v>
      </c>
      <c r="AP2183" s="13">
        <f>Table13[[#This Row],[NumDealsPurchases]]/Table13[[#This Row],[Total Number of Purchases]]*100</f>
        <v>30</v>
      </c>
      <c r="AQ2183">
        <f>6-ROUNDUP(_xlfn.PERCENTRANK.INC(Table13[Recency],Table13[[#This Row],[Recency]])*5, 0)</f>
        <v>2</v>
      </c>
      <c r="AR2183">
        <f>ROUNDUP(_xlfn.PERCENTRANK.INC(Table13[Total Number of Purchases],Table13[[#This Row],[Total Number of Purchases]])*5,0)</f>
        <v>2</v>
      </c>
      <c r="AS2183">
        <f>ROUNDUP(_xlfn.PERCENTRANK.INC(Table13[Total Spend],Table13[[#This Row],[Total Spend]])*5,0)</f>
        <v>2</v>
      </c>
      <c r="AT2183" t="str">
        <f>Table13[[#This Row],[Recency Score]]&amp;Table13[[#This Row],[Frequency Score]]&amp;Table13[[#This Row],[Monetary Score]]</f>
        <v>222</v>
      </c>
      <c r="AU2183" t="str">
        <f t="shared" si="34"/>
        <v>About to Sleep</v>
      </c>
      <c r="AW2183" s="13">
        <f>DATEDIF(Table13[[#This Row],[Dt_Customer]], Snapshot_Date, "d")</f>
        <v>107</v>
      </c>
      <c r="AX2183" s="13">
        <f>Table13[[#This Row],[CL if today]]/365</f>
        <v>0.29315068493150687</v>
      </c>
      <c r="AY2183">
        <f>Table13[[#This Row],[Total Number of Purchases]]/Table13[[#This Row],[Corrected CL]]</f>
        <v>34.112149532710276</v>
      </c>
      <c r="AZ2183">
        <f>Table13[[#This Row],[Average Order Value (AOV)]]*Table13[[#This Row],[Freq per Year]]</f>
        <v>269.48598130841117</v>
      </c>
      <c r="BA2183">
        <f>Table13[[#This Row],[Total Spend]]/Table13[[#This Row],[Corrected CL]]</f>
        <v>269.48598130841123</v>
      </c>
      <c r="BB2183">
        <v>269.48598130841123</v>
      </c>
      <c r="BC2183" s="1">
        <f>Table13[[#This Row],[Dt_Customer]]+Table13[[#This Row],[Recency]]</f>
        <v>41886</v>
      </c>
      <c r="BD2183" s="16" t="str">
        <f>IF(COUNTIF(A:A, A2183) &gt; 1, "Duplicate", "Unique")</f>
        <v>Unique</v>
      </c>
    </row>
    <row r="2184" spans="1:56" x14ac:dyDescent="0.3">
      <c r="A2184">
        <v>8017</v>
      </c>
      <c r="B2184">
        <v>1981</v>
      </c>
      <c r="C2184" t="s">
        <v>38</v>
      </c>
      <c r="D2184" t="s">
        <v>33</v>
      </c>
      <c r="E2184">
        <v>51111</v>
      </c>
      <c r="F2184">
        <v>1</v>
      </c>
      <c r="G2184">
        <v>1</v>
      </c>
      <c r="H2184" s="1">
        <v>41809</v>
      </c>
      <c r="I2184">
        <v>83</v>
      </c>
      <c r="J2184">
        <v>22</v>
      </c>
      <c r="K2184">
        <v>0</v>
      </c>
      <c r="L2184">
        <v>19</v>
      </c>
      <c r="M2184">
        <v>6</v>
      </c>
      <c r="N2184">
        <v>5</v>
      </c>
      <c r="O2184">
        <v>3</v>
      </c>
      <c r="P2184">
        <f>IF(Table13[[#This Row],[MntWines]] = 0,"",Table13[[#This Row],[MntWines]])</f>
        <v>22</v>
      </c>
      <c r="Q2184" t="str">
        <f>IF(Table13[[#This Row],[MntFruits]] = 0, "",Table13[[#This Row],[MntFruits]])</f>
        <v/>
      </c>
      <c r="R2184">
        <f>IF(Table13[[#This Row],[MntMeatProducts]] = 0, "",Table13[[#This Row],[MntMeatProducts]])</f>
        <v>19</v>
      </c>
      <c r="S2184">
        <f>IF(Table13[[#This Row],[MntFishProducts]] = 0, "",Table13[[#This Row],[MntFishProducts]])</f>
        <v>6</v>
      </c>
      <c r="T2184">
        <f>IF(Table13[[#This Row],[MntSweetProducts]] = 0, "",Table13[[#This Row],[MntSweetProducts]])</f>
        <v>5</v>
      </c>
      <c r="U2184">
        <f>IF(Table13[[#This Row],[MntGoldProds]] = 0, "",Table13[[#This Row],[MntGoldProds]])</f>
        <v>3</v>
      </c>
      <c r="V2184">
        <v>2</v>
      </c>
      <c r="W2184">
        <v>2</v>
      </c>
      <c r="X2184">
        <v>0</v>
      </c>
      <c r="Y2184">
        <v>3</v>
      </c>
      <c r="Z2184">
        <v>6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43</v>
      </c>
      <c r="AI2184" s="13">
        <f>SUM(Table13[[#This Row],[MntWines]:[MntGoldProds]])</f>
        <v>55</v>
      </c>
      <c r="AJ2184" s="13">
        <f>AVERAGE(Table13[[#This Row],[MntWines]:[MntGoldProds]])</f>
        <v>9.1666666666666661</v>
      </c>
      <c r="AK2184">
        <f>IF(Table13[[#This Row],[Total Number of Purchases]]=0,0,Table13[[#This Row],[Total Spend]]/Table13[[#This Row],[Total Number of Purchases]])</f>
        <v>7.8571428571428568</v>
      </c>
      <c r="AM2184">
        <f>SUM(Table13[[#This Row],[NumDealsPurchases]:[NumStorePurchases]])</f>
        <v>7</v>
      </c>
      <c r="AN2184" s="14">
        <f>Snapshot_Date-Table13[[#This Row],[Dt_Customer]]</f>
        <v>107</v>
      </c>
      <c r="AP2184" s="13">
        <f>Table13[[#This Row],[NumDealsPurchases]]/Table13[[#This Row],[Total Number of Purchases]]*100</f>
        <v>28.571428571428569</v>
      </c>
      <c r="AQ2184">
        <f>6-ROUNDUP(_xlfn.PERCENTRANK.INC(Table13[Recency],Table13[[#This Row],[Recency]])*5, 0)</f>
        <v>1</v>
      </c>
      <c r="AR2184">
        <f>ROUNDUP(_xlfn.PERCENTRANK.INC(Table13[Total Number of Purchases],Table13[[#This Row],[Total Number of Purchases]])*5,0)</f>
        <v>1</v>
      </c>
      <c r="AS2184">
        <f>ROUNDUP(_xlfn.PERCENTRANK.INC(Table13[Total Spend],Table13[[#This Row],[Total Spend]])*5,0)</f>
        <v>1</v>
      </c>
      <c r="AT2184" t="str">
        <f>Table13[[#This Row],[Recency Score]]&amp;Table13[[#This Row],[Frequency Score]]&amp;Table13[[#This Row],[Monetary Score]]</f>
        <v>111</v>
      </c>
      <c r="AU2184" t="str">
        <f t="shared" si="34"/>
        <v>Lost</v>
      </c>
      <c r="AW2184" s="13">
        <f>DATEDIF(Table13[[#This Row],[Dt_Customer]], Snapshot_Date, "d")</f>
        <v>107</v>
      </c>
      <c r="AX2184" s="13">
        <f>Table13[[#This Row],[CL if today]]/365</f>
        <v>0.29315068493150687</v>
      </c>
      <c r="AY2184">
        <f>Table13[[#This Row],[Total Number of Purchases]]/Table13[[#This Row],[Corrected CL]]</f>
        <v>23.878504672897193</v>
      </c>
      <c r="AZ2184">
        <f>Table13[[#This Row],[Average Order Value (AOV)]]*Table13[[#This Row],[Freq per Year]]</f>
        <v>187.61682242990651</v>
      </c>
      <c r="BA2184">
        <f>Table13[[#This Row],[Total Spend]]/Table13[[#This Row],[Corrected CL]]</f>
        <v>187.61682242990653</v>
      </c>
      <c r="BB2184">
        <v>187.61682242990653</v>
      </c>
      <c r="BC2184" s="1">
        <f>Table13[[#This Row],[Dt_Customer]]+Table13[[#This Row],[Recency]]</f>
        <v>41892</v>
      </c>
      <c r="BD2184" s="16" t="str">
        <f>IF(COUNTIF(A:A, A2184) &gt; 1, "Duplicate", "Unique")</f>
        <v>Unique</v>
      </c>
    </row>
    <row r="2185" spans="1:56" x14ac:dyDescent="0.3">
      <c r="A2185">
        <v>2115</v>
      </c>
      <c r="B2185">
        <v>1957</v>
      </c>
      <c r="C2185" t="s">
        <v>28</v>
      </c>
      <c r="D2185" t="s">
        <v>35</v>
      </c>
      <c r="E2185">
        <v>50116</v>
      </c>
      <c r="F2185">
        <v>1</v>
      </c>
      <c r="G2185">
        <v>1</v>
      </c>
      <c r="H2185" s="1">
        <v>41810</v>
      </c>
      <c r="I2185">
        <v>68</v>
      </c>
      <c r="J2185">
        <v>54</v>
      </c>
      <c r="K2185">
        <v>0</v>
      </c>
      <c r="L2185">
        <v>10</v>
      </c>
      <c r="M2185">
        <v>0</v>
      </c>
      <c r="N2185">
        <v>0</v>
      </c>
      <c r="O2185">
        <v>2</v>
      </c>
      <c r="P2185">
        <f>IF(Table13[[#This Row],[MntWines]] = 0,"",Table13[[#This Row],[MntWines]])</f>
        <v>54</v>
      </c>
      <c r="Q2185" t="str">
        <f>IF(Table13[[#This Row],[MntFruits]] = 0, "",Table13[[#This Row],[MntFruits]])</f>
        <v/>
      </c>
      <c r="R2185">
        <f>IF(Table13[[#This Row],[MntMeatProducts]] = 0, "",Table13[[#This Row],[MntMeatProducts]])</f>
        <v>10</v>
      </c>
      <c r="S2185" t="str">
        <f>IF(Table13[[#This Row],[MntFishProducts]] = 0, "",Table13[[#This Row],[MntFishProducts]])</f>
        <v/>
      </c>
      <c r="T2185" t="str">
        <f>IF(Table13[[#This Row],[MntSweetProducts]] = 0, "",Table13[[#This Row],[MntSweetProducts]])</f>
        <v/>
      </c>
      <c r="U2185">
        <f>IF(Table13[[#This Row],[MntGoldProds]] = 0, "",Table13[[#This Row],[MntGoldProds]])</f>
        <v>2</v>
      </c>
      <c r="V2185">
        <v>2</v>
      </c>
      <c r="W2185">
        <v>1</v>
      </c>
      <c r="X2185">
        <v>0</v>
      </c>
      <c r="Y2185">
        <v>4</v>
      </c>
      <c r="Z2185">
        <v>5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 t="s">
        <v>39</v>
      </c>
      <c r="AI2185" s="13">
        <f>SUM(Table13[[#This Row],[MntWines]:[MntGoldProds]])</f>
        <v>66</v>
      </c>
      <c r="AJ2185" s="13">
        <f>AVERAGE(Table13[[#This Row],[MntWines]:[MntGoldProds]])</f>
        <v>11</v>
      </c>
      <c r="AK2185">
        <f>IF(Table13[[#This Row],[Total Number of Purchases]]=0,0,Table13[[#This Row],[Total Spend]]/Table13[[#This Row],[Total Number of Purchases]])</f>
        <v>9.4285714285714288</v>
      </c>
      <c r="AM2185">
        <f>SUM(Table13[[#This Row],[NumDealsPurchases]:[NumStorePurchases]])</f>
        <v>7</v>
      </c>
      <c r="AN2185" s="14">
        <f>Snapshot_Date-Table13[[#This Row],[Dt_Customer]]</f>
        <v>106</v>
      </c>
      <c r="AP2185" s="13">
        <f>Table13[[#This Row],[NumDealsPurchases]]/Table13[[#This Row],[Total Number of Purchases]]*100</f>
        <v>28.571428571428569</v>
      </c>
      <c r="AQ2185">
        <f>6-ROUNDUP(_xlfn.PERCENTRANK.INC(Table13[Recency],Table13[[#This Row],[Recency]])*5, 0)</f>
        <v>2</v>
      </c>
      <c r="AR2185">
        <f>ROUNDUP(_xlfn.PERCENTRANK.INC(Table13[Total Number of Purchases],Table13[[#This Row],[Total Number of Purchases]])*5,0)</f>
        <v>1</v>
      </c>
      <c r="AS2185">
        <f>ROUNDUP(_xlfn.PERCENTRANK.INC(Table13[Total Spend],Table13[[#This Row],[Total Spend]])*5,0)</f>
        <v>2</v>
      </c>
      <c r="AT2185" t="str">
        <f>Table13[[#This Row],[Recency Score]]&amp;Table13[[#This Row],[Frequency Score]]&amp;Table13[[#This Row],[Monetary Score]]</f>
        <v>212</v>
      </c>
      <c r="AU2185" t="str">
        <f t="shared" si="34"/>
        <v>About to Sleep</v>
      </c>
      <c r="AW2185" s="13">
        <f>DATEDIF(Table13[[#This Row],[Dt_Customer]], Snapshot_Date, "d")</f>
        <v>106</v>
      </c>
      <c r="AX2185" s="13">
        <f>Table13[[#This Row],[CL if today]]/365</f>
        <v>0.29041095890410956</v>
      </c>
      <c r="AY2185">
        <f>Table13[[#This Row],[Total Number of Purchases]]/Table13[[#This Row],[Corrected CL]]</f>
        <v>24.103773584905664</v>
      </c>
      <c r="AZ2185">
        <f>Table13[[#This Row],[Average Order Value (AOV)]]*Table13[[#This Row],[Freq per Year]]</f>
        <v>227.26415094339626</v>
      </c>
      <c r="BA2185">
        <f>Table13[[#This Row],[Total Spend]]/Table13[[#This Row],[Corrected CL]]</f>
        <v>227.26415094339626</v>
      </c>
      <c r="BB2185">
        <v>227.26415094339626</v>
      </c>
      <c r="BC2185" s="1">
        <f>Table13[[#This Row],[Dt_Customer]]+Table13[[#This Row],[Recency]]</f>
        <v>41878</v>
      </c>
      <c r="BD2185" s="16" t="str">
        <f>IF(COUNTIF(A:A, A2185) &gt; 1, "Duplicate", "Unique")</f>
        <v>Unique</v>
      </c>
    </row>
    <row r="2186" spans="1:56" x14ac:dyDescent="0.3">
      <c r="A2186">
        <v>2495</v>
      </c>
      <c r="B2186">
        <v>1974</v>
      </c>
      <c r="C2186" t="s">
        <v>41</v>
      </c>
      <c r="D2186" t="s">
        <v>33</v>
      </c>
      <c r="E2186">
        <v>83891</v>
      </c>
      <c r="F2186">
        <v>0</v>
      </c>
      <c r="G2186">
        <v>1</v>
      </c>
      <c r="H2186" s="1">
        <v>41810</v>
      </c>
      <c r="I2186">
        <v>24</v>
      </c>
      <c r="J2186">
        <v>217</v>
      </c>
      <c r="K2186">
        <v>38</v>
      </c>
      <c r="L2186">
        <v>350</v>
      </c>
      <c r="M2186">
        <v>111</v>
      </c>
      <c r="N2186">
        <v>85</v>
      </c>
      <c r="O2186">
        <v>15</v>
      </c>
      <c r="P2186">
        <f>IF(Table13[[#This Row],[MntWines]] = 0,"",Table13[[#This Row],[MntWines]])</f>
        <v>217</v>
      </c>
      <c r="Q2186">
        <f>IF(Table13[[#This Row],[MntFruits]] = 0, "",Table13[[#This Row],[MntFruits]])</f>
        <v>38</v>
      </c>
      <c r="R2186">
        <f>IF(Table13[[#This Row],[MntMeatProducts]] = 0, "",Table13[[#This Row],[MntMeatProducts]])</f>
        <v>350</v>
      </c>
      <c r="S2186">
        <f>IF(Table13[[#This Row],[MntFishProducts]] = 0, "",Table13[[#This Row],[MntFishProducts]])</f>
        <v>111</v>
      </c>
      <c r="T2186">
        <f>IF(Table13[[#This Row],[MntSweetProducts]] = 0, "",Table13[[#This Row],[MntSweetProducts]])</f>
        <v>85</v>
      </c>
      <c r="U2186">
        <f>IF(Table13[[#This Row],[MntGoldProds]] = 0, "",Table13[[#This Row],[MntGoldProds]])</f>
        <v>15</v>
      </c>
      <c r="V2186">
        <v>1</v>
      </c>
      <c r="W2186">
        <v>4</v>
      </c>
      <c r="X2186">
        <v>7</v>
      </c>
      <c r="Y2186">
        <v>10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 t="s">
        <v>30</v>
      </c>
      <c r="AI2186" s="13">
        <f>SUM(Table13[[#This Row],[MntWines]:[MntGoldProds]])</f>
        <v>816</v>
      </c>
      <c r="AJ2186" s="13">
        <f>AVERAGE(Table13[[#This Row],[MntWines]:[MntGoldProds]])</f>
        <v>136</v>
      </c>
      <c r="AK2186">
        <f>IF(Table13[[#This Row],[Total Number of Purchases]]=0,0,Table13[[#This Row],[Total Spend]]/Table13[[#This Row],[Total Number of Purchases]])</f>
        <v>37.090909090909093</v>
      </c>
      <c r="AM2186">
        <f>SUM(Table13[[#This Row],[NumDealsPurchases]:[NumStorePurchases]])</f>
        <v>22</v>
      </c>
      <c r="AN2186" s="14">
        <f>Snapshot_Date-Table13[[#This Row],[Dt_Customer]]</f>
        <v>106</v>
      </c>
      <c r="AP2186" s="13">
        <f>Table13[[#This Row],[NumDealsPurchases]]/Table13[[#This Row],[Total Number of Purchases]]*100</f>
        <v>4.5454545454545459</v>
      </c>
      <c r="AQ2186">
        <f>6-ROUNDUP(_xlfn.PERCENTRANK.INC(Table13[Recency],Table13[[#This Row],[Recency]])*5, 0)</f>
        <v>4</v>
      </c>
      <c r="AR2186">
        <f>ROUNDUP(_xlfn.PERCENTRANK.INC(Table13[Total Number of Purchases],Table13[[#This Row],[Total Number of Purchases]])*5,0)</f>
        <v>4</v>
      </c>
      <c r="AS2186">
        <f>ROUNDUP(_xlfn.PERCENTRANK.INC(Table13[Total Spend],Table13[[#This Row],[Total Spend]])*5,0)</f>
        <v>4</v>
      </c>
      <c r="AT2186" t="str">
        <f>Table13[[#This Row],[Recency Score]]&amp;Table13[[#This Row],[Frequency Score]]&amp;Table13[[#This Row],[Monetary Score]]</f>
        <v>444</v>
      </c>
      <c r="AU2186" t="str">
        <f t="shared" si="34"/>
        <v>Potential Loyalists</v>
      </c>
      <c r="AW2186" s="13">
        <f>DATEDIF(Table13[[#This Row],[Dt_Customer]], Snapshot_Date, "d")</f>
        <v>106</v>
      </c>
      <c r="AX2186" s="13">
        <f>Table13[[#This Row],[CL if today]]/365</f>
        <v>0.29041095890410956</v>
      </c>
      <c r="AY2186">
        <f>Table13[[#This Row],[Total Number of Purchases]]/Table13[[#This Row],[Corrected CL]]</f>
        <v>75.754716981132077</v>
      </c>
      <c r="AZ2186">
        <f>Table13[[#This Row],[Average Order Value (AOV)]]*Table13[[#This Row],[Freq per Year]]</f>
        <v>2809.8113207547171</v>
      </c>
      <c r="BA2186">
        <f>Table13[[#This Row],[Total Spend]]/Table13[[#This Row],[Corrected CL]]</f>
        <v>2809.8113207547171</v>
      </c>
      <c r="BB2186">
        <v>2809.8113207547171</v>
      </c>
      <c r="BC2186" s="1">
        <f>Table13[[#This Row],[Dt_Customer]]+Table13[[#This Row],[Recency]]</f>
        <v>41834</v>
      </c>
      <c r="BD2186" s="16" t="str">
        <f>IF(COUNTIF(A:A, A2186) &gt; 1, "Duplicate", "Unique")</f>
        <v>Unique</v>
      </c>
    </row>
    <row r="2187" spans="1:56" x14ac:dyDescent="0.3">
      <c r="A2187">
        <v>9400</v>
      </c>
      <c r="B2187">
        <v>1958</v>
      </c>
      <c r="C2187" t="s">
        <v>38</v>
      </c>
      <c r="D2187" t="s">
        <v>31</v>
      </c>
      <c r="E2187">
        <v>85485</v>
      </c>
      <c r="F2187">
        <v>0</v>
      </c>
      <c r="G2187">
        <v>0</v>
      </c>
      <c r="H2187" s="1">
        <v>41811</v>
      </c>
      <c r="I2187">
        <v>73</v>
      </c>
      <c r="J2187">
        <v>630</v>
      </c>
      <c r="K2187">
        <v>26</v>
      </c>
      <c r="L2187">
        <v>611</v>
      </c>
      <c r="M2187">
        <v>44</v>
      </c>
      <c r="N2187">
        <v>18</v>
      </c>
      <c r="O2187">
        <v>54</v>
      </c>
      <c r="P2187">
        <f>IF(Table13[[#This Row],[MntWines]] = 0,"",Table13[[#This Row],[MntWines]])</f>
        <v>630</v>
      </c>
      <c r="Q2187">
        <f>IF(Table13[[#This Row],[MntFruits]] = 0, "",Table13[[#This Row],[MntFruits]])</f>
        <v>26</v>
      </c>
      <c r="R2187">
        <f>IF(Table13[[#This Row],[MntMeatProducts]] = 0, "",Table13[[#This Row],[MntMeatProducts]])</f>
        <v>611</v>
      </c>
      <c r="S2187">
        <f>IF(Table13[[#This Row],[MntFishProducts]] = 0, "",Table13[[#This Row],[MntFishProducts]])</f>
        <v>44</v>
      </c>
      <c r="T2187">
        <f>IF(Table13[[#This Row],[MntSweetProducts]] = 0, "",Table13[[#This Row],[MntSweetProducts]])</f>
        <v>18</v>
      </c>
      <c r="U2187">
        <f>IF(Table13[[#This Row],[MntGoldProds]] = 0, "",Table13[[#This Row],[MntGoldProds]])</f>
        <v>54</v>
      </c>
      <c r="V2187">
        <v>1</v>
      </c>
      <c r="W2187">
        <v>6</v>
      </c>
      <c r="X2187">
        <v>6</v>
      </c>
      <c r="Y2187">
        <v>6</v>
      </c>
      <c r="Z2187">
        <v>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 t="s">
        <v>30</v>
      </c>
      <c r="AI2187" s="13">
        <f>SUM(Table13[[#This Row],[MntWines]:[MntGoldProds]])</f>
        <v>1383</v>
      </c>
      <c r="AJ2187" s="13">
        <f>AVERAGE(Table13[[#This Row],[MntWines]:[MntGoldProds]])</f>
        <v>230.5</v>
      </c>
      <c r="AK2187">
        <f>IF(Table13[[#This Row],[Total Number of Purchases]]=0,0,Table13[[#This Row],[Total Spend]]/Table13[[#This Row],[Total Number of Purchases]])</f>
        <v>72.78947368421052</v>
      </c>
      <c r="AM2187">
        <f>SUM(Table13[[#This Row],[NumDealsPurchases]:[NumStorePurchases]])</f>
        <v>19</v>
      </c>
      <c r="AN2187" s="14">
        <f>Snapshot_Date-Table13[[#This Row],[Dt_Customer]]</f>
        <v>105</v>
      </c>
      <c r="AP2187" s="13">
        <f>Table13[[#This Row],[NumDealsPurchases]]/Table13[[#This Row],[Total Number of Purchases]]*100</f>
        <v>5.2631578947368416</v>
      </c>
      <c r="AQ2187">
        <f>6-ROUNDUP(_xlfn.PERCENTRANK.INC(Table13[Recency],Table13[[#This Row],[Recency]])*5, 0)</f>
        <v>2</v>
      </c>
      <c r="AR2187">
        <f>ROUNDUP(_xlfn.PERCENTRANK.INC(Table13[Total Number of Purchases],Table13[[#This Row],[Total Number of Purchases]])*5,0)</f>
        <v>4</v>
      </c>
      <c r="AS2187">
        <f>ROUNDUP(_xlfn.PERCENTRANK.INC(Table13[Total Spend],Table13[[#This Row],[Total Spend]])*5,0)</f>
        <v>5</v>
      </c>
      <c r="AT2187" t="str">
        <f>Table13[[#This Row],[Recency Score]]&amp;Table13[[#This Row],[Frequency Score]]&amp;Table13[[#This Row],[Monetary Score]]</f>
        <v>245</v>
      </c>
      <c r="AU2187" t="str">
        <f t="shared" si="34"/>
        <v>Big Spenders</v>
      </c>
      <c r="AW2187" s="13">
        <f>DATEDIF(Table13[[#This Row],[Dt_Customer]], Snapshot_Date, "d")</f>
        <v>105</v>
      </c>
      <c r="AX2187" s="13">
        <f>Table13[[#This Row],[CL if today]]/365</f>
        <v>0.28767123287671231</v>
      </c>
      <c r="AY2187">
        <f>Table13[[#This Row],[Total Number of Purchases]]/Table13[[#This Row],[Corrected CL]]</f>
        <v>66.047619047619051</v>
      </c>
      <c r="AZ2187">
        <f>Table13[[#This Row],[Average Order Value (AOV)]]*Table13[[#This Row],[Freq per Year]]</f>
        <v>4807.5714285714284</v>
      </c>
      <c r="BA2187">
        <f>Table13[[#This Row],[Total Spend]]/Table13[[#This Row],[Corrected CL]]</f>
        <v>4807.5714285714284</v>
      </c>
      <c r="BB2187">
        <v>4807.5714285714284</v>
      </c>
      <c r="BC2187" s="1">
        <f>Table13[[#This Row],[Dt_Customer]]+Table13[[#This Row],[Recency]]</f>
        <v>41884</v>
      </c>
      <c r="BD2187" s="16" t="str">
        <f>IF(COUNTIF(A:A, A2187) &gt; 1, "Duplicate", "Unique")</f>
        <v>Unique</v>
      </c>
    </row>
    <row r="2188" spans="1:56" x14ac:dyDescent="0.3">
      <c r="A2188">
        <v>4050</v>
      </c>
      <c r="B2188">
        <v>1966</v>
      </c>
      <c r="C2188" t="s">
        <v>41</v>
      </c>
      <c r="D2188" t="s">
        <v>33</v>
      </c>
      <c r="E2188">
        <v>49605</v>
      </c>
      <c r="F2188">
        <v>0</v>
      </c>
      <c r="G2188">
        <v>0</v>
      </c>
      <c r="H2188" s="1">
        <v>41811</v>
      </c>
      <c r="I2188">
        <v>65</v>
      </c>
      <c r="J2188">
        <v>42</v>
      </c>
      <c r="K2188">
        <v>16</v>
      </c>
      <c r="L2188">
        <v>29</v>
      </c>
      <c r="M2188">
        <v>12</v>
      </c>
      <c r="N2188">
        <v>20</v>
      </c>
      <c r="O2188">
        <v>8</v>
      </c>
      <c r="P2188">
        <f>IF(Table13[[#This Row],[MntWines]] = 0,"",Table13[[#This Row],[MntWines]])</f>
        <v>42</v>
      </c>
      <c r="Q2188">
        <f>IF(Table13[[#This Row],[MntFruits]] = 0, "",Table13[[#This Row],[MntFruits]])</f>
        <v>16</v>
      </c>
      <c r="R2188">
        <f>IF(Table13[[#This Row],[MntMeatProducts]] = 0, "",Table13[[#This Row],[MntMeatProducts]])</f>
        <v>29</v>
      </c>
      <c r="S2188">
        <f>IF(Table13[[#This Row],[MntFishProducts]] = 0, "",Table13[[#This Row],[MntFishProducts]])</f>
        <v>12</v>
      </c>
      <c r="T2188">
        <f>IF(Table13[[#This Row],[MntSweetProducts]] = 0, "",Table13[[#This Row],[MntSweetProducts]])</f>
        <v>20</v>
      </c>
      <c r="U2188">
        <f>IF(Table13[[#This Row],[MntGoldProds]] = 0, "",Table13[[#This Row],[MntGoldProds]])</f>
        <v>8</v>
      </c>
      <c r="V2188">
        <v>1</v>
      </c>
      <c r="W2188">
        <v>2</v>
      </c>
      <c r="X2188">
        <v>1</v>
      </c>
      <c r="Y2188">
        <v>4</v>
      </c>
      <c r="Z2188">
        <v>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 t="s">
        <v>32</v>
      </c>
      <c r="AI2188" s="13">
        <f>SUM(Table13[[#This Row],[MntWines]:[MntGoldProds]])</f>
        <v>127</v>
      </c>
      <c r="AJ2188" s="13">
        <f>AVERAGE(Table13[[#This Row],[MntWines]:[MntGoldProds]])</f>
        <v>21.166666666666668</v>
      </c>
      <c r="AK2188">
        <f>IF(Table13[[#This Row],[Total Number of Purchases]]=0,0,Table13[[#This Row],[Total Spend]]/Table13[[#This Row],[Total Number of Purchases]])</f>
        <v>15.875</v>
      </c>
      <c r="AM2188">
        <f>SUM(Table13[[#This Row],[NumDealsPurchases]:[NumStorePurchases]])</f>
        <v>8</v>
      </c>
      <c r="AN2188" s="14">
        <f>Snapshot_Date-Table13[[#This Row],[Dt_Customer]]</f>
        <v>105</v>
      </c>
      <c r="AP2188" s="13">
        <f>Table13[[#This Row],[NumDealsPurchases]]/Table13[[#This Row],[Total Number of Purchases]]*100</f>
        <v>12.5</v>
      </c>
      <c r="AQ2188">
        <f>6-ROUNDUP(_xlfn.PERCENTRANK.INC(Table13[Recency],Table13[[#This Row],[Recency]])*5, 0)</f>
        <v>2</v>
      </c>
      <c r="AR2188">
        <f>ROUNDUP(_xlfn.PERCENTRANK.INC(Table13[Total Number of Purchases],Table13[[#This Row],[Total Number of Purchases]])*5,0)</f>
        <v>2</v>
      </c>
      <c r="AS2188">
        <f>ROUNDUP(_xlfn.PERCENTRANK.INC(Table13[Total Spend],Table13[[#This Row],[Total Spend]])*5,0)</f>
        <v>2</v>
      </c>
      <c r="AT2188" t="str">
        <f>Table13[[#This Row],[Recency Score]]&amp;Table13[[#This Row],[Frequency Score]]&amp;Table13[[#This Row],[Monetary Score]]</f>
        <v>222</v>
      </c>
      <c r="AU2188" t="str">
        <f t="shared" si="34"/>
        <v>About to Sleep</v>
      </c>
      <c r="AW2188" s="13">
        <f>DATEDIF(Table13[[#This Row],[Dt_Customer]], Snapshot_Date, "d")</f>
        <v>105</v>
      </c>
      <c r="AX2188" s="13">
        <f>Table13[[#This Row],[CL if today]]/365</f>
        <v>0.28767123287671231</v>
      </c>
      <c r="AY2188">
        <f>Table13[[#This Row],[Total Number of Purchases]]/Table13[[#This Row],[Corrected CL]]</f>
        <v>27.80952380952381</v>
      </c>
      <c r="AZ2188">
        <f>Table13[[#This Row],[Average Order Value (AOV)]]*Table13[[#This Row],[Freq per Year]]</f>
        <v>441.47619047619048</v>
      </c>
      <c r="BA2188">
        <f>Table13[[#This Row],[Total Spend]]/Table13[[#This Row],[Corrected CL]]</f>
        <v>441.47619047619048</v>
      </c>
      <c r="BB2188">
        <v>441.47619047619048</v>
      </c>
      <c r="BC2188" s="1">
        <f>Table13[[#This Row],[Dt_Customer]]+Table13[[#This Row],[Recency]]</f>
        <v>41876</v>
      </c>
      <c r="BD2188" s="16" t="str">
        <f>IF(COUNTIF(A:A, A2188) &gt; 1, "Duplicate", "Unique")</f>
        <v>Unique</v>
      </c>
    </row>
    <row r="2189" spans="1:56" x14ac:dyDescent="0.3">
      <c r="A2189">
        <v>1640</v>
      </c>
      <c r="B2189">
        <v>1954</v>
      </c>
      <c r="C2189" t="s">
        <v>28</v>
      </c>
      <c r="D2189" t="s">
        <v>29</v>
      </c>
      <c r="E2189">
        <v>64587</v>
      </c>
      <c r="F2189">
        <v>1</v>
      </c>
      <c r="G2189">
        <v>1</v>
      </c>
      <c r="H2189" s="1">
        <v>41812</v>
      </c>
      <c r="I2189">
        <v>49</v>
      </c>
      <c r="J2189">
        <v>66</v>
      </c>
      <c r="K2189">
        <v>0</v>
      </c>
      <c r="L2189">
        <v>16</v>
      </c>
      <c r="M2189">
        <v>0</v>
      </c>
      <c r="N2189">
        <v>6</v>
      </c>
      <c r="O2189">
        <v>20</v>
      </c>
      <c r="P2189">
        <f>IF(Table13[[#This Row],[MntWines]] = 0,"",Table13[[#This Row],[MntWines]])</f>
        <v>66</v>
      </c>
      <c r="Q2189" t="str">
        <f>IF(Table13[[#This Row],[MntFruits]] = 0, "",Table13[[#This Row],[MntFruits]])</f>
        <v/>
      </c>
      <c r="R2189">
        <f>IF(Table13[[#This Row],[MntMeatProducts]] = 0, "",Table13[[#This Row],[MntMeatProducts]])</f>
        <v>16</v>
      </c>
      <c r="S2189" t="str">
        <f>IF(Table13[[#This Row],[MntFishProducts]] = 0, "",Table13[[#This Row],[MntFishProducts]])</f>
        <v/>
      </c>
      <c r="T2189">
        <f>IF(Table13[[#This Row],[MntSweetProducts]] = 0, "",Table13[[#This Row],[MntSweetProducts]])</f>
        <v>6</v>
      </c>
      <c r="U2189">
        <f>IF(Table13[[#This Row],[MntGoldProds]] = 0, "",Table13[[#This Row],[MntGoldProds]])</f>
        <v>20</v>
      </c>
      <c r="V2189">
        <v>2</v>
      </c>
      <c r="W2189">
        <v>1</v>
      </c>
      <c r="X2189">
        <v>1</v>
      </c>
      <c r="Y2189">
        <v>4</v>
      </c>
      <c r="Z2189">
        <v>3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 t="s">
        <v>30</v>
      </c>
      <c r="AI2189" s="13">
        <f>SUM(Table13[[#This Row],[MntWines]:[MntGoldProds]])</f>
        <v>108</v>
      </c>
      <c r="AJ2189" s="13">
        <f>AVERAGE(Table13[[#This Row],[MntWines]:[MntGoldProds]])</f>
        <v>18</v>
      </c>
      <c r="AK2189">
        <f>IF(Table13[[#This Row],[Total Number of Purchases]]=0,0,Table13[[#This Row],[Total Spend]]/Table13[[#This Row],[Total Number of Purchases]])</f>
        <v>13.5</v>
      </c>
      <c r="AM2189">
        <f>SUM(Table13[[#This Row],[NumDealsPurchases]:[NumStorePurchases]])</f>
        <v>8</v>
      </c>
      <c r="AN2189" s="14">
        <f>Snapshot_Date-Table13[[#This Row],[Dt_Customer]]</f>
        <v>104</v>
      </c>
      <c r="AP2189" s="13">
        <f>Table13[[#This Row],[NumDealsPurchases]]/Table13[[#This Row],[Total Number of Purchases]]*100</f>
        <v>25</v>
      </c>
      <c r="AQ2189">
        <f>6-ROUNDUP(_xlfn.PERCENTRANK.INC(Table13[Recency],Table13[[#This Row],[Recency]])*5, 0)</f>
        <v>3</v>
      </c>
      <c r="AR2189">
        <f>ROUNDUP(_xlfn.PERCENTRANK.INC(Table13[Total Number of Purchases],Table13[[#This Row],[Total Number of Purchases]])*5,0)</f>
        <v>2</v>
      </c>
      <c r="AS2189">
        <f>ROUNDUP(_xlfn.PERCENTRANK.INC(Table13[Total Spend],Table13[[#This Row],[Total Spend]])*5,0)</f>
        <v>2</v>
      </c>
      <c r="AT2189" t="str">
        <f>Table13[[#This Row],[Recency Score]]&amp;Table13[[#This Row],[Frequency Score]]&amp;Table13[[#This Row],[Monetary Score]]</f>
        <v>322</v>
      </c>
      <c r="AU2189" t="str">
        <f t="shared" si="34"/>
        <v>Needs Attention</v>
      </c>
      <c r="AW2189" s="13">
        <f>DATEDIF(Table13[[#This Row],[Dt_Customer]], Snapshot_Date, "d")</f>
        <v>104</v>
      </c>
      <c r="AX2189" s="13">
        <f>Table13[[#This Row],[CL if today]]/365</f>
        <v>0.28493150684931506</v>
      </c>
      <c r="AY2189">
        <f>Table13[[#This Row],[Total Number of Purchases]]/Table13[[#This Row],[Corrected CL]]</f>
        <v>28.076923076923077</v>
      </c>
      <c r="AZ2189">
        <f>Table13[[#This Row],[Average Order Value (AOV)]]*Table13[[#This Row],[Freq per Year]]</f>
        <v>379.03846153846155</v>
      </c>
      <c r="BA2189">
        <f>Table13[[#This Row],[Total Spend]]/Table13[[#This Row],[Corrected CL]]</f>
        <v>379.03846153846155</v>
      </c>
      <c r="BB2189">
        <v>379.03846153846155</v>
      </c>
      <c r="BC2189" s="1">
        <f>Table13[[#This Row],[Dt_Customer]]+Table13[[#This Row],[Recency]]</f>
        <v>41861</v>
      </c>
      <c r="BD2189" s="16" t="str">
        <f>IF(COUNTIF(A:A, A2189) &gt; 1, "Duplicate", "Unique")</f>
        <v>Unique</v>
      </c>
    </row>
    <row r="2190" spans="1:56" x14ac:dyDescent="0.3">
      <c r="A2190">
        <v>2591</v>
      </c>
      <c r="B2190">
        <v>1959</v>
      </c>
      <c r="C2190" t="s">
        <v>28</v>
      </c>
      <c r="D2190" t="s">
        <v>42</v>
      </c>
      <c r="E2190">
        <v>76320</v>
      </c>
      <c r="F2190">
        <v>0</v>
      </c>
      <c r="G2190">
        <v>1</v>
      </c>
      <c r="H2190" s="1">
        <v>41812</v>
      </c>
      <c r="I2190">
        <v>49</v>
      </c>
      <c r="J2190">
        <v>526</v>
      </c>
      <c r="K2190">
        <v>35</v>
      </c>
      <c r="L2190">
        <v>214</v>
      </c>
      <c r="M2190">
        <v>69</v>
      </c>
      <c r="N2190">
        <v>53</v>
      </c>
      <c r="O2190">
        <v>35</v>
      </c>
      <c r="P2190">
        <f>IF(Table13[[#This Row],[MntWines]] = 0,"",Table13[[#This Row],[MntWines]])</f>
        <v>526</v>
      </c>
      <c r="Q2190">
        <f>IF(Table13[[#This Row],[MntFruits]] = 0, "",Table13[[#This Row],[MntFruits]])</f>
        <v>35</v>
      </c>
      <c r="R2190">
        <f>IF(Table13[[#This Row],[MntMeatProducts]] = 0, "",Table13[[#This Row],[MntMeatProducts]])</f>
        <v>214</v>
      </c>
      <c r="S2190">
        <f>IF(Table13[[#This Row],[MntFishProducts]] = 0, "",Table13[[#This Row],[MntFishProducts]])</f>
        <v>69</v>
      </c>
      <c r="T2190">
        <f>IF(Table13[[#This Row],[MntSweetProducts]] = 0, "",Table13[[#This Row],[MntSweetProducts]])</f>
        <v>53</v>
      </c>
      <c r="U2190">
        <f>IF(Table13[[#This Row],[MntGoldProds]] = 0, "",Table13[[#This Row],[MntGoldProds]])</f>
        <v>35</v>
      </c>
      <c r="V2190">
        <v>2</v>
      </c>
      <c r="W2190">
        <v>6</v>
      </c>
      <c r="X2190">
        <v>3</v>
      </c>
      <c r="Y2190">
        <v>4</v>
      </c>
      <c r="Z2190">
        <v>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34</v>
      </c>
      <c r="AI2190" s="13">
        <f>SUM(Table13[[#This Row],[MntWines]:[MntGoldProds]])</f>
        <v>932</v>
      </c>
      <c r="AJ2190" s="13">
        <f>AVERAGE(Table13[[#This Row],[MntWines]:[MntGoldProds]])</f>
        <v>155.33333333333334</v>
      </c>
      <c r="AK2190">
        <f>IF(Table13[[#This Row],[Total Number of Purchases]]=0,0,Table13[[#This Row],[Total Spend]]/Table13[[#This Row],[Total Number of Purchases]])</f>
        <v>62.133333333333333</v>
      </c>
      <c r="AM2190">
        <f>SUM(Table13[[#This Row],[NumDealsPurchases]:[NumStorePurchases]])</f>
        <v>15</v>
      </c>
      <c r="AN2190" s="14">
        <f>Snapshot_Date-Table13[[#This Row],[Dt_Customer]]</f>
        <v>104</v>
      </c>
      <c r="AP2190" s="13">
        <f>Table13[[#This Row],[NumDealsPurchases]]/Table13[[#This Row],[Total Number of Purchases]]*100</f>
        <v>13.333333333333334</v>
      </c>
      <c r="AQ2190">
        <f>6-ROUNDUP(_xlfn.PERCENTRANK.INC(Table13[Recency],Table13[[#This Row],[Recency]])*5, 0)</f>
        <v>3</v>
      </c>
      <c r="AR2190">
        <f>ROUNDUP(_xlfn.PERCENTRANK.INC(Table13[Total Number of Purchases],Table13[[#This Row],[Total Number of Purchases]])*5,0)</f>
        <v>3</v>
      </c>
      <c r="AS2190">
        <f>ROUNDUP(_xlfn.PERCENTRANK.INC(Table13[Total Spend],Table13[[#This Row],[Total Spend]])*5,0)</f>
        <v>4</v>
      </c>
      <c r="AT2190" t="str">
        <f>Table13[[#This Row],[Recency Score]]&amp;Table13[[#This Row],[Frequency Score]]&amp;Table13[[#This Row],[Monetary Score]]</f>
        <v>334</v>
      </c>
      <c r="AU2190" t="str">
        <f t="shared" si="34"/>
        <v>Needs Attention</v>
      </c>
      <c r="AW2190" s="13">
        <f>DATEDIF(Table13[[#This Row],[Dt_Customer]], Snapshot_Date, "d")</f>
        <v>104</v>
      </c>
      <c r="AX2190" s="13">
        <f>Table13[[#This Row],[CL if today]]/365</f>
        <v>0.28493150684931506</v>
      </c>
      <c r="AY2190">
        <f>Table13[[#This Row],[Total Number of Purchases]]/Table13[[#This Row],[Corrected CL]]</f>
        <v>52.644230769230774</v>
      </c>
      <c r="AZ2190">
        <f>Table13[[#This Row],[Average Order Value (AOV)]]*Table13[[#This Row],[Freq per Year]]</f>
        <v>3270.9615384615386</v>
      </c>
      <c r="BA2190">
        <f>Table13[[#This Row],[Total Spend]]/Table13[[#This Row],[Corrected CL]]</f>
        <v>3270.9615384615386</v>
      </c>
      <c r="BB2190">
        <v>3270.9615384615386</v>
      </c>
      <c r="BC2190" s="1">
        <f>Table13[[#This Row],[Dt_Customer]]+Table13[[#This Row],[Recency]]</f>
        <v>41861</v>
      </c>
      <c r="BD2190" s="16" t="str">
        <f>IF(COUNTIF(A:A, A2190) &gt; 1, "Duplicate", "Unique")</f>
        <v>Unique</v>
      </c>
    </row>
    <row r="2191" spans="1:56" x14ac:dyDescent="0.3">
      <c r="A2191">
        <v>3955</v>
      </c>
      <c r="B2191">
        <v>1965</v>
      </c>
      <c r="C2191" t="s">
        <v>28</v>
      </c>
      <c r="D2191" t="s">
        <v>29</v>
      </c>
      <c r="E2191">
        <v>4861</v>
      </c>
      <c r="F2191">
        <v>0</v>
      </c>
      <c r="G2191">
        <v>0</v>
      </c>
      <c r="H2191" s="1">
        <v>41812</v>
      </c>
      <c r="I2191">
        <v>20</v>
      </c>
      <c r="J2191">
        <v>2</v>
      </c>
      <c r="K2191">
        <v>1</v>
      </c>
      <c r="L2191">
        <v>1</v>
      </c>
      <c r="M2191">
        <v>1</v>
      </c>
      <c r="N2191">
        <v>0</v>
      </c>
      <c r="O2191">
        <v>1</v>
      </c>
      <c r="P2191">
        <f>IF(Table13[[#This Row],[MntWines]] = 0,"",Table13[[#This Row],[MntWines]])</f>
        <v>2</v>
      </c>
      <c r="Q2191">
        <f>IF(Table13[[#This Row],[MntFruits]] = 0, "",Table13[[#This Row],[MntFruits]])</f>
        <v>1</v>
      </c>
      <c r="R2191">
        <f>IF(Table13[[#This Row],[MntMeatProducts]] = 0, "",Table13[[#This Row],[MntMeatProducts]])</f>
        <v>1</v>
      </c>
      <c r="S2191">
        <f>IF(Table13[[#This Row],[MntFishProducts]] = 0, "",Table13[[#This Row],[MntFishProducts]])</f>
        <v>1</v>
      </c>
      <c r="T2191" t="str">
        <f>IF(Table13[[#This Row],[MntSweetProducts]] = 0, "",Table13[[#This Row],[MntSweetProducts]])</f>
        <v/>
      </c>
      <c r="U2191">
        <f>IF(Table13[[#This Row],[MntGoldProds]] = 0, "",Table13[[#This Row],[MntGoldProds]])</f>
        <v>1</v>
      </c>
      <c r="V2191">
        <v>0</v>
      </c>
      <c r="W2191">
        <v>0</v>
      </c>
      <c r="X2191">
        <v>0</v>
      </c>
      <c r="Y2191">
        <v>0</v>
      </c>
      <c r="Z2191">
        <v>14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t="s">
        <v>43</v>
      </c>
      <c r="AI2191" s="13">
        <f>SUM(Table13[[#This Row],[MntWines]:[MntGoldProds]])</f>
        <v>6</v>
      </c>
      <c r="AJ2191" s="13">
        <f>AVERAGE(Table13[[#This Row],[MntWines]:[MntGoldProds]])</f>
        <v>1</v>
      </c>
      <c r="AK2191">
        <f>IF(Table13[[#This Row],[Total Number of Purchases]]=0,0,Table13[[#This Row],[Total Spend]]/Table13[[#This Row],[Total Number of Purchases]])</f>
        <v>0</v>
      </c>
      <c r="AM2191">
        <f>SUM(Table13[[#This Row],[NumDealsPurchases]:[NumStorePurchases]])</f>
        <v>0</v>
      </c>
      <c r="AN2191" s="14">
        <f>Snapshot_Date-Table13[[#This Row],[Dt_Customer]]</f>
        <v>104</v>
      </c>
      <c r="AP2191" s="13" t="e">
        <f>Table13[[#This Row],[NumDealsPurchases]]/Table13[[#This Row],[Total Number of Purchases]]*100</f>
        <v>#DIV/0!</v>
      </c>
      <c r="AQ2191">
        <f>6-ROUNDUP(_xlfn.PERCENTRANK.INC(Table13[Recency],Table13[[#This Row],[Recency]])*5, 0)</f>
        <v>4</v>
      </c>
      <c r="AR2191">
        <f>ROUNDUP(_xlfn.PERCENTRANK.INC(Table13[Total Number of Purchases],Table13[[#This Row],[Total Number of Purchases]])*5,0)</f>
        <v>0</v>
      </c>
      <c r="AS2191">
        <f>ROUNDUP(_xlfn.PERCENTRANK.INC(Table13[Total Spend],Table13[[#This Row],[Total Spend]])*5,0)</f>
        <v>0</v>
      </c>
      <c r="AT2191" t="str">
        <f>Table13[[#This Row],[Recency Score]]&amp;Table13[[#This Row],[Frequency Score]]&amp;Table13[[#This Row],[Monetary Score]]</f>
        <v>400</v>
      </c>
      <c r="AU2191" t="str">
        <f t="shared" si="34"/>
        <v>Potential Loyalists</v>
      </c>
      <c r="AW2191" s="13">
        <f>DATEDIF(Table13[[#This Row],[Dt_Customer]], Snapshot_Date, "d")</f>
        <v>104</v>
      </c>
      <c r="AX2191" s="13">
        <f>Table13[[#This Row],[CL if today]]/365</f>
        <v>0.28493150684931506</v>
      </c>
      <c r="AY2191">
        <f>Table13[[#This Row],[Total Number of Purchases]]/Table13[[#This Row],[Corrected CL]]</f>
        <v>0</v>
      </c>
      <c r="AZ2191">
        <f>Table13[[#This Row],[Average Order Value (AOV)]]*Table13[[#This Row],[Freq per Year]]</f>
        <v>0</v>
      </c>
      <c r="BA2191">
        <f>Table13[[#This Row],[Total Spend]]/Table13[[#This Row],[Corrected CL]]</f>
        <v>21.057692307692307</v>
      </c>
      <c r="BB2191">
        <v>21.057692307692307</v>
      </c>
      <c r="BC2191" s="1">
        <f>Table13[[#This Row],[Dt_Customer]]+Table13[[#This Row],[Recency]]</f>
        <v>41832</v>
      </c>
      <c r="BD2191" s="16" t="str">
        <f>IF(COUNTIF(A:A, A2191) &gt; 1, "Duplicate", "Unique")</f>
        <v>Unique</v>
      </c>
    </row>
    <row r="2192" spans="1:56" x14ac:dyDescent="0.3">
      <c r="A2192">
        <v>2939</v>
      </c>
      <c r="B2192">
        <v>1970</v>
      </c>
      <c r="C2192" t="s">
        <v>41</v>
      </c>
      <c r="D2192" t="s">
        <v>35</v>
      </c>
      <c r="E2192">
        <v>79419</v>
      </c>
      <c r="F2192">
        <v>0</v>
      </c>
      <c r="G2192">
        <v>0</v>
      </c>
      <c r="H2192" s="1">
        <v>41812</v>
      </c>
      <c r="I2192">
        <v>96</v>
      </c>
      <c r="J2192">
        <v>751</v>
      </c>
      <c r="K2192">
        <v>127</v>
      </c>
      <c r="L2192">
        <v>687</v>
      </c>
      <c r="M2192">
        <v>20</v>
      </c>
      <c r="N2192">
        <v>15</v>
      </c>
      <c r="O2192">
        <v>31</v>
      </c>
      <c r="P2192">
        <f>IF(Table13[[#This Row],[MntWines]] = 0,"",Table13[[#This Row],[MntWines]])</f>
        <v>751</v>
      </c>
      <c r="Q2192">
        <f>IF(Table13[[#This Row],[MntFruits]] = 0, "",Table13[[#This Row],[MntFruits]])</f>
        <v>127</v>
      </c>
      <c r="R2192">
        <f>IF(Table13[[#This Row],[MntMeatProducts]] = 0, "",Table13[[#This Row],[MntMeatProducts]])</f>
        <v>687</v>
      </c>
      <c r="S2192">
        <f>IF(Table13[[#This Row],[MntFishProducts]] = 0, "",Table13[[#This Row],[MntFishProducts]])</f>
        <v>20</v>
      </c>
      <c r="T2192">
        <f>IF(Table13[[#This Row],[MntSweetProducts]] = 0, "",Table13[[#This Row],[MntSweetProducts]])</f>
        <v>15</v>
      </c>
      <c r="U2192">
        <f>IF(Table13[[#This Row],[MntGoldProds]] = 0, "",Table13[[#This Row],[MntGoldProds]])</f>
        <v>31</v>
      </c>
      <c r="V2192">
        <v>1</v>
      </c>
      <c r="W2192">
        <v>4</v>
      </c>
      <c r="X2192">
        <v>6</v>
      </c>
      <c r="Y2192">
        <v>4</v>
      </c>
      <c r="Z2192">
        <v>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32</v>
      </c>
      <c r="AI2192" s="13">
        <f>SUM(Table13[[#This Row],[MntWines]:[MntGoldProds]])</f>
        <v>1631</v>
      </c>
      <c r="AJ2192" s="13">
        <f>AVERAGE(Table13[[#This Row],[MntWines]:[MntGoldProds]])</f>
        <v>271.83333333333331</v>
      </c>
      <c r="AK2192">
        <f>IF(Table13[[#This Row],[Total Number of Purchases]]=0,0,Table13[[#This Row],[Total Spend]]/Table13[[#This Row],[Total Number of Purchases]])</f>
        <v>108.73333333333333</v>
      </c>
      <c r="AM2192">
        <f>SUM(Table13[[#This Row],[NumDealsPurchases]:[NumStorePurchases]])</f>
        <v>15</v>
      </c>
      <c r="AN2192" s="14">
        <f>Snapshot_Date-Table13[[#This Row],[Dt_Customer]]</f>
        <v>104</v>
      </c>
      <c r="AP2192" s="13">
        <f>Table13[[#This Row],[NumDealsPurchases]]/Table13[[#This Row],[Total Number of Purchases]]*100</f>
        <v>6.666666666666667</v>
      </c>
      <c r="AQ2192">
        <f>6-ROUNDUP(_xlfn.PERCENTRANK.INC(Table13[Recency],Table13[[#This Row],[Recency]])*5, 0)</f>
        <v>1</v>
      </c>
      <c r="AR2192">
        <f>ROUNDUP(_xlfn.PERCENTRANK.INC(Table13[Total Number of Purchases],Table13[[#This Row],[Total Number of Purchases]])*5,0)</f>
        <v>3</v>
      </c>
      <c r="AS2192">
        <f>ROUNDUP(_xlfn.PERCENTRANK.INC(Table13[Total Spend],Table13[[#This Row],[Total Spend]])*5,0)</f>
        <v>5</v>
      </c>
      <c r="AT2192" t="str">
        <f>Table13[[#This Row],[Recency Score]]&amp;Table13[[#This Row],[Frequency Score]]&amp;Table13[[#This Row],[Monetary Score]]</f>
        <v>135</v>
      </c>
      <c r="AU2192" t="str">
        <f t="shared" si="34"/>
        <v>Big Spenders</v>
      </c>
      <c r="AW2192" s="13">
        <f>DATEDIF(Table13[[#This Row],[Dt_Customer]], Snapshot_Date, "d")</f>
        <v>104</v>
      </c>
      <c r="AX2192" s="13">
        <f>Table13[[#This Row],[CL if today]]/365</f>
        <v>0.28493150684931506</v>
      </c>
      <c r="AY2192">
        <f>Table13[[#This Row],[Total Number of Purchases]]/Table13[[#This Row],[Corrected CL]]</f>
        <v>52.644230769230774</v>
      </c>
      <c r="AZ2192">
        <f>Table13[[#This Row],[Average Order Value (AOV)]]*Table13[[#This Row],[Freq per Year]]</f>
        <v>5724.1826923076933</v>
      </c>
      <c r="BA2192">
        <f>Table13[[#This Row],[Total Spend]]/Table13[[#This Row],[Corrected CL]]</f>
        <v>5724.1826923076924</v>
      </c>
      <c r="BB2192">
        <v>5724.1826923076924</v>
      </c>
      <c r="BC2192" s="1">
        <f>Table13[[#This Row],[Dt_Customer]]+Table13[[#This Row],[Recency]]</f>
        <v>41908</v>
      </c>
      <c r="BD2192" s="16" t="str">
        <f>IF(COUNTIF(A:A, A2192) &gt; 1, "Duplicate", "Unique")</f>
        <v>Unique</v>
      </c>
    </row>
    <row r="2193" spans="1:56" x14ac:dyDescent="0.3">
      <c r="A2193">
        <v>2546</v>
      </c>
      <c r="B2193">
        <v>1977</v>
      </c>
      <c r="C2193" t="s">
        <v>38</v>
      </c>
      <c r="D2193" t="s">
        <v>31</v>
      </c>
      <c r="E2193">
        <v>31878</v>
      </c>
      <c r="F2193">
        <v>0</v>
      </c>
      <c r="G2193">
        <v>1</v>
      </c>
      <c r="H2193" s="1">
        <v>41812</v>
      </c>
      <c r="I2193">
        <v>7</v>
      </c>
      <c r="J2193">
        <v>23</v>
      </c>
      <c r="K2193">
        <v>4</v>
      </c>
      <c r="L2193">
        <v>5</v>
      </c>
      <c r="M2193">
        <v>10</v>
      </c>
      <c r="N2193">
        <v>5</v>
      </c>
      <c r="O2193">
        <v>23</v>
      </c>
      <c r="P2193">
        <f>IF(Table13[[#This Row],[MntWines]] = 0,"",Table13[[#This Row],[MntWines]])</f>
        <v>23</v>
      </c>
      <c r="Q2193">
        <f>IF(Table13[[#This Row],[MntFruits]] = 0, "",Table13[[#This Row],[MntFruits]])</f>
        <v>4</v>
      </c>
      <c r="R2193">
        <f>IF(Table13[[#This Row],[MntMeatProducts]] = 0, "",Table13[[#This Row],[MntMeatProducts]])</f>
        <v>5</v>
      </c>
      <c r="S2193">
        <f>IF(Table13[[#This Row],[MntFishProducts]] = 0, "",Table13[[#This Row],[MntFishProducts]])</f>
        <v>10</v>
      </c>
      <c r="T2193">
        <f>IF(Table13[[#This Row],[MntSweetProducts]] = 0, "",Table13[[#This Row],[MntSweetProducts]])</f>
        <v>5</v>
      </c>
      <c r="U2193">
        <f>IF(Table13[[#This Row],[MntGoldProds]] = 0, "",Table13[[#This Row],[MntGoldProds]])</f>
        <v>23</v>
      </c>
      <c r="V2193">
        <v>1</v>
      </c>
      <c r="W2193">
        <v>1</v>
      </c>
      <c r="X2193">
        <v>0</v>
      </c>
      <c r="Y2193">
        <v>4</v>
      </c>
      <c r="Z2193">
        <v>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 t="s">
        <v>30</v>
      </c>
      <c r="AI2193" s="13">
        <f>SUM(Table13[[#This Row],[MntWines]:[MntGoldProds]])</f>
        <v>70</v>
      </c>
      <c r="AJ2193" s="13">
        <f>AVERAGE(Table13[[#This Row],[MntWines]:[MntGoldProds]])</f>
        <v>11.666666666666666</v>
      </c>
      <c r="AK2193">
        <f>IF(Table13[[#This Row],[Total Number of Purchases]]=0,0,Table13[[#This Row],[Total Spend]]/Table13[[#This Row],[Total Number of Purchases]])</f>
        <v>11.666666666666666</v>
      </c>
      <c r="AM2193">
        <f>SUM(Table13[[#This Row],[NumDealsPurchases]:[NumStorePurchases]])</f>
        <v>6</v>
      </c>
      <c r="AN2193" s="14">
        <f>Snapshot_Date-Table13[[#This Row],[Dt_Customer]]</f>
        <v>104</v>
      </c>
      <c r="AP2193" s="13">
        <f>Table13[[#This Row],[NumDealsPurchases]]/Table13[[#This Row],[Total Number of Purchases]]*100</f>
        <v>16.666666666666664</v>
      </c>
      <c r="AQ2193">
        <f>6-ROUNDUP(_xlfn.PERCENTRANK.INC(Table13[Recency],Table13[[#This Row],[Recency]])*5, 0)</f>
        <v>5</v>
      </c>
      <c r="AR2193">
        <f>ROUNDUP(_xlfn.PERCENTRANK.INC(Table13[Total Number of Purchases],Table13[[#This Row],[Total Number of Purchases]])*5,0)</f>
        <v>1</v>
      </c>
      <c r="AS2193">
        <f>ROUNDUP(_xlfn.PERCENTRANK.INC(Table13[Total Spend],Table13[[#This Row],[Total Spend]])*5,0)</f>
        <v>2</v>
      </c>
      <c r="AT2193" t="str">
        <f>Table13[[#This Row],[Recency Score]]&amp;Table13[[#This Row],[Frequency Score]]&amp;Table13[[#This Row],[Monetary Score]]</f>
        <v>512</v>
      </c>
      <c r="AU2193" t="str">
        <f t="shared" si="34"/>
        <v>Others</v>
      </c>
      <c r="AW2193" s="13">
        <f>DATEDIF(Table13[[#This Row],[Dt_Customer]], Snapshot_Date, "d")</f>
        <v>104</v>
      </c>
      <c r="AX2193" s="13">
        <f>Table13[[#This Row],[CL if today]]/365</f>
        <v>0.28493150684931506</v>
      </c>
      <c r="AY2193">
        <f>Table13[[#This Row],[Total Number of Purchases]]/Table13[[#This Row],[Corrected CL]]</f>
        <v>21.057692307692307</v>
      </c>
      <c r="AZ2193">
        <f>Table13[[#This Row],[Average Order Value (AOV)]]*Table13[[#This Row],[Freq per Year]]</f>
        <v>245.67307692307691</v>
      </c>
      <c r="BA2193">
        <f>Table13[[#This Row],[Total Spend]]/Table13[[#This Row],[Corrected CL]]</f>
        <v>245.67307692307693</v>
      </c>
      <c r="BB2193">
        <v>245.67307692307693</v>
      </c>
      <c r="BC2193" s="1">
        <f>Table13[[#This Row],[Dt_Customer]]+Table13[[#This Row],[Recency]]</f>
        <v>41819</v>
      </c>
      <c r="BD2193" s="16" t="str">
        <f>IF(COUNTIF(A:A, A2193) &gt; 1, "Duplicate", "Unique")</f>
        <v>Unique</v>
      </c>
    </row>
    <row r="2194" spans="1:56" x14ac:dyDescent="0.3">
      <c r="A2194">
        <v>9931</v>
      </c>
      <c r="B2194">
        <v>1963</v>
      </c>
      <c r="C2194" t="s">
        <v>37</v>
      </c>
      <c r="D2194" t="s">
        <v>33</v>
      </c>
      <c r="E2194">
        <v>4023</v>
      </c>
      <c r="F2194">
        <v>1</v>
      </c>
      <c r="G2194">
        <v>1</v>
      </c>
      <c r="H2194" s="1">
        <v>41813</v>
      </c>
      <c r="I2194">
        <v>29</v>
      </c>
      <c r="J2194">
        <v>5</v>
      </c>
      <c r="K2194">
        <v>0</v>
      </c>
      <c r="L2194">
        <v>1</v>
      </c>
      <c r="M2194">
        <v>1</v>
      </c>
      <c r="N2194">
        <v>1</v>
      </c>
      <c r="O2194">
        <v>1</v>
      </c>
      <c r="P2194">
        <f>IF(Table13[[#This Row],[MntWines]] = 0,"",Table13[[#This Row],[MntWines]])</f>
        <v>5</v>
      </c>
      <c r="Q2194" t="str">
        <f>IF(Table13[[#This Row],[MntFruits]] = 0, "",Table13[[#This Row],[MntFruits]])</f>
        <v/>
      </c>
      <c r="R2194">
        <f>IF(Table13[[#This Row],[MntMeatProducts]] = 0, "",Table13[[#This Row],[MntMeatProducts]])</f>
        <v>1</v>
      </c>
      <c r="S2194">
        <f>IF(Table13[[#This Row],[MntFishProducts]] = 0, "",Table13[[#This Row],[MntFishProducts]])</f>
        <v>1</v>
      </c>
      <c r="T2194">
        <f>IF(Table13[[#This Row],[MntSweetProducts]] = 0, "",Table13[[#This Row],[MntSweetProducts]])</f>
        <v>1</v>
      </c>
      <c r="U2194">
        <f>IF(Table13[[#This Row],[MntGoldProds]] = 0, "",Table13[[#This Row],[MntGoldProds]])</f>
        <v>1</v>
      </c>
      <c r="V2194">
        <v>15</v>
      </c>
      <c r="W2194">
        <v>0</v>
      </c>
      <c r="X2194">
        <v>0</v>
      </c>
      <c r="Y2194">
        <v>0</v>
      </c>
      <c r="Z2194">
        <v>19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30</v>
      </c>
      <c r="AI2194" s="13">
        <f>SUM(Table13[[#This Row],[MntWines]:[MntGoldProds]])</f>
        <v>9</v>
      </c>
      <c r="AJ2194" s="13">
        <f>AVERAGE(Table13[[#This Row],[MntWines]:[MntGoldProds]])</f>
        <v>1.5</v>
      </c>
      <c r="AK2194">
        <f>IF(Table13[[#This Row],[Total Number of Purchases]]=0,0,Table13[[#This Row],[Total Spend]]/Table13[[#This Row],[Total Number of Purchases]])</f>
        <v>0.6</v>
      </c>
      <c r="AM2194">
        <f>SUM(Table13[[#This Row],[NumDealsPurchases]:[NumStorePurchases]])</f>
        <v>15</v>
      </c>
      <c r="AN2194" s="14">
        <f>Snapshot_Date-Table13[[#This Row],[Dt_Customer]]</f>
        <v>103</v>
      </c>
      <c r="AP2194" s="13">
        <f>Table13[[#This Row],[NumDealsPurchases]]/Table13[[#This Row],[Total Number of Purchases]]*100</f>
        <v>100</v>
      </c>
      <c r="AQ2194">
        <f>6-ROUNDUP(_xlfn.PERCENTRANK.INC(Table13[Recency],Table13[[#This Row],[Recency]])*5, 0)</f>
        <v>4</v>
      </c>
      <c r="AR2194">
        <f>ROUNDUP(_xlfn.PERCENTRANK.INC(Table13[Total Number of Purchases],Table13[[#This Row],[Total Number of Purchases]])*5,0)</f>
        <v>3</v>
      </c>
      <c r="AS2194">
        <f>ROUNDUP(_xlfn.PERCENTRANK.INC(Table13[Total Spend],Table13[[#This Row],[Total Spend]])*5,0)</f>
        <v>1</v>
      </c>
      <c r="AT2194" t="str">
        <f>Table13[[#This Row],[Recency Score]]&amp;Table13[[#This Row],[Frequency Score]]&amp;Table13[[#This Row],[Monetary Score]]</f>
        <v>431</v>
      </c>
      <c r="AU2194" t="str">
        <f t="shared" si="34"/>
        <v>Potential Loyalists</v>
      </c>
      <c r="AW2194" s="13">
        <f>DATEDIF(Table13[[#This Row],[Dt_Customer]], Snapshot_Date, "d")</f>
        <v>103</v>
      </c>
      <c r="AX2194" s="13">
        <f>Table13[[#This Row],[CL if today]]/365</f>
        <v>0.28219178082191781</v>
      </c>
      <c r="AY2194">
        <f>Table13[[#This Row],[Total Number of Purchases]]/Table13[[#This Row],[Corrected CL]]</f>
        <v>53.155339805825243</v>
      </c>
      <c r="AZ2194">
        <f>Table13[[#This Row],[Average Order Value (AOV)]]*Table13[[#This Row],[Freq per Year]]</f>
        <v>31.893203883495143</v>
      </c>
      <c r="BA2194">
        <f>Table13[[#This Row],[Total Spend]]/Table13[[#This Row],[Corrected CL]]</f>
        <v>31.893203883495143</v>
      </c>
      <c r="BB2194">
        <v>31.893203883495143</v>
      </c>
      <c r="BC2194" s="1">
        <f>Table13[[#This Row],[Dt_Customer]]+Table13[[#This Row],[Recency]]</f>
        <v>41842</v>
      </c>
      <c r="BD2194" s="16" t="str">
        <f>IF(COUNTIF(A:A, A2194) &gt; 1, "Duplicate", "Unique")</f>
        <v>Unique</v>
      </c>
    </row>
    <row r="2195" spans="1:56" x14ac:dyDescent="0.3">
      <c r="A2195">
        <v>2781</v>
      </c>
      <c r="B2195">
        <v>1981</v>
      </c>
      <c r="C2195" t="s">
        <v>28</v>
      </c>
      <c r="D2195" t="s">
        <v>31</v>
      </c>
      <c r="E2195">
        <v>72066</v>
      </c>
      <c r="F2195">
        <v>0</v>
      </c>
      <c r="G2195">
        <v>0</v>
      </c>
      <c r="H2195" s="1">
        <v>41813</v>
      </c>
      <c r="I2195">
        <v>55</v>
      </c>
      <c r="J2195">
        <v>1003</v>
      </c>
      <c r="K2195">
        <v>34</v>
      </c>
      <c r="L2195">
        <v>536</v>
      </c>
      <c r="M2195">
        <v>134</v>
      </c>
      <c r="N2195">
        <v>51</v>
      </c>
      <c r="O2195">
        <v>34</v>
      </c>
      <c r="P2195">
        <f>IF(Table13[[#This Row],[MntWines]] = 0,"",Table13[[#This Row],[MntWines]])</f>
        <v>1003</v>
      </c>
      <c r="Q2195">
        <f>IF(Table13[[#This Row],[MntFruits]] = 0, "",Table13[[#This Row],[MntFruits]])</f>
        <v>34</v>
      </c>
      <c r="R2195">
        <f>IF(Table13[[#This Row],[MntMeatProducts]] = 0, "",Table13[[#This Row],[MntMeatProducts]])</f>
        <v>536</v>
      </c>
      <c r="S2195">
        <f>IF(Table13[[#This Row],[MntFishProducts]] = 0, "",Table13[[#This Row],[MntFishProducts]])</f>
        <v>134</v>
      </c>
      <c r="T2195">
        <f>IF(Table13[[#This Row],[MntSweetProducts]] = 0, "",Table13[[#This Row],[MntSweetProducts]])</f>
        <v>51</v>
      </c>
      <c r="U2195">
        <f>IF(Table13[[#This Row],[MntGoldProds]] = 0, "",Table13[[#This Row],[MntGoldProds]])</f>
        <v>34</v>
      </c>
      <c r="V2195">
        <v>1</v>
      </c>
      <c r="W2195">
        <v>4</v>
      </c>
      <c r="X2195">
        <v>6</v>
      </c>
      <c r="Y2195">
        <v>6</v>
      </c>
      <c r="Z2195">
        <v>2</v>
      </c>
      <c r="AA2195">
        <v>1</v>
      </c>
      <c r="AB2195">
        <v>0</v>
      </c>
      <c r="AC2195">
        <v>0</v>
      </c>
      <c r="AD2195">
        <v>0</v>
      </c>
      <c r="AE2195">
        <v>1</v>
      </c>
      <c r="AF2195">
        <v>1</v>
      </c>
      <c r="AG2195">
        <v>0</v>
      </c>
      <c r="AH2195" t="s">
        <v>43</v>
      </c>
      <c r="AI2195" s="13">
        <f>SUM(Table13[[#This Row],[MntWines]:[MntGoldProds]])</f>
        <v>1792</v>
      </c>
      <c r="AJ2195" s="13">
        <f>AVERAGE(Table13[[#This Row],[MntWines]:[MntGoldProds]])</f>
        <v>298.66666666666669</v>
      </c>
      <c r="AK2195">
        <f>IF(Table13[[#This Row],[Total Number of Purchases]]=0,0,Table13[[#This Row],[Total Spend]]/Table13[[#This Row],[Total Number of Purchases]])</f>
        <v>105.41176470588235</v>
      </c>
      <c r="AM2195">
        <f>SUM(Table13[[#This Row],[NumDealsPurchases]:[NumStorePurchases]])</f>
        <v>17</v>
      </c>
      <c r="AN2195" s="14">
        <f>Snapshot_Date-Table13[[#This Row],[Dt_Customer]]</f>
        <v>103</v>
      </c>
      <c r="AP2195" s="13">
        <f>Table13[[#This Row],[NumDealsPurchases]]/Table13[[#This Row],[Total Number of Purchases]]*100</f>
        <v>5.8823529411764701</v>
      </c>
      <c r="AQ2195">
        <f>6-ROUNDUP(_xlfn.PERCENTRANK.INC(Table13[Recency],Table13[[#This Row],[Recency]])*5, 0)</f>
        <v>3</v>
      </c>
      <c r="AR2195">
        <f>ROUNDUP(_xlfn.PERCENTRANK.INC(Table13[Total Number of Purchases],Table13[[#This Row],[Total Number of Purchases]])*5,0)</f>
        <v>3</v>
      </c>
      <c r="AS2195">
        <f>ROUNDUP(_xlfn.PERCENTRANK.INC(Table13[Total Spend],Table13[[#This Row],[Total Spend]])*5,0)</f>
        <v>5</v>
      </c>
      <c r="AT2195" t="str">
        <f>Table13[[#This Row],[Recency Score]]&amp;Table13[[#This Row],[Frequency Score]]&amp;Table13[[#This Row],[Monetary Score]]</f>
        <v>335</v>
      </c>
      <c r="AU2195" t="str">
        <f t="shared" si="34"/>
        <v>Big Spenders</v>
      </c>
      <c r="AW2195" s="13">
        <f>DATEDIF(Table13[[#This Row],[Dt_Customer]], Snapshot_Date, "d")</f>
        <v>103</v>
      </c>
      <c r="AX2195" s="13">
        <f>Table13[[#This Row],[CL if today]]/365</f>
        <v>0.28219178082191781</v>
      </c>
      <c r="AY2195">
        <f>Table13[[#This Row],[Total Number of Purchases]]/Table13[[#This Row],[Corrected CL]]</f>
        <v>60.242718446601941</v>
      </c>
      <c r="AZ2195">
        <f>Table13[[#This Row],[Average Order Value (AOV)]]*Table13[[#This Row],[Freq per Year]]</f>
        <v>6350.2912621359219</v>
      </c>
      <c r="BA2195">
        <f>Table13[[#This Row],[Total Spend]]/Table13[[#This Row],[Corrected CL]]</f>
        <v>6350.2912621359219</v>
      </c>
      <c r="BB2195">
        <v>6350.2912621359219</v>
      </c>
      <c r="BC2195" s="1">
        <f>Table13[[#This Row],[Dt_Customer]]+Table13[[#This Row],[Recency]]</f>
        <v>41868</v>
      </c>
      <c r="BD2195" s="16" t="str">
        <f>IF(COUNTIF(A:A, A2195) &gt; 1, "Duplicate", "Unique")</f>
        <v>Unique</v>
      </c>
    </row>
    <row r="2196" spans="1:56" x14ac:dyDescent="0.3">
      <c r="A2196">
        <v>10492</v>
      </c>
      <c r="B2196">
        <v>1959</v>
      </c>
      <c r="C2196" t="s">
        <v>28</v>
      </c>
      <c r="D2196" t="s">
        <v>35</v>
      </c>
      <c r="E2196">
        <v>38285</v>
      </c>
      <c r="F2196">
        <v>2</v>
      </c>
      <c r="G2196">
        <v>1</v>
      </c>
      <c r="H2196" s="1">
        <v>41814</v>
      </c>
      <c r="I2196">
        <v>96</v>
      </c>
      <c r="J2196">
        <v>2</v>
      </c>
      <c r="K2196">
        <v>0</v>
      </c>
      <c r="L2196">
        <v>5</v>
      </c>
      <c r="M2196">
        <v>2</v>
      </c>
      <c r="N2196">
        <v>0</v>
      </c>
      <c r="O2196">
        <v>1</v>
      </c>
      <c r="P2196">
        <f>IF(Table13[[#This Row],[MntWines]] = 0,"",Table13[[#This Row],[MntWines]])</f>
        <v>2</v>
      </c>
      <c r="Q2196" t="str">
        <f>IF(Table13[[#This Row],[MntFruits]] = 0, "",Table13[[#This Row],[MntFruits]])</f>
        <v/>
      </c>
      <c r="R2196">
        <f>IF(Table13[[#This Row],[MntMeatProducts]] = 0, "",Table13[[#This Row],[MntMeatProducts]])</f>
        <v>5</v>
      </c>
      <c r="S2196">
        <f>IF(Table13[[#This Row],[MntFishProducts]] = 0, "",Table13[[#This Row],[MntFishProducts]])</f>
        <v>2</v>
      </c>
      <c r="T2196" t="str">
        <f>IF(Table13[[#This Row],[MntSweetProducts]] = 0, "",Table13[[#This Row],[MntSweetProducts]])</f>
        <v/>
      </c>
      <c r="U2196">
        <f>IF(Table13[[#This Row],[MntGoldProds]] = 0, "",Table13[[#This Row],[MntGoldProds]])</f>
        <v>1</v>
      </c>
      <c r="V2196">
        <v>1</v>
      </c>
      <c r="W2196">
        <v>0</v>
      </c>
      <c r="X2196">
        <v>0</v>
      </c>
      <c r="Y2196">
        <v>3</v>
      </c>
      <c r="Z2196">
        <v>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 t="s">
        <v>40</v>
      </c>
      <c r="AI2196" s="13">
        <f>SUM(Table13[[#This Row],[MntWines]:[MntGoldProds]])</f>
        <v>10</v>
      </c>
      <c r="AJ2196" s="13">
        <f>AVERAGE(Table13[[#This Row],[MntWines]:[MntGoldProds]])</f>
        <v>1.6666666666666667</v>
      </c>
      <c r="AK2196">
        <f>IF(Table13[[#This Row],[Total Number of Purchases]]=0,0,Table13[[#This Row],[Total Spend]]/Table13[[#This Row],[Total Number of Purchases]])</f>
        <v>2.5</v>
      </c>
      <c r="AM2196">
        <f>SUM(Table13[[#This Row],[NumDealsPurchases]:[NumStorePurchases]])</f>
        <v>4</v>
      </c>
      <c r="AN2196" s="14">
        <f>Snapshot_Date-Table13[[#This Row],[Dt_Customer]]</f>
        <v>102</v>
      </c>
      <c r="AP2196" s="13">
        <f>Table13[[#This Row],[NumDealsPurchases]]/Table13[[#This Row],[Total Number of Purchases]]*100</f>
        <v>25</v>
      </c>
      <c r="AQ2196">
        <f>6-ROUNDUP(_xlfn.PERCENTRANK.INC(Table13[Recency],Table13[[#This Row],[Recency]])*5, 0)</f>
        <v>1</v>
      </c>
      <c r="AR2196">
        <f>ROUNDUP(_xlfn.PERCENTRANK.INC(Table13[Total Number of Purchases],Table13[[#This Row],[Total Number of Purchases]])*5,0)</f>
        <v>1</v>
      </c>
      <c r="AS2196">
        <f>ROUNDUP(_xlfn.PERCENTRANK.INC(Table13[Total Spend],Table13[[#This Row],[Total Spend]])*5,0)</f>
        <v>1</v>
      </c>
      <c r="AT2196" t="str">
        <f>Table13[[#This Row],[Recency Score]]&amp;Table13[[#This Row],[Frequency Score]]&amp;Table13[[#This Row],[Monetary Score]]</f>
        <v>111</v>
      </c>
      <c r="AU2196" t="str">
        <f t="shared" si="34"/>
        <v>Lost</v>
      </c>
      <c r="AW2196" s="13">
        <f>DATEDIF(Table13[[#This Row],[Dt_Customer]], Snapshot_Date, "d")</f>
        <v>102</v>
      </c>
      <c r="AX2196" s="13">
        <f>Table13[[#This Row],[CL if today]]/365</f>
        <v>0.27945205479452057</v>
      </c>
      <c r="AY2196">
        <f>Table13[[#This Row],[Total Number of Purchases]]/Table13[[#This Row],[Corrected CL]]</f>
        <v>14.313725490196077</v>
      </c>
      <c r="AZ2196">
        <f>Table13[[#This Row],[Average Order Value (AOV)]]*Table13[[#This Row],[Freq per Year]]</f>
        <v>35.784313725490193</v>
      </c>
      <c r="BA2196">
        <f>Table13[[#This Row],[Total Spend]]/Table13[[#This Row],[Corrected CL]]</f>
        <v>35.784313725490193</v>
      </c>
      <c r="BB2196">
        <v>35.784313725490193</v>
      </c>
      <c r="BC2196" s="1">
        <f>Table13[[#This Row],[Dt_Customer]]+Table13[[#This Row],[Recency]]</f>
        <v>41910</v>
      </c>
      <c r="BD2196" s="16" t="str">
        <f>IF(COUNTIF(A:A, A2196) &gt; 1, "Duplicate", "Unique")</f>
        <v>Unique</v>
      </c>
    </row>
    <row r="2197" spans="1:56" x14ac:dyDescent="0.3">
      <c r="A2197">
        <v>4550</v>
      </c>
      <c r="B2197">
        <v>1966</v>
      </c>
      <c r="C2197" t="s">
        <v>41</v>
      </c>
      <c r="D2197" t="s">
        <v>35</v>
      </c>
      <c r="E2197">
        <v>33564</v>
      </c>
      <c r="F2197">
        <v>0</v>
      </c>
      <c r="G2197">
        <v>1</v>
      </c>
      <c r="H2197" s="1">
        <v>41814</v>
      </c>
      <c r="I2197">
        <v>51</v>
      </c>
      <c r="J2197">
        <v>61</v>
      </c>
      <c r="K2197">
        <v>0</v>
      </c>
      <c r="L2197">
        <v>3</v>
      </c>
      <c r="M2197">
        <v>0</v>
      </c>
      <c r="N2197">
        <v>0</v>
      </c>
      <c r="O2197">
        <v>7</v>
      </c>
      <c r="P2197">
        <f>IF(Table13[[#This Row],[MntWines]] = 0,"",Table13[[#This Row],[MntWines]])</f>
        <v>61</v>
      </c>
      <c r="Q2197" t="str">
        <f>IF(Table13[[#This Row],[MntFruits]] = 0, "",Table13[[#This Row],[MntFruits]])</f>
        <v/>
      </c>
      <c r="R2197">
        <f>IF(Table13[[#This Row],[MntMeatProducts]] = 0, "",Table13[[#This Row],[MntMeatProducts]])</f>
        <v>3</v>
      </c>
      <c r="S2197" t="str">
        <f>IF(Table13[[#This Row],[MntFishProducts]] = 0, "",Table13[[#This Row],[MntFishProducts]])</f>
        <v/>
      </c>
      <c r="T2197" t="str">
        <f>IF(Table13[[#This Row],[MntSweetProducts]] = 0, "",Table13[[#This Row],[MntSweetProducts]])</f>
        <v/>
      </c>
      <c r="U2197">
        <f>IF(Table13[[#This Row],[MntGoldProds]] = 0, "",Table13[[#This Row],[MntGoldProds]])</f>
        <v>7</v>
      </c>
      <c r="V2197">
        <v>1</v>
      </c>
      <c r="W2197">
        <v>1</v>
      </c>
      <c r="X2197">
        <v>1</v>
      </c>
      <c r="Y2197">
        <v>3</v>
      </c>
      <c r="Z2197">
        <v>5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s">
        <v>30</v>
      </c>
      <c r="AI2197" s="13">
        <f>SUM(Table13[[#This Row],[MntWines]:[MntGoldProds]])</f>
        <v>71</v>
      </c>
      <c r="AJ2197" s="13">
        <f>AVERAGE(Table13[[#This Row],[MntWines]:[MntGoldProds]])</f>
        <v>11.833333333333334</v>
      </c>
      <c r="AK2197">
        <f>IF(Table13[[#This Row],[Total Number of Purchases]]=0,0,Table13[[#This Row],[Total Spend]]/Table13[[#This Row],[Total Number of Purchases]])</f>
        <v>11.833333333333334</v>
      </c>
      <c r="AM2197">
        <f>SUM(Table13[[#This Row],[NumDealsPurchases]:[NumStorePurchases]])</f>
        <v>6</v>
      </c>
      <c r="AN2197" s="14">
        <f>Snapshot_Date-Table13[[#This Row],[Dt_Customer]]</f>
        <v>102</v>
      </c>
      <c r="AP2197" s="13">
        <f>Table13[[#This Row],[NumDealsPurchases]]/Table13[[#This Row],[Total Number of Purchases]]*100</f>
        <v>16.666666666666664</v>
      </c>
      <c r="AQ2197">
        <f>6-ROUNDUP(_xlfn.PERCENTRANK.INC(Table13[Recency],Table13[[#This Row],[Recency]])*5, 0)</f>
        <v>3</v>
      </c>
      <c r="AR2197">
        <f>ROUNDUP(_xlfn.PERCENTRANK.INC(Table13[Total Number of Purchases],Table13[[#This Row],[Total Number of Purchases]])*5,0)</f>
        <v>1</v>
      </c>
      <c r="AS2197">
        <f>ROUNDUP(_xlfn.PERCENTRANK.INC(Table13[Total Spend],Table13[[#This Row],[Total Spend]])*5,0)</f>
        <v>2</v>
      </c>
      <c r="AT2197" t="str">
        <f>Table13[[#This Row],[Recency Score]]&amp;Table13[[#This Row],[Frequency Score]]&amp;Table13[[#This Row],[Monetary Score]]</f>
        <v>312</v>
      </c>
      <c r="AU2197" t="str">
        <f t="shared" si="34"/>
        <v>Needs Attention</v>
      </c>
      <c r="AW2197" s="13">
        <f>DATEDIF(Table13[[#This Row],[Dt_Customer]], Snapshot_Date, "d")</f>
        <v>102</v>
      </c>
      <c r="AX2197" s="13">
        <f>Table13[[#This Row],[CL if today]]/365</f>
        <v>0.27945205479452057</v>
      </c>
      <c r="AY2197">
        <f>Table13[[#This Row],[Total Number of Purchases]]/Table13[[#This Row],[Corrected CL]]</f>
        <v>21.470588235294116</v>
      </c>
      <c r="AZ2197">
        <f>Table13[[#This Row],[Average Order Value (AOV)]]*Table13[[#This Row],[Freq per Year]]</f>
        <v>254.06862745098039</v>
      </c>
      <c r="BA2197">
        <f>Table13[[#This Row],[Total Spend]]/Table13[[#This Row],[Corrected CL]]</f>
        <v>254.06862745098039</v>
      </c>
      <c r="BB2197">
        <v>254.06862745098039</v>
      </c>
      <c r="BC2197" s="1">
        <f>Table13[[#This Row],[Dt_Customer]]+Table13[[#This Row],[Recency]]</f>
        <v>41865</v>
      </c>
      <c r="BD2197" s="16" t="str">
        <f>IF(COUNTIF(A:A, A2197) &gt; 1, "Duplicate", "Unique")</f>
        <v>Unique</v>
      </c>
    </row>
    <row r="2198" spans="1:56" x14ac:dyDescent="0.3">
      <c r="A2198">
        <v>3267</v>
      </c>
      <c r="B2198">
        <v>1963</v>
      </c>
      <c r="C2198" t="s">
        <v>41</v>
      </c>
      <c r="D2198" t="s">
        <v>35</v>
      </c>
      <c r="E2198">
        <v>57288</v>
      </c>
      <c r="F2198">
        <v>0</v>
      </c>
      <c r="G2198">
        <v>1</v>
      </c>
      <c r="H2198" s="1">
        <v>41815</v>
      </c>
      <c r="I2198">
        <v>27</v>
      </c>
      <c r="J2198">
        <v>527</v>
      </c>
      <c r="K2198">
        <v>0</v>
      </c>
      <c r="L2198">
        <v>21</v>
      </c>
      <c r="M2198">
        <v>0</v>
      </c>
      <c r="N2198">
        <v>0</v>
      </c>
      <c r="O2198">
        <v>60</v>
      </c>
      <c r="P2198">
        <f>IF(Table13[[#This Row],[MntWines]] = 0,"",Table13[[#This Row],[MntWines]])</f>
        <v>527</v>
      </c>
      <c r="Q2198" t="str">
        <f>IF(Table13[[#This Row],[MntFruits]] = 0, "",Table13[[#This Row],[MntFruits]])</f>
        <v/>
      </c>
      <c r="R2198">
        <f>IF(Table13[[#This Row],[MntMeatProducts]] = 0, "",Table13[[#This Row],[MntMeatProducts]])</f>
        <v>21</v>
      </c>
      <c r="S2198" t="str">
        <f>IF(Table13[[#This Row],[MntFishProducts]] = 0, "",Table13[[#This Row],[MntFishProducts]])</f>
        <v/>
      </c>
      <c r="T2198" t="str">
        <f>IF(Table13[[#This Row],[MntSweetProducts]] = 0, "",Table13[[#This Row],[MntSweetProducts]])</f>
        <v/>
      </c>
      <c r="U2198">
        <f>IF(Table13[[#This Row],[MntGoldProds]] = 0, "",Table13[[#This Row],[MntGoldProds]])</f>
        <v>60</v>
      </c>
      <c r="V2198">
        <v>3</v>
      </c>
      <c r="W2198">
        <v>8</v>
      </c>
      <c r="X2198">
        <v>1</v>
      </c>
      <c r="Y2198">
        <v>8</v>
      </c>
      <c r="Z2198">
        <v>6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 t="s">
        <v>32</v>
      </c>
      <c r="AI2198" s="13">
        <f>SUM(Table13[[#This Row],[MntWines]:[MntGoldProds]])</f>
        <v>608</v>
      </c>
      <c r="AJ2198" s="13">
        <f>AVERAGE(Table13[[#This Row],[MntWines]:[MntGoldProds]])</f>
        <v>101.33333333333333</v>
      </c>
      <c r="AK2198">
        <f>IF(Table13[[#This Row],[Total Number of Purchases]]=0,0,Table13[[#This Row],[Total Spend]]/Table13[[#This Row],[Total Number of Purchases]])</f>
        <v>30.4</v>
      </c>
      <c r="AM2198">
        <f>SUM(Table13[[#This Row],[NumDealsPurchases]:[NumStorePurchases]])</f>
        <v>20</v>
      </c>
      <c r="AN2198" s="14">
        <f>Snapshot_Date-Table13[[#This Row],[Dt_Customer]]</f>
        <v>101</v>
      </c>
      <c r="AP2198" s="13">
        <f>Table13[[#This Row],[NumDealsPurchases]]/Table13[[#This Row],[Total Number of Purchases]]*100</f>
        <v>15</v>
      </c>
      <c r="AQ2198">
        <f>6-ROUNDUP(_xlfn.PERCENTRANK.INC(Table13[Recency],Table13[[#This Row],[Recency]])*5, 0)</f>
        <v>4</v>
      </c>
      <c r="AR2198">
        <f>ROUNDUP(_xlfn.PERCENTRANK.INC(Table13[Total Number of Purchases],Table13[[#This Row],[Total Number of Purchases]])*5,0)</f>
        <v>4</v>
      </c>
      <c r="AS2198">
        <f>ROUNDUP(_xlfn.PERCENTRANK.INC(Table13[Total Spend],Table13[[#This Row],[Total Spend]])*5,0)</f>
        <v>3</v>
      </c>
      <c r="AT2198" t="str">
        <f>Table13[[#This Row],[Recency Score]]&amp;Table13[[#This Row],[Frequency Score]]&amp;Table13[[#This Row],[Monetary Score]]</f>
        <v>443</v>
      </c>
      <c r="AU2198" t="str">
        <f t="shared" si="34"/>
        <v>Potential Loyalists</v>
      </c>
      <c r="AW2198" s="13">
        <f>DATEDIF(Table13[[#This Row],[Dt_Customer]], Snapshot_Date, "d")</f>
        <v>101</v>
      </c>
      <c r="AX2198" s="13">
        <f>Table13[[#This Row],[CL if today]]/365</f>
        <v>0.27671232876712326</v>
      </c>
      <c r="AY2198">
        <f>Table13[[#This Row],[Total Number of Purchases]]/Table13[[#This Row],[Corrected CL]]</f>
        <v>72.277227722772281</v>
      </c>
      <c r="AZ2198">
        <f>Table13[[#This Row],[Average Order Value (AOV)]]*Table13[[#This Row],[Freq per Year]]</f>
        <v>2197.227722772277</v>
      </c>
      <c r="BA2198">
        <f>Table13[[#This Row],[Total Spend]]/Table13[[#This Row],[Corrected CL]]</f>
        <v>2197.2277227722775</v>
      </c>
      <c r="BB2198">
        <v>2197.2277227722775</v>
      </c>
      <c r="BC2198" s="1">
        <f>Table13[[#This Row],[Dt_Customer]]+Table13[[#This Row],[Recency]]</f>
        <v>41842</v>
      </c>
      <c r="BD2198" s="16" t="str">
        <f>IF(COUNTIF(A:A, A2198) &gt; 1, "Duplicate", "Unique")</f>
        <v>Unique</v>
      </c>
    </row>
    <row r="2199" spans="1:56" x14ac:dyDescent="0.3">
      <c r="A2199">
        <v>1448</v>
      </c>
      <c r="B2199">
        <v>1963</v>
      </c>
      <c r="C2199" t="s">
        <v>41</v>
      </c>
      <c r="D2199" t="s">
        <v>33</v>
      </c>
      <c r="E2199">
        <v>33562</v>
      </c>
      <c r="F2199">
        <v>1</v>
      </c>
      <c r="G2199">
        <v>2</v>
      </c>
      <c r="H2199" s="1">
        <v>41815</v>
      </c>
      <c r="I2199">
        <v>33</v>
      </c>
      <c r="J2199">
        <v>21</v>
      </c>
      <c r="K2199">
        <v>12</v>
      </c>
      <c r="L2199">
        <v>12</v>
      </c>
      <c r="M2199">
        <v>0</v>
      </c>
      <c r="N2199">
        <v>3</v>
      </c>
      <c r="O2199">
        <v>3</v>
      </c>
      <c r="P2199">
        <f>IF(Table13[[#This Row],[MntWines]] = 0,"",Table13[[#This Row],[MntWines]])</f>
        <v>21</v>
      </c>
      <c r="Q2199">
        <f>IF(Table13[[#This Row],[MntFruits]] = 0, "",Table13[[#This Row],[MntFruits]])</f>
        <v>12</v>
      </c>
      <c r="R2199">
        <f>IF(Table13[[#This Row],[MntMeatProducts]] = 0, "",Table13[[#This Row],[MntMeatProducts]])</f>
        <v>12</v>
      </c>
      <c r="S2199" t="str">
        <f>IF(Table13[[#This Row],[MntFishProducts]] = 0, "",Table13[[#This Row],[MntFishProducts]])</f>
        <v/>
      </c>
      <c r="T2199">
        <f>IF(Table13[[#This Row],[MntSweetProducts]] = 0, "",Table13[[#This Row],[MntSweetProducts]])</f>
        <v>3</v>
      </c>
      <c r="U2199">
        <f>IF(Table13[[#This Row],[MntGoldProds]] = 0, "",Table13[[#This Row],[MntGoldProds]])</f>
        <v>3</v>
      </c>
      <c r="V2199">
        <v>3</v>
      </c>
      <c r="W2199">
        <v>2</v>
      </c>
      <c r="X2199">
        <v>0</v>
      </c>
      <c r="Y2199">
        <v>4</v>
      </c>
      <c r="Z2199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40</v>
      </c>
      <c r="AI2199" s="13">
        <f>SUM(Table13[[#This Row],[MntWines]:[MntGoldProds]])</f>
        <v>51</v>
      </c>
      <c r="AJ2199" s="13">
        <f>AVERAGE(Table13[[#This Row],[MntWines]:[MntGoldProds]])</f>
        <v>8.5</v>
      </c>
      <c r="AK2199">
        <f>IF(Table13[[#This Row],[Total Number of Purchases]]=0,0,Table13[[#This Row],[Total Spend]]/Table13[[#This Row],[Total Number of Purchases]])</f>
        <v>5.666666666666667</v>
      </c>
      <c r="AM2199">
        <f>SUM(Table13[[#This Row],[NumDealsPurchases]:[NumStorePurchases]])</f>
        <v>9</v>
      </c>
      <c r="AN2199" s="14">
        <f>Snapshot_Date-Table13[[#This Row],[Dt_Customer]]</f>
        <v>101</v>
      </c>
      <c r="AP2199" s="13">
        <f>Table13[[#This Row],[NumDealsPurchases]]/Table13[[#This Row],[Total Number of Purchases]]*100</f>
        <v>33.333333333333329</v>
      </c>
      <c r="AQ2199">
        <f>6-ROUNDUP(_xlfn.PERCENTRANK.INC(Table13[Recency],Table13[[#This Row],[Recency]])*5, 0)</f>
        <v>4</v>
      </c>
      <c r="AR2199">
        <f>ROUNDUP(_xlfn.PERCENTRANK.INC(Table13[Total Number of Purchases],Table13[[#This Row],[Total Number of Purchases]])*5,0)</f>
        <v>2</v>
      </c>
      <c r="AS2199">
        <f>ROUNDUP(_xlfn.PERCENTRANK.INC(Table13[Total Spend],Table13[[#This Row],[Total Spend]])*5,0)</f>
        <v>1</v>
      </c>
      <c r="AT2199" t="str">
        <f>Table13[[#This Row],[Recency Score]]&amp;Table13[[#This Row],[Frequency Score]]&amp;Table13[[#This Row],[Monetary Score]]</f>
        <v>421</v>
      </c>
      <c r="AU2199" t="str">
        <f t="shared" si="34"/>
        <v>Potential Loyalists</v>
      </c>
      <c r="AW2199" s="13">
        <f>DATEDIF(Table13[[#This Row],[Dt_Customer]], Snapshot_Date, "d")</f>
        <v>101</v>
      </c>
      <c r="AX2199" s="13">
        <f>Table13[[#This Row],[CL if today]]/365</f>
        <v>0.27671232876712326</v>
      </c>
      <c r="AY2199">
        <f>Table13[[#This Row],[Total Number of Purchases]]/Table13[[#This Row],[Corrected CL]]</f>
        <v>32.524752475247524</v>
      </c>
      <c r="AZ2199">
        <f>Table13[[#This Row],[Average Order Value (AOV)]]*Table13[[#This Row],[Freq per Year]]</f>
        <v>184.30693069306932</v>
      </c>
      <c r="BA2199">
        <f>Table13[[#This Row],[Total Spend]]/Table13[[#This Row],[Corrected CL]]</f>
        <v>184.30693069306932</v>
      </c>
      <c r="BB2199">
        <v>184.30693069306932</v>
      </c>
      <c r="BC2199" s="1">
        <f>Table13[[#This Row],[Dt_Customer]]+Table13[[#This Row],[Recency]]</f>
        <v>41848</v>
      </c>
      <c r="BD2199" s="16" t="str">
        <f>IF(COUNTIF(A:A, A2199) &gt; 1, "Duplicate", "Unique")</f>
        <v>Unique</v>
      </c>
    </row>
    <row r="2200" spans="1:56" x14ac:dyDescent="0.3">
      <c r="A2200">
        <v>9888</v>
      </c>
      <c r="B2200">
        <v>1969</v>
      </c>
      <c r="C2200" t="s">
        <v>28</v>
      </c>
      <c r="D2200" t="s">
        <v>35</v>
      </c>
      <c r="E2200">
        <v>68695</v>
      </c>
      <c r="F2200">
        <v>0</v>
      </c>
      <c r="G2200">
        <v>0</v>
      </c>
      <c r="H2200" s="1">
        <v>41815</v>
      </c>
      <c r="I2200">
        <v>3</v>
      </c>
      <c r="J2200">
        <v>458</v>
      </c>
      <c r="K2200">
        <v>81</v>
      </c>
      <c r="L2200">
        <v>356</v>
      </c>
      <c r="M2200">
        <v>106</v>
      </c>
      <c r="N2200">
        <v>50</v>
      </c>
      <c r="O2200">
        <v>40</v>
      </c>
      <c r="P2200">
        <f>IF(Table13[[#This Row],[MntWines]] = 0,"",Table13[[#This Row],[MntWines]])</f>
        <v>458</v>
      </c>
      <c r="Q2200">
        <f>IF(Table13[[#This Row],[MntFruits]] = 0, "",Table13[[#This Row],[MntFruits]])</f>
        <v>81</v>
      </c>
      <c r="R2200">
        <f>IF(Table13[[#This Row],[MntMeatProducts]] = 0, "",Table13[[#This Row],[MntMeatProducts]])</f>
        <v>356</v>
      </c>
      <c r="S2200">
        <f>IF(Table13[[#This Row],[MntFishProducts]] = 0, "",Table13[[#This Row],[MntFishProducts]])</f>
        <v>106</v>
      </c>
      <c r="T2200">
        <f>IF(Table13[[#This Row],[MntSweetProducts]] = 0, "",Table13[[#This Row],[MntSweetProducts]])</f>
        <v>50</v>
      </c>
      <c r="U2200">
        <f>IF(Table13[[#This Row],[MntGoldProds]] = 0, "",Table13[[#This Row],[MntGoldProds]])</f>
        <v>40</v>
      </c>
      <c r="V2200">
        <v>1</v>
      </c>
      <c r="W2200">
        <v>4</v>
      </c>
      <c r="X2200">
        <v>4</v>
      </c>
      <c r="Y2200">
        <v>7</v>
      </c>
      <c r="Z2200">
        <v>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 t="s">
        <v>30</v>
      </c>
      <c r="AI2200" s="13">
        <f>SUM(Table13[[#This Row],[MntWines]:[MntGoldProds]])</f>
        <v>1091</v>
      </c>
      <c r="AJ2200" s="13">
        <f>AVERAGE(Table13[[#This Row],[MntWines]:[MntGoldProds]])</f>
        <v>181.83333333333334</v>
      </c>
      <c r="AK2200">
        <f>IF(Table13[[#This Row],[Total Number of Purchases]]=0,0,Table13[[#This Row],[Total Spend]]/Table13[[#This Row],[Total Number of Purchases]])</f>
        <v>68.1875</v>
      </c>
      <c r="AM2200">
        <f>SUM(Table13[[#This Row],[NumDealsPurchases]:[NumStorePurchases]])</f>
        <v>16</v>
      </c>
      <c r="AN2200" s="14">
        <f>Snapshot_Date-Table13[[#This Row],[Dt_Customer]]</f>
        <v>101</v>
      </c>
      <c r="AP2200" s="13">
        <f>Table13[[#This Row],[NumDealsPurchases]]/Table13[[#This Row],[Total Number of Purchases]]*100</f>
        <v>6.25</v>
      </c>
      <c r="AQ2200">
        <f>6-ROUNDUP(_xlfn.PERCENTRANK.INC(Table13[Recency],Table13[[#This Row],[Recency]])*5, 0)</f>
        <v>5</v>
      </c>
      <c r="AR2200">
        <f>ROUNDUP(_xlfn.PERCENTRANK.INC(Table13[Total Number of Purchases],Table13[[#This Row],[Total Number of Purchases]])*5,0)</f>
        <v>3</v>
      </c>
      <c r="AS2200">
        <f>ROUNDUP(_xlfn.PERCENTRANK.INC(Table13[Total Spend],Table13[[#This Row],[Total Spend]])*5,0)</f>
        <v>4</v>
      </c>
      <c r="AT2200" t="str">
        <f>Table13[[#This Row],[Recency Score]]&amp;Table13[[#This Row],[Frequency Score]]&amp;Table13[[#This Row],[Monetary Score]]</f>
        <v>534</v>
      </c>
      <c r="AU2200" t="str">
        <f t="shared" si="34"/>
        <v>Loyal Customers</v>
      </c>
      <c r="AW2200" s="13">
        <f>DATEDIF(Table13[[#This Row],[Dt_Customer]], Snapshot_Date, "d")</f>
        <v>101</v>
      </c>
      <c r="AX2200" s="13">
        <f>Table13[[#This Row],[CL if today]]/365</f>
        <v>0.27671232876712326</v>
      </c>
      <c r="AY2200">
        <f>Table13[[#This Row],[Total Number of Purchases]]/Table13[[#This Row],[Corrected CL]]</f>
        <v>57.821782178217831</v>
      </c>
      <c r="AZ2200">
        <f>Table13[[#This Row],[Average Order Value (AOV)]]*Table13[[#This Row],[Freq per Year]]</f>
        <v>3942.7227722772282</v>
      </c>
      <c r="BA2200">
        <f>Table13[[#This Row],[Total Spend]]/Table13[[#This Row],[Corrected CL]]</f>
        <v>3942.7227722772282</v>
      </c>
      <c r="BB2200">
        <v>3942.7227722772282</v>
      </c>
      <c r="BC2200" s="1">
        <f>Table13[[#This Row],[Dt_Customer]]+Table13[[#This Row],[Recency]]</f>
        <v>41818</v>
      </c>
      <c r="BD2200" s="16" t="str">
        <f>IF(COUNTIF(A:A, A2200) &gt; 1, "Duplicate", "Unique")</f>
        <v>Unique</v>
      </c>
    </row>
    <row r="2201" spans="1:56" x14ac:dyDescent="0.3">
      <c r="A2201">
        <v>4399</v>
      </c>
      <c r="B2201">
        <v>1969</v>
      </c>
      <c r="C2201" t="s">
        <v>28</v>
      </c>
      <c r="D2201" t="s">
        <v>35</v>
      </c>
      <c r="E2201">
        <v>68695</v>
      </c>
      <c r="F2201">
        <v>0</v>
      </c>
      <c r="G2201">
        <v>0</v>
      </c>
      <c r="H2201" s="1">
        <v>41815</v>
      </c>
      <c r="I2201">
        <v>3</v>
      </c>
      <c r="J2201">
        <v>458</v>
      </c>
      <c r="K2201">
        <v>81</v>
      </c>
      <c r="L2201">
        <v>356</v>
      </c>
      <c r="M2201">
        <v>106</v>
      </c>
      <c r="N2201">
        <v>50</v>
      </c>
      <c r="O2201">
        <v>40</v>
      </c>
      <c r="P2201">
        <f>IF(Table13[[#This Row],[MntWines]] = 0,"",Table13[[#This Row],[MntWines]])</f>
        <v>458</v>
      </c>
      <c r="Q2201">
        <f>IF(Table13[[#This Row],[MntFruits]] = 0, "",Table13[[#This Row],[MntFruits]])</f>
        <v>81</v>
      </c>
      <c r="R2201">
        <f>IF(Table13[[#This Row],[MntMeatProducts]] = 0, "",Table13[[#This Row],[MntMeatProducts]])</f>
        <v>356</v>
      </c>
      <c r="S2201">
        <f>IF(Table13[[#This Row],[MntFishProducts]] = 0, "",Table13[[#This Row],[MntFishProducts]])</f>
        <v>106</v>
      </c>
      <c r="T2201">
        <f>IF(Table13[[#This Row],[MntSweetProducts]] = 0, "",Table13[[#This Row],[MntSweetProducts]])</f>
        <v>50</v>
      </c>
      <c r="U2201">
        <f>IF(Table13[[#This Row],[MntGoldProds]] = 0, "",Table13[[#This Row],[MntGoldProds]])</f>
        <v>40</v>
      </c>
      <c r="V2201">
        <v>1</v>
      </c>
      <c r="W2201">
        <v>4</v>
      </c>
      <c r="X2201">
        <v>4</v>
      </c>
      <c r="Y2201">
        <v>7</v>
      </c>
      <c r="Z2201">
        <v>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32</v>
      </c>
      <c r="AI2201" s="13">
        <f>SUM(Table13[[#This Row],[MntWines]:[MntGoldProds]])</f>
        <v>1091</v>
      </c>
      <c r="AJ2201" s="13">
        <f>AVERAGE(Table13[[#This Row],[MntWines]:[MntGoldProds]])</f>
        <v>181.83333333333334</v>
      </c>
      <c r="AK2201">
        <f>IF(Table13[[#This Row],[Total Number of Purchases]]=0,0,Table13[[#This Row],[Total Spend]]/Table13[[#This Row],[Total Number of Purchases]])</f>
        <v>68.1875</v>
      </c>
      <c r="AM2201">
        <f>SUM(Table13[[#This Row],[NumDealsPurchases]:[NumStorePurchases]])</f>
        <v>16</v>
      </c>
      <c r="AN2201" s="14">
        <f>Snapshot_Date-Table13[[#This Row],[Dt_Customer]]</f>
        <v>101</v>
      </c>
      <c r="AP2201" s="13">
        <f>Table13[[#This Row],[NumDealsPurchases]]/Table13[[#This Row],[Total Number of Purchases]]*100</f>
        <v>6.25</v>
      </c>
      <c r="AQ2201">
        <f>6-ROUNDUP(_xlfn.PERCENTRANK.INC(Table13[Recency],Table13[[#This Row],[Recency]])*5, 0)</f>
        <v>5</v>
      </c>
      <c r="AR2201">
        <f>ROUNDUP(_xlfn.PERCENTRANK.INC(Table13[Total Number of Purchases],Table13[[#This Row],[Total Number of Purchases]])*5,0)</f>
        <v>3</v>
      </c>
      <c r="AS2201">
        <f>ROUNDUP(_xlfn.PERCENTRANK.INC(Table13[Total Spend],Table13[[#This Row],[Total Spend]])*5,0)</f>
        <v>4</v>
      </c>
      <c r="AT2201" t="str">
        <f>Table13[[#This Row],[Recency Score]]&amp;Table13[[#This Row],[Frequency Score]]&amp;Table13[[#This Row],[Monetary Score]]</f>
        <v>534</v>
      </c>
      <c r="AU2201" t="str">
        <f t="shared" si="34"/>
        <v>Loyal Customers</v>
      </c>
      <c r="AW2201" s="13">
        <f>DATEDIF(Table13[[#This Row],[Dt_Customer]], Snapshot_Date, "d")</f>
        <v>101</v>
      </c>
      <c r="AX2201" s="13">
        <f>Table13[[#This Row],[CL if today]]/365</f>
        <v>0.27671232876712326</v>
      </c>
      <c r="AY2201">
        <f>Table13[[#This Row],[Total Number of Purchases]]/Table13[[#This Row],[Corrected CL]]</f>
        <v>57.821782178217831</v>
      </c>
      <c r="AZ2201">
        <f>Table13[[#This Row],[Average Order Value (AOV)]]*Table13[[#This Row],[Freq per Year]]</f>
        <v>3942.7227722772282</v>
      </c>
      <c r="BA2201">
        <f>Table13[[#This Row],[Total Spend]]/Table13[[#This Row],[Corrected CL]]</f>
        <v>3942.7227722772282</v>
      </c>
      <c r="BB2201">
        <v>3942.7227722772282</v>
      </c>
      <c r="BC2201" s="1">
        <f>Table13[[#This Row],[Dt_Customer]]+Table13[[#This Row],[Recency]]</f>
        <v>41818</v>
      </c>
      <c r="BD2201" s="16" t="str">
        <f>IF(COUNTIF(A:A, A2201) &gt; 1, "Duplicate", "Unique")</f>
        <v>Unique</v>
      </c>
    </row>
    <row r="2202" spans="1:56" x14ac:dyDescent="0.3">
      <c r="A2202">
        <v>5633</v>
      </c>
      <c r="B2202">
        <v>1980</v>
      </c>
      <c r="C2202" t="s">
        <v>28</v>
      </c>
      <c r="D2202" t="s">
        <v>33</v>
      </c>
      <c r="E2202">
        <v>50183</v>
      </c>
      <c r="F2202">
        <v>1</v>
      </c>
      <c r="G2202">
        <v>1</v>
      </c>
      <c r="H2202" s="1">
        <v>41815</v>
      </c>
      <c r="I2202">
        <v>47</v>
      </c>
      <c r="J2202">
        <v>97</v>
      </c>
      <c r="K2202">
        <v>12</v>
      </c>
      <c r="L2202">
        <v>84</v>
      </c>
      <c r="M2202">
        <v>13</v>
      </c>
      <c r="N2202">
        <v>10</v>
      </c>
      <c r="O2202">
        <v>15</v>
      </c>
      <c r="P2202">
        <f>IF(Table13[[#This Row],[MntWines]] = 0,"",Table13[[#This Row],[MntWines]])</f>
        <v>97</v>
      </c>
      <c r="Q2202">
        <f>IF(Table13[[#This Row],[MntFruits]] = 0, "",Table13[[#This Row],[MntFruits]])</f>
        <v>12</v>
      </c>
      <c r="R2202">
        <f>IF(Table13[[#This Row],[MntMeatProducts]] = 0, "",Table13[[#This Row],[MntMeatProducts]])</f>
        <v>84</v>
      </c>
      <c r="S2202">
        <f>IF(Table13[[#This Row],[MntFishProducts]] = 0, "",Table13[[#This Row],[MntFishProducts]])</f>
        <v>13</v>
      </c>
      <c r="T2202">
        <f>IF(Table13[[#This Row],[MntSweetProducts]] = 0, "",Table13[[#This Row],[MntSweetProducts]])</f>
        <v>10</v>
      </c>
      <c r="U2202">
        <f>IF(Table13[[#This Row],[MntGoldProds]] = 0, "",Table13[[#This Row],[MntGoldProds]])</f>
        <v>15</v>
      </c>
      <c r="V2202">
        <v>7</v>
      </c>
      <c r="W2202">
        <v>3</v>
      </c>
      <c r="X2202">
        <v>1</v>
      </c>
      <c r="Y2202">
        <v>6</v>
      </c>
      <c r="Z2202">
        <v>5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43</v>
      </c>
      <c r="AI2202" s="13">
        <f>SUM(Table13[[#This Row],[MntWines]:[MntGoldProds]])</f>
        <v>231</v>
      </c>
      <c r="AJ2202" s="13">
        <f>AVERAGE(Table13[[#This Row],[MntWines]:[MntGoldProds]])</f>
        <v>38.5</v>
      </c>
      <c r="AK2202">
        <f>IF(Table13[[#This Row],[Total Number of Purchases]]=0,0,Table13[[#This Row],[Total Spend]]/Table13[[#This Row],[Total Number of Purchases]])</f>
        <v>13.588235294117647</v>
      </c>
      <c r="AM2202">
        <f>SUM(Table13[[#This Row],[NumDealsPurchases]:[NumStorePurchases]])</f>
        <v>17</v>
      </c>
      <c r="AN2202" s="14">
        <f>Snapshot_Date-Table13[[#This Row],[Dt_Customer]]</f>
        <v>101</v>
      </c>
      <c r="AP2202" s="13">
        <f>Table13[[#This Row],[NumDealsPurchases]]/Table13[[#This Row],[Total Number of Purchases]]*100</f>
        <v>41.17647058823529</v>
      </c>
      <c r="AQ2202">
        <f>6-ROUNDUP(_xlfn.PERCENTRANK.INC(Table13[Recency],Table13[[#This Row],[Recency]])*5, 0)</f>
        <v>3</v>
      </c>
      <c r="AR2202">
        <f>ROUNDUP(_xlfn.PERCENTRANK.INC(Table13[Total Number of Purchases],Table13[[#This Row],[Total Number of Purchases]])*5,0)</f>
        <v>3</v>
      </c>
      <c r="AS2202">
        <f>ROUNDUP(_xlfn.PERCENTRANK.INC(Table13[Total Spend],Table13[[#This Row],[Total Spend]])*5,0)</f>
        <v>3</v>
      </c>
      <c r="AT2202" t="str">
        <f>Table13[[#This Row],[Recency Score]]&amp;Table13[[#This Row],[Frequency Score]]&amp;Table13[[#This Row],[Monetary Score]]</f>
        <v>333</v>
      </c>
      <c r="AU2202" t="str">
        <f t="shared" si="34"/>
        <v>Needs Attention</v>
      </c>
      <c r="AW2202" s="13">
        <f>DATEDIF(Table13[[#This Row],[Dt_Customer]], Snapshot_Date, "d")</f>
        <v>101</v>
      </c>
      <c r="AX2202" s="13">
        <f>Table13[[#This Row],[CL if today]]/365</f>
        <v>0.27671232876712326</v>
      </c>
      <c r="AY2202">
        <f>Table13[[#This Row],[Total Number of Purchases]]/Table13[[#This Row],[Corrected CL]]</f>
        <v>61.43564356435644</v>
      </c>
      <c r="AZ2202">
        <f>Table13[[#This Row],[Average Order Value (AOV)]]*Table13[[#This Row],[Freq per Year]]</f>
        <v>834.80198019801981</v>
      </c>
      <c r="BA2202">
        <f>Table13[[#This Row],[Total Spend]]/Table13[[#This Row],[Corrected CL]]</f>
        <v>834.80198019801992</v>
      </c>
      <c r="BB2202">
        <v>834.80198019801992</v>
      </c>
      <c r="BC2202" s="1">
        <f>Table13[[#This Row],[Dt_Customer]]+Table13[[#This Row],[Recency]]</f>
        <v>41862</v>
      </c>
      <c r="BD2202" s="16" t="str">
        <f>IF(COUNTIF(A:A, A2202) &gt; 1, "Duplicate", "Unique")</f>
        <v>Unique</v>
      </c>
    </row>
    <row r="2203" spans="1:56" x14ac:dyDescent="0.3">
      <c r="A2203">
        <v>6382</v>
      </c>
      <c r="B2203">
        <v>1953</v>
      </c>
      <c r="C2203" t="s">
        <v>28</v>
      </c>
      <c r="D2203" t="s">
        <v>35</v>
      </c>
      <c r="E2203">
        <v>48794</v>
      </c>
      <c r="F2203">
        <v>1</v>
      </c>
      <c r="G2203">
        <v>1</v>
      </c>
      <c r="H2203" s="1">
        <v>41816</v>
      </c>
      <c r="I2203">
        <v>97</v>
      </c>
      <c r="J2203">
        <v>25</v>
      </c>
      <c r="K2203">
        <v>0</v>
      </c>
      <c r="L2203">
        <v>11</v>
      </c>
      <c r="M2203">
        <v>3</v>
      </c>
      <c r="N2203">
        <v>0</v>
      </c>
      <c r="O2203">
        <v>15</v>
      </c>
      <c r="P2203">
        <f>IF(Table13[[#This Row],[MntWines]] = 0,"",Table13[[#This Row],[MntWines]])</f>
        <v>25</v>
      </c>
      <c r="Q2203" t="str">
        <f>IF(Table13[[#This Row],[MntFruits]] = 0, "",Table13[[#This Row],[MntFruits]])</f>
        <v/>
      </c>
      <c r="R2203">
        <f>IF(Table13[[#This Row],[MntMeatProducts]] = 0, "",Table13[[#This Row],[MntMeatProducts]])</f>
        <v>11</v>
      </c>
      <c r="S2203">
        <f>IF(Table13[[#This Row],[MntFishProducts]] = 0, "",Table13[[#This Row],[MntFishProducts]])</f>
        <v>3</v>
      </c>
      <c r="T2203" t="str">
        <f>IF(Table13[[#This Row],[MntSweetProducts]] = 0, "",Table13[[#This Row],[MntSweetProducts]])</f>
        <v/>
      </c>
      <c r="U2203">
        <f>IF(Table13[[#This Row],[MntGoldProds]] = 0, "",Table13[[#This Row],[MntGoldProds]])</f>
        <v>15</v>
      </c>
      <c r="V2203">
        <v>1</v>
      </c>
      <c r="W2203">
        <v>1</v>
      </c>
      <c r="X2203">
        <v>0</v>
      </c>
      <c r="Y2203">
        <v>3</v>
      </c>
      <c r="Z2203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34</v>
      </c>
      <c r="AI2203" s="13">
        <f>SUM(Table13[[#This Row],[MntWines]:[MntGoldProds]])</f>
        <v>54</v>
      </c>
      <c r="AJ2203" s="13">
        <f>AVERAGE(Table13[[#This Row],[MntWines]:[MntGoldProds]])</f>
        <v>9</v>
      </c>
      <c r="AK2203">
        <f>IF(Table13[[#This Row],[Total Number of Purchases]]=0,0,Table13[[#This Row],[Total Spend]]/Table13[[#This Row],[Total Number of Purchases]])</f>
        <v>10.8</v>
      </c>
      <c r="AM2203">
        <f>SUM(Table13[[#This Row],[NumDealsPurchases]:[NumStorePurchases]])</f>
        <v>5</v>
      </c>
      <c r="AN2203" s="14">
        <f>Snapshot_Date-Table13[[#This Row],[Dt_Customer]]</f>
        <v>100</v>
      </c>
      <c r="AP2203" s="13">
        <f>Table13[[#This Row],[NumDealsPurchases]]/Table13[[#This Row],[Total Number of Purchases]]*100</f>
        <v>20</v>
      </c>
      <c r="AQ2203">
        <f>6-ROUNDUP(_xlfn.PERCENTRANK.INC(Table13[Recency],Table13[[#This Row],[Recency]])*5, 0)</f>
        <v>1</v>
      </c>
      <c r="AR2203">
        <f>ROUNDUP(_xlfn.PERCENTRANK.INC(Table13[Total Number of Purchases],Table13[[#This Row],[Total Number of Purchases]])*5,0)</f>
        <v>1</v>
      </c>
      <c r="AS2203">
        <f>ROUNDUP(_xlfn.PERCENTRANK.INC(Table13[Total Spend],Table13[[#This Row],[Total Spend]])*5,0)</f>
        <v>1</v>
      </c>
      <c r="AT2203" t="str">
        <f>Table13[[#This Row],[Recency Score]]&amp;Table13[[#This Row],[Frequency Score]]&amp;Table13[[#This Row],[Monetary Score]]</f>
        <v>111</v>
      </c>
      <c r="AU2203" t="str">
        <f t="shared" si="34"/>
        <v>Lost</v>
      </c>
      <c r="AW2203" s="13">
        <f>DATEDIF(Table13[[#This Row],[Dt_Customer]], Snapshot_Date, "d")</f>
        <v>100</v>
      </c>
      <c r="AX2203" s="13">
        <f>Table13[[#This Row],[CL if today]]/365</f>
        <v>0.27397260273972601</v>
      </c>
      <c r="AY2203">
        <f>Table13[[#This Row],[Total Number of Purchases]]/Table13[[#This Row],[Corrected CL]]</f>
        <v>18.25</v>
      </c>
      <c r="AZ2203">
        <f>Table13[[#This Row],[Average Order Value (AOV)]]*Table13[[#This Row],[Freq per Year]]</f>
        <v>197.10000000000002</v>
      </c>
      <c r="BA2203">
        <f>Table13[[#This Row],[Total Spend]]/Table13[[#This Row],[Corrected CL]]</f>
        <v>197.10000000000002</v>
      </c>
      <c r="BB2203">
        <v>197.10000000000002</v>
      </c>
      <c r="BC2203" s="1">
        <f>Table13[[#This Row],[Dt_Customer]]+Table13[[#This Row],[Recency]]</f>
        <v>41913</v>
      </c>
      <c r="BD2203" s="16" t="str">
        <f>IF(COUNTIF(A:A, A2203) &gt; 1, "Duplicate", "Unique")</f>
        <v>Unique</v>
      </c>
    </row>
    <row r="2204" spans="1:56" x14ac:dyDescent="0.3">
      <c r="A2204">
        <v>1225</v>
      </c>
      <c r="B2204">
        <v>1963</v>
      </c>
      <c r="C2204" t="s">
        <v>28</v>
      </c>
      <c r="D2204" t="s">
        <v>33</v>
      </c>
      <c r="E2204">
        <v>80124</v>
      </c>
      <c r="F2204">
        <v>0</v>
      </c>
      <c r="G2204">
        <v>0</v>
      </c>
      <c r="H2204" s="1">
        <v>41816</v>
      </c>
      <c r="I2204">
        <v>47</v>
      </c>
      <c r="J2204">
        <v>483</v>
      </c>
      <c r="K2204">
        <v>84</v>
      </c>
      <c r="L2204">
        <v>398</v>
      </c>
      <c r="M2204">
        <v>205</v>
      </c>
      <c r="N2204">
        <v>84</v>
      </c>
      <c r="O2204">
        <v>241</v>
      </c>
      <c r="P2204">
        <f>IF(Table13[[#This Row],[MntWines]] = 0,"",Table13[[#This Row],[MntWines]])</f>
        <v>483</v>
      </c>
      <c r="Q2204">
        <f>IF(Table13[[#This Row],[MntFruits]] = 0, "",Table13[[#This Row],[MntFruits]])</f>
        <v>84</v>
      </c>
      <c r="R2204">
        <f>IF(Table13[[#This Row],[MntMeatProducts]] = 0, "",Table13[[#This Row],[MntMeatProducts]])</f>
        <v>398</v>
      </c>
      <c r="S2204">
        <f>IF(Table13[[#This Row],[MntFishProducts]] = 0, "",Table13[[#This Row],[MntFishProducts]])</f>
        <v>205</v>
      </c>
      <c r="T2204">
        <f>IF(Table13[[#This Row],[MntSweetProducts]] = 0, "",Table13[[#This Row],[MntSweetProducts]])</f>
        <v>84</v>
      </c>
      <c r="U2204">
        <f>IF(Table13[[#This Row],[MntGoldProds]] = 0, "",Table13[[#This Row],[MntGoldProds]])</f>
        <v>241</v>
      </c>
      <c r="V2204">
        <v>1</v>
      </c>
      <c r="W2204">
        <v>3</v>
      </c>
      <c r="X2204">
        <v>7</v>
      </c>
      <c r="Y2204">
        <v>8</v>
      </c>
      <c r="Z2204">
        <v>1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 t="s">
        <v>43</v>
      </c>
      <c r="AI2204" s="13">
        <f>SUM(Table13[[#This Row],[MntWines]:[MntGoldProds]])</f>
        <v>1495</v>
      </c>
      <c r="AJ2204" s="13">
        <f>AVERAGE(Table13[[#This Row],[MntWines]:[MntGoldProds]])</f>
        <v>249.16666666666666</v>
      </c>
      <c r="AK2204">
        <f>IF(Table13[[#This Row],[Total Number of Purchases]]=0,0,Table13[[#This Row],[Total Spend]]/Table13[[#This Row],[Total Number of Purchases]])</f>
        <v>78.684210526315795</v>
      </c>
      <c r="AM2204">
        <f>SUM(Table13[[#This Row],[NumDealsPurchases]:[NumStorePurchases]])</f>
        <v>19</v>
      </c>
      <c r="AN2204" s="14">
        <f>Snapshot_Date-Table13[[#This Row],[Dt_Customer]]</f>
        <v>100</v>
      </c>
      <c r="AP2204" s="13">
        <f>Table13[[#This Row],[NumDealsPurchases]]/Table13[[#This Row],[Total Number of Purchases]]*100</f>
        <v>5.2631578947368416</v>
      </c>
      <c r="AQ2204">
        <f>6-ROUNDUP(_xlfn.PERCENTRANK.INC(Table13[Recency],Table13[[#This Row],[Recency]])*5, 0)</f>
        <v>3</v>
      </c>
      <c r="AR2204">
        <f>ROUNDUP(_xlfn.PERCENTRANK.INC(Table13[Total Number of Purchases],Table13[[#This Row],[Total Number of Purchases]])*5,0)</f>
        <v>4</v>
      </c>
      <c r="AS2204">
        <f>ROUNDUP(_xlfn.PERCENTRANK.INC(Table13[Total Spend],Table13[[#This Row],[Total Spend]])*5,0)</f>
        <v>5</v>
      </c>
      <c r="AT2204" t="str">
        <f>Table13[[#This Row],[Recency Score]]&amp;Table13[[#This Row],[Frequency Score]]&amp;Table13[[#This Row],[Monetary Score]]</f>
        <v>345</v>
      </c>
      <c r="AU2204" t="str">
        <f t="shared" si="34"/>
        <v>Big Spenders</v>
      </c>
      <c r="AW2204" s="13">
        <f>DATEDIF(Table13[[#This Row],[Dt_Customer]], Snapshot_Date, "d")</f>
        <v>100</v>
      </c>
      <c r="AX2204" s="13">
        <f>Table13[[#This Row],[CL if today]]/365</f>
        <v>0.27397260273972601</v>
      </c>
      <c r="AY2204">
        <f>Table13[[#This Row],[Total Number of Purchases]]/Table13[[#This Row],[Corrected CL]]</f>
        <v>69.350000000000009</v>
      </c>
      <c r="AZ2204">
        <f>Table13[[#This Row],[Average Order Value (AOV)]]*Table13[[#This Row],[Freq per Year]]</f>
        <v>5456.7500000000009</v>
      </c>
      <c r="BA2204">
        <f>Table13[[#This Row],[Total Spend]]/Table13[[#This Row],[Corrected CL]]</f>
        <v>5456.75</v>
      </c>
      <c r="BB2204">
        <v>5456.75</v>
      </c>
      <c r="BC2204" s="1">
        <f>Table13[[#This Row],[Dt_Customer]]+Table13[[#This Row],[Recency]]</f>
        <v>41863</v>
      </c>
      <c r="BD2204" s="16" t="str">
        <f>IF(COUNTIF(A:A, A2204) &gt; 1, "Duplicate", "Unique")</f>
        <v>Unique</v>
      </c>
    </row>
    <row r="2205" spans="1:56" x14ac:dyDescent="0.3">
      <c r="A2205">
        <v>7059</v>
      </c>
      <c r="B2205">
        <v>1963</v>
      </c>
      <c r="C2205" t="s">
        <v>28</v>
      </c>
      <c r="D2205" t="s">
        <v>33</v>
      </c>
      <c r="E2205">
        <v>80124</v>
      </c>
      <c r="F2205">
        <v>0</v>
      </c>
      <c r="G2205">
        <v>0</v>
      </c>
      <c r="H2205" s="1">
        <v>41816</v>
      </c>
      <c r="I2205">
        <v>47</v>
      </c>
      <c r="J2205">
        <v>483</v>
      </c>
      <c r="K2205">
        <v>84</v>
      </c>
      <c r="L2205">
        <v>398</v>
      </c>
      <c r="M2205">
        <v>205</v>
      </c>
      <c r="N2205">
        <v>84</v>
      </c>
      <c r="O2205">
        <v>241</v>
      </c>
      <c r="P2205">
        <f>IF(Table13[[#This Row],[MntWines]] = 0,"",Table13[[#This Row],[MntWines]])</f>
        <v>483</v>
      </c>
      <c r="Q2205">
        <f>IF(Table13[[#This Row],[MntFruits]] = 0, "",Table13[[#This Row],[MntFruits]])</f>
        <v>84</v>
      </c>
      <c r="R2205">
        <f>IF(Table13[[#This Row],[MntMeatProducts]] = 0, "",Table13[[#This Row],[MntMeatProducts]])</f>
        <v>398</v>
      </c>
      <c r="S2205">
        <f>IF(Table13[[#This Row],[MntFishProducts]] = 0, "",Table13[[#This Row],[MntFishProducts]])</f>
        <v>205</v>
      </c>
      <c r="T2205">
        <f>IF(Table13[[#This Row],[MntSweetProducts]] = 0, "",Table13[[#This Row],[MntSweetProducts]])</f>
        <v>84</v>
      </c>
      <c r="U2205">
        <f>IF(Table13[[#This Row],[MntGoldProds]] = 0, "",Table13[[#This Row],[MntGoldProds]])</f>
        <v>241</v>
      </c>
      <c r="V2205">
        <v>1</v>
      </c>
      <c r="W2205">
        <v>3</v>
      </c>
      <c r="X2205">
        <v>7</v>
      </c>
      <c r="Y2205">
        <v>8</v>
      </c>
      <c r="Z2205">
        <v>1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 t="s">
        <v>30</v>
      </c>
      <c r="AI2205" s="13">
        <f>SUM(Table13[[#This Row],[MntWines]:[MntGoldProds]])</f>
        <v>1495</v>
      </c>
      <c r="AJ2205" s="13">
        <f>AVERAGE(Table13[[#This Row],[MntWines]:[MntGoldProds]])</f>
        <v>249.16666666666666</v>
      </c>
      <c r="AK2205">
        <f>IF(Table13[[#This Row],[Total Number of Purchases]]=0,0,Table13[[#This Row],[Total Spend]]/Table13[[#This Row],[Total Number of Purchases]])</f>
        <v>78.684210526315795</v>
      </c>
      <c r="AM2205">
        <f>SUM(Table13[[#This Row],[NumDealsPurchases]:[NumStorePurchases]])</f>
        <v>19</v>
      </c>
      <c r="AN2205" s="14">
        <f>Snapshot_Date-Table13[[#This Row],[Dt_Customer]]</f>
        <v>100</v>
      </c>
      <c r="AP2205" s="13">
        <f>Table13[[#This Row],[NumDealsPurchases]]/Table13[[#This Row],[Total Number of Purchases]]*100</f>
        <v>5.2631578947368416</v>
      </c>
      <c r="AQ2205">
        <f>6-ROUNDUP(_xlfn.PERCENTRANK.INC(Table13[Recency],Table13[[#This Row],[Recency]])*5, 0)</f>
        <v>3</v>
      </c>
      <c r="AR2205">
        <f>ROUNDUP(_xlfn.PERCENTRANK.INC(Table13[Total Number of Purchases],Table13[[#This Row],[Total Number of Purchases]])*5,0)</f>
        <v>4</v>
      </c>
      <c r="AS2205">
        <f>ROUNDUP(_xlfn.PERCENTRANK.INC(Table13[Total Spend],Table13[[#This Row],[Total Spend]])*5,0)</f>
        <v>5</v>
      </c>
      <c r="AT2205" t="str">
        <f>Table13[[#This Row],[Recency Score]]&amp;Table13[[#This Row],[Frequency Score]]&amp;Table13[[#This Row],[Monetary Score]]</f>
        <v>345</v>
      </c>
      <c r="AU2205" t="str">
        <f t="shared" si="34"/>
        <v>Big Spenders</v>
      </c>
      <c r="AW2205" s="13">
        <f>DATEDIF(Table13[[#This Row],[Dt_Customer]], Snapshot_Date, "d")</f>
        <v>100</v>
      </c>
      <c r="AX2205" s="13">
        <f>Table13[[#This Row],[CL if today]]/365</f>
        <v>0.27397260273972601</v>
      </c>
      <c r="AY2205">
        <f>Table13[[#This Row],[Total Number of Purchases]]/Table13[[#This Row],[Corrected CL]]</f>
        <v>69.350000000000009</v>
      </c>
      <c r="AZ2205">
        <f>Table13[[#This Row],[Average Order Value (AOV)]]*Table13[[#This Row],[Freq per Year]]</f>
        <v>5456.7500000000009</v>
      </c>
      <c r="BA2205">
        <f>Table13[[#This Row],[Total Spend]]/Table13[[#This Row],[Corrected CL]]</f>
        <v>5456.75</v>
      </c>
      <c r="BB2205">
        <v>5456.75</v>
      </c>
      <c r="BC2205" s="1">
        <f>Table13[[#This Row],[Dt_Customer]]+Table13[[#This Row],[Recency]]</f>
        <v>41863</v>
      </c>
      <c r="BD2205" s="16" t="str">
        <f>IF(COUNTIF(A:A, A2205) &gt; 1, "Duplicate", "Unique")</f>
        <v>Unique</v>
      </c>
    </row>
    <row r="2206" spans="1:56" x14ac:dyDescent="0.3">
      <c r="A2206">
        <v>9014</v>
      </c>
      <c r="B2206">
        <v>1975</v>
      </c>
      <c r="C2206" t="s">
        <v>28</v>
      </c>
      <c r="D2206" t="s">
        <v>33</v>
      </c>
      <c r="E2206">
        <v>37085</v>
      </c>
      <c r="F2206">
        <v>1</v>
      </c>
      <c r="G2206">
        <v>1</v>
      </c>
      <c r="H2206" s="1">
        <v>41816</v>
      </c>
      <c r="I2206">
        <v>65</v>
      </c>
      <c r="J2206">
        <v>39</v>
      </c>
      <c r="K2206">
        <v>1</v>
      </c>
      <c r="L2206">
        <v>16</v>
      </c>
      <c r="M2206">
        <v>2</v>
      </c>
      <c r="N2206">
        <v>0</v>
      </c>
      <c r="O2206">
        <v>3</v>
      </c>
      <c r="P2206">
        <f>IF(Table13[[#This Row],[MntWines]] = 0,"",Table13[[#This Row],[MntWines]])</f>
        <v>39</v>
      </c>
      <c r="Q2206">
        <f>IF(Table13[[#This Row],[MntFruits]] = 0, "",Table13[[#This Row],[MntFruits]])</f>
        <v>1</v>
      </c>
      <c r="R2206">
        <f>IF(Table13[[#This Row],[MntMeatProducts]] = 0, "",Table13[[#This Row],[MntMeatProducts]])</f>
        <v>16</v>
      </c>
      <c r="S2206">
        <f>IF(Table13[[#This Row],[MntFishProducts]] = 0, "",Table13[[#This Row],[MntFishProducts]])</f>
        <v>2</v>
      </c>
      <c r="T2206" t="str">
        <f>IF(Table13[[#This Row],[MntSweetProducts]] = 0, "",Table13[[#This Row],[MntSweetProducts]])</f>
        <v/>
      </c>
      <c r="U2206">
        <f>IF(Table13[[#This Row],[MntGoldProds]] = 0, "",Table13[[#This Row],[MntGoldProds]])</f>
        <v>3</v>
      </c>
      <c r="V2206">
        <v>4</v>
      </c>
      <c r="W2206">
        <v>3</v>
      </c>
      <c r="X2206">
        <v>0</v>
      </c>
      <c r="Y2206">
        <v>3</v>
      </c>
      <c r="Z2206">
        <v>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40</v>
      </c>
      <c r="AI2206" s="13">
        <f>SUM(Table13[[#This Row],[MntWines]:[MntGoldProds]])</f>
        <v>61</v>
      </c>
      <c r="AJ2206" s="13">
        <f>AVERAGE(Table13[[#This Row],[MntWines]:[MntGoldProds]])</f>
        <v>10.166666666666666</v>
      </c>
      <c r="AK2206">
        <f>IF(Table13[[#This Row],[Total Number of Purchases]]=0,0,Table13[[#This Row],[Total Spend]]/Table13[[#This Row],[Total Number of Purchases]])</f>
        <v>6.1</v>
      </c>
      <c r="AM2206">
        <f>SUM(Table13[[#This Row],[NumDealsPurchases]:[NumStorePurchases]])</f>
        <v>10</v>
      </c>
      <c r="AN2206" s="14">
        <f>Snapshot_Date-Table13[[#This Row],[Dt_Customer]]</f>
        <v>100</v>
      </c>
      <c r="AP2206" s="13">
        <f>Table13[[#This Row],[NumDealsPurchases]]/Table13[[#This Row],[Total Number of Purchases]]*100</f>
        <v>40</v>
      </c>
      <c r="AQ2206">
        <f>6-ROUNDUP(_xlfn.PERCENTRANK.INC(Table13[Recency],Table13[[#This Row],[Recency]])*5, 0)</f>
        <v>2</v>
      </c>
      <c r="AR2206">
        <f>ROUNDUP(_xlfn.PERCENTRANK.INC(Table13[Total Number of Purchases],Table13[[#This Row],[Total Number of Purchases]])*5,0)</f>
        <v>2</v>
      </c>
      <c r="AS2206">
        <f>ROUNDUP(_xlfn.PERCENTRANK.INC(Table13[Total Spend],Table13[[#This Row],[Total Spend]])*5,0)</f>
        <v>2</v>
      </c>
      <c r="AT2206" t="str">
        <f>Table13[[#This Row],[Recency Score]]&amp;Table13[[#This Row],[Frequency Score]]&amp;Table13[[#This Row],[Monetary Score]]</f>
        <v>222</v>
      </c>
      <c r="AU2206" t="str">
        <f t="shared" si="34"/>
        <v>About to Sleep</v>
      </c>
      <c r="AW2206" s="13">
        <f>DATEDIF(Table13[[#This Row],[Dt_Customer]], Snapshot_Date, "d")</f>
        <v>100</v>
      </c>
      <c r="AX2206" s="13">
        <f>Table13[[#This Row],[CL if today]]/365</f>
        <v>0.27397260273972601</v>
      </c>
      <c r="AY2206">
        <f>Table13[[#This Row],[Total Number of Purchases]]/Table13[[#This Row],[Corrected CL]]</f>
        <v>36.5</v>
      </c>
      <c r="AZ2206">
        <f>Table13[[#This Row],[Average Order Value (AOV)]]*Table13[[#This Row],[Freq per Year]]</f>
        <v>222.64999999999998</v>
      </c>
      <c r="BA2206">
        <f>Table13[[#This Row],[Total Spend]]/Table13[[#This Row],[Corrected CL]]</f>
        <v>222.65</v>
      </c>
      <c r="BB2206">
        <v>222.65</v>
      </c>
      <c r="BC2206" s="1">
        <f>Table13[[#This Row],[Dt_Customer]]+Table13[[#This Row],[Recency]]</f>
        <v>41881</v>
      </c>
      <c r="BD2206" s="16" t="str">
        <f>IF(COUNTIF(A:A, A2206) &gt; 1, "Duplicate", "Unique")</f>
        <v>Unique</v>
      </c>
    </row>
    <row r="2207" spans="1:56" x14ac:dyDescent="0.3">
      <c r="A2207">
        <v>2471</v>
      </c>
      <c r="B2207">
        <v>1965</v>
      </c>
      <c r="C2207" t="s">
        <v>28</v>
      </c>
      <c r="D2207" t="s">
        <v>33</v>
      </c>
      <c r="E2207">
        <v>61482</v>
      </c>
      <c r="F2207">
        <v>0</v>
      </c>
      <c r="G2207">
        <v>0</v>
      </c>
      <c r="H2207" s="1">
        <v>41817</v>
      </c>
      <c r="I2207">
        <v>39</v>
      </c>
      <c r="J2207">
        <v>48</v>
      </c>
      <c r="K2207">
        <v>58</v>
      </c>
      <c r="L2207">
        <v>68</v>
      </c>
      <c r="M2207">
        <v>16</v>
      </c>
      <c r="N2207">
        <v>66</v>
      </c>
      <c r="O2207">
        <v>43</v>
      </c>
      <c r="P2207">
        <f>IF(Table13[[#This Row],[MntWines]] = 0,"",Table13[[#This Row],[MntWines]])</f>
        <v>48</v>
      </c>
      <c r="Q2207">
        <f>IF(Table13[[#This Row],[MntFruits]] = 0, "",Table13[[#This Row],[MntFruits]])</f>
        <v>58</v>
      </c>
      <c r="R2207">
        <f>IF(Table13[[#This Row],[MntMeatProducts]] = 0, "",Table13[[#This Row],[MntMeatProducts]])</f>
        <v>68</v>
      </c>
      <c r="S2207">
        <f>IF(Table13[[#This Row],[MntFishProducts]] = 0, "",Table13[[#This Row],[MntFishProducts]])</f>
        <v>16</v>
      </c>
      <c r="T2207">
        <f>IF(Table13[[#This Row],[MntSweetProducts]] = 0, "",Table13[[#This Row],[MntSweetProducts]])</f>
        <v>66</v>
      </c>
      <c r="U2207">
        <f>IF(Table13[[#This Row],[MntGoldProds]] = 0, "",Table13[[#This Row],[MntGoldProds]])</f>
        <v>43</v>
      </c>
      <c r="V2207">
        <v>1</v>
      </c>
      <c r="W2207">
        <v>3</v>
      </c>
      <c r="X2207">
        <v>2</v>
      </c>
      <c r="Y2207">
        <v>6</v>
      </c>
      <c r="Z2207">
        <v>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 t="s">
        <v>43</v>
      </c>
      <c r="AI2207" s="13">
        <f>SUM(Table13[[#This Row],[MntWines]:[MntGoldProds]])</f>
        <v>299</v>
      </c>
      <c r="AJ2207" s="13">
        <f>AVERAGE(Table13[[#This Row],[MntWines]:[MntGoldProds]])</f>
        <v>49.833333333333336</v>
      </c>
      <c r="AK2207">
        <f>IF(Table13[[#This Row],[Total Number of Purchases]]=0,0,Table13[[#This Row],[Total Spend]]/Table13[[#This Row],[Total Number of Purchases]])</f>
        <v>24.916666666666668</v>
      </c>
      <c r="AM2207">
        <f>SUM(Table13[[#This Row],[NumDealsPurchases]:[NumStorePurchases]])</f>
        <v>12</v>
      </c>
      <c r="AN2207" s="14">
        <f>Snapshot_Date-Table13[[#This Row],[Dt_Customer]]</f>
        <v>99</v>
      </c>
      <c r="AP2207" s="13">
        <f>Table13[[#This Row],[NumDealsPurchases]]/Table13[[#This Row],[Total Number of Purchases]]*100</f>
        <v>8.3333333333333321</v>
      </c>
      <c r="AQ2207">
        <f>6-ROUNDUP(_xlfn.PERCENTRANK.INC(Table13[Recency],Table13[[#This Row],[Recency]])*5, 0)</f>
        <v>4</v>
      </c>
      <c r="AR2207">
        <f>ROUNDUP(_xlfn.PERCENTRANK.INC(Table13[Total Number of Purchases],Table13[[#This Row],[Total Number of Purchases]])*5,0)</f>
        <v>2</v>
      </c>
      <c r="AS2207">
        <f>ROUNDUP(_xlfn.PERCENTRANK.INC(Table13[Total Spend],Table13[[#This Row],[Total Spend]])*5,0)</f>
        <v>3</v>
      </c>
      <c r="AT2207" t="str">
        <f>Table13[[#This Row],[Recency Score]]&amp;Table13[[#This Row],[Frequency Score]]&amp;Table13[[#This Row],[Monetary Score]]</f>
        <v>423</v>
      </c>
      <c r="AU2207" t="str">
        <f t="shared" si="34"/>
        <v>Potential Loyalists</v>
      </c>
      <c r="AW2207" s="13">
        <f>DATEDIF(Table13[[#This Row],[Dt_Customer]], Snapshot_Date, "d")</f>
        <v>99</v>
      </c>
      <c r="AX2207" s="13">
        <f>Table13[[#This Row],[CL if today]]/365</f>
        <v>0.27123287671232876</v>
      </c>
      <c r="AY2207">
        <f>Table13[[#This Row],[Total Number of Purchases]]/Table13[[#This Row],[Corrected CL]]</f>
        <v>44.242424242424242</v>
      </c>
      <c r="AZ2207">
        <f>Table13[[#This Row],[Average Order Value (AOV)]]*Table13[[#This Row],[Freq per Year]]</f>
        <v>1102.3737373737374</v>
      </c>
      <c r="BA2207">
        <f>Table13[[#This Row],[Total Spend]]/Table13[[#This Row],[Corrected CL]]</f>
        <v>1102.3737373737374</v>
      </c>
      <c r="BB2207">
        <v>1102.3737373737374</v>
      </c>
      <c r="BC2207" s="1">
        <f>Table13[[#This Row],[Dt_Customer]]+Table13[[#This Row],[Recency]]</f>
        <v>41856</v>
      </c>
      <c r="BD2207" s="16" t="str">
        <f>IF(COUNTIF(A:A, A2207) &gt; 1, "Duplicate", "Unique")</f>
        <v>Unique</v>
      </c>
    </row>
    <row r="2208" spans="1:56" x14ac:dyDescent="0.3">
      <c r="A2208">
        <v>4472</v>
      </c>
      <c r="B2208">
        <v>1970</v>
      </c>
      <c r="C2208" t="s">
        <v>37</v>
      </c>
      <c r="D2208" t="s">
        <v>29</v>
      </c>
      <c r="E2208">
        <v>35682</v>
      </c>
      <c r="F2208">
        <v>1</v>
      </c>
      <c r="G2208">
        <v>0</v>
      </c>
      <c r="H2208" s="1">
        <v>41817</v>
      </c>
      <c r="I2208">
        <v>34</v>
      </c>
      <c r="J2208">
        <v>23</v>
      </c>
      <c r="K2208">
        <v>0</v>
      </c>
      <c r="L2208">
        <v>8</v>
      </c>
      <c r="M2208">
        <v>6</v>
      </c>
      <c r="N2208">
        <v>2</v>
      </c>
      <c r="O2208">
        <v>18</v>
      </c>
      <c r="P2208">
        <f>IF(Table13[[#This Row],[MntWines]] = 0,"",Table13[[#This Row],[MntWines]])</f>
        <v>23</v>
      </c>
      <c r="Q2208" t="str">
        <f>IF(Table13[[#This Row],[MntFruits]] = 0, "",Table13[[#This Row],[MntFruits]])</f>
        <v/>
      </c>
      <c r="R2208">
        <f>IF(Table13[[#This Row],[MntMeatProducts]] = 0, "",Table13[[#This Row],[MntMeatProducts]])</f>
        <v>8</v>
      </c>
      <c r="S2208">
        <f>IF(Table13[[#This Row],[MntFishProducts]] = 0, "",Table13[[#This Row],[MntFishProducts]])</f>
        <v>6</v>
      </c>
      <c r="T2208">
        <f>IF(Table13[[#This Row],[MntSweetProducts]] = 0, "",Table13[[#This Row],[MntSweetProducts]])</f>
        <v>2</v>
      </c>
      <c r="U2208">
        <f>IF(Table13[[#This Row],[MntGoldProds]] = 0, "",Table13[[#This Row],[MntGoldProds]])</f>
        <v>18</v>
      </c>
      <c r="V2208">
        <v>1</v>
      </c>
      <c r="W2208">
        <v>1</v>
      </c>
      <c r="X2208">
        <v>1</v>
      </c>
      <c r="Y2208">
        <v>3</v>
      </c>
      <c r="Z2208">
        <v>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 t="s">
        <v>36</v>
      </c>
      <c r="AI2208" s="13">
        <f>SUM(Table13[[#This Row],[MntWines]:[MntGoldProds]])</f>
        <v>57</v>
      </c>
      <c r="AJ2208" s="13">
        <f>AVERAGE(Table13[[#This Row],[MntWines]:[MntGoldProds]])</f>
        <v>9.5</v>
      </c>
      <c r="AK2208">
        <f>IF(Table13[[#This Row],[Total Number of Purchases]]=0,0,Table13[[#This Row],[Total Spend]]/Table13[[#This Row],[Total Number of Purchases]])</f>
        <v>9.5</v>
      </c>
      <c r="AM2208">
        <f>SUM(Table13[[#This Row],[NumDealsPurchases]:[NumStorePurchases]])</f>
        <v>6</v>
      </c>
      <c r="AN2208" s="14">
        <f>Snapshot_Date-Table13[[#This Row],[Dt_Customer]]</f>
        <v>99</v>
      </c>
      <c r="AP2208" s="13">
        <f>Table13[[#This Row],[NumDealsPurchases]]/Table13[[#This Row],[Total Number of Purchases]]*100</f>
        <v>16.666666666666664</v>
      </c>
      <c r="AQ2208">
        <f>6-ROUNDUP(_xlfn.PERCENTRANK.INC(Table13[Recency],Table13[[#This Row],[Recency]])*5, 0)</f>
        <v>4</v>
      </c>
      <c r="AR2208">
        <f>ROUNDUP(_xlfn.PERCENTRANK.INC(Table13[Total Number of Purchases],Table13[[#This Row],[Total Number of Purchases]])*5,0)</f>
        <v>1</v>
      </c>
      <c r="AS2208">
        <f>ROUNDUP(_xlfn.PERCENTRANK.INC(Table13[Total Spend],Table13[[#This Row],[Total Spend]])*5,0)</f>
        <v>2</v>
      </c>
      <c r="AT2208" t="str">
        <f>Table13[[#This Row],[Recency Score]]&amp;Table13[[#This Row],[Frequency Score]]&amp;Table13[[#This Row],[Monetary Score]]</f>
        <v>412</v>
      </c>
      <c r="AU2208" t="str">
        <f t="shared" si="34"/>
        <v>Potential Loyalists</v>
      </c>
      <c r="AW2208" s="13">
        <f>DATEDIF(Table13[[#This Row],[Dt_Customer]], Snapshot_Date, "d")</f>
        <v>99</v>
      </c>
      <c r="AX2208" s="13">
        <f>Table13[[#This Row],[CL if today]]/365</f>
        <v>0.27123287671232876</v>
      </c>
      <c r="AY2208">
        <f>Table13[[#This Row],[Total Number of Purchases]]/Table13[[#This Row],[Corrected CL]]</f>
        <v>22.121212121212121</v>
      </c>
      <c r="AZ2208">
        <f>Table13[[#This Row],[Average Order Value (AOV)]]*Table13[[#This Row],[Freq per Year]]</f>
        <v>210.15151515151516</v>
      </c>
      <c r="BA2208">
        <f>Table13[[#This Row],[Total Spend]]/Table13[[#This Row],[Corrected CL]]</f>
        <v>210.15151515151516</v>
      </c>
      <c r="BB2208">
        <v>210.15151515151516</v>
      </c>
      <c r="BC2208" s="1">
        <f>Table13[[#This Row],[Dt_Customer]]+Table13[[#This Row],[Recency]]</f>
        <v>41851</v>
      </c>
      <c r="BD2208" s="16" t="str">
        <f>IF(COUNTIF(A:A, A2208) &gt; 1, "Duplicate", "Unique")</f>
        <v>Unique</v>
      </c>
    </row>
    <row r="2209" spans="1:56" x14ac:dyDescent="0.3">
      <c r="A2209">
        <v>2831</v>
      </c>
      <c r="B2209">
        <v>1976</v>
      </c>
      <c r="C2209" t="s">
        <v>28</v>
      </c>
      <c r="D2209" t="s">
        <v>35</v>
      </c>
      <c r="E2209">
        <v>78416</v>
      </c>
      <c r="F2209">
        <v>0</v>
      </c>
      <c r="G2209">
        <v>1</v>
      </c>
      <c r="H2209" s="1">
        <v>41817</v>
      </c>
      <c r="I2209">
        <v>99</v>
      </c>
      <c r="J2209">
        <v>453</v>
      </c>
      <c r="K2209">
        <v>38</v>
      </c>
      <c r="L2209">
        <v>279</v>
      </c>
      <c r="M2209">
        <v>188</v>
      </c>
      <c r="N2209">
        <v>38</v>
      </c>
      <c r="O2209">
        <v>183</v>
      </c>
      <c r="P2209">
        <f>IF(Table13[[#This Row],[MntWines]] = 0,"",Table13[[#This Row],[MntWines]])</f>
        <v>453</v>
      </c>
      <c r="Q2209">
        <f>IF(Table13[[#This Row],[MntFruits]] = 0, "",Table13[[#This Row],[MntFruits]])</f>
        <v>38</v>
      </c>
      <c r="R2209">
        <f>IF(Table13[[#This Row],[MntMeatProducts]] = 0, "",Table13[[#This Row],[MntMeatProducts]])</f>
        <v>279</v>
      </c>
      <c r="S2209">
        <f>IF(Table13[[#This Row],[MntFishProducts]] = 0, "",Table13[[#This Row],[MntFishProducts]])</f>
        <v>188</v>
      </c>
      <c r="T2209">
        <f>IF(Table13[[#This Row],[MntSweetProducts]] = 0, "",Table13[[#This Row],[MntSweetProducts]])</f>
        <v>38</v>
      </c>
      <c r="U2209">
        <f>IF(Table13[[#This Row],[MntGoldProds]] = 0, "",Table13[[#This Row],[MntGoldProds]])</f>
        <v>183</v>
      </c>
      <c r="V2209">
        <v>2</v>
      </c>
      <c r="W2209">
        <v>7</v>
      </c>
      <c r="X2209">
        <v>7</v>
      </c>
      <c r="Y2209">
        <v>10</v>
      </c>
      <c r="Z2209">
        <v>3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 t="s">
        <v>30</v>
      </c>
      <c r="AI2209" s="13">
        <f>SUM(Table13[[#This Row],[MntWines]:[MntGoldProds]])</f>
        <v>1179</v>
      </c>
      <c r="AJ2209" s="13">
        <f>AVERAGE(Table13[[#This Row],[MntWines]:[MntGoldProds]])</f>
        <v>196.5</v>
      </c>
      <c r="AK2209">
        <f>IF(Table13[[#This Row],[Total Number of Purchases]]=0,0,Table13[[#This Row],[Total Spend]]/Table13[[#This Row],[Total Number of Purchases]])</f>
        <v>45.346153846153847</v>
      </c>
      <c r="AM2209">
        <f>SUM(Table13[[#This Row],[NumDealsPurchases]:[NumStorePurchases]])</f>
        <v>26</v>
      </c>
      <c r="AN2209" s="14">
        <f>Snapshot_Date-Table13[[#This Row],[Dt_Customer]]</f>
        <v>99</v>
      </c>
      <c r="AP2209" s="13">
        <f>Table13[[#This Row],[NumDealsPurchases]]/Table13[[#This Row],[Total Number of Purchases]]*100</f>
        <v>7.6923076923076925</v>
      </c>
      <c r="AQ2209">
        <f>6-ROUNDUP(_xlfn.PERCENTRANK.INC(Table13[Recency],Table13[[#This Row],[Recency]])*5, 0)</f>
        <v>1</v>
      </c>
      <c r="AR2209">
        <f>ROUNDUP(_xlfn.PERCENTRANK.INC(Table13[Total Number of Purchases],Table13[[#This Row],[Total Number of Purchases]])*5,0)</f>
        <v>5</v>
      </c>
      <c r="AS2209">
        <f>ROUNDUP(_xlfn.PERCENTRANK.INC(Table13[Total Spend],Table13[[#This Row],[Total Spend]])*5,0)</f>
        <v>5</v>
      </c>
      <c r="AT2209" t="str">
        <f>Table13[[#This Row],[Recency Score]]&amp;Table13[[#This Row],[Frequency Score]]&amp;Table13[[#This Row],[Monetary Score]]</f>
        <v>155</v>
      </c>
      <c r="AU2209" t="str">
        <f t="shared" si="34"/>
        <v>Frequent Buyers</v>
      </c>
      <c r="AW2209" s="13">
        <f>DATEDIF(Table13[[#This Row],[Dt_Customer]], Snapshot_Date, "d")</f>
        <v>99</v>
      </c>
      <c r="AX2209" s="13">
        <f>Table13[[#This Row],[CL if today]]/365</f>
        <v>0.27123287671232876</v>
      </c>
      <c r="AY2209">
        <f>Table13[[#This Row],[Total Number of Purchases]]/Table13[[#This Row],[Corrected CL]]</f>
        <v>95.858585858585855</v>
      </c>
      <c r="AZ2209">
        <f>Table13[[#This Row],[Average Order Value (AOV)]]*Table13[[#This Row],[Freq per Year]]</f>
        <v>4346.818181818182</v>
      </c>
      <c r="BA2209">
        <f>Table13[[#This Row],[Total Spend]]/Table13[[#This Row],[Corrected CL]]</f>
        <v>4346.818181818182</v>
      </c>
      <c r="BB2209">
        <v>4346.818181818182</v>
      </c>
      <c r="BC2209" s="1">
        <f>Table13[[#This Row],[Dt_Customer]]+Table13[[#This Row],[Recency]]</f>
        <v>41916</v>
      </c>
      <c r="BD2209" s="16" t="str">
        <f>IF(COUNTIF(A:A, A2209) &gt; 1, "Duplicate", "Unique")</f>
        <v>Unique</v>
      </c>
    </row>
    <row r="2210" spans="1:56" x14ac:dyDescent="0.3">
      <c r="A2210">
        <v>6722</v>
      </c>
      <c r="B2210">
        <v>1954</v>
      </c>
      <c r="C2210" t="s">
        <v>37</v>
      </c>
      <c r="D2210" t="s">
        <v>33</v>
      </c>
      <c r="E2210">
        <v>70421</v>
      </c>
      <c r="F2210">
        <v>0</v>
      </c>
      <c r="G2210">
        <v>1</v>
      </c>
      <c r="H2210" s="1">
        <v>41818</v>
      </c>
      <c r="I2210">
        <v>98</v>
      </c>
      <c r="J2210">
        <v>479</v>
      </c>
      <c r="K2210">
        <v>28</v>
      </c>
      <c r="L2210">
        <v>136</v>
      </c>
      <c r="M2210">
        <v>75</v>
      </c>
      <c r="N2210">
        <v>14</v>
      </c>
      <c r="O2210">
        <v>35</v>
      </c>
      <c r="P2210">
        <f>IF(Table13[[#This Row],[MntWines]] = 0,"",Table13[[#This Row],[MntWines]])</f>
        <v>479</v>
      </c>
      <c r="Q2210">
        <f>IF(Table13[[#This Row],[MntFruits]] = 0, "",Table13[[#This Row],[MntFruits]])</f>
        <v>28</v>
      </c>
      <c r="R2210">
        <f>IF(Table13[[#This Row],[MntMeatProducts]] = 0, "",Table13[[#This Row],[MntMeatProducts]])</f>
        <v>136</v>
      </c>
      <c r="S2210">
        <f>IF(Table13[[#This Row],[MntFishProducts]] = 0, "",Table13[[#This Row],[MntFishProducts]])</f>
        <v>75</v>
      </c>
      <c r="T2210">
        <f>IF(Table13[[#This Row],[MntSweetProducts]] = 0, "",Table13[[#This Row],[MntSweetProducts]])</f>
        <v>14</v>
      </c>
      <c r="U2210">
        <f>IF(Table13[[#This Row],[MntGoldProds]] = 0, "",Table13[[#This Row],[MntGoldProds]])</f>
        <v>35</v>
      </c>
      <c r="V2210">
        <v>3</v>
      </c>
      <c r="W2210">
        <v>10</v>
      </c>
      <c r="X2210">
        <v>3</v>
      </c>
      <c r="Y2210">
        <v>7</v>
      </c>
      <c r="Z2210">
        <v>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 t="s">
        <v>32</v>
      </c>
      <c r="AI2210" s="13">
        <f>SUM(Table13[[#This Row],[MntWines]:[MntGoldProds]])</f>
        <v>767</v>
      </c>
      <c r="AJ2210" s="13">
        <f>AVERAGE(Table13[[#This Row],[MntWines]:[MntGoldProds]])</f>
        <v>127.83333333333333</v>
      </c>
      <c r="AK2210">
        <f>IF(Table13[[#This Row],[Total Number of Purchases]]=0,0,Table13[[#This Row],[Total Spend]]/Table13[[#This Row],[Total Number of Purchases]])</f>
        <v>33.347826086956523</v>
      </c>
      <c r="AM2210">
        <f>SUM(Table13[[#This Row],[NumDealsPurchases]:[NumStorePurchases]])</f>
        <v>23</v>
      </c>
      <c r="AN2210" s="14">
        <f>Snapshot_Date-Table13[[#This Row],[Dt_Customer]]</f>
        <v>98</v>
      </c>
      <c r="AP2210" s="13">
        <f>Table13[[#This Row],[NumDealsPurchases]]/Table13[[#This Row],[Total Number of Purchases]]*100</f>
        <v>13.043478260869565</v>
      </c>
      <c r="AQ2210">
        <f>6-ROUNDUP(_xlfn.PERCENTRANK.INC(Table13[Recency],Table13[[#This Row],[Recency]])*5, 0)</f>
        <v>1</v>
      </c>
      <c r="AR2210">
        <f>ROUNDUP(_xlfn.PERCENTRANK.INC(Table13[Total Number of Purchases],Table13[[#This Row],[Total Number of Purchases]])*5,0)</f>
        <v>5</v>
      </c>
      <c r="AS2210">
        <f>ROUNDUP(_xlfn.PERCENTRANK.INC(Table13[Total Spend],Table13[[#This Row],[Total Spend]])*5,0)</f>
        <v>4</v>
      </c>
      <c r="AT2210" t="str">
        <f>Table13[[#This Row],[Recency Score]]&amp;Table13[[#This Row],[Frequency Score]]&amp;Table13[[#This Row],[Monetary Score]]</f>
        <v>154</v>
      </c>
      <c r="AU2210" t="str">
        <f t="shared" si="34"/>
        <v>Frequent Buyers</v>
      </c>
      <c r="AW2210" s="13">
        <f>DATEDIF(Table13[[#This Row],[Dt_Customer]], Snapshot_Date, "d")</f>
        <v>98</v>
      </c>
      <c r="AX2210" s="13">
        <f>Table13[[#This Row],[CL if today]]/365</f>
        <v>0.26849315068493151</v>
      </c>
      <c r="AY2210">
        <f>Table13[[#This Row],[Total Number of Purchases]]/Table13[[#This Row],[Corrected CL]]</f>
        <v>85.66326530612244</v>
      </c>
      <c r="AZ2210">
        <f>Table13[[#This Row],[Average Order Value (AOV)]]*Table13[[#This Row],[Freq per Year]]</f>
        <v>2856.6836734693875</v>
      </c>
      <c r="BA2210">
        <f>Table13[[#This Row],[Total Spend]]/Table13[[#This Row],[Corrected CL]]</f>
        <v>2856.6836734693875</v>
      </c>
      <c r="BB2210">
        <v>2856.6836734693875</v>
      </c>
      <c r="BC2210" s="1">
        <f>Table13[[#This Row],[Dt_Customer]]+Table13[[#This Row],[Recency]]</f>
        <v>41916</v>
      </c>
      <c r="BD2210" s="16" t="str">
        <f>IF(COUNTIF(A:A, A2210) &gt; 1, "Duplicate", "Unique")</f>
        <v>Unique</v>
      </c>
    </row>
    <row r="2211" spans="1:56" x14ac:dyDescent="0.3">
      <c r="A2211">
        <v>8093</v>
      </c>
      <c r="B2211">
        <v>1969</v>
      </c>
      <c r="C2211" t="s">
        <v>41</v>
      </c>
      <c r="D2211" t="s">
        <v>33</v>
      </c>
      <c r="E2211">
        <v>79734</v>
      </c>
      <c r="F2211">
        <v>0</v>
      </c>
      <c r="G2211">
        <v>0</v>
      </c>
      <c r="H2211" s="1">
        <v>41818</v>
      </c>
      <c r="I2211">
        <v>72</v>
      </c>
      <c r="J2211">
        <v>572</v>
      </c>
      <c r="K2211">
        <v>8</v>
      </c>
      <c r="L2211">
        <v>232</v>
      </c>
      <c r="M2211">
        <v>23</v>
      </c>
      <c r="N2211">
        <v>62</v>
      </c>
      <c r="O2211">
        <v>17</v>
      </c>
      <c r="P2211">
        <f>IF(Table13[[#This Row],[MntWines]] = 0,"",Table13[[#This Row],[MntWines]])</f>
        <v>572</v>
      </c>
      <c r="Q2211">
        <f>IF(Table13[[#This Row],[MntFruits]] = 0, "",Table13[[#This Row],[MntFruits]])</f>
        <v>8</v>
      </c>
      <c r="R2211">
        <f>IF(Table13[[#This Row],[MntMeatProducts]] = 0, "",Table13[[#This Row],[MntMeatProducts]])</f>
        <v>232</v>
      </c>
      <c r="S2211">
        <f>IF(Table13[[#This Row],[MntFishProducts]] = 0, "",Table13[[#This Row],[MntFishProducts]])</f>
        <v>23</v>
      </c>
      <c r="T2211">
        <f>IF(Table13[[#This Row],[MntSweetProducts]] = 0, "",Table13[[#This Row],[MntSweetProducts]])</f>
        <v>62</v>
      </c>
      <c r="U2211">
        <f>IF(Table13[[#This Row],[MntGoldProds]] = 0, "",Table13[[#This Row],[MntGoldProds]])</f>
        <v>17</v>
      </c>
      <c r="V2211">
        <v>1</v>
      </c>
      <c r="W2211">
        <v>4</v>
      </c>
      <c r="X2211">
        <v>3</v>
      </c>
      <c r="Y2211">
        <v>6</v>
      </c>
      <c r="Z2211">
        <v>1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 t="s">
        <v>30</v>
      </c>
      <c r="AI2211" s="13">
        <f>SUM(Table13[[#This Row],[MntWines]:[MntGoldProds]])</f>
        <v>914</v>
      </c>
      <c r="AJ2211" s="13">
        <f>AVERAGE(Table13[[#This Row],[MntWines]:[MntGoldProds]])</f>
        <v>152.33333333333334</v>
      </c>
      <c r="AK2211">
        <f>IF(Table13[[#This Row],[Total Number of Purchases]]=0,0,Table13[[#This Row],[Total Spend]]/Table13[[#This Row],[Total Number of Purchases]])</f>
        <v>65.285714285714292</v>
      </c>
      <c r="AM2211">
        <f>SUM(Table13[[#This Row],[NumDealsPurchases]:[NumStorePurchases]])</f>
        <v>14</v>
      </c>
      <c r="AN2211" s="14">
        <f>Snapshot_Date-Table13[[#This Row],[Dt_Customer]]</f>
        <v>98</v>
      </c>
      <c r="AP2211" s="13">
        <f>Table13[[#This Row],[NumDealsPurchases]]/Table13[[#This Row],[Total Number of Purchases]]*100</f>
        <v>7.1428571428571423</v>
      </c>
      <c r="AQ2211">
        <f>6-ROUNDUP(_xlfn.PERCENTRANK.INC(Table13[Recency],Table13[[#This Row],[Recency]])*5, 0)</f>
        <v>2</v>
      </c>
      <c r="AR2211">
        <f>ROUNDUP(_xlfn.PERCENTRANK.INC(Table13[Total Number of Purchases],Table13[[#This Row],[Total Number of Purchases]])*5,0)</f>
        <v>3</v>
      </c>
      <c r="AS2211">
        <f>ROUNDUP(_xlfn.PERCENTRANK.INC(Table13[Total Spend],Table13[[#This Row],[Total Spend]])*5,0)</f>
        <v>4</v>
      </c>
      <c r="AT2211" t="str">
        <f>Table13[[#This Row],[Recency Score]]&amp;Table13[[#This Row],[Frequency Score]]&amp;Table13[[#This Row],[Monetary Score]]</f>
        <v>234</v>
      </c>
      <c r="AU2211" t="str">
        <f t="shared" si="34"/>
        <v>About to Sleep</v>
      </c>
      <c r="AW2211" s="13">
        <f>DATEDIF(Table13[[#This Row],[Dt_Customer]], Snapshot_Date, "d")</f>
        <v>98</v>
      </c>
      <c r="AX2211" s="13">
        <f>Table13[[#This Row],[CL if today]]/365</f>
        <v>0.26849315068493151</v>
      </c>
      <c r="AY2211">
        <f>Table13[[#This Row],[Total Number of Purchases]]/Table13[[#This Row],[Corrected CL]]</f>
        <v>52.142857142857139</v>
      </c>
      <c r="AZ2211">
        <f>Table13[[#This Row],[Average Order Value (AOV)]]*Table13[[#This Row],[Freq per Year]]</f>
        <v>3404.1836734693879</v>
      </c>
      <c r="BA2211">
        <f>Table13[[#This Row],[Total Spend]]/Table13[[#This Row],[Corrected CL]]</f>
        <v>3404.1836734693875</v>
      </c>
      <c r="BB2211">
        <v>3404.1836734693875</v>
      </c>
      <c r="BC2211" s="1">
        <f>Table13[[#This Row],[Dt_Customer]]+Table13[[#This Row],[Recency]]</f>
        <v>41890</v>
      </c>
      <c r="BD2211" s="16" t="str">
        <f>IF(COUNTIF(A:A, A2211) &gt; 1, "Duplicate", "Unique")</f>
        <v>Unique</v>
      </c>
    </row>
    <row r="2212" spans="1:56" x14ac:dyDescent="0.3">
      <c r="A2212">
        <v>1371</v>
      </c>
      <c r="B2212">
        <v>1976</v>
      </c>
      <c r="C2212" t="s">
        <v>28</v>
      </c>
      <c r="D2212" t="s">
        <v>31</v>
      </c>
      <c r="E2212">
        <v>79941</v>
      </c>
      <c r="F2212">
        <v>0</v>
      </c>
      <c r="G2212">
        <v>0</v>
      </c>
      <c r="H2212" s="1">
        <v>41818</v>
      </c>
      <c r="I2212">
        <v>72</v>
      </c>
      <c r="J2212">
        <v>123</v>
      </c>
      <c r="K2212">
        <v>164</v>
      </c>
      <c r="L2212">
        <v>266</v>
      </c>
      <c r="M2212">
        <v>227</v>
      </c>
      <c r="N2212">
        <v>30</v>
      </c>
      <c r="O2212">
        <v>174</v>
      </c>
      <c r="P2212">
        <f>IF(Table13[[#This Row],[MntWines]] = 0,"",Table13[[#This Row],[MntWines]])</f>
        <v>123</v>
      </c>
      <c r="Q2212">
        <f>IF(Table13[[#This Row],[MntFruits]] = 0, "",Table13[[#This Row],[MntFruits]])</f>
        <v>164</v>
      </c>
      <c r="R2212">
        <f>IF(Table13[[#This Row],[MntMeatProducts]] = 0, "",Table13[[#This Row],[MntMeatProducts]])</f>
        <v>266</v>
      </c>
      <c r="S2212">
        <f>IF(Table13[[#This Row],[MntFishProducts]] = 0, "",Table13[[#This Row],[MntFishProducts]])</f>
        <v>227</v>
      </c>
      <c r="T2212">
        <f>IF(Table13[[#This Row],[MntSweetProducts]] = 0, "",Table13[[#This Row],[MntSweetProducts]])</f>
        <v>30</v>
      </c>
      <c r="U2212">
        <f>IF(Table13[[#This Row],[MntGoldProds]] = 0, "",Table13[[#This Row],[MntGoldProds]])</f>
        <v>174</v>
      </c>
      <c r="V2212">
        <v>1</v>
      </c>
      <c r="W2212">
        <v>2</v>
      </c>
      <c r="X2212">
        <v>4</v>
      </c>
      <c r="Y2212">
        <v>9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 t="s">
        <v>36</v>
      </c>
      <c r="AI2212" s="13">
        <f>SUM(Table13[[#This Row],[MntWines]:[MntGoldProds]])</f>
        <v>984</v>
      </c>
      <c r="AJ2212" s="13">
        <f>AVERAGE(Table13[[#This Row],[MntWines]:[MntGoldProds]])</f>
        <v>164</v>
      </c>
      <c r="AK2212">
        <f>IF(Table13[[#This Row],[Total Number of Purchases]]=0,0,Table13[[#This Row],[Total Spend]]/Table13[[#This Row],[Total Number of Purchases]])</f>
        <v>61.5</v>
      </c>
      <c r="AM2212">
        <f>SUM(Table13[[#This Row],[NumDealsPurchases]:[NumStorePurchases]])</f>
        <v>16</v>
      </c>
      <c r="AN2212" s="14">
        <f>Snapshot_Date-Table13[[#This Row],[Dt_Customer]]</f>
        <v>98</v>
      </c>
      <c r="AP2212" s="13">
        <f>Table13[[#This Row],[NumDealsPurchases]]/Table13[[#This Row],[Total Number of Purchases]]*100</f>
        <v>6.25</v>
      </c>
      <c r="AQ2212">
        <f>6-ROUNDUP(_xlfn.PERCENTRANK.INC(Table13[Recency],Table13[[#This Row],[Recency]])*5, 0)</f>
        <v>2</v>
      </c>
      <c r="AR2212">
        <f>ROUNDUP(_xlfn.PERCENTRANK.INC(Table13[Total Number of Purchases],Table13[[#This Row],[Total Number of Purchases]])*5,0)</f>
        <v>3</v>
      </c>
      <c r="AS2212">
        <f>ROUNDUP(_xlfn.PERCENTRANK.INC(Table13[Total Spend],Table13[[#This Row],[Total Spend]])*5,0)</f>
        <v>4</v>
      </c>
      <c r="AT2212" t="str">
        <f>Table13[[#This Row],[Recency Score]]&amp;Table13[[#This Row],[Frequency Score]]&amp;Table13[[#This Row],[Monetary Score]]</f>
        <v>234</v>
      </c>
      <c r="AU2212" t="str">
        <f t="shared" si="34"/>
        <v>About to Sleep</v>
      </c>
      <c r="AW2212" s="13">
        <f>DATEDIF(Table13[[#This Row],[Dt_Customer]], Snapshot_Date, "d")</f>
        <v>98</v>
      </c>
      <c r="AX2212" s="13">
        <f>Table13[[#This Row],[CL if today]]/365</f>
        <v>0.26849315068493151</v>
      </c>
      <c r="AY2212">
        <f>Table13[[#This Row],[Total Number of Purchases]]/Table13[[#This Row],[Corrected CL]]</f>
        <v>59.591836734693878</v>
      </c>
      <c r="AZ2212">
        <f>Table13[[#This Row],[Average Order Value (AOV)]]*Table13[[#This Row],[Freq per Year]]</f>
        <v>3664.8979591836737</v>
      </c>
      <c r="BA2212">
        <f>Table13[[#This Row],[Total Spend]]/Table13[[#This Row],[Corrected CL]]</f>
        <v>3664.8979591836733</v>
      </c>
      <c r="BB2212">
        <v>3664.8979591836733</v>
      </c>
      <c r="BC2212" s="1">
        <f>Table13[[#This Row],[Dt_Customer]]+Table13[[#This Row],[Recency]]</f>
        <v>41890</v>
      </c>
      <c r="BD2212" s="16" t="str">
        <f>IF(COUNTIF(A:A, A2212) &gt; 1, "Duplicate", "Unique")</f>
        <v>Unique</v>
      </c>
    </row>
    <row r="2213" spans="1:56" x14ac:dyDescent="0.3">
      <c r="A2213">
        <v>7300</v>
      </c>
      <c r="B2213">
        <v>1952</v>
      </c>
      <c r="C2213" t="s">
        <v>28</v>
      </c>
      <c r="D2213" t="s">
        <v>29</v>
      </c>
      <c r="E2213">
        <v>69142</v>
      </c>
      <c r="F2213">
        <v>0</v>
      </c>
      <c r="G2213">
        <v>1</v>
      </c>
      <c r="H2213" s="1">
        <v>41819</v>
      </c>
      <c r="I2213">
        <v>50</v>
      </c>
      <c r="J2213">
        <v>448</v>
      </c>
      <c r="K2213">
        <v>4</v>
      </c>
      <c r="L2213">
        <v>34</v>
      </c>
      <c r="M2213">
        <v>6</v>
      </c>
      <c r="N2213">
        <v>4</v>
      </c>
      <c r="O2213">
        <v>39</v>
      </c>
      <c r="P2213">
        <f>IF(Table13[[#This Row],[MntWines]] = 0,"",Table13[[#This Row],[MntWines]])</f>
        <v>448</v>
      </c>
      <c r="Q2213">
        <f>IF(Table13[[#This Row],[MntFruits]] = 0, "",Table13[[#This Row],[MntFruits]])</f>
        <v>4</v>
      </c>
      <c r="R2213">
        <f>IF(Table13[[#This Row],[MntMeatProducts]] = 0, "",Table13[[#This Row],[MntMeatProducts]])</f>
        <v>34</v>
      </c>
      <c r="S2213">
        <f>IF(Table13[[#This Row],[MntFishProducts]] = 0, "",Table13[[#This Row],[MntFishProducts]])</f>
        <v>6</v>
      </c>
      <c r="T2213">
        <f>IF(Table13[[#This Row],[MntSweetProducts]] = 0, "",Table13[[#This Row],[MntSweetProducts]])</f>
        <v>4</v>
      </c>
      <c r="U2213">
        <f>IF(Table13[[#This Row],[MntGoldProds]] = 0, "",Table13[[#This Row],[MntGoldProds]])</f>
        <v>39</v>
      </c>
      <c r="V2213">
        <v>3</v>
      </c>
      <c r="W2213">
        <v>8</v>
      </c>
      <c r="X2213">
        <v>1</v>
      </c>
      <c r="Y2213">
        <v>7</v>
      </c>
      <c r="Z2213">
        <v>5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 t="s">
        <v>40</v>
      </c>
      <c r="AI2213" s="13">
        <f>SUM(Table13[[#This Row],[MntWines]:[MntGoldProds]])</f>
        <v>535</v>
      </c>
      <c r="AJ2213" s="13">
        <f>AVERAGE(Table13[[#This Row],[MntWines]:[MntGoldProds]])</f>
        <v>89.166666666666671</v>
      </c>
      <c r="AK2213">
        <f>IF(Table13[[#This Row],[Total Number of Purchases]]=0,0,Table13[[#This Row],[Total Spend]]/Table13[[#This Row],[Total Number of Purchases]])</f>
        <v>28.157894736842106</v>
      </c>
      <c r="AM2213">
        <f>SUM(Table13[[#This Row],[NumDealsPurchases]:[NumStorePurchases]])</f>
        <v>19</v>
      </c>
      <c r="AN2213" s="14">
        <f>Snapshot_Date-Table13[[#This Row],[Dt_Customer]]</f>
        <v>97</v>
      </c>
      <c r="AP2213" s="13">
        <f>Table13[[#This Row],[NumDealsPurchases]]/Table13[[#This Row],[Total Number of Purchases]]*100</f>
        <v>15.789473684210526</v>
      </c>
      <c r="AQ2213">
        <f>6-ROUNDUP(_xlfn.PERCENTRANK.INC(Table13[Recency],Table13[[#This Row],[Recency]])*5, 0)</f>
        <v>3</v>
      </c>
      <c r="AR2213">
        <f>ROUNDUP(_xlfn.PERCENTRANK.INC(Table13[Total Number of Purchases],Table13[[#This Row],[Total Number of Purchases]])*5,0)</f>
        <v>4</v>
      </c>
      <c r="AS2213">
        <f>ROUNDUP(_xlfn.PERCENTRANK.INC(Table13[Total Spend],Table13[[#This Row],[Total Spend]])*5,0)</f>
        <v>3</v>
      </c>
      <c r="AT2213" t="str">
        <f>Table13[[#This Row],[Recency Score]]&amp;Table13[[#This Row],[Frequency Score]]&amp;Table13[[#This Row],[Monetary Score]]</f>
        <v>343</v>
      </c>
      <c r="AU2213" t="str">
        <f t="shared" si="34"/>
        <v>Needs Attention</v>
      </c>
      <c r="AW2213" s="13">
        <f>DATEDIF(Table13[[#This Row],[Dt_Customer]], Snapshot_Date, "d")</f>
        <v>97</v>
      </c>
      <c r="AX2213" s="13">
        <f>Table13[[#This Row],[CL if today]]/365</f>
        <v>0.26575342465753427</v>
      </c>
      <c r="AY2213">
        <f>Table13[[#This Row],[Total Number of Purchases]]/Table13[[#This Row],[Corrected CL]]</f>
        <v>71.494845360824741</v>
      </c>
      <c r="AZ2213">
        <f>Table13[[#This Row],[Average Order Value (AOV)]]*Table13[[#This Row],[Freq per Year]]</f>
        <v>2013.1443298969073</v>
      </c>
      <c r="BA2213">
        <f>Table13[[#This Row],[Total Spend]]/Table13[[#This Row],[Corrected CL]]</f>
        <v>2013.144329896907</v>
      </c>
      <c r="BB2213">
        <v>2013.144329896907</v>
      </c>
      <c r="BC2213" s="1">
        <f>Table13[[#This Row],[Dt_Customer]]+Table13[[#This Row],[Recency]]</f>
        <v>41869</v>
      </c>
      <c r="BD2213" s="16" t="str">
        <f>IF(COUNTIF(A:A, A2213) &gt; 1, "Duplicate", "Unique")</f>
        <v>Unique</v>
      </c>
    </row>
    <row r="2214" spans="1:56" x14ac:dyDescent="0.3">
      <c r="A2214">
        <v>453</v>
      </c>
      <c r="B2214">
        <v>1956</v>
      </c>
      <c r="C2214" t="s">
        <v>37</v>
      </c>
      <c r="D2214" t="s">
        <v>42</v>
      </c>
      <c r="E2214">
        <v>35340</v>
      </c>
      <c r="F2214">
        <v>1</v>
      </c>
      <c r="G2214">
        <v>1</v>
      </c>
      <c r="H2214" s="1">
        <v>41819</v>
      </c>
      <c r="I2214">
        <v>1</v>
      </c>
      <c r="J2214">
        <v>27</v>
      </c>
      <c r="K2214">
        <v>0</v>
      </c>
      <c r="L2214">
        <v>12</v>
      </c>
      <c r="M2214">
        <v>0</v>
      </c>
      <c r="N2214">
        <v>1</v>
      </c>
      <c r="O2214">
        <v>5</v>
      </c>
      <c r="P2214">
        <f>IF(Table13[[#This Row],[MntWines]] = 0,"",Table13[[#This Row],[MntWines]])</f>
        <v>27</v>
      </c>
      <c r="Q2214" t="str">
        <f>IF(Table13[[#This Row],[MntFruits]] = 0, "",Table13[[#This Row],[MntFruits]])</f>
        <v/>
      </c>
      <c r="R2214">
        <f>IF(Table13[[#This Row],[MntMeatProducts]] = 0, "",Table13[[#This Row],[MntMeatProducts]])</f>
        <v>12</v>
      </c>
      <c r="S2214" t="str">
        <f>IF(Table13[[#This Row],[MntFishProducts]] = 0, "",Table13[[#This Row],[MntFishProducts]])</f>
        <v/>
      </c>
      <c r="T2214">
        <f>IF(Table13[[#This Row],[MntSweetProducts]] = 0, "",Table13[[#This Row],[MntSweetProducts]])</f>
        <v>1</v>
      </c>
      <c r="U2214">
        <f>IF(Table13[[#This Row],[MntGoldProds]] = 0, "",Table13[[#This Row],[MntGoldProds]])</f>
        <v>5</v>
      </c>
      <c r="V2214">
        <v>2</v>
      </c>
      <c r="W2214">
        <v>2</v>
      </c>
      <c r="X2214">
        <v>0</v>
      </c>
      <c r="Y2214">
        <v>3</v>
      </c>
      <c r="Z2214">
        <v>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 t="s">
        <v>30</v>
      </c>
      <c r="AI2214" s="13">
        <f>SUM(Table13[[#This Row],[MntWines]:[MntGoldProds]])</f>
        <v>45</v>
      </c>
      <c r="AJ2214" s="13">
        <f>AVERAGE(Table13[[#This Row],[MntWines]:[MntGoldProds]])</f>
        <v>7.5</v>
      </c>
      <c r="AK2214">
        <f>IF(Table13[[#This Row],[Total Number of Purchases]]=0,0,Table13[[#This Row],[Total Spend]]/Table13[[#This Row],[Total Number of Purchases]])</f>
        <v>6.4285714285714288</v>
      </c>
      <c r="AM2214">
        <f>SUM(Table13[[#This Row],[NumDealsPurchases]:[NumStorePurchases]])</f>
        <v>7</v>
      </c>
      <c r="AN2214" s="14">
        <f>Snapshot_Date-Table13[[#This Row],[Dt_Customer]]</f>
        <v>97</v>
      </c>
      <c r="AP2214" s="13">
        <f>Table13[[#This Row],[NumDealsPurchases]]/Table13[[#This Row],[Total Number of Purchases]]*100</f>
        <v>28.571428571428569</v>
      </c>
      <c r="AQ2214">
        <f>6-ROUNDUP(_xlfn.PERCENTRANK.INC(Table13[Recency],Table13[[#This Row],[Recency]])*5, 0)</f>
        <v>5</v>
      </c>
      <c r="AR2214">
        <f>ROUNDUP(_xlfn.PERCENTRANK.INC(Table13[Total Number of Purchases],Table13[[#This Row],[Total Number of Purchases]])*5,0)</f>
        <v>1</v>
      </c>
      <c r="AS2214">
        <f>ROUNDUP(_xlfn.PERCENTRANK.INC(Table13[Total Spend],Table13[[#This Row],[Total Spend]])*5,0)</f>
        <v>1</v>
      </c>
      <c r="AT2214" t="str">
        <f>Table13[[#This Row],[Recency Score]]&amp;Table13[[#This Row],[Frequency Score]]&amp;Table13[[#This Row],[Monetary Score]]</f>
        <v>511</v>
      </c>
      <c r="AU2214" t="str">
        <f t="shared" si="34"/>
        <v>Others</v>
      </c>
      <c r="AW2214" s="13">
        <f>DATEDIF(Table13[[#This Row],[Dt_Customer]], Snapshot_Date, "d")</f>
        <v>97</v>
      </c>
      <c r="AX2214" s="13">
        <f>Table13[[#This Row],[CL if today]]/365</f>
        <v>0.26575342465753427</v>
      </c>
      <c r="AY2214">
        <f>Table13[[#This Row],[Total Number of Purchases]]/Table13[[#This Row],[Corrected CL]]</f>
        <v>26.340206185567009</v>
      </c>
      <c r="AZ2214">
        <f>Table13[[#This Row],[Average Order Value (AOV)]]*Table13[[#This Row],[Freq per Year]]</f>
        <v>169.32989690721649</v>
      </c>
      <c r="BA2214">
        <f>Table13[[#This Row],[Total Spend]]/Table13[[#This Row],[Corrected CL]]</f>
        <v>169.32989690721649</v>
      </c>
      <c r="BB2214">
        <v>169.32989690721649</v>
      </c>
      <c r="BC2214" s="1">
        <f>Table13[[#This Row],[Dt_Customer]]+Table13[[#This Row],[Recency]]</f>
        <v>41820</v>
      </c>
      <c r="BD2214" s="16" t="str">
        <f>IF(COUNTIF(A:A, A2214) &gt; 1, "Duplicate", "Unique")</f>
        <v>Unique</v>
      </c>
    </row>
    <row r="2217" spans="1:56" x14ac:dyDescent="0.3">
      <c r="P2217">
        <f>COUNT(Table13[Wine (no zero)])</f>
        <v>2200</v>
      </c>
      <c r="Q2217">
        <f>COUNT(Table13[Fruits (no zero)])</f>
        <v>1819</v>
      </c>
      <c r="R2217">
        <f>COUNT(Table13[Fruits (no zero)])</f>
        <v>1819</v>
      </c>
      <c r="S2217">
        <f>COUNT(Table13[Meat (no zero)])</f>
        <v>2212</v>
      </c>
      <c r="T2217">
        <f>COUNT(Table13[Fruits (no zero)])</f>
        <v>1819</v>
      </c>
      <c r="U2217">
        <f>COUNT(Table13[Meat (no zero)])</f>
        <v>2212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E8E45-0B02-4BF0-8425-E32F8C9B0BDF}">
  <dimension ref="B2:L38"/>
  <sheetViews>
    <sheetView topLeftCell="A10" workbookViewId="0">
      <selection activeCell="J2" sqref="J2:L13"/>
    </sheetView>
  </sheetViews>
  <sheetFormatPr defaultRowHeight="14.4" x14ac:dyDescent="0.3"/>
  <cols>
    <col min="2" max="2" width="13.44140625" bestFit="1" customWidth="1"/>
    <col min="3" max="3" width="22.21875" bestFit="1" customWidth="1"/>
    <col min="4" max="4" width="16.5546875" bestFit="1" customWidth="1"/>
    <col min="5" max="5" width="20.21875" bestFit="1" customWidth="1"/>
    <col min="6" max="6" width="14" bestFit="1" customWidth="1"/>
    <col min="7" max="7" width="22.6640625" bestFit="1" customWidth="1"/>
    <col min="8" max="8" width="16" bestFit="1" customWidth="1"/>
    <col min="9" max="10" width="20.21875" bestFit="1" customWidth="1"/>
    <col min="11" max="12" width="15.109375" bestFit="1" customWidth="1"/>
  </cols>
  <sheetData>
    <row r="2" spans="2:12" x14ac:dyDescent="0.3">
      <c r="B2" s="11" t="s">
        <v>91</v>
      </c>
      <c r="C2" t="s">
        <v>98</v>
      </c>
      <c r="F2" s="11" t="s">
        <v>92</v>
      </c>
      <c r="G2" t="s">
        <v>98</v>
      </c>
      <c r="J2" s="11" t="s">
        <v>92</v>
      </c>
      <c r="K2" t="s">
        <v>98</v>
      </c>
    </row>
    <row r="4" spans="2:12" x14ac:dyDescent="0.3">
      <c r="B4" s="11" t="s">
        <v>52</v>
      </c>
      <c r="C4" t="s">
        <v>97</v>
      </c>
      <c r="D4" t="s">
        <v>76</v>
      </c>
      <c r="F4" s="11" t="s">
        <v>52</v>
      </c>
      <c r="G4" t="s">
        <v>99</v>
      </c>
      <c r="H4" t="s">
        <v>77</v>
      </c>
      <c r="J4" s="11" t="s">
        <v>52</v>
      </c>
      <c r="K4" s="11" t="s">
        <v>99</v>
      </c>
      <c r="L4" t="s">
        <v>77</v>
      </c>
    </row>
    <row r="5" spans="2:12" x14ac:dyDescent="0.3">
      <c r="B5" s="12" t="s">
        <v>36</v>
      </c>
      <c r="C5" s="16">
        <v>145</v>
      </c>
      <c r="D5" s="16">
        <v>42752</v>
      </c>
      <c r="F5" s="12" t="s">
        <v>36</v>
      </c>
      <c r="G5" s="16">
        <v>123</v>
      </c>
      <c r="H5" s="16">
        <v>3689</v>
      </c>
      <c r="J5" s="12" t="s">
        <v>36</v>
      </c>
      <c r="K5" s="16">
        <v>123</v>
      </c>
      <c r="L5" s="16">
        <v>3689</v>
      </c>
    </row>
    <row r="6" spans="2:12" x14ac:dyDescent="0.3">
      <c r="B6" s="12" t="s">
        <v>32</v>
      </c>
      <c r="C6" s="16">
        <v>265</v>
      </c>
      <c r="D6" s="16">
        <v>84066</v>
      </c>
      <c r="F6" s="12" t="s">
        <v>32</v>
      </c>
      <c r="G6" s="16">
        <v>224</v>
      </c>
      <c r="H6" s="16">
        <v>7681</v>
      </c>
      <c r="J6" s="12" t="s">
        <v>32</v>
      </c>
      <c r="K6" s="16">
        <v>224</v>
      </c>
      <c r="L6" s="16">
        <v>7681</v>
      </c>
    </row>
    <row r="7" spans="2:12" x14ac:dyDescent="0.3">
      <c r="B7" s="12" t="s">
        <v>39</v>
      </c>
      <c r="C7" s="16">
        <v>115</v>
      </c>
      <c r="D7" s="16">
        <v>36776</v>
      </c>
      <c r="F7" s="12" t="s">
        <v>39</v>
      </c>
      <c r="G7" s="16">
        <v>102</v>
      </c>
      <c r="H7" s="16">
        <v>2980</v>
      </c>
      <c r="J7" s="12" t="s">
        <v>39</v>
      </c>
      <c r="K7" s="16">
        <v>102</v>
      </c>
      <c r="L7" s="16">
        <v>2980</v>
      </c>
    </row>
    <row r="8" spans="2:12" x14ac:dyDescent="0.3">
      <c r="B8" s="12" t="s">
        <v>40</v>
      </c>
      <c r="C8" s="16">
        <v>145</v>
      </c>
      <c r="D8" s="16">
        <v>36221</v>
      </c>
      <c r="F8" s="12" t="s">
        <v>40</v>
      </c>
      <c r="G8" s="16">
        <v>121</v>
      </c>
      <c r="H8" s="16">
        <v>3782</v>
      </c>
      <c r="J8" s="12" t="s">
        <v>40</v>
      </c>
      <c r="K8" s="16">
        <v>121</v>
      </c>
      <c r="L8" s="16">
        <v>3782</v>
      </c>
    </row>
    <row r="9" spans="2:12" x14ac:dyDescent="0.3">
      <c r="B9" s="12" t="s">
        <v>46</v>
      </c>
      <c r="C9" s="16">
        <v>3</v>
      </c>
      <c r="D9" s="16">
        <v>1729</v>
      </c>
      <c r="F9" s="12" t="s">
        <v>46</v>
      </c>
      <c r="G9" s="16">
        <v>1</v>
      </c>
      <c r="H9" s="16">
        <v>8</v>
      </c>
      <c r="J9" s="12" t="s">
        <v>46</v>
      </c>
      <c r="K9" s="16">
        <v>1</v>
      </c>
      <c r="L9" s="16">
        <v>8</v>
      </c>
    </row>
    <row r="10" spans="2:12" x14ac:dyDescent="0.3">
      <c r="B10" s="12" t="s">
        <v>43</v>
      </c>
      <c r="C10" s="16">
        <v>334</v>
      </c>
      <c r="D10" s="16">
        <v>105910</v>
      </c>
      <c r="F10" s="12" t="s">
        <v>43</v>
      </c>
      <c r="G10" s="16">
        <v>276</v>
      </c>
      <c r="H10" s="16">
        <v>8937</v>
      </c>
      <c r="J10" s="12" t="s">
        <v>43</v>
      </c>
      <c r="K10" s="16">
        <v>276</v>
      </c>
      <c r="L10" s="16">
        <v>8937</v>
      </c>
    </row>
    <row r="11" spans="2:12" x14ac:dyDescent="0.3">
      <c r="B11" s="12" t="s">
        <v>30</v>
      </c>
      <c r="C11" s="16">
        <v>1086</v>
      </c>
      <c r="D11" s="16">
        <v>335637</v>
      </c>
      <c r="F11" s="12" t="s">
        <v>30</v>
      </c>
      <c r="G11" s="16">
        <v>882</v>
      </c>
      <c r="H11" s="16">
        <v>28144</v>
      </c>
      <c r="J11" s="12" t="s">
        <v>30</v>
      </c>
      <c r="K11" s="16">
        <v>882</v>
      </c>
      <c r="L11" s="16">
        <v>28144</v>
      </c>
    </row>
    <row r="12" spans="2:12" x14ac:dyDescent="0.3">
      <c r="B12" s="12" t="s">
        <v>34</v>
      </c>
      <c r="C12" s="16">
        <v>107</v>
      </c>
      <c r="D12" s="16">
        <v>32214</v>
      </c>
      <c r="F12" s="12" t="s">
        <v>34</v>
      </c>
      <c r="G12" s="16">
        <v>90</v>
      </c>
      <c r="H12" s="16">
        <v>3034</v>
      </c>
      <c r="J12" s="12" t="s">
        <v>34</v>
      </c>
      <c r="K12" s="16">
        <v>90</v>
      </c>
      <c r="L12" s="16">
        <v>3034</v>
      </c>
    </row>
    <row r="13" spans="2:12" x14ac:dyDescent="0.3">
      <c r="B13" s="12" t="s">
        <v>50</v>
      </c>
      <c r="C13" s="16">
        <v>2200</v>
      </c>
      <c r="D13" s="16">
        <v>675305</v>
      </c>
      <c r="F13" s="12" t="s">
        <v>50</v>
      </c>
      <c r="G13" s="16">
        <v>1819</v>
      </c>
      <c r="H13" s="16">
        <v>58255</v>
      </c>
      <c r="J13" s="12" t="s">
        <v>50</v>
      </c>
      <c r="K13" s="16">
        <v>1819</v>
      </c>
      <c r="L13" s="16">
        <v>58255</v>
      </c>
    </row>
    <row r="17" spans="2:9" x14ac:dyDescent="0.3">
      <c r="B17" s="11" t="s">
        <v>52</v>
      </c>
      <c r="C17" t="s">
        <v>78</v>
      </c>
      <c r="D17" t="s">
        <v>79</v>
      </c>
      <c r="E17" t="s">
        <v>80</v>
      </c>
      <c r="F17" t="s">
        <v>81</v>
      </c>
      <c r="G17" t="s">
        <v>88</v>
      </c>
    </row>
    <row r="18" spans="2:9" x14ac:dyDescent="0.3">
      <c r="B18" s="12" t="s">
        <v>36</v>
      </c>
      <c r="C18" s="16">
        <v>334</v>
      </c>
      <c r="D18" s="16">
        <v>595</v>
      </c>
      <c r="E18" s="16">
        <v>397</v>
      </c>
      <c r="F18" s="16">
        <v>830</v>
      </c>
      <c r="G18" s="16">
        <v>762</v>
      </c>
    </row>
    <row r="19" spans="2:9" x14ac:dyDescent="0.3">
      <c r="B19" s="12" t="s">
        <v>32</v>
      </c>
      <c r="C19" s="16">
        <v>640</v>
      </c>
      <c r="D19" s="16">
        <v>1142</v>
      </c>
      <c r="E19" s="16">
        <v>729</v>
      </c>
      <c r="F19" s="16">
        <v>1554</v>
      </c>
      <c r="G19" s="16">
        <v>1407</v>
      </c>
    </row>
    <row r="20" spans="2:9" x14ac:dyDescent="0.3">
      <c r="B20" s="12" t="s">
        <v>39</v>
      </c>
      <c r="C20" s="16">
        <v>241</v>
      </c>
      <c r="D20" s="16">
        <v>464</v>
      </c>
      <c r="E20" s="16">
        <v>326</v>
      </c>
      <c r="F20" s="16">
        <v>700</v>
      </c>
      <c r="G20" s="16">
        <v>596</v>
      </c>
    </row>
    <row r="21" spans="2:9" x14ac:dyDescent="0.3">
      <c r="B21" s="12" t="s">
        <v>40</v>
      </c>
      <c r="C21" s="16">
        <v>364</v>
      </c>
      <c r="D21" s="16">
        <v>582</v>
      </c>
      <c r="E21" s="16">
        <v>364</v>
      </c>
      <c r="F21" s="16">
        <v>782</v>
      </c>
      <c r="G21" s="16">
        <v>809</v>
      </c>
    </row>
    <row r="22" spans="2:9" x14ac:dyDescent="0.3">
      <c r="B22" s="12" t="s">
        <v>46</v>
      </c>
      <c r="C22" s="16">
        <v>7</v>
      </c>
      <c r="D22" s="16">
        <v>18</v>
      </c>
      <c r="E22" s="16">
        <v>15</v>
      </c>
      <c r="F22" s="16">
        <v>19</v>
      </c>
      <c r="G22" s="16">
        <v>18</v>
      </c>
    </row>
    <row r="23" spans="2:9" x14ac:dyDescent="0.3">
      <c r="B23" s="12" t="s">
        <v>43</v>
      </c>
      <c r="C23" s="16">
        <v>814</v>
      </c>
      <c r="D23" s="16">
        <v>1396</v>
      </c>
      <c r="E23" s="16">
        <v>917</v>
      </c>
      <c r="F23" s="16">
        <v>1986</v>
      </c>
      <c r="G23" s="16">
        <v>1778</v>
      </c>
    </row>
    <row r="24" spans="2:9" x14ac:dyDescent="0.3">
      <c r="B24" s="12" t="s">
        <v>30</v>
      </c>
      <c r="C24" s="16">
        <v>2461</v>
      </c>
      <c r="D24" s="16">
        <v>4370</v>
      </c>
      <c r="E24" s="16">
        <v>2835</v>
      </c>
      <c r="F24" s="16">
        <v>6326</v>
      </c>
      <c r="G24" s="16">
        <v>5809</v>
      </c>
    </row>
    <row r="25" spans="2:9" x14ac:dyDescent="0.3">
      <c r="B25" s="12" t="s">
        <v>34</v>
      </c>
      <c r="C25" s="16">
        <v>285</v>
      </c>
      <c r="D25" s="16">
        <v>479</v>
      </c>
      <c r="E25" s="16">
        <v>329</v>
      </c>
      <c r="F25" s="16">
        <v>650</v>
      </c>
      <c r="G25" s="16">
        <v>598</v>
      </c>
    </row>
    <row r="26" spans="2:9" x14ac:dyDescent="0.3">
      <c r="B26" s="12" t="s">
        <v>50</v>
      </c>
      <c r="C26" s="16">
        <v>5146</v>
      </c>
      <c r="D26" s="16">
        <v>9046</v>
      </c>
      <c r="E26" s="16">
        <v>5912</v>
      </c>
      <c r="F26" s="16">
        <v>12847</v>
      </c>
      <c r="G26" s="16">
        <v>11777</v>
      </c>
    </row>
    <row r="29" spans="2:9" x14ac:dyDescent="0.3">
      <c r="B29" s="11" t="s">
        <v>52</v>
      </c>
      <c r="C29" t="s">
        <v>89</v>
      </c>
      <c r="D29" t="s">
        <v>82</v>
      </c>
      <c r="E29" t="s">
        <v>83</v>
      </c>
      <c r="F29" t="s">
        <v>84</v>
      </c>
      <c r="G29" t="s">
        <v>85</v>
      </c>
      <c r="H29" t="s">
        <v>86</v>
      </c>
      <c r="I29" t="s">
        <v>87</v>
      </c>
    </row>
    <row r="30" spans="2:9" x14ac:dyDescent="0.3">
      <c r="B30" s="12" t="s">
        <v>36</v>
      </c>
      <c r="C30" s="16">
        <v>147</v>
      </c>
      <c r="D30" s="16">
        <v>7</v>
      </c>
      <c r="E30" s="16">
        <v>0</v>
      </c>
      <c r="F30" s="16">
        <v>9</v>
      </c>
      <c r="G30" s="16">
        <v>6</v>
      </c>
      <c r="H30" s="16">
        <v>12</v>
      </c>
      <c r="I30" s="16">
        <v>22</v>
      </c>
    </row>
    <row r="31" spans="2:9" x14ac:dyDescent="0.3">
      <c r="B31" s="12" t="s">
        <v>32</v>
      </c>
      <c r="C31" s="16">
        <v>266</v>
      </c>
      <c r="D31" s="16">
        <v>18</v>
      </c>
      <c r="E31" s="16">
        <v>6</v>
      </c>
      <c r="F31" s="16">
        <v>18</v>
      </c>
      <c r="G31" s="16">
        <v>24</v>
      </c>
      <c r="H31" s="16">
        <v>21</v>
      </c>
      <c r="I31" s="16">
        <v>38</v>
      </c>
    </row>
    <row r="32" spans="2:9" x14ac:dyDescent="0.3">
      <c r="B32" s="12" t="s">
        <v>39</v>
      </c>
      <c r="C32" s="16">
        <v>116</v>
      </c>
      <c r="D32" s="16">
        <v>7</v>
      </c>
      <c r="E32" s="16">
        <v>2</v>
      </c>
      <c r="F32" s="16">
        <v>10</v>
      </c>
      <c r="G32" s="16">
        <v>11</v>
      </c>
      <c r="H32" s="16">
        <v>8</v>
      </c>
      <c r="I32" s="16">
        <v>17</v>
      </c>
    </row>
    <row r="33" spans="2:9" x14ac:dyDescent="0.3">
      <c r="B33" s="12" t="s">
        <v>40</v>
      </c>
      <c r="C33" s="16">
        <v>146</v>
      </c>
      <c r="D33" s="16">
        <v>7</v>
      </c>
      <c r="E33" s="16">
        <v>2</v>
      </c>
      <c r="F33" s="16">
        <v>13</v>
      </c>
      <c r="G33" s="16">
        <v>10</v>
      </c>
      <c r="H33" s="16">
        <v>6</v>
      </c>
      <c r="I33" s="16">
        <v>13</v>
      </c>
    </row>
    <row r="34" spans="2:9" x14ac:dyDescent="0.3">
      <c r="B34" s="12" t="s">
        <v>46</v>
      </c>
      <c r="C34" s="16">
        <v>3</v>
      </c>
      <c r="D34" s="16">
        <v>0</v>
      </c>
      <c r="E34" s="16">
        <v>0</v>
      </c>
      <c r="F34" s="16">
        <v>1</v>
      </c>
      <c r="G34" s="16">
        <v>0</v>
      </c>
      <c r="H34" s="16">
        <v>0</v>
      </c>
      <c r="I34" s="16">
        <v>2</v>
      </c>
    </row>
    <row r="35" spans="2:9" x14ac:dyDescent="0.3">
      <c r="B35" s="12" t="s">
        <v>43</v>
      </c>
      <c r="C35" s="16">
        <v>336</v>
      </c>
      <c r="D35" s="16">
        <v>20</v>
      </c>
      <c r="E35" s="16">
        <v>4</v>
      </c>
      <c r="F35" s="16">
        <v>21</v>
      </c>
      <c r="G35" s="16">
        <v>20</v>
      </c>
      <c r="H35" s="16">
        <v>21</v>
      </c>
      <c r="I35" s="16">
        <v>52</v>
      </c>
    </row>
    <row r="36" spans="2:9" x14ac:dyDescent="0.3">
      <c r="B36" s="12" t="s">
        <v>30</v>
      </c>
      <c r="C36" s="16">
        <v>1092</v>
      </c>
      <c r="D36" s="16">
        <v>76</v>
      </c>
      <c r="E36" s="16">
        <v>16</v>
      </c>
      <c r="F36" s="16">
        <v>83</v>
      </c>
      <c r="G36" s="16">
        <v>87</v>
      </c>
      <c r="H36" s="16">
        <v>88</v>
      </c>
      <c r="I36" s="16">
        <v>176</v>
      </c>
    </row>
    <row r="37" spans="2:9" x14ac:dyDescent="0.3">
      <c r="B37" s="12" t="s">
        <v>34</v>
      </c>
      <c r="C37" s="16">
        <v>107</v>
      </c>
      <c r="D37" s="16">
        <v>7</v>
      </c>
      <c r="E37" s="16">
        <v>0</v>
      </c>
      <c r="F37" s="16">
        <v>8</v>
      </c>
      <c r="G37" s="16">
        <v>6</v>
      </c>
      <c r="H37" s="16">
        <v>5</v>
      </c>
      <c r="I37" s="16">
        <v>13</v>
      </c>
    </row>
    <row r="38" spans="2:9" x14ac:dyDescent="0.3">
      <c r="B38" s="12" t="s">
        <v>50</v>
      </c>
      <c r="C38" s="16">
        <v>2213</v>
      </c>
      <c r="D38" s="16">
        <v>142</v>
      </c>
      <c r="E38" s="16">
        <v>30</v>
      </c>
      <c r="F38" s="16">
        <v>163</v>
      </c>
      <c r="G38" s="16">
        <v>164</v>
      </c>
      <c r="H38" s="16">
        <v>161</v>
      </c>
      <c r="I38" s="16">
        <v>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FB0D-6119-4C81-A349-058344854868}">
  <dimension ref="A1:AB2241"/>
  <sheetViews>
    <sheetView topLeftCell="P1" workbookViewId="0">
      <selection activeCell="E1322" sqref="E1322"/>
    </sheetView>
  </sheetViews>
  <sheetFormatPr defaultRowHeight="14.4" x14ac:dyDescent="0.3"/>
  <cols>
    <col min="2" max="2" width="11.33203125" customWidth="1"/>
    <col min="3" max="3" width="11.21875" customWidth="1"/>
    <col min="4" max="4" width="14.88671875" customWidth="1"/>
    <col min="5" max="5" width="9.77734375" customWidth="1"/>
    <col min="6" max="6" width="10.33203125" customWidth="1"/>
    <col min="7" max="7" width="11.44140625" customWidth="1"/>
    <col min="8" max="8" width="13.6640625" customWidth="1"/>
    <col min="9" max="9" width="9.88671875" customWidth="1"/>
    <col min="10" max="10" width="11.109375" customWidth="1"/>
    <col min="11" max="11" width="10.77734375" customWidth="1"/>
    <col min="12" max="12" width="17.5546875" customWidth="1"/>
    <col min="13" max="13" width="16.88671875" customWidth="1"/>
    <col min="14" max="14" width="18.5546875" customWidth="1"/>
    <col min="15" max="15" width="14.77734375" customWidth="1"/>
    <col min="16" max="16" width="20.109375" customWidth="1"/>
    <col min="17" max="17" width="19.21875" customWidth="1"/>
    <col min="18" max="18" width="21.77734375" customWidth="1"/>
    <col min="19" max="19" width="19.88671875" customWidth="1"/>
    <col min="20" max="20" width="20.44140625" customWidth="1"/>
    <col min="21" max="21" width="16.33203125" bestFit="1" customWidth="1"/>
    <col min="22" max="22" width="15.88671875" customWidth="1"/>
    <col min="23" max="25" width="16.33203125" bestFit="1" customWidth="1"/>
    <col min="27" max="29" width="15.88671875" customWidth="1"/>
    <col min="30" max="30" width="10.88671875" customWidth="1"/>
    <col min="31" max="31" width="11" customWidth="1"/>
    <col min="32" max="32" width="9.3320312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23</v>
      </c>
      <c r="V1" t="s">
        <v>24</v>
      </c>
      <c r="W1" t="s">
        <v>20</v>
      </c>
      <c r="X1" t="s">
        <v>21</v>
      </c>
      <c r="Y1" t="s">
        <v>22</v>
      </c>
      <c r="Z1" t="s">
        <v>25</v>
      </c>
      <c r="AA1" t="s">
        <v>26</v>
      </c>
      <c r="AB1" t="s">
        <v>27</v>
      </c>
    </row>
    <row r="2" spans="1:28" hidden="1" x14ac:dyDescent="0.3">
      <c r="A2">
        <v>1826</v>
      </c>
      <c r="B2">
        <v>1970</v>
      </c>
      <c r="C2" t="s">
        <v>28</v>
      </c>
      <c r="D2" t="s">
        <v>29</v>
      </c>
      <c r="E2">
        <v>84835</v>
      </c>
      <c r="F2">
        <v>0</v>
      </c>
      <c r="G2">
        <v>0</v>
      </c>
      <c r="H2" s="1">
        <v>41806</v>
      </c>
      <c r="I2">
        <v>0</v>
      </c>
      <c r="J2">
        <v>189</v>
      </c>
      <c r="K2">
        <v>104</v>
      </c>
      <c r="L2">
        <v>379</v>
      </c>
      <c r="M2">
        <v>111</v>
      </c>
      <c r="N2">
        <v>189</v>
      </c>
      <c r="O2">
        <v>218</v>
      </c>
      <c r="P2">
        <v>1</v>
      </c>
      <c r="Q2">
        <v>4</v>
      </c>
      <c r="R2">
        <v>4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t="s">
        <v>30</v>
      </c>
    </row>
    <row r="3" spans="1:28" hidden="1" x14ac:dyDescent="0.3">
      <c r="A3">
        <v>1</v>
      </c>
      <c r="B3">
        <v>1961</v>
      </c>
      <c r="C3" t="s">
        <v>28</v>
      </c>
      <c r="D3" t="s">
        <v>31</v>
      </c>
      <c r="E3">
        <v>57091</v>
      </c>
      <c r="F3">
        <v>0</v>
      </c>
      <c r="G3">
        <v>0</v>
      </c>
      <c r="H3" s="1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 t="s">
        <v>32</v>
      </c>
    </row>
    <row r="4" spans="1:28" hidden="1" x14ac:dyDescent="0.3">
      <c r="A4">
        <v>10476</v>
      </c>
      <c r="B4">
        <v>1958</v>
      </c>
      <c r="C4" t="s">
        <v>28</v>
      </c>
      <c r="D4" t="s">
        <v>33</v>
      </c>
      <c r="E4">
        <v>67267</v>
      </c>
      <c r="F4">
        <v>0</v>
      </c>
      <c r="G4">
        <v>1</v>
      </c>
      <c r="H4" s="1">
        <v>41772</v>
      </c>
      <c r="I4">
        <v>0</v>
      </c>
      <c r="J4">
        <v>134</v>
      </c>
      <c r="K4">
        <v>11</v>
      </c>
      <c r="L4">
        <v>59</v>
      </c>
      <c r="M4">
        <v>15</v>
      </c>
      <c r="N4">
        <v>2</v>
      </c>
      <c r="O4">
        <v>30</v>
      </c>
      <c r="P4">
        <v>1</v>
      </c>
      <c r="Q4">
        <v>3</v>
      </c>
      <c r="R4">
        <v>2</v>
      </c>
      <c r="S4">
        <v>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34</v>
      </c>
    </row>
    <row r="5" spans="1:28" hidden="1" x14ac:dyDescent="0.3">
      <c r="A5">
        <v>7348</v>
      </c>
      <c r="B5">
        <v>1958</v>
      </c>
      <c r="C5" t="s">
        <v>37</v>
      </c>
      <c r="D5" t="s">
        <v>31</v>
      </c>
      <c r="E5">
        <v>71691</v>
      </c>
      <c r="F5">
        <v>0</v>
      </c>
      <c r="G5">
        <v>0</v>
      </c>
      <c r="H5" s="1">
        <v>41715</v>
      </c>
      <c r="I5">
        <v>0</v>
      </c>
      <c r="J5">
        <v>336</v>
      </c>
      <c r="K5">
        <v>130</v>
      </c>
      <c r="L5">
        <v>411</v>
      </c>
      <c r="M5">
        <v>240</v>
      </c>
      <c r="N5">
        <v>32</v>
      </c>
      <c r="O5">
        <v>43</v>
      </c>
      <c r="P5">
        <v>1</v>
      </c>
      <c r="Q5">
        <v>4</v>
      </c>
      <c r="R5">
        <v>7</v>
      </c>
      <c r="S5">
        <v>5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 t="s">
        <v>30</v>
      </c>
    </row>
    <row r="6" spans="1:28" hidden="1" x14ac:dyDescent="0.3">
      <c r="A6">
        <v>4073</v>
      </c>
      <c r="B6">
        <v>1954</v>
      </c>
      <c r="C6" t="s">
        <v>38</v>
      </c>
      <c r="D6" t="s">
        <v>33</v>
      </c>
      <c r="E6">
        <v>63564</v>
      </c>
      <c r="F6">
        <v>0</v>
      </c>
      <c r="G6">
        <v>0</v>
      </c>
      <c r="H6" s="1">
        <v>41668</v>
      </c>
      <c r="I6">
        <v>0</v>
      </c>
      <c r="J6">
        <v>769</v>
      </c>
      <c r="K6">
        <v>80</v>
      </c>
      <c r="L6">
        <v>252</v>
      </c>
      <c r="M6">
        <v>15</v>
      </c>
      <c r="N6">
        <v>34</v>
      </c>
      <c r="O6">
        <v>65</v>
      </c>
      <c r="P6">
        <v>1</v>
      </c>
      <c r="Q6">
        <v>10</v>
      </c>
      <c r="R6">
        <v>10</v>
      </c>
      <c r="S6">
        <v>7</v>
      </c>
      <c r="T6">
        <v>6</v>
      </c>
      <c r="U6">
        <v>0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B6" t="s">
        <v>39</v>
      </c>
    </row>
    <row r="7" spans="1:28" hidden="1" x14ac:dyDescent="0.3">
      <c r="A7">
        <v>1991</v>
      </c>
      <c r="B7">
        <v>1967</v>
      </c>
      <c r="C7" t="s">
        <v>28</v>
      </c>
      <c r="D7" t="s">
        <v>35</v>
      </c>
      <c r="E7">
        <v>44931</v>
      </c>
      <c r="F7">
        <v>0</v>
      </c>
      <c r="G7">
        <v>1</v>
      </c>
      <c r="H7" s="1">
        <v>41657</v>
      </c>
      <c r="I7">
        <v>0</v>
      </c>
      <c r="J7">
        <v>78</v>
      </c>
      <c r="K7">
        <v>0</v>
      </c>
      <c r="L7">
        <v>11</v>
      </c>
      <c r="M7">
        <v>0</v>
      </c>
      <c r="N7">
        <v>0</v>
      </c>
      <c r="O7">
        <v>7</v>
      </c>
      <c r="P7">
        <v>1</v>
      </c>
      <c r="Q7">
        <v>2</v>
      </c>
      <c r="R7">
        <v>1</v>
      </c>
      <c r="S7">
        <v>3</v>
      </c>
      <c r="T7">
        <v>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30</v>
      </c>
    </row>
    <row r="8" spans="1:28" hidden="1" x14ac:dyDescent="0.3">
      <c r="A8">
        <v>4047</v>
      </c>
      <c r="B8">
        <v>1954</v>
      </c>
      <c r="C8" t="s">
        <v>37</v>
      </c>
      <c r="D8" t="s">
        <v>33</v>
      </c>
      <c r="E8">
        <v>65324</v>
      </c>
      <c r="F8">
        <v>0</v>
      </c>
      <c r="G8">
        <v>1</v>
      </c>
      <c r="H8" s="1">
        <v>41650</v>
      </c>
      <c r="I8">
        <v>0</v>
      </c>
      <c r="J8">
        <v>384</v>
      </c>
      <c r="K8">
        <v>0</v>
      </c>
      <c r="L8">
        <v>102</v>
      </c>
      <c r="M8">
        <v>21</v>
      </c>
      <c r="N8">
        <v>32</v>
      </c>
      <c r="O8">
        <v>5</v>
      </c>
      <c r="P8">
        <v>3</v>
      </c>
      <c r="Q8">
        <v>6</v>
      </c>
      <c r="R8">
        <v>2</v>
      </c>
      <c r="S8">
        <v>9</v>
      </c>
      <c r="T8">
        <v>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34</v>
      </c>
    </row>
    <row r="9" spans="1:28" hidden="1" x14ac:dyDescent="0.3">
      <c r="A9">
        <v>9477</v>
      </c>
      <c r="B9">
        <v>1954</v>
      </c>
      <c r="C9" t="s">
        <v>37</v>
      </c>
      <c r="D9" t="s">
        <v>33</v>
      </c>
      <c r="E9">
        <v>65324</v>
      </c>
      <c r="F9">
        <v>0</v>
      </c>
      <c r="G9">
        <v>1</v>
      </c>
      <c r="H9" s="1">
        <v>41650</v>
      </c>
      <c r="I9">
        <v>0</v>
      </c>
      <c r="J9">
        <v>384</v>
      </c>
      <c r="K9">
        <v>0</v>
      </c>
      <c r="L9">
        <v>102</v>
      </c>
      <c r="M9">
        <v>21</v>
      </c>
      <c r="N9">
        <v>32</v>
      </c>
      <c r="O9">
        <v>5</v>
      </c>
      <c r="P9">
        <v>3</v>
      </c>
      <c r="Q9">
        <v>6</v>
      </c>
      <c r="R9">
        <v>2</v>
      </c>
      <c r="S9">
        <v>9</v>
      </c>
      <c r="T9">
        <v>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40</v>
      </c>
    </row>
    <row r="10" spans="1:28" hidden="1" x14ac:dyDescent="0.3">
      <c r="A10">
        <v>2079</v>
      </c>
      <c r="B10">
        <v>1947</v>
      </c>
      <c r="C10" t="s">
        <v>38</v>
      </c>
      <c r="D10" t="s">
        <v>33</v>
      </c>
      <c r="E10">
        <v>81044</v>
      </c>
      <c r="F10">
        <v>0</v>
      </c>
      <c r="G10">
        <v>0</v>
      </c>
      <c r="H10" s="1">
        <v>41635</v>
      </c>
      <c r="I10">
        <v>0</v>
      </c>
      <c r="J10">
        <v>450</v>
      </c>
      <c r="K10">
        <v>26</v>
      </c>
      <c r="L10">
        <v>535</v>
      </c>
      <c r="M10">
        <v>73</v>
      </c>
      <c r="N10">
        <v>98</v>
      </c>
      <c r="O10">
        <v>26</v>
      </c>
      <c r="P10">
        <v>1</v>
      </c>
      <c r="Q10">
        <v>5</v>
      </c>
      <c r="R10">
        <v>6</v>
      </c>
      <c r="S10">
        <v>10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34</v>
      </c>
    </row>
    <row r="11" spans="1:28" hidden="1" x14ac:dyDescent="0.3">
      <c r="A11">
        <v>10530</v>
      </c>
      <c r="B11">
        <v>1959</v>
      </c>
      <c r="C11" t="s">
        <v>37</v>
      </c>
      <c r="D11" t="s">
        <v>42</v>
      </c>
      <c r="E11">
        <v>67786</v>
      </c>
      <c r="F11">
        <v>0</v>
      </c>
      <c r="G11">
        <v>0</v>
      </c>
      <c r="H11" s="1">
        <v>41615</v>
      </c>
      <c r="I11">
        <v>0</v>
      </c>
      <c r="J11">
        <v>431</v>
      </c>
      <c r="K11">
        <v>82</v>
      </c>
      <c r="L11">
        <v>441</v>
      </c>
      <c r="M11">
        <v>80</v>
      </c>
      <c r="N11">
        <v>20</v>
      </c>
      <c r="O11">
        <v>102</v>
      </c>
      <c r="P11">
        <v>1</v>
      </c>
      <c r="Q11">
        <v>3</v>
      </c>
      <c r="R11">
        <v>6</v>
      </c>
      <c r="S11">
        <v>6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 t="s">
        <v>40</v>
      </c>
    </row>
    <row r="12" spans="1:28" hidden="1" x14ac:dyDescent="0.3">
      <c r="A12">
        <v>2964</v>
      </c>
      <c r="B12">
        <v>1981</v>
      </c>
      <c r="C12" t="s">
        <v>28</v>
      </c>
      <c r="D12" t="s">
        <v>33</v>
      </c>
      <c r="E12">
        <v>26872</v>
      </c>
      <c r="F12">
        <v>0</v>
      </c>
      <c r="G12">
        <v>0</v>
      </c>
      <c r="H12" s="1">
        <v>41563</v>
      </c>
      <c r="I12">
        <v>0</v>
      </c>
      <c r="J12">
        <v>3</v>
      </c>
      <c r="K12">
        <v>10</v>
      </c>
      <c r="L12">
        <v>8</v>
      </c>
      <c r="M12">
        <v>3</v>
      </c>
      <c r="N12">
        <v>16</v>
      </c>
      <c r="O12">
        <v>32</v>
      </c>
      <c r="P12">
        <v>1</v>
      </c>
      <c r="Q12">
        <v>1</v>
      </c>
      <c r="R12">
        <v>1</v>
      </c>
      <c r="S12">
        <v>2</v>
      </c>
      <c r="T12">
        <v>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32</v>
      </c>
    </row>
    <row r="13" spans="1:28" hidden="1" x14ac:dyDescent="0.3">
      <c r="A13">
        <v>10311</v>
      </c>
      <c r="B13">
        <v>1969</v>
      </c>
      <c r="C13" t="s">
        <v>28</v>
      </c>
      <c r="D13" t="s">
        <v>33</v>
      </c>
      <c r="E13">
        <v>4428</v>
      </c>
      <c r="F13">
        <v>0</v>
      </c>
      <c r="G13">
        <v>1</v>
      </c>
      <c r="H13" s="1">
        <v>41552</v>
      </c>
      <c r="I13">
        <v>0</v>
      </c>
      <c r="J13">
        <v>16</v>
      </c>
      <c r="K13">
        <v>4</v>
      </c>
      <c r="L13">
        <v>12</v>
      </c>
      <c r="M13">
        <v>2</v>
      </c>
      <c r="N13">
        <v>4</v>
      </c>
      <c r="O13">
        <v>321</v>
      </c>
      <c r="P13">
        <v>0</v>
      </c>
      <c r="Q13">
        <v>25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30</v>
      </c>
    </row>
    <row r="14" spans="1:28" hidden="1" x14ac:dyDescent="0.3">
      <c r="A14">
        <v>10175</v>
      </c>
      <c r="B14">
        <v>1958</v>
      </c>
      <c r="C14" t="s">
        <v>37</v>
      </c>
      <c r="D14" t="s">
        <v>29</v>
      </c>
      <c r="E14">
        <v>32173</v>
      </c>
      <c r="F14">
        <v>0</v>
      </c>
      <c r="G14">
        <v>1</v>
      </c>
      <c r="H14" s="1">
        <v>41487</v>
      </c>
      <c r="I14">
        <v>0</v>
      </c>
      <c r="J14">
        <v>18</v>
      </c>
      <c r="K14">
        <v>0</v>
      </c>
      <c r="L14">
        <v>2</v>
      </c>
      <c r="M14">
        <v>0</v>
      </c>
      <c r="N14">
        <v>0</v>
      </c>
      <c r="O14">
        <v>2</v>
      </c>
      <c r="P14">
        <v>1</v>
      </c>
      <c r="Q14">
        <v>1</v>
      </c>
      <c r="R14">
        <v>0</v>
      </c>
      <c r="S14">
        <v>3</v>
      </c>
      <c r="T14">
        <v>4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30</v>
      </c>
    </row>
    <row r="15" spans="1:28" hidden="1" x14ac:dyDescent="0.3">
      <c r="A15">
        <v>1473</v>
      </c>
      <c r="B15">
        <v>1960</v>
      </c>
      <c r="C15" t="s">
        <v>38</v>
      </c>
      <c r="D15" t="s">
        <v>31</v>
      </c>
      <c r="E15">
        <v>47823</v>
      </c>
      <c r="F15">
        <v>0</v>
      </c>
      <c r="G15">
        <v>1</v>
      </c>
      <c r="H15" s="1">
        <v>41478</v>
      </c>
      <c r="I15">
        <v>0</v>
      </c>
      <c r="J15">
        <v>53</v>
      </c>
      <c r="K15">
        <v>1</v>
      </c>
      <c r="L15">
        <v>5</v>
      </c>
      <c r="M15">
        <v>2</v>
      </c>
      <c r="N15">
        <v>1</v>
      </c>
      <c r="O15">
        <v>10</v>
      </c>
      <c r="P15">
        <v>2</v>
      </c>
      <c r="Q15">
        <v>2</v>
      </c>
      <c r="R15">
        <v>0</v>
      </c>
      <c r="S15">
        <v>3</v>
      </c>
      <c r="T15">
        <v>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32</v>
      </c>
    </row>
    <row r="16" spans="1:28" hidden="1" x14ac:dyDescent="0.3">
      <c r="A16">
        <v>2285</v>
      </c>
      <c r="B16">
        <v>1954</v>
      </c>
      <c r="C16" t="s">
        <v>41</v>
      </c>
      <c r="D16" t="s">
        <v>35</v>
      </c>
      <c r="E16">
        <v>36634</v>
      </c>
      <c r="F16">
        <v>0</v>
      </c>
      <c r="G16">
        <v>1</v>
      </c>
      <c r="H16" s="1">
        <v>41422</v>
      </c>
      <c r="I16">
        <v>0</v>
      </c>
      <c r="J16">
        <v>213</v>
      </c>
      <c r="K16">
        <v>9</v>
      </c>
      <c r="L16">
        <v>76</v>
      </c>
      <c r="M16">
        <v>4</v>
      </c>
      <c r="N16">
        <v>3</v>
      </c>
      <c r="O16">
        <v>30</v>
      </c>
      <c r="P16">
        <v>3</v>
      </c>
      <c r="Q16">
        <v>5</v>
      </c>
      <c r="R16">
        <v>2</v>
      </c>
      <c r="S16">
        <v>5</v>
      </c>
      <c r="T16">
        <v>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43</v>
      </c>
    </row>
    <row r="17" spans="1:28" hidden="1" x14ac:dyDescent="0.3">
      <c r="A17">
        <v>115</v>
      </c>
      <c r="B17">
        <v>1966</v>
      </c>
      <c r="C17" t="s">
        <v>41</v>
      </c>
      <c r="D17" t="s">
        <v>31</v>
      </c>
      <c r="E17">
        <v>43456</v>
      </c>
      <c r="F17">
        <v>0</v>
      </c>
      <c r="G17">
        <v>1</v>
      </c>
      <c r="H17" s="1">
        <v>41359</v>
      </c>
      <c r="I17">
        <v>0</v>
      </c>
      <c r="J17">
        <v>275</v>
      </c>
      <c r="K17">
        <v>11</v>
      </c>
      <c r="L17">
        <v>68</v>
      </c>
      <c r="M17">
        <v>25</v>
      </c>
      <c r="N17">
        <v>7</v>
      </c>
      <c r="O17">
        <v>7</v>
      </c>
      <c r="P17">
        <v>3</v>
      </c>
      <c r="Q17">
        <v>5</v>
      </c>
      <c r="R17">
        <v>1</v>
      </c>
      <c r="S17">
        <v>8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40</v>
      </c>
    </row>
    <row r="18" spans="1:28" hidden="1" x14ac:dyDescent="0.3">
      <c r="A18">
        <v>10968</v>
      </c>
      <c r="B18">
        <v>1969</v>
      </c>
      <c r="C18" t="s">
        <v>28</v>
      </c>
      <c r="D18" t="s">
        <v>31</v>
      </c>
      <c r="E18">
        <v>57731</v>
      </c>
      <c r="F18">
        <v>0</v>
      </c>
      <c r="G18">
        <v>1</v>
      </c>
      <c r="H18" s="1">
        <v>41236</v>
      </c>
      <c r="I18">
        <v>0</v>
      </c>
      <c r="J18">
        <v>266</v>
      </c>
      <c r="K18">
        <v>21</v>
      </c>
      <c r="L18">
        <v>300</v>
      </c>
      <c r="M18">
        <v>65</v>
      </c>
      <c r="N18">
        <v>8</v>
      </c>
      <c r="O18">
        <v>44</v>
      </c>
      <c r="P18">
        <v>4</v>
      </c>
      <c r="Q18">
        <v>8</v>
      </c>
      <c r="R18">
        <v>8</v>
      </c>
      <c r="S18">
        <v>6</v>
      </c>
      <c r="T18">
        <v>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40</v>
      </c>
    </row>
    <row r="19" spans="1:28" hidden="1" x14ac:dyDescent="0.3">
      <c r="A19">
        <v>5985</v>
      </c>
      <c r="B19">
        <v>1965</v>
      </c>
      <c r="C19" t="s">
        <v>41</v>
      </c>
      <c r="D19" t="s">
        <v>31</v>
      </c>
      <c r="E19">
        <v>33168</v>
      </c>
      <c r="F19">
        <v>0</v>
      </c>
      <c r="G19">
        <v>1</v>
      </c>
      <c r="H19" s="1">
        <v>41195</v>
      </c>
      <c r="I19">
        <v>0</v>
      </c>
      <c r="J19">
        <v>80</v>
      </c>
      <c r="K19">
        <v>1</v>
      </c>
      <c r="L19">
        <v>37</v>
      </c>
      <c r="M19">
        <v>0</v>
      </c>
      <c r="N19">
        <v>1</v>
      </c>
      <c r="O19">
        <v>3</v>
      </c>
      <c r="P19">
        <v>3</v>
      </c>
      <c r="Q19">
        <v>2</v>
      </c>
      <c r="R19">
        <v>1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30</v>
      </c>
    </row>
    <row r="20" spans="1:28" hidden="1" x14ac:dyDescent="0.3">
      <c r="A20">
        <v>1386</v>
      </c>
      <c r="B20">
        <v>1967</v>
      </c>
      <c r="C20" t="s">
        <v>28</v>
      </c>
      <c r="D20" t="s">
        <v>35</v>
      </c>
      <c r="E20">
        <v>32474</v>
      </c>
      <c r="F20">
        <v>1</v>
      </c>
      <c r="G20">
        <v>1</v>
      </c>
      <c r="H20" s="1">
        <v>41770</v>
      </c>
      <c r="I20">
        <v>0</v>
      </c>
      <c r="J20">
        <v>10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2</v>
      </c>
      <c r="T20">
        <v>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36</v>
      </c>
    </row>
    <row r="21" spans="1:28" hidden="1" x14ac:dyDescent="0.3">
      <c r="A21">
        <v>5371</v>
      </c>
      <c r="B21">
        <v>1989</v>
      </c>
      <c r="C21" t="s">
        <v>28</v>
      </c>
      <c r="D21" t="s">
        <v>31</v>
      </c>
      <c r="E21">
        <v>21474</v>
      </c>
      <c r="F21">
        <v>1</v>
      </c>
      <c r="G21">
        <v>0</v>
      </c>
      <c r="H21" s="1">
        <v>41737</v>
      </c>
      <c r="I21">
        <v>0</v>
      </c>
      <c r="J21">
        <v>6</v>
      </c>
      <c r="K21">
        <v>16</v>
      </c>
      <c r="L21">
        <v>24</v>
      </c>
      <c r="M21">
        <v>11</v>
      </c>
      <c r="N21">
        <v>0</v>
      </c>
      <c r="O21">
        <v>34</v>
      </c>
      <c r="P21">
        <v>2</v>
      </c>
      <c r="Q21">
        <v>3</v>
      </c>
      <c r="R21">
        <v>1</v>
      </c>
      <c r="S21">
        <v>2</v>
      </c>
      <c r="T21">
        <v>7</v>
      </c>
      <c r="U21">
        <v>0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 t="s">
        <v>30</v>
      </c>
    </row>
    <row r="22" spans="1:28" hidden="1" x14ac:dyDescent="0.3">
      <c r="A22">
        <v>5642</v>
      </c>
      <c r="B22">
        <v>1979</v>
      </c>
      <c r="C22" t="s">
        <v>41</v>
      </c>
      <c r="D22" t="s">
        <v>35</v>
      </c>
      <c r="E22">
        <v>62499</v>
      </c>
      <c r="F22">
        <v>1</v>
      </c>
      <c r="G22">
        <v>0</v>
      </c>
      <c r="H22" s="1">
        <v>41617</v>
      </c>
      <c r="I22">
        <v>0</v>
      </c>
      <c r="J22">
        <v>140</v>
      </c>
      <c r="K22">
        <v>4</v>
      </c>
      <c r="L22">
        <v>61</v>
      </c>
      <c r="M22">
        <v>0</v>
      </c>
      <c r="N22">
        <v>13</v>
      </c>
      <c r="O22">
        <v>4</v>
      </c>
      <c r="P22">
        <v>2</v>
      </c>
      <c r="Q22">
        <v>3</v>
      </c>
      <c r="R22">
        <v>1</v>
      </c>
      <c r="S22">
        <v>6</v>
      </c>
      <c r="T22">
        <v>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30</v>
      </c>
    </row>
    <row r="23" spans="1:28" hidden="1" x14ac:dyDescent="0.3">
      <c r="A23">
        <v>837</v>
      </c>
      <c r="B23">
        <v>1977</v>
      </c>
      <c r="C23" t="s">
        <v>28</v>
      </c>
      <c r="D23" t="s">
        <v>33</v>
      </c>
      <c r="E23">
        <v>54809</v>
      </c>
      <c r="F23">
        <v>1</v>
      </c>
      <c r="G23">
        <v>1</v>
      </c>
      <c r="H23" s="1">
        <v>41528</v>
      </c>
      <c r="I23">
        <v>0</v>
      </c>
      <c r="J23">
        <v>63</v>
      </c>
      <c r="K23">
        <v>6</v>
      </c>
      <c r="L23">
        <v>57</v>
      </c>
      <c r="M23">
        <v>13</v>
      </c>
      <c r="N23">
        <v>13</v>
      </c>
      <c r="O23">
        <v>22</v>
      </c>
      <c r="P23">
        <v>4</v>
      </c>
      <c r="Q23">
        <v>2</v>
      </c>
      <c r="R23">
        <v>1</v>
      </c>
      <c r="S23">
        <v>5</v>
      </c>
      <c r="T23">
        <v>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30</v>
      </c>
    </row>
    <row r="24" spans="1:28" hidden="1" x14ac:dyDescent="0.3">
      <c r="A24">
        <v>10521</v>
      </c>
      <c r="B24">
        <v>1977</v>
      </c>
      <c r="C24" t="s">
        <v>28</v>
      </c>
      <c r="D24" t="s">
        <v>33</v>
      </c>
      <c r="E24">
        <v>54809</v>
      </c>
      <c r="F24">
        <v>1</v>
      </c>
      <c r="G24">
        <v>1</v>
      </c>
      <c r="H24" s="1">
        <v>41528</v>
      </c>
      <c r="I24">
        <v>0</v>
      </c>
      <c r="J24">
        <v>63</v>
      </c>
      <c r="K24">
        <v>6</v>
      </c>
      <c r="L24">
        <v>57</v>
      </c>
      <c r="M24">
        <v>13</v>
      </c>
      <c r="N24">
        <v>13</v>
      </c>
      <c r="O24">
        <v>22</v>
      </c>
      <c r="P24">
        <v>4</v>
      </c>
      <c r="Q24">
        <v>2</v>
      </c>
      <c r="R24">
        <v>1</v>
      </c>
      <c r="S24">
        <v>5</v>
      </c>
      <c r="T24">
        <v>4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 t="s">
        <v>30</v>
      </c>
    </row>
    <row r="25" spans="1:28" hidden="1" x14ac:dyDescent="0.3">
      <c r="A25">
        <v>10470</v>
      </c>
      <c r="B25">
        <v>1979</v>
      </c>
      <c r="C25" t="s">
        <v>41</v>
      </c>
      <c r="D25" t="s">
        <v>33</v>
      </c>
      <c r="E25">
        <v>40662</v>
      </c>
      <c r="F25">
        <v>1</v>
      </c>
      <c r="G25">
        <v>0</v>
      </c>
      <c r="H25" s="1">
        <v>41348</v>
      </c>
      <c r="I25">
        <v>0</v>
      </c>
      <c r="J25">
        <v>40</v>
      </c>
      <c r="K25">
        <v>2</v>
      </c>
      <c r="L25">
        <v>23</v>
      </c>
      <c r="M25">
        <v>0</v>
      </c>
      <c r="N25">
        <v>4</v>
      </c>
      <c r="O25">
        <v>23</v>
      </c>
      <c r="P25">
        <v>2</v>
      </c>
      <c r="Q25">
        <v>2</v>
      </c>
      <c r="R25">
        <v>1</v>
      </c>
      <c r="S25">
        <v>3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39</v>
      </c>
    </row>
    <row r="26" spans="1:28" hidden="1" x14ac:dyDescent="0.3">
      <c r="A26">
        <v>4065</v>
      </c>
      <c r="B26">
        <v>1976</v>
      </c>
      <c r="C26" t="s">
        <v>37</v>
      </c>
      <c r="D26" t="s">
        <v>33</v>
      </c>
      <c r="E26">
        <v>49544</v>
      </c>
      <c r="F26">
        <v>1</v>
      </c>
      <c r="G26">
        <v>0</v>
      </c>
      <c r="H26" s="1">
        <v>41317</v>
      </c>
      <c r="I26">
        <v>0</v>
      </c>
      <c r="J26">
        <v>308</v>
      </c>
      <c r="K26">
        <v>0</v>
      </c>
      <c r="L26">
        <v>73</v>
      </c>
      <c r="M26">
        <v>0</v>
      </c>
      <c r="N26">
        <v>0</v>
      </c>
      <c r="O26">
        <v>23</v>
      </c>
      <c r="P26">
        <v>2</v>
      </c>
      <c r="Q26">
        <v>5</v>
      </c>
      <c r="R26">
        <v>1</v>
      </c>
      <c r="S26">
        <v>8</v>
      </c>
      <c r="T26">
        <v>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30</v>
      </c>
    </row>
    <row r="27" spans="1:28" hidden="1" x14ac:dyDescent="0.3">
      <c r="A27">
        <v>5430</v>
      </c>
      <c r="B27">
        <v>1956</v>
      </c>
      <c r="C27" t="s">
        <v>28</v>
      </c>
      <c r="D27" t="s">
        <v>35</v>
      </c>
      <c r="E27">
        <v>54450</v>
      </c>
      <c r="F27">
        <v>1</v>
      </c>
      <c r="G27">
        <v>1</v>
      </c>
      <c r="H27" s="1">
        <v>41166</v>
      </c>
      <c r="I27">
        <v>0</v>
      </c>
      <c r="J27">
        <v>454</v>
      </c>
      <c r="K27">
        <v>0</v>
      </c>
      <c r="L27">
        <v>171</v>
      </c>
      <c r="M27">
        <v>8</v>
      </c>
      <c r="N27">
        <v>19</v>
      </c>
      <c r="O27">
        <v>32</v>
      </c>
      <c r="P27">
        <v>12</v>
      </c>
      <c r="Q27">
        <v>9</v>
      </c>
      <c r="R27">
        <v>2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30</v>
      </c>
    </row>
    <row r="28" spans="1:28" hidden="1" x14ac:dyDescent="0.3">
      <c r="A28">
        <v>8432</v>
      </c>
      <c r="B28">
        <v>1956</v>
      </c>
      <c r="C28" t="s">
        <v>28</v>
      </c>
      <c r="D28" t="s">
        <v>35</v>
      </c>
      <c r="E28">
        <v>54450</v>
      </c>
      <c r="F28">
        <v>1</v>
      </c>
      <c r="G28">
        <v>1</v>
      </c>
      <c r="H28" s="1">
        <v>41166</v>
      </c>
      <c r="I28">
        <v>0</v>
      </c>
      <c r="J28">
        <v>454</v>
      </c>
      <c r="K28">
        <v>0</v>
      </c>
      <c r="L28">
        <v>171</v>
      </c>
      <c r="M28">
        <v>8</v>
      </c>
      <c r="N28">
        <v>19</v>
      </c>
      <c r="O28">
        <v>32</v>
      </c>
      <c r="P28">
        <v>12</v>
      </c>
      <c r="Q28">
        <v>9</v>
      </c>
      <c r="R28">
        <v>2</v>
      </c>
      <c r="S28">
        <v>8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30</v>
      </c>
    </row>
    <row r="29" spans="1:28" hidden="1" x14ac:dyDescent="0.3">
      <c r="A29">
        <v>2795</v>
      </c>
      <c r="B29">
        <v>1958</v>
      </c>
      <c r="C29" t="s">
        <v>41</v>
      </c>
      <c r="D29" t="s">
        <v>31</v>
      </c>
      <c r="E29">
        <v>30523</v>
      </c>
      <c r="F29">
        <v>2</v>
      </c>
      <c r="G29">
        <v>1</v>
      </c>
      <c r="H29" s="1">
        <v>41456</v>
      </c>
      <c r="I29">
        <v>0</v>
      </c>
      <c r="J29">
        <v>5</v>
      </c>
      <c r="K29">
        <v>0</v>
      </c>
      <c r="L29">
        <v>3</v>
      </c>
      <c r="M29">
        <v>0</v>
      </c>
      <c r="N29">
        <v>0</v>
      </c>
      <c r="O29">
        <v>5</v>
      </c>
      <c r="P29">
        <v>1</v>
      </c>
      <c r="Q29">
        <v>1</v>
      </c>
      <c r="R29">
        <v>0</v>
      </c>
      <c r="S29">
        <v>2</v>
      </c>
      <c r="T29">
        <v>7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32</v>
      </c>
    </row>
    <row r="30" spans="1:28" hidden="1" x14ac:dyDescent="0.3">
      <c r="A30">
        <v>9687</v>
      </c>
      <c r="B30">
        <v>1975</v>
      </c>
      <c r="C30" t="s">
        <v>28</v>
      </c>
      <c r="D30" t="s">
        <v>31</v>
      </c>
      <c r="E30">
        <v>73170</v>
      </c>
      <c r="F30">
        <v>0</v>
      </c>
      <c r="G30">
        <v>0</v>
      </c>
      <c r="H30" s="1">
        <v>41790</v>
      </c>
      <c r="I30">
        <v>1</v>
      </c>
      <c r="J30">
        <v>184</v>
      </c>
      <c r="K30">
        <v>174</v>
      </c>
      <c r="L30">
        <v>256</v>
      </c>
      <c r="M30">
        <v>50</v>
      </c>
      <c r="N30">
        <v>30</v>
      </c>
      <c r="O30">
        <v>32</v>
      </c>
      <c r="P30">
        <v>1</v>
      </c>
      <c r="Q30">
        <v>5</v>
      </c>
      <c r="R30">
        <v>4</v>
      </c>
      <c r="S30">
        <v>6</v>
      </c>
      <c r="T30">
        <v>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32</v>
      </c>
    </row>
    <row r="31" spans="1:28" hidden="1" x14ac:dyDescent="0.3">
      <c r="A31">
        <v>9264</v>
      </c>
      <c r="B31">
        <v>1986</v>
      </c>
      <c r="C31" t="s">
        <v>28</v>
      </c>
      <c r="D31" t="s">
        <v>33</v>
      </c>
      <c r="E31">
        <v>79529</v>
      </c>
      <c r="F31">
        <v>0</v>
      </c>
      <c r="G31">
        <v>0</v>
      </c>
      <c r="H31" s="1">
        <v>41756</v>
      </c>
      <c r="I31">
        <v>1</v>
      </c>
      <c r="J31">
        <v>423</v>
      </c>
      <c r="K31">
        <v>42</v>
      </c>
      <c r="L31">
        <v>706</v>
      </c>
      <c r="M31">
        <v>73</v>
      </c>
      <c r="N31">
        <v>197</v>
      </c>
      <c r="O31">
        <v>197</v>
      </c>
      <c r="P31">
        <v>1</v>
      </c>
      <c r="Q31">
        <v>4</v>
      </c>
      <c r="R31">
        <v>8</v>
      </c>
      <c r="S31">
        <v>9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32</v>
      </c>
    </row>
    <row r="32" spans="1:28" hidden="1" x14ac:dyDescent="0.3">
      <c r="A32">
        <v>5794</v>
      </c>
      <c r="B32">
        <v>1974</v>
      </c>
      <c r="C32" t="s">
        <v>37</v>
      </c>
      <c r="D32" t="s">
        <v>33</v>
      </c>
      <c r="E32">
        <v>46374</v>
      </c>
      <c r="F32">
        <v>0</v>
      </c>
      <c r="G32">
        <v>1</v>
      </c>
      <c r="H32" s="1">
        <v>41715</v>
      </c>
      <c r="I32">
        <v>1</v>
      </c>
      <c r="J32">
        <v>408</v>
      </c>
      <c r="K32">
        <v>0</v>
      </c>
      <c r="L32">
        <v>21</v>
      </c>
      <c r="M32">
        <v>0</v>
      </c>
      <c r="N32">
        <v>0</v>
      </c>
      <c r="O32">
        <v>17</v>
      </c>
      <c r="P32">
        <v>3</v>
      </c>
      <c r="Q32">
        <v>7</v>
      </c>
      <c r="R32">
        <v>1</v>
      </c>
      <c r="S32">
        <v>7</v>
      </c>
      <c r="T32">
        <v>8</v>
      </c>
      <c r="U32">
        <v>1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 t="s">
        <v>40</v>
      </c>
    </row>
    <row r="33" spans="1:28" hidden="1" x14ac:dyDescent="0.3">
      <c r="A33">
        <v>3068</v>
      </c>
      <c r="B33">
        <v>1990</v>
      </c>
      <c r="C33" t="s">
        <v>28</v>
      </c>
      <c r="D33" t="s">
        <v>33</v>
      </c>
      <c r="E33">
        <v>18351</v>
      </c>
      <c r="F33">
        <v>0</v>
      </c>
      <c r="G33">
        <v>0</v>
      </c>
      <c r="H33" s="1">
        <v>41576</v>
      </c>
      <c r="I33">
        <v>1</v>
      </c>
      <c r="J33">
        <v>1</v>
      </c>
      <c r="K33">
        <v>12</v>
      </c>
      <c r="L33">
        <v>9</v>
      </c>
      <c r="M33">
        <v>0</v>
      </c>
      <c r="N33">
        <v>14</v>
      </c>
      <c r="O33">
        <v>7</v>
      </c>
      <c r="P33">
        <v>1</v>
      </c>
      <c r="Q33">
        <v>2</v>
      </c>
      <c r="R33">
        <v>0</v>
      </c>
      <c r="S33">
        <v>3</v>
      </c>
      <c r="T33">
        <v>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30</v>
      </c>
    </row>
    <row r="34" spans="1:28" hidden="1" x14ac:dyDescent="0.3">
      <c r="A34">
        <v>7962</v>
      </c>
      <c r="B34">
        <v>1987</v>
      </c>
      <c r="C34" t="s">
        <v>37</v>
      </c>
      <c r="D34" t="s">
        <v>31</v>
      </c>
      <c r="E34">
        <v>95169</v>
      </c>
      <c r="F34">
        <v>0</v>
      </c>
      <c r="G34">
        <v>0</v>
      </c>
      <c r="H34" s="1">
        <v>41556</v>
      </c>
      <c r="I34">
        <v>1</v>
      </c>
      <c r="J34">
        <v>1285</v>
      </c>
      <c r="K34">
        <v>21</v>
      </c>
      <c r="L34">
        <v>449</v>
      </c>
      <c r="M34">
        <v>106</v>
      </c>
      <c r="N34">
        <v>20</v>
      </c>
      <c r="O34">
        <v>20</v>
      </c>
      <c r="P34">
        <v>1</v>
      </c>
      <c r="Q34">
        <v>4</v>
      </c>
      <c r="R34">
        <v>3</v>
      </c>
      <c r="S34">
        <v>4</v>
      </c>
      <c r="T34">
        <v>1</v>
      </c>
      <c r="U34">
        <v>1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 t="s">
        <v>30</v>
      </c>
    </row>
    <row r="35" spans="1:28" hidden="1" x14ac:dyDescent="0.3">
      <c r="A35">
        <v>2681</v>
      </c>
      <c r="B35">
        <v>1984</v>
      </c>
      <c r="C35" t="s">
        <v>38</v>
      </c>
      <c r="D35" t="s">
        <v>33</v>
      </c>
      <c r="E35">
        <v>65370</v>
      </c>
      <c r="F35">
        <v>0</v>
      </c>
      <c r="G35">
        <v>0</v>
      </c>
      <c r="H35" s="1">
        <v>41487</v>
      </c>
      <c r="I35">
        <v>1</v>
      </c>
      <c r="J35">
        <v>71</v>
      </c>
      <c r="K35">
        <v>22</v>
      </c>
      <c r="L35">
        <v>112</v>
      </c>
      <c r="M35">
        <v>138</v>
      </c>
      <c r="N35">
        <v>89</v>
      </c>
      <c r="O35">
        <v>29</v>
      </c>
      <c r="P35">
        <v>1</v>
      </c>
      <c r="Q35">
        <v>2</v>
      </c>
      <c r="R35">
        <v>3</v>
      </c>
      <c r="S35">
        <v>13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30</v>
      </c>
    </row>
    <row r="36" spans="1:28" hidden="1" x14ac:dyDescent="0.3">
      <c r="A36">
        <v>10141</v>
      </c>
      <c r="B36">
        <v>1960</v>
      </c>
      <c r="C36" t="s">
        <v>41</v>
      </c>
      <c r="D36" t="s">
        <v>29</v>
      </c>
      <c r="E36">
        <v>39228</v>
      </c>
      <c r="F36">
        <v>0</v>
      </c>
      <c r="G36">
        <v>0</v>
      </c>
      <c r="H36" s="1">
        <v>41404</v>
      </c>
      <c r="I36">
        <v>1</v>
      </c>
      <c r="J36">
        <v>7</v>
      </c>
      <c r="K36">
        <v>1</v>
      </c>
      <c r="L36">
        <v>6</v>
      </c>
      <c r="M36">
        <v>0</v>
      </c>
      <c r="N36">
        <v>3</v>
      </c>
      <c r="O36">
        <v>3</v>
      </c>
      <c r="P36">
        <v>1</v>
      </c>
      <c r="Q36">
        <v>0</v>
      </c>
      <c r="R36">
        <v>0</v>
      </c>
      <c r="S36">
        <v>3</v>
      </c>
      <c r="T36">
        <v>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43</v>
      </c>
    </row>
    <row r="37" spans="1:28" hidden="1" x14ac:dyDescent="0.3">
      <c r="A37">
        <v>3725</v>
      </c>
      <c r="B37">
        <v>1961</v>
      </c>
      <c r="C37" t="s">
        <v>37</v>
      </c>
      <c r="D37" t="s">
        <v>31</v>
      </c>
      <c r="E37">
        <v>84865</v>
      </c>
      <c r="F37">
        <v>0</v>
      </c>
      <c r="G37">
        <v>0</v>
      </c>
      <c r="H37" s="1">
        <v>41403</v>
      </c>
      <c r="I37">
        <v>1</v>
      </c>
      <c r="J37">
        <v>1248</v>
      </c>
      <c r="K37">
        <v>16</v>
      </c>
      <c r="L37">
        <v>349</v>
      </c>
      <c r="M37">
        <v>43</v>
      </c>
      <c r="N37">
        <v>16</v>
      </c>
      <c r="O37">
        <v>16</v>
      </c>
      <c r="P37">
        <v>1</v>
      </c>
      <c r="Q37">
        <v>2</v>
      </c>
      <c r="R37">
        <v>4</v>
      </c>
      <c r="S37">
        <v>9</v>
      </c>
      <c r="T37">
        <v>4</v>
      </c>
      <c r="U37">
        <v>1</v>
      </c>
      <c r="V37">
        <v>1</v>
      </c>
      <c r="W37">
        <v>0</v>
      </c>
      <c r="X37">
        <v>1</v>
      </c>
      <c r="Y37">
        <v>1</v>
      </c>
      <c r="Z37">
        <v>1</v>
      </c>
      <c r="AA37">
        <v>0</v>
      </c>
      <c r="AB37" t="s">
        <v>30</v>
      </c>
    </row>
    <row r="38" spans="1:28" hidden="1" x14ac:dyDescent="0.3">
      <c r="A38">
        <v>3767</v>
      </c>
      <c r="B38">
        <v>1968</v>
      </c>
      <c r="C38" t="s">
        <v>28</v>
      </c>
      <c r="D38" t="s">
        <v>33</v>
      </c>
      <c r="E38">
        <v>61314</v>
      </c>
      <c r="F38">
        <v>0</v>
      </c>
      <c r="G38">
        <v>1</v>
      </c>
      <c r="H38" s="1">
        <v>41389</v>
      </c>
      <c r="I38">
        <v>1</v>
      </c>
      <c r="J38">
        <v>378</v>
      </c>
      <c r="K38">
        <v>0</v>
      </c>
      <c r="L38">
        <v>189</v>
      </c>
      <c r="M38">
        <v>97</v>
      </c>
      <c r="N38">
        <v>172</v>
      </c>
      <c r="O38">
        <v>172</v>
      </c>
      <c r="P38">
        <v>2</v>
      </c>
      <c r="Q38">
        <v>5</v>
      </c>
      <c r="R38">
        <v>5</v>
      </c>
      <c r="S38">
        <v>12</v>
      </c>
      <c r="T38">
        <v>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30</v>
      </c>
    </row>
    <row r="39" spans="1:28" hidden="1" x14ac:dyDescent="0.3">
      <c r="A39">
        <v>7030</v>
      </c>
      <c r="B39">
        <v>1955</v>
      </c>
      <c r="C39" t="s">
        <v>37</v>
      </c>
      <c r="D39" t="s">
        <v>33</v>
      </c>
      <c r="E39">
        <v>66465</v>
      </c>
      <c r="F39">
        <v>0</v>
      </c>
      <c r="G39">
        <v>1</v>
      </c>
      <c r="H39" s="1">
        <v>41363</v>
      </c>
      <c r="I39">
        <v>1</v>
      </c>
      <c r="J39">
        <v>1200</v>
      </c>
      <c r="K39">
        <v>0</v>
      </c>
      <c r="L39">
        <v>204</v>
      </c>
      <c r="M39">
        <v>38</v>
      </c>
      <c r="N39">
        <v>29</v>
      </c>
      <c r="O39">
        <v>14</v>
      </c>
      <c r="P39">
        <v>3</v>
      </c>
      <c r="Q39">
        <v>11</v>
      </c>
      <c r="R39">
        <v>9</v>
      </c>
      <c r="S39">
        <v>12</v>
      </c>
      <c r="T39">
        <v>6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30</v>
      </c>
    </row>
    <row r="40" spans="1:28" hidden="1" x14ac:dyDescent="0.3">
      <c r="A40">
        <v>1524</v>
      </c>
      <c r="B40">
        <v>1983</v>
      </c>
      <c r="C40" t="s">
        <v>38</v>
      </c>
      <c r="D40" t="s">
        <v>31</v>
      </c>
      <c r="E40">
        <v>81698</v>
      </c>
      <c r="F40">
        <v>0</v>
      </c>
      <c r="G40">
        <v>0</v>
      </c>
      <c r="H40" s="1">
        <v>41334</v>
      </c>
      <c r="I40">
        <v>1</v>
      </c>
      <c r="J40">
        <v>709</v>
      </c>
      <c r="K40">
        <v>45</v>
      </c>
      <c r="L40">
        <v>115</v>
      </c>
      <c r="M40">
        <v>30</v>
      </c>
      <c r="N40">
        <v>160</v>
      </c>
      <c r="O40">
        <v>45</v>
      </c>
      <c r="P40">
        <v>1</v>
      </c>
      <c r="Q40">
        <v>8</v>
      </c>
      <c r="R40">
        <v>2</v>
      </c>
      <c r="S40">
        <v>5</v>
      </c>
      <c r="T40">
        <v>5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 t="s">
        <v>30</v>
      </c>
    </row>
    <row r="41" spans="1:28" hidden="1" x14ac:dyDescent="0.3">
      <c r="A41">
        <v>9595</v>
      </c>
      <c r="B41">
        <v>1961</v>
      </c>
      <c r="C41" t="s">
        <v>28</v>
      </c>
      <c r="D41" t="s">
        <v>35</v>
      </c>
      <c r="E41">
        <v>64260</v>
      </c>
      <c r="F41">
        <v>0</v>
      </c>
      <c r="G41">
        <v>0</v>
      </c>
      <c r="H41" s="1">
        <v>41285</v>
      </c>
      <c r="I41">
        <v>1</v>
      </c>
      <c r="J41">
        <v>539</v>
      </c>
      <c r="K41">
        <v>169</v>
      </c>
      <c r="L41">
        <v>816</v>
      </c>
      <c r="M41">
        <v>20</v>
      </c>
      <c r="N41">
        <v>0</v>
      </c>
      <c r="O41">
        <v>30</v>
      </c>
      <c r="P41">
        <v>1</v>
      </c>
      <c r="Q41">
        <v>4</v>
      </c>
      <c r="R41">
        <v>5</v>
      </c>
      <c r="S41">
        <v>4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 t="s">
        <v>30</v>
      </c>
    </row>
    <row r="42" spans="1:28" hidden="1" x14ac:dyDescent="0.3">
      <c r="A42">
        <v>5114</v>
      </c>
      <c r="B42">
        <v>1965</v>
      </c>
      <c r="C42" t="s">
        <v>41</v>
      </c>
      <c r="D42" t="s">
        <v>33</v>
      </c>
      <c r="E42">
        <v>74806</v>
      </c>
      <c r="F42">
        <v>0</v>
      </c>
      <c r="G42">
        <v>1</v>
      </c>
      <c r="H42" s="1">
        <v>41262</v>
      </c>
      <c r="I42">
        <v>1</v>
      </c>
      <c r="J42">
        <v>670</v>
      </c>
      <c r="K42">
        <v>9</v>
      </c>
      <c r="L42">
        <v>249</v>
      </c>
      <c r="M42">
        <v>0</v>
      </c>
      <c r="N42">
        <v>28</v>
      </c>
      <c r="O42">
        <v>9</v>
      </c>
      <c r="P42">
        <v>2</v>
      </c>
      <c r="Q42">
        <v>5</v>
      </c>
      <c r="R42">
        <v>4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36</v>
      </c>
    </row>
    <row r="43" spans="1:28" hidden="1" x14ac:dyDescent="0.3">
      <c r="A43">
        <v>340</v>
      </c>
      <c r="B43">
        <v>1970</v>
      </c>
      <c r="C43" t="s">
        <v>28</v>
      </c>
      <c r="D43" t="s">
        <v>29</v>
      </c>
      <c r="E43">
        <v>72967</v>
      </c>
      <c r="F43">
        <v>0</v>
      </c>
      <c r="G43">
        <v>1</v>
      </c>
      <c r="H43" s="1">
        <v>41258</v>
      </c>
      <c r="I43">
        <v>1</v>
      </c>
      <c r="J43">
        <v>158</v>
      </c>
      <c r="K43">
        <v>35</v>
      </c>
      <c r="L43">
        <v>179</v>
      </c>
      <c r="M43">
        <v>0</v>
      </c>
      <c r="N43">
        <v>0</v>
      </c>
      <c r="O43">
        <v>125</v>
      </c>
      <c r="P43">
        <v>2</v>
      </c>
      <c r="Q43">
        <v>7</v>
      </c>
      <c r="R43">
        <v>2</v>
      </c>
      <c r="S43">
        <v>8</v>
      </c>
      <c r="T43">
        <v>5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 t="s">
        <v>39</v>
      </c>
    </row>
    <row r="44" spans="1:28" hidden="1" x14ac:dyDescent="0.3">
      <c r="A44">
        <v>8805</v>
      </c>
      <c r="B44">
        <v>1960</v>
      </c>
      <c r="C44" t="s">
        <v>28</v>
      </c>
      <c r="D44" t="s">
        <v>31</v>
      </c>
      <c r="E44">
        <v>48904</v>
      </c>
      <c r="F44">
        <v>0</v>
      </c>
      <c r="G44">
        <v>1</v>
      </c>
      <c r="H44" s="1">
        <v>41245</v>
      </c>
      <c r="I44">
        <v>1</v>
      </c>
      <c r="J44">
        <v>283</v>
      </c>
      <c r="K44">
        <v>10</v>
      </c>
      <c r="L44">
        <v>38</v>
      </c>
      <c r="M44">
        <v>0</v>
      </c>
      <c r="N44">
        <v>13</v>
      </c>
      <c r="O44">
        <v>27</v>
      </c>
      <c r="P44">
        <v>4</v>
      </c>
      <c r="Q44">
        <v>7</v>
      </c>
      <c r="R44">
        <v>2</v>
      </c>
      <c r="S44">
        <v>4</v>
      </c>
      <c r="T44">
        <v>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34</v>
      </c>
    </row>
    <row r="45" spans="1:28" hidden="1" x14ac:dyDescent="0.3">
      <c r="A45">
        <v>1402</v>
      </c>
      <c r="B45">
        <v>1954</v>
      </c>
      <c r="C45" t="s">
        <v>41</v>
      </c>
      <c r="D45" t="s">
        <v>33</v>
      </c>
      <c r="E45">
        <v>66991</v>
      </c>
      <c r="F45">
        <v>0</v>
      </c>
      <c r="G45">
        <v>0</v>
      </c>
      <c r="H45" s="1">
        <v>41163</v>
      </c>
      <c r="I45">
        <v>1</v>
      </c>
      <c r="J45">
        <v>496</v>
      </c>
      <c r="K45">
        <v>36</v>
      </c>
      <c r="L45">
        <v>460</v>
      </c>
      <c r="M45">
        <v>189</v>
      </c>
      <c r="N45">
        <v>60</v>
      </c>
      <c r="O45">
        <v>12</v>
      </c>
      <c r="P45">
        <v>3</v>
      </c>
      <c r="Q45">
        <v>4</v>
      </c>
      <c r="R45">
        <v>8</v>
      </c>
      <c r="S45">
        <v>6</v>
      </c>
      <c r="T45">
        <v>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39</v>
      </c>
    </row>
    <row r="46" spans="1:28" hidden="1" x14ac:dyDescent="0.3">
      <c r="A46">
        <v>453</v>
      </c>
      <c r="B46">
        <v>1956</v>
      </c>
      <c r="C46" t="s">
        <v>37</v>
      </c>
      <c r="D46" t="s">
        <v>42</v>
      </c>
      <c r="E46">
        <v>35340</v>
      </c>
      <c r="F46">
        <v>1</v>
      </c>
      <c r="G46">
        <v>1</v>
      </c>
      <c r="H46" s="1">
        <v>41819</v>
      </c>
      <c r="I46">
        <v>1</v>
      </c>
      <c r="J46">
        <v>27</v>
      </c>
      <c r="K46">
        <v>0</v>
      </c>
      <c r="L46">
        <v>12</v>
      </c>
      <c r="M46">
        <v>0</v>
      </c>
      <c r="N46">
        <v>1</v>
      </c>
      <c r="O46">
        <v>5</v>
      </c>
      <c r="P46">
        <v>2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30</v>
      </c>
    </row>
    <row r="47" spans="1:28" hidden="1" x14ac:dyDescent="0.3">
      <c r="A47">
        <v>8890</v>
      </c>
      <c r="B47">
        <v>1971</v>
      </c>
      <c r="C47" t="s">
        <v>37</v>
      </c>
      <c r="D47" t="s">
        <v>29</v>
      </c>
      <c r="E47">
        <v>65808</v>
      </c>
      <c r="F47">
        <v>1</v>
      </c>
      <c r="G47">
        <v>1</v>
      </c>
      <c r="H47" s="1">
        <v>41789</v>
      </c>
      <c r="I47">
        <v>1</v>
      </c>
      <c r="J47">
        <v>155</v>
      </c>
      <c r="K47">
        <v>7</v>
      </c>
      <c r="L47">
        <v>80</v>
      </c>
      <c r="M47">
        <v>13</v>
      </c>
      <c r="N47">
        <v>7</v>
      </c>
      <c r="O47">
        <v>10</v>
      </c>
      <c r="P47">
        <v>3</v>
      </c>
      <c r="Q47">
        <v>5</v>
      </c>
      <c r="R47">
        <v>1</v>
      </c>
      <c r="S47">
        <v>5</v>
      </c>
      <c r="T47">
        <v>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30</v>
      </c>
    </row>
    <row r="48" spans="1:28" hidden="1" x14ac:dyDescent="0.3">
      <c r="A48">
        <v>5585</v>
      </c>
      <c r="B48">
        <v>1972</v>
      </c>
      <c r="C48" t="s">
        <v>28</v>
      </c>
      <c r="D48" t="s">
        <v>31</v>
      </c>
      <c r="E48">
        <v>21359</v>
      </c>
      <c r="F48">
        <v>1</v>
      </c>
      <c r="G48">
        <v>0</v>
      </c>
      <c r="H48" s="1">
        <v>41384</v>
      </c>
      <c r="I48">
        <v>1</v>
      </c>
      <c r="J48">
        <v>12</v>
      </c>
      <c r="K48">
        <v>2</v>
      </c>
      <c r="L48">
        <v>17</v>
      </c>
      <c r="M48">
        <v>6</v>
      </c>
      <c r="N48">
        <v>1</v>
      </c>
      <c r="O48">
        <v>10</v>
      </c>
      <c r="P48">
        <v>2</v>
      </c>
      <c r="Q48">
        <v>2</v>
      </c>
      <c r="R48">
        <v>0</v>
      </c>
      <c r="S48">
        <v>3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 t="s">
        <v>32</v>
      </c>
    </row>
    <row r="49" spans="1:28" hidden="1" x14ac:dyDescent="0.3">
      <c r="A49">
        <v>3657</v>
      </c>
      <c r="B49">
        <v>1986</v>
      </c>
      <c r="C49" t="s">
        <v>28</v>
      </c>
      <c r="D49" t="s">
        <v>31</v>
      </c>
      <c r="E49">
        <v>39146</v>
      </c>
      <c r="F49">
        <v>1</v>
      </c>
      <c r="G49">
        <v>0</v>
      </c>
      <c r="H49" s="1">
        <v>41319</v>
      </c>
      <c r="I49">
        <v>1</v>
      </c>
      <c r="J49">
        <v>94</v>
      </c>
      <c r="K49">
        <v>1</v>
      </c>
      <c r="L49">
        <v>33</v>
      </c>
      <c r="M49">
        <v>13</v>
      </c>
      <c r="N49">
        <v>12</v>
      </c>
      <c r="O49">
        <v>12</v>
      </c>
      <c r="P49">
        <v>3</v>
      </c>
      <c r="Q49">
        <v>4</v>
      </c>
      <c r="R49">
        <v>0</v>
      </c>
      <c r="S49">
        <v>4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30</v>
      </c>
    </row>
    <row r="50" spans="1:28" hidden="1" x14ac:dyDescent="0.3">
      <c r="A50">
        <v>5740</v>
      </c>
      <c r="B50">
        <v>1970</v>
      </c>
      <c r="C50" t="s">
        <v>38</v>
      </c>
      <c r="D50" t="s">
        <v>29</v>
      </c>
      <c r="E50">
        <v>25959</v>
      </c>
      <c r="F50">
        <v>1</v>
      </c>
      <c r="G50">
        <v>1</v>
      </c>
      <c r="H50" s="1">
        <v>41319</v>
      </c>
      <c r="I50">
        <v>1</v>
      </c>
      <c r="J50">
        <v>4</v>
      </c>
      <c r="K50">
        <v>2</v>
      </c>
      <c r="L50">
        <v>12</v>
      </c>
      <c r="M50">
        <v>7</v>
      </c>
      <c r="N50">
        <v>5</v>
      </c>
      <c r="O50">
        <v>26</v>
      </c>
      <c r="P50">
        <v>2</v>
      </c>
      <c r="Q50">
        <v>1</v>
      </c>
      <c r="R50">
        <v>2</v>
      </c>
      <c r="S50">
        <v>2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 t="s">
        <v>30</v>
      </c>
    </row>
    <row r="51" spans="1:28" hidden="1" x14ac:dyDescent="0.3">
      <c r="A51">
        <v>3158</v>
      </c>
      <c r="B51">
        <v>1973</v>
      </c>
      <c r="C51" t="s">
        <v>28</v>
      </c>
      <c r="D51" t="s">
        <v>33</v>
      </c>
      <c r="E51">
        <v>32300</v>
      </c>
      <c r="F51">
        <v>1</v>
      </c>
      <c r="G51">
        <v>0</v>
      </c>
      <c r="H51" s="1">
        <v>41277</v>
      </c>
      <c r="I51">
        <v>1</v>
      </c>
      <c r="J51">
        <v>13</v>
      </c>
      <c r="K51">
        <v>3</v>
      </c>
      <c r="L51">
        <v>6</v>
      </c>
      <c r="M51">
        <v>6</v>
      </c>
      <c r="N51">
        <v>5</v>
      </c>
      <c r="O51">
        <v>6</v>
      </c>
      <c r="P51">
        <v>1</v>
      </c>
      <c r="Q51">
        <v>1</v>
      </c>
      <c r="R51">
        <v>0</v>
      </c>
      <c r="S51">
        <v>3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30</v>
      </c>
    </row>
    <row r="52" spans="1:28" hidden="1" x14ac:dyDescent="0.3">
      <c r="A52">
        <v>1241</v>
      </c>
      <c r="B52">
        <v>1984</v>
      </c>
      <c r="C52" t="s">
        <v>38</v>
      </c>
      <c r="D52" t="s">
        <v>33</v>
      </c>
      <c r="E52">
        <v>14796</v>
      </c>
      <c r="F52">
        <v>1</v>
      </c>
      <c r="G52">
        <v>0</v>
      </c>
      <c r="H52" s="1">
        <v>41169</v>
      </c>
      <c r="I52">
        <v>1</v>
      </c>
      <c r="J52">
        <v>13</v>
      </c>
      <c r="K52">
        <v>3</v>
      </c>
      <c r="L52">
        <v>8</v>
      </c>
      <c r="M52">
        <v>7</v>
      </c>
      <c r="N52">
        <v>4</v>
      </c>
      <c r="O52">
        <v>16</v>
      </c>
      <c r="P52">
        <v>2</v>
      </c>
      <c r="Q52">
        <v>1</v>
      </c>
      <c r="R52">
        <v>0</v>
      </c>
      <c r="S52">
        <v>3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39</v>
      </c>
    </row>
    <row r="53" spans="1:28" hidden="1" x14ac:dyDescent="0.3">
      <c r="A53">
        <v>5824</v>
      </c>
      <c r="B53">
        <v>1972</v>
      </c>
      <c r="C53" t="s">
        <v>37</v>
      </c>
      <c r="D53" t="s">
        <v>35</v>
      </c>
      <c r="E53">
        <v>34578</v>
      </c>
      <c r="F53">
        <v>2</v>
      </c>
      <c r="G53">
        <v>1</v>
      </c>
      <c r="H53" s="1">
        <v>41740</v>
      </c>
      <c r="I53">
        <v>1</v>
      </c>
      <c r="J53">
        <v>7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1</v>
      </c>
      <c r="R53">
        <v>0</v>
      </c>
      <c r="S53">
        <v>2</v>
      </c>
      <c r="T53">
        <v>6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36</v>
      </c>
    </row>
    <row r="54" spans="1:28" hidden="1" x14ac:dyDescent="0.3">
      <c r="A54">
        <v>1619</v>
      </c>
      <c r="B54">
        <v>1956</v>
      </c>
      <c r="C54" t="s">
        <v>28</v>
      </c>
      <c r="D54" t="s">
        <v>33</v>
      </c>
      <c r="E54">
        <v>90369</v>
      </c>
      <c r="F54">
        <v>0</v>
      </c>
      <c r="G54">
        <v>0</v>
      </c>
      <c r="H54" s="1">
        <v>41757</v>
      </c>
      <c r="I54">
        <v>2</v>
      </c>
      <c r="J54">
        <v>292</v>
      </c>
      <c r="K54">
        <v>51</v>
      </c>
      <c r="L54">
        <v>981</v>
      </c>
      <c r="M54">
        <v>224</v>
      </c>
      <c r="N54">
        <v>23</v>
      </c>
      <c r="O54">
        <v>17</v>
      </c>
      <c r="P54">
        <v>1</v>
      </c>
      <c r="Q54">
        <v>4</v>
      </c>
      <c r="R54">
        <v>6</v>
      </c>
      <c r="S54">
        <v>6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 t="s">
        <v>30</v>
      </c>
    </row>
    <row r="55" spans="1:28" hidden="1" x14ac:dyDescent="0.3">
      <c r="A55">
        <v>4877</v>
      </c>
      <c r="B55">
        <v>1973</v>
      </c>
      <c r="C55" t="s">
        <v>41</v>
      </c>
      <c r="D55" t="s">
        <v>33</v>
      </c>
      <c r="E55">
        <v>38576</v>
      </c>
      <c r="F55">
        <v>0</v>
      </c>
      <c r="G55">
        <v>1</v>
      </c>
      <c r="H55" s="1">
        <v>41702</v>
      </c>
      <c r="I55">
        <v>2</v>
      </c>
      <c r="J55">
        <v>34</v>
      </c>
      <c r="K55">
        <v>0</v>
      </c>
      <c r="L55">
        <v>7</v>
      </c>
      <c r="M55">
        <v>0</v>
      </c>
      <c r="N55">
        <v>0</v>
      </c>
      <c r="O55">
        <v>0</v>
      </c>
      <c r="P55">
        <v>1</v>
      </c>
      <c r="Q55">
        <v>1</v>
      </c>
      <c r="R55">
        <v>0</v>
      </c>
      <c r="S55">
        <v>3</v>
      </c>
      <c r="T55">
        <v>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40</v>
      </c>
    </row>
    <row r="56" spans="1:28" hidden="1" x14ac:dyDescent="0.3">
      <c r="A56">
        <v>3066</v>
      </c>
      <c r="B56">
        <v>1975</v>
      </c>
      <c r="C56" t="s">
        <v>37</v>
      </c>
      <c r="D56" t="s">
        <v>35</v>
      </c>
      <c r="E56">
        <v>61905</v>
      </c>
      <c r="F56">
        <v>0</v>
      </c>
      <c r="G56">
        <v>1</v>
      </c>
      <c r="H56" s="1">
        <v>41674</v>
      </c>
      <c r="I56">
        <v>2</v>
      </c>
      <c r="J56">
        <v>167</v>
      </c>
      <c r="K56">
        <v>0</v>
      </c>
      <c r="L56">
        <v>43</v>
      </c>
      <c r="M56">
        <v>6</v>
      </c>
      <c r="N56">
        <v>2</v>
      </c>
      <c r="O56">
        <v>13</v>
      </c>
      <c r="P56">
        <v>2</v>
      </c>
      <c r="Q56">
        <v>4</v>
      </c>
      <c r="R56">
        <v>2</v>
      </c>
      <c r="S56">
        <v>4</v>
      </c>
      <c r="T56">
        <v>5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43</v>
      </c>
    </row>
    <row r="57" spans="1:28" hidden="1" x14ac:dyDescent="0.3">
      <c r="A57">
        <v>10286</v>
      </c>
      <c r="B57">
        <v>1962</v>
      </c>
      <c r="C57" t="s">
        <v>28</v>
      </c>
      <c r="D57" t="s">
        <v>33</v>
      </c>
      <c r="E57">
        <v>83715</v>
      </c>
      <c r="F57">
        <v>0</v>
      </c>
      <c r="G57">
        <v>0</v>
      </c>
      <c r="H57" s="1">
        <v>41673</v>
      </c>
      <c r="I57">
        <v>2</v>
      </c>
      <c r="J57">
        <v>318</v>
      </c>
      <c r="K57">
        <v>8</v>
      </c>
      <c r="L57">
        <v>407</v>
      </c>
      <c r="M57">
        <v>150</v>
      </c>
      <c r="N57">
        <v>35</v>
      </c>
      <c r="O57">
        <v>8</v>
      </c>
      <c r="P57">
        <v>1</v>
      </c>
      <c r="Q57">
        <v>2</v>
      </c>
      <c r="R57">
        <v>8</v>
      </c>
      <c r="S57">
        <v>13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43</v>
      </c>
    </row>
    <row r="58" spans="1:28" hidden="1" x14ac:dyDescent="0.3">
      <c r="A58">
        <v>1992</v>
      </c>
      <c r="B58">
        <v>1964</v>
      </c>
      <c r="C58" t="s">
        <v>28</v>
      </c>
      <c r="D58" t="s">
        <v>33</v>
      </c>
      <c r="E58">
        <v>60597</v>
      </c>
      <c r="F58">
        <v>0</v>
      </c>
      <c r="G58">
        <v>1</v>
      </c>
      <c r="H58" s="1">
        <v>41640</v>
      </c>
      <c r="I58">
        <v>2</v>
      </c>
      <c r="J58">
        <v>522</v>
      </c>
      <c r="K58">
        <v>0</v>
      </c>
      <c r="L58">
        <v>257</v>
      </c>
      <c r="M58">
        <v>32</v>
      </c>
      <c r="N58">
        <v>16</v>
      </c>
      <c r="O58">
        <v>66</v>
      </c>
      <c r="P58">
        <v>4</v>
      </c>
      <c r="Q58">
        <v>2</v>
      </c>
      <c r="R58">
        <v>2</v>
      </c>
      <c r="S58">
        <v>8</v>
      </c>
      <c r="T58">
        <v>7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 t="s">
        <v>30</v>
      </c>
    </row>
    <row r="59" spans="1:28" hidden="1" x14ac:dyDescent="0.3">
      <c r="A59">
        <v>4246</v>
      </c>
      <c r="B59">
        <v>1982</v>
      </c>
      <c r="C59" t="s">
        <v>41</v>
      </c>
      <c r="D59" t="s">
        <v>31</v>
      </c>
      <c r="E59">
        <v>6560</v>
      </c>
      <c r="F59">
        <v>0</v>
      </c>
      <c r="G59">
        <v>0</v>
      </c>
      <c r="H59" s="1">
        <v>41620</v>
      </c>
      <c r="I59">
        <v>2</v>
      </c>
      <c r="J59">
        <v>67</v>
      </c>
      <c r="K59">
        <v>11</v>
      </c>
      <c r="L59">
        <v>26</v>
      </c>
      <c r="M59">
        <v>4</v>
      </c>
      <c r="N59">
        <v>3</v>
      </c>
      <c r="O59">
        <v>262</v>
      </c>
      <c r="P59">
        <v>0</v>
      </c>
      <c r="Q59">
        <v>1</v>
      </c>
      <c r="R59">
        <v>0</v>
      </c>
      <c r="S59">
        <v>1</v>
      </c>
      <c r="T59">
        <v>17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30</v>
      </c>
    </row>
    <row r="60" spans="1:28" hidden="1" x14ac:dyDescent="0.3">
      <c r="A60">
        <v>10623</v>
      </c>
      <c r="B60">
        <v>1961</v>
      </c>
      <c r="C60" t="s">
        <v>41</v>
      </c>
      <c r="D60" t="s">
        <v>35</v>
      </c>
      <c r="E60">
        <v>48330</v>
      </c>
      <c r="F60">
        <v>0</v>
      </c>
      <c r="G60">
        <v>1</v>
      </c>
      <c r="H60" s="1">
        <v>41593</v>
      </c>
      <c r="I60">
        <v>2</v>
      </c>
      <c r="J60">
        <v>28</v>
      </c>
      <c r="K60">
        <v>0</v>
      </c>
      <c r="L60">
        <v>4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3</v>
      </c>
      <c r="T60">
        <v>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30</v>
      </c>
    </row>
    <row r="61" spans="1:28" hidden="1" x14ac:dyDescent="0.3">
      <c r="A61">
        <v>4405</v>
      </c>
      <c r="B61">
        <v>1956</v>
      </c>
      <c r="C61" t="s">
        <v>41</v>
      </c>
      <c r="D61" t="s">
        <v>33</v>
      </c>
      <c r="E61">
        <v>63915</v>
      </c>
      <c r="F61">
        <v>0</v>
      </c>
      <c r="G61">
        <v>2</v>
      </c>
      <c r="H61" s="1">
        <v>41485</v>
      </c>
      <c r="I61">
        <v>2</v>
      </c>
      <c r="J61">
        <v>622</v>
      </c>
      <c r="K61">
        <v>7</v>
      </c>
      <c r="L61">
        <v>115</v>
      </c>
      <c r="M61">
        <v>30</v>
      </c>
      <c r="N61">
        <v>0</v>
      </c>
      <c r="O61">
        <v>15</v>
      </c>
      <c r="P61">
        <v>2</v>
      </c>
      <c r="Q61">
        <v>6</v>
      </c>
      <c r="R61">
        <v>3</v>
      </c>
      <c r="S61">
        <v>12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36</v>
      </c>
    </row>
    <row r="62" spans="1:28" hidden="1" x14ac:dyDescent="0.3">
      <c r="A62">
        <v>5332</v>
      </c>
      <c r="B62">
        <v>1960</v>
      </c>
      <c r="C62" t="s">
        <v>38</v>
      </c>
      <c r="D62" t="s">
        <v>33</v>
      </c>
      <c r="E62">
        <v>82504</v>
      </c>
      <c r="F62">
        <v>0</v>
      </c>
      <c r="G62">
        <v>0</v>
      </c>
      <c r="H62" s="1">
        <v>41482</v>
      </c>
      <c r="I62">
        <v>2</v>
      </c>
      <c r="J62">
        <v>362</v>
      </c>
      <c r="K62">
        <v>50</v>
      </c>
      <c r="L62">
        <v>431</v>
      </c>
      <c r="M62">
        <v>134</v>
      </c>
      <c r="N62">
        <v>35</v>
      </c>
      <c r="O62">
        <v>54</v>
      </c>
      <c r="P62">
        <v>1</v>
      </c>
      <c r="Q62">
        <v>3</v>
      </c>
      <c r="R62">
        <v>6</v>
      </c>
      <c r="S62">
        <v>7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40</v>
      </c>
    </row>
    <row r="63" spans="1:28" hidden="1" x14ac:dyDescent="0.3">
      <c r="A63">
        <v>1772</v>
      </c>
      <c r="B63">
        <v>1975</v>
      </c>
      <c r="C63" t="s">
        <v>37</v>
      </c>
      <c r="D63" t="s">
        <v>33</v>
      </c>
      <c r="E63">
        <v>79174</v>
      </c>
      <c r="F63">
        <v>0</v>
      </c>
      <c r="G63">
        <v>0</v>
      </c>
      <c r="H63" s="1">
        <v>41285</v>
      </c>
      <c r="I63">
        <v>2</v>
      </c>
      <c r="J63">
        <v>1074</v>
      </c>
      <c r="K63">
        <v>37</v>
      </c>
      <c r="L63">
        <v>518</v>
      </c>
      <c r="M63">
        <v>193</v>
      </c>
      <c r="N63">
        <v>92</v>
      </c>
      <c r="O63">
        <v>129</v>
      </c>
      <c r="P63">
        <v>1</v>
      </c>
      <c r="Q63">
        <v>5</v>
      </c>
      <c r="R63">
        <v>6</v>
      </c>
      <c r="S63">
        <v>7</v>
      </c>
      <c r="T63">
        <v>2</v>
      </c>
      <c r="U63">
        <v>1</v>
      </c>
      <c r="V63">
        <v>0</v>
      </c>
      <c r="W63">
        <v>0</v>
      </c>
      <c r="X63">
        <v>0</v>
      </c>
      <c r="Y63">
        <v>1</v>
      </c>
      <c r="Z63">
        <v>1</v>
      </c>
      <c r="AA63">
        <v>0</v>
      </c>
      <c r="AB63" t="s">
        <v>32</v>
      </c>
    </row>
    <row r="64" spans="1:28" hidden="1" x14ac:dyDescent="0.3">
      <c r="A64">
        <v>5341</v>
      </c>
      <c r="B64">
        <v>1962</v>
      </c>
      <c r="C64" t="s">
        <v>38</v>
      </c>
      <c r="D64" t="s">
        <v>29</v>
      </c>
      <c r="E64">
        <v>81975</v>
      </c>
      <c r="F64">
        <v>0</v>
      </c>
      <c r="G64">
        <v>1</v>
      </c>
      <c r="H64" s="1">
        <v>41279</v>
      </c>
      <c r="I64">
        <v>2</v>
      </c>
      <c r="J64">
        <v>983</v>
      </c>
      <c r="K64">
        <v>76</v>
      </c>
      <c r="L64">
        <v>184</v>
      </c>
      <c r="M64">
        <v>180</v>
      </c>
      <c r="N64">
        <v>138</v>
      </c>
      <c r="O64">
        <v>27</v>
      </c>
      <c r="P64">
        <v>1</v>
      </c>
      <c r="Q64">
        <v>6</v>
      </c>
      <c r="R64">
        <v>3</v>
      </c>
      <c r="S64">
        <v>4</v>
      </c>
      <c r="T64">
        <v>7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 t="s">
        <v>43</v>
      </c>
    </row>
    <row r="65" spans="1:28" hidden="1" x14ac:dyDescent="0.3">
      <c r="A65">
        <v>5510</v>
      </c>
      <c r="B65">
        <v>1977</v>
      </c>
      <c r="C65" t="s">
        <v>41</v>
      </c>
      <c r="D65" t="s">
        <v>33</v>
      </c>
      <c r="E65">
        <v>43263</v>
      </c>
      <c r="F65">
        <v>0</v>
      </c>
      <c r="G65">
        <v>1</v>
      </c>
      <c r="H65" s="1">
        <v>41234</v>
      </c>
      <c r="I65">
        <v>2</v>
      </c>
      <c r="J65">
        <v>262</v>
      </c>
      <c r="K65">
        <v>6</v>
      </c>
      <c r="L65">
        <v>61</v>
      </c>
      <c r="M65">
        <v>0</v>
      </c>
      <c r="N65">
        <v>10</v>
      </c>
      <c r="O65">
        <v>102</v>
      </c>
      <c r="P65">
        <v>3</v>
      </c>
      <c r="Q65">
        <v>5</v>
      </c>
      <c r="R65">
        <v>2</v>
      </c>
      <c r="S65">
        <v>6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30</v>
      </c>
    </row>
    <row r="66" spans="1:28" hidden="1" x14ac:dyDescent="0.3">
      <c r="A66">
        <v>9999</v>
      </c>
      <c r="B66">
        <v>1965</v>
      </c>
      <c r="C66" t="s">
        <v>28</v>
      </c>
      <c r="D66" t="s">
        <v>35</v>
      </c>
      <c r="E66">
        <v>75276</v>
      </c>
      <c r="F66">
        <v>0</v>
      </c>
      <c r="G66">
        <v>0</v>
      </c>
      <c r="H66" s="1">
        <v>41179</v>
      </c>
      <c r="I66">
        <v>2</v>
      </c>
      <c r="J66">
        <v>610</v>
      </c>
      <c r="K66">
        <v>105</v>
      </c>
      <c r="L66">
        <v>125</v>
      </c>
      <c r="M66">
        <v>137</v>
      </c>
      <c r="N66">
        <v>42</v>
      </c>
      <c r="O66">
        <v>21</v>
      </c>
      <c r="P66">
        <v>1</v>
      </c>
      <c r="Q66">
        <v>9</v>
      </c>
      <c r="R66">
        <v>4</v>
      </c>
      <c r="S66">
        <v>9</v>
      </c>
      <c r="T66">
        <v>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30</v>
      </c>
    </row>
    <row r="67" spans="1:28" hidden="1" x14ac:dyDescent="0.3">
      <c r="A67">
        <v>7919</v>
      </c>
      <c r="B67">
        <v>1976</v>
      </c>
      <c r="C67" t="s">
        <v>37</v>
      </c>
      <c r="D67" t="s">
        <v>35</v>
      </c>
      <c r="E67">
        <v>72335</v>
      </c>
      <c r="F67">
        <v>0</v>
      </c>
      <c r="G67">
        <v>0</v>
      </c>
      <c r="H67" s="1">
        <v>41134</v>
      </c>
      <c r="I67">
        <v>2</v>
      </c>
      <c r="J67">
        <v>1285</v>
      </c>
      <c r="K67">
        <v>105</v>
      </c>
      <c r="L67">
        <v>653</v>
      </c>
      <c r="M67">
        <v>28</v>
      </c>
      <c r="N67">
        <v>21</v>
      </c>
      <c r="O67">
        <v>0</v>
      </c>
      <c r="P67">
        <v>1</v>
      </c>
      <c r="Q67">
        <v>10</v>
      </c>
      <c r="R67">
        <v>4</v>
      </c>
      <c r="S67">
        <v>8</v>
      </c>
      <c r="T67">
        <v>8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30</v>
      </c>
    </row>
    <row r="68" spans="1:28" hidden="1" x14ac:dyDescent="0.3">
      <c r="A68">
        <v>4114</v>
      </c>
      <c r="B68">
        <v>1964</v>
      </c>
      <c r="C68" t="s">
        <v>41</v>
      </c>
      <c r="D68" t="s">
        <v>33</v>
      </c>
      <c r="E68">
        <v>79143</v>
      </c>
      <c r="F68">
        <v>0</v>
      </c>
      <c r="G68">
        <v>0</v>
      </c>
      <c r="H68" s="1">
        <v>41132</v>
      </c>
      <c r="I68">
        <v>2</v>
      </c>
      <c r="J68">
        <v>650</v>
      </c>
      <c r="K68">
        <v>37</v>
      </c>
      <c r="L68">
        <v>780</v>
      </c>
      <c r="M68">
        <v>27</v>
      </c>
      <c r="N68">
        <v>167</v>
      </c>
      <c r="O68">
        <v>32</v>
      </c>
      <c r="P68">
        <v>1</v>
      </c>
      <c r="Q68">
        <v>6</v>
      </c>
      <c r="R68">
        <v>9</v>
      </c>
      <c r="S68">
        <v>13</v>
      </c>
      <c r="T68">
        <v>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36</v>
      </c>
    </row>
    <row r="69" spans="1:28" hidden="1" x14ac:dyDescent="0.3">
      <c r="A69">
        <v>7990</v>
      </c>
      <c r="B69">
        <v>1947</v>
      </c>
      <c r="C69" t="s">
        <v>28</v>
      </c>
      <c r="D69" t="s">
        <v>33</v>
      </c>
      <c r="E69">
        <v>27469</v>
      </c>
      <c r="F69">
        <v>0</v>
      </c>
      <c r="G69">
        <v>0</v>
      </c>
      <c r="H69" s="1">
        <v>41123</v>
      </c>
      <c r="I69">
        <v>2</v>
      </c>
      <c r="J69">
        <v>9</v>
      </c>
      <c r="K69">
        <v>1</v>
      </c>
      <c r="L69">
        <v>2</v>
      </c>
      <c r="M69">
        <v>3</v>
      </c>
      <c r="N69">
        <v>2</v>
      </c>
      <c r="O69">
        <v>0</v>
      </c>
      <c r="P69">
        <v>1</v>
      </c>
      <c r="Q69">
        <v>0</v>
      </c>
      <c r="R69">
        <v>0</v>
      </c>
      <c r="S69">
        <v>3</v>
      </c>
      <c r="T69">
        <v>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32</v>
      </c>
    </row>
    <row r="70" spans="1:28" hidden="1" x14ac:dyDescent="0.3">
      <c r="A70">
        <v>6398</v>
      </c>
      <c r="B70">
        <v>1974</v>
      </c>
      <c r="C70" t="s">
        <v>44</v>
      </c>
      <c r="D70" t="s">
        <v>33</v>
      </c>
      <c r="E70">
        <v>18393</v>
      </c>
      <c r="F70">
        <v>1</v>
      </c>
      <c r="G70">
        <v>0</v>
      </c>
      <c r="H70" s="1">
        <v>41727</v>
      </c>
      <c r="I70">
        <v>2</v>
      </c>
      <c r="J70">
        <v>7</v>
      </c>
      <c r="K70">
        <v>10</v>
      </c>
      <c r="L70">
        <v>13</v>
      </c>
      <c r="M70">
        <v>16</v>
      </c>
      <c r="N70">
        <v>0</v>
      </c>
      <c r="O70">
        <v>4</v>
      </c>
      <c r="P70">
        <v>2</v>
      </c>
      <c r="Q70">
        <v>3</v>
      </c>
      <c r="R70">
        <v>0</v>
      </c>
      <c r="S70">
        <v>3</v>
      </c>
      <c r="T70">
        <v>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30</v>
      </c>
    </row>
    <row r="71" spans="1:28" hidden="1" x14ac:dyDescent="0.3">
      <c r="A71">
        <v>1857</v>
      </c>
      <c r="B71">
        <v>1952</v>
      </c>
      <c r="C71" t="s">
        <v>28</v>
      </c>
      <c r="D71" t="s">
        <v>31</v>
      </c>
      <c r="E71">
        <v>47139</v>
      </c>
      <c r="F71">
        <v>1</v>
      </c>
      <c r="G71">
        <v>1</v>
      </c>
      <c r="H71" s="1">
        <v>41704</v>
      </c>
      <c r="I71">
        <v>2</v>
      </c>
      <c r="J71">
        <v>46</v>
      </c>
      <c r="K71">
        <v>0</v>
      </c>
      <c r="L71">
        <v>12</v>
      </c>
      <c r="M71">
        <v>0</v>
      </c>
      <c r="N71">
        <v>2</v>
      </c>
      <c r="O71">
        <v>23</v>
      </c>
      <c r="P71">
        <v>2</v>
      </c>
      <c r="Q71">
        <v>2</v>
      </c>
      <c r="R71">
        <v>1</v>
      </c>
      <c r="S71">
        <v>2</v>
      </c>
      <c r="T71">
        <v>7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 t="s">
        <v>30</v>
      </c>
    </row>
    <row r="72" spans="1:28" hidden="1" x14ac:dyDescent="0.3">
      <c r="A72">
        <v>4867</v>
      </c>
      <c r="B72">
        <v>1968</v>
      </c>
      <c r="C72" t="s">
        <v>37</v>
      </c>
      <c r="D72" t="s">
        <v>31</v>
      </c>
      <c r="E72">
        <v>38236</v>
      </c>
      <c r="F72">
        <v>1</v>
      </c>
      <c r="G72">
        <v>1</v>
      </c>
      <c r="H72" s="1">
        <v>41537</v>
      </c>
      <c r="I72">
        <v>2</v>
      </c>
      <c r="J72">
        <v>58</v>
      </c>
      <c r="K72">
        <v>0</v>
      </c>
      <c r="L72">
        <v>18</v>
      </c>
      <c r="M72">
        <v>2</v>
      </c>
      <c r="N72">
        <v>0</v>
      </c>
      <c r="O72">
        <v>10</v>
      </c>
      <c r="P72">
        <v>4</v>
      </c>
      <c r="Q72">
        <v>3</v>
      </c>
      <c r="R72">
        <v>0</v>
      </c>
      <c r="S72">
        <v>4</v>
      </c>
      <c r="T72">
        <v>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30</v>
      </c>
    </row>
    <row r="73" spans="1:28" hidden="1" x14ac:dyDescent="0.3">
      <c r="A73">
        <v>3112</v>
      </c>
      <c r="B73">
        <v>1977</v>
      </c>
      <c r="C73" t="s">
        <v>41</v>
      </c>
      <c r="D73" t="s">
        <v>33</v>
      </c>
      <c r="E73">
        <v>22701</v>
      </c>
      <c r="F73">
        <v>1</v>
      </c>
      <c r="G73">
        <v>0</v>
      </c>
      <c r="H73" s="1">
        <v>41522</v>
      </c>
      <c r="I73">
        <v>2</v>
      </c>
      <c r="J73">
        <v>2</v>
      </c>
      <c r="K73">
        <v>4</v>
      </c>
      <c r="L73">
        <v>9</v>
      </c>
      <c r="M73">
        <v>0</v>
      </c>
      <c r="N73">
        <v>4</v>
      </c>
      <c r="O73">
        <v>5</v>
      </c>
      <c r="P73">
        <v>1</v>
      </c>
      <c r="Q73">
        <v>1</v>
      </c>
      <c r="R73">
        <v>0</v>
      </c>
      <c r="S73">
        <v>3</v>
      </c>
      <c r="T73">
        <v>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30</v>
      </c>
    </row>
    <row r="74" spans="1:28" hidden="1" x14ac:dyDescent="0.3">
      <c r="A74">
        <v>4865</v>
      </c>
      <c r="B74">
        <v>1974</v>
      </c>
      <c r="C74" t="s">
        <v>41</v>
      </c>
      <c r="D74" t="s">
        <v>29</v>
      </c>
      <c r="E74">
        <v>53367</v>
      </c>
      <c r="F74">
        <v>1</v>
      </c>
      <c r="G74">
        <v>1</v>
      </c>
      <c r="H74" s="1">
        <v>41517</v>
      </c>
      <c r="I74">
        <v>2</v>
      </c>
      <c r="J74">
        <v>229</v>
      </c>
      <c r="K74">
        <v>7</v>
      </c>
      <c r="L74">
        <v>140</v>
      </c>
      <c r="M74">
        <v>10</v>
      </c>
      <c r="N74">
        <v>3</v>
      </c>
      <c r="O74">
        <v>11</v>
      </c>
      <c r="P74">
        <v>7</v>
      </c>
      <c r="Q74">
        <v>5</v>
      </c>
      <c r="R74">
        <v>1</v>
      </c>
      <c r="S74">
        <v>8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 t="s">
        <v>36</v>
      </c>
    </row>
    <row r="75" spans="1:28" hidden="1" x14ac:dyDescent="0.3">
      <c r="A75">
        <v>6287</v>
      </c>
      <c r="B75">
        <v>1986</v>
      </c>
      <c r="C75" t="s">
        <v>28</v>
      </c>
      <c r="D75" t="s">
        <v>35</v>
      </c>
      <c r="E75">
        <v>34728</v>
      </c>
      <c r="F75">
        <v>1</v>
      </c>
      <c r="G75">
        <v>0</v>
      </c>
      <c r="H75" s="1">
        <v>41485</v>
      </c>
      <c r="I75">
        <v>2</v>
      </c>
      <c r="J75">
        <v>14</v>
      </c>
      <c r="K75">
        <v>0</v>
      </c>
      <c r="L75">
        <v>16</v>
      </c>
      <c r="M75">
        <v>0</v>
      </c>
      <c r="N75">
        <v>0</v>
      </c>
      <c r="O75">
        <v>6</v>
      </c>
      <c r="P75">
        <v>1</v>
      </c>
      <c r="Q75">
        <v>1</v>
      </c>
      <c r="R75">
        <v>1</v>
      </c>
      <c r="S75">
        <v>2</v>
      </c>
      <c r="T75">
        <v>6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30</v>
      </c>
    </row>
    <row r="76" spans="1:28" hidden="1" x14ac:dyDescent="0.3">
      <c r="A76">
        <v>1519</v>
      </c>
      <c r="B76">
        <v>1972</v>
      </c>
      <c r="C76" t="s">
        <v>37</v>
      </c>
      <c r="D76" t="s">
        <v>31</v>
      </c>
      <c r="E76">
        <v>38578</v>
      </c>
      <c r="F76">
        <v>1</v>
      </c>
      <c r="G76">
        <v>1</v>
      </c>
      <c r="H76" s="1">
        <v>41447</v>
      </c>
      <c r="I76">
        <v>2</v>
      </c>
      <c r="J76">
        <v>38</v>
      </c>
      <c r="K76">
        <v>4</v>
      </c>
      <c r="L76">
        <v>22</v>
      </c>
      <c r="M76">
        <v>3</v>
      </c>
      <c r="N76">
        <v>3</v>
      </c>
      <c r="O76">
        <v>3</v>
      </c>
      <c r="P76">
        <v>3</v>
      </c>
      <c r="Q76">
        <v>3</v>
      </c>
      <c r="R76">
        <v>0</v>
      </c>
      <c r="S76">
        <v>3</v>
      </c>
      <c r="T76">
        <v>8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 t="s">
        <v>30</v>
      </c>
    </row>
    <row r="77" spans="1:28" hidden="1" x14ac:dyDescent="0.3">
      <c r="A77">
        <v>9080</v>
      </c>
      <c r="B77">
        <v>1972</v>
      </c>
      <c r="C77" t="s">
        <v>37</v>
      </c>
      <c r="D77" t="s">
        <v>31</v>
      </c>
      <c r="E77">
        <v>38578</v>
      </c>
      <c r="F77">
        <v>1</v>
      </c>
      <c r="G77">
        <v>1</v>
      </c>
      <c r="H77" s="1">
        <v>41447</v>
      </c>
      <c r="I77">
        <v>2</v>
      </c>
      <c r="J77">
        <v>38</v>
      </c>
      <c r="K77">
        <v>4</v>
      </c>
      <c r="L77">
        <v>22</v>
      </c>
      <c r="M77">
        <v>3</v>
      </c>
      <c r="N77">
        <v>3</v>
      </c>
      <c r="O77">
        <v>3</v>
      </c>
      <c r="P77">
        <v>3</v>
      </c>
      <c r="Q77">
        <v>3</v>
      </c>
      <c r="R77">
        <v>0</v>
      </c>
      <c r="S77">
        <v>3</v>
      </c>
      <c r="T77">
        <v>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30</v>
      </c>
    </row>
    <row r="78" spans="1:28" hidden="1" x14ac:dyDescent="0.3">
      <c r="A78">
        <v>3887</v>
      </c>
      <c r="B78">
        <v>1970</v>
      </c>
      <c r="C78" t="s">
        <v>28</v>
      </c>
      <c r="D78" t="s">
        <v>31</v>
      </c>
      <c r="E78">
        <v>27242</v>
      </c>
      <c r="F78">
        <v>1</v>
      </c>
      <c r="G78">
        <v>0</v>
      </c>
      <c r="H78" s="1">
        <v>41224</v>
      </c>
      <c r="I78">
        <v>2</v>
      </c>
      <c r="J78">
        <v>3</v>
      </c>
      <c r="K78">
        <v>17</v>
      </c>
      <c r="L78">
        <v>26</v>
      </c>
      <c r="M78">
        <v>20</v>
      </c>
      <c r="N78">
        <v>1</v>
      </c>
      <c r="O78">
        <v>39</v>
      </c>
      <c r="P78">
        <v>2</v>
      </c>
      <c r="Q78">
        <v>2</v>
      </c>
      <c r="R78">
        <v>0</v>
      </c>
      <c r="S78">
        <v>3</v>
      </c>
      <c r="T78">
        <v>9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 t="s">
        <v>40</v>
      </c>
    </row>
    <row r="79" spans="1:28" hidden="1" x14ac:dyDescent="0.3">
      <c r="A79">
        <v>7022</v>
      </c>
      <c r="B79">
        <v>1971</v>
      </c>
      <c r="C79" t="s">
        <v>28</v>
      </c>
      <c r="D79" t="s">
        <v>33</v>
      </c>
      <c r="E79">
        <v>76445</v>
      </c>
      <c r="F79">
        <v>1</v>
      </c>
      <c r="G79">
        <v>0</v>
      </c>
      <c r="H79" s="1">
        <v>41180</v>
      </c>
      <c r="I79">
        <v>2</v>
      </c>
      <c r="J79">
        <v>739</v>
      </c>
      <c r="K79">
        <v>107</v>
      </c>
      <c r="L79">
        <v>309</v>
      </c>
      <c r="M79">
        <v>140</v>
      </c>
      <c r="N79">
        <v>80</v>
      </c>
      <c r="O79">
        <v>35</v>
      </c>
      <c r="P79">
        <v>1</v>
      </c>
      <c r="Q79">
        <v>2</v>
      </c>
      <c r="R79">
        <v>5</v>
      </c>
      <c r="S79">
        <v>13</v>
      </c>
      <c r="T79">
        <v>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43</v>
      </c>
    </row>
    <row r="80" spans="1:28" hidden="1" x14ac:dyDescent="0.3">
      <c r="A80">
        <v>10352</v>
      </c>
      <c r="B80">
        <v>1963</v>
      </c>
      <c r="C80" t="s">
        <v>28</v>
      </c>
      <c r="D80" t="s">
        <v>42</v>
      </c>
      <c r="E80">
        <v>34213</v>
      </c>
      <c r="F80">
        <v>1</v>
      </c>
      <c r="G80">
        <v>1</v>
      </c>
      <c r="H80" s="1">
        <v>41159</v>
      </c>
      <c r="I80">
        <v>2</v>
      </c>
      <c r="J80">
        <v>50</v>
      </c>
      <c r="K80">
        <v>4</v>
      </c>
      <c r="L80">
        <v>28</v>
      </c>
      <c r="M80">
        <v>6</v>
      </c>
      <c r="N80">
        <v>3</v>
      </c>
      <c r="O80">
        <v>26</v>
      </c>
      <c r="P80">
        <v>3</v>
      </c>
      <c r="Q80">
        <v>3</v>
      </c>
      <c r="R80">
        <v>1</v>
      </c>
      <c r="S80">
        <v>2</v>
      </c>
      <c r="T80">
        <v>9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 t="s">
        <v>43</v>
      </c>
    </row>
    <row r="81" spans="1:28" hidden="1" x14ac:dyDescent="0.3">
      <c r="A81">
        <v>7264</v>
      </c>
      <c r="B81">
        <v>1978</v>
      </c>
      <c r="C81" t="s">
        <v>38</v>
      </c>
      <c r="D81" t="s">
        <v>31</v>
      </c>
      <c r="E81">
        <v>52195</v>
      </c>
      <c r="F81">
        <v>2</v>
      </c>
      <c r="G81">
        <v>1</v>
      </c>
      <c r="H81" s="1">
        <v>41771</v>
      </c>
      <c r="I81">
        <v>2</v>
      </c>
      <c r="J81">
        <v>12</v>
      </c>
      <c r="K81">
        <v>0</v>
      </c>
      <c r="L81">
        <v>4</v>
      </c>
      <c r="M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2</v>
      </c>
      <c r="T81">
        <v>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43</v>
      </c>
    </row>
    <row r="82" spans="1:28" hidden="1" x14ac:dyDescent="0.3">
      <c r="A82">
        <v>9888</v>
      </c>
      <c r="B82">
        <v>1969</v>
      </c>
      <c r="C82" t="s">
        <v>28</v>
      </c>
      <c r="D82" t="s">
        <v>35</v>
      </c>
      <c r="E82">
        <v>68695</v>
      </c>
      <c r="F82">
        <v>0</v>
      </c>
      <c r="G82">
        <v>0</v>
      </c>
      <c r="H82" s="1">
        <v>41815</v>
      </c>
      <c r="I82">
        <v>3</v>
      </c>
      <c r="J82">
        <v>458</v>
      </c>
      <c r="K82">
        <v>81</v>
      </c>
      <c r="L82">
        <v>356</v>
      </c>
      <c r="M82">
        <v>106</v>
      </c>
      <c r="N82">
        <v>50</v>
      </c>
      <c r="O82">
        <v>40</v>
      </c>
      <c r="P82">
        <v>1</v>
      </c>
      <c r="Q82">
        <v>4</v>
      </c>
      <c r="R82">
        <v>4</v>
      </c>
      <c r="S82">
        <v>7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30</v>
      </c>
    </row>
    <row r="83" spans="1:28" hidden="1" x14ac:dyDescent="0.3">
      <c r="A83">
        <v>4399</v>
      </c>
      <c r="B83">
        <v>1969</v>
      </c>
      <c r="C83" t="s">
        <v>28</v>
      </c>
      <c r="D83" t="s">
        <v>35</v>
      </c>
      <c r="E83">
        <v>68695</v>
      </c>
      <c r="F83">
        <v>0</v>
      </c>
      <c r="G83">
        <v>0</v>
      </c>
      <c r="H83" s="1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32</v>
      </c>
    </row>
    <row r="84" spans="1:28" hidden="1" x14ac:dyDescent="0.3">
      <c r="A84">
        <v>4452</v>
      </c>
      <c r="B84">
        <v>1957</v>
      </c>
      <c r="C84" t="s">
        <v>28</v>
      </c>
      <c r="D84" t="s">
        <v>31</v>
      </c>
      <c r="E84">
        <v>50388</v>
      </c>
      <c r="F84">
        <v>0</v>
      </c>
      <c r="G84">
        <v>1</v>
      </c>
      <c r="H84" s="1">
        <v>41787</v>
      </c>
      <c r="I84">
        <v>3</v>
      </c>
      <c r="J84">
        <v>292</v>
      </c>
      <c r="K84">
        <v>6</v>
      </c>
      <c r="L84">
        <v>37</v>
      </c>
      <c r="M84">
        <v>0</v>
      </c>
      <c r="N84">
        <v>3</v>
      </c>
      <c r="O84">
        <v>34</v>
      </c>
      <c r="P84">
        <v>4</v>
      </c>
      <c r="Q84">
        <v>6</v>
      </c>
      <c r="R84">
        <v>1</v>
      </c>
      <c r="S84">
        <v>6</v>
      </c>
      <c r="T84">
        <v>7</v>
      </c>
      <c r="U84">
        <v>1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 t="s">
        <v>39</v>
      </c>
    </row>
    <row r="85" spans="1:28" hidden="1" x14ac:dyDescent="0.3">
      <c r="A85">
        <v>4785</v>
      </c>
      <c r="B85">
        <v>1970</v>
      </c>
      <c r="C85" t="s">
        <v>37</v>
      </c>
      <c r="D85" t="s">
        <v>35</v>
      </c>
      <c r="E85">
        <v>77622</v>
      </c>
      <c r="F85">
        <v>0</v>
      </c>
      <c r="G85">
        <v>2</v>
      </c>
      <c r="H85" s="1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43</v>
      </c>
    </row>
    <row r="86" spans="1:28" hidden="1" x14ac:dyDescent="0.3">
      <c r="A86">
        <v>9612</v>
      </c>
      <c r="B86">
        <v>1987</v>
      </c>
      <c r="C86" t="s">
        <v>38</v>
      </c>
      <c r="D86" t="s">
        <v>31</v>
      </c>
      <c r="E86">
        <v>23830</v>
      </c>
      <c r="F86">
        <v>0</v>
      </c>
      <c r="G86">
        <v>0</v>
      </c>
      <c r="H86" s="1">
        <v>41677</v>
      </c>
      <c r="I86">
        <v>3</v>
      </c>
      <c r="J86">
        <v>1</v>
      </c>
      <c r="K86">
        <v>8</v>
      </c>
      <c r="L86">
        <v>6</v>
      </c>
      <c r="M86">
        <v>4</v>
      </c>
      <c r="N86">
        <v>8</v>
      </c>
      <c r="O86">
        <v>16</v>
      </c>
      <c r="P86">
        <v>1</v>
      </c>
      <c r="Q86">
        <v>1</v>
      </c>
      <c r="R86">
        <v>0</v>
      </c>
      <c r="S86">
        <v>3</v>
      </c>
      <c r="T86">
        <v>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30</v>
      </c>
    </row>
    <row r="87" spans="1:28" hidden="1" x14ac:dyDescent="0.3">
      <c r="A87">
        <v>158</v>
      </c>
      <c r="B87">
        <v>1945</v>
      </c>
      <c r="C87" t="s">
        <v>37</v>
      </c>
      <c r="D87" t="s">
        <v>35</v>
      </c>
      <c r="E87">
        <v>71604</v>
      </c>
      <c r="F87">
        <v>0</v>
      </c>
      <c r="G87">
        <v>0</v>
      </c>
      <c r="H87" s="1">
        <v>41595</v>
      </c>
      <c r="I87">
        <v>3</v>
      </c>
      <c r="J87">
        <v>345</v>
      </c>
      <c r="K87">
        <v>53</v>
      </c>
      <c r="L87">
        <v>528</v>
      </c>
      <c r="M87">
        <v>98</v>
      </c>
      <c r="N87">
        <v>75</v>
      </c>
      <c r="O87">
        <v>97</v>
      </c>
      <c r="P87">
        <v>1</v>
      </c>
      <c r="Q87">
        <v>8</v>
      </c>
      <c r="R87">
        <v>3</v>
      </c>
      <c r="S87">
        <v>5</v>
      </c>
      <c r="T87">
        <v>4</v>
      </c>
      <c r="U87">
        <v>0</v>
      </c>
      <c r="V87">
        <v>0</v>
      </c>
      <c r="W87">
        <v>1</v>
      </c>
      <c r="X87">
        <v>0</v>
      </c>
      <c r="Y87">
        <v>0</v>
      </c>
      <c r="Z87">
        <v>1</v>
      </c>
      <c r="AA87">
        <v>0</v>
      </c>
      <c r="AB87" t="s">
        <v>30</v>
      </c>
    </row>
    <row r="88" spans="1:28" hidden="1" x14ac:dyDescent="0.3">
      <c r="A88">
        <v>9970</v>
      </c>
      <c r="B88">
        <v>1977</v>
      </c>
      <c r="C88" t="s">
        <v>28</v>
      </c>
      <c r="D88" t="s">
        <v>35</v>
      </c>
      <c r="E88">
        <v>55375</v>
      </c>
      <c r="F88">
        <v>0</v>
      </c>
      <c r="G88">
        <v>1</v>
      </c>
      <c r="H88" s="1">
        <v>41564</v>
      </c>
      <c r="I88">
        <v>3</v>
      </c>
      <c r="J88">
        <v>42</v>
      </c>
      <c r="K88">
        <v>11</v>
      </c>
      <c r="L88">
        <v>57</v>
      </c>
      <c r="M88">
        <v>10</v>
      </c>
      <c r="N88">
        <v>28</v>
      </c>
      <c r="O88">
        <v>14</v>
      </c>
      <c r="P88">
        <v>1</v>
      </c>
      <c r="Q88">
        <v>1</v>
      </c>
      <c r="R88">
        <v>1</v>
      </c>
      <c r="S88">
        <v>6</v>
      </c>
      <c r="T88">
        <v>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32</v>
      </c>
    </row>
    <row r="89" spans="1:28" hidden="1" x14ac:dyDescent="0.3">
      <c r="A89">
        <v>4002</v>
      </c>
      <c r="B89">
        <v>1960</v>
      </c>
      <c r="C89" t="s">
        <v>37</v>
      </c>
      <c r="D89" t="s">
        <v>33</v>
      </c>
      <c r="E89">
        <v>77037</v>
      </c>
      <c r="F89">
        <v>0</v>
      </c>
      <c r="G89">
        <v>1</v>
      </c>
      <c r="H89" s="1">
        <v>41560</v>
      </c>
      <c r="I89">
        <v>3</v>
      </c>
      <c r="J89">
        <v>463</v>
      </c>
      <c r="K89">
        <v>96</v>
      </c>
      <c r="L89">
        <v>333</v>
      </c>
      <c r="M89">
        <v>168</v>
      </c>
      <c r="N89">
        <v>53</v>
      </c>
      <c r="O89">
        <v>10</v>
      </c>
      <c r="P89">
        <v>1</v>
      </c>
      <c r="Q89">
        <v>7</v>
      </c>
      <c r="R89">
        <v>7</v>
      </c>
      <c r="S89">
        <v>12</v>
      </c>
      <c r="T89">
        <v>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30</v>
      </c>
    </row>
    <row r="90" spans="1:28" hidden="1" x14ac:dyDescent="0.3">
      <c r="A90">
        <v>7279</v>
      </c>
      <c r="B90">
        <v>1969</v>
      </c>
      <c r="C90" t="s">
        <v>37</v>
      </c>
      <c r="D90" t="s">
        <v>35</v>
      </c>
      <c r="E90">
        <v>69476</v>
      </c>
      <c r="F90">
        <v>0</v>
      </c>
      <c r="G90">
        <v>0</v>
      </c>
      <c r="H90" s="1">
        <v>41547</v>
      </c>
      <c r="I90">
        <v>3</v>
      </c>
      <c r="J90">
        <v>260</v>
      </c>
      <c r="K90">
        <v>86</v>
      </c>
      <c r="L90">
        <v>559</v>
      </c>
      <c r="M90">
        <v>63</v>
      </c>
      <c r="N90">
        <v>9</v>
      </c>
      <c r="O90">
        <v>67</v>
      </c>
      <c r="P90">
        <v>1</v>
      </c>
      <c r="Q90">
        <v>4</v>
      </c>
      <c r="R90">
        <v>6</v>
      </c>
      <c r="S90">
        <v>4</v>
      </c>
      <c r="T90">
        <v>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34</v>
      </c>
    </row>
    <row r="91" spans="1:28" hidden="1" x14ac:dyDescent="0.3">
      <c r="A91">
        <v>10582</v>
      </c>
      <c r="B91">
        <v>1979</v>
      </c>
      <c r="C91" t="s">
        <v>28</v>
      </c>
      <c r="D91" t="s">
        <v>33</v>
      </c>
      <c r="E91">
        <v>72063</v>
      </c>
      <c r="F91">
        <v>0</v>
      </c>
      <c r="G91">
        <v>1</v>
      </c>
      <c r="H91" s="1">
        <v>41458</v>
      </c>
      <c r="I91">
        <v>3</v>
      </c>
      <c r="J91">
        <v>180</v>
      </c>
      <c r="K91">
        <v>32</v>
      </c>
      <c r="L91">
        <v>348</v>
      </c>
      <c r="M91">
        <v>76</v>
      </c>
      <c r="N91">
        <v>32</v>
      </c>
      <c r="O91">
        <v>90</v>
      </c>
      <c r="P91">
        <v>2</v>
      </c>
      <c r="Q91">
        <v>5</v>
      </c>
      <c r="R91">
        <v>2</v>
      </c>
      <c r="S91">
        <v>12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39</v>
      </c>
    </row>
    <row r="92" spans="1:28" hidden="1" x14ac:dyDescent="0.3">
      <c r="A92">
        <v>4470</v>
      </c>
      <c r="B92">
        <v>1962</v>
      </c>
      <c r="C92" t="s">
        <v>41</v>
      </c>
      <c r="D92" t="s">
        <v>33</v>
      </c>
      <c r="E92">
        <v>58646</v>
      </c>
      <c r="F92">
        <v>0</v>
      </c>
      <c r="G92">
        <v>1</v>
      </c>
      <c r="H92" s="1">
        <v>41435</v>
      </c>
      <c r="I92">
        <v>3</v>
      </c>
      <c r="J92">
        <v>62</v>
      </c>
      <c r="K92">
        <v>1</v>
      </c>
      <c r="L92">
        <v>44</v>
      </c>
      <c r="M92">
        <v>6</v>
      </c>
      <c r="N92">
        <v>5</v>
      </c>
      <c r="O92">
        <v>22</v>
      </c>
      <c r="P92">
        <v>1</v>
      </c>
      <c r="Q92">
        <v>2</v>
      </c>
      <c r="R92">
        <v>1</v>
      </c>
      <c r="S92">
        <v>4</v>
      </c>
      <c r="T92">
        <v>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30</v>
      </c>
    </row>
    <row r="93" spans="1:28" hidden="1" x14ac:dyDescent="0.3">
      <c r="A93">
        <v>6183</v>
      </c>
      <c r="B93">
        <v>1962</v>
      </c>
      <c r="C93" t="s">
        <v>41</v>
      </c>
      <c r="D93" t="s">
        <v>33</v>
      </c>
      <c r="E93">
        <v>58646</v>
      </c>
      <c r="F93">
        <v>0</v>
      </c>
      <c r="G93">
        <v>1</v>
      </c>
      <c r="H93" s="1">
        <v>41435</v>
      </c>
      <c r="I93">
        <v>3</v>
      </c>
      <c r="J93">
        <v>62</v>
      </c>
      <c r="K93">
        <v>1</v>
      </c>
      <c r="L93">
        <v>44</v>
      </c>
      <c r="M93">
        <v>6</v>
      </c>
      <c r="N93">
        <v>5</v>
      </c>
      <c r="O93">
        <v>22</v>
      </c>
      <c r="P93">
        <v>1</v>
      </c>
      <c r="Q93">
        <v>2</v>
      </c>
      <c r="R93">
        <v>1</v>
      </c>
      <c r="S93">
        <v>4</v>
      </c>
      <c r="T93">
        <v>4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39</v>
      </c>
    </row>
    <row r="94" spans="1:28" hidden="1" x14ac:dyDescent="0.3">
      <c r="A94">
        <v>8601</v>
      </c>
      <c r="B94">
        <v>1980</v>
      </c>
      <c r="C94" t="s">
        <v>28</v>
      </c>
      <c r="D94" t="s">
        <v>33</v>
      </c>
      <c r="E94">
        <v>80011</v>
      </c>
      <c r="F94">
        <v>0</v>
      </c>
      <c r="G94">
        <v>1</v>
      </c>
      <c r="H94" s="1">
        <v>41393</v>
      </c>
      <c r="I94">
        <v>3</v>
      </c>
      <c r="J94">
        <v>421</v>
      </c>
      <c r="K94">
        <v>76</v>
      </c>
      <c r="L94">
        <v>536</v>
      </c>
      <c r="M94">
        <v>82</v>
      </c>
      <c r="N94">
        <v>178</v>
      </c>
      <c r="O94">
        <v>102</v>
      </c>
      <c r="P94">
        <v>2</v>
      </c>
      <c r="Q94">
        <v>8</v>
      </c>
      <c r="R94">
        <v>6</v>
      </c>
      <c r="S94">
        <v>5</v>
      </c>
      <c r="T94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36</v>
      </c>
    </row>
    <row r="95" spans="1:28" hidden="1" x14ac:dyDescent="0.3">
      <c r="A95">
        <v>4827</v>
      </c>
      <c r="B95">
        <v>1956</v>
      </c>
      <c r="C95" t="s">
        <v>37</v>
      </c>
      <c r="D95" t="s">
        <v>31</v>
      </c>
      <c r="E95">
        <v>54998</v>
      </c>
      <c r="F95">
        <v>0</v>
      </c>
      <c r="G95">
        <v>1</v>
      </c>
      <c r="H95" s="1">
        <v>41343</v>
      </c>
      <c r="I95">
        <v>3</v>
      </c>
      <c r="J95">
        <v>154</v>
      </c>
      <c r="K95">
        <v>22</v>
      </c>
      <c r="L95">
        <v>202</v>
      </c>
      <c r="M95">
        <v>39</v>
      </c>
      <c r="N95">
        <v>30</v>
      </c>
      <c r="O95">
        <v>8</v>
      </c>
      <c r="P95">
        <v>5</v>
      </c>
      <c r="Q95">
        <v>4</v>
      </c>
      <c r="R95">
        <v>2</v>
      </c>
      <c r="S95">
        <v>9</v>
      </c>
      <c r="T95">
        <v>4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 t="s">
        <v>30</v>
      </c>
    </row>
    <row r="96" spans="1:28" hidden="1" x14ac:dyDescent="0.3">
      <c r="A96">
        <v>6715</v>
      </c>
      <c r="B96">
        <v>1948</v>
      </c>
      <c r="C96" t="s">
        <v>37</v>
      </c>
      <c r="D96" t="s">
        <v>31</v>
      </c>
      <c r="E96">
        <v>60200</v>
      </c>
      <c r="F96">
        <v>0</v>
      </c>
      <c r="G96">
        <v>1</v>
      </c>
      <c r="H96" s="1">
        <v>41276</v>
      </c>
      <c r="I96">
        <v>3</v>
      </c>
      <c r="J96">
        <v>502</v>
      </c>
      <c r="K96">
        <v>19</v>
      </c>
      <c r="L96">
        <v>132</v>
      </c>
      <c r="M96">
        <v>0</v>
      </c>
      <c r="N96">
        <v>6</v>
      </c>
      <c r="O96">
        <v>26</v>
      </c>
      <c r="P96">
        <v>6</v>
      </c>
      <c r="Q96">
        <v>6</v>
      </c>
      <c r="R96">
        <v>2</v>
      </c>
      <c r="S96">
        <v>11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30</v>
      </c>
    </row>
    <row r="97" spans="1:28" hidden="1" x14ac:dyDescent="0.3">
      <c r="A97">
        <v>10676</v>
      </c>
      <c r="B97">
        <v>1982</v>
      </c>
      <c r="C97" t="s">
        <v>28</v>
      </c>
      <c r="D97" t="s">
        <v>33</v>
      </c>
      <c r="E97">
        <v>63211</v>
      </c>
      <c r="F97">
        <v>0</v>
      </c>
      <c r="G97">
        <v>0</v>
      </c>
      <c r="H97" s="1">
        <v>41215</v>
      </c>
      <c r="I97">
        <v>3</v>
      </c>
      <c r="J97">
        <v>145</v>
      </c>
      <c r="K97">
        <v>193</v>
      </c>
      <c r="L97">
        <v>459</v>
      </c>
      <c r="M97">
        <v>205</v>
      </c>
      <c r="N97">
        <v>26</v>
      </c>
      <c r="O97">
        <v>145</v>
      </c>
      <c r="P97">
        <v>2</v>
      </c>
      <c r="Q97">
        <v>3</v>
      </c>
      <c r="R97">
        <v>8</v>
      </c>
      <c r="S97">
        <v>7</v>
      </c>
      <c r="T97">
        <v>2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 t="s">
        <v>30</v>
      </c>
    </row>
    <row r="98" spans="1:28" hidden="1" x14ac:dyDescent="0.3">
      <c r="A98">
        <v>1041</v>
      </c>
      <c r="B98">
        <v>1973</v>
      </c>
      <c r="C98" t="s">
        <v>37</v>
      </c>
      <c r="D98" t="s">
        <v>31</v>
      </c>
      <c r="E98">
        <v>48432</v>
      </c>
      <c r="F98">
        <v>0</v>
      </c>
      <c r="G98">
        <v>1</v>
      </c>
      <c r="H98" s="1">
        <v>41200</v>
      </c>
      <c r="I98">
        <v>3</v>
      </c>
      <c r="J98">
        <v>322</v>
      </c>
      <c r="K98">
        <v>3</v>
      </c>
      <c r="L98">
        <v>50</v>
      </c>
      <c r="M98">
        <v>4</v>
      </c>
      <c r="N98">
        <v>3</v>
      </c>
      <c r="O98">
        <v>42</v>
      </c>
      <c r="P98">
        <v>5</v>
      </c>
      <c r="Q98">
        <v>7</v>
      </c>
      <c r="R98">
        <v>1</v>
      </c>
      <c r="S98">
        <v>6</v>
      </c>
      <c r="T98">
        <v>8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 t="s">
        <v>43</v>
      </c>
    </row>
    <row r="99" spans="1:28" hidden="1" x14ac:dyDescent="0.3">
      <c r="A99">
        <v>492</v>
      </c>
      <c r="B99">
        <v>1973</v>
      </c>
      <c r="C99" t="s">
        <v>37</v>
      </c>
      <c r="D99" t="s">
        <v>45</v>
      </c>
      <c r="E99">
        <v>48432</v>
      </c>
      <c r="F99">
        <v>0</v>
      </c>
      <c r="G99">
        <v>1</v>
      </c>
      <c r="H99" s="1">
        <v>41200</v>
      </c>
      <c r="I99">
        <v>3</v>
      </c>
      <c r="J99">
        <v>322</v>
      </c>
      <c r="K99">
        <v>3</v>
      </c>
      <c r="L99">
        <v>50</v>
      </c>
      <c r="M99">
        <v>4</v>
      </c>
      <c r="N99">
        <v>3</v>
      </c>
      <c r="O99">
        <v>42</v>
      </c>
      <c r="P99">
        <v>5</v>
      </c>
      <c r="Q99">
        <v>7</v>
      </c>
      <c r="R99">
        <v>1</v>
      </c>
      <c r="S99">
        <v>6</v>
      </c>
      <c r="T99">
        <v>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32</v>
      </c>
    </row>
    <row r="100" spans="1:28" hidden="1" x14ac:dyDescent="0.3">
      <c r="A100">
        <v>11133</v>
      </c>
      <c r="B100">
        <v>1973</v>
      </c>
      <c r="C100" t="s">
        <v>37</v>
      </c>
      <c r="D100" t="s">
        <v>45</v>
      </c>
      <c r="E100">
        <v>48432</v>
      </c>
      <c r="F100">
        <v>0</v>
      </c>
      <c r="G100">
        <v>1</v>
      </c>
      <c r="H100" s="1">
        <v>41200</v>
      </c>
      <c r="I100">
        <v>3</v>
      </c>
      <c r="J100">
        <v>322</v>
      </c>
      <c r="K100">
        <v>3</v>
      </c>
      <c r="L100">
        <v>50</v>
      </c>
      <c r="M100">
        <v>4</v>
      </c>
      <c r="N100">
        <v>3</v>
      </c>
      <c r="O100">
        <v>42</v>
      </c>
      <c r="P100">
        <v>5</v>
      </c>
      <c r="Q100">
        <v>7</v>
      </c>
      <c r="R100">
        <v>1</v>
      </c>
      <c r="S100">
        <v>6</v>
      </c>
      <c r="T100">
        <v>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 t="s">
        <v>40</v>
      </c>
    </row>
    <row r="101" spans="1:28" hidden="1" x14ac:dyDescent="0.3">
      <c r="A101">
        <v>1631</v>
      </c>
      <c r="B101">
        <v>1965</v>
      </c>
      <c r="C101" t="s">
        <v>37</v>
      </c>
      <c r="D101" t="s">
        <v>35</v>
      </c>
      <c r="E101">
        <v>65220</v>
      </c>
      <c r="F101">
        <v>0</v>
      </c>
      <c r="G101">
        <v>0</v>
      </c>
      <c r="H101" s="1">
        <v>41155</v>
      </c>
      <c r="I101">
        <v>3</v>
      </c>
      <c r="J101">
        <v>890</v>
      </c>
      <c r="K101">
        <v>63</v>
      </c>
      <c r="L101">
        <v>292</v>
      </c>
      <c r="M101">
        <v>0</v>
      </c>
      <c r="N101">
        <v>25</v>
      </c>
      <c r="O101">
        <v>12</v>
      </c>
      <c r="P101">
        <v>4</v>
      </c>
      <c r="Q101">
        <v>8</v>
      </c>
      <c r="R101">
        <v>4</v>
      </c>
      <c r="S101">
        <v>7</v>
      </c>
      <c r="T101">
        <v>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39</v>
      </c>
    </row>
    <row r="102" spans="1:28" hidden="1" x14ac:dyDescent="0.3">
      <c r="A102">
        <v>8278</v>
      </c>
      <c r="B102">
        <v>1990</v>
      </c>
      <c r="C102" t="s">
        <v>37</v>
      </c>
      <c r="D102" t="s">
        <v>33</v>
      </c>
      <c r="E102">
        <v>74214</v>
      </c>
      <c r="F102">
        <v>0</v>
      </c>
      <c r="G102">
        <v>0</v>
      </c>
      <c r="H102" s="1">
        <v>41147</v>
      </c>
      <c r="I102">
        <v>3</v>
      </c>
      <c r="J102">
        <v>863</v>
      </c>
      <c r="K102">
        <v>83</v>
      </c>
      <c r="L102">
        <v>547</v>
      </c>
      <c r="M102">
        <v>86</v>
      </c>
      <c r="N102">
        <v>99</v>
      </c>
      <c r="O102">
        <v>33</v>
      </c>
      <c r="P102">
        <v>1</v>
      </c>
      <c r="Q102">
        <v>8</v>
      </c>
      <c r="R102">
        <v>2</v>
      </c>
      <c r="S102">
        <v>5</v>
      </c>
      <c r="T102">
        <v>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30</v>
      </c>
    </row>
    <row r="103" spans="1:28" hidden="1" x14ac:dyDescent="0.3">
      <c r="A103">
        <v>3878</v>
      </c>
      <c r="B103">
        <v>1980</v>
      </c>
      <c r="C103" t="s">
        <v>38</v>
      </c>
      <c r="D103" t="s">
        <v>31</v>
      </c>
      <c r="E103">
        <v>31859</v>
      </c>
      <c r="F103">
        <v>1</v>
      </c>
      <c r="G103">
        <v>0</v>
      </c>
      <c r="H103" s="1">
        <v>41697</v>
      </c>
      <c r="I103">
        <v>3</v>
      </c>
      <c r="J103">
        <v>3</v>
      </c>
      <c r="K103">
        <v>4</v>
      </c>
      <c r="L103">
        <v>7</v>
      </c>
      <c r="M103">
        <v>15</v>
      </c>
      <c r="N103">
        <v>8</v>
      </c>
      <c r="O103">
        <v>11</v>
      </c>
      <c r="P103">
        <v>1</v>
      </c>
      <c r="Q103">
        <v>1</v>
      </c>
      <c r="R103">
        <v>0</v>
      </c>
      <c r="S103">
        <v>3</v>
      </c>
      <c r="T103">
        <v>7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30</v>
      </c>
    </row>
    <row r="104" spans="1:28" hidden="1" x14ac:dyDescent="0.3">
      <c r="A104">
        <v>4098</v>
      </c>
      <c r="B104">
        <v>1973</v>
      </c>
      <c r="C104" t="s">
        <v>28</v>
      </c>
      <c r="D104" t="s">
        <v>33</v>
      </c>
      <c r="E104">
        <v>24639</v>
      </c>
      <c r="F104">
        <v>1</v>
      </c>
      <c r="G104">
        <v>1</v>
      </c>
      <c r="H104" s="1">
        <v>41667</v>
      </c>
      <c r="I104">
        <v>3</v>
      </c>
      <c r="J104">
        <v>20</v>
      </c>
      <c r="K104">
        <v>3</v>
      </c>
      <c r="L104">
        <v>16</v>
      </c>
      <c r="M104">
        <v>0</v>
      </c>
      <c r="N104">
        <v>4</v>
      </c>
      <c r="O104">
        <v>1</v>
      </c>
      <c r="P104">
        <v>3</v>
      </c>
      <c r="Q104">
        <v>2</v>
      </c>
      <c r="R104">
        <v>0</v>
      </c>
      <c r="S104">
        <v>4</v>
      </c>
      <c r="T104">
        <v>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36</v>
      </c>
    </row>
    <row r="105" spans="1:28" hidden="1" x14ac:dyDescent="0.3">
      <c r="A105">
        <v>3896</v>
      </c>
      <c r="B105">
        <v>1984</v>
      </c>
      <c r="C105" t="s">
        <v>28</v>
      </c>
      <c r="D105" t="s">
        <v>33</v>
      </c>
      <c r="E105">
        <v>27255</v>
      </c>
      <c r="F105">
        <v>1</v>
      </c>
      <c r="G105">
        <v>0</v>
      </c>
      <c r="H105" s="1">
        <v>41585</v>
      </c>
      <c r="I105">
        <v>3</v>
      </c>
      <c r="J105">
        <v>22</v>
      </c>
      <c r="K105">
        <v>1</v>
      </c>
      <c r="L105">
        <v>11</v>
      </c>
      <c r="M105">
        <v>0</v>
      </c>
      <c r="N105">
        <v>1</v>
      </c>
      <c r="O105">
        <v>2</v>
      </c>
      <c r="P105">
        <v>1</v>
      </c>
      <c r="Q105">
        <v>1</v>
      </c>
      <c r="R105">
        <v>0</v>
      </c>
      <c r="S105">
        <v>3</v>
      </c>
      <c r="T105">
        <v>7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30</v>
      </c>
    </row>
    <row r="106" spans="1:28" hidden="1" x14ac:dyDescent="0.3">
      <c r="A106">
        <v>10914</v>
      </c>
      <c r="B106">
        <v>1970</v>
      </c>
      <c r="C106" t="s">
        <v>28</v>
      </c>
      <c r="D106" t="s">
        <v>31</v>
      </c>
      <c r="E106">
        <v>24163</v>
      </c>
      <c r="F106">
        <v>1</v>
      </c>
      <c r="G106">
        <v>1</v>
      </c>
      <c r="H106" s="1">
        <v>41559</v>
      </c>
      <c r="I106">
        <v>3</v>
      </c>
      <c r="J106">
        <v>4</v>
      </c>
      <c r="K106">
        <v>1</v>
      </c>
      <c r="L106">
        <v>7</v>
      </c>
      <c r="M106">
        <v>2</v>
      </c>
      <c r="N106">
        <v>1</v>
      </c>
      <c r="O106">
        <v>2</v>
      </c>
      <c r="P106">
        <v>2</v>
      </c>
      <c r="Q106">
        <v>1</v>
      </c>
      <c r="R106">
        <v>0</v>
      </c>
      <c r="S106">
        <v>3</v>
      </c>
      <c r="T106">
        <v>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30</v>
      </c>
    </row>
    <row r="107" spans="1:28" hidden="1" x14ac:dyDescent="0.3">
      <c r="A107">
        <v>6379</v>
      </c>
      <c r="B107">
        <v>1949</v>
      </c>
      <c r="C107" t="s">
        <v>41</v>
      </c>
      <c r="D107" t="s">
        <v>42</v>
      </c>
      <c r="E107">
        <v>47570</v>
      </c>
      <c r="F107">
        <v>1</v>
      </c>
      <c r="G107">
        <v>1</v>
      </c>
      <c r="H107" s="1">
        <v>41423</v>
      </c>
      <c r="I107">
        <v>3</v>
      </c>
      <c r="J107">
        <v>67</v>
      </c>
      <c r="K107">
        <v>1</v>
      </c>
      <c r="L107">
        <v>20</v>
      </c>
      <c r="M107">
        <v>0</v>
      </c>
      <c r="N107">
        <v>2</v>
      </c>
      <c r="O107">
        <v>31</v>
      </c>
      <c r="P107">
        <v>3</v>
      </c>
      <c r="Q107">
        <v>2</v>
      </c>
      <c r="R107">
        <v>2</v>
      </c>
      <c r="S107">
        <v>2</v>
      </c>
      <c r="T107">
        <v>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 t="s">
        <v>34</v>
      </c>
    </row>
    <row r="108" spans="1:28" hidden="1" x14ac:dyDescent="0.3">
      <c r="A108">
        <v>4491</v>
      </c>
      <c r="B108">
        <v>1949</v>
      </c>
      <c r="C108" t="s">
        <v>41</v>
      </c>
      <c r="D108" t="s">
        <v>33</v>
      </c>
      <c r="E108">
        <v>62845</v>
      </c>
      <c r="F108">
        <v>1</v>
      </c>
      <c r="G108">
        <v>1</v>
      </c>
      <c r="H108" s="1">
        <v>41183</v>
      </c>
      <c r="I108">
        <v>3</v>
      </c>
      <c r="J108">
        <v>1099</v>
      </c>
      <c r="K108">
        <v>0</v>
      </c>
      <c r="L108">
        <v>45</v>
      </c>
      <c r="M108">
        <v>0</v>
      </c>
      <c r="N108">
        <v>0</v>
      </c>
      <c r="O108">
        <v>34</v>
      </c>
      <c r="P108">
        <v>11</v>
      </c>
      <c r="Q108">
        <v>3</v>
      </c>
      <c r="R108">
        <v>4</v>
      </c>
      <c r="S108">
        <v>10</v>
      </c>
      <c r="T108">
        <v>8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 t="s">
        <v>30</v>
      </c>
    </row>
    <row r="109" spans="1:28" hidden="1" x14ac:dyDescent="0.3">
      <c r="A109">
        <v>873</v>
      </c>
      <c r="B109">
        <v>1949</v>
      </c>
      <c r="C109" t="s">
        <v>41</v>
      </c>
      <c r="D109" t="s">
        <v>33</v>
      </c>
      <c r="E109">
        <v>62845</v>
      </c>
      <c r="F109">
        <v>1</v>
      </c>
      <c r="G109">
        <v>1</v>
      </c>
      <c r="H109" s="1">
        <v>41183</v>
      </c>
      <c r="I109">
        <v>3</v>
      </c>
      <c r="J109">
        <v>1099</v>
      </c>
      <c r="K109">
        <v>0</v>
      </c>
      <c r="L109">
        <v>45</v>
      </c>
      <c r="M109">
        <v>0</v>
      </c>
      <c r="N109">
        <v>0</v>
      </c>
      <c r="O109">
        <v>34</v>
      </c>
      <c r="P109">
        <v>11</v>
      </c>
      <c r="Q109">
        <v>3</v>
      </c>
      <c r="R109">
        <v>4</v>
      </c>
      <c r="S109">
        <v>10</v>
      </c>
      <c r="T109">
        <v>8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0</v>
      </c>
      <c r="AB109" t="s">
        <v>30</v>
      </c>
    </row>
    <row r="110" spans="1:28" hidden="1" x14ac:dyDescent="0.3">
      <c r="A110">
        <v>8461</v>
      </c>
      <c r="B110">
        <v>1962</v>
      </c>
      <c r="C110" t="s">
        <v>28</v>
      </c>
      <c r="D110" t="s">
        <v>29</v>
      </c>
      <c r="E110">
        <v>46102</v>
      </c>
      <c r="F110">
        <v>2</v>
      </c>
      <c r="G110">
        <v>1</v>
      </c>
      <c r="H110" s="1">
        <v>41708</v>
      </c>
      <c r="I110">
        <v>3</v>
      </c>
      <c r="J110">
        <v>14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2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30</v>
      </c>
    </row>
    <row r="111" spans="1:28" hidden="1" x14ac:dyDescent="0.3">
      <c r="A111">
        <v>6815</v>
      </c>
      <c r="B111">
        <v>1980</v>
      </c>
      <c r="C111" t="s">
        <v>38</v>
      </c>
      <c r="D111" t="s">
        <v>33</v>
      </c>
      <c r="E111">
        <v>96547</v>
      </c>
      <c r="F111">
        <v>0</v>
      </c>
      <c r="G111">
        <v>0</v>
      </c>
      <c r="H111" s="1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0</v>
      </c>
      <c r="Y111">
        <v>1</v>
      </c>
      <c r="Z111">
        <v>1</v>
      </c>
      <c r="AA111">
        <v>0</v>
      </c>
      <c r="AB111" t="s">
        <v>30</v>
      </c>
    </row>
    <row r="112" spans="1:28" hidden="1" x14ac:dyDescent="0.3">
      <c r="A112">
        <v>254</v>
      </c>
      <c r="B112">
        <v>1955</v>
      </c>
      <c r="C112" t="s">
        <v>28</v>
      </c>
      <c r="D112" t="s">
        <v>35</v>
      </c>
      <c r="E112">
        <v>53863</v>
      </c>
      <c r="F112">
        <v>0</v>
      </c>
      <c r="G112">
        <v>1</v>
      </c>
      <c r="H112" s="1">
        <v>41776</v>
      </c>
      <c r="I112">
        <v>4</v>
      </c>
      <c r="J112">
        <v>399</v>
      </c>
      <c r="K112">
        <v>4</v>
      </c>
      <c r="L112">
        <v>30</v>
      </c>
      <c r="M112">
        <v>6</v>
      </c>
      <c r="N112">
        <v>4</v>
      </c>
      <c r="O112">
        <v>30</v>
      </c>
      <c r="P112">
        <v>3</v>
      </c>
      <c r="Q112">
        <v>7</v>
      </c>
      <c r="R112">
        <v>1</v>
      </c>
      <c r="S112">
        <v>7</v>
      </c>
      <c r="T112">
        <v>7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 t="s">
        <v>30</v>
      </c>
    </row>
    <row r="113" spans="1:28" hidden="1" x14ac:dyDescent="0.3">
      <c r="A113">
        <v>2534</v>
      </c>
      <c r="B113">
        <v>1953</v>
      </c>
      <c r="C113" t="s">
        <v>28</v>
      </c>
      <c r="D113" t="s">
        <v>33</v>
      </c>
      <c r="E113">
        <v>37716</v>
      </c>
      <c r="F113">
        <v>0</v>
      </c>
      <c r="G113">
        <v>1</v>
      </c>
      <c r="H113" s="1">
        <v>41750</v>
      </c>
      <c r="I113">
        <v>4</v>
      </c>
      <c r="J113">
        <v>97</v>
      </c>
      <c r="K113">
        <v>1</v>
      </c>
      <c r="L113">
        <v>41</v>
      </c>
      <c r="M113">
        <v>6</v>
      </c>
      <c r="N113">
        <v>2</v>
      </c>
      <c r="O113">
        <v>41</v>
      </c>
      <c r="P113">
        <v>2</v>
      </c>
      <c r="Q113">
        <v>4</v>
      </c>
      <c r="R113">
        <v>1</v>
      </c>
      <c r="S113">
        <v>3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36</v>
      </c>
    </row>
    <row r="114" spans="1:28" hidden="1" x14ac:dyDescent="0.3">
      <c r="A114">
        <v>3799</v>
      </c>
      <c r="B114">
        <v>1955</v>
      </c>
      <c r="C114" t="s">
        <v>28</v>
      </c>
      <c r="D114" t="s">
        <v>33</v>
      </c>
      <c r="E114">
        <v>67225</v>
      </c>
      <c r="F114">
        <v>0</v>
      </c>
      <c r="G114">
        <v>1</v>
      </c>
      <c r="H114" s="1">
        <v>41604</v>
      </c>
      <c r="I114">
        <v>4</v>
      </c>
      <c r="J114">
        <v>315</v>
      </c>
      <c r="K114">
        <v>35</v>
      </c>
      <c r="L114">
        <v>322</v>
      </c>
      <c r="M114">
        <v>46</v>
      </c>
      <c r="N114">
        <v>7</v>
      </c>
      <c r="O114">
        <v>143</v>
      </c>
      <c r="P114">
        <v>3</v>
      </c>
      <c r="Q114">
        <v>7</v>
      </c>
      <c r="R114">
        <v>2</v>
      </c>
      <c r="S114">
        <v>11</v>
      </c>
      <c r="T114">
        <v>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34</v>
      </c>
    </row>
    <row r="115" spans="1:28" hidden="1" x14ac:dyDescent="0.3">
      <c r="A115">
        <v>11084</v>
      </c>
      <c r="B115">
        <v>1976</v>
      </c>
      <c r="C115" t="s">
        <v>41</v>
      </c>
      <c r="D115" t="s">
        <v>35</v>
      </c>
      <c r="E115">
        <v>65104</v>
      </c>
      <c r="F115">
        <v>0</v>
      </c>
      <c r="G115">
        <v>1</v>
      </c>
      <c r="H115" s="1">
        <v>41592</v>
      </c>
      <c r="I115">
        <v>4</v>
      </c>
      <c r="J115">
        <v>738</v>
      </c>
      <c r="K115">
        <v>0</v>
      </c>
      <c r="L115">
        <v>232</v>
      </c>
      <c r="M115">
        <v>13</v>
      </c>
      <c r="N115">
        <v>20</v>
      </c>
      <c r="O115">
        <v>50</v>
      </c>
      <c r="P115">
        <v>2</v>
      </c>
      <c r="Q115">
        <v>3</v>
      </c>
      <c r="R115">
        <v>5</v>
      </c>
      <c r="S115">
        <v>7</v>
      </c>
      <c r="T115">
        <v>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32</v>
      </c>
    </row>
    <row r="116" spans="1:28" hidden="1" x14ac:dyDescent="0.3">
      <c r="A116">
        <v>5172</v>
      </c>
      <c r="B116">
        <v>1976</v>
      </c>
      <c r="C116" t="s">
        <v>41</v>
      </c>
      <c r="D116" t="s">
        <v>35</v>
      </c>
      <c r="E116">
        <v>65104</v>
      </c>
      <c r="F116">
        <v>0</v>
      </c>
      <c r="G116">
        <v>1</v>
      </c>
      <c r="H116" s="1">
        <v>41592</v>
      </c>
      <c r="I116">
        <v>4</v>
      </c>
      <c r="J116">
        <v>738</v>
      </c>
      <c r="K116">
        <v>0</v>
      </c>
      <c r="L116">
        <v>232</v>
      </c>
      <c r="M116">
        <v>13</v>
      </c>
      <c r="N116">
        <v>20</v>
      </c>
      <c r="O116">
        <v>50</v>
      </c>
      <c r="P116">
        <v>2</v>
      </c>
      <c r="Q116">
        <v>3</v>
      </c>
      <c r="R116">
        <v>5</v>
      </c>
      <c r="S116">
        <v>7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30</v>
      </c>
    </row>
    <row r="117" spans="1:28" hidden="1" x14ac:dyDescent="0.3">
      <c r="A117">
        <v>9504</v>
      </c>
      <c r="B117">
        <v>1949</v>
      </c>
      <c r="C117" t="s">
        <v>41</v>
      </c>
      <c r="D117" t="s">
        <v>33</v>
      </c>
      <c r="E117">
        <v>81698</v>
      </c>
      <c r="F117">
        <v>0</v>
      </c>
      <c r="G117">
        <v>0</v>
      </c>
      <c r="H117" s="1">
        <v>41584</v>
      </c>
      <c r="I117">
        <v>4</v>
      </c>
      <c r="J117">
        <v>179</v>
      </c>
      <c r="K117">
        <v>28</v>
      </c>
      <c r="L117">
        <v>520</v>
      </c>
      <c r="M117">
        <v>111</v>
      </c>
      <c r="N117">
        <v>123</v>
      </c>
      <c r="O117">
        <v>47</v>
      </c>
      <c r="P117">
        <v>1</v>
      </c>
      <c r="Q117">
        <v>3</v>
      </c>
      <c r="R117">
        <v>8</v>
      </c>
      <c r="S117">
        <v>13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 t="s">
        <v>30</v>
      </c>
    </row>
    <row r="118" spans="1:28" hidden="1" x14ac:dyDescent="0.3">
      <c r="A118">
        <v>850</v>
      </c>
      <c r="B118">
        <v>1968</v>
      </c>
      <c r="C118" t="s">
        <v>28</v>
      </c>
      <c r="D118" t="s">
        <v>31</v>
      </c>
      <c r="E118">
        <v>70566</v>
      </c>
      <c r="F118">
        <v>0</v>
      </c>
      <c r="G118">
        <v>1</v>
      </c>
      <c r="H118" s="1">
        <v>41553</v>
      </c>
      <c r="I118">
        <v>4</v>
      </c>
      <c r="J118">
        <v>381</v>
      </c>
      <c r="K118">
        <v>28</v>
      </c>
      <c r="L118">
        <v>215</v>
      </c>
      <c r="M118">
        <v>84</v>
      </c>
      <c r="N118">
        <v>28</v>
      </c>
      <c r="O118">
        <v>21</v>
      </c>
      <c r="P118">
        <v>2</v>
      </c>
      <c r="Q118">
        <v>6</v>
      </c>
      <c r="R118">
        <v>5</v>
      </c>
      <c r="S118">
        <v>9</v>
      </c>
      <c r="T118">
        <v>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30</v>
      </c>
    </row>
    <row r="119" spans="1:28" hidden="1" x14ac:dyDescent="0.3">
      <c r="A119">
        <v>4477</v>
      </c>
      <c r="B119">
        <v>1958</v>
      </c>
      <c r="C119" t="s">
        <v>28</v>
      </c>
      <c r="D119" t="s">
        <v>35</v>
      </c>
      <c r="E119">
        <v>69096</v>
      </c>
      <c r="F119">
        <v>0</v>
      </c>
      <c r="G119">
        <v>1</v>
      </c>
      <c r="H119" s="1">
        <v>41544</v>
      </c>
      <c r="I119">
        <v>4</v>
      </c>
      <c r="J119">
        <v>247</v>
      </c>
      <c r="K119">
        <v>49</v>
      </c>
      <c r="L119">
        <v>159</v>
      </c>
      <c r="M119">
        <v>7</v>
      </c>
      <c r="N119">
        <v>82</v>
      </c>
      <c r="O119">
        <v>109</v>
      </c>
      <c r="P119">
        <v>1</v>
      </c>
      <c r="Q119">
        <v>5</v>
      </c>
      <c r="R119">
        <v>2</v>
      </c>
      <c r="S119">
        <v>10</v>
      </c>
      <c r="T119">
        <v>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39</v>
      </c>
    </row>
    <row r="120" spans="1:28" hidden="1" x14ac:dyDescent="0.3">
      <c r="A120">
        <v>1945</v>
      </c>
      <c r="B120">
        <v>1962</v>
      </c>
      <c r="C120" t="s">
        <v>28</v>
      </c>
      <c r="D120" t="s">
        <v>33</v>
      </c>
      <c r="E120">
        <v>71434</v>
      </c>
      <c r="F120">
        <v>0</v>
      </c>
      <c r="G120">
        <v>1</v>
      </c>
      <c r="H120" s="1">
        <v>41535</v>
      </c>
      <c r="I120">
        <v>4</v>
      </c>
      <c r="J120">
        <v>711</v>
      </c>
      <c r="K120">
        <v>36</v>
      </c>
      <c r="L120">
        <v>217</v>
      </c>
      <c r="M120">
        <v>172</v>
      </c>
      <c r="N120">
        <v>96</v>
      </c>
      <c r="O120">
        <v>168</v>
      </c>
      <c r="P120">
        <v>3</v>
      </c>
      <c r="Q120">
        <v>7</v>
      </c>
      <c r="R120">
        <v>4</v>
      </c>
      <c r="S120">
        <v>7</v>
      </c>
      <c r="T120">
        <v>4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 t="s">
        <v>30</v>
      </c>
    </row>
    <row r="121" spans="1:28" hidden="1" x14ac:dyDescent="0.3">
      <c r="A121">
        <v>10832</v>
      </c>
      <c r="B121">
        <v>1958</v>
      </c>
      <c r="C121" t="s">
        <v>28</v>
      </c>
      <c r="D121" t="s">
        <v>35</v>
      </c>
      <c r="E121">
        <v>46610</v>
      </c>
      <c r="F121">
        <v>0</v>
      </c>
      <c r="G121">
        <v>0</v>
      </c>
      <c r="H121" s="1">
        <v>41473</v>
      </c>
      <c r="I121">
        <v>4</v>
      </c>
      <c r="J121">
        <v>288</v>
      </c>
      <c r="K121">
        <v>10</v>
      </c>
      <c r="L121">
        <v>30</v>
      </c>
      <c r="M121">
        <v>4</v>
      </c>
      <c r="N121">
        <v>10</v>
      </c>
      <c r="O121">
        <v>125</v>
      </c>
      <c r="P121">
        <v>1</v>
      </c>
      <c r="Q121">
        <v>6</v>
      </c>
      <c r="R121">
        <v>1</v>
      </c>
      <c r="S121">
        <v>6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30</v>
      </c>
    </row>
    <row r="122" spans="1:28" hidden="1" x14ac:dyDescent="0.3">
      <c r="A122">
        <v>3025</v>
      </c>
      <c r="B122">
        <v>1958</v>
      </c>
      <c r="C122" t="s">
        <v>28</v>
      </c>
      <c r="D122" t="s">
        <v>31</v>
      </c>
      <c r="E122">
        <v>49967</v>
      </c>
      <c r="F122">
        <v>0</v>
      </c>
      <c r="G122">
        <v>1</v>
      </c>
      <c r="H122" s="1">
        <v>41463</v>
      </c>
      <c r="I122">
        <v>4</v>
      </c>
      <c r="J122">
        <v>212</v>
      </c>
      <c r="K122">
        <v>6</v>
      </c>
      <c r="L122">
        <v>69</v>
      </c>
      <c r="M122">
        <v>4</v>
      </c>
      <c r="N122">
        <v>12</v>
      </c>
      <c r="O122">
        <v>3</v>
      </c>
      <c r="P122">
        <v>3</v>
      </c>
      <c r="Q122">
        <v>6</v>
      </c>
      <c r="R122">
        <v>1</v>
      </c>
      <c r="S122">
        <v>5</v>
      </c>
      <c r="T122">
        <v>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32</v>
      </c>
    </row>
    <row r="123" spans="1:28" hidden="1" x14ac:dyDescent="0.3">
      <c r="A123">
        <v>8755</v>
      </c>
      <c r="B123">
        <v>1946</v>
      </c>
      <c r="C123" t="s">
        <v>41</v>
      </c>
      <c r="D123" t="s">
        <v>33</v>
      </c>
      <c r="E123">
        <v>68657</v>
      </c>
      <c r="F123">
        <v>0</v>
      </c>
      <c r="G123">
        <v>0</v>
      </c>
      <c r="H123" s="1">
        <v>41325</v>
      </c>
      <c r="I123">
        <v>4</v>
      </c>
      <c r="J123">
        <v>482</v>
      </c>
      <c r="K123">
        <v>34</v>
      </c>
      <c r="L123">
        <v>471</v>
      </c>
      <c r="M123">
        <v>119</v>
      </c>
      <c r="N123">
        <v>68</v>
      </c>
      <c r="O123">
        <v>22</v>
      </c>
      <c r="P123">
        <v>1</v>
      </c>
      <c r="Q123">
        <v>3</v>
      </c>
      <c r="R123">
        <v>5</v>
      </c>
      <c r="S123">
        <v>9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36</v>
      </c>
    </row>
    <row r="124" spans="1:28" hidden="1" x14ac:dyDescent="0.3">
      <c r="A124">
        <v>10177</v>
      </c>
      <c r="B124">
        <v>1954</v>
      </c>
      <c r="C124" t="s">
        <v>28</v>
      </c>
      <c r="D124" t="s">
        <v>29</v>
      </c>
      <c r="E124">
        <v>72071</v>
      </c>
      <c r="F124">
        <v>0</v>
      </c>
      <c r="G124">
        <v>1</v>
      </c>
      <c r="H124" s="1">
        <v>41319</v>
      </c>
      <c r="I124">
        <v>4</v>
      </c>
      <c r="J124">
        <v>531</v>
      </c>
      <c r="K124">
        <v>69</v>
      </c>
      <c r="L124">
        <v>300</v>
      </c>
      <c r="M124">
        <v>150</v>
      </c>
      <c r="N124">
        <v>138</v>
      </c>
      <c r="O124">
        <v>150</v>
      </c>
      <c r="P124">
        <v>3</v>
      </c>
      <c r="Q124">
        <v>5</v>
      </c>
      <c r="R124">
        <v>4</v>
      </c>
      <c r="S124">
        <v>8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30</v>
      </c>
    </row>
    <row r="125" spans="1:28" hidden="1" x14ac:dyDescent="0.3">
      <c r="A125">
        <v>2429</v>
      </c>
      <c r="B125">
        <v>1954</v>
      </c>
      <c r="C125" t="s">
        <v>28</v>
      </c>
      <c r="D125" t="s">
        <v>29</v>
      </c>
      <c r="E125">
        <v>72071</v>
      </c>
      <c r="F125">
        <v>0</v>
      </c>
      <c r="G125">
        <v>1</v>
      </c>
      <c r="H125" s="1">
        <v>41319</v>
      </c>
      <c r="I125">
        <v>4</v>
      </c>
      <c r="J125">
        <v>531</v>
      </c>
      <c r="K125">
        <v>69</v>
      </c>
      <c r="L125">
        <v>300</v>
      </c>
      <c r="M125">
        <v>150</v>
      </c>
      <c r="N125">
        <v>138</v>
      </c>
      <c r="O125">
        <v>150</v>
      </c>
      <c r="P125">
        <v>3</v>
      </c>
      <c r="Q125">
        <v>5</v>
      </c>
      <c r="R125">
        <v>4</v>
      </c>
      <c r="S125">
        <v>8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32</v>
      </c>
    </row>
    <row r="126" spans="1:28" hidden="1" x14ac:dyDescent="0.3">
      <c r="A126">
        <v>8430</v>
      </c>
      <c r="B126">
        <v>1957</v>
      </c>
      <c r="C126" t="s">
        <v>28</v>
      </c>
      <c r="D126" t="s">
        <v>35</v>
      </c>
      <c r="E126">
        <v>21994</v>
      </c>
      <c r="F126">
        <v>0</v>
      </c>
      <c r="G126">
        <v>1</v>
      </c>
      <c r="H126" s="1">
        <v>41267</v>
      </c>
      <c r="I126">
        <v>4</v>
      </c>
      <c r="J126">
        <v>9</v>
      </c>
      <c r="K126">
        <v>0</v>
      </c>
      <c r="L126">
        <v>6</v>
      </c>
      <c r="M126">
        <v>3</v>
      </c>
      <c r="N126">
        <v>1</v>
      </c>
      <c r="O126">
        <v>3</v>
      </c>
      <c r="P126">
        <v>1</v>
      </c>
      <c r="Q126">
        <v>0</v>
      </c>
      <c r="R126">
        <v>0</v>
      </c>
      <c r="S126">
        <v>3</v>
      </c>
      <c r="T126">
        <v>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36</v>
      </c>
    </row>
    <row r="127" spans="1:28" hidden="1" x14ac:dyDescent="0.3">
      <c r="A127">
        <v>8619</v>
      </c>
      <c r="B127">
        <v>1957</v>
      </c>
      <c r="C127" t="s">
        <v>28</v>
      </c>
      <c r="D127" t="s">
        <v>35</v>
      </c>
      <c r="E127">
        <v>21994</v>
      </c>
      <c r="F127">
        <v>0</v>
      </c>
      <c r="G127">
        <v>1</v>
      </c>
      <c r="H127" s="1">
        <v>41267</v>
      </c>
      <c r="I127">
        <v>4</v>
      </c>
      <c r="J127">
        <v>9</v>
      </c>
      <c r="K127">
        <v>0</v>
      </c>
      <c r="L127">
        <v>6</v>
      </c>
      <c r="M127">
        <v>3</v>
      </c>
      <c r="N127">
        <v>1</v>
      </c>
      <c r="O127">
        <v>3</v>
      </c>
      <c r="P127">
        <v>1</v>
      </c>
      <c r="Q127">
        <v>0</v>
      </c>
      <c r="R127">
        <v>0</v>
      </c>
      <c r="S127">
        <v>3</v>
      </c>
      <c r="T127">
        <v>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30</v>
      </c>
    </row>
    <row r="128" spans="1:28" hidden="1" x14ac:dyDescent="0.3">
      <c r="A128">
        <v>7233</v>
      </c>
      <c r="B128">
        <v>1972</v>
      </c>
      <c r="C128" t="s">
        <v>28</v>
      </c>
      <c r="D128" t="s">
        <v>33</v>
      </c>
      <c r="E128">
        <v>69209</v>
      </c>
      <c r="F128">
        <v>0</v>
      </c>
      <c r="G128">
        <v>0</v>
      </c>
      <c r="H128" s="1">
        <v>41169</v>
      </c>
      <c r="I128">
        <v>4</v>
      </c>
      <c r="J128">
        <v>496</v>
      </c>
      <c r="K128">
        <v>32</v>
      </c>
      <c r="L128">
        <v>849</v>
      </c>
      <c r="M128">
        <v>229</v>
      </c>
      <c r="N128">
        <v>48</v>
      </c>
      <c r="O128">
        <v>128</v>
      </c>
      <c r="P128">
        <v>2</v>
      </c>
      <c r="Q128">
        <v>5</v>
      </c>
      <c r="R128">
        <v>3</v>
      </c>
      <c r="S128">
        <v>6</v>
      </c>
      <c r="T128">
        <v>4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32</v>
      </c>
    </row>
    <row r="129" spans="1:28" hidden="1" x14ac:dyDescent="0.3">
      <c r="A129">
        <v>2296</v>
      </c>
      <c r="B129">
        <v>1975</v>
      </c>
      <c r="C129" t="s">
        <v>41</v>
      </c>
      <c r="D129" t="s">
        <v>33</v>
      </c>
      <c r="E129">
        <v>37368</v>
      </c>
      <c r="F129">
        <v>1</v>
      </c>
      <c r="G129">
        <v>0</v>
      </c>
      <c r="H129" s="1">
        <v>41624</v>
      </c>
      <c r="I129">
        <v>4</v>
      </c>
      <c r="J129">
        <v>3</v>
      </c>
      <c r="K129">
        <v>2</v>
      </c>
      <c r="L129">
        <v>11</v>
      </c>
      <c r="M129">
        <v>2</v>
      </c>
      <c r="N129">
        <v>2</v>
      </c>
      <c r="O129">
        <v>10</v>
      </c>
      <c r="P129">
        <v>1</v>
      </c>
      <c r="Q129">
        <v>1</v>
      </c>
      <c r="R129">
        <v>0</v>
      </c>
      <c r="S129">
        <v>2</v>
      </c>
      <c r="T129">
        <v>6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 t="s">
        <v>30</v>
      </c>
    </row>
    <row r="130" spans="1:28" hidden="1" x14ac:dyDescent="0.3">
      <c r="A130">
        <v>7685</v>
      </c>
      <c r="B130">
        <v>1978</v>
      </c>
      <c r="C130" t="s">
        <v>28</v>
      </c>
      <c r="D130" t="s">
        <v>33</v>
      </c>
      <c r="E130">
        <v>33039</v>
      </c>
      <c r="F130">
        <v>1</v>
      </c>
      <c r="G130">
        <v>0</v>
      </c>
      <c r="H130" s="1">
        <v>41526</v>
      </c>
      <c r="I130">
        <v>4</v>
      </c>
      <c r="J130">
        <v>30</v>
      </c>
      <c r="K130">
        <v>8</v>
      </c>
      <c r="L130">
        <v>12</v>
      </c>
      <c r="M130">
        <v>8</v>
      </c>
      <c r="N130">
        <v>8</v>
      </c>
      <c r="O130">
        <v>12</v>
      </c>
      <c r="P130">
        <v>1</v>
      </c>
      <c r="Q130">
        <v>2</v>
      </c>
      <c r="R130">
        <v>0</v>
      </c>
      <c r="S130">
        <v>4</v>
      </c>
      <c r="T130">
        <v>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30</v>
      </c>
    </row>
    <row r="131" spans="1:28" hidden="1" x14ac:dyDescent="0.3">
      <c r="A131">
        <v>6310</v>
      </c>
      <c r="B131">
        <v>1978</v>
      </c>
      <c r="C131" t="s">
        <v>28</v>
      </c>
      <c r="D131" t="s">
        <v>33</v>
      </c>
      <c r="E131">
        <v>33039</v>
      </c>
      <c r="F131">
        <v>1</v>
      </c>
      <c r="G131">
        <v>0</v>
      </c>
      <c r="H131" s="1">
        <v>41526</v>
      </c>
      <c r="I131">
        <v>4</v>
      </c>
      <c r="J131">
        <v>30</v>
      </c>
      <c r="K131">
        <v>8</v>
      </c>
      <c r="L131">
        <v>12</v>
      </c>
      <c r="M131">
        <v>8</v>
      </c>
      <c r="N131">
        <v>8</v>
      </c>
      <c r="O131">
        <v>12</v>
      </c>
      <c r="P131">
        <v>1</v>
      </c>
      <c r="Q131">
        <v>2</v>
      </c>
      <c r="R131">
        <v>0</v>
      </c>
      <c r="S131">
        <v>4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32</v>
      </c>
    </row>
    <row r="132" spans="1:28" hidden="1" x14ac:dyDescent="0.3">
      <c r="A132">
        <v>2404</v>
      </c>
      <c r="B132">
        <v>1976</v>
      </c>
      <c r="C132" t="s">
        <v>28</v>
      </c>
      <c r="D132" t="s">
        <v>33</v>
      </c>
      <c r="E132">
        <v>53359</v>
      </c>
      <c r="F132">
        <v>1</v>
      </c>
      <c r="G132">
        <v>1</v>
      </c>
      <c r="H132" s="1">
        <v>41421</v>
      </c>
      <c r="I132">
        <v>4</v>
      </c>
      <c r="J132">
        <v>173</v>
      </c>
      <c r="K132">
        <v>4</v>
      </c>
      <c r="L132">
        <v>30</v>
      </c>
      <c r="M132">
        <v>3</v>
      </c>
      <c r="N132">
        <v>6</v>
      </c>
      <c r="O132">
        <v>41</v>
      </c>
      <c r="P132">
        <v>4</v>
      </c>
      <c r="Q132">
        <v>5</v>
      </c>
      <c r="R132">
        <v>1</v>
      </c>
      <c r="S132">
        <v>4</v>
      </c>
      <c r="T132">
        <v>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34</v>
      </c>
    </row>
    <row r="133" spans="1:28" hidden="1" x14ac:dyDescent="0.3">
      <c r="A133">
        <v>8581</v>
      </c>
      <c r="B133">
        <v>1971</v>
      </c>
      <c r="C133" t="s">
        <v>41</v>
      </c>
      <c r="D133" t="s">
        <v>33</v>
      </c>
      <c r="E133">
        <v>49505</v>
      </c>
      <c r="F133">
        <v>1</v>
      </c>
      <c r="G133">
        <v>1</v>
      </c>
      <c r="H133" s="1">
        <v>41338</v>
      </c>
      <c r="I133">
        <v>4</v>
      </c>
      <c r="J133">
        <v>604</v>
      </c>
      <c r="K133">
        <v>0</v>
      </c>
      <c r="L133">
        <v>100</v>
      </c>
      <c r="M133">
        <v>19</v>
      </c>
      <c r="N133">
        <v>0</v>
      </c>
      <c r="O133">
        <v>28</v>
      </c>
      <c r="P133">
        <v>9</v>
      </c>
      <c r="Q133">
        <v>10</v>
      </c>
      <c r="R133">
        <v>2</v>
      </c>
      <c r="S133">
        <v>8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30</v>
      </c>
    </row>
    <row r="134" spans="1:28" hidden="1" x14ac:dyDescent="0.3">
      <c r="A134">
        <v>8920</v>
      </c>
      <c r="B134">
        <v>1967</v>
      </c>
      <c r="C134" t="s">
        <v>41</v>
      </c>
      <c r="D134" t="s">
        <v>31</v>
      </c>
      <c r="E134">
        <v>59235</v>
      </c>
      <c r="F134">
        <v>1</v>
      </c>
      <c r="G134">
        <v>0</v>
      </c>
      <c r="H134" s="1">
        <v>41286</v>
      </c>
      <c r="I134">
        <v>4</v>
      </c>
      <c r="J134">
        <v>448</v>
      </c>
      <c r="K134">
        <v>40</v>
      </c>
      <c r="L134">
        <v>469</v>
      </c>
      <c r="M134">
        <v>80</v>
      </c>
      <c r="N134">
        <v>0</v>
      </c>
      <c r="O134">
        <v>91</v>
      </c>
      <c r="P134">
        <v>3</v>
      </c>
      <c r="Q134">
        <v>11</v>
      </c>
      <c r="R134">
        <v>2</v>
      </c>
      <c r="S134">
        <v>12</v>
      </c>
      <c r="T134">
        <v>7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40</v>
      </c>
    </row>
    <row r="135" spans="1:28" hidden="1" x14ac:dyDescent="0.3">
      <c r="A135">
        <v>1349</v>
      </c>
      <c r="B135">
        <v>1970</v>
      </c>
      <c r="C135" t="s">
        <v>28</v>
      </c>
      <c r="D135" t="s">
        <v>33</v>
      </c>
      <c r="E135">
        <v>50447</v>
      </c>
      <c r="F135">
        <v>2</v>
      </c>
      <c r="G135">
        <v>0</v>
      </c>
      <c r="H135" s="1">
        <v>41750</v>
      </c>
      <c r="I135">
        <v>4</v>
      </c>
      <c r="J135">
        <v>85</v>
      </c>
      <c r="K135">
        <v>7</v>
      </c>
      <c r="L135">
        <v>24</v>
      </c>
      <c r="M135">
        <v>2</v>
      </c>
      <c r="N135">
        <v>3</v>
      </c>
      <c r="O135">
        <v>27</v>
      </c>
      <c r="P135">
        <v>1</v>
      </c>
      <c r="Q135">
        <v>3</v>
      </c>
      <c r="R135">
        <v>1</v>
      </c>
      <c r="S135">
        <v>3</v>
      </c>
      <c r="T135">
        <v>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40</v>
      </c>
    </row>
    <row r="136" spans="1:28" hidden="1" x14ac:dyDescent="0.3">
      <c r="A136">
        <v>2130</v>
      </c>
      <c r="B136">
        <v>1982</v>
      </c>
      <c r="C136" t="s">
        <v>28</v>
      </c>
      <c r="D136" t="s">
        <v>35</v>
      </c>
      <c r="E136">
        <v>45203</v>
      </c>
      <c r="F136">
        <v>2</v>
      </c>
      <c r="G136">
        <v>0</v>
      </c>
      <c r="H136" s="1">
        <v>41721</v>
      </c>
      <c r="I136">
        <v>4</v>
      </c>
      <c r="J136">
        <v>35</v>
      </c>
      <c r="K136">
        <v>3</v>
      </c>
      <c r="L136">
        <v>67</v>
      </c>
      <c r="M136">
        <v>10</v>
      </c>
      <c r="N136">
        <v>8</v>
      </c>
      <c r="O136">
        <v>24</v>
      </c>
      <c r="P136">
        <v>1</v>
      </c>
      <c r="Q136">
        <v>3</v>
      </c>
      <c r="R136">
        <v>1</v>
      </c>
      <c r="S136">
        <v>3</v>
      </c>
      <c r="T136">
        <v>6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 t="s">
        <v>43</v>
      </c>
    </row>
    <row r="137" spans="1:28" x14ac:dyDescent="0.3">
      <c r="A137">
        <v>9235</v>
      </c>
      <c r="B137">
        <v>1957</v>
      </c>
      <c r="C137" t="s">
        <v>28</v>
      </c>
      <c r="D137" t="s">
        <v>31</v>
      </c>
      <c r="F137">
        <v>1</v>
      </c>
      <c r="G137">
        <v>1</v>
      </c>
      <c r="H137" s="1">
        <v>41786</v>
      </c>
      <c r="I137">
        <v>45</v>
      </c>
      <c r="J137">
        <v>7</v>
      </c>
      <c r="K137">
        <v>0</v>
      </c>
      <c r="L137">
        <v>8</v>
      </c>
      <c r="M137">
        <v>2</v>
      </c>
      <c r="N137">
        <v>0</v>
      </c>
      <c r="O137">
        <v>1</v>
      </c>
      <c r="P137">
        <v>1</v>
      </c>
      <c r="Q137">
        <v>1</v>
      </c>
      <c r="R137">
        <v>0</v>
      </c>
      <c r="S137">
        <v>2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39</v>
      </c>
    </row>
    <row r="138" spans="1:28" hidden="1" x14ac:dyDescent="0.3">
      <c r="A138">
        <v>830</v>
      </c>
      <c r="B138">
        <v>1987</v>
      </c>
      <c r="C138" t="s">
        <v>37</v>
      </c>
      <c r="D138" t="s">
        <v>31</v>
      </c>
      <c r="E138">
        <v>74004</v>
      </c>
      <c r="F138">
        <v>0</v>
      </c>
      <c r="G138">
        <v>0</v>
      </c>
      <c r="H138" s="1">
        <v>41694</v>
      </c>
      <c r="I138">
        <v>5</v>
      </c>
      <c r="J138">
        <v>784</v>
      </c>
      <c r="K138">
        <v>48</v>
      </c>
      <c r="L138">
        <v>560</v>
      </c>
      <c r="M138">
        <v>42</v>
      </c>
      <c r="N138">
        <v>176</v>
      </c>
      <c r="O138">
        <v>48</v>
      </c>
      <c r="P138">
        <v>1</v>
      </c>
      <c r="Q138">
        <v>4</v>
      </c>
      <c r="R138">
        <v>6</v>
      </c>
      <c r="S138">
        <v>4</v>
      </c>
      <c r="T138">
        <v>3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0</v>
      </c>
      <c r="AB138" t="s">
        <v>40</v>
      </c>
    </row>
    <row r="139" spans="1:28" hidden="1" x14ac:dyDescent="0.3">
      <c r="A139">
        <v>6365</v>
      </c>
      <c r="B139">
        <v>1987</v>
      </c>
      <c r="C139" t="s">
        <v>38</v>
      </c>
      <c r="D139" t="s">
        <v>33</v>
      </c>
      <c r="E139">
        <v>30390</v>
      </c>
      <c r="F139">
        <v>0</v>
      </c>
      <c r="G139">
        <v>0</v>
      </c>
      <c r="H139" s="1">
        <v>41519</v>
      </c>
      <c r="I139">
        <v>5</v>
      </c>
      <c r="J139">
        <v>10</v>
      </c>
      <c r="K139">
        <v>12</v>
      </c>
      <c r="L139">
        <v>12</v>
      </c>
      <c r="M139">
        <v>25</v>
      </c>
      <c r="N139">
        <v>1</v>
      </c>
      <c r="O139">
        <v>20</v>
      </c>
      <c r="P139">
        <v>1</v>
      </c>
      <c r="Q139">
        <v>2</v>
      </c>
      <c r="R139">
        <v>0</v>
      </c>
      <c r="S139">
        <v>3</v>
      </c>
      <c r="T139">
        <v>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40</v>
      </c>
    </row>
    <row r="140" spans="1:28" hidden="1" x14ac:dyDescent="0.3">
      <c r="A140">
        <v>1031</v>
      </c>
      <c r="B140">
        <v>1989</v>
      </c>
      <c r="C140" t="s">
        <v>38</v>
      </c>
      <c r="D140" t="s">
        <v>33</v>
      </c>
      <c r="E140">
        <v>85710</v>
      </c>
      <c r="F140">
        <v>0</v>
      </c>
      <c r="G140">
        <v>0</v>
      </c>
      <c r="H140" s="1">
        <v>41399</v>
      </c>
      <c r="I140">
        <v>5</v>
      </c>
      <c r="J140">
        <v>600</v>
      </c>
      <c r="K140">
        <v>20</v>
      </c>
      <c r="L140">
        <v>350</v>
      </c>
      <c r="M140">
        <v>29</v>
      </c>
      <c r="N140">
        <v>30</v>
      </c>
      <c r="O140">
        <v>33</v>
      </c>
      <c r="P140">
        <v>1</v>
      </c>
      <c r="Q140">
        <v>6</v>
      </c>
      <c r="R140">
        <v>9</v>
      </c>
      <c r="S140">
        <v>10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 t="s">
        <v>40</v>
      </c>
    </row>
    <row r="141" spans="1:28" hidden="1" x14ac:dyDescent="0.3">
      <c r="A141">
        <v>10089</v>
      </c>
      <c r="B141">
        <v>1974</v>
      </c>
      <c r="C141" t="s">
        <v>28</v>
      </c>
      <c r="D141" t="s">
        <v>29</v>
      </c>
      <c r="E141">
        <v>102692</v>
      </c>
      <c r="F141">
        <v>0</v>
      </c>
      <c r="G141">
        <v>0</v>
      </c>
      <c r="H141" s="1">
        <v>41369</v>
      </c>
      <c r="I141">
        <v>5</v>
      </c>
      <c r="J141">
        <v>168</v>
      </c>
      <c r="K141">
        <v>148</v>
      </c>
      <c r="L141">
        <v>444</v>
      </c>
      <c r="M141">
        <v>32</v>
      </c>
      <c r="N141">
        <v>172</v>
      </c>
      <c r="O141">
        <v>148</v>
      </c>
      <c r="P141">
        <v>1</v>
      </c>
      <c r="Q141">
        <v>6</v>
      </c>
      <c r="R141">
        <v>9</v>
      </c>
      <c r="S141">
        <v>13</v>
      </c>
      <c r="T141">
        <v>2</v>
      </c>
      <c r="U141">
        <v>1</v>
      </c>
      <c r="V141">
        <v>1</v>
      </c>
      <c r="W141">
        <v>0</v>
      </c>
      <c r="X141">
        <v>1</v>
      </c>
      <c r="Y141">
        <v>1</v>
      </c>
      <c r="Z141">
        <v>1</v>
      </c>
      <c r="AA141">
        <v>0</v>
      </c>
      <c r="AB141" t="s">
        <v>43</v>
      </c>
    </row>
    <row r="142" spans="1:28" hidden="1" x14ac:dyDescent="0.3">
      <c r="A142">
        <v>9256</v>
      </c>
      <c r="B142">
        <v>1971</v>
      </c>
      <c r="C142" t="s">
        <v>28</v>
      </c>
      <c r="D142" t="s">
        <v>31</v>
      </c>
      <c r="E142">
        <v>58350</v>
      </c>
      <c r="F142">
        <v>0</v>
      </c>
      <c r="G142">
        <v>1</v>
      </c>
      <c r="H142" s="1">
        <v>41278</v>
      </c>
      <c r="I142">
        <v>5</v>
      </c>
      <c r="J142">
        <v>493</v>
      </c>
      <c r="K142">
        <v>26</v>
      </c>
      <c r="L142">
        <v>206</v>
      </c>
      <c r="M142">
        <v>116</v>
      </c>
      <c r="N142">
        <v>80</v>
      </c>
      <c r="O142">
        <v>80</v>
      </c>
      <c r="P142">
        <v>4</v>
      </c>
      <c r="Q142">
        <v>8</v>
      </c>
      <c r="R142">
        <v>3</v>
      </c>
      <c r="S142">
        <v>12</v>
      </c>
      <c r="T142">
        <v>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30</v>
      </c>
    </row>
    <row r="143" spans="1:28" hidden="1" x14ac:dyDescent="0.3">
      <c r="A143">
        <v>624</v>
      </c>
      <c r="B143">
        <v>1984</v>
      </c>
      <c r="C143" t="s">
        <v>41</v>
      </c>
      <c r="D143" t="s">
        <v>31</v>
      </c>
      <c r="E143">
        <v>18890</v>
      </c>
      <c r="F143">
        <v>0</v>
      </c>
      <c r="G143">
        <v>0</v>
      </c>
      <c r="H143" s="1">
        <v>41223</v>
      </c>
      <c r="I143">
        <v>5</v>
      </c>
      <c r="J143">
        <v>6</v>
      </c>
      <c r="K143">
        <v>4</v>
      </c>
      <c r="L143">
        <v>1</v>
      </c>
      <c r="M143">
        <v>7</v>
      </c>
      <c r="N143">
        <v>2</v>
      </c>
      <c r="O143">
        <v>15</v>
      </c>
      <c r="P143">
        <v>1</v>
      </c>
      <c r="Q143">
        <v>0</v>
      </c>
      <c r="R143">
        <v>1</v>
      </c>
      <c r="S143">
        <v>2</v>
      </c>
      <c r="T143">
        <v>6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1</v>
      </c>
      <c r="AA143">
        <v>0</v>
      </c>
      <c r="AB143" t="s">
        <v>43</v>
      </c>
    </row>
    <row r="144" spans="1:28" hidden="1" x14ac:dyDescent="0.3">
      <c r="A144">
        <v>9323</v>
      </c>
      <c r="B144">
        <v>1949</v>
      </c>
      <c r="C144" t="s">
        <v>41</v>
      </c>
      <c r="D144" t="s">
        <v>35</v>
      </c>
      <c r="E144">
        <v>49912</v>
      </c>
      <c r="F144">
        <v>0</v>
      </c>
      <c r="G144">
        <v>1</v>
      </c>
      <c r="H144" s="1">
        <v>41159</v>
      </c>
      <c r="I144">
        <v>5</v>
      </c>
      <c r="J144">
        <v>520</v>
      </c>
      <c r="K144">
        <v>8</v>
      </c>
      <c r="L144">
        <v>223</v>
      </c>
      <c r="M144">
        <v>32</v>
      </c>
      <c r="N144">
        <v>49</v>
      </c>
      <c r="O144">
        <v>42</v>
      </c>
      <c r="P144">
        <v>4</v>
      </c>
      <c r="Q144">
        <v>10</v>
      </c>
      <c r="R144">
        <v>5</v>
      </c>
      <c r="S144">
        <v>7</v>
      </c>
      <c r="T144">
        <v>8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0</v>
      </c>
      <c r="AB144" t="s">
        <v>46</v>
      </c>
    </row>
    <row r="145" spans="1:28" hidden="1" x14ac:dyDescent="0.3">
      <c r="A145">
        <v>1146</v>
      </c>
      <c r="B145">
        <v>1949</v>
      </c>
      <c r="C145" t="s">
        <v>41</v>
      </c>
      <c r="D145" t="s">
        <v>35</v>
      </c>
      <c r="E145">
        <v>49912</v>
      </c>
      <c r="F145">
        <v>0</v>
      </c>
      <c r="G145">
        <v>1</v>
      </c>
      <c r="H145" s="1">
        <v>41159</v>
      </c>
      <c r="I145">
        <v>5</v>
      </c>
      <c r="J145">
        <v>520</v>
      </c>
      <c r="K145">
        <v>8</v>
      </c>
      <c r="L145">
        <v>223</v>
      </c>
      <c r="M145">
        <v>32</v>
      </c>
      <c r="N145">
        <v>49</v>
      </c>
      <c r="O145">
        <v>42</v>
      </c>
      <c r="P145">
        <v>4</v>
      </c>
      <c r="Q145">
        <v>10</v>
      </c>
      <c r="R145">
        <v>5</v>
      </c>
      <c r="S145">
        <v>7</v>
      </c>
      <c r="T145">
        <v>8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0</v>
      </c>
      <c r="AB145" t="s">
        <v>36</v>
      </c>
    </row>
    <row r="146" spans="1:28" hidden="1" x14ac:dyDescent="0.3">
      <c r="A146">
        <v>6678</v>
      </c>
      <c r="B146">
        <v>1989</v>
      </c>
      <c r="C146" t="s">
        <v>28</v>
      </c>
      <c r="D146" t="s">
        <v>35</v>
      </c>
      <c r="E146">
        <v>31928</v>
      </c>
      <c r="F146">
        <v>1</v>
      </c>
      <c r="G146">
        <v>0</v>
      </c>
      <c r="H146" s="1">
        <v>41726</v>
      </c>
      <c r="I146">
        <v>5</v>
      </c>
      <c r="J146">
        <v>33</v>
      </c>
      <c r="K146">
        <v>4</v>
      </c>
      <c r="L146">
        <v>24</v>
      </c>
      <c r="M146">
        <v>4</v>
      </c>
      <c r="N146">
        <v>2</v>
      </c>
      <c r="O146">
        <v>5</v>
      </c>
      <c r="P146">
        <v>2</v>
      </c>
      <c r="Q146">
        <v>3</v>
      </c>
      <c r="R146">
        <v>0</v>
      </c>
      <c r="S146">
        <v>4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40</v>
      </c>
    </row>
    <row r="147" spans="1:28" hidden="1" x14ac:dyDescent="0.3">
      <c r="A147">
        <v>6770</v>
      </c>
      <c r="B147">
        <v>1985</v>
      </c>
      <c r="C147" t="s">
        <v>28</v>
      </c>
      <c r="D147" t="s">
        <v>33</v>
      </c>
      <c r="E147">
        <v>21355</v>
      </c>
      <c r="F147">
        <v>1</v>
      </c>
      <c r="G147">
        <v>0</v>
      </c>
      <c r="H147" s="1">
        <v>41506</v>
      </c>
      <c r="I147">
        <v>5</v>
      </c>
      <c r="J147">
        <v>5</v>
      </c>
      <c r="K147">
        <v>13</v>
      </c>
      <c r="L147">
        <v>14</v>
      </c>
      <c r="M147">
        <v>0</v>
      </c>
      <c r="N147">
        <v>5</v>
      </c>
      <c r="O147">
        <v>31</v>
      </c>
      <c r="P147">
        <v>2</v>
      </c>
      <c r="Q147">
        <v>2</v>
      </c>
      <c r="R147">
        <v>1</v>
      </c>
      <c r="S147">
        <v>2</v>
      </c>
      <c r="T147">
        <v>6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0</v>
      </c>
      <c r="AB147" t="s">
        <v>34</v>
      </c>
    </row>
    <row r="148" spans="1:28" hidden="1" x14ac:dyDescent="0.3">
      <c r="A148">
        <v>2261</v>
      </c>
      <c r="B148">
        <v>1969</v>
      </c>
      <c r="C148" t="s">
        <v>28</v>
      </c>
      <c r="D148" t="s">
        <v>33</v>
      </c>
      <c r="E148">
        <v>26304</v>
      </c>
      <c r="F148">
        <v>1</v>
      </c>
      <c r="G148">
        <v>0</v>
      </c>
      <c r="H148" s="1">
        <v>41448</v>
      </c>
      <c r="I148">
        <v>5</v>
      </c>
      <c r="J148">
        <v>4</v>
      </c>
      <c r="K148">
        <v>1</v>
      </c>
      <c r="L148">
        <v>5</v>
      </c>
      <c r="M148">
        <v>2</v>
      </c>
      <c r="N148">
        <v>0</v>
      </c>
      <c r="O148">
        <v>4</v>
      </c>
      <c r="P148">
        <v>1</v>
      </c>
      <c r="Q148">
        <v>1</v>
      </c>
      <c r="R148">
        <v>0</v>
      </c>
      <c r="S148">
        <v>2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39</v>
      </c>
    </row>
    <row r="149" spans="1:28" hidden="1" x14ac:dyDescent="0.3">
      <c r="A149">
        <v>10641</v>
      </c>
      <c r="B149">
        <v>1978</v>
      </c>
      <c r="C149" t="s">
        <v>28</v>
      </c>
      <c r="D149" t="s">
        <v>31</v>
      </c>
      <c r="E149">
        <v>7500</v>
      </c>
      <c r="F149">
        <v>1</v>
      </c>
      <c r="G149">
        <v>1</v>
      </c>
      <c r="H149" s="1">
        <v>41270</v>
      </c>
      <c r="I149">
        <v>5</v>
      </c>
      <c r="J149">
        <v>6</v>
      </c>
      <c r="K149">
        <v>5</v>
      </c>
      <c r="L149">
        <v>4</v>
      </c>
      <c r="M149">
        <v>13</v>
      </c>
      <c r="N149">
        <v>4</v>
      </c>
      <c r="O149">
        <v>25</v>
      </c>
      <c r="P149">
        <v>4</v>
      </c>
      <c r="Q149">
        <v>2</v>
      </c>
      <c r="R149">
        <v>1</v>
      </c>
      <c r="S149">
        <v>3</v>
      </c>
      <c r="T149">
        <v>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30</v>
      </c>
    </row>
    <row r="150" spans="1:28" hidden="1" x14ac:dyDescent="0.3">
      <c r="A150">
        <v>4211</v>
      </c>
      <c r="B150">
        <v>1986</v>
      </c>
      <c r="C150" t="s">
        <v>44</v>
      </c>
      <c r="D150" t="s">
        <v>33</v>
      </c>
      <c r="E150">
        <v>20425</v>
      </c>
      <c r="F150">
        <v>1</v>
      </c>
      <c r="G150">
        <v>0</v>
      </c>
      <c r="H150" s="1">
        <v>41211</v>
      </c>
      <c r="I150">
        <v>5</v>
      </c>
      <c r="J150">
        <v>4</v>
      </c>
      <c r="K150">
        <v>12</v>
      </c>
      <c r="L150">
        <v>5</v>
      </c>
      <c r="M150">
        <v>3</v>
      </c>
      <c r="N150">
        <v>16</v>
      </c>
      <c r="O150">
        <v>17</v>
      </c>
      <c r="P150">
        <v>2</v>
      </c>
      <c r="Q150">
        <v>2</v>
      </c>
      <c r="R150">
        <v>0</v>
      </c>
      <c r="S150">
        <v>3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32</v>
      </c>
    </row>
    <row r="151" spans="1:28" hidden="1" x14ac:dyDescent="0.3">
      <c r="A151">
        <v>1407</v>
      </c>
      <c r="B151">
        <v>1986</v>
      </c>
      <c r="C151" t="s">
        <v>44</v>
      </c>
      <c r="D151" t="s">
        <v>33</v>
      </c>
      <c r="E151">
        <v>20425</v>
      </c>
      <c r="F151">
        <v>1</v>
      </c>
      <c r="G151">
        <v>0</v>
      </c>
      <c r="H151" s="1">
        <v>41211</v>
      </c>
      <c r="I151">
        <v>5</v>
      </c>
      <c r="J151">
        <v>4</v>
      </c>
      <c r="K151">
        <v>12</v>
      </c>
      <c r="L151">
        <v>5</v>
      </c>
      <c r="M151">
        <v>3</v>
      </c>
      <c r="N151">
        <v>16</v>
      </c>
      <c r="O151">
        <v>17</v>
      </c>
      <c r="P151">
        <v>2</v>
      </c>
      <c r="Q151">
        <v>2</v>
      </c>
      <c r="R151">
        <v>0</v>
      </c>
      <c r="S151">
        <v>3</v>
      </c>
      <c r="T151">
        <v>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39</v>
      </c>
    </row>
    <row r="152" spans="1:28" hidden="1" x14ac:dyDescent="0.3">
      <c r="A152">
        <v>10356</v>
      </c>
      <c r="B152">
        <v>1957</v>
      </c>
      <c r="C152" t="s">
        <v>37</v>
      </c>
      <c r="D152" t="s">
        <v>29</v>
      </c>
      <c r="E152">
        <v>41437</v>
      </c>
      <c r="F152">
        <v>1</v>
      </c>
      <c r="G152">
        <v>1</v>
      </c>
      <c r="H152" s="1">
        <v>41174</v>
      </c>
      <c r="I152">
        <v>5</v>
      </c>
      <c r="J152">
        <v>29</v>
      </c>
      <c r="K152">
        <v>0</v>
      </c>
      <c r="L152">
        <v>2</v>
      </c>
      <c r="M152">
        <v>0</v>
      </c>
      <c r="N152">
        <v>0</v>
      </c>
      <c r="O152">
        <v>1</v>
      </c>
      <c r="P152">
        <v>1</v>
      </c>
      <c r="Q152">
        <v>1</v>
      </c>
      <c r="R152">
        <v>0</v>
      </c>
      <c r="S152">
        <v>3</v>
      </c>
      <c r="T152">
        <v>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30</v>
      </c>
    </row>
    <row r="153" spans="1:28" hidden="1" x14ac:dyDescent="0.3">
      <c r="A153">
        <v>6343</v>
      </c>
      <c r="B153">
        <v>1959</v>
      </c>
      <c r="C153" t="s">
        <v>28</v>
      </c>
      <c r="D153" t="s">
        <v>33</v>
      </c>
      <c r="E153">
        <v>79823</v>
      </c>
      <c r="F153">
        <v>0</v>
      </c>
      <c r="G153">
        <v>1</v>
      </c>
      <c r="H153" s="1">
        <v>41729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 t="s">
        <v>36</v>
      </c>
    </row>
    <row r="154" spans="1:28" hidden="1" x14ac:dyDescent="0.3">
      <c r="A154">
        <v>8545</v>
      </c>
      <c r="B154">
        <v>1954</v>
      </c>
      <c r="C154" t="s">
        <v>28</v>
      </c>
      <c r="D154" t="s">
        <v>29</v>
      </c>
      <c r="E154">
        <v>85683</v>
      </c>
      <c r="F154">
        <v>0</v>
      </c>
      <c r="G154">
        <v>0</v>
      </c>
      <c r="H154" s="1">
        <v>41719</v>
      </c>
      <c r="I154">
        <v>6</v>
      </c>
      <c r="J154">
        <v>1296</v>
      </c>
      <c r="K154">
        <v>17</v>
      </c>
      <c r="L154">
        <v>311</v>
      </c>
      <c r="M154">
        <v>45</v>
      </c>
      <c r="N154">
        <v>69</v>
      </c>
      <c r="O154">
        <v>51</v>
      </c>
      <c r="P154">
        <v>1</v>
      </c>
      <c r="Q154">
        <v>2</v>
      </c>
      <c r="R154">
        <v>4</v>
      </c>
      <c r="S154">
        <v>10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1</v>
      </c>
      <c r="AA154">
        <v>0</v>
      </c>
      <c r="AB154" t="s">
        <v>30</v>
      </c>
    </row>
    <row r="155" spans="1:28" hidden="1" x14ac:dyDescent="0.3">
      <c r="A155">
        <v>10673</v>
      </c>
      <c r="B155">
        <v>1976</v>
      </c>
      <c r="C155" t="s">
        <v>37</v>
      </c>
      <c r="D155" t="s">
        <v>33</v>
      </c>
      <c r="E155">
        <v>68397</v>
      </c>
      <c r="F155">
        <v>0</v>
      </c>
      <c r="G155">
        <v>1</v>
      </c>
      <c r="H155" s="1">
        <v>41595</v>
      </c>
      <c r="I155">
        <v>6</v>
      </c>
      <c r="J155">
        <v>760</v>
      </c>
      <c r="K155">
        <v>80</v>
      </c>
      <c r="L155">
        <v>466</v>
      </c>
      <c r="M155">
        <v>17</v>
      </c>
      <c r="N155">
        <v>13</v>
      </c>
      <c r="O155">
        <v>80</v>
      </c>
      <c r="P155">
        <v>1</v>
      </c>
      <c r="Q155">
        <v>6</v>
      </c>
      <c r="R155">
        <v>9</v>
      </c>
      <c r="S155">
        <v>5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43</v>
      </c>
    </row>
    <row r="156" spans="1:28" hidden="1" x14ac:dyDescent="0.3">
      <c r="A156">
        <v>4320</v>
      </c>
      <c r="B156">
        <v>1979</v>
      </c>
      <c r="C156" t="s">
        <v>28</v>
      </c>
      <c r="D156" t="s">
        <v>31</v>
      </c>
      <c r="E156">
        <v>60152</v>
      </c>
      <c r="F156">
        <v>0</v>
      </c>
      <c r="G156">
        <v>1</v>
      </c>
      <c r="H156" s="1">
        <v>41361</v>
      </c>
      <c r="I156">
        <v>6</v>
      </c>
      <c r="J156">
        <v>325</v>
      </c>
      <c r="K156">
        <v>83</v>
      </c>
      <c r="L156">
        <v>300</v>
      </c>
      <c r="M156">
        <v>86</v>
      </c>
      <c r="N156">
        <v>58</v>
      </c>
      <c r="O156">
        <v>91</v>
      </c>
      <c r="P156">
        <v>1</v>
      </c>
      <c r="Q156">
        <v>6</v>
      </c>
      <c r="R156">
        <v>4</v>
      </c>
      <c r="S156">
        <v>12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30</v>
      </c>
    </row>
    <row r="157" spans="1:28" hidden="1" x14ac:dyDescent="0.3">
      <c r="A157">
        <v>10814</v>
      </c>
      <c r="B157">
        <v>1947</v>
      </c>
      <c r="C157" t="s">
        <v>28</v>
      </c>
      <c r="D157" t="s">
        <v>35</v>
      </c>
      <c r="E157">
        <v>70321</v>
      </c>
      <c r="F157">
        <v>0</v>
      </c>
      <c r="G157">
        <v>0</v>
      </c>
      <c r="H157" s="1">
        <v>41290</v>
      </c>
      <c r="I157">
        <v>6</v>
      </c>
      <c r="J157">
        <v>303</v>
      </c>
      <c r="K157">
        <v>23</v>
      </c>
      <c r="L157">
        <v>751</v>
      </c>
      <c r="M157">
        <v>82</v>
      </c>
      <c r="N157">
        <v>26</v>
      </c>
      <c r="O157">
        <v>191</v>
      </c>
      <c r="P157">
        <v>1</v>
      </c>
      <c r="Q157">
        <v>6</v>
      </c>
      <c r="R157">
        <v>5</v>
      </c>
      <c r="S157">
        <v>13</v>
      </c>
      <c r="T157">
        <v>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 t="s">
        <v>30</v>
      </c>
    </row>
    <row r="158" spans="1:28" hidden="1" x14ac:dyDescent="0.3">
      <c r="A158">
        <v>944</v>
      </c>
      <c r="B158">
        <v>1962</v>
      </c>
      <c r="C158" t="s">
        <v>28</v>
      </c>
      <c r="D158" t="s">
        <v>33</v>
      </c>
      <c r="E158">
        <v>56181</v>
      </c>
      <c r="F158">
        <v>0</v>
      </c>
      <c r="G158">
        <v>1</v>
      </c>
      <c r="H158" s="1">
        <v>41282</v>
      </c>
      <c r="I158">
        <v>6</v>
      </c>
      <c r="J158">
        <v>121</v>
      </c>
      <c r="K158">
        <v>103</v>
      </c>
      <c r="L158">
        <v>69</v>
      </c>
      <c r="M158">
        <v>8</v>
      </c>
      <c r="N158">
        <v>44</v>
      </c>
      <c r="O158">
        <v>48</v>
      </c>
      <c r="P158">
        <v>1</v>
      </c>
      <c r="Q158">
        <v>4</v>
      </c>
      <c r="R158">
        <v>2</v>
      </c>
      <c r="S158">
        <v>7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30</v>
      </c>
    </row>
    <row r="159" spans="1:28" hidden="1" x14ac:dyDescent="0.3">
      <c r="A159">
        <v>8151</v>
      </c>
      <c r="B159">
        <v>1990</v>
      </c>
      <c r="C159" t="s">
        <v>44</v>
      </c>
      <c r="D159" t="s">
        <v>33</v>
      </c>
      <c r="E159">
        <v>24279</v>
      </c>
      <c r="F159">
        <v>0</v>
      </c>
      <c r="G159">
        <v>0</v>
      </c>
      <c r="H159" s="1">
        <v>41272</v>
      </c>
      <c r="I159">
        <v>6</v>
      </c>
      <c r="J159">
        <v>16</v>
      </c>
      <c r="K159">
        <v>36</v>
      </c>
      <c r="L159">
        <v>21</v>
      </c>
      <c r="M159">
        <v>20</v>
      </c>
      <c r="N159">
        <v>62</v>
      </c>
      <c r="O159">
        <v>108</v>
      </c>
      <c r="P159">
        <v>1</v>
      </c>
      <c r="Q159">
        <v>4</v>
      </c>
      <c r="R159">
        <v>1</v>
      </c>
      <c r="S159">
        <v>3</v>
      </c>
      <c r="T159">
        <v>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30</v>
      </c>
    </row>
    <row r="160" spans="1:28" hidden="1" x14ac:dyDescent="0.3">
      <c r="A160">
        <v>6184</v>
      </c>
      <c r="B160">
        <v>1969</v>
      </c>
      <c r="C160" t="s">
        <v>37</v>
      </c>
      <c r="D160" t="s">
        <v>33</v>
      </c>
      <c r="E160">
        <v>68462</v>
      </c>
      <c r="F160">
        <v>0</v>
      </c>
      <c r="G160">
        <v>0</v>
      </c>
      <c r="H160" s="1">
        <v>41255</v>
      </c>
      <c r="I160">
        <v>6</v>
      </c>
      <c r="J160">
        <v>561</v>
      </c>
      <c r="K160">
        <v>64</v>
      </c>
      <c r="L160">
        <v>785</v>
      </c>
      <c r="M160">
        <v>84</v>
      </c>
      <c r="N160">
        <v>128</v>
      </c>
      <c r="O160">
        <v>48</v>
      </c>
      <c r="P160">
        <v>1</v>
      </c>
      <c r="Q160">
        <v>3</v>
      </c>
      <c r="R160">
        <v>3</v>
      </c>
      <c r="S160">
        <v>8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30</v>
      </c>
    </row>
    <row r="161" spans="1:28" hidden="1" x14ac:dyDescent="0.3">
      <c r="A161">
        <v>3498</v>
      </c>
      <c r="B161">
        <v>1976</v>
      </c>
      <c r="C161" t="s">
        <v>37</v>
      </c>
      <c r="D161" t="s">
        <v>33</v>
      </c>
      <c r="E161">
        <v>55424</v>
      </c>
      <c r="F161">
        <v>0</v>
      </c>
      <c r="G161">
        <v>1</v>
      </c>
      <c r="H161" s="1">
        <v>41238</v>
      </c>
      <c r="I161">
        <v>6</v>
      </c>
      <c r="J161">
        <v>462</v>
      </c>
      <c r="K161">
        <v>61</v>
      </c>
      <c r="L161">
        <v>184</v>
      </c>
      <c r="M161">
        <v>10</v>
      </c>
      <c r="N161">
        <v>53</v>
      </c>
      <c r="O161">
        <v>107</v>
      </c>
      <c r="P161">
        <v>4</v>
      </c>
      <c r="Q161">
        <v>7</v>
      </c>
      <c r="R161">
        <v>5</v>
      </c>
      <c r="S161">
        <v>9</v>
      </c>
      <c r="T161">
        <v>6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0</v>
      </c>
      <c r="AB161" t="s">
        <v>30</v>
      </c>
    </row>
    <row r="162" spans="1:28" hidden="1" x14ac:dyDescent="0.3">
      <c r="A162">
        <v>2870</v>
      </c>
      <c r="B162">
        <v>1973</v>
      </c>
      <c r="C162" t="s">
        <v>28</v>
      </c>
      <c r="D162" t="s">
        <v>33</v>
      </c>
      <c r="E162">
        <v>49094</v>
      </c>
      <c r="F162">
        <v>0</v>
      </c>
      <c r="G162">
        <v>1</v>
      </c>
      <c r="H162" s="1">
        <v>41173</v>
      </c>
      <c r="I162">
        <v>6</v>
      </c>
      <c r="J162">
        <v>376</v>
      </c>
      <c r="K162">
        <v>0</v>
      </c>
      <c r="L162">
        <v>38</v>
      </c>
      <c r="M162">
        <v>11</v>
      </c>
      <c r="N162">
        <v>8</v>
      </c>
      <c r="O162">
        <v>69</v>
      </c>
      <c r="P162">
        <v>5</v>
      </c>
      <c r="Q162">
        <v>6</v>
      </c>
      <c r="R162">
        <v>3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30</v>
      </c>
    </row>
    <row r="163" spans="1:28" hidden="1" x14ac:dyDescent="0.3">
      <c r="A163">
        <v>7342</v>
      </c>
      <c r="B163">
        <v>1961</v>
      </c>
      <c r="C163" t="s">
        <v>38</v>
      </c>
      <c r="D163" t="s">
        <v>42</v>
      </c>
      <c r="E163">
        <v>59184</v>
      </c>
      <c r="F163">
        <v>0</v>
      </c>
      <c r="G163">
        <v>1</v>
      </c>
      <c r="H163" s="1">
        <v>41161</v>
      </c>
      <c r="I163">
        <v>6</v>
      </c>
      <c r="J163">
        <v>341</v>
      </c>
      <c r="K163">
        <v>142</v>
      </c>
      <c r="L163">
        <v>113</v>
      </c>
      <c r="M163">
        <v>259</v>
      </c>
      <c r="N163">
        <v>151</v>
      </c>
      <c r="O163">
        <v>66</v>
      </c>
      <c r="P163">
        <v>3</v>
      </c>
      <c r="Q163">
        <v>6</v>
      </c>
      <c r="R163">
        <v>6</v>
      </c>
      <c r="S163">
        <v>12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30</v>
      </c>
    </row>
    <row r="164" spans="1:28" hidden="1" x14ac:dyDescent="0.3">
      <c r="A164">
        <v>1911</v>
      </c>
      <c r="B164">
        <v>1987</v>
      </c>
      <c r="C164" t="s">
        <v>28</v>
      </c>
      <c r="D164" t="s">
        <v>35</v>
      </c>
      <c r="E164">
        <v>67430</v>
      </c>
      <c r="F164">
        <v>0</v>
      </c>
      <c r="G164">
        <v>0</v>
      </c>
      <c r="H164" s="1">
        <v>41157</v>
      </c>
      <c r="I164">
        <v>6</v>
      </c>
      <c r="J164">
        <v>595</v>
      </c>
      <c r="K164">
        <v>97</v>
      </c>
      <c r="L164">
        <v>291</v>
      </c>
      <c r="M164">
        <v>127</v>
      </c>
      <c r="N164">
        <v>133</v>
      </c>
      <c r="O164">
        <v>121</v>
      </c>
      <c r="P164">
        <v>1</v>
      </c>
      <c r="Q164">
        <v>11</v>
      </c>
      <c r="R164">
        <v>5</v>
      </c>
      <c r="S164">
        <v>12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39</v>
      </c>
    </row>
    <row r="165" spans="1:28" hidden="1" x14ac:dyDescent="0.3">
      <c r="A165">
        <v>10862</v>
      </c>
      <c r="B165">
        <v>1960</v>
      </c>
      <c r="C165" t="s">
        <v>41</v>
      </c>
      <c r="D165" t="s">
        <v>33</v>
      </c>
      <c r="E165">
        <v>30522</v>
      </c>
      <c r="F165">
        <v>0</v>
      </c>
      <c r="G165">
        <v>1</v>
      </c>
      <c r="H165" s="1">
        <v>41138</v>
      </c>
      <c r="I165">
        <v>6</v>
      </c>
      <c r="J165">
        <v>179</v>
      </c>
      <c r="K165">
        <v>8</v>
      </c>
      <c r="L165">
        <v>83</v>
      </c>
      <c r="M165">
        <v>19</v>
      </c>
      <c r="N165">
        <v>11</v>
      </c>
      <c r="O165">
        <v>26</v>
      </c>
      <c r="P165">
        <v>5</v>
      </c>
      <c r="Q165">
        <v>1</v>
      </c>
      <c r="R165">
        <v>2</v>
      </c>
      <c r="S165">
        <v>9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30</v>
      </c>
    </row>
    <row r="166" spans="1:28" hidden="1" x14ac:dyDescent="0.3">
      <c r="A166">
        <v>8275</v>
      </c>
      <c r="B166">
        <v>1965</v>
      </c>
      <c r="C166" t="s">
        <v>37</v>
      </c>
      <c r="D166" t="s">
        <v>29</v>
      </c>
      <c r="E166">
        <v>47025</v>
      </c>
      <c r="F166">
        <v>1</v>
      </c>
      <c r="G166">
        <v>1</v>
      </c>
      <c r="H166" s="1">
        <v>41679</v>
      </c>
      <c r="I166">
        <v>6</v>
      </c>
      <c r="J166">
        <v>16</v>
      </c>
      <c r="K166">
        <v>0</v>
      </c>
      <c r="L166">
        <v>3</v>
      </c>
      <c r="M166">
        <v>0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2</v>
      </c>
      <c r="T166">
        <v>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30</v>
      </c>
    </row>
    <row r="167" spans="1:28" hidden="1" x14ac:dyDescent="0.3">
      <c r="A167">
        <v>8799</v>
      </c>
      <c r="B167">
        <v>1984</v>
      </c>
      <c r="C167" t="s">
        <v>37</v>
      </c>
      <c r="D167" t="s">
        <v>33</v>
      </c>
      <c r="E167">
        <v>38175</v>
      </c>
      <c r="F167">
        <v>1</v>
      </c>
      <c r="G167">
        <v>0</v>
      </c>
      <c r="H167" s="1">
        <v>41540</v>
      </c>
      <c r="I167">
        <v>6</v>
      </c>
      <c r="J167">
        <v>70</v>
      </c>
      <c r="K167">
        <v>6</v>
      </c>
      <c r="L167">
        <v>69</v>
      </c>
      <c r="M167">
        <v>2</v>
      </c>
      <c r="N167">
        <v>3</v>
      </c>
      <c r="O167">
        <v>3</v>
      </c>
      <c r="P167">
        <v>3</v>
      </c>
      <c r="Q167">
        <v>3</v>
      </c>
      <c r="R167">
        <v>1</v>
      </c>
      <c r="S167">
        <v>4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30</v>
      </c>
    </row>
    <row r="168" spans="1:28" hidden="1" x14ac:dyDescent="0.3">
      <c r="A168">
        <v>67</v>
      </c>
      <c r="B168">
        <v>1972</v>
      </c>
      <c r="C168" t="s">
        <v>41</v>
      </c>
      <c r="D168" t="s">
        <v>31</v>
      </c>
      <c r="E168">
        <v>46423</v>
      </c>
      <c r="F168">
        <v>1</v>
      </c>
      <c r="G168">
        <v>1</v>
      </c>
      <c r="H168" s="1">
        <v>41535</v>
      </c>
      <c r="I168">
        <v>6</v>
      </c>
      <c r="J168">
        <v>68</v>
      </c>
      <c r="K168">
        <v>0</v>
      </c>
      <c r="L168">
        <v>16</v>
      </c>
      <c r="M168">
        <v>0</v>
      </c>
      <c r="N168">
        <v>0</v>
      </c>
      <c r="O168">
        <v>8</v>
      </c>
      <c r="P168">
        <v>3</v>
      </c>
      <c r="Q168">
        <v>2</v>
      </c>
      <c r="R168">
        <v>0</v>
      </c>
      <c r="S168">
        <v>4</v>
      </c>
      <c r="T168">
        <v>7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30</v>
      </c>
    </row>
    <row r="169" spans="1:28" hidden="1" x14ac:dyDescent="0.3">
      <c r="A169">
        <v>9923</v>
      </c>
      <c r="B169">
        <v>1972</v>
      </c>
      <c r="C169" t="s">
        <v>41</v>
      </c>
      <c r="D169" t="s">
        <v>31</v>
      </c>
      <c r="E169">
        <v>46423</v>
      </c>
      <c r="F169">
        <v>1</v>
      </c>
      <c r="G169">
        <v>1</v>
      </c>
      <c r="H169" s="1">
        <v>41535</v>
      </c>
      <c r="I169">
        <v>6</v>
      </c>
      <c r="J169">
        <v>68</v>
      </c>
      <c r="K169">
        <v>0</v>
      </c>
      <c r="L169">
        <v>16</v>
      </c>
      <c r="M169">
        <v>0</v>
      </c>
      <c r="N169">
        <v>0</v>
      </c>
      <c r="O169">
        <v>8</v>
      </c>
      <c r="P169">
        <v>3</v>
      </c>
      <c r="Q169">
        <v>2</v>
      </c>
      <c r="R169">
        <v>0</v>
      </c>
      <c r="S169">
        <v>4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30</v>
      </c>
    </row>
    <row r="170" spans="1:28" hidden="1" x14ac:dyDescent="0.3">
      <c r="A170">
        <v>2814</v>
      </c>
      <c r="B170">
        <v>1976</v>
      </c>
      <c r="C170" t="s">
        <v>41</v>
      </c>
      <c r="D170" t="s">
        <v>35</v>
      </c>
      <c r="E170">
        <v>30560</v>
      </c>
      <c r="F170">
        <v>1</v>
      </c>
      <c r="G170">
        <v>0</v>
      </c>
      <c r="H170" s="1">
        <v>41452</v>
      </c>
      <c r="I170">
        <v>6</v>
      </c>
      <c r="J170">
        <v>9</v>
      </c>
      <c r="K170">
        <v>1</v>
      </c>
      <c r="L170">
        <v>5</v>
      </c>
      <c r="M170">
        <v>4</v>
      </c>
      <c r="N170">
        <v>5</v>
      </c>
      <c r="O170">
        <v>7</v>
      </c>
      <c r="P170">
        <v>1</v>
      </c>
      <c r="Q170">
        <v>1</v>
      </c>
      <c r="R170">
        <v>0</v>
      </c>
      <c r="S170">
        <v>3</v>
      </c>
      <c r="T170">
        <v>7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43</v>
      </c>
    </row>
    <row r="171" spans="1:28" hidden="1" x14ac:dyDescent="0.3">
      <c r="A171">
        <v>2711</v>
      </c>
      <c r="B171">
        <v>1976</v>
      </c>
      <c r="C171" t="s">
        <v>41</v>
      </c>
      <c r="D171" t="s">
        <v>35</v>
      </c>
      <c r="E171">
        <v>30560</v>
      </c>
      <c r="F171">
        <v>1</v>
      </c>
      <c r="G171">
        <v>0</v>
      </c>
      <c r="H171" s="1">
        <v>41452</v>
      </c>
      <c r="I171">
        <v>6</v>
      </c>
      <c r="J171">
        <v>9</v>
      </c>
      <c r="K171">
        <v>1</v>
      </c>
      <c r="L171">
        <v>5</v>
      </c>
      <c r="M171">
        <v>4</v>
      </c>
      <c r="N171">
        <v>5</v>
      </c>
      <c r="O171">
        <v>7</v>
      </c>
      <c r="P171">
        <v>1</v>
      </c>
      <c r="Q171">
        <v>1</v>
      </c>
      <c r="R171">
        <v>0</v>
      </c>
      <c r="S171">
        <v>3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32</v>
      </c>
    </row>
    <row r="172" spans="1:28" hidden="1" x14ac:dyDescent="0.3">
      <c r="A172">
        <v>10451</v>
      </c>
      <c r="B172">
        <v>1965</v>
      </c>
      <c r="C172" t="s">
        <v>28</v>
      </c>
      <c r="D172" t="s">
        <v>35</v>
      </c>
      <c r="E172">
        <v>29672</v>
      </c>
      <c r="F172">
        <v>1</v>
      </c>
      <c r="G172">
        <v>1</v>
      </c>
      <c r="H172" s="1">
        <v>41345</v>
      </c>
      <c r="I172">
        <v>6</v>
      </c>
      <c r="J172">
        <v>9</v>
      </c>
      <c r="K172">
        <v>1</v>
      </c>
      <c r="L172">
        <v>3</v>
      </c>
      <c r="M172">
        <v>0</v>
      </c>
      <c r="N172">
        <v>4</v>
      </c>
      <c r="O172">
        <v>8</v>
      </c>
      <c r="P172">
        <v>1</v>
      </c>
      <c r="Q172">
        <v>0</v>
      </c>
      <c r="R172">
        <v>0</v>
      </c>
      <c r="S172">
        <v>3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43</v>
      </c>
    </row>
    <row r="173" spans="1:28" hidden="1" x14ac:dyDescent="0.3">
      <c r="A173">
        <v>4198</v>
      </c>
      <c r="B173">
        <v>1965</v>
      </c>
      <c r="C173" t="s">
        <v>28</v>
      </c>
      <c r="D173" t="s">
        <v>35</v>
      </c>
      <c r="E173">
        <v>29672</v>
      </c>
      <c r="F173">
        <v>1</v>
      </c>
      <c r="G173">
        <v>1</v>
      </c>
      <c r="H173" s="1">
        <v>41345</v>
      </c>
      <c r="I173">
        <v>6</v>
      </c>
      <c r="J173">
        <v>9</v>
      </c>
      <c r="K173">
        <v>1</v>
      </c>
      <c r="L173">
        <v>3</v>
      </c>
      <c r="M173">
        <v>0</v>
      </c>
      <c r="N173">
        <v>4</v>
      </c>
      <c r="O173">
        <v>8</v>
      </c>
      <c r="P173">
        <v>1</v>
      </c>
      <c r="Q173">
        <v>0</v>
      </c>
      <c r="R173">
        <v>0</v>
      </c>
      <c r="S173">
        <v>3</v>
      </c>
      <c r="T173">
        <v>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30</v>
      </c>
    </row>
    <row r="174" spans="1:28" hidden="1" x14ac:dyDescent="0.3">
      <c r="A174">
        <v>2546</v>
      </c>
      <c r="B174">
        <v>1977</v>
      </c>
      <c r="C174" t="s">
        <v>38</v>
      </c>
      <c r="D174" t="s">
        <v>31</v>
      </c>
      <c r="E174">
        <v>31878</v>
      </c>
      <c r="F174">
        <v>0</v>
      </c>
      <c r="G174">
        <v>1</v>
      </c>
      <c r="H174" s="1">
        <v>41812</v>
      </c>
      <c r="I174">
        <v>7</v>
      </c>
      <c r="J174">
        <v>23</v>
      </c>
      <c r="K174">
        <v>4</v>
      </c>
      <c r="L174">
        <v>5</v>
      </c>
      <c r="M174">
        <v>10</v>
      </c>
      <c r="N174">
        <v>5</v>
      </c>
      <c r="O174">
        <v>23</v>
      </c>
      <c r="P174">
        <v>1</v>
      </c>
      <c r="Q174">
        <v>1</v>
      </c>
      <c r="R174">
        <v>0</v>
      </c>
      <c r="S174">
        <v>4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30</v>
      </c>
    </row>
    <row r="175" spans="1:28" hidden="1" x14ac:dyDescent="0.3">
      <c r="A175">
        <v>3005</v>
      </c>
      <c r="B175">
        <v>1992</v>
      </c>
      <c r="C175" t="s">
        <v>28</v>
      </c>
      <c r="D175" t="s">
        <v>31</v>
      </c>
      <c r="E175">
        <v>83528</v>
      </c>
      <c r="F175">
        <v>0</v>
      </c>
      <c r="G175">
        <v>0</v>
      </c>
      <c r="H175" s="1">
        <v>41760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1</v>
      </c>
      <c r="AA175">
        <v>0</v>
      </c>
      <c r="AB175" t="s">
        <v>30</v>
      </c>
    </row>
    <row r="176" spans="1:28" hidden="1" x14ac:dyDescent="0.3">
      <c r="A176">
        <v>8318</v>
      </c>
      <c r="B176">
        <v>1979</v>
      </c>
      <c r="C176" t="s">
        <v>28</v>
      </c>
      <c r="D176" t="s">
        <v>35</v>
      </c>
      <c r="E176">
        <v>90300</v>
      </c>
      <c r="F176">
        <v>0</v>
      </c>
      <c r="G176">
        <v>0</v>
      </c>
      <c r="H176" s="1">
        <v>41642</v>
      </c>
      <c r="I176">
        <v>7</v>
      </c>
      <c r="J176">
        <v>594</v>
      </c>
      <c r="K176">
        <v>134</v>
      </c>
      <c r="L176">
        <v>786</v>
      </c>
      <c r="M176">
        <v>33</v>
      </c>
      <c r="N176">
        <v>134</v>
      </c>
      <c r="O176">
        <v>57</v>
      </c>
      <c r="P176">
        <v>0</v>
      </c>
      <c r="Q176">
        <v>5</v>
      </c>
      <c r="R176">
        <v>6</v>
      </c>
      <c r="S176">
        <v>8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 t="s">
        <v>30</v>
      </c>
    </row>
    <row r="177" spans="1:28" hidden="1" x14ac:dyDescent="0.3">
      <c r="A177">
        <v>2930</v>
      </c>
      <c r="B177">
        <v>1978</v>
      </c>
      <c r="C177" t="s">
        <v>41</v>
      </c>
      <c r="D177" t="s">
        <v>31</v>
      </c>
      <c r="E177">
        <v>68092</v>
      </c>
      <c r="F177">
        <v>0</v>
      </c>
      <c r="G177">
        <v>0</v>
      </c>
      <c r="H177" s="1">
        <v>41624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43</v>
      </c>
    </row>
    <row r="178" spans="1:28" hidden="1" x14ac:dyDescent="0.3">
      <c r="A178">
        <v>7872</v>
      </c>
      <c r="B178">
        <v>1975</v>
      </c>
      <c r="C178" t="s">
        <v>37</v>
      </c>
      <c r="D178" t="s">
        <v>33</v>
      </c>
      <c r="E178">
        <v>86836</v>
      </c>
      <c r="F178">
        <v>0</v>
      </c>
      <c r="G178">
        <v>0</v>
      </c>
      <c r="H178" s="1">
        <v>41164</v>
      </c>
      <c r="I178">
        <v>7</v>
      </c>
      <c r="J178">
        <v>179</v>
      </c>
      <c r="K178">
        <v>21</v>
      </c>
      <c r="L178">
        <v>273</v>
      </c>
      <c r="M178">
        <v>0</v>
      </c>
      <c r="N178">
        <v>21</v>
      </c>
      <c r="O178">
        <v>63</v>
      </c>
      <c r="P178">
        <v>1</v>
      </c>
      <c r="Q178">
        <v>6</v>
      </c>
      <c r="R178">
        <v>10</v>
      </c>
      <c r="S178">
        <v>6</v>
      </c>
      <c r="T178">
        <v>5</v>
      </c>
      <c r="U178">
        <v>1</v>
      </c>
      <c r="V178">
        <v>0</v>
      </c>
      <c r="W178">
        <v>1</v>
      </c>
      <c r="X178">
        <v>0</v>
      </c>
      <c r="Y178">
        <v>1</v>
      </c>
      <c r="Z178">
        <v>1</v>
      </c>
      <c r="AA178">
        <v>0</v>
      </c>
      <c r="AB178" t="s">
        <v>30</v>
      </c>
    </row>
    <row r="179" spans="1:28" hidden="1" x14ac:dyDescent="0.3">
      <c r="A179">
        <v>8216</v>
      </c>
      <c r="B179">
        <v>1972</v>
      </c>
      <c r="C179" t="s">
        <v>41</v>
      </c>
      <c r="D179" t="s">
        <v>33</v>
      </c>
      <c r="E179">
        <v>53761</v>
      </c>
      <c r="F179">
        <v>1</v>
      </c>
      <c r="G179">
        <v>1</v>
      </c>
      <c r="H179" s="1">
        <v>41558</v>
      </c>
      <c r="I179">
        <v>7</v>
      </c>
      <c r="J179">
        <v>158</v>
      </c>
      <c r="K179">
        <v>0</v>
      </c>
      <c r="L179">
        <v>76</v>
      </c>
      <c r="M179">
        <v>13</v>
      </c>
      <c r="N179">
        <v>7</v>
      </c>
      <c r="O179">
        <v>71</v>
      </c>
      <c r="P179">
        <v>6</v>
      </c>
      <c r="Q179">
        <v>4</v>
      </c>
      <c r="R179">
        <v>4</v>
      </c>
      <c r="S179">
        <v>3</v>
      </c>
      <c r="T179">
        <v>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36</v>
      </c>
    </row>
    <row r="180" spans="1:28" hidden="1" x14ac:dyDescent="0.3">
      <c r="A180">
        <v>1212</v>
      </c>
      <c r="B180">
        <v>1973</v>
      </c>
      <c r="C180" t="s">
        <v>28</v>
      </c>
      <c r="D180" t="s">
        <v>33</v>
      </c>
      <c r="E180">
        <v>52845</v>
      </c>
      <c r="F180">
        <v>1</v>
      </c>
      <c r="G180">
        <v>0</v>
      </c>
      <c r="H180" s="1">
        <v>41499</v>
      </c>
      <c r="I180">
        <v>7</v>
      </c>
      <c r="J180">
        <v>384</v>
      </c>
      <c r="K180">
        <v>25</v>
      </c>
      <c r="L180">
        <v>292</v>
      </c>
      <c r="M180">
        <v>130</v>
      </c>
      <c r="N180">
        <v>41</v>
      </c>
      <c r="O180">
        <v>64</v>
      </c>
      <c r="P180">
        <v>3</v>
      </c>
      <c r="Q180">
        <v>8</v>
      </c>
      <c r="R180">
        <v>8</v>
      </c>
      <c r="S180">
        <v>6</v>
      </c>
      <c r="T180">
        <v>6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 t="s">
        <v>30</v>
      </c>
    </row>
    <row r="181" spans="1:28" hidden="1" x14ac:dyDescent="0.3">
      <c r="A181">
        <v>2541</v>
      </c>
      <c r="B181">
        <v>1976</v>
      </c>
      <c r="C181" t="s">
        <v>28</v>
      </c>
      <c r="D181" t="s">
        <v>33</v>
      </c>
      <c r="E181">
        <v>24027</v>
      </c>
      <c r="F181">
        <v>1</v>
      </c>
      <c r="G181">
        <v>0</v>
      </c>
      <c r="H181" s="1">
        <v>41434</v>
      </c>
      <c r="I181">
        <v>7</v>
      </c>
      <c r="J181">
        <v>14</v>
      </c>
      <c r="K181">
        <v>7</v>
      </c>
      <c r="L181">
        <v>11</v>
      </c>
      <c r="M181">
        <v>11</v>
      </c>
      <c r="N181">
        <v>0</v>
      </c>
      <c r="O181">
        <v>5</v>
      </c>
      <c r="P181">
        <v>2</v>
      </c>
      <c r="Q181">
        <v>2</v>
      </c>
      <c r="R181">
        <v>0</v>
      </c>
      <c r="S181">
        <v>3</v>
      </c>
      <c r="T181">
        <v>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30</v>
      </c>
    </row>
    <row r="182" spans="1:28" hidden="1" x14ac:dyDescent="0.3">
      <c r="A182">
        <v>10659</v>
      </c>
      <c r="B182">
        <v>1979</v>
      </c>
      <c r="C182" t="s">
        <v>38</v>
      </c>
      <c r="D182" t="s">
        <v>35</v>
      </c>
      <c r="E182">
        <v>7500</v>
      </c>
      <c r="F182">
        <v>1</v>
      </c>
      <c r="G182">
        <v>0</v>
      </c>
      <c r="H182" s="1">
        <v>41401</v>
      </c>
      <c r="I182">
        <v>7</v>
      </c>
      <c r="J182">
        <v>2</v>
      </c>
      <c r="K182">
        <v>8</v>
      </c>
      <c r="L182">
        <v>11</v>
      </c>
      <c r="M182">
        <v>3</v>
      </c>
      <c r="N182">
        <v>8</v>
      </c>
      <c r="O182">
        <v>21</v>
      </c>
      <c r="P182">
        <v>4</v>
      </c>
      <c r="Q182">
        <v>3</v>
      </c>
      <c r="R182">
        <v>2</v>
      </c>
      <c r="S182">
        <v>2</v>
      </c>
      <c r="T182">
        <v>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40</v>
      </c>
    </row>
    <row r="183" spans="1:28" hidden="1" x14ac:dyDescent="0.3">
      <c r="A183">
        <v>10905</v>
      </c>
      <c r="B183">
        <v>1955</v>
      </c>
      <c r="C183" t="s">
        <v>28</v>
      </c>
      <c r="D183" t="s">
        <v>35</v>
      </c>
      <c r="E183">
        <v>42586</v>
      </c>
      <c r="F183">
        <v>1</v>
      </c>
      <c r="G183">
        <v>1</v>
      </c>
      <c r="H183" s="1">
        <v>41211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30</v>
      </c>
    </row>
    <row r="184" spans="1:28" hidden="1" x14ac:dyDescent="0.3">
      <c r="A184">
        <v>8910</v>
      </c>
      <c r="B184">
        <v>1955</v>
      </c>
      <c r="C184" t="s">
        <v>28</v>
      </c>
      <c r="D184" t="s">
        <v>35</v>
      </c>
      <c r="E184">
        <v>42586</v>
      </c>
      <c r="F184">
        <v>1</v>
      </c>
      <c r="G184">
        <v>1</v>
      </c>
      <c r="H184" s="1">
        <v>41211</v>
      </c>
      <c r="I184">
        <v>7</v>
      </c>
      <c r="J184">
        <v>194</v>
      </c>
      <c r="K184">
        <v>2</v>
      </c>
      <c r="L184">
        <v>56</v>
      </c>
      <c r="M184">
        <v>0</v>
      </c>
      <c r="N184">
        <v>0</v>
      </c>
      <c r="O184">
        <v>0</v>
      </c>
      <c r="P184">
        <v>5</v>
      </c>
      <c r="Q184">
        <v>4</v>
      </c>
      <c r="R184">
        <v>1</v>
      </c>
      <c r="S184">
        <v>6</v>
      </c>
      <c r="T184">
        <v>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 t="s">
        <v>30</v>
      </c>
    </row>
    <row r="185" spans="1:28" hidden="1" x14ac:dyDescent="0.3">
      <c r="A185">
        <v>7349</v>
      </c>
      <c r="B185">
        <v>1973</v>
      </c>
      <c r="C185" t="s">
        <v>44</v>
      </c>
      <c r="D185" t="s">
        <v>35</v>
      </c>
      <c r="E185">
        <v>9722</v>
      </c>
      <c r="F185">
        <v>1</v>
      </c>
      <c r="G185">
        <v>0</v>
      </c>
      <c r="H185" s="1">
        <v>41184</v>
      </c>
      <c r="I185">
        <v>7</v>
      </c>
      <c r="J185">
        <v>6</v>
      </c>
      <c r="K185">
        <v>17</v>
      </c>
      <c r="L185">
        <v>16</v>
      </c>
      <c r="M185">
        <v>6</v>
      </c>
      <c r="N185">
        <v>16</v>
      </c>
      <c r="O185">
        <v>42</v>
      </c>
      <c r="P185">
        <v>4</v>
      </c>
      <c r="Q185">
        <v>3</v>
      </c>
      <c r="R185">
        <v>1</v>
      </c>
      <c r="S185">
        <v>3</v>
      </c>
      <c r="T185">
        <v>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 t="s">
        <v>30</v>
      </c>
    </row>
    <row r="186" spans="1:28" hidden="1" x14ac:dyDescent="0.3">
      <c r="A186">
        <v>7408</v>
      </c>
      <c r="B186">
        <v>1952</v>
      </c>
      <c r="C186" t="s">
        <v>37</v>
      </c>
      <c r="D186" t="s">
        <v>33</v>
      </c>
      <c r="E186">
        <v>54549</v>
      </c>
      <c r="F186">
        <v>0</v>
      </c>
      <c r="G186">
        <v>1</v>
      </c>
      <c r="H186" s="1">
        <v>41701</v>
      </c>
      <c r="I186">
        <v>8</v>
      </c>
      <c r="J186">
        <v>216</v>
      </c>
      <c r="K186">
        <v>2</v>
      </c>
      <c r="L186">
        <v>6</v>
      </c>
      <c r="M186">
        <v>0</v>
      </c>
      <c r="N186">
        <v>0</v>
      </c>
      <c r="O186">
        <v>9</v>
      </c>
      <c r="P186">
        <v>2</v>
      </c>
      <c r="Q186">
        <v>5</v>
      </c>
      <c r="R186">
        <v>1</v>
      </c>
      <c r="S186">
        <v>4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43</v>
      </c>
    </row>
    <row r="187" spans="1:28" hidden="1" x14ac:dyDescent="0.3">
      <c r="A187">
        <v>8235</v>
      </c>
      <c r="B187">
        <v>1956</v>
      </c>
      <c r="C187" t="s">
        <v>41</v>
      </c>
      <c r="D187" t="s">
        <v>35</v>
      </c>
      <c r="E187">
        <v>69245</v>
      </c>
      <c r="F187">
        <v>0</v>
      </c>
      <c r="G187">
        <v>1</v>
      </c>
      <c r="H187" s="1">
        <v>41663</v>
      </c>
      <c r="I187">
        <v>8</v>
      </c>
      <c r="J187">
        <v>428</v>
      </c>
      <c r="K187">
        <v>30</v>
      </c>
      <c r="L187">
        <v>214</v>
      </c>
      <c r="M187">
        <v>80</v>
      </c>
      <c r="N187">
        <v>30</v>
      </c>
      <c r="O187">
        <v>61</v>
      </c>
      <c r="P187">
        <v>2</v>
      </c>
      <c r="Q187">
        <v>6</v>
      </c>
      <c r="R187">
        <v>5</v>
      </c>
      <c r="S187">
        <v>10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43</v>
      </c>
    </row>
    <row r="188" spans="1:28" hidden="1" x14ac:dyDescent="0.3">
      <c r="A188">
        <v>10949</v>
      </c>
      <c r="B188">
        <v>1963</v>
      </c>
      <c r="C188" t="s">
        <v>37</v>
      </c>
      <c r="D188" t="s">
        <v>29</v>
      </c>
      <c r="E188">
        <v>72968</v>
      </c>
      <c r="F188">
        <v>0</v>
      </c>
      <c r="G188">
        <v>0</v>
      </c>
      <c r="H188" s="1">
        <v>41624</v>
      </c>
      <c r="I188">
        <v>8</v>
      </c>
      <c r="J188">
        <v>1092</v>
      </c>
      <c r="K188">
        <v>37</v>
      </c>
      <c r="L188">
        <v>592</v>
      </c>
      <c r="M188">
        <v>145</v>
      </c>
      <c r="N188">
        <v>37</v>
      </c>
      <c r="O188">
        <v>55</v>
      </c>
      <c r="P188">
        <v>1</v>
      </c>
      <c r="Q188">
        <v>5</v>
      </c>
      <c r="R188">
        <v>5</v>
      </c>
      <c r="S188">
        <v>8</v>
      </c>
      <c r="T188">
        <v>3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 t="s">
        <v>30</v>
      </c>
    </row>
    <row r="189" spans="1:28" hidden="1" x14ac:dyDescent="0.3">
      <c r="A189">
        <v>9529</v>
      </c>
      <c r="B189">
        <v>1990</v>
      </c>
      <c r="C189" t="s">
        <v>28</v>
      </c>
      <c r="D189" t="s">
        <v>33</v>
      </c>
      <c r="E189">
        <v>73687</v>
      </c>
      <c r="F189">
        <v>0</v>
      </c>
      <c r="G189">
        <v>0</v>
      </c>
      <c r="H189" s="1">
        <v>41606</v>
      </c>
      <c r="I189">
        <v>8</v>
      </c>
      <c r="J189">
        <v>559</v>
      </c>
      <c r="K189">
        <v>153</v>
      </c>
      <c r="L189">
        <v>503</v>
      </c>
      <c r="M189">
        <v>218</v>
      </c>
      <c r="N189">
        <v>13</v>
      </c>
      <c r="O189">
        <v>181</v>
      </c>
      <c r="P189">
        <v>1</v>
      </c>
      <c r="Q189">
        <v>3</v>
      </c>
      <c r="R189">
        <v>9</v>
      </c>
      <c r="S189">
        <v>9</v>
      </c>
      <c r="T189">
        <v>2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 t="s">
        <v>43</v>
      </c>
    </row>
    <row r="190" spans="1:28" hidden="1" x14ac:dyDescent="0.3">
      <c r="A190">
        <v>9930</v>
      </c>
      <c r="B190">
        <v>1944</v>
      </c>
      <c r="C190" t="s">
        <v>37</v>
      </c>
      <c r="D190" t="s">
        <v>31</v>
      </c>
      <c r="E190">
        <v>82716</v>
      </c>
      <c r="F190">
        <v>0</v>
      </c>
      <c r="G190">
        <v>0</v>
      </c>
      <c r="H190" s="1">
        <v>41583</v>
      </c>
      <c r="I190">
        <v>8</v>
      </c>
      <c r="J190">
        <v>606</v>
      </c>
      <c r="K190">
        <v>148</v>
      </c>
      <c r="L190">
        <v>228</v>
      </c>
      <c r="M190">
        <v>15</v>
      </c>
      <c r="N190">
        <v>148</v>
      </c>
      <c r="O190">
        <v>22</v>
      </c>
      <c r="P190">
        <v>1</v>
      </c>
      <c r="Q190">
        <v>6</v>
      </c>
      <c r="R190">
        <v>8</v>
      </c>
      <c r="S190">
        <v>13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32</v>
      </c>
    </row>
    <row r="191" spans="1:28" hidden="1" x14ac:dyDescent="0.3">
      <c r="A191">
        <v>5519</v>
      </c>
      <c r="B191">
        <v>1956</v>
      </c>
      <c r="C191" t="s">
        <v>28</v>
      </c>
      <c r="D191" t="s">
        <v>35</v>
      </c>
      <c r="E191">
        <v>64090</v>
      </c>
      <c r="F191">
        <v>0</v>
      </c>
      <c r="G191">
        <v>1</v>
      </c>
      <c r="H191" s="1">
        <v>41493</v>
      </c>
      <c r="I191">
        <v>8</v>
      </c>
      <c r="J191">
        <v>316</v>
      </c>
      <c r="K191">
        <v>58</v>
      </c>
      <c r="L191">
        <v>161</v>
      </c>
      <c r="M191">
        <v>76</v>
      </c>
      <c r="N191">
        <v>51</v>
      </c>
      <c r="O191">
        <v>135</v>
      </c>
      <c r="P191">
        <v>1</v>
      </c>
      <c r="Q191">
        <v>6</v>
      </c>
      <c r="R191">
        <v>9</v>
      </c>
      <c r="S191">
        <v>4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 t="s">
        <v>43</v>
      </c>
    </row>
    <row r="192" spans="1:28" hidden="1" x14ac:dyDescent="0.3">
      <c r="A192">
        <v>232</v>
      </c>
      <c r="B192">
        <v>1965</v>
      </c>
      <c r="C192" t="s">
        <v>28</v>
      </c>
      <c r="D192" t="s">
        <v>31</v>
      </c>
      <c r="E192">
        <v>61559</v>
      </c>
      <c r="F192">
        <v>0</v>
      </c>
      <c r="G192">
        <v>1</v>
      </c>
      <c r="H192" s="1">
        <v>41472</v>
      </c>
      <c r="I192">
        <v>8</v>
      </c>
      <c r="J192">
        <v>279</v>
      </c>
      <c r="K192">
        <v>83</v>
      </c>
      <c r="L192">
        <v>88</v>
      </c>
      <c r="M192">
        <v>32</v>
      </c>
      <c r="N192">
        <v>14</v>
      </c>
      <c r="O192">
        <v>34</v>
      </c>
      <c r="P192">
        <v>1</v>
      </c>
      <c r="Q192">
        <v>4</v>
      </c>
      <c r="R192">
        <v>2</v>
      </c>
      <c r="S192">
        <v>10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30</v>
      </c>
    </row>
    <row r="193" spans="1:28" hidden="1" x14ac:dyDescent="0.3">
      <c r="A193">
        <v>3009</v>
      </c>
      <c r="B193">
        <v>1962</v>
      </c>
      <c r="C193" t="s">
        <v>37</v>
      </c>
      <c r="D193" t="s">
        <v>42</v>
      </c>
      <c r="E193">
        <v>71670</v>
      </c>
      <c r="F193">
        <v>0</v>
      </c>
      <c r="G193">
        <v>0</v>
      </c>
      <c r="H193" s="1">
        <v>41464</v>
      </c>
      <c r="I193">
        <v>8</v>
      </c>
      <c r="J193">
        <v>1462</v>
      </c>
      <c r="K193">
        <v>16</v>
      </c>
      <c r="L193">
        <v>128</v>
      </c>
      <c r="M193">
        <v>0</v>
      </c>
      <c r="N193">
        <v>0</v>
      </c>
      <c r="O193">
        <v>160</v>
      </c>
      <c r="P193">
        <v>1</v>
      </c>
      <c r="Q193">
        <v>5</v>
      </c>
      <c r="R193">
        <v>3</v>
      </c>
      <c r="S193">
        <v>6</v>
      </c>
      <c r="T193">
        <v>6</v>
      </c>
      <c r="U193">
        <v>0</v>
      </c>
      <c r="V193">
        <v>1</v>
      </c>
      <c r="W193">
        <v>0</v>
      </c>
      <c r="X193">
        <v>1</v>
      </c>
      <c r="Y193">
        <v>1</v>
      </c>
      <c r="Z193">
        <v>1</v>
      </c>
      <c r="AA193">
        <v>0</v>
      </c>
      <c r="AB193" t="s">
        <v>30</v>
      </c>
    </row>
    <row r="194" spans="1:28" hidden="1" x14ac:dyDescent="0.3">
      <c r="A194">
        <v>6518</v>
      </c>
      <c r="B194">
        <v>1951</v>
      </c>
      <c r="C194" t="s">
        <v>37</v>
      </c>
      <c r="D194" t="s">
        <v>42</v>
      </c>
      <c r="E194">
        <v>67680</v>
      </c>
      <c r="F194">
        <v>0</v>
      </c>
      <c r="G194">
        <v>1</v>
      </c>
      <c r="H194" s="1">
        <v>41436</v>
      </c>
      <c r="I194">
        <v>8</v>
      </c>
      <c r="J194">
        <v>546</v>
      </c>
      <c r="K194">
        <v>0</v>
      </c>
      <c r="L194">
        <v>48</v>
      </c>
      <c r="M194">
        <v>0</v>
      </c>
      <c r="N194">
        <v>6</v>
      </c>
      <c r="O194">
        <v>6</v>
      </c>
      <c r="P194">
        <v>1</v>
      </c>
      <c r="Q194">
        <v>7</v>
      </c>
      <c r="R194">
        <v>3</v>
      </c>
      <c r="S194">
        <v>8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36</v>
      </c>
    </row>
    <row r="195" spans="1:28" hidden="1" x14ac:dyDescent="0.3">
      <c r="A195">
        <v>10669</v>
      </c>
      <c r="B195">
        <v>1981</v>
      </c>
      <c r="C195" t="s">
        <v>28</v>
      </c>
      <c r="D195" t="s">
        <v>33</v>
      </c>
      <c r="E195">
        <v>54386</v>
      </c>
      <c r="F195">
        <v>0</v>
      </c>
      <c r="G195">
        <v>1</v>
      </c>
      <c r="H195" s="1">
        <v>41411</v>
      </c>
      <c r="I195">
        <v>8</v>
      </c>
      <c r="J195">
        <v>277</v>
      </c>
      <c r="K195">
        <v>21</v>
      </c>
      <c r="L195">
        <v>64</v>
      </c>
      <c r="M195">
        <v>62</v>
      </c>
      <c r="N195">
        <v>21</v>
      </c>
      <c r="O195">
        <v>25</v>
      </c>
      <c r="P195">
        <v>2</v>
      </c>
      <c r="Q195">
        <v>3</v>
      </c>
      <c r="R195">
        <v>2</v>
      </c>
      <c r="S195">
        <v>10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30</v>
      </c>
    </row>
    <row r="196" spans="1:28" hidden="1" x14ac:dyDescent="0.3">
      <c r="A196">
        <v>5682</v>
      </c>
      <c r="B196">
        <v>1953</v>
      </c>
      <c r="C196" t="s">
        <v>37</v>
      </c>
      <c r="D196" t="s">
        <v>31</v>
      </c>
      <c r="E196">
        <v>64108</v>
      </c>
      <c r="F196">
        <v>0</v>
      </c>
      <c r="G196">
        <v>1</v>
      </c>
      <c r="H196" s="1">
        <v>41356</v>
      </c>
      <c r="I196">
        <v>8</v>
      </c>
      <c r="J196">
        <v>948</v>
      </c>
      <c r="K196">
        <v>10</v>
      </c>
      <c r="L196">
        <v>86</v>
      </c>
      <c r="M196">
        <v>13</v>
      </c>
      <c r="N196">
        <v>21</v>
      </c>
      <c r="O196">
        <v>21</v>
      </c>
      <c r="P196">
        <v>4</v>
      </c>
      <c r="Q196">
        <v>6</v>
      </c>
      <c r="R196">
        <v>9</v>
      </c>
      <c r="S196">
        <v>11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36</v>
      </c>
    </row>
    <row r="197" spans="1:28" hidden="1" x14ac:dyDescent="0.3">
      <c r="A197">
        <v>1570</v>
      </c>
      <c r="B197">
        <v>1951</v>
      </c>
      <c r="C197" t="s">
        <v>37</v>
      </c>
      <c r="D197" t="s">
        <v>35</v>
      </c>
      <c r="E197">
        <v>69702</v>
      </c>
      <c r="F197">
        <v>0</v>
      </c>
      <c r="G197">
        <v>1</v>
      </c>
      <c r="H197" s="1">
        <v>41324</v>
      </c>
      <c r="I197">
        <v>8</v>
      </c>
      <c r="J197">
        <v>664</v>
      </c>
      <c r="K197">
        <v>9</v>
      </c>
      <c r="L197">
        <v>240</v>
      </c>
      <c r="M197">
        <v>50</v>
      </c>
      <c r="N197">
        <v>19</v>
      </c>
      <c r="O197">
        <v>57</v>
      </c>
      <c r="P197">
        <v>2</v>
      </c>
      <c r="Q197">
        <v>7</v>
      </c>
      <c r="R197">
        <v>7</v>
      </c>
      <c r="S197">
        <v>10</v>
      </c>
      <c r="T197">
        <v>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30</v>
      </c>
    </row>
    <row r="198" spans="1:28" hidden="1" x14ac:dyDescent="0.3">
      <c r="A198">
        <v>1497</v>
      </c>
      <c r="B198">
        <v>1952</v>
      </c>
      <c r="C198" t="s">
        <v>28</v>
      </c>
      <c r="D198" t="s">
        <v>31</v>
      </c>
      <c r="E198">
        <v>47958</v>
      </c>
      <c r="F198">
        <v>0</v>
      </c>
      <c r="G198">
        <v>1</v>
      </c>
      <c r="H198" s="1">
        <v>41293</v>
      </c>
      <c r="I198">
        <v>8</v>
      </c>
      <c r="J198">
        <v>268</v>
      </c>
      <c r="K198">
        <v>11</v>
      </c>
      <c r="L198">
        <v>88</v>
      </c>
      <c r="M198">
        <v>15</v>
      </c>
      <c r="N198">
        <v>3</v>
      </c>
      <c r="O198">
        <v>22</v>
      </c>
      <c r="P198">
        <v>2</v>
      </c>
      <c r="Q198">
        <v>6</v>
      </c>
      <c r="R198">
        <v>3</v>
      </c>
      <c r="S198">
        <v>5</v>
      </c>
      <c r="T198">
        <v>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43</v>
      </c>
    </row>
    <row r="199" spans="1:28" hidden="1" x14ac:dyDescent="0.3">
      <c r="A199">
        <v>9723</v>
      </c>
      <c r="B199">
        <v>1960</v>
      </c>
      <c r="C199" t="s">
        <v>28</v>
      </c>
      <c r="D199" t="s">
        <v>33</v>
      </c>
      <c r="E199">
        <v>67716</v>
      </c>
      <c r="F199">
        <v>0</v>
      </c>
      <c r="G199">
        <v>1</v>
      </c>
      <c r="H199" s="1">
        <v>41284</v>
      </c>
      <c r="I199">
        <v>8</v>
      </c>
      <c r="J199">
        <v>530</v>
      </c>
      <c r="K199">
        <v>142</v>
      </c>
      <c r="L199">
        <v>217</v>
      </c>
      <c r="M199">
        <v>62</v>
      </c>
      <c r="N199">
        <v>9</v>
      </c>
      <c r="O199">
        <v>56</v>
      </c>
      <c r="P199">
        <v>4</v>
      </c>
      <c r="Q199">
        <v>7</v>
      </c>
      <c r="R199">
        <v>4</v>
      </c>
      <c r="S199">
        <v>13</v>
      </c>
      <c r="T199">
        <v>5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 t="s">
        <v>32</v>
      </c>
    </row>
    <row r="200" spans="1:28" hidden="1" x14ac:dyDescent="0.3">
      <c r="A200">
        <v>7373</v>
      </c>
      <c r="B200">
        <v>1952</v>
      </c>
      <c r="C200" t="s">
        <v>37</v>
      </c>
      <c r="D200" t="s">
        <v>29</v>
      </c>
      <c r="E200">
        <v>46610</v>
      </c>
      <c r="F200">
        <v>0</v>
      </c>
      <c r="G200">
        <v>2</v>
      </c>
      <c r="H200" s="1">
        <v>41211</v>
      </c>
      <c r="I200">
        <v>8</v>
      </c>
      <c r="J200">
        <v>96</v>
      </c>
      <c r="K200">
        <v>12</v>
      </c>
      <c r="L200">
        <v>96</v>
      </c>
      <c r="M200">
        <v>33</v>
      </c>
      <c r="N200">
        <v>22</v>
      </c>
      <c r="O200">
        <v>43</v>
      </c>
      <c r="P200">
        <v>6</v>
      </c>
      <c r="Q200">
        <v>4</v>
      </c>
      <c r="R200">
        <v>1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 t="s">
        <v>36</v>
      </c>
    </row>
    <row r="201" spans="1:28" hidden="1" x14ac:dyDescent="0.3">
      <c r="A201">
        <v>5331</v>
      </c>
      <c r="B201">
        <v>1977</v>
      </c>
      <c r="C201" t="s">
        <v>28</v>
      </c>
      <c r="D201" t="s">
        <v>33</v>
      </c>
      <c r="E201">
        <v>74985</v>
      </c>
      <c r="F201">
        <v>0</v>
      </c>
      <c r="G201">
        <v>0</v>
      </c>
      <c r="H201" s="1">
        <v>41163</v>
      </c>
      <c r="I201">
        <v>8</v>
      </c>
      <c r="J201">
        <v>587</v>
      </c>
      <c r="K201">
        <v>51</v>
      </c>
      <c r="L201">
        <v>898</v>
      </c>
      <c r="M201">
        <v>247</v>
      </c>
      <c r="N201">
        <v>0</v>
      </c>
      <c r="O201">
        <v>86</v>
      </c>
      <c r="P201">
        <v>1</v>
      </c>
      <c r="Q201">
        <v>3</v>
      </c>
      <c r="R201">
        <v>6</v>
      </c>
      <c r="S201">
        <v>7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39</v>
      </c>
    </row>
    <row r="202" spans="1:28" hidden="1" x14ac:dyDescent="0.3">
      <c r="A202">
        <v>4290</v>
      </c>
      <c r="B202">
        <v>1972</v>
      </c>
      <c r="C202" t="s">
        <v>28</v>
      </c>
      <c r="D202" t="s">
        <v>33</v>
      </c>
      <c r="E202">
        <v>30467</v>
      </c>
      <c r="F202">
        <v>1</v>
      </c>
      <c r="G202">
        <v>0</v>
      </c>
      <c r="H202" s="1">
        <v>41717</v>
      </c>
      <c r="I202">
        <v>8</v>
      </c>
      <c r="J202">
        <v>1</v>
      </c>
      <c r="K202">
        <v>3</v>
      </c>
      <c r="L202">
        <v>8</v>
      </c>
      <c r="M202">
        <v>2</v>
      </c>
      <c r="N202">
        <v>5</v>
      </c>
      <c r="O202">
        <v>5</v>
      </c>
      <c r="P202">
        <v>1</v>
      </c>
      <c r="Q202">
        <v>1</v>
      </c>
      <c r="R202">
        <v>0</v>
      </c>
      <c r="S202">
        <v>2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32</v>
      </c>
    </row>
    <row r="203" spans="1:28" hidden="1" x14ac:dyDescent="0.3">
      <c r="A203">
        <v>9986</v>
      </c>
      <c r="B203">
        <v>1982</v>
      </c>
      <c r="C203" t="s">
        <v>28</v>
      </c>
      <c r="D203" t="s">
        <v>35</v>
      </c>
      <c r="E203">
        <v>19444</v>
      </c>
      <c r="F203">
        <v>1</v>
      </c>
      <c r="G203">
        <v>0</v>
      </c>
      <c r="H203" s="1">
        <v>41692</v>
      </c>
      <c r="I203">
        <v>8</v>
      </c>
      <c r="J203">
        <v>16</v>
      </c>
      <c r="K203">
        <v>0</v>
      </c>
      <c r="L203">
        <v>23</v>
      </c>
      <c r="M203">
        <v>3</v>
      </c>
      <c r="N203">
        <v>2</v>
      </c>
      <c r="O203">
        <v>10</v>
      </c>
      <c r="P203">
        <v>3</v>
      </c>
      <c r="Q203">
        <v>4</v>
      </c>
      <c r="R203">
        <v>1</v>
      </c>
      <c r="S203">
        <v>2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 t="s">
        <v>43</v>
      </c>
    </row>
    <row r="204" spans="1:28" hidden="1" x14ac:dyDescent="0.3">
      <c r="A204">
        <v>7284</v>
      </c>
      <c r="B204">
        <v>1953</v>
      </c>
      <c r="C204" t="s">
        <v>28</v>
      </c>
      <c r="D204" t="s">
        <v>33</v>
      </c>
      <c r="E204">
        <v>48686</v>
      </c>
      <c r="F204">
        <v>1</v>
      </c>
      <c r="G204">
        <v>2</v>
      </c>
      <c r="H204" s="1">
        <v>41612</v>
      </c>
      <c r="I204">
        <v>8</v>
      </c>
      <c r="J204">
        <v>10</v>
      </c>
      <c r="K204">
        <v>0</v>
      </c>
      <c r="L204">
        <v>7</v>
      </c>
      <c r="M204">
        <v>2</v>
      </c>
      <c r="N204">
        <v>0</v>
      </c>
      <c r="O204">
        <v>1</v>
      </c>
      <c r="P204">
        <v>1</v>
      </c>
      <c r="Q204">
        <v>1</v>
      </c>
      <c r="R204">
        <v>0</v>
      </c>
      <c r="S204">
        <v>2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30</v>
      </c>
    </row>
    <row r="205" spans="1:28" hidden="1" x14ac:dyDescent="0.3">
      <c r="A205">
        <v>10270</v>
      </c>
      <c r="B205">
        <v>1981</v>
      </c>
      <c r="C205" t="s">
        <v>38</v>
      </c>
      <c r="D205" t="s">
        <v>33</v>
      </c>
      <c r="E205">
        <v>35523</v>
      </c>
      <c r="F205">
        <v>1</v>
      </c>
      <c r="G205">
        <v>0</v>
      </c>
      <c r="H205" s="1">
        <v>41550</v>
      </c>
      <c r="I205">
        <v>8</v>
      </c>
      <c r="J205">
        <v>11</v>
      </c>
      <c r="K205">
        <v>5</v>
      </c>
      <c r="L205">
        <v>22</v>
      </c>
      <c r="M205">
        <v>12</v>
      </c>
      <c r="N205">
        <v>5</v>
      </c>
      <c r="O205">
        <v>11</v>
      </c>
      <c r="P205">
        <v>2</v>
      </c>
      <c r="Q205">
        <v>3</v>
      </c>
      <c r="R205">
        <v>0</v>
      </c>
      <c r="S205">
        <v>3</v>
      </c>
      <c r="T205">
        <v>7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39</v>
      </c>
    </row>
    <row r="206" spans="1:28" hidden="1" x14ac:dyDescent="0.3">
      <c r="A206">
        <v>760</v>
      </c>
      <c r="B206">
        <v>1975</v>
      </c>
      <c r="C206" t="s">
        <v>37</v>
      </c>
      <c r="D206" t="s">
        <v>29</v>
      </c>
      <c r="E206">
        <v>60554</v>
      </c>
      <c r="F206">
        <v>1</v>
      </c>
      <c r="G206">
        <v>0</v>
      </c>
      <c r="H206" s="1">
        <v>41495</v>
      </c>
      <c r="I206">
        <v>8</v>
      </c>
      <c r="J206">
        <v>588</v>
      </c>
      <c r="K206">
        <v>7</v>
      </c>
      <c r="L206">
        <v>76</v>
      </c>
      <c r="M206">
        <v>110</v>
      </c>
      <c r="N206">
        <v>15</v>
      </c>
      <c r="O206">
        <v>15</v>
      </c>
      <c r="P206">
        <v>2</v>
      </c>
      <c r="Q206">
        <v>8</v>
      </c>
      <c r="R206">
        <v>4</v>
      </c>
      <c r="S206">
        <v>9</v>
      </c>
      <c r="T206">
        <v>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43</v>
      </c>
    </row>
    <row r="207" spans="1:28" hidden="1" x14ac:dyDescent="0.3">
      <c r="A207">
        <v>7261</v>
      </c>
      <c r="B207">
        <v>1971</v>
      </c>
      <c r="C207" t="s">
        <v>28</v>
      </c>
      <c r="D207" t="s">
        <v>35</v>
      </c>
      <c r="E207">
        <v>34600</v>
      </c>
      <c r="F207">
        <v>1</v>
      </c>
      <c r="G207">
        <v>1</v>
      </c>
      <c r="H207" s="1">
        <v>41275</v>
      </c>
      <c r="I207">
        <v>8</v>
      </c>
      <c r="J207">
        <v>199</v>
      </c>
      <c r="K207">
        <v>33</v>
      </c>
      <c r="L207">
        <v>60</v>
      </c>
      <c r="M207">
        <v>8</v>
      </c>
      <c r="N207">
        <v>3</v>
      </c>
      <c r="O207">
        <v>15</v>
      </c>
      <c r="P207">
        <v>5</v>
      </c>
      <c r="Q207">
        <v>5</v>
      </c>
      <c r="R207">
        <v>2</v>
      </c>
      <c r="S207">
        <v>5</v>
      </c>
      <c r="T207">
        <v>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t="s">
        <v>30</v>
      </c>
    </row>
    <row r="208" spans="1:28" hidden="1" x14ac:dyDescent="0.3">
      <c r="A208">
        <v>2452</v>
      </c>
      <c r="B208">
        <v>1971</v>
      </c>
      <c r="C208" t="s">
        <v>28</v>
      </c>
      <c r="D208" t="s">
        <v>35</v>
      </c>
      <c r="E208">
        <v>34600</v>
      </c>
      <c r="F208">
        <v>1</v>
      </c>
      <c r="G208">
        <v>1</v>
      </c>
      <c r="H208" s="1">
        <v>41275</v>
      </c>
      <c r="I208">
        <v>8</v>
      </c>
      <c r="J208">
        <v>199</v>
      </c>
      <c r="K208">
        <v>33</v>
      </c>
      <c r="L208">
        <v>60</v>
      </c>
      <c r="M208">
        <v>8</v>
      </c>
      <c r="N208">
        <v>3</v>
      </c>
      <c r="O208">
        <v>15</v>
      </c>
      <c r="P208">
        <v>5</v>
      </c>
      <c r="Q208">
        <v>5</v>
      </c>
      <c r="R208">
        <v>2</v>
      </c>
      <c r="S208">
        <v>5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 t="s">
        <v>30</v>
      </c>
    </row>
    <row r="209" spans="1:28" hidden="1" x14ac:dyDescent="0.3">
      <c r="A209">
        <v>5621</v>
      </c>
      <c r="B209">
        <v>1969</v>
      </c>
      <c r="C209" t="s">
        <v>28</v>
      </c>
      <c r="D209" t="s">
        <v>33</v>
      </c>
      <c r="E209">
        <v>48752</v>
      </c>
      <c r="F209">
        <v>1</v>
      </c>
      <c r="G209">
        <v>1</v>
      </c>
      <c r="H209" s="1">
        <v>41255</v>
      </c>
      <c r="I209">
        <v>8</v>
      </c>
      <c r="J209">
        <v>73</v>
      </c>
      <c r="K209">
        <v>57</v>
      </c>
      <c r="L209">
        <v>100</v>
      </c>
      <c r="M209">
        <v>71</v>
      </c>
      <c r="N209">
        <v>15</v>
      </c>
      <c r="O209">
        <v>0</v>
      </c>
      <c r="P209">
        <v>5</v>
      </c>
      <c r="Q209">
        <v>6</v>
      </c>
      <c r="R209">
        <v>1</v>
      </c>
      <c r="S209">
        <v>5</v>
      </c>
      <c r="T209">
        <v>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30</v>
      </c>
    </row>
    <row r="210" spans="1:28" hidden="1" x14ac:dyDescent="0.3">
      <c r="A210">
        <v>10995</v>
      </c>
      <c r="B210">
        <v>1988</v>
      </c>
      <c r="C210" t="s">
        <v>38</v>
      </c>
      <c r="D210" t="s">
        <v>33</v>
      </c>
      <c r="E210">
        <v>15716</v>
      </c>
      <c r="F210">
        <v>1</v>
      </c>
      <c r="G210">
        <v>0</v>
      </c>
      <c r="H210" s="1">
        <v>41225</v>
      </c>
      <c r="I210">
        <v>8</v>
      </c>
      <c r="J210">
        <v>16</v>
      </c>
      <c r="K210">
        <v>5</v>
      </c>
      <c r="L210">
        <v>30</v>
      </c>
      <c r="M210">
        <v>8</v>
      </c>
      <c r="N210">
        <v>7</v>
      </c>
      <c r="O210">
        <v>26</v>
      </c>
      <c r="P210">
        <v>3</v>
      </c>
      <c r="Q210">
        <v>3</v>
      </c>
      <c r="R210">
        <v>0</v>
      </c>
      <c r="S210">
        <v>4</v>
      </c>
      <c r="T210">
        <v>8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 t="s">
        <v>43</v>
      </c>
    </row>
    <row r="211" spans="1:28" hidden="1" x14ac:dyDescent="0.3">
      <c r="A211">
        <v>263</v>
      </c>
      <c r="B211">
        <v>1945</v>
      </c>
      <c r="C211" t="s">
        <v>37</v>
      </c>
      <c r="D211" t="s">
        <v>31</v>
      </c>
      <c r="E211">
        <v>45576</v>
      </c>
      <c r="F211">
        <v>0</v>
      </c>
      <c r="G211">
        <v>0</v>
      </c>
      <c r="H211" s="1">
        <v>41787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30</v>
      </c>
    </row>
    <row r="212" spans="1:28" hidden="1" x14ac:dyDescent="0.3">
      <c r="A212">
        <v>4619</v>
      </c>
      <c r="B212">
        <v>1945</v>
      </c>
      <c r="C212" t="s">
        <v>37</v>
      </c>
      <c r="D212" t="s">
        <v>31</v>
      </c>
      <c r="E212">
        <v>113734</v>
      </c>
      <c r="F212">
        <v>0</v>
      </c>
      <c r="G212">
        <v>0</v>
      </c>
      <c r="H212" s="1">
        <v>41787</v>
      </c>
      <c r="I212">
        <v>9</v>
      </c>
      <c r="J212">
        <v>6</v>
      </c>
      <c r="K212">
        <v>2</v>
      </c>
      <c r="L212">
        <v>3</v>
      </c>
      <c r="M212">
        <v>1</v>
      </c>
      <c r="N212">
        <v>262</v>
      </c>
      <c r="O212">
        <v>3</v>
      </c>
      <c r="P212">
        <v>0</v>
      </c>
      <c r="Q212">
        <v>27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30</v>
      </c>
    </row>
    <row r="213" spans="1:28" hidden="1" x14ac:dyDescent="0.3">
      <c r="A213">
        <v>8233</v>
      </c>
      <c r="B213">
        <v>1950</v>
      </c>
      <c r="C213" t="s">
        <v>41</v>
      </c>
      <c r="D213" t="s">
        <v>42</v>
      </c>
      <c r="E213">
        <v>64866</v>
      </c>
      <c r="F213">
        <v>0</v>
      </c>
      <c r="G213">
        <v>1</v>
      </c>
      <c r="H213" s="1">
        <v>41665</v>
      </c>
      <c r="I213">
        <v>9</v>
      </c>
      <c r="J213">
        <v>508</v>
      </c>
      <c r="K213">
        <v>5</v>
      </c>
      <c r="L213">
        <v>21</v>
      </c>
      <c r="M213">
        <v>7</v>
      </c>
      <c r="N213">
        <v>5</v>
      </c>
      <c r="O213">
        <v>10</v>
      </c>
      <c r="P213">
        <v>4</v>
      </c>
      <c r="Q213">
        <v>7</v>
      </c>
      <c r="R213">
        <v>3</v>
      </c>
      <c r="S213">
        <v>7</v>
      </c>
      <c r="T213">
        <v>5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 t="s">
        <v>32</v>
      </c>
    </row>
    <row r="214" spans="1:28" hidden="1" x14ac:dyDescent="0.3">
      <c r="A214">
        <v>1515</v>
      </c>
      <c r="B214">
        <v>1975</v>
      </c>
      <c r="C214" t="s">
        <v>41</v>
      </c>
      <c r="D214" t="s">
        <v>35</v>
      </c>
      <c r="E214">
        <v>34176</v>
      </c>
      <c r="F214">
        <v>0</v>
      </c>
      <c r="G214">
        <v>1</v>
      </c>
      <c r="H214" s="1">
        <v>41661</v>
      </c>
      <c r="I214">
        <v>9</v>
      </c>
      <c r="J214">
        <v>11</v>
      </c>
      <c r="K214">
        <v>2</v>
      </c>
      <c r="L214">
        <v>7</v>
      </c>
      <c r="M214">
        <v>4</v>
      </c>
      <c r="N214">
        <v>2</v>
      </c>
      <c r="O214">
        <v>2</v>
      </c>
      <c r="P214">
        <v>1</v>
      </c>
      <c r="Q214">
        <v>1</v>
      </c>
      <c r="R214">
        <v>0</v>
      </c>
      <c r="S214">
        <v>3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32</v>
      </c>
    </row>
    <row r="215" spans="1:28" hidden="1" x14ac:dyDescent="0.3">
      <c r="A215">
        <v>10909</v>
      </c>
      <c r="B215">
        <v>1948</v>
      </c>
      <c r="C215" t="s">
        <v>28</v>
      </c>
      <c r="D215" t="s">
        <v>33</v>
      </c>
      <c r="E215">
        <v>92344</v>
      </c>
      <c r="F215">
        <v>0</v>
      </c>
      <c r="G215">
        <v>0</v>
      </c>
      <c r="H215" s="1">
        <v>41654</v>
      </c>
      <c r="I215">
        <v>9</v>
      </c>
      <c r="J215">
        <v>992</v>
      </c>
      <c r="K215">
        <v>24</v>
      </c>
      <c r="L215">
        <v>694</v>
      </c>
      <c r="M215">
        <v>51</v>
      </c>
      <c r="N215">
        <v>19</v>
      </c>
      <c r="O215">
        <v>119</v>
      </c>
      <c r="P215">
        <v>0</v>
      </c>
      <c r="Q215">
        <v>5</v>
      </c>
      <c r="R215">
        <v>10</v>
      </c>
      <c r="S215">
        <v>5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1</v>
      </c>
      <c r="Z215">
        <v>0</v>
      </c>
      <c r="AA215">
        <v>0</v>
      </c>
      <c r="AB215" t="s">
        <v>36</v>
      </c>
    </row>
    <row r="216" spans="1:28" hidden="1" x14ac:dyDescent="0.3">
      <c r="A216">
        <v>10232</v>
      </c>
      <c r="B216">
        <v>1963</v>
      </c>
      <c r="C216" t="s">
        <v>37</v>
      </c>
      <c r="D216" t="s">
        <v>29</v>
      </c>
      <c r="E216">
        <v>48799</v>
      </c>
      <c r="F216">
        <v>0</v>
      </c>
      <c r="G216">
        <v>1</v>
      </c>
      <c r="H216" s="1">
        <v>41583</v>
      </c>
      <c r="I216">
        <v>9</v>
      </c>
      <c r="J216">
        <v>174</v>
      </c>
      <c r="K216">
        <v>18</v>
      </c>
      <c r="L216">
        <v>81</v>
      </c>
      <c r="M216">
        <v>28</v>
      </c>
      <c r="N216">
        <v>6</v>
      </c>
      <c r="O216">
        <v>24</v>
      </c>
      <c r="P216">
        <v>3</v>
      </c>
      <c r="Q216">
        <v>3</v>
      </c>
      <c r="R216">
        <v>2</v>
      </c>
      <c r="S216">
        <v>7</v>
      </c>
      <c r="T216">
        <v>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30</v>
      </c>
    </row>
    <row r="217" spans="1:28" hidden="1" x14ac:dyDescent="0.3">
      <c r="A217">
        <v>5547</v>
      </c>
      <c r="B217">
        <v>1982</v>
      </c>
      <c r="C217" t="s">
        <v>37</v>
      </c>
      <c r="D217" t="s">
        <v>33</v>
      </c>
      <c r="E217">
        <v>84169</v>
      </c>
      <c r="F217">
        <v>0</v>
      </c>
      <c r="G217">
        <v>0</v>
      </c>
      <c r="H217" s="1">
        <v>41493</v>
      </c>
      <c r="I217">
        <v>9</v>
      </c>
      <c r="J217">
        <v>1478</v>
      </c>
      <c r="K217">
        <v>19</v>
      </c>
      <c r="L217">
        <v>403</v>
      </c>
      <c r="M217">
        <v>0</v>
      </c>
      <c r="N217">
        <v>19</v>
      </c>
      <c r="O217">
        <v>0</v>
      </c>
      <c r="P217">
        <v>1</v>
      </c>
      <c r="Q217">
        <v>7</v>
      </c>
      <c r="R217">
        <v>6</v>
      </c>
      <c r="S217">
        <v>6</v>
      </c>
      <c r="T217">
        <v>3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1</v>
      </c>
      <c r="AA217">
        <v>0</v>
      </c>
      <c r="AB217" t="s">
        <v>30</v>
      </c>
    </row>
    <row r="218" spans="1:28" hidden="1" x14ac:dyDescent="0.3">
      <c r="A218">
        <v>8362</v>
      </c>
      <c r="B218">
        <v>1982</v>
      </c>
      <c r="C218" t="s">
        <v>37</v>
      </c>
      <c r="D218" t="s">
        <v>33</v>
      </c>
      <c r="E218">
        <v>84169</v>
      </c>
      <c r="F218">
        <v>0</v>
      </c>
      <c r="G218">
        <v>0</v>
      </c>
      <c r="H218" s="1">
        <v>41493</v>
      </c>
      <c r="I218">
        <v>9</v>
      </c>
      <c r="J218">
        <v>1478</v>
      </c>
      <c r="K218">
        <v>19</v>
      </c>
      <c r="L218">
        <v>403</v>
      </c>
      <c r="M218">
        <v>0</v>
      </c>
      <c r="N218">
        <v>19</v>
      </c>
      <c r="O218">
        <v>0</v>
      </c>
      <c r="P218">
        <v>1</v>
      </c>
      <c r="Q218">
        <v>7</v>
      </c>
      <c r="R218">
        <v>6</v>
      </c>
      <c r="S218">
        <v>6</v>
      </c>
      <c r="T218">
        <v>3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1</v>
      </c>
      <c r="AA218">
        <v>0</v>
      </c>
      <c r="AB218" t="s">
        <v>43</v>
      </c>
    </row>
    <row r="219" spans="1:28" hidden="1" x14ac:dyDescent="0.3">
      <c r="A219">
        <v>10095</v>
      </c>
      <c r="B219">
        <v>1975</v>
      </c>
      <c r="C219" t="s">
        <v>37</v>
      </c>
      <c r="D219" t="s">
        <v>29</v>
      </c>
      <c r="E219">
        <v>74165</v>
      </c>
      <c r="F219">
        <v>0</v>
      </c>
      <c r="G219">
        <v>0</v>
      </c>
      <c r="H219" s="1">
        <v>41395</v>
      </c>
      <c r="I219">
        <v>9</v>
      </c>
      <c r="J219">
        <v>1001</v>
      </c>
      <c r="K219">
        <v>12</v>
      </c>
      <c r="L219">
        <v>240</v>
      </c>
      <c r="M219">
        <v>16</v>
      </c>
      <c r="N219">
        <v>12</v>
      </c>
      <c r="O219">
        <v>12</v>
      </c>
      <c r="P219">
        <v>1</v>
      </c>
      <c r="Q219">
        <v>5</v>
      </c>
      <c r="R219">
        <v>4</v>
      </c>
      <c r="S219">
        <v>10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32</v>
      </c>
    </row>
    <row r="220" spans="1:28" hidden="1" x14ac:dyDescent="0.3">
      <c r="A220">
        <v>466</v>
      </c>
      <c r="B220">
        <v>1944</v>
      </c>
      <c r="C220" t="s">
        <v>28</v>
      </c>
      <c r="D220" t="s">
        <v>33</v>
      </c>
      <c r="E220">
        <v>65275</v>
      </c>
      <c r="F220">
        <v>0</v>
      </c>
      <c r="G220">
        <v>0</v>
      </c>
      <c r="H220" s="1">
        <v>41367</v>
      </c>
      <c r="I220">
        <v>9</v>
      </c>
      <c r="J220">
        <v>388</v>
      </c>
      <c r="K220">
        <v>14</v>
      </c>
      <c r="L220">
        <v>218</v>
      </c>
      <c r="M220">
        <v>91</v>
      </c>
      <c r="N220">
        <v>14</v>
      </c>
      <c r="O220">
        <v>21</v>
      </c>
      <c r="P220">
        <v>1</v>
      </c>
      <c r="Q220">
        <v>4</v>
      </c>
      <c r="R220">
        <v>3</v>
      </c>
      <c r="S220">
        <v>13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30</v>
      </c>
    </row>
    <row r="221" spans="1:28" hidden="1" x14ac:dyDescent="0.3">
      <c r="A221">
        <v>1618</v>
      </c>
      <c r="B221">
        <v>1965</v>
      </c>
      <c r="C221" t="s">
        <v>28</v>
      </c>
      <c r="D221" t="s">
        <v>35</v>
      </c>
      <c r="E221">
        <v>56046</v>
      </c>
      <c r="F221">
        <v>0</v>
      </c>
      <c r="G221">
        <v>0</v>
      </c>
      <c r="H221" s="1">
        <v>41276</v>
      </c>
      <c r="I221">
        <v>9</v>
      </c>
      <c r="J221">
        <v>577</v>
      </c>
      <c r="K221">
        <v>0</v>
      </c>
      <c r="L221">
        <v>64</v>
      </c>
      <c r="M221">
        <v>0</v>
      </c>
      <c r="N221">
        <v>0</v>
      </c>
      <c r="O221">
        <v>51</v>
      </c>
      <c r="P221">
        <v>2</v>
      </c>
      <c r="Q221">
        <v>10</v>
      </c>
      <c r="R221">
        <v>1</v>
      </c>
      <c r="S221">
        <v>8</v>
      </c>
      <c r="T221">
        <v>8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1</v>
      </c>
      <c r="AA221">
        <v>0</v>
      </c>
      <c r="AB221" t="s">
        <v>39</v>
      </c>
    </row>
    <row r="222" spans="1:28" hidden="1" x14ac:dyDescent="0.3">
      <c r="A222">
        <v>25</v>
      </c>
      <c r="B222">
        <v>1958</v>
      </c>
      <c r="C222" t="s">
        <v>28</v>
      </c>
      <c r="D222" t="s">
        <v>33</v>
      </c>
      <c r="E222">
        <v>65148</v>
      </c>
      <c r="F222">
        <v>0</v>
      </c>
      <c r="G222">
        <v>1</v>
      </c>
      <c r="H222" s="1">
        <v>41229</v>
      </c>
      <c r="I222">
        <v>9</v>
      </c>
      <c r="J222">
        <v>460</v>
      </c>
      <c r="K222">
        <v>35</v>
      </c>
      <c r="L222">
        <v>422</v>
      </c>
      <c r="M222">
        <v>33</v>
      </c>
      <c r="N222">
        <v>12</v>
      </c>
      <c r="O222">
        <v>153</v>
      </c>
      <c r="P222">
        <v>2</v>
      </c>
      <c r="Q222">
        <v>6</v>
      </c>
      <c r="R222">
        <v>6</v>
      </c>
      <c r="S222">
        <v>7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32</v>
      </c>
    </row>
    <row r="223" spans="1:28" hidden="1" x14ac:dyDescent="0.3">
      <c r="A223">
        <v>3277</v>
      </c>
      <c r="B223">
        <v>1955</v>
      </c>
      <c r="C223" t="s">
        <v>28</v>
      </c>
      <c r="D223" t="s">
        <v>29</v>
      </c>
      <c r="E223">
        <v>49431</v>
      </c>
      <c r="F223">
        <v>0</v>
      </c>
      <c r="G223">
        <v>1</v>
      </c>
      <c r="H223" s="1">
        <v>41124</v>
      </c>
      <c r="I223">
        <v>9</v>
      </c>
      <c r="J223">
        <v>219</v>
      </c>
      <c r="K223">
        <v>3</v>
      </c>
      <c r="L223">
        <v>100</v>
      </c>
      <c r="M223">
        <v>26</v>
      </c>
      <c r="N223">
        <v>0</v>
      </c>
      <c r="O223">
        <v>17</v>
      </c>
      <c r="P223">
        <v>2</v>
      </c>
      <c r="Q223">
        <v>7</v>
      </c>
      <c r="R223">
        <v>1</v>
      </c>
      <c r="S223">
        <v>5</v>
      </c>
      <c r="T223">
        <v>8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30</v>
      </c>
    </row>
    <row r="224" spans="1:28" hidden="1" x14ac:dyDescent="0.3">
      <c r="A224">
        <v>940</v>
      </c>
      <c r="B224">
        <v>1987</v>
      </c>
      <c r="C224" t="s">
        <v>28</v>
      </c>
      <c r="D224" t="s">
        <v>31</v>
      </c>
      <c r="E224">
        <v>57100</v>
      </c>
      <c r="F224">
        <v>1</v>
      </c>
      <c r="G224">
        <v>0</v>
      </c>
      <c r="H224" s="1">
        <v>41777</v>
      </c>
      <c r="I224">
        <v>9</v>
      </c>
      <c r="J224">
        <v>158</v>
      </c>
      <c r="K224">
        <v>11</v>
      </c>
      <c r="L224">
        <v>99</v>
      </c>
      <c r="M224">
        <v>15</v>
      </c>
      <c r="N224">
        <v>11</v>
      </c>
      <c r="O224">
        <v>17</v>
      </c>
      <c r="P224">
        <v>2</v>
      </c>
      <c r="Q224">
        <v>3</v>
      </c>
      <c r="R224">
        <v>2</v>
      </c>
      <c r="S224">
        <v>7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43</v>
      </c>
    </row>
    <row r="225" spans="1:28" hidden="1" x14ac:dyDescent="0.3">
      <c r="A225">
        <v>6019</v>
      </c>
      <c r="B225">
        <v>1971</v>
      </c>
      <c r="C225" t="s">
        <v>37</v>
      </c>
      <c r="D225" t="s">
        <v>33</v>
      </c>
      <c r="E225">
        <v>37126</v>
      </c>
      <c r="F225">
        <v>1</v>
      </c>
      <c r="G225">
        <v>0</v>
      </c>
      <c r="H225" s="1">
        <v>41728</v>
      </c>
      <c r="I225">
        <v>9</v>
      </c>
      <c r="J225">
        <v>45</v>
      </c>
      <c r="K225">
        <v>3</v>
      </c>
      <c r="L225">
        <v>9</v>
      </c>
      <c r="M225">
        <v>4</v>
      </c>
      <c r="N225">
        <v>4</v>
      </c>
      <c r="O225">
        <v>7</v>
      </c>
      <c r="P225">
        <v>1</v>
      </c>
      <c r="Q225">
        <v>1</v>
      </c>
      <c r="R225">
        <v>2</v>
      </c>
      <c r="S225">
        <v>2</v>
      </c>
      <c r="T225">
        <v>6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1</v>
      </c>
      <c r="AA225">
        <v>0</v>
      </c>
      <c r="AB225" t="s">
        <v>30</v>
      </c>
    </row>
    <row r="226" spans="1:28" hidden="1" x14ac:dyDescent="0.3">
      <c r="A226">
        <v>1463</v>
      </c>
      <c r="B226">
        <v>1958</v>
      </c>
      <c r="C226" t="s">
        <v>28</v>
      </c>
      <c r="D226" t="s">
        <v>31</v>
      </c>
      <c r="E226">
        <v>45160</v>
      </c>
      <c r="F226">
        <v>1</v>
      </c>
      <c r="G226">
        <v>1</v>
      </c>
      <c r="H226" s="1">
        <v>41727</v>
      </c>
      <c r="I226">
        <v>9</v>
      </c>
      <c r="J226">
        <v>8</v>
      </c>
      <c r="K226">
        <v>2</v>
      </c>
      <c r="L226">
        <v>5</v>
      </c>
      <c r="M226">
        <v>3</v>
      </c>
      <c r="N226">
        <v>0</v>
      </c>
      <c r="O226">
        <v>3</v>
      </c>
      <c r="P226">
        <v>1</v>
      </c>
      <c r="Q226">
        <v>1</v>
      </c>
      <c r="R226">
        <v>0</v>
      </c>
      <c r="S226">
        <v>2</v>
      </c>
      <c r="T226">
        <v>7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36</v>
      </c>
    </row>
    <row r="227" spans="1:28" hidden="1" x14ac:dyDescent="0.3">
      <c r="A227">
        <v>6424</v>
      </c>
      <c r="B227">
        <v>1977</v>
      </c>
      <c r="C227" t="s">
        <v>28</v>
      </c>
      <c r="D227" t="s">
        <v>35</v>
      </c>
      <c r="E227">
        <v>33178</v>
      </c>
      <c r="F227">
        <v>1</v>
      </c>
      <c r="G227">
        <v>0</v>
      </c>
      <c r="H227" s="1">
        <v>41669</v>
      </c>
      <c r="I227">
        <v>9</v>
      </c>
      <c r="J227">
        <v>12</v>
      </c>
      <c r="K227">
        <v>6</v>
      </c>
      <c r="L227">
        <v>2</v>
      </c>
      <c r="M227">
        <v>11</v>
      </c>
      <c r="N227">
        <v>2</v>
      </c>
      <c r="O227">
        <v>16</v>
      </c>
      <c r="P227">
        <v>1</v>
      </c>
      <c r="Q227">
        <v>1</v>
      </c>
      <c r="R227">
        <v>0</v>
      </c>
      <c r="S227">
        <v>3</v>
      </c>
      <c r="T227">
        <v>4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30</v>
      </c>
    </row>
    <row r="228" spans="1:28" hidden="1" x14ac:dyDescent="0.3">
      <c r="A228">
        <v>10855</v>
      </c>
      <c r="B228">
        <v>1968</v>
      </c>
      <c r="C228" t="s">
        <v>41</v>
      </c>
      <c r="D228" t="s">
        <v>31</v>
      </c>
      <c r="E228">
        <v>50014</v>
      </c>
      <c r="F228">
        <v>1</v>
      </c>
      <c r="G228">
        <v>0</v>
      </c>
      <c r="H228" s="1">
        <v>41661</v>
      </c>
      <c r="I228">
        <v>9</v>
      </c>
      <c r="J228">
        <v>234</v>
      </c>
      <c r="K228">
        <v>14</v>
      </c>
      <c r="L228">
        <v>77</v>
      </c>
      <c r="M228">
        <v>19</v>
      </c>
      <c r="N228">
        <v>10</v>
      </c>
      <c r="O228">
        <v>42</v>
      </c>
      <c r="P228">
        <v>2</v>
      </c>
      <c r="Q228">
        <v>4</v>
      </c>
      <c r="R228">
        <v>1</v>
      </c>
      <c r="S228">
        <v>8</v>
      </c>
      <c r="T228">
        <v>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30</v>
      </c>
    </row>
    <row r="229" spans="1:28" hidden="1" x14ac:dyDescent="0.3">
      <c r="A229">
        <v>3376</v>
      </c>
      <c r="B229">
        <v>1970</v>
      </c>
      <c r="C229" t="s">
        <v>41</v>
      </c>
      <c r="D229" t="s">
        <v>29</v>
      </c>
      <c r="E229">
        <v>55282</v>
      </c>
      <c r="F229">
        <v>1</v>
      </c>
      <c r="G229">
        <v>0</v>
      </c>
      <c r="H229" s="1">
        <v>41621</v>
      </c>
      <c r="I229">
        <v>9</v>
      </c>
      <c r="J229">
        <v>125</v>
      </c>
      <c r="K229">
        <v>6</v>
      </c>
      <c r="L229">
        <v>73</v>
      </c>
      <c r="M229">
        <v>8</v>
      </c>
      <c r="N229">
        <v>4</v>
      </c>
      <c r="O229">
        <v>19</v>
      </c>
      <c r="P229">
        <v>1</v>
      </c>
      <c r="Q229">
        <v>3</v>
      </c>
      <c r="R229">
        <v>1</v>
      </c>
      <c r="S229">
        <v>6</v>
      </c>
      <c r="T229">
        <v>4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30</v>
      </c>
    </row>
    <row r="230" spans="1:28" hidden="1" x14ac:dyDescent="0.3">
      <c r="A230">
        <v>3524</v>
      </c>
      <c r="B230">
        <v>1971</v>
      </c>
      <c r="C230" t="s">
        <v>41</v>
      </c>
      <c r="D230" t="s">
        <v>31</v>
      </c>
      <c r="E230">
        <v>39763</v>
      </c>
      <c r="F230">
        <v>1</v>
      </c>
      <c r="G230">
        <v>0</v>
      </c>
      <c r="H230" s="1">
        <v>41490</v>
      </c>
      <c r="I230">
        <v>9</v>
      </c>
      <c r="J230">
        <v>80</v>
      </c>
      <c r="K230">
        <v>1</v>
      </c>
      <c r="L230">
        <v>60</v>
      </c>
      <c r="M230">
        <v>4</v>
      </c>
      <c r="N230">
        <v>6</v>
      </c>
      <c r="O230">
        <v>16</v>
      </c>
      <c r="P230">
        <v>2</v>
      </c>
      <c r="Q230">
        <v>5</v>
      </c>
      <c r="R230">
        <v>1</v>
      </c>
      <c r="S230">
        <v>2</v>
      </c>
      <c r="T230">
        <v>9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 t="s">
        <v>30</v>
      </c>
    </row>
    <row r="231" spans="1:28" hidden="1" x14ac:dyDescent="0.3">
      <c r="A231">
        <v>8897</v>
      </c>
      <c r="B231">
        <v>1965</v>
      </c>
      <c r="C231" t="s">
        <v>28</v>
      </c>
      <c r="D231" t="s">
        <v>31</v>
      </c>
      <c r="E231">
        <v>42720</v>
      </c>
      <c r="F231">
        <v>1</v>
      </c>
      <c r="G231">
        <v>1</v>
      </c>
      <c r="H231" s="1">
        <v>41388</v>
      </c>
      <c r="I231">
        <v>9</v>
      </c>
      <c r="J231">
        <v>392</v>
      </c>
      <c r="K231">
        <v>5</v>
      </c>
      <c r="L231">
        <v>91</v>
      </c>
      <c r="M231">
        <v>28</v>
      </c>
      <c r="N231">
        <v>26</v>
      </c>
      <c r="O231">
        <v>112</v>
      </c>
      <c r="P231">
        <v>8</v>
      </c>
      <c r="Q231">
        <v>7</v>
      </c>
      <c r="R231">
        <v>3</v>
      </c>
      <c r="S231">
        <v>7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39</v>
      </c>
    </row>
    <row r="232" spans="1:28" hidden="1" x14ac:dyDescent="0.3">
      <c r="A232">
        <v>11025</v>
      </c>
      <c r="B232">
        <v>1961</v>
      </c>
      <c r="C232" t="s">
        <v>28</v>
      </c>
      <c r="D232" t="s">
        <v>33</v>
      </c>
      <c r="E232">
        <v>36443</v>
      </c>
      <c r="F232">
        <v>1</v>
      </c>
      <c r="G232">
        <v>1</v>
      </c>
      <c r="H232" s="1">
        <v>41308</v>
      </c>
      <c r="I232">
        <v>9</v>
      </c>
      <c r="J232">
        <v>65</v>
      </c>
      <c r="K232">
        <v>0</v>
      </c>
      <c r="L232">
        <v>46</v>
      </c>
      <c r="M232">
        <v>4</v>
      </c>
      <c r="N232">
        <v>3</v>
      </c>
      <c r="O232">
        <v>20</v>
      </c>
      <c r="P232">
        <v>4</v>
      </c>
      <c r="Q232">
        <v>3</v>
      </c>
      <c r="R232">
        <v>1</v>
      </c>
      <c r="S232">
        <v>3</v>
      </c>
      <c r="T232">
        <v>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30</v>
      </c>
    </row>
    <row r="233" spans="1:28" hidden="1" x14ac:dyDescent="0.3">
      <c r="A233">
        <v>2387</v>
      </c>
      <c r="B233">
        <v>1952</v>
      </c>
      <c r="C233" t="s">
        <v>41</v>
      </c>
      <c r="D233" t="s">
        <v>35</v>
      </c>
      <c r="E233">
        <v>43776</v>
      </c>
      <c r="F233">
        <v>1</v>
      </c>
      <c r="G233">
        <v>1</v>
      </c>
      <c r="H233" s="1">
        <v>41308</v>
      </c>
      <c r="I233">
        <v>9</v>
      </c>
      <c r="J233">
        <v>177</v>
      </c>
      <c r="K233">
        <v>2</v>
      </c>
      <c r="L233">
        <v>71</v>
      </c>
      <c r="M233">
        <v>3</v>
      </c>
      <c r="N233">
        <v>2</v>
      </c>
      <c r="O233">
        <v>20</v>
      </c>
      <c r="P233">
        <v>6</v>
      </c>
      <c r="Q233">
        <v>5</v>
      </c>
      <c r="R233">
        <v>2</v>
      </c>
      <c r="S233">
        <v>4</v>
      </c>
      <c r="T233">
        <v>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 t="s">
        <v>43</v>
      </c>
    </row>
    <row r="234" spans="1:28" hidden="1" x14ac:dyDescent="0.3">
      <c r="A234">
        <v>10084</v>
      </c>
      <c r="B234">
        <v>1972</v>
      </c>
      <c r="C234" t="s">
        <v>28</v>
      </c>
      <c r="D234" t="s">
        <v>33</v>
      </c>
      <c r="E234">
        <v>24434</v>
      </c>
      <c r="F234">
        <v>2</v>
      </c>
      <c r="G234">
        <v>0</v>
      </c>
      <c r="H234" s="1">
        <v>41777</v>
      </c>
      <c r="I234">
        <v>9</v>
      </c>
      <c r="J234">
        <v>3</v>
      </c>
      <c r="K234">
        <v>2</v>
      </c>
      <c r="L234">
        <v>8</v>
      </c>
      <c r="M234">
        <v>20</v>
      </c>
      <c r="N234">
        <v>0</v>
      </c>
      <c r="O234">
        <v>17</v>
      </c>
      <c r="P234">
        <v>2</v>
      </c>
      <c r="Q234">
        <v>2</v>
      </c>
      <c r="R234">
        <v>1</v>
      </c>
      <c r="S234">
        <v>2</v>
      </c>
      <c r="T234">
        <v>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40</v>
      </c>
    </row>
    <row r="235" spans="1:28" hidden="1" x14ac:dyDescent="0.3">
      <c r="A235">
        <v>9597</v>
      </c>
      <c r="B235">
        <v>1969</v>
      </c>
      <c r="C235" t="s">
        <v>28</v>
      </c>
      <c r="D235" t="s">
        <v>33</v>
      </c>
      <c r="E235">
        <v>73448</v>
      </c>
      <c r="F235">
        <v>0</v>
      </c>
      <c r="G235">
        <v>0</v>
      </c>
      <c r="H235" s="1">
        <v>41680</v>
      </c>
      <c r="I235">
        <v>10</v>
      </c>
      <c r="J235">
        <v>236</v>
      </c>
      <c r="K235">
        <v>106</v>
      </c>
      <c r="L235">
        <v>189</v>
      </c>
      <c r="M235">
        <v>23</v>
      </c>
      <c r="N235">
        <v>41</v>
      </c>
      <c r="O235">
        <v>130</v>
      </c>
      <c r="P235">
        <v>1</v>
      </c>
      <c r="Q235">
        <v>7</v>
      </c>
      <c r="R235">
        <v>2</v>
      </c>
      <c r="S235">
        <v>9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32</v>
      </c>
    </row>
    <row r="236" spans="1:28" hidden="1" x14ac:dyDescent="0.3">
      <c r="A236">
        <v>10150</v>
      </c>
      <c r="B236">
        <v>1961</v>
      </c>
      <c r="C236" t="s">
        <v>28</v>
      </c>
      <c r="D236" t="s">
        <v>31</v>
      </c>
      <c r="E236">
        <v>86429</v>
      </c>
      <c r="F236">
        <v>0</v>
      </c>
      <c r="G236">
        <v>0</v>
      </c>
      <c r="H236" s="1">
        <v>41599</v>
      </c>
      <c r="I236">
        <v>10</v>
      </c>
      <c r="J236">
        <v>464</v>
      </c>
      <c r="K236">
        <v>28</v>
      </c>
      <c r="L236">
        <v>873</v>
      </c>
      <c r="M236">
        <v>29</v>
      </c>
      <c r="N236">
        <v>18</v>
      </c>
      <c r="O236">
        <v>37</v>
      </c>
      <c r="P236">
        <v>0</v>
      </c>
      <c r="Q236">
        <v>7</v>
      </c>
      <c r="R236">
        <v>4</v>
      </c>
      <c r="S236">
        <v>7</v>
      </c>
      <c r="T236">
        <v>2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 t="s">
        <v>43</v>
      </c>
    </row>
    <row r="237" spans="1:28" hidden="1" x14ac:dyDescent="0.3">
      <c r="A237">
        <v>8026</v>
      </c>
      <c r="B237">
        <v>1952</v>
      </c>
      <c r="C237" t="s">
        <v>28</v>
      </c>
      <c r="D237" t="s">
        <v>33</v>
      </c>
      <c r="E237">
        <v>62998</v>
      </c>
      <c r="F237">
        <v>0</v>
      </c>
      <c r="G237">
        <v>1</v>
      </c>
      <c r="H237" s="1">
        <v>41547</v>
      </c>
      <c r="I237">
        <v>10</v>
      </c>
      <c r="J237">
        <v>120</v>
      </c>
      <c r="K237">
        <v>58</v>
      </c>
      <c r="L237">
        <v>73</v>
      </c>
      <c r="M237">
        <v>65</v>
      </c>
      <c r="N237">
        <v>89</v>
      </c>
      <c r="O237">
        <v>58</v>
      </c>
      <c r="P237">
        <v>5</v>
      </c>
      <c r="Q237">
        <v>5</v>
      </c>
      <c r="R237">
        <v>4</v>
      </c>
      <c r="S237">
        <v>5</v>
      </c>
      <c r="T237">
        <v>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32</v>
      </c>
    </row>
    <row r="238" spans="1:28" hidden="1" x14ac:dyDescent="0.3">
      <c r="A238">
        <v>5429</v>
      </c>
      <c r="B238">
        <v>1948</v>
      </c>
      <c r="C238" t="s">
        <v>37</v>
      </c>
      <c r="D238" t="s">
        <v>33</v>
      </c>
      <c r="E238">
        <v>45579</v>
      </c>
      <c r="F238">
        <v>0</v>
      </c>
      <c r="G238">
        <v>1</v>
      </c>
      <c r="H238" s="1">
        <v>41506</v>
      </c>
      <c r="I238">
        <v>10</v>
      </c>
      <c r="J238">
        <v>145</v>
      </c>
      <c r="K238">
        <v>1</v>
      </c>
      <c r="L238">
        <v>33</v>
      </c>
      <c r="M238">
        <v>2</v>
      </c>
      <c r="N238">
        <v>1</v>
      </c>
      <c r="O238">
        <v>1</v>
      </c>
      <c r="P238">
        <v>1</v>
      </c>
      <c r="Q238">
        <v>4</v>
      </c>
      <c r="R238">
        <v>1</v>
      </c>
      <c r="S238">
        <v>4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30</v>
      </c>
    </row>
    <row r="239" spans="1:28" hidden="1" x14ac:dyDescent="0.3">
      <c r="A239">
        <v>977</v>
      </c>
      <c r="B239">
        <v>1957</v>
      </c>
      <c r="C239" t="s">
        <v>28</v>
      </c>
      <c r="D239" t="s">
        <v>35</v>
      </c>
      <c r="E239">
        <v>47320</v>
      </c>
      <c r="F239">
        <v>0</v>
      </c>
      <c r="G239">
        <v>1</v>
      </c>
      <c r="H239" s="1">
        <v>41487</v>
      </c>
      <c r="I239">
        <v>10</v>
      </c>
      <c r="J239">
        <v>200</v>
      </c>
      <c r="K239">
        <v>19</v>
      </c>
      <c r="L239">
        <v>111</v>
      </c>
      <c r="M239">
        <v>50</v>
      </c>
      <c r="N239">
        <v>15</v>
      </c>
      <c r="O239">
        <v>19</v>
      </c>
      <c r="P239">
        <v>6</v>
      </c>
      <c r="Q239">
        <v>5</v>
      </c>
      <c r="R239">
        <v>1</v>
      </c>
      <c r="S239">
        <v>8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32</v>
      </c>
    </row>
    <row r="240" spans="1:28" hidden="1" x14ac:dyDescent="0.3">
      <c r="A240">
        <v>2793</v>
      </c>
      <c r="B240">
        <v>1976</v>
      </c>
      <c r="C240" t="s">
        <v>37</v>
      </c>
      <c r="D240" t="s">
        <v>29</v>
      </c>
      <c r="E240">
        <v>70179</v>
      </c>
      <c r="F240">
        <v>0</v>
      </c>
      <c r="G240">
        <v>1</v>
      </c>
      <c r="H240" s="1">
        <v>41476</v>
      </c>
      <c r="I240">
        <v>10</v>
      </c>
      <c r="J240">
        <v>532</v>
      </c>
      <c r="K240">
        <v>88</v>
      </c>
      <c r="L240">
        <v>168</v>
      </c>
      <c r="M240">
        <v>69</v>
      </c>
      <c r="N240">
        <v>44</v>
      </c>
      <c r="O240">
        <v>133</v>
      </c>
      <c r="P240">
        <v>3</v>
      </c>
      <c r="Q240">
        <v>7</v>
      </c>
      <c r="R240">
        <v>3</v>
      </c>
      <c r="S240">
        <v>13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43</v>
      </c>
    </row>
    <row r="241" spans="1:28" hidden="1" x14ac:dyDescent="0.3">
      <c r="A241">
        <v>1071</v>
      </c>
      <c r="B241">
        <v>1976</v>
      </c>
      <c r="C241" t="s">
        <v>37</v>
      </c>
      <c r="D241" t="s">
        <v>29</v>
      </c>
      <c r="E241">
        <v>70179</v>
      </c>
      <c r="F241">
        <v>0</v>
      </c>
      <c r="G241">
        <v>1</v>
      </c>
      <c r="H241" s="1">
        <v>41476</v>
      </c>
      <c r="I241">
        <v>10</v>
      </c>
      <c r="J241">
        <v>532</v>
      </c>
      <c r="K241">
        <v>88</v>
      </c>
      <c r="L241">
        <v>168</v>
      </c>
      <c r="M241">
        <v>69</v>
      </c>
      <c r="N241">
        <v>44</v>
      </c>
      <c r="O241">
        <v>133</v>
      </c>
      <c r="P241">
        <v>3</v>
      </c>
      <c r="Q241">
        <v>7</v>
      </c>
      <c r="R241">
        <v>3</v>
      </c>
      <c r="S241">
        <v>13</v>
      </c>
      <c r="T241">
        <v>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34</v>
      </c>
    </row>
    <row r="242" spans="1:28" hidden="1" x14ac:dyDescent="0.3">
      <c r="A242">
        <v>10240</v>
      </c>
      <c r="B242">
        <v>1949</v>
      </c>
      <c r="C242" t="s">
        <v>28</v>
      </c>
      <c r="D242" t="s">
        <v>35</v>
      </c>
      <c r="E242">
        <v>69372</v>
      </c>
      <c r="F242">
        <v>0</v>
      </c>
      <c r="G242">
        <v>0</v>
      </c>
      <c r="H242" s="1">
        <v>41324</v>
      </c>
      <c r="I242">
        <v>10</v>
      </c>
      <c r="J242">
        <v>997</v>
      </c>
      <c r="K242">
        <v>26</v>
      </c>
      <c r="L242">
        <v>269</v>
      </c>
      <c r="M242">
        <v>34</v>
      </c>
      <c r="N242">
        <v>13</v>
      </c>
      <c r="O242">
        <v>42</v>
      </c>
      <c r="P242">
        <v>1</v>
      </c>
      <c r="Q242">
        <v>10</v>
      </c>
      <c r="R242">
        <v>4</v>
      </c>
      <c r="S242">
        <v>6</v>
      </c>
      <c r="T242">
        <v>4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1</v>
      </c>
      <c r="AA242">
        <v>0</v>
      </c>
      <c r="AB242" t="s">
        <v>32</v>
      </c>
    </row>
    <row r="243" spans="1:28" hidden="1" x14ac:dyDescent="0.3">
      <c r="A243">
        <v>7381</v>
      </c>
      <c r="B243">
        <v>1968</v>
      </c>
      <c r="C243" t="s">
        <v>28</v>
      </c>
      <c r="D243" t="s">
        <v>29</v>
      </c>
      <c r="E243">
        <v>75693</v>
      </c>
      <c r="F243">
        <v>0</v>
      </c>
      <c r="G243">
        <v>0</v>
      </c>
      <c r="H243" s="1">
        <v>41249</v>
      </c>
      <c r="I243">
        <v>10</v>
      </c>
      <c r="J243">
        <v>797</v>
      </c>
      <c r="K243">
        <v>153</v>
      </c>
      <c r="L243">
        <v>293</v>
      </c>
      <c r="M243">
        <v>72</v>
      </c>
      <c r="N243">
        <v>97</v>
      </c>
      <c r="O243">
        <v>30</v>
      </c>
      <c r="P243">
        <v>1</v>
      </c>
      <c r="Q243">
        <v>11</v>
      </c>
      <c r="R243">
        <v>4</v>
      </c>
      <c r="S243">
        <v>6</v>
      </c>
      <c r="T243">
        <v>4</v>
      </c>
      <c r="U243">
        <v>1</v>
      </c>
      <c r="V243">
        <v>0</v>
      </c>
      <c r="W243">
        <v>0</v>
      </c>
      <c r="X243">
        <v>1</v>
      </c>
      <c r="Y243">
        <v>1</v>
      </c>
      <c r="Z243">
        <v>1</v>
      </c>
      <c r="AA243">
        <v>0</v>
      </c>
      <c r="AB243" t="s">
        <v>30</v>
      </c>
    </row>
    <row r="244" spans="1:28" hidden="1" x14ac:dyDescent="0.3">
      <c r="A244">
        <v>2407</v>
      </c>
      <c r="B244">
        <v>1982</v>
      </c>
      <c r="C244" t="s">
        <v>28</v>
      </c>
      <c r="D244" t="s">
        <v>33</v>
      </c>
      <c r="E244">
        <v>69109</v>
      </c>
      <c r="F244">
        <v>0</v>
      </c>
      <c r="G244">
        <v>0</v>
      </c>
      <c r="H244" s="1">
        <v>41222</v>
      </c>
      <c r="I244">
        <v>10</v>
      </c>
      <c r="J244">
        <v>823</v>
      </c>
      <c r="K244">
        <v>25</v>
      </c>
      <c r="L244">
        <v>459</v>
      </c>
      <c r="M244">
        <v>124</v>
      </c>
      <c r="N244">
        <v>29</v>
      </c>
      <c r="O244">
        <v>95</v>
      </c>
      <c r="P244">
        <v>1</v>
      </c>
      <c r="Q244">
        <v>6</v>
      </c>
      <c r="R244">
        <v>6</v>
      </c>
      <c r="S244">
        <v>7</v>
      </c>
      <c r="T244">
        <v>4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0</v>
      </c>
      <c r="AB244" t="s">
        <v>34</v>
      </c>
    </row>
    <row r="245" spans="1:28" hidden="1" x14ac:dyDescent="0.3">
      <c r="A245">
        <v>9064</v>
      </c>
      <c r="B245">
        <v>1982</v>
      </c>
      <c r="C245" t="s">
        <v>28</v>
      </c>
      <c r="D245" t="s">
        <v>33</v>
      </c>
      <c r="E245">
        <v>69109</v>
      </c>
      <c r="F245">
        <v>0</v>
      </c>
      <c r="G245">
        <v>0</v>
      </c>
      <c r="H245" s="1">
        <v>41222</v>
      </c>
      <c r="I245">
        <v>10</v>
      </c>
      <c r="J245">
        <v>823</v>
      </c>
      <c r="K245">
        <v>25</v>
      </c>
      <c r="L245">
        <v>459</v>
      </c>
      <c r="M245">
        <v>124</v>
      </c>
      <c r="N245">
        <v>29</v>
      </c>
      <c r="O245">
        <v>95</v>
      </c>
      <c r="P245">
        <v>1</v>
      </c>
      <c r="Q245">
        <v>6</v>
      </c>
      <c r="R245">
        <v>6</v>
      </c>
      <c r="S245">
        <v>7</v>
      </c>
      <c r="T245">
        <v>4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 t="s">
        <v>30</v>
      </c>
    </row>
    <row r="246" spans="1:28" hidden="1" x14ac:dyDescent="0.3">
      <c r="A246">
        <v>8566</v>
      </c>
      <c r="B246">
        <v>1961</v>
      </c>
      <c r="C246" t="s">
        <v>37</v>
      </c>
      <c r="D246" t="s">
        <v>35</v>
      </c>
      <c r="E246">
        <v>32583</v>
      </c>
      <c r="F246">
        <v>1</v>
      </c>
      <c r="G246">
        <v>1</v>
      </c>
      <c r="H246" s="1">
        <v>41805</v>
      </c>
      <c r="I246">
        <v>10</v>
      </c>
      <c r="J246">
        <v>5</v>
      </c>
      <c r="K246">
        <v>0</v>
      </c>
      <c r="L246">
        <v>3</v>
      </c>
      <c r="M246">
        <v>0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2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30</v>
      </c>
    </row>
    <row r="247" spans="1:28" hidden="1" x14ac:dyDescent="0.3">
      <c r="A247">
        <v>2634</v>
      </c>
      <c r="B247">
        <v>1979</v>
      </c>
      <c r="C247" t="s">
        <v>41</v>
      </c>
      <c r="D247" t="s">
        <v>31</v>
      </c>
      <c r="E247">
        <v>16653</v>
      </c>
      <c r="F247">
        <v>1</v>
      </c>
      <c r="G247">
        <v>0</v>
      </c>
      <c r="H247" s="1">
        <v>41747</v>
      </c>
      <c r="I247">
        <v>10</v>
      </c>
      <c r="J247">
        <v>5</v>
      </c>
      <c r="K247">
        <v>7</v>
      </c>
      <c r="L247">
        <v>31</v>
      </c>
      <c r="M247">
        <v>15</v>
      </c>
      <c r="N247">
        <v>4</v>
      </c>
      <c r="O247">
        <v>7</v>
      </c>
      <c r="P247">
        <v>3</v>
      </c>
      <c r="Q247">
        <v>2</v>
      </c>
      <c r="R247">
        <v>1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 t="s">
        <v>30</v>
      </c>
    </row>
    <row r="248" spans="1:28" hidden="1" x14ac:dyDescent="0.3">
      <c r="A248">
        <v>8036</v>
      </c>
      <c r="B248">
        <v>1971</v>
      </c>
      <c r="C248" t="s">
        <v>38</v>
      </c>
      <c r="D248" t="s">
        <v>35</v>
      </c>
      <c r="E248">
        <v>26850</v>
      </c>
      <c r="F248">
        <v>1</v>
      </c>
      <c r="G248">
        <v>1</v>
      </c>
      <c r="H248" s="1">
        <v>41747</v>
      </c>
      <c r="I248">
        <v>10</v>
      </c>
      <c r="J248">
        <v>31</v>
      </c>
      <c r="K248">
        <v>1</v>
      </c>
      <c r="L248">
        <v>13</v>
      </c>
      <c r="M248">
        <v>7</v>
      </c>
      <c r="N248">
        <v>2</v>
      </c>
      <c r="O248">
        <v>9</v>
      </c>
      <c r="P248">
        <v>4</v>
      </c>
      <c r="Q248">
        <v>2</v>
      </c>
      <c r="R248">
        <v>1</v>
      </c>
      <c r="S248">
        <v>4</v>
      </c>
      <c r="T248">
        <v>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30</v>
      </c>
    </row>
    <row r="249" spans="1:28" hidden="1" x14ac:dyDescent="0.3">
      <c r="A249">
        <v>8159</v>
      </c>
      <c r="B249">
        <v>1968</v>
      </c>
      <c r="C249" t="s">
        <v>28</v>
      </c>
      <c r="D249" t="s">
        <v>33</v>
      </c>
      <c r="E249">
        <v>51287</v>
      </c>
      <c r="F249">
        <v>1</v>
      </c>
      <c r="G249">
        <v>1</v>
      </c>
      <c r="H249" s="1">
        <v>41730</v>
      </c>
      <c r="I249">
        <v>10</v>
      </c>
      <c r="J249">
        <v>117</v>
      </c>
      <c r="K249">
        <v>0</v>
      </c>
      <c r="L249">
        <v>22</v>
      </c>
      <c r="M249">
        <v>13</v>
      </c>
      <c r="N249">
        <v>0</v>
      </c>
      <c r="O249">
        <v>30</v>
      </c>
      <c r="P249">
        <v>3</v>
      </c>
      <c r="Q249">
        <v>4</v>
      </c>
      <c r="R249">
        <v>1</v>
      </c>
      <c r="S249">
        <v>3</v>
      </c>
      <c r="T249">
        <v>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30</v>
      </c>
    </row>
    <row r="250" spans="1:28" hidden="1" x14ac:dyDescent="0.3">
      <c r="A250">
        <v>7628</v>
      </c>
      <c r="B250">
        <v>1973</v>
      </c>
      <c r="C250" t="s">
        <v>38</v>
      </c>
      <c r="D250" t="s">
        <v>33</v>
      </c>
      <c r="E250">
        <v>43050</v>
      </c>
      <c r="F250">
        <v>1</v>
      </c>
      <c r="G250">
        <v>0</v>
      </c>
      <c r="H250" s="1">
        <v>41716</v>
      </c>
      <c r="I250">
        <v>10</v>
      </c>
      <c r="J250">
        <v>30</v>
      </c>
      <c r="K250">
        <v>5</v>
      </c>
      <c r="L250">
        <v>24</v>
      </c>
      <c r="M250">
        <v>6</v>
      </c>
      <c r="N250">
        <v>3</v>
      </c>
      <c r="O250">
        <v>8</v>
      </c>
      <c r="P250">
        <v>2</v>
      </c>
      <c r="Q250">
        <v>2</v>
      </c>
      <c r="R250">
        <v>0</v>
      </c>
      <c r="S250">
        <v>4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30</v>
      </c>
    </row>
    <row r="251" spans="1:28" hidden="1" x14ac:dyDescent="0.3">
      <c r="A251">
        <v>1384</v>
      </c>
      <c r="B251">
        <v>1992</v>
      </c>
      <c r="C251" t="s">
        <v>44</v>
      </c>
      <c r="D251" t="s">
        <v>33</v>
      </c>
      <c r="E251">
        <v>17256</v>
      </c>
      <c r="F251">
        <v>1</v>
      </c>
      <c r="G251">
        <v>0</v>
      </c>
      <c r="H251" s="1">
        <v>41601</v>
      </c>
      <c r="I251">
        <v>10</v>
      </c>
      <c r="J251">
        <v>6</v>
      </c>
      <c r="K251">
        <v>4</v>
      </c>
      <c r="L251">
        <v>14</v>
      </c>
      <c r="M251">
        <v>8</v>
      </c>
      <c r="N251">
        <v>8</v>
      </c>
      <c r="O251">
        <v>22</v>
      </c>
      <c r="P251">
        <v>2</v>
      </c>
      <c r="Q251">
        <v>2</v>
      </c>
      <c r="R251">
        <v>1</v>
      </c>
      <c r="S251">
        <v>2</v>
      </c>
      <c r="T251">
        <v>8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 t="s">
        <v>34</v>
      </c>
    </row>
    <row r="252" spans="1:28" hidden="1" x14ac:dyDescent="0.3">
      <c r="A252">
        <v>3885</v>
      </c>
      <c r="B252">
        <v>1983</v>
      </c>
      <c r="C252" t="s">
        <v>37</v>
      </c>
      <c r="D252" t="s">
        <v>33</v>
      </c>
      <c r="E252">
        <v>33569</v>
      </c>
      <c r="F252">
        <v>1</v>
      </c>
      <c r="G252">
        <v>0</v>
      </c>
      <c r="H252" s="1">
        <v>41563</v>
      </c>
      <c r="I252">
        <v>10</v>
      </c>
      <c r="J252">
        <v>16</v>
      </c>
      <c r="K252">
        <v>2</v>
      </c>
      <c r="L252">
        <v>18</v>
      </c>
      <c r="M252">
        <v>3</v>
      </c>
      <c r="N252">
        <v>0</v>
      </c>
      <c r="O252">
        <v>24</v>
      </c>
      <c r="P252">
        <v>1</v>
      </c>
      <c r="Q252">
        <v>1</v>
      </c>
      <c r="R252">
        <v>1</v>
      </c>
      <c r="S252">
        <v>2</v>
      </c>
      <c r="T252">
        <v>8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1</v>
      </c>
      <c r="AA252">
        <v>0</v>
      </c>
      <c r="AB252" t="s">
        <v>30</v>
      </c>
    </row>
    <row r="253" spans="1:28" hidden="1" x14ac:dyDescent="0.3">
      <c r="A253">
        <v>11003</v>
      </c>
      <c r="B253">
        <v>1980</v>
      </c>
      <c r="C253" t="s">
        <v>38</v>
      </c>
      <c r="D253" t="s">
        <v>35</v>
      </c>
      <c r="E253">
        <v>25130</v>
      </c>
      <c r="F253">
        <v>1</v>
      </c>
      <c r="G253">
        <v>0</v>
      </c>
      <c r="H253" s="1">
        <v>41549</v>
      </c>
      <c r="I253">
        <v>10</v>
      </c>
      <c r="J253">
        <v>2</v>
      </c>
      <c r="K253">
        <v>5</v>
      </c>
      <c r="L253">
        <v>7</v>
      </c>
      <c r="M253">
        <v>0</v>
      </c>
      <c r="N253">
        <v>18</v>
      </c>
      <c r="O253">
        <v>18</v>
      </c>
      <c r="P253">
        <v>2</v>
      </c>
      <c r="Q253">
        <v>2</v>
      </c>
      <c r="R253">
        <v>0</v>
      </c>
      <c r="S253">
        <v>3</v>
      </c>
      <c r="T253">
        <v>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32</v>
      </c>
    </row>
    <row r="254" spans="1:28" hidden="1" x14ac:dyDescent="0.3">
      <c r="A254">
        <v>577</v>
      </c>
      <c r="B254">
        <v>1976</v>
      </c>
      <c r="C254" t="s">
        <v>38</v>
      </c>
      <c r="D254" t="s">
        <v>35</v>
      </c>
      <c r="E254">
        <v>26907</v>
      </c>
      <c r="F254">
        <v>1</v>
      </c>
      <c r="G254">
        <v>1</v>
      </c>
      <c r="H254" s="1">
        <v>41506</v>
      </c>
      <c r="I254">
        <v>10</v>
      </c>
      <c r="J254">
        <v>9</v>
      </c>
      <c r="K254">
        <v>1</v>
      </c>
      <c r="L254">
        <v>7</v>
      </c>
      <c r="M254">
        <v>0</v>
      </c>
      <c r="N254">
        <v>3</v>
      </c>
      <c r="O254">
        <v>2</v>
      </c>
      <c r="P254">
        <v>2</v>
      </c>
      <c r="Q254">
        <v>1</v>
      </c>
      <c r="R254">
        <v>0</v>
      </c>
      <c r="S254">
        <v>3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30</v>
      </c>
    </row>
    <row r="255" spans="1:28" hidden="1" x14ac:dyDescent="0.3">
      <c r="A255">
        <v>8702</v>
      </c>
      <c r="B255">
        <v>1976</v>
      </c>
      <c r="C255" t="s">
        <v>38</v>
      </c>
      <c r="D255" t="s">
        <v>35</v>
      </c>
      <c r="E255">
        <v>26907</v>
      </c>
      <c r="F255">
        <v>1</v>
      </c>
      <c r="G255">
        <v>1</v>
      </c>
      <c r="H255" s="1">
        <v>41506</v>
      </c>
      <c r="I255">
        <v>10</v>
      </c>
      <c r="J255">
        <v>9</v>
      </c>
      <c r="K255">
        <v>1</v>
      </c>
      <c r="L255">
        <v>7</v>
      </c>
      <c r="M255">
        <v>0</v>
      </c>
      <c r="N255">
        <v>3</v>
      </c>
      <c r="O255">
        <v>2</v>
      </c>
      <c r="P255">
        <v>2</v>
      </c>
      <c r="Q255">
        <v>1</v>
      </c>
      <c r="R255">
        <v>0</v>
      </c>
      <c r="S255">
        <v>3</v>
      </c>
      <c r="T255">
        <v>7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36</v>
      </c>
    </row>
    <row r="256" spans="1:28" hidden="1" x14ac:dyDescent="0.3">
      <c r="A256">
        <v>5074</v>
      </c>
      <c r="B256">
        <v>1986</v>
      </c>
      <c r="C256" t="s">
        <v>41</v>
      </c>
      <c r="D256" t="s">
        <v>33</v>
      </c>
      <c r="E256">
        <v>28072</v>
      </c>
      <c r="F256">
        <v>1</v>
      </c>
      <c r="G256">
        <v>0</v>
      </c>
      <c r="H256" s="1">
        <v>41463</v>
      </c>
      <c r="I256">
        <v>10</v>
      </c>
      <c r="J256">
        <v>30</v>
      </c>
      <c r="K256">
        <v>0</v>
      </c>
      <c r="L256">
        <v>10</v>
      </c>
      <c r="M256">
        <v>2</v>
      </c>
      <c r="N256">
        <v>0</v>
      </c>
      <c r="O256">
        <v>5</v>
      </c>
      <c r="P256">
        <v>1</v>
      </c>
      <c r="Q256">
        <v>1</v>
      </c>
      <c r="R256">
        <v>0</v>
      </c>
      <c r="S256">
        <v>3</v>
      </c>
      <c r="T256">
        <v>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32</v>
      </c>
    </row>
    <row r="257" spans="1:28" hidden="1" x14ac:dyDescent="0.3">
      <c r="A257">
        <v>2632</v>
      </c>
      <c r="B257">
        <v>1954</v>
      </c>
      <c r="C257" t="s">
        <v>28</v>
      </c>
      <c r="D257" t="s">
        <v>33</v>
      </c>
      <c r="E257">
        <v>50501</v>
      </c>
      <c r="F257">
        <v>1</v>
      </c>
      <c r="G257">
        <v>1</v>
      </c>
      <c r="H257" s="1">
        <v>41443</v>
      </c>
      <c r="I257">
        <v>10</v>
      </c>
      <c r="J257">
        <v>297</v>
      </c>
      <c r="K257">
        <v>0</v>
      </c>
      <c r="L257">
        <v>38</v>
      </c>
      <c r="M257">
        <v>13</v>
      </c>
      <c r="N257">
        <v>0</v>
      </c>
      <c r="O257">
        <v>152</v>
      </c>
      <c r="P257">
        <v>7</v>
      </c>
      <c r="Q257">
        <v>5</v>
      </c>
      <c r="R257">
        <v>4</v>
      </c>
      <c r="S257">
        <v>4</v>
      </c>
      <c r="T257">
        <v>6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1</v>
      </c>
      <c r="AA257">
        <v>0</v>
      </c>
      <c r="AB257" t="s">
        <v>40</v>
      </c>
    </row>
    <row r="258" spans="1:28" hidden="1" x14ac:dyDescent="0.3">
      <c r="A258">
        <v>6404</v>
      </c>
      <c r="B258">
        <v>1969</v>
      </c>
      <c r="C258" t="s">
        <v>28</v>
      </c>
      <c r="D258" t="s">
        <v>35</v>
      </c>
      <c r="E258">
        <v>58917</v>
      </c>
      <c r="F258">
        <v>1</v>
      </c>
      <c r="G258">
        <v>2</v>
      </c>
      <c r="H258" s="1">
        <v>41357</v>
      </c>
      <c r="I258">
        <v>10</v>
      </c>
      <c r="J258">
        <v>151</v>
      </c>
      <c r="K258">
        <v>7</v>
      </c>
      <c r="L258">
        <v>89</v>
      </c>
      <c r="M258">
        <v>0</v>
      </c>
      <c r="N258">
        <v>7</v>
      </c>
      <c r="O258">
        <v>28</v>
      </c>
      <c r="P258">
        <v>5</v>
      </c>
      <c r="Q258">
        <v>4</v>
      </c>
      <c r="R258">
        <v>1</v>
      </c>
      <c r="S258">
        <v>6</v>
      </c>
      <c r="T258">
        <v>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43</v>
      </c>
    </row>
    <row r="259" spans="1:28" hidden="1" x14ac:dyDescent="0.3">
      <c r="A259">
        <v>2521</v>
      </c>
      <c r="B259">
        <v>1971</v>
      </c>
      <c r="C259" t="s">
        <v>41</v>
      </c>
      <c r="D259" t="s">
        <v>33</v>
      </c>
      <c r="E259">
        <v>35178</v>
      </c>
      <c r="F259">
        <v>1</v>
      </c>
      <c r="G259">
        <v>0</v>
      </c>
      <c r="H259" s="1">
        <v>41284</v>
      </c>
      <c r="I259">
        <v>10</v>
      </c>
      <c r="J259">
        <v>23</v>
      </c>
      <c r="K259">
        <v>1</v>
      </c>
      <c r="L259">
        <v>13</v>
      </c>
      <c r="M259">
        <v>2</v>
      </c>
      <c r="N259">
        <v>2</v>
      </c>
      <c r="O259">
        <v>18</v>
      </c>
      <c r="P259">
        <v>1</v>
      </c>
      <c r="Q259">
        <v>1</v>
      </c>
      <c r="R259">
        <v>1</v>
      </c>
      <c r="S259">
        <v>2</v>
      </c>
      <c r="T259">
        <v>7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30</v>
      </c>
    </row>
    <row r="260" spans="1:28" hidden="1" x14ac:dyDescent="0.3">
      <c r="A260">
        <v>4301</v>
      </c>
      <c r="B260">
        <v>1971</v>
      </c>
      <c r="C260" t="s">
        <v>41</v>
      </c>
      <c r="D260" t="s">
        <v>33</v>
      </c>
      <c r="E260">
        <v>35178</v>
      </c>
      <c r="F260">
        <v>1</v>
      </c>
      <c r="G260">
        <v>0</v>
      </c>
      <c r="H260" s="1">
        <v>41284</v>
      </c>
      <c r="I260">
        <v>10</v>
      </c>
      <c r="J260">
        <v>23</v>
      </c>
      <c r="K260">
        <v>1</v>
      </c>
      <c r="L260">
        <v>13</v>
      </c>
      <c r="M260">
        <v>2</v>
      </c>
      <c r="N260">
        <v>2</v>
      </c>
      <c r="O260">
        <v>18</v>
      </c>
      <c r="P260">
        <v>1</v>
      </c>
      <c r="Q260">
        <v>1</v>
      </c>
      <c r="R260">
        <v>1</v>
      </c>
      <c r="S260">
        <v>2</v>
      </c>
      <c r="T260">
        <v>7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 t="s">
        <v>36</v>
      </c>
    </row>
    <row r="261" spans="1:28" hidden="1" x14ac:dyDescent="0.3">
      <c r="A261">
        <v>5067</v>
      </c>
      <c r="B261">
        <v>1994</v>
      </c>
      <c r="C261" t="s">
        <v>28</v>
      </c>
      <c r="D261" t="s">
        <v>35</v>
      </c>
      <c r="E261">
        <v>80134</v>
      </c>
      <c r="F261">
        <v>0</v>
      </c>
      <c r="G261">
        <v>0</v>
      </c>
      <c r="H261" s="1">
        <v>41684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1</v>
      </c>
      <c r="V261">
        <v>1</v>
      </c>
      <c r="W261">
        <v>0</v>
      </c>
      <c r="X261">
        <v>1</v>
      </c>
      <c r="Y261">
        <v>1</v>
      </c>
      <c r="Z261">
        <v>0</v>
      </c>
      <c r="AA261">
        <v>0</v>
      </c>
      <c r="AB261" t="s">
        <v>30</v>
      </c>
    </row>
    <row r="262" spans="1:28" hidden="1" x14ac:dyDescent="0.3">
      <c r="A262">
        <v>11191</v>
      </c>
      <c r="B262">
        <v>1986</v>
      </c>
      <c r="C262" t="s">
        <v>28</v>
      </c>
      <c r="D262" t="s">
        <v>29</v>
      </c>
      <c r="E262">
        <v>41411</v>
      </c>
      <c r="F262">
        <v>0</v>
      </c>
      <c r="G262">
        <v>0</v>
      </c>
      <c r="H262" s="1">
        <v>41615</v>
      </c>
      <c r="I262">
        <v>11</v>
      </c>
      <c r="J262">
        <v>37</v>
      </c>
      <c r="K262">
        <v>32</v>
      </c>
      <c r="L262">
        <v>38</v>
      </c>
      <c r="M262">
        <v>11</v>
      </c>
      <c r="N262">
        <v>3</v>
      </c>
      <c r="O262">
        <v>18</v>
      </c>
      <c r="P262">
        <v>1</v>
      </c>
      <c r="Q262">
        <v>2</v>
      </c>
      <c r="R262">
        <v>1</v>
      </c>
      <c r="S262">
        <v>4</v>
      </c>
      <c r="T262">
        <v>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30</v>
      </c>
    </row>
    <row r="263" spans="1:28" hidden="1" x14ac:dyDescent="0.3">
      <c r="A263">
        <v>6720</v>
      </c>
      <c r="B263">
        <v>1968</v>
      </c>
      <c r="C263" t="s">
        <v>41</v>
      </c>
      <c r="D263" t="s">
        <v>35</v>
      </c>
      <c r="E263">
        <v>43795</v>
      </c>
      <c r="F263">
        <v>0</v>
      </c>
      <c r="G263">
        <v>1</v>
      </c>
      <c r="H263" s="1">
        <v>41563</v>
      </c>
      <c r="I263">
        <v>11</v>
      </c>
      <c r="J263">
        <v>314</v>
      </c>
      <c r="K263">
        <v>11</v>
      </c>
      <c r="L263">
        <v>53</v>
      </c>
      <c r="M263">
        <v>4</v>
      </c>
      <c r="N263">
        <v>3</v>
      </c>
      <c r="O263">
        <v>107</v>
      </c>
      <c r="P263">
        <v>3</v>
      </c>
      <c r="Q263">
        <v>7</v>
      </c>
      <c r="R263">
        <v>3</v>
      </c>
      <c r="S263">
        <v>4</v>
      </c>
      <c r="T263">
        <v>7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0</v>
      </c>
      <c r="AB263" t="s">
        <v>30</v>
      </c>
    </row>
    <row r="264" spans="1:28" hidden="1" x14ac:dyDescent="0.3">
      <c r="A264">
        <v>9262</v>
      </c>
      <c r="B264">
        <v>1984</v>
      </c>
      <c r="C264" t="s">
        <v>38</v>
      </c>
      <c r="D264" t="s">
        <v>35</v>
      </c>
      <c r="E264">
        <v>32414</v>
      </c>
      <c r="F264">
        <v>0</v>
      </c>
      <c r="G264">
        <v>0</v>
      </c>
      <c r="H264" s="1">
        <v>41459</v>
      </c>
      <c r="I264">
        <v>11</v>
      </c>
      <c r="J264">
        <v>20</v>
      </c>
      <c r="K264">
        <v>6</v>
      </c>
      <c r="L264">
        <v>5</v>
      </c>
      <c r="M264">
        <v>0</v>
      </c>
      <c r="N264">
        <v>9</v>
      </c>
      <c r="O264">
        <v>12</v>
      </c>
      <c r="P264">
        <v>1</v>
      </c>
      <c r="Q264">
        <v>1</v>
      </c>
      <c r="R264">
        <v>0</v>
      </c>
      <c r="S264">
        <v>3</v>
      </c>
      <c r="T264">
        <v>7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 t="s">
        <v>43</v>
      </c>
    </row>
    <row r="265" spans="1:28" hidden="1" x14ac:dyDescent="0.3">
      <c r="A265">
        <v>3427</v>
      </c>
      <c r="B265">
        <v>1955</v>
      </c>
      <c r="C265" t="s">
        <v>37</v>
      </c>
      <c r="D265" t="s">
        <v>33</v>
      </c>
      <c r="E265">
        <v>59821</v>
      </c>
      <c r="F265">
        <v>0</v>
      </c>
      <c r="G265">
        <v>1</v>
      </c>
      <c r="H265" s="1">
        <v>41376</v>
      </c>
      <c r="I265">
        <v>11</v>
      </c>
      <c r="J265">
        <v>629</v>
      </c>
      <c r="K265">
        <v>0</v>
      </c>
      <c r="L265">
        <v>70</v>
      </c>
      <c r="M265">
        <v>0</v>
      </c>
      <c r="N265">
        <v>0</v>
      </c>
      <c r="O265">
        <v>35</v>
      </c>
      <c r="P265">
        <v>6</v>
      </c>
      <c r="Q265">
        <v>11</v>
      </c>
      <c r="R265">
        <v>2</v>
      </c>
      <c r="S265">
        <v>7</v>
      </c>
      <c r="T265">
        <v>8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43</v>
      </c>
    </row>
    <row r="266" spans="1:28" hidden="1" x14ac:dyDescent="0.3">
      <c r="A266">
        <v>8911</v>
      </c>
      <c r="B266">
        <v>1967</v>
      </c>
      <c r="C266" t="s">
        <v>37</v>
      </c>
      <c r="D266" t="s">
        <v>33</v>
      </c>
      <c r="E266">
        <v>56320</v>
      </c>
      <c r="F266">
        <v>0</v>
      </c>
      <c r="G266">
        <v>1</v>
      </c>
      <c r="H266" s="1">
        <v>41372</v>
      </c>
      <c r="I266">
        <v>11</v>
      </c>
      <c r="J266">
        <v>201</v>
      </c>
      <c r="K266">
        <v>53</v>
      </c>
      <c r="L266">
        <v>172</v>
      </c>
      <c r="M266">
        <v>116</v>
      </c>
      <c r="N266">
        <v>77</v>
      </c>
      <c r="O266">
        <v>83</v>
      </c>
      <c r="P266">
        <v>3</v>
      </c>
      <c r="Q266">
        <v>5</v>
      </c>
      <c r="R266">
        <v>4</v>
      </c>
      <c r="S266">
        <v>9</v>
      </c>
      <c r="T266">
        <v>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30</v>
      </c>
    </row>
    <row r="267" spans="1:28" hidden="1" x14ac:dyDescent="0.3">
      <c r="A267">
        <v>2677</v>
      </c>
      <c r="B267">
        <v>1956</v>
      </c>
      <c r="C267" t="s">
        <v>28</v>
      </c>
      <c r="D267" t="s">
        <v>35</v>
      </c>
      <c r="E267">
        <v>46097</v>
      </c>
      <c r="F267">
        <v>0</v>
      </c>
      <c r="G267">
        <v>1</v>
      </c>
      <c r="H267" s="1">
        <v>41364</v>
      </c>
      <c r="I267">
        <v>11</v>
      </c>
      <c r="J267">
        <v>72</v>
      </c>
      <c r="K267">
        <v>24</v>
      </c>
      <c r="L267">
        <v>68</v>
      </c>
      <c r="M267">
        <v>65</v>
      </c>
      <c r="N267">
        <v>4</v>
      </c>
      <c r="O267">
        <v>8</v>
      </c>
      <c r="P267">
        <v>5</v>
      </c>
      <c r="Q267">
        <v>3</v>
      </c>
      <c r="R267">
        <v>1</v>
      </c>
      <c r="S267">
        <v>6</v>
      </c>
      <c r="T267">
        <v>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43</v>
      </c>
    </row>
    <row r="268" spans="1:28" hidden="1" x14ac:dyDescent="0.3">
      <c r="A268">
        <v>252</v>
      </c>
      <c r="B268">
        <v>1963</v>
      </c>
      <c r="C268" t="s">
        <v>37</v>
      </c>
      <c r="D268" t="s">
        <v>29</v>
      </c>
      <c r="E268">
        <v>41003</v>
      </c>
      <c r="F268">
        <v>0</v>
      </c>
      <c r="G268">
        <v>0</v>
      </c>
      <c r="H268" s="1">
        <v>41350</v>
      </c>
      <c r="I268">
        <v>11</v>
      </c>
      <c r="J268">
        <v>123</v>
      </c>
      <c r="K268">
        <v>133</v>
      </c>
      <c r="L268">
        <v>142</v>
      </c>
      <c r="M268">
        <v>71</v>
      </c>
      <c r="N268">
        <v>44</v>
      </c>
      <c r="O268">
        <v>88</v>
      </c>
      <c r="P268">
        <v>1</v>
      </c>
      <c r="Q268">
        <v>6</v>
      </c>
      <c r="R268">
        <v>2</v>
      </c>
      <c r="S268">
        <v>8</v>
      </c>
      <c r="T268">
        <v>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43</v>
      </c>
    </row>
    <row r="269" spans="1:28" hidden="1" x14ac:dyDescent="0.3">
      <c r="A269">
        <v>9860</v>
      </c>
      <c r="B269">
        <v>1959</v>
      </c>
      <c r="C269" t="s">
        <v>28</v>
      </c>
      <c r="D269" t="s">
        <v>35</v>
      </c>
      <c r="E269">
        <v>44911</v>
      </c>
      <c r="F269">
        <v>0</v>
      </c>
      <c r="G269">
        <v>1</v>
      </c>
      <c r="H269" s="1">
        <v>41348</v>
      </c>
      <c r="I269">
        <v>11</v>
      </c>
      <c r="J269">
        <v>159</v>
      </c>
      <c r="K269">
        <v>0</v>
      </c>
      <c r="L269">
        <v>22</v>
      </c>
      <c r="M269">
        <v>2</v>
      </c>
      <c r="N269">
        <v>1</v>
      </c>
      <c r="O269">
        <v>31</v>
      </c>
      <c r="P269">
        <v>3</v>
      </c>
      <c r="Q269">
        <v>4</v>
      </c>
      <c r="R269">
        <v>1</v>
      </c>
      <c r="S269">
        <v>4</v>
      </c>
      <c r="T269">
        <v>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30</v>
      </c>
    </row>
    <row r="270" spans="1:28" hidden="1" x14ac:dyDescent="0.3">
      <c r="A270">
        <v>3403</v>
      </c>
      <c r="B270">
        <v>1958</v>
      </c>
      <c r="C270" t="s">
        <v>37</v>
      </c>
      <c r="D270" t="s">
        <v>35</v>
      </c>
      <c r="E270">
        <v>78952</v>
      </c>
      <c r="F270">
        <v>0</v>
      </c>
      <c r="G270">
        <v>1</v>
      </c>
      <c r="H270" s="1">
        <v>41176</v>
      </c>
      <c r="I270">
        <v>11</v>
      </c>
      <c r="J270">
        <v>1170</v>
      </c>
      <c r="K270">
        <v>19</v>
      </c>
      <c r="L270">
        <v>594</v>
      </c>
      <c r="M270">
        <v>99</v>
      </c>
      <c r="N270">
        <v>76</v>
      </c>
      <c r="O270">
        <v>134</v>
      </c>
      <c r="P270">
        <v>2</v>
      </c>
      <c r="Q270">
        <v>2</v>
      </c>
      <c r="R270">
        <v>5</v>
      </c>
      <c r="S270">
        <v>12</v>
      </c>
      <c r="T270">
        <v>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30</v>
      </c>
    </row>
    <row r="271" spans="1:28" hidden="1" x14ac:dyDescent="0.3">
      <c r="A271">
        <v>10281</v>
      </c>
      <c r="B271">
        <v>1970</v>
      </c>
      <c r="C271" t="s">
        <v>28</v>
      </c>
      <c r="D271" t="s">
        <v>29</v>
      </c>
      <c r="E271">
        <v>64713</v>
      </c>
      <c r="F271">
        <v>1</v>
      </c>
      <c r="G271">
        <v>0</v>
      </c>
      <c r="H271" s="1">
        <v>41677</v>
      </c>
      <c r="I271">
        <v>11</v>
      </c>
      <c r="J271">
        <v>180</v>
      </c>
      <c r="K271">
        <v>60</v>
      </c>
      <c r="L271">
        <v>241</v>
      </c>
      <c r="M271">
        <v>13</v>
      </c>
      <c r="N271">
        <v>54</v>
      </c>
      <c r="O271">
        <v>54</v>
      </c>
      <c r="P271">
        <v>2</v>
      </c>
      <c r="Q271">
        <v>5</v>
      </c>
      <c r="R271">
        <v>5</v>
      </c>
      <c r="S271">
        <v>7</v>
      </c>
      <c r="T271">
        <v>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36</v>
      </c>
    </row>
    <row r="272" spans="1:28" x14ac:dyDescent="0.3">
      <c r="A272">
        <v>3769</v>
      </c>
      <c r="B272">
        <v>1972</v>
      </c>
      <c r="C272" t="s">
        <v>37</v>
      </c>
      <c r="D272" t="s">
        <v>35</v>
      </c>
      <c r="F272">
        <v>1</v>
      </c>
      <c r="G272">
        <v>0</v>
      </c>
      <c r="H272" s="1">
        <v>41700</v>
      </c>
      <c r="I272">
        <v>17</v>
      </c>
      <c r="J272">
        <v>25</v>
      </c>
      <c r="K272">
        <v>1</v>
      </c>
      <c r="L272">
        <v>13</v>
      </c>
      <c r="M272">
        <v>0</v>
      </c>
      <c r="N272">
        <v>0</v>
      </c>
      <c r="O272">
        <v>3</v>
      </c>
      <c r="P272">
        <v>1</v>
      </c>
      <c r="Q272">
        <v>1</v>
      </c>
      <c r="R272">
        <v>0</v>
      </c>
      <c r="S272">
        <v>3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36</v>
      </c>
    </row>
    <row r="273" spans="1:28" hidden="1" x14ac:dyDescent="0.3">
      <c r="A273">
        <v>2552</v>
      </c>
      <c r="B273">
        <v>1955</v>
      </c>
      <c r="C273" t="s">
        <v>37</v>
      </c>
      <c r="D273" t="s">
        <v>31</v>
      </c>
      <c r="E273">
        <v>55521</v>
      </c>
      <c r="F273">
        <v>1</v>
      </c>
      <c r="G273">
        <v>2</v>
      </c>
      <c r="H273" s="1">
        <v>41569</v>
      </c>
      <c r="I273">
        <v>11</v>
      </c>
      <c r="J273">
        <v>416</v>
      </c>
      <c r="K273">
        <v>0</v>
      </c>
      <c r="L273">
        <v>26</v>
      </c>
      <c r="M273">
        <v>0</v>
      </c>
      <c r="N273">
        <v>0</v>
      </c>
      <c r="O273">
        <v>4</v>
      </c>
      <c r="P273">
        <v>9</v>
      </c>
      <c r="Q273">
        <v>6</v>
      </c>
      <c r="R273">
        <v>3</v>
      </c>
      <c r="S273">
        <v>6</v>
      </c>
      <c r="T273">
        <v>7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1</v>
      </c>
      <c r="AA273">
        <v>0</v>
      </c>
      <c r="AB273" t="s">
        <v>30</v>
      </c>
    </row>
    <row r="274" spans="1:28" hidden="1" x14ac:dyDescent="0.3">
      <c r="A274">
        <v>4557</v>
      </c>
      <c r="B274">
        <v>1970</v>
      </c>
      <c r="C274" t="s">
        <v>28</v>
      </c>
      <c r="D274" t="s">
        <v>35</v>
      </c>
      <c r="E274">
        <v>22070</v>
      </c>
      <c r="F274">
        <v>1</v>
      </c>
      <c r="G274">
        <v>0</v>
      </c>
      <c r="H274" s="1">
        <v>41551</v>
      </c>
      <c r="I274">
        <v>11</v>
      </c>
      <c r="J274">
        <v>10</v>
      </c>
      <c r="K274">
        <v>7</v>
      </c>
      <c r="L274">
        <v>19</v>
      </c>
      <c r="M274">
        <v>8</v>
      </c>
      <c r="N274">
        <v>2</v>
      </c>
      <c r="O274">
        <v>21</v>
      </c>
      <c r="P274">
        <v>2</v>
      </c>
      <c r="Q274">
        <v>2</v>
      </c>
      <c r="R274">
        <v>2</v>
      </c>
      <c r="S274">
        <v>2</v>
      </c>
      <c r="T274">
        <v>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43</v>
      </c>
    </row>
    <row r="275" spans="1:28" hidden="1" x14ac:dyDescent="0.3">
      <c r="A275">
        <v>1183</v>
      </c>
      <c r="B275">
        <v>1949</v>
      </c>
      <c r="C275" t="s">
        <v>41</v>
      </c>
      <c r="D275" t="s">
        <v>33</v>
      </c>
      <c r="E275">
        <v>36408</v>
      </c>
      <c r="F275">
        <v>1</v>
      </c>
      <c r="G275">
        <v>1</v>
      </c>
      <c r="H275" s="1">
        <v>41538</v>
      </c>
      <c r="I275">
        <v>11</v>
      </c>
      <c r="J275">
        <v>9</v>
      </c>
      <c r="K275">
        <v>1</v>
      </c>
      <c r="L275">
        <v>4</v>
      </c>
      <c r="M275">
        <v>3</v>
      </c>
      <c r="N275">
        <v>2</v>
      </c>
      <c r="O275">
        <v>3</v>
      </c>
      <c r="P275">
        <v>1</v>
      </c>
      <c r="Q275">
        <v>1</v>
      </c>
      <c r="R275">
        <v>0</v>
      </c>
      <c r="S275">
        <v>2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39</v>
      </c>
    </row>
    <row r="276" spans="1:28" hidden="1" x14ac:dyDescent="0.3">
      <c r="A276">
        <v>4186</v>
      </c>
      <c r="B276">
        <v>1950</v>
      </c>
      <c r="C276" t="s">
        <v>28</v>
      </c>
      <c r="D276" t="s">
        <v>35</v>
      </c>
      <c r="E276">
        <v>34026</v>
      </c>
      <c r="F276">
        <v>1</v>
      </c>
      <c r="G276">
        <v>1</v>
      </c>
      <c r="H276" s="1">
        <v>41491</v>
      </c>
      <c r="I276">
        <v>11</v>
      </c>
      <c r="J276">
        <v>18</v>
      </c>
      <c r="K276">
        <v>6</v>
      </c>
      <c r="L276">
        <v>15</v>
      </c>
      <c r="M276">
        <v>12</v>
      </c>
      <c r="N276">
        <v>8</v>
      </c>
      <c r="O276">
        <v>17</v>
      </c>
      <c r="P276">
        <v>3</v>
      </c>
      <c r="Q276">
        <v>2</v>
      </c>
      <c r="R276">
        <v>1</v>
      </c>
      <c r="S276">
        <v>3</v>
      </c>
      <c r="T276">
        <v>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32</v>
      </c>
    </row>
    <row r="277" spans="1:28" hidden="1" x14ac:dyDescent="0.3">
      <c r="A277">
        <v>1419</v>
      </c>
      <c r="B277">
        <v>1950</v>
      </c>
      <c r="C277" t="s">
        <v>28</v>
      </c>
      <c r="D277" t="s">
        <v>35</v>
      </c>
      <c r="E277">
        <v>34026</v>
      </c>
      <c r="F277">
        <v>1</v>
      </c>
      <c r="G277">
        <v>1</v>
      </c>
      <c r="H277" s="1">
        <v>41491</v>
      </c>
      <c r="I277">
        <v>11</v>
      </c>
      <c r="J277">
        <v>18</v>
      </c>
      <c r="K277">
        <v>6</v>
      </c>
      <c r="L277">
        <v>15</v>
      </c>
      <c r="M277">
        <v>12</v>
      </c>
      <c r="N277">
        <v>8</v>
      </c>
      <c r="O277">
        <v>17</v>
      </c>
      <c r="P277">
        <v>3</v>
      </c>
      <c r="Q277">
        <v>2</v>
      </c>
      <c r="R277">
        <v>1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30</v>
      </c>
    </row>
    <row r="278" spans="1:28" hidden="1" x14ac:dyDescent="0.3">
      <c r="A278">
        <v>967</v>
      </c>
      <c r="B278">
        <v>1976</v>
      </c>
      <c r="C278" t="s">
        <v>28</v>
      </c>
      <c r="D278" t="s">
        <v>33</v>
      </c>
      <c r="E278">
        <v>46049</v>
      </c>
      <c r="F278">
        <v>1</v>
      </c>
      <c r="G278">
        <v>1</v>
      </c>
      <c r="H278" s="1">
        <v>41476</v>
      </c>
      <c r="I278">
        <v>11</v>
      </c>
      <c r="J278">
        <v>342</v>
      </c>
      <c r="K278">
        <v>9</v>
      </c>
      <c r="L278">
        <v>112</v>
      </c>
      <c r="M278">
        <v>19</v>
      </c>
      <c r="N278">
        <v>14</v>
      </c>
      <c r="O278">
        <v>19</v>
      </c>
      <c r="P278">
        <v>10</v>
      </c>
      <c r="Q278">
        <v>5</v>
      </c>
      <c r="R278">
        <v>2</v>
      </c>
      <c r="S278">
        <v>9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 t="s">
        <v>30</v>
      </c>
    </row>
    <row r="279" spans="1:28" hidden="1" x14ac:dyDescent="0.3">
      <c r="A279">
        <v>1048</v>
      </c>
      <c r="B279">
        <v>1972</v>
      </c>
      <c r="C279" t="s">
        <v>41</v>
      </c>
      <c r="D279" t="s">
        <v>33</v>
      </c>
      <c r="E279">
        <v>35641</v>
      </c>
      <c r="F279">
        <v>1</v>
      </c>
      <c r="G279">
        <v>0</v>
      </c>
      <c r="H279" s="1">
        <v>41469</v>
      </c>
      <c r="I279">
        <v>11</v>
      </c>
      <c r="J279">
        <v>63</v>
      </c>
      <c r="K279">
        <v>3</v>
      </c>
      <c r="L279">
        <v>67</v>
      </c>
      <c r="M279">
        <v>8</v>
      </c>
      <c r="N279">
        <v>9</v>
      </c>
      <c r="O279">
        <v>28</v>
      </c>
      <c r="P279">
        <v>2</v>
      </c>
      <c r="Q279">
        <v>3</v>
      </c>
      <c r="R279">
        <v>1</v>
      </c>
      <c r="S279">
        <v>4</v>
      </c>
      <c r="T279">
        <v>7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 t="s">
        <v>43</v>
      </c>
    </row>
    <row r="280" spans="1:28" hidden="1" x14ac:dyDescent="0.3">
      <c r="A280">
        <v>5892</v>
      </c>
      <c r="B280">
        <v>1980</v>
      </c>
      <c r="C280" t="s">
        <v>28</v>
      </c>
      <c r="D280" t="s">
        <v>33</v>
      </c>
      <c r="E280">
        <v>34968</v>
      </c>
      <c r="F280">
        <v>1</v>
      </c>
      <c r="G280">
        <v>0</v>
      </c>
      <c r="H280" s="1">
        <v>41374</v>
      </c>
      <c r="I280">
        <v>11</v>
      </c>
      <c r="J280">
        <v>158</v>
      </c>
      <c r="K280">
        <v>6</v>
      </c>
      <c r="L280">
        <v>45</v>
      </c>
      <c r="M280">
        <v>8</v>
      </c>
      <c r="N280">
        <v>2</v>
      </c>
      <c r="O280">
        <v>2</v>
      </c>
      <c r="P280">
        <v>7</v>
      </c>
      <c r="Q280">
        <v>3</v>
      </c>
      <c r="R280">
        <v>2</v>
      </c>
      <c r="S280">
        <v>5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43</v>
      </c>
    </row>
    <row r="281" spans="1:28" hidden="1" x14ac:dyDescent="0.3">
      <c r="A281">
        <v>6606</v>
      </c>
      <c r="B281">
        <v>1969</v>
      </c>
      <c r="C281" t="s">
        <v>41</v>
      </c>
      <c r="D281" t="s">
        <v>33</v>
      </c>
      <c r="E281">
        <v>70091</v>
      </c>
      <c r="F281">
        <v>1</v>
      </c>
      <c r="G281">
        <v>0</v>
      </c>
      <c r="H281" s="1">
        <v>41364</v>
      </c>
      <c r="I281">
        <v>11</v>
      </c>
      <c r="J281">
        <v>964</v>
      </c>
      <c r="K281">
        <v>34</v>
      </c>
      <c r="L281">
        <v>137</v>
      </c>
      <c r="M281">
        <v>15</v>
      </c>
      <c r="N281">
        <v>0</v>
      </c>
      <c r="O281">
        <v>11</v>
      </c>
      <c r="P281">
        <v>2</v>
      </c>
      <c r="Q281">
        <v>5</v>
      </c>
      <c r="R281">
        <v>2</v>
      </c>
      <c r="S281">
        <v>10</v>
      </c>
      <c r="T281">
        <v>8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 t="s">
        <v>30</v>
      </c>
    </row>
    <row r="282" spans="1:28" hidden="1" x14ac:dyDescent="0.3">
      <c r="A282">
        <v>1388</v>
      </c>
      <c r="B282">
        <v>1975</v>
      </c>
      <c r="C282" t="s">
        <v>28</v>
      </c>
      <c r="D282" t="s">
        <v>31</v>
      </c>
      <c r="E282">
        <v>33249</v>
      </c>
      <c r="F282">
        <v>1</v>
      </c>
      <c r="G282">
        <v>0</v>
      </c>
      <c r="H282" s="1">
        <v>41325</v>
      </c>
      <c r="I282">
        <v>11</v>
      </c>
      <c r="J282">
        <v>6</v>
      </c>
      <c r="K282">
        <v>10</v>
      </c>
      <c r="L282">
        <v>21</v>
      </c>
      <c r="M282">
        <v>19</v>
      </c>
      <c r="N282">
        <v>14</v>
      </c>
      <c r="O282">
        <v>42</v>
      </c>
      <c r="P282">
        <v>2</v>
      </c>
      <c r="Q282">
        <v>2</v>
      </c>
      <c r="R282">
        <v>1</v>
      </c>
      <c r="S282">
        <v>3</v>
      </c>
      <c r="T282">
        <v>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36</v>
      </c>
    </row>
    <row r="283" spans="1:28" hidden="1" x14ac:dyDescent="0.3">
      <c r="A283">
        <v>979</v>
      </c>
      <c r="B283">
        <v>1975</v>
      </c>
      <c r="C283" t="s">
        <v>28</v>
      </c>
      <c r="D283" t="s">
        <v>31</v>
      </c>
      <c r="E283">
        <v>33249</v>
      </c>
      <c r="F283">
        <v>1</v>
      </c>
      <c r="G283">
        <v>0</v>
      </c>
      <c r="H283" s="1">
        <v>41325</v>
      </c>
      <c r="I283">
        <v>11</v>
      </c>
      <c r="J283">
        <v>6</v>
      </c>
      <c r="K283">
        <v>10</v>
      </c>
      <c r="L283">
        <v>21</v>
      </c>
      <c r="M283">
        <v>19</v>
      </c>
      <c r="N283">
        <v>14</v>
      </c>
      <c r="O283">
        <v>42</v>
      </c>
      <c r="P283">
        <v>2</v>
      </c>
      <c r="Q283">
        <v>2</v>
      </c>
      <c r="R283">
        <v>1</v>
      </c>
      <c r="S283">
        <v>3</v>
      </c>
      <c r="T283">
        <v>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30</v>
      </c>
    </row>
    <row r="284" spans="1:28" hidden="1" x14ac:dyDescent="0.3">
      <c r="A284">
        <v>7494</v>
      </c>
      <c r="B284">
        <v>1950</v>
      </c>
      <c r="C284" t="s">
        <v>37</v>
      </c>
      <c r="D284" t="s">
        <v>29</v>
      </c>
      <c r="E284">
        <v>42873</v>
      </c>
      <c r="F284">
        <v>1</v>
      </c>
      <c r="G284">
        <v>1</v>
      </c>
      <c r="H284" s="1">
        <v>41295</v>
      </c>
      <c r="I284">
        <v>11</v>
      </c>
      <c r="J284">
        <v>209</v>
      </c>
      <c r="K284">
        <v>0</v>
      </c>
      <c r="L284">
        <v>40</v>
      </c>
      <c r="M284">
        <v>3</v>
      </c>
      <c r="N284">
        <v>2</v>
      </c>
      <c r="O284">
        <v>15</v>
      </c>
      <c r="P284">
        <v>4</v>
      </c>
      <c r="Q284">
        <v>6</v>
      </c>
      <c r="R284">
        <v>1</v>
      </c>
      <c r="S284">
        <v>4</v>
      </c>
      <c r="T284">
        <v>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32</v>
      </c>
    </row>
    <row r="285" spans="1:28" hidden="1" x14ac:dyDescent="0.3">
      <c r="A285">
        <v>10490</v>
      </c>
      <c r="B285">
        <v>1969</v>
      </c>
      <c r="C285" t="s">
        <v>37</v>
      </c>
      <c r="D285" t="s">
        <v>33</v>
      </c>
      <c r="E285">
        <v>51039</v>
      </c>
      <c r="F285">
        <v>1</v>
      </c>
      <c r="G285">
        <v>1</v>
      </c>
      <c r="H285" s="1">
        <v>41253</v>
      </c>
      <c r="I285">
        <v>11</v>
      </c>
      <c r="J285">
        <v>100</v>
      </c>
      <c r="K285">
        <v>64</v>
      </c>
      <c r="L285">
        <v>79</v>
      </c>
      <c r="M285">
        <v>65</v>
      </c>
      <c r="N285">
        <v>0</v>
      </c>
      <c r="O285">
        <v>109</v>
      </c>
      <c r="P285">
        <v>2</v>
      </c>
      <c r="Q285">
        <v>6</v>
      </c>
      <c r="R285">
        <v>2</v>
      </c>
      <c r="S285">
        <v>4</v>
      </c>
      <c r="T285">
        <v>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36</v>
      </c>
    </row>
    <row r="286" spans="1:28" hidden="1" x14ac:dyDescent="0.3">
      <c r="A286">
        <v>2715</v>
      </c>
      <c r="B286">
        <v>1966</v>
      </c>
      <c r="C286" t="s">
        <v>41</v>
      </c>
      <c r="D286" t="s">
        <v>29</v>
      </c>
      <c r="E286">
        <v>29435</v>
      </c>
      <c r="F286">
        <v>1</v>
      </c>
      <c r="G286">
        <v>1</v>
      </c>
      <c r="H286" s="1">
        <v>41127</v>
      </c>
      <c r="I286">
        <v>11</v>
      </c>
      <c r="J286">
        <v>70</v>
      </c>
      <c r="K286">
        <v>3</v>
      </c>
      <c r="L286">
        <v>37</v>
      </c>
      <c r="M286">
        <v>4</v>
      </c>
      <c r="N286">
        <v>2</v>
      </c>
      <c r="O286">
        <v>64</v>
      </c>
      <c r="P286">
        <v>4</v>
      </c>
      <c r="Q286">
        <v>3</v>
      </c>
      <c r="R286">
        <v>2</v>
      </c>
      <c r="S286">
        <v>2</v>
      </c>
      <c r="T286">
        <v>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t="s">
        <v>32</v>
      </c>
    </row>
    <row r="287" spans="1:28" hidden="1" x14ac:dyDescent="0.3">
      <c r="A287">
        <v>4828</v>
      </c>
      <c r="B287">
        <v>1954</v>
      </c>
      <c r="C287" t="s">
        <v>28</v>
      </c>
      <c r="D287" t="s">
        <v>29</v>
      </c>
      <c r="E287">
        <v>79865</v>
      </c>
      <c r="F287">
        <v>0</v>
      </c>
      <c r="G287">
        <v>1</v>
      </c>
      <c r="H287" s="1">
        <v>41808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43</v>
      </c>
    </row>
    <row r="288" spans="1:28" hidden="1" x14ac:dyDescent="0.3">
      <c r="A288">
        <v>11176</v>
      </c>
      <c r="B288">
        <v>1970</v>
      </c>
      <c r="C288" t="s">
        <v>37</v>
      </c>
      <c r="D288" t="s">
        <v>35</v>
      </c>
      <c r="E288">
        <v>65968</v>
      </c>
      <c r="F288">
        <v>0</v>
      </c>
      <c r="G288">
        <v>1</v>
      </c>
      <c r="H288" s="1">
        <v>41771</v>
      </c>
      <c r="I288">
        <v>12</v>
      </c>
      <c r="J288">
        <v>376</v>
      </c>
      <c r="K288">
        <v>9</v>
      </c>
      <c r="L288">
        <v>83</v>
      </c>
      <c r="M288">
        <v>19</v>
      </c>
      <c r="N288">
        <v>4</v>
      </c>
      <c r="O288">
        <v>4</v>
      </c>
      <c r="P288">
        <v>2</v>
      </c>
      <c r="Q288">
        <v>5</v>
      </c>
      <c r="R288">
        <v>4</v>
      </c>
      <c r="S288">
        <v>7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32</v>
      </c>
    </row>
    <row r="289" spans="1:28" hidden="1" x14ac:dyDescent="0.3">
      <c r="A289">
        <v>1446</v>
      </c>
      <c r="B289">
        <v>1956</v>
      </c>
      <c r="C289" t="s">
        <v>41</v>
      </c>
      <c r="D289" t="s">
        <v>31</v>
      </c>
      <c r="E289">
        <v>86424</v>
      </c>
      <c r="F289">
        <v>0</v>
      </c>
      <c r="G289">
        <v>0</v>
      </c>
      <c r="H289" s="1">
        <v>41734</v>
      </c>
      <c r="I289">
        <v>12</v>
      </c>
      <c r="J289">
        <v>387</v>
      </c>
      <c r="K289">
        <v>68</v>
      </c>
      <c r="L289">
        <v>569</v>
      </c>
      <c r="M289">
        <v>89</v>
      </c>
      <c r="N289">
        <v>45</v>
      </c>
      <c r="O289">
        <v>68</v>
      </c>
      <c r="P289">
        <v>1</v>
      </c>
      <c r="Q289">
        <v>6</v>
      </c>
      <c r="R289">
        <v>9</v>
      </c>
      <c r="S289">
        <v>12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43</v>
      </c>
    </row>
    <row r="290" spans="1:28" hidden="1" x14ac:dyDescent="0.3">
      <c r="A290">
        <v>9699</v>
      </c>
      <c r="B290">
        <v>1966</v>
      </c>
      <c r="C290" t="s">
        <v>28</v>
      </c>
      <c r="D290" t="s">
        <v>29</v>
      </c>
      <c r="E290">
        <v>67272</v>
      </c>
      <c r="F290">
        <v>0</v>
      </c>
      <c r="G290">
        <v>1</v>
      </c>
      <c r="H290" s="1">
        <v>41629</v>
      </c>
      <c r="I290">
        <v>12</v>
      </c>
      <c r="J290">
        <v>357</v>
      </c>
      <c r="K290">
        <v>35</v>
      </c>
      <c r="L290">
        <v>271</v>
      </c>
      <c r="M290">
        <v>28</v>
      </c>
      <c r="N290">
        <v>28</v>
      </c>
      <c r="O290">
        <v>14</v>
      </c>
      <c r="P290">
        <v>3</v>
      </c>
      <c r="Q290">
        <v>6</v>
      </c>
      <c r="R290">
        <v>2</v>
      </c>
      <c r="S290">
        <v>12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30</v>
      </c>
    </row>
    <row r="291" spans="1:28" hidden="1" x14ac:dyDescent="0.3">
      <c r="A291">
        <v>9790</v>
      </c>
      <c r="B291">
        <v>1957</v>
      </c>
      <c r="C291" t="s">
        <v>28</v>
      </c>
      <c r="D291" t="s">
        <v>31</v>
      </c>
      <c r="E291">
        <v>78499</v>
      </c>
      <c r="F291">
        <v>0</v>
      </c>
      <c r="G291">
        <v>0</v>
      </c>
      <c r="H291" s="1">
        <v>41601</v>
      </c>
      <c r="I291">
        <v>12</v>
      </c>
      <c r="J291">
        <v>912</v>
      </c>
      <c r="K291">
        <v>72</v>
      </c>
      <c r="L291">
        <v>170</v>
      </c>
      <c r="M291">
        <v>47</v>
      </c>
      <c r="N291">
        <v>36</v>
      </c>
      <c r="O291">
        <v>97</v>
      </c>
      <c r="P291">
        <v>1</v>
      </c>
      <c r="Q291">
        <v>11</v>
      </c>
      <c r="R291">
        <v>3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>
        <v>0</v>
      </c>
      <c r="AB291" t="s">
        <v>32</v>
      </c>
    </row>
    <row r="292" spans="1:28" hidden="1" x14ac:dyDescent="0.3">
      <c r="A292">
        <v>2324</v>
      </c>
      <c r="B292">
        <v>1972</v>
      </c>
      <c r="C292" t="s">
        <v>28</v>
      </c>
      <c r="D292" t="s">
        <v>35</v>
      </c>
      <c r="E292">
        <v>77044</v>
      </c>
      <c r="F292">
        <v>0</v>
      </c>
      <c r="G292">
        <v>1</v>
      </c>
      <c r="H292" s="1">
        <v>41574</v>
      </c>
      <c r="I292">
        <v>12</v>
      </c>
      <c r="J292">
        <v>625</v>
      </c>
      <c r="K292">
        <v>38</v>
      </c>
      <c r="L292">
        <v>242</v>
      </c>
      <c r="M292">
        <v>50</v>
      </c>
      <c r="N292">
        <v>34</v>
      </c>
      <c r="O292">
        <v>76</v>
      </c>
      <c r="P292">
        <v>2</v>
      </c>
      <c r="Q292">
        <v>7</v>
      </c>
      <c r="R292">
        <v>11</v>
      </c>
      <c r="S292">
        <v>11</v>
      </c>
      <c r="T292">
        <v>4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 t="s">
        <v>30</v>
      </c>
    </row>
    <row r="293" spans="1:28" hidden="1" x14ac:dyDescent="0.3">
      <c r="A293">
        <v>5080</v>
      </c>
      <c r="B293">
        <v>1993</v>
      </c>
      <c r="C293" t="s">
        <v>28</v>
      </c>
      <c r="D293" t="s">
        <v>31</v>
      </c>
      <c r="E293">
        <v>70515</v>
      </c>
      <c r="F293">
        <v>0</v>
      </c>
      <c r="G293">
        <v>0</v>
      </c>
      <c r="H293" s="1">
        <v>41568</v>
      </c>
      <c r="I293">
        <v>12</v>
      </c>
      <c r="J293">
        <v>420</v>
      </c>
      <c r="K293">
        <v>0</v>
      </c>
      <c r="L293">
        <v>452</v>
      </c>
      <c r="M293">
        <v>182</v>
      </c>
      <c r="N293">
        <v>64</v>
      </c>
      <c r="O293">
        <v>140</v>
      </c>
      <c r="P293">
        <v>1</v>
      </c>
      <c r="Q293">
        <v>6</v>
      </c>
      <c r="R293">
        <v>6</v>
      </c>
      <c r="S293">
        <v>4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 t="s">
        <v>46</v>
      </c>
    </row>
    <row r="294" spans="1:28" hidden="1" x14ac:dyDescent="0.3">
      <c r="A294">
        <v>7849</v>
      </c>
      <c r="B294">
        <v>1970</v>
      </c>
      <c r="C294" t="s">
        <v>37</v>
      </c>
      <c r="D294" t="s">
        <v>33</v>
      </c>
      <c r="E294">
        <v>80336</v>
      </c>
      <c r="F294">
        <v>0</v>
      </c>
      <c r="G294">
        <v>0</v>
      </c>
      <c r="H294" s="1">
        <v>41526</v>
      </c>
      <c r="I294">
        <v>12</v>
      </c>
      <c r="J294">
        <v>209</v>
      </c>
      <c r="K294">
        <v>19</v>
      </c>
      <c r="L294">
        <v>456</v>
      </c>
      <c r="M294">
        <v>160</v>
      </c>
      <c r="N294">
        <v>142</v>
      </c>
      <c r="O294">
        <v>66</v>
      </c>
      <c r="P294">
        <v>1</v>
      </c>
      <c r="Q294">
        <v>2</v>
      </c>
      <c r="R294">
        <v>9</v>
      </c>
      <c r="S294">
        <v>13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30</v>
      </c>
    </row>
    <row r="295" spans="1:28" hidden="1" x14ac:dyDescent="0.3">
      <c r="A295">
        <v>4808</v>
      </c>
      <c r="B295">
        <v>1956</v>
      </c>
      <c r="C295" t="s">
        <v>28</v>
      </c>
      <c r="D295" t="s">
        <v>33</v>
      </c>
      <c r="E295">
        <v>15759</v>
      </c>
      <c r="F295">
        <v>0</v>
      </c>
      <c r="G295">
        <v>0</v>
      </c>
      <c r="H295" s="1">
        <v>41522</v>
      </c>
      <c r="I295">
        <v>12</v>
      </c>
      <c r="J295">
        <v>1</v>
      </c>
      <c r="K295">
        <v>2</v>
      </c>
      <c r="L295">
        <v>5</v>
      </c>
      <c r="M295">
        <v>6</v>
      </c>
      <c r="N295">
        <v>0</v>
      </c>
      <c r="O295">
        <v>3</v>
      </c>
      <c r="P295">
        <v>1</v>
      </c>
      <c r="Q295">
        <v>1</v>
      </c>
      <c r="R295">
        <v>0</v>
      </c>
      <c r="S295">
        <v>2</v>
      </c>
      <c r="T295">
        <v>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30</v>
      </c>
    </row>
    <row r="296" spans="1:28" hidden="1" x14ac:dyDescent="0.3">
      <c r="A296">
        <v>10401</v>
      </c>
      <c r="B296">
        <v>1976</v>
      </c>
      <c r="C296" t="s">
        <v>38</v>
      </c>
      <c r="D296" t="s">
        <v>35</v>
      </c>
      <c r="E296">
        <v>26326</v>
      </c>
      <c r="F296">
        <v>0</v>
      </c>
      <c r="G296">
        <v>0</v>
      </c>
      <c r="H296" s="1">
        <v>41521</v>
      </c>
      <c r="I296">
        <v>12</v>
      </c>
      <c r="J296">
        <v>1</v>
      </c>
      <c r="K296">
        <v>0</v>
      </c>
      <c r="L296">
        <v>5</v>
      </c>
      <c r="M296">
        <v>0</v>
      </c>
      <c r="N296">
        <v>3</v>
      </c>
      <c r="O296">
        <v>9</v>
      </c>
      <c r="P296">
        <v>1</v>
      </c>
      <c r="Q296">
        <v>0</v>
      </c>
      <c r="R296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 t="s">
        <v>39</v>
      </c>
    </row>
    <row r="297" spans="1:28" hidden="1" x14ac:dyDescent="0.3">
      <c r="A297">
        <v>7793</v>
      </c>
      <c r="B297">
        <v>1976</v>
      </c>
      <c r="C297" t="s">
        <v>28</v>
      </c>
      <c r="D297" t="s">
        <v>35</v>
      </c>
      <c r="E297">
        <v>62061</v>
      </c>
      <c r="F297">
        <v>0</v>
      </c>
      <c r="G297">
        <v>1</v>
      </c>
      <c r="H297" s="1">
        <v>41517</v>
      </c>
      <c r="I297">
        <v>12</v>
      </c>
      <c r="J297">
        <v>641</v>
      </c>
      <c r="K297">
        <v>7</v>
      </c>
      <c r="L297">
        <v>84</v>
      </c>
      <c r="M297">
        <v>0</v>
      </c>
      <c r="N297">
        <v>30</v>
      </c>
      <c r="O297">
        <v>38</v>
      </c>
      <c r="P297">
        <v>3</v>
      </c>
      <c r="Q297">
        <v>10</v>
      </c>
      <c r="R297">
        <v>4</v>
      </c>
      <c r="S297">
        <v>7</v>
      </c>
      <c r="T297">
        <v>6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 t="s">
        <v>30</v>
      </c>
    </row>
    <row r="298" spans="1:28" hidden="1" x14ac:dyDescent="0.3">
      <c r="A298">
        <v>9303</v>
      </c>
      <c r="B298">
        <v>1976</v>
      </c>
      <c r="C298" t="s">
        <v>28</v>
      </c>
      <c r="D298" t="s">
        <v>33</v>
      </c>
      <c r="E298">
        <v>5305</v>
      </c>
      <c r="F298">
        <v>0</v>
      </c>
      <c r="G298">
        <v>1</v>
      </c>
      <c r="H298" s="1">
        <v>41485</v>
      </c>
      <c r="I298">
        <v>12</v>
      </c>
      <c r="J298">
        <v>12</v>
      </c>
      <c r="K298">
        <v>4</v>
      </c>
      <c r="L298">
        <v>7</v>
      </c>
      <c r="M298">
        <v>1</v>
      </c>
      <c r="N298">
        <v>3</v>
      </c>
      <c r="O298">
        <v>5</v>
      </c>
      <c r="P298">
        <v>0</v>
      </c>
      <c r="Q298">
        <v>1</v>
      </c>
      <c r="R298">
        <v>0</v>
      </c>
      <c r="S298">
        <v>0</v>
      </c>
      <c r="T298">
        <v>13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40</v>
      </c>
    </row>
    <row r="299" spans="1:28" hidden="1" x14ac:dyDescent="0.3">
      <c r="A299">
        <v>6853</v>
      </c>
      <c r="B299">
        <v>1982</v>
      </c>
      <c r="C299" t="s">
        <v>41</v>
      </c>
      <c r="D299" t="s">
        <v>31</v>
      </c>
      <c r="E299">
        <v>75777</v>
      </c>
      <c r="F299">
        <v>0</v>
      </c>
      <c r="G299">
        <v>0</v>
      </c>
      <c r="H299" s="1">
        <v>41459</v>
      </c>
      <c r="I299">
        <v>12</v>
      </c>
      <c r="J299">
        <v>712</v>
      </c>
      <c r="K299">
        <v>26</v>
      </c>
      <c r="L299">
        <v>538</v>
      </c>
      <c r="M299">
        <v>69</v>
      </c>
      <c r="N299">
        <v>13</v>
      </c>
      <c r="O299">
        <v>80</v>
      </c>
      <c r="P299">
        <v>1</v>
      </c>
      <c r="Q299">
        <v>3</v>
      </c>
      <c r="R299">
        <v>6</v>
      </c>
      <c r="S299">
        <v>11</v>
      </c>
      <c r="T299">
        <v>1</v>
      </c>
      <c r="U299">
        <v>0</v>
      </c>
      <c r="V299">
        <v>0</v>
      </c>
      <c r="W299">
        <v>0</v>
      </c>
      <c r="X299">
        <v>1</v>
      </c>
      <c r="Y299">
        <v>1</v>
      </c>
      <c r="Z299">
        <v>1</v>
      </c>
      <c r="AA299">
        <v>0</v>
      </c>
      <c r="AB299" t="s">
        <v>36</v>
      </c>
    </row>
    <row r="300" spans="1:28" hidden="1" x14ac:dyDescent="0.3">
      <c r="A300">
        <v>7366</v>
      </c>
      <c r="B300">
        <v>1982</v>
      </c>
      <c r="C300" t="s">
        <v>41</v>
      </c>
      <c r="D300" t="s">
        <v>31</v>
      </c>
      <c r="E300">
        <v>75777</v>
      </c>
      <c r="F300">
        <v>0</v>
      </c>
      <c r="G300">
        <v>0</v>
      </c>
      <c r="H300" s="1">
        <v>41459</v>
      </c>
      <c r="I300">
        <v>12</v>
      </c>
      <c r="J300">
        <v>712</v>
      </c>
      <c r="K300">
        <v>26</v>
      </c>
      <c r="L300">
        <v>538</v>
      </c>
      <c r="M300">
        <v>69</v>
      </c>
      <c r="N300">
        <v>13</v>
      </c>
      <c r="O300">
        <v>80</v>
      </c>
      <c r="P300">
        <v>1</v>
      </c>
      <c r="Q300">
        <v>3</v>
      </c>
      <c r="R300">
        <v>6</v>
      </c>
      <c r="S300">
        <v>11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1</v>
      </c>
      <c r="AA300">
        <v>0</v>
      </c>
      <c r="AB300" t="s">
        <v>40</v>
      </c>
    </row>
    <row r="301" spans="1:28" hidden="1" x14ac:dyDescent="0.3">
      <c r="A301">
        <v>9780</v>
      </c>
      <c r="B301">
        <v>1971</v>
      </c>
      <c r="C301" t="s">
        <v>41</v>
      </c>
      <c r="D301" t="s">
        <v>35</v>
      </c>
      <c r="E301">
        <v>71499</v>
      </c>
      <c r="F301">
        <v>0</v>
      </c>
      <c r="G301">
        <v>1</v>
      </c>
      <c r="H301" s="1">
        <v>41450</v>
      </c>
      <c r="I301">
        <v>12</v>
      </c>
      <c r="J301">
        <v>465</v>
      </c>
      <c r="K301">
        <v>25</v>
      </c>
      <c r="L301">
        <v>132</v>
      </c>
      <c r="M301">
        <v>136</v>
      </c>
      <c r="N301">
        <v>0</v>
      </c>
      <c r="O301">
        <v>37</v>
      </c>
      <c r="P301">
        <v>2</v>
      </c>
      <c r="Q301">
        <v>8</v>
      </c>
      <c r="R301">
        <v>3</v>
      </c>
      <c r="S301">
        <v>13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30</v>
      </c>
    </row>
    <row r="302" spans="1:28" hidden="1" x14ac:dyDescent="0.3">
      <c r="A302">
        <v>1379</v>
      </c>
      <c r="B302">
        <v>1992</v>
      </c>
      <c r="C302" t="s">
        <v>41</v>
      </c>
      <c r="D302" t="s">
        <v>35</v>
      </c>
      <c r="E302">
        <v>42670</v>
      </c>
      <c r="F302">
        <v>0</v>
      </c>
      <c r="G302">
        <v>0</v>
      </c>
      <c r="H302" s="1">
        <v>41391</v>
      </c>
      <c r="I302">
        <v>12</v>
      </c>
      <c r="J302">
        <v>154</v>
      </c>
      <c r="K302">
        <v>2</v>
      </c>
      <c r="L302">
        <v>46</v>
      </c>
      <c r="M302">
        <v>20</v>
      </c>
      <c r="N302">
        <v>4</v>
      </c>
      <c r="O302">
        <v>15</v>
      </c>
      <c r="P302">
        <v>1</v>
      </c>
      <c r="Q302">
        <v>4</v>
      </c>
      <c r="R302">
        <v>2</v>
      </c>
      <c r="S302">
        <v>4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43</v>
      </c>
    </row>
    <row r="303" spans="1:28" hidden="1" x14ac:dyDescent="0.3">
      <c r="A303">
        <v>8923</v>
      </c>
      <c r="B303">
        <v>1973</v>
      </c>
      <c r="C303" t="s">
        <v>28</v>
      </c>
      <c r="D303" t="s">
        <v>31</v>
      </c>
      <c r="E303">
        <v>83917</v>
      </c>
      <c r="F303">
        <v>0</v>
      </c>
      <c r="G303">
        <v>0</v>
      </c>
      <c r="H303" s="1">
        <v>41382</v>
      </c>
      <c r="I303">
        <v>12</v>
      </c>
      <c r="J303">
        <v>514</v>
      </c>
      <c r="K303">
        <v>22</v>
      </c>
      <c r="L303">
        <v>732</v>
      </c>
      <c r="M303">
        <v>42</v>
      </c>
      <c r="N303">
        <v>198</v>
      </c>
      <c r="O303">
        <v>79</v>
      </c>
      <c r="P303">
        <v>1</v>
      </c>
      <c r="Q303">
        <v>6</v>
      </c>
      <c r="R303">
        <v>7</v>
      </c>
      <c r="S303">
        <v>7</v>
      </c>
      <c r="T303">
        <v>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 t="s">
        <v>30</v>
      </c>
    </row>
    <row r="304" spans="1:28" hidden="1" x14ac:dyDescent="0.3">
      <c r="A304">
        <v>8707</v>
      </c>
      <c r="B304">
        <v>1956</v>
      </c>
      <c r="C304" t="s">
        <v>28</v>
      </c>
      <c r="D304" t="s">
        <v>33</v>
      </c>
      <c r="E304">
        <v>79456</v>
      </c>
      <c r="F304">
        <v>0</v>
      </c>
      <c r="G304">
        <v>0</v>
      </c>
      <c r="H304" s="1">
        <v>41143</v>
      </c>
      <c r="I304">
        <v>12</v>
      </c>
      <c r="J304">
        <v>565</v>
      </c>
      <c r="K304">
        <v>42</v>
      </c>
      <c r="L304">
        <v>548</v>
      </c>
      <c r="M304">
        <v>64</v>
      </c>
      <c r="N304">
        <v>83</v>
      </c>
      <c r="O304">
        <v>99</v>
      </c>
      <c r="P304">
        <v>1</v>
      </c>
      <c r="Q304">
        <v>5</v>
      </c>
      <c r="R304">
        <v>6</v>
      </c>
      <c r="S304">
        <v>4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 t="s">
        <v>30</v>
      </c>
    </row>
    <row r="305" spans="1:28" hidden="1" x14ac:dyDescent="0.3">
      <c r="A305">
        <v>1891</v>
      </c>
      <c r="B305">
        <v>1980</v>
      </c>
      <c r="C305" t="s">
        <v>41</v>
      </c>
      <c r="D305" t="s">
        <v>29</v>
      </c>
      <c r="E305">
        <v>78789</v>
      </c>
      <c r="F305">
        <v>0</v>
      </c>
      <c r="G305">
        <v>0</v>
      </c>
      <c r="H305" s="1">
        <v>41129</v>
      </c>
      <c r="I305">
        <v>12</v>
      </c>
      <c r="J305">
        <v>667</v>
      </c>
      <c r="K305">
        <v>50</v>
      </c>
      <c r="L305">
        <v>850</v>
      </c>
      <c r="M305">
        <v>21</v>
      </c>
      <c r="N305">
        <v>83</v>
      </c>
      <c r="O305">
        <v>83</v>
      </c>
      <c r="P305">
        <v>1</v>
      </c>
      <c r="Q305">
        <v>4</v>
      </c>
      <c r="R305">
        <v>6</v>
      </c>
      <c r="S305">
        <v>5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30</v>
      </c>
    </row>
    <row r="306" spans="1:28" hidden="1" x14ac:dyDescent="0.3">
      <c r="A306">
        <v>92</v>
      </c>
      <c r="B306">
        <v>1988</v>
      </c>
      <c r="C306" t="s">
        <v>28</v>
      </c>
      <c r="D306" t="s">
        <v>47</v>
      </c>
      <c r="E306">
        <v>34176</v>
      </c>
      <c r="F306">
        <v>1</v>
      </c>
      <c r="G306">
        <v>0</v>
      </c>
      <c r="H306" s="1">
        <v>41771</v>
      </c>
      <c r="I306">
        <v>12</v>
      </c>
      <c r="J306">
        <v>5</v>
      </c>
      <c r="K306">
        <v>7</v>
      </c>
      <c r="L306">
        <v>24</v>
      </c>
      <c r="M306">
        <v>19</v>
      </c>
      <c r="N306">
        <v>14</v>
      </c>
      <c r="O306">
        <v>20</v>
      </c>
      <c r="P306">
        <v>4</v>
      </c>
      <c r="Q306">
        <v>3</v>
      </c>
      <c r="R306">
        <v>0</v>
      </c>
      <c r="S306">
        <v>4</v>
      </c>
      <c r="T306">
        <v>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32</v>
      </c>
    </row>
    <row r="307" spans="1:28" hidden="1" x14ac:dyDescent="0.3">
      <c r="A307">
        <v>3312</v>
      </c>
      <c r="B307">
        <v>1988</v>
      </c>
      <c r="C307" t="s">
        <v>28</v>
      </c>
      <c r="D307" t="s">
        <v>31</v>
      </c>
      <c r="E307">
        <v>34176</v>
      </c>
      <c r="F307">
        <v>1</v>
      </c>
      <c r="G307">
        <v>0</v>
      </c>
      <c r="H307" s="1">
        <v>41771</v>
      </c>
      <c r="I307">
        <v>12</v>
      </c>
      <c r="J307">
        <v>5</v>
      </c>
      <c r="K307">
        <v>7</v>
      </c>
      <c r="L307">
        <v>24</v>
      </c>
      <c r="M307">
        <v>19</v>
      </c>
      <c r="N307">
        <v>14</v>
      </c>
      <c r="O307">
        <v>20</v>
      </c>
      <c r="P307">
        <v>4</v>
      </c>
      <c r="Q307">
        <v>3</v>
      </c>
      <c r="R307">
        <v>0</v>
      </c>
      <c r="S307">
        <v>4</v>
      </c>
      <c r="T307">
        <v>6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40</v>
      </c>
    </row>
    <row r="308" spans="1:28" hidden="1" x14ac:dyDescent="0.3">
      <c r="A308">
        <v>4992</v>
      </c>
      <c r="B308">
        <v>1975</v>
      </c>
      <c r="C308" t="s">
        <v>41</v>
      </c>
      <c r="D308" t="s">
        <v>35</v>
      </c>
      <c r="E308">
        <v>17459</v>
      </c>
      <c r="F308">
        <v>1</v>
      </c>
      <c r="G308">
        <v>0</v>
      </c>
      <c r="H308" s="1">
        <v>41536</v>
      </c>
      <c r="I308">
        <v>12</v>
      </c>
      <c r="J308">
        <v>6</v>
      </c>
      <c r="K308">
        <v>4</v>
      </c>
      <c r="L308">
        <v>16</v>
      </c>
      <c r="M308">
        <v>3</v>
      </c>
      <c r="N308">
        <v>10</v>
      </c>
      <c r="O308">
        <v>30</v>
      </c>
      <c r="P308">
        <v>3</v>
      </c>
      <c r="Q308">
        <v>3</v>
      </c>
      <c r="R308">
        <v>1</v>
      </c>
      <c r="S308">
        <v>2</v>
      </c>
      <c r="T308">
        <v>7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t="s">
        <v>30</v>
      </c>
    </row>
    <row r="309" spans="1:28" hidden="1" x14ac:dyDescent="0.3">
      <c r="A309">
        <v>7573</v>
      </c>
      <c r="B309">
        <v>1978</v>
      </c>
      <c r="C309" t="s">
        <v>37</v>
      </c>
      <c r="D309" t="s">
        <v>31</v>
      </c>
      <c r="E309">
        <v>31626</v>
      </c>
      <c r="F309">
        <v>1</v>
      </c>
      <c r="G309">
        <v>0</v>
      </c>
      <c r="H309" s="1">
        <v>41404</v>
      </c>
      <c r="I309">
        <v>12</v>
      </c>
      <c r="J309">
        <v>39</v>
      </c>
      <c r="K309">
        <v>1</v>
      </c>
      <c r="L309">
        <v>9</v>
      </c>
      <c r="M309">
        <v>2</v>
      </c>
      <c r="N309">
        <v>1</v>
      </c>
      <c r="O309">
        <v>34</v>
      </c>
      <c r="P309">
        <v>1</v>
      </c>
      <c r="Q309">
        <v>2</v>
      </c>
      <c r="R309">
        <v>1</v>
      </c>
      <c r="S309">
        <v>2</v>
      </c>
      <c r="T309">
        <v>7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0</v>
      </c>
      <c r="AB309" t="s">
        <v>39</v>
      </c>
    </row>
    <row r="310" spans="1:28" hidden="1" x14ac:dyDescent="0.3">
      <c r="A310">
        <v>3547</v>
      </c>
      <c r="B310">
        <v>1969</v>
      </c>
      <c r="C310" t="s">
        <v>41</v>
      </c>
      <c r="D310" t="s">
        <v>35</v>
      </c>
      <c r="E310">
        <v>41021</v>
      </c>
      <c r="F310">
        <v>1</v>
      </c>
      <c r="G310">
        <v>0</v>
      </c>
      <c r="H310" s="1">
        <v>41273</v>
      </c>
      <c r="I310">
        <v>12</v>
      </c>
      <c r="J310">
        <v>14</v>
      </c>
      <c r="K310">
        <v>7</v>
      </c>
      <c r="L310">
        <v>9</v>
      </c>
      <c r="M310">
        <v>6</v>
      </c>
      <c r="N310">
        <v>16</v>
      </c>
      <c r="O310">
        <v>12</v>
      </c>
      <c r="P310">
        <v>2</v>
      </c>
      <c r="Q310">
        <v>2</v>
      </c>
      <c r="R310">
        <v>0</v>
      </c>
      <c r="S310">
        <v>3</v>
      </c>
      <c r="T310">
        <v>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 t="s">
        <v>43</v>
      </c>
    </row>
    <row r="311" spans="1:28" hidden="1" x14ac:dyDescent="0.3">
      <c r="A311">
        <v>6271</v>
      </c>
      <c r="B311">
        <v>1952</v>
      </c>
      <c r="C311" t="s">
        <v>37</v>
      </c>
      <c r="D311" t="s">
        <v>33</v>
      </c>
      <c r="E311">
        <v>50870</v>
      </c>
      <c r="F311">
        <v>0</v>
      </c>
      <c r="G311">
        <v>1</v>
      </c>
      <c r="H311" s="1">
        <v>41809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30</v>
      </c>
    </row>
    <row r="312" spans="1:28" hidden="1" x14ac:dyDescent="0.3">
      <c r="A312">
        <v>9635</v>
      </c>
      <c r="B312">
        <v>1983</v>
      </c>
      <c r="C312" t="s">
        <v>41</v>
      </c>
      <c r="D312" t="s">
        <v>33</v>
      </c>
      <c r="E312">
        <v>35876</v>
      </c>
      <c r="F312">
        <v>0</v>
      </c>
      <c r="G312">
        <v>0</v>
      </c>
      <c r="H312" s="1">
        <v>41749</v>
      </c>
      <c r="I312">
        <v>13</v>
      </c>
      <c r="J312">
        <v>66</v>
      </c>
      <c r="K312">
        <v>2</v>
      </c>
      <c r="L312">
        <v>40</v>
      </c>
      <c r="M312">
        <v>4</v>
      </c>
      <c r="N312">
        <v>3</v>
      </c>
      <c r="O312">
        <v>14</v>
      </c>
      <c r="P312">
        <v>1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30</v>
      </c>
    </row>
    <row r="313" spans="1:28" hidden="1" x14ac:dyDescent="0.3">
      <c r="A313">
        <v>9727</v>
      </c>
      <c r="B313">
        <v>1957</v>
      </c>
      <c r="C313" t="s">
        <v>28</v>
      </c>
      <c r="D313" t="s">
        <v>33</v>
      </c>
      <c r="E313">
        <v>23539</v>
      </c>
      <c r="F313">
        <v>0</v>
      </c>
      <c r="G313">
        <v>0</v>
      </c>
      <c r="H313" s="1">
        <v>41698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32</v>
      </c>
    </row>
    <row r="314" spans="1:28" hidden="1" x14ac:dyDescent="0.3">
      <c r="A314">
        <v>10681</v>
      </c>
      <c r="B314">
        <v>1970</v>
      </c>
      <c r="C314" t="s">
        <v>38</v>
      </c>
      <c r="D314" t="s">
        <v>33</v>
      </c>
      <c r="E314">
        <v>62466</v>
      </c>
      <c r="F314">
        <v>0</v>
      </c>
      <c r="G314">
        <v>1</v>
      </c>
      <c r="H314" s="1">
        <v>41654</v>
      </c>
      <c r="I314">
        <v>13</v>
      </c>
      <c r="J314">
        <v>129</v>
      </c>
      <c r="K314">
        <v>129</v>
      </c>
      <c r="L314">
        <v>259</v>
      </c>
      <c r="M314">
        <v>168</v>
      </c>
      <c r="N314">
        <v>121</v>
      </c>
      <c r="O314">
        <v>83</v>
      </c>
      <c r="P314">
        <v>5</v>
      </c>
      <c r="Q314">
        <v>6</v>
      </c>
      <c r="R314">
        <v>3</v>
      </c>
      <c r="S314">
        <v>12</v>
      </c>
      <c r="T314">
        <v>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30</v>
      </c>
    </row>
    <row r="315" spans="1:28" hidden="1" x14ac:dyDescent="0.3">
      <c r="A315">
        <v>5156</v>
      </c>
      <c r="B315">
        <v>1970</v>
      </c>
      <c r="C315" t="s">
        <v>38</v>
      </c>
      <c r="D315" t="s">
        <v>33</v>
      </c>
      <c r="E315">
        <v>62466</v>
      </c>
      <c r="F315">
        <v>0</v>
      </c>
      <c r="G315">
        <v>1</v>
      </c>
      <c r="H315" s="1">
        <v>41654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30</v>
      </c>
    </row>
    <row r="316" spans="1:28" hidden="1" x14ac:dyDescent="0.3">
      <c r="A316">
        <v>8164</v>
      </c>
      <c r="B316">
        <v>1978</v>
      </c>
      <c r="C316" t="s">
        <v>37</v>
      </c>
      <c r="D316" t="s">
        <v>33</v>
      </c>
      <c r="E316">
        <v>82170</v>
      </c>
      <c r="F316">
        <v>0</v>
      </c>
      <c r="G316">
        <v>0</v>
      </c>
      <c r="H316" s="1">
        <v>41603</v>
      </c>
      <c r="I316">
        <v>13</v>
      </c>
      <c r="J316">
        <v>1023</v>
      </c>
      <c r="K316">
        <v>93</v>
      </c>
      <c r="L316">
        <v>651</v>
      </c>
      <c r="M316">
        <v>49</v>
      </c>
      <c r="N316">
        <v>55</v>
      </c>
      <c r="O316">
        <v>37</v>
      </c>
      <c r="P316">
        <v>1</v>
      </c>
      <c r="Q316">
        <v>5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43</v>
      </c>
    </row>
    <row r="317" spans="1:28" hidden="1" x14ac:dyDescent="0.3">
      <c r="A317">
        <v>5626</v>
      </c>
      <c r="B317">
        <v>1964</v>
      </c>
      <c r="C317" t="s">
        <v>37</v>
      </c>
      <c r="D317" t="s">
        <v>31</v>
      </c>
      <c r="E317">
        <v>61798</v>
      </c>
      <c r="F317">
        <v>0</v>
      </c>
      <c r="G317">
        <v>0</v>
      </c>
      <c r="H317" s="1">
        <v>41601</v>
      </c>
      <c r="I317">
        <v>13</v>
      </c>
      <c r="J317">
        <v>338</v>
      </c>
      <c r="K317">
        <v>4</v>
      </c>
      <c r="L317">
        <v>89</v>
      </c>
      <c r="M317">
        <v>11</v>
      </c>
      <c r="N317">
        <v>8</v>
      </c>
      <c r="O317">
        <v>13</v>
      </c>
      <c r="P317">
        <v>1</v>
      </c>
      <c r="Q317">
        <v>4</v>
      </c>
      <c r="R317">
        <v>2</v>
      </c>
      <c r="S317">
        <v>9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30</v>
      </c>
    </row>
    <row r="318" spans="1:28" hidden="1" x14ac:dyDescent="0.3">
      <c r="A318">
        <v>6406</v>
      </c>
      <c r="B318">
        <v>1988</v>
      </c>
      <c r="C318" t="s">
        <v>41</v>
      </c>
      <c r="D318" t="s">
        <v>33</v>
      </c>
      <c r="E318">
        <v>78285</v>
      </c>
      <c r="F318">
        <v>0</v>
      </c>
      <c r="G318">
        <v>0</v>
      </c>
      <c r="H318" s="1">
        <v>41575</v>
      </c>
      <c r="I318">
        <v>13</v>
      </c>
      <c r="J318">
        <v>647</v>
      </c>
      <c r="K318">
        <v>107</v>
      </c>
      <c r="L318">
        <v>391</v>
      </c>
      <c r="M318">
        <v>175</v>
      </c>
      <c r="N318">
        <v>67</v>
      </c>
      <c r="O318">
        <v>40</v>
      </c>
      <c r="P318">
        <v>1</v>
      </c>
      <c r="Q318">
        <v>6</v>
      </c>
      <c r="R318">
        <v>4</v>
      </c>
      <c r="S318">
        <v>10</v>
      </c>
      <c r="T318">
        <v>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39</v>
      </c>
    </row>
    <row r="319" spans="1:28" hidden="1" x14ac:dyDescent="0.3">
      <c r="A319">
        <v>7002</v>
      </c>
      <c r="B319">
        <v>1955</v>
      </c>
      <c r="C319" t="s">
        <v>28</v>
      </c>
      <c r="D319" t="s">
        <v>31</v>
      </c>
      <c r="E319">
        <v>62535</v>
      </c>
      <c r="F319">
        <v>0</v>
      </c>
      <c r="G319">
        <v>1</v>
      </c>
      <c r="H319" s="1">
        <v>41550</v>
      </c>
      <c r="I319">
        <v>13</v>
      </c>
      <c r="J319">
        <v>163</v>
      </c>
      <c r="K319">
        <v>48</v>
      </c>
      <c r="L319">
        <v>90</v>
      </c>
      <c r="M319">
        <v>0</v>
      </c>
      <c r="N319">
        <v>45</v>
      </c>
      <c r="O319">
        <v>52</v>
      </c>
      <c r="P319">
        <v>1</v>
      </c>
      <c r="Q319">
        <v>3</v>
      </c>
      <c r="R319">
        <v>2</v>
      </c>
      <c r="S319">
        <v>8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30</v>
      </c>
    </row>
    <row r="320" spans="1:28" hidden="1" x14ac:dyDescent="0.3">
      <c r="A320">
        <v>6116</v>
      </c>
      <c r="B320">
        <v>1968</v>
      </c>
      <c r="C320" t="s">
        <v>38</v>
      </c>
      <c r="D320" t="s">
        <v>33</v>
      </c>
      <c r="E320">
        <v>48985</v>
      </c>
      <c r="F320">
        <v>0</v>
      </c>
      <c r="G320">
        <v>1</v>
      </c>
      <c r="H320" s="1">
        <v>41460</v>
      </c>
      <c r="I320">
        <v>13</v>
      </c>
      <c r="J320">
        <v>19</v>
      </c>
      <c r="K320">
        <v>13</v>
      </c>
      <c r="L320">
        <v>18</v>
      </c>
      <c r="M320">
        <v>10</v>
      </c>
      <c r="N320">
        <v>7</v>
      </c>
      <c r="O320">
        <v>8</v>
      </c>
      <c r="P320">
        <v>1</v>
      </c>
      <c r="Q320">
        <v>1</v>
      </c>
      <c r="R320">
        <v>1</v>
      </c>
      <c r="S320">
        <v>3</v>
      </c>
      <c r="T320">
        <v>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30</v>
      </c>
    </row>
    <row r="321" spans="1:28" hidden="1" x14ac:dyDescent="0.3">
      <c r="A321">
        <v>291</v>
      </c>
      <c r="B321">
        <v>1970</v>
      </c>
      <c r="C321" t="s">
        <v>28</v>
      </c>
      <c r="D321" t="s">
        <v>33</v>
      </c>
      <c r="E321">
        <v>72940</v>
      </c>
      <c r="F321">
        <v>0</v>
      </c>
      <c r="G321">
        <v>0</v>
      </c>
      <c r="H321" s="1">
        <v>41444</v>
      </c>
      <c r="I321">
        <v>13</v>
      </c>
      <c r="J321">
        <v>182</v>
      </c>
      <c r="K321">
        <v>74</v>
      </c>
      <c r="L321">
        <v>298</v>
      </c>
      <c r="M321">
        <v>162</v>
      </c>
      <c r="N321">
        <v>149</v>
      </c>
      <c r="O321">
        <v>116</v>
      </c>
      <c r="P321">
        <v>1</v>
      </c>
      <c r="Q321">
        <v>3</v>
      </c>
      <c r="R321">
        <v>3</v>
      </c>
      <c r="S321">
        <v>6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43</v>
      </c>
    </row>
    <row r="322" spans="1:28" hidden="1" x14ac:dyDescent="0.3">
      <c r="A322">
        <v>4931</v>
      </c>
      <c r="B322">
        <v>1977</v>
      </c>
      <c r="C322" t="s">
        <v>28</v>
      </c>
      <c r="D322" t="s">
        <v>35</v>
      </c>
      <c r="E322">
        <v>157146</v>
      </c>
      <c r="F322">
        <v>0</v>
      </c>
      <c r="G322">
        <v>0</v>
      </c>
      <c r="H322" s="1">
        <v>41393</v>
      </c>
      <c r="I322">
        <v>13</v>
      </c>
      <c r="J322">
        <v>1</v>
      </c>
      <c r="K322">
        <v>0</v>
      </c>
      <c r="L322">
        <v>1725</v>
      </c>
      <c r="M322">
        <v>2</v>
      </c>
      <c r="N322">
        <v>1</v>
      </c>
      <c r="O322">
        <v>1</v>
      </c>
      <c r="P322">
        <v>0</v>
      </c>
      <c r="Q322">
        <v>0</v>
      </c>
      <c r="R322">
        <v>28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43</v>
      </c>
    </row>
    <row r="323" spans="1:28" hidden="1" x14ac:dyDescent="0.3">
      <c r="A323">
        <v>1650</v>
      </c>
      <c r="B323">
        <v>1960</v>
      </c>
      <c r="C323" t="s">
        <v>41</v>
      </c>
      <c r="D323" t="s">
        <v>33</v>
      </c>
      <c r="E323">
        <v>81843</v>
      </c>
      <c r="F323">
        <v>0</v>
      </c>
      <c r="G323">
        <v>0</v>
      </c>
      <c r="H323" s="1">
        <v>41386</v>
      </c>
      <c r="I323">
        <v>13</v>
      </c>
      <c r="J323">
        <v>779</v>
      </c>
      <c r="K323">
        <v>86</v>
      </c>
      <c r="L323">
        <v>537</v>
      </c>
      <c r="M323">
        <v>34</v>
      </c>
      <c r="N323">
        <v>69</v>
      </c>
      <c r="O323">
        <v>138</v>
      </c>
      <c r="P323">
        <v>1</v>
      </c>
      <c r="Q323">
        <v>5</v>
      </c>
      <c r="R323">
        <v>9</v>
      </c>
      <c r="S323">
        <v>12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30</v>
      </c>
    </row>
    <row r="324" spans="1:28" hidden="1" x14ac:dyDescent="0.3">
      <c r="A324">
        <v>5302</v>
      </c>
      <c r="B324">
        <v>1986</v>
      </c>
      <c r="C324" t="s">
        <v>28</v>
      </c>
      <c r="D324" t="s">
        <v>35</v>
      </c>
      <c r="E324">
        <v>78394</v>
      </c>
      <c r="F324">
        <v>0</v>
      </c>
      <c r="G324">
        <v>0</v>
      </c>
      <c r="H324" s="1">
        <v>41320</v>
      </c>
      <c r="I324">
        <v>13</v>
      </c>
      <c r="J324">
        <v>298</v>
      </c>
      <c r="K324">
        <v>27</v>
      </c>
      <c r="L324">
        <v>697</v>
      </c>
      <c r="M324">
        <v>216</v>
      </c>
      <c r="N324">
        <v>24</v>
      </c>
      <c r="O324">
        <v>166</v>
      </c>
      <c r="P324">
        <v>1</v>
      </c>
      <c r="Q324">
        <v>4</v>
      </c>
      <c r="R324">
        <v>6</v>
      </c>
      <c r="S324">
        <v>5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 t="s">
        <v>30</v>
      </c>
    </row>
    <row r="325" spans="1:28" hidden="1" x14ac:dyDescent="0.3">
      <c r="A325">
        <v>3698</v>
      </c>
      <c r="B325">
        <v>1983</v>
      </c>
      <c r="C325" t="s">
        <v>28</v>
      </c>
      <c r="D325" t="s">
        <v>35</v>
      </c>
      <c r="E325">
        <v>78687</v>
      </c>
      <c r="F325">
        <v>0</v>
      </c>
      <c r="G325">
        <v>0</v>
      </c>
      <c r="H325" s="1">
        <v>41130</v>
      </c>
      <c r="I325">
        <v>13</v>
      </c>
      <c r="J325">
        <v>817</v>
      </c>
      <c r="K325">
        <v>185</v>
      </c>
      <c r="L325">
        <v>687</v>
      </c>
      <c r="M325">
        <v>145</v>
      </c>
      <c r="N325">
        <v>55</v>
      </c>
      <c r="O325">
        <v>241</v>
      </c>
      <c r="P325">
        <v>1</v>
      </c>
      <c r="Q325">
        <v>4</v>
      </c>
      <c r="R325">
        <v>6</v>
      </c>
      <c r="S325">
        <v>8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0</v>
      </c>
      <c r="AB325" t="s">
        <v>30</v>
      </c>
    </row>
    <row r="326" spans="1:28" hidden="1" x14ac:dyDescent="0.3">
      <c r="A326">
        <v>6205</v>
      </c>
      <c r="B326">
        <v>1967</v>
      </c>
      <c r="C326" t="s">
        <v>41</v>
      </c>
      <c r="D326" t="s">
        <v>31</v>
      </c>
      <c r="E326">
        <v>32557</v>
      </c>
      <c r="F326">
        <v>1</v>
      </c>
      <c r="G326">
        <v>0</v>
      </c>
      <c r="H326" s="1">
        <v>41694</v>
      </c>
      <c r="I326">
        <v>13</v>
      </c>
      <c r="J326">
        <v>34</v>
      </c>
      <c r="K326">
        <v>3</v>
      </c>
      <c r="L326">
        <v>29</v>
      </c>
      <c r="M326">
        <v>0</v>
      </c>
      <c r="N326">
        <v>4</v>
      </c>
      <c r="O326">
        <v>10</v>
      </c>
      <c r="P326">
        <v>3</v>
      </c>
      <c r="Q326">
        <v>2</v>
      </c>
      <c r="R326">
        <v>1</v>
      </c>
      <c r="S326">
        <v>3</v>
      </c>
      <c r="T326">
        <v>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 t="s">
        <v>32</v>
      </c>
    </row>
    <row r="327" spans="1:28" hidden="1" x14ac:dyDescent="0.3">
      <c r="A327">
        <v>3050</v>
      </c>
      <c r="B327">
        <v>1966</v>
      </c>
      <c r="C327" t="s">
        <v>28</v>
      </c>
      <c r="D327" t="s">
        <v>33</v>
      </c>
      <c r="E327">
        <v>54198</v>
      </c>
      <c r="F327">
        <v>1</v>
      </c>
      <c r="G327">
        <v>1</v>
      </c>
      <c r="H327" s="1">
        <v>41625</v>
      </c>
      <c r="I327">
        <v>13</v>
      </c>
      <c r="J327">
        <v>185</v>
      </c>
      <c r="K327">
        <v>0</v>
      </c>
      <c r="L327">
        <v>28</v>
      </c>
      <c r="M327">
        <v>3</v>
      </c>
      <c r="N327">
        <v>2</v>
      </c>
      <c r="O327">
        <v>17</v>
      </c>
      <c r="P327">
        <v>6</v>
      </c>
      <c r="Q327">
        <v>3</v>
      </c>
      <c r="R327">
        <v>1</v>
      </c>
      <c r="S327">
        <v>6</v>
      </c>
      <c r="T327">
        <v>4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30</v>
      </c>
    </row>
    <row r="328" spans="1:28" hidden="1" x14ac:dyDescent="0.3">
      <c r="A328">
        <v>7600</v>
      </c>
      <c r="B328">
        <v>1992</v>
      </c>
      <c r="C328" t="s">
        <v>44</v>
      </c>
      <c r="D328" t="s">
        <v>31</v>
      </c>
      <c r="E328">
        <v>15253</v>
      </c>
      <c r="F328">
        <v>1</v>
      </c>
      <c r="G328">
        <v>0</v>
      </c>
      <c r="H328" s="1">
        <v>41575</v>
      </c>
      <c r="I328">
        <v>13</v>
      </c>
      <c r="J328">
        <v>1</v>
      </c>
      <c r="K328">
        <v>3</v>
      </c>
      <c r="L328">
        <v>3</v>
      </c>
      <c r="M328">
        <v>8</v>
      </c>
      <c r="N328">
        <v>1</v>
      </c>
      <c r="O328">
        <v>13</v>
      </c>
      <c r="P328">
        <v>2</v>
      </c>
      <c r="Q328">
        <v>1</v>
      </c>
      <c r="R328">
        <v>0</v>
      </c>
      <c r="S328">
        <v>3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32</v>
      </c>
    </row>
    <row r="329" spans="1:28" hidden="1" x14ac:dyDescent="0.3">
      <c r="A329">
        <v>8234</v>
      </c>
      <c r="B329">
        <v>1973</v>
      </c>
      <c r="C329" t="s">
        <v>44</v>
      </c>
      <c r="D329" t="s">
        <v>35</v>
      </c>
      <c r="E329">
        <v>27190</v>
      </c>
      <c r="F329">
        <v>1</v>
      </c>
      <c r="G329">
        <v>0</v>
      </c>
      <c r="H329" s="1">
        <v>41501</v>
      </c>
      <c r="I329">
        <v>13</v>
      </c>
      <c r="J329">
        <v>1</v>
      </c>
      <c r="K329">
        <v>6</v>
      </c>
      <c r="L329">
        <v>7</v>
      </c>
      <c r="M329">
        <v>0</v>
      </c>
      <c r="N329">
        <v>1</v>
      </c>
      <c r="O329">
        <v>3</v>
      </c>
      <c r="P329">
        <v>1</v>
      </c>
      <c r="Q329">
        <v>1</v>
      </c>
      <c r="R329">
        <v>0</v>
      </c>
      <c r="S329">
        <v>2</v>
      </c>
      <c r="T329">
        <v>8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1</v>
      </c>
      <c r="AA329">
        <v>0</v>
      </c>
      <c r="AB329" t="s">
        <v>30</v>
      </c>
    </row>
    <row r="330" spans="1:28" hidden="1" x14ac:dyDescent="0.3">
      <c r="A330">
        <v>8779</v>
      </c>
      <c r="B330">
        <v>1985</v>
      </c>
      <c r="C330" t="s">
        <v>38</v>
      </c>
      <c r="D330" t="s">
        <v>33</v>
      </c>
      <c r="E330">
        <v>36145</v>
      </c>
      <c r="F330">
        <v>1</v>
      </c>
      <c r="G330">
        <v>0</v>
      </c>
      <c r="H330" s="1">
        <v>41441</v>
      </c>
      <c r="I330">
        <v>13</v>
      </c>
      <c r="J330">
        <v>56</v>
      </c>
      <c r="K330">
        <v>4</v>
      </c>
      <c r="L330">
        <v>76</v>
      </c>
      <c r="M330">
        <v>17</v>
      </c>
      <c r="N330">
        <v>1</v>
      </c>
      <c r="O330">
        <v>18</v>
      </c>
      <c r="P330">
        <v>4</v>
      </c>
      <c r="Q330">
        <v>4</v>
      </c>
      <c r="R330">
        <v>1</v>
      </c>
      <c r="S330">
        <v>3</v>
      </c>
      <c r="T330">
        <v>9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 t="s">
        <v>34</v>
      </c>
    </row>
    <row r="331" spans="1:28" hidden="1" x14ac:dyDescent="0.3">
      <c r="A331">
        <v>9701</v>
      </c>
      <c r="B331">
        <v>1988</v>
      </c>
      <c r="C331" t="s">
        <v>28</v>
      </c>
      <c r="D331" t="s">
        <v>35</v>
      </c>
      <c r="E331">
        <v>41883</v>
      </c>
      <c r="F331">
        <v>1</v>
      </c>
      <c r="G331">
        <v>0</v>
      </c>
      <c r="H331" s="1">
        <v>41352</v>
      </c>
      <c r="I331">
        <v>13</v>
      </c>
      <c r="J331">
        <v>32</v>
      </c>
      <c r="K331">
        <v>34</v>
      </c>
      <c r="L331">
        <v>41</v>
      </c>
      <c r="M331">
        <v>73</v>
      </c>
      <c r="N331">
        <v>16</v>
      </c>
      <c r="O331">
        <v>116</v>
      </c>
      <c r="P331">
        <v>3</v>
      </c>
      <c r="Q331">
        <v>4</v>
      </c>
      <c r="R331">
        <v>2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32</v>
      </c>
    </row>
    <row r="332" spans="1:28" hidden="1" x14ac:dyDescent="0.3">
      <c r="A332">
        <v>6431</v>
      </c>
      <c r="B332">
        <v>1964</v>
      </c>
      <c r="C332" t="s">
        <v>37</v>
      </c>
      <c r="D332" t="s">
        <v>33</v>
      </c>
      <c r="E332">
        <v>45759</v>
      </c>
      <c r="F332">
        <v>1</v>
      </c>
      <c r="G332">
        <v>1</v>
      </c>
      <c r="H332" s="1">
        <v>41328</v>
      </c>
      <c r="I332">
        <v>13</v>
      </c>
      <c r="J332">
        <v>42</v>
      </c>
      <c r="K332">
        <v>1</v>
      </c>
      <c r="L332">
        <v>18</v>
      </c>
      <c r="M332">
        <v>3</v>
      </c>
      <c r="N332">
        <v>0</v>
      </c>
      <c r="O332">
        <v>4</v>
      </c>
      <c r="P332">
        <v>2</v>
      </c>
      <c r="Q332">
        <v>2</v>
      </c>
      <c r="R332">
        <v>0</v>
      </c>
      <c r="S332">
        <v>3</v>
      </c>
      <c r="T332">
        <v>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40</v>
      </c>
    </row>
    <row r="333" spans="1:28" hidden="1" x14ac:dyDescent="0.3">
      <c r="A333">
        <v>10789</v>
      </c>
      <c r="B333">
        <v>1964</v>
      </c>
      <c r="C333" t="s">
        <v>37</v>
      </c>
      <c r="D333" t="s">
        <v>33</v>
      </c>
      <c r="E333">
        <v>45759</v>
      </c>
      <c r="F333">
        <v>1</v>
      </c>
      <c r="G333">
        <v>1</v>
      </c>
      <c r="H333" s="1">
        <v>41328</v>
      </c>
      <c r="I333">
        <v>13</v>
      </c>
      <c r="J333">
        <v>42</v>
      </c>
      <c r="K333">
        <v>1</v>
      </c>
      <c r="L333">
        <v>18</v>
      </c>
      <c r="M333">
        <v>3</v>
      </c>
      <c r="N333">
        <v>0</v>
      </c>
      <c r="O333">
        <v>4</v>
      </c>
      <c r="P333">
        <v>2</v>
      </c>
      <c r="Q333">
        <v>2</v>
      </c>
      <c r="R333">
        <v>0</v>
      </c>
      <c r="S333">
        <v>3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30</v>
      </c>
    </row>
    <row r="334" spans="1:28" hidden="1" x14ac:dyDescent="0.3">
      <c r="A334">
        <v>4459</v>
      </c>
      <c r="B334">
        <v>1989</v>
      </c>
      <c r="C334" t="s">
        <v>28</v>
      </c>
      <c r="D334" t="s">
        <v>31</v>
      </c>
      <c r="E334">
        <v>30279</v>
      </c>
      <c r="F334">
        <v>1</v>
      </c>
      <c r="G334">
        <v>0</v>
      </c>
      <c r="H334" s="1">
        <v>41273</v>
      </c>
      <c r="I334">
        <v>13</v>
      </c>
      <c r="J334">
        <v>10</v>
      </c>
      <c r="K334">
        <v>4</v>
      </c>
      <c r="L334">
        <v>14</v>
      </c>
      <c r="M334">
        <v>4</v>
      </c>
      <c r="N334">
        <v>4</v>
      </c>
      <c r="O334">
        <v>1</v>
      </c>
      <c r="P334">
        <v>1</v>
      </c>
      <c r="Q334">
        <v>1</v>
      </c>
      <c r="R334">
        <v>0</v>
      </c>
      <c r="S334">
        <v>3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30</v>
      </c>
    </row>
    <row r="335" spans="1:28" hidden="1" x14ac:dyDescent="0.3">
      <c r="A335">
        <v>10642</v>
      </c>
      <c r="B335">
        <v>1989</v>
      </c>
      <c r="C335" t="s">
        <v>28</v>
      </c>
      <c r="D335" t="s">
        <v>31</v>
      </c>
      <c r="E335">
        <v>30279</v>
      </c>
      <c r="F335">
        <v>1</v>
      </c>
      <c r="G335">
        <v>0</v>
      </c>
      <c r="H335" s="1">
        <v>41273</v>
      </c>
      <c r="I335">
        <v>13</v>
      </c>
      <c r="J335">
        <v>10</v>
      </c>
      <c r="K335">
        <v>4</v>
      </c>
      <c r="L335">
        <v>14</v>
      </c>
      <c r="M335">
        <v>4</v>
      </c>
      <c r="N335">
        <v>4</v>
      </c>
      <c r="O335">
        <v>1</v>
      </c>
      <c r="P335">
        <v>1</v>
      </c>
      <c r="Q335">
        <v>1</v>
      </c>
      <c r="R335">
        <v>0</v>
      </c>
      <c r="S335">
        <v>3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30</v>
      </c>
    </row>
    <row r="336" spans="1:28" hidden="1" x14ac:dyDescent="0.3">
      <c r="A336">
        <v>9213</v>
      </c>
      <c r="B336">
        <v>1970</v>
      </c>
      <c r="C336" t="s">
        <v>28</v>
      </c>
      <c r="D336" t="s">
        <v>42</v>
      </c>
      <c r="E336">
        <v>31880</v>
      </c>
      <c r="F336">
        <v>1</v>
      </c>
      <c r="G336">
        <v>0</v>
      </c>
      <c r="H336" s="1">
        <v>41213</v>
      </c>
      <c r="I336">
        <v>13</v>
      </c>
      <c r="J336">
        <v>4</v>
      </c>
      <c r="K336">
        <v>1</v>
      </c>
      <c r="L336">
        <v>5</v>
      </c>
      <c r="M336">
        <v>2</v>
      </c>
      <c r="N336">
        <v>0</v>
      </c>
      <c r="O336">
        <v>3</v>
      </c>
      <c r="P336">
        <v>1</v>
      </c>
      <c r="Q336">
        <v>1</v>
      </c>
      <c r="R336">
        <v>0</v>
      </c>
      <c r="S336">
        <v>2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30</v>
      </c>
    </row>
    <row r="337" spans="1:28" hidden="1" x14ac:dyDescent="0.3">
      <c r="A337">
        <v>3678</v>
      </c>
      <c r="B337">
        <v>1973</v>
      </c>
      <c r="C337" t="s">
        <v>28</v>
      </c>
      <c r="D337" t="s">
        <v>42</v>
      </c>
      <c r="E337">
        <v>60208</v>
      </c>
      <c r="F337">
        <v>1</v>
      </c>
      <c r="G337">
        <v>1</v>
      </c>
      <c r="H337" s="1">
        <v>41189</v>
      </c>
      <c r="I337">
        <v>13</v>
      </c>
      <c r="J337">
        <v>488</v>
      </c>
      <c r="K337">
        <v>23</v>
      </c>
      <c r="L337">
        <v>71</v>
      </c>
      <c r="M337">
        <v>15</v>
      </c>
      <c r="N337">
        <v>0</v>
      </c>
      <c r="O337">
        <v>59</v>
      </c>
      <c r="P337">
        <v>11</v>
      </c>
      <c r="Q337">
        <v>8</v>
      </c>
      <c r="R337">
        <v>3</v>
      </c>
      <c r="S337">
        <v>7</v>
      </c>
      <c r="T337">
        <v>7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1</v>
      </c>
      <c r="AA337">
        <v>0</v>
      </c>
      <c r="AB337" t="s">
        <v>30</v>
      </c>
    </row>
    <row r="338" spans="1:28" hidden="1" x14ac:dyDescent="0.3">
      <c r="A338">
        <v>4390</v>
      </c>
      <c r="B338">
        <v>1954</v>
      </c>
      <c r="C338" t="s">
        <v>28</v>
      </c>
      <c r="D338" t="s">
        <v>35</v>
      </c>
      <c r="E338">
        <v>75315</v>
      </c>
      <c r="F338">
        <v>0</v>
      </c>
      <c r="G338">
        <v>1</v>
      </c>
      <c r="H338" s="1">
        <v>41744</v>
      </c>
      <c r="I338">
        <v>14</v>
      </c>
      <c r="J338">
        <v>459</v>
      </c>
      <c r="K338">
        <v>15</v>
      </c>
      <c r="L338">
        <v>171</v>
      </c>
      <c r="M338">
        <v>142</v>
      </c>
      <c r="N338">
        <v>23</v>
      </c>
      <c r="O338">
        <v>31</v>
      </c>
      <c r="P338">
        <v>2</v>
      </c>
      <c r="Q338">
        <v>5</v>
      </c>
      <c r="R338">
        <v>4</v>
      </c>
      <c r="S338">
        <v>12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43</v>
      </c>
    </row>
    <row r="339" spans="1:28" hidden="1" x14ac:dyDescent="0.3">
      <c r="A339">
        <v>9362</v>
      </c>
      <c r="B339">
        <v>1965</v>
      </c>
      <c r="C339" t="s">
        <v>28</v>
      </c>
      <c r="D339" t="s">
        <v>31</v>
      </c>
      <c r="E339">
        <v>69263</v>
      </c>
      <c r="F339">
        <v>0</v>
      </c>
      <c r="G339">
        <v>1</v>
      </c>
      <c r="H339" s="1">
        <v>41703</v>
      </c>
      <c r="I339">
        <v>14</v>
      </c>
      <c r="J339">
        <v>492</v>
      </c>
      <c r="K339">
        <v>5</v>
      </c>
      <c r="L339">
        <v>32</v>
      </c>
      <c r="M339">
        <v>13</v>
      </c>
      <c r="N339">
        <v>5</v>
      </c>
      <c r="O339">
        <v>21</v>
      </c>
      <c r="P339">
        <v>1</v>
      </c>
      <c r="Q339">
        <v>9</v>
      </c>
      <c r="R339">
        <v>1</v>
      </c>
      <c r="S339">
        <v>7</v>
      </c>
      <c r="T339">
        <v>6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 t="s">
        <v>32</v>
      </c>
    </row>
    <row r="340" spans="1:28" hidden="1" x14ac:dyDescent="0.3">
      <c r="A340">
        <v>1577</v>
      </c>
      <c r="B340">
        <v>1946</v>
      </c>
      <c r="C340" t="s">
        <v>28</v>
      </c>
      <c r="D340" t="s">
        <v>33</v>
      </c>
      <c r="E340">
        <v>78569</v>
      </c>
      <c r="F340">
        <v>0</v>
      </c>
      <c r="G340">
        <v>0</v>
      </c>
      <c r="H340" s="1">
        <v>41689</v>
      </c>
      <c r="I340">
        <v>14</v>
      </c>
      <c r="J340">
        <v>558</v>
      </c>
      <c r="K340">
        <v>79</v>
      </c>
      <c r="L340">
        <v>622</v>
      </c>
      <c r="M340">
        <v>207</v>
      </c>
      <c r="N340">
        <v>175</v>
      </c>
      <c r="O340">
        <v>95</v>
      </c>
      <c r="P340">
        <v>1</v>
      </c>
      <c r="Q340">
        <v>4</v>
      </c>
      <c r="R340">
        <v>6</v>
      </c>
      <c r="S340">
        <v>4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0</v>
      </c>
      <c r="AB340" t="s">
        <v>30</v>
      </c>
    </row>
    <row r="341" spans="1:28" hidden="1" x14ac:dyDescent="0.3">
      <c r="A341">
        <v>4609</v>
      </c>
      <c r="B341">
        <v>1966</v>
      </c>
      <c r="C341" t="s">
        <v>37</v>
      </c>
      <c r="D341" t="s">
        <v>33</v>
      </c>
      <c r="E341">
        <v>57705</v>
      </c>
      <c r="F341">
        <v>0</v>
      </c>
      <c r="G341">
        <v>1</v>
      </c>
      <c r="H341" s="1">
        <v>41650</v>
      </c>
      <c r="I341">
        <v>14</v>
      </c>
      <c r="J341">
        <v>383</v>
      </c>
      <c r="K341">
        <v>0</v>
      </c>
      <c r="L341">
        <v>53</v>
      </c>
      <c r="M341">
        <v>6</v>
      </c>
      <c r="N341">
        <v>4</v>
      </c>
      <c r="O341">
        <v>40</v>
      </c>
      <c r="P341">
        <v>3</v>
      </c>
      <c r="Q341">
        <v>8</v>
      </c>
      <c r="R341">
        <v>1</v>
      </c>
      <c r="S341">
        <v>6</v>
      </c>
      <c r="T341">
        <v>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30</v>
      </c>
    </row>
    <row r="342" spans="1:28" hidden="1" x14ac:dyDescent="0.3">
      <c r="A342">
        <v>7143</v>
      </c>
      <c r="B342">
        <v>1955</v>
      </c>
      <c r="C342" t="s">
        <v>38</v>
      </c>
      <c r="D342" t="s">
        <v>35</v>
      </c>
      <c r="E342">
        <v>74805</v>
      </c>
      <c r="F342">
        <v>0</v>
      </c>
      <c r="G342">
        <v>1</v>
      </c>
      <c r="H342" s="1">
        <v>41584</v>
      </c>
      <c r="I342">
        <v>14</v>
      </c>
      <c r="J342">
        <v>209</v>
      </c>
      <c r="K342">
        <v>162</v>
      </c>
      <c r="L342">
        <v>209</v>
      </c>
      <c r="M342">
        <v>41</v>
      </c>
      <c r="N342">
        <v>162</v>
      </c>
      <c r="O342">
        <v>37</v>
      </c>
      <c r="P342">
        <v>5</v>
      </c>
      <c r="Q342">
        <v>4</v>
      </c>
      <c r="R342">
        <v>7</v>
      </c>
      <c r="S342">
        <v>10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30</v>
      </c>
    </row>
    <row r="343" spans="1:28" hidden="1" x14ac:dyDescent="0.3">
      <c r="A343">
        <v>1729</v>
      </c>
      <c r="B343">
        <v>1961</v>
      </c>
      <c r="C343" t="s">
        <v>37</v>
      </c>
      <c r="D343" t="s">
        <v>35</v>
      </c>
      <c r="E343">
        <v>66426</v>
      </c>
      <c r="F343">
        <v>0</v>
      </c>
      <c r="G343">
        <v>1</v>
      </c>
      <c r="H343" s="1">
        <v>41549</v>
      </c>
      <c r="I343">
        <v>14</v>
      </c>
      <c r="J343">
        <v>1043</v>
      </c>
      <c r="K343">
        <v>24</v>
      </c>
      <c r="L343">
        <v>97</v>
      </c>
      <c r="M343">
        <v>32</v>
      </c>
      <c r="N343">
        <v>24</v>
      </c>
      <c r="O343">
        <v>157</v>
      </c>
      <c r="P343">
        <v>2</v>
      </c>
      <c r="Q343">
        <v>3</v>
      </c>
      <c r="R343">
        <v>5</v>
      </c>
      <c r="S343">
        <v>10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30</v>
      </c>
    </row>
    <row r="344" spans="1:28" hidden="1" x14ac:dyDescent="0.3">
      <c r="A344">
        <v>10664</v>
      </c>
      <c r="B344">
        <v>1949</v>
      </c>
      <c r="C344" t="s">
        <v>41</v>
      </c>
      <c r="D344" t="s">
        <v>42</v>
      </c>
      <c r="E344">
        <v>51529</v>
      </c>
      <c r="F344">
        <v>0</v>
      </c>
      <c r="G344">
        <v>1</v>
      </c>
      <c r="H344" s="1">
        <v>41524</v>
      </c>
      <c r="I344">
        <v>14</v>
      </c>
      <c r="J344">
        <v>400</v>
      </c>
      <c r="K344">
        <v>4</v>
      </c>
      <c r="L344">
        <v>35</v>
      </c>
      <c r="M344">
        <v>6</v>
      </c>
      <c r="N344">
        <v>0</v>
      </c>
      <c r="O344">
        <v>22</v>
      </c>
      <c r="P344">
        <v>2</v>
      </c>
      <c r="Q344">
        <v>9</v>
      </c>
      <c r="R344">
        <v>1</v>
      </c>
      <c r="S344">
        <v>5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30</v>
      </c>
    </row>
    <row r="345" spans="1:28" hidden="1" x14ac:dyDescent="0.3">
      <c r="A345">
        <v>5029</v>
      </c>
      <c r="B345">
        <v>1946</v>
      </c>
      <c r="C345" t="s">
        <v>28</v>
      </c>
      <c r="D345" t="s">
        <v>33</v>
      </c>
      <c r="E345">
        <v>18100</v>
      </c>
      <c r="F345">
        <v>0</v>
      </c>
      <c r="G345">
        <v>0</v>
      </c>
      <c r="H345" s="1">
        <v>41492</v>
      </c>
      <c r="I345">
        <v>14</v>
      </c>
      <c r="J345">
        <v>3</v>
      </c>
      <c r="K345">
        <v>1</v>
      </c>
      <c r="L345">
        <v>2</v>
      </c>
      <c r="M345">
        <v>4</v>
      </c>
      <c r="N345">
        <v>3</v>
      </c>
      <c r="O345">
        <v>1</v>
      </c>
      <c r="P345">
        <v>1</v>
      </c>
      <c r="Q345">
        <v>0</v>
      </c>
      <c r="R345">
        <v>0</v>
      </c>
      <c r="S345">
        <v>3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30</v>
      </c>
    </row>
    <row r="346" spans="1:28" hidden="1" x14ac:dyDescent="0.3">
      <c r="A346">
        <v>10507</v>
      </c>
      <c r="B346">
        <v>1977</v>
      </c>
      <c r="C346" t="s">
        <v>38</v>
      </c>
      <c r="D346" t="s">
        <v>29</v>
      </c>
      <c r="E346">
        <v>59601</v>
      </c>
      <c r="F346">
        <v>0</v>
      </c>
      <c r="G346">
        <v>1</v>
      </c>
      <c r="H346" s="1">
        <v>41480</v>
      </c>
      <c r="I346">
        <v>14</v>
      </c>
      <c r="J346">
        <v>691</v>
      </c>
      <c r="K346">
        <v>7</v>
      </c>
      <c r="L346">
        <v>69</v>
      </c>
      <c r="M346">
        <v>0</v>
      </c>
      <c r="N346">
        <v>7</v>
      </c>
      <c r="O346">
        <v>23</v>
      </c>
      <c r="P346">
        <v>4</v>
      </c>
      <c r="Q346">
        <v>2</v>
      </c>
      <c r="R346">
        <v>2</v>
      </c>
      <c r="S346">
        <v>7</v>
      </c>
      <c r="T346">
        <v>8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 t="s">
        <v>34</v>
      </c>
    </row>
    <row r="347" spans="1:28" hidden="1" x14ac:dyDescent="0.3">
      <c r="A347">
        <v>3865</v>
      </c>
      <c r="B347">
        <v>1977</v>
      </c>
      <c r="C347" t="s">
        <v>38</v>
      </c>
      <c r="D347" t="s">
        <v>35</v>
      </c>
      <c r="E347">
        <v>20981</v>
      </c>
      <c r="F347">
        <v>0</v>
      </c>
      <c r="G347">
        <v>0</v>
      </c>
      <c r="H347" s="1">
        <v>41394</v>
      </c>
      <c r="I347">
        <v>14</v>
      </c>
      <c r="J347">
        <v>2</v>
      </c>
      <c r="K347">
        <v>12</v>
      </c>
      <c r="L347">
        <v>10</v>
      </c>
      <c r="M347">
        <v>6</v>
      </c>
      <c r="N347">
        <v>13</v>
      </c>
      <c r="O347">
        <v>30</v>
      </c>
      <c r="P347">
        <v>1</v>
      </c>
      <c r="Q347">
        <v>3</v>
      </c>
      <c r="R347">
        <v>1</v>
      </c>
      <c r="S347">
        <v>2</v>
      </c>
      <c r="T347">
        <v>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 t="s">
        <v>32</v>
      </c>
    </row>
    <row r="348" spans="1:28" hidden="1" x14ac:dyDescent="0.3">
      <c r="A348">
        <v>6982</v>
      </c>
      <c r="B348">
        <v>1976</v>
      </c>
      <c r="C348" t="s">
        <v>28</v>
      </c>
      <c r="D348" t="s">
        <v>33</v>
      </c>
      <c r="E348">
        <v>74068</v>
      </c>
      <c r="F348">
        <v>0</v>
      </c>
      <c r="G348">
        <v>0</v>
      </c>
      <c r="H348" s="1">
        <v>41352</v>
      </c>
      <c r="I348">
        <v>14</v>
      </c>
      <c r="J348">
        <v>783</v>
      </c>
      <c r="K348">
        <v>30</v>
      </c>
      <c r="L348">
        <v>537</v>
      </c>
      <c r="M348">
        <v>140</v>
      </c>
      <c r="N348">
        <v>76</v>
      </c>
      <c r="O348">
        <v>15</v>
      </c>
      <c r="P348">
        <v>1</v>
      </c>
      <c r="Q348">
        <v>4</v>
      </c>
      <c r="R348">
        <v>10</v>
      </c>
      <c r="S348">
        <v>9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40</v>
      </c>
    </row>
    <row r="349" spans="1:28" hidden="1" x14ac:dyDescent="0.3">
      <c r="A349">
        <v>7042</v>
      </c>
      <c r="B349">
        <v>1983</v>
      </c>
      <c r="C349" t="s">
        <v>28</v>
      </c>
      <c r="D349" t="s">
        <v>33</v>
      </c>
      <c r="E349">
        <v>36790</v>
      </c>
      <c r="F349">
        <v>0</v>
      </c>
      <c r="G349">
        <v>0</v>
      </c>
      <c r="H349" s="1">
        <v>41334</v>
      </c>
      <c r="I349">
        <v>14</v>
      </c>
      <c r="J349">
        <v>3</v>
      </c>
      <c r="K349">
        <v>3</v>
      </c>
      <c r="L349">
        <v>14</v>
      </c>
      <c r="M349">
        <v>15</v>
      </c>
      <c r="N349">
        <v>21</v>
      </c>
      <c r="O349">
        <v>10</v>
      </c>
      <c r="P349">
        <v>1</v>
      </c>
      <c r="Q349">
        <v>2</v>
      </c>
      <c r="R349">
        <v>1</v>
      </c>
      <c r="S349">
        <v>2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30</v>
      </c>
    </row>
    <row r="350" spans="1:28" hidden="1" x14ac:dyDescent="0.3">
      <c r="A350">
        <v>6878</v>
      </c>
      <c r="B350">
        <v>1954</v>
      </c>
      <c r="C350" t="s">
        <v>28</v>
      </c>
      <c r="D350" t="s">
        <v>42</v>
      </c>
      <c r="E350">
        <v>27421</v>
      </c>
      <c r="F350">
        <v>0</v>
      </c>
      <c r="G350">
        <v>0</v>
      </c>
      <c r="H350" s="1">
        <v>41255</v>
      </c>
      <c r="I350">
        <v>14</v>
      </c>
      <c r="J350">
        <v>43</v>
      </c>
      <c r="K350">
        <v>12</v>
      </c>
      <c r="L350">
        <v>96</v>
      </c>
      <c r="M350">
        <v>78</v>
      </c>
      <c r="N350">
        <v>40</v>
      </c>
      <c r="O350">
        <v>55</v>
      </c>
      <c r="P350">
        <v>3</v>
      </c>
      <c r="Q350">
        <v>4</v>
      </c>
      <c r="R350">
        <v>1</v>
      </c>
      <c r="S350">
        <v>6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30</v>
      </c>
    </row>
    <row r="351" spans="1:28" hidden="1" x14ac:dyDescent="0.3">
      <c r="A351">
        <v>5031</v>
      </c>
      <c r="B351">
        <v>1974</v>
      </c>
      <c r="C351" t="s">
        <v>28</v>
      </c>
      <c r="D351" t="s">
        <v>35</v>
      </c>
      <c r="E351">
        <v>83145</v>
      </c>
      <c r="F351">
        <v>0</v>
      </c>
      <c r="G351">
        <v>0</v>
      </c>
      <c r="H351" s="1">
        <v>41174</v>
      </c>
      <c r="I351">
        <v>14</v>
      </c>
      <c r="J351">
        <v>777</v>
      </c>
      <c r="K351">
        <v>35</v>
      </c>
      <c r="L351">
        <v>731</v>
      </c>
      <c r="M351">
        <v>39</v>
      </c>
      <c r="N351">
        <v>137</v>
      </c>
      <c r="O351">
        <v>114</v>
      </c>
      <c r="P351">
        <v>1</v>
      </c>
      <c r="Q351">
        <v>5</v>
      </c>
      <c r="R351">
        <v>9</v>
      </c>
      <c r="S351">
        <v>11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0</v>
      </c>
      <c r="AB351" t="s">
        <v>30</v>
      </c>
    </row>
    <row r="352" spans="1:28" hidden="1" x14ac:dyDescent="0.3">
      <c r="A352">
        <v>1970</v>
      </c>
      <c r="B352">
        <v>1968</v>
      </c>
      <c r="C352" t="s">
        <v>41</v>
      </c>
      <c r="D352" t="s">
        <v>35</v>
      </c>
      <c r="E352">
        <v>34053</v>
      </c>
      <c r="F352">
        <v>0</v>
      </c>
      <c r="G352">
        <v>1</v>
      </c>
      <c r="H352" s="1">
        <v>41162</v>
      </c>
      <c r="I352">
        <v>14</v>
      </c>
      <c r="J352">
        <v>63</v>
      </c>
      <c r="K352">
        <v>0</v>
      </c>
      <c r="L352">
        <v>21</v>
      </c>
      <c r="M352">
        <v>7</v>
      </c>
      <c r="N352">
        <v>0</v>
      </c>
      <c r="O352">
        <v>12</v>
      </c>
      <c r="P352">
        <v>1</v>
      </c>
      <c r="Q352">
        <v>3</v>
      </c>
      <c r="R352">
        <v>0</v>
      </c>
      <c r="S352">
        <v>3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30</v>
      </c>
    </row>
    <row r="353" spans="1:28" hidden="1" x14ac:dyDescent="0.3">
      <c r="A353">
        <v>5929</v>
      </c>
      <c r="B353">
        <v>1973</v>
      </c>
      <c r="C353" t="s">
        <v>37</v>
      </c>
      <c r="D353" t="s">
        <v>33</v>
      </c>
      <c r="E353">
        <v>37401</v>
      </c>
      <c r="F353">
        <v>1</v>
      </c>
      <c r="G353">
        <v>0</v>
      </c>
      <c r="H353" s="1">
        <v>41765</v>
      </c>
      <c r="I353">
        <v>14</v>
      </c>
      <c r="J353">
        <v>19</v>
      </c>
      <c r="K353">
        <v>3</v>
      </c>
      <c r="L353">
        <v>19</v>
      </c>
      <c r="M353">
        <v>3</v>
      </c>
      <c r="N353">
        <v>1</v>
      </c>
      <c r="O353">
        <v>3</v>
      </c>
      <c r="P353">
        <v>2</v>
      </c>
      <c r="Q353">
        <v>2</v>
      </c>
      <c r="R353">
        <v>0</v>
      </c>
      <c r="S353">
        <v>3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30</v>
      </c>
    </row>
    <row r="354" spans="1:28" hidden="1" x14ac:dyDescent="0.3">
      <c r="A354">
        <v>10795</v>
      </c>
      <c r="B354">
        <v>1973</v>
      </c>
      <c r="C354" t="s">
        <v>37</v>
      </c>
      <c r="D354" t="s">
        <v>33</v>
      </c>
      <c r="E354">
        <v>37401</v>
      </c>
      <c r="F354">
        <v>1</v>
      </c>
      <c r="G354">
        <v>0</v>
      </c>
      <c r="H354" s="1">
        <v>41765</v>
      </c>
      <c r="I354">
        <v>14</v>
      </c>
      <c r="J354">
        <v>19</v>
      </c>
      <c r="K354">
        <v>3</v>
      </c>
      <c r="L354">
        <v>19</v>
      </c>
      <c r="M354">
        <v>3</v>
      </c>
      <c r="N354">
        <v>1</v>
      </c>
      <c r="O354">
        <v>3</v>
      </c>
      <c r="P354">
        <v>2</v>
      </c>
      <c r="Q354">
        <v>2</v>
      </c>
      <c r="R354">
        <v>0</v>
      </c>
      <c r="S354">
        <v>3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40</v>
      </c>
    </row>
    <row r="355" spans="1:28" hidden="1" x14ac:dyDescent="0.3">
      <c r="A355">
        <v>9668</v>
      </c>
      <c r="B355">
        <v>1971</v>
      </c>
      <c r="C355" t="s">
        <v>28</v>
      </c>
      <c r="D355" t="s">
        <v>33</v>
      </c>
      <c r="E355">
        <v>18793</v>
      </c>
      <c r="F355">
        <v>1</v>
      </c>
      <c r="G355">
        <v>0</v>
      </c>
      <c r="H355" s="1">
        <v>41286</v>
      </c>
      <c r="I355">
        <v>14</v>
      </c>
      <c r="J355">
        <v>4</v>
      </c>
      <c r="K355">
        <v>16</v>
      </c>
      <c r="L355">
        <v>20</v>
      </c>
      <c r="M355">
        <v>0</v>
      </c>
      <c r="N355">
        <v>17</v>
      </c>
      <c r="O355">
        <v>20</v>
      </c>
      <c r="P355">
        <v>3</v>
      </c>
      <c r="Q355">
        <v>2</v>
      </c>
      <c r="R355">
        <v>0</v>
      </c>
      <c r="S355">
        <v>4</v>
      </c>
      <c r="T355">
        <v>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43</v>
      </c>
    </row>
    <row r="356" spans="1:28" hidden="1" x14ac:dyDescent="0.3">
      <c r="A356">
        <v>4099</v>
      </c>
      <c r="B356">
        <v>1972</v>
      </c>
      <c r="C356" t="s">
        <v>28</v>
      </c>
      <c r="D356" t="s">
        <v>33</v>
      </c>
      <c r="E356">
        <v>30675</v>
      </c>
      <c r="F356">
        <v>1</v>
      </c>
      <c r="G356">
        <v>0</v>
      </c>
      <c r="H356" s="1">
        <v>41225</v>
      </c>
      <c r="I356">
        <v>14</v>
      </c>
      <c r="J356">
        <v>10</v>
      </c>
      <c r="K356">
        <v>2</v>
      </c>
      <c r="L356">
        <v>16</v>
      </c>
      <c r="M356">
        <v>11</v>
      </c>
      <c r="N356">
        <v>2</v>
      </c>
      <c r="O356">
        <v>21</v>
      </c>
      <c r="P356">
        <v>1</v>
      </c>
      <c r="Q356">
        <v>1</v>
      </c>
      <c r="R356">
        <v>0</v>
      </c>
      <c r="S356">
        <v>3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30</v>
      </c>
    </row>
    <row r="357" spans="1:28" hidden="1" x14ac:dyDescent="0.3">
      <c r="A357">
        <v>5231</v>
      </c>
      <c r="B357">
        <v>1974</v>
      </c>
      <c r="C357" t="s">
        <v>38</v>
      </c>
      <c r="D357" t="s">
        <v>33</v>
      </c>
      <c r="E357">
        <v>45894</v>
      </c>
      <c r="F357">
        <v>0</v>
      </c>
      <c r="G357">
        <v>2</v>
      </c>
      <c r="H357" s="1">
        <v>41697</v>
      </c>
      <c r="I357">
        <v>15</v>
      </c>
      <c r="J357">
        <v>27</v>
      </c>
      <c r="K357">
        <v>2</v>
      </c>
      <c r="L357">
        <v>7</v>
      </c>
      <c r="M357">
        <v>0</v>
      </c>
      <c r="N357">
        <v>2</v>
      </c>
      <c r="O357">
        <v>13</v>
      </c>
      <c r="P357">
        <v>1</v>
      </c>
      <c r="Q357">
        <v>1</v>
      </c>
      <c r="R357">
        <v>0</v>
      </c>
      <c r="S357">
        <v>3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30</v>
      </c>
    </row>
    <row r="358" spans="1:28" hidden="1" x14ac:dyDescent="0.3">
      <c r="A358">
        <v>1307</v>
      </c>
      <c r="B358">
        <v>1978</v>
      </c>
      <c r="C358" t="s">
        <v>28</v>
      </c>
      <c r="D358" t="s">
        <v>29</v>
      </c>
      <c r="E358">
        <v>41986</v>
      </c>
      <c r="F358">
        <v>0</v>
      </c>
      <c r="G358">
        <v>1</v>
      </c>
      <c r="H358" s="1">
        <v>41679</v>
      </c>
      <c r="I358">
        <v>15</v>
      </c>
      <c r="J358">
        <v>27</v>
      </c>
      <c r="K358">
        <v>5</v>
      </c>
      <c r="L358">
        <v>8</v>
      </c>
      <c r="M358">
        <v>8</v>
      </c>
      <c r="N358">
        <v>3</v>
      </c>
      <c r="O358">
        <v>12</v>
      </c>
      <c r="P358">
        <v>3</v>
      </c>
      <c r="Q358">
        <v>3</v>
      </c>
      <c r="R358">
        <v>0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30</v>
      </c>
    </row>
    <row r="359" spans="1:28" hidden="1" x14ac:dyDescent="0.3">
      <c r="A359">
        <v>10609</v>
      </c>
      <c r="B359">
        <v>1962</v>
      </c>
      <c r="C359" t="s">
        <v>37</v>
      </c>
      <c r="D359" t="s">
        <v>33</v>
      </c>
      <c r="E359">
        <v>42769</v>
      </c>
      <c r="F359">
        <v>0</v>
      </c>
      <c r="G359">
        <v>1</v>
      </c>
      <c r="H359" s="1">
        <v>41559</v>
      </c>
      <c r="I359">
        <v>15</v>
      </c>
      <c r="J359">
        <v>71</v>
      </c>
      <c r="K359">
        <v>0</v>
      </c>
      <c r="L359">
        <v>13</v>
      </c>
      <c r="M359">
        <v>3</v>
      </c>
      <c r="N359">
        <v>1</v>
      </c>
      <c r="O359">
        <v>0</v>
      </c>
      <c r="P359">
        <v>2</v>
      </c>
      <c r="Q359">
        <v>1</v>
      </c>
      <c r="R359">
        <v>1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32</v>
      </c>
    </row>
    <row r="360" spans="1:28" hidden="1" x14ac:dyDescent="0.3">
      <c r="A360">
        <v>5782</v>
      </c>
      <c r="B360">
        <v>1982</v>
      </c>
      <c r="C360" t="s">
        <v>38</v>
      </c>
      <c r="D360" t="s">
        <v>35</v>
      </c>
      <c r="E360">
        <v>58582</v>
      </c>
      <c r="F360">
        <v>0</v>
      </c>
      <c r="G360">
        <v>1</v>
      </c>
      <c r="H360" s="1">
        <v>41545</v>
      </c>
      <c r="I360">
        <v>15</v>
      </c>
      <c r="J360">
        <v>402</v>
      </c>
      <c r="K360">
        <v>35</v>
      </c>
      <c r="L360">
        <v>106</v>
      </c>
      <c r="M360">
        <v>101</v>
      </c>
      <c r="N360">
        <v>77</v>
      </c>
      <c r="O360">
        <v>42</v>
      </c>
      <c r="P360">
        <v>2</v>
      </c>
      <c r="Q360">
        <v>9</v>
      </c>
      <c r="R360">
        <v>2</v>
      </c>
      <c r="S360">
        <v>9</v>
      </c>
      <c r="T360">
        <v>5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 t="s">
        <v>30</v>
      </c>
    </row>
    <row r="361" spans="1:28" hidden="1" x14ac:dyDescent="0.3">
      <c r="A361">
        <v>9493</v>
      </c>
      <c r="B361">
        <v>1980</v>
      </c>
      <c r="C361" t="s">
        <v>37</v>
      </c>
      <c r="D361" t="s">
        <v>31</v>
      </c>
      <c r="E361">
        <v>76412</v>
      </c>
      <c r="F361">
        <v>0</v>
      </c>
      <c r="G361">
        <v>0</v>
      </c>
      <c r="H361" s="1">
        <v>41399</v>
      </c>
      <c r="I361">
        <v>15</v>
      </c>
      <c r="J361">
        <v>840</v>
      </c>
      <c r="K361">
        <v>53</v>
      </c>
      <c r="L361">
        <v>804</v>
      </c>
      <c r="M361">
        <v>23</v>
      </c>
      <c r="N361">
        <v>71</v>
      </c>
      <c r="O361">
        <v>17</v>
      </c>
      <c r="P361">
        <v>1</v>
      </c>
      <c r="Q361">
        <v>5</v>
      </c>
      <c r="R361">
        <v>4</v>
      </c>
      <c r="S361">
        <v>8</v>
      </c>
      <c r="T361">
        <v>3</v>
      </c>
      <c r="U361">
        <v>1</v>
      </c>
      <c r="V361">
        <v>0</v>
      </c>
      <c r="W361">
        <v>0</v>
      </c>
      <c r="X361">
        <v>0</v>
      </c>
      <c r="Y361">
        <v>1</v>
      </c>
      <c r="Z361">
        <v>1</v>
      </c>
      <c r="AA361">
        <v>0</v>
      </c>
      <c r="AB361" t="s">
        <v>32</v>
      </c>
    </row>
    <row r="362" spans="1:28" hidden="1" x14ac:dyDescent="0.3">
      <c r="A362">
        <v>2253</v>
      </c>
      <c r="B362">
        <v>1990</v>
      </c>
      <c r="C362" t="s">
        <v>28</v>
      </c>
      <c r="D362" t="s">
        <v>33</v>
      </c>
      <c r="E362">
        <v>18929</v>
      </c>
      <c r="F362">
        <v>0</v>
      </c>
      <c r="G362">
        <v>0</v>
      </c>
      <c r="H362" s="1">
        <v>41321</v>
      </c>
      <c r="I362">
        <v>15</v>
      </c>
      <c r="J362">
        <v>32</v>
      </c>
      <c r="K362">
        <v>0</v>
      </c>
      <c r="L362">
        <v>8</v>
      </c>
      <c r="M362">
        <v>23</v>
      </c>
      <c r="N362">
        <v>4</v>
      </c>
      <c r="O362">
        <v>18</v>
      </c>
      <c r="P362">
        <v>1</v>
      </c>
      <c r="Q362">
        <v>1</v>
      </c>
      <c r="R362">
        <v>0</v>
      </c>
      <c r="S362">
        <v>4</v>
      </c>
      <c r="T362">
        <v>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30</v>
      </c>
    </row>
    <row r="363" spans="1:28" hidden="1" x14ac:dyDescent="0.3">
      <c r="A363">
        <v>2326</v>
      </c>
      <c r="B363">
        <v>1990</v>
      </c>
      <c r="C363" t="s">
        <v>28</v>
      </c>
      <c r="D363" t="s">
        <v>33</v>
      </c>
      <c r="E363">
        <v>18929</v>
      </c>
      <c r="F363">
        <v>0</v>
      </c>
      <c r="G363">
        <v>0</v>
      </c>
      <c r="H363" s="1">
        <v>41321</v>
      </c>
      <c r="I363">
        <v>15</v>
      </c>
      <c r="J363">
        <v>32</v>
      </c>
      <c r="K363">
        <v>0</v>
      </c>
      <c r="L363">
        <v>8</v>
      </c>
      <c r="M363">
        <v>23</v>
      </c>
      <c r="N363">
        <v>4</v>
      </c>
      <c r="O363">
        <v>18</v>
      </c>
      <c r="P363">
        <v>1</v>
      </c>
      <c r="Q363">
        <v>1</v>
      </c>
      <c r="R363">
        <v>0</v>
      </c>
      <c r="S363">
        <v>4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30</v>
      </c>
    </row>
    <row r="364" spans="1:28" hidden="1" x14ac:dyDescent="0.3">
      <c r="A364">
        <v>1876</v>
      </c>
      <c r="B364">
        <v>1990</v>
      </c>
      <c r="C364" t="s">
        <v>28</v>
      </c>
      <c r="D364" t="s">
        <v>33</v>
      </c>
      <c r="E364">
        <v>18929</v>
      </c>
      <c r="F364">
        <v>0</v>
      </c>
      <c r="G364">
        <v>0</v>
      </c>
      <c r="H364" s="1">
        <v>41321</v>
      </c>
      <c r="I364">
        <v>15</v>
      </c>
      <c r="J364">
        <v>32</v>
      </c>
      <c r="K364">
        <v>0</v>
      </c>
      <c r="L364">
        <v>8</v>
      </c>
      <c r="M364">
        <v>23</v>
      </c>
      <c r="N364">
        <v>4</v>
      </c>
      <c r="O364">
        <v>18</v>
      </c>
      <c r="P364">
        <v>1</v>
      </c>
      <c r="Q364">
        <v>1</v>
      </c>
      <c r="R364">
        <v>0</v>
      </c>
      <c r="S364">
        <v>4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40</v>
      </c>
    </row>
    <row r="365" spans="1:28" hidden="1" x14ac:dyDescent="0.3">
      <c r="A365">
        <v>3766</v>
      </c>
      <c r="B365">
        <v>1959</v>
      </c>
      <c r="C365" t="s">
        <v>41</v>
      </c>
      <c r="D365" t="s">
        <v>42</v>
      </c>
      <c r="E365">
        <v>33051</v>
      </c>
      <c r="F365">
        <v>0</v>
      </c>
      <c r="G365">
        <v>0</v>
      </c>
      <c r="H365" s="1">
        <v>41137</v>
      </c>
      <c r="I365">
        <v>15</v>
      </c>
      <c r="J365">
        <v>100</v>
      </c>
      <c r="K365">
        <v>71</v>
      </c>
      <c r="L365">
        <v>243</v>
      </c>
      <c r="M365">
        <v>108</v>
      </c>
      <c r="N365">
        <v>94</v>
      </c>
      <c r="O365">
        <v>219</v>
      </c>
      <c r="P365">
        <v>3</v>
      </c>
      <c r="Q365">
        <v>9</v>
      </c>
      <c r="R365">
        <v>1</v>
      </c>
      <c r="S365">
        <v>8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 t="s">
        <v>30</v>
      </c>
    </row>
    <row r="366" spans="1:28" hidden="1" x14ac:dyDescent="0.3">
      <c r="A366">
        <v>5726</v>
      </c>
      <c r="B366">
        <v>1983</v>
      </c>
      <c r="C366" t="s">
        <v>41</v>
      </c>
      <c r="D366" t="s">
        <v>31</v>
      </c>
      <c r="E366">
        <v>31788</v>
      </c>
      <c r="F366">
        <v>1</v>
      </c>
      <c r="G366">
        <v>0</v>
      </c>
      <c r="H366" s="1">
        <v>41718</v>
      </c>
      <c r="I366">
        <v>15</v>
      </c>
      <c r="J366">
        <v>16</v>
      </c>
      <c r="K366">
        <v>7</v>
      </c>
      <c r="L366">
        <v>23</v>
      </c>
      <c r="M366">
        <v>0</v>
      </c>
      <c r="N366">
        <v>8</v>
      </c>
      <c r="O366">
        <v>6</v>
      </c>
      <c r="P366">
        <v>3</v>
      </c>
      <c r="Q366">
        <v>3</v>
      </c>
      <c r="R366">
        <v>0</v>
      </c>
      <c r="S366">
        <v>4</v>
      </c>
      <c r="T366">
        <v>5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 t="s">
        <v>43</v>
      </c>
    </row>
    <row r="367" spans="1:28" hidden="1" x14ac:dyDescent="0.3">
      <c r="A367">
        <v>7533</v>
      </c>
      <c r="B367">
        <v>1964</v>
      </c>
      <c r="C367" t="s">
        <v>28</v>
      </c>
      <c r="D367" t="s">
        <v>33</v>
      </c>
      <c r="E367">
        <v>49096</v>
      </c>
      <c r="F367">
        <v>1</v>
      </c>
      <c r="G367">
        <v>1</v>
      </c>
      <c r="H367" s="1">
        <v>41541</v>
      </c>
      <c r="I367">
        <v>15</v>
      </c>
      <c r="J367">
        <v>144</v>
      </c>
      <c r="K367">
        <v>1</v>
      </c>
      <c r="L367">
        <v>32</v>
      </c>
      <c r="M367">
        <v>2</v>
      </c>
      <c r="N367">
        <v>1</v>
      </c>
      <c r="O367">
        <v>7</v>
      </c>
      <c r="P367">
        <v>4</v>
      </c>
      <c r="Q367">
        <v>4</v>
      </c>
      <c r="R367">
        <v>1</v>
      </c>
      <c r="S367">
        <v>4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32</v>
      </c>
    </row>
    <row r="368" spans="1:28" hidden="1" x14ac:dyDescent="0.3">
      <c r="A368">
        <v>7141</v>
      </c>
      <c r="B368">
        <v>1986</v>
      </c>
      <c r="C368" t="s">
        <v>41</v>
      </c>
      <c r="D368" t="s">
        <v>31</v>
      </c>
      <c r="E368">
        <v>21888</v>
      </c>
      <c r="F368">
        <v>1</v>
      </c>
      <c r="G368">
        <v>0</v>
      </c>
      <c r="H368" s="1">
        <v>41272</v>
      </c>
      <c r="I368">
        <v>15</v>
      </c>
      <c r="J368">
        <v>88</v>
      </c>
      <c r="K368">
        <v>10</v>
      </c>
      <c r="L368">
        <v>46</v>
      </c>
      <c r="M368">
        <v>2</v>
      </c>
      <c r="N368">
        <v>3</v>
      </c>
      <c r="O368">
        <v>64</v>
      </c>
      <c r="P368">
        <v>4</v>
      </c>
      <c r="Q368">
        <v>5</v>
      </c>
      <c r="R368">
        <v>1</v>
      </c>
      <c r="S368">
        <v>2</v>
      </c>
      <c r="T368">
        <v>10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 t="s">
        <v>30</v>
      </c>
    </row>
    <row r="369" spans="1:28" hidden="1" x14ac:dyDescent="0.3">
      <c r="A369">
        <v>7393</v>
      </c>
      <c r="B369">
        <v>1978</v>
      </c>
      <c r="C369" t="s">
        <v>28</v>
      </c>
      <c r="D369" t="s">
        <v>35</v>
      </c>
      <c r="E369">
        <v>41580</v>
      </c>
      <c r="F369">
        <v>1</v>
      </c>
      <c r="G369">
        <v>1</v>
      </c>
      <c r="H369" s="1">
        <v>41253</v>
      </c>
      <c r="I369">
        <v>15</v>
      </c>
      <c r="J369">
        <v>56</v>
      </c>
      <c r="K369">
        <v>5</v>
      </c>
      <c r="L369">
        <v>24</v>
      </c>
      <c r="M369">
        <v>4</v>
      </c>
      <c r="N369">
        <v>0</v>
      </c>
      <c r="O369">
        <v>3</v>
      </c>
      <c r="P369">
        <v>3</v>
      </c>
      <c r="Q369">
        <v>2</v>
      </c>
      <c r="R369">
        <v>1</v>
      </c>
      <c r="S369">
        <v>3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30</v>
      </c>
    </row>
    <row r="370" spans="1:28" hidden="1" x14ac:dyDescent="0.3">
      <c r="A370">
        <v>4713</v>
      </c>
      <c r="B370">
        <v>1979</v>
      </c>
      <c r="C370" t="s">
        <v>37</v>
      </c>
      <c r="D370" t="s">
        <v>33</v>
      </c>
      <c r="E370">
        <v>31605</v>
      </c>
      <c r="F370">
        <v>1</v>
      </c>
      <c r="G370">
        <v>0</v>
      </c>
      <c r="H370" s="1">
        <v>41235</v>
      </c>
      <c r="I370">
        <v>15</v>
      </c>
      <c r="J370">
        <v>74</v>
      </c>
      <c r="K370">
        <v>0</v>
      </c>
      <c r="L370">
        <v>42</v>
      </c>
      <c r="M370">
        <v>2</v>
      </c>
      <c r="N370">
        <v>1</v>
      </c>
      <c r="O370">
        <v>6</v>
      </c>
      <c r="P370">
        <v>2</v>
      </c>
      <c r="Q370">
        <v>2</v>
      </c>
      <c r="R370">
        <v>1</v>
      </c>
      <c r="S370">
        <v>4</v>
      </c>
      <c r="T370">
        <v>7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30</v>
      </c>
    </row>
    <row r="371" spans="1:28" hidden="1" x14ac:dyDescent="0.3">
      <c r="A371">
        <v>5093</v>
      </c>
      <c r="B371">
        <v>1974</v>
      </c>
      <c r="C371" t="s">
        <v>37</v>
      </c>
      <c r="D371" t="s">
        <v>29</v>
      </c>
      <c r="E371">
        <v>25509</v>
      </c>
      <c r="F371">
        <v>1</v>
      </c>
      <c r="G371">
        <v>0</v>
      </c>
      <c r="H371" s="1">
        <v>41170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30</v>
      </c>
    </row>
    <row r="372" spans="1:28" hidden="1" x14ac:dyDescent="0.3">
      <c r="A372">
        <v>8524</v>
      </c>
      <c r="B372">
        <v>1974</v>
      </c>
      <c r="C372" t="s">
        <v>37</v>
      </c>
      <c r="D372" t="s">
        <v>29</v>
      </c>
      <c r="E372">
        <v>25509</v>
      </c>
      <c r="F372">
        <v>1</v>
      </c>
      <c r="G372">
        <v>0</v>
      </c>
      <c r="H372" s="1">
        <v>41170</v>
      </c>
      <c r="I372">
        <v>15</v>
      </c>
      <c r="J372">
        <v>40</v>
      </c>
      <c r="K372">
        <v>3</v>
      </c>
      <c r="L372">
        <v>30</v>
      </c>
      <c r="M372">
        <v>10</v>
      </c>
      <c r="N372">
        <v>7</v>
      </c>
      <c r="O372">
        <v>11</v>
      </c>
      <c r="P372">
        <v>3</v>
      </c>
      <c r="Q372">
        <v>3</v>
      </c>
      <c r="R372">
        <v>0</v>
      </c>
      <c r="S372">
        <v>3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 t="s">
        <v>30</v>
      </c>
    </row>
    <row r="373" spans="1:28" hidden="1" x14ac:dyDescent="0.3">
      <c r="A373">
        <v>10779</v>
      </c>
      <c r="B373">
        <v>1983</v>
      </c>
      <c r="C373" t="s">
        <v>28</v>
      </c>
      <c r="D373" t="s">
        <v>31</v>
      </c>
      <c r="E373">
        <v>22148</v>
      </c>
      <c r="F373">
        <v>0</v>
      </c>
      <c r="G373">
        <v>0</v>
      </c>
      <c r="H373" s="1">
        <v>41742</v>
      </c>
      <c r="I373">
        <v>16</v>
      </c>
      <c r="J373">
        <v>15</v>
      </c>
      <c r="K373">
        <v>5</v>
      </c>
      <c r="L373">
        <v>14</v>
      </c>
      <c r="M373">
        <v>0</v>
      </c>
      <c r="N373">
        <v>4</v>
      </c>
      <c r="O373">
        <v>11</v>
      </c>
      <c r="P373">
        <v>1</v>
      </c>
      <c r="Q373">
        <v>1</v>
      </c>
      <c r="R373">
        <v>0</v>
      </c>
      <c r="S373">
        <v>3</v>
      </c>
      <c r="T373">
        <v>7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30</v>
      </c>
    </row>
    <row r="374" spans="1:28" hidden="1" x14ac:dyDescent="0.3">
      <c r="A374">
        <v>2613</v>
      </c>
      <c r="B374">
        <v>1960</v>
      </c>
      <c r="C374" t="s">
        <v>41</v>
      </c>
      <c r="D374" t="s">
        <v>33</v>
      </c>
      <c r="E374">
        <v>54197</v>
      </c>
      <c r="F374">
        <v>0</v>
      </c>
      <c r="G374">
        <v>1</v>
      </c>
      <c r="H374" s="1">
        <v>41732</v>
      </c>
      <c r="I374">
        <v>16</v>
      </c>
      <c r="J374">
        <v>162</v>
      </c>
      <c r="K374">
        <v>6</v>
      </c>
      <c r="L374">
        <v>37</v>
      </c>
      <c r="M374">
        <v>6</v>
      </c>
      <c r="N374">
        <v>13</v>
      </c>
      <c r="O374">
        <v>13</v>
      </c>
      <c r="P374">
        <v>2</v>
      </c>
      <c r="Q374">
        <v>1</v>
      </c>
      <c r="R374">
        <v>3</v>
      </c>
      <c r="S374">
        <v>6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30</v>
      </c>
    </row>
    <row r="375" spans="1:28" hidden="1" x14ac:dyDescent="0.3">
      <c r="A375">
        <v>10133</v>
      </c>
      <c r="B375">
        <v>1970</v>
      </c>
      <c r="C375" t="s">
        <v>28</v>
      </c>
      <c r="D375" t="s">
        <v>31</v>
      </c>
      <c r="E375">
        <v>93790</v>
      </c>
      <c r="F375">
        <v>0</v>
      </c>
      <c r="G375">
        <v>0</v>
      </c>
      <c r="H375" s="1">
        <v>41682</v>
      </c>
      <c r="I375">
        <v>16</v>
      </c>
      <c r="J375">
        <v>1302</v>
      </c>
      <c r="K375">
        <v>68</v>
      </c>
      <c r="L375">
        <v>731</v>
      </c>
      <c r="M375">
        <v>89</v>
      </c>
      <c r="N375">
        <v>114</v>
      </c>
      <c r="O375">
        <v>45</v>
      </c>
      <c r="P375">
        <v>0</v>
      </c>
      <c r="Q375">
        <v>6</v>
      </c>
      <c r="R375">
        <v>7</v>
      </c>
      <c r="S375">
        <v>12</v>
      </c>
      <c r="T375">
        <v>2</v>
      </c>
      <c r="U375">
        <v>1</v>
      </c>
      <c r="V375">
        <v>0</v>
      </c>
      <c r="W375">
        <v>0</v>
      </c>
      <c r="X375">
        <v>1</v>
      </c>
      <c r="Y375">
        <v>1</v>
      </c>
      <c r="Z375">
        <v>1</v>
      </c>
      <c r="AA375">
        <v>0</v>
      </c>
      <c r="AB375" t="s">
        <v>32</v>
      </c>
    </row>
    <row r="376" spans="1:28" hidden="1" x14ac:dyDescent="0.3">
      <c r="A376">
        <v>10241</v>
      </c>
      <c r="B376">
        <v>1975</v>
      </c>
      <c r="C376" t="s">
        <v>38</v>
      </c>
      <c r="D376" t="s">
        <v>29</v>
      </c>
      <c r="E376">
        <v>11448</v>
      </c>
      <c r="F376">
        <v>0</v>
      </c>
      <c r="G376">
        <v>0</v>
      </c>
      <c r="H376" s="1">
        <v>41623</v>
      </c>
      <c r="I376">
        <v>16</v>
      </c>
      <c r="J376">
        <v>0</v>
      </c>
      <c r="K376">
        <v>0</v>
      </c>
      <c r="L376">
        <v>0</v>
      </c>
      <c r="M376">
        <v>6</v>
      </c>
      <c r="N376">
        <v>2</v>
      </c>
      <c r="O376">
        <v>6</v>
      </c>
      <c r="P376">
        <v>1</v>
      </c>
      <c r="Q376">
        <v>1</v>
      </c>
      <c r="R376">
        <v>0</v>
      </c>
      <c r="S376">
        <v>2</v>
      </c>
      <c r="T376">
        <v>6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30</v>
      </c>
    </row>
    <row r="377" spans="1:28" hidden="1" x14ac:dyDescent="0.3">
      <c r="A377">
        <v>7446</v>
      </c>
      <c r="B377">
        <v>1967</v>
      </c>
      <c r="C377" t="s">
        <v>41</v>
      </c>
      <c r="D377" t="s">
        <v>35</v>
      </c>
      <c r="E377">
        <v>62513</v>
      </c>
      <c r="F377">
        <v>0</v>
      </c>
      <c r="G377">
        <v>1</v>
      </c>
      <c r="H377" s="1">
        <v>41526</v>
      </c>
      <c r="I377">
        <v>16</v>
      </c>
      <c r="J377">
        <v>520</v>
      </c>
      <c r="K377">
        <v>42</v>
      </c>
      <c r="L377">
        <v>98</v>
      </c>
      <c r="M377">
        <v>0</v>
      </c>
      <c r="N377">
        <v>42</v>
      </c>
      <c r="O377">
        <v>14</v>
      </c>
      <c r="P377">
        <v>2</v>
      </c>
      <c r="Q377">
        <v>6</v>
      </c>
      <c r="R377">
        <v>4</v>
      </c>
      <c r="S377">
        <v>10</v>
      </c>
      <c r="T377">
        <v>6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34</v>
      </c>
    </row>
    <row r="378" spans="1:28" hidden="1" x14ac:dyDescent="0.3">
      <c r="A378">
        <v>6072</v>
      </c>
      <c r="B378">
        <v>1970</v>
      </c>
      <c r="C378" t="s">
        <v>41</v>
      </c>
      <c r="D378" t="s">
        <v>31</v>
      </c>
      <c r="E378">
        <v>75345</v>
      </c>
      <c r="F378">
        <v>0</v>
      </c>
      <c r="G378">
        <v>0</v>
      </c>
      <c r="H378" s="1">
        <v>41307</v>
      </c>
      <c r="I378">
        <v>16</v>
      </c>
      <c r="J378">
        <v>918</v>
      </c>
      <c r="K378">
        <v>57</v>
      </c>
      <c r="L378">
        <v>842</v>
      </c>
      <c r="M378">
        <v>99</v>
      </c>
      <c r="N378">
        <v>38</v>
      </c>
      <c r="O378">
        <v>133</v>
      </c>
      <c r="P378">
        <v>1</v>
      </c>
      <c r="Q378">
        <v>5</v>
      </c>
      <c r="R378">
        <v>8</v>
      </c>
      <c r="S378">
        <v>6</v>
      </c>
      <c r="T378">
        <v>3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 t="s">
        <v>30</v>
      </c>
    </row>
    <row r="379" spans="1:28" hidden="1" x14ac:dyDescent="0.3">
      <c r="A379">
        <v>2518</v>
      </c>
      <c r="B379">
        <v>1986</v>
      </c>
      <c r="C379" t="s">
        <v>38</v>
      </c>
      <c r="D379" t="s">
        <v>35</v>
      </c>
      <c r="E379">
        <v>20491</v>
      </c>
      <c r="F379">
        <v>0</v>
      </c>
      <c r="G379">
        <v>0</v>
      </c>
      <c r="H379" s="1">
        <v>41299</v>
      </c>
      <c r="I379">
        <v>16</v>
      </c>
      <c r="J379">
        <v>5</v>
      </c>
      <c r="K379">
        <v>4</v>
      </c>
      <c r="L379">
        <v>5</v>
      </c>
      <c r="M379">
        <v>4</v>
      </c>
      <c r="N379">
        <v>2</v>
      </c>
      <c r="O379">
        <v>10</v>
      </c>
      <c r="P379">
        <v>1</v>
      </c>
      <c r="Q379">
        <v>0</v>
      </c>
      <c r="R379">
        <v>1</v>
      </c>
      <c r="S379">
        <v>2</v>
      </c>
      <c r="T379">
        <v>7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39</v>
      </c>
    </row>
    <row r="380" spans="1:28" hidden="1" x14ac:dyDescent="0.3">
      <c r="A380">
        <v>9463</v>
      </c>
      <c r="B380">
        <v>1959</v>
      </c>
      <c r="C380" t="s">
        <v>28</v>
      </c>
      <c r="D380" t="s">
        <v>35</v>
      </c>
      <c r="E380">
        <v>71706</v>
      </c>
      <c r="F380">
        <v>0</v>
      </c>
      <c r="G380">
        <v>1</v>
      </c>
      <c r="H380" s="1">
        <v>41226</v>
      </c>
      <c r="I380">
        <v>16</v>
      </c>
      <c r="J380">
        <v>931</v>
      </c>
      <c r="K380">
        <v>56</v>
      </c>
      <c r="L380">
        <v>253</v>
      </c>
      <c r="M380">
        <v>91</v>
      </c>
      <c r="N380">
        <v>98</v>
      </c>
      <c r="O380">
        <v>14</v>
      </c>
      <c r="P380">
        <v>4</v>
      </c>
      <c r="Q380">
        <v>9</v>
      </c>
      <c r="R380">
        <v>5</v>
      </c>
      <c r="S380">
        <v>7</v>
      </c>
      <c r="T380">
        <v>5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32</v>
      </c>
    </row>
    <row r="381" spans="1:28" hidden="1" x14ac:dyDescent="0.3">
      <c r="A381">
        <v>1459</v>
      </c>
      <c r="B381">
        <v>1966</v>
      </c>
      <c r="C381" t="s">
        <v>37</v>
      </c>
      <c r="D381" t="s">
        <v>33</v>
      </c>
      <c r="E381">
        <v>69063</v>
      </c>
      <c r="F381">
        <v>0</v>
      </c>
      <c r="G381">
        <v>1</v>
      </c>
      <c r="H381" s="1">
        <v>41220</v>
      </c>
      <c r="I381">
        <v>16</v>
      </c>
      <c r="J381">
        <v>666</v>
      </c>
      <c r="K381">
        <v>35</v>
      </c>
      <c r="L381">
        <v>124</v>
      </c>
      <c r="M381">
        <v>69</v>
      </c>
      <c r="N381">
        <v>8</v>
      </c>
      <c r="O381">
        <v>26</v>
      </c>
      <c r="P381">
        <v>1</v>
      </c>
      <c r="Q381">
        <v>5</v>
      </c>
      <c r="R381">
        <v>3</v>
      </c>
      <c r="S381">
        <v>5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30</v>
      </c>
    </row>
    <row r="382" spans="1:28" hidden="1" x14ac:dyDescent="0.3">
      <c r="A382">
        <v>9653</v>
      </c>
      <c r="B382">
        <v>1975</v>
      </c>
      <c r="C382" t="s">
        <v>28</v>
      </c>
      <c r="D382" t="s">
        <v>33</v>
      </c>
      <c r="E382">
        <v>35797</v>
      </c>
      <c r="F382">
        <v>0</v>
      </c>
      <c r="G382">
        <v>1</v>
      </c>
      <c r="H382" s="1">
        <v>41198</v>
      </c>
      <c r="I382">
        <v>16</v>
      </c>
      <c r="J382">
        <v>27</v>
      </c>
      <c r="K382">
        <v>1</v>
      </c>
      <c r="L382">
        <v>14</v>
      </c>
      <c r="M382">
        <v>4</v>
      </c>
      <c r="N382">
        <v>1</v>
      </c>
      <c r="O382">
        <v>21</v>
      </c>
      <c r="P382">
        <v>2</v>
      </c>
      <c r="Q382">
        <v>2</v>
      </c>
      <c r="R382">
        <v>0</v>
      </c>
      <c r="S382">
        <v>3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43</v>
      </c>
    </row>
    <row r="383" spans="1:28" hidden="1" x14ac:dyDescent="0.3">
      <c r="A383">
        <v>9725</v>
      </c>
      <c r="B383">
        <v>1966</v>
      </c>
      <c r="C383" t="s">
        <v>37</v>
      </c>
      <c r="D383" t="s">
        <v>35</v>
      </c>
      <c r="E383">
        <v>28764</v>
      </c>
      <c r="F383">
        <v>1</v>
      </c>
      <c r="G383">
        <v>1</v>
      </c>
      <c r="H383" s="1">
        <v>41795</v>
      </c>
      <c r="I383">
        <v>16</v>
      </c>
      <c r="J383">
        <v>8</v>
      </c>
      <c r="K383">
        <v>0</v>
      </c>
      <c r="L383">
        <v>3</v>
      </c>
      <c r="M383">
        <v>0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2</v>
      </c>
      <c r="T383">
        <v>8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 t="s">
        <v>30</v>
      </c>
    </row>
    <row r="384" spans="1:28" hidden="1" x14ac:dyDescent="0.3">
      <c r="A384">
        <v>8933</v>
      </c>
      <c r="B384">
        <v>1983</v>
      </c>
      <c r="C384" t="s">
        <v>38</v>
      </c>
      <c r="D384" t="s">
        <v>33</v>
      </c>
      <c r="E384">
        <v>32146</v>
      </c>
      <c r="F384">
        <v>1</v>
      </c>
      <c r="G384">
        <v>0</v>
      </c>
      <c r="H384" s="1">
        <v>41771</v>
      </c>
      <c r="I384">
        <v>16</v>
      </c>
      <c r="J384">
        <v>26</v>
      </c>
      <c r="K384">
        <v>3</v>
      </c>
      <c r="L384">
        <v>23</v>
      </c>
      <c r="M384">
        <v>4</v>
      </c>
      <c r="N384">
        <v>7</v>
      </c>
      <c r="O384">
        <v>3</v>
      </c>
      <c r="P384">
        <v>2</v>
      </c>
      <c r="Q384">
        <v>2</v>
      </c>
      <c r="R384">
        <v>0</v>
      </c>
      <c r="S384">
        <v>4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32</v>
      </c>
    </row>
    <row r="385" spans="1:28" hidden="1" x14ac:dyDescent="0.3">
      <c r="A385">
        <v>9289</v>
      </c>
      <c r="B385">
        <v>1979</v>
      </c>
      <c r="C385" t="s">
        <v>28</v>
      </c>
      <c r="D385" t="s">
        <v>33</v>
      </c>
      <c r="E385">
        <v>36781</v>
      </c>
      <c r="F385">
        <v>1</v>
      </c>
      <c r="G385">
        <v>0</v>
      </c>
      <c r="H385" s="1">
        <v>41739</v>
      </c>
      <c r="I385">
        <v>16</v>
      </c>
      <c r="J385">
        <v>29</v>
      </c>
      <c r="K385">
        <v>1</v>
      </c>
      <c r="L385">
        <v>17</v>
      </c>
      <c r="M385">
        <v>0</v>
      </c>
      <c r="N385">
        <v>3</v>
      </c>
      <c r="O385">
        <v>13</v>
      </c>
      <c r="P385">
        <v>1</v>
      </c>
      <c r="Q385">
        <v>2</v>
      </c>
      <c r="R385">
        <v>1</v>
      </c>
      <c r="S385">
        <v>2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 t="s">
        <v>30</v>
      </c>
    </row>
    <row r="386" spans="1:28" hidden="1" x14ac:dyDescent="0.3">
      <c r="A386">
        <v>8443</v>
      </c>
      <c r="B386">
        <v>1972</v>
      </c>
      <c r="C386" t="s">
        <v>28</v>
      </c>
      <c r="D386" t="s">
        <v>31</v>
      </c>
      <c r="E386">
        <v>24762</v>
      </c>
      <c r="F386">
        <v>1</v>
      </c>
      <c r="G386">
        <v>0</v>
      </c>
      <c r="H386" s="1">
        <v>41680</v>
      </c>
      <c r="I386">
        <v>16</v>
      </c>
      <c r="J386">
        <v>6</v>
      </c>
      <c r="K386">
        <v>10</v>
      </c>
      <c r="L386">
        <v>12</v>
      </c>
      <c r="M386">
        <v>3</v>
      </c>
      <c r="N386">
        <v>15</v>
      </c>
      <c r="O386">
        <v>40</v>
      </c>
      <c r="P386">
        <v>3</v>
      </c>
      <c r="Q386">
        <v>3</v>
      </c>
      <c r="R386">
        <v>1</v>
      </c>
      <c r="S386">
        <v>2</v>
      </c>
      <c r="T386">
        <v>8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 t="s">
        <v>43</v>
      </c>
    </row>
    <row r="387" spans="1:28" hidden="1" x14ac:dyDescent="0.3">
      <c r="A387">
        <v>10796</v>
      </c>
      <c r="B387">
        <v>1984</v>
      </c>
      <c r="C387" t="s">
        <v>41</v>
      </c>
      <c r="D387" t="s">
        <v>33</v>
      </c>
      <c r="E387">
        <v>30477</v>
      </c>
      <c r="F387">
        <v>1</v>
      </c>
      <c r="G387">
        <v>0</v>
      </c>
      <c r="H387" s="1">
        <v>41661</v>
      </c>
      <c r="I387">
        <v>16</v>
      </c>
      <c r="J387">
        <v>47</v>
      </c>
      <c r="K387">
        <v>1</v>
      </c>
      <c r="L387">
        <v>6</v>
      </c>
      <c r="M387">
        <v>0</v>
      </c>
      <c r="N387">
        <v>0</v>
      </c>
      <c r="O387">
        <v>12</v>
      </c>
      <c r="P387">
        <v>1</v>
      </c>
      <c r="Q387">
        <v>1</v>
      </c>
      <c r="R387">
        <v>1</v>
      </c>
      <c r="S387">
        <v>3</v>
      </c>
      <c r="T387">
        <v>6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40</v>
      </c>
    </row>
    <row r="388" spans="1:28" hidden="1" x14ac:dyDescent="0.3">
      <c r="A388">
        <v>3388</v>
      </c>
      <c r="B388">
        <v>1967</v>
      </c>
      <c r="C388" t="s">
        <v>28</v>
      </c>
      <c r="D388" t="s">
        <v>29</v>
      </c>
      <c r="E388">
        <v>70844</v>
      </c>
      <c r="F388">
        <v>1</v>
      </c>
      <c r="G388">
        <v>1</v>
      </c>
      <c r="H388" s="1">
        <v>41577</v>
      </c>
      <c r="I388">
        <v>16</v>
      </c>
      <c r="J388">
        <v>129</v>
      </c>
      <c r="K388">
        <v>26</v>
      </c>
      <c r="L388">
        <v>67</v>
      </c>
      <c r="M388">
        <v>3</v>
      </c>
      <c r="N388">
        <v>67</v>
      </c>
      <c r="O388">
        <v>2</v>
      </c>
      <c r="P388">
        <v>5</v>
      </c>
      <c r="Q388">
        <v>6</v>
      </c>
      <c r="R388">
        <v>1</v>
      </c>
      <c r="S388">
        <v>5</v>
      </c>
      <c r="T388">
        <v>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39</v>
      </c>
    </row>
    <row r="389" spans="1:28" hidden="1" x14ac:dyDescent="0.3">
      <c r="A389">
        <v>6507</v>
      </c>
      <c r="B389">
        <v>1980</v>
      </c>
      <c r="C389" t="s">
        <v>28</v>
      </c>
      <c r="D389" t="s">
        <v>31</v>
      </c>
      <c r="E389">
        <v>30828</v>
      </c>
      <c r="F389">
        <v>1</v>
      </c>
      <c r="G389">
        <v>0</v>
      </c>
      <c r="H389" s="1">
        <v>41551</v>
      </c>
      <c r="I389">
        <v>16</v>
      </c>
      <c r="J389">
        <v>16</v>
      </c>
      <c r="K389">
        <v>11</v>
      </c>
      <c r="L389">
        <v>15</v>
      </c>
      <c r="M389">
        <v>2</v>
      </c>
      <c r="N389">
        <v>0</v>
      </c>
      <c r="O389">
        <v>12</v>
      </c>
      <c r="P389">
        <v>2</v>
      </c>
      <c r="Q389">
        <v>1</v>
      </c>
      <c r="R389">
        <v>1</v>
      </c>
      <c r="S389">
        <v>4</v>
      </c>
      <c r="T389">
        <v>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36</v>
      </c>
    </row>
    <row r="390" spans="1:28" hidden="1" x14ac:dyDescent="0.3">
      <c r="A390">
        <v>87</v>
      </c>
      <c r="B390">
        <v>1981</v>
      </c>
      <c r="C390" t="s">
        <v>38</v>
      </c>
      <c r="D390" t="s">
        <v>33</v>
      </c>
      <c r="E390">
        <v>27733</v>
      </c>
      <c r="F390">
        <v>1</v>
      </c>
      <c r="G390">
        <v>0</v>
      </c>
      <c r="H390" s="1">
        <v>41512</v>
      </c>
      <c r="I390">
        <v>16</v>
      </c>
      <c r="J390">
        <v>0</v>
      </c>
      <c r="K390">
        <v>7</v>
      </c>
      <c r="L390">
        <v>5</v>
      </c>
      <c r="M390">
        <v>26</v>
      </c>
      <c r="N390">
        <v>2</v>
      </c>
      <c r="O390">
        <v>17</v>
      </c>
      <c r="P390">
        <v>2</v>
      </c>
      <c r="Q390">
        <v>2</v>
      </c>
      <c r="R390">
        <v>0</v>
      </c>
      <c r="S390">
        <v>3</v>
      </c>
      <c r="T390">
        <v>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39</v>
      </c>
    </row>
    <row r="391" spans="1:28" hidden="1" x14ac:dyDescent="0.3">
      <c r="A391">
        <v>10477</v>
      </c>
      <c r="B391">
        <v>1973</v>
      </c>
      <c r="C391" t="s">
        <v>37</v>
      </c>
      <c r="D391" t="s">
        <v>35</v>
      </c>
      <c r="E391">
        <v>39435</v>
      </c>
      <c r="F391">
        <v>1</v>
      </c>
      <c r="G391">
        <v>0</v>
      </c>
      <c r="H391" s="1">
        <v>41492</v>
      </c>
      <c r="I391">
        <v>16</v>
      </c>
      <c r="J391">
        <v>71</v>
      </c>
      <c r="K391">
        <v>0</v>
      </c>
      <c r="L391">
        <v>18</v>
      </c>
      <c r="M391">
        <v>0</v>
      </c>
      <c r="N391">
        <v>0</v>
      </c>
      <c r="O391">
        <v>13</v>
      </c>
      <c r="P391">
        <v>1</v>
      </c>
      <c r="Q391">
        <v>3</v>
      </c>
      <c r="R391">
        <v>1</v>
      </c>
      <c r="S391">
        <v>2</v>
      </c>
      <c r="T391">
        <v>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30</v>
      </c>
    </row>
    <row r="392" spans="1:28" hidden="1" x14ac:dyDescent="0.3">
      <c r="A392">
        <v>247</v>
      </c>
      <c r="B392">
        <v>1971</v>
      </c>
      <c r="C392" t="s">
        <v>28</v>
      </c>
      <c r="D392" t="s">
        <v>33</v>
      </c>
      <c r="E392">
        <v>36715</v>
      </c>
      <c r="F392">
        <v>1</v>
      </c>
      <c r="G392">
        <v>0</v>
      </c>
      <c r="H392" s="1">
        <v>41230</v>
      </c>
      <c r="I392">
        <v>16</v>
      </c>
      <c r="J392">
        <v>172</v>
      </c>
      <c r="K392">
        <v>10</v>
      </c>
      <c r="L392">
        <v>125</v>
      </c>
      <c r="M392">
        <v>21</v>
      </c>
      <c r="N392">
        <v>13</v>
      </c>
      <c r="O392">
        <v>16</v>
      </c>
      <c r="P392">
        <v>6</v>
      </c>
      <c r="Q392">
        <v>7</v>
      </c>
      <c r="R392">
        <v>2</v>
      </c>
      <c r="S392">
        <v>4</v>
      </c>
      <c r="T392">
        <v>9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 t="s">
        <v>30</v>
      </c>
    </row>
    <row r="393" spans="1:28" hidden="1" x14ac:dyDescent="0.3">
      <c r="A393">
        <v>9530</v>
      </c>
      <c r="B393">
        <v>1988</v>
      </c>
      <c r="C393" t="s">
        <v>28</v>
      </c>
      <c r="D393" t="s">
        <v>33</v>
      </c>
      <c r="E393">
        <v>24645</v>
      </c>
      <c r="F393">
        <v>1</v>
      </c>
      <c r="G393">
        <v>0</v>
      </c>
      <c r="H393" s="1">
        <v>41214</v>
      </c>
      <c r="I393">
        <v>16</v>
      </c>
      <c r="J393">
        <v>5</v>
      </c>
      <c r="K393">
        <v>3</v>
      </c>
      <c r="L393">
        <v>4</v>
      </c>
      <c r="M393">
        <v>4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2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43</v>
      </c>
    </row>
    <row r="394" spans="1:28" hidden="1" x14ac:dyDescent="0.3">
      <c r="A394">
        <v>5718</v>
      </c>
      <c r="B394">
        <v>1950</v>
      </c>
      <c r="C394" t="s">
        <v>28</v>
      </c>
      <c r="D394" t="s">
        <v>33</v>
      </c>
      <c r="E394">
        <v>80763</v>
      </c>
      <c r="F394">
        <v>0</v>
      </c>
      <c r="G394">
        <v>0</v>
      </c>
      <c r="H394" s="1">
        <v>41501</v>
      </c>
      <c r="I394">
        <v>17</v>
      </c>
      <c r="J394">
        <v>674</v>
      </c>
      <c r="K394">
        <v>168</v>
      </c>
      <c r="L394">
        <v>108</v>
      </c>
      <c r="M394">
        <v>192</v>
      </c>
      <c r="N394">
        <v>42</v>
      </c>
      <c r="O394">
        <v>231</v>
      </c>
      <c r="P394">
        <v>1</v>
      </c>
      <c r="Q394">
        <v>5</v>
      </c>
      <c r="R394">
        <v>11</v>
      </c>
      <c r="S394">
        <v>6</v>
      </c>
      <c r="T394">
        <v>3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0</v>
      </c>
      <c r="AB394" t="s">
        <v>43</v>
      </c>
    </row>
    <row r="395" spans="1:28" hidden="1" x14ac:dyDescent="0.3">
      <c r="A395">
        <v>7848</v>
      </c>
      <c r="B395">
        <v>1974</v>
      </c>
      <c r="C395" t="s">
        <v>28</v>
      </c>
      <c r="D395" t="s">
        <v>31</v>
      </c>
      <c r="E395">
        <v>49166</v>
      </c>
      <c r="F395">
        <v>0</v>
      </c>
      <c r="G395">
        <v>1</v>
      </c>
      <c r="H395" s="1">
        <v>41438</v>
      </c>
      <c r="I395">
        <v>17</v>
      </c>
      <c r="J395">
        <v>224</v>
      </c>
      <c r="K395">
        <v>2</v>
      </c>
      <c r="L395">
        <v>25</v>
      </c>
      <c r="M395">
        <v>7</v>
      </c>
      <c r="N395">
        <v>0</v>
      </c>
      <c r="O395">
        <v>110</v>
      </c>
      <c r="P395">
        <v>2</v>
      </c>
      <c r="Q395">
        <v>5</v>
      </c>
      <c r="R395">
        <v>3</v>
      </c>
      <c r="S395">
        <v>3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40</v>
      </c>
    </row>
    <row r="396" spans="1:28" hidden="1" x14ac:dyDescent="0.3">
      <c r="A396">
        <v>7999</v>
      </c>
      <c r="B396">
        <v>1955</v>
      </c>
      <c r="C396" t="s">
        <v>37</v>
      </c>
      <c r="D396" t="s">
        <v>35</v>
      </c>
      <c r="E396">
        <v>75261</v>
      </c>
      <c r="F396">
        <v>0</v>
      </c>
      <c r="G396">
        <v>0</v>
      </c>
      <c r="H396" s="1">
        <v>41387</v>
      </c>
      <c r="I396">
        <v>17</v>
      </c>
      <c r="J396">
        <v>1239</v>
      </c>
      <c r="K396">
        <v>17</v>
      </c>
      <c r="L396">
        <v>413</v>
      </c>
      <c r="M396">
        <v>23</v>
      </c>
      <c r="N396">
        <v>34</v>
      </c>
      <c r="O396">
        <v>17</v>
      </c>
      <c r="P396">
        <v>1</v>
      </c>
      <c r="Q396">
        <v>5</v>
      </c>
      <c r="R396">
        <v>6</v>
      </c>
      <c r="S396">
        <v>5</v>
      </c>
      <c r="T396">
        <v>2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1</v>
      </c>
      <c r="AA396">
        <v>0</v>
      </c>
      <c r="AB396" t="s">
        <v>30</v>
      </c>
    </row>
    <row r="397" spans="1:28" hidden="1" x14ac:dyDescent="0.3">
      <c r="A397">
        <v>11101</v>
      </c>
      <c r="B397">
        <v>1991</v>
      </c>
      <c r="C397" t="s">
        <v>28</v>
      </c>
      <c r="D397" t="s">
        <v>35</v>
      </c>
      <c r="E397">
        <v>89891</v>
      </c>
      <c r="F397">
        <v>0</v>
      </c>
      <c r="G397">
        <v>0</v>
      </c>
      <c r="H397" s="1">
        <v>41379</v>
      </c>
      <c r="I397">
        <v>17</v>
      </c>
      <c r="J397">
        <v>412</v>
      </c>
      <c r="K397">
        <v>22</v>
      </c>
      <c r="L397">
        <v>132</v>
      </c>
      <c r="M397">
        <v>59</v>
      </c>
      <c r="N397">
        <v>28</v>
      </c>
      <c r="O397">
        <v>183</v>
      </c>
      <c r="P397">
        <v>1</v>
      </c>
      <c r="Q397">
        <v>11</v>
      </c>
      <c r="R397">
        <v>6</v>
      </c>
      <c r="S397">
        <v>8</v>
      </c>
      <c r="T397">
        <v>4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 t="s">
        <v>36</v>
      </c>
    </row>
    <row r="398" spans="1:28" hidden="1" x14ac:dyDescent="0.3">
      <c r="A398">
        <v>9212</v>
      </c>
      <c r="B398">
        <v>1962</v>
      </c>
      <c r="C398" t="s">
        <v>41</v>
      </c>
      <c r="D398" t="s">
        <v>33</v>
      </c>
      <c r="E398">
        <v>72828</v>
      </c>
      <c r="F398">
        <v>0</v>
      </c>
      <c r="G398">
        <v>1</v>
      </c>
      <c r="H398" s="1">
        <v>41319</v>
      </c>
      <c r="I398">
        <v>17</v>
      </c>
      <c r="J398">
        <v>1205</v>
      </c>
      <c r="K398">
        <v>0</v>
      </c>
      <c r="L398">
        <v>235</v>
      </c>
      <c r="M398">
        <v>19</v>
      </c>
      <c r="N398">
        <v>14</v>
      </c>
      <c r="O398">
        <v>205</v>
      </c>
      <c r="P398">
        <v>6</v>
      </c>
      <c r="Q398">
        <v>6</v>
      </c>
      <c r="R398">
        <v>3</v>
      </c>
      <c r="S398">
        <v>13</v>
      </c>
      <c r="T398">
        <v>7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30</v>
      </c>
    </row>
    <row r="399" spans="1:28" hidden="1" x14ac:dyDescent="0.3">
      <c r="A399">
        <v>10983</v>
      </c>
      <c r="B399">
        <v>1952</v>
      </c>
      <c r="C399" t="s">
        <v>28</v>
      </c>
      <c r="D399" t="s">
        <v>35</v>
      </c>
      <c r="E399">
        <v>75278</v>
      </c>
      <c r="F399">
        <v>0</v>
      </c>
      <c r="G399">
        <v>0</v>
      </c>
      <c r="H399" s="1">
        <v>41303</v>
      </c>
      <c r="I399">
        <v>17</v>
      </c>
      <c r="J399">
        <v>304</v>
      </c>
      <c r="K399">
        <v>98</v>
      </c>
      <c r="L399">
        <v>230</v>
      </c>
      <c r="M399">
        <v>150</v>
      </c>
      <c r="N399">
        <v>74</v>
      </c>
      <c r="O399">
        <v>74</v>
      </c>
      <c r="P399">
        <v>1</v>
      </c>
      <c r="Q399">
        <v>6</v>
      </c>
      <c r="R399">
        <v>3</v>
      </c>
      <c r="S399">
        <v>13</v>
      </c>
      <c r="T399">
        <v>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43</v>
      </c>
    </row>
    <row r="400" spans="1:28" hidden="1" x14ac:dyDescent="0.3">
      <c r="A400">
        <v>4673</v>
      </c>
      <c r="B400">
        <v>1963</v>
      </c>
      <c r="C400" t="s">
        <v>37</v>
      </c>
      <c r="D400" t="s">
        <v>33</v>
      </c>
      <c r="E400">
        <v>81300</v>
      </c>
      <c r="F400">
        <v>0</v>
      </c>
      <c r="G400">
        <v>1</v>
      </c>
      <c r="H400" s="1">
        <v>41212</v>
      </c>
      <c r="I400">
        <v>17</v>
      </c>
      <c r="J400">
        <v>1004</v>
      </c>
      <c r="K400">
        <v>12</v>
      </c>
      <c r="L400">
        <v>145</v>
      </c>
      <c r="M400">
        <v>32</v>
      </c>
      <c r="N400">
        <v>12</v>
      </c>
      <c r="O400">
        <v>36</v>
      </c>
      <c r="P400">
        <v>3</v>
      </c>
      <c r="Q400">
        <v>10</v>
      </c>
      <c r="R400">
        <v>3</v>
      </c>
      <c r="S400">
        <v>5</v>
      </c>
      <c r="T400">
        <v>5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 t="s">
        <v>30</v>
      </c>
    </row>
    <row r="401" spans="1:28" hidden="1" x14ac:dyDescent="0.3">
      <c r="A401">
        <v>796</v>
      </c>
      <c r="B401">
        <v>1965</v>
      </c>
      <c r="C401" t="s">
        <v>38</v>
      </c>
      <c r="D401" t="s">
        <v>29</v>
      </c>
      <c r="E401">
        <v>60161</v>
      </c>
      <c r="F401">
        <v>0</v>
      </c>
      <c r="G401">
        <v>1</v>
      </c>
      <c r="H401" s="1">
        <v>41205</v>
      </c>
      <c r="I401">
        <v>17</v>
      </c>
      <c r="J401">
        <v>584</v>
      </c>
      <c r="K401">
        <v>44</v>
      </c>
      <c r="L401">
        <v>212</v>
      </c>
      <c r="M401">
        <v>46</v>
      </c>
      <c r="N401">
        <v>8</v>
      </c>
      <c r="O401">
        <v>177</v>
      </c>
      <c r="P401">
        <v>3</v>
      </c>
      <c r="Q401">
        <v>11</v>
      </c>
      <c r="R401">
        <v>4</v>
      </c>
      <c r="S401">
        <v>8</v>
      </c>
      <c r="T401">
        <v>8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32</v>
      </c>
    </row>
    <row r="402" spans="1:28" hidden="1" x14ac:dyDescent="0.3">
      <c r="A402">
        <v>618</v>
      </c>
      <c r="B402">
        <v>1977</v>
      </c>
      <c r="C402" t="s">
        <v>37</v>
      </c>
      <c r="D402" t="s">
        <v>33</v>
      </c>
      <c r="E402">
        <v>69389</v>
      </c>
      <c r="F402">
        <v>0</v>
      </c>
      <c r="G402">
        <v>1</v>
      </c>
      <c r="H402" s="1">
        <v>41180</v>
      </c>
      <c r="I402">
        <v>17</v>
      </c>
      <c r="J402">
        <v>422</v>
      </c>
      <c r="K402">
        <v>7</v>
      </c>
      <c r="L402">
        <v>238</v>
      </c>
      <c r="M402">
        <v>69</v>
      </c>
      <c r="N402">
        <v>46</v>
      </c>
      <c r="O402">
        <v>15</v>
      </c>
      <c r="P402">
        <v>1</v>
      </c>
      <c r="Q402">
        <v>7</v>
      </c>
      <c r="R402">
        <v>2</v>
      </c>
      <c r="S402">
        <v>12</v>
      </c>
      <c r="T402">
        <v>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36</v>
      </c>
    </row>
    <row r="403" spans="1:28" hidden="1" x14ac:dyDescent="0.3">
      <c r="A403">
        <v>380</v>
      </c>
      <c r="B403">
        <v>1954</v>
      </c>
      <c r="C403" t="s">
        <v>28</v>
      </c>
      <c r="D403" t="s">
        <v>29</v>
      </c>
      <c r="E403">
        <v>64497</v>
      </c>
      <c r="F403">
        <v>0</v>
      </c>
      <c r="G403">
        <v>1</v>
      </c>
      <c r="H403" s="1">
        <v>41162</v>
      </c>
      <c r="I403">
        <v>17</v>
      </c>
      <c r="J403">
        <v>1170</v>
      </c>
      <c r="K403">
        <v>48</v>
      </c>
      <c r="L403">
        <v>320</v>
      </c>
      <c r="M403">
        <v>42</v>
      </c>
      <c r="N403">
        <v>32</v>
      </c>
      <c r="O403">
        <v>192</v>
      </c>
      <c r="P403">
        <v>5</v>
      </c>
      <c r="Q403">
        <v>11</v>
      </c>
      <c r="R403">
        <v>4</v>
      </c>
      <c r="S403">
        <v>9</v>
      </c>
      <c r="T403">
        <v>8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 t="s">
        <v>43</v>
      </c>
    </row>
    <row r="404" spans="1:28" hidden="1" x14ac:dyDescent="0.3">
      <c r="A404">
        <v>1092</v>
      </c>
      <c r="B404">
        <v>1980</v>
      </c>
      <c r="C404" t="s">
        <v>28</v>
      </c>
      <c r="D404" t="s">
        <v>33</v>
      </c>
      <c r="E404">
        <v>61014</v>
      </c>
      <c r="F404">
        <v>0</v>
      </c>
      <c r="G404">
        <v>1</v>
      </c>
      <c r="H404" s="1">
        <v>41132</v>
      </c>
      <c r="I404">
        <v>17</v>
      </c>
      <c r="J404">
        <v>269</v>
      </c>
      <c r="K404">
        <v>129</v>
      </c>
      <c r="L404">
        <v>495</v>
      </c>
      <c r="M404">
        <v>182</v>
      </c>
      <c r="N404">
        <v>43</v>
      </c>
      <c r="O404">
        <v>29</v>
      </c>
      <c r="P404">
        <v>4</v>
      </c>
      <c r="Q404">
        <v>9</v>
      </c>
      <c r="R404">
        <v>3</v>
      </c>
      <c r="S404">
        <v>4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40</v>
      </c>
    </row>
    <row r="405" spans="1:28" hidden="1" x14ac:dyDescent="0.3">
      <c r="A405">
        <v>10785</v>
      </c>
      <c r="B405">
        <v>1969</v>
      </c>
      <c r="C405" t="s">
        <v>28</v>
      </c>
      <c r="D405" t="s">
        <v>33</v>
      </c>
      <c r="E405">
        <v>44078</v>
      </c>
      <c r="F405">
        <v>1</v>
      </c>
      <c r="G405">
        <v>1</v>
      </c>
      <c r="H405" s="1">
        <v>41809</v>
      </c>
      <c r="I405">
        <v>17</v>
      </c>
      <c r="J405">
        <v>24</v>
      </c>
      <c r="K405">
        <v>1</v>
      </c>
      <c r="L405">
        <v>10</v>
      </c>
      <c r="M405">
        <v>2</v>
      </c>
      <c r="N405">
        <v>0</v>
      </c>
      <c r="O405">
        <v>4</v>
      </c>
      <c r="P405">
        <v>2</v>
      </c>
      <c r="Q405">
        <v>2</v>
      </c>
      <c r="R405">
        <v>0</v>
      </c>
      <c r="S405">
        <v>3</v>
      </c>
      <c r="T405">
        <v>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43</v>
      </c>
    </row>
    <row r="406" spans="1:28" hidden="1" x14ac:dyDescent="0.3">
      <c r="A406">
        <v>9392</v>
      </c>
      <c r="B406">
        <v>1971</v>
      </c>
      <c r="C406" t="s">
        <v>28</v>
      </c>
      <c r="D406" t="s">
        <v>31</v>
      </c>
      <c r="E406">
        <v>26954</v>
      </c>
      <c r="F406">
        <v>1</v>
      </c>
      <c r="G406">
        <v>0</v>
      </c>
      <c r="H406" s="1">
        <v>41767</v>
      </c>
      <c r="I406">
        <v>17</v>
      </c>
      <c r="J406">
        <v>4</v>
      </c>
      <c r="K406">
        <v>1</v>
      </c>
      <c r="L406">
        <v>11</v>
      </c>
      <c r="M406">
        <v>0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2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30</v>
      </c>
    </row>
    <row r="407" spans="1:28" x14ac:dyDescent="0.3">
      <c r="A407">
        <v>4345</v>
      </c>
      <c r="B407">
        <v>1964</v>
      </c>
      <c r="C407" t="s">
        <v>38</v>
      </c>
      <c r="D407" t="s">
        <v>31</v>
      </c>
      <c r="F407">
        <v>1</v>
      </c>
      <c r="G407">
        <v>1</v>
      </c>
      <c r="H407" s="1">
        <v>41651</v>
      </c>
      <c r="I407">
        <v>49</v>
      </c>
      <c r="J407">
        <v>5</v>
      </c>
      <c r="K407">
        <v>1</v>
      </c>
      <c r="L407">
        <v>9</v>
      </c>
      <c r="M407">
        <v>2</v>
      </c>
      <c r="N407">
        <v>0</v>
      </c>
      <c r="O407">
        <v>4</v>
      </c>
      <c r="P407">
        <v>1</v>
      </c>
      <c r="Q407">
        <v>1</v>
      </c>
      <c r="R407">
        <v>0</v>
      </c>
      <c r="S407">
        <v>2</v>
      </c>
      <c r="T407">
        <v>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36</v>
      </c>
    </row>
    <row r="408" spans="1:28" hidden="1" x14ac:dyDescent="0.3">
      <c r="A408">
        <v>10146</v>
      </c>
      <c r="B408">
        <v>1972</v>
      </c>
      <c r="C408" t="s">
        <v>37</v>
      </c>
      <c r="D408" t="s">
        <v>35</v>
      </c>
      <c r="E408">
        <v>38887</v>
      </c>
      <c r="F408">
        <v>1</v>
      </c>
      <c r="G408">
        <v>0</v>
      </c>
      <c r="H408" s="1">
        <v>41700</v>
      </c>
      <c r="I408">
        <v>17</v>
      </c>
      <c r="J408">
        <v>25</v>
      </c>
      <c r="K408">
        <v>1</v>
      </c>
      <c r="L408">
        <v>13</v>
      </c>
      <c r="M408">
        <v>0</v>
      </c>
      <c r="N408">
        <v>0</v>
      </c>
      <c r="O408">
        <v>3</v>
      </c>
      <c r="P408">
        <v>1</v>
      </c>
      <c r="Q408">
        <v>1</v>
      </c>
      <c r="R408">
        <v>0</v>
      </c>
      <c r="S408">
        <v>3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36</v>
      </c>
    </row>
    <row r="409" spans="1:28" hidden="1" x14ac:dyDescent="0.3">
      <c r="A409">
        <v>4741</v>
      </c>
      <c r="B409">
        <v>1974</v>
      </c>
      <c r="C409" t="s">
        <v>38</v>
      </c>
      <c r="D409" t="s">
        <v>33</v>
      </c>
      <c r="E409">
        <v>65463</v>
      </c>
      <c r="F409">
        <v>1</v>
      </c>
      <c r="G409">
        <v>0</v>
      </c>
      <c r="H409" s="1">
        <v>41669</v>
      </c>
      <c r="I409">
        <v>17</v>
      </c>
      <c r="J409">
        <v>391</v>
      </c>
      <c r="K409">
        <v>32</v>
      </c>
      <c r="L409">
        <v>70</v>
      </c>
      <c r="M409">
        <v>21</v>
      </c>
      <c r="N409">
        <v>32</v>
      </c>
      <c r="O409">
        <v>16</v>
      </c>
      <c r="P409">
        <v>2</v>
      </c>
      <c r="Q409">
        <v>6</v>
      </c>
      <c r="R409">
        <v>2</v>
      </c>
      <c r="S409">
        <v>9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 t="s">
        <v>30</v>
      </c>
    </row>
    <row r="410" spans="1:28" hidden="1" x14ac:dyDescent="0.3">
      <c r="A410">
        <v>1880</v>
      </c>
      <c r="B410">
        <v>1959</v>
      </c>
      <c r="C410" t="s">
        <v>37</v>
      </c>
      <c r="D410" t="s">
        <v>35</v>
      </c>
      <c r="E410">
        <v>53537</v>
      </c>
      <c r="F410">
        <v>1</v>
      </c>
      <c r="G410">
        <v>1</v>
      </c>
      <c r="H410" s="1">
        <v>41669</v>
      </c>
      <c r="I410">
        <v>17</v>
      </c>
      <c r="J410">
        <v>81</v>
      </c>
      <c r="K410">
        <v>0</v>
      </c>
      <c r="L410">
        <v>6</v>
      </c>
      <c r="M410">
        <v>0</v>
      </c>
      <c r="N410">
        <v>0</v>
      </c>
      <c r="O410">
        <v>6</v>
      </c>
      <c r="P410">
        <v>2</v>
      </c>
      <c r="Q410">
        <v>2</v>
      </c>
      <c r="R410">
        <v>1</v>
      </c>
      <c r="S410">
        <v>3</v>
      </c>
      <c r="T410">
        <v>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40</v>
      </c>
    </row>
    <row r="411" spans="1:28" hidden="1" x14ac:dyDescent="0.3">
      <c r="A411">
        <v>6471</v>
      </c>
      <c r="B411">
        <v>1971</v>
      </c>
      <c r="C411" t="s">
        <v>41</v>
      </c>
      <c r="D411" t="s">
        <v>31</v>
      </c>
      <c r="E411">
        <v>36230</v>
      </c>
      <c r="F411">
        <v>1</v>
      </c>
      <c r="G411">
        <v>0</v>
      </c>
      <c r="H411" s="1">
        <v>41564</v>
      </c>
      <c r="I411">
        <v>17</v>
      </c>
      <c r="J411">
        <v>14</v>
      </c>
      <c r="K411">
        <v>2</v>
      </c>
      <c r="L411">
        <v>30</v>
      </c>
      <c r="M411">
        <v>8</v>
      </c>
      <c r="N411">
        <v>2</v>
      </c>
      <c r="O411">
        <v>3</v>
      </c>
      <c r="P411">
        <v>1</v>
      </c>
      <c r="Q411">
        <v>2</v>
      </c>
      <c r="R411">
        <v>0</v>
      </c>
      <c r="S411">
        <v>4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30</v>
      </c>
    </row>
    <row r="412" spans="1:28" hidden="1" x14ac:dyDescent="0.3">
      <c r="A412">
        <v>3478</v>
      </c>
      <c r="B412">
        <v>1971</v>
      </c>
      <c r="C412" t="s">
        <v>37</v>
      </c>
      <c r="D412" t="s">
        <v>33</v>
      </c>
      <c r="E412">
        <v>60585</v>
      </c>
      <c r="F412">
        <v>1</v>
      </c>
      <c r="G412">
        <v>1</v>
      </c>
      <c r="H412" s="1">
        <v>41449</v>
      </c>
      <c r="I412">
        <v>17</v>
      </c>
      <c r="J412">
        <v>267</v>
      </c>
      <c r="K412">
        <v>42</v>
      </c>
      <c r="L412">
        <v>309</v>
      </c>
      <c r="M412">
        <v>55</v>
      </c>
      <c r="N412">
        <v>42</v>
      </c>
      <c r="O412">
        <v>21</v>
      </c>
      <c r="P412">
        <v>10</v>
      </c>
      <c r="Q412">
        <v>7</v>
      </c>
      <c r="R412">
        <v>4</v>
      </c>
      <c r="S412">
        <v>9</v>
      </c>
      <c r="T412">
        <v>5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 t="s">
        <v>32</v>
      </c>
    </row>
    <row r="413" spans="1:28" hidden="1" x14ac:dyDescent="0.3">
      <c r="A413">
        <v>3629</v>
      </c>
      <c r="B413">
        <v>1978</v>
      </c>
      <c r="C413" t="s">
        <v>28</v>
      </c>
      <c r="D413" t="s">
        <v>31</v>
      </c>
      <c r="E413">
        <v>38557</v>
      </c>
      <c r="F413">
        <v>1</v>
      </c>
      <c r="G413">
        <v>0</v>
      </c>
      <c r="H413" s="1">
        <v>41262</v>
      </c>
      <c r="I413">
        <v>17</v>
      </c>
      <c r="J413">
        <v>76</v>
      </c>
      <c r="K413">
        <v>3</v>
      </c>
      <c r="L413">
        <v>31</v>
      </c>
      <c r="M413">
        <v>4</v>
      </c>
      <c r="N413">
        <v>4</v>
      </c>
      <c r="O413">
        <v>27</v>
      </c>
      <c r="P413">
        <v>2</v>
      </c>
      <c r="Q413">
        <v>3</v>
      </c>
      <c r="R413">
        <v>1</v>
      </c>
      <c r="S413">
        <v>3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32</v>
      </c>
    </row>
    <row r="414" spans="1:28" hidden="1" x14ac:dyDescent="0.3">
      <c r="A414">
        <v>8207</v>
      </c>
      <c r="B414">
        <v>1957</v>
      </c>
      <c r="C414" t="s">
        <v>38</v>
      </c>
      <c r="D414" t="s">
        <v>33</v>
      </c>
      <c r="E414">
        <v>53233</v>
      </c>
      <c r="F414">
        <v>0</v>
      </c>
      <c r="G414">
        <v>1</v>
      </c>
      <c r="H414" s="1">
        <v>41716</v>
      </c>
      <c r="I414">
        <v>18</v>
      </c>
      <c r="J414">
        <v>28</v>
      </c>
      <c r="K414">
        <v>0</v>
      </c>
      <c r="L414">
        <v>9</v>
      </c>
      <c r="M414">
        <v>3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3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32</v>
      </c>
    </row>
    <row r="415" spans="1:28" hidden="1" x14ac:dyDescent="0.3">
      <c r="A415">
        <v>6521</v>
      </c>
      <c r="B415">
        <v>1954</v>
      </c>
      <c r="C415" t="s">
        <v>28</v>
      </c>
      <c r="D415" t="s">
        <v>35</v>
      </c>
      <c r="E415">
        <v>77972</v>
      </c>
      <c r="F415">
        <v>0</v>
      </c>
      <c r="G415">
        <v>0</v>
      </c>
      <c r="H415" s="1">
        <v>41716</v>
      </c>
      <c r="I415">
        <v>18</v>
      </c>
      <c r="J415">
        <v>613</v>
      </c>
      <c r="K415">
        <v>22</v>
      </c>
      <c r="L415">
        <v>319</v>
      </c>
      <c r="M415">
        <v>33</v>
      </c>
      <c r="N415">
        <v>102</v>
      </c>
      <c r="O415">
        <v>12</v>
      </c>
      <c r="P415">
        <v>1</v>
      </c>
      <c r="Q415">
        <v>4</v>
      </c>
      <c r="R415">
        <v>6</v>
      </c>
      <c r="S415">
        <v>9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43</v>
      </c>
    </row>
    <row r="416" spans="1:28" hidden="1" x14ac:dyDescent="0.3">
      <c r="A416">
        <v>535</v>
      </c>
      <c r="B416">
        <v>1987</v>
      </c>
      <c r="C416" t="s">
        <v>28</v>
      </c>
      <c r="D416" t="s">
        <v>29</v>
      </c>
      <c r="E416">
        <v>81361</v>
      </c>
      <c r="F416">
        <v>0</v>
      </c>
      <c r="G416">
        <v>0</v>
      </c>
      <c r="H416" s="1">
        <v>41695</v>
      </c>
      <c r="I416">
        <v>18</v>
      </c>
      <c r="J416">
        <v>163</v>
      </c>
      <c r="K416">
        <v>23</v>
      </c>
      <c r="L416">
        <v>424</v>
      </c>
      <c r="M416">
        <v>27</v>
      </c>
      <c r="N416">
        <v>65</v>
      </c>
      <c r="O416">
        <v>76</v>
      </c>
      <c r="P416">
        <v>1</v>
      </c>
      <c r="Q416">
        <v>3</v>
      </c>
      <c r="R416">
        <v>10</v>
      </c>
      <c r="S416">
        <v>13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39</v>
      </c>
    </row>
    <row r="417" spans="1:28" hidden="1" x14ac:dyDescent="0.3">
      <c r="A417">
        <v>4608</v>
      </c>
      <c r="B417">
        <v>1987</v>
      </c>
      <c r="C417" t="s">
        <v>28</v>
      </c>
      <c r="D417" t="s">
        <v>29</v>
      </c>
      <c r="E417">
        <v>81361</v>
      </c>
      <c r="F417">
        <v>0</v>
      </c>
      <c r="G417">
        <v>0</v>
      </c>
      <c r="H417" s="1">
        <v>41695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 t="s">
        <v>43</v>
      </c>
    </row>
    <row r="418" spans="1:28" hidden="1" x14ac:dyDescent="0.3">
      <c r="A418">
        <v>7000</v>
      </c>
      <c r="B418">
        <v>1972</v>
      </c>
      <c r="C418" t="s">
        <v>38</v>
      </c>
      <c r="D418" t="s">
        <v>31</v>
      </c>
      <c r="E418">
        <v>65704</v>
      </c>
      <c r="F418">
        <v>0</v>
      </c>
      <c r="G418">
        <v>0</v>
      </c>
      <c r="H418" s="1">
        <v>41560</v>
      </c>
      <c r="I418">
        <v>18</v>
      </c>
      <c r="J418">
        <v>279</v>
      </c>
      <c r="K418">
        <v>172</v>
      </c>
      <c r="L418">
        <v>74</v>
      </c>
      <c r="M418">
        <v>38</v>
      </c>
      <c r="N418">
        <v>8</v>
      </c>
      <c r="O418">
        <v>246</v>
      </c>
      <c r="P418">
        <v>1</v>
      </c>
      <c r="Q418">
        <v>2</v>
      </c>
      <c r="R418">
        <v>10</v>
      </c>
      <c r="S418">
        <v>10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39</v>
      </c>
    </row>
    <row r="419" spans="1:28" hidden="1" x14ac:dyDescent="0.3">
      <c r="A419">
        <v>7384</v>
      </c>
      <c r="B419">
        <v>1951</v>
      </c>
      <c r="C419" t="s">
        <v>41</v>
      </c>
      <c r="D419" t="s">
        <v>35</v>
      </c>
      <c r="E419">
        <v>39767</v>
      </c>
      <c r="F419">
        <v>0</v>
      </c>
      <c r="G419">
        <v>0</v>
      </c>
      <c r="H419" s="1">
        <v>41476</v>
      </c>
      <c r="I419">
        <v>18</v>
      </c>
      <c r="J419">
        <v>113</v>
      </c>
      <c r="K419">
        <v>61</v>
      </c>
      <c r="L419">
        <v>204</v>
      </c>
      <c r="M419">
        <v>34</v>
      </c>
      <c r="N419">
        <v>26</v>
      </c>
      <c r="O419">
        <v>47</v>
      </c>
      <c r="P419">
        <v>2</v>
      </c>
      <c r="Q419">
        <v>7</v>
      </c>
      <c r="R419">
        <v>1</v>
      </c>
      <c r="S419">
        <v>7</v>
      </c>
      <c r="T419">
        <v>8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30</v>
      </c>
    </row>
    <row r="420" spans="1:28" hidden="1" x14ac:dyDescent="0.3">
      <c r="A420">
        <v>10552</v>
      </c>
      <c r="B420">
        <v>1979</v>
      </c>
      <c r="C420" t="s">
        <v>38</v>
      </c>
      <c r="D420" t="s">
        <v>33</v>
      </c>
      <c r="E420">
        <v>54210</v>
      </c>
      <c r="F420">
        <v>0</v>
      </c>
      <c r="G420">
        <v>1</v>
      </c>
      <c r="H420" s="1">
        <v>41414</v>
      </c>
      <c r="I420">
        <v>18</v>
      </c>
      <c r="J420">
        <v>70</v>
      </c>
      <c r="K420">
        <v>54</v>
      </c>
      <c r="L420">
        <v>109</v>
      </c>
      <c r="M420">
        <v>80</v>
      </c>
      <c r="N420">
        <v>9</v>
      </c>
      <c r="O420">
        <v>45</v>
      </c>
      <c r="P420">
        <v>2</v>
      </c>
      <c r="Q420">
        <v>4</v>
      </c>
      <c r="R420">
        <v>1</v>
      </c>
      <c r="S420">
        <v>7</v>
      </c>
      <c r="T420">
        <v>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30</v>
      </c>
    </row>
    <row r="421" spans="1:28" hidden="1" x14ac:dyDescent="0.3">
      <c r="A421">
        <v>6409</v>
      </c>
      <c r="B421">
        <v>1967</v>
      </c>
      <c r="C421" t="s">
        <v>28</v>
      </c>
      <c r="D421" t="s">
        <v>29</v>
      </c>
      <c r="E421">
        <v>57136</v>
      </c>
      <c r="F421">
        <v>0</v>
      </c>
      <c r="G421">
        <v>0</v>
      </c>
      <c r="H421" s="1">
        <v>41412</v>
      </c>
      <c r="I421">
        <v>18</v>
      </c>
      <c r="J421">
        <v>267</v>
      </c>
      <c r="K421">
        <v>140</v>
      </c>
      <c r="L421">
        <v>599</v>
      </c>
      <c r="M421">
        <v>34</v>
      </c>
      <c r="N421">
        <v>12</v>
      </c>
      <c r="O421">
        <v>127</v>
      </c>
      <c r="P421">
        <v>1</v>
      </c>
      <c r="Q421">
        <v>7</v>
      </c>
      <c r="R421">
        <v>5</v>
      </c>
      <c r="S421">
        <v>7</v>
      </c>
      <c r="T421">
        <v>6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 t="s">
        <v>43</v>
      </c>
    </row>
    <row r="422" spans="1:28" hidden="1" x14ac:dyDescent="0.3">
      <c r="A422">
        <v>9507</v>
      </c>
      <c r="B422">
        <v>1975</v>
      </c>
      <c r="C422" t="s">
        <v>28</v>
      </c>
      <c r="D422" t="s">
        <v>33</v>
      </c>
      <c r="E422">
        <v>40794</v>
      </c>
      <c r="F422">
        <v>0</v>
      </c>
      <c r="G422">
        <v>1</v>
      </c>
      <c r="H422" s="1">
        <v>41371</v>
      </c>
      <c r="I422">
        <v>18</v>
      </c>
      <c r="J422">
        <v>261</v>
      </c>
      <c r="K422">
        <v>23</v>
      </c>
      <c r="L422">
        <v>73</v>
      </c>
      <c r="M422">
        <v>4</v>
      </c>
      <c r="N422">
        <v>23</v>
      </c>
      <c r="O422">
        <v>50</v>
      </c>
      <c r="P422">
        <v>2</v>
      </c>
      <c r="Q422">
        <v>6</v>
      </c>
      <c r="R422">
        <v>3</v>
      </c>
      <c r="S422">
        <v>5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30</v>
      </c>
    </row>
    <row r="423" spans="1:28" hidden="1" x14ac:dyDescent="0.3">
      <c r="A423">
        <v>9560</v>
      </c>
      <c r="B423">
        <v>1965</v>
      </c>
      <c r="C423" t="s">
        <v>28</v>
      </c>
      <c r="D423" t="s">
        <v>35</v>
      </c>
      <c r="E423">
        <v>83003</v>
      </c>
      <c r="F423">
        <v>0</v>
      </c>
      <c r="G423">
        <v>0</v>
      </c>
      <c r="H423" s="1">
        <v>41336</v>
      </c>
      <c r="I423">
        <v>18</v>
      </c>
      <c r="J423">
        <v>856</v>
      </c>
      <c r="K423">
        <v>61</v>
      </c>
      <c r="L423">
        <v>570</v>
      </c>
      <c r="M423">
        <v>40</v>
      </c>
      <c r="N423">
        <v>25</v>
      </c>
      <c r="O423">
        <v>122</v>
      </c>
      <c r="P423">
        <v>1</v>
      </c>
      <c r="Q423">
        <v>7</v>
      </c>
      <c r="R423">
        <v>6</v>
      </c>
      <c r="S423">
        <v>8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0</v>
      </c>
      <c r="AB423" t="s">
        <v>30</v>
      </c>
    </row>
    <row r="424" spans="1:28" hidden="1" x14ac:dyDescent="0.3">
      <c r="A424">
        <v>10991</v>
      </c>
      <c r="B424">
        <v>1960</v>
      </c>
      <c r="C424" t="s">
        <v>41</v>
      </c>
      <c r="D424" t="s">
        <v>33</v>
      </c>
      <c r="E424">
        <v>89058</v>
      </c>
      <c r="F424">
        <v>0</v>
      </c>
      <c r="G424">
        <v>0</v>
      </c>
      <c r="H424" s="1">
        <v>41250</v>
      </c>
      <c r="I424">
        <v>18</v>
      </c>
      <c r="J424">
        <v>454</v>
      </c>
      <c r="K424">
        <v>194</v>
      </c>
      <c r="L424">
        <v>106</v>
      </c>
      <c r="M424">
        <v>31</v>
      </c>
      <c r="N424">
        <v>22</v>
      </c>
      <c r="O424">
        <v>43</v>
      </c>
      <c r="P424">
        <v>1</v>
      </c>
      <c r="Q424">
        <v>5</v>
      </c>
      <c r="R424">
        <v>4</v>
      </c>
      <c r="S424">
        <v>4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32</v>
      </c>
    </row>
    <row r="425" spans="1:28" hidden="1" x14ac:dyDescent="0.3">
      <c r="A425">
        <v>4712</v>
      </c>
      <c r="B425">
        <v>1991</v>
      </c>
      <c r="C425" t="s">
        <v>38</v>
      </c>
      <c r="D425" t="s">
        <v>35</v>
      </c>
      <c r="E425">
        <v>20193</v>
      </c>
      <c r="F425">
        <v>0</v>
      </c>
      <c r="G425">
        <v>0</v>
      </c>
      <c r="H425" s="1">
        <v>41241</v>
      </c>
      <c r="I425">
        <v>18</v>
      </c>
      <c r="J425">
        <v>8</v>
      </c>
      <c r="K425">
        <v>8</v>
      </c>
      <c r="L425">
        <v>22</v>
      </c>
      <c r="M425">
        <v>24</v>
      </c>
      <c r="N425">
        <v>11</v>
      </c>
      <c r="O425">
        <v>9</v>
      </c>
      <c r="P425">
        <v>1</v>
      </c>
      <c r="Q425">
        <v>1</v>
      </c>
      <c r="R425">
        <v>1</v>
      </c>
      <c r="S425">
        <v>4</v>
      </c>
      <c r="T425">
        <v>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30</v>
      </c>
    </row>
    <row r="426" spans="1:28" hidden="1" x14ac:dyDescent="0.3">
      <c r="A426">
        <v>11056</v>
      </c>
      <c r="B426">
        <v>1974</v>
      </c>
      <c r="C426" t="s">
        <v>28</v>
      </c>
      <c r="D426" t="s">
        <v>33</v>
      </c>
      <c r="E426">
        <v>72099</v>
      </c>
      <c r="F426">
        <v>0</v>
      </c>
      <c r="G426">
        <v>0</v>
      </c>
      <c r="H426" s="1">
        <v>41209</v>
      </c>
      <c r="I426">
        <v>18</v>
      </c>
      <c r="J426">
        <v>546</v>
      </c>
      <c r="K426">
        <v>91</v>
      </c>
      <c r="L426">
        <v>410</v>
      </c>
      <c r="M426">
        <v>119</v>
      </c>
      <c r="N426">
        <v>0</v>
      </c>
      <c r="O426">
        <v>22</v>
      </c>
      <c r="P426">
        <v>1</v>
      </c>
      <c r="Q426">
        <v>3</v>
      </c>
      <c r="R426">
        <v>4</v>
      </c>
      <c r="S426">
        <v>10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30</v>
      </c>
    </row>
    <row r="427" spans="1:28" hidden="1" x14ac:dyDescent="0.3">
      <c r="A427">
        <v>8962</v>
      </c>
      <c r="B427">
        <v>1975</v>
      </c>
      <c r="C427" t="s">
        <v>41</v>
      </c>
      <c r="D427" t="s">
        <v>33</v>
      </c>
      <c r="E427">
        <v>44319</v>
      </c>
      <c r="F427">
        <v>1</v>
      </c>
      <c r="G427">
        <v>1</v>
      </c>
      <c r="H427" s="1">
        <v>41746</v>
      </c>
      <c r="I427">
        <v>18</v>
      </c>
      <c r="J427">
        <v>26</v>
      </c>
      <c r="K427">
        <v>0</v>
      </c>
      <c r="L427">
        <v>8</v>
      </c>
      <c r="M427">
        <v>0</v>
      </c>
      <c r="N427">
        <v>0</v>
      </c>
      <c r="O427">
        <v>3</v>
      </c>
      <c r="P427">
        <v>2</v>
      </c>
      <c r="Q427">
        <v>2</v>
      </c>
      <c r="R427">
        <v>0</v>
      </c>
      <c r="S427">
        <v>3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43</v>
      </c>
    </row>
    <row r="428" spans="1:28" hidden="1" x14ac:dyDescent="0.3">
      <c r="A428">
        <v>11086</v>
      </c>
      <c r="B428">
        <v>1984</v>
      </c>
      <c r="C428" t="s">
        <v>44</v>
      </c>
      <c r="D428" t="s">
        <v>31</v>
      </c>
      <c r="E428">
        <v>25707</v>
      </c>
      <c r="F428">
        <v>1</v>
      </c>
      <c r="G428">
        <v>0</v>
      </c>
      <c r="H428" s="1">
        <v>41657</v>
      </c>
      <c r="I428">
        <v>18</v>
      </c>
      <c r="J428">
        <v>1</v>
      </c>
      <c r="K428">
        <v>6</v>
      </c>
      <c r="L428">
        <v>2</v>
      </c>
      <c r="M428">
        <v>3</v>
      </c>
      <c r="N428">
        <v>6</v>
      </c>
      <c r="O428">
        <v>3</v>
      </c>
      <c r="P428">
        <v>1</v>
      </c>
      <c r="Q428">
        <v>1</v>
      </c>
      <c r="R428">
        <v>0</v>
      </c>
      <c r="S428">
        <v>3</v>
      </c>
      <c r="T428">
        <v>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30</v>
      </c>
    </row>
    <row r="429" spans="1:28" hidden="1" x14ac:dyDescent="0.3">
      <c r="A429">
        <v>1064</v>
      </c>
      <c r="B429">
        <v>1971</v>
      </c>
      <c r="C429" t="s">
        <v>37</v>
      </c>
      <c r="D429" t="s">
        <v>33</v>
      </c>
      <c r="E429">
        <v>42403</v>
      </c>
      <c r="F429">
        <v>1</v>
      </c>
      <c r="G429">
        <v>0</v>
      </c>
      <c r="H429" s="1">
        <v>41619</v>
      </c>
      <c r="I429">
        <v>18</v>
      </c>
      <c r="J429">
        <v>22</v>
      </c>
      <c r="K429">
        <v>1</v>
      </c>
      <c r="L429">
        <v>11</v>
      </c>
      <c r="M429">
        <v>0</v>
      </c>
      <c r="N429">
        <v>5</v>
      </c>
      <c r="O429">
        <v>3</v>
      </c>
      <c r="P429">
        <v>1</v>
      </c>
      <c r="Q429">
        <v>1</v>
      </c>
      <c r="R429">
        <v>0</v>
      </c>
      <c r="S429">
        <v>3</v>
      </c>
      <c r="T429">
        <v>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30</v>
      </c>
    </row>
    <row r="430" spans="1:28" hidden="1" x14ac:dyDescent="0.3">
      <c r="A430">
        <v>1581</v>
      </c>
      <c r="B430">
        <v>1980</v>
      </c>
      <c r="C430" t="s">
        <v>28</v>
      </c>
      <c r="D430" t="s">
        <v>33</v>
      </c>
      <c r="E430">
        <v>37406</v>
      </c>
      <c r="F430">
        <v>1</v>
      </c>
      <c r="G430">
        <v>0</v>
      </c>
      <c r="H430" s="1">
        <v>41557</v>
      </c>
      <c r="I430">
        <v>18</v>
      </c>
      <c r="J430">
        <v>2</v>
      </c>
      <c r="K430">
        <v>0</v>
      </c>
      <c r="L430">
        <v>8</v>
      </c>
      <c r="M430">
        <v>2</v>
      </c>
      <c r="N430">
        <v>2</v>
      </c>
      <c r="O430">
        <v>3</v>
      </c>
      <c r="P430">
        <v>1</v>
      </c>
      <c r="Q430">
        <v>1</v>
      </c>
      <c r="R430">
        <v>0</v>
      </c>
      <c r="S430">
        <v>2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 t="s">
        <v>30</v>
      </c>
    </row>
    <row r="431" spans="1:28" hidden="1" x14ac:dyDescent="0.3">
      <c r="A431">
        <v>7414</v>
      </c>
      <c r="B431">
        <v>1971</v>
      </c>
      <c r="C431" t="s">
        <v>28</v>
      </c>
      <c r="D431" t="s">
        <v>33</v>
      </c>
      <c r="E431">
        <v>43824</v>
      </c>
      <c r="F431">
        <v>1</v>
      </c>
      <c r="G431">
        <v>1</v>
      </c>
      <c r="H431" s="1">
        <v>41167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30</v>
      </c>
    </row>
    <row r="432" spans="1:28" hidden="1" x14ac:dyDescent="0.3">
      <c r="A432">
        <v>3076</v>
      </c>
      <c r="B432">
        <v>1975</v>
      </c>
      <c r="C432" t="s">
        <v>28</v>
      </c>
      <c r="D432" t="s">
        <v>35</v>
      </c>
      <c r="E432">
        <v>66653</v>
      </c>
      <c r="F432">
        <v>1</v>
      </c>
      <c r="G432">
        <v>1</v>
      </c>
      <c r="H432" s="1">
        <v>41159</v>
      </c>
      <c r="I432">
        <v>18</v>
      </c>
      <c r="J432">
        <v>452</v>
      </c>
      <c r="K432">
        <v>18</v>
      </c>
      <c r="L432">
        <v>102</v>
      </c>
      <c r="M432">
        <v>16</v>
      </c>
      <c r="N432">
        <v>18</v>
      </c>
      <c r="O432">
        <v>6</v>
      </c>
      <c r="P432">
        <v>4</v>
      </c>
      <c r="Q432">
        <v>4</v>
      </c>
      <c r="R432">
        <v>2</v>
      </c>
      <c r="S432">
        <v>12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36</v>
      </c>
    </row>
    <row r="433" spans="1:28" hidden="1" x14ac:dyDescent="0.3">
      <c r="A433">
        <v>7959</v>
      </c>
      <c r="B433">
        <v>1961</v>
      </c>
      <c r="C433" t="s">
        <v>28</v>
      </c>
      <c r="D433" t="s">
        <v>33</v>
      </c>
      <c r="E433">
        <v>79410</v>
      </c>
      <c r="F433">
        <v>0</v>
      </c>
      <c r="G433">
        <v>0</v>
      </c>
      <c r="H433" s="1">
        <v>41788</v>
      </c>
      <c r="I433">
        <v>19</v>
      </c>
      <c r="J433">
        <v>658</v>
      </c>
      <c r="K433">
        <v>80</v>
      </c>
      <c r="L433">
        <v>483</v>
      </c>
      <c r="M433">
        <v>123</v>
      </c>
      <c r="N433">
        <v>13</v>
      </c>
      <c r="O433">
        <v>13</v>
      </c>
      <c r="P433">
        <v>1</v>
      </c>
      <c r="Q433">
        <v>3</v>
      </c>
      <c r="R433">
        <v>2</v>
      </c>
      <c r="S433">
        <v>5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30</v>
      </c>
    </row>
    <row r="434" spans="1:28" hidden="1" x14ac:dyDescent="0.3">
      <c r="A434">
        <v>5512</v>
      </c>
      <c r="B434">
        <v>1977</v>
      </c>
      <c r="C434" t="s">
        <v>41</v>
      </c>
      <c r="D434" t="s">
        <v>33</v>
      </c>
      <c r="E434">
        <v>55842</v>
      </c>
      <c r="F434">
        <v>0</v>
      </c>
      <c r="G434">
        <v>1</v>
      </c>
      <c r="H434" s="1">
        <v>41782</v>
      </c>
      <c r="I434">
        <v>19</v>
      </c>
      <c r="J434">
        <v>451</v>
      </c>
      <c r="K434">
        <v>0</v>
      </c>
      <c r="L434">
        <v>39</v>
      </c>
      <c r="M434">
        <v>0</v>
      </c>
      <c r="N434">
        <v>4</v>
      </c>
      <c r="O434">
        <v>24</v>
      </c>
      <c r="P434">
        <v>1</v>
      </c>
      <c r="Q434">
        <v>7</v>
      </c>
      <c r="R434">
        <v>1</v>
      </c>
      <c r="S434">
        <v>8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30</v>
      </c>
    </row>
    <row r="435" spans="1:28" hidden="1" x14ac:dyDescent="0.3">
      <c r="A435">
        <v>10102</v>
      </c>
      <c r="B435">
        <v>1966</v>
      </c>
      <c r="C435" t="s">
        <v>28</v>
      </c>
      <c r="D435" t="s">
        <v>42</v>
      </c>
      <c r="E435">
        <v>79946</v>
      </c>
      <c r="F435">
        <v>0</v>
      </c>
      <c r="G435">
        <v>0</v>
      </c>
      <c r="H435" s="1">
        <v>41771</v>
      </c>
      <c r="I435">
        <v>19</v>
      </c>
      <c r="J435">
        <v>395</v>
      </c>
      <c r="K435">
        <v>183</v>
      </c>
      <c r="L435">
        <v>565</v>
      </c>
      <c r="M435">
        <v>166</v>
      </c>
      <c r="N435">
        <v>141</v>
      </c>
      <c r="O435">
        <v>28</v>
      </c>
      <c r="P435">
        <v>1</v>
      </c>
      <c r="Q435">
        <v>5</v>
      </c>
      <c r="R435">
        <v>11</v>
      </c>
      <c r="S435">
        <v>5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43</v>
      </c>
    </row>
    <row r="436" spans="1:28" hidden="1" x14ac:dyDescent="0.3">
      <c r="A436">
        <v>9369</v>
      </c>
      <c r="B436">
        <v>1979</v>
      </c>
      <c r="C436" t="s">
        <v>38</v>
      </c>
      <c r="D436" t="s">
        <v>31</v>
      </c>
      <c r="E436">
        <v>88194</v>
      </c>
      <c r="F436">
        <v>0</v>
      </c>
      <c r="G436">
        <v>1</v>
      </c>
      <c r="H436" s="1">
        <v>41717</v>
      </c>
      <c r="I436">
        <v>19</v>
      </c>
      <c r="J436">
        <v>688</v>
      </c>
      <c r="K436">
        <v>14</v>
      </c>
      <c r="L436">
        <v>309</v>
      </c>
      <c r="M436">
        <v>201</v>
      </c>
      <c r="N436">
        <v>24</v>
      </c>
      <c r="O436">
        <v>38</v>
      </c>
      <c r="P436">
        <v>1</v>
      </c>
      <c r="Q436">
        <v>11</v>
      </c>
      <c r="R436">
        <v>10</v>
      </c>
      <c r="S436">
        <v>10</v>
      </c>
      <c r="T436">
        <v>5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 t="s">
        <v>39</v>
      </c>
    </row>
    <row r="437" spans="1:28" hidden="1" x14ac:dyDescent="0.3">
      <c r="A437">
        <v>3711</v>
      </c>
      <c r="B437">
        <v>1944</v>
      </c>
      <c r="C437" t="s">
        <v>41</v>
      </c>
      <c r="D437" t="s">
        <v>33</v>
      </c>
      <c r="E437">
        <v>80184</v>
      </c>
      <c r="F437">
        <v>0</v>
      </c>
      <c r="G437">
        <v>0</v>
      </c>
      <c r="H437" s="1">
        <v>41699</v>
      </c>
      <c r="I437">
        <v>19</v>
      </c>
      <c r="J437">
        <v>1035</v>
      </c>
      <c r="K437">
        <v>134</v>
      </c>
      <c r="L437">
        <v>670</v>
      </c>
      <c r="M437">
        <v>25</v>
      </c>
      <c r="N437">
        <v>38</v>
      </c>
      <c r="O437">
        <v>0</v>
      </c>
      <c r="P437">
        <v>1</v>
      </c>
      <c r="Q437">
        <v>6</v>
      </c>
      <c r="R437">
        <v>3</v>
      </c>
      <c r="S437">
        <v>10</v>
      </c>
      <c r="T437">
        <v>3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 t="s">
        <v>30</v>
      </c>
    </row>
    <row r="438" spans="1:28" hidden="1" x14ac:dyDescent="0.3">
      <c r="A438">
        <v>6931</v>
      </c>
      <c r="B438">
        <v>1967</v>
      </c>
      <c r="C438" t="s">
        <v>28</v>
      </c>
      <c r="D438" t="s">
        <v>29</v>
      </c>
      <c r="E438">
        <v>76982</v>
      </c>
      <c r="F438">
        <v>0</v>
      </c>
      <c r="G438">
        <v>0</v>
      </c>
      <c r="H438" s="1">
        <v>41685</v>
      </c>
      <c r="I438">
        <v>19</v>
      </c>
      <c r="J438">
        <v>464</v>
      </c>
      <c r="K438">
        <v>151</v>
      </c>
      <c r="L438">
        <v>292</v>
      </c>
      <c r="M438">
        <v>65</v>
      </c>
      <c r="N438">
        <v>60</v>
      </c>
      <c r="O438">
        <v>30</v>
      </c>
      <c r="P438">
        <v>1</v>
      </c>
      <c r="Q438">
        <v>8</v>
      </c>
      <c r="R438">
        <v>3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0</v>
      </c>
      <c r="AB438" t="s">
        <v>30</v>
      </c>
    </row>
    <row r="439" spans="1:28" hidden="1" x14ac:dyDescent="0.3">
      <c r="A439">
        <v>9596</v>
      </c>
      <c r="B439">
        <v>1980</v>
      </c>
      <c r="C439" t="s">
        <v>37</v>
      </c>
      <c r="D439" t="s">
        <v>31</v>
      </c>
      <c r="E439">
        <v>65295</v>
      </c>
      <c r="F439">
        <v>0</v>
      </c>
      <c r="G439">
        <v>0</v>
      </c>
      <c r="H439" s="1">
        <v>41631</v>
      </c>
      <c r="I439">
        <v>19</v>
      </c>
      <c r="J439">
        <v>365</v>
      </c>
      <c r="K439">
        <v>32</v>
      </c>
      <c r="L439">
        <v>117</v>
      </c>
      <c r="M439">
        <v>34</v>
      </c>
      <c r="N439">
        <v>110</v>
      </c>
      <c r="O439">
        <v>6</v>
      </c>
      <c r="P439">
        <v>1</v>
      </c>
      <c r="Q439">
        <v>3</v>
      </c>
      <c r="R439">
        <v>3</v>
      </c>
      <c r="S439">
        <v>13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34</v>
      </c>
    </row>
    <row r="440" spans="1:28" hidden="1" x14ac:dyDescent="0.3">
      <c r="A440">
        <v>2727</v>
      </c>
      <c r="B440">
        <v>1973</v>
      </c>
      <c r="C440" t="s">
        <v>28</v>
      </c>
      <c r="D440" t="s">
        <v>35</v>
      </c>
      <c r="E440">
        <v>57100</v>
      </c>
      <c r="F440">
        <v>0</v>
      </c>
      <c r="G440">
        <v>0</v>
      </c>
      <c r="H440" s="1">
        <v>41612</v>
      </c>
      <c r="I440">
        <v>19</v>
      </c>
      <c r="J440">
        <v>181</v>
      </c>
      <c r="K440">
        <v>21</v>
      </c>
      <c r="L440">
        <v>69</v>
      </c>
      <c r="M440">
        <v>39</v>
      </c>
      <c r="N440">
        <v>3</v>
      </c>
      <c r="O440">
        <v>96</v>
      </c>
      <c r="P440">
        <v>1</v>
      </c>
      <c r="Q440">
        <v>3</v>
      </c>
      <c r="R440">
        <v>3</v>
      </c>
      <c r="S440">
        <v>6</v>
      </c>
      <c r="T440">
        <v>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43</v>
      </c>
    </row>
    <row r="441" spans="1:28" hidden="1" x14ac:dyDescent="0.3">
      <c r="A441">
        <v>3967</v>
      </c>
      <c r="B441">
        <v>1971</v>
      </c>
      <c r="C441" t="s">
        <v>37</v>
      </c>
      <c r="D441" t="s">
        <v>33</v>
      </c>
      <c r="E441">
        <v>78931</v>
      </c>
      <c r="F441">
        <v>0</v>
      </c>
      <c r="G441">
        <v>0</v>
      </c>
      <c r="H441" s="1">
        <v>41572</v>
      </c>
      <c r="I441">
        <v>19</v>
      </c>
      <c r="J441">
        <v>331</v>
      </c>
      <c r="K441">
        <v>197</v>
      </c>
      <c r="L441">
        <v>170</v>
      </c>
      <c r="M441">
        <v>58</v>
      </c>
      <c r="N441">
        <v>152</v>
      </c>
      <c r="O441">
        <v>35</v>
      </c>
      <c r="P441">
        <v>1</v>
      </c>
      <c r="Q441">
        <v>2</v>
      </c>
      <c r="R441">
        <v>8</v>
      </c>
      <c r="S441">
        <v>13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32</v>
      </c>
    </row>
    <row r="442" spans="1:28" hidden="1" x14ac:dyDescent="0.3">
      <c r="A442">
        <v>2162</v>
      </c>
      <c r="B442">
        <v>1976</v>
      </c>
      <c r="C442" t="s">
        <v>28</v>
      </c>
      <c r="D442" t="s">
        <v>33</v>
      </c>
      <c r="E442">
        <v>56939</v>
      </c>
      <c r="F442">
        <v>0</v>
      </c>
      <c r="G442">
        <v>1</v>
      </c>
      <c r="H442" s="1">
        <v>41535</v>
      </c>
      <c r="I442">
        <v>19</v>
      </c>
      <c r="J442">
        <v>256</v>
      </c>
      <c r="K442">
        <v>34</v>
      </c>
      <c r="L442">
        <v>103</v>
      </c>
      <c r="M442">
        <v>90</v>
      </c>
      <c r="N442">
        <v>29</v>
      </c>
      <c r="O442">
        <v>49</v>
      </c>
      <c r="P442">
        <v>2</v>
      </c>
      <c r="Q442">
        <v>3</v>
      </c>
      <c r="R442">
        <v>3</v>
      </c>
      <c r="S442">
        <v>10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30</v>
      </c>
    </row>
    <row r="443" spans="1:28" hidden="1" x14ac:dyDescent="0.3">
      <c r="A443">
        <v>9242</v>
      </c>
      <c r="B443">
        <v>1990</v>
      </c>
      <c r="C443" t="s">
        <v>28</v>
      </c>
      <c r="D443" t="s">
        <v>31</v>
      </c>
      <c r="E443">
        <v>64509</v>
      </c>
      <c r="F443">
        <v>0</v>
      </c>
      <c r="G443">
        <v>0</v>
      </c>
      <c r="H443" s="1">
        <v>41503</v>
      </c>
      <c r="I443">
        <v>19</v>
      </c>
      <c r="J443">
        <v>836</v>
      </c>
      <c r="K443">
        <v>185</v>
      </c>
      <c r="L443">
        <v>575</v>
      </c>
      <c r="M443">
        <v>24</v>
      </c>
      <c r="N443">
        <v>25</v>
      </c>
      <c r="O443">
        <v>77</v>
      </c>
      <c r="P443">
        <v>1</v>
      </c>
      <c r="Q443">
        <v>6</v>
      </c>
      <c r="R443">
        <v>3</v>
      </c>
      <c r="S443">
        <v>9</v>
      </c>
      <c r="T443">
        <v>4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1</v>
      </c>
      <c r="AA443">
        <v>0</v>
      </c>
      <c r="AB443" t="s">
        <v>43</v>
      </c>
    </row>
    <row r="444" spans="1:28" hidden="1" x14ac:dyDescent="0.3">
      <c r="A444">
        <v>10595</v>
      </c>
      <c r="B444">
        <v>1990</v>
      </c>
      <c r="C444" t="s">
        <v>28</v>
      </c>
      <c r="D444" t="s">
        <v>33</v>
      </c>
      <c r="E444">
        <v>30093</v>
      </c>
      <c r="F444">
        <v>0</v>
      </c>
      <c r="G444">
        <v>0</v>
      </c>
      <c r="H444" s="1">
        <v>41463</v>
      </c>
      <c r="I444">
        <v>19</v>
      </c>
      <c r="J444">
        <v>2</v>
      </c>
      <c r="K444">
        <v>6</v>
      </c>
      <c r="L444">
        <v>28</v>
      </c>
      <c r="M444">
        <v>13</v>
      </c>
      <c r="N444">
        <v>4</v>
      </c>
      <c r="O444">
        <v>16</v>
      </c>
      <c r="P444">
        <v>1</v>
      </c>
      <c r="Q444">
        <v>2</v>
      </c>
      <c r="R444">
        <v>0</v>
      </c>
      <c r="S444">
        <v>3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30</v>
      </c>
    </row>
    <row r="445" spans="1:28" hidden="1" x14ac:dyDescent="0.3">
      <c r="A445">
        <v>4967</v>
      </c>
      <c r="B445">
        <v>1960</v>
      </c>
      <c r="C445" t="s">
        <v>37</v>
      </c>
      <c r="D445" t="s">
        <v>35</v>
      </c>
      <c r="E445">
        <v>38201</v>
      </c>
      <c r="F445">
        <v>0</v>
      </c>
      <c r="G445">
        <v>1</v>
      </c>
      <c r="H445" s="1">
        <v>41362</v>
      </c>
      <c r="I445">
        <v>19</v>
      </c>
      <c r="J445">
        <v>233</v>
      </c>
      <c r="K445">
        <v>0</v>
      </c>
      <c r="L445">
        <v>23</v>
      </c>
      <c r="M445">
        <v>0</v>
      </c>
      <c r="N445">
        <v>0</v>
      </c>
      <c r="O445">
        <v>12</v>
      </c>
      <c r="P445">
        <v>4</v>
      </c>
      <c r="Q445">
        <v>5</v>
      </c>
      <c r="R445">
        <v>1</v>
      </c>
      <c r="S445">
        <v>5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43</v>
      </c>
    </row>
    <row r="446" spans="1:28" hidden="1" x14ac:dyDescent="0.3">
      <c r="A446">
        <v>3619</v>
      </c>
      <c r="B446">
        <v>1960</v>
      </c>
      <c r="C446" t="s">
        <v>38</v>
      </c>
      <c r="D446" t="s">
        <v>29</v>
      </c>
      <c r="E446">
        <v>87305</v>
      </c>
      <c r="F446">
        <v>0</v>
      </c>
      <c r="G446">
        <v>0</v>
      </c>
      <c r="H446" s="1">
        <v>41175</v>
      </c>
      <c r="I446">
        <v>19</v>
      </c>
      <c r="J446">
        <v>345</v>
      </c>
      <c r="K446">
        <v>25</v>
      </c>
      <c r="L446">
        <v>501</v>
      </c>
      <c r="M446">
        <v>63</v>
      </c>
      <c r="N446">
        <v>138</v>
      </c>
      <c r="O446">
        <v>80</v>
      </c>
      <c r="P446">
        <v>1</v>
      </c>
      <c r="Q446">
        <v>5</v>
      </c>
      <c r="R446">
        <v>3</v>
      </c>
      <c r="S446">
        <v>8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>
        <v>0</v>
      </c>
      <c r="AB446" t="s">
        <v>36</v>
      </c>
    </row>
    <row r="447" spans="1:28" hidden="1" x14ac:dyDescent="0.3">
      <c r="A447">
        <v>6355</v>
      </c>
      <c r="B447">
        <v>1978</v>
      </c>
      <c r="C447" t="s">
        <v>28</v>
      </c>
      <c r="D447" t="s">
        <v>33</v>
      </c>
      <c r="E447">
        <v>44359</v>
      </c>
      <c r="F447">
        <v>1</v>
      </c>
      <c r="G447">
        <v>1</v>
      </c>
      <c r="H447" s="1">
        <v>41807</v>
      </c>
      <c r="I447">
        <v>19</v>
      </c>
      <c r="J447">
        <v>20</v>
      </c>
      <c r="K447">
        <v>0</v>
      </c>
      <c r="L447">
        <v>14</v>
      </c>
      <c r="M447">
        <v>7</v>
      </c>
      <c r="N447">
        <v>3</v>
      </c>
      <c r="O447">
        <v>1</v>
      </c>
      <c r="P447">
        <v>3</v>
      </c>
      <c r="Q447">
        <v>2</v>
      </c>
      <c r="R447">
        <v>0</v>
      </c>
      <c r="S447">
        <v>4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30</v>
      </c>
    </row>
    <row r="448" spans="1:28" hidden="1" x14ac:dyDescent="0.3">
      <c r="A448">
        <v>8416</v>
      </c>
      <c r="B448">
        <v>1981</v>
      </c>
      <c r="C448" t="s">
        <v>28</v>
      </c>
      <c r="D448" t="s">
        <v>33</v>
      </c>
      <c r="E448">
        <v>29009</v>
      </c>
      <c r="F448">
        <v>1</v>
      </c>
      <c r="G448">
        <v>0</v>
      </c>
      <c r="H448" s="1">
        <v>41607</v>
      </c>
      <c r="I448">
        <v>19</v>
      </c>
      <c r="J448">
        <v>6</v>
      </c>
      <c r="K448">
        <v>6</v>
      </c>
      <c r="L448">
        <v>15</v>
      </c>
      <c r="M448">
        <v>10</v>
      </c>
      <c r="N448">
        <v>5</v>
      </c>
      <c r="O448">
        <v>2</v>
      </c>
      <c r="P448">
        <v>2</v>
      </c>
      <c r="Q448">
        <v>2</v>
      </c>
      <c r="R448">
        <v>0</v>
      </c>
      <c r="S448">
        <v>3</v>
      </c>
      <c r="T448">
        <v>6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34</v>
      </c>
    </row>
    <row r="449" spans="1:28" hidden="1" x14ac:dyDescent="0.3">
      <c r="A449">
        <v>2139</v>
      </c>
      <c r="B449">
        <v>1975</v>
      </c>
      <c r="C449" t="s">
        <v>41</v>
      </c>
      <c r="D449" t="s">
        <v>33</v>
      </c>
      <c r="E449">
        <v>7500</v>
      </c>
      <c r="F449">
        <v>1</v>
      </c>
      <c r="G449">
        <v>0</v>
      </c>
      <c r="H449" s="1">
        <v>41549</v>
      </c>
      <c r="I449">
        <v>19</v>
      </c>
      <c r="J449">
        <v>3</v>
      </c>
      <c r="K449">
        <v>1</v>
      </c>
      <c r="L449">
        <v>10</v>
      </c>
      <c r="M449">
        <v>3</v>
      </c>
      <c r="N449">
        <v>2</v>
      </c>
      <c r="O449">
        <v>12</v>
      </c>
      <c r="P449">
        <v>3</v>
      </c>
      <c r="Q449">
        <v>2</v>
      </c>
      <c r="R449">
        <v>0</v>
      </c>
      <c r="S449">
        <v>3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36</v>
      </c>
    </row>
    <row r="450" spans="1:28" hidden="1" x14ac:dyDescent="0.3">
      <c r="A450">
        <v>4855</v>
      </c>
      <c r="B450">
        <v>1974</v>
      </c>
      <c r="C450" t="s">
        <v>37</v>
      </c>
      <c r="D450" t="s">
        <v>35</v>
      </c>
      <c r="E450">
        <v>30351</v>
      </c>
      <c r="F450">
        <v>1</v>
      </c>
      <c r="G450">
        <v>0</v>
      </c>
      <c r="H450" s="1">
        <v>41431</v>
      </c>
      <c r="I450">
        <v>19</v>
      </c>
      <c r="J450">
        <v>14</v>
      </c>
      <c r="K450">
        <v>0</v>
      </c>
      <c r="L450">
        <v>24</v>
      </c>
      <c r="M450">
        <v>3</v>
      </c>
      <c r="N450">
        <v>3</v>
      </c>
      <c r="O450">
        <v>2</v>
      </c>
      <c r="P450">
        <v>1</v>
      </c>
      <c r="Q450">
        <v>3</v>
      </c>
      <c r="R450">
        <v>0</v>
      </c>
      <c r="S450">
        <v>2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 t="s">
        <v>34</v>
      </c>
    </row>
    <row r="451" spans="1:28" hidden="1" x14ac:dyDescent="0.3">
      <c r="A451">
        <v>5049</v>
      </c>
      <c r="B451">
        <v>1974</v>
      </c>
      <c r="C451" t="s">
        <v>37</v>
      </c>
      <c r="D451" t="s">
        <v>35</v>
      </c>
      <c r="E451">
        <v>30351</v>
      </c>
      <c r="F451">
        <v>1</v>
      </c>
      <c r="G451">
        <v>0</v>
      </c>
      <c r="H451" s="1">
        <v>41431</v>
      </c>
      <c r="I451">
        <v>19</v>
      </c>
      <c r="J451">
        <v>14</v>
      </c>
      <c r="K451">
        <v>0</v>
      </c>
      <c r="L451">
        <v>24</v>
      </c>
      <c r="M451">
        <v>3</v>
      </c>
      <c r="N451">
        <v>3</v>
      </c>
      <c r="O451">
        <v>2</v>
      </c>
      <c r="P451">
        <v>1</v>
      </c>
      <c r="Q451">
        <v>3</v>
      </c>
      <c r="R451">
        <v>0</v>
      </c>
      <c r="S451">
        <v>2</v>
      </c>
      <c r="T451">
        <v>9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30</v>
      </c>
    </row>
    <row r="452" spans="1:28" x14ac:dyDescent="0.3">
      <c r="A452">
        <v>7244</v>
      </c>
      <c r="B452">
        <v>1951</v>
      </c>
      <c r="C452" t="s">
        <v>28</v>
      </c>
      <c r="D452" t="s">
        <v>31</v>
      </c>
      <c r="F452">
        <v>2</v>
      </c>
      <c r="G452">
        <v>1</v>
      </c>
      <c r="H452" s="1">
        <v>41640</v>
      </c>
      <c r="I452">
        <v>96</v>
      </c>
      <c r="J452">
        <v>48</v>
      </c>
      <c r="K452">
        <v>5</v>
      </c>
      <c r="L452">
        <v>48</v>
      </c>
      <c r="M452">
        <v>6</v>
      </c>
      <c r="N452">
        <v>10</v>
      </c>
      <c r="O452">
        <v>7</v>
      </c>
      <c r="P452">
        <v>3</v>
      </c>
      <c r="Q452">
        <v>2</v>
      </c>
      <c r="R452">
        <v>1</v>
      </c>
      <c r="S452">
        <v>4</v>
      </c>
      <c r="T452">
        <v>6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36</v>
      </c>
    </row>
    <row r="453" spans="1:28" hidden="1" x14ac:dyDescent="0.3">
      <c r="A453">
        <v>9215</v>
      </c>
      <c r="B453">
        <v>1980</v>
      </c>
      <c r="C453" t="s">
        <v>37</v>
      </c>
      <c r="D453" t="s">
        <v>33</v>
      </c>
      <c r="E453">
        <v>43974</v>
      </c>
      <c r="F453">
        <v>1</v>
      </c>
      <c r="G453">
        <v>0</v>
      </c>
      <c r="H453" s="1">
        <v>41255</v>
      </c>
      <c r="I453">
        <v>19</v>
      </c>
      <c r="J453">
        <v>378</v>
      </c>
      <c r="K453">
        <v>0</v>
      </c>
      <c r="L453">
        <v>101</v>
      </c>
      <c r="M453">
        <v>0</v>
      </c>
      <c r="N453">
        <v>0</v>
      </c>
      <c r="O453">
        <v>72</v>
      </c>
      <c r="P453">
        <v>5</v>
      </c>
      <c r="Q453">
        <v>6</v>
      </c>
      <c r="R453">
        <v>4</v>
      </c>
      <c r="S453">
        <v>6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32</v>
      </c>
    </row>
    <row r="454" spans="1:28" hidden="1" x14ac:dyDescent="0.3">
      <c r="A454">
        <v>3525</v>
      </c>
      <c r="B454">
        <v>1970</v>
      </c>
      <c r="C454" t="s">
        <v>28</v>
      </c>
      <c r="D454" t="s">
        <v>35</v>
      </c>
      <c r="E454">
        <v>38200</v>
      </c>
      <c r="F454">
        <v>1</v>
      </c>
      <c r="G454">
        <v>1</v>
      </c>
      <c r="H454" s="1">
        <v>41250</v>
      </c>
      <c r="I454">
        <v>19</v>
      </c>
      <c r="J454">
        <v>12</v>
      </c>
      <c r="K454">
        <v>0</v>
      </c>
      <c r="L454">
        <v>4</v>
      </c>
      <c r="M454">
        <v>0</v>
      </c>
      <c r="N454">
        <v>0</v>
      </c>
      <c r="O454">
        <v>1</v>
      </c>
      <c r="P454">
        <v>1</v>
      </c>
      <c r="Q454">
        <v>1</v>
      </c>
      <c r="R454">
        <v>0</v>
      </c>
      <c r="S454">
        <v>2</v>
      </c>
      <c r="T454">
        <v>7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30</v>
      </c>
    </row>
    <row r="455" spans="1:28" hidden="1" x14ac:dyDescent="0.3">
      <c r="A455">
        <v>4415</v>
      </c>
      <c r="B455">
        <v>1961</v>
      </c>
      <c r="C455" t="s">
        <v>28</v>
      </c>
      <c r="D455" t="s">
        <v>33</v>
      </c>
      <c r="E455">
        <v>16860</v>
      </c>
      <c r="F455">
        <v>1</v>
      </c>
      <c r="G455">
        <v>1</v>
      </c>
      <c r="H455" s="1">
        <v>41164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30</v>
      </c>
    </row>
    <row r="456" spans="1:28" hidden="1" x14ac:dyDescent="0.3">
      <c r="A456">
        <v>3645</v>
      </c>
      <c r="B456">
        <v>1972</v>
      </c>
      <c r="C456" t="s">
        <v>37</v>
      </c>
      <c r="D456" t="s">
        <v>31</v>
      </c>
      <c r="E456">
        <v>27213</v>
      </c>
      <c r="F456">
        <v>1</v>
      </c>
      <c r="G456">
        <v>0</v>
      </c>
      <c r="H456" s="1">
        <v>41151</v>
      </c>
      <c r="I456">
        <v>19</v>
      </c>
      <c r="J456">
        <v>19</v>
      </c>
      <c r="K456">
        <v>3</v>
      </c>
      <c r="L456">
        <v>26</v>
      </c>
      <c r="M456">
        <v>10</v>
      </c>
      <c r="N456">
        <v>9</v>
      </c>
      <c r="O456">
        <v>3</v>
      </c>
      <c r="P456">
        <v>3</v>
      </c>
      <c r="Q456">
        <v>2</v>
      </c>
      <c r="R456">
        <v>0</v>
      </c>
      <c r="S456">
        <v>4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 t="s">
        <v>30</v>
      </c>
    </row>
    <row r="457" spans="1:28" hidden="1" x14ac:dyDescent="0.3">
      <c r="A457">
        <v>4692</v>
      </c>
      <c r="B457">
        <v>1976</v>
      </c>
      <c r="C457" t="s">
        <v>28</v>
      </c>
      <c r="D457" t="s">
        <v>33</v>
      </c>
      <c r="E457">
        <v>7500</v>
      </c>
      <c r="F457">
        <v>1</v>
      </c>
      <c r="G457">
        <v>0</v>
      </c>
      <c r="H457" s="1">
        <v>41122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1</v>
      </c>
      <c r="AA457">
        <v>0</v>
      </c>
      <c r="AB457" t="s">
        <v>36</v>
      </c>
    </row>
    <row r="458" spans="1:28" hidden="1" x14ac:dyDescent="0.3">
      <c r="A458">
        <v>3955</v>
      </c>
      <c r="B458">
        <v>1965</v>
      </c>
      <c r="C458" t="s">
        <v>28</v>
      </c>
      <c r="D458" t="s">
        <v>29</v>
      </c>
      <c r="E458">
        <v>4861</v>
      </c>
      <c r="F458">
        <v>0</v>
      </c>
      <c r="G458">
        <v>0</v>
      </c>
      <c r="H458" s="1">
        <v>41812</v>
      </c>
      <c r="I458">
        <v>20</v>
      </c>
      <c r="J458">
        <v>2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43</v>
      </c>
    </row>
    <row r="459" spans="1:28" hidden="1" x14ac:dyDescent="0.3">
      <c r="A459">
        <v>10951</v>
      </c>
      <c r="B459">
        <v>1968</v>
      </c>
      <c r="C459" t="s">
        <v>28</v>
      </c>
      <c r="D459" t="s">
        <v>33</v>
      </c>
      <c r="E459">
        <v>45688</v>
      </c>
      <c r="F459">
        <v>0</v>
      </c>
      <c r="G459">
        <v>1</v>
      </c>
      <c r="H459" s="1">
        <v>41664</v>
      </c>
      <c r="I459">
        <v>20</v>
      </c>
      <c r="J459">
        <v>279</v>
      </c>
      <c r="K459">
        <v>0</v>
      </c>
      <c r="L459">
        <v>18</v>
      </c>
      <c r="M459">
        <v>0</v>
      </c>
      <c r="N459">
        <v>0</v>
      </c>
      <c r="O459">
        <v>9</v>
      </c>
      <c r="P459">
        <v>2</v>
      </c>
      <c r="Q459">
        <v>3</v>
      </c>
      <c r="R459">
        <v>1</v>
      </c>
      <c r="S459">
        <v>8</v>
      </c>
      <c r="T459">
        <v>4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 t="s">
        <v>30</v>
      </c>
    </row>
    <row r="460" spans="1:28" hidden="1" x14ac:dyDescent="0.3">
      <c r="A460">
        <v>4322</v>
      </c>
      <c r="B460">
        <v>1958</v>
      </c>
      <c r="C460" t="s">
        <v>37</v>
      </c>
      <c r="D460" t="s">
        <v>35</v>
      </c>
      <c r="E460">
        <v>77863</v>
      </c>
      <c r="F460">
        <v>0</v>
      </c>
      <c r="G460">
        <v>0</v>
      </c>
      <c r="H460" s="1">
        <v>41605</v>
      </c>
      <c r="I460">
        <v>20</v>
      </c>
      <c r="J460">
        <v>881</v>
      </c>
      <c r="K460">
        <v>38</v>
      </c>
      <c r="L460">
        <v>319</v>
      </c>
      <c r="M460">
        <v>16</v>
      </c>
      <c r="N460">
        <v>25</v>
      </c>
      <c r="O460">
        <v>12</v>
      </c>
      <c r="P460">
        <v>1</v>
      </c>
      <c r="Q460">
        <v>4</v>
      </c>
      <c r="R460">
        <v>5</v>
      </c>
      <c r="S460">
        <v>10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30</v>
      </c>
    </row>
    <row r="461" spans="1:28" hidden="1" x14ac:dyDescent="0.3">
      <c r="A461">
        <v>2942</v>
      </c>
      <c r="B461">
        <v>1964</v>
      </c>
      <c r="C461" t="s">
        <v>28</v>
      </c>
      <c r="D461" t="s">
        <v>31</v>
      </c>
      <c r="E461">
        <v>45906</v>
      </c>
      <c r="F461">
        <v>0</v>
      </c>
      <c r="G461">
        <v>1</v>
      </c>
      <c r="H461" s="1">
        <v>41401</v>
      </c>
      <c r="I461">
        <v>20</v>
      </c>
      <c r="J461">
        <v>305</v>
      </c>
      <c r="K461">
        <v>3</v>
      </c>
      <c r="L461">
        <v>27</v>
      </c>
      <c r="M461">
        <v>4</v>
      </c>
      <c r="N461">
        <v>3</v>
      </c>
      <c r="O461">
        <v>144</v>
      </c>
      <c r="P461">
        <v>2</v>
      </c>
      <c r="Q461">
        <v>5</v>
      </c>
      <c r="R461">
        <v>4</v>
      </c>
      <c r="S461">
        <v>4</v>
      </c>
      <c r="T461">
        <v>5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 t="s">
        <v>30</v>
      </c>
    </row>
    <row r="462" spans="1:28" hidden="1" x14ac:dyDescent="0.3">
      <c r="A462">
        <v>3667</v>
      </c>
      <c r="B462">
        <v>1969</v>
      </c>
      <c r="C462" t="s">
        <v>28</v>
      </c>
      <c r="D462" t="s">
        <v>33</v>
      </c>
      <c r="E462">
        <v>80952</v>
      </c>
      <c r="F462">
        <v>0</v>
      </c>
      <c r="G462">
        <v>0</v>
      </c>
      <c r="H462" s="1">
        <v>41333</v>
      </c>
      <c r="I462">
        <v>20</v>
      </c>
      <c r="J462">
        <v>778</v>
      </c>
      <c r="K462">
        <v>178</v>
      </c>
      <c r="L462">
        <v>689</v>
      </c>
      <c r="M462">
        <v>41</v>
      </c>
      <c r="N462">
        <v>27</v>
      </c>
      <c r="O462">
        <v>44</v>
      </c>
      <c r="P462">
        <v>1</v>
      </c>
      <c r="Q462">
        <v>8</v>
      </c>
      <c r="R462">
        <v>5</v>
      </c>
      <c r="S462">
        <v>11</v>
      </c>
      <c r="T462">
        <v>8</v>
      </c>
      <c r="U462">
        <v>1</v>
      </c>
      <c r="V462">
        <v>0</v>
      </c>
      <c r="W462">
        <v>0</v>
      </c>
      <c r="X462">
        <v>1</v>
      </c>
      <c r="Y462">
        <v>1</v>
      </c>
      <c r="Z462">
        <v>1</v>
      </c>
      <c r="AA462">
        <v>0</v>
      </c>
      <c r="AB462" t="s">
        <v>39</v>
      </c>
    </row>
    <row r="463" spans="1:28" hidden="1" x14ac:dyDescent="0.3">
      <c r="A463">
        <v>3697</v>
      </c>
      <c r="B463">
        <v>1954</v>
      </c>
      <c r="C463" t="s">
        <v>28</v>
      </c>
      <c r="D463" t="s">
        <v>35</v>
      </c>
      <c r="E463">
        <v>39898</v>
      </c>
      <c r="F463">
        <v>0</v>
      </c>
      <c r="G463">
        <v>1</v>
      </c>
      <c r="H463" s="1">
        <v>41317</v>
      </c>
      <c r="I463">
        <v>20</v>
      </c>
      <c r="J463">
        <v>69</v>
      </c>
      <c r="K463">
        <v>8</v>
      </c>
      <c r="L463">
        <v>26</v>
      </c>
      <c r="M463">
        <v>12</v>
      </c>
      <c r="N463">
        <v>7</v>
      </c>
      <c r="O463">
        <v>12</v>
      </c>
      <c r="P463">
        <v>2</v>
      </c>
      <c r="Q463">
        <v>3</v>
      </c>
      <c r="R463">
        <v>0</v>
      </c>
      <c r="S463">
        <v>4</v>
      </c>
      <c r="T463">
        <v>7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32</v>
      </c>
    </row>
    <row r="464" spans="1:28" hidden="1" x14ac:dyDescent="0.3">
      <c r="A464">
        <v>9955</v>
      </c>
      <c r="B464">
        <v>1954</v>
      </c>
      <c r="C464" t="s">
        <v>28</v>
      </c>
      <c r="D464" t="s">
        <v>35</v>
      </c>
      <c r="E464">
        <v>39898</v>
      </c>
      <c r="F464">
        <v>0</v>
      </c>
      <c r="G464">
        <v>1</v>
      </c>
      <c r="H464" s="1">
        <v>41317</v>
      </c>
      <c r="I464">
        <v>20</v>
      </c>
      <c r="J464">
        <v>69</v>
      </c>
      <c r="K464">
        <v>8</v>
      </c>
      <c r="L464">
        <v>26</v>
      </c>
      <c r="M464">
        <v>12</v>
      </c>
      <c r="N464">
        <v>7</v>
      </c>
      <c r="O464">
        <v>12</v>
      </c>
      <c r="P464">
        <v>2</v>
      </c>
      <c r="Q464">
        <v>3</v>
      </c>
      <c r="R464">
        <v>0</v>
      </c>
      <c r="S464">
        <v>4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30</v>
      </c>
    </row>
    <row r="465" spans="1:28" hidden="1" x14ac:dyDescent="0.3">
      <c r="A465">
        <v>6422</v>
      </c>
      <c r="B465">
        <v>1954</v>
      </c>
      <c r="C465" t="s">
        <v>28</v>
      </c>
      <c r="D465" t="s">
        <v>33</v>
      </c>
      <c r="E465">
        <v>86718</v>
      </c>
      <c r="F465">
        <v>0</v>
      </c>
      <c r="G465">
        <v>0</v>
      </c>
      <c r="H465" s="1">
        <v>41291</v>
      </c>
      <c r="I465">
        <v>20</v>
      </c>
      <c r="J465">
        <v>344</v>
      </c>
      <c r="K465">
        <v>189</v>
      </c>
      <c r="L465">
        <v>482</v>
      </c>
      <c r="M465">
        <v>50</v>
      </c>
      <c r="N465">
        <v>33</v>
      </c>
      <c r="O465">
        <v>172</v>
      </c>
      <c r="P465">
        <v>1</v>
      </c>
      <c r="Q465">
        <v>5</v>
      </c>
      <c r="R465">
        <v>6</v>
      </c>
      <c r="S465">
        <v>5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40</v>
      </c>
    </row>
    <row r="466" spans="1:28" hidden="1" x14ac:dyDescent="0.3">
      <c r="A466">
        <v>3690</v>
      </c>
      <c r="B466">
        <v>1986</v>
      </c>
      <c r="C466" t="s">
        <v>41</v>
      </c>
      <c r="D466" t="s">
        <v>33</v>
      </c>
      <c r="E466">
        <v>80141</v>
      </c>
      <c r="F466">
        <v>0</v>
      </c>
      <c r="G466">
        <v>0</v>
      </c>
      <c r="H466" s="1">
        <v>41285</v>
      </c>
      <c r="I466">
        <v>20</v>
      </c>
      <c r="J466">
        <v>1184</v>
      </c>
      <c r="K466">
        <v>102</v>
      </c>
      <c r="L466">
        <v>673</v>
      </c>
      <c r="M466">
        <v>52</v>
      </c>
      <c r="N466">
        <v>40</v>
      </c>
      <c r="O466">
        <v>40</v>
      </c>
      <c r="P466">
        <v>1</v>
      </c>
      <c r="Q466">
        <v>7</v>
      </c>
      <c r="R466">
        <v>4</v>
      </c>
      <c r="S466">
        <v>10</v>
      </c>
      <c r="T466">
        <v>6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>
        <v>0</v>
      </c>
      <c r="AB466" t="s">
        <v>30</v>
      </c>
    </row>
    <row r="467" spans="1:28" hidden="1" x14ac:dyDescent="0.3">
      <c r="A467">
        <v>9260</v>
      </c>
      <c r="B467">
        <v>1945</v>
      </c>
      <c r="C467" t="s">
        <v>37</v>
      </c>
      <c r="D467" t="s">
        <v>33</v>
      </c>
      <c r="E467">
        <v>70356</v>
      </c>
      <c r="F467">
        <v>0</v>
      </c>
      <c r="G467">
        <v>0</v>
      </c>
      <c r="H467" s="1">
        <v>41218</v>
      </c>
      <c r="I467">
        <v>20</v>
      </c>
      <c r="J467">
        <v>1349</v>
      </c>
      <c r="K467">
        <v>16</v>
      </c>
      <c r="L467">
        <v>249</v>
      </c>
      <c r="M467">
        <v>43</v>
      </c>
      <c r="N467">
        <v>16</v>
      </c>
      <c r="O467">
        <v>33</v>
      </c>
      <c r="P467">
        <v>2</v>
      </c>
      <c r="Q467">
        <v>10</v>
      </c>
      <c r="R467">
        <v>6</v>
      </c>
      <c r="S467">
        <v>9</v>
      </c>
      <c r="T467">
        <v>6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32</v>
      </c>
    </row>
    <row r="468" spans="1:28" hidden="1" x14ac:dyDescent="0.3">
      <c r="A468">
        <v>4939</v>
      </c>
      <c r="B468">
        <v>1946</v>
      </c>
      <c r="C468" t="s">
        <v>28</v>
      </c>
      <c r="D468" t="s">
        <v>35</v>
      </c>
      <c r="E468">
        <v>37760</v>
      </c>
      <c r="F468">
        <v>0</v>
      </c>
      <c r="G468">
        <v>0</v>
      </c>
      <c r="H468" s="1">
        <v>41152</v>
      </c>
      <c r="I468">
        <v>20</v>
      </c>
      <c r="J468">
        <v>84</v>
      </c>
      <c r="K468">
        <v>5</v>
      </c>
      <c r="L468">
        <v>38</v>
      </c>
      <c r="M468">
        <v>150</v>
      </c>
      <c r="N468">
        <v>12</v>
      </c>
      <c r="O468">
        <v>28</v>
      </c>
      <c r="P468">
        <v>2</v>
      </c>
      <c r="Q468">
        <v>4</v>
      </c>
      <c r="R468">
        <v>1</v>
      </c>
      <c r="S468">
        <v>6</v>
      </c>
      <c r="T468">
        <v>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34</v>
      </c>
    </row>
    <row r="469" spans="1:28" hidden="1" x14ac:dyDescent="0.3">
      <c r="A469">
        <v>8652</v>
      </c>
      <c r="B469">
        <v>1946</v>
      </c>
      <c r="C469" t="s">
        <v>28</v>
      </c>
      <c r="D469" t="s">
        <v>35</v>
      </c>
      <c r="E469">
        <v>37760</v>
      </c>
      <c r="F469">
        <v>0</v>
      </c>
      <c r="G469">
        <v>0</v>
      </c>
      <c r="H469" s="1">
        <v>41152</v>
      </c>
      <c r="I469">
        <v>20</v>
      </c>
      <c r="J469">
        <v>84</v>
      </c>
      <c r="K469">
        <v>5</v>
      </c>
      <c r="L469">
        <v>38</v>
      </c>
      <c r="M469">
        <v>150</v>
      </c>
      <c r="N469">
        <v>12</v>
      </c>
      <c r="O469">
        <v>28</v>
      </c>
      <c r="P469">
        <v>2</v>
      </c>
      <c r="Q469">
        <v>4</v>
      </c>
      <c r="R469">
        <v>1</v>
      </c>
      <c r="S469">
        <v>6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43</v>
      </c>
    </row>
    <row r="470" spans="1:28" hidden="1" x14ac:dyDescent="0.3">
      <c r="A470">
        <v>4702</v>
      </c>
      <c r="B470">
        <v>1964</v>
      </c>
      <c r="C470" t="s">
        <v>28</v>
      </c>
      <c r="D470" t="s">
        <v>31</v>
      </c>
      <c r="E470">
        <v>61839</v>
      </c>
      <c r="F470">
        <v>0</v>
      </c>
      <c r="G470">
        <v>0</v>
      </c>
      <c r="H470" s="1">
        <v>41133</v>
      </c>
      <c r="I470">
        <v>20</v>
      </c>
      <c r="J470">
        <v>1000</v>
      </c>
      <c r="K470">
        <v>155</v>
      </c>
      <c r="L470">
        <v>379</v>
      </c>
      <c r="M470">
        <v>224</v>
      </c>
      <c r="N470">
        <v>17</v>
      </c>
      <c r="O470">
        <v>120</v>
      </c>
      <c r="P470">
        <v>1</v>
      </c>
      <c r="Q470">
        <v>4</v>
      </c>
      <c r="R470">
        <v>8</v>
      </c>
      <c r="S470">
        <v>4</v>
      </c>
      <c r="T470">
        <v>8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30</v>
      </c>
    </row>
    <row r="471" spans="1:28" hidden="1" x14ac:dyDescent="0.3">
      <c r="A471">
        <v>5313</v>
      </c>
      <c r="B471">
        <v>1971</v>
      </c>
      <c r="C471" t="s">
        <v>41</v>
      </c>
      <c r="D471" t="s">
        <v>33</v>
      </c>
      <c r="E471">
        <v>38196</v>
      </c>
      <c r="F471">
        <v>1</v>
      </c>
      <c r="G471">
        <v>1</v>
      </c>
      <c r="H471" s="1">
        <v>41747</v>
      </c>
      <c r="I471">
        <v>20</v>
      </c>
      <c r="J471">
        <v>30</v>
      </c>
      <c r="K471">
        <v>0</v>
      </c>
      <c r="L471">
        <v>11</v>
      </c>
      <c r="M471">
        <v>0</v>
      </c>
      <c r="N471">
        <v>0</v>
      </c>
      <c r="O471">
        <v>3</v>
      </c>
      <c r="P471">
        <v>3</v>
      </c>
      <c r="Q471">
        <v>2</v>
      </c>
      <c r="R471">
        <v>0</v>
      </c>
      <c r="S471">
        <v>4</v>
      </c>
      <c r="T471">
        <v>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30</v>
      </c>
    </row>
    <row r="472" spans="1:28" hidden="1" x14ac:dyDescent="0.3">
      <c r="A472">
        <v>7196</v>
      </c>
      <c r="B472">
        <v>1950</v>
      </c>
      <c r="C472" t="s">
        <v>37</v>
      </c>
      <c r="D472" t="s">
        <v>33</v>
      </c>
      <c r="E472">
        <v>41145</v>
      </c>
      <c r="F472">
        <v>1</v>
      </c>
      <c r="G472">
        <v>1</v>
      </c>
      <c r="H472" s="1">
        <v>41678</v>
      </c>
      <c r="I472">
        <v>20</v>
      </c>
      <c r="J472">
        <v>9</v>
      </c>
      <c r="K472">
        <v>0</v>
      </c>
      <c r="L472">
        <v>3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3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32</v>
      </c>
    </row>
    <row r="473" spans="1:28" hidden="1" x14ac:dyDescent="0.3">
      <c r="A473">
        <v>1381</v>
      </c>
      <c r="B473">
        <v>1982</v>
      </c>
      <c r="C473" t="s">
        <v>37</v>
      </c>
      <c r="D473" t="s">
        <v>31</v>
      </c>
      <c r="E473">
        <v>38513</v>
      </c>
      <c r="F473">
        <v>1</v>
      </c>
      <c r="G473">
        <v>0</v>
      </c>
      <c r="H473" s="1">
        <v>41667</v>
      </c>
      <c r="I473">
        <v>20</v>
      </c>
      <c r="J473">
        <v>172</v>
      </c>
      <c r="K473">
        <v>3</v>
      </c>
      <c r="L473">
        <v>115</v>
      </c>
      <c r="M473">
        <v>16</v>
      </c>
      <c r="N473">
        <v>0</v>
      </c>
      <c r="O473">
        <v>18</v>
      </c>
      <c r="P473">
        <v>5</v>
      </c>
      <c r="Q473">
        <v>6</v>
      </c>
      <c r="R473">
        <v>1</v>
      </c>
      <c r="S473">
        <v>5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 t="s">
        <v>30</v>
      </c>
    </row>
    <row r="474" spans="1:28" hidden="1" x14ac:dyDescent="0.3">
      <c r="A474">
        <v>7444</v>
      </c>
      <c r="B474">
        <v>1969</v>
      </c>
      <c r="C474" t="s">
        <v>41</v>
      </c>
      <c r="D474" t="s">
        <v>33</v>
      </c>
      <c r="E474">
        <v>42169</v>
      </c>
      <c r="F474">
        <v>1</v>
      </c>
      <c r="G474">
        <v>1</v>
      </c>
      <c r="H474" s="1">
        <v>41566</v>
      </c>
      <c r="I474">
        <v>20</v>
      </c>
      <c r="J474">
        <v>19</v>
      </c>
      <c r="K474">
        <v>0</v>
      </c>
      <c r="L474">
        <v>9</v>
      </c>
      <c r="M474">
        <v>0</v>
      </c>
      <c r="N474">
        <v>0</v>
      </c>
      <c r="O474">
        <v>2</v>
      </c>
      <c r="P474">
        <v>2</v>
      </c>
      <c r="Q474">
        <v>1</v>
      </c>
      <c r="R474">
        <v>0</v>
      </c>
      <c r="S474">
        <v>3</v>
      </c>
      <c r="T474">
        <v>8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30</v>
      </c>
    </row>
    <row r="475" spans="1:28" hidden="1" x14ac:dyDescent="0.3">
      <c r="A475">
        <v>2874</v>
      </c>
      <c r="B475">
        <v>1988</v>
      </c>
      <c r="C475" t="s">
        <v>38</v>
      </c>
      <c r="D475" t="s">
        <v>29</v>
      </c>
      <c r="E475">
        <v>35388</v>
      </c>
      <c r="F475">
        <v>1</v>
      </c>
      <c r="G475">
        <v>0</v>
      </c>
      <c r="H475" s="1">
        <v>41340</v>
      </c>
      <c r="I475">
        <v>20</v>
      </c>
      <c r="J475">
        <v>6</v>
      </c>
      <c r="K475">
        <v>4</v>
      </c>
      <c r="L475">
        <v>7</v>
      </c>
      <c r="M475">
        <v>4</v>
      </c>
      <c r="N475">
        <v>3</v>
      </c>
      <c r="O475">
        <v>8</v>
      </c>
      <c r="P475">
        <v>1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43</v>
      </c>
    </row>
    <row r="476" spans="1:28" hidden="1" x14ac:dyDescent="0.3">
      <c r="A476">
        <v>5320</v>
      </c>
      <c r="B476">
        <v>1973</v>
      </c>
      <c r="C476" t="s">
        <v>41</v>
      </c>
      <c r="D476" t="s">
        <v>29</v>
      </c>
      <c r="E476">
        <v>44051</v>
      </c>
      <c r="F476">
        <v>1</v>
      </c>
      <c r="G476">
        <v>1</v>
      </c>
      <c r="H476" s="1">
        <v>41303</v>
      </c>
      <c r="I476">
        <v>20</v>
      </c>
      <c r="J476">
        <v>79</v>
      </c>
      <c r="K476">
        <v>7</v>
      </c>
      <c r="L476">
        <v>58</v>
      </c>
      <c r="M476">
        <v>6</v>
      </c>
      <c r="N476">
        <v>3</v>
      </c>
      <c r="O476">
        <v>18</v>
      </c>
      <c r="P476">
        <v>4</v>
      </c>
      <c r="Q476">
        <v>3</v>
      </c>
      <c r="R476">
        <v>1</v>
      </c>
      <c r="S476">
        <v>4</v>
      </c>
      <c r="T476">
        <v>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 t="s">
        <v>43</v>
      </c>
    </row>
    <row r="477" spans="1:28" hidden="1" x14ac:dyDescent="0.3">
      <c r="A477">
        <v>2408</v>
      </c>
      <c r="B477">
        <v>1976</v>
      </c>
      <c r="C477" t="s">
        <v>28</v>
      </c>
      <c r="D477" t="s">
        <v>33</v>
      </c>
      <c r="E477">
        <v>58597</v>
      </c>
      <c r="F477">
        <v>1</v>
      </c>
      <c r="G477">
        <v>1</v>
      </c>
      <c r="H477" s="1">
        <v>41233</v>
      </c>
      <c r="I477">
        <v>20</v>
      </c>
      <c r="J477">
        <v>490</v>
      </c>
      <c r="K477">
        <v>0</v>
      </c>
      <c r="L477">
        <v>184</v>
      </c>
      <c r="M477">
        <v>10</v>
      </c>
      <c r="N477">
        <v>28</v>
      </c>
      <c r="O477">
        <v>21</v>
      </c>
      <c r="P477">
        <v>12</v>
      </c>
      <c r="Q477">
        <v>7</v>
      </c>
      <c r="R477">
        <v>4</v>
      </c>
      <c r="S477">
        <v>9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40</v>
      </c>
    </row>
    <row r="478" spans="1:28" hidden="1" x14ac:dyDescent="0.3">
      <c r="A478">
        <v>9648</v>
      </c>
      <c r="B478">
        <v>1967</v>
      </c>
      <c r="C478" t="s">
        <v>28</v>
      </c>
      <c r="D478" t="s">
        <v>31</v>
      </c>
      <c r="E478">
        <v>46904</v>
      </c>
      <c r="F478">
        <v>1</v>
      </c>
      <c r="G478">
        <v>1</v>
      </c>
      <c r="H478" s="1">
        <v>41216</v>
      </c>
      <c r="I478">
        <v>20</v>
      </c>
      <c r="J478">
        <v>153</v>
      </c>
      <c r="K478">
        <v>4</v>
      </c>
      <c r="L478">
        <v>56</v>
      </c>
      <c r="M478">
        <v>0</v>
      </c>
      <c r="N478">
        <v>9</v>
      </c>
      <c r="O478">
        <v>31</v>
      </c>
      <c r="P478">
        <v>4</v>
      </c>
      <c r="Q478">
        <v>5</v>
      </c>
      <c r="R478">
        <v>1</v>
      </c>
      <c r="S478">
        <v>4</v>
      </c>
      <c r="T478">
        <v>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30</v>
      </c>
    </row>
    <row r="479" spans="1:28" hidden="1" x14ac:dyDescent="0.3">
      <c r="A479">
        <v>10127</v>
      </c>
      <c r="B479">
        <v>1965</v>
      </c>
      <c r="C479" t="s">
        <v>28</v>
      </c>
      <c r="D479" t="s">
        <v>33</v>
      </c>
      <c r="E479">
        <v>58692</v>
      </c>
      <c r="F479">
        <v>0</v>
      </c>
      <c r="G479">
        <v>1</v>
      </c>
      <c r="H479" s="1">
        <v>41735</v>
      </c>
      <c r="I479">
        <v>21</v>
      </c>
      <c r="J479">
        <v>301</v>
      </c>
      <c r="K479">
        <v>11</v>
      </c>
      <c r="L479">
        <v>61</v>
      </c>
      <c r="M479">
        <v>4</v>
      </c>
      <c r="N479">
        <v>7</v>
      </c>
      <c r="O479">
        <v>11</v>
      </c>
      <c r="P479">
        <v>1</v>
      </c>
      <c r="Q479">
        <v>8</v>
      </c>
      <c r="R479">
        <v>2</v>
      </c>
      <c r="S479">
        <v>4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32</v>
      </c>
    </row>
    <row r="480" spans="1:28" hidden="1" x14ac:dyDescent="0.3">
      <c r="A480">
        <v>2666</v>
      </c>
      <c r="B480">
        <v>1972</v>
      </c>
      <c r="C480" t="s">
        <v>41</v>
      </c>
      <c r="D480" t="s">
        <v>33</v>
      </c>
      <c r="E480">
        <v>76234</v>
      </c>
      <c r="F480">
        <v>0</v>
      </c>
      <c r="G480">
        <v>1</v>
      </c>
      <c r="H480" s="1">
        <v>41676</v>
      </c>
      <c r="I480">
        <v>21</v>
      </c>
      <c r="J480">
        <v>519</v>
      </c>
      <c r="K480">
        <v>50</v>
      </c>
      <c r="L480">
        <v>167</v>
      </c>
      <c r="M480">
        <v>130</v>
      </c>
      <c r="N480">
        <v>0</v>
      </c>
      <c r="O480">
        <v>41</v>
      </c>
      <c r="P480">
        <v>1</v>
      </c>
      <c r="Q480">
        <v>8</v>
      </c>
      <c r="R480">
        <v>3</v>
      </c>
      <c r="S480">
        <v>11</v>
      </c>
      <c r="T480">
        <v>3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 t="s">
        <v>32</v>
      </c>
    </row>
    <row r="481" spans="1:28" hidden="1" x14ac:dyDescent="0.3">
      <c r="A481">
        <v>10562</v>
      </c>
      <c r="B481">
        <v>1946</v>
      </c>
      <c r="C481" t="s">
        <v>41</v>
      </c>
      <c r="D481" t="s">
        <v>33</v>
      </c>
      <c r="E481">
        <v>66835</v>
      </c>
      <c r="F481">
        <v>0</v>
      </c>
      <c r="G481">
        <v>0</v>
      </c>
      <c r="H481" s="1">
        <v>41545</v>
      </c>
      <c r="I481">
        <v>21</v>
      </c>
      <c r="J481">
        <v>620</v>
      </c>
      <c r="K481">
        <v>26</v>
      </c>
      <c r="L481">
        <v>195</v>
      </c>
      <c r="M481">
        <v>34</v>
      </c>
      <c r="N481">
        <v>17</v>
      </c>
      <c r="O481">
        <v>141</v>
      </c>
      <c r="P481">
        <v>1</v>
      </c>
      <c r="Q481">
        <v>6</v>
      </c>
      <c r="R481">
        <v>4</v>
      </c>
      <c r="S481">
        <v>13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40</v>
      </c>
    </row>
    <row r="482" spans="1:28" hidden="1" x14ac:dyDescent="0.3">
      <c r="A482">
        <v>7881</v>
      </c>
      <c r="B482">
        <v>1946</v>
      </c>
      <c r="C482" t="s">
        <v>41</v>
      </c>
      <c r="D482" t="s">
        <v>33</v>
      </c>
      <c r="E482">
        <v>66835</v>
      </c>
      <c r="F482">
        <v>0</v>
      </c>
      <c r="G482">
        <v>0</v>
      </c>
      <c r="H482" s="1">
        <v>41545</v>
      </c>
      <c r="I482">
        <v>21</v>
      </c>
      <c r="J482">
        <v>620</v>
      </c>
      <c r="K482">
        <v>26</v>
      </c>
      <c r="L482">
        <v>195</v>
      </c>
      <c r="M482">
        <v>34</v>
      </c>
      <c r="N482">
        <v>17</v>
      </c>
      <c r="O482">
        <v>141</v>
      </c>
      <c r="P482">
        <v>1</v>
      </c>
      <c r="Q482">
        <v>6</v>
      </c>
      <c r="R482">
        <v>4</v>
      </c>
      <c r="S482">
        <v>13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30</v>
      </c>
    </row>
    <row r="483" spans="1:28" hidden="1" x14ac:dyDescent="0.3">
      <c r="A483">
        <v>6721</v>
      </c>
      <c r="B483">
        <v>1951</v>
      </c>
      <c r="C483" t="s">
        <v>28</v>
      </c>
      <c r="D483" t="s">
        <v>33</v>
      </c>
      <c r="E483">
        <v>71965</v>
      </c>
      <c r="F483">
        <v>0</v>
      </c>
      <c r="G483">
        <v>1</v>
      </c>
      <c r="H483" s="1">
        <v>41484</v>
      </c>
      <c r="I483">
        <v>21</v>
      </c>
      <c r="J483">
        <v>572</v>
      </c>
      <c r="K483">
        <v>19</v>
      </c>
      <c r="L483">
        <v>286</v>
      </c>
      <c r="M483">
        <v>50</v>
      </c>
      <c r="N483">
        <v>38</v>
      </c>
      <c r="O483">
        <v>248</v>
      </c>
      <c r="P483">
        <v>3</v>
      </c>
      <c r="Q483">
        <v>6</v>
      </c>
      <c r="R483">
        <v>3</v>
      </c>
      <c r="S483">
        <v>5</v>
      </c>
      <c r="T483">
        <v>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32</v>
      </c>
    </row>
    <row r="484" spans="1:28" hidden="1" x14ac:dyDescent="0.3">
      <c r="A484">
        <v>5204</v>
      </c>
      <c r="B484">
        <v>1971</v>
      </c>
      <c r="C484" t="s">
        <v>28</v>
      </c>
      <c r="D484" t="s">
        <v>35</v>
      </c>
      <c r="E484">
        <v>74538</v>
      </c>
      <c r="F484">
        <v>0</v>
      </c>
      <c r="G484">
        <v>0</v>
      </c>
      <c r="H484" s="1">
        <v>41454</v>
      </c>
      <c r="I484">
        <v>21</v>
      </c>
      <c r="J484">
        <v>380</v>
      </c>
      <c r="K484">
        <v>98</v>
      </c>
      <c r="L484">
        <v>733</v>
      </c>
      <c r="M484">
        <v>110</v>
      </c>
      <c r="N484">
        <v>112</v>
      </c>
      <c r="O484">
        <v>28</v>
      </c>
      <c r="P484">
        <v>1</v>
      </c>
      <c r="Q484">
        <v>8</v>
      </c>
      <c r="R484">
        <v>8</v>
      </c>
      <c r="S484">
        <v>5</v>
      </c>
      <c r="T484">
        <v>3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 t="s">
        <v>30</v>
      </c>
    </row>
    <row r="485" spans="1:28" hidden="1" x14ac:dyDescent="0.3">
      <c r="A485">
        <v>5209</v>
      </c>
      <c r="B485">
        <v>1954</v>
      </c>
      <c r="C485" t="s">
        <v>28</v>
      </c>
      <c r="D485" t="s">
        <v>29</v>
      </c>
      <c r="E485">
        <v>50002</v>
      </c>
      <c r="F485">
        <v>0</v>
      </c>
      <c r="G485">
        <v>1</v>
      </c>
      <c r="H485" s="1">
        <v>41442</v>
      </c>
      <c r="I485">
        <v>21</v>
      </c>
      <c r="J485">
        <v>443</v>
      </c>
      <c r="K485">
        <v>5</v>
      </c>
      <c r="L485">
        <v>71</v>
      </c>
      <c r="M485">
        <v>21</v>
      </c>
      <c r="N485">
        <v>16</v>
      </c>
      <c r="O485">
        <v>82</v>
      </c>
      <c r="P485">
        <v>2</v>
      </c>
      <c r="Q485">
        <v>8</v>
      </c>
      <c r="R485">
        <v>2</v>
      </c>
      <c r="S485">
        <v>7</v>
      </c>
      <c r="T485">
        <v>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43</v>
      </c>
    </row>
    <row r="486" spans="1:28" hidden="1" x14ac:dyDescent="0.3">
      <c r="A486">
        <v>10128</v>
      </c>
      <c r="B486">
        <v>1958</v>
      </c>
      <c r="C486" t="s">
        <v>28</v>
      </c>
      <c r="D486" t="s">
        <v>35</v>
      </c>
      <c r="E486">
        <v>53977</v>
      </c>
      <c r="F486">
        <v>0</v>
      </c>
      <c r="G486">
        <v>1</v>
      </c>
      <c r="H486" s="1">
        <v>41433</v>
      </c>
      <c r="I486">
        <v>21</v>
      </c>
      <c r="J486">
        <v>620</v>
      </c>
      <c r="K486">
        <v>16</v>
      </c>
      <c r="L486">
        <v>165</v>
      </c>
      <c r="M486">
        <v>0</v>
      </c>
      <c r="N486">
        <v>24</v>
      </c>
      <c r="O486">
        <v>82</v>
      </c>
      <c r="P486">
        <v>5</v>
      </c>
      <c r="Q486">
        <v>5</v>
      </c>
      <c r="R486">
        <v>5</v>
      </c>
      <c r="S486">
        <v>12</v>
      </c>
      <c r="T486">
        <v>5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32</v>
      </c>
    </row>
    <row r="487" spans="1:28" hidden="1" x14ac:dyDescent="0.3">
      <c r="A487">
        <v>9284</v>
      </c>
      <c r="B487">
        <v>1958</v>
      </c>
      <c r="C487" t="s">
        <v>28</v>
      </c>
      <c r="D487" t="s">
        <v>35</v>
      </c>
      <c r="E487">
        <v>53977</v>
      </c>
      <c r="F487">
        <v>0</v>
      </c>
      <c r="G487">
        <v>1</v>
      </c>
      <c r="H487" s="1">
        <v>41433</v>
      </c>
      <c r="I487">
        <v>21</v>
      </c>
      <c r="J487">
        <v>620</v>
      </c>
      <c r="K487">
        <v>16</v>
      </c>
      <c r="L487">
        <v>165</v>
      </c>
      <c r="M487">
        <v>0</v>
      </c>
      <c r="N487">
        <v>24</v>
      </c>
      <c r="O487">
        <v>82</v>
      </c>
      <c r="P487">
        <v>5</v>
      </c>
      <c r="Q487">
        <v>5</v>
      </c>
      <c r="R487">
        <v>5</v>
      </c>
      <c r="S487">
        <v>12</v>
      </c>
      <c r="T487">
        <v>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30</v>
      </c>
    </row>
    <row r="488" spans="1:28" hidden="1" x14ac:dyDescent="0.3">
      <c r="A488">
        <v>8643</v>
      </c>
      <c r="B488">
        <v>1971</v>
      </c>
      <c r="C488" t="s">
        <v>28</v>
      </c>
      <c r="D488" t="s">
        <v>35</v>
      </c>
      <c r="E488">
        <v>69930</v>
      </c>
      <c r="F488">
        <v>0</v>
      </c>
      <c r="G488">
        <v>0</v>
      </c>
      <c r="H488" s="1">
        <v>41420</v>
      </c>
      <c r="I488">
        <v>21</v>
      </c>
      <c r="J488">
        <v>252</v>
      </c>
      <c r="K488">
        <v>98</v>
      </c>
      <c r="L488">
        <v>827</v>
      </c>
      <c r="M488">
        <v>219</v>
      </c>
      <c r="N488">
        <v>70</v>
      </c>
      <c r="O488">
        <v>196</v>
      </c>
      <c r="P488">
        <v>1</v>
      </c>
      <c r="Q488">
        <v>4</v>
      </c>
      <c r="R488">
        <v>5</v>
      </c>
      <c r="S488">
        <v>12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40</v>
      </c>
    </row>
    <row r="489" spans="1:28" hidden="1" x14ac:dyDescent="0.3">
      <c r="A489">
        <v>1685</v>
      </c>
      <c r="B489">
        <v>1967</v>
      </c>
      <c r="C489" t="s">
        <v>37</v>
      </c>
      <c r="D489" t="s">
        <v>35</v>
      </c>
      <c r="E489">
        <v>62981</v>
      </c>
      <c r="F489">
        <v>0</v>
      </c>
      <c r="G489">
        <v>0</v>
      </c>
      <c r="H489" s="1">
        <v>41350</v>
      </c>
      <c r="I489">
        <v>21</v>
      </c>
      <c r="J489">
        <v>796</v>
      </c>
      <c r="K489">
        <v>14</v>
      </c>
      <c r="L489">
        <v>590</v>
      </c>
      <c r="M489">
        <v>38</v>
      </c>
      <c r="N489">
        <v>44</v>
      </c>
      <c r="O489">
        <v>0</v>
      </c>
      <c r="P489">
        <v>1</v>
      </c>
      <c r="Q489">
        <v>4</v>
      </c>
      <c r="R489">
        <v>5</v>
      </c>
      <c r="S489">
        <v>13</v>
      </c>
      <c r="T489">
        <v>3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 t="s">
        <v>32</v>
      </c>
    </row>
    <row r="490" spans="1:28" hidden="1" x14ac:dyDescent="0.3">
      <c r="A490">
        <v>6233</v>
      </c>
      <c r="B490">
        <v>1976</v>
      </c>
      <c r="C490" t="s">
        <v>28</v>
      </c>
      <c r="D490" t="s">
        <v>33</v>
      </c>
      <c r="E490">
        <v>65991</v>
      </c>
      <c r="F490">
        <v>0</v>
      </c>
      <c r="G490">
        <v>1</v>
      </c>
      <c r="H490" s="1">
        <v>41159</v>
      </c>
      <c r="I490">
        <v>21</v>
      </c>
      <c r="J490">
        <v>507</v>
      </c>
      <c r="K490">
        <v>19</v>
      </c>
      <c r="L490">
        <v>364</v>
      </c>
      <c r="M490">
        <v>25</v>
      </c>
      <c r="N490">
        <v>47</v>
      </c>
      <c r="O490">
        <v>9</v>
      </c>
      <c r="P490">
        <v>3</v>
      </c>
      <c r="Q490">
        <v>9</v>
      </c>
      <c r="R490">
        <v>5</v>
      </c>
      <c r="S490">
        <v>10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30</v>
      </c>
    </row>
    <row r="491" spans="1:28" hidden="1" x14ac:dyDescent="0.3">
      <c r="A491">
        <v>1501</v>
      </c>
      <c r="B491">
        <v>1982</v>
      </c>
      <c r="C491" t="s">
        <v>37</v>
      </c>
      <c r="D491" t="s">
        <v>33</v>
      </c>
      <c r="E491">
        <v>160803</v>
      </c>
      <c r="F491">
        <v>0</v>
      </c>
      <c r="G491">
        <v>0</v>
      </c>
      <c r="H491" s="1">
        <v>41125</v>
      </c>
      <c r="I491">
        <v>21</v>
      </c>
      <c r="J491">
        <v>55</v>
      </c>
      <c r="K491">
        <v>16</v>
      </c>
      <c r="L491">
        <v>1622</v>
      </c>
      <c r="M491">
        <v>17</v>
      </c>
      <c r="N491">
        <v>3</v>
      </c>
      <c r="O491">
        <v>4</v>
      </c>
      <c r="P491">
        <v>15</v>
      </c>
      <c r="Q491">
        <v>0</v>
      </c>
      <c r="R491">
        <v>28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34</v>
      </c>
    </row>
    <row r="492" spans="1:28" hidden="1" x14ac:dyDescent="0.3">
      <c r="A492">
        <v>2587</v>
      </c>
      <c r="B492">
        <v>1972</v>
      </c>
      <c r="C492" t="s">
        <v>37</v>
      </c>
      <c r="D492" t="s">
        <v>33</v>
      </c>
      <c r="E492">
        <v>29791</v>
      </c>
      <c r="F492">
        <v>1</v>
      </c>
      <c r="G492">
        <v>0</v>
      </c>
      <c r="H492" s="1">
        <v>41774</v>
      </c>
      <c r="I492">
        <v>21</v>
      </c>
      <c r="J492">
        <v>14</v>
      </c>
      <c r="K492">
        <v>0</v>
      </c>
      <c r="L492">
        <v>6</v>
      </c>
      <c r="M492">
        <v>0</v>
      </c>
      <c r="N492">
        <v>0</v>
      </c>
      <c r="O492">
        <v>0</v>
      </c>
      <c r="P492">
        <v>2</v>
      </c>
      <c r="Q492">
        <v>2</v>
      </c>
      <c r="R492">
        <v>0</v>
      </c>
      <c r="S492">
        <v>3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36</v>
      </c>
    </row>
    <row r="493" spans="1:28" hidden="1" x14ac:dyDescent="0.3">
      <c r="A493">
        <v>2811</v>
      </c>
      <c r="B493">
        <v>1963</v>
      </c>
      <c r="C493" t="s">
        <v>37</v>
      </c>
      <c r="D493" t="s">
        <v>31</v>
      </c>
      <c r="E493">
        <v>48918</v>
      </c>
      <c r="F493">
        <v>1</v>
      </c>
      <c r="G493">
        <v>1</v>
      </c>
      <c r="H493" s="1">
        <v>41741</v>
      </c>
      <c r="I493">
        <v>21</v>
      </c>
      <c r="J493">
        <v>52</v>
      </c>
      <c r="K493">
        <v>0</v>
      </c>
      <c r="L493">
        <v>9</v>
      </c>
      <c r="M493">
        <v>0</v>
      </c>
      <c r="N493">
        <v>0</v>
      </c>
      <c r="O493">
        <v>1</v>
      </c>
      <c r="P493">
        <v>2</v>
      </c>
      <c r="Q493">
        <v>1</v>
      </c>
      <c r="R493">
        <v>0</v>
      </c>
      <c r="S493">
        <v>4</v>
      </c>
      <c r="T493">
        <v>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30</v>
      </c>
    </row>
    <row r="494" spans="1:28" hidden="1" x14ac:dyDescent="0.3">
      <c r="A494">
        <v>9150</v>
      </c>
      <c r="B494">
        <v>1963</v>
      </c>
      <c r="C494" t="s">
        <v>37</v>
      </c>
      <c r="D494" t="s">
        <v>31</v>
      </c>
      <c r="E494">
        <v>48918</v>
      </c>
      <c r="F494">
        <v>1</v>
      </c>
      <c r="G494">
        <v>1</v>
      </c>
      <c r="H494" s="1">
        <v>41741</v>
      </c>
      <c r="I494">
        <v>21</v>
      </c>
      <c r="J494">
        <v>52</v>
      </c>
      <c r="K494">
        <v>0</v>
      </c>
      <c r="L494">
        <v>9</v>
      </c>
      <c r="M494">
        <v>0</v>
      </c>
      <c r="N494">
        <v>0</v>
      </c>
      <c r="O494">
        <v>1</v>
      </c>
      <c r="P494">
        <v>2</v>
      </c>
      <c r="Q494">
        <v>1</v>
      </c>
      <c r="R494">
        <v>0</v>
      </c>
      <c r="S494">
        <v>4</v>
      </c>
      <c r="T494">
        <v>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30</v>
      </c>
    </row>
    <row r="495" spans="1:28" hidden="1" x14ac:dyDescent="0.3">
      <c r="A495">
        <v>5493</v>
      </c>
      <c r="B495">
        <v>1976</v>
      </c>
      <c r="C495" t="s">
        <v>28</v>
      </c>
      <c r="D495" t="s">
        <v>33</v>
      </c>
      <c r="E495">
        <v>39356</v>
      </c>
      <c r="F495">
        <v>1</v>
      </c>
      <c r="G495">
        <v>1</v>
      </c>
      <c r="H495" s="1">
        <v>41717</v>
      </c>
      <c r="I495">
        <v>21</v>
      </c>
      <c r="J495">
        <v>15</v>
      </c>
      <c r="K495">
        <v>0</v>
      </c>
      <c r="L495">
        <v>2</v>
      </c>
      <c r="M495">
        <v>0</v>
      </c>
      <c r="N495">
        <v>0</v>
      </c>
      <c r="O495">
        <v>6</v>
      </c>
      <c r="P495">
        <v>1</v>
      </c>
      <c r="Q495">
        <v>1</v>
      </c>
      <c r="R495">
        <v>0</v>
      </c>
      <c r="S495">
        <v>2</v>
      </c>
      <c r="T495">
        <v>6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 t="s">
        <v>30</v>
      </c>
    </row>
    <row r="496" spans="1:28" hidden="1" x14ac:dyDescent="0.3">
      <c r="A496">
        <v>10099</v>
      </c>
      <c r="B496">
        <v>1984</v>
      </c>
      <c r="C496" t="s">
        <v>28</v>
      </c>
      <c r="D496" t="s">
        <v>33</v>
      </c>
      <c r="E496">
        <v>55434</v>
      </c>
      <c r="F496">
        <v>1</v>
      </c>
      <c r="G496">
        <v>0</v>
      </c>
      <c r="H496" s="1">
        <v>41552</v>
      </c>
      <c r="I496">
        <v>21</v>
      </c>
      <c r="J496">
        <v>238</v>
      </c>
      <c r="K496">
        <v>115</v>
      </c>
      <c r="L496">
        <v>215</v>
      </c>
      <c r="M496">
        <v>169</v>
      </c>
      <c r="N496">
        <v>69</v>
      </c>
      <c r="O496">
        <v>76</v>
      </c>
      <c r="P496">
        <v>3</v>
      </c>
      <c r="Q496">
        <v>5</v>
      </c>
      <c r="R496">
        <v>3</v>
      </c>
      <c r="S496">
        <v>13</v>
      </c>
      <c r="T496">
        <v>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43</v>
      </c>
    </row>
    <row r="497" spans="1:28" hidden="1" x14ac:dyDescent="0.3">
      <c r="A497">
        <v>2877</v>
      </c>
      <c r="B497">
        <v>1974</v>
      </c>
      <c r="C497" t="s">
        <v>41</v>
      </c>
      <c r="D497" t="s">
        <v>35</v>
      </c>
      <c r="E497">
        <v>46014</v>
      </c>
      <c r="F497">
        <v>1</v>
      </c>
      <c r="G497">
        <v>1</v>
      </c>
      <c r="H497" s="1">
        <v>41295</v>
      </c>
      <c r="I497">
        <v>21</v>
      </c>
      <c r="J497">
        <v>410</v>
      </c>
      <c r="K497">
        <v>0</v>
      </c>
      <c r="L497">
        <v>59</v>
      </c>
      <c r="M497">
        <v>19</v>
      </c>
      <c r="N497">
        <v>9</v>
      </c>
      <c r="O497">
        <v>44</v>
      </c>
      <c r="P497">
        <v>10</v>
      </c>
      <c r="Q497">
        <v>7</v>
      </c>
      <c r="R497">
        <v>1</v>
      </c>
      <c r="S497">
        <v>8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43</v>
      </c>
    </row>
    <row r="498" spans="1:28" hidden="1" x14ac:dyDescent="0.3">
      <c r="A498">
        <v>8369</v>
      </c>
      <c r="B498">
        <v>1987</v>
      </c>
      <c r="C498" t="s">
        <v>28</v>
      </c>
      <c r="D498" t="s">
        <v>35</v>
      </c>
      <c r="E498">
        <v>18227</v>
      </c>
      <c r="F498">
        <v>1</v>
      </c>
      <c r="G498">
        <v>0</v>
      </c>
      <c r="H498" s="1">
        <v>41221</v>
      </c>
      <c r="I498">
        <v>21</v>
      </c>
      <c r="J498">
        <v>1</v>
      </c>
      <c r="K498">
        <v>2</v>
      </c>
      <c r="L498">
        <v>7</v>
      </c>
      <c r="M498">
        <v>4</v>
      </c>
      <c r="N498">
        <v>3</v>
      </c>
      <c r="O498">
        <v>11</v>
      </c>
      <c r="P498">
        <v>1</v>
      </c>
      <c r="Q498">
        <v>0</v>
      </c>
      <c r="R498">
        <v>1</v>
      </c>
      <c r="S498">
        <v>2</v>
      </c>
      <c r="T498">
        <v>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30</v>
      </c>
    </row>
    <row r="499" spans="1:28" hidden="1" x14ac:dyDescent="0.3">
      <c r="A499">
        <v>195</v>
      </c>
      <c r="B499">
        <v>1972</v>
      </c>
      <c r="C499" t="s">
        <v>28</v>
      </c>
      <c r="D499" t="s">
        <v>31</v>
      </c>
      <c r="E499">
        <v>38808</v>
      </c>
      <c r="F499">
        <v>1</v>
      </c>
      <c r="G499">
        <v>0</v>
      </c>
      <c r="H499" s="1">
        <v>41147</v>
      </c>
      <c r="I499">
        <v>21</v>
      </c>
      <c r="J499">
        <v>125</v>
      </c>
      <c r="K499">
        <v>17</v>
      </c>
      <c r="L499">
        <v>52</v>
      </c>
      <c r="M499">
        <v>3</v>
      </c>
      <c r="N499">
        <v>19</v>
      </c>
      <c r="O499">
        <v>30</v>
      </c>
      <c r="P499">
        <v>4</v>
      </c>
      <c r="Q499">
        <v>5</v>
      </c>
      <c r="R499">
        <v>1</v>
      </c>
      <c r="S499">
        <v>4</v>
      </c>
      <c r="T499">
        <v>8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 t="s">
        <v>30</v>
      </c>
    </row>
    <row r="500" spans="1:28" hidden="1" x14ac:dyDescent="0.3">
      <c r="A500">
        <v>10766</v>
      </c>
      <c r="B500">
        <v>1964</v>
      </c>
      <c r="C500" t="s">
        <v>37</v>
      </c>
      <c r="D500" t="s">
        <v>33</v>
      </c>
      <c r="E500">
        <v>65526</v>
      </c>
      <c r="F500">
        <v>0</v>
      </c>
      <c r="G500">
        <v>1</v>
      </c>
      <c r="H500" s="1">
        <v>41740</v>
      </c>
      <c r="I500">
        <v>22</v>
      </c>
      <c r="J500">
        <v>397</v>
      </c>
      <c r="K500">
        <v>19</v>
      </c>
      <c r="L500">
        <v>69</v>
      </c>
      <c r="M500">
        <v>12</v>
      </c>
      <c r="N500">
        <v>0</v>
      </c>
      <c r="O500">
        <v>9</v>
      </c>
      <c r="P500">
        <v>1</v>
      </c>
      <c r="Q500">
        <v>4</v>
      </c>
      <c r="R500">
        <v>4</v>
      </c>
      <c r="S500">
        <v>8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30</v>
      </c>
    </row>
    <row r="501" spans="1:28" hidden="1" x14ac:dyDescent="0.3">
      <c r="A501">
        <v>9971</v>
      </c>
      <c r="B501">
        <v>1964</v>
      </c>
      <c r="C501" t="s">
        <v>37</v>
      </c>
      <c r="D501" t="s">
        <v>33</v>
      </c>
      <c r="E501">
        <v>65526</v>
      </c>
      <c r="F501">
        <v>0</v>
      </c>
      <c r="G501">
        <v>1</v>
      </c>
      <c r="H501" s="1">
        <v>41740</v>
      </c>
      <c r="I501">
        <v>22</v>
      </c>
      <c r="J501">
        <v>397</v>
      </c>
      <c r="K501">
        <v>19</v>
      </c>
      <c r="L501">
        <v>69</v>
      </c>
      <c r="M501">
        <v>12</v>
      </c>
      <c r="N501">
        <v>0</v>
      </c>
      <c r="O501">
        <v>9</v>
      </c>
      <c r="P501">
        <v>1</v>
      </c>
      <c r="Q501">
        <v>4</v>
      </c>
      <c r="R501">
        <v>4</v>
      </c>
      <c r="S501">
        <v>8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43</v>
      </c>
    </row>
    <row r="502" spans="1:28" hidden="1" x14ac:dyDescent="0.3">
      <c r="A502">
        <v>1740</v>
      </c>
      <c r="B502">
        <v>1944</v>
      </c>
      <c r="C502" t="s">
        <v>28</v>
      </c>
      <c r="D502" t="s">
        <v>33</v>
      </c>
      <c r="E502">
        <v>55956</v>
      </c>
      <c r="F502">
        <v>0</v>
      </c>
      <c r="G502">
        <v>0</v>
      </c>
      <c r="H502" s="1">
        <v>41736</v>
      </c>
      <c r="I502">
        <v>22</v>
      </c>
      <c r="J502">
        <v>760</v>
      </c>
      <c r="K502">
        <v>38</v>
      </c>
      <c r="L502">
        <v>104</v>
      </c>
      <c r="M502">
        <v>50</v>
      </c>
      <c r="N502">
        <v>9</v>
      </c>
      <c r="O502">
        <v>38</v>
      </c>
      <c r="P502">
        <v>2</v>
      </c>
      <c r="Q502">
        <v>7</v>
      </c>
      <c r="R502">
        <v>3</v>
      </c>
      <c r="S502">
        <v>4</v>
      </c>
      <c r="T502">
        <v>4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 t="s">
        <v>30</v>
      </c>
    </row>
    <row r="503" spans="1:28" hidden="1" x14ac:dyDescent="0.3">
      <c r="A503">
        <v>8737</v>
      </c>
      <c r="B503">
        <v>1978</v>
      </c>
      <c r="C503" t="s">
        <v>28</v>
      </c>
      <c r="D503" t="s">
        <v>29</v>
      </c>
      <c r="E503">
        <v>55563</v>
      </c>
      <c r="F503">
        <v>0</v>
      </c>
      <c r="G503">
        <v>1</v>
      </c>
      <c r="H503" s="1">
        <v>41734</v>
      </c>
      <c r="I503">
        <v>22</v>
      </c>
      <c r="J503">
        <v>29</v>
      </c>
      <c r="K503">
        <v>1</v>
      </c>
      <c r="L503">
        <v>9</v>
      </c>
      <c r="M503">
        <v>2</v>
      </c>
      <c r="N503">
        <v>0</v>
      </c>
      <c r="O503">
        <v>2</v>
      </c>
      <c r="P503">
        <v>1</v>
      </c>
      <c r="Q503">
        <v>2</v>
      </c>
      <c r="R503">
        <v>0</v>
      </c>
      <c r="S503">
        <v>3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30</v>
      </c>
    </row>
    <row r="504" spans="1:28" hidden="1" x14ac:dyDescent="0.3">
      <c r="A504">
        <v>8773</v>
      </c>
      <c r="B504">
        <v>1971</v>
      </c>
      <c r="C504" t="s">
        <v>41</v>
      </c>
      <c r="D504" t="s">
        <v>35</v>
      </c>
      <c r="E504">
        <v>57420</v>
      </c>
      <c r="F504">
        <v>0</v>
      </c>
      <c r="G504">
        <v>1</v>
      </c>
      <c r="H504" s="1">
        <v>41450</v>
      </c>
      <c r="I504">
        <v>22</v>
      </c>
      <c r="J504">
        <v>280</v>
      </c>
      <c r="K504">
        <v>0</v>
      </c>
      <c r="L504">
        <v>18</v>
      </c>
      <c r="M504">
        <v>0</v>
      </c>
      <c r="N504">
        <v>0</v>
      </c>
      <c r="O504">
        <v>24</v>
      </c>
      <c r="P504">
        <v>3</v>
      </c>
      <c r="Q504">
        <v>5</v>
      </c>
      <c r="R504">
        <v>1</v>
      </c>
      <c r="S504">
        <v>6</v>
      </c>
      <c r="T504">
        <v>7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 t="s">
        <v>34</v>
      </c>
    </row>
    <row r="505" spans="1:28" hidden="1" x14ac:dyDescent="0.3">
      <c r="A505">
        <v>4088</v>
      </c>
      <c r="B505">
        <v>1962</v>
      </c>
      <c r="C505" t="s">
        <v>37</v>
      </c>
      <c r="D505" t="s">
        <v>35</v>
      </c>
      <c r="E505">
        <v>31497</v>
      </c>
      <c r="F505">
        <v>0</v>
      </c>
      <c r="G505">
        <v>1</v>
      </c>
      <c r="H505" s="1">
        <v>41249</v>
      </c>
      <c r="I505">
        <v>22</v>
      </c>
      <c r="J505">
        <v>108</v>
      </c>
      <c r="K505">
        <v>1</v>
      </c>
      <c r="L505">
        <v>28</v>
      </c>
      <c r="M505">
        <v>13</v>
      </c>
      <c r="N505">
        <v>1</v>
      </c>
      <c r="O505">
        <v>4</v>
      </c>
      <c r="P505">
        <v>2</v>
      </c>
      <c r="Q505">
        <v>3</v>
      </c>
      <c r="R505">
        <v>1</v>
      </c>
      <c r="S505">
        <v>4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30</v>
      </c>
    </row>
    <row r="506" spans="1:28" hidden="1" x14ac:dyDescent="0.3">
      <c r="A506">
        <v>4971</v>
      </c>
      <c r="B506">
        <v>1962</v>
      </c>
      <c r="C506" t="s">
        <v>37</v>
      </c>
      <c r="D506" t="s">
        <v>35</v>
      </c>
      <c r="E506">
        <v>31497</v>
      </c>
      <c r="F506">
        <v>0</v>
      </c>
      <c r="G506">
        <v>1</v>
      </c>
      <c r="H506" s="1">
        <v>41249</v>
      </c>
      <c r="I506">
        <v>22</v>
      </c>
      <c r="J506">
        <v>108</v>
      </c>
      <c r="K506">
        <v>1</v>
      </c>
      <c r="L506">
        <v>28</v>
      </c>
      <c r="M506">
        <v>13</v>
      </c>
      <c r="N506">
        <v>1</v>
      </c>
      <c r="O506">
        <v>4</v>
      </c>
      <c r="P506">
        <v>2</v>
      </c>
      <c r="Q506">
        <v>3</v>
      </c>
      <c r="R506">
        <v>1</v>
      </c>
      <c r="S506">
        <v>4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43</v>
      </c>
    </row>
    <row r="507" spans="1:28" hidden="1" x14ac:dyDescent="0.3">
      <c r="A507">
        <v>10846</v>
      </c>
      <c r="B507">
        <v>1978</v>
      </c>
      <c r="C507" t="s">
        <v>41</v>
      </c>
      <c r="D507" t="s">
        <v>33</v>
      </c>
      <c r="E507">
        <v>43783</v>
      </c>
      <c r="F507">
        <v>1</v>
      </c>
      <c r="G507">
        <v>0</v>
      </c>
      <c r="H507" s="1">
        <v>41788</v>
      </c>
      <c r="I507">
        <v>22</v>
      </c>
      <c r="J507">
        <v>327</v>
      </c>
      <c r="K507">
        <v>9</v>
      </c>
      <c r="L507">
        <v>125</v>
      </c>
      <c r="M507">
        <v>25</v>
      </c>
      <c r="N507">
        <v>4</v>
      </c>
      <c r="O507">
        <v>139</v>
      </c>
      <c r="P507">
        <v>6</v>
      </c>
      <c r="Q507">
        <v>7</v>
      </c>
      <c r="R507">
        <v>1</v>
      </c>
      <c r="S507">
        <v>8</v>
      </c>
      <c r="T507">
        <v>7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 t="s">
        <v>32</v>
      </c>
    </row>
    <row r="508" spans="1:28" hidden="1" x14ac:dyDescent="0.3">
      <c r="A508">
        <v>8341</v>
      </c>
      <c r="B508">
        <v>1969</v>
      </c>
      <c r="C508" t="s">
        <v>37</v>
      </c>
      <c r="D508" t="s">
        <v>33</v>
      </c>
      <c r="E508">
        <v>30396</v>
      </c>
      <c r="F508">
        <v>1</v>
      </c>
      <c r="G508">
        <v>0</v>
      </c>
      <c r="H508" s="1">
        <v>41759</v>
      </c>
      <c r="I508">
        <v>22</v>
      </c>
      <c r="J508">
        <v>15</v>
      </c>
      <c r="K508">
        <v>0</v>
      </c>
      <c r="L508">
        <v>6</v>
      </c>
      <c r="M508">
        <v>0</v>
      </c>
      <c r="N508">
        <v>1</v>
      </c>
      <c r="O508">
        <v>12</v>
      </c>
      <c r="P508">
        <v>2</v>
      </c>
      <c r="Q508">
        <v>1</v>
      </c>
      <c r="R508">
        <v>1</v>
      </c>
      <c r="S508">
        <v>2</v>
      </c>
      <c r="T508">
        <v>7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1</v>
      </c>
      <c r="AA508">
        <v>0</v>
      </c>
      <c r="AB508" t="s">
        <v>30</v>
      </c>
    </row>
    <row r="509" spans="1:28" hidden="1" x14ac:dyDescent="0.3">
      <c r="A509">
        <v>6466</v>
      </c>
      <c r="B509">
        <v>1965</v>
      </c>
      <c r="C509" t="s">
        <v>37</v>
      </c>
      <c r="D509" t="s">
        <v>33</v>
      </c>
      <c r="E509">
        <v>57236</v>
      </c>
      <c r="F509">
        <v>1</v>
      </c>
      <c r="G509">
        <v>1</v>
      </c>
      <c r="H509" s="1">
        <v>41710</v>
      </c>
      <c r="I509">
        <v>22</v>
      </c>
      <c r="J509">
        <v>105</v>
      </c>
      <c r="K509">
        <v>0</v>
      </c>
      <c r="L509">
        <v>9</v>
      </c>
      <c r="M509">
        <v>2</v>
      </c>
      <c r="N509">
        <v>1</v>
      </c>
      <c r="O509">
        <v>4</v>
      </c>
      <c r="P509">
        <v>3</v>
      </c>
      <c r="Q509">
        <v>2</v>
      </c>
      <c r="R509">
        <v>1</v>
      </c>
      <c r="S509">
        <v>4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30</v>
      </c>
    </row>
    <row r="510" spans="1:28" hidden="1" x14ac:dyDescent="0.3">
      <c r="A510">
        <v>10430</v>
      </c>
      <c r="B510">
        <v>1973</v>
      </c>
      <c r="C510" t="s">
        <v>28</v>
      </c>
      <c r="D510" t="s">
        <v>29</v>
      </c>
      <c r="E510">
        <v>89694</v>
      </c>
      <c r="F510">
        <v>1</v>
      </c>
      <c r="G510">
        <v>1</v>
      </c>
      <c r="H510" s="1">
        <v>41556</v>
      </c>
      <c r="I510">
        <v>22</v>
      </c>
      <c r="J510">
        <v>1126</v>
      </c>
      <c r="K510">
        <v>28</v>
      </c>
      <c r="L510">
        <v>211</v>
      </c>
      <c r="M510">
        <v>37</v>
      </c>
      <c r="N510">
        <v>28</v>
      </c>
      <c r="O510">
        <v>42</v>
      </c>
      <c r="P510">
        <v>3</v>
      </c>
      <c r="Q510">
        <v>4</v>
      </c>
      <c r="R510">
        <v>3</v>
      </c>
      <c r="S510">
        <v>4</v>
      </c>
      <c r="T510">
        <v>5</v>
      </c>
      <c r="U510">
        <v>1</v>
      </c>
      <c r="V510">
        <v>0</v>
      </c>
      <c r="W510">
        <v>0</v>
      </c>
      <c r="X510">
        <v>1</v>
      </c>
      <c r="Y510">
        <v>1</v>
      </c>
      <c r="Z510">
        <v>0</v>
      </c>
      <c r="AA510">
        <v>0</v>
      </c>
      <c r="AB510" t="s">
        <v>36</v>
      </c>
    </row>
    <row r="511" spans="1:28" hidden="1" x14ac:dyDescent="0.3">
      <c r="A511">
        <v>2371</v>
      </c>
      <c r="B511">
        <v>1972</v>
      </c>
      <c r="C511" t="s">
        <v>28</v>
      </c>
      <c r="D511" t="s">
        <v>33</v>
      </c>
      <c r="E511">
        <v>33622</v>
      </c>
      <c r="F511">
        <v>1</v>
      </c>
      <c r="G511">
        <v>1</v>
      </c>
      <c r="H511" s="1">
        <v>41377</v>
      </c>
      <c r="I511">
        <v>22</v>
      </c>
      <c r="J511">
        <v>39</v>
      </c>
      <c r="K511">
        <v>1</v>
      </c>
      <c r="L511">
        <v>22</v>
      </c>
      <c r="M511">
        <v>3</v>
      </c>
      <c r="N511">
        <v>4</v>
      </c>
      <c r="O511">
        <v>12</v>
      </c>
      <c r="P511">
        <v>3</v>
      </c>
      <c r="Q511">
        <v>2</v>
      </c>
      <c r="R511">
        <v>0</v>
      </c>
      <c r="S511">
        <v>4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39</v>
      </c>
    </row>
    <row r="512" spans="1:28" hidden="1" x14ac:dyDescent="0.3">
      <c r="A512">
        <v>7786</v>
      </c>
      <c r="B512">
        <v>1986</v>
      </c>
      <c r="C512" t="s">
        <v>37</v>
      </c>
      <c r="D512" t="s">
        <v>31</v>
      </c>
      <c r="E512">
        <v>29999</v>
      </c>
      <c r="F512">
        <v>1</v>
      </c>
      <c r="G512">
        <v>0</v>
      </c>
      <c r="H512" s="1">
        <v>41318</v>
      </c>
      <c r="I512">
        <v>22</v>
      </c>
      <c r="J512">
        <v>68</v>
      </c>
      <c r="K512">
        <v>7</v>
      </c>
      <c r="L512">
        <v>59</v>
      </c>
      <c r="M512">
        <v>10</v>
      </c>
      <c r="N512">
        <v>5</v>
      </c>
      <c r="O512">
        <v>11</v>
      </c>
      <c r="P512">
        <v>4</v>
      </c>
      <c r="Q512">
        <v>3</v>
      </c>
      <c r="R512">
        <v>1</v>
      </c>
      <c r="S512">
        <v>4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30</v>
      </c>
    </row>
    <row r="513" spans="1:28" hidden="1" x14ac:dyDescent="0.3">
      <c r="A513">
        <v>6892</v>
      </c>
      <c r="B513">
        <v>1968</v>
      </c>
      <c r="C513" t="s">
        <v>28</v>
      </c>
      <c r="D513" t="s">
        <v>29</v>
      </c>
      <c r="E513">
        <v>61671</v>
      </c>
      <c r="F513">
        <v>0</v>
      </c>
      <c r="G513">
        <v>1</v>
      </c>
      <c r="H513" s="1">
        <v>41793</v>
      </c>
      <c r="I513">
        <v>23</v>
      </c>
      <c r="J513">
        <v>641</v>
      </c>
      <c r="K513">
        <v>7</v>
      </c>
      <c r="L513">
        <v>56</v>
      </c>
      <c r="M513">
        <v>0</v>
      </c>
      <c r="N513">
        <v>0</v>
      </c>
      <c r="O513">
        <v>28</v>
      </c>
      <c r="P513">
        <v>8</v>
      </c>
      <c r="Q513">
        <v>10</v>
      </c>
      <c r="R513">
        <v>4</v>
      </c>
      <c r="S513">
        <v>6</v>
      </c>
      <c r="T513">
        <v>8</v>
      </c>
      <c r="U513">
        <v>1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 t="s">
        <v>30</v>
      </c>
    </row>
    <row r="514" spans="1:28" hidden="1" x14ac:dyDescent="0.3">
      <c r="A514">
        <v>11004</v>
      </c>
      <c r="B514">
        <v>1893</v>
      </c>
      <c r="C514" t="s">
        <v>38</v>
      </c>
      <c r="D514" t="s">
        <v>31</v>
      </c>
      <c r="E514">
        <v>60182</v>
      </c>
      <c r="F514">
        <v>0</v>
      </c>
      <c r="G514">
        <v>1</v>
      </c>
      <c r="H514" s="1">
        <v>41776</v>
      </c>
      <c r="I514">
        <v>23</v>
      </c>
      <c r="J514">
        <v>8</v>
      </c>
      <c r="K514">
        <v>0</v>
      </c>
      <c r="L514">
        <v>5</v>
      </c>
      <c r="M514">
        <v>7</v>
      </c>
      <c r="N514">
        <v>0</v>
      </c>
      <c r="O514">
        <v>2</v>
      </c>
      <c r="P514">
        <v>1</v>
      </c>
      <c r="Q514">
        <v>1</v>
      </c>
      <c r="R514">
        <v>0</v>
      </c>
      <c r="S514">
        <v>2</v>
      </c>
      <c r="T514">
        <v>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43</v>
      </c>
    </row>
    <row r="515" spans="1:28" hidden="1" x14ac:dyDescent="0.3">
      <c r="A515">
        <v>9485</v>
      </c>
      <c r="B515">
        <v>1986</v>
      </c>
      <c r="C515" t="s">
        <v>37</v>
      </c>
      <c r="D515" t="s">
        <v>33</v>
      </c>
      <c r="E515">
        <v>45921</v>
      </c>
      <c r="F515">
        <v>0</v>
      </c>
      <c r="G515">
        <v>0</v>
      </c>
      <c r="H515" s="1">
        <v>41708</v>
      </c>
      <c r="I515">
        <v>23</v>
      </c>
      <c r="J515">
        <v>102</v>
      </c>
      <c r="K515">
        <v>9</v>
      </c>
      <c r="L515">
        <v>49</v>
      </c>
      <c r="M515">
        <v>24</v>
      </c>
      <c r="N515">
        <v>3</v>
      </c>
      <c r="O515">
        <v>12</v>
      </c>
      <c r="P515">
        <v>1</v>
      </c>
      <c r="Q515">
        <v>2</v>
      </c>
      <c r="R515">
        <v>1</v>
      </c>
      <c r="S515">
        <v>6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43</v>
      </c>
    </row>
    <row r="516" spans="1:28" hidden="1" x14ac:dyDescent="0.3">
      <c r="A516">
        <v>4248</v>
      </c>
      <c r="B516">
        <v>1960</v>
      </c>
      <c r="C516" t="s">
        <v>41</v>
      </c>
      <c r="D516" t="s">
        <v>31</v>
      </c>
      <c r="E516">
        <v>98777</v>
      </c>
      <c r="F516">
        <v>0</v>
      </c>
      <c r="G516">
        <v>0</v>
      </c>
      <c r="H516" s="1">
        <v>41687</v>
      </c>
      <c r="I516">
        <v>23</v>
      </c>
      <c r="J516">
        <v>1000</v>
      </c>
      <c r="K516">
        <v>19</v>
      </c>
      <c r="L516">
        <v>711</v>
      </c>
      <c r="M516">
        <v>125</v>
      </c>
      <c r="N516">
        <v>115</v>
      </c>
      <c r="O516">
        <v>38</v>
      </c>
      <c r="P516">
        <v>0</v>
      </c>
      <c r="Q516">
        <v>4</v>
      </c>
      <c r="R516">
        <v>6</v>
      </c>
      <c r="S516">
        <v>9</v>
      </c>
      <c r="T516">
        <v>1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 t="s">
        <v>30</v>
      </c>
    </row>
    <row r="517" spans="1:28" hidden="1" x14ac:dyDescent="0.3">
      <c r="A517">
        <v>7451</v>
      </c>
      <c r="B517">
        <v>1960</v>
      </c>
      <c r="C517" t="s">
        <v>41</v>
      </c>
      <c r="D517" t="s">
        <v>31</v>
      </c>
      <c r="E517">
        <v>98777</v>
      </c>
      <c r="F517">
        <v>0</v>
      </c>
      <c r="G517">
        <v>0</v>
      </c>
      <c r="H517" s="1">
        <v>41687</v>
      </c>
      <c r="I517">
        <v>23</v>
      </c>
      <c r="J517">
        <v>1000</v>
      </c>
      <c r="K517">
        <v>19</v>
      </c>
      <c r="L517">
        <v>711</v>
      </c>
      <c r="M517">
        <v>125</v>
      </c>
      <c r="N517">
        <v>115</v>
      </c>
      <c r="O517">
        <v>38</v>
      </c>
      <c r="P517">
        <v>0</v>
      </c>
      <c r="Q517">
        <v>4</v>
      </c>
      <c r="R517">
        <v>6</v>
      </c>
      <c r="S517">
        <v>9</v>
      </c>
      <c r="T517">
        <v>1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 t="s">
        <v>30</v>
      </c>
    </row>
    <row r="518" spans="1:28" hidden="1" x14ac:dyDescent="0.3">
      <c r="A518">
        <v>7861</v>
      </c>
      <c r="B518">
        <v>1952</v>
      </c>
      <c r="C518" t="s">
        <v>41</v>
      </c>
      <c r="D518" t="s">
        <v>33</v>
      </c>
      <c r="E518">
        <v>77027</v>
      </c>
      <c r="F518">
        <v>0</v>
      </c>
      <c r="G518">
        <v>1</v>
      </c>
      <c r="H518" s="1">
        <v>41675</v>
      </c>
      <c r="I518">
        <v>23</v>
      </c>
      <c r="J518">
        <v>820</v>
      </c>
      <c r="K518">
        <v>57</v>
      </c>
      <c r="L518">
        <v>242</v>
      </c>
      <c r="M518">
        <v>45</v>
      </c>
      <c r="N518">
        <v>0</v>
      </c>
      <c r="O518">
        <v>11</v>
      </c>
      <c r="P518">
        <v>2</v>
      </c>
      <c r="Q518">
        <v>8</v>
      </c>
      <c r="R518">
        <v>3</v>
      </c>
      <c r="S518">
        <v>6</v>
      </c>
      <c r="T518">
        <v>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30</v>
      </c>
    </row>
    <row r="519" spans="1:28" hidden="1" x14ac:dyDescent="0.3">
      <c r="A519">
        <v>5232</v>
      </c>
      <c r="B519">
        <v>1965</v>
      </c>
      <c r="C519" t="s">
        <v>28</v>
      </c>
      <c r="D519" t="s">
        <v>33</v>
      </c>
      <c r="E519">
        <v>69139</v>
      </c>
      <c r="F519">
        <v>0</v>
      </c>
      <c r="G519">
        <v>1</v>
      </c>
      <c r="H519" s="1">
        <v>41666</v>
      </c>
      <c r="I519">
        <v>23</v>
      </c>
      <c r="J519">
        <v>86</v>
      </c>
      <c r="K519">
        <v>12</v>
      </c>
      <c r="L519">
        <v>75</v>
      </c>
      <c r="M519">
        <v>33</v>
      </c>
      <c r="N519">
        <v>15</v>
      </c>
      <c r="O519">
        <v>6</v>
      </c>
      <c r="P519">
        <v>1</v>
      </c>
      <c r="Q519">
        <v>4</v>
      </c>
      <c r="R519">
        <v>1</v>
      </c>
      <c r="S519">
        <v>5</v>
      </c>
      <c r="T519">
        <v>4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30</v>
      </c>
    </row>
    <row r="520" spans="1:28" hidden="1" x14ac:dyDescent="0.3">
      <c r="A520">
        <v>3011</v>
      </c>
      <c r="B520">
        <v>1965</v>
      </c>
      <c r="C520" t="s">
        <v>28</v>
      </c>
      <c r="D520" t="s">
        <v>33</v>
      </c>
      <c r="E520">
        <v>69139</v>
      </c>
      <c r="F520">
        <v>0</v>
      </c>
      <c r="G520">
        <v>1</v>
      </c>
      <c r="H520" s="1">
        <v>41666</v>
      </c>
      <c r="I520">
        <v>23</v>
      </c>
      <c r="J520">
        <v>86</v>
      </c>
      <c r="K520">
        <v>12</v>
      </c>
      <c r="L520">
        <v>75</v>
      </c>
      <c r="M520">
        <v>33</v>
      </c>
      <c r="N520">
        <v>15</v>
      </c>
      <c r="O520">
        <v>6</v>
      </c>
      <c r="P520">
        <v>1</v>
      </c>
      <c r="Q520">
        <v>4</v>
      </c>
      <c r="R520">
        <v>1</v>
      </c>
      <c r="S520">
        <v>5</v>
      </c>
      <c r="T520">
        <v>4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43</v>
      </c>
    </row>
    <row r="521" spans="1:28" hidden="1" x14ac:dyDescent="0.3">
      <c r="A521">
        <v>5758</v>
      </c>
      <c r="B521">
        <v>1982</v>
      </c>
      <c r="C521" t="s">
        <v>28</v>
      </c>
      <c r="D521" t="s">
        <v>33</v>
      </c>
      <c r="E521">
        <v>65169</v>
      </c>
      <c r="F521">
        <v>0</v>
      </c>
      <c r="G521">
        <v>0</v>
      </c>
      <c r="H521" s="1">
        <v>41653</v>
      </c>
      <c r="I521">
        <v>23</v>
      </c>
      <c r="J521">
        <v>1074</v>
      </c>
      <c r="K521">
        <v>0</v>
      </c>
      <c r="L521">
        <v>69</v>
      </c>
      <c r="M521">
        <v>0</v>
      </c>
      <c r="N521">
        <v>0</v>
      </c>
      <c r="O521">
        <v>46</v>
      </c>
      <c r="P521">
        <v>1</v>
      </c>
      <c r="Q521">
        <v>10</v>
      </c>
      <c r="R521">
        <v>4</v>
      </c>
      <c r="S521">
        <v>13</v>
      </c>
      <c r="T521">
        <v>6</v>
      </c>
      <c r="U521">
        <v>1</v>
      </c>
      <c r="V521">
        <v>1</v>
      </c>
      <c r="W521">
        <v>1</v>
      </c>
      <c r="X521">
        <v>0</v>
      </c>
      <c r="Y521">
        <v>1</v>
      </c>
      <c r="Z521">
        <v>1</v>
      </c>
      <c r="AA521">
        <v>0</v>
      </c>
      <c r="AB521" t="s">
        <v>30</v>
      </c>
    </row>
    <row r="522" spans="1:28" hidden="1" x14ac:dyDescent="0.3">
      <c r="A522">
        <v>2173</v>
      </c>
      <c r="B522">
        <v>1952</v>
      </c>
      <c r="C522" t="s">
        <v>28</v>
      </c>
      <c r="D522" t="s">
        <v>42</v>
      </c>
      <c r="E522">
        <v>40049</v>
      </c>
      <c r="F522">
        <v>0</v>
      </c>
      <c r="G522">
        <v>1</v>
      </c>
      <c r="H522" s="1">
        <v>41563</v>
      </c>
      <c r="I522">
        <v>23</v>
      </c>
      <c r="J522">
        <v>13</v>
      </c>
      <c r="K522">
        <v>6</v>
      </c>
      <c r="L522">
        <v>7</v>
      </c>
      <c r="M522">
        <v>0</v>
      </c>
      <c r="N522">
        <v>3</v>
      </c>
      <c r="O522">
        <v>3</v>
      </c>
      <c r="P522">
        <v>1</v>
      </c>
      <c r="Q522">
        <v>1</v>
      </c>
      <c r="R522">
        <v>0</v>
      </c>
      <c r="S522">
        <v>3</v>
      </c>
      <c r="T522">
        <v>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30</v>
      </c>
    </row>
    <row r="523" spans="1:28" hidden="1" x14ac:dyDescent="0.3">
      <c r="A523">
        <v>10711</v>
      </c>
      <c r="B523">
        <v>1945</v>
      </c>
      <c r="C523" t="s">
        <v>28</v>
      </c>
      <c r="D523" t="s">
        <v>33</v>
      </c>
      <c r="E523">
        <v>69755</v>
      </c>
      <c r="F523">
        <v>0</v>
      </c>
      <c r="G523">
        <v>0</v>
      </c>
      <c r="H523" s="1">
        <v>41549</v>
      </c>
      <c r="I523">
        <v>23</v>
      </c>
      <c r="J523">
        <v>217</v>
      </c>
      <c r="K523">
        <v>77</v>
      </c>
      <c r="L523">
        <v>373</v>
      </c>
      <c r="M523">
        <v>111</v>
      </c>
      <c r="N523">
        <v>23</v>
      </c>
      <c r="O523">
        <v>93</v>
      </c>
      <c r="P523">
        <v>1</v>
      </c>
      <c r="Q523">
        <v>3</v>
      </c>
      <c r="R523">
        <v>6</v>
      </c>
      <c r="S523">
        <v>12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43</v>
      </c>
    </row>
    <row r="524" spans="1:28" x14ac:dyDescent="0.3">
      <c r="A524">
        <v>5798</v>
      </c>
      <c r="B524">
        <v>1973</v>
      </c>
      <c r="C524" t="s">
        <v>41</v>
      </c>
      <c r="D524" t="s">
        <v>35</v>
      </c>
      <c r="F524">
        <v>0</v>
      </c>
      <c r="G524">
        <v>0</v>
      </c>
      <c r="H524" s="1">
        <v>41601</v>
      </c>
      <c r="I524">
        <v>87</v>
      </c>
      <c r="J524">
        <v>445</v>
      </c>
      <c r="K524">
        <v>37</v>
      </c>
      <c r="L524">
        <v>359</v>
      </c>
      <c r="M524">
        <v>98</v>
      </c>
      <c r="N524">
        <v>28</v>
      </c>
      <c r="O524">
        <v>18</v>
      </c>
      <c r="P524">
        <v>1</v>
      </c>
      <c r="Q524">
        <v>2</v>
      </c>
      <c r="R524">
        <v>4</v>
      </c>
      <c r="S524">
        <v>8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39</v>
      </c>
    </row>
    <row r="525" spans="1:28" hidden="1" x14ac:dyDescent="0.3">
      <c r="A525">
        <v>2782</v>
      </c>
      <c r="B525">
        <v>1961</v>
      </c>
      <c r="C525" t="s">
        <v>37</v>
      </c>
      <c r="D525" t="s">
        <v>33</v>
      </c>
      <c r="E525">
        <v>54456</v>
      </c>
      <c r="F525">
        <v>0</v>
      </c>
      <c r="G525">
        <v>1</v>
      </c>
      <c r="H525" s="1">
        <v>41466</v>
      </c>
      <c r="I525">
        <v>23</v>
      </c>
      <c r="J525">
        <v>352</v>
      </c>
      <c r="K525">
        <v>0</v>
      </c>
      <c r="L525">
        <v>27</v>
      </c>
      <c r="M525">
        <v>10</v>
      </c>
      <c r="N525">
        <v>0</v>
      </c>
      <c r="O525">
        <v>15</v>
      </c>
      <c r="P525">
        <v>3</v>
      </c>
      <c r="Q525">
        <v>6</v>
      </c>
      <c r="R525">
        <v>1</v>
      </c>
      <c r="S525">
        <v>7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30</v>
      </c>
    </row>
    <row r="526" spans="1:28" hidden="1" x14ac:dyDescent="0.3">
      <c r="A526">
        <v>5872</v>
      </c>
      <c r="B526">
        <v>1951</v>
      </c>
      <c r="C526" t="s">
        <v>28</v>
      </c>
      <c r="D526" t="s">
        <v>31</v>
      </c>
      <c r="E526">
        <v>60689</v>
      </c>
      <c r="F526">
        <v>0</v>
      </c>
      <c r="G526">
        <v>1</v>
      </c>
      <c r="H526" s="1">
        <v>41426</v>
      </c>
      <c r="I526">
        <v>23</v>
      </c>
      <c r="J526">
        <v>240</v>
      </c>
      <c r="K526">
        <v>90</v>
      </c>
      <c r="L526">
        <v>216</v>
      </c>
      <c r="M526">
        <v>63</v>
      </c>
      <c r="N526">
        <v>6</v>
      </c>
      <c r="O526">
        <v>24</v>
      </c>
      <c r="P526">
        <v>4</v>
      </c>
      <c r="Q526">
        <v>4</v>
      </c>
      <c r="R526">
        <v>4</v>
      </c>
      <c r="S526">
        <v>10</v>
      </c>
      <c r="T526">
        <v>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34</v>
      </c>
    </row>
    <row r="527" spans="1:28" hidden="1" x14ac:dyDescent="0.3">
      <c r="A527">
        <v>1726</v>
      </c>
      <c r="B527">
        <v>1970</v>
      </c>
      <c r="C527" t="s">
        <v>28</v>
      </c>
      <c r="D527" t="s">
        <v>31</v>
      </c>
      <c r="E527">
        <v>22585</v>
      </c>
      <c r="F527">
        <v>0</v>
      </c>
      <c r="G527">
        <v>0</v>
      </c>
      <c r="H527" s="1">
        <v>41351</v>
      </c>
      <c r="I527">
        <v>23</v>
      </c>
      <c r="J527">
        <v>3</v>
      </c>
      <c r="K527">
        <v>9</v>
      </c>
      <c r="L527">
        <v>15</v>
      </c>
      <c r="M527">
        <v>13</v>
      </c>
      <c r="N527">
        <v>2</v>
      </c>
      <c r="O527">
        <v>39</v>
      </c>
      <c r="P527">
        <v>1</v>
      </c>
      <c r="Q527">
        <v>1</v>
      </c>
      <c r="R527">
        <v>1</v>
      </c>
      <c r="S527">
        <v>2</v>
      </c>
      <c r="T527">
        <v>9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1</v>
      </c>
      <c r="AA527">
        <v>0</v>
      </c>
      <c r="AB527" t="s">
        <v>30</v>
      </c>
    </row>
    <row r="528" spans="1:28" hidden="1" x14ac:dyDescent="0.3">
      <c r="A528">
        <v>1802</v>
      </c>
      <c r="B528">
        <v>1971</v>
      </c>
      <c r="C528" t="s">
        <v>28</v>
      </c>
      <c r="D528" t="s">
        <v>33</v>
      </c>
      <c r="E528">
        <v>64795</v>
      </c>
      <c r="F528">
        <v>0</v>
      </c>
      <c r="G528">
        <v>1</v>
      </c>
      <c r="H528" s="1">
        <v>41291</v>
      </c>
      <c r="I528">
        <v>23</v>
      </c>
      <c r="J528">
        <v>412</v>
      </c>
      <c r="K528">
        <v>5</v>
      </c>
      <c r="L528">
        <v>119</v>
      </c>
      <c r="M528">
        <v>38</v>
      </c>
      <c r="N528">
        <v>29</v>
      </c>
      <c r="O528">
        <v>77</v>
      </c>
      <c r="P528">
        <v>3</v>
      </c>
      <c r="Q528">
        <v>3</v>
      </c>
      <c r="R528">
        <v>3</v>
      </c>
      <c r="S528">
        <v>12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30</v>
      </c>
    </row>
    <row r="529" spans="1:28" hidden="1" x14ac:dyDescent="0.3">
      <c r="A529">
        <v>1162</v>
      </c>
      <c r="B529">
        <v>1987</v>
      </c>
      <c r="C529" t="s">
        <v>37</v>
      </c>
      <c r="D529" t="s">
        <v>31</v>
      </c>
      <c r="E529">
        <v>42000</v>
      </c>
      <c r="F529">
        <v>0</v>
      </c>
      <c r="G529">
        <v>0</v>
      </c>
      <c r="H529" s="1">
        <v>41284</v>
      </c>
      <c r="I529">
        <v>23</v>
      </c>
      <c r="J529">
        <v>124</v>
      </c>
      <c r="K529">
        <v>83</v>
      </c>
      <c r="L529">
        <v>267</v>
      </c>
      <c r="M529">
        <v>85</v>
      </c>
      <c r="N529">
        <v>59</v>
      </c>
      <c r="O529">
        <v>35</v>
      </c>
      <c r="P529">
        <v>2</v>
      </c>
      <c r="Q529">
        <v>5</v>
      </c>
      <c r="R529">
        <v>2</v>
      </c>
      <c r="S529">
        <v>11</v>
      </c>
      <c r="T529">
        <v>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 t="s">
        <v>30</v>
      </c>
    </row>
    <row r="530" spans="1:28" hidden="1" x14ac:dyDescent="0.3">
      <c r="A530">
        <v>10643</v>
      </c>
      <c r="B530">
        <v>1987</v>
      </c>
      <c r="C530" t="s">
        <v>37</v>
      </c>
      <c r="D530" t="s">
        <v>31</v>
      </c>
      <c r="E530">
        <v>42000</v>
      </c>
      <c r="F530">
        <v>0</v>
      </c>
      <c r="G530">
        <v>0</v>
      </c>
      <c r="H530" s="1">
        <v>41284</v>
      </c>
      <c r="I530">
        <v>23</v>
      </c>
      <c r="J530">
        <v>124</v>
      </c>
      <c r="K530">
        <v>83</v>
      </c>
      <c r="L530">
        <v>267</v>
      </c>
      <c r="M530">
        <v>85</v>
      </c>
      <c r="N530">
        <v>59</v>
      </c>
      <c r="O530">
        <v>35</v>
      </c>
      <c r="P530">
        <v>2</v>
      </c>
      <c r="Q530">
        <v>5</v>
      </c>
      <c r="R530">
        <v>2</v>
      </c>
      <c r="S530">
        <v>11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 t="s">
        <v>36</v>
      </c>
    </row>
    <row r="531" spans="1:28" hidden="1" x14ac:dyDescent="0.3">
      <c r="A531">
        <v>11112</v>
      </c>
      <c r="B531">
        <v>1966</v>
      </c>
      <c r="C531" t="s">
        <v>28</v>
      </c>
      <c r="D531" t="s">
        <v>35</v>
      </c>
      <c r="E531">
        <v>70713</v>
      </c>
      <c r="F531">
        <v>0</v>
      </c>
      <c r="G531">
        <v>1</v>
      </c>
      <c r="H531" s="1">
        <v>41246</v>
      </c>
      <c r="I531">
        <v>23</v>
      </c>
      <c r="J531">
        <v>736</v>
      </c>
      <c r="K531">
        <v>114</v>
      </c>
      <c r="L531">
        <v>279</v>
      </c>
      <c r="M531">
        <v>82</v>
      </c>
      <c r="N531">
        <v>76</v>
      </c>
      <c r="O531">
        <v>190</v>
      </c>
      <c r="P531">
        <v>6</v>
      </c>
      <c r="Q531">
        <v>5</v>
      </c>
      <c r="R531">
        <v>6</v>
      </c>
      <c r="S531">
        <v>8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30</v>
      </c>
    </row>
    <row r="532" spans="1:28" hidden="1" x14ac:dyDescent="0.3">
      <c r="A532">
        <v>2114</v>
      </c>
      <c r="B532">
        <v>1946</v>
      </c>
      <c r="C532" t="s">
        <v>37</v>
      </c>
      <c r="D532" t="s">
        <v>31</v>
      </c>
      <c r="E532">
        <v>82800</v>
      </c>
      <c r="F532">
        <v>0</v>
      </c>
      <c r="G532">
        <v>0</v>
      </c>
      <c r="H532" s="1">
        <v>41237</v>
      </c>
      <c r="I532">
        <v>23</v>
      </c>
      <c r="J532">
        <v>1006</v>
      </c>
      <c r="K532">
        <v>22</v>
      </c>
      <c r="L532">
        <v>115</v>
      </c>
      <c r="M532">
        <v>59</v>
      </c>
      <c r="N532">
        <v>68</v>
      </c>
      <c r="O532">
        <v>45</v>
      </c>
      <c r="P532">
        <v>1</v>
      </c>
      <c r="Q532">
        <v>7</v>
      </c>
      <c r="R532">
        <v>6</v>
      </c>
      <c r="S532">
        <v>12</v>
      </c>
      <c r="T532">
        <v>3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0</v>
      </c>
      <c r="AB532" t="s">
        <v>34</v>
      </c>
    </row>
    <row r="533" spans="1:28" hidden="1" x14ac:dyDescent="0.3">
      <c r="A533">
        <v>4261</v>
      </c>
      <c r="B533">
        <v>1946</v>
      </c>
      <c r="C533" t="s">
        <v>37</v>
      </c>
      <c r="D533" t="s">
        <v>31</v>
      </c>
      <c r="E533">
        <v>82800</v>
      </c>
      <c r="F533">
        <v>0</v>
      </c>
      <c r="G533">
        <v>0</v>
      </c>
      <c r="H533" s="1">
        <v>41237</v>
      </c>
      <c r="I533">
        <v>23</v>
      </c>
      <c r="J533">
        <v>1006</v>
      </c>
      <c r="K533">
        <v>22</v>
      </c>
      <c r="L533">
        <v>115</v>
      </c>
      <c r="M533">
        <v>59</v>
      </c>
      <c r="N533">
        <v>68</v>
      </c>
      <c r="O533">
        <v>45</v>
      </c>
      <c r="P533">
        <v>1</v>
      </c>
      <c r="Q533">
        <v>7</v>
      </c>
      <c r="R533">
        <v>6</v>
      </c>
      <c r="S533">
        <v>12</v>
      </c>
      <c r="T533">
        <v>3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1</v>
      </c>
      <c r="AA533">
        <v>0</v>
      </c>
      <c r="AB533" t="s">
        <v>43</v>
      </c>
    </row>
    <row r="534" spans="1:28" hidden="1" x14ac:dyDescent="0.3">
      <c r="A534">
        <v>2457</v>
      </c>
      <c r="B534">
        <v>1975</v>
      </c>
      <c r="C534" t="s">
        <v>44</v>
      </c>
      <c r="D534" t="s">
        <v>33</v>
      </c>
      <c r="E534">
        <v>30801</v>
      </c>
      <c r="F534">
        <v>0</v>
      </c>
      <c r="G534">
        <v>1</v>
      </c>
      <c r="H534" s="1">
        <v>41208</v>
      </c>
      <c r="I534">
        <v>23</v>
      </c>
      <c r="J534">
        <v>8</v>
      </c>
      <c r="K534">
        <v>4</v>
      </c>
      <c r="L534">
        <v>5</v>
      </c>
      <c r="M534">
        <v>15</v>
      </c>
      <c r="N534">
        <v>2</v>
      </c>
      <c r="O534">
        <v>11</v>
      </c>
      <c r="P534">
        <v>2</v>
      </c>
      <c r="Q534">
        <v>1</v>
      </c>
      <c r="R534">
        <v>0</v>
      </c>
      <c r="S534">
        <v>3</v>
      </c>
      <c r="T534">
        <v>7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30</v>
      </c>
    </row>
    <row r="535" spans="1:28" hidden="1" x14ac:dyDescent="0.3">
      <c r="A535">
        <v>10560</v>
      </c>
      <c r="B535">
        <v>1980</v>
      </c>
      <c r="C535" t="s">
        <v>37</v>
      </c>
      <c r="D535" t="s">
        <v>31</v>
      </c>
      <c r="E535">
        <v>36802</v>
      </c>
      <c r="F535">
        <v>1</v>
      </c>
      <c r="G535">
        <v>0</v>
      </c>
      <c r="H535" s="1">
        <v>41806</v>
      </c>
      <c r="I535">
        <v>23</v>
      </c>
      <c r="J535">
        <v>16</v>
      </c>
      <c r="K535">
        <v>1</v>
      </c>
      <c r="L535">
        <v>2</v>
      </c>
      <c r="M535">
        <v>0</v>
      </c>
      <c r="N535">
        <v>0</v>
      </c>
      <c r="O535">
        <v>1</v>
      </c>
      <c r="P535">
        <v>1</v>
      </c>
      <c r="Q535">
        <v>1</v>
      </c>
      <c r="R535">
        <v>0</v>
      </c>
      <c r="S535">
        <v>3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30</v>
      </c>
    </row>
    <row r="536" spans="1:28" hidden="1" x14ac:dyDescent="0.3">
      <c r="A536">
        <v>1818</v>
      </c>
      <c r="B536">
        <v>1971</v>
      </c>
      <c r="C536" t="s">
        <v>37</v>
      </c>
      <c r="D536" t="s">
        <v>35</v>
      </c>
      <c r="E536">
        <v>29732</v>
      </c>
      <c r="F536">
        <v>1</v>
      </c>
      <c r="G536">
        <v>0</v>
      </c>
      <c r="H536" s="1">
        <v>41723</v>
      </c>
      <c r="I536">
        <v>23</v>
      </c>
      <c r="J536">
        <v>25</v>
      </c>
      <c r="K536">
        <v>0</v>
      </c>
      <c r="L536">
        <v>8</v>
      </c>
      <c r="M536">
        <v>0</v>
      </c>
      <c r="N536">
        <v>1</v>
      </c>
      <c r="O536">
        <v>4</v>
      </c>
      <c r="P536">
        <v>1</v>
      </c>
      <c r="Q536">
        <v>2</v>
      </c>
      <c r="R536">
        <v>0</v>
      </c>
      <c r="S536">
        <v>2</v>
      </c>
      <c r="T536">
        <v>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32</v>
      </c>
    </row>
    <row r="537" spans="1:28" hidden="1" x14ac:dyDescent="0.3">
      <c r="A537">
        <v>6646</v>
      </c>
      <c r="B537">
        <v>1984</v>
      </c>
      <c r="C537" t="s">
        <v>28</v>
      </c>
      <c r="D537" t="s">
        <v>35</v>
      </c>
      <c r="E537">
        <v>16529</v>
      </c>
      <c r="F537">
        <v>1</v>
      </c>
      <c r="G537">
        <v>0</v>
      </c>
      <c r="H537" s="1">
        <v>41699</v>
      </c>
      <c r="I537">
        <v>23</v>
      </c>
      <c r="J537">
        <v>3</v>
      </c>
      <c r="K537">
        <v>0</v>
      </c>
      <c r="L537">
        <v>5</v>
      </c>
      <c r="M537">
        <v>13</v>
      </c>
      <c r="N537">
        <v>0</v>
      </c>
      <c r="O537">
        <v>1</v>
      </c>
      <c r="P537">
        <v>1</v>
      </c>
      <c r="Q537">
        <v>1</v>
      </c>
      <c r="R537">
        <v>0</v>
      </c>
      <c r="S537">
        <v>3</v>
      </c>
      <c r="T537">
        <v>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32</v>
      </c>
    </row>
    <row r="538" spans="1:28" hidden="1" x14ac:dyDescent="0.3">
      <c r="A538">
        <v>9432</v>
      </c>
      <c r="B538">
        <v>1977</v>
      </c>
      <c r="C538" t="s">
        <v>28</v>
      </c>
      <c r="D538" t="s">
        <v>35</v>
      </c>
      <c r="E538">
        <v>666666</v>
      </c>
      <c r="F538">
        <v>1</v>
      </c>
      <c r="G538">
        <v>0</v>
      </c>
      <c r="H538" s="1">
        <v>41427</v>
      </c>
      <c r="I538">
        <v>23</v>
      </c>
      <c r="J538">
        <v>9</v>
      </c>
      <c r="K538">
        <v>14</v>
      </c>
      <c r="L538">
        <v>18</v>
      </c>
      <c r="M538">
        <v>8</v>
      </c>
      <c r="N538">
        <v>1</v>
      </c>
      <c r="O538">
        <v>12</v>
      </c>
      <c r="P538">
        <v>4</v>
      </c>
      <c r="Q538">
        <v>3</v>
      </c>
      <c r="R538">
        <v>1</v>
      </c>
      <c r="S538">
        <v>3</v>
      </c>
      <c r="T538">
        <v>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43</v>
      </c>
    </row>
    <row r="539" spans="1:28" hidden="1" x14ac:dyDescent="0.3">
      <c r="A539">
        <v>11187</v>
      </c>
      <c r="B539">
        <v>1978</v>
      </c>
      <c r="C539" t="s">
        <v>44</v>
      </c>
      <c r="D539" t="s">
        <v>31</v>
      </c>
      <c r="E539">
        <v>26487</v>
      </c>
      <c r="F539">
        <v>1</v>
      </c>
      <c r="G539">
        <v>0</v>
      </c>
      <c r="H539" s="1">
        <v>41414</v>
      </c>
      <c r="I539">
        <v>23</v>
      </c>
      <c r="J539">
        <v>2</v>
      </c>
      <c r="K539">
        <v>8</v>
      </c>
      <c r="L539">
        <v>10</v>
      </c>
      <c r="M539">
        <v>12</v>
      </c>
      <c r="N539">
        <v>14</v>
      </c>
      <c r="O539">
        <v>23</v>
      </c>
      <c r="P539">
        <v>3</v>
      </c>
      <c r="Q539">
        <v>2</v>
      </c>
      <c r="R539">
        <v>1</v>
      </c>
      <c r="S539">
        <v>3</v>
      </c>
      <c r="T539">
        <v>5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32</v>
      </c>
    </row>
    <row r="540" spans="1:28" hidden="1" x14ac:dyDescent="0.3">
      <c r="A540">
        <v>2428</v>
      </c>
      <c r="B540">
        <v>1970</v>
      </c>
      <c r="C540" t="s">
        <v>28</v>
      </c>
      <c r="D540" t="s">
        <v>33</v>
      </c>
      <c r="E540">
        <v>28164</v>
      </c>
      <c r="F540">
        <v>1</v>
      </c>
      <c r="G540">
        <v>0</v>
      </c>
      <c r="H540" s="1">
        <v>41398</v>
      </c>
      <c r="I540">
        <v>23</v>
      </c>
      <c r="J540">
        <v>3</v>
      </c>
      <c r="K540">
        <v>18</v>
      </c>
      <c r="L540">
        <v>26</v>
      </c>
      <c r="M540">
        <v>11</v>
      </c>
      <c r="N540">
        <v>8</v>
      </c>
      <c r="O540">
        <v>12</v>
      </c>
      <c r="P540">
        <v>3</v>
      </c>
      <c r="Q540">
        <v>2</v>
      </c>
      <c r="R540">
        <v>0</v>
      </c>
      <c r="S540">
        <v>4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39</v>
      </c>
    </row>
    <row r="541" spans="1:28" hidden="1" x14ac:dyDescent="0.3">
      <c r="A541">
        <v>2495</v>
      </c>
      <c r="B541">
        <v>1974</v>
      </c>
      <c r="C541" t="s">
        <v>41</v>
      </c>
      <c r="D541" t="s">
        <v>33</v>
      </c>
      <c r="E541">
        <v>83891</v>
      </c>
      <c r="F541">
        <v>0</v>
      </c>
      <c r="G541">
        <v>1</v>
      </c>
      <c r="H541" s="1">
        <v>41810</v>
      </c>
      <c r="I541">
        <v>24</v>
      </c>
      <c r="J541">
        <v>217</v>
      </c>
      <c r="K541">
        <v>38</v>
      </c>
      <c r="L541">
        <v>350</v>
      </c>
      <c r="M541">
        <v>111</v>
      </c>
      <c r="N541">
        <v>85</v>
      </c>
      <c r="O541">
        <v>15</v>
      </c>
      <c r="P541">
        <v>1</v>
      </c>
      <c r="Q541">
        <v>4</v>
      </c>
      <c r="R541">
        <v>7</v>
      </c>
      <c r="S541">
        <v>10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30</v>
      </c>
    </row>
    <row r="542" spans="1:28" hidden="1" x14ac:dyDescent="0.3">
      <c r="A542">
        <v>4286</v>
      </c>
      <c r="B542">
        <v>1970</v>
      </c>
      <c r="C542" t="s">
        <v>37</v>
      </c>
      <c r="D542" t="s">
        <v>31</v>
      </c>
      <c r="E542">
        <v>57642</v>
      </c>
      <c r="F542">
        <v>0</v>
      </c>
      <c r="G542">
        <v>1</v>
      </c>
      <c r="H542" s="1">
        <v>41648</v>
      </c>
      <c r="I542">
        <v>24</v>
      </c>
      <c r="J542">
        <v>580</v>
      </c>
      <c r="K542">
        <v>6</v>
      </c>
      <c r="L542">
        <v>58</v>
      </c>
      <c r="M542">
        <v>8</v>
      </c>
      <c r="N542">
        <v>0</v>
      </c>
      <c r="O542">
        <v>27</v>
      </c>
      <c r="P542">
        <v>3</v>
      </c>
      <c r="Q542">
        <v>7</v>
      </c>
      <c r="R542">
        <v>6</v>
      </c>
      <c r="S542">
        <v>6</v>
      </c>
      <c r="T542">
        <v>4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 t="s">
        <v>40</v>
      </c>
    </row>
    <row r="543" spans="1:28" hidden="1" x14ac:dyDescent="0.3">
      <c r="A543">
        <v>1175</v>
      </c>
      <c r="B543">
        <v>1983</v>
      </c>
      <c r="C543" t="s">
        <v>41</v>
      </c>
      <c r="D543" t="s">
        <v>33</v>
      </c>
      <c r="E543">
        <v>36262</v>
      </c>
      <c r="F543">
        <v>0</v>
      </c>
      <c r="G543">
        <v>0</v>
      </c>
      <c r="H543" s="1">
        <v>41537</v>
      </c>
      <c r="I543">
        <v>24</v>
      </c>
      <c r="J543">
        <v>88</v>
      </c>
      <c r="K543">
        <v>39</v>
      </c>
      <c r="L543">
        <v>54</v>
      </c>
      <c r="M543">
        <v>64</v>
      </c>
      <c r="N543">
        <v>28</v>
      </c>
      <c r="O543">
        <v>153</v>
      </c>
      <c r="P543">
        <v>1</v>
      </c>
      <c r="Q543">
        <v>3</v>
      </c>
      <c r="R543">
        <v>5</v>
      </c>
      <c r="S543">
        <v>3</v>
      </c>
      <c r="T543">
        <v>6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1</v>
      </c>
      <c r="AA543">
        <v>0</v>
      </c>
      <c r="AB543" t="s">
        <v>30</v>
      </c>
    </row>
    <row r="544" spans="1:28" hidden="1" x14ac:dyDescent="0.3">
      <c r="A544">
        <v>1377</v>
      </c>
      <c r="B544">
        <v>1954</v>
      </c>
      <c r="C544" t="s">
        <v>41</v>
      </c>
      <c r="D544" t="s">
        <v>42</v>
      </c>
      <c r="E544">
        <v>44551</v>
      </c>
      <c r="F544">
        <v>0</v>
      </c>
      <c r="G544">
        <v>1</v>
      </c>
      <c r="H544" s="1">
        <v>41517</v>
      </c>
      <c r="I544">
        <v>24</v>
      </c>
      <c r="J544">
        <v>182</v>
      </c>
      <c r="K544">
        <v>4</v>
      </c>
      <c r="L544">
        <v>33</v>
      </c>
      <c r="M544">
        <v>0</v>
      </c>
      <c r="N544">
        <v>0</v>
      </c>
      <c r="O544">
        <v>66</v>
      </c>
      <c r="P544">
        <v>2</v>
      </c>
      <c r="Q544">
        <v>4</v>
      </c>
      <c r="R544">
        <v>1</v>
      </c>
      <c r="S544">
        <v>5</v>
      </c>
      <c r="T544">
        <v>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43</v>
      </c>
    </row>
    <row r="545" spans="1:28" hidden="1" x14ac:dyDescent="0.3">
      <c r="A545">
        <v>4607</v>
      </c>
      <c r="B545">
        <v>1959</v>
      </c>
      <c r="C545" t="s">
        <v>28</v>
      </c>
      <c r="D545" t="s">
        <v>35</v>
      </c>
      <c r="E545">
        <v>71367</v>
      </c>
      <c r="F545">
        <v>0</v>
      </c>
      <c r="G545">
        <v>0</v>
      </c>
      <c r="H545" s="1">
        <v>41509</v>
      </c>
      <c r="I545">
        <v>24</v>
      </c>
      <c r="J545">
        <v>227</v>
      </c>
      <c r="K545">
        <v>23</v>
      </c>
      <c r="L545">
        <v>389</v>
      </c>
      <c r="M545">
        <v>42</v>
      </c>
      <c r="N545">
        <v>21</v>
      </c>
      <c r="O545">
        <v>75</v>
      </c>
      <c r="P545">
        <v>1</v>
      </c>
      <c r="Q545">
        <v>4</v>
      </c>
      <c r="R545">
        <v>5</v>
      </c>
      <c r="S545">
        <v>7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30</v>
      </c>
    </row>
    <row r="546" spans="1:28" hidden="1" x14ac:dyDescent="0.3">
      <c r="A546">
        <v>4944</v>
      </c>
      <c r="B546">
        <v>1959</v>
      </c>
      <c r="C546" t="s">
        <v>28</v>
      </c>
      <c r="D546" t="s">
        <v>35</v>
      </c>
      <c r="E546">
        <v>71367</v>
      </c>
      <c r="F546">
        <v>0</v>
      </c>
      <c r="G546">
        <v>0</v>
      </c>
      <c r="H546" s="1">
        <v>41509</v>
      </c>
      <c r="I546">
        <v>24</v>
      </c>
      <c r="J546">
        <v>227</v>
      </c>
      <c r="K546">
        <v>23</v>
      </c>
      <c r="L546">
        <v>389</v>
      </c>
      <c r="M546">
        <v>42</v>
      </c>
      <c r="N546">
        <v>21</v>
      </c>
      <c r="O546">
        <v>75</v>
      </c>
      <c r="P546">
        <v>1</v>
      </c>
      <c r="Q546">
        <v>4</v>
      </c>
      <c r="R546">
        <v>5</v>
      </c>
      <c r="S546">
        <v>7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30</v>
      </c>
    </row>
    <row r="547" spans="1:28" hidden="1" x14ac:dyDescent="0.3">
      <c r="A547">
        <v>9483</v>
      </c>
      <c r="B547">
        <v>1959</v>
      </c>
      <c r="C547" t="s">
        <v>28</v>
      </c>
      <c r="D547" t="s">
        <v>35</v>
      </c>
      <c r="E547">
        <v>57957</v>
      </c>
      <c r="F547">
        <v>0</v>
      </c>
      <c r="G547">
        <v>1</v>
      </c>
      <c r="H547" s="1">
        <v>41505</v>
      </c>
      <c r="I547">
        <v>24</v>
      </c>
      <c r="J547">
        <v>290</v>
      </c>
      <c r="K547">
        <v>59</v>
      </c>
      <c r="L547">
        <v>177</v>
      </c>
      <c r="M547">
        <v>77</v>
      </c>
      <c r="N547">
        <v>5</v>
      </c>
      <c r="O547">
        <v>29</v>
      </c>
      <c r="P547">
        <v>7</v>
      </c>
      <c r="Q547">
        <v>4</v>
      </c>
      <c r="R547">
        <v>6</v>
      </c>
      <c r="S547">
        <v>8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 t="s">
        <v>32</v>
      </c>
    </row>
    <row r="548" spans="1:28" hidden="1" x14ac:dyDescent="0.3">
      <c r="A548">
        <v>1378</v>
      </c>
      <c r="B548">
        <v>1972</v>
      </c>
      <c r="C548" t="s">
        <v>38</v>
      </c>
      <c r="D548" t="s">
        <v>35</v>
      </c>
      <c r="E548">
        <v>50334</v>
      </c>
      <c r="F548">
        <v>0</v>
      </c>
      <c r="G548">
        <v>1</v>
      </c>
      <c r="H548" s="1">
        <v>41479</v>
      </c>
      <c r="I548">
        <v>24</v>
      </c>
      <c r="J548">
        <v>284</v>
      </c>
      <c r="K548">
        <v>16</v>
      </c>
      <c r="L548">
        <v>160</v>
      </c>
      <c r="M548">
        <v>84</v>
      </c>
      <c r="N548">
        <v>16</v>
      </c>
      <c r="O548">
        <v>134</v>
      </c>
      <c r="P548">
        <v>6</v>
      </c>
      <c r="Q548">
        <v>7</v>
      </c>
      <c r="R548">
        <v>4</v>
      </c>
      <c r="S548">
        <v>6</v>
      </c>
      <c r="T548">
        <v>6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43</v>
      </c>
    </row>
    <row r="549" spans="1:28" hidden="1" x14ac:dyDescent="0.3">
      <c r="A549">
        <v>5991</v>
      </c>
      <c r="B549">
        <v>1949</v>
      </c>
      <c r="C549" t="s">
        <v>41</v>
      </c>
      <c r="D549" t="s">
        <v>33</v>
      </c>
      <c r="E549">
        <v>48150</v>
      </c>
      <c r="F549">
        <v>0</v>
      </c>
      <c r="G549">
        <v>1</v>
      </c>
      <c r="H549" s="1">
        <v>41433</v>
      </c>
      <c r="I549">
        <v>24</v>
      </c>
      <c r="J549">
        <v>173</v>
      </c>
      <c r="K549">
        <v>2</v>
      </c>
      <c r="L549">
        <v>39</v>
      </c>
      <c r="M549">
        <v>3</v>
      </c>
      <c r="N549">
        <v>2</v>
      </c>
      <c r="O549">
        <v>47</v>
      </c>
      <c r="P549">
        <v>3</v>
      </c>
      <c r="Q549">
        <v>5</v>
      </c>
      <c r="R549">
        <v>1</v>
      </c>
      <c r="S549">
        <v>4</v>
      </c>
      <c r="T549">
        <v>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39</v>
      </c>
    </row>
    <row r="550" spans="1:28" hidden="1" x14ac:dyDescent="0.3">
      <c r="A550">
        <v>2807</v>
      </c>
      <c r="B550">
        <v>1969</v>
      </c>
      <c r="C550" t="s">
        <v>28</v>
      </c>
      <c r="D550" t="s">
        <v>33</v>
      </c>
      <c r="E550">
        <v>56796</v>
      </c>
      <c r="F550">
        <v>0</v>
      </c>
      <c r="G550">
        <v>1</v>
      </c>
      <c r="H550" s="1">
        <v>41321</v>
      </c>
      <c r="I550">
        <v>24</v>
      </c>
      <c r="J550">
        <v>656</v>
      </c>
      <c r="K550">
        <v>38</v>
      </c>
      <c r="L550">
        <v>161</v>
      </c>
      <c r="M550">
        <v>62</v>
      </c>
      <c r="N550">
        <v>47</v>
      </c>
      <c r="O550">
        <v>37</v>
      </c>
      <c r="P550">
        <v>3</v>
      </c>
      <c r="Q550">
        <v>8</v>
      </c>
      <c r="R550">
        <v>9</v>
      </c>
      <c r="S550">
        <v>7</v>
      </c>
      <c r="T550">
        <v>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30</v>
      </c>
    </row>
    <row r="551" spans="1:28" hidden="1" x14ac:dyDescent="0.3">
      <c r="A551">
        <v>1052</v>
      </c>
      <c r="B551">
        <v>1969</v>
      </c>
      <c r="C551" t="s">
        <v>28</v>
      </c>
      <c r="D551" t="s">
        <v>33</v>
      </c>
      <c r="E551">
        <v>56796</v>
      </c>
      <c r="F551">
        <v>0</v>
      </c>
      <c r="G551">
        <v>1</v>
      </c>
      <c r="H551" s="1">
        <v>41321</v>
      </c>
      <c r="I551">
        <v>24</v>
      </c>
      <c r="J551">
        <v>656</v>
      </c>
      <c r="K551">
        <v>38</v>
      </c>
      <c r="L551">
        <v>161</v>
      </c>
      <c r="M551">
        <v>62</v>
      </c>
      <c r="N551">
        <v>47</v>
      </c>
      <c r="O551">
        <v>37</v>
      </c>
      <c r="P551">
        <v>3</v>
      </c>
      <c r="Q551">
        <v>8</v>
      </c>
      <c r="R551">
        <v>9</v>
      </c>
      <c r="S551">
        <v>7</v>
      </c>
      <c r="T551">
        <v>7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36</v>
      </c>
    </row>
    <row r="552" spans="1:28" hidden="1" x14ac:dyDescent="0.3">
      <c r="A552">
        <v>9760</v>
      </c>
      <c r="B552">
        <v>1963</v>
      </c>
      <c r="C552" t="s">
        <v>37</v>
      </c>
      <c r="D552" t="s">
        <v>42</v>
      </c>
      <c r="E552">
        <v>52278</v>
      </c>
      <c r="F552">
        <v>0</v>
      </c>
      <c r="G552">
        <v>1</v>
      </c>
      <c r="H552" s="1">
        <v>41299</v>
      </c>
      <c r="I552">
        <v>24</v>
      </c>
      <c r="J552">
        <v>953</v>
      </c>
      <c r="K552">
        <v>0</v>
      </c>
      <c r="L552">
        <v>71</v>
      </c>
      <c r="M552">
        <v>0</v>
      </c>
      <c r="N552">
        <v>0</v>
      </c>
      <c r="O552">
        <v>174</v>
      </c>
      <c r="P552">
        <v>6</v>
      </c>
      <c r="Q552">
        <v>10</v>
      </c>
      <c r="R552">
        <v>5</v>
      </c>
      <c r="S552">
        <v>10</v>
      </c>
      <c r="T552">
        <v>8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 t="s">
        <v>43</v>
      </c>
    </row>
    <row r="553" spans="1:28" hidden="1" x14ac:dyDescent="0.3">
      <c r="A553">
        <v>7101</v>
      </c>
      <c r="B553">
        <v>1963</v>
      </c>
      <c r="C553" t="s">
        <v>37</v>
      </c>
      <c r="D553" t="s">
        <v>42</v>
      </c>
      <c r="E553">
        <v>52278</v>
      </c>
      <c r="F553">
        <v>0</v>
      </c>
      <c r="G553">
        <v>1</v>
      </c>
      <c r="H553" s="1">
        <v>41299</v>
      </c>
      <c r="I553">
        <v>24</v>
      </c>
      <c r="J553">
        <v>953</v>
      </c>
      <c r="K553">
        <v>0</v>
      </c>
      <c r="L553">
        <v>71</v>
      </c>
      <c r="M553">
        <v>0</v>
      </c>
      <c r="N553">
        <v>0</v>
      </c>
      <c r="O553">
        <v>174</v>
      </c>
      <c r="P553">
        <v>6</v>
      </c>
      <c r="Q553">
        <v>10</v>
      </c>
      <c r="R553">
        <v>5</v>
      </c>
      <c r="S553">
        <v>10</v>
      </c>
      <c r="T553">
        <v>8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30</v>
      </c>
    </row>
    <row r="554" spans="1:28" hidden="1" x14ac:dyDescent="0.3">
      <c r="A554">
        <v>9909</v>
      </c>
      <c r="B554">
        <v>1996</v>
      </c>
      <c r="C554" t="s">
        <v>38</v>
      </c>
      <c r="D554" t="s">
        <v>33</v>
      </c>
      <c r="E554">
        <v>7500</v>
      </c>
      <c r="F554">
        <v>0</v>
      </c>
      <c r="G554">
        <v>0</v>
      </c>
      <c r="H554" s="1">
        <v>41222</v>
      </c>
      <c r="I554">
        <v>24</v>
      </c>
      <c r="J554">
        <v>3</v>
      </c>
      <c r="K554">
        <v>18</v>
      </c>
      <c r="L554">
        <v>14</v>
      </c>
      <c r="M554">
        <v>15</v>
      </c>
      <c r="N554">
        <v>22</v>
      </c>
      <c r="O554">
        <v>50</v>
      </c>
      <c r="P554">
        <v>3</v>
      </c>
      <c r="Q554">
        <v>3</v>
      </c>
      <c r="R554">
        <v>1</v>
      </c>
      <c r="S554">
        <v>3</v>
      </c>
      <c r="T554">
        <v>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 t="s">
        <v>36</v>
      </c>
    </row>
    <row r="555" spans="1:28" hidden="1" x14ac:dyDescent="0.3">
      <c r="A555">
        <v>6983</v>
      </c>
      <c r="B555">
        <v>1950</v>
      </c>
      <c r="C555" t="s">
        <v>41</v>
      </c>
      <c r="D555" t="s">
        <v>29</v>
      </c>
      <c r="E555">
        <v>38054</v>
      </c>
      <c r="F555">
        <v>1</v>
      </c>
      <c r="G555">
        <v>1</v>
      </c>
      <c r="H555" s="1">
        <v>41760</v>
      </c>
      <c r="I555">
        <v>24</v>
      </c>
      <c r="J555">
        <v>23</v>
      </c>
      <c r="K555">
        <v>2</v>
      </c>
      <c r="L555">
        <v>17</v>
      </c>
      <c r="M555">
        <v>2</v>
      </c>
      <c r="N555">
        <v>1</v>
      </c>
      <c r="O555">
        <v>0</v>
      </c>
      <c r="P555">
        <v>2</v>
      </c>
      <c r="Q555">
        <v>2</v>
      </c>
      <c r="R555">
        <v>0</v>
      </c>
      <c r="S555">
        <v>3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40</v>
      </c>
    </row>
    <row r="556" spans="1:28" hidden="1" x14ac:dyDescent="0.3">
      <c r="A556">
        <v>3436</v>
      </c>
      <c r="B556">
        <v>1969</v>
      </c>
      <c r="C556" t="s">
        <v>28</v>
      </c>
      <c r="D556" t="s">
        <v>33</v>
      </c>
      <c r="E556">
        <v>14045</v>
      </c>
      <c r="F556">
        <v>1</v>
      </c>
      <c r="G556">
        <v>0</v>
      </c>
      <c r="H556" s="1">
        <v>41665</v>
      </c>
      <c r="I556">
        <v>24</v>
      </c>
      <c r="J556">
        <v>11</v>
      </c>
      <c r="K556">
        <v>0</v>
      </c>
      <c r="L556">
        <v>5</v>
      </c>
      <c r="M556">
        <v>2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3</v>
      </c>
      <c r="T556">
        <v>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30</v>
      </c>
    </row>
    <row r="557" spans="1:28" hidden="1" x14ac:dyDescent="0.3">
      <c r="A557">
        <v>7505</v>
      </c>
      <c r="B557">
        <v>1957</v>
      </c>
      <c r="C557" t="s">
        <v>37</v>
      </c>
      <c r="D557" t="s">
        <v>33</v>
      </c>
      <c r="E557">
        <v>44155</v>
      </c>
      <c r="F557">
        <v>1</v>
      </c>
      <c r="G557">
        <v>1</v>
      </c>
      <c r="H557" s="1">
        <v>41658</v>
      </c>
      <c r="I557">
        <v>24</v>
      </c>
      <c r="J557">
        <v>22</v>
      </c>
      <c r="K557">
        <v>1</v>
      </c>
      <c r="L557">
        <v>9</v>
      </c>
      <c r="M557">
        <v>0</v>
      </c>
      <c r="N557">
        <v>0</v>
      </c>
      <c r="O557">
        <v>14</v>
      </c>
      <c r="P557">
        <v>1</v>
      </c>
      <c r="Q557">
        <v>1</v>
      </c>
      <c r="R557">
        <v>1</v>
      </c>
      <c r="S557">
        <v>2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30</v>
      </c>
    </row>
    <row r="558" spans="1:28" hidden="1" x14ac:dyDescent="0.3">
      <c r="A558">
        <v>7224</v>
      </c>
      <c r="B558">
        <v>1977</v>
      </c>
      <c r="C558" t="s">
        <v>28</v>
      </c>
      <c r="D558" t="s">
        <v>33</v>
      </c>
      <c r="E558">
        <v>31353</v>
      </c>
      <c r="F558">
        <v>1</v>
      </c>
      <c r="G558">
        <v>1</v>
      </c>
      <c r="H558" s="1">
        <v>41637</v>
      </c>
      <c r="I558">
        <v>24</v>
      </c>
      <c r="J558">
        <v>10</v>
      </c>
      <c r="K558">
        <v>0</v>
      </c>
      <c r="L558">
        <v>10</v>
      </c>
      <c r="M558">
        <v>3</v>
      </c>
      <c r="N558">
        <v>1</v>
      </c>
      <c r="O558">
        <v>7</v>
      </c>
      <c r="P558">
        <v>2</v>
      </c>
      <c r="Q558">
        <v>1</v>
      </c>
      <c r="R558">
        <v>1</v>
      </c>
      <c r="S558">
        <v>2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40</v>
      </c>
    </row>
    <row r="559" spans="1:28" hidden="1" x14ac:dyDescent="0.3">
      <c r="A559">
        <v>6215</v>
      </c>
      <c r="B559">
        <v>1977</v>
      </c>
      <c r="C559" t="s">
        <v>28</v>
      </c>
      <c r="D559" t="s">
        <v>33</v>
      </c>
      <c r="E559">
        <v>31353</v>
      </c>
      <c r="F559">
        <v>1</v>
      </c>
      <c r="G559">
        <v>1</v>
      </c>
      <c r="H559" s="1">
        <v>41637</v>
      </c>
      <c r="I559">
        <v>24</v>
      </c>
      <c r="J559">
        <v>10</v>
      </c>
      <c r="K559">
        <v>0</v>
      </c>
      <c r="L559">
        <v>10</v>
      </c>
      <c r="M559">
        <v>3</v>
      </c>
      <c r="N559">
        <v>1</v>
      </c>
      <c r="O559">
        <v>7</v>
      </c>
      <c r="P559">
        <v>2</v>
      </c>
      <c r="Q559">
        <v>1</v>
      </c>
      <c r="R559">
        <v>1</v>
      </c>
      <c r="S559">
        <v>2</v>
      </c>
      <c r="T559">
        <v>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 t="s">
        <v>43</v>
      </c>
    </row>
    <row r="560" spans="1:28" hidden="1" x14ac:dyDescent="0.3">
      <c r="A560">
        <v>968</v>
      </c>
      <c r="B560">
        <v>1968</v>
      </c>
      <c r="C560" t="s">
        <v>41</v>
      </c>
      <c r="D560" t="s">
        <v>29</v>
      </c>
      <c r="E560">
        <v>41335</v>
      </c>
      <c r="F560">
        <v>1</v>
      </c>
      <c r="G560">
        <v>0</v>
      </c>
      <c r="H560" s="1">
        <v>41634</v>
      </c>
      <c r="I560">
        <v>24</v>
      </c>
      <c r="J560">
        <v>112</v>
      </c>
      <c r="K560">
        <v>19</v>
      </c>
      <c r="L560">
        <v>21</v>
      </c>
      <c r="M560">
        <v>16</v>
      </c>
      <c r="N560">
        <v>14</v>
      </c>
      <c r="O560">
        <v>5</v>
      </c>
      <c r="P560">
        <v>3</v>
      </c>
      <c r="Q560">
        <v>4</v>
      </c>
      <c r="R560">
        <v>1</v>
      </c>
      <c r="S560">
        <v>4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36</v>
      </c>
    </row>
    <row r="561" spans="1:28" hidden="1" x14ac:dyDescent="0.3">
      <c r="A561">
        <v>4096</v>
      </c>
      <c r="B561">
        <v>1968</v>
      </c>
      <c r="C561" t="s">
        <v>41</v>
      </c>
      <c r="D561" t="s">
        <v>29</v>
      </c>
      <c r="E561">
        <v>41335</v>
      </c>
      <c r="F561">
        <v>1</v>
      </c>
      <c r="G561">
        <v>0</v>
      </c>
      <c r="H561" s="1">
        <v>41634</v>
      </c>
      <c r="I561">
        <v>24</v>
      </c>
      <c r="J561">
        <v>112</v>
      </c>
      <c r="K561">
        <v>19</v>
      </c>
      <c r="L561">
        <v>21</v>
      </c>
      <c r="M561">
        <v>16</v>
      </c>
      <c r="N561">
        <v>14</v>
      </c>
      <c r="O561">
        <v>5</v>
      </c>
      <c r="P561">
        <v>3</v>
      </c>
      <c r="Q561">
        <v>4</v>
      </c>
      <c r="R561">
        <v>1</v>
      </c>
      <c r="S561">
        <v>4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34</v>
      </c>
    </row>
    <row r="562" spans="1:28" hidden="1" x14ac:dyDescent="0.3">
      <c r="A562">
        <v>6504</v>
      </c>
      <c r="B562">
        <v>1975</v>
      </c>
      <c r="C562" t="s">
        <v>38</v>
      </c>
      <c r="D562" t="s">
        <v>35</v>
      </c>
      <c r="E562">
        <v>19789</v>
      </c>
      <c r="F562">
        <v>1</v>
      </c>
      <c r="G562">
        <v>0</v>
      </c>
      <c r="H562" s="1">
        <v>41598</v>
      </c>
      <c r="I562">
        <v>24</v>
      </c>
      <c r="J562">
        <v>2</v>
      </c>
      <c r="K562">
        <v>5</v>
      </c>
      <c r="L562">
        <v>9</v>
      </c>
      <c r="M562">
        <v>28</v>
      </c>
      <c r="N562">
        <v>6</v>
      </c>
      <c r="O562">
        <v>28</v>
      </c>
      <c r="P562">
        <v>3</v>
      </c>
      <c r="Q562">
        <v>2</v>
      </c>
      <c r="R562">
        <v>1</v>
      </c>
      <c r="S562">
        <v>3</v>
      </c>
      <c r="T562">
        <v>5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 t="s">
        <v>30</v>
      </c>
    </row>
    <row r="563" spans="1:28" hidden="1" x14ac:dyDescent="0.3">
      <c r="A563">
        <v>5329</v>
      </c>
      <c r="B563">
        <v>1949</v>
      </c>
      <c r="C563" t="s">
        <v>37</v>
      </c>
      <c r="D563" t="s">
        <v>29</v>
      </c>
      <c r="E563">
        <v>35946</v>
      </c>
      <c r="F563">
        <v>1</v>
      </c>
      <c r="G563">
        <v>1</v>
      </c>
      <c r="H563" s="1">
        <v>41544</v>
      </c>
      <c r="I563">
        <v>24</v>
      </c>
      <c r="J563">
        <v>8</v>
      </c>
      <c r="K563">
        <v>0</v>
      </c>
      <c r="L563">
        <v>3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3</v>
      </c>
      <c r="T563">
        <v>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36</v>
      </c>
    </row>
    <row r="564" spans="1:28" hidden="1" x14ac:dyDescent="0.3">
      <c r="A564">
        <v>5907</v>
      </c>
      <c r="B564">
        <v>1952</v>
      </c>
      <c r="C564" t="s">
        <v>41</v>
      </c>
      <c r="D564" t="s">
        <v>33</v>
      </c>
      <c r="E564">
        <v>33444</v>
      </c>
      <c r="F564">
        <v>1</v>
      </c>
      <c r="G564">
        <v>1</v>
      </c>
      <c r="H564" s="1">
        <v>41216</v>
      </c>
      <c r="I564">
        <v>24</v>
      </c>
      <c r="J564">
        <v>8</v>
      </c>
      <c r="K564">
        <v>0</v>
      </c>
      <c r="L564">
        <v>8</v>
      </c>
      <c r="M564">
        <v>0</v>
      </c>
      <c r="N564">
        <v>0</v>
      </c>
      <c r="O564">
        <v>2</v>
      </c>
      <c r="P564">
        <v>1</v>
      </c>
      <c r="Q564">
        <v>1</v>
      </c>
      <c r="R564">
        <v>0</v>
      </c>
      <c r="S564">
        <v>2</v>
      </c>
      <c r="T564">
        <v>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30</v>
      </c>
    </row>
    <row r="565" spans="1:28" hidden="1" x14ac:dyDescent="0.3">
      <c r="A565">
        <v>793</v>
      </c>
      <c r="B565">
        <v>1973</v>
      </c>
      <c r="C565" t="s">
        <v>28</v>
      </c>
      <c r="D565" t="s">
        <v>33</v>
      </c>
      <c r="E565">
        <v>20895</v>
      </c>
      <c r="F565">
        <v>1</v>
      </c>
      <c r="G565">
        <v>0</v>
      </c>
      <c r="H565" s="1">
        <v>41188</v>
      </c>
      <c r="I565">
        <v>24</v>
      </c>
      <c r="J565">
        <v>18</v>
      </c>
      <c r="K565">
        <v>3</v>
      </c>
      <c r="L565">
        <v>17</v>
      </c>
      <c r="M565">
        <v>3</v>
      </c>
      <c r="N565">
        <v>0</v>
      </c>
      <c r="O565">
        <v>4</v>
      </c>
      <c r="P565">
        <v>1</v>
      </c>
      <c r="Q565">
        <v>2</v>
      </c>
      <c r="R565">
        <v>0</v>
      </c>
      <c r="S565">
        <v>3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36</v>
      </c>
    </row>
    <row r="566" spans="1:28" hidden="1" x14ac:dyDescent="0.3">
      <c r="A566">
        <v>8832</v>
      </c>
      <c r="B566">
        <v>1976</v>
      </c>
      <c r="C566" t="s">
        <v>41</v>
      </c>
      <c r="D566" t="s">
        <v>35</v>
      </c>
      <c r="E566">
        <v>37509</v>
      </c>
      <c r="F566">
        <v>1</v>
      </c>
      <c r="G566">
        <v>0</v>
      </c>
      <c r="H566" s="1">
        <v>41164</v>
      </c>
      <c r="I566">
        <v>24</v>
      </c>
      <c r="J566">
        <v>37</v>
      </c>
      <c r="K566">
        <v>5</v>
      </c>
      <c r="L566">
        <v>56</v>
      </c>
      <c r="M566">
        <v>12</v>
      </c>
      <c r="N566">
        <v>8</v>
      </c>
      <c r="O566">
        <v>5</v>
      </c>
      <c r="P566">
        <v>2</v>
      </c>
      <c r="Q566">
        <v>3</v>
      </c>
      <c r="R566">
        <v>0</v>
      </c>
      <c r="S566">
        <v>4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39</v>
      </c>
    </row>
    <row r="567" spans="1:28" hidden="1" x14ac:dyDescent="0.3">
      <c r="A567">
        <v>2535</v>
      </c>
      <c r="B567">
        <v>1978</v>
      </c>
      <c r="C567" t="s">
        <v>41</v>
      </c>
      <c r="D567" t="s">
        <v>33</v>
      </c>
      <c r="E567">
        <v>88097</v>
      </c>
      <c r="F567">
        <v>1</v>
      </c>
      <c r="G567">
        <v>0</v>
      </c>
      <c r="H567" s="1">
        <v>41139</v>
      </c>
      <c r="I567">
        <v>24</v>
      </c>
      <c r="J567">
        <v>163</v>
      </c>
      <c r="K567">
        <v>0</v>
      </c>
      <c r="L567">
        <v>480</v>
      </c>
      <c r="M567">
        <v>0</v>
      </c>
      <c r="N567">
        <v>126</v>
      </c>
      <c r="O567">
        <v>75</v>
      </c>
      <c r="P567">
        <v>1</v>
      </c>
      <c r="Q567">
        <v>6</v>
      </c>
      <c r="R567">
        <v>5</v>
      </c>
      <c r="S567">
        <v>8</v>
      </c>
      <c r="T567">
        <v>9</v>
      </c>
      <c r="U567">
        <v>1</v>
      </c>
      <c r="V567">
        <v>0</v>
      </c>
      <c r="W567">
        <v>0</v>
      </c>
      <c r="X567">
        <v>1</v>
      </c>
      <c r="Y567">
        <v>1</v>
      </c>
      <c r="Z567">
        <v>1</v>
      </c>
      <c r="AA567">
        <v>0</v>
      </c>
      <c r="AB567" t="s">
        <v>30</v>
      </c>
    </row>
    <row r="568" spans="1:28" hidden="1" x14ac:dyDescent="0.3">
      <c r="A568">
        <v>3153</v>
      </c>
      <c r="B568">
        <v>1957</v>
      </c>
      <c r="C568" t="s">
        <v>37</v>
      </c>
      <c r="D568" t="s">
        <v>31</v>
      </c>
      <c r="E568">
        <v>40737</v>
      </c>
      <c r="F568">
        <v>2</v>
      </c>
      <c r="G568">
        <v>1</v>
      </c>
      <c r="H568" s="1">
        <v>41616</v>
      </c>
      <c r="I568">
        <v>24</v>
      </c>
      <c r="J568">
        <v>11</v>
      </c>
      <c r="K568">
        <v>0</v>
      </c>
      <c r="L568">
        <v>4</v>
      </c>
      <c r="M568">
        <v>0</v>
      </c>
      <c r="N568">
        <v>0</v>
      </c>
      <c r="O568">
        <v>2</v>
      </c>
      <c r="P568">
        <v>1</v>
      </c>
      <c r="Q568">
        <v>1</v>
      </c>
      <c r="R568">
        <v>0</v>
      </c>
      <c r="S568">
        <v>2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43</v>
      </c>
    </row>
    <row r="569" spans="1:28" hidden="1" x14ac:dyDescent="0.3">
      <c r="A569">
        <v>1839</v>
      </c>
      <c r="B569">
        <v>1974</v>
      </c>
      <c r="C569" t="s">
        <v>28</v>
      </c>
      <c r="D569" t="s">
        <v>31</v>
      </c>
      <c r="E569">
        <v>43322</v>
      </c>
      <c r="F569">
        <v>0</v>
      </c>
      <c r="G569">
        <v>0</v>
      </c>
      <c r="H569" s="1">
        <v>41750</v>
      </c>
      <c r="I569">
        <v>25</v>
      </c>
      <c r="J569">
        <v>56</v>
      </c>
      <c r="K569">
        <v>7</v>
      </c>
      <c r="L569">
        <v>48</v>
      </c>
      <c r="M569">
        <v>10</v>
      </c>
      <c r="N569">
        <v>2</v>
      </c>
      <c r="O569">
        <v>18</v>
      </c>
      <c r="P569">
        <v>1</v>
      </c>
      <c r="Q569">
        <v>3</v>
      </c>
      <c r="R569">
        <v>0</v>
      </c>
      <c r="S569">
        <v>4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40</v>
      </c>
    </row>
    <row r="570" spans="1:28" hidden="1" x14ac:dyDescent="0.3">
      <c r="A570">
        <v>9291</v>
      </c>
      <c r="B570">
        <v>1959</v>
      </c>
      <c r="C570" t="s">
        <v>41</v>
      </c>
      <c r="D570" t="s">
        <v>33</v>
      </c>
      <c r="E570">
        <v>34242</v>
      </c>
      <c r="F570">
        <v>0</v>
      </c>
      <c r="G570">
        <v>1</v>
      </c>
      <c r="H570" s="1">
        <v>41721</v>
      </c>
      <c r="I570">
        <v>25</v>
      </c>
      <c r="J570">
        <v>8</v>
      </c>
      <c r="K570">
        <v>2</v>
      </c>
      <c r="L570">
        <v>4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3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30</v>
      </c>
    </row>
    <row r="571" spans="1:28" hidden="1" x14ac:dyDescent="0.3">
      <c r="A571">
        <v>2829</v>
      </c>
      <c r="B571">
        <v>1955</v>
      </c>
      <c r="C571" t="s">
        <v>28</v>
      </c>
      <c r="D571" t="s">
        <v>33</v>
      </c>
      <c r="E571">
        <v>65210</v>
      </c>
      <c r="F571">
        <v>0</v>
      </c>
      <c r="G571">
        <v>1</v>
      </c>
      <c r="H571" s="1">
        <v>41708</v>
      </c>
      <c r="I571">
        <v>25</v>
      </c>
      <c r="J571">
        <v>626</v>
      </c>
      <c r="K571">
        <v>0</v>
      </c>
      <c r="L571">
        <v>70</v>
      </c>
      <c r="M571">
        <v>0</v>
      </c>
      <c r="N571">
        <v>7</v>
      </c>
      <c r="O571">
        <v>28</v>
      </c>
      <c r="P571">
        <v>2</v>
      </c>
      <c r="Q571">
        <v>9</v>
      </c>
      <c r="R571">
        <v>3</v>
      </c>
      <c r="S571">
        <v>8</v>
      </c>
      <c r="T571">
        <v>6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 t="s">
        <v>32</v>
      </c>
    </row>
    <row r="572" spans="1:28" hidden="1" x14ac:dyDescent="0.3">
      <c r="A572">
        <v>8594</v>
      </c>
      <c r="B572">
        <v>1958</v>
      </c>
      <c r="C572" t="s">
        <v>37</v>
      </c>
      <c r="D572" t="s">
        <v>42</v>
      </c>
      <c r="E572">
        <v>50520</v>
      </c>
      <c r="F572">
        <v>0</v>
      </c>
      <c r="G572">
        <v>1</v>
      </c>
      <c r="H572" s="1">
        <v>41667</v>
      </c>
      <c r="I572">
        <v>25</v>
      </c>
      <c r="J572">
        <v>112</v>
      </c>
      <c r="K572">
        <v>0</v>
      </c>
      <c r="L572">
        <v>6</v>
      </c>
      <c r="M572">
        <v>2</v>
      </c>
      <c r="N572">
        <v>1</v>
      </c>
      <c r="O572">
        <v>14</v>
      </c>
      <c r="P572">
        <v>2</v>
      </c>
      <c r="Q572">
        <v>3</v>
      </c>
      <c r="R572">
        <v>1</v>
      </c>
      <c r="S572">
        <v>3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30</v>
      </c>
    </row>
    <row r="573" spans="1:28" hidden="1" x14ac:dyDescent="0.3">
      <c r="A573">
        <v>1592</v>
      </c>
      <c r="B573">
        <v>1970</v>
      </c>
      <c r="C573" t="s">
        <v>28</v>
      </c>
      <c r="D573" t="s">
        <v>33</v>
      </c>
      <c r="E573">
        <v>90765</v>
      </c>
      <c r="F573">
        <v>0</v>
      </c>
      <c r="G573">
        <v>0</v>
      </c>
      <c r="H573" s="1">
        <v>41663</v>
      </c>
      <c r="I573">
        <v>25</v>
      </c>
      <c r="J573">
        <v>547</v>
      </c>
      <c r="K573">
        <v>99</v>
      </c>
      <c r="L573">
        <v>812</v>
      </c>
      <c r="M573">
        <v>151</v>
      </c>
      <c r="N573">
        <v>82</v>
      </c>
      <c r="O573">
        <v>33</v>
      </c>
      <c r="P573">
        <v>0</v>
      </c>
      <c r="Q573">
        <v>4</v>
      </c>
      <c r="R573">
        <v>6</v>
      </c>
      <c r="S573">
        <v>5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 t="s">
        <v>32</v>
      </c>
    </row>
    <row r="574" spans="1:28" hidden="1" x14ac:dyDescent="0.3">
      <c r="A574">
        <v>4310</v>
      </c>
      <c r="B574">
        <v>1944</v>
      </c>
      <c r="C574" t="s">
        <v>28</v>
      </c>
      <c r="D574" t="s">
        <v>33</v>
      </c>
      <c r="E574">
        <v>80589</v>
      </c>
      <c r="F574">
        <v>0</v>
      </c>
      <c r="G574">
        <v>0</v>
      </c>
      <c r="H574" s="1">
        <v>41661</v>
      </c>
      <c r="I574">
        <v>25</v>
      </c>
      <c r="J574">
        <v>507</v>
      </c>
      <c r="K574">
        <v>93</v>
      </c>
      <c r="L574">
        <v>520</v>
      </c>
      <c r="M574">
        <v>242</v>
      </c>
      <c r="N574">
        <v>40</v>
      </c>
      <c r="O574">
        <v>26</v>
      </c>
      <c r="P574">
        <v>1</v>
      </c>
      <c r="Q574">
        <v>5</v>
      </c>
      <c r="R574">
        <v>10</v>
      </c>
      <c r="S574">
        <v>5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 t="s">
        <v>36</v>
      </c>
    </row>
    <row r="575" spans="1:28" hidden="1" x14ac:dyDescent="0.3">
      <c r="A575">
        <v>8492</v>
      </c>
      <c r="B575">
        <v>1978</v>
      </c>
      <c r="C575" t="s">
        <v>28</v>
      </c>
      <c r="D575" t="s">
        <v>35</v>
      </c>
      <c r="E575">
        <v>75437</v>
      </c>
      <c r="F575">
        <v>0</v>
      </c>
      <c r="G575">
        <v>0</v>
      </c>
      <c r="H575" s="1">
        <v>41587</v>
      </c>
      <c r="I575">
        <v>25</v>
      </c>
      <c r="J575">
        <v>795</v>
      </c>
      <c r="K575">
        <v>0</v>
      </c>
      <c r="L575">
        <v>545</v>
      </c>
      <c r="M575">
        <v>95</v>
      </c>
      <c r="N575">
        <v>58</v>
      </c>
      <c r="O575">
        <v>0</v>
      </c>
      <c r="P575">
        <v>1</v>
      </c>
      <c r="Q575">
        <v>8</v>
      </c>
      <c r="R575">
        <v>4</v>
      </c>
      <c r="S575">
        <v>10</v>
      </c>
      <c r="T575">
        <v>6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30</v>
      </c>
    </row>
    <row r="576" spans="1:28" hidden="1" x14ac:dyDescent="0.3">
      <c r="A576">
        <v>5909</v>
      </c>
      <c r="B576">
        <v>1964</v>
      </c>
      <c r="C576" t="s">
        <v>28</v>
      </c>
      <c r="D576" t="s">
        <v>33</v>
      </c>
      <c r="E576">
        <v>58512</v>
      </c>
      <c r="F576">
        <v>0</v>
      </c>
      <c r="G576">
        <v>1</v>
      </c>
      <c r="H576" s="1">
        <v>41536</v>
      </c>
      <c r="I576">
        <v>25</v>
      </c>
      <c r="J576">
        <v>895</v>
      </c>
      <c r="K576">
        <v>10</v>
      </c>
      <c r="L576">
        <v>101</v>
      </c>
      <c r="M576">
        <v>13</v>
      </c>
      <c r="N576">
        <v>0</v>
      </c>
      <c r="O576">
        <v>152</v>
      </c>
      <c r="P576">
        <v>5</v>
      </c>
      <c r="Q576">
        <v>3</v>
      </c>
      <c r="R576">
        <v>4</v>
      </c>
      <c r="S576">
        <v>8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39</v>
      </c>
    </row>
    <row r="577" spans="1:28" hidden="1" x14ac:dyDescent="0.3">
      <c r="A577">
        <v>9855</v>
      </c>
      <c r="B577">
        <v>1952</v>
      </c>
      <c r="C577" t="s">
        <v>37</v>
      </c>
      <c r="D577" t="s">
        <v>31</v>
      </c>
      <c r="E577">
        <v>62000</v>
      </c>
      <c r="F577">
        <v>0</v>
      </c>
      <c r="G577">
        <v>1</v>
      </c>
      <c r="H577" s="1">
        <v>41511</v>
      </c>
      <c r="I577">
        <v>25</v>
      </c>
      <c r="J577">
        <v>899</v>
      </c>
      <c r="K577">
        <v>0</v>
      </c>
      <c r="L577">
        <v>101</v>
      </c>
      <c r="M577">
        <v>0</v>
      </c>
      <c r="N577">
        <v>0</v>
      </c>
      <c r="O577">
        <v>20</v>
      </c>
      <c r="P577">
        <v>1</v>
      </c>
      <c r="Q577">
        <v>6</v>
      </c>
      <c r="R577">
        <v>6</v>
      </c>
      <c r="S577">
        <v>13</v>
      </c>
      <c r="T577">
        <v>4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30</v>
      </c>
    </row>
    <row r="578" spans="1:28" hidden="1" x14ac:dyDescent="0.3">
      <c r="A578">
        <v>8754</v>
      </c>
      <c r="B578">
        <v>1974</v>
      </c>
      <c r="C578" t="s">
        <v>37</v>
      </c>
      <c r="D578" t="s">
        <v>35</v>
      </c>
      <c r="E578">
        <v>45068</v>
      </c>
      <c r="F578">
        <v>0</v>
      </c>
      <c r="G578">
        <v>1</v>
      </c>
      <c r="H578" s="1">
        <v>41410</v>
      </c>
      <c r="I578">
        <v>25</v>
      </c>
      <c r="J578">
        <v>14</v>
      </c>
      <c r="K578">
        <v>0</v>
      </c>
      <c r="L578">
        <v>3</v>
      </c>
      <c r="M578">
        <v>0</v>
      </c>
      <c r="N578">
        <v>0</v>
      </c>
      <c r="O578">
        <v>3</v>
      </c>
      <c r="P578">
        <v>1</v>
      </c>
      <c r="Q578">
        <v>1</v>
      </c>
      <c r="R578">
        <v>0</v>
      </c>
      <c r="S578">
        <v>2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30</v>
      </c>
    </row>
    <row r="579" spans="1:28" hidden="1" x14ac:dyDescent="0.3">
      <c r="A579">
        <v>1456</v>
      </c>
      <c r="B579">
        <v>1979</v>
      </c>
      <c r="C579" t="s">
        <v>28</v>
      </c>
      <c r="D579" t="s">
        <v>31</v>
      </c>
      <c r="E579">
        <v>60474</v>
      </c>
      <c r="F579">
        <v>0</v>
      </c>
      <c r="G579">
        <v>1</v>
      </c>
      <c r="H579" s="1">
        <v>41365</v>
      </c>
      <c r="I579">
        <v>25</v>
      </c>
      <c r="J579">
        <v>265</v>
      </c>
      <c r="K579">
        <v>199</v>
      </c>
      <c r="L579">
        <v>303</v>
      </c>
      <c r="M579">
        <v>234</v>
      </c>
      <c r="N579">
        <v>9</v>
      </c>
      <c r="O579">
        <v>170</v>
      </c>
      <c r="P579">
        <v>7</v>
      </c>
      <c r="Q579">
        <v>10</v>
      </c>
      <c r="R579">
        <v>2</v>
      </c>
      <c r="S579">
        <v>12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40</v>
      </c>
    </row>
    <row r="580" spans="1:28" hidden="1" x14ac:dyDescent="0.3">
      <c r="A580">
        <v>2849</v>
      </c>
      <c r="B580">
        <v>1979</v>
      </c>
      <c r="C580" t="s">
        <v>28</v>
      </c>
      <c r="D580" t="s">
        <v>31</v>
      </c>
      <c r="E580">
        <v>60474</v>
      </c>
      <c r="F580">
        <v>0</v>
      </c>
      <c r="G580">
        <v>1</v>
      </c>
      <c r="H580" s="1">
        <v>41365</v>
      </c>
      <c r="I580">
        <v>25</v>
      </c>
      <c r="J580">
        <v>265</v>
      </c>
      <c r="K580">
        <v>199</v>
      </c>
      <c r="L580">
        <v>303</v>
      </c>
      <c r="M580">
        <v>234</v>
      </c>
      <c r="N580">
        <v>9</v>
      </c>
      <c r="O580">
        <v>170</v>
      </c>
      <c r="P580">
        <v>7</v>
      </c>
      <c r="Q580">
        <v>10</v>
      </c>
      <c r="R580">
        <v>2</v>
      </c>
      <c r="S580">
        <v>12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32</v>
      </c>
    </row>
    <row r="581" spans="1:28" hidden="1" x14ac:dyDescent="0.3">
      <c r="A581">
        <v>5628</v>
      </c>
      <c r="B581">
        <v>1982</v>
      </c>
      <c r="C581" t="s">
        <v>28</v>
      </c>
      <c r="D581" t="s">
        <v>35</v>
      </c>
      <c r="E581">
        <v>61416</v>
      </c>
      <c r="F581">
        <v>0</v>
      </c>
      <c r="G581">
        <v>0</v>
      </c>
      <c r="H581" s="1">
        <v>41313</v>
      </c>
      <c r="I581">
        <v>25</v>
      </c>
      <c r="J581">
        <v>848</v>
      </c>
      <c r="K581">
        <v>154</v>
      </c>
      <c r="L581">
        <v>323</v>
      </c>
      <c r="M581">
        <v>201</v>
      </c>
      <c r="N581">
        <v>61</v>
      </c>
      <c r="O581">
        <v>78</v>
      </c>
      <c r="P581">
        <v>1</v>
      </c>
      <c r="Q581">
        <v>10</v>
      </c>
      <c r="R581">
        <v>3</v>
      </c>
      <c r="S581">
        <v>10</v>
      </c>
      <c r="T581">
        <v>6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 t="s">
        <v>34</v>
      </c>
    </row>
    <row r="582" spans="1:28" hidden="1" x14ac:dyDescent="0.3">
      <c r="A582">
        <v>7627</v>
      </c>
      <c r="B582">
        <v>1975</v>
      </c>
      <c r="C582" t="s">
        <v>41</v>
      </c>
      <c r="D582" t="s">
        <v>33</v>
      </c>
      <c r="E582">
        <v>92163</v>
      </c>
      <c r="F582">
        <v>0</v>
      </c>
      <c r="G582">
        <v>0</v>
      </c>
      <c r="H582" s="1">
        <v>41255</v>
      </c>
      <c r="I582">
        <v>25</v>
      </c>
      <c r="J582">
        <v>817</v>
      </c>
      <c r="K582">
        <v>183</v>
      </c>
      <c r="L582">
        <v>797</v>
      </c>
      <c r="M582">
        <v>106</v>
      </c>
      <c r="N582">
        <v>163</v>
      </c>
      <c r="O582">
        <v>20</v>
      </c>
      <c r="P582">
        <v>0</v>
      </c>
      <c r="Q582">
        <v>5</v>
      </c>
      <c r="R582">
        <v>11</v>
      </c>
      <c r="S582">
        <v>5</v>
      </c>
      <c r="T582">
        <v>2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 t="s">
        <v>30</v>
      </c>
    </row>
    <row r="583" spans="1:28" hidden="1" x14ac:dyDescent="0.3">
      <c r="A583">
        <v>1351</v>
      </c>
      <c r="B583">
        <v>1956</v>
      </c>
      <c r="C583" t="s">
        <v>41</v>
      </c>
      <c r="D583" t="s">
        <v>35</v>
      </c>
      <c r="E583">
        <v>58656</v>
      </c>
      <c r="F583">
        <v>0</v>
      </c>
      <c r="G583">
        <v>1</v>
      </c>
      <c r="H583" s="1">
        <v>41172</v>
      </c>
      <c r="I583">
        <v>25</v>
      </c>
      <c r="J583">
        <v>962</v>
      </c>
      <c r="K583">
        <v>12</v>
      </c>
      <c r="L583">
        <v>194</v>
      </c>
      <c r="M583">
        <v>16</v>
      </c>
      <c r="N583">
        <v>24</v>
      </c>
      <c r="O583">
        <v>12</v>
      </c>
      <c r="P583">
        <v>4</v>
      </c>
      <c r="Q583">
        <v>7</v>
      </c>
      <c r="R583">
        <v>8</v>
      </c>
      <c r="S583">
        <v>13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 t="s">
        <v>30</v>
      </c>
    </row>
    <row r="584" spans="1:28" hidden="1" x14ac:dyDescent="0.3">
      <c r="A584">
        <v>1523</v>
      </c>
      <c r="B584">
        <v>1973</v>
      </c>
      <c r="C584" t="s">
        <v>28</v>
      </c>
      <c r="D584" t="s">
        <v>33</v>
      </c>
      <c r="E584">
        <v>59041</v>
      </c>
      <c r="F584">
        <v>1</v>
      </c>
      <c r="G584">
        <v>1</v>
      </c>
      <c r="H584" s="1">
        <v>41766</v>
      </c>
      <c r="I584">
        <v>25</v>
      </c>
      <c r="J584">
        <v>69</v>
      </c>
      <c r="K584">
        <v>2</v>
      </c>
      <c r="L584">
        <v>15</v>
      </c>
      <c r="M584">
        <v>2</v>
      </c>
      <c r="N584">
        <v>2</v>
      </c>
      <c r="O584">
        <v>6</v>
      </c>
      <c r="P584">
        <v>2</v>
      </c>
      <c r="Q584">
        <v>2</v>
      </c>
      <c r="R584">
        <v>0</v>
      </c>
      <c r="S584">
        <v>4</v>
      </c>
      <c r="T584">
        <v>5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43</v>
      </c>
    </row>
    <row r="585" spans="1:28" hidden="1" x14ac:dyDescent="0.3">
      <c r="A585">
        <v>9972</v>
      </c>
      <c r="B585">
        <v>1955</v>
      </c>
      <c r="C585" t="s">
        <v>37</v>
      </c>
      <c r="D585" t="s">
        <v>35</v>
      </c>
      <c r="E585">
        <v>46015</v>
      </c>
      <c r="F585">
        <v>1</v>
      </c>
      <c r="G585">
        <v>1</v>
      </c>
      <c r="H585" s="1">
        <v>41742</v>
      </c>
      <c r="I585">
        <v>25</v>
      </c>
      <c r="J585">
        <v>38</v>
      </c>
      <c r="K585">
        <v>0</v>
      </c>
      <c r="L585">
        <v>2</v>
      </c>
      <c r="M585">
        <v>0</v>
      </c>
      <c r="N585">
        <v>0</v>
      </c>
      <c r="O585">
        <v>6</v>
      </c>
      <c r="P585">
        <v>1</v>
      </c>
      <c r="Q585">
        <v>1</v>
      </c>
      <c r="R585">
        <v>0</v>
      </c>
      <c r="S585">
        <v>3</v>
      </c>
      <c r="T585">
        <v>7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0</v>
      </c>
      <c r="AA585">
        <v>0</v>
      </c>
      <c r="AB585" t="s">
        <v>43</v>
      </c>
    </row>
    <row r="586" spans="1:28" hidden="1" x14ac:dyDescent="0.3">
      <c r="A586">
        <v>2945</v>
      </c>
      <c r="B586">
        <v>1955</v>
      </c>
      <c r="C586" t="s">
        <v>37</v>
      </c>
      <c r="D586" t="s">
        <v>35</v>
      </c>
      <c r="E586">
        <v>46015</v>
      </c>
      <c r="F586">
        <v>1</v>
      </c>
      <c r="G586">
        <v>1</v>
      </c>
      <c r="H586" s="1">
        <v>41742</v>
      </c>
      <c r="I586">
        <v>25</v>
      </c>
      <c r="J586">
        <v>38</v>
      </c>
      <c r="K586">
        <v>0</v>
      </c>
      <c r="L586">
        <v>2</v>
      </c>
      <c r="M586">
        <v>0</v>
      </c>
      <c r="N586">
        <v>0</v>
      </c>
      <c r="O586">
        <v>6</v>
      </c>
      <c r="P586">
        <v>1</v>
      </c>
      <c r="Q586">
        <v>1</v>
      </c>
      <c r="R586">
        <v>0</v>
      </c>
      <c r="S586">
        <v>3</v>
      </c>
      <c r="T586">
        <v>7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 t="s">
        <v>32</v>
      </c>
    </row>
    <row r="587" spans="1:28" hidden="1" x14ac:dyDescent="0.3">
      <c r="A587">
        <v>6950</v>
      </c>
      <c r="B587">
        <v>1958</v>
      </c>
      <c r="C587" t="s">
        <v>41</v>
      </c>
      <c r="D587" t="s">
        <v>33</v>
      </c>
      <c r="E587">
        <v>49572</v>
      </c>
      <c r="F587">
        <v>1</v>
      </c>
      <c r="G587">
        <v>1</v>
      </c>
      <c r="H587" s="1">
        <v>41623</v>
      </c>
      <c r="I587">
        <v>25</v>
      </c>
      <c r="J587">
        <v>35</v>
      </c>
      <c r="K587">
        <v>1</v>
      </c>
      <c r="L587">
        <v>16</v>
      </c>
      <c r="M587">
        <v>0</v>
      </c>
      <c r="N587">
        <v>1</v>
      </c>
      <c r="O587">
        <v>1</v>
      </c>
      <c r="P587">
        <v>2</v>
      </c>
      <c r="Q587">
        <v>2</v>
      </c>
      <c r="R587">
        <v>0</v>
      </c>
      <c r="S587">
        <v>3</v>
      </c>
      <c r="T587">
        <v>7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32</v>
      </c>
    </row>
    <row r="588" spans="1:28" hidden="1" x14ac:dyDescent="0.3">
      <c r="A588">
        <v>5684</v>
      </c>
      <c r="B588">
        <v>1971</v>
      </c>
      <c r="C588" t="s">
        <v>41</v>
      </c>
      <c r="D588" t="s">
        <v>29</v>
      </c>
      <c r="E588">
        <v>44635</v>
      </c>
      <c r="F588">
        <v>1</v>
      </c>
      <c r="G588">
        <v>1</v>
      </c>
      <c r="H588" s="1">
        <v>41558</v>
      </c>
      <c r="I588">
        <v>25</v>
      </c>
      <c r="J588">
        <v>56</v>
      </c>
      <c r="K588">
        <v>0</v>
      </c>
      <c r="L588">
        <v>9</v>
      </c>
      <c r="M588">
        <v>0</v>
      </c>
      <c r="N588">
        <v>0</v>
      </c>
      <c r="O588">
        <v>3</v>
      </c>
      <c r="P588">
        <v>2</v>
      </c>
      <c r="Q588">
        <v>2</v>
      </c>
      <c r="R588">
        <v>0</v>
      </c>
      <c r="S588">
        <v>3</v>
      </c>
      <c r="T588">
        <v>7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30</v>
      </c>
    </row>
    <row r="589" spans="1:28" hidden="1" x14ac:dyDescent="0.3">
      <c r="A589">
        <v>975</v>
      </c>
      <c r="B589">
        <v>1956</v>
      </c>
      <c r="C589" t="s">
        <v>28</v>
      </c>
      <c r="D589" t="s">
        <v>31</v>
      </c>
      <c r="E589">
        <v>54252</v>
      </c>
      <c r="F589">
        <v>1</v>
      </c>
      <c r="G589">
        <v>1</v>
      </c>
      <c r="H589" s="1">
        <v>41422</v>
      </c>
      <c r="I589">
        <v>25</v>
      </c>
      <c r="J589">
        <v>178</v>
      </c>
      <c r="K589">
        <v>4</v>
      </c>
      <c r="L589">
        <v>26</v>
      </c>
      <c r="M589">
        <v>8</v>
      </c>
      <c r="N589">
        <v>4</v>
      </c>
      <c r="O589">
        <v>44</v>
      </c>
      <c r="P589">
        <v>5</v>
      </c>
      <c r="Q589">
        <v>4</v>
      </c>
      <c r="R589">
        <v>1</v>
      </c>
      <c r="S589">
        <v>5</v>
      </c>
      <c r="T589">
        <v>6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36</v>
      </c>
    </row>
    <row r="590" spans="1:28" hidden="1" x14ac:dyDescent="0.3">
      <c r="A590">
        <v>9984</v>
      </c>
      <c r="B590">
        <v>1981</v>
      </c>
      <c r="C590" t="s">
        <v>38</v>
      </c>
      <c r="D590" t="s">
        <v>33</v>
      </c>
      <c r="E590">
        <v>56337</v>
      </c>
      <c r="F590">
        <v>1</v>
      </c>
      <c r="G590">
        <v>1</v>
      </c>
      <c r="H590" s="1">
        <v>41360</v>
      </c>
      <c r="I590">
        <v>25</v>
      </c>
      <c r="J590">
        <v>349</v>
      </c>
      <c r="K590">
        <v>16</v>
      </c>
      <c r="L590">
        <v>144</v>
      </c>
      <c r="M590">
        <v>28</v>
      </c>
      <c r="N590">
        <v>5</v>
      </c>
      <c r="O590">
        <v>182</v>
      </c>
      <c r="P590">
        <v>5</v>
      </c>
      <c r="Q590">
        <v>8</v>
      </c>
      <c r="R590">
        <v>5</v>
      </c>
      <c r="S590">
        <v>4</v>
      </c>
      <c r="T590">
        <v>8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1</v>
      </c>
      <c r="AA590">
        <v>0</v>
      </c>
      <c r="AB590" t="s">
        <v>30</v>
      </c>
    </row>
    <row r="591" spans="1:28" hidden="1" x14ac:dyDescent="0.3">
      <c r="A591">
        <v>5527</v>
      </c>
      <c r="B591">
        <v>1987</v>
      </c>
      <c r="C591" t="s">
        <v>28</v>
      </c>
      <c r="D591" t="s">
        <v>35</v>
      </c>
      <c r="E591">
        <v>22434</v>
      </c>
      <c r="F591">
        <v>1</v>
      </c>
      <c r="G591">
        <v>0</v>
      </c>
      <c r="H591" s="1">
        <v>41318</v>
      </c>
      <c r="I591">
        <v>25</v>
      </c>
      <c r="J591">
        <v>4</v>
      </c>
      <c r="K591">
        <v>12</v>
      </c>
      <c r="L591">
        <v>11</v>
      </c>
      <c r="M591">
        <v>3</v>
      </c>
      <c r="N591">
        <v>13</v>
      </c>
      <c r="O591">
        <v>15</v>
      </c>
      <c r="P591">
        <v>2</v>
      </c>
      <c r="Q591">
        <v>2</v>
      </c>
      <c r="R591">
        <v>0</v>
      </c>
      <c r="S591">
        <v>3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30</v>
      </c>
    </row>
    <row r="592" spans="1:28" x14ac:dyDescent="0.3">
      <c r="A592">
        <v>1994</v>
      </c>
      <c r="B592">
        <v>1983</v>
      </c>
      <c r="C592" t="s">
        <v>28</v>
      </c>
      <c r="D592" t="s">
        <v>33</v>
      </c>
      <c r="F592">
        <v>1</v>
      </c>
      <c r="G592">
        <v>0</v>
      </c>
      <c r="H592" s="1">
        <v>41593</v>
      </c>
      <c r="I592">
        <v>11</v>
      </c>
      <c r="J592">
        <v>5</v>
      </c>
      <c r="K592">
        <v>5</v>
      </c>
      <c r="L592">
        <v>6</v>
      </c>
      <c r="M592">
        <v>0</v>
      </c>
      <c r="N592">
        <v>2</v>
      </c>
      <c r="O592">
        <v>1</v>
      </c>
      <c r="P592">
        <v>1</v>
      </c>
      <c r="Q592">
        <v>1</v>
      </c>
      <c r="R592">
        <v>0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34</v>
      </c>
    </row>
    <row r="593" spans="1:28" hidden="1" x14ac:dyDescent="0.3">
      <c r="A593">
        <v>10395</v>
      </c>
      <c r="B593">
        <v>1986</v>
      </c>
      <c r="C593" t="s">
        <v>44</v>
      </c>
      <c r="D593" t="s">
        <v>31</v>
      </c>
      <c r="E593">
        <v>8940</v>
      </c>
      <c r="F593">
        <v>1</v>
      </c>
      <c r="G593">
        <v>0</v>
      </c>
      <c r="H593" s="1">
        <v>41143</v>
      </c>
      <c r="I593">
        <v>25</v>
      </c>
      <c r="J593">
        <v>1</v>
      </c>
      <c r="K593">
        <v>45</v>
      </c>
      <c r="L593">
        <v>3</v>
      </c>
      <c r="M593">
        <v>4</v>
      </c>
      <c r="N593">
        <v>6</v>
      </c>
      <c r="O593">
        <v>42</v>
      </c>
      <c r="P593">
        <v>3</v>
      </c>
      <c r="Q593">
        <v>3</v>
      </c>
      <c r="R593">
        <v>1</v>
      </c>
      <c r="S593">
        <v>3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30</v>
      </c>
    </row>
    <row r="594" spans="1:28" hidden="1" x14ac:dyDescent="0.3">
      <c r="A594">
        <v>4220</v>
      </c>
      <c r="B594">
        <v>1970</v>
      </c>
      <c r="C594" t="s">
        <v>37</v>
      </c>
      <c r="D594" t="s">
        <v>33</v>
      </c>
      <c r="E594">
        <v>59892</v>
      </c>
      <c r="F594">
        <v>0</v>
      </c>
      <c r="G594">
        <v>1</v>
      </c>
      <c r="H594" s="1">
        <v>41580</v>
      </c>
      <c r="I594">
        <v>26</v>
      </c>
      <c r="J594">
        <v>73</v>
      </c>
      <c r="K594">
        <v>0</v>
      </c>
      <c r="L594">
        <v>13</v>
      </c>
      <c r="M594">
        <v>0</v>
      </c>
      <c r="N594">
        <v>1</v>
      </c>
      <c r="O594">
        <v>0</v>
      </c>
      <c r="P594">
        <v>1</v>
      </c>
      <c r="Q594">
        <v>2</v>
      </c>
      <c r="R594">
        <v>1</v>
      </c>
      <c r="S594">
        <v>3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32</v>
      </c>
    </row>
    <row r="595" spans="1:28" hidden="1" x14ac:dyDescent="0.3">
      <c r="A595">
        <v>4141</v>
      </c>
      <c r="B595">
        <v>1965</v>
      </c>
      <c r="C595" t="s">
        <v>28</v>
      </c>
      <c r="D595" t="s">
        <v>35</v>
      </c>
      <c r="E595">
        <v>71613</v>
      </c>
      <c r="F595">
        <v>0</v>
      </c>
      <c r="G595">
        <v>0</v>
      </c>
      <c r="H595" s="1">
        <v>41507</v>
      </c>
      <c r="I595">
        <v>26</v>
      </c>
      <c r="J595">
        <v>426</v>
      </c>
      <c r="K595">
        <v>49</v>
      </c>
      <c r="L595">
        <v>127</v>
      </c>
      <c r="M595">
        <v>111</v>
      </c>
      <c r="N595">
        <v>21</v>
      </c>
      <c r="O595">
        <v>42</v>
      </c>
      <c r="P595">
        <v>1</v>
      </c>
      <c r="Q595">
        <v>8</v>
      </c>
      <c r="R595">
        <v>2</v>
      </c>
      <c r="S595">
        <v>10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34</v>
      </c>
    </row>
    <row r="596" spans="1:28" hidden="1" x14ac:dyDescent="0.3">
      <c r="A596">
        <v>1361</v>
      </c>
      <c r="B596">
        <v>1974</v>
      </c>
      <c r="C596" t="s">
        <v>41</v>
      </c>
      <c r="D596" t="s">
        <v>33</v>
      </c>
      <c r="E596">
        <v>82584</v>
      </c>
      <c r="F596">
        <v>0</v>
      </c>
      <c r="G596">
        <v>0</v>
      </c>
      <c r="H596" s="1">
        <v>41429</v>
      </c>
      <c r="I596">
        <v>26</v>
      </c>
      <c r="J596">
        <v>1076</v>
      </c>
      <c r="K596">
        <v>68</v>
      </c>
      <c r="L596">
        <v>103</v>
      </c>
      <c r="M596">
        <v>29</v>
      </c>
      <c r="N596">
        <v>91</v>
      </c>
      <c r="O596">
        <v>68</v>
      </c>
      <c r="P596">
        <v>1</v>
      </c>
      <c r="Q596">
        <v>3</v>
      </c>
      <c r="R596">
        <v>4</v>
      </c>
      <c r="S596">
        <v>8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1</v>
      </c>
      <c r="Z596">
        <v>1</v>
      </c>
      <c r="AA596">
        <v>0</v>
      </c>
      <c r="AB596" t="s">
        <v>30</v>
      </c>
    </row>
    <row r="597" spans="1:28" hidden="1" x14ac:dyDescent="0.3">
      <c r="A597">
        <v>1012</v>
      </c>
      <c r="B597">
        <v>1952</v>
      </c>
      <c r="C597" t="s">
        <v>28</v>
      </c>
      <c r="D597" t="s">
        <v>31</v>
      </c>
      <c r="E597">
        <v>61823</v>
      </c>
      <c r="F597">
        <v>0</v>
      </c>
      <c r="G597">
        <v>1</v>
      </c>
      <c r="H597" s="1">
        <v>41323</v>
      </c>
      <c r="I597">
        <v>26</v>
      </c>
      <c r="J597">
        <v>523</v>
      </c>
      <c r="K597">
        <v>7</v>
      </c>
      <c r="L597">
        <v>134</v>
      </c>
      <c r="M597">
        <v>37</v>
      </c>
      <c r="N597">
        <v>14</v>
      </c>
      <c r="O597">
        <v>169</v>
      </c>
      <c r="P597">
        <v>4</v>
      </c>
      <c r="Q597">
        <v>8</v>
      </c>
      <c r="R597">
        <v>2</v>
      </c>
      <c r="S597">
        <v>10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36</v>
      </c>
    </row>
    <row r="598" spans="1:28" hidden="1" x14ac:dyDescent="0.3">
      <c r="A598">
        <v>5453</v>
      </c>
      <c r="B598">
        <v>1956</v>
      </c>
      <c r="C598" t="s">
        <v>41</v>
      </c>
      <c r="D598" t="s">
        <v>33</v>
      </c>
      <c r="E598">
        <v>90226</v>
      </c>
      <c r="F598">
        <v>0</v>
      </c>
      <c r="G598">
        <v>0</v>
      </c>
      <c r="H598" s="1">
        <v>41178</v>
      </c>
      <c r="I598">
        <v>26</v>
      </c>
      <c r="J598">
        <v>1083</v>
      </c>
      <c r="K598">
        <v>108</v>
      </c>
      <c r="L598">
        <v>649</v>
      </c>
      <c r="M598">
        <v>253</v>
      </c>
      <c r="N598">
        <v>151</v>
      </c>
      <c r="O598">
        <v>108</v>
      </c>
      <c r="P598">
        <v>1</v>
      </c>
      <c r="Q598">
        <v>4</v>
      </c>
      <c r="R598">
        <v>7</v>
      </c>
      <c r="S598">
        <v>12</v>
      </c>
      <c r="T598">
        <v>2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43</v>
      </c>
    </row>
    <row r="599" spans="1:28" hidden="1" x14ac:dyDescent="0.3">
      <c r="A599">
        <v>6818</v>
      </c>
      <c r="B599">
        <v>1974</v>
      </c>
      <c r="C599" t="s">
        <v>28</v>
      </c>
      <c r="D599" t="s">
        <v>33</v>
      </c>
      <c r="E599">
        <v>44989</v>
      </c>
      <c r="F599">
        <v>0</v>
      </c>
      <c r="G599">
        <v>1</v>
      </c>
      <c r="H599" s="1">
        <v>41164</v>
      </c>
      <c r="I599">
        <v>26</v>
      </c>
      <c r="J599">
        <v>98</v>
      </c>
      <c r="K599">
        <v>0</v>
      </c>
      <c r="L599">
        <v>106</v>
      </c>
      <c r="M599">
        <v>49</v>
      </c>
      <c r="N599">
        <v>10</v>
      </c>
      <c r="O599">
        <v>106</v>
      </c>
      <c r="P599">
        <v>5</v>
      </c>
      <c r="Q599">
        <v>5</v>
      </c>
      <c r="R599">
        <v>1</v>
      </c>
      <c r="S599">
        <v>5</v>
      </c>
      <c r="T599">
        <v>6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30</v>
      </c>
    </row>
    <row r="600" spans="1:28" hidden="1" x14ac:dyDescent="0.3">
      <c r="A600">
        <v>7807</v>
      </c>
      <c r="B600">
        <v>1974</v>
      </c>
      <c r="C600" t="s">
        <v>28</v>
      </c>
      <c r="D600" t="s">
        <v>33</v>
      </c>
      <c r="E600">
        <v>44989</v>
      </c>
      <c r="F600">
        <v>0</v>
      </c>
      <c r="G600">
        <v>1</v>
      </c>
      <c r="H600" s="1">
        <v>41164</v>
      </c>
      <c r="I600">
        <v>26</v>
      </c>
      <c r="J600">
        <v>98</v>
      </c>
      <c r="K600">
        <v>0</v>
      </c>
      <c r="L600">
        <v>106</v>
      </c>
      <c r="M600">
        <v>49</v>
      </c>
      <c r="N600">
        <v>10</v>
      </c>
      <c r="O600">
        <v>106</v>
      </c>
      <c r="P600">
        <v>5</v>
      </c>
      <c r="Q600">
        <v>5</v>
      </c>
      <c r="R600">
        <v>1</v>
      </c>
      <c r="S600">
        <v>5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30</v>
      </c>
    </row>
    <row r="601" spans="1:28" hidden="1" x14ac:dyDescent="0.3">
      <c r="A601">
        <v>7532</v>
      </c>
      <c r="B601">
        <v>1980</v>
      </c>
      <c r="C601" t="s">
        <v>28</v>
      </c>
      <c r="D601" t="s">
        <v>33</v>
      </c>
      <c r="E601">
        <v>43586</v>
      </c>
      <c r="F601">
        <v>0</v>
      </c>
      <c r="G601">
        <v>1</v>
      </c>
      <c r="H601" s="1">
        <v>41151</v>
      </c>
      <c r="I601">
        <v>26</v>
      </c>
      <c r="J601">
        <v>99</v>
      </c>
      <c r="K601">
        <v>2</v>
      </c>
      <c r="L601">
        <v>11</v>
      </c>
      <c r="M601">
        <v>4</v>
      </c>
      <c r="N601">
        <v>0</v>
      </c>
      <c r="O601">
        <v>16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39</v>
      </c>
    </row>
    <row r="602" spans="1:28" hidden="1" x14ac:dyDescent="0.3">
      <c r="A602">
        <v>5564</v>
      </c>
      <c r="B602">
        <v>1969</v>
      </c>
      <c r="C602" t="s">
        <v>28</v>
      </c>
      <c r="D602" t="s">
        <v>35</v>
      </c>
      <c r="E602">
        <v>62882</v>
      </c>
      <c r="F602">
        <v>0</v>
      </c>
      <c r="G602">
        <v>1</v>
      </c>
      <c r="H602" s="1">
        <v>41130</v>
      </c>
      <c r="I602">
        <v>26</v>
      </c>
      <c r="J602">
        <v>509</v>
      </c>
      <c r="K602">
        <v>133</v>
      </c>
      <c r="L602">
        <v>497</v>
      </c>
      <c r="M602">
        <v>78</v>
      </c>
      <c r="N602">
        <v>24</v>
      </c>
      <c r="O602">
        <v>97</v>
      </c>
      <c r="P602">
        <v>2</v>
      </c>
      <c r="Q602">
        <v>7</v>
      </c>
      <c r="R602">
        <v>5</v>
      </c>
      <c r="S602">
        <v>6</v>
      </c>
      <c r="T602">
        <v>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36</v>
      </c>
    </row>
    <row r="603" spans="1:28" hidden="1" x14ac:dyDescent="0.3">
      <c r="A603">
        <v>6182</v>
      </c>
      <c r="B603">
        <v>1984</v>
      </c>
      <c r="C603" t="s">
        <v>28</v>
      </c>
      <c r="D603" t="s">
        <v>35</v>
      </c>
      <c r="E603">
        <v>26646</v>
      </c>
      <c r="F603">
        <v>1</v>
      </c>
      <c r="G603">
        <v>0</v>
      </c>
      <c r="H603" s="1">
        <v>41680</v>
      </c>
      <c r="I603">
        <v>26</v>
      </c>
      <c r="J603">
        <v>11</v>
      </c>
      <c r="K603">
        <v>4</v>
      </c>
      <c r="L603">
        <v>20</v>
      </c>
      <c r="M603">
        <v>10</v>
      </c>
      <c r="N603">
        <v>3</v>
      </c>
      <c r="O603">
        <v>5</v>
      </c>
      <c r="P603">
        <v>2</v>
      </c>
      <c r="Q603">
        <v>2</v>
      </c>
      <c r="R603">
        <v>0</v>
      </c>
      <c r="S603">
        <v>4</v>
      </c>
      <c r="T603">
        <v>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34</v>
      </c>
    </row>
    <row r="604" spans="1:28" hidden="1" x14ac:dyDescent="0.3">
      <c r="A604">
        <v>10432</v>
      </c>
      <c r="B604">
        <v>1974</v>
      </c>
      <c r="C604" t="s">
        <v>28</v>
      </c>
      <c r="D604" t="s">
        <v>29</v>
      </c>
      <c r="E604">
        <v>19346</v>
      </c>
      <c r="F604">
        <v>1</v>
      </c>
      <c r="G604">
        <v>0</v>
      </c>
      <c r="H604" s="1">
        <v>41669</v>
      </c>
      <c r="I604">
        <v>26</v>
      </c>
      <c r="J604">
        <v>2</v>
      </c>
      <c r="K604">
        <v>0</v>
      </c>
      <c r="L604">
        <v>9</v>
      </c>
      <c r="M604">
        <v>3</v>
      </c>
      <c r="N604">
        <v>6</v>
      </c>
      <c r="O604">
        <v>2</v>
      </c>
      <c r="P604">
        <v>1</v>
      </c>
      <c r="Q604">
        <v>1</v>
      </c>
      <c r="R604">
        <v>0</v>
      </c>
      <c r="S604">
        <v>3</v>
      </c>
      <c r="T604">
        <v>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32</v>
      </c>
    </row>
    <row r="605" spans="1:28" hidden="1" x14ac:dyDescent="0.3">
      <c r="A605">
        <v>1542</v>
      </c>
      <c r="B605">
        <v>1975</v>
      </c>
      <c r="C605" t="s">
        <v>28</v>
      </c>
      <c r="D605" t="s">
        <v>31</v>
      </c>
      <c r="E605">
        <v>56243</v>
      </c>
      <c r="F605">
        <v>1</v>
      </c>
      <c r="G605">
        <v>2</v>
      </c>
      <c r="H605" s="1">
        <v>41638</v>
      </c>
      <c r="I605">
        <v>26</v>
      </c>
      <c r="J605">
        <v>347</v>
      </c>
      <c r="K605">
        <v>0</v>
      </c>
      <c r="L605">
        <v>35</v>
      </c>
      <c r="M605">
        <v>4</v>
      </c>
      <c r="N605">
        <v>3</v>
      </c>
      <c r="O605">
        <v>7</v>
      </c>
      <c r="P605">
        <v>6</v>
      </c>
      <c r="Q605">
        <v>4</v>
      </c>
      <c r="R605">
        <v>2</v>
      </c>
      <c r="S605">
        <v>8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34</v>
      </c>
    </row>
    <row r="606" spans="1:28" hidden="1" x14ac:dyDescent="0.3">
      <c r="A606">
        <v>1940</v>
      </c>
      <c r="B606">
        <v>1986</v>
      </c>
      <c r="C606" t="s">
        <v>28</v>
      </c>
      <c r="D606" t="s">
        <v>33</v>
      </c>
      <c r="E606">
        <v>25252</v>
      </c>
      <c r="F606">
        <v>1</v>
      </c>
      <c r="G606">
        <v>0</v>
      </c>
      <c r="H606" s="1">
        <v>41467</v>
      </c>
      <c r="I606">
        <v>26</v>
      </c>
      <c r="J606">
        <v>1</v>
      </c>
      <c r="K606">
        <v>3</v>
      </c>
      <c r="L606">
        <v>4</v>
      </c>
      <c r="M606">
        <v>2</v>
      </c>
      <c r="N606">
        <v>2</v>
      </c>
      <c r="O606">
        <v>6</v>
      </c>
      <c r="P606">
        <v>1</v>
      </c>
      <c r="Q606">
        <v>1</v>
      </c>
      <c r="R606">
        <v>0</v>
      </c>
      <c r="S606">
        <v>2</v>
      </c>
      <c r="T606">
        <v>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36</v>
      </c>
    </row>
    <row r="607" spans="1:28" hidden="1" x14ac:dyDescent="0.3">
      <c r="A607">
        <v>1506</v>
      </c>
      <c r="B607">
        <v>1975</v>
      </c>
      <c r="C607" t="s">
        <v>28</v>
      </c>
      <c r="D607" t="s">
        <v>31</v>
      </c>
      <c r="E607">
        <v>42160</v>
      </c>
      <c r="F607">
        <v>1</v>
      </c>
      <c r="G607">
        <v>1</v>
      </c>
      <c r="H607" s="1">
        <v>41453</v>
      </c>
      <c r="I607">
        <v>26</v>
      </c>
      <c r="J607">
        <v>48</v>
      </c>
      <c r="K607">
        <v>9</v>
      </c>
      <c r="L607">
        <v>45</v>
      </c>
      <c r="M607">
        <v>3</v>
      </c>
      <c r="N607">
        <v>15</v>
      </c>
      <c r="O607">
        <v>20</v>
      </c>
      <c r="P607">
        <v>4</v>
      </c>
      <c r="Q607">
        <v>2</v>
      </c>
      <c r="R607">
        <v>1</v>
      </c>
      <c r="S607">
        <v>4</v>
      </c>
      <c r="T607">
        <v>6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 t="s">
        <v>30</v>
      </c>
    </row>
    <row r="608" spans="1:28" hidden="1" x14ac:dyDescent="0.3">
      <c r="A608">
        <v>6347</v>
      </c>
      <c r="B608">
        <v>1979</v>
      </c>
      <c r="C608" t="s">
        <v>44</v>
      </c>
      <c r="D608" t="s">
        <v>31</v>
      </c>
      <c r="E608">
        <v>15862</v>
      </c>
      <c r="F608">
        <v>1</v>
      </c>
      <c r="G608">
        <v>0</v>
      </c>
      <c r="H608" s="1">
        <v>41452</v>
      </c>
      <c r="I608">
        <v>26</v>
      </c>
      <c r="J608">
        <v>1</v>
      </c>
      <c r="K608">
        <v>1</v>
      </c>
      <c r="L608">
        <v>4</v>
      </c>
      <c r="M608">
        <v>11</v>
      </c>
      <c r="N608">
        <v>9</v>
      </c>
      <c r="O608">
        <v>10</v>
      </c>
      <c r="P608">
        <v>1</v>
      </c>
      <c r="Q608">
        <v>1</v>
      </c>
      <c r="R608">
        <v>0</v>
      </c>
      <c r="S608">
        <v>3</v>
      </c>
      <c r="T608">
        <v>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30</v>
      </c>
    </row>
    <row r="609" spans="1:28" hidden="1" x14ac:dyDescent="0.3">
      <c r="A609">
        <v>9422</v>
      </c>
      <c r="B609">
        <v>1989</v>
      </c>
      <c r="C609" t="s">
        <v>28</v>
      </c>
      <c r="D609" t="s">
        <v>33</v>
      </c>
      <c r="E609">
        <v>38360</v>
      </c>
      <c r="F609">
        <v>1</v>
      </c>
      <c r="G609">
        <v>0</v>
      </c>
      <c r="H609" s="1">
        <v>41425</v>
      </c>
      <c r="I609">
        <v>26</v>
      </c>
      <c r="J609">
        <v>36</v>
      </c>
      <c r="K609">
        <v>2</v>
      </c>
      <c r="L609">
        <v>42</v>
      </c>
      <c r="M609">
        <v>20</v>
      </c>
      <c r="N609">
        <v>21</v>
      </c>
      <c r="O609">
        <v>10</v>
      </c>
      <c r="P609">
        <v>2</v>
      </c>
      <c r="Q609">
        <v>2</v>
      </c>
      <c r="R609">
        <v>1</v>
      </c>
      <c r="S609">
        <v>4</v>
      </c>
      <c r="T609">
        <v>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36</v>
      </c>
    </row>
    <row r="610" spans="1:28" hidden="1" x14ac:dyDescent="0.3">
      <c r="A610">
        <v>1081</v>
      </c>
      <c r="B610">
        <v>1957</v>
      </c>
      <c r="C610" t="s">
        <v>37</v>
      </c>
      <c r="D610" t="s">
        <v>33</v>
      </c>
      <c r="E610">
        <v>75283</v>
      </c>
      <c r="F610">
        <v>1</v>
      </c>
      <c r="G610">
        <v>2</v>
      </c>
      <c r="H610" s="1">
        <v>41360</v>
      </c>
      <c r="I610">
        <v>26</v>
      </c>
      <c r="J610">
        <v>733</v>
      </c>
      <c r="K610">
        <v>9</v>
      </c>
      <c r="L610">
        <v>180</v>
      </c>
      <c r="M610">
        <v>12</v>
      </c>
      <c r="N610">
        <v>19</v>
      </c>
      <c r="O610">
        <v>66</v>
      </c>
      <c r="P610">
        <v>11</v>
      </c>
      <c r="Q610">
        <v>6</v>
      </c>
      <c r="R610">
        <v>3</v>
      </c>
      <c r="S610">
        <v>5</v>
      </c>
      <c r="T610">
        <v>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43</v>
      </c>
    </row>
    <row r="611" spans="1:28" hidden="1" x14ac:dyDescent="0.3">
      <c r="A611">
        <v>7458</v>
      </c>
      <c r="B611">
        <v>1956</v>
      </c>
      <c r="C611" t="s">
        <v>41</v>
      </c>
      <c r="D611" t="s">
        <v>35</v>
      </c>
      <c r="E611">
        <v>34941</v>
      </c>
      <c r="F611">
        <v>1</v>
      </c>
      <c r="G611">
        <v>1</v>
      </c>
      <c r="H611" s="1">
        <v>41339</v>
      </c>
      <c r="I611">
        <v>26</v>
      </c>
      <c r="J611">
        <v>39</v>
      </c>
      <c r="K611">
        <v>2</v>
      </c>
      <c r="L611">
        <v>25</v>
      </c>
      <c r="M611">
        <v>4</v>
      </c>
      <c r="N611">
        <v>3</v>
      </c>
      <c r="O611">
        <v>24</v>
      </c>
      <c r="P611">
        <v>2</v>
      </c>
      <c r="Q611">
        <v>3</v>
      </c>
      <c r="R611">
        <v>0</v>
      </c>
      <c r="S611">
        <v>3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36</v>
      </c>
    </row>
    <row r="612" spans="1:28" hidden="1" x14ac:dyDescent="0.3">
      <c r="A612">
        <v>8346</v>
      </c>
      <c r="B612">
        <v>1974</v>
      </c>
      <c r="C612" t="s">
        <v>28</v>
      </c>
      <c r="D612" t="s">
        <v>31</v>
      </c>
      <c r="E612">
        <v>32233</v>
      </c>
      <c r="F612">
        <v>1</v>
      </c>
      <c r="G612">
        <v>0</v>
      </c>
      <c r="H612" s="1">
        <v>41140</v>
      </c>
      <c r="I612">
        <v>26</v>
      </c>
      <c r="J612">
        <v>138</v>
      </c>
      <c r="K612">
        <v>15</v>
      </c>
      <c r="L612">
        <v>35</v>
      </c>
      <c r="M612">
        <v>25</v>
      </c>
      <c r="N612">
        <v>11</v>
      </c>
      <c r="O612">
        <v>72</v>
      </c>
      <c r="P612">
        <v>2</v>
      </c>
      <c r="Q612">
        <v>6</v>
      </c>
      <c r="R612">
        <v>2</v>
      </c>
      <c r="S612">
        <v>2</v>
      </c>
      <c r="T612">
        <v>9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1</v>
      </c>
      <c r="AA612">
        <v>0</v>
      </c>
      <c r="AB612" t="s">
        <v>30</v>
      </c>
    </row>
    <row r="613" spans="1:28" hidden="1" x14ac:dyDescent="0.3">
      <c r="A613">
        <v>6961</v>
      </c>
      <c r="B613">
        <v>1974</v>
      </c>
      <c r="C613" t="s">
        <v>28</v>
      </c>
      <c r="D613" t="s">
        <v>33</v>
      </c>
      <c r="E613">
        <v>26751</v>
      </c>
      <c r="F613">
        <v>2</v>
      </c>
      <c r="G613">
        <v>0</v>
      </c>
      <c r="H613" s="1">
        <v>41781</v>
      </c>
      <c r="I613">
        <v>26</v>
      </c>
      <c r="J613">
        <v>1</v>
      </c>
      <c r="K613">
        <v>1</v>
      </c>
      <c r="L613">
        <v>5</v>
      </c>
      <c r="M613">
        <v>0</v>
      </c>
      <c r="N613">
        <v>3</v>
      </c>
      <c r="O613">
        <v>1</v>
      </c>
      <c r="P613">
        <v>1</v>
      </c>
      <c r="Q613">
        <v>1</v>
      </c>
      <c r="R613">
        <v>0</v>
      </c>
      <c r="S613">
        <v>2</v>
      </c>
      <c r="T613">
        <v>8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30</v>
      </c>
    </row>
    <row r="614" spans="1:28" hidden="1" x14ac:dyDescent="0.3">
      <c r="A614">
        <v>10196</v>
      </c>
      <c r="B614">
        <v>1978</v>
      </c>
      <c r="C614" t="s">
        <v>28</v>
      </c>
      <c r="D614" t="s">
        <v>33</v>
      </c>
      <c r="E614">
        <v>71427</v>
      </c>
      <c r="F614">
        <v>2</v>
      </c>
      <c r="G614">
        <v>0</v>
      </c>
      <c r="H614" s="1">
        <v>41710</v>
      </c>
      <c r="I614">
        <v>26</v>
      </c>
      <c r="J614">
        <v>212</v>
      </c>
      <c r="K614">
        <v>123</v>
      </c>
      <c r="L614">
        <v>177</v>
      </c>
      <c r="M614">
        <v>15</v>
      </c>
      <c r="N614">
        <v>64</v>
      </c>
      <c r="O614">
        <v>23</v>
      </c>
      <c r="P614">
        <v>2</v>
      </c>
      <c r="Q614">
        <v>8</v>
      </c>
      <c r="R614">
        <v>2</v>
      </c>
      <c r="S614">
        <v>8</v>
      </c>
      <c r="T614">
        <v>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34</v>
      </c>
    </row>
    <row r="615" spans="1:28" hidden="1" x14ac:dyDescent="0.3">
      <c r="A615">
        <v>3267</v>
      </c>
      <c r="B615">
        <v>1963</v>
      </c>
      <c r="C615" t="s">
        <v>41</v>
      </c>
      <c r="D615" t="s">
        <v>35</v>
      </c>
      <c r="E615">
        <v>57288</v>
      </c>
      <c r="F615">
        <v>0</v>
      </c>
      <c r="G615">
        <v>1</v>
      </c>
      <c r="H615" s="1">
        <v>41815</v>
      </c>
      <c r="I615">
        <v>27</v>
      </c>
      <c r="J615">
        <v>527</v>
      </c>
      <c r="K615">
        <v>0</v>
      </c>
      <c r="L615">
        <v>21</v>
      </c>
      <c r="M615">
        <v>0</v>
      </c>
      <c r="N615">
        <v>0</v>
      </c>
      <c r="O615">
        <v>60</v>
      </c>
      <c r="P615">
        <v>3</v>
      </c>
      <c r="Q615">
        <v>8</v>
      </c>
      <c r="R615">
        <v>1</v>
      </c>
      <c r="S615">
        <v>8</v>
      </c>
      <c r="T615">
        <v>6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 t="s">
        <v>32</v>
      </c>
    </row>
    <row r="616" spans="1:28" hidden="1" x14ac:dyDescent="0.3">
      <c r="A616">
        <v>8029</v>
      </c>
      <c r="B616">
        <v>1988</v>
      </c>
      <c r="C616" t="s">
        <v>41</v>
      </c>
      <c r="D616" t="s">
        <v>31</v>
      </c>
      <c r="E616">
        <v>90247</v>
      </c>
      <c r="F616">
        <v>0</v>
      </c>
      <c r="G616">
        <v>0</v>
      </c>
      <c r="H616" s="1">
        <v>41758</v>
      </c>
      <c r="I616">
        <v>27</v>
      </c>
      <c r="J616">
        <v>1184</v>
      </c>
      <c r="K616">
        <v>32</v>
      </c>
      <c r="L616">
        <v>352</v>
      </c>
      <c r="M616">
        <v>21</v>
      </c>
      <c r="N616">
        <v>16</v>
      </c>
      <c r="O616">
        <v>16</v>
      </c>
      <c r="P616">
        <v>1</v>
      </c>
      <c r="Q616">
        <v>3</v>
      </c>
      <c r="R616">
        <v>4</v>
      </c>
      <c r="S616">
        <v>7</v>
      </c>
      <c r="T616">
        <v>1</v>
      </c>
      <c r="U616">
        <v>1</v>
      </c>
      <c r="V616">
        <v>0</v>
      </c>
      <c r="W616">
        <v>0</v>
      </c>
      <c r="X616">
        <v>1</v>
      </c>
      <c r="Y616">
        <v>1</v>
      </c>
      <c r="Z616">
        <v>1</v>
      </c>
      <c r="AA616">
        <v>0</v>
      </c>
      <c r="AB616" t="s">
        <v>34</v>
      </c>
    </row>
    <row r="617" spans="1:28" hidden="1" x14ac:dyDescent="0.3">
      <c r="A617">
        <v>4376</v>
      </c>
      <c r="B617">
        <v>1960</v>
      </c>
      <c r="C617" t="s">
        <v>38</v>
      </c>
      <c r="D617" t="s">
        <v>31</v>
      </c>
      <c r="E617">
        <v>32218</v>
      </c>
      <c r="F617">
        <v>0</v>
      </c>
      <c r="G617">
        <v>0</v>
      </c>
      <c r="H617" s="1">
        <v>41685</v>
      </c>
      <c r="I617">
        <v>27</v>
      </c>
      <c r="J617">
        <v>10</v>
      </c>
      <c r="K617">
        <v>24</v>
      </c>
      <c r="L617">
        <v>15</v>
      </c>
      <c r="M617">
        <v>13</v>
      </c>
      <c r="N617">
        <v>1</v>
      </c>
      <c r="O617">
        <v>30</v>
      </c>
      <c r="P617">
        <v>1</v>
      </c>
      <c r="Q617">
        <v>2</v>
      </c>
      <c r="R617">
        <v>1</v>
      </c>
      <c r="S617">
        <v>3</v>
      </c>
      <c r="T617">
        <v>7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1</v>
      </c>
      <c r="AA617">
        <v>0</v>
      </c>
      <c r="AB617" t="s">
        <v>30</v>
      </c>
    </row>
    <row r="618" spans="1:28" hidden="1" x14ac:dyDescent="0.3">
      <c r="A618">
        <v>10981</v>
      </c>
      <c r="B618">
        <v>1988</v>
      </c>
      <c r="C618" t="s">
        <v>28</v>
      </c>
      <c r="D618" t="s">
        <v>33</v>
      </c>
      <c r="E618">
        <v>84219</v>
      </c>
      <c r="F618">
        <v>0</v>
      </c>
      <c r="G618">
        <v>0</v>
      </c>
      <c r="H618" s="1">
        <v>41672</v>
      </c>
      <c r="I618">
        <v>27</v>
      </c>
      <c r="J618">
        <v>434</v>
      </c>
      <c r="K618">
        <v>137</v>
      </c>
      <c r="L618">
        <v>400</v>
      </c>
      <c r="M618">
        <v>45</v>
      </c>
      <c r="N618">
        <v>137</v>
      </c>
      <c r="O618">
        <v>45</v>
      </c>
      <c r="P618">
        <v>1</v>
      </c>
      <c r="Q618">
        <v>3</v>
      </c>
      <c r="R618">
        <v>4</v>
      </c>
      <c r="S618">
        <v>10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43</v>
      </c>
    </row>
    <row r="619" spans="1:28" hidden="1" x14ac:dyDescent="0.3">
      <c r="A619">
        <v>486</v>
      </c>
      <c r="B619">
        <v>1988</v>
      </c>
      <c r="C619" t="s">
        <v>28</v>
      </c>
      <c r="D619" t="s">
        <v>33</v>
      </c>
      <c r="E619">
        <v>84219</v>
      </c>
      <c r="F619">
        <v>0</v>
      </c>
      <c r="G619">
        <v>0</v>
      </c>
      <c r="H619" s="1">
        <v>41672</v>
      </c>
      <c r="I619">
        <v>27</v>
      </c>
      <c r="J619">
        <v>434</v>
      </c>
      <c r="K619">
        <v>137</v>
      </c>
      <c r="L619">
        <v>400</v>
      </c>
      <c r="M619">
        <v>45</v>
      </c>
      <c r="N619">
        <v>137</v>
      </c>
      <c r="O619">
        <v>45</v>
      </c>
      <c r="P619">
        <v>1</v>
      </c>
      <c r="Q619">
        <v>3</v>
      </c>
      <c r="R619">
        <v>4</v>
      </c>
      <c r="S619">
        <v>10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32</v>
      </c>
    </row>
    <row r="620" spans="1:28" hidden="1" x14ac:dyDescent="0.3">
      <c r="A620">
        <v>1158</v>
      </c>
      <c r="B620">
        <v>1966</v>
      </c>
      <c r="C620" t="s">
        <v>28</v>
      </c>
      <c r="D620" t="s">
        <v>29</v>
      </c>
      <c r="E620">
        <v>48877</v>
      </c>
      <c r="F620">
        <v>0</v>
      </c>
      <c r="G620">
        <v>1</v>
      </c>
      <c r="H620" s="1">
        <v>41644</v>
      </c>
      <c r="I620">
        <v>27</v>
      </c>
      <c r="J620">
        <v>102</v>
      </c>
      <c r="K620">
        <v>1</v>
      </c>
      <c r="L620">
        <v>15</v>
      </c>
      <c r="M620">
        <v>2</v>
      </c>
      <c r="N620">
        <v>0</v>
      </c>
      <c r="O620">
        <v>24</v>
      </c>
      <c r="P620">
        <v>1</v>
      </c>
      <c r="Q620">
        <v>3</v>
      </c>
      <c r="R620">
        <v>0</v>
      </c>
      <c r="S620">
        <v>4</v>
      </c>
      <c r="T620">
        <v>7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30</v>
      </c>
    </row>
    <row r="621" spans="1:28" hidden="1" x14ac:dyDescent="0.3">
      <c r="A621">
        <v>9119</v>
      </c>
      <c r="B621">
        <v>1950</v>
      </c>
      <c r="C621" t="s">
        <v>28</v>
      </c>
      <c r="D621" t="s">
        <v>35</v>
      </c>
      <c r="E621">
        <v>60905</v>
      </c>
      <c r="F621">
        <v>0</v>
      </c>
      <c r="G621">
        <v>1</v>
      </c>
      <c r="H621" s="1">
        <v>41613</v>
      </c>
      <c r="I621">
        <v>27</v>
      </c>
      <c r="J621">
        <v>208</v>
      </c>
      <c r="K621">
        <v>17</v>
      </c>
      <c r="L621">
        <v>76</v>
      </c>
      <c r="M621">
        <v>36</v>
      </c>
      <c r="N621">
        <v>17</v>
      </c>
      <c r="O621">
        <v>38</v>
      </c>
      <c r="P621">
        <v>2</v>
      </c>
      <c r="Q621">
        <v>3</v>
      </c>
      <c r="R621">
        <v>3</v>
      </c>
      <c r="S621">
        <v>7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34</v>
      </c>
    </row>
    <row r="622" spans="1:28" hidden="1" x14ac:dyDescent="0.3">
      <c r="A622">
        <v>6694</v>
      </c>
      <c r="B622">
        <v>1964</v>
      </c>
      <c r="C622" t="s">
        <v>28</v>
      </c>
      <c r="D622" t="s">
        <v>33</v>
      </c>
      <c r="E622">
        <v>75236</v>
      </c>
      <c r="F622">
        <v>0</v>
      </c>
      <c r="G622">
        <v>1</v>
      </c>
      <c r="H622" s="1">
        <v>41603</v>
      </c>
      <c r="I622">
        <v>27</v>
      </c>
      <c r="J622">
        <v>438</v>
      </c>
      <c r="K622">
        <v>66</v>
      </c>
      <c r="L622">
        <v>400</v>
      </c>
      <c r="M622">
        <v>12</v>
      </c>
      <c r="N622">
        <v>38</v>
      </c>
      <c r="O622">
        <v>114</v>
      </c>
      <c r="P622">
        <v>1</v>
      </c>
      <c r="Q622">
        <v>8</v>
      </c>
      <c r="R622">
        <v>3</v>
      </c>
      <c r="S622">
        <v>13</v>
      </c>
      <c r="T622">
        <v>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30</v>
      </c>
    </row>
    <row r="623" spans="1:28" hidden="1" x14ac:dyDescent="0.3">
      <c r="A623">
        <v>10573</v>
      </c>
      <c r="B623">
        <v>1953</v>
      </c>
      <c r="C623" t="s">
        <v>28</v>
      </c>
      <c r="D623" t="s">
        <v>29</v>
      </c>
      <c r="E623">
        <v>62551</v>
      </c>
      <c r="F623">
        <v>0</v>
      </c>
      <c r="G623">
        <v>0</v>
      </c>
      <c r="H623" s="1">
        <v>41596</v>
      </c>
      <c r="I623">
        <v>27</v>
      </c>
      <c r="J623">
        <v>125</v>
      </c>
      <c r="K623">
        <v>16</v>
      </c>
      <c r="L623">
        <v>98</v>
      </c>
      <c r="M623">
        <v>134</v>
      </c>
      <c r="N623">
        <v>21</v>
      </c>
      <c r="O623">
        <v>27</v>
      </c>
      <c r="P623">
        <v>1</v>
      </c>
      <c r="Q623">
        <v>6</v>
      </c>
      <c r="R623">
        <v>7</v>
      </c>
      <c r="S623">
        <v>4</v>
      </c>
      <c r="T623">
        <v>3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 t="s">
        <v>40</v>
      </c>
    </row>
    <row r="624" spans="1:28" hidden="1" x14ac:dyDescent="0.3">
      <c r="A624">
        <v>10140</v>
      </c>
      <c r="B624">
        <v>1983</v>
      </c>
      <c r="C624" t="s">
        <v>37</v>
      </c>
      <c r="D624" t="s">
        <v>35</v>
      </c>
      <c r="E624">
        <v>70123</v>
      </c>
      <c r="F624">
        <v>0</v>
      </c>
      <c r="G624">
        <v>0</v>
      </c>
      <c r="H624" s="1">
        <v>41545</v>
      </c>
      <c r="I624">
        <v>27</v>
      </c>
      <c r="J624">
        <v>1308</v>
      </c>
      <c r="K624">
        <v>0</v>
      </c>
      <c r="L624">
        <v>396</v>
      </c>
      <c r="M624">
        <v>23</v>
      </c>
      <c r="N624">
        <v>0</v>
      </c>
      <c r="O624">
        <v>0</v>
      </c>
      <c r="P624">
        <v>1</v>
      </c>
      <c r="Q624">
        <v>5</v>
      </c>
      <c r="R624">
        <v>7</v>
      </c>
      <c r="S624">
        <v>4</v>
      </c>
      <c r="T624">
        <v>3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 t="s">
        <v>40</v>
      </c>
    </row>
    <row r="625" spans="1:28" hidden="1" x14ac:dyDescent="0.3">
      <c r="A625">
        <v>8420</v>
      </c>
      <c r="B625">
        <v>1970</v>
      </c>
      <c r="C625" t="s">
        <v>38</v>
      </c>
      <c r="D625" t="s">
        <v>33</v>
      </c>
      <c r="E625">
        <v>15315</v>
      </c>
      <c r="F625">
        <v>0</v>
      </c>
      <c r="G625">
        <v>0</v>
      </c>
      <c r="H625" s="1">
        <v>41489</v>
      </c>
      <c r="I625">
        <v>27</v>
      </c>
      <c r="J625">
        <v>7</v>
      </c>
      <c r="K625">
        <v>4</v>
      </c>
      <c r="L625">
        <v>13</v>
      </c>
      <c r="M625">
        <v>15</v>
      </c>
      <c r="N625">
        <v>8</v>
      </c>
      <c r="O625">
        <v>17</v>
      </c>
      <c r="P625">
        <v>2</v>
      </c>
      <c r="Q625">
        <v>2</v>
      </c>
      <c r="R625">
        <v>0</v>
      </c>
      <c r="S625">
        <v>4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30</v>
      </c>
    </row>
    <row r="626" spans="1:28" hidden="1" x14ac:dyDescent="0.3">
      <c r="A626">
        <v>10065</v>
      </c>
      <c r="B626">
        <v>1970</v>
      </c>
      <c r="C626" t="s">
        <v>38</v>
      </c>
      <c r="D626" t="s">
        <v>33</v>
      </c>
      <c r="E626">
        <v>15315</v>
      </c>
      <c r="F626">
        <v>0</v>
      </c>
      <c r="G626">
        <v>0</v>
      </c>
      <c r="H626" s="1">
        <v>41489</v>
      </c>
      <c r="I626">
        <v>27</v>
      </c>
      <c r="J626">
        <v>7</v>
      </c>
      <c r="K626">
        <v>4</v>
      </c>
      <c r="L626">
        <v>13</v>
      </c>
      <c r="M626">
        <v>15</v>
      </c>
      <c r="N626">
        <v>8</v>
      </c>
      <c r="O626">
        <v>17</v>
      </c>
      <c r="P626">
        <v>2</v>
      </c>
      <c r="Q626">
        <v>2</v>
      </c>
      <c r="R626">
        <v>0</v>
      </c>
      <c r="S626">
        <v>4</v>
      </c>
      <c r="T626">
        <v>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30</v>
      </c>
    </row>
    <row r="627" spans="1:28" hidden="1" x14ac:dyDescent="0.3">
      <c r="A627">
        <v>1029</v>
      </c>
      <c r="B627">
        <v>1970</v>
      </c>
      <c r="C627" t="s">
        <v>37</v>
      </c>
      <c r="D627" t="s">
        <v>35</v>
      </c>
      <c r="E627">
        <v>64413</v>
      </c>
      <c r="F627">
        <v>0</v>
      </c>
      <c r="G627">
        <v>1</v>
      </c>
      <c r="H627" s="1">
        <v>41487</v>
      </c>
      <c r="I627">
        <v>27</v>
      </c>
      <c r="J627">
        <v>200</v>
      </c>
      <c r="K627">
        <v>5</v>
      </c>
      <c r="L627">
        <v>44</v>
      </c>
      <c r="M627">
        <v>0</v>
      </c>
      <c r="N627">
        <v>10</v>
      </c>
      <c r="O627">
        <v>20</v>
      </c>
      <c r="P627">
        <v>1</v>
      </c>
      <c r="Q627">
        <v>5</v>
      </c>
      <c r="R627">
        <v>1</v>
      </c>
      <c r="S627">
        <v>5</v>
      </c>
      <c r="T627">
        <v>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30</v>
      </c>
    </row>
    <row r="628" spans="1:28" hidden="1" x14ac:dyDescent="0.3">
      <c r="A628">
        <v>4207</v>
      </c>
      <c r="B628">
        <v>1981</v>
      </c>
      <c r="C628" t="s">
        <v>37</v>
      </c>
      <c r="D628" t="s">
        <v>33</v>
      </c>
      <c r="E628">
        <v>87171</v>
      </c>
      <c r="F628">
        <v>0</v>
      </c>
      <c r="G628">
        <v>0</v>
      </c>
      <c r="H628" s="1">
        <v>41395</v>
      </c>
      <c r="I628">
        <v>27</v>
      </c>
      <c r="J628">
        <v>1001</v>
      </c>
      <c r="K628">
        <v>44</v>
      </c>
      <c r="L628">
        <v>107</v>
      </c>
      <c r="M628">
        <v>58</v>
      </c>
      <c r="N628">
        <v>44</v>
      </c>
      <c r="O628">
        <v>44</v>
      </c>
      <c r="P628">
        <v>1</v>
      </c>
      <c r="Q628">
        <v>6</v>
      </c>
      <c r="R628">
        <v>7</v>
      </c>
      <c r="S628">
        <v>11</v>
      </c>
      <c r="T628">
        <v>2</v>
      </c>
      <c r="U628">
        <v>0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0</v>
      </c>
      <c r="AB628" t="s">
        <v>30</v>
      </c>
    </row>
    <row r="629" spans="1:28" hidden="1" x14ac:dyDescent="0.3">
      <c r="A629">
        <v>10277</v>
      </c>
      <c r="B629">
        <v>1961</v>
      </c>
      <c r="C629" t="s">
        <v>28</v>
      </c>
      <c r="D629" t="s">
        <v>31</v>
      </c>
      <c r="E629">
        <v>30081</v>
      </c>
      <c r="F629">
        <v>0</v>
      </c>
      <c r="G629">
        <v>1</v>
      </c>
      <c r="H629" s="1">
        <v>41326</v>
      </c>
      <c r="I629">
        <v>27</v>
      </c>
      <c r="J629">
        <v>36</v>
      </c>
      <c r="K629">
        <v>0</v>
      </c>
      <c r="L629">
        <v>2</v>
      </c>
      <c r="M629">
        <v>0</v>
      </c>
      <c r="N629">
        <v>0</v>
      </c>
      <c r="O629">
        <v>4</v>
      </c>
      <c r="P629">
        <v>1</v>
      </c>
      <c r="Q629">
        <v>1</v>
      </c>
      <c r="R629">
        <v>0</v>
      </c>
      <c r="S629">
        <v>3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30</v>
      </c>
    </row>
    <row r="630" spans="1:28" hidden="1" x14ac:dyDescent="0.3">
      <c r="A630">
        <v>4436</v>
      </c>
      <c r="B630">
        <v>1976</v>
      </c>
      <c r="C630" t="s">
        <v>28</v>
      </c>
      <c r="D630" t="s">
        <v>31</v>
      </c>
      <c r="E630">
        <v>20180</v>
      </c>
      <c r="F630">
        <v>0</v>
      </c>
      <c r="G630">
        <v>0</v>
      </c>
      <c r="H630" s="1">
        <v>41325</v>
      </c>
      <c r="I630">
        <v>27</v>
      </c>
      <c r="J630">
        <v>18</v>
      </c>
      <c r="K630">
        <v>42</v>
      </c>
      <c r="L630">
        <v>24</v>
      </c>
      <c r="M630">
        <v>15</v>
      </c>
      <c r="N630">
        <v>20</v>
      </c>
      <c r="O630">
        <v>18</v>
      </c>
      <c r="P630">
        <v>1</v>
      </c>
      <c r="Q630">
        <v>2</v>
      </c>
      <c r="R630">
        <v>1</v>
      </c>
      <c r="S630">
        <v>4</v>
      </c>
      <c r="T630">
        <v>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30</v>
      </c>
    </row>
    <row r="631" spans="1:28" hidden="1" x14ac:dyDescent="0.3">
      <c r="A631">
        <v>2929</v>
      </c>
      <c r="B631">
        <v>1976</v>
      </c>
      <c r="C631" t="s">
        <v>28</v>
      </c>
      <c r="D631" t="s">
        <v>31</v>
      </c>
      <c r="E631">
        <v>20180</v>
      </c>
      <c r="F631">
        <v>0</v>
      </c>
      <c r="G631">
        <v>0</v>
      </c>
      <c r="H631" s="1">
        <v>41325</v>
      </c>
      <c r="I631">
        <v>27</v>
      </c>
      <c r="J631">
        <v>18</v>
      </c>
      <c r="K631">
        <v>42</v>
      </c>
      <c r="L631">
        <v>24</v>
      </c>
      <c r="M631">
        <v>15</v>
      </c>
      <c r="N631">
        <v>20</v>
      </c>
      <c r="O631">
        <v>18</v>
      </c>
      <c r="P631">
        <v>1</v>
      </c>
      <c r="Q631">
        <v>2</v>
      </c>
      <c r="R631">
        <v>1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30</v>
      </c>
    </row>
    <row r="632" spans="1:28" hidden="1" x14ac:dyDescent="0.3">
      <c r="A632">
        <v>6281</v>
      </c>
      <c r="B632">
        <v>1966</v>
      </c>
      <c r="C632" t="s">
        <v>28</v>
      </c>
      <c r="D632" t="s">
        <v>29</v>
      </c>
      <c r="E632">
        <v>55686</v>
      </c>
      <c r="F632">
        <v>0</v>
      </c>
      <c r="G632">
        <v>1</v>
      </c>
      <c r="H632" s="1">
        <v>41319</v>
      </c>
      <c r="I632">
        <v>27</v>
      </c>
      <c r="J632">
        <v>673</v>
      </c>
      <c r="K632">
        <v>0</v>
      </c>
      <c r="L632">
        <v>199</v>
      </c>
      <c r="M632">
        <v>37</v>
      </c>
      <c r="N632">
        <v>47</v>
      </c>
      <c r="O632">
        <v>26</v>
      </c>
      <c r="P632">
        <v>2</v>
      </c>
      <c r="Q632">
        <v>6</v>
      </c>
      <c r="R632">
        <v>3</v>
      </c>
      <c r="S632">
        <v>5</v>
      </c>
      <c r="T632">
        <v>4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 t="s">
        <v>30</v>
      </c>
    </row>
    <row r="633" spans="1:28" hidden="1" x14ac:dyDescent="0.3">
      <c r="A633">
        <v>10390</v>
      </c>
      <c r="B633">
        <v>1959</v>
      </c>
      <c r="C633" t="s">
        <v>38</v>
      </c>
      <c r="D633" t="s">
        <v>33</v>
      </c>
      <c r="E633">
        <v>26887</v>
      </c>
      <c r="F633">
        <v>0</v>
      </c>
      <c r="G633">
        <v>1</v>
      </c>
      <c r="H633" s="1">
        <v>41315</v>
      </c>
      <c r="I633">
        <v>27</v>
      </c>
      <c r="J633">
        <v>6</v>
      </c>
      <c r="K633">
        <v>7</v>
      </c>
      <c r="L633">
        <v>4</v>
      </c>
      <c r="M633">
        <v>3</v>
      </c>
      <c r="N633">
        <v>4</v>
      </c>
      <c r="O633">
        <v>6</v>
      </c>
      <c r="P633">
        <v>1</v>
      </c>
      <c r="Q633">
        <v>1</v>
      </c>
      <c r="R633">
        <v>0</v>
      </c>
      <c r="S633">
        <v>3</v>
      </c>
      <c r="T633">
        <v>6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30</v>
      </c>
    </row>
    <row r="634" spans="1:28" hidden="1" x14ac:dyDescent="0.3">
      <c r="A634">
        <v>2574</v>
      </c>
      <c r="B634">
        <v>1977</v>
      </c>
      <c r="C634" t="s">
        <v>37</v>
      </c>
      <c r="D634" t="s">
        <v>33</v>
      </c>
      <c r="E634">
        <v>61996</v>
      </c>
      <c r="F634">
        <v>0</v>
      </c>
      <c r="G634">
        <v>1</v>
      </c>
      <c r="H634" s="1">
        <v>41305</v>
      </c>
      <c r="I634">
        <v>27</v>
      </c>
      <c r="J634">
        <v>1050</v>
      </c>
      <c r="K634">
        <v>12</v>
      </c>
      <c r="L634">
        <v>144</v>
      </c>
      <c r="M634">
        <v>0</v>
      </c>
      <c r="N634">
        <v>0</v>
      </c>
      <c r="O634">
        <v>24</v>
      </c>
      <c r="P634">
        <v>3</v>
      </c>
      <c r="Q634">
        <v>6</v>
      </c>
      <c r="R634">
        <v>4</v>
      </c>
      <c r="S634">
        <v>8</v>
      </c>
      <c r="T634">
        <v>5</v>
      </c>
      <c r="U634">
        <v>1</v>
      </c>
      <c r="V634">
        <v>1</v>
      </c>
      <c r="W634">
        <v>0</v>
      </c>
      <c r="X634">
        <v>1</v>
      </c>
      <c r="Y634">
        <v>0</v>
      </c>
      <c r="Z634">
        <v>1</v>
      </c>
      <c r="AA634">
        <v>0</v>
      </c>
      <c r="AB634" t="s">
        <v>30</v>
      </c>
    </row>
    <row r="635" spans="1:28" hidden="1" x14ac:dyDescent="0.3">
      <c r="A635">
        <v>709</v>
      </c>
      <c r="B635">
        <v>1952</v>
      </c>
      <c r="C635" t="s">
        <v>28</v>
      </c>
      <c r="D635" t="s">
        <v>29</v>
      </c>
      <c r="E635">
        <v>51537</v>
      </c>
      <c r="F635">
        <v>0</v>
      </c>
      <c r="G635">
        <v>1</v>
      </c>
      <c r="H635" s="1">
        <v>41252</v>
      </c>
      <c r="I635">
        <v>27</v>
      </c>
      <c r="J635">
        <v>787</v>
      </c>
      <c r="K635">
        <v>20</v>
      </c>
      <c r="L635">
        <v>204</v>
      </c>
      <c r="M635">
        <v>0</v>
      </c>
      <c r="N635">
        <v>0</v>
      </c>
      <c r="O635">
        <v>92</v>
      </c>
      <c r="P635">
        <v>3</v>
      </c>
      <c r="Q635">
        <v>2</v>
      </c>
      <c r="R635">
        <v>2</v>
      </c>
      <c r="S635">
        <v>11</v>
      </c>
      <c r="T635">
        <v>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43</v>
      </c>
    </row>
    <row r="636" spans="1:28" hidden="1" x14ac:dyDescent="0.3">
      <c r="A636">
        <v>5955</v>
      </c>
      <c r="B636">
        <v>1962</v>
      </c>
      <c r="C636" t="s">
        <v>28</v>
      </c>
      <c r="D636" t="s">
        <v>35</v>
      </c>
      <c r="E636">
        <v>72025</v>
      </c>
      <c r="F636">
        <v>0</v>
      </c>
      <c r="G636">
        <v>0</v>
      </c>
      <c r="H636" s="1">
        <v>41230</v>
      </c>
      <c r="I636">
        <v>27</v>
      </c>
      <c r="J636">
        <v>833</v>
      </c>
      <c r="K636">
        <v>33</v>
      </c>
      <c r="L636">
        <v>549</v>
      </c>
      <c r="M636">
        <v>151</v>
      </c>
      <c r="N636">
        <v>133</v>
      </c>
      <c r="O636">
        <v>233</v>
      </c>
      <c r="P636">
        <v>1</v>
      </c>
      <c r="Q636">
        <v>4</v>
      </c>
      <c r="R636">
        <v>3</v>
      </c>
      <c r="S636">
        <v>8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30</v>
      </c>
    </row>
    <row r="637" spans="1:28" hidden="1" x14ac:dyDescent="0.3">
      <c r="A637">
        <v>10343</v>
      </c>
      <c r="B637">
        <v>1991</v>
      </c>
      <c r="C637" t="s">
        <v>38</v>
      </c>
      <c r="D637" t="s">
        <v>31</v>
      </c>
      <c r="E637">
        <v>61618</v>
      </c>
      <c r="F637">
        <v>0</v>
      </c>
      <c r="G637">
        <v>0</v>
      </c>
      <c r="H637" s="1">
        <v>41181</v>
      </c>
      <c r="I637">
        <v>27</v>
      </c>
      <c r="J637">
        <v>605</v>
      </c>
      <c r="K637">
        <v>91</v>
      </c>
      <c r="L637">
        <v>399</v>
      </c>
      <c r="M637">
        <v>0</v>
      </c>
      <c r="N637">
        <v>45</v>
      </c>
      <c r="O637">
        <v>205</v>
      </c>
      <c r="P637">
        <v>2</v>
      </c>
      <c r="Q637">
        <v>3</v>
      </c>
      <c r="R637">
        <v>6</v>
      </c>
      <c r="S637">
        <v>8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40</v>
      </c>
    </row>
    <row r="638" spans="1:28" hidden="1" x14ac:dyDescent="0.3">
      <c r="A638">
        <v>3091</v>
      </c>
      <c r="B638">
        <v>1981</v>
      </c>
      <c r="C638" t="s">
        <v>38</v>
      </c>
      <c r="D638" t="s">
        <v>35</v>
      </c>
      <c r="E638">
        <v>75774</v>
      </c>
      <c r="F638">
        <v>1</v>
      </c>
      <c r="G638">
        <v>0</v>
      </c>
      <c r="H638" s="1">
        <v>41761</v>
      </c>
      <c r="I638">
        <v>27</v>
      </c>
      <c r="J638">
        <v>340</v>
      </c>
      <c r="K638">
        <v>21</v>
      </c>
      <c r="L638">
        <v>134</v>
      </c>
      <c r="M638">
        <v>258</v>
      </c>
      <c r="N638">
        <v>14</v>
      </c>
      <c r="O638">
        <v>56</v>
      </c>
      <c r="P638">
        <v>1</v>
      </c>
      <c r="Q638">
        <v>7</v>
      </c>
      <c r="R638">
        <v>5</v>
      </c>
      <c r="S638">
        <v>8</v>
      </c>
      <c r="T638">
        <v>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43</v>
      </c>
    </row>
    <row r="639" spans="1:28" hidden="1" x14ac:dyDescent="0.3">
      <c r="A639">
        <v>762</v>
      </c>
      <c r="B639">
        <v>1981</v>
      </c>
      <c r="C639" t="s">
        <v>38</v>
      </c>
      <c r="D639" t="s">
        <v>35</v>
      </c>
      <c r="E639">
        <v>75774</v>
      </c>
      <c r="F639">
        <v>1</v>
      </c>
      <c r="G639">
        <v>0</v>
      </c>
      <c r="H639" s="1">
        <v>41761</v>
      </c>
      <c r="I639">
        <v>27</v>
      </c>
      <c r="J639">
        <v>340</v>
      </c>
      <c r="K639">
        <v>21</v>
      </c>
      <c r="L639">
        <v>134</v>
      </c>
      <c r="M639">
        <v>258</v>
      </c>
      <c r="N639">
        <v>14</v>
      </c>
      <c r="O639">
        <v>56</v>
      </c>
      <c r="P639">
        <v>1</v>
      </c>
      <c r="Q639">
        <v>7</v>
      </c>
      <c r="R639">
        <v>5</v>
      </c>
      <c r="S639">
        <v>8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30</v>
      </c>
    </row>
    <row r="640" spans="1:28" hidden="1" x14ac:dyDescent="0.3">
      <c r="A640">
        <v>2286</v>
      </c>
      <c r="B640">
        <v>1962</v>
      </c>
      <c r="C640" t="s">
        <v>28</v>
      </c>
      <c r="D640" t="s">
        <v>31</v>
      </c>
      <c r="E640">
        <v>50785</v>
      </c>
      <c r="F640">
        <v>1</v>
      </c>
      <c r="G640">
        <v>1</v>
      </c>
      <c r="H640" s="1">
        <v>41527</v>
      </c>
      <c r="I640">
        <v>27</v>
      </c>
      <c r="J640">
        <v>64</v>
      </c>
      <c r="K640">
        <v>1</v>
      </c>
      <c r="L640">
        <v>21</v>
      </c>
      <c r="M640">
        <v>0</v>
      </c>
      <c r="N640">
        <v>1</v>
      </c>
      <c r="O640">
        <v>27</v>
      </c>
      <c r="P640">
        <v>2</v>
      </c>
      <c r="Q640">
        <v>2</v>
      </c>
      <c r="R640">
        <v>1</v>
      </c>
      <c r="S640">
        <v>3</v>
      </c>
      <c r="T640">
        <v>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32</v>
      </c>
    </row>
    <row r="641" spans="1:28" hidden="1" x14ac:dyDescent="0.3">
      <c r="A641">
        <v>8486</v>
      </c>
      <c r="B641">
        <v>1971</v>
      </c>
      <c r="C641" t="s">
        <v>41</v>
      </c>
      <c r="D641" t="s">
        <v>35</v>
      </c>
      <c r="E641">
        <v>30538</v>
      </c>
      <c r="F641">
        <v>1</v>
      </c>
      <c r="G641">
        <v>0</v>
      </c>
      <c r="H641" s="1">
        <v>41183</v>
      </c>
      <c r="I641">
        <v>27</v>
      </c>
      <c r="J641">
        <v>284</v>
      </c>
      <c r="K641">
        <v>0</v>
      </c>
      <c r="L641">
        <v>52</v>
      </c>
      <c r="M641">
        <v>8</v>
      </c>
      <c r="N641">
        <v>3</v>
      </c>
      <c r="O641">
        <v>20</v>
      </c>
      <c r="P641">
        <v>4</v>
      </c>
      <c r="Q641">
        <v>9</v>
      </c>
      <c r="R641">
        <v>0</v>
      </c>
      <c r="S641">
        <v>4</v>
      </c>
      <c r="T641">
        <v>10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30</v>
      </c>
    </row>
    <row r="642" spans="1:28" hidden="1" x14ac:dyDescent="0.3">
      <c r="A642">
        <v>6652</v>
      </c>
      <c r="B642">
        <v>1965</v>
      </c>
      <c r="C642" t="s">
        <v>28</v>
      </c>
      <c r="D642" t="s">
        <v>33</v>
      </c>
      <c r="E642">
        <v>77343</v>
      </c>
      <c r="F642">
        <v>0</v>
      </c>
      <c r="G642">
        <v>0</v>
      </c>
      <c r="H642" s="1">
        <v>41799</v>
      </c>
      <c r="I642">
        <v>28</v>
      </c>
      <c r="J642">
        <v>227</v>
      </c>
      <c r="K642">
        <v>151</v>
      </c>
      <c r="L642">
        <v>573</v>
      </c>
      <c r="M642">
        <v>98</v>
      </c>
      <c r="N642">
        <v>54</v>
      </c>
      <c r="O642">
        <v>31</v>
      </c>
      <c r="P642">
        <v>1</v>
      </c>
      <c r="Q642">
        <v>3</v>
      </c>
      <c r="R642">
        <v>4</v>
      </c>
      <c r="S642">
        <v>9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32</v>
      </c>
    </row>
    <row r="643" spans="1:28" hidden="1" x14ac:dyDescent="0.3">
      <c r="A643">
        <v>4686</v>
      </c>
      <c r="B643">
        <v>1962</v>
      </c>
      <c r="C643" t="s">
        <v>37</v>
      </c>
      <c r="D643" t="s">
        <v>42</v>
      </c>
      <c r="E643">
        <v>82571</v>
      </c>
      <c r="F643">
        <v>0</v>
      </c>
      <c r="G643">
        <v>0</v>
      </c>
      <c r="H643" s="1">
        <v>41731</v>
      </c>
      <c r="I643">
        <v>28</v>
      </c>
      <c r="J643">
        <v>861</v>
      </c>
      <c r="K643">
        <v>31</v>
      </c>
      <c r="L643">
        <v>558</v>
      </c>
      <c r="M643">
        <v>62</v>
      </c>
      <c r="N643">
        <v>95</v>
      </c>
      <c r="O643">
        <v>79</v>
      </c>
      <c r="P643">
        <v>0</v>
      </c>
      <c r="Q643">
        <v>6</v>
      </c>
      <c r="R643">
        <v>5</v>
      </c>
      <c r="S643">
        <v>13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 t="s">
        <v>30</v>
      </c>
    </row>
    <row r="644" spans="1:28" hidden="1" x14ac:dyDescent="0.3">
      <c r="A644">
        <v>3551</v>
      </c>
      <c r="B644">
        <v>1954</v>
      </c>
      <c r="C644" t="s">
        <v>41</v>
      </c>
      <c r="D644" t="s">
        <v>35</v>
      </c>
      <c r="E644">
        <v>60033</v>
      </c>
      <c r="F644">
        <v>0</v>
      </c>
      <c r="G644">
        <v>1</v>
      </c>
      <c r="H644" s="1">
        <v>41727</v>
      </c>
      <c r="I644">
        <v>28</v>
      </c>
      <c r="J644">
        <v>62</v>
      </c>
      <c r="K644">
        <v>1</v>
      </c>
      <c r="L644">
        <v>57</v>
      </c>
      <c r="M644">
        <v>19</v>
      </c>
      <c r="N644">
        <v>11</v>
      </c>
      <c r="O644">
        <v>48</v>
      </c>
      <c r="P644">
        <v>2</v>
      </c>
      <c r="Q644">
        <v>2</v>
      </c>
      <c r="R644">
        <v>1</v>
      </c>
      <c r="S644">
        <v>5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30</v>
      </c>
    </row>
    <row r="645" spans="1:28" hidden="1" x14ac:dyDescent="0.3">
      <c r="A645">
        <v>7352</v>
      </c>
      <c r="B645">
        <v>1957</v>
      </c>
      <c r="C645" t="s">
        <v>28</v>
      </c>
      <c r="D645" t="s">
        <v>33</v>
      </c>
      <c r="E645">
        <v>55267</v>
      </c>
      <c r="F645">
        <v>0</v>
      </c>
      <c r="G645">
        <v>1</v>
      </c>
      <c r="H645" s="1">
        <v>41568</v>
      </c>
      <c r="I645">
        <v>28</v>
      </c>
      <c r="J645">
        <v>161</v>
      </c>
      <c r="K645">
        <v>28</v>
      </c>
      <c r="L645">
        <v>136</v>
      </c>
      <c r="M645">
        <v>32</v>
      </c>
      <c r="N645">
        <v>3</v>
      </c>
      <c r="O645">
        <v>45</v>
      </c>
      <c r="P645">
        <v>4</v>
      </c>
      <c r="Q645">
        <v>3</v>
      </c>
      <c r="R645">
        <v>4</v>
      </c>
      <c r="S645">
        <v>6</v>
      </c>
      <c r="T645">
        <v>3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32</v>
      </c>
    </row>
    <row r="646" spans="1:28" hidden="1" x14ac:dyDescent="0.3">
      <c r="A646">
        <v>10928</v>
      </c>
      <c r="B646">
        <v>1958</v>
      </c>
      <c r="C646" t="s">
        <v>28</v>
      </c>
      <c r="D646" t="s">
        <v>35</v>
      </c>
      <c r="E646">
        <v>66886</v>
      </c>
      <c r="F646">
        <v>0</v>
      </c>
      <c r="G646">
        <v>1</v>
      </c>
      <c r="H646" s="1">
        <v>41533</v>
      </c>
      <c r="I646">
        <v>28</v>
      </c>
      <c r="J646">
        <v>315</v>
      </c>
      <c r="K646">
        <v>4</v>
      </c>
      <c r="L646">
        <v>62</v>
      </c>
      <c r="M646">
        <v>41</v>
      </c>
      <c r="N646">
        <v>31</v>
      </c>
      <c r="O646">
        <v>146</v>
      </c>
      <c r="P646">
        <v>2</v>
      </c>
      <c r="Q646">
        <v>7</v>
      </c>
      <c r="R646">
        <v>1</v>
      </c>
      <c r="S646">
        <v>7</v>
      </c>
      <c r="T646">
        <v>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30</v>
      </c>
    </row>
    <row r="647" spans="1:28" hidden="1" x14ac:dyDescent="0.3">
      <c r="A647">
        <v>10736</v>
      </c>
      <c r="B647">
        <v>1971</v>
      </c>
      <c r="C647" t="s">
        <v>28</v>
      </c>
      <c r="D647" t="s">
        <v>31</v>
      </c>
      <c r="E647">
        <v>72258</v>
      </c>
      <c r="F647">
        <v>0</v>
      </c>
      <c r="G647">
        <v>1</v>
      </c>
      <c r="H647" s="1">
        <v>41529</v>
      </c>
      <c r="I647">
        <v>28</v>
      </c>
      <c r="J647">
        <v>522</v>
      </c>
      <c r="K647">
        <v>0</v>
      </c>
      <c r="L647">
        <v>522</v>
      </c>
      <c r="M647">
        <v>227</v>
      </c>
      <c r="N647">
        <v>120</v>
      </c>
      <c r="O647">
        <v>134</v>
      </c>
      <c r="P647">
        <v>2</v>
      </c>
      <c r="Q647">
        <v>6</v>
      </c>
      <c r="R647">
        <v>9</v>
      </c>
      <c r="S647">
        <v>5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32</v>
      </c>
    </row>
    <row r="648" spans="1:28" hidden="1" x14ac:dyDescent="0.3">
      <c r="A648">
        <v>10163</v>
      </c>
      <c r="B648">
        <v>1984</v>
      </c>
      <c r="C648" t="s">
        <v>37</v>
      </c>
      <c r="D648" t="s">
        <v>31</v>
      </c>
      <c r="E648">
        <v>82733</v>
      </c>
      <c r="F648">
        <v>0</v>
      </c>
      <c r="G648">
        <v>0</v>
      </c>
      <c r="H648" s="1">
        <v>41527</v>
      </c>
      <c r="I648">
        <v>28</v>
      </c>
      <c r="J648">
        <v>712</v>
      </c>
      <c r="K648">
        <v>50</v>
      </c>
      <c r="L648">
        <v>420</v>
      </c>
      <c r="M648">
        <v>65</v>
      </c>
      <c r="N648">
        <v>38</v>
      </c>
      <c r="O648">
        <v>38</v>
      </c>
      <c r="P648">
        <v>1</v>
      </c>
      <c r="Q648">
        <v>8</v>
      </c>
      <c r="R648">
        <v>4</v>
      </c>
      <c r="S648">
        <v>7</v>
      </c>
      <c r="T648">
        <v>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 t="s">
        <v>30</v>
      </c>
    </row>
    <row r="649" spans="1:28" hidden="1" x14ac:dyDescent="0.3">
      <c r="A649">
        <v>3870</v>
      </c>
      <c r="B649">
        <v>1978</v>
      </c>
      <c r="C649" t="s">
        <v>38</v>
      </c>
      <c r="D649" t="s">
        <v>35</v>
      </c>
      <c r="E649">
        <v>63855</v>
      </c>
      <c r="F649">
        <v>0</v>
      </c>
      <c r="G649">
        <v>0</v>
      </c>
      <c r="H649" s="1">
        <v>41314</v>
      </c>
      <c r="I649">
        <v>28</v>
      </c>
      <c r="J649">
        <v>359</v>
      </c>
      <c r="K649">
        <v>35</v>
      </c>
      <c r="L649">
        <v>314</v>
      </c>
      <c r="M649">
        <v>93</v>
      </c>
      <c r="N649">
        <v>116</v>
      </c>
      <c r="O649">
        <v>89</v>
      </c>
      <c r="P649">
        <v>1</v>
      </c>
      <c r="Q649">
        <v>7</v>
      </c>
      <c r="R649">
        <v>3</v>
      </c>
      <c r="S649">
        <v>13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39</v>
      </c>
    </row>
    <row r="650" spans="1:28" hidden="1" x14ac:dyDescent="0.3">
      <c r="A650">
        <v>6299</v>
      </c>
      <c r="B650">
        <v>1968</v>
      </c>
      <c r="C650" t="s">
        <v>37</v>
      </c>
      <c r="D650" t="s">
        <v>29</v>
      </c>
      <c r="E650">
        <v>42564</v>
      </c>
      <c r="F650">
        <v>0</v>
      </c>
      <c r="G650">
        <v>1</v>
      </c>
      <c r="H650" s="1">
        <v>41276</v>
      </c>
      <c r="I650">
        <v>28</v>
      </c>
      <c r="J650">
        <v>324</v>
      </c>
      <c r="K650">
        <v>48</v>
      </c>
      <c r="L650">
        <v>186</v>
      </c>
      <c r="M650">
        <v>39</v>
      </c>
      <c r="N650">
        <v>18</v>
      </c>
      <c r="O650">
        <v>198</v>
      </c>
      <c r="P650">
        <v>6</v>
      </c>
      <c r="Q650">
        <v>6</v>
      </c>
      <c r="R650">
        <v>8</v>
      </c>
      <c r="S650">
        <v>4</v>
      </c>
      <c r="T650">
        <v>7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1</v>
      </c>
      <c r="AA650">
        <v>0</v>
      </c>
      <c r="AB650" t="s">
        <v>32</v>
      </c>
    </row>
    <row r="651" spans="1:28" hidden="1" x14ac:dyDescent="0.3">
      <c r="A651">
        <v>7798</v>
      </c>
      <c r="B651">
        <v>1972</v>
      </c>
      <c r="C651" t="s">
        <v>38</v>
      </c>
      <c r="D651" t="s">
        <v>35</v>
      </c>
      <c r="E651">
        <v>46344</v>
      </c>
      <c r="F651">
        <v>0</v>
      </c>
      <c r="G651">
        <v>1</v>
      </c>
      <c r="H651" s="1">
        <v>41257</v>
      </c>
      <c r="I651">
        <v>28</v>
      </c>
      <c r="J651">
        <v>233</v>
      </c>
      <c r="K651">
        <v>20</v>
      </c>
      <c r="L651">
        <v>57</v>
      </c>
      <c r="M651">
        <v>8</v>
      </c>
      <c r="N651">
        <v>20</v>
      </c>
      <c r="O651">
        <v>91</v>
      </c>
      <c r="P651">
        <v>4</v>
      </c>
      <c r="Q651">
        <v>7</v>
      </c>
      <c r="R651">
        <v>1</v>
      </c>
      <c r="S651">
        <v>5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32</v>
      </c>
    </row>
    <row r="652" spans="1:28" hidden="1" x14ac:dyDescent="0.3">
      <c r="A652">
        <v>9973</v>
      </c>
      <c r="B652">
        <v>1963</v>
      </c>
      <c r="C652" t="s">
        <v>28</v>
      </c>
      <c r="D652" t="s">
        <v>33</v>
      </c>
      <c r="E652">
        <v>50437</v>
      </c>
      <c r="F652">
        <v>0</v>
      </c>
      <c r="G652">
        <v>2</v>
      </c>
      <c r="H652" s="1">
        <v>41199</v>
      </c>
      <c r="I652">
        <v>28</v>
      </c>
      <c r="J652">
        <v>370</v>
      </c>
      <c r="K652">
        <v>9</v>
      </c>
      <c r="L652">
        <v>92</v>
      </c>
      <c r="M652">
        <v>6</v>
      </c>
      <c r="N652">
        <v>9</v>
      </c>
      <c r="O652">
        <v>4</v>
      </c>
      <c r="P652">
        <v>3</v>
      </c>
      <c r="Q652">
        <v>7</v>
      </c>
      <c r="R652">
        <v>1</v>
      </c>
      <c r="S652">
        <v>8</v>
      </c>
      <c r="T652">
        <v>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30</v>
      </c>
    </row>
    <row r="653" spans="1:28" hidden="1" x14ac:dyDescent="0.3">
      <c r="A653">
        <v>4299</v>
      </c>
      <c r="B653">
        <v>1960</v>
      </c>
      <c r="C653" t="s">
        <v>28</v>
      </c>
      <c r="D653" t="s">
        <v>35</v>
      </c>
      <c r="E653">
        <v>70971</v>
      </c>
      <c r="F653">
        <v>0</v>
      </c>
      <c r="G653">
        <v>1</v>
      </c>
      <c r="H653" s="1">
        <v>41173</v>
      </c>
      <c r="I653">
        <v>28</v>
      </c>
      <c r="J653">
        <v>1001</v>
      </c>
      <c r="K653">
        <v>17</v>
      </c>
      <c r="L653">
        <v>572</v>
      </c>
      <c r="M653">
        <v>93</v>
      </c>
      <c r="N653">
        <v>125</v>
      </c>
      <c r="O653">
        <v>17</v>
      </c>
      <c r="P653">
        <v>7</v>
      </c>
      <c r="Q653">
        <v>11</v>
      </c>
      <c r="R653">
        <v>11</v>
      </c>
      <c r="S653">
        <v>5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 t="s">
        <v>30</v>
      </c>
    </row>
    <row r="654" spans="1:28" hidden="1" x14ac:dyDescent="0.3">
      <c r="A654">
        <v>8746</v>
      </c>
      <c r="B654">
        <v>1989</v>
      </c>
      <c r="C654" t="s">
        <v>28</v>
      </c>
      <c r="D654" t="s">
        <v>33</v>
      </c>
      <c r="E654">
        <v>75433</v>
      </c>
      <c r="F654">
        <v>1</v>
      </c>
      <c r="G654">
        <v>0</v>
      </c>
      <c r="H654" s="1">
        <v>41734</v>
      </c>
      <c r="I654">
        <v>28</v>
      </c>
      <c r="J654">
        <v>800</v>
      </c>
      <c r="K654">
        <v>0</v>
      </c>
      <c r="L654">
        <v>297</v>
      </c>
      <c r="M654">
        <v>0</v>
      </c>
      <c r="N654">
        <v>34</v>
      </c>
      <c r="O654">
        <v>57</v>
      </c>
      <c r="P654">
        <v>2</v>
      </c>
      <c r="Q654">
        <v>2</v>
      </c>
      <c r="R654">
        <v>5</v>
      </c>
      <c r="S654">
        <v>10</v>
      </c>
      <c r="T654">
        <v>6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 t="s">
        <v>30</v>
      </c>
    </row>
    <row r="655" spans="1:28" hidden="1" x14ac:dyDescent="0.3">
      <c r="A655">
        <v>4338</v>
      </c>
      <c r="B655">
        <v>1983</v>
      </c>
      <c r="C655" t="s">
        <v>28</v>
      </c>
      <c r="D655" t="s">
        <v>31</v>
      </c>
      <c r="E655">
        <v>39062</v>
      </c>
      <c r="F655">
        <v>1</v>
      </c>
      <c r="G655">
        <v>0</v>
      </c>
      <c r="H655" s="1">
        <v>41723</v>
      </c>
      <c r="I655">
        <v>28</v>
      </c>
      <c r="J655">
        <v>23</v>
      </c>
      <c r="K655">
        <v>0</v>
      </c>
      <c r="L655">
        <v>9</v>
      </c>
      <c r="M655">
        <v>0</v>
      </c>
      <c r="N655">
        <v>0</v>
      </c>
      <c r="O655">
        <v>12</v>
      </c>
      <c r="P655">
        <v>1</v>
      </c>
      <c r="Q655">
        <v>1</v>
      </c>
      <c r="R655">
        <v>0</v>
      </c>
      <c r="S655">
        <v>3</v>
      </c>
      <c r="T655">
        <v>4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 t="s">
        <v>30</v>
      </c>
    </row>
    <row r="656" spans="1:28" hidden="1" x14ac:dyDescent="0.3">
      <c r="A656">
        <v>4444</v>
      </c>
      <c r="B656">
        <v>1972</v>
      </c>
      <c r="C656" t="s">
        <v>28</v>
      </c>
      <c r="D656" t="s">
        <v>33</v>
      </c>
      <c r="E656">
        <v>30023</v>
      </c>
      <c r="F656">
        <v>1</v>
      </c>
      <c r="G656">
        <v>0</v>
      </c>
      <c r="H656" s="1">
        <v>41722</v>
      </c>
      <c r="I656">
        <v>28</v>
      </c>
      <c r="J656">
        <v>11</v>
      </c>
      <c r="K656">
        <v>0</v>
      </c>
      <c r="L656">
        <v>16</v>
      </c>
      <c r="M656">
        <v>7</v>
      </c>
      <c r="N656">
        <v>6</v>
      </c>
      <c r="O656">
        <v>21</v>
      </c>
      <c r="P656">
        <v>1</v>
      </c>
      <c r="Q656">
        <v>2</v>
      </c>
      <c r="R656">
        <v>0</v>
      </c>
      <c r="S656">
        <v>3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30</v>
      </c>
    </row>
    <row r="657" spans="1:28" hidden="1" x14ac:dyDescent="0.3">
      <c r="A657">
        <v>498</v>
      </c>
      <c r="B657">
        <v>1970</v>
      </c>
      <c r="C657" t="s">
        <v>28</v>
      </c>
      <c r="D657" t="s">
        <v>31</v>
      </c>
      <c r="E657">
        <v>30015</v>
      </c>
      <c r="F657">
        <v>1</v>
      </c>
      <c r="G657">
        <v>0</v>
      </c>
      <c r="H657" s="1">
        <v>41672</v>
      </c>
      <c r="I657">
        <v>28</v>
      </c>
      <c r="J657">
        <v>25</v>
      </c>
      <c r="K657">
        <v>0</v>
      </c>
      <c r="L657">
        <v>22</v>
      </c>
      <c r="M657">
        <v>2</v>
      </c>
      <c r="N657">
        <v>3</v>
      </c>
      <c r="O657">
        <v>5</v>
      </c>
      <c r="P657">
        <v>2</v>
      </c>
      <c r="Q657">
        <v>1</v>
      </c>
      <c r="R657">
        <v>0</v>
      </c>
      <c r="S657">
        <v>4</v>
      </c>
      <c r="T657">
        <v>5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30</v>
      </c>
    </row>
    <row r="658" spans="1:28" hidden="1" x14ac:dyDescent="0.3">
      <c r="A658">
        <v>8230</v>
      </c>
      <c r="B658">
        <v>1980</v>
      </c>
      <c r="C658" t="s">
        <v>28</v>
      </c>
      <c r="D658" t="s">
        <v>33</v>
      </c>
      <c r="E658">
        <v>33228</v>
      </c>
      <c r="F658">
        <v>1</v>
      </c>
      <c r="G658">
        <v>0</v>
      </c>
      <c r="H658" s="1">
        <v>41662</v>
      </c>
      <c r="I658">
        <v>28</v>
      </c>
      <c r="J658">
        <v>22</v>
      </c>
      <c r="K658">
        <v>2</v>
      </c>
      <c r="L658">
        <v>31</v>
      </c>
      <c r="M658">
        <v>7</v>
      </c>
      <c r="N658">
        <v>4</v>
      </c>
      <c r="O658">
        <v>5</v>
      </c>
      <c r="P658">
        <v>1</v>
      </c>
      <c r="Q658">
        <v>2</v>
      </c>
      <c r="R658">
        <v>0</v>
      </c>
      <c r="S658">
        <v>3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30</v>
      </c>
    </row>
    <row r="659" spans="1:28" hidden="1" x14ac:dyDescent="0.3">
      <c r="A659">
        <v>6168</v>
      </c>
      <c r="B659">
        <v>1963</v>
      </c>
      <c r="C659" t="s">
        <v>28</v>
      </c>
      <c r="D659" t="s">
        <v>29</v>
      </c>
      <c r="E659">
        <v>45146</v>
      </c>
      <c r="F659">
        <v>1</v>
      </c>
      <c r="G659">
        <v>1</v>
      </c>
      <c r="H659" s="1">
        <v>41470</v>
      </c>
      <c r="I659">
        <v>28</v>
      </c>
      <c r="J659">
        <v>33</v>
      </c>
      <c r="K659">
        <v>0</v>
      </c>
      <c r="L659">
        <v>5</v>
      </c>
      <c r="M659">
        <v>0</v>
      </c>
      <c r="N659">
        <v>0</v>
      </c>
      <c r="O659">
        <v>15</v>
      </c>
      <c r="P659">
        <v>2</v>
      </c>
      <c r="Q659">
        <v>1</v>
      </c>
      <c r="R659">
        <v>1</v>
      </c>
      <c r="S659">
        <v>2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40</v>
      </c>
    </row>
    <row r="660" spans="1:28" hidden="1" x14ac:dyDescent="0.3">
      <c r="A660">
        <v>4656</v>
      </c>
      <c r="B660">
        <v>1990</v>
      </c>
      <c r="C660" t="s">
        <v>38</v>
      </c>
      <c r="D660" t="s">
        <v>31</v>
      </c>
      <c r="E660">
        <v>51250</v>
      </c>
      <c r="F660">
        <v>1</v>
      </c>
      <c r="G660">
        <v>0</v>
      </c>
      <c r="H660" s="1">
        <v>41363</v>
      </c>
      <c r="I660">
        <v>28</v>
      </c>
      <c r="J660">
        <v>342</v>
      </c>
      <c r="K660">
        <v>32</v>
      </c>
      <c r="L660">
        <v>230</v>
      </c>
      <c r="M660">
        <v>34</v>
      </c>
      <c r="N660">
        <v>32</v>
      </c>
      <c r="O660">
        <v>40</v>
      </c>
      <c r="P660">
        <v>5</v>
      </c>
      <c r="Q660">
        <v>10</v>
      </c>
      <c r="R660">
        <v>5</v>
      </c>
      <c r="S660">
        <v>4</v>
      </c>
      <c r="T660">
        <v>9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 t="s">
        <v>43</v>
      </c>
    </row>
    <row r="661" spans="1:28" hidden="1" x14ac:dyDescent="0.3">
      <c r="A661">
        <v>626</v>
      </c>
      <c r="B661">
        <v>1951</v>
      </c>
      <c r="C661" t="s">
        <v>28</v>
      </c>
      <c r="D661" t="s">
        <v>33</v>
      </c>
      <c r="E661">
        <v>32871</v>
      </c>
      <c r="F661">
        <v>1</v>
      </c>
      <c r="G661">
        <v>1</v>
      </c>
      <c r="H661" s="1">
        <v>41342</v>
      </c>
      <c r="I661">
        <v>28</v>
      </c>
      <c r="J661">
        <v>22</v>
      </c>
      <c r="K661">
        <v>2</v>
      </c>
      <c r="L661">
        <v>12</v>
      </c>
      <c r="M661">
        <v>0</v>
      </c>
      <c r="N661">
        <v>2</v>
      </c>
      <c r="O661">
        <v>5</v>
      </c>
      <c r="P661">
        <v>1</v>
      </c>
      <c r="Q661">
        <v>1</v>
      </c>
      <c r="R661">
        <v>0</v>
      </c>
      <c r="S661">
        <v>3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34</v>
      </c>
    </row>
    <row r="662" spans="1:28" hidden="1" x14ac:dyDescent="0.3">
      <c r="A662">
        <v>2826</v>
      </c>
      <c r="B662">
        <v>1967</v>
      </c>
      <c r="C662" t="s">
        <v>28</v>
      </c>
      <c r="D662" t="s">
        <v>33</v>
      </c>
      <c r="E662">
        <v>22574</v>
      </c>
      <c r="F662">
        <v>2</v>
      </c>
      <c r="G662">
        <v>1</v>
      </c>
      <c r="H662" s="1">
        <v>41575</v>
      </c>
      <c r="I662">
        <v>28</v>
      </c>
      <c r="J662">
        <v>25</v>
      </c>
      <c r="K662">
        <v>0</v>
      </c>
      <c r="L662">
        <v>8</v>
      </c>
      <c r="M662">
        <v>2</v>
      </c>
      <c r="N662">
        <v>0</v>
      </c>
      <c r="O662">
        <v>2</v>
      </c>
      <c r="P662">
        <v>2</v>
      </c>
      <c r="Q662">
        <v>2</v>
      </c>
      <c r="R662">
        <v>0</v>
      </c>
      <c r="S662">
        <v>3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30</v>
      </c>
    </row>
    <row r="663" spans="1:28" hidden="1" x14ac:dyDescent="0.3">
      <c r="A663">
        <v>6222</v>
      </c>
      <c r="B663">
        <v>1967</v>
      </c>
      <c r="C663" t="s">
        <v>28</v>
      </c>
      <c r="D663" t="s">
        <v>33</v>
      </c>
      <c r="E663">
        <v>22574</v>
      </c>
      <c r="F663">
        <v>2</v>
      </c>
      <c r="G663">
        <v>1</v>
      </c>
      <c r="H663" s="1">
        <v>41575</v>
      </c>
      <c r="I663">
        <v>28</v>
      </c>
      <c r="J663">
        <v>25</v>
      </c>
      <c r="K663">
        <v>0</v>
      </c>
      <c r="L663">
        <v>8</v>
      </c>
      <c r="M663">
        <v>2</v>
      </c>
      <c r="N663">
        <v>0</v>
      </c>
      <c r="O663">
        <v>2</v>
      </c>
      <c r="P663">
        <v>2</v>
      </c>
      <c r="Q663">
        <v>2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30</v>
      </c>
    </row>
    <row r="664" spans="1:28" hidden="1" x14ac:dyDescent="0.3">
      <c r="A664">
        <v>10971</v>
      </c>
      <c r="B664">
        <v>1977</v>
      </c>
      <c r="C664" t="s">
        <v>28</v>
      </c>
      <c r="D664" t="s">
        <v>31</v>
      </c>
      <c r="E664">
        <v>37774</v>
      </c>
      <c r="F664">
        <v>2</v>
      </c>
      <c r="G664">
        <v>0</v>
      </c>
      <c r="H664" s="1">
        <v>41155</v>
      </c>
      <c r="I664">
        <v>28</v>
      </c>
      <c r="J664">
        <v>173</v>
      </c>
      <c r="K664">
        <v>8</v>
      </c>
      <c r="L664">
        <v>107</v>
      </c>
      <c r="M664">
        <v>7</v>
      </c>
      <c r="N664">
        <v>2</v>
      </c>
      <c r="O664">
        <v>176</v>
      </c>
      <c r="P664">
        <v>4</v>
      </c>
      <c r="Q664">
        <v>7</v>
      </c>
      <c r="R664">
        <v>2</v>
      </c>
      <c r="S664">
        <v>3</v>
      </c>
      <c r="T664">
        <v>9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1</v>
      </c>
      <c r="AB664" t="s">
        <v>30</v>
      </c>
    </row>
    <row r="665" spans="1:28" hidden="1" x14ac:dyDescent="0.3">
      <c r="A665">
        <v>6679</v>
      </c>
      <c r="B665">
        <v>1966</v>
      </c>
      <c r="C665" t="s">
        <v>28</v>
      </c>
      <c r="D665" t="s">
        <v>31</v>
      </c>
      <c r="E665">
        <v>33279</v>
      </c>
      <c r="F665">
        <v>0</v>
      </c>
      <c r="G665">
        <v>0</v>
      </c>
      <c r="H665" s="1">
        <v>41802</v>
      </c>
      <c r="I665">
        <v>29</v>
      </c>
      <c r="J665">
        <v>10</v>
      </c>
      <c r="K665">
        <v>3</v>
      </c>
      <c r="L665">
        <v>3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30</v>
      </c>
    </row>
    <row r="666" spans="1:28" hidden="1" x14ac:dyDescent="0.3">
      <c r="A666">
        <v>6255</v>
      </c>
      <c r="B666">
        <v>1952</v>
      </c>
      <c r="C666" t="s">
        <v>41</v>
      </c>
      <c r="D666" t="s">
        <v>35</v>
      </c>
      <c r="E666">
        <v>70545</v>
      </c>
      <c r="F666">
        <v>0</v>
      </c>
      <c r="G666">
        <v>1</v>
      </c>
      <c r="H666" s="1">
        <v>41793</v>
      </c>
      <c r="I666">
        <v>29</v>
      </c>
      <c r="J666">
        <v>138</v>
      </c>
      <c r="K666">
        <v>39</v>
      </c>
      <c r="L666">
        <v>63</v>
      </c>
      <c r="M666">
        <v>55</v>
      </c>
      <c r="N666">
        <v>18</v>
      </c>
      <c r="O666">
        <v>21</v>
      </c>
      <c r="P666">
        <v>1</v>
      </c>
      <c r="Q666">
        <v>4</v>
      </c>
      <c r="R666">
        <v>1</v>
      </c>
      <c r="S666">
        <v>7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36</v>
      </c>
    </row>
    <row r="667" spans="1:28" hidden="1" x14ac:dyDescent="0.3">
      <c r="A667">
        <v>8614</v>
      </c>
      <c r="B667">
        <v>1957</v>
      </c>
      <c r="C667" t="s">
        <v>28</v>
      </c>
      <c r="D667" t="s">
        <v>42</v>
      </c>
      <c r="E667">
        <v>65486</v>
      </c>
      <c r="F667">
        <v>0</v>
      </c>
      <c r="G667">
        <v>1</v>
      </c>
      <c r="H667" s="1">
        <v>41771</v>
      </c>
      <c r="I667">
        <v>29</v>
      </c>
      <c r="J667">
        <v>245</v>
      </c>
      <c r="K667">
        <v>19</v>
      </c>
      <c r="L667">
        <v>125</v>
      </c>
      <c r="M667">
        <v>37</v>
      </c>
      <c r="N667">
        <v>67</v>
      </c>
      <c r="O667">
        <v>14</v>
      </c>
      <c r="P667">
        <v>1</v>
      </c>
      <c r="Q667">
        <v>4</v>
      </c>
      <c r="R667">
        <v>2</v>
      </c>
      <c r="S667">
        <v>10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36</v>
      </c>
    </row>
    <row r="668" spans="1:28" hidden="1" x14ac:dyDescent="0.3">
      <c r="A668">
        <v>7828</v>
      </c>
      <c r="B668">
        <v>1981</v>
      </c>
      <c r="C668" t="s">
        <v>41</v>
      </c>
      <c r="D668" t="s">
        <v>35</v>
      </c>
      <c r="E668">
        <v>77882</v>
      </c>
      <c r="F668">
        <v>0</v>
      </c>
      <c r="G668">
        <v>0</v>
      </c>
      <c r="H668" s="1">
        <v>41759</v>
      </c>
      <c r="I668">
        <v>29</v>
      </c>
      <c r="J668">
        <v>68</v>
      </c>
      <c r="K668">
        <v>129</v>
      </c>
      <c r="L668">
        <v>396</v>
      </c>
      <c r="M668">
        <v>188</v>
      </c>
      <c r="N668">
        <v>22</v>
      </c>
      <c r="O668">
        <v>15</v>
      </c>
      <c r="P668">
        <v>1</v>
      </c>
      <c r="Q668">
        <v>3</v>
      </c>
      <c r="R668">
        <v>3</v>
      </c>
      <c r="S668">
        <v>5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43</v>
      </c>
    </row>
    <row r="669" spans="1:28" hidden="1" x14ac:dyDescent="0.3">
      <c r="A669">
        <v>1277</v>
      </c>
      <c r="B669">
        <v>1960</v>
      </c>
      <c r="C669" t="s">
        <v>28</v>
      </c>
      <c r="D669" t="s">
        <v>35</v>
      </c>
      <c r="E669">
        <v>78468</v>
      </c>
      <c r="F669">
        <v>0</v>
      </c>
      <c r="G669">
        <v>0</v>
      </c>
      <c r="H669" s="1">
        <v>41738</v>
      </c>
      <c r="I669">
        <v>29</v>
      </c>
      <c r="J669">
        <v>434</v>
      </c>
      <c r="K669">
        <v>22</v>
      </c>
      <c r="L669">
        <v>388</v>
      </c>
      <c r="M669">
        <v>104</v>
      </c>
      <c r="N669">
        <v>22</v>
      </c>
      <c r="O669">
        <v>34</v>
      </c>
      <c r="P669">
        <v>1</v>
      </c>
      <c r="Q669">
        <v>10</v>
      </c>
      <c r="R669">
        <v>7</v>
      </c>
      <c r="S669">
        <v>10</v>
      </c>
      <c r="T669">
        <v>4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34</v>
      </c>
    </row>
    <row r="670" spans="1:28" hidden="1" x14ac:dyDescent="0.3">
      <c r="A670">
        <v>3595</v>
      </c>
      <c r="B670">
        <v>1963</v>
      </c>
      <c r="C670" t="s">
        <v>28</v>
      </c>
      <c r="D670" t="s">
        <v>35</v>
      </c>
      <c r="E670">
        <v>77226</v>
      </c>
      <c r="F670">
        <v>0</v>
      </c>
      <c r="G670">
        <v>1</v>
      </c>
      <c r="H670" s="1">
        <v>41698</v>
      </c>
      <c r="I670">
        <v>29</v>
      </c>
      <c r="J670">
        <v>631</v>
      </c>
      <c r="K670">
        <v>43</v>
      </c>
      <c r="L670">
        <v>239</v>
      </c>
      <c r="M670">
        <v>128</v>
      </c>
      <c r="N670">
        <v>76</v>
      </c>
      <c r="O670">
        <v>21</v>
      </c>
      <c r="P670">
        <v>2</v>
      </c>
      <c r="Q670">
        <v>6</v>
      </c>
      <c r="R670">
        <v>8</v>
      </c>
      <c r="S670">
        <v>12</v>
      </c>
      <c r="T670">
        <v>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30</v>
      </c>
    </row>
    <row r="671" spans="1:28" hidden="1" x14ac:dyDescent="0.3">
      <c r="A671">
        <v>5735</v>
      </c>
      <c r="B671">
        <v>1991</v>
      </c>
      <c r="C671" t="s">
        <v>41</v>
      </c>
      <c r="D671" t="s">
        <v>31</v>
      </c>
      <c r="E671">
        <v>90638</v>
      </c>
      <c r="F671">
        <v>0</v>
      </c>
      <c r="G671">
        <v>0</v>
      </c>
      <c r="H671" s="1">
        <v>41683</v>
      </c>
      <c r="I671">
        <v>29</v>
      </c>
      <c r="J671">
        <v>1156</v>
      </c>
      <c r="K671">
        <v>120</v>
      </c>
      <c r="L671">
        <v>915</v>
      </c>
      <c r="M671">
        <v>94</v>
      </c>
      <c r="N671">
        <v>144</v>
      </c>
      <c r="O671">
        <v>96</v>
      </c>
      <c r="P671">
        <v>1</v>
      </c>
      <c r="Q671">
        <v>3</v>
      </c>
      <c r="R671">
        <v>4</v>
      </c>
      <c r="S671">
        <v>10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 t="s">
        <v>30</v>
      </c>
    </row>
    <row r="672" spans="1:28" hidden="1" x14ac:dyDescent="0.3">
      <c r="A672">
        <v>5350</v>
      </c>
      <c r="B672">
        <v>1991</v>
      </c>
      <c r="C672" t="s">
        <v>41</v>
      </c>
      <c r="D672" t="s">
        <v>31</v>
      </c>
      <c r="E672">
        <v>90638</v>
      </c>
      <c r="F672">
        <v>0</v>
      </c>
      <c r="G672">
        <v>0</v>
      </c>
      <c r="H672" s="1">
        <v>41683</v>
      </c>
      <c r="I672">
        <v>29</v>
      </c>
      <c r="J672">
        <v>1156</v>
      </c>
      <c r="K672">
        <v>120</v>
      </c>
      <c r="L672">
        <v>915</v>
      </c>
      <c r="M672">
        <v>94</v>
      </c>
      <c r="N672">
        <v>144</v>
      </c>
      <c r="O672">
        <v>96</v>
      </c>
      <c r="P672">
        <v>1</v>
      </c>
      <c r="Q672">
        <v>3</v>
      </c>
      <c r="R672">
        <v>4</v>
      </c>
      <c r="S672">
        <v>10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 t="s">
        <v>43</v>
      </c>
    </row>
    <row r="673" spans="1:28" hidden="1" x14ac:dyDescent="0.3">
      <c r="A673">
        <v>4137</v>
      </c>
      <c r="B673">
        <v>1948</v>
      </c>
      <c r="C673" t="s">
        <v>28</v>
      </c>
      <c r="D673" t="s">
        <v>35</v>
      </c>
      <c r="E673">
        <v>70666</v>
      </c>
      <c r="F673">
        <v>0</v>
      </c>
      <c r="G673">
        <v>0</v>
      </c>
      <c r="H673" s="1">
        <v>41614</v>
      </c>
      <c r="I673">
        <v>29</v>
      </c>
      <c r="J673">
        <v>398</v>
      </c>
      <c r="K673">
        <v>40</v>
      </c>
      <c r="L673">
        <v>367</v>
      </c>
      <c r="M673">
        <v>119</v>
      </c>
      <c r="N673">
        <v>122</v>
      </c>
      <c r="O673">
        <v>30</v>
      </c>
      <c r="P673">
        <v>1</v>
      </c>
      <c r="Q673">
        <v>7</v>
      </c>
      <c r="R673">
        <v>4</v>
      </c>
      <c r="S673">
        <v>4</v>
      </c>
      <c r="T673">
        <v>4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36</v>
      </c>
    </row>
    <row r="674" spans="1:28" hidden="1" x14ac:dyDescent="0.3">
      <c r="A674">
        <v>6357</v>
      </c>
      <c r="B674">
        <v>1959</v>
      </c>
      <c r="C674" t="s">
        <v>38</v>
      </c>
      <c r="D674" t="s">
        <v>29</v>
      </c>
      <c r="E674">
        <v>59052</v>
      </c>
      <c r="F674">
        <v>0</v>
      </c>
      <c r="G674">
        <v>1</v>
      </c>
      <c r="H674" s="1">
        <v>41595</v>
      </c>
      <c r="I674">
        <v>29</v>
      </c>
      <c r="J674">
        <v>230</v>
      </c>
      <c r="K674">
        <v>35</v>
      </c>
      <c r="L674">
        <v>75</v>
      </c>
      <c r="M674">
        <v>63</v>
      </c>
      <c r="N674">
        <v>57</v>
      </c>
      <c r="O674">
        <v>31</v>
      </c>
      <c r="P674">
        <v>3</v>
      </c>
      <c r="Q674">
        <v>7</v>
      </c>
      <c r="R674">
        <v>1</v>
      </c>
      <c r="S674">
        <v>7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43</v>
      </c>
    </row>
    <row r="675" spans="1:28" hidden="1" x14ac:dyDescent="0.3">
      <c r="A675">
        <v>9316</v>
      </c>
      <c r="B675">
        <v>1952</v>
      </c>
      <c r="C675" t="s">
        <v>44</v>
      </c>
      <c r="D675" t="s">
        <v>35</v>
      </c>
      <c r="E675">
        <v>13084</v>
      </c>
      <c r="F675">
        <v>0</v>
      </c>
      <c r="G675">
        <v>0</v>
      </c>
      <c r="H675" s="1">
        <v>41580</v>
      </c>
      <c r="I675">
        <v>29</v>
      </c>
      <c r="J675">
        <v>2</v>
      </c>
      <c r="K675">
        <v>0</v>
      </c>
      <c r="L675">
        <v>7</v>
      </c>
      <c r="M675">
        <v>3</v>
      </c>
      <c r="N675">
        <v>7</v>
      </c>
      <c r="O675">
        <v>10</v>
      </c>
      <c r="P675">
        <v>1</v>
      </c>
      <c r="Q675">
        <v>1</v>
      </c>
      <c r="R675">
        <v>0</v>
      </c>
      <c r="S675">
        <v>3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34</v>
      </c>
    </row>
    <row r="676" spans="1:28" hidden="1" x14ac:dyDescent="0.3">
      <c r="A676">
        <v>3578</v>
      </c>
      <c r="B676">
        <v>1949</v>
      </c>
      <c r="C676" t="s">
        <v>28</v>
      </c>
      <c r="D676" t="s">
        <v>29</v>
      </c>
      <c r="E676">
        <v>49160</v>
      </c>
      <c r="F676">
        <v>0</v>
      </c>
      <c r="G676">
        <v>1</v>
      </c>
      <c r="H676" s="1">
        <v>41567</v>
      </c>
      <c r="I676">
        <v>29</v>
      </c>
      <c r="J676">
        <v>122</v>
      </c>
      <c r="K676">
        <v>21</v>
      </c>
      <c r="L676">
        <v>43</v>
      </c>
      <c r="M676">
        <v>25</v>
      </c>
      <c r="N676">
        <v>10</v>
      </c>
      <c r="O676">
        <v>15</v>
      </c>
      <c r="P676">
        <v>2</v>
      </c>
      <c r="Q676">
        <v>3</v>
      </c>
      <c r="R676">
        <v>1</v>
      </c>
      <c r="S676">
        <v>6</v>
      </c>
      <c r="T676">
        <v>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30</v>
      </c>
    </row>
    <row r="677" spans="1:28" hidden="1" x14ac:dyDescent="0.3">
      <c r="A677">
        <v>153</v>
      </c>
      <c r="B677">
        <v>1953</v>
      </c>
      <c r="C677" t="s">
        <v>28</v>
      </c>
      <c r="D677" t="s">
        <v>29</v>
      </c>
      <c r="E677">
        <v>23272</v>
      </c>
      <c r="F677">
        <v>0</v>
      </c>
      <c r="G677">
        <v>0</v>
      </c>
      <c r="H677" s="1">
        <v>41564</v>
      </c>
      <c r="I677">
        <v>29</v>
      </c>
      <c r="J677">
        <v>19</v>
      </c>
      <c r="K677">
        <v>3</v>
      </c>
      <c r="L677">
        <v>6</v>
      </c>
      <c r="M677">
        <v>4</v>
      </c>
      <c r="N677">
        <v>2</v>
      </c>
      <c r="O677">
        <v>12</v>
      </c>
      <c r="P677">
        <v>1</v>
      </c>
      <c r="Q677">
        <v>1</v>
      </c>
      <c r="R677">
        <v>0</v>
      </c>
      <c r="S677">
        <v>3</v>
      </c>
      <c r="T677">
        <v>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30</v>
      </c>
    </row>
    <row r="678" spans="1:28" hidden="1" x14ac:dyDescent="0.3">
      <c r="A678">
        <v>10524</v>
      </c>
      <c r="B678">
        <v>1963</v>
      </c>
      <c r="C678" t="s">
        <v>41</v>
      </c>
      <c r="D678" t="s">
        <v>29</v>
      </c>
      <c r="E678">
        <v>49476</v>
      </c>
      <c r="F678">
        <v>0</v>
      </c>
      <c r="G678">
        <v>1</v>
      </c>
      <c r="H678" s="1">
        <v>41445</v>
      </c>
      <c r="I678">
        <v>29</v>
      </c>
      <c r="J678">
        <v>386</v>
      </c>
      <c r="K678">
        <v>23</v>
      </c>
      <c r="L678">
        <v>95</v>
      </c>
      <c r="M678">
        <v>54</v>
      </c>
      <c r="N678">
        <v>41</v>
      </c>
      <c r="O678">
        <v>196</v>
      </c>
      <c r="P678">
        <v>4</v>
      </c>
      <c r="Q678">
        <v>2</v>
      </c>
      <c r="R678">
        <v>11</v>
      </c>
      <c r="S678">
        <v>5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32</v>
      </c>
    </row>
    <row r="679" spans="1:28" hidden="1" x14ac:dyDescent="0.3">
      <c r="A679">
        <v>2036</v>
      </c>
      <c r="B679">
        <v>1973</v>
      </c>
      <c r="C679" t="s">
        <v>37</v>
      </c>
      <c r="D679" t="s">
        <v>35</v>
      </c>
      <c r="E679">
        <v>57906</v>
      </c>
      <c r="F679">
        <v>0</v>
      </c>
      <c r="G679">
        <v>1</v>
      </c>
      <c r="H679" s="1">
        <v>41436</v>
      </c>
      <c r="I679">
        <v>29</v>
      </c>
      <c r="J679">
        <v>243</v>
      </c>
      <c r="K679">
        <v>11</v>
      </c>
      <c r="L679">
        <v>119</v>
      </c>
      <c r="M679">
        <v>10</v>
      </c>
      <c r="N679">
        <v>3</v>
      </c>
      <c r="O679">
        <v>15</v>
      </c>
      <c r="P679">
        <v>3</v>
      </c>
      <c r="Q679">
        <v>4</v>
      </c>
      <c r="R679">
        <v>2</v>
      </c>
      <c r="S679">
        <v>8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40</v>
      </c>
    </row>
    <row r="680" spans="1:28" hidden="1" x14ac:dyDescent="0.3">
      <c r="A680">
        <v>9495</v>
      </c>
      <c r="B680">
        <v>1982</v>
      </c>
      <c r="C680" t="s">
        <v>28</v>
      </c>
      <c r="D680" t="s">
        <v>35</v>
      </c>
      <c r="E680">
        <v>71853</v>
      </c>
      <c r="F680">
        <v>0</v>
      </c>
      <c r="G680">
        <v>0</v>
      </c>
      <c r="H680" s="1">
        <v>41402</v>
      </c>
      <c r="I680">
        <v>29</v>
      </c>
      <c r="J680">
        <v>358</v>
      </c>
      <c r="K680">
        <v>108</v>
      </c>
      <c r="L680">
        <v>413</v>
      </c>
      <c r="M680">
        <v>141</v>
      </c>
      <c r="N680">
        <v>97</v>
      </c>
      <c r="O680">
        <v>32</v>
      </c>
      <c r="P680">
        <v>1</v>
      </c>
      <c r="Q680">
        <v>2</v>
      </c>
      <c r="R680">
        <v>8</v>
      </c>
      <c r="S680">
        <v>6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30</v>
      </c>
    </row>
    <row r="681" spans="1:28" hidden="1" x14ac:dyDescent="0.3">
      <c r="A681">
        <v>2631</v>
      </c>
      <c r="B681">
        <v>1982</v>
      </c>
      <c r="C681" t="s">
        <v>28</v>
      </c>
      <c r="D681" t="s">
        <v>35</v>
      </c>
      <c r="E681">
        <v>71853</v>
      </c>
      <c r="F681">
        <v>0</v>
      </c>
      <c r="G681">
        <v>0</v>
      </c>
      <c r="H681" s="1">
        <v>41402</v>
      </c>
      <c r="I681">
        <v>29</v>
      </c>
      <c r="J681">
        <v>358</v>
      </c>
      <c r="K681">
        <v>108</v>
      </c>
      <c r="L681">
        <v>413</v>
      </c>
      <c r="M681">
        <v>141</v>
      </c>
      <c r="N681">
        <v>97</v>
      </c>
      <c r="O681">
        <v>32</v>
      </c>
      <c r="P681">
        <v>1</v>
      </c>
      <c r="Q681">
        <v>2</v>
      </c>
      <c r="R681">
        <v>8</v>
      </c>
      <c r="S681">
        <v>6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30</v>
      </c>
    </row>
    <row r="682" spans="1:28" hidden="1" x14ac:dyDescent="0.3">
      <c r="A682">
        <v>6312</v>
      </c>
      <c r="B682">
        <v>1959</v>
      </c>
      <c r="C682" t="s">
        <v>28</v>
      </c>
      <c r="D682" t="s">
        <v>33</v>
      </c>
      <c r="E682">
        <v>65031</v>
      </c>
      <c r="F682">
        <v>0</v>
      </c>
      <c r="G682">
        <v>1</v>
      </c>
      <c r="H682" s="1">
        <v>41350</v>
      </c>
      <c r="I682">
        <v>29</v>
      </c>
      <c r="J682">
        <v>258</v>
      </c>
      <c r="K682">
        <v>107</v>
      </c>
      <c r="L682">
        <v>291</v>
      </c>
      <c r="M682">
        <v>84</v>
      </c>
      <c r="N682">
        <v>37</v>
      </c>
      <c r="O682">
        <v>86</v>
      </c>
      <c r="P682">
        <v>4</v>
      </c>
      <c r="Q682">
        <v>10</v>
      </c>
      <c r="R682">
        <v>3</v>
      </c>
      <c r="S682">
        <v>13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39</v>
      </c>
    </row>
    <row r="683" spans="1:28" hidden="1" x14ac:dyDescent="0.3">
      <c r="A683">
        <v>615</v>
      </c>
      <c r="B683">
        <v>1960</v>
      </c>
      <c r="C683" t="s">
        <v>28</v>
      </c>
      <c r="D683" t="s">
        <v>35</v>
      </c>
      <c r="E683">
        <v>30507</v>
      </c>
      <c r="F683">
        <v>0</v>
      </c>
      <c r="G683">
        <v>0</v>
      </c>
      <c r="H683" s="1">
        <v>41344</v>
      </c>
      <c r="I683">
        <v>29</v>
      </c>
      <c r="J683">
        <v>65</v>
      </c>
      <c r="K683">
        <v>36</v>
      </c>
      <c r="L683">
        <v>74</v>
      </c>
      <c r="M683">
        <v>38</v>
      </c>
      <c r="N683">
        <v>20</v>
      </c>
      <c r="O683">
        <v>110</v>
      </c>
      <c r="P683">
        <v>1</v>
      </c>
      <c r="Q683">
        <v>5</v>
      </c>
      <c r="R683">
        <v>1</v>
      </c>
      <c r="S683">
        <v>4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30</v>
      </c>
    </row>
    <row r="684" spans="1:28" hidden="1" x14ac:dyDescent="0.3">
      <c r="A684">
        <v>4406</v>
      </c>
      <c r="B684">
        <v>1970</v>
      </c>
      <c r="C684" t="s">
        <v>28</v>
      </c>
      <c r="D684" t="s">
        <v>35</v>
      </c>
      <c r="E684">
        <v>67419</v>
      </c>
      <c r="F684">
        <v>0</v>
      </c>
      <c r="G684">
        <v>1</v>
      </c>
      <c r="H684" s="1">
        <v>41290</v>
      </c>
      <c r="I684">
        <v>29</v>
      </c>
      <c r="J684">
        <v>846</v>
      </c>
      <c r="K684">
        <v>84</v>
      </c>
      <c r="L684">
        <v>352</v>
      </c>
      <c r="M684">
        <v>91</v>
      </c>
      <c r="N684">
        <v>56</v>
      </c>
      <c r="O684">
        <v>42</v>
      </c>
      <c r="P684">
        <v>4</v>
      </c>
      <c r="Q684">
        <v>9</v>
      </c>
      <c r="R684">
        <v>4</v>
      </c>
      <c r="S684">
        <v>8</v>
      </c>
      <c r="T684">
        <v>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32</v>
      </c>
    </row>
    <row r="685" spans="1:28" hidden="1" x14ac:dyDescent="0.3">
      <c r="A685">
        <v>10061</v>
      </c>
      <c r="B685">
        <v>1950</v>
      </c>
      <c r="C685" t="s">
        <v>28</v>
      </c>
      <c r="D685" t="s">
        <v>33</v>
      </c>
      <c r="E685">
        <v>59462</v>
      </c>
      <c r="F685">
        <v>0</v>
      </c>
      <c r="G685">
        <v>1</v>
      </c>
      <c r="H685" s="1">
        <v>41279</v>
      </c>
      <c r="I685">
        <v>29</v>
      </c>
      <c r="J685">
        <v>724</v>
      </c>
      <c r="K685">
        <v>17</v>
      </c>
      <c r="L685">
        <v>143</v>
      </c>
      <c r="M685">
        <v>0</v>
      </c>
      <c r="N685">
        <v>8</v>
      </c>
      <c r="O685">
        <v>196</v>
      </c>
      <c r="P685">
        <v>2</v>
      </c>
      <c r="Q685">
        <v>9</v>
      </c>
      <c r="R685">
        <v>2</v>
      </c>
      <c r="S685">
        <v>12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34</v>
      </c>
    </row>
    <row r="686" spans="1:28" hidden="1" x14ac:dyDescent="0.3">
      <c r="A686">
        <v>10619</v>
      </c>
      <c r="B686">
        <v>1994</v>
      </c>
      <c r="C686" t="s">
        <v>28</v>
      </c>
      <c r="D686" t="s">
        <v>31</v>
      </c>
      <c r="E686">
        <v>95529</v>
      </c>
      <c r="F686">
        <v>0</v>
      </c>
      <c r="G686">
        <v>0</v>
      </c>
      <c r="H686" s="1">
        <v>41246</v>
      </c>
      <c r="I686">
        <v>29</v>
      </c>
      <c r="J686">
        <v>770</v>
      </c>
      <c r="K686">
        <v>29</v>
      </c>
      <c r="L686">
        <v>890</v>
      </c>
      <c r="M686">
        <v>250</v>
      </c>
      <c r="N686">
        <v>27</v>
      </c>
      <c r="O686">
        <v>24</v>
      </c>
      <c r="P686">
        <v>1</v>
      </c>
      <c r="Q686">
        <v>7</v>
      </c>
      <c r="R686">
        <v>3</v>
      </c>
      <c r="S686">
        <v>7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>
        <v>0</v>
      </c>
      <c r="AB686" t="s">
        <v>43</v>
      </c>
    </row>
    <row r="687" spans="1:28" hidden="1" x14ac:dyDescent="0.3">
      <c r="A687">
        <v>4945</v>
      </c>
      <c r="B687">
        <v>1953</v>
      </c>
      <c r="C687" t="s">
        <v>28</v>
      </c>
      <c r="D687" t="s">
        <v>42</v>
      </c>
      <c r="E687">
        <v>53653</v>
      </c>
      <c r="F687">
        <v>0</v>
      </c>
      <c r="G687">
        <v>0</v>
      </c>
      <c r="H687" s="1">
        <v>41220</v>
      </c>
      <c r="I687">
        <v>29</v>
      </c>
      <c r="J687">
        <v>815</v>
      </c>
      <c r="K687">
        <v>10</v>
      </c>
      <c r="L687">
        <v>239</v>
      </c>
      <c r="M687">
        <v>28</v>
      </c>
      <c r="N687">
        <v>10</v>
      </c>
      <c r="O687">
        <v>108</v>
      </c>
      <c r="P687">
        <v>2</v>
      </c>
      <c r="Q687">
        <v>10</v>
      </c>
      <c r="R687">
        <v>4</v>
      </c>
      <c r="S687">
        <v>12</v>
      </c>
      <c r="T687">
        <v>6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30</v>
      </c>
    </row>
    <row r="688" spans="1:28" hidden="1" x14ac:dyDescent="0.3">
      <c r="A688">
        <v>1777</v>
      </c>
      <c r="B688">
        <v>1980</v>
      </c>
      <c r="C688" t="s">
        <v>44</v>
      </c>
      <c r="D688" t="s">
        <v>33</v>
      </c>
      <c r="E688">
        <v>25965</v>
      </c>
      <c r="F688">
        <v>0</v>
      </c>
      <c r="G688">
        <v>0</v>
      </c>
      <c r="H688" s="1">
        <v>41159</v>
      </c>
      <c r="I688">
        <v>29</v>
      </c>
      <c r="J688">
        <v>2</v>
      </c>
      <c r="K688">
        <v>2</v>
      </c>
      <c r="L688">
        <v>11</v>
      </c>
      <c r="M688">
        <v>41</v>
      </c>
      <c r="N688">
        <v>7</v>
      </c>
      <c r="O688">
        <v>11</v>
      </c>
      <c r="P688">
        <v>1</v>
      </c>
      <c r="Q688">
        <v>2</v>
      </c>
      <c r="R688">
        <v>0</v>
      </c>
      <c r="S688">
        <v>3</v>
      </c>
      <c r="T688">
        <v>8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30</v>
      </c>
    </row>
    <row r="689" spans="1:28" hidden="1" x14ac:dyDescent="0.3">
      <c r="A689">
        <v>7922</v>
      </c>
      <c r="B689">
        <v>1951</v>
      </c>
      <c r="C689" t="s">
        <v>37</v>
      </c>
      <c r="D689" t="s">
        <v>31</v>
      </c>
      <c r="E689">
        <v>64950</v>
      </c>
      <c r="F689">
        <v>0</v>
      </c>
      <c r="G689">
        <v>1</v>
      </c>
      <c r="H689" s="1">
        <v>41133</v>
      </c>
      <c r="I689">
        <v>29</v>
      </c>
      <c r="J689">
        <v>819</v>
      </c>
      <c r="K689">
        <v>0</v>
      </c>
      <c r="L689">
        <v>72</v>
      </c>
      <c r="M689">
        <v>12</v>
      </c>
      <c r="N689">
        <v>0</v>
      </c>
      <c r="O689">
        <v>63</v>
      </c>
      <c r="P689">
        <v>2</v>
      </c>
      <c r="Q689">
        <v>11</v>
      </c>
      <c r="R689">
        <v>2</v>
      </c>
      <c r="S689">
        <v>10</v>
      </c>
      <c r="T689">
        <v>7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 t="s">
        <v>43</v>
      </c>
    </row>
    <row r="690" spans="1:28" hidden="1" x14ac:dyDescent="0.3">
      <c r="A690">
        <v>9931</v>
      </c>
      <c r="B690">
        <v>1963</v>
      </c>
      <c r="C690" t="s">
        <v>37</v>
      </c>
      <c r="D690" t="s">
        <v>33</v>
      </c>
      <c r="E690">
        <v>4023</v>
      </c>
      <c r="F690">
        <v>1</v>
      </c>
      <c r="G690">
        <v>1</v>
      </c>
      <c r="H690" s="1">
        <v>41813</v>
      </c>
      <c r="I690">
        <v>29</v>
      </c>
      <c r="J690">
        <v>5</v>
      </c>
      <c r="K690">
        <v>0</v>
      </c>
      <c r="L690">
        <v>1</v>
      </c>
      <c r="M690">
        <v>1</v>
      </c>
      <c r="N690">
        <v>1</v>
      </c>
      <c r="O690">
        <v>1</v>
      </c>
      <c r="P690">
        <v>15</v>
      </c>
      <c r="Q690">
        <v>0</v>
      </c>
      <c r="R690">
        <v>0</v>
      </c>
      <c r="S690">
        <v>0</v>
      </c>
      <c r="T690">
        <v>19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30</v>
      </c>
    </row>
    <row r="691" spans="1:28" hidden="1" x14ac:dyDescent="0.3">
      <c r="A691">
        <v>5961</v>
      </c>
      <c r="B691">
        <v>1978</v>
      </c>
      <c r="C691" t="s">
        <v>28</v>
      </c>
      <c r="D691" t="s">
        <v>33</v>
      </c>
      <c r="E691">
        <v>42693</v>
      </c>
      <c r="F691">
        <v>1</v>
      </c>
      <c r="G691">
        <v>0</v>
      </c>
      <c r="H691" s="1">
        <v>41797</v>
      </c>
      <c r="I691">
        <v>29</v>
      </c>
      <c r="J691">
        <v>8</v>
      </c>
      <c r="K691">
        <v>4</v>
      </c>
      <c r="L691">
        <v>20</v>
      </c>
      <c r="M691">
        <v>6</v>
      </c>
      <c r="N691">
        <v>3</v>
      </c>
      <c r="O691">
        <v>16</v>
      </c>
      <c r="P691">
        <v>1</v>
      </c>
      <c r="Q691">
        <v>1</v>
      </c>
      <c r="R691">
        <v>0</v>
      </c>
      <c r="S691">
        <v>3</v>
      </c>
      <c r="T691">
        <v>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30</v>
      </c>
    </row>
    <row r="692" spans="1:28" hidden="1" x14ac:dyDescent="0.3">
      <c r="A692">
        <v>1518</v>
      </c>
      <c r="B692">
        <v>1965</v>
      </c>
      <c r="C692" t="s">
        <v>41</v>
      </c>
      <c r="D692" t="s">
        <v>33</v>
      </c>
      <c r="E692">
        <v>62694</v>
      </c>
      <c r="F692">
        <v>1</v>
      </c>
      <c r="G692">
        <v>1</v>
      </c>
      <c r="H692" s="1">
        <v>41442</v>
      </c>
      <c r="I692">
        <v>29</v>
      </c>
      <c r="J692">
        <v>379</v>
      </c>
      <c r="K692">
        <v>6</v>
      </c>
      <c r="L692">
        <v>157</v>
      </c>
      <c r="M692">
        <v>25</v>
      </c>
      <c r="N692">
        <v>91</v>
      </c>
      <c r="O692">
        <v>91</v>
      </c>
      <c r="P692">
        <v>5</v>
      </c>
      <c r="Q692">
        <v>9</v>
      </c>
      <c r="R692">
        <v>3</v>
      </c>
      <c r="S692">
        <v>7</v>
      </c>
      <c r="T692">
        <v>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30</v>
      </c>
    </row>
    <row r="693" spans="1:28" hidden="1" x14ac:dyDescent="0.3">
      <c r="A693">
        <v>4023</v>
      </c>
      <c r="B693">
        <v>1970</v>
      </c>
      <c r="C693" t="s">
        <v>28</v>
      </c>
      <c r="D693" t="s">
        <v>33</v>
      </c>
      <c r="E693">
        <v>22979</v>
      </c>
      <c r="F693">
        <v>1</v>
      </c>
      <c r="G693">
        <v>0</v>
      </c>
      <c r="H693" s="1">
        <v>41158</v>
      </c>
      <c r="I693">
        <v>29</v>
      </c>
      <c r="J693">
        <v>16</v>
      </c>
      <c r="K693">
        <v>17</v>
      </c>
      <c r="L693">
        <v>19</v>
      </c>
      <c r="M693">
        <v>20</v>
      </c>
      <c r="N693">
        <v>21</v>
      </c>
      <c r="O693">
        <v>22</v>
      </c>
      <c r="P693">
        <v>3</v>
      </c>
      <c r="Q693">
        <v>3</v>
      </c>
      <c r="R693">
        <v>2</v>
      </c>
      <c r="S693">
        <v>2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 t="s">
        <v>30</v>
      </c>
    </row>
    <row r="694" spans="1:28" hidden="1" x14ac:dyDescent="0.3">
      <c r="A694">
        <v>5121</v>
      </c>
      <c r="B694">
        <v>1977</v>
      </c>
      <c r="C694" t="s">
        <v>28</v>
      </c>
      <c r="D694" t="s">
        <v>31</v>
      </c>
      <c r="E694">
        <v>56628</v>
      </c>
      <c r="F694">
        <v>0</v>
      </c>
      <c r="G694">
        <v>1</v>
      </c>
      <c r="H694" s="1">
        <v>41719</v>
      </c>
      <c r="I694">
        <v>30</v>
      </c>
      <c r="J694">
        <v>479</v>
      </c>
      <c r="K694">
        <v>5</v>
      </c>
      <c r="L694">
        <v>82</v>
      </c>
      <c r="M694">
        <v>7</v>
      </c>
      <c r="N694">
        <v>17</v>
      </c>
      <c r="O694">
        <v>171</v>
      </c>
      <c r="P694">
        <v>2</v>
      </c>
      <c r="Q694">
        <v>7</v>
      </c>
      <c r="R694">
        <v>6</v>
      </c>
      <c r="S694">
        <v>5</v>
      </c>
      <c r="T694">
        <v>5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 t="s">
        <v>32</v>
      </c>
    </row>
    <row r="695" spans="1:28" hidden="1" x14ac:dyDescent="0.3">
      <c r="A695">
        <v>2186</v>
      </c>
      <c r="B695">
        <v>1977</v>
      </c>
      <c r="C695" t="s">
        <v>38</v>
      </c>
      <c r="D695" t="s">
        <v>35</v>
      </c>
      <c r="E695">
        <v>82326</v>
      </c>
      <c r="F695">
        <v>0</v>
      </c>
      <c r="G695">
        <v>0</v>
      </c>
      <c r="H695" s="1">
        <v>41708</v>
      </c>
      <c r="I695">
        <v>30</v>
      </c>
      <c r="J695">
        <v>938</v>
      </c>
      <c r="K695">
        <v>142</v>
      </c>
      <c r="L695">
        <v>754</v>
      </c>
      <c r="M695">
        <v>159</v>
      </c>
      <c r="N695">
        <v>81</v>
      </c>
      <c r="O695">
        <v>183</v>
      </c>
      <c r="P695">
        <v>1</v>
      </c>
      <c r="Q695">
        <v>5</v>
      </c>
      <c r="R695">
        <v>10</v>
      </c>
      <c r="S695">
        <v>6</v>
      </c>
      <c r="T695">
        <v>2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</v>
      </c>
      <c r="AA695">
        <v>0</v>
      </c>
      <c r="AB695" t="s">
        <v>30</v>
      </c>
    </row>
    <row r="696" spans="1:28" hidden="1" x14ac:dyDescent="0.3">
      <c r="A696">
        <v>10548</v>
      </c>
      <c r="B696">
        <v>1995</v>
      </c>
      <c r="C696" t="s">
        <v>28</v>
      </c>
      <c r="D696" t="s">
        <v>31</v>
      </c>
      <c r="E696">
        <v>71163</v>
      </c>
      <c r="F696">
        <v>0</v>
      </c>
      <c r="G696">
        <v>0</v>
      </c>
      <c r="H696" s="1">
        <v>41707</v>
      </c>
      <c r="I696">
        <v>30</v>
      </c>
      <c r="J696">
        <v>283</v>
      </c>
      <c r="K696">
        <v>17</v>
      </c>
      <c r="L696">
        <v>372</v>
      </c>
      <c r="M696">
        <v>138</v>
      </c>
      <c r="N696">
        <v>106</v>
      </c>
      <c r="O696">
        <v>44</v>
      </c>
      <c r="P696">
        <v>1</v>
      </c>
      <c r="Q696">
        <v>3</v>
      </c>
      <c r="R696">
        <v>8</v>
      </c>
      <c r="S696">
        <v>12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39</v>
      </c>
    </row>
    <row r="697" spans="1:28" hidden="1" x14ac:dyDescent="0.3">
      <c r="A697">
        <v>6384</v>
      </c>
      <c r="B697">
        <v>1978</v>
      </c>
      <c r="C697" t="s">
        <v>28</v>
      </c>
      <c r="D697" t="s">
        <v>29</v>
      </c>
      <c r="E697">
        <v>71022</v>
      </c>
      <c r="F697">
        <v>0</v>
      </c>
      <c r="G697">
        <v>1</v>
      </c>
      <c r="H697" s="1">
        <v>41681</v>
      </c>
      <c r="I697">
        <v>30</v>
      </c>
      <c r="J697">
        <v>909</v>
      </c>
      <c r="K697">
        <v>12</v>
      </c>
      <c r="L697">
        <v>278</v>
      </c>
      <c r="M697">
        <v>0</v>
      </c>
      <c r="N697">
        <v>12</v>
      </c>
      <c r="O697">
        <v>242</v>
      </c>
      <c r="P697">
        <v>3</v>
      </c>
      <c r="Q697">
        <v>5</v>
      </c>
      <c r="R697">
        <v>2</v>
      </c>
      <c r="S697">
        <v>11</v>
      </c>
      <c r="T697">
        <v>8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 t="s">
        <v>34</v>
      </c>
    </row>
    <row r="698" spans="1:28" hidden="1" x14ac:dyDescent="0.3">
      <c r="A698">
        <v>2625</v>
      </c>
      <c r="B698">
        <v>1954</v>
      </c>
      <c r="C698" t="s">
        <v>38</v>
      </c>
      <c r="D698" t="s">
        <v>31</v>
      </c>
      <c r="E698">
        <v>42607</v>
      </c>
      <c r="F698">
        <v>0</v>
      </c>
      <c r="G698">
        <v>1</v>
      </c>
      <c r="H698" s="1">
        <v>41595</v>
      </c>
      <c r="I698">
        <v>30</v>
      </c>
      <c r="J698">
        <v>156</v>
      </c>
      <c r="K698">
        <v>29</v>
      </c>
      <c r="L698">
        <v>56</v>
      </c>
      <c r="M698">
        <v>30</v>
      </c>
      <c r="N698">
        <v>32</v>
      </c>
      <c r="O698">
        <v>47</v>
      </c>
      <c r="P698">
        <v>2</v>
      </c>
      <c r="Q698">
        <v>3</v>
      </c>
      <c r="R698">
        <v>2</v>
      </c>
      <c r="S698">
        <v>7</v>
      </c>
      <c r="T698">
        <v>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43</v>
      </c>
    </row>
    <row r="699" spans="1:28" hidden="1" x14ac:dyDescent="0.3">
      <c r="A699">
        <v>1676</v>
      </c>
      <c r="B699">
        <v>1975</v>
      </c>
      <c r="C699" t="s">
        <v>28</v>
      </c>
      <c r="D699" t="s">
        <v>33</v>
      </c>
      <c r="E699">
        <v>43057</v>
      </c>
      <c r="F699">
        <v>0</v>
      </c>
      <c r="G699">
        <v>1</v>
      </c>
      <c r="H699" s="1">
        <v>41577</v>
      </c>
      <c r="I699">
        <v>30</v>
      </c>
      <c r="J699">
        <v>213</v>
      </c>
      <c r="K699">
        <v>2</v>
      </c>
      <c r="L699">
        <v>44</v>
      </c>
      <c r="M699">
        <v>0</v>
      </c>
      <c r="N699">
        <v>2</v>
      </c>
      <c r="O699">
        <v>5</v>
      </c>
      <c r="P699">
        <v>4</v>
      </c>
      <c r="Q699">
        <v>4</v>
      </c>
      <c r="R699">
        <v>2</v>
      </c>
      <c r="S699">
        <v>5</v>
      </c>
      <c r="T699">
        <v>5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30</v>
      </c>
    </row>
    <row r="700" spans="1:28" hidden="1" x14ac:dyDescent="0.3">
      <c r="A700">
        <v>5534</v>
      </c>
      <c r="B700">
        <v>1975</v>
      </c>
      <c r="C700" t="s">
        <v>41</v>
      </c>
      <c r="D700" t="s">
        <v>33</v>
      </c>
      <c r="E700">
        <v>47808</v>
      </c>
      <c r="F700">
        <v>0</v>
      </c>
      <c r="G700">
        <v>1</v>
      </c>
      <c r="H700" s="1">
        <v>41567</v>
      </c>
      <c r="I700">
        <v>30</v>
      </c>
      <c r="J700">
        <v>123</v>
      </c>
      <c r="K700">
        <v>1</v>
      </c>
      <c r="L700">
        <v>26</v>
      </c>
      <c r="M700">
        <v>2</v>
      </c>
      <c r="N700">
        <v>0</v>
      </c>
      <c r="O700">
        <v>72</v>
      </c>
      <c r="P700">
        <v>2</v>
      </c>
      <c r="Q700">
        <v>3</v>
      </c>
      <c r="R700">
        <v>2</v>
      </c>
      <c r="S700">
        <v>3</v>
      </c>
      <c r="T700">
        <v>7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 t="s">
        <v>30</v>
      </c>
    </row>
    <row r="701" spans="1:28" hidden="1" x14ac:dyDescent="0.3">
      <c r="A701">
        <v>7832</v>
      </c>
      <c r="B701">
        <v>1959</v>
      </c>
      <c r="C701" t="s">
        <v>41</v>
      </c>
      <c r="D701" t="s">
        <v>33</v>
      </c>
      <c r="E701">
        <v>77520</v>
      </c>
      <c r="F701">
        <v>0</v>
      </c>
      <c r="G701">
        <v>1</v>
      </c>
      <c r="H701" s="1">
        <v>41514</v>
      </c>
      <c r="I701">
        <v>30</v>
      </c>
      <c r="J701">
        <v>940</v>
      </c>
      <c r="K701">
        <v>44</v>
      </c>
      <c r="L701">
        <v>396</v>
      </c>
      <c r="M701">
        <v>0</v>
      </c>
      <c r="N701">
        <v>88</v>
      </c>
      <c r="O701">
        <v>58</v>
      </c>
      <c r="P701">
        <v>1</v>
      </c>
      <c r="Q701">
        <v>8</v>
      </c>
      <c r="R701">
        <v>7</v>
      </c>
      <c r="S701">
        <v>7</v>
      </c>
      <c r="T701">
        <v>4</v>
      </c>
      <c r="U701">
        <v>1</v>
      </c>
      <c r="V701">
        <v>0</v>
      </c>
      <c r="W701">
        <v>1</v>
      </c>
      <c r="X701">
        <v>0</v>
      </c>
      <c r="Y701">
        <v>1</v>
      </c>
      <c r="Z701">
        <v>1</v>
      </c>
      <c r="AA701">
        <v>0</v>
      </c>
      <c r="AB701" t="s">
        <v>30</v>
      </c>
    </row>
    <row r="702" spans="1:28" hidden="1" x14ac:dyDescent="0.3">
      <c r="A702">
        <v>8314</v>
      </c>
      <c r="B702">
        <v>1982</v>
      </c>
      <c r="C702" t="s">
        <v>28</v>
      </c>
      <c r="D702" t="s">
        <v>33</v>
      </c>
      <c r="E702">
        <v>79908</v>
      </c>
      <c r="F702">
        <v>0</v>
      </c>
      <c r="G702">
        <v>0</v>
      </c>
      <c r="H702" s="1">
        <v>41369</v>
      </c>
      <c r="I702">
        <v>30</v>
      </c>
      <c r="J702">
        <v>557</v>
      </c>
      <c r="K702">
        <v>129</v>
      </c>
      <c r="L702">
        <v>761</v>
      </c>
      <c r="M702">
        <v>29</v>
      </c>
      <c r="N702">
        <v>185</v>
      </c>
      <c r="O702">
        <v>111</v>
      </c>
      <c r="P702">
        <v>1</v>
      </c>
      <c r="Q702">
        <v>5</v>
      </c>
      <c r="R702">
        <v>6</v>
      </c>
      <c r="S702">
        <v>7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 t="s">
        <v>30</v>
      </c>
    </row>
    <row r="703" spans="1:28" hidden="1" x14ac:dyDescent="0.3">
      <c r="A703">
        <v>3762</v>
      </c>
      <c r="B703">
        <v>1986</v>
      </c>
      <c r="C703" t="s">
        <v>37</v>
      </c>
      <c r="D703" t="s">
        <v>31</v>
      </c>
      <c r="E703">
        <v>69867</v>
      </c>
      <c r="F703">
        <v>0</v>
      </c>
      <c r="G703">
        <v>0</v>
      </c>
      <c r="H703" s="1">
        <v>41366</v>
      </c>
      <c r="I703">
        <v>30</v>
      </c>
      <c r="J703">
        <v>196</v>
      </c>
      <c r="K703">
        <v>0</v>
      </c>
      <c r="L703">
        <v>512</v>
      </c>
      <c r="M703">
        <v>33</v>
      </c>
      <c r="N703">
        <v>130</v>
      </c>
      <c r="O703">
        <v>54</v>
      </c>
      <c r="P703">
        <v>1</v>
      </c>
      <c r="Q703">
        <v>3</v>
      </c>
      <c r="R703">
        <v>5</v>
      </c>
      <c r="S703">
        <v>8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 t="s">
        <v>43</v>
      </c>
    </row>
    <row r="704" spans="1:28" hidden="1" x14ac:dyDescent="0.3">
      <c r="A704">
        <v>10383</v>
      </c>
      <c r="B704">
        <v>1966</v>
      </c>
      <c r="C704" t="s">
        <v>28</v>
      </c>
      <c r="D704" t="s">
        <v>29</v>
      </c>
      <c r="E704">
        <v>70287</v>
      </c>
      <c r="F704">
        <v>0</v>
      </c>
      <c r="G704">
        <v>0</v>
      </c>
      <c r="H704" s="1">
        <v>41366</v>
      </c>
      <c r="I704">
        <v>30</v>
      </c>
      <c r="J704">
        <v>295</v>
      </c>
      <c r="K704">
        <v>35</v>
      </c>
      <c r="L704">
        <v>482</v>
      </c>
      <c r="M704">
        <v>121</v>
      </c>
      <c r="N704">
        <v>120</v>
      </c>
      <c r="O704">
        <v>40</v>
      </c>
      <c r="P704">
        <v>1</v>
      </c>
      <c r="Q704">
        <v>5</v>
      </c>
      <c r="R704">
        <v>5</v>
      </c>
      <c r="S704">
        <v>10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 t="s">
        <v>36</v>
      </c>
    </row>
    <row r="705" spans="1:28" hidden="1" x14ac:dyDescent="0.3">
      <c r="A705">
        <v>7488</v>
      </c>
      <c r="B705">
        <v>1963</v>
      </c>
      <c r="C705" t="s">
        <v>41</v>
      </c>
      <c r="D705" t="s">
        <v>31</v>
      </c>
      <c r="E705">
        <v>64191</v>
      </c>
      <c r="F705">
        <v>0</v>
      </c>
      <c r="G705">
        <v>1</v>
      </c>
      <c r="H705" s="1">
        <v>41296</v>
      </c>
      <c r="I705">
        <v>30</v>
      </c>
      <c r="J705">
        <v>420</v>
      </c>
      <c r="K705">
        <v>15</v>
      </c>
      <c r="L705">
        <v>186</v>
      </c>
      <c r="M705">
        <v>151</v>
      </c>
      <c r="N705">
        <v>38</v>
      </c>
      <c r="O705">
        <v>15</v>
      </c>
      <c r="P705">
        <v>3</v>
      </c>
      <c r="Q705">
        <v>5</v>
      </c>
      <c r="R705">
        <v>3</v>
      </c>
      <c r="S705">
        <v>13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30</v>
      </c>
    </row>
    <row r="706" spans="1:28" hidden="1" x14ac:dyDescent="0.3">
      <c r="A706">
        <v>347</v>
      </c>
      <c r="B706">
        <v>1976</v>
      </c>
      <c r="C706" t="s">
        <v>28</v>
      </c>
      <c r="D706" t="s">
        <v>29</v>
      </c>
      <c r="E706">
        <v>40780</v>
      </c>
      <c r="F706">
        <v>0</v>
      </c>
      <c r="G706">
        <v>1</v>
      </c>
      <c r="H706" s="1">
        <v>41160</v>
      </c>
      <c r="I706">
        <v>30</v>
      </c>
      <c r="J706">
        <v>229</v>
      </c>
      <c r="K706">
        <v>27</v>
      </c>
      <c r="L706">
        <v>71</v>
      </c>
      <c r="M706">
        <v>13</v>
      </c>
      <c r="N706">
        <v>3</v>
      </c>
      <c r="O706">
        <v>34</v>
      </c>
      <c r="P706">
        <v>4</v>
      </c>
      <c r="Q706">
        <v>7</v>
      </c>
      <c r="R706">
        <v>1</v>
      </c>
      <c r="S706">
        <v>5</v>
      </c>
      <c r="T706">
        <v>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32</v>
      </c>
    </row>
    <row r="707" spans="1:28" hidden="1" x14ac:dyDescent="0.3">
      <c r="A707">
        <v>5236</v>
      </c>
      <c r="B707">
        <v>1979</v>
      </c>
      <c r="C707" t="s">
        <v>28</v>
      </c>
      <c r="D707" t="s">
        <v>35</v>
      </c>
      <c r="E707">
        <v>77568</v>
      </c>
      <c r="F707">
        <v>0</v>
      </c>
      <c r="G707">
        <v>1</v>
      </c>
      <c r="H707" s="1">
        <v>41146</v>
      </c>
      <c r="I707">
        <v>30</v>
      </c>
      <c r="J707">
        <v>1230</v>
      </c>
      <c r="K707">
        <v>0</v>
      </c>
      <c r="L707">
        <v>396</v>
      </c>
      <c r="M707">
        <v>232</v>
      </c>
      <c r="N707">
        <v>178</v>
      </c>
      <c r="O707">
        <v>158</v>
      </c>
      <c r="P707">
        <v>1</v>
      </c>
      <c r="Q707">
        <v>10</v>
      </c>
      <c r="R707">
        <v>2</v>
      </c>
      <c r="S707">
        <v>8</v>
      </c>
      <c r="T707">
        <v>5</v>
      </c>
      <c r="U707">
        <v>1</v>
      </c>
      <c r="V707">
        <v>0</v>
      </c>
      <c r="W707">
        <v>0</v>
      </c>
      <c r="X707">
        <v>1</v>
      </c>
      <c r="Y707">
        <v>1</v>
      </c>
      <c r="Z707">
        <v>0</v>
      </c>
      <c r="AA707">
        <v>0</v>
      </c>
      <c r="AB707" t="s">
        <v>30</v>
      </c>
    </row>
    <row r="708" spans="1:28" hidden="1" x14ac:dyDescent="0.3">
      <c r="A708">
        <v>10699</v>
      </c>
      <c r="B708">
        <v>1985</v>
      </c>
      <c r="C708" t="s">
        <v>28</v>
      </c>
      <c r="D708" t="s">
        <v>33</v>
      </c>
      <c r="E708">
        <v>44322</v>
      </c>
      <c r="F708">
        <v>1</v>
      </c>
      <c r="G708">
        <v>0</v>
      </c>
      <c r="H708" s="1">
        <v>41806</v>
      </c>
      <c r="I708">
        <v>30</v>
      </c>
      <c r="J708">
        <v>46</v>
      </c>
      <c r="K708">
        <v>0</v>
      </c>
      <c r="L708">
        <v>40</v>
      </c>
      <c r="M708">
        <v>3</v>
      </c>
      <c r="N708">
        <v>0</v>
      </c>
      <c r="O708">
        <v>3</v>
      </c>
      <c r="P708">
        <v>2</v>
      </c>
      <c r="Q708">
        <v>3</v>
      </c>
      <c r="R708">
        <v>0</v>
      </c>
      <c r="S708">
        <v>3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43</v>
      </c>
    </row>
    <row r="709" spans="1:28" hidden="1" x14ac:dyDescent="0.3">
      <c r="A709">
        <v>7516</v>
      </c>
      <c r="B709">
        <v>1983</v>
      </c>
      <c r="C709" t="s">
        <v>28</v>
      </c>
      <c r="D709" t="s">
        <v>33</v>
      </c>
      <c r="E709">
        <v>30096</v>
      </c>
      <c r="F709">
        <v>1</v>
      </c>
      <c r="G709">
        <v>0</v>
      </c>
      <c r="H709" s="1">
        <v>41781</v>
      </c>
      <c r="I709">
        <v>30</v>
      </c>
      <c r="J709">
        <v>5</v>
      </c>
      <c r="K709">
        <v>3</v>
      </c>
      <c r="L709">
        <v>11</v>
      </c>
      <c r="M709">
        <v>12</v>
      </c>
      <c r="N709">
        <v>5</v>
      </c>
      <c r="O709">
        <v>9</v>
      </c>
      <c r="P709">
        <v>1</v>
      </c>
      <c r="Q709">
        <v>2</v>
      </c>
      <c r="R709">
        <v>0</v>
      </c>
      <c r="S709">
        <v>3</v>
      </c>
      <c r="T709">
        <v>6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39</v>
      </c>
    </row>
    <row r="710" spans="1:28" hidden="1" x14ac:dyDescent="0.3">
      <c r="A710">
        <v>3129</v>
      </c>
      <c r="B710">
        <v>1983</v>
      </c>
      <c r="C710" t="s">
        <v>28</v>
      </c>
      <c r="D710" t="s">
        <v>33</v>
      </c>
      <c r="E710">
        <v>30096</v>
      </c>
      <c r="F710">
        <v>1</v>
      </c>
      <c r="G710">
        <v>0</v>
      </c>
      <c r="H710" s="1">
        <v>41781</v>
      </c>
      <c r="I710">
        <v>30</v>
      </c>
      <c r="J710">
        <v>5</v>
      </c>
      <c r="K710">
        <v>3</v>
      </c>
      <c r="L710">
        <v>11</v>
      </c>
      <c r="M710">
        <v>12</v>
      </c>
      <c r="N710">
        <v>5</v>
      </c>
      <c r="O710">
        <v>9</v>
      </c>
      <c r="P710">
        <v>1</v>
      </c>
      <c r="Q710">
        <v>2</v>
      </c>
      <c r="R710">
        <v>0</v>
      </c>
      <c r="S710">
        <v>3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30</v>
      </c>
    </row>
    <row r="711" spans="1:28" hidden="1" x14ac:dyDescent="0.3">
      <c r="A711">
        <v>6859</v>
      </c>
      <c r="B711">
        <v>1987</v>
      </c>
      <c r="C711" t="s">
        <v>28</v>
      </c>
      <c r="D711" t="s">
        <v>31</v>
      </c>
      <c r="E711">
        <v>29236</v>
      </c>
      <c r="F711">
        <v>1</v>
      </c>
      <c r="G711">
        <v>0</v>
      </c>
      <c r="H711" s="1">
        <v>41555</v>
      </c>
      <c r="I711">
        <v>30</v>
      </c>
      <c r="J711">
        <v>37</v>
      </c>
      <c r="K711">
        <v>4</v>
      </c>
      <c r="L711">
        <v>24</v>
      </c>
      <c r="M711">
        <v>16</v>
      </c>
      <c r="N711">
        <v>9</v>
      </c>
      <c r="O711">
        <v>9</v>
      </c>
      <c r="P711">
        <v>2</v>
      </c>
      <c r="Q711">
        <v>4</v>
      </c>
      <c r="R711">
        <v>0</v>
      </c>
      <c r="S711">
        <v>3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30</v>
      </c>
    </row>
    <row r="712" spans="1:28" hidden="1" x14ac:dyDescent="0.3">
      <c r="A712">
        <v>271</v>
      </c>
      <c r="B712">
        <v>1969</v>
      </c>
      <c r="C712" t="s">
        <v>28</v>
      </c>
      <c r="D712" t="s">
        <v>42</v>
      </c>
      <c r="E712">
        <v>40590</v>
      </c>
      <c r="F712">
        <v>1</v>
      </c>
      <c r="G712">
        <v>1</v>
      </c>
      <c r="H712" s="1">
        <v>41549</v>
      </c>
      <c r="I712">
        <v>30</v>
      </c>
      <c r="J712">
        <v>154</v>
      </c>
      <c r="K712">
        <v>0</v>
      </c>
      <c r="L712">
        <v>50</v>
      </c>
      <c r="M712">
        <v>6</v>
      </c>
      <c r="N712">
        <v>11</v>
      </c>
      <c r="O712">
        <v>37</v>
      </c>
      <c r="P712">
        <v>5</v>
      </c>
      <c r="Q712">
        <v>3</v>
      </c>
      <c r="R712">
        <v>4</v>
      </c>
      <c r="S712">
        <v>3</v>
      </c>
      <c r="T712">
        <v>6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 t="s">
        <v>32</v>
      </c>
    </row>
    <row r="713" spans="1:28" hidden="1" x14ac:dyDescent="0.3">
      <c r="A713">
        <v>7699</v>
      </c>
      <c r="B713">
        <v>1969</v>
      </c>
      <c r="C713" t="s">
        <v>28</v>
      </c>
      <c r="D713" t="s">
        <v>42</v>
      </c>
      <c r="E713">
        <v>40590</v>
      </c>
      <c r="F713">
        <v>1</v>
      </c>
      <c r="G713">
        <v>1</v>
      </c>
      <c r="H713" s="1">
        <v>41549</v>
      </c>
      <c r="I713">
        <v>30</v>
      </c>
      <c r="J713">
        <v>154</v>
      </c>
      <c r="K713">
        <v>0</v>
      </c>
      <c r="L713">
        <v>50</v>
      </c>
      <c r="M713">
        <v>6</v>
      </c>
      <c r="N713">
        <v>11</v>
      </c>
      <c r="O713">
        <v>37</v>
      </c>
      <c r="P713">
        <v>5</v>
      </c>
      <c r="Q713">
        <v>3</v>
      </c>
      <c r="R713">
        <v>4</v>
      </c>
      <c r="S713">
        <v>3</v>
      </c>
      <c r="T713">
        <v>6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 t="s">
        <v>32</v>
      </c>
    </row>
    <row r="714" spans="1:28" hidden="1" x14ac:dyDescent="0.3">
      <c r="A714">
        <v>938</v>
      </c>
      <c r="B714">
        <v>1981</v>
      </c>
      <c r="C714" t="s">
        <v>28</v>
      </c>
      <c r="D714" t="s">
        <v>33</v>
      </c>
      <c r="E714">
        <v>40211</v>
      </c>
      <c r="F714">
        <v>1</v>
      </c>
      <c r="G714">
        <v>1</v>
      </c>
      <c r="H714" s="1">
        <v>41485</v>
      </c>
      <c r="I714">
        <v>30</v>
      </c>
      <c r="J714">
        <v>51</v>
      </c>
      <c r="K714">
        <v>1</v>
      </c>
      <c r="L714">
        <v>7</v>
      </c>
      <c r="M714">
        <v>2</v>
      </c>
      <c r="N714">
        <v>1</v>
      </c>
      <c r="O714">
        <v>25</v>
      </c>
      <c r="P714">
        <v>2</v>
      </c>
      <c r="Q714">
        <v>2</v>
      </c>
      <c r="R714">
        <v>1</v>
      </c>
      <c r="S714">
        <v>2</v>
      </c>
      <c r="T714">
        <v>8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 t="s">
        <v>30</v>
      </c>
    </row>
    <row r="715" spans="1:28" hidden="1" x14ac:dyDescent="0.3">
      <c r="A715">
        <v>7873</v>
      </c>
      <c r="B715">
        <v>1973</v>
      </c>
      <c r="C715" t="s">
        <v>37</v>
      </c>
      <c r="D715" t="s">
        <v>35</v>
      </c>
      <c r="E715">
        <v>63516</v>
      </c>
      <c r="F715">
        <v>1</v>
      </c>
      <c r="G715">
        <v>1</v>
      </c>
      <c r="H715" s="1">
        <v>41461</v>
      </c>
      <c r="I715">
        <v>30</v>
      </c>
      <c r="J715">
        <v>141</v>
      </c>
      <c r="K715">
        <v>11</v>
      </c>
      <c r="L715">
        <v>114</v>
      </c>
      <c r="M715">
        <v>15</v>
      </c>
      <c r="N715">
        <v>14</v>
      </c>
      <c r="O715">
        <v>5</v>
      </c>
      <c r="P715">
        <v>4</v>
      </c>
      <c r="Q715">
        <v>4</v>
      </c>
      <c r="R715">
        <v>1</v>
      </c>
      <c r="S715">
        <v>7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32</v>
      </c>
    </row>
    <row r="716" spans="1:28" hidden="1" x14ac:dyDescent="0.3">
      <c r="A716">
        <v>9967</v>
      </c>
      <c r="B716">
        <v>1974</v>
      </c>
      <c r="C716" t="s">
        <v>28</v>
      </c>
      <c r="D716" t="s">
        <v>29</v>
      </c>
      <c r="E716">
        <v>53034</v>
      </c>
      <c r="F716">
        <v>1</v>
      </c>
      <c r="G716">
        <v>1</v>
      </c>
      <c r="H716" s="1">
        <v>41424</v>
      </c>
      <c r="I716">
        <v>30</v>
      </c>
      <c r="J716">
        <v>160</v>
      </c>
      <c r="K716">
        <v>15</v>
      </c>
      <c r="L716">
        <v>196</v>
      </c>
      <c r="M716">
        <v>15</v>
      </c>
      <c r="N716">
        <v>11</v>
      </c>
      <c r="O716">
        <v>50</v>
      </c>
      <c r="P716">
        <v>8</v>
      </c>
      <c r="Q716">
        <v>6</v>
      </c>
      <c r="R716">
        <v>1</v>
      </c>
      <c r="S716">
        <v>7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34</v>
      </c>
    </row>
    <row r="717" spans="1:28" hidden="1" x14ac:dyDescent="0.3">
      <c r="A717">
        <v>1087</v>
      </c>
      <c r="B717">
        <v>1975</v>
      </c>
      <c r="C717" t="s">
        <v>41</v>
      </c>
      <c r="D717" t="s">
        <v>35</v>
      </c>
      <c r="E717">
        <v>22669</v>
      </c>
      <c r="F717">
        <v>1</v>
      </c>
      <c r="G717">
        <v>0</v>
      </c>
      <c r="H717" s="1">
        <v>41416</v>
      </c>
      <c r="I717">
        <v>30</v>
      </c>
      <c r="J717">
        <v>16</v>
      </c>
      <c r="K717">
        <v>14</v>
      </c>
      <c r="L717">
        <v>36</v>
      </c>
      <c r="M717">
        <v>37</v>
      </c>
      <c r="N717">
        <v>22</v>
      </c>
      <c r="O717">
        <v>48</v>
      </c>
      <c r="P717">
        <v>3</v>
      </c>
      <c r="Q717">
        <v>4</v>
      </c>
      <c r="R717">
        <v>1</v>
      </c>
      <c r="S717">
        <v>2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 t="s">
        <v>30</v>
      </c>
    </row>
    <row r="718" spans="1:28" hidden="1" x14ac:dyDescent="0.3">
      <c r="A718">
        <v>6798</v>
      </c>
      <c r="B718">
        <v>1966</v>
      </c>
      <c r="C718" t="s">
        <v>28</v>
      </c>
      <c r="D718" t="s">
        <v>31</v>
      </c>
      <c r="E718">
        <v>37070</v>
      </c>
      <c r="F718">
        <v>1</v>
      </c>
      <c r="G718">
        <v>1</v>
      </c>
      <c r="H718" s="1">
        <v>41353</v>
      </c>
      <c r="I718">
        <v>30</v>
      </c>
      <c r="J718">
        <v>231</v>
      </c>
      <c r="K718">
        <v>7</v>
      </c>
      <c r="L718">
        <v>137</v>
      </c>
      <c r="M718">
        <v>4</v>
      </c>
      <c r="N718">
        <v>15</v>
      </c>
      <c r="O718">
        <v>39</v>
      </c>
      <c r="P718">
        <v>9</v>
      </c>
      <c r="Q718">
        <v>5</v>
      </c>
      <c r="R718">
        <v>1</v>
      </c>
      <c r="S718">
        <v>8</v>
      </c>
      <c r="T718">
        <v>7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 t="s">
        <v>43</v>
      </c>
    </row>
    <row r="719" spans="1:28" hidden="1" x14ac:dyDescent="0.3">
      <c r="A719">
        <v>4168</v>
      </c>
      <c r="B719">
        <v>1966</v>
      </c>
      <c r="C719" t="s">
        <v>28</v>
      </c>
      <c r="D719" t="s">
        <v>31</v>
      </c>
      <c r="E719">
        <v>37070</v>
      </c>
      <c r="F719">
        <v>1</v>
      </c>
      <c r="G719">
        <v>1</v>
      </c>
      <c r="H719" s="1">
        <v>41353</v>
      </c>
      <c r="I719">
        <v>30</v>
      </c>
      <c r="J719">
        <v>231</v>
      </c>
      <c r="K719">
        <v>7</v>
      </c>
      <c r="L719">
        <v>137</v>
      </c>
      <c r="M719">
        <v>4</v>
      </c>
      <c r="N719">
        <v>15</v>
      </c>
      <c r="O719">
        <v>39</v>
      </c>
      <c r="P719">
        <v>9</v>
      </c>
      <c r="Q719">
        <v>5</v>
      </c>
      <c r="R719">
        <v>1</v>
      </c>
      <c r="S719">
        <v>8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 t="s">
        <v>30</v>
      </c>
    </row>
    <row r="720" spans="1:28" hidden="1" x14ac:dyDescent="0.3">
      <c r="A720">
        <v>6690</v>
      </c>
      <c r="B720">
        <v>1966</v>
      </c>
      <c r="C720" t="s">
        <v>41</v>
      </c>
      <c r="D720" t="s">
        <v>33</v>
      </c>
      <c r="E720">
        <v>38179</v>
      </c>
      <c r="F720">
        <v>1</v>
      </c>
      <c r="G720">
        <v>1</v>
      </c>
      <c r="H720" s="1">
        <v>41347</v>
      </c>
      <c r="I720">
        <v>30</v>
      </c>
      <c r="J720">
        <v>38</v>
      </c>
      <c r="K720">
        <v>4</v>
      </c>
      <c r="L720">
        <v>22</v>
      </c>
      <c r="M720">
        <v>4</v>
      </c>
      <c r="N720">
        <v>2</v>
      </c>
      <c r="O720">
        <v>20</v>
      </c>
      <c r="P720">
        <v>4</v>
      </c>
      <c r="Q720">
        <v>3</v>
      </c>
      <c r="R720">
        <v>1</v>
      </c>
      <c r="S720">
        <v>3</v>
      </c>
      <c r="T720">
        <v>7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43</v>
      </c>
    </row>
    <row r="721" spans="1:28" hidden="1" x14ac:dyDescent="0.3">
      <c r="A721">
        <v>10602</v>
      </c>
      <c r="B721">
        <v>1983</v>
      </c>
      <c r="C721" t="s">
        <v>28</v>
      </c>
      <c r="D721" t="s">
        <v>33</v>
      </c>
      <c r="E721">
        <v>39922</v>
      </c>
      <c r="F721">
        <v>1</v>
      </c>
      <c r="G721">
        <v>0</v>
      </c>
      <c r="H721" s="1">
        <v>41319</v>
      </c>
      <c r="I721">
        <v>30</v>
      </c>
      <c r="J721">
        <v>29</v>
      </c>
      <c r="K721">
        <v>12</v>
      </c>
      <c r="L721">
        <v>59</v>
      </c>
      <c r="M721">
        <v>19</v>
      </c>
      <c r="N721">
        <v>1</v>
      </c>
      <c r="O721">
        <v>36</v>
      </c>
      <c r="P721">
        <v>2</v>
      </c>
      <c r="Q721">
        <v>3</v>
      </c>
      <c r="R721">
        <v>0</v>
      </c>
      <c r="S721">
        <v>4</v>
      </c>
      <c r="T721">
        <v>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40</v>
      </c>
    </row>
    <row r="722" spans="1:28" hidden="1" x14ac:dyDescent="0.3">
      <c r="A722">
        <v>3220</v>
      </c>
      <c r="B722">
        <v>1983</v>
      </c>
      <c r="C722" t="s">
        <v>28</v>
      </c>
      <c r="D722" t="s">
        <v>33</v>
      </c>
      <c r="E722">
        <v>39922</v>
      </c>
      <c r="F722">
        <v>1</v>
      </c>
      <c r="G722">
        <v>0</v>
      </c>
      <c r="H722" s="1">
        <v>41319</v>
      </c>
      <c r="I722">
        <v>30</v>
      </c>
      <c r="J722">
        <v>29</v>
      </c>
      <c r="K722">
        <v>12</v>
      </c>
      <c r="L722">
        <v>59</v>
      </c>
      <c r="M722">
        <v>19</v>
      </c>
      <c r="N722">
        <v>1</v>
      </c>
      <c r="O722">
        <v>36</v>
      </c>
      <c r="P722">
        <v>2</v>
      </c>
      <c r="Q722">
        <v>3</v>
      </c>
      <c r="R722">
        <v>0</v>
      </c>
      <c r="S722">
        <v>4</v>
      </c>
      <c r="T722">
        <v>8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39</v>
      </c>
    </row>
    <row r="723" spans="1:28" hidden="1" x14ac:dyDescent="0.3">
      <c r="A723">
        <v>5424</v>
      </c>
      <c r="B723">
        <v>1983</v>
      </c>
      <c r="C723" t="s">
        <v>28</v>
      </c>
      <c r="D723" t="s">
        <v>33</v>
      </c>
      <c r="E723">
        <v>39922</v>
      </c>
      <c r="F723">
        <v>1</v>
      </c>
      <c r="G723">
        <v>0</v>
      </c>
      <c r="H723" s="1">
        <v>41319</v>
      </c>
      <c r="I723">
        <v>30</v>
      </c>
      <c r="J723">
        <v>29</v>
      </c>
      <c r="K723">
        <v>12</v>
      </c>
      <c r="L723">
        <v>59</v>
      </c>
      <c r="M723">
        <v>19</v>
      </c>
      <c r="N723">
        <v>1</v>
      </c>
      <c r="O723">
        <v>36</v>
      </c>
      <c r="P723">
        <v>2</v>
      </c>
      <c r="Q723">
        <v>3</v>
      </c>
      <c r="R723">
        <v>0</v>
      </c>
      <c r="S723">
        <v>4</v>
      </c>
      <c r="T723">
        <v>8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43</v>
      </c>
    </row>
    <row r="724" spans="1:28" hidden="1" x14ac:dyDescent="0.3">
      <c r="A724">
        <v>5289</v>
      </c>
      <c r="B724">
        <v>1975</v>
      </c>
      <c r="C724" t="s">
        <v>38</v>
      </c>
      <c r="D724" t="s">
        <v>31</v>
      </c>
      <c r="E724">
        <v>41658</v>
      </c>
      <c r="F724">
        <v>1</v>
      </c>
      <c r="G724">
        <v>1</v>
      </c>
      <c r="H724" s="1">
        <v>41222</v>
      </c>
      <c r="I724">
        <v>30</v>
      </c>
      <c r="J724">
        <v>8</v>
      </c>
      <c r="K724">
        <v>4</v>
      </c>
      <c r="L724">
        <v>12</v>
      </c>
      <c r="M724">
        <v>15</v>
      </c>
      <c r="N724">
        <v>4</v>
      </c>
      <c r="O724">
        <v>29</v>
      </c>
      <c r="P724">
        <v>2</v>
      </c>
      <c r="Q724">
        <v>1</v>
      </c>
      <c r="R724">
        <v>1</v>
      </c>
      <c r="S724">
        <v>2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36</v>
      </c>
    </row>
    <row r="725" spans="1:28" hidden="1" x14ac:dyDescent="0.3">
      <c r="A725">
        <v>9478</v>
      </c>
      <c r="B725">
        <v>1985</v>
      </c>
      <c r="C725" t="s">
        <v>28</v>
      </c>
      <c r="D725" t="s">
        <v>31</v>
      </c>
      <c r="E725">
        <v>66503</v>
      </c>
      <c r="F725">
        <v>1</v>
      </c>
      <c r="G725">
        <v>0</v>
      </c>
      <c r="H725" s="1">
        <v>41135</v>
      </c>
      <c r="I725">
        <v>30</v>
      </c>
      <c r="J725">
        <v>91</v>
      </c>
      <c r="K725">
        <v>64</v>
      </c>
      <c r="L725">
        <v>128</v>
      </c>
      <c r="M725">
        <v>65</v>
      </c>
      <c r="N725">
        <v>3</v>
      </c>
      <c r="O725">
        <v>50</v>
      </c>
      <c r="P725">
        <v>2</v>
      </c>
      <c r="Q725">
        <v>4</v>
      </c>
      <c r="R725">
        <v>3</v>
      </c>
      <c r="S725">
        <v>6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30</v>
      </c>
    </row>
    <row r="726" spans="1:28" hidden="1" x14ac:dyDescent="0.3">
      <c r="A726">
        <v>477</v>
      </c>
      <c r="B726">
        <v>1986</v>
      </c>
      <c r="C726" t="s">
        <v>28</v>
      </c>
      <c r="D726" t="s">
        <v>33</v>
      </c>
      <c r="E726">
        <v>83512</v>
      </c>
      <c r="F726">
        <v>0</v>
      </c>
      <c r="G726">
        <v>0</v>
      </c>
      <c r="H726" s="1">
        <v>41807</v>
      </c>
      <c r="I726">
        <v>31</v>
      </c>
      <c r="J726">
        <v>1060</v>
      </c>
      <c r="K726">
        <v>61</v>
      </c>
      <c r="L726">
        <v>835</v>
      </c>
      <c r="M726">
        <v>80</v>
      </c>
      <c r="N726">
        <v>20</v>
      </c>
      <c r="O726">
        <v>101</v>
      </c>
      <c r="P726">
        <v>1</v>
      </c>
      <c r="Q726">
        <v>4</v>
      </c>
      <c r="R726">
        <v>7</v>
      </c>
      <c r="S726">
        <v>10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0</v>
      </c>
      <c r="AB726" t="s">
        <v>30</v>
      </c>
    </row>
    <row r="727" spans="1:28" hidden="1" x14ac:dyDescent="0.3">
      <c r="A727">
        <v>3107</v>
      </c>
      <c r="B727">
        <v>1976</v>
      </c>
      <c r="C727" t="s">
        <v>28</v>
      </c>
      <c r="D727" t="s">
        <v>35</v>
      </c>
      <c r="E727">
        <v>71322</v>
      </c>
      <c r="F727">
        <v>0</v>
      </c>
      <c r="G727">
        <v>1</v>
      </c>
      <c r="H727" s="1">
        <v>41761</v>
      </c>
      <c r="I727">
        <v>31</v>
      </c>
      <c r="J727">
        <v>121</v>
      </c>
      <c r="K727">
        <v>24</v>
      </c>
      <c r="L727">
        <v>124</v>
      </c>
      <c r="M727">
        <v>24</v>
      </c>
      <c r="N727">
        <v>15</v>
      </c>
      <c r="O727">
        <v>42</v>
      </c>
      <c r="P727">
        <v>1</v>
      </c>
      <c r="Q727">
        <v>4</v>
      </c>
      <c r="R727">
        <v>1</v>
      </c>
      <c r="S727">
        <v>7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36</v>
      </c>
    </row>
    <row r="728" spans="1:28" hidden="1" x14ac:dyDescent="0.3">
      <c r="A728">
        <v>607</v>
      </c>
      <c r="B728">
        <v>1955</v>
      </c>
      <c r="C728" t="s">
        <v>38</v>
      </c>
      <c r="D728" t="s">
        <v>29</v>
      </c>
      <c r="E728">
        <v>41769</v>
      </c>
      <c r="F728">
        <v>0</v>
      </c>
      <c r="G728">
        <v>1</v>
      </c>
      <c r="H728" s="1">
        <v>41318</v>
      </c>
      <c r="I728">
        <v>31</v>
      </c>
      <c r="J728">
        <v>302</v>
      </c>
      <c r="K728">
        <v>29</v>
      </c>
      <c r="L728">
        <v>131</v>
      </c>
      <c r="M728">
        <v>32</v>
      </c>
      <c r="N728">
        <v>0</v>
      </c>
      <c r="O728">
        <v>27</v>
      </c>
      <c r="P728">
        <v>6</v>
      </c>
      <c r="Q728">
        <v>8</v>
      </c>
      <c r="R728">
        <v>1</v>
      </c>
      <c r="S728">
        <v>7</v>
      </c>
      <c r="T728">
        <v>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40</v>
      </c>
    </row>
    <row r="729" spans="1:28" hidden="1" x14ac:dyDescent="0.3">
      <c r="A729">
        <v>1008</v>
      </c>
      <c r="B729">
        <v>1981</v>
      </c>
      <c r="C729" t="s">
        <v>37</v>
      </c>
      <c r="D729" t="s">
        <v>35</v>
      </c>
      <c r="E729">
        <v>44953</v>
      </c>
      <c r="F729">
        <v>0</v>
      </c>
      <c r="G729">
        <v>0</v>
      </c>
      <c r="H729" s="1">
        <v>41264</v>
      </c>
      <c r="I729">
        <v>31</v>
      </c>
      <c r="J729">
        <v>728</v>
      </c>
      <c r="K729">
        <v>17</v>
      </c>
      <c r="L729">
        <v>133</v>
      </c>
      <c r="M729">
        <v>11</v>
      </c>
      <c r="N729">
        <v>8</v>
      </c>
      <c r="O729">
        <v>124</v>
      </c>
      <c r="P729">
        <v>1</v>
      </c>
      <c r="Q729">
        <v>7</v>
      </c>
      <c r="R729">
        <v>3</v>
      </c>
      <c r="S729">
        <v>13</v>
      </c>
      <c r="T729">
        <v>6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 t="s">
        <v>39</v>
      </c>
    </row>
    <row r="730" spans="1:28" hidden="1" x14ac:dyDescent="0.3">
      <c r="A730">
        <v>5710</v>
      </c>
      <c r="B730">
        <v>1970</v>
      </c>
      <c r="C730" t="s">
        <v>28</v>
      </c>
      <c r="D730" t="s">
        <v>35</v>
      </c>
      <c r="E730">
        <v>40548</v>
      </c>
      <c r="F730">
        <v>0</v>
      </c>
      <c r="G730">
        <v>1</v>
      </c>
      <c r="H730" s="1">
        <v>41192</v>
      </c>
      <c r="I730">
        <v>31</v>
      </c>
      <c r="J730">
        <v>110</v>
      </c>
      <c r="K730">
        <v>0</v>
      </c>
      <c r="L730">
        <v>5</v>
      </c>
      <c r="M730">
        <v>2</v>
      </c>
      <c r="N730">
        <v>0</v>
      </c>
      <c r="O730">
        <v>3</v>
      </c>
      <c r="P730">
        <v>2</v>
      </c>
      <c r="Q730">
        <v>2</v>
      </c>
      <c r="R730">
        <v>1</v>
      </c>
      <c r="S730">
        <v>4</v>
      </c>
      <c r="T730">
        <v>5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 t="s">
        <v>36</v>
      </c>
    </row>
    <row r="731" spans="1:28" hidden="1" x14ac:dyDescent="0.3">
      <c r="A731">
        <v>2882</v>
      </c>
      <c r="B731">
        <v>1975</v>
      </c>
      <c r="C731" t="s">
        <v>38</v>
      </c>
      <c r="D731" t="s">
        <v>29</v>
      </c>
      <c r="E731">
        <v>67893</v>
      </c>
      <c r="F731">
        <v>0</v>
      </c>
      <c r="G731">
        <v>1</v>
      </c>
      <c r="H731" s="1">
        <v>41183</v>
      </c>
      <c r="I731">
        <v>31</v>
      </c>
      <c r="J731">
        <v>711</v>
      </c>
      <c r="K731">
        <v>28</v>
      </c>
      <c r="L731">
        <v>142</v>
      </c>
      <c r="M731">
        <v>49</v>
      </c>
      <c r="N731">
        <v>18</v>
      </c>
      <c r="O731">
        <v>47</v>
      </c>
      <c r="P731">
        <v>2</v>
      </c>
      <c r="Q731">
        <v>3</v>
      </c>
      <c r="R731">
        <v>2</v>
      </c>
      <c r="S731">
        <v>9</v>
      </c>
      <c r="T731">
        <v>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43</v>
      </c>
    </row>
    <row r="732" spans="1:28" hidden="1" x14ac:dyDescent="0.3">
      <c r="A732">
        <v>2379</v>
      </c>
      <c r="B732">
        <v>1953</v>
      </c>
      <c r="C732" t="s">
        <v>28</v>
      </c>
      <c r="D732" t="s">
        <v>31</v>
      </c>
      <c r="E732">
        <v>69267</v>
      </c>
      <c r="F732">
        <v>0</v>
      </c>
      <c r="G732">
        <v>0</v>
      </c>
      <c r="H732" s="1">
        <v>41174</v>
      </c>
      <c r="I732">
        <v>31</v>
      </c>
      <c r="J732">
        <v>778</v>
      </c>
      <c r="K732">
        <v>44</v>
      </c>
      <c r="L732">
        <v>499</v>
      </c>
      <c r="M732">
        <v>95</v>
      </c>
      <c r="N732">
        <v>73</v>
      </c>
      <c r="O732">
        <v>146</v>
      </c>
      <c r="P732">
        <v>2</v>
      </c>
      <c r="Q732">
        <v>3</v>
      </c>
      <c r="R732">
        <v>4</v>
      </c>
      <c r="S732">
        <v>5</v>
      </c>
      <c r="T732">
        <v>7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 t="s">
        <v>43</v>
      </c>
    </row>
    <row r="733" spans="1:28" hidden="1" x14ac:dyDescent="0.3">
      <c r="A733">
        <v>3262</v>
      </c>
      <c r="B733">
        <v>1958</v>
      </c>
      <c r="C733" t="s">
        <v>28</v>
      </c>
      <c r="D733" t="s">
        <v>31</v>
      </c>
      <c r="E733">
        <v>68281</v>
      </c>
      <c r="F733">
        <v>0</v>
      </c>
      <c r="G733">
        <v>0</v>
      </c>
      <c r="H733" s="1">
        <v>41128</v>
      </c>
      <c r="I733">
        <v>31</v>
      </c>
      <c r="J733">
        <v>995</v>
      </c>
      <c r="K733">
        <v>112</v>
      </c>
      <c r="L733">
        <v>417</v>
      </c>
      <c r="M733">
        <v>42</v>
      </c>
      <c r="N733">
        <v>48</v>
      </c>
      <c r="O733">
        <v>41</v>
      </c>
      <c r="P733">
        <v>1</v>
      </c>
      <c r="Q733">
        <v>2</v>
      </c>
      <c r="R733">
        <v>9</v>
      </c>
      <c r="S733">
        <v>13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 t="s">
        <v>30</v>
      </c>
    </row>
    <row r="734" spans="1:28" hidden="1" x14ac:dyDescent="0.3">
      <c r="A734">
        <v>7411</v>
      </c>
      <c r="B734">
        <v>1964</v>
      </c>
      <c r="C734" t="s">
        <v>37</v>
      </c>
      <c r="D734" t="s">
        <v>33</v>
      </c>
      <c r="E734">
        <v>31686</v>
      </c>
      <c r="F734">
        <v>1</v>
      </c>
      <c r="G734">
        <v>1</v>
      </c>
      <c r="H734" s="1">
        <v>41795</v>
      </c>
      <c r="I734">
        <v>31</v>
      </c>
      <c r="J734">
        <v>11</v>
      </c>
      <c r="K734">
        <v>0</v>
      </c>
      <c r="L734">
        <v>5</v>
      </c>
      <c r="M734">
        <v>0</v>
      </c>
      <c r="N734">
        <v>0</v>
      </c>
      <c r="O734">
        <v>1</v>
      </c>
      <c r="P734">
        <v>2</v>
      </c>
      <c r="Q734">
        <v>1</v>
      </c>
      <c r="R734">
        <v>0</v>
      </c>
      <c r="S734">
        <v>3</v>
      </c>
      <c r="T734">
        <v>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43</v>
      </c>
    </row>
    <row r="735" spans="1:28" hidden="1" x14ac:dyDescent="0.3">
      <c r="A735">
        <v>7437</v>
      </c>
      <c r="B735">
        <v>1988</v>
      </c>
      <c r="C735" t="s">
        <v>28</v>
      </c>
      <c r="D735" t="s">
        <v>31</v>
      </c>
      <c r="E735">
        <v>27938</v>
      </c>
      <c r="F735">
        <v>1</v>
      </c>
      <c r="G735">
        <v>0</v>
      </c>
      <c r="H735" s="1">
        <v>41757</v>
      </c>
      <c r="I735">
        <v>31</v>
      </c>
      <c r="J735">
        <v>13</v>
      </c>
      <c r="K735">
        <v>0</v>
      </c>
      <c r="L735">
        <v>8</v>
      </c>
      <c r="M735">
        <v>2</v>
      </c>
      <c r="N735">
        <v>1</v>
      </c>
      <c r="O735">
        <v>5</v>
      </c>
      <c r="P735">
        <v>1</v>
      </c>
      <c r="Q735">
        <v>1</v>
      </c>
      <c r="R735">
        <v>0</v>
      </c>
      <c r="S735">
        <v>4</v>
      </c>
      <c r="T735">
        <v>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36</v>
      </c>
    </row>
    <row r="736" spans="1:28" hidden="1" x14ac:dyDescent="0.3">
      <c r="A736">
        <v>255</v>
      </c>
      <c r="B736">
        <v>1951</v>
      </c>
      <c r="C736" t="s">
        <v>28</v>
      </c>
      <c r="D736" t="s">
        <v>29</v>
      </c>
      <c r="E736">
        <v>22263</v>
      </c>
      <c r="F736">
        <v>1</v>
      </c>
      <c r="G736">
        <v>1</v>
      </c>
      <c r="H736" s="1">
        <v>41728</v>
      </c>
      <c r="I736">
        <v>31</v>
      </c>
      <c r="J736">
        <v>17</v>
      </c>
      <c r="K736">
        <v>0</v>
      </c>
      <c r="L736">
        <v>2</v>
      </c>
      <c r="M736">
        <v>0</v>
      </c>
      <c r="N736">
        <v>0</v>
      </c>
      <c r="O736">
        <v>2</v>
      </c>
      <c r="P736">
        <v>2</v>
      </c>
      <c r="Q736">
        <v>1</v>
      </c>
      <c r="R736">
        <v>0</v>
      </c>
      <c r="S736">
        <v>3</v>
      </c>
      <c r="T736">
        <v>6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 t="s">
        <v>30</v>
      </c>
    </row>
    <row r="737" spans="1:28" hidden="1" x14ac:dyDescent="0.3">
      <c r="A737">
        <v>749</v>
      </c>
      <c r="B737">
        <v>1981</v>
      </c>
      <c r="C737" t="s">
        <v>28</v>
      </c>
      <c r="D737" t="s">
        <v>35</v>
      </c>
      <c r="E737">
        <v>42162</v>
      </c>
      <c r="F737">
        <v>1</v>
      </c>
      <c r="G737">
        <v>0</v>
      </c>
      <c r="H737" s="1">
        <v>41597</v>
      </c>
      <c r="I737">
        <v>31</v>
      </c>
      <c r="J737">
        <v>46</v>
      </c>
      <c r="K737">
        <v>7</v>
      </c>
      <c r="L737">
        <v>59</v>
      </c>
      <c r="M737">
        <v>2</v>
      </c>
      <c r="N737">
        <v>4</v>
      </c>
      <c r="O737">
        <v>27</v>
      </c>
      <c r="P737">
        <v>2</v>
      </c>
      <c r="Q737">
        <v>3</v>
      </c>
      <c r="R737">
        <v>1</v>
      </c>
      <c r="S737">
        <v>3</v>
      </c>
      <c r="T737">
        <v>6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1</v>
      </c>
      <c r="AA737">
        <v>0</v>
      </c>
      <c r="AB737" t="s">
        <v>30</v>
      </c>
    </row>
    <row r="738" spans="1:28" hidden="1" x14ac:dyDescent="0.3">
      <c r="A738">
        <v>1503</v>
      </c>
      <c r="B738">
        <v>1976</v>
      </c>
      <c r="C738" t="s">
        <v>37</v>
      </c>
      <c r="D738" t="s">
        <v>35</v>
      </c>
      <c r="E738">
        <v>162397</v>
      </c>
      <c r="F738">
        <v>1</v>
      </c>
      <c r="G738">
        <v>1</v>
      </c>
      <c r="H738" s="1">
        <v>41428</v>
      </c>
      <c r="I738">
        <v>31</v>
      </c>
      <c r="J738">
        <v>85</v>
      </c>
      <c r="K738">
        <v>1</v>
      </c>
      <c r="L738">
        <v>16</v>
      </c>
      <c r="M738">
        <v>2</v>
      </c>
      <c r="N738">
        <v>1</v>
      </c>
      <c r="O738">
        <v>2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30</v>
      </c>
    </row>
    <row r="739" spans="1:28" hidden="1" x14ac:dyDescent="0.3">
      <c r="A739">
        <v>8650</v>
      </c>
      <c r="B739">
        <v>1978</v>
      </c>
      <c r="C739" t="s">
        <v>28</v>
      </c>
      <c r="D739" t="s">
        <v>42</v>
      </c>
      <c r="E739">
        <v>54162</v>
      </c>
      <c r="F739">
        <v>1</v>
      </c>
      <c r="G739">
        <v>1</v>
      </c>
      <c r="H739" s="1">
        <v>41351</v>
      </c>
      <c r="I739">
        <v>31</v>
      </c>
      <c r="J739">
        <v>5</v>
      </c>
      <c r="K739">
        <v>6</v>
      </c>
      <c r="L739">
        <v>10</v>
      </c>
      <c r="M739">
        <v>6</v>
      </c>
      <c r="N739">
        <v>5</v>
      </c>
      <c r="O739">
        <v>10</v>
      </c>
      <c r="P739">
        <v>1</v>
      </c>
      <c r="Q739">
        <v>1</v>
      </c>
      <c r="R739">
        <v>0</v>
      </c>
      <c r="S739">
        <v>3</v>
      </c>
      <c r="T739">
        <v>4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30</v>
      </c>
    </row>
    <row r="740" spans="1:28" hidden="1" x14ac:dyDescent="0.3">
      <c r="A740">
        <v>9396</v>
      </c>
      <c r="B740">
        <v>1978</v>
      </c>
      <c r="C740" t="s">
        <v>37</v>
      </c>
      <c r="D740" t="s">
        <v>33</v>
      </c>
      <c r="E740">
        <v>37717</v>
      </c>
      <c r="F740">
        <v>1</v>
      </c>
      <c r="G740">
        <v>0</v>
      </c>
      <c r="H740" s="1">
        <v>41236</v>
      </c>
      <c r="I740">
        <v>31</v>
      </c>
      <c r="J740">
        <v>9</v>
      </c>
      <c r="K740">
        <v>0</v>
      </c>
      <c r="L740">
        <v>6</v>
      </c>
      <c r="M740">
        <v>4</v>
      </c>
      <c r="N740">
        <v>1</v>
      </c>
      <c r="O740">
        <v>5</v>
      </c>
      <c r="P740">
        <v>1</v>
      </c>
      <c r="Q740">
        <v>1</v>
      </c>
      <c r="R740">
        <v>0</v>
      </c>
      <c r="S740">
        <v>2</v>
      </c>
      <c r="T740">
        <v>9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43</v>
      </c>
    </row>
    <row r="741" spans="1:28" hidden="1" x14ac:dyDescent="0.3">
      <c r="A741">
        <v>933</v>
      </c>
      <c r="B741">
        <v>1978</v>
      </c>
      <c r="C741" t="s">
        <v>37</v>
      </c>
      <c r="D741" t="s">
        <v>33</v>
      </c>
      <c r="E741">
        <v>37717</v>
      </c>
      <c r="F741">
        <v>1</v>
      </c>
      <c r="G741">
        <v>0</v>
      </c>
      <c r="H741" s="1">
        <v>41236</v>
      </c>
      <c r="I741">
        <v>31</v>
      </c>
      <c r="J741">
        <v>9</v>
      </c>
      <c r="K741">
        <v>0</v>
      </c>
      <c r="L741">
        <v>6</v>
      </c>
      <c r="M741">
        <v>4</v>
      </c>
      <c r="N741">
        <v>1</v>
      </c>
      <c r="O741">
        <v>5</v>
      </c>
      <c r="P741">
        <v>1</v>
      </c>
      <c r="Q741">
        <v>1</v>
      </c>
      <c r="R741">
        <v>0</v>
      </c>
      <c r="S741">
        <v>2</v>
      </c>
      <c r="T741">
        <v>9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30</v>
      </c>
    </row>
    <row r="742" spans="1:28" hidden="1" x14ac:dyDescent="0.3">
      <c r="A742">
        <v>5342</v>
      </c>
      <c r="B742">
        <v>1976</v>
      </c>
      <c r="C742" t="s">
        <v>44</v>
      </c>
      <c r="D742" t="s">
        <v>29</v>
      </c>
      <c r="E742">
        <v>9548</v>
      </c>
      <c r="F742">
        <v>1</v>
      </c>
      <c r="G742">
        <v>0</v>
      </c>
      <c r="H742" s="1">
        <v>41129</v>
      </c>
      <c r="I742">
        <v>31</v>
      </c>
      <c r="J742">
        <v>0</v>
      </c>
      <c r="K742">
        <v>1</v>
      </c>
      <c r="L742">
        <v>3</v>
      </c>
      <c r="M742">
        <v>10</v>
      </c>
      <c r="N742">
        <v>6</v>
      </c>
      <c r="O742">
        <v>9</v>
      </c>
      <c r="P742">
        <v>2</v>
      </c>
      <c r="Q742">
        <v>1</v>
      </c>
      <c r="R742">
        <v>0</v>
      </c>
      <c r="S742">
        <v>3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32</v>
      </c>
    </row>
    <row r="743" spans="1:28" hidden="1" x14ac:dyDescent="0.3">
      <c r="A743">
        <v>3790</v>
      </c>
      <c r="B743">
        <v>1956</v>
      </c>
      <c r="C743" t="s">
        <v>28</v>
      </c>
      <c r="D743" t="s">
        <v>35</v>
      </c>
      <c r="E743">
        <v>34633</v>
      </c>
      <c r="F743">
        <v>2</v>
      </c>
      <c r="G743">
        <v>1</v>
      </c>
      <c r="H743" s="1">
        <v>41662</v>
      </c>
      <c r="I743">
        <v>31</v>
      </c>
      <c r="J743">
        <v>8</v>
      </c>
      <c r="K743">
        <v>1</v>
      </c>
      <c r="L743">
        <v>5</v>
      </c>
      <c r="M743">
        <v>0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2</v>
      </c>
      <c r="T743">
        <v>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43</v>
      </c>
    </row>
    <row r="744" spans="1:28" hidden="1" x14ac:dyDescent="0.3">
      <c r="A744">
        <v>5832</v>
      </c>
      <c r="B744">
        <v>1960</v>
      </c>
      <c r="C744" t="s">
        <v>38</v>
      </c>
      <c r="D744" t="s">
        <v>35</v>
      </c>
      <c r="E744">
        <v>92556</v>
      </c>
      <c r="F744">
        <v>0</v>
      </c>
      <c r="G744">
        <v>0</v>
      </c>
      <c r="H744" s="1">
        <v>41749</v>
      </c>
      <c r="I744">
        <v>32</v>
      </c>
      <c r="J744">
        <v>493</v>
      </c>
      <c r="K744">
        <v>183</v>
      </c>
      <c r="L744">
        <v>352</v>
      </c>
      <c r="M744">
        <v>184</v>
      </c>
      <c r="N744">
        <v>23</v>
      </c>
      <c r="O744">
        <v>28</v>
      </c>
      <c r="P744">
        <v>0</v>
      </c>
      <c r="Q744">
        <v>3</v>
      </c>
      <c r="R744">
        <v>5</v>
      </c>
      <c r="S744">
        <v>13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30</v>
      </c>
    </row>
    <row r="745" spans="1:28" hidden="1" x14ac:dyDescent="0.3">
      <c r="A745">
        <v>569</v>
      </c>
      <c r="B745">
        <v>1991</v>
      </c>
      <c r="C745" t="s">
        <v>28</v>
      </c>
      <c r="D745" t="s">
        <v>31</v>
      </c>
      <c r="E745">
        <v>90273</v>
      </c>
      <c r="F745">
        <v>0</v>
      </c>
      <c r="G745">
        <v>0</v>
      </c>
      <c r="H745" s="1">
        <v>41622</v>
      </c>
      <c r="I745">
        <v>32</v>
      </c>
      <c r="J745">
        <v>704</v>
      </c>
      <c r="K745">
        <v>129</v>
      </c>
      <c r="L745">
        <v>853</v>
      </c>
      <c r="M745">
        <v>120</v>
      </c>
      <c r="N745">
        <v>74</v>
      </c>
      <c r="O745">
        <v>111</v>
      </c>
      <c r="P745">
        <v>1</v>
      </c>
      <c r="Q745">
        <v>5</v>
      </c>
      <c r="R745">
        <v>6</v>
      </c>
      <c r="S745">
        <v>7</v>
      </c>
      <c r="T745">
        <v>2</v>
      </c>
      <c r="U745">
        <v>1</v>
      </c>
      <c r="V745">
        <v>0</v>
      </c>
      <c r="W745">
        <v>0</v>
      </c>
      <c r="X745">
        <v>1</v>
      </c>
      <c r="Y745">
        <v>1</v>
      </c>
      <c r="Z745">
        <v>1</v>
      </c>
      <c r="AA745">
        <v>0</v>
      </c>
      <c r="AB745" t="s">
        <v>30</v>
      </c>
    </row>
    <row r="746" spans="1:28" hidden="1" x14ac:dyDescent="0.3">
      <c r="A746">
        <v>9449</v>
      </c>
      <c r="B746">
        <v>1958</v>
      </c>
      <c r="C746" t="s">
        <v>37</v>
      </c>
      <c r="D746" t="s">
        <v>31</v>
      </c>
      <c r="E746">
        <v>79761</v>
      </c>
      <c r="F746">
        <v>0</v>
      </c>
      <c r="G746">
        <v>1</v>
      </c>
      <c r="H746" s="1">
        <v>41551</v>
      </c>
      <c r="I746">
        <v>32</v>
      </c>
      <c r="J746">
        <v>415</v>
      </c>
      <c r="K746">
        <v>5</v>
      </c>
      <c r="L746">
        <v>124</v>
      </c>
      <c r="M746">
        <v>15</v>
      </c>
      <c r="N746">
        <v>35</v>
      </c>
      <c r="O746">
        <v>11</v>
      </c>
      <c r="P746">
        <v>1</v>
      </c>
      <c r="Q746">
        <v>5</v>
      </c>
      <c r="R746">
        <v>2</v>
      </c>
      <c r="S746">
        <v>11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43</v>
      </c>
    </row>
    <row r="747" spans="1:28" hidden="1" x14ac:dyDescent="0.3">
      <c r="A747">
        <v>8104</v>
      </c>
      <c r="B747">
        <v>1951</v>
      </c>
      <c r="C747" t="s">
        <v>37</v>
      </c>
      <c r="D747" t="s">
        <v>33</v>
      </c>
      <c r="E747">
        <v>53312</v>
      </c>
      <c r="F747">
        <v>0</v>
      </c>
      <c r="G747">
        <v>0</v>
      </c>
      <c r="H747" s="1">
        <v>41495</v>
      </c>
      <c r="I747">
        <v>32</v>
      </c>
      <c r="J747">
        <v>241</v>
      </c>
      <c r="K747">
        <v>0</v>
      </c>
      <c r="L747">
        <v>12</v>
      </c>
      <c r="M747">
        <v>0</v>
      </c>
      <c r="N747">
        <v>0</v>
      </c>
      <c r="O747">
        <v>25</v>
      </c>
      <c r="P747">
        <v>1</v>
      </c>
      <c r="Q747">
        <v>5</v>
      </c>
      <c r="R747">
        <v>1</v>
      </c>
      <c r="S747">
        <v>5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30</v>
      </c>
    </row>
    <row r="748" spans="1:28" hidden="1" x14ac:dyDescent="0.3">
      <c r="A748">
        <v>75</v>
      </c>
      <c r="B748">
        <v>1982</v>
      </c>
      <c r="C748" t="s">
        <v>38</v>
      </c>
      <c r="D748" t="s">
        <v>35</v>
      </c>
      <c r="E748">
        <v>41039</v>
      </c>
      <c r="F748">
        <v>0</v>
      </c>
      <c r="G748">
        <v>0</v>
      </c>
      <c r="H748" s="1">
        <v>41480</v>
      </c>
      <c r="I748">
        <v>32</v>
      </c>
      <c r="J748">
        <v>34</v>
      </c>
      <c r="K748">
        <v>11</v>
      </c>
      <c r="L748">
        <v>137</v>
      </c>
      <c r="M748">
        <v>179</v>
      </c>
      <c r="N748">
        <v>61</v>
      </c>
      <c r="O748">
        <v>45</v>
      </c>
      <c r="P748">
        <v>1</v>
      </c>
      <c r="Q748">
        <v>8</v>
      </c>
      <c r="R748">
        <v>1</v>
      </c>
      <c r="S748">
        <v>5</v>
      </c>
      <c r="T748">
        <v>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34</v>
      </c>
    </row>
    <row r="749" spans="1:28" hidden="1" x14ac:dyDescent="0.3">
      <c r="A749">
        <v>6421</v>
      </c>
      <c r="B749">
        <v>1961</v>
      </c>
      <c r="C749" t="s">
        <v>28</v>
      </c>
      <c r="D749" t="s">
        <v>35</v>
      </c>
      <c r="E749">
        <v>88347</v>
      </c>
      <c r="F749">
        <v>0</v>
      </c>
      <c r="G749">
        <v>0</v>
      </c>
      <c r="H749" s="1">
        <v>41458</v>
      </c>
      <c r="I749">
        <v>32</v>
      </c>
      <c r="J749">
        <v>1050</v>
      </c>
      <c r="K749">
        <v>178</v>
      </c>
      <c r="L749">
        <v>555</v>
      </c>
      <c r="M749">
        <v>77</v>
      </c>
      <c r="N749">
        <v>138</v>
      </c>
      <c r="O749">
        <v>118</v>
      </c>
      <c r="P749">
        <v>1</v>
      </c>
      <c r="Q749">
        <v>4</v>
      </c>
      <c r="R749">
        <v>7</v>
      </c>
      <c r="S749">
        <v>9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30</v>
      </c>
    </row>
    <row r="750" spans="1:28" hidden="1" x14ac:dyDescent="0.3">
      <c r="A750">
        <v>3037</v>
      </c>
      <c r="B750">
        <v>1983</v>
      </c>
      <c r="C750" t="s">
        <v>37</v>
      </c>
      <c r="D750" t="s">
        <v>33</v>
      </c>
      <c r="E750">
        <v>50150</v>
      </c>
      <c r="F750">
        <v>0</v>
      </c>
      <c r="G750">
        <v>0</v>
      </c>
      <c r="H750" s="1">
        <v>41445</v>
      </c>
      <c r="I750">
        <v>32</v>
      </c>
      <c r="J750">
        <v>135</v>
      </c>
      <c r="K750">
        <v>46</v>
      </c>
      <c r="L750">
        <v>92</v>
      </c>
      <c r="M750">
        <v>65</v>
      </c>
      <c r="N750">
        <v>61</v>
      </c>
      <c r="O750">
        <v>11</v>
      </c>
      <c r="P750">
        <v>2</v>
      </c>
      <c r="Q750">
        <v>5</v>
      </c>
      <c r="R750">
        <v>2</v>
      </c>
      <c r="S750">
        <v>7</v>
      </c>
      <c r="T750">
        <v>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32</v>
      </c>
    </row>
    <row r="751" spans="1:28" hidden="1" x14ac:dyDescent="0.3">
      <c r="A751">
        <v>4698</v>
      </c>
      <c r="B751">
        <v>1983</v>
      </c>
      <c r="C751" t="s">
        <v>37</v>
      </c>
      <c r="D751" t="s">
        <v>33</v>
      </c>
      <c r="E751">
        <v>50150</v>
      </c>
      <c r="F751">
        <v>0</v>
      </c>
      <c r="G751">
        <v>0</v>
      </c>
      <c r="H751" s="1">
        <v>41445</v>
      </c>
      <c r="I751">
        <v>32</v>
      </c>
      <c r="J751">
        <v>135</v>
      </c>
      <c r="K751">
        <v>46</v>
      </c>
      <c r="L751">
        <v>92</v>
      </c>
      <c r="M751">
        <v>65</v>
      </c>
      <c r="N751">
        <v>61</v>
      </c>
      <c r="O751">
        <v>11</v>
      </c>
      <c r="P751">
        <v>2</v>
      </c>
      <c r="Q751">
        <v>5</v>
      </c>
      <c r="R751">
        <v>2</v>
      </c>
      <c r="S751">
        <v>7</v>
      </c>
      <c r="T751">
        <v>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30</v>
      </c>
    </row>
    <row r="752" spans="1:28" hidden="1" x14ac:dyDescent="0.3">
      <c r="A752">
        <v>3491</v>
      </c>
      <c r="B752">
        <v>1975</v>
      </c>
      <c r="C752" t="s">
        <v>28</v>
      </c>
      <c r="D752" t="s">
        <v>35</v>
      </c>
      <c r="E752">
        <v>55914</v>
      </c>
      <c r="F752">
        <v>0</v>
      </c>
      <c r="G752">
        <v>1</v>
      </c>
      <c r="H752" s="1">
        <v>41393</v>
      </c>
      <c r="I752">
        <v>32</v>
      </c>
      <c r="J752">
        <v>384</v>
      </c>
      <c r="K752">
        <v>60</v>
      </c>
      <c r="L752">
        <v>364</v>
      </c>
      <c r="M752">
        <v>119</v>
      </c>
      <c r="N752">
        <v>101</v>
      </c>
      <c r="O752">
        <v>232</v>
      </c>
      <c r="P752">
        <v>4</v>
      </c>
      <c r="Q752">
        <v>11</v>
      </c>
      <c r="R752">
        <v>6</v>
      </c>
      <c r="S752">
        <v>8</v>
      </c>
      <c r="T752">
        <v>7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34</v>
      </c>
    </row>
    <row r="753" spans="1:28" hidden="1" x14ac:dyDescent="0.3">
      <c r="A753">
        <v>4377</v>
      </c>
      <c r="B753">
        <v>1971</v>
      </c>
      <c r="C753" t="s">
        <v>28</v>
      </c>
      <c r="D753" t="s">
        <v>33</v>
      </c>
      <c r="E753">
        <v>52914</v>
      </c>
      <c r="F753">
        <v>0</v>
      </c>
      <c r="G753">
        <v>1</v>
      </c>
      <c r="H753" s="1">
        <v>41281</v>
      </c>
      <c r="I753">
        <v>32</v>
      </c>
      <c r="J753">
        <v>254</v>
      </c>
      <c r="K753">
        <v>10</v>
      </c>
      <c r="L753">
        <v>44</v>
      </c>
      <c r="M753">
        <v>30</v>
      </c>
      <c r="N753">
        <v>10</v>
      </c>
      <c r="O753">
        <v>227</v>
      </c>
      <c r="P753">
        <v>2</v>
      </c>
      <c r="Q753">
        <v>7</v>
      </c>
      <c r="R753">
        <v>3</v>
      </c>
      <c r="S753">
        <v>3</v>
      </c>
      <c r="T753">
        <v>7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 t="s">
        <v>32</v>
      </c>
    </row>
    <row r="754" spans="1:28" hidden="1" x14ac:dyDescent="0.3">
      <c r="A754">
        <v>5544</v>
      </c>
      <c r="B754">
        <v>1970</v>
      </c>
      <c r="C754" t="s">
        <v>28</v>
      </c>
      <c r="D754" t="s">
        <v>31</v>
      </c>
      <c r="E754">
        <v>67384</v>
      </c>
      <c r="F754">
        <v>0</v>
      </c>
      <c r="G754">
        <v>1</v>
      </c>
      <c r="H754" s="1">
        <v>41223</v>
      </c>
      <c r="I754">
        <v>32</v>
      </c>
      <c r="J754">
        <v>957</v>
      </c>
      <c r="K754">
        <v>40</v>
      </c>
      <c r="L754">
        <v>175</v>
      </c>
      <c r="M754">
        <v>158</v>
      </c>
      <c r="N754">
        <v>53</v>
      </c>
      <c r="O754">
        <v>107</v>
      </c>
      <c r="P754">
        <v>2</v>
      </c>
      <c r="Q754">
        <v>7</v>
      </c>
      <c r="R754">
        <v>8</v>
      </c>
      <c r="S754">
        <v>5</v>
      </c>
      <c r="T754">
        <v>5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 t="s">
        <v>30</v>
      </c>
    </row>
    <row r="755" spans="1:28" hidden="1" x14ac:dyDescent="0.3">
      <c r="A755">
        <v>6497</v>
      </c>
      <c r="B755">
        <v>1960</v>
      </c>
      <c r="C755" t="s">
        <v>28</v>
      </c>
      <c r="D755" t="s">
        <v>33</v>
      </c>
      <c r="E755">
        <v>51651</v>
      </c>
      <c r="F755">
        <v>0</v>
      </c>
      <c r="G755">
        <v>1</v>
      </c>
      <c r="H755" s="1">
        <v>41220</v>
      </c>
      <c r="I755">
        <v>32</v>
      </c>
      <c r="J755">
        <v>293</v>
      </c>
      <c r="K755">
        <v>6</v>
      </c>
      <c r="L755">
        <v>23</v>
      </c>
      <c r="M755">
        <v>13</v>
      </c>
      <c r="N755">
        <v>6</v>
      </c>
      <c r="O755">
        <v>92</v>
      </c>
      <c r="P755">
        <v>4</v>
      </c>
      <c r="Q755">
        <v>6</v>
      </c>
      <c r="R755">
        <v>2</v>
      </c>
      <c r="S755">
        <v>5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36</v>
      </c>
    </row>
    <row r="756" spans="1:28" hidden="1" x14ac:dyDescent="0.3">
      <c r="A756">
        <v>4543</v>
      </c>
      <c r="B756">
        <v>1980</v>
      </c>
      <c r="C756" t="s">
        <v>28</v>
      </c>
      <c r="D756" t="s">
        <v>33</v>
      </c>
      <c r="E756">
        <v>82497</v>
      </c>
      <c r="F756">
        <v>0</v>
      </c>
      <c r="G756">
        <v>0</v>
      </c>
      <c r="H756" s="1">
        <v>41213</v>
      </c>
      <c r="I756">
        <v>32</v>
      </c>
      <c r="J756">
        <v>777</v>
      </c>
      <c r="K756">
        <v>129</v>
      </c>
      <c r="L756">
        <v>573</v>
      </c>
      <c r="M756">
        <v>216</v>
      </c>
      <c r="N756">
        <v>21</v>
      </c>
      <c r="O756">
        <v>203</v>
      </c>
      <c r="P756">
        <v>1</v>
      </c>
      <c r="Q756">
        <v>2</v>
      </c>
      <c r="R756">
        <v>7</v>
      </c>
      <c r="S756">
        <v>9</v>
      </c>
      <c r="T756">
        <v>4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 t="s">
        <v>43</v>
      </c>
    </row>
    <row r="757" spans="1:28" hidden="1" x14ac:dyDescent="0.3">
      <c r="A757">
        <v>5117</v>
      </c>
      <c r="B757">
        <v>1963</v>
      </c>
      <c r="C757" t="s">
        <v>38</v>
      </c>
      <c r="D757" t="s">
        <v>33</v>
      </c>
      <c r="E757">
        <v>32632</v>
      </c>
      <c r="F757">
        <v>0</v>
      </c>
      <c r="G757">
        <v>0</v>
      </c>
      <c r="H757" s="1">
        <v>41123</v>
      </c>
      <c r="I757">
        <v>32</v>
      </c>
      <c r="J757">
        <v>63</v>
      </c>
      <c r="K757">
        <v>151</v>
      </c>
      <c r="L757">
        <v>137</v>
      </c>
      <c r="M757">
        <v>153</v>
      </c>
      <c r="N757">
        <v>19</v>
      </c>
      <c r="O757">
        <v>53</v>
      </c>
      <c r="P757">
        <v>2</v>
      </c>
      <c r="Q757">
        <v>4</v>
      </c>
      <c r="R757">
        <v>4</v>
      </c>
      <c r="S757">
        <v>8</v>
      </c>
      <c r="T757">
        <v>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30</v>
      </c>
    </row>
    <row r="758" spans="1:28" hidden="1" x14ac:dyDescent="0.3">
      <c r="A758">
        <v>5025</v>
      </c>
      <c r="B758">
        <v>1979</v>
      </c>
      <c r="C758" t="s">
        <v>28</v>
      </c>
      <c r="D758" t="s">
        <v>31</v>
      </c>
      <c r="E758">
        <v>48526</v>
      </c>
      <c r="F758">
        <v>1</v>
      </c>
      <c r="G758">
        <v>0</v>
      </c>
      <c r="H758" s="1">
        <v>41632</v>
      </c>
      <c r="I758">
        <v>32</v>
      </c>
      <c r="J758">
        <v>23</v>
      </c>
      <c r="K758">
        <v>17</v>
      </c>
      <c r="L758">
        <v>23</v>
      </c>
      <c r="M758">
        <v>43</v>
      </c>
      <c r="N758">
        <v>20</v>
      </c>
      <c r="O758">
        <v>9</v>
      </c>
      <c r="P758">
        <v>1</v>
      </c>
      <c r="Q758">
        <v>2</v>
      </c>
      <c r="R758">
        <v>1</v>
      </c>
      <c r="S758">
        <v>4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30</v>
      </c>
    </row>
    <row r="759" spans="1:28" hidden="1" x14ac:dyDescent="0.3">
      <c r="A759">
        <v>3102</v>
      </c>
      <c r="B759">
        <v>1981</v>
      </c>
      <c r="C759" t="s">
        <v>38</v>
      </c>
      <c r="D759" t="s">
        <v>35</v>
      </c>
      <c r="E759">
        <v>19414</v>
      </c>
      <c r="F759">
        <v>1</v>
      </c>
      <c r="G759">
        <v>0</v>
      </c>
      <c r="H759" s="1">
        <v>41563</v>
      </c>
      <c r="I759">
        <v>32</v>
      </c>
      <c r="J759">
        <v>2</v>
      </c>
      <c r="K759">
        <v>3</v>
      </c>
      <c r="L759">
        <v>12</v>
      </c>
      <c r="M759">
        <v>3</v>
      </c>
      <c r="N759">
        <v>5</v>
      </c>
      <c r="O759">
        <v>7</v>
      </c>
      <c r="P759">
        <v>1</v>
      </c>
      <c r="Q759">
        <v>1</v>
      </c>
      <c r="R759">
        <v>0</v>
      </c>
      <c r="S759">
        <v>3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32</v>
      </c>
    </row>
    <row r="760" spans="1:28" hidden="1" x14ac:dyDescent="0.3">
      <c r="A760">
        <v>948</v>
      </c>
      <c r="B760">
        <v>1971</v>
      </c>
      <c r="C760" t="s">
        <v>28</v>
      </c>
      <c r="D760" t="s">
        <v>31</v>
      </c>
      <c r="E760">
        <v>10245</v>
      </c>
      <c r="F760">
        <v>1</v>
      </c>
      <c r="G760">
        <v>0</v>
      </c>
      <c r="H760" s="1">
        <v>41409</v>
      </c>
      <c r="I760">
        <v>32</v>
      </c>
      <c r="J760">
        <v>4</v>
      </c>
      <c r="K760">
        <v>7</v>
      </c>
      <c r="L760">
        <v>7</v>
      </c>
      <c r="M760">
        <v>6</v>
      </c>
      <c r="N760">
        <v>4</v>
      </c>
      <c r="O760">
        <v>13</v>
      </c>
      <c r="P760">
        <v>3</v>
      </c>
      <c r="Q760">
        <v>1</v>
      </c>
      <c r="R760">
        <v>2</v>
      </c>
      <c r="S760">
        <v>2</v>
      </c>
      <c r="T760">
        <v>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30</v>
      </c>
    </row>
    <row r="761" spans="1:28" hidden="1" x14ac:dyDescent="0.3">
      <c r="A761">
        <v>6177</v>
      </c>
      <c r="B761">
        <v>1985</v>
      </c>
      <c r="C761" t="s">
        <v>37</v>
      </c>
      <c r="D761" t="s">
        <v>33</v>
      </c>
      <c r="E761">
        <v>33454</v>
      </c>
      <c r="F761">
        <v>1</v>
      </c>
      <c r="G761">
        <v>0</v>
      </c>
      <c r="H761" s="1">
        <v>41402</v>
      </c>
      <c r="I761">
        <v>32</v>
      </c>
      <c r="J761">
        <v>76</v>
      </c>
      <c r="K761">
        <v>10</v>
      </c>
      <c r="L761">
        <v>56</v>
      </c>
      <c r="M761">
        <v>3</v>
      </c>
      <c r="N761">
        <v>1</v>
      </c>
      <c r="O761">
        <v>23</v>
      </c>
      <c r="P761">
        <v>2</v>
      </c>
      <c r="Q761">
        <v>4</v>
      </c>
      <c r="R761">
        <v>0</v>
      </c>
      <c r="S761">
        <v>4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34</v>
      </c>
    </row>
    <row r="762" spans="1:28" hidden="1" x14ac:dyDescent="0.3">
      <c r="A762">
        <v>3517</v>
      </c>
      <c r="B762">
        <v>1952</v>
      </c>
      <c r="C762" t="s">
        <v>28</v>
      </c>
      <c r="D762" t="s">
        <v>31</v>
      </c>
      <c r="E762">
        <v>40887</v>
      </c>
      <c r="F762">
        <v>1</v>
      </c>
      <c r="G762">
        <v>1</v>
      </c>
      <c r="H762" s="1">
        <v>41400</v>
      </c>
      <c r="I762">
        <v>32</v>
      </c>
      <c r="J762">
        <v>50</v>
      </c>
      <c r="K762">
        <v>4</v>
      </c>
      <c r="L762">
        <v>44</v>
      </c>
      <c r="M762">
        <v>10</v>
      </c>
      <c r="N762">
        <v>10</v>
      </c>
      <c r="O762">
        <v>43</v>
      </c>
      <c r="P762">
        <v>3</v>
      </c>
      <c r="Q762">
        <v>3</v>
      </c>
      <c r="R762">
        <v>1</v>
      </c>
      <c r="S762">
        <v>3</v>
      </c>
      <c r="T762">
        <v>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 t="s">
        <v>30</v>
      </c>
    </row>
    <row r="763" spans="1:28" hidden="1" x14ac:dyDescent="0.3">
      <c r="A763">
        <v>7610</v>
      </c>
      <c r="B763">
        <v>1983</v>
      </c>
      <c r="C763" t="s">
        <v>28</v>
      </c>
      <c r="D763" t="s">
        <v>35</v>
      </c>
      <c r="E763">
        <v>37292</v>
      </c>
      <c r="F763">
        <v>1</v>
      </c>
      <c r="G763">
        <v>0</v>
      </c>
      <c r="H763" s="1">
        <v>41382</v>
      </c>
      <c r="I763">
        <v>32</v>
      </c>
      <c r="J763">
        <v>275</v>
      </c>
      <c r="K763">
        <v>0</v>
      </c>
      <c r="L763">
        <v>86</v>
      </c>
      <c r="M763">
        <v>10</v>
      </c>
      <c r="N763">
        <v>23</v>
      </c>
      <c r="O763">
        <v>66</v>
      </c>
      <c r="P763">
        <v>5</v>
      </c>
      <c r="Q763">
        <v>6</v>
      </c>
      <c r="R763">
        <v>3</v>
      </c>
      <c r="S763">
        <v>5</v>
      </c>
      <c r="T763">
        <v>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30</v>
      </c>
    </row>
    <row r="764" spans="1:28" hidden="1" x14ac:dyDescent="0.3">
      <c r="A764">
        <v>9850</v>
      </c>
      <c r="B764">
        <v>1972</v>
      </c>
      <c r="C764" t="s">
        <v>38</v>
      </c>
      <c r="D764" t="s">
        <v>33</v>
      </c>
      <c r="E764">
        <v>24884</v>
      </c>
      <c r="F764">
        <v>1</v>
      </c>
      <c r="G764">
        <v>0</v>
      </c>
      <c r="H764" s="1">
        <v>41242</v>
      </c>
      <c r="I764">
        <v>32</v>
      </c>
      <c r="J764">
        <v>3</v>
      </c>
      <c r="K764">
        <v>6</v>
      </c>
      <c r="L764">
        <v>7</v>
      </c>
      <c r="M764">
        <v>0</v>
      </c>
      <c r="N764">
        <v>0</v>
      </c>
      <c r="O764">
        <v>3</v>
      </c>
      <c r="P764">
        <v>1</v>
      </c>
      <c r="Q764">
        <v>0</v>
      </c>
      <c r="R764">
        <v>0</v>
      </c>
      <c r="S764">
        <v>3</v>
      </c>
      <c r="T764">
        <v>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30</v>
      </c>
    </row>
    <row r="765" spans="1:28" hidden="1" x14ac:dyDescent="0.3">
      <c r="A765">
        <v>7725</v>
      </c>
      <c r="B765">
        <v>1965</v>
      </c>
      <c r="C765" t="s">
        <v>38</v>
      </c>
      <c r="D765" t="s">
        <v>33</v>
      </c>
      <c r="E765">
        <v>76800</v>
      </c>
      <c r="F765">
        <v>0</v>
      </c>
      <c r="G765">
        <v>0</v>
      </c>
      <c r="H765" s="1">
        <v>41706</v>
      </c>
      <c r="I765">
        <v>33</v>
      </c>
      <c r="J765">
        <v>173</v>
      </c>
      <c r="K765">
        <v>26</v>
      </c>
      <c r="L765">
        <v>255</v>
      </c>
      <c r="M765">
        <v>35</v>
      </c>
      <c r="N765">
        <v>71</v>
      </c>
      <c r="O765">
        <v>81</v>
      </c>
      <c r="P765">
        <v>1</v>
      </c>
      <c r="Q765">
        <v>4</v>
      </c>
      <c r="R765">
        <v>4</v>
      </c>
      <c r="S765">
        <v>7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40</v>
      </c>
    </row>
    <row r="766" spans="1:28" hidden="1" x14ac:dyDescent="0.3">
      <c r="A766">
        <v>2612</v>
      </c>
      <c r="B766">
        <v>1987</v>
      </c>
      <c r="C766" t="s">
        <v>28</v>
      </c>
      <c r="D766" t="s">
        <v>33</v>
      </c>
      <c r="E766">
        <v>75794</v>
      </c>
      <c r="F766">
        <v>0</v>
      </c>
      <c r="G766">
        <v>0</v>
      </c>
      <c r="H766" s="1">
        <v>41632</v>
      </c>
      <c r="I766">
        <v>33</v>
      </c>
      <c r="J766">
        <v>754</v>
      </c>
      <c r="K766">
        <v>160</v>
      </c>
      <c r="L766">
        <v>625</v>
      </c>
      <c r="M766">
        <v>63</v>
      </c>
      <c r="N766">
        <v>32</v>
      </c>
      <c r="O766">
        <v>48</v>
      </c>
      <c r="P766">
        <v>1</v>
      </c>
      <c r="Q766">
        <v>7</v>
      </c>
      <c r="R766">
        <v>5</v>
      </c>
      <c r="S766">
        <v>12</v>
      </c>
      <c r="T766">
        <v>3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43</v>
      </c>
    </row>
    <row r="767" spans="1:28" hidden="1" x14ac:dyDescent="0.3">
      <c r="A767">
        <v>4216</v>
      </c>
      <c r="B767">
        <v>1981</v>
      </c>
      <c r="C767" t="s">
        <v>28</v>
      </c>
      <c r="D767" t="s">
        <v>31</v>
      </c>
      <c r="E767">
        <v>91065</v>
      </c>
      <c r="F767">
        <v>0</v>
      </c>
      <c r="G767">
        <v>0</v>
      </c>
      <c r="H767" s="1">
        <v>41327</v>
      </c>
      <c r="I767">
        <v>33</v>
      </c>
      <c r="J767">
        <v>822</v>
      </c>
      <c r="K767">
        <v>114</v>
      </c>
      <c r="L767">
        <v>108</v>
      </c>
      <c r="M767">
        <v>179</v>
      </c>
      <c r="N767">
        <v>137</v>
      </c>
      <c r="O767">
        <v>114</v>
      </c>
      <c r="P767">
        <v>1</v>
      </c>
      <c r="Q767">
        <v>7</v>
      </c>
      <c r="R767">
        <v>9</v>
      </c>
      <c r="S767">
        <v>9</v>
      </c>
      <c r="T767">
        <v>3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0</v>
      </c>
      <c r="AB767" t="s">
        <v>30</v>
      </c>
    </row>
    <row r="768" spans="1:28" hidden="1" x14ac:dyDescent="0.3">
      <c r="A768">
        <v>199</v>
      </c>
      <c r="B768">
        <v>1962</v>
      </c>
      <c r="C768" t="s">
        <v>41</v>
      </c>
      <c r="D768" t="s">
        <v>31</v>
      </c>
      <c r="E768">
        <v>45183</v>
      </c>
      <c r="F768">
        <v>0</v>
      </c>
      <c r="G768">
        <v>0</v>
      </c>
      <c r="H768" s="1">
        <v>41294</v>
      </c>
      <c r="I768">
        <v>33</v>
      </c>
      <c r="J768">
        <v>219</v>
      </c>
      <c r="K768">
        <v>3</v>
      </c>
      <c r="L768">
        <v>60</v>
      </c>
      <c r="M768">
        <v>12</v>
      </c>
      <c r="N768">
        <v>9</v>
      </c>
      <c r="O768">
        <v>12</v>
      </c>
      <c r="P768">
        <v>1</v>
      </c>
      <c r="Q768">
        <v>4</v>
      </c>
      <c r="R768">
        <v>1</v>
      </c>
      <c r="S768">
        <v>7</v>
      </c>
      <c r="T768">
        <v>7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 t="s">
        <v>32</v>
      </c>
    </row>
    <row r="769" spans="1:28" hidden="1" x14ac:dyDescent="0.3">
      <c r="A769">
        <v>359</v>
      </c>
      <c r="B769">
        <v>1950</v>
      </c>
      <c r="C769" t="s">
        <v>28</v>
      </c>
      <c r="D769" t="s">
        <v>35</v>
      </c>
      <c r="E769">
        <v>48070</v>
      </c>
      <c r="F769">
        <v>0</v>
      </c>
      <c r="G769">
        <v>1</v>
      </c>
      <c r="H769" s="1">
        <v>41287</v>
      </c>
      <c r="I769">
        <v>33</v>
      </c>
      <c r="J769">
        <v>373</v>
      </c>
      <c r="K769">
        <v>14</v>
      </c>
      <c r="L769">
        <v>83</v>
      </c>
      <c r="M769">
        <v>6</v>
      </c>
      <c r="N769">
        <v>9</v>
      </c>
      <c r="O769">
        <v>19</v>
      </c>
      <c r="P769">
        <v>3</v>
      </c>
      <c r="Q769">
        <v>8</v>
      </c>
      <c r="R769">
        <v>2</v>
      </c>
      <c r="S769">
        <v>6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 t="s">
        <v>30</v>
      </c>
    </row>
    <row r="770" spans="1:28" hidden="1" x14ac:dyDescent="0.3">
      <c r="A770">
        <v>6050</v>
      </c>
      <c r="B770">
        <v>1975</v>
      </c>
      <c r="C770" t="s">
        <v>38</v>
      </c>
      <c r="D770" t="s">
        <v>33</v>
      </c>
      <c r="E770">
        <v>57036</v>
      </c>
      <c r="F770">
        <v>0</v>
      </c>
      <c r="G770">
        <v>1</v>
      </c>
      <c r="H770" s="1">
        <v>41254</v>
      </c>
      <c r="I770">
        <v>33</v>
      </c>
      <c r="J770">
        <v>1171</v>
      </c>
      <c r="K770">
        <v>43</v>
      </c>
      <c r="L770">
        <v>219</v>
      </c>
      <c r="M770">
        <v>19</v>
      </c>
      <c r="N770">
        <v>14</v>
      </c>
      <c r="O770">
        <v>47</v>
      </c>
      <c r="P770">
        <v>4</v>
      </c>
      <c r="Q770">
        <v>6</v>
      </c>
      <c r="R770">
        <v>3</v>
      </c>
      <c r="S770">
        <v>13</v>
      </c>
      <c r="T770">
        <v>9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 t="s">
        <v>40</v>
      </c>
    </row>
    <row r="771" spans="1:28" hidden="1" x14ac:dyDescent="0.3">
      <c r="A771">
        <v>9204</v>
      </c>
      <c r="B771">
        <v>1970</v>
      </c>
      <c r="C771" t="s">
        <v>28</v>
      </c>
      <c r="D771" t="s">
        <v>42</v>
      </c>
      <c r="E771">
        <v>66731</v>
      </c>
      <c r="F771">
        <v>0</v>
      </c>
      <c r="G771">
        <v>1</v>
      </c>
      <c r="H771" s="1">
        <v>41164</v>
      </c>
      <c r="I771">
        <v>33</v>
      </c>
      <c r="J771">
        <v>371</v>
      </c>
      <c r="K771">
        <v>159</v>
      </c>
      <c r="L771">
        <v>194</v>
      </c>
      <c r="M771">
        <v>58</v>
      </c>
      <c r="N771">
        <v>106</v>
      </c>
      <c r="O771">
        <v>141</v>
      </c>
      <c r="P771">
        <v>4</v>
      </c>
      <c r="Q771">
        <v>4</v>
      </c>
      <c r="R771">
        <v>3</v>
      </c>
      <c r="S771">
        <v>6</v>
      </c>
      <c r="T771">
        <v>3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30</v>
      </c>
    </row>
    <row r="772" spans="1:28" hidden="1" x14ac:dyDescent="0.3">
      <c r="A772">
        <v>1448</v>
      </c>
      <c r="B772">
        <v>1963</v>
      </c>
      <c r="C772" t="s">
        <v>41</v>
      </c>
      <c r="D772" t="s">
        <v>33</v>
      </c>
      <c r="E772">
        <v>33562</v>
      </c>
      <c r="F772">
        <v>1</v>
      </c>
      <c r="G772">
        <v>2</v>
      </c>
      <c r="H772" s="1">
        <v>41815</v>
      </c>
      <c r="I772">
        <v>33</v>
      </c>
      <c r="J772">
        <v>21</v>
      </c>
      <c r="K772">
        <v>12</v>
      </c>
      <c r="L772">
        <v>12</v>
      </c>
      <c r="M772">
        <v>0</v>
      </c>
      <c r="N772">
        <v>3</v>
      </c>
      <c r="O772">
        <v>3</v>
      </c>
      <c r="P772">
        <v>3</v>
      </c>
      <c r="Q772">
        <v>2</v>
      </c>
      <c r="R772">
        <v>0</v>
      </c>
      <c r="S772">
        <v>4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40</v>
      </c>
    </row>
    <row r="773" spans="1:28" hidden="1" x14ac:dyDescent="0.3">
      <c r="A773">
        <v>6887</v>
      </c>
      <c r="B773">
        <v>1967</v>
      </c>
      <c r="C773" t="s">
        <v>28</v>
      </c>
      <c r="D773" t="s">
        <v>31</v>
      </c>
      <c r="E773">
        <v>79146</v>
      </c>
      <c r="F773">
        <v>1</v>
      </c>
      <c r="G773">
        <v>1</v>
      </c>
      <c r="H773" s="1">
        <v>41753</v>
      </c>
      <c r="I773">
        <v>33</v>
      </c>
      <c r="J773">
        <v>245</v>
      </c>
      <c r="K773">
        <v>16</v>
      </c>
      <c r="L773">
        <v>223</v>
      </c>
      <c r="M773">
        <v>21</v>
      </c>
      <c r="N773">
        <v>43</v>
      </c>
      <c r="O773">
        <v>16</v>
      </c>
      <c r="P773">
        <v>2</v>
      </c>
      <c r="Q773">
        <v>8</v>
      </c>
      <c r="R773">
        <v>1</v>
      </c>
      <c r="S773">
        <v>8</v>
      </c>
      <c r="T773">
        <v>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39</v>
      </c>
    </row>
    <row r="774" spans="1:28" hidden="1" x14ac:dyDescent="0.3">
      <c r="A774">
        <v>7500</v>
      </c>
      <c r="B774">
        <v>1967</v>
      </c>
      <c r="C774" t="s">
        <v>28</v>
      </c>
      <c r="D774" t="s">
        <v>31</v>
      </c>
      <c r="E774">
        <v>79146</v>
      </c>
      <c r="F774">
        <v>1</v>
      </c>
      <c r="G774">
        <v>1</v>
      </c>
      <c r="H774" s="1">
        <v>41753</v>
      </c>
      <c r="I774">
        <v>33</v>
      </c>
      <c r="J774">
        <v>245</v>
      </c>
      <c r="K774">
        <v>16</v>
      </c>
      <c r="L774">
        <v>223</v>
      </c>
      <c r="M774">
        <v>21</v>
      </c>
      <c r="N774">
        <v>43</v>
      </c>
      <c r="O774">
        <v>16</v>
      </c>
      <c r="P774">
        <v>2</v>
      </c>
      <c r="Q774">
        <v>8</v>
      </c>
      <c r="R774">
        <v>1</v>
      </c>
      <c r="S774">
        <v>8</v>
      </c>
      <c r="T774">
        <v>6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30</v>
      </c>
    </row>
    <row r="775" spans="1:28" hidden="1" x14ac:dyDescent="0.3">
      <c r="A775">
        <v>2724</v>
      </c>
      <c r="B775">
        <v>1981</v>
      </c>
      <c r="C775" t="s">
        <v>41</v>
      </c>
      <c r="D775" t="s">
        <v>31</v>
      </c>
      <c r="E775">
        <v>36143</v>
      </c>
      <c r="F775">
        <v>1</v>
      </c>
      <c r="G775">
        <v>0</v>
      </c>
      <c r="H775" s="1">
        <v>41728</v>
      </c>
      <c r="I775">
        <v>33</v>
      </c>
      <c r="J775">
        <v>12</v>
      </c>
      <c r="K775">
        <v>0</v>
      </c>
      <c r="L775">
        <v>1</v>
      </c>
      <c r="M775">
        <v>0</v>
      </c>
      <c r="N775">
        <v>0</v>
      </c>
      <c r="O775">
        <v>6</v>
      </c>
      <c r="P775">
        <v>1</v>
      </c>
      <c r="Q775">
        <v>0</v>
      </c>
      <c r="R775">
        <v>1</v>
      </c>
      <c r="S775">
        <v>2</v>
      </c>
      <c r="T775">
        <v>3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30</v>
      </c>
    </row>
    <row r="776" spans="1:28" hidden="1" x14ac:dyDescent="0.3">
      <c r="A776">
        <v>2256</v>
      </c>
      <c r="B776">
        <v>1973</v>
      </c>
      <c r="C776" t="s">
        <v>41</v>
      </c>
      <c r="D776" t="s">
        <v>33</v>
      </c>
      <c r="E776">
        <v>27159</v>
      </c>
      <c r="F776">
        <v>1</v>
      </c>
      <c r="G776">
        <v>1</v>
      </c>
      <c r="H776" s="1">
        <v>41727</v>
      </c>
      <c r="I776">
        <v>33</v>
      </c>
      <c r="J776">
        <v>17</v>
      </c>
      <c r="K776">
        <v>0</v>
      </c>
      <c r="L776">
        <v>3</v>
      </c>
      <c r="M776">
        <v>0</v>
      </c>
      <c r="N776">
        <v>0</v>
      </c>
      <c r="O776">
        <v>1</v>
      </c>
      <c r="P776">
        <v>2</v>
      </c>
      <c r="Q776">
        <v>1</v>
      </c>
      <c r="R776">
        <v>0</v>
      </c>
      <c r="S776">
        <v>3</v>
      </c>
      <c r="T776">
        <v>6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30</v>
      </c>
    </row>
    <row r="777" spans="1:28" hidden="1" x14ac:dyDescent="0.3">
      <c r="A777">
        <v>1100</v>
      </c>
      <c r="B777">
        <v>1960</v>
      </c>
      <c r="C777" t="s">
        <v>41</v>
      </c>
      <c r="D777" t="s">
        <v>35</v>
      </c>
      <c r="E777">
        <v>41275</v>
      </c>
      <c r="F777">
        <v>1</v>
      </c>
      <c r="G777">
        <v>2</v>
      </c>
      <c r="H777" s="1">
        <v>41722</v>
      </c>
      <c r="I777">
        <v>33</v>
      </c>
      <c r="J777">
        <v>24</v>
      </c>
      <c r="K777">
        <v>4</v>
      </c>
      <c r="L777">
        <v>22</v>
      </c>
      <c r="M777">
        <v>0</v>
      </c>
      <c r="N777">
        <v>2</v>
      </c>
      <c r="O777">
        <v>9</v>
      </c>
      <c r="P777">
        <v>4</v>
      </c>
      <c r="Q777">
        <v>3</v>
      </c>
      <c r="R777">
        <v>1</v>
      </c>
      <c r="S777">
        <v>3</v>
      </c>
      <c r="T777">
        <v>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32</v>
      </c>
    </row>
    <row r="778" spans="1:28" hidden="1" x14ac:dyDescent="0.3">
      <c r="A778">
        <v>113</v>
      </c>
      <c r="B778">
        <v>1951</v>
      </c>
      <c r="C778" t="s">
        <v>28</v>
      </c>
      <c r="D778" t="s">
        <v>33</v>
      </c>
      <c r="E778">
        <v>30833</v>
      </c>
      <c r="F778">
        <v>1</v>
      </c>
      <c r="G778">
        <v>1</v>
      </c>
      <c r="H778" s="1">
        <v>41471</v>
      </c>
      <c r="I778">
        <v>33</v>
      </c>
      <c r="J778">
        <v>11</v>
      </c>
      <c r="K778">
        <v>0</v>
      </c>
      <c r="L778">
        <v>7</v>
      </c>
      <c r="M778">
        <v>3</v>
      </c>
      <c r="N778">
        <v>1</v>
      </c>
      <c r="O778">
        <v>6</v>
      </c>
      <c r="P778">
        <v>2</v>
      </c>
      <c r="Q778">
        <v>1</v>
      </c>
      <c r="R778">
        <v>0</v>
      </c>
      <c r="S778">
        <v>3</v>
      </c>
      <c r="T778">
        <v>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30</v>
      </c>
    </row>
    <row r="779" spans="1:28" hidden="1" x14ac:dyDescent="0.3">
      <c r="A779">
        <v>2868</v>
      </c>
      <c r="B779">
        <v>1949</v>
      </c>
      <c r="C779" t="s">
        <v>37</v>
      </c>
      <c r="D779" t="s">
        <v>31</v>
      </c>
      <c r="E779">
        <v>26518</v>
      </c>
      <c r="F779">
        <v>1</v>
      </c>
      <c r="G779">
        <v>1</v>
      </c>
      <c r="H779" s="1">
        <v>41372</v>
      </c>
      <c r="I779">
        <v>33</v>
      </c>
      <c r="J779">
        <v>20</v>
      </c>
      <c r="K779">
        <v>1</v>
      </c>
      <c r="L779">
        <v>28</v>
      </c>
      <c r="M779">
        <v>3</v>
      </c>
      <c r="N779">
        <v>3</v>
      </c>
      <c r="O779">
        <v>2</v>
      </c>
      <c r="P779">
        <v>3</v>
      </c>
      <c r="Q779">
        <v>2</v>
      </c>
      <c r="R779">
        <v>0</v>
      </c>
      <c r="S779">
        <v>3</v>
      </c>
      <c r="T779">
        <v>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 t="s">
        <v>34</v>
      </c>
    </row>
    <row r="780" spans="1:28" hidden="1" x14ac:dyDescent="0.3">
      <c r="A780">
        <v>8842</v>
      </c>
      <c r="B780">
        <v>1971</v>
      </c>
      <c r="C780" t="s">
        <v>28</v>
      </c>
      <c r="D780" t="s">
        <v>42</v>
      </c>
      <c r="E780">
        <v>30372</v>
      </c>
      <c r="F780">
        <v>1</v>
      </c>
      <c r="G780">
        <v>1</v>
      </c>
      <c r="H780" s="1">
        <v>41268</v>
      </c>
      <c r="I780">
        <v>33</v>
      </c>
      <c r="J780">
        <v>15</v>
      </c>
      <c r="K780">
        <v>0</v>
      </c>
      <c r="L780">
        <v>12</v>
      </c>
      <c r="M780">
        <v>7</v>
      </c>
      <c r="N780">
        <v>3</v>
      </c>
      <c r="O780">
        <v>7</v>
      </c>
      <c r="P780">
        <v>3</v>
      </c>
      <c r="Q780">
        <v>2</v>
      </c>
      <c r="R780">
        <v>0</v>
      </c>
      <c r="S780">
        <v>3</v>
      </c>
      <c r="T780">
        <v>7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30</v>
      </c>
    </row>
    <row r="781" spans="1:28" hidden="1" x14ac:dyDescent="0.3">
      <c r="A781">
        <v>2154</v>
      </c>
      <c r="B781">
        <v>1971</v>
      </c>
      <c r="C781" t="s">
        <v>28</v>
      </c>
      <c r="D781" t="s">
        <v>42</v>
      </c>
      <c r="E781">
        <v>30372</v>
      </c>
      <c r="F781">
        <v>1</v>
      </c>
      <c r="G781">
        <v>1</v>
      </c>
      <c r="H781" s="1">
        <v>41268</v>
      </c>
      <c r="I781">
        <v>33</v>
      </c>
      <c r="J781">
        <v>15</v>
      </c>
      <c r="K781">
        <v>0</v>
      </c>
      <c r="L781">
        <v>12</v>
      </c>
      <c r="M781">
        <v>7</v>
      </c>
      <c r="N781">
        <v>3</v>
      </c>
      <c r="O781">
        <v>7</v>
      </c>
      <c r="P781">
        <v>3</v>
      </c>
      <c r="Q781">
        <v>2</v>
      </c>
      <c r="R781">
        <v>0</v>
      </c>
      <c r="S781">
        <v>3</v>
      </c>
      <c r="T781">
        <v>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30</v>
      </c>
    </row>
    <row r="782" spans="1:28" hidden="1" x14ac:dyDescent="0.3">
      <c r="A782">
        <v>6864</v>
      </c>
      <c r="B782">
        <v>1989</v>
      </c>
      <c r="C782" t="s">
        <v>41</v>
      </c>
      <c r="D782" t="s">
        <v>29</v>
      </c>
      <c r="E782">
        <v>10979</v>
      </c>
      <c r="F782">
        <v>0</v>
      </c>
      <c r="G782">
        <v>0</v>
      </c>
      <c r="H782" s="1">
        <v>41781</v>
      </c>
      <c r="I782">
        <v>34</v>
      </c>
      <c r="J782">
        <v>8</v>
      </c>
      <c r="K782">
        <v>4</v>
      </c>
      <c r="L782">
        <v>10</v>
      </c>
      <c r="M782">
        <v>2</v>
      </c>
      <c r="N782">
        <v>2</v>
      </c>
      <c r="O782">
        <v>4</v>
      </c>
      <c r="P782">
        <v>2</v>
      </c>
      <c r="Q782">
        <v>3</v>
      </c>
      <c r="R782">
        <v>0</v>
      </c>
      <c r="S782">
        <v>3</v>
      </c>
      <c r="T782">
        <v>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36</v>
      </c>
    </row>
    <row r="783" spans="1:28" hidden="1" x14ac:dyDescent="0.3">
      <c r="A783">
        <v>10617</v>
      </c>
      <c r="B783">
        <v>1989</v>
      </c>
      <c r="C783" t="s">
        <v>41</v>
      </c>
      <c r="D783" t="s">
        <v>29</v>
      </c>
      <c r="E783">
        <v>10979</v>
      </c>
      <c r="F783">
        <v>0</v>
      </c>
      <c r="G783">
        <v>0</v>
      </c>
      <c r="H783" s="1">
        <v>41781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30</v>
      </c>
    </row>
    <row r="784" spans="1:28" hidden="1" x14ac:dyDescent="0.3">
      <c r="A784">
        <v>3924</v>
      </c>
      <c r="B784">
        <v>1965</v>
      </c>
      <c r="C784" t="s">
        <v>37</v>
      </c>
      <c r="D784" t="s">
        <v>29</v>
      </c>
      <c r="E784">
        <v>57912</v>
      </c>
      <c r="F784">
        <v>0</v>
      </c>
      <c r="G784">
        <v>1</v>
      </c>
      <c r="H784" s="1">
        <v>41715</v>
      </c>
      <c r="I784">
        <v>34</v>
      </c>
      <c r="J784">
        <v>801</v>
      </c>
      <c r="K784">
        <v>0</v>
      </c>
      <c r="L784">
        <v>80</v>
      </c>
      <c r="M784">
        <v>0</v>
      </c>
      <c r="N784">
        <v>0</v>
      </c>
      <c r="O784">
        <v>35</v>
      </c>
      <c r="P784">
        <v>5</v>
      </c>
      <c r="Q784">
        <v>8</v>
      </c>
      <c r="R784">
        <v>3</v>
      </c>
      <c r="S784">
        <v>12</v>
      </c>
      <c r="T784">
        <v>5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 t="s">
        <v>43</v>
      </c>
    </row>
    <row r="785" spans="1:28" hidden="1" x14ac:dyDescent="0.3">
      <c r="A785">
        <v>9097</v>
      </c>
      <c r="B785">
        <v>1956</v>
      </c>
      <c r="C785" t="s">
        <v>28</v>
      </c>
      <c r="D785" t="s">
        <v>29</v>
      </c>
      <c r="E785">
        <v>46086</v>
      </c>
      <c r="F785">
        <v>0</v>
      </c>
      <c r="G785">
        <v>1</v>
      </c>
      <c r="H785" s="1">
        <v>41581</v>
      </c>
      <c r="I785">
        <v>34</v>
      </c>
      <c r="J785">
        <v>244</v>
      </c>
      <c r="K785">
        <v>8</v>
      </c>
      <c r="L785">
        <v>32</v>
      </c>
      <c r="M785">
        <v>7</v>
      </c>
      <c r="N785">
        <v>2</v>
      </c>
      <c r="O785">
        <v>50</v>
      </c>
      <c r="P785">
        <v>4</v>
      </c>
      <c r="Q785">
        <v>3</v>
      </c>
      <c r="R785">
        <v>1</v>
      </c>
      <c r="S785">
        <v>8</v>
      </c>
      <c r="T785">
        <v>4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30</v>
      </c>
    </row>
    <row r="786" spans="1:28" hidden="1" x14ac:dyDescent="0.3">
      <c r="A786">
        <v>2797</v>
      </c>
      <c r="B786">
        <v>1977</v>
      </c>
      <c r="C786" t="s">
        <v>28</v>
      </c>
      <c r="D786" t="s">
        <v>33</v>
      </c>
      <c r="E786">
        <v>72117</v>
      </c>
      <c r="F786">
        <v>0</v>
      </c>
      <c r="G786">
        <v>1</v>
      </c>
      <c r="H786" s="1">
        <v>41506</v>
      </c>
      <c r="I786">
        <v>34</v>
      </c>
      <c r="J786">
        <v>707</v>
      </c>
      <c r="K786">
        <v>20</v>
      </c>
      <c r="L786">
        <v>171</v>
      </c>
      <c r="M786">
        <v>65</v>
      </c>
      <c r="N786">
        <v>60</v>
      </c>
      <c r="O786">
        <v>50</v>
      </c>
      <c r="P786">
        <v>1</v>
      </c>
      <c r="Q786">
        <v>9</v>
      </c>
      <c r="R786">
        <v>7</v>
      </c>
      <c r="S786">
        <v>9</v>
      </c>
      <c r="T786">
        <v>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30</v>
      </c>
    </row>
    <row r="787" spans="1:28" hidden="1" x14ac:dyDescent="0.3">
      <c r="A787">
        <v>3934</v>
      </c>
      <c r="B787">
        <v>1966</v>
      </c>
      <c r="C787" t="s">
        <v>28</v>
      </c>
      <c r="D787" t="s">
        <v>33</v>
      </c>
      <c r="E787">
        <v>61286</v>
      </c>
      <c r="F787">
        <v>0</v>
      </c>
      <c r="G787">
        <v>1</v>
      </c>
      <c r="H787" s="1">
        <v>41488</v>
      </c>
      <c r="I787">
        <v>34</v>
      </c>
      <c r="J787">
        <v>356</v>
      </c>
      <c r="K787">
        <v>0</v>
      </c>
      <c r="L787">
        <v>107</v>
      </c>
      <c r="M787">
        <v>19</v>
      </c>
      <c r="N787">
        <v>9</v>
      </c>
      <c r="O787">
        <v>117</v>
      </c>
      <c r="P787">
        <v>2</v>
      </c>
      <c r="Q787">
        <v>7</v>
      </c>
      <c r="R787">
        <v>1</v>
      </c>
      <c r="S787">
        <v>8</v>
      </c>
      <c r="T787">
        <v>5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40</v>
      </c>
    </row>
    <row r="788" spans="1:28" hidden="1" x14ac:dyDescent="0.3">
      <c r="A788">
        <v>2493</v>
      </c>
      <c r="B788">
        <v>1966</v>
      </c>
      <c r="C788" t="s">
        <v>28</v>
      </c>
      <c r="D788" t="s">
        <v>33</v>
      </c>
      <c r="E788">
        <v>61286</v>
      </c>
      <c r="F788">
        <v>0</v>
      </c>
      <c r="G788">
        <v>1</v>
      </c>
      <c r="H788" s="1">
        <v>41488</v>
      </c>
      <c r="I788">
        <v>34</v>
      </c>
      <c r="J788">
        <v>356</v>
      </c>
      <c r="K788">
        <v>0</v>
      </c>
      <c r="L788">
        <v>107</v>
      </c>
      <c r="M788">
        <v>19</v>
      </c>
      <c r="N788">
        <v>9</v>
      </c>
      <c r="O788">
        <v>117</v>
      </c>
      <c r="P788">
        <v>2</v>
      </c>
      <c r="Q788">
        <v>7</v>
      </c>
      <c r="R788">
        <v>1</v>
      </c>
      <c r="S788">
        <v>8</v>
      </c>
      <c r="T788">
        <v>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39</v>
      </c>
    </row>
    <row r="789" spans="1:28" hidden="1" x14ac:dyDescent="0.3">
      <c r="A789">
        <v>3759</v>
      </c>
      <c r="B789">
        <v>1958</v>
      </c>
      <c r="C789" t="s">
        <v>28</v>
      </c>
      <c r="D789" t="s">
        <v>35</v>
      </c>
      <c r="E789">
        <v>65196</v>
      </c>
      <c r="F789">
        <v>0</v>
      </c>
      <c r="G789">
        <v>2</v>
      </c>
      <c r="H789" s="1">
        <v>41480</v>
      </c>
      <c r="I789">
        <v>34</v>
      </c>
      <c r="J789">
        <v>743</v>
      </c>
      <c r="K789">
        <v>19</v>
      </c>
      <c r="L789">
        <v>181</v>
      </c>
      <c r="M789">
        <v>12</v>
      </c>
      <c r="N789">
        <v>0</v>
      </c>
      <c r="O789">
        <v>200</v>
      </c>
      <c r="P789">
        <v>2</v>
      </c>
      <c r="Q789">
        <v>7</v>
      </c>
      <c r="R789">
        <v>6</v>
      </c>
      <c r="S789">
        <v>11</v>
      </c>
      <c r="T789">
        <v>5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 t="s">
        <v>30</v>
      </c>
    </row>
    <row r="790" spans="1:28" hidden="1" x14ac:dyDescent="0.3">
      <c r="A790">
        <v>965</v>
      </c>
      <c r="B790">
        <v>1971</v>
      </c>
      <c r="C790" t="s">
        <v>28</v>
      </c>
      <c r="D790" t="s">
        <v>29</v>
      </c>
      <c r="E790">
        <v>55635</v>
      </c>
      <c r="F790">
        <v>0</v>
      </c>
      <c r="G790">
        <v>1</v>
      </c>
      <c r="H790" s="1">
        <v>41226</v>
      </c>
      <c r="I790">
        <v>34</v>
      </c>
      <c r="J790">
        <v>235</v>
      </c>
      <c r="K790">
        <v>65</v>
      </c>
      <c r="L790">
        <v>164</v>
      </c>
      <c r="M790">
        <v>50</v>
      </c>
      <c r="N790">
        <v>49</v>
      </c>
      <c r="O790">
        <v>27</v>
      </c>
      <c r="P790">
        <v>4</v>
      </c>
      <c r="Q790">
        <v>7</v>
      </c>
      <c r="R790">
        <v>3</v>
      </c>
      <c r="S790">
        <v>7</v>
      </c>
      <c r="T790">
        <v>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34</v>
      </c>
    </row>
    <row r="791" spans="1:28" hidden="1" x14ac:dyDescent="0.3">
      <c r="A791">
        <v>1859</v>
      </c>
      <c r="B791">
        <v>1972</v>
      </c>
      <c r="C791" t="s">
        <v>41</v>
      </c>
      <c r="D791" t="s">
        <v>33</v>
      </c>
      <c r="E791">
        <v>75251</v>
      </c>
      <c r="F791">
        <v>0</v>
      </c>
      <c r="G791">
        <v>0</v>
      </c>
      <c r="H791" s="1">
        <v>41148</v>
      </c>
      <c r="I791">
        <v>34</v>
      </c>
      <c r="J791">
        <v>721</v>
      </c>
      <c r="K791">
        <v>111</v>
      </c>
      <c r="L791">
        <v>925</v>
      </c>
      <c r="M791">
        <v>97</v>
      </c>
      <c r="N791">
        <v>18</v>
      </c>
      <c r="O791">
        <v>18</v>
      </c>
      <c r="P791">
        <v>1</v>
      </c>
      <c r="Q791">
        <v>7</v>
      </c>
      <c r="R791">
        <v>6</v>
      </c>
      <c r="S791">
        <v>5</v>
      </c>
      <c r="T791">
        <v>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 t="s">
        <v>39</v>
      </c>
    </row>
    <row r="792" spans="1:28" hidden="1" x14ac:dyDescent="0.3">
      <c r="A792">
        <v>2072</v>
      </c>
      <c r="B792">
        <v>1969</v>
      </c>
      <c r="C792" t="s">
        <v>37</v>
      </c>
      <c r="D792" t="s">
        <v>35</v>
      </c>
      <c r="E792">
        <v>53374</v>
      </c>
      <c r="F792">
        <v>0</v>
      </c>
      <c r="G792">
        <v>1</v>
      </c>
      <c r="H792" s="1">
        <v>41137</v>
      </c>
      <c r="I792">
        <v>34</v>
      </c>
      <c r="J792">
        <v>896</v>
      </c>
      <c r="K792">
        <v>10</v>
      </c>
      <c r="L792">
        <v>101</v>
      </c>
      <c r="M792">
        <v>13</v>
      </c>
      <c r="N792">
        <v>10</v>
      </c>
      <c r="O792">
        <v>34</v>
      </c>
      <c r="P792">
        <v>6</v>
      </c>
      <c r="Q792">
        <v>4</v>
      </c>
      <c r="R792">
        <v>2</v>
      </c>
      <c r="S792">
        <v>9</v>
      </c>
      <c r="T792">
        <v>9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1</v>
      </c>
      <c r="AA792">
        <v>0</v>
      </c>
      <c r="AB792" t="s">
        <v>32</v>
      </c>
    </row>
    <row r="793" spans="1:28" hidden="1" x14ac:dyDescent="0.3">
      <c r="A793">
        <v>4472</v>
      </c>
      <c r="B793">
        <v>1970</v>
      </c>
      <c r="C793" t="s">
        <v>37</v>
      </c>
      <c r="D793" t="s">
        <v>29</v>
      </c>
      <c r="E793">
        <v>35682</v>
      </c>
      <c r="F793">
        <v>1</v>
      </c>
      <c r="G793">
        <v>0</v>
      </c>
      <c r="H793" s="1">
        <v>41817</v>
      </c>
      <c r="I793">
        <v>34</v>
      </c>
      <c r="J793">
        <v>23</v>
      </c>
      <c r="K793">
        <v>0</v>
      </c>
      <c r="L793">
        <v>8</v>
      </c>
      <c r="M793">
        <v>6</v>
      </c>
      <c r="N793">
        <v>2</v>
      </c>
      <c r="O793">
        <v>18</v>
      </c>
      <c r="P793">
        <v>1</v>
      </c>
      <c r="Q793">
        <v>1</v>
      </c>
      <c r="R793">
        <v>1</v>
      </c>
      <c r="S793">
        <v>3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36</v>
      </c>
    </row>
    <row r="794" spans="1:28" hidden="1" x14ac:dyDescent="0.3">
      <c r="A794">
        <v>9216</v>
      </c>
      <c r="B794">
        <v>1971</v>
      </c>
      <c r="C794" t="s">
        <v>28</v>
      </c>
      <c r="D794" t="s">
        <v>33</v>
      </c>
      <c r="E794">
        <v>35788</v>
      </c>
      <c r="F794">
        <v>1</v>
      </c>
      <c r="G794">
        <v>1</v>
      </c>
      <c r="H794" s="1">
        <v>41662</v>
      </c>
      <c r="I794">
        <v>34</v>
      </c>
      <c r="J794">
        <v>23</v>
      </c>
      <c r="K794">
        <v>2</v>
      </c>
      <c r="L794">
        <v>11</v>
      </c>
      <c r="M794">
        <v>3</v>
      </c>
      <c r="N794">
        <v>1</v>
      </c>
      <c r="O794">
        <v>4</v>
      </c>
      <c r="P794">
        <v>2</v>
      </c>
      <c r="Q794">
        <v>2</v>
      </c>
      <c r="R794">
        <v>0</v>
      </c>
      <c r="S794">
        <v>3</v>
      </c>
      <c r="T794">
        <v>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32</v>
      </c>
    </row>
    <row r="795" spans="1:28" hidden="1" x14ac:dyDescent="0.3">
      <c r="A795">
        <v>8086</v>
      </c>
      <c r="B795">
        <v>1959</v>
      </c>
      <c r="C795" t="s">
        <v>28</v>
      </c>
      <c r="D795" t="s">
        <v>33</v>
      </c>
      <c r="E795">
        <v>42243</v>
      </c>
      <c r="F795">
        <v>1</v>
      </c>
      <c r="G795">
        <v>1</v>
      </c>
      <c r="H795" s="1">
        <v>41619</v>
      </c>
      <c r="I795">
        <v>34</v>
      </c>
      <c r="J795">
        <v>48</v>
      </c>
      <c r="K795">
        <v>0</v>
      </c>
      <c r="L795">
        <v>2</v>
      </c>
      <c r="M795">
        <v>0</v>
      </c>
      <c r="N795">
        <v>0</v>
      </c>
      <c r="O795">
        <v>5</v>
      </c>
      <c r="P795">
        <v>2</v>
      </c>
      <c r="Q795">
        <v>2</v>
      </c>
      <c r="R795">
        <v>0</v>
      </c>
      <c r="S795">
        <v>3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43</v>
      </c>
    </row>
    <row r="796" spans="1:28" hidden="1" x14ac:dyDescent="0.3">
      <c r="A796">
        <v>7631</v>
      </c>
      <c r="B796">
        <v>1978</v>
      </c>
      <c r="C796" t="s">
        <v>41</v>
      </c>
      <c r="D796" t="s">
        <v>35</v>
      </c>
      <c r="E796">
        <v>61346</v>
      </c>
      <c r="F796">
        <v>1</v>
      </c>
      <c r="G796">
        <v>0</v>
      </c>
      <c r="H796" s="1">
        <v>41553</v>
      </c>
      <c r="I796">
        <v>34</v>
      </c>
      <c r="J796">
        <v>562</v>
      </c>
      <c r="K796">
        <v>58</v>
      </c>
      <c r="L796">
        <v>168</v>
      </c>
      <c r="M796">
        <v>43</v>
      </c>
      <c r="N796">
        <v>16</v>
      </c>
      <c r="O796">
        <v>142</v>
      </c>
      <c r="P796">
        <v>1</v>
      </c>
      <c r="Q796">
        <v>5</v>
      </c>
      <c r="R796">
        <v>7</v>
      </c>
      <c r="S796">
        <v>10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40</v>
      </c>
    </row>
    <row r="797" spans="1:28" hidden="1" x14ac:dyDescent="0.3">
      <c r="A797">
        <v>7275</v>
      </c>
      <c r="B797">
        <v>1971</v>
      </c>
      <c r="C797" t="s">
        <v>41</v>
      </c>
      <c r="D797" t="s">
        <v>31</v>
      </c>
      <c r="E797">
        <v>33316</v>
      </c>
      <c r="F797">
        <v>1</v>
      </c>
      <c r="G797">
        <v>1</v>
      </c>
      <c r="H797" s="1">
        <v>41551</v>
      </c>
      <c r="I797">
        <v>34</v>
      </c>
      <c r="J797">
        <v>79</v>
      </c>
      <c r="K797">
        <v>1</v>
      </c>
      <c r="L797">
        <v>31</v>
      </c>
      <c r="M797">
        <v>4</v>
      </c>
      <c r="N797">
        <v>4</v>
      </c>
      <c r="O797">
        <v>12</v>
      </c>
      <c r="P797">
        <v>3</v>
      </c>
      <c r="Q797">
        <v>2</v>
      </c>
      <c r="R797">
        <v>1</v>
      </c>
      <c r="S797">
        <v>4</v>
      </c>
      <c r="T797">
        <v>6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34</v>
      </c>
    </row>
    <row r="798" spans="1:28" hidden="1" x14ac:dyDescent="0.3">
      <c r="A798">
        <v>8334</v>
      </c>
      <c r="B798">
        <v>1971</v>
      </c>
      <c r="C798" t="s">
        <v>41</v>
      </c>
      <c r="D798" t="s">
        <v>31</v>
      </c>
      <c r="E798">
        <v>33316</v>
      </c>
      <c r="F798">
        <v>1</v>
      </c>
      <c r="G798">
        <v>1</v>
      </c>
      <c r="H798" s="1">
        <v>41551</v>
      </c>
      <c r="I798">
        <v>34</v>
      </c>
      <c r="J798">
        <v>79</v>
      </c>
      <c r="K798">
        <v>1</v>
      </c>
      <c r="L798">
        <v>31</v>
      </c>
      <c r="M798">
        <v>4</v>
      </c>
      <c r="N798">
        <v>4</v>
      </c>
      <c r="O798">
        <v>12</v>
      </c>
      <c r="P798">
        <v>3</v>
      </c>
      <c r="Q798">
        <v>2</v>
      </c>
      <c r="R798">
        <v>1</v>
      </c>
      <c r="S798">
        <v>4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30</v>
      </c>
    </row>
    <row r="799" spans="1:28" hidden="1" x14ac:dyDescent="0.3">
      <c r="A799">
        <v>1987</v>
      </c>
      <c r="B799">
        <v>1987</v>
      </c>
      <c r="C799" t="s">
        <v>44</v>
      </c>
      <c r="D799" t="s">
        <v>31</v>
      </c>
      <c r="E799">
        <v>21063</v>
      </c>
      <c r="F799">
        <v>1</v>
      </c>
      <c r="G799">
        <v>0</v>
      </c>
      <c r="H799" s="1">
        <v>41542</v>
      </c>
      <c r="I799">
        <v>34</v>
      </c>
      <c r="J799">
        <v>1</v>
      </c>
      <c r="K799">
        <v>10</v>
      </c>
      <c r="L799">
        <v>11</v>
      </c>
      <c r="M799">
        <v>19</v>
      </c>
      <c r="N799">
        <v>3</v>
      </c>
      <c r="O799">
        <v>15</v>
      </c>
      <c r="P799">
        <v>2</v>
      </c>
      <c r="Q799">
        <v>2</v>
      </c>
      <c r="R799">
        <v>0</v>
      </c>
      <c r="S799">
        <v>3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30</v>
      </c>
    </row>
    <row r="800" spans="1:28" hidden="1" x14ac:dyDescent="0.3">
      <c r="A800">
        <v>2281</v>
      </c>
      <c r="B800">
        <v>1970</v>
      </c>
      <c r="C800" t="s">
        <v>28</v>
      </c>
      <c r="D800" t="s">
        <v>31</v>
      </c>
      <c r="E800">
        <v>33697</v>
      </c>
      <c r="F800">
        <v>1</v>
      </c>
      <c r="G800">
        <v>0</v>
      </c>
      <c r="H800" s="1">
        <v>41532</v>
      </c>
      <c r="I800">
        <v>34</v>
      </c>
      <c r="J800">
        <v>4</v>
      </c>
      <c r="K800">
        <v>3</v>
      </c>
      <c r="L800">
        <v>7</v>
      </c>
      <c r="M800">
        <v>0</v>
      </c>
      <c r="N800">
        <v>3</v>
      </c>
      <c r="O800">
        <v>11</v>
      </c>
      <c r="P800">
        <v>1</v>
      </c>
      <c r="Q800">
        <v>1</v>
      </c>
      <c r="R800">
        <v>0</v>
      </c>
      <c r="S800">
        <v>2</v>
      </c>
      <c r="T800">
        <v>7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 t="s">
        <v>39</v>
      </c>
    </row>
    <row r="801" spans="1:28" hidden="1" x14ac:dyDescent="0.3">
      <c r="A801">
        <v>7034</v>
      </c>
      <c r="B801">
        <v>1978</v>
      </c>
      <c r="C801" t="s">
        <v>38</v>
      </c>
      <c r="D801" t="s">
        <v>33</v>
      </c>
      <c r="E801">
        <v>25804</v>
      </c>
      <c r="F801">
        <v>1</v>
      </c>
      <c r="G801">
        <v>0</v>
      </c>
      <c r="H801" s="1">
        <v>41518</v>
      </c>
      <c r="I801">
        <v>34</v>
      </c>
      <c r="J801">
        <v>8</v>
      </c>
      <c r="K801">
        <v>7</v>
      </c>
      <c r="L801">
        <v>9</v>
      </c>
      <c r="M801">
        <v>13</v>
      </c>
      <c r="N801">
        <v>6</v>
      </c>
      <c r="O801">
        <v>12</v>
      </c>
      <c r="P801">
        <v>2</v>
      </c>
      <c r="Q801">
        <v>2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32</v>
      </c>
    </row>
    <row r="802" spans="1:28" hidden="1" x14ac:dyDescent="0.3">
      <c r="A802">
        <v>7378</v>
      </c>
      <c r="B802">
        <v>1981</v>
      </c>
      <c r="C802" t="s">
        <v>41</v>
      </c>
      <c r="D802" t="s">
        <v>35</v>
      </c>
      <c r="E802">
        <v>42021</v>
      </c>
      <c r="F802">
        <v>1</v>
      </c>
      <c r="G802">
        <v>0</v>
      </c>
      <c r="H802" s="1">
        <v>41152</v>
      </c>
      <c r="I802">
        <v>34</v>
      </c>
      <c r="J802">
        <v>393</v>
      </c>
      <c r="K802">
        <v>5</v>
      </c>
      <c r="L802">
        <v>136</v>
      </c>
      <c r="M802">
        <v>7</v>
      </c>
      <c r="N802">
        <v>5</v>
      </c>
      <c r="O802">
        <v>27</v>
      </c>
      <c r="P802">
        <v>5</v>
      </c>
      <c r="Q802">
        <v>10</v>
      </c>
      <c r="R802">
        <v>1</v>
      </c>
      <c r="S802">
        <v>6</v>
      </c>
      <c r="T802">
        <v>9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 t="s">
        <v>30</v>
      </c>
    </row>
    <row r="803" spans="1:28" hidden="1" x14ac:dyDescent="0.3">
      <c r="A803">
        <v>6263</v>
      </c>
      <c r="B803">
        <v>1968</v>
      </c>
      <c r="C803" t="s">
        <v>28</v>
      </c>
      <c r="D803" t="s">
        <v>35</v>
      </c>
      <c r="E803">
        <v>35322</v>
      </c>
      <c r="F803">
        <v>1</v>
      </c>
      <c r="G803">
        <v>2</v>
      </c>
      <c r="H803" s="1">
        <v>41143</v>
      </c>
      <c r="I803">
        <v>34</v>
      </c>
      <c r="J803">
        <v>28</v>
      </c>
      <c r="K803">
        <v>9</v>
      </c>
      <c r="L803">
        <v>37</v>
      </c>
      <c r="M803">
        <v>12</v>
      </c>
      <c r="N803">
        <v>7</v>
      </c>
      <c r="O803">
        <v>13</v>
      </c>
      <c r="P803">
        <v>3</v>
      </c>
      <c r="Q803">
        <v>2</v>
      </c>
      <c r="R803">
        <v>0</v>
      </c>
      <c r="S803">
        <v>4</v>
      </c>
      <c r="T803">
        <v>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30</v>
      </c>
    </row>
    <row r="804" spans="1:28" hidden="1" x14ac:dyDescent="0.3">
      <c r="A804">
        <v>5654</v>
      </c>
      <c r="B804">
        <v>1972</v>
      </c>
      <c r="C804" t="s">
        <v>28</v>
      </c>
      <c r="D804" t="s">
        <v>33</v>
      </c>
      <c r="E804">
        <v>36026</v>
      </c>
      <c r="F804">
        <v>2</v>
      </c>
      <c r="G804">
        <v>1</v>
      </c>
      <c r="H804" s="1">
        <v>41714</v>
      </c>
      <c r="I804">
        <v>34</v>
      </c>
      <c r="J804">
        <v>20</v>
      </c>
      <c r="K804">
        <v>4</v>
      </c>
      <c r="L804">
        <v>10</v>
      </c>
      <c r="M804">
        <v>6</v>
      </c>
      <c r="N804">
        <v>4</v>
      </c>
      <c r="O804">
        <v>17</v>
      </c>
      <c r="P804">
        <v>2</v>
      </c>
      <c r="Q804">
        <v>2</v>
      </c>
      <c r="R804">
        <v>0</v>
      </c>
      <c r="S804">
        <v>3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36</v>
      </c>
    </row>
    <row r="805" spans="1:28" hidden="1" x14ac:dyDescent="0.3">
      <c r="A805">
        <v>8908</v>
      </c>
      <c r="B805">
        <v>1959</v>
      </c>
      <c r="C805" t="s">
        <v>28</v>
      </c>
      <c r="D805" t="s">
        <v>33</v>
      </c>
      <c r="E805">
        <v>87195</v>
      </c>
      <c r="F805">
        <v>0</v>
      </c>
      <c r="G805">
        <v>0</v>
      </c>
      <c r="H805" s="1">
        <v>41767</v>
      </c>
      <c r="I805">
        <v>35</v>
      </c>
      <c r="J805">
        <v>217</v>
      </c>
      <c r="K805">
        <v>76</v>
      </c>
      <c r="L805">
        <v>690</v>
      </c>
      <c r="M805">
        <v>50</v>
      </c>
      <c r="N805">
        <v>26</v>
      </c>
      <c r="O805">
        <v>38</v>
      </c>
      <c r="P805">
        <v>1</v>
      </c>
      <c r="Q805">
        <v>3</v>
      </c>
      <c r="R805">
        <v>11</v>
      </c>
      <c r="S805">
        <v>5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 t="s">
        <v>32</v>
      </c>
    </row>
    <row r="806" spans="1:28" hidden="1" x14ac:dyDescent="0.3">
      <c r="A806">
        <v>10129</v>
      </c>
      <c r="B806">
        <v>1966</v>
      </c>
      <c r="C806" t="s">
        <v>28</v>
      </c>
      <c r="D806" t="s">
        <v>35</v>
      </c>
      <c r="E806">
        <v>82427</v>
      </c>
      <c r="F806">
        <v>0</v>
      </c>
      <c r="G806">
        <v>0</v>
      </c>
      <c r="H806" s="1">
        <v>41710</v>
      </c>
      <c r="I806">
        <v>35</v>
      </c>
      <c r="J806">
        <v>482</v>
      </c>
      <c r="K806">
        <v>147</v>
      </c>
      <c r="L806">
        <v>509</v>
      </c>
      <c r="M806">
        <v>104</v>
      </c>
      <c r="N806">
        <v>107</v>
      </c>
      <c r="O806">
        <v>107</v>
      </c>
      <c r="P806">
        <v>1</v>
      </c>
      <c r="Q806">
        <v>3</v>
      </c>
      <c r="R806">
        <v>5</v>
      </c>
      <c r="S806">
        <v>12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 t="s">
        <v>30</v>
      </c>
    </row>
    <row r="807" spans="1:28" hidden="1" x14ac:dyDescent="0.3">
      <c r="A807">
        <v>3334</v>
      </c>
      <c r="B807">
        <v>1951</v>
      </c>
      <c r="C807" t="s">
        <v>28</v>
      </c>
      <c r="D807" t="s">
        <v>33</v>
      </c>
      <c r="E807">
        <v>94642</v>
      </c>
      <c r="F807">
        <v>0</v>
      </c>
      <c r="G807">
        <v>0</v>
      </c>
      <c r="H807" s="1">
        <v>41682</v>
      </c>
      <c r="I807">
        <v>35</v>
      </c>
      <c r="J807">
        <v>879</v>
      </c>
      <c r="K807">
        <v>143</v>
      </c>
      <c r="L807">
        <v>797</v>
      </c>
      <c r="M807">
        <v>106</v>
      </c>
      <c r="N807">
        <v>143</v>
      </c>
      <c r="O807">
        <v>143</v>
      </c>
      <c r="P807">
        <v>0</v>
      </c>
      <c r="Q807">
        <v>5</v>
      </c>
      <c r="R807">
        <v>7</v>
      </c>
      <c r="S807">
        <v>9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 t="s">
        <v>30</v>
      </c>
    </row>
    <row r="808" spans="1:28" hidden="1" x14ac:dyDescent="0.3">
      <c r="A808">
        <v>10489</v>
      </c>
      <c r="B808">
        <v>1973</v>
      </c>
      <c r="C808" t="s">
        <v>28</v>
      </c>
      <c r="D808" t="s">
        <v>33</v>
      </c>
      <c r="E808">
        <v>92955</v>
      </c>
      <c r="F808">
        <v>0</v>
      </c>
      <c r="G808">
        <v>0</v>
      </c>
      <c r="H808" s="1">
        <v>41505</v>
      </c>
      <c r="I808">
        <v>35</v>
      </c>
      <c r="J808">
        <v>693</v>
      </c>
      <c r="K808">
        <v>21</v>
      </c>
      <c r="L808">
        <v>925</v>
      </c>
      <c r="M808">
        <v>31</v>
      </c>
      <c r="N808">
        <v>24</v>
      </c>
      <c r="O808">
        <v>84</v>
      </c>
      <c r="P808">
        <v>1</v>
      </c>
      <c r="Q808">
        <v>6</v>
      </c>
      <c r="R808">
        <v>7</v>
      </c>
      <c r="S808">
        <v>9</v>
      </c>
      <c r="T808">
        <v>2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1</v>
      </c>
      <c r="AA808">
        <v>0</v>
      </c>
      <c r="AB808" t="s">
        <v>43</v>
      </c>
    </row>
    <row r="809" spans="1:28" hidden="1" x14ac:dyDescent="0.3">
      <c r="A809">
        <v>2570</v>
      </c>
      <c r="B809">
        <v>1968</v>
      </c>
      <c r="C809" t="s">
        <v>28</v>
      </c>
      <c r="D809" t="s">
        <v>35</v>
      </c>
      <c r="E809">
        <v>56534</v>
      </c>
      <c r="F809">
        <v>0</v>
      </c>
      <c r="G809">
        <v>1</v>
      </c>
      <c r="H809" s="1">
        <v>41478</v>
      </c>
      <c r="I809">
        <v>35</v>
      </c>
      <c r="J809">
        <v>691</v>
      </c>
      <c r="K809">
        <v>7</v>
      </c>
      <c r="L809">
        <v>61</v>
      </c>
      <c r="M809">
        <v>10</v>
      </c>
      <c r="N809">
        <v>0</v>
      </c>
      <c r="O809">
        <v>46</v>
      </c>
      <c r="P809">
        <v>4</v>
      </c>
      <c r="Q809">
        <v>10</v>
      </c>
      <c r="R809">
        <v>4</v>
      </c>
      <c r="S809">
        <v>7</v>
      </c>
      <c r="T809">
        <v>8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1</v>
      </c>
      <c r="AA809">
        <v>0</v>
      </c>
      <c r="AB809" t="s">
        <v>30</v>
      </c>
    </row>
    <row r="810" spans="1:28" hidden="1" x14ac:dyDescent="0.3">
      <c r="A810">
        <v>3834</v>
      </c>
      <c r="B810">
        <v>1962</v>
      </c>
      <c r="C810" t="s">
        <v>28</v>
      </c>
      <c r="D810" t="s">
        <v>31</v>
      </c>
      <c r="E810">
        <v>69627</v>
      </c>
      <c r="F810">
        <v>0</v>
      </c>
      <c r="G810">
        <v>1</v>
      </c>
      <c r="H810" s="1">
        <v>41350</v>
      </c>
      <c r="I810">
        <v>35</v>
      </c>
      <c r="J810">
        <v>231</v>
      </c>
      <c r="K810">
        <v>161</v>
      </c>
      <c r="L810">
        <v>215</v>
      </c>
      <c r="M810">
        <v>171</v>
      </c>
      <c r="N810">
        <v>30</v>
      </c>
      <c r="O810">
        <v>53</v>
      </c>
      <c r="P810">
        <v>2</v>
      </c>
      <c r="Q810">
        <v>8</v>
      </c>
      <c r="R810">
        <v>2</v>
      </c>
      <c r="S810">
        <v>11</v>
      </c>
      <c r="T810">
        <v>5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34</v>
      </c>
    </row>
    <row r="811" spans="1:28" hidden="1" x14ac:dyDescent="0.3">
      <c r="A811">
        <v>590</v>
      </c>
      <c r="B811">
        <v>1970</v>
      </c>
      <c r="C811" t="s">
        <v>41</v>
      </c>
      <c r="D811" t="s">
        <v>29</v>
      </c>
      <c r="E811">
        <v>78579</v>
      </c>
      <c r="F811">
        <v>0</v>
      </c>
      <c r="G811">
        <v>0</v>
      </c>
      <c r="H811" s="1">
        <v>41265</v>
      </c>
      <c r="I811">
        <v>35</v>
      </c>
      <c r="J811">
        <v>816</v>
      </c>
      <c r="K811">
        <v>66</v>
      </c>
      <c r="L811">
        <v>549</v>
      </c>
      <c r="M811">
        <v>216</v>
      </c>
      <c r="N811">
        <v>66</v>
      </c>
      <c r="O811">
        <v>99</v>
      </c>
      <c r="P811">
        <v>1</v>
      </c>
      <c r="Q811">
        <v>5</v>
      </c>
      <c r="R811">
        <v>6</v>
      </c>
      <c r="S811">
        <v>4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 t="s">
        <v>30</v>
      </c>
    </row>
    <row r="812" spans="1:28" hidden="1" x14ac:dyDescent="0.3">
      <c r="A812">
        <v>2426</v>
      </c>
      <c r="B812">
        <v>1964</v>
      </c>
      <c r="C812" t="s">
        <v>37</v>
      </c>
      <c r="D812" t="s">
        <v>29</v>
      </c>
      <c r="E812">
        <v>78825</v>
      </c>
      <c r="F812">
        <v>0</v>
      </c>
      <c r="G812">
        <v>0</v>
      </c>
      <c r="H812" s="1">
        <v>41166</v>
      </c>
      <c r="I812">
        <v>35</v>
      </c>
      <c r="J812">
        <v>483</v>
      </c>
      <c r="K812">
        <v>74</v>
      </c>
      <c r="L812">
        <v>114</v>
      </c>
      <c r="M812">
        <v>169</v>
      </c>
      <c r="N812">
        <v>37</v>
      </c>
      <c r="O812">
        <v>18</v>
      </c>
      <c r="P812">
        <v>1</v>
      </c>
      <c r="Q812">
        <v>5</v>
      </c>
      <c r="R812">
        <v>10</v>
      </c>
      <c r="S812">
        <v>13</v>
      </c>
      <c r="T812">
        <v>3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 t="s">
        <v>30</v>
      </c>
    </row>
    <row r="813" spans="1:28" hidden="1" x14ac:dyDescent="0.3">
      <c r="A813">
        <v>8041</v>
      </c>
      <c r="B813">
        <v>1971</v>
      </c>
      <c r="C813" t="s">
        <v>37</v>
      </c>
      <c r="D813" t="s">
        <v>42</v>
      </c>
      <c r="E813">
        <v>47111</v>
      </c>
      <c r="F813">
        <v>0</v>
      </c>
      <c r="G813">
        <v>1</v>
      </c>
      <c r="H813" s="1">
        <v>41160</v>
      </c>
      <c r="I813">
        <v>35</v>
      </c>
      <c r="J813">
        <v>595</v>
      </c>
      <c r="K813">
        <v>71</v>
      </c>
      <c r="L813">
        <v>153</v>
      </c>
      <c r="M813">
        <v>120</v>
      </c>
      <c r="N813">
        <v>112</v>
      </c>
      <c r="O813">
        <v>41</v>
      </c>
      <c r="P813">
        <v>6</v>
      </c>
      <c r="Q813">
        <v>3</v>
      </c>
      <c r="R813">
        <v>2</v>
      </c>
      <c r="S813">
        <v>10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43</v>
      </c>
    </row>
    <row r="814" spans="1:28" hidden="1" x14ac:dyDescent="0.3">
      <c r="A814">
        <v>3584</v>
      </c>
      <c r="B814">
        <v>1955</v>
      </c>
      <c r="C814" t="s">
        <v>37</v>
      </c>
      <c r="D814" t="s">
        <v>31</v>
      </c>
      <c r="E814">
        <v>49667</v>
      </c>
      <c r="F814">
        <v>0</v>
      </c>
      <c r="G814">
        <v>0</v>
      </c>
      <c r="H814" s="1">
        <v>41141</v>
      </c>
      <c r="I814">
        <v>35</v>
      </c>
      <c r="J814">
        <v>1181</v>
      </c>
      <c r="K814">
        <v>26</v>
      </c>
      <c r="L814">
        <v>120</v>
      </c>
      <c r="M814">
        <v>17</v>
      </c>
      <c r="N814">
        <v>13</v>
      </c>
      <c r="O814">
        <v>39</v>
      </c>
      <c r="P814">
        <v>2</v>
      </c>
      <c r="Q814">
        <v>5</v>
      </c>
      <c r="R814">
        <v>10</v>
      </c>
      <c r="S814">
        <v>5</v>
      </c>
      <c r="T814">
        <v>8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0</v>
      </c>
      <c r="AB814" t="s">
        <v>32</v>
      </c>
    </row>
    <row r="815" spans="1:28" hidden="1" x14ac:dyDescent="0.3">
      <c r="A815">
        <v>738</v>
      </c>
      <c r="B815">
        <v>1981</v>
      </c>
      <c r="C815" t="s">
        <v>38</v>
      </c>
      <c r="D815" t="s">
        <v>31</v>
      </c>
      <c r="E815">
        <v>42395</v>
      </c>
      <c r="F815">
        <v>1</v>
      </c>
      <c r="G815">
        <v>1</v>
      </c>
      <c r="H815" s="1">
        <v>41733</v>
      </c>
      <c r="I815">
        <v>35</v>
      </c>
      <c r="J815">
        <v>48</v>
      </c>
      <c r="K815">
        <v>13</v>
      </c>
      <c r="L815">
        <v>57</v>
      </c>
      <c r="M815">
        <v>24</v>
      </c>
      <c r="N815">
        <v>15</v>
      </c>
      <c r="O815">
        <v>25</v>
      </c>
      <c r="P815">
        <v>4</v>
      </c>
      <c r="Q815">
        <v>3</v>
      </c>
      <c r="R815">
        <v>1</v>
      </c>
      <c r="S815">
        <v>4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40</v>
      </c>
    </row>
    <row r="816" spans="1:28" hidden="1" x14ac:dyDescent="0.3">
      <c r="A816">
        <v>807</v>
      </c>
      <c r="B816">
        <v>1969</v>
      </c>
      <c r="C816" t="s">
        <v>41</v>
      </c>
      <c r="D816" t="s">
        <v>35</v>
      </c>
      <c r="E816">
        <v>44602</v>
      </c>
      <c r="F816">
        <v>1</v>
      </c>
      <c r="G816">
        <v>1</v>
      </c>
      <c r="H816" s="1">
        <v>41685</v>
      </c>
      <c r="I816">
        <v>35</v>
      </c>
      <c r="J816">
        <v>167</v>
      </c>
      <c r="K816">
        <v>2</v>
      </c>
      <c r="L816">
        <v>89</v>
      </c>
      <c r="M816">
        <v>0</v>
      </c>
      <c r="N816">
        <v>0</v>
      </c>
      <c r="O816">
        <v>34</v>
      </c>
      <c r="P816">
        <v>6</v>
      </c>
      <c r="Q816">
        <v>6</v>
      </c>
      <c r="R816">
        <v>1</v>
      </c>
      <c r="S816">
        <v>4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40</v>
      </c>
    </row>
    <row r="817" spans="1:28" hidden="1" x14ac:dyDescent="0.3">
      <c r="A817">
        <v>5423</v>
      </c>
      <c r="B817">
        <v>1983</v>
      </c>
      <c r="C817" t="s">
        <v>28</v>
      </c>
      <c r="D817" t="s">
        <v>35</v>
      </c>
      <c r="E817">
        <v>28359</v>
      </c>
      <c r="F817">
        <v>1</v>
      </c>
      <c r="G817">
        <v>0</v>
      </c>
      <c r="H817" s="1">
        <v>41574</v>
      </c>
      <c r="I817">
        <v>35</v>
      </c>
      <c r="J817">
        <v>6</v>
      </c>
      <c r="K817">
        <v>0</v>
      </c>
      <c r="L817">
        <v>5</v>
      </c>
      <c r="M817">
        <v>2</v>
      </c>
      <c r="N817">
        <v>1</v>
      </c>
      <c r="O817">
        <v>2</v>
      </c>
      <c r="P817">
        <v>1</v>
      </c>
      <c r="Q817">
        <v>1</v>
      </c>
      <c r="R817">
        <v>0</v>
      </c>
      <c r="S817">
        <v>2</v>
      </c>
      <c r="T817">
        <v>7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43</v>
      </c>
    </row>
    <row r="818" spans="1:28" hidden="1" x14ac:dyDescent="0.3">
      <c r="A818">
        <v>4426</v>
      </c>
      <c r="B818">
        <v>1975</v>
      </c>
      <c r="C818" t="s">
        <v>28</v>
      </c>
      <c r="D818" t="s">
        <v>31</v>
      </c>
      <c r="E818">
        <v>55801</v>
      </c>
      <c r="F818">
        <v>1</v>
      </c>
      <c r="G818">
        <v>1</v>
      </c>
      <c r="H818" s="1">
        <v>41539</v>
      </c>
      <c r="I818">
        <v>35</v>
      </c>
      <c r="J818">
        <v>367</v>
      </c>
      <c r="K818">
        <v>4</v>
      </c>
      <c r="L818">
        <v>51</v>
      </c>
      <c r="M818">
        <v>6</v>
      </c>
      <c r="N818">
        <v>4</v>
      </c>
      <c r="O818">
        <v>95</v>
      </c>
      <c r="P818">
        <v>6</v>
      </c>
      <c r="Q818">
        <v>7</v>
      </c>
      <c r="R818">
        <v>2</v>
      </c>
      <c r="S818">
        <v>6</v>
      </c>
      <c r="T818">
        <v>7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34</v>
      </c>
    </row>
    <row r="819" spans="1:28" hidden="1" x14ac:dyDescent="0.3">
      <c r="A819">
        <v>4791</v>
      </c>
      <c r="B819">
        <v>1980</v>
      </c>
      <c r="C819" t="s">
        <v>28</v>
      </c>
      <c r="D819" t="s">
        <v>35</v>
      </c>
      <c r="E819">
        <v>44964</v>
      </c>
      <c r="F819">
        <v>1</v>
      </c>
      <c r="G819">
        <v>1</v>
      </c>
      <c r="H819" s="1">
        <v>41259</v>
      </c>
      <c r="I819">
        <v>35</v>
      </c>
      <c r="J819">
        <v>19</v>
      </c>
      <c r="K819">
        <v>1</v>
      </c>
      <c r="L819">
        <v>17</v>
      </c>
      <c r="M819">
        <v>2</v>
      </c>
      <c r="N819">
        <v>0</v>
      </c>
      <c r="O819">
        <v>2</v>
      </c>
      <c r="P819">
        <v>1</v>
      </c>
      <c r="Q819">
        <v>1</v>
      </c>
      <c r="R819">
        <v>0</v>
      </c>
      <c r="S819">
        <v>3</v>
      </c>
      <c r="T819">
        <v>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36</v>
      </c>
    </row>
    <row r="820" spans="1:28" hidden="1" x14ac:dyDescent="0.3">
      <c r="A820">
        <v>5304</v>
      </c>
      <c r="B820">
        <v>1974</v>
      </c>
      <c r="C820" t="s">
        <v>37</v>
      </c>
      <c r="D820" t="s">
        <v>31</v>
      </c>
      <c r="E820">
        <v>30899</v>
      </c>
      <c r="F820">
        <v>1</v>
      </c>
      <c r="G820">
        <v>0</v>
      </c>
      <c r="H820" s="1">
        <v>41195</v>
      </c>
      <c r="I820">
        <v>35</v>
      </c>
      <c r="J820">
        <v>24</v>
      </c>
      <c r="K820">
        <v>0</v>
      </c>
      <c r="L820">
        <v>8</v>
      </c>
      <c r="M820">
        <v>0</v>
      </c>
      <c r="N820">
        <v>0</v>
      </c>
      <c r="O820">
        <v>1</v>
      </c>
      <c r="P820">
        <v>2</v>
      </c>
      <c r="Q820">
        <v>1</v>
      </c>
      <c r="R820">
        <v>0</v>
      </c>
      <c r="S820">
        <v>3</v>
      </c>
      <c r="T820">
        <v>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43</v>
      </c>
    </row>
    <row r="821" spans="1:28" hidden="1" x14ac:dyDescent="0.3">
      <c r="A821">
        <v>35</v>
      </c>
      <c r="B821">
        <v>1987</v>
      </c>
      <c r="C821" t="s">
        <v>28</v>
      </c>
      <c r="D821" t="s">
        <v>33</v>
      </c>
      <c r="E821">
        <v>25545</v>
      </c>
      <c r="F821">
        <v>1</v>
      </c>
      <c r="G821">
        <v>0</v>
      </c>
      <c r="H821" s="1">
        <v>41160</v>
      </c>
      <c r="I821">
        <v>35</v>
      </c>
      <c r="J821">
        <v>32</v>
      </c>
      <c r="K821">
        <v>1</v>
      </c>
      <c r="L821">
        <v>64</v>
      </c>
      <c r="M821">
        <v>16</v>
      </c>
      <c r="N821">
        <v>12</v>
      </c>
      <c r="O821">
        <v>85</v>
      </c>
      <c r="P821">
        <v>3</v>
      </c>
      <c r="Q821">
        <v>2</v>
      </c>
      <c r="R821">
        <v>2</v>
      </c>
      <c r="S821">
        <v>3</v>
      </c>
      <c r="T821">
        <v>6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 t="s">
        <v>30</v>
      </c>
    </row>
    <row r="822" spans="1:28" hidden="1" x14ac:dyDescent="0.3">
      <c r="A822">
        <v>7718</v>
      </c>
      <c r="B822">
        <v>1947</v>
      </c>
      <c r="C822" t="s">
        <v>41</v>
      </c>
      <c r="D822" t="s">
        <v>35</v>
      </c>
      <c r="E822">
        <v>66000</v>
      </c>
      <c r="F822">
        <v>0</v>
      </c>
      <c r="G822">
        <v>0</v>
      </c>
      <c r="H822" s="1">
        <v>41749</v>
      </c>
      <c r="I822">
        <v>36</v>
      </c>
      <c r="J822">
        <v>244</v>
      </c>
      <c r="K822">
        <v>51</v>
      </c>
      <c r="L822">
        <v>270</v>
      </c>
      <c r="M822">
        <v>101</v>
      </c>
      <c r="N822">
        <v>0</v>
      </c>
      <c r="O822">
        <v>45</v>
      </c>
      <c r="P822">
        <v>1</v>
      </c>
      <c r="Q822">
        <v>1</v>
      </c>
      <c r="R822">
        <v>3</v>
      </c>
      <c r="S822">
        <v>5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30</v>
      </c>
    </row>
    <row r="823" spans="1:28" hidden="1" x14ac:dyDescent="0.3">
      <c r="A823">
        <v>9206</v>
      </c>
      <c r="B823">
        <v>1968</v>
      </c>
      <c r="C823" t="s">
        <v>28</v>
      </c>
      <c r="D823" t="s">
        <v>35</v>
      </c>
      <c r="E823">
        <v>77382</v>
      </c>
      <c r="F823">
        <v>0</v>
      </c>
      <c r="G823">
        <v>1</v>
      </c>
      <c r="H823" s="1">
        <v>41646</v>
      </c>
      <c r="I823">
        <v>36</v>
      </c>
      <c r="J823">
        <v>491</v>
      </c>
      <c r="K823">
        <v>48</v>
      </c>
      <c r="L823">
        <v>231</v>
      </c>
      <c r="M823">
        <v>112</v>
      </c>
      <c r="N823">
        <v>105</v>
      </c>
      <c r="O823">
        <v>134</v>
      </c>
      <c r="P823">
        <v>2</v>
      </c>
      <c r="Q823">
        <v>5</v>
      </c>
      <c r="R823">
        <v>7</v>
      </c>
      <c r="S823">
        <v>12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 t="s">
        <v>30</v>
      </c>
    </row>
    <row r="824" spans="1:28" hidden="1" x14ac:dyDescent="0.3">
      <c r="A824">
        <v>907</v>
      </c>
      <c r="B824">
        <v>1975</v>
      </c>
      <c r="C824" t="s">
        <v>28</v>
      </c>
      <c r="D824" t="s">
        <v>33</v>
      </c>
      <c r="E824">
        <v>46149</v>
      </c>
      <c r="F824">
        <v>0</v>
      </c>
      <c r="G824">
        <v>1</v>
      </c>
      <c r="H824" s="1">
        <v>41607</v>
      </c>
      <c r="I824">
        <v>36</v>
      </c>
      <c r="J824">
        <v>254</v>
      </c>
      <c r="K824">
        <v>6</v>
      </c>
      <c r="L824">
        <v>71</v>
      </c>
      <c r="M824">
        <v>4</v>
      </c>
      <c r="N824">
        <v>0</v>
      </c>
      <c r="O824">
        <v>27</v>
      </c>
      <c r="P824">
        <v>5</v>
      </c>
      <c r="Q824">
        <v>5</v>
      </c>
      <c r="R824">
        <v>1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30</v>
      </c>
    </row>
    <row r="825" spans="1:28" hidden="1" x14ac:dyDescent="0.3">
      <c r="A825">
        <v>1150</v>
      </c>
      <c r="B825">
        <v>1899</v>
      </c>
      <c r="C825" t="s">
        <v>37</v>
      </c>
      <c r="D825" t="s">
        <v>35</v>
      </c>
      <c r="E825">
        <v>83532</v>
      </c>
      <c r="F825">
        <v>0</v>
      </c>
      <c r="G825">
        <v>0</v>
      </c>
      <c r="H825" s="1">
        <v>41543</v>
      </c>
      <c r="I825">
        <v>36</v>
      </c>
      <c r="J825">
        <v>755</v>
      </c>
      <c r="K825">
        <v>144</v>
      </c>
      <c r="L825">
        <v>562</v>
      </c>
      <c r="M825">
        <v>104</v>
      </c>
      <c r="N825">
        <v>64</v>
      </c>
      <c r="O825">
        <v>224</v>
      </c>
      <c r="P825">
        <v>1</v>
      </c>
      <c r="Q825">
        <v>4</v>
      </c>
      <c r="R825">
        <v>6</v>
      </c>
      <c r="S825">
        <v>4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 t="s">
        <v>30</v>
      </c>
    </row>
    <row r="826" spans="1:28" hidden="1" x14ac:dyDescent="0.3">
      <c r="A826">
        <v>3867</v>
      </c>
      <c r="B826">
        <v>1947</v>
      </c>
      <c r="C826" t="s">
        <v>37</v>
      </c>
      <c r="D826" t="s">
        <v>35</v>
      </c>
      <c r="E826">
        <v>73059</v>
      </c>
      <c r="F826">
        <v>0</v>
      </c>
      <c r="G826">
        <v>1</v>
      </c>
      <c r="H826" s="1">
        <v>41517</v>
      </c>
      <c r="I826">
        <v>36</v>
      </c>
      <c r="J826">
        <v>410</v>
      </c>
      <c r="K826">
        <v>112</v>
      </c>
      <c r="L826">
        <v>420</v>
      </c>
      <c r="M826">
        <v>0</v>
      </c>
      <c r="N826">
        <v>82</v>
      </c>
      <c r="O826">
        <v>71</v>
      </c>
      <c r="P826">
        <v>1</v>
      </c>
      <c r="Q826">
        <v>9</v>
      </c>
      <c r="R826">
        <v>3</v>
      </c>
      <c r="S826">
        <v>13</v>
      </c>
      <c r="T826">
        <v>4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30</v>
      </c>
    </row>
    <row r="827" spans="1:28" hidden="1" x14ac:dyDescent="0.3">
      <c r="A827">
        <v>3859</v>
      </c>
      <c r="B827">
        <v>1947</v>
      </c>
      <c r="C827" t="s">
        <v>37</v>
      </c>
      <c r="D827" t="s">
        <v>35</v>
      </c>
      <c r="E827">
        <v>73059</v>
      </c>
      <c r="F827">
        <v>0</v>
      </c>
      <c r="G827">
        <v>1</v>
      </c>
      <c r="H827" s="1">
        <v>41517</v>
      </c>
      <c r="I827">
        <v>36</v>
      </c>
      <c r="J827">
        <v>410</v>
      </c>
      <c r="K827">
        <v>112</v>
      </c>
      <c r="L827">
        <v>420</v>
      </c>
      <c r="M827">
        <v>0</v>
      </c>
      <c r="N827">
        <v>82</v>
      </c>
      <c r="O827">
        <v>71</v>
      </c>
      <c r="P827">
        <v>1</v>
      </c>
      <c r="Q827">
        <v>9</v>
      </c>
      <c r="R827">
        <v>3</v>
      </c>
      <c r="S827">
        <v>13</v>
      </c>
      <c r="T827">
        <v>4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43</v>
      </c>
    </row>
    <row r="828" spans="1:28" hidden="1" x14ac:dyDescent="0.3">
      <c r="A828">
        <v>3265</v>
      </c>
      <c r="B828">
        <v>1959</v>
      </c>
      <c r="C828" t="s">
        <v>28</v>
      </c>
      <c r="D828" t="s">
        <v>33</v>
      </c>
      <c r="E828">
        <v>35701</v>
      </c>
      <c r="F828">
        <v>0</v>
      </c>
      <c r="G828">
        <v>0</v>
      </c>
      <c r="H828" s="1">
        <v>41352</v>
      </c>
      <c r="I828">
        <v>36</v>
      </c>
      <c r="J828">
        <v>21</v>
      </c>
      <c r="K828">
        <v>1</v>
      </c>
      <c r="L828">
        <v>9</v>
      </c>
      <c r="M828">
        <v>7</v>
      </c>
      <c r="N828">
        <v>3</v>
      </c>
      <c r="O828">
        <v>5</v>
      </c>
      <c r="P828">
        <v>1</v>
      </c>
      <c r="Q828">
        <v>1</v>
      </c>
      <c r="R828">
        <v>0</v>
      </c>
      <c r="S828">
        <v>3</v>
      </c>
      <c r="T828">
        <v>6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30</v>
      </c>
    </row>
    <row r="829" spans="1:28" hidden="1" x14ac:dyDescent="0.3">
      <c r="A829">
        <v>4418</v>
      </c>
      <c r="B829">
        <v>1983</v>
      </c>
      <c r="C829" t="s">
        <v>41</v>
      </c>
      <c r="D829" t="s">
        <v>31</v>
      </c>
      <c r="E829">
        <v>89616</v>
      </c>
      <c r="F829">
        <v>0</v>
      </c>
      <c r="G829">
        <v>0</v>
      </c>
      <c r="H829" s="1">
        <v>41330</v>
      </c>
      <c r="I829">
        <v>36</v>
      </c>
      <c r="J829">
        <v>671</v>
      </c>
      <c r="K829">
        <v>47</v>
      </c>
      <c r="L829">
        <v>655</v>
      </c>
      <c r="M829">
        <v>145</v>
      </c>
      <c r="N829">
        <v>111</v>
      </c>
      <c r="O829">
        <v>15</v>
      </c>
      <c r="P829">
        <v>1</v>
      </c>
      <c r="Q829">
        <v>7</v>
      </c>
      <c r="R829">
        <v>5</v>
      </c>
      <c r="S829">
        <v>12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 t="s">
        <v>32</v>
      </c>
    </row>
    <row r="830" spans="1:28" hidden="1" x14ac:dyDescent="0.3">
      <c r="A830">
        <v>4611</v>
      </c>
      <c r="B830">
        <v>1970</v>
      </c>
      <c r="C830" t="s">
        <v>28</v>
      </c>
      <c r="D830" t="s">
        <v>35</v>
      </c>
      <c r="E830">
        <v>105471</v>
      </c>
      <c r="F830">
        <v>0</v>
      </c>
      <c r="G830">
        <v>0</v>
      </c>
      <c r="H830" s="1">
        <v>41295</v>
      </c>
      <c r="I830">
        <v>36</v>
      </c>
      <c r="J830">
        <v>1009</v>
      </c>
      <c r="K830">
        <v>181</v>
      </c>
      <c r="L830">
        <v>104</v>
      </c>
      <c r="M830">
        <v>202</v>
      </c>
      <c r="N830">
        <v>21</v>
      </c>
      <c r="O830">
        <v>207</v>
      </c>
      <c r="P830">
        <v>0</v>
      </c>
      <c r="Q830">
        <v>9</v>
      </c>
      <c r="R830">
        <v>8</v>
      </c>
      <c r="S830">
        <v>13</v>
      </c>
      <c r="T830">
        <v>3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0</v>
      </c>
      <c r="AB830" t="s">
        <v>30</v>
      </c>
    </row>
    <row r="831" spans="1:28" hidden="1" x14ac:dyDescent="0.3">
      <c r="A831">
        <v>4530</v>
      </c>
      <c r="B831">
        <v>1948</v>
      </c>
      <c r="C831" t="s">
        <v>41</v>
      </c>
      <c r="D831" t="s">
        <v>42</v>
      </c>
      <c r="E831">
        <v>78427</v>
      </c>
      <c r="F831">
        <v>0</v>
      </c>
      <c r="G831">
        <v>0</v>
      </c>
      <c r="H831" s="1">
        <v>41206</v>
      </c>
      <c r="I831">
        <v>36</v>
      </c>
      <c r="J831">
        <v>972</v>
      </c>
      <c r="K831">
        <v>19</v>
      </c>
      <c r="L831">
        <v>595</v>
      </c>
      <c r="M831">
        <v>180</v>
      </c>
      <c r="N831">
        <v>26</v>
      </c>
      <c r="O831">
        <v>138</v>
      </c>
      <c r="P831">
        <v>3</v>
      </c>
      <c r="Q831">
        <v>3</v>
      </c>
      <c r="R831">
        <v>7</v>
      </c>
      <c r="S831">
        <v>10</v>
      </c>
      <c r="T831">
        <v>3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 t="s">
        <v>39</v>
      </c>
    </row>
    <row r="832" spans="1:28" hidden="1" x14ac:dyDescent="0.3">
      <c r="A832">
        <v>9949</v>
      </c>
      <c r="B832">
        <v>1976</v>
      </c>
      <c r="C832" t="s">
        <v>28</v>
      </c>
      <c r="D832" t="s">
        <v>33</v>
      </c>
      <c r="E832">
        <v>59809</v>
      </c>
      <c r="F832">
        <v>0</v>
      </c>
      <c r="G832">
        <v>2</v>
      </c>
      <c r="H832" s="1">
        <v>41200</v>
      </c>
      <c r="I832">
        <v>36</v>
      </c>
      <c r="J832">
        <v>598</v>
      </c>
      <c r="K832">
        <v>16</v>
      </c>
      <c r="L832">
        <v>141</v>
      </c>
      <c r="M832">
        <v>32</v>
      </c>
      <c r="N832">
        <v>41</v>
      </c>
      <c r="O832">
        <v>49</v>
      </c>
      <c r="P832">
        <v>3</v>
      </c>
      <c r="Q832">
        <v>3</v>
      </c>
      <c r="R832">
        <v>3</v>
      </c>
      <c r="S832">
        <v>6</v>
      </c>
      <c r="T832">
        <v>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32</v>
      </c>
    </row>
    <row r="833" spans="1:28" hidden="1" x14ac:dyDescent="0.3">
      <c r="A833">
        <v>6181</v>
      </c>
      <c r="B833">
        <v>1950</v>
      </c>
      <c r="C833" t="s">
        <v>38</v>
      </c>
      <c r="D833" t="s">
        <v>35</v>
      </c>
      <c r="E833">
        <v>52203</v>
      </c>
      <c r="F833">
        <v>0</v>
      </c>
      <c r="G833">
        <v>0</v>
      </c>
      <c r="H833" s="1">
        <v>41121</v>
      </c>
      <c r="I833">
        <v>36</v>
      </c>
      <c r="J833">
        <v>488</v>
      </c>
      <c r="K833">
        <v>21</v>
      </c>
      <c r="L833">
        <v>238</v>
      </c>
      <c r="M833">
        <v>56</v>
      </c>
      <c r="N833">
        <v>108</v>
      </c>
      <c r="O833">
        <v>28</v>
      </c>
      <c r="P833">
        <v>1</v>
      </c>
      <c r="Q833">
        <v>8</v>
      </c>
      <c r="R833">
        <v>7</v>
      </c>
      <c r="S833">
        <v>11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34</v>
      </c>
    </row>
    <row r="834" spans="1:28" hidden="1" x14ac:dyDescent="0.3">
      <c r="A834">
        <v>8605</v>
      </c>
      <c r="B834">
        <v>1964</v>
      </c>
      <c r="C834" t="s">
        <v>37</v>
      </c>
      <c r="D834" t="s">
        <v>35</v>
      </c>
      <c r="E834">
        <v>46910</v>
      </c>
      <c r="F834">
        <v>1</v>
      </c>
      <c r="G834">
        <v>1</v>
      </c>
      <c r="H834" s="1">
        <v>41721</v>
      </c>
      <c r="I834">
        <v>36</v>
      </c>
      <c r="J834">
        <v>48</v>
      </c>
      <c r="K834">
        <v>0</v>
      </c>
      <c r="L834">
        <v>14</v>
      </c>
      <c r="M834">
        <v>0</v>
      </c>
      <c r="N834">
        <v>0</v>
      </c>
      <c r="O834">
        <v>6</v>
      </c>
      <c r="P834">
        <v>2</v>
      </c>
      <c r="Q834">
        <v>2</v>
      </c>
      <c r="R834">
        <v>0</v>
      </c>
      <c r="S834">
        <v>3</v>
      </c>
      <c r="T834">
        <v>6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30</v>
      </c>
    </row>
    <row r="835" spans="1:28" hidden="1" x14ac:dyDescent="0.3">
      <c r="A835">
        <v>1646</v>
      </c>
      <c r="B835">
        <v>1972</v>
      </c>
      <c r="C835" t="s">
        <v>44</v>
      </c>
      <c r="D835" t="s">
        <v>33</v>
      </c>
      <c r="E835">
        <v>25224</v>
      </c>
      <c r="F835">
        <v>1</v>
      </c>
      <c r="G835">
        <v>0</v>
      </c>
      <c r="H835" s="1">
        <v>41714</v>
      </c>
      <c r="I835">
        <v>36</v>
      </c>
      <c r="J835">
        <v>4</v>
      </c>
      <c r="K835">
        <v>9</v>
      </c>
      <c r="L835">
        <v>12</v>
      </c>
      <c r="M835">
        <v>11</v>
      </c>
      <c r="N835">
        <v>2</v>
      </c>
      <c r="O835">
        <v>8</v>
      </c>
      <c r="P835">
        <v>2</v>
      </c>
      <c r="Q835">
        <v>1</v>
      </c>
      <c r="R835">
        <v>1</v>
      </c>
      <c r="S835">
        <v>3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32</v>
      </c>
    </row>
    <row r="836" spans="1:28" hidden="1" x14ac:dyDescent="0.3">
      <c r="A836">
        <v>10757</v>
      </c>
      <c r="B836">
        <v>1967</v>
      </c>
      <c r="C836" t="s">
        <v>37</v>
      </c>
      <c r="D836" t="s">
        <v>29</v>
      </c>
      <c r="E836">
        <v>28420</v>
      </c>
      <c r="F836">
        <v>1</v>
      </c>
      <c r="G836">
        <v>0</v>
      </c>
      <c r="H836" s="1">
        <v>41632</v>
      </c>
      <c r="I836">
        <v>36</v>
      </c>
      <c r="J836">
        <v>4</v>
      </c>
      <c r="K836">
        <v>2</v>
      </c>
      <c r="L836">
        <v>5</v>
      </c>
      <c r="M836">
        <v>2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2</v>
      </c>
      <c r="T836">
        <v>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30</v>
      </c>
    </row>
    <row r="837" spans="1:28" hidden="1" x14ac:dyDescent="0.3">
      <c r="A837">
        <v>6885</v>
      </c>
      <c r="B837">
        <v>1977</v>
      </c>
      <c r="C837" t="s">
        <v>28</v>
      </c>
      <c r="D837" t="s">
        <v>29</v>
      </c>
      <c r="E837">
        <v>32952</v>
      </c>
      <c r="F837">
        <v>1</v>
      </c>
      <c r="G837">
        <v>0</v>
      </c>
      <c r="H837" s="1">
        <v>41609</v>
      </c>
      <c r="I837">
        <v>36</v>
      </c>
      <c r="J837">
        <v>38</v>
      </c>
      <c r="K837">
        <v>0</v>
      </c>
      <c r="L837">
        <v>12</v>
      </c>
      <c r="M837">
        <v>3</v>
      </c>
      <c r="N837">
        <v>1</v>
      </c>
      <c r="O837">
        <v>1</v>
      </c>
      <c r="P837">
        <v>1</v>
      </c>
      <c r="Q837">
        <v>2</v>
      </c>
      <c r="R837">
        <v>0</v>
      </c>
      <c r="S837">
        <v>3</v>
      </c>
      <c r="T837">
        <v>7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32</v>
      </c>
    </row>
    <row r="838" spans="1:28" hidden="1" x14ac:dyDescent="0.3">
      <c r="A838">
        <v>7736</v>
      </c>
      <c r="B838">
        <v>1986</v>
      </c>
      <c r="C838" t="s">
        <v>28</v>
      </c>
      <c r="D838" t="s">
        <v>33</v>
      </c>
      <c r="E838">
        <v>22518</v>
      </c>
      <c r="F838">
        <v>1</v>
      </c>
      <c r="G838">
        <v>0</v>
      </c>
      <c r="H838" s="1">
        <v>41204</v>
      </c>
      <c r="I838">
        <v>36</v>
      </c>
      <c r="J838">
        <v>11</v>
      </c>
      <c r="K838">
        <v>7</v>
      </c>
      <c r="L838">
        <v>12</v>
      </c>
      <c r="M838">
        <v>2</v>
      </c>
      <c r="N838">
        <v>2</v>
      </c>
      <c r="O838">
        <v>27</v>
      </c>
      <c r="P838">
        <v>2</v>
      </c>
      <c r="Q838">
        <v>2</v>
      </c>
      <c r="R838">
        <v>1</v>
      </c>
      <c r="S838">
        <v>2</v>
      </c>
      <c r="T838">
        <v>5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0</v>
      </c>
      <c r="AB838" t="s">
        <v>30</v>
      </c>
    </row>
    <row r="839" spans="1:28" hidden="1" x14ac:dyDescent="0.3">
      <c r="A839">
        <v>942</v>
      </c>
      <c r="B839">
        <v>1982</v>
      </c>
      <c r="C839" t="s">
        <v>28</v>
      </c>
      <c r="D839" t="s">
        <v>31</v>
      </c>
      <c r="E839">
        <v>39660</v>
      </c>
      <c r="F839">
        <v>1</v>
      </c>
      <c r="G839">
        <v>0</v>
      </c>
      <c r="H839" s="1">
        <v>41129</v>
      </c>
      <c r="I839">
        <v>36</v>
      </c>
      <c r="J839">
        <v>139</v>
      </c>
      <c r="K839">
        <v>13</v>
      </c>
      <c r="L839">
        <v>78</v>
      </c>
      <c r="M839">
        <v>20</v>
      </c>
      <c r="N839">
        <v>13</v>
      </c>
      <c r="O839">
        <v>36</v>
      </c>
      <c r="P839">
        <v>3</v>
      </c>
      <c r="Q839">
        <v>7</v>
      </c>
      <c r="R839">
        <v>1</v>
      </c>
      <c r="S839">
        <v>3</v>
      </c>
      <c r="T839">
        <v>9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 t="s">
        <v>30</v>
      </c>
    </row>
    <row r="840" spans="1:28" hidden="1" x14ac:dyDescent="0.3">
      <c r="A840">
        <v>6428</v>
      </c>
      <c r="B840">
        <v>1950</v>
      </c>
      <c r="C840" t="s">
        <v>37</v>
      </c>
      <c r="D840" t="s">
        <v>42</v>
      </c>
      <c r="E840">
        <v>76842</v>
      </c>
      <c r="F840">
        <v>0</v>
      </c>
      <c r="G840">
        <v>0</v>
      </c>
      <c r="H840" s="1">
        <v>41762</v>
      </c>
      <c r="I840">
        <v>37</v>
      </c>
      <c r="J840">
        <v>605</v>
      </c>
      <c r="K840">
        <v>10</v>
      </c>
      <c r="L840">
        <v>345</v>
      </c>
      <c r="M840">
        <v>84</v>
      </c>
      <c r="N840">
        <v>54</v>
      </c>
      <c r="O840">
        <v>32</v>
      </c>
      <c r="P840">
        <v>1</v>
      </c>
      <c r="Q840">
        <v>1</v>
      </c>
      <c r="R840">
        <v>8</v>
      </c>
      <c r="S840">
        <v>7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30</v>
      </c>
    </row>
    <row r="841" spans="1:28" hidden="1" x14ac:dyDescent="0.3">
      <c r="A841">
        <v>9617</v>
      </c>
      <c r="B841">
        <v>1951</v>
      </c>
      <c r="C841" t="s">
        <v>28</v>
      </c>
      <c r="D841" t="s">
        <v>31</v>
      </c>
      <c r="E841">
        <v>15033</v>
      </c>
      <c r="F841">
        <v>0</v>
      </c>
      <c r="G841">
        <v>0</v>
      </c>
      <c r="H841" s="1">
        <v>41745</v>
      </c>
      <c r="I841">
        <v>37</v>
      </c>
      <c r="J841">
        <v>0</v>
      </c>
      <c r="K841">
        <v>4</v>
      </c>
      <c r="L841">
        <v>5</v>
      </c>
      <c r="M841">
        <v>6</v>
      </c>
      <c r="N841">
        <v>0</v>
      </c>
      <c r="O841">
        <v>4</v>
      </c>
      <c r="P841">
        <v>1</v>
      </c>
      <c r="Q841">
        <v>1</v>
      </c>
      <c r="R841">
        <v>0</v>
      </c>
      <c r="S841">
        <v>3</v>
      </c>
      <c r="T841">
        <v>3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43</v>
      </c>
    </row>
    <row r="842" spans="1:28" hidden="1" x14ac:dyDescent="0.3">
      <c r="A842">
        <v>4339</v>
      </c>
      <c r="B842">
        <v>1970</v>
      </c>
      <c r="C842" t="s">
        <v>37</v>
      </c>
      <c r="D842" t="s">
        <v>33</v>
      </c>
      <c r="E842">
        <v>67353</v>
      </c>
      <c r="F842">
        <v>0</v>
      </c>
      <c r="G842">
        <v>1</v>
      </c>
      <c r="H842" s="1">
        <v>41639</v>
      </c>
      <c r="I842">
        <v>37</v>
      </c>
      <c r="J842">
        <v>702</v>
      </c>
      <c r="K842">
        <v>17</v>
      </c>
      <c r="L842">
        <v>151</v>
      </c>
      <c r="M842">
        <v>0</v>
      </c>
      <c r="N842">
        <v>8</v>
      </c>
      <c r="O842">
        <v>35</v>
      </c>
      <c r="P842">
        <v>5</v>
      </c>
      <c r="Q842">
        <v>5</v>
      </c>
      <c r="R842">
        <v>6</v>
      </c>
      <c r="S842">
        <v>12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36</v>
      </c>
    </row>
    <row r="843" spans="1:28" hidden="1" x14ac:dyDescent="0.3">
      <c r="A843">
        <v>6658</v>
      </c>
      <c r="B843">
        <v>1972</v>
      </c>
      <c r="C843" t="s">
        <v>28</v>
      </c>
      <c r="D843" t="s">
        <v>35</v>
      </c>
      <c r="E843">
        <v>59868</v>
      </c>
      <c r="F843">
        <v>0</v>
      </c>
      <c r="G843">
        <v>1</v>
      </c>
      <c r="H843" s="1">
        <v>41477</v>
      </c>
      <c r="I843">
        <v>37</v>
      </c>
      <c r="J843">
        <v>771</v>
      </c>
      <c r="K843">
        <v>51</v>
      </c>
      <c r="L843">
        <v>154</v>
      </c>
      <c r="M843">
        <v>54</v>
      </c>
      <c r="N843">
        <v>10</v>
      </c>
      <c r="O843">
        <v>154</v>
      </c>
      <c r="P843">
        <v>7</v>
      </c>
      <c r="Q843">
        <v>11</v>
      </c>
      <c r="R843">
        <v>2</v>
      </c>
      <c r="S843">
        <v>12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30</v>
      </c>
    </row>
    <row r="844" spans="1:28" hidden="1" x14ac:dyDescent="0.3">
      <c r="A844">
        <v>4552</v>
      </c>
      <c r="B844">
        <v>1991</v>
      </c>
      <c r="C844" t="s">
        <v>28</v>
      </c>
      <c r="D844" t="s">
        <v>33</v>
      </c>
      <c r="E844">
        <v>51373</v>
      </c>
      <c r="F844">
        <v>0</v>
      </c>
      <c r="G844">
        <v>0</v>
      </c>
      <c r="H844" s="1">
        <v>41447</v>
      </c>
      <c r="I844">
        <v>37</v>
      </c>
      <c r="J844">
        <v>83</v>
      </c>
      <c r="K844">
        <v>2</v>
      </c>
      <c r="L844">
        <v>101</v>
      </c>
      <c r="M844">
        <v>64</v>
      </c>
      <c r="N844">
        <v>26</v>
      </c>
      <c r="O844">
        <v>117</v>
      </c>
      <c r="P844">
        <v>1</v>
      </c>
      <c r="Q844">
        <v>3</v>
      </c>
      <c r="R844">
        <v>5</v>
      </c>
      <c r="S844">
        <v>3</v>
      </c>
      <c r="T844">
        <v>4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30</v>
      </c>
    </row>
    <row r="845" spans="1:28" hidden="1" x14ac:dyDescent="0.3">
      <c r="A845">
        <v>10377</v>
      </c>
      <c r="B845">
        <v>1958</v>
      </c>
      <c r="C845" t="s">
        <v>41</v>
      </c>
      <c r="D845" t="s">
        <v>35</v>
      </c>
      <c r="E845">
        <v>46692</v>
      </c>
      <c r="F845">
        <v>0</v>
      </c>
      <c r="G845">
        <v>1</v>
      </c>
      <c r="H845" s="1">
        <v>41431</v>
      </c>
      <c r="I845">
        <v>37</v>
      </c>
      <c r="J845">
        <v>170</v>
      </c>
      <c r="K845">
        <v>6</v>
      </c>
      <c r="L845">
        <v>97</v>
      </c>
      <c r="M845">
        <v>24</v>
      </c>
      <c r="N845">
        <v>12</v>
      </c>
      <c r="O845">
        <v>88</v>
      </c>
      <c r="P845">
        <v>3</v>
      </c>
      <c r="Q845">
        <v>6</v>
      </c>
      <c r="R845">
        <v>1</v>
      </c>
      <c r="S845">
        <v>5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30</v>
      </c>
    </row>
    <row r="846" spans="1:28" hidden="1" x14ac:dyDescent="0.3">
      <c r="A846">
        <v>11071</v>
      </c>
      <c r="B846">
        <v>1984</v>
      </c>
      <c r="C846" t="s">
        <v>28</v>
      </c>
      <c r="D846" t="s">
        <v>31</v>
      </c>
      <c r="E846">
        <v>79607</v>
      </c>
      <c r="F846">
        <v>0</v>
      </c>
      <c r="G846">
        <v>0</v>
      </c>
      <c r="H846" s="1">
        <v>41385</v>
      </c>
      <c r="I846">
        <v>37</v>
      </c>
      <c r="J846">
        <v>450</v>
      </c>
      <c r="K846">
        <v>133</v>
      </c>
      <c r="L846">
        <v>951</v>
      </c>
      <c r="M846">
        <v>173</v>
      </c>
      <c r="N846">
        <v>0</v>
      </c>
      <c r="O846">
        <v>216</v>
      </c>
      <c r="P846">
        <v>1</v>
      </c>
      <c r="Q846">
        <v>3</v>
      </c>
      <c r="R846">
        <v>6</v>
      </c>
      <c r="S846">
        <v>6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 t="s">
        <v>32</v>
      </c>
    </row>
    <row r="847" spans="1:28" hidden="1" x14ac:dyDescent="0.3">
      <c r="A847">
        <v>2131</v>
      </c>
      <c r="B847">
        <v>1959</v>
      </c>
      <c r="C847" t="s">
        <v>37</v>
      </c>
      <c r="D847" t="s">
        <v>29</v>
      </c>
      <c r="E847">
        <v>62859</v>
      </c>
      <c r="F847">
        <v>0</v>
      </c>
      <c r="G847">
        <v>1</v>
      </c>
      <c r="H847" s="1">
        <v>41273</v>
      </c>
      <c r="I847">
        <v>37</v>
      </c>
      <c r="J847">
        <v>1063</v>
      </c>
      <c r="K847">
        <v>89</v>
      </c>
      <c r="L847">
        <v>102</v>
      </c>
      <c r="M847">
        <v>16</v>
      </c>
      <c r="N847">
        <v>12</v>
      </c>
      <c r="O847">
        <v>25</v>
      </c>
      <c r="P847">
        <v>4</v>
      </c>
      <c r="Q847">
        <v>9</v>
      </c>
      <c r="R847">
        <v>4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30</v>
      </c>
    </row>
    <row r="848" spans="1:28" hidden="1" x14ac:dyDescent="0.3">
      <c r="A848">
        <v>6439</v>
      </c>
      <c r="B848">
        <v>1958</v>
      </c>
      <c r="C848" t="s">
        <v>28</v>
      </c>
      <c r="D848" t="s">
        <v>33</v>
      </c>
      <c r="E848">
        <v>61074</v>
      </c>
      <c r="F848">
        <v>0</v>
      </c>
      <c r="G848">
        <v>1</v>
      </c>
      <c r="H848" s="1">
        <v>41138</v>
      </c>
      <c r="I848">
        <v>37</v>
      </c>
      <c r="J848">
        <v>789</v>
      </c>
      <c r="K848">
        <v>0</v>
      </c>
      <c r="L848">
        <v>133</v>
      </c>
      <c r="M848">
        <v>0</v>
      </c>
      <c r="N848">
        <v>28</v>
      </c>
      <c r="O848">
        <v>152</v>
      </c>
      <c r="P848">
        <v>7</v>
      </c>
      <c r="Q848">
        <v>11</v>
      </c>
      <c r="R848">
        <v>5</v>
      </c>
      <c r="S848">
        <v>8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43</v>
      </c>
    </row>
    <row r="849" spans="1:28" hidden="1" x14ac:dyDescent="0.3">
      <c r="A849">
        <v>10591</v>
      </c>
      <c r="B849">
        <v>1969</v>
      </c>
      <c r="C849" t="s">
        <v>28</v>
      </c>
      <c r="D849" t="s">
        <v>42</v>
      </c>
      <c r="E849">
        <v>43638</v>
      </c>
      <c r="F849">
        <v>0</v>
      </c>
      <c r="G849">
        <v>1</v>
      </c>
      <c r="H849" s="1">
        <v>41127</v>
      </c>
      <c r="I849">
        <v>37</v>
      </c>
      <c r="J849">
        <v>63</v>
      </c>
      <c r="K849">
        <v>10</v>
      </c>
      <c r="L849">
        <v>83</v>
      </c>
      <c r="M849">
        <v>7</v>
      </c>
      <c r="N849">
        <v>19</v>
      </c>
      <c r="O849">
        <v>19</v>
      </c>
      <c r="P849">
        <v>2</v>
      </c>
      <c r="Q849">
        <v>4</v>
      </c>
      <c r="R849">
        <v>1</v>
      </c>
      <c r="S849">
        <v>4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30</v>
      </c>
    </row>
    <row r="850" spans="1:28" hidden="1" x14ac:dyDescent="0.3">
      <c r="A850">
        <v>7660</v>
      </c>
      <c r="B850">
        <v>1973</v>
      </c>
      <c r="C850" t="s">
        <v>37</v>
      </c>
      <c r="D850" t="s">
        <v>47</v>
      </c>
      <c r="E850">
        <v>35860</v>
      </c>
      <c r="F850">
        <v>1</v>
      </c>
      <c r="G850">
        <v>1</v>
      </c>
      <c r="H850" s="1">
        <v>41778</v>
      </c>
      <c r="I850">
        <v>37</v>
      </c>
      <c r="J850">
        <v>15</v>
      </c>
      <c r="K850">
        <v>0</v>
      </c>
      <c r="L850">
        <v>8</v>
      </c>
      <c r="M850">
        <v>4</v>
      </c>
      <c r="N850">
        <v>2</v>
      </c>
      <c r="O850">
        <v>20</v>
      </c>
      <c r="P850">
        <v>2</v>
      </c>
      <c r="Q850">
        <v>1</v>
      </c>
      <c r="R850">
        <v>1</v>
      </c>
      <c r="S850">
        <v>2</v>
      </c>
      <c r="T850">
        <v>5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 t="s">
        <v>32</v>
      </c>
    </row>
    <row r="851" spans="1:28" hidden="1" x14ac:dyDescent="0.3">
      <c r="A851">
        <v>2055</v>
      </c>
      <c r="B851">
        <v>1973</v>
      </c>
      <c r="C851" t="s">
        <v>37</v>
      </c>
      <c r="D851" t="s">
        <v>29</v>
      </c>
      <c r="E851">
        <v>35860</v>
      </c>
      <c r="F851">
        <v>1</v>
      </c>
      <c r="G851">
        <v>1</v>
      </c>
      <c r="H851" s="1">
        <v>41778</v>
      </c>
      <c r="I851">
        <v>37</v>
      </c>
      <c r="J851">
        <v>15</v>
      </c>
      <c r="K851">
        <v>0</v>
      </c>
      <c r="L851">
        <v>8</v>
      </c>
      <c r="M851">
        <v>4</v>
      </c>
      <c r="N851">
        <v>2</v>
      </c>
      <c r="O851">
        <v>20</v>
      </c>
      <c r="P851">
        <v>2</v>
      </c>
      <c r="Q851">
        <v>1</v>
      </c>
      <c r="R851">
        <v>1</v>
      </c>
      <c r="S851">
        <v>2</v>
      </c>
      <c r="T851">
        <v>5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 t="s">
        <v>30</v>
      </c>
    </row>
    <row r="852" spans="1:28" hidden="1" x14ac:dyDescent="0.3">
      <c r="A852">
        <v>5107</v>
      </c>
      <c r="B852">
        <v>1973</v>
      </c>
      <c r="C852" t="s">
        <v>37</v>
      </c>
      <c r="D852" t="s">
        <v>29</v>
      </c>
      <c r="E852">
        <v>35860</v>
      </c>
      <c r="F852">
        <v>1</v>
      </c>
      <c r="G852">
        <v>1</v>
      </c>
      <c r="H852" s="1">
        <v>41778</v>
      </c>
      <c r="I852">
        <v>37</v>
      </c>
      <c r="J852">
        <v>15</v>
      </c>
      <c r="K852">
        <v>0</v>
      </c>
      <c r="L852">
        <v>8</v>
      </c>
      <c r="M852">
        <v>4</v>
      </c>
      <c r="N852">
        <v>2</v>
      </c>
      <c r="O852">
        <v>20</v>
      </c>
      <c r="P852">
        <v>2</v>
      </c>
      <c r="Q852">
        <v>1</v>
      </c>
      <c r="R852">
        <v>1</v>
      </c>
      <c r="S852">
        <v>2</v>
      </c>
      <c r="T852">
        <v>5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 t="s">
        <v>30</v>
      </c>
    </row>
    <row r="853" spans="1:28" hidden="1" x14ac:dyDescent="0.3">
      <c r="A853">
        <v>1626</v>
      </c>
      <c r="B853">
        <v>1973</v>
      </c>
      <c r="C853" t="s">
        <v>37</v>
      </c>
      <c r="D853" t="s">
        <v>29</v>
      </c>
      <c r="E853">
        <v>35860</v>
      </c>
      <c r="F853">
        <v>1</v>
      </c>
      <c r="G853">
        <v>1</v>
      </c>
      <c r="H853" s="1">
        <v>41778</v>
      </c>
      <c r="I853">
        <v>37</v>
      </c>
      <c r="J853">
        <v>15</v>
      </c>
      <c r="K853">
        <v>0</v>
      </c>
      <c r="L853">
        <v>8</v>
      </c>
      <c r="M853">
        <v>4</v>
      </c>
      <c r="N853">
        <v>2</v>
      </c>
      <c r="O853">
        <v>20</v>
      </c>
      <c r="P853">
        <v>2</v>
      </c>
      <c r="Q853">
        <v>1</v>
      </c>
      <c r="R853">
        <v>1</v>
      </c>
      <c r="S853">
        <v>2</v>
      </c>
      <c r="T853">
        <v>5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1</v>
      </c>
      <c r="AA853">
        <v>0</v>
      </c>
      <c r="AB853" t="s">
        <v>43</v>
      </c>
    </row>
    <row r="854" spans="1:28" hidden="1" x14ac:dyDescent="0.3">
      <c r="A854">
        <v>7235</v>
      </c>
      <c r="B854">
        <v>1975</v>
      </c>
      <c r="C854" t="s">
        <v>38</v>
      </c>
      <c r="D854" t="s">
        <v>33</v>
      </c>
      <c r="E854">
        <v>17003</v>
      </c>
      <c r="F854">
        <v>1</v>
      </c>
      <c r="G854">
        <v>0</v>
      </c>
      <c r="H854" s="1">
        <v>41617</v>
      </c>
      <c r="I854">
        <v>37</v>
      </c>
      <c r="J854">
        <v>2</v>
      </c>
      <c r="K854">
        <v>5</v>
      </c>
      <c r="L854">
        <v>12</v>
      </c>
      <c r="M854">
        <v>4</v>
      </c>
      <c r="N854">
        <v>8</v>
      </c>
      <c r="O854">
        <v>7</v>
      </c>
      <c r="P854">
        <v>3</v>
      </c>
      <c r="Q854">
        <v>2</v>
      </c>
      <c r="R854">
        <v>0</v>
      </c>
      <c r="S854">
        <v>4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39</v>
      </c>
    </row>
    <row r="855" spans="1:28" hidden="1" x14ac:dyDescent="0.3">
      <c r="A855">
        <v>8527</v>
      </c>
      <c r="B855">
        <v>1965</v>
      </c>
      <c r="C855" t="s">
        <v>41</v>
      </c>
      <c r="D855" t="s">
        <v>35</v>
      </c>
      <c r="E855">
        <v>65735</v>
      </c>
      <c r="F855">
        <v>1</v>
      </c>
      <c r="G855">
        <v>1</v>
      </c>
      <c r="H855" s="1">
        <v>41615</v>
      </c>
      <c r="I855">
        <v>37</v>
      </c>
      <c r="J855">
        <v>239</v>
      </c>
      <c r="K855">
        <v>7</v>
      </c>
      <c r="L855">
        <v>119</v>
      </c>
      <c r="M855">
        <v>4</v>
      </c>
      <c r="N855">
        <v>15</v>
      </c>
      <c r="O855">
        <v>11</v>
      </c>
      <c r="P855">
        <v>5</v>
      </c>
      <c r="Q855">
        <v>6</v>
      </c>
      <c r="R855">
        <v>2</v>
      </c>
      <c r="S855">
        <v>6</v>
      </c>
      <c r="T855">
        <v>7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30</v>
      </c>
    </row>
    <row r="856" spans="1:28" hidden="1" x14ac:dyDescent="0.3">
      <c r="A856">
        <v>1968</v>
      </c>
      <c r="B856">
        <v>1971</v>
      </c>
      <c r="C856" t="s">
        <v>28</v>
      </c>
      <c r="D856" t="s">
        <v>42</v>
      </c>
      <c r="E856">
        <v>45684</v>
      </c>
      <c r="F856">
        <v>1</v>
      </c>
      <c r="G856">
        <v>0</v>
      </c>
      <c r="H856" s="1">
        <v>41610</v>
      </c>
      <c r="I856">
        <v>37</v>
      </c>
      <c r="J856">
        <v>5</v>
      </c>
      <c r="K856">
        <v>1</v>
      </c>
      <c r="L856">
        <v>5</v>
      </c>
      <c r="M856">
        <v>10</v>
      </c>
      <c r="N856">
        <v>0</v>
      </c>
      <c r="O856">
        <v>7</v>
      </c>
      <c r="P856">
        <v>1</v>
      </c>
      <c r="Q856">
        <v>1</v>
      </c>
      <c r="R856">
        <v>0</v>
      </c>
      <c r="S856">
        <v>2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43</v>
      </c>
    </row>
    <row r="857" spans="1:28" hidden="1" x14ac:dyDescent="0.3">
      <c r="A857">
        <v>9862</v>
      </c>
      <c r="B857">
        <v>1969</v>
      </c>
      <c r="C857" t="s">
        <v>28</v>
      </c>
      <c r="D857" t="s">
        <v>35</v>
      </c>
      <c r="E857">
        <v>21918</v>
      </c>
      <c r="F857">
        <v>1</v>
      </c>
      <c r="G857">
        <v>0</v>
      </c>
      <c r="H857" s="1">
        <v>41592</v>
      </c>
      <c r="I857">
        <v>37</v>
      </c>
      <c r="J857">
        <v>1</v>
      </c>
      <c r="K857">
        <v>6</v>
      </c>
      <c r="L857">
        <v>7</v>
      </c>
      <c r="M857">
        <v>11</v>
      </c>
      <c r="N857">
        <v>5</v>
      </c>
      <c r="O857">
        <v>3</v>
      </c>
      <c r="P857">
        <v>2</v>
      </c>
      <c r="Q857">
        <v>2</v>
      </c>
      <c r="R857">
        <v>0</v>
      </c>
      <c r="S857">
        <v>3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32</v>
      </c>
    </row>
    <row r="858" spans="1:28" hidden="1" x14ac:dyDescent="0.3">
      <c r="A858">
        <v>11075</v>
      </c>
      <c r="B858">
        <v>1978</v>
      </c>
      <c r="C858" t="s">
        <v>28</v>
      </c>
      <c r="D858" t="s">
        <v>33</v>
      </c>
      <c r="E858">
        <v>51267</v>
      </c>
      <c r="F858">
        <v>1</v>
      </c>
      <c r="G858">
        <v>1</v>
      </c>
      <c r="H858" s="1">
        <v>41576</v>
      </c>
      <c r="I858">
        <v>37</v>
      </c>
      <c r="J858">
        <v>183</v>
      </c>
      <c r="K858">
        <v>2</v>
      </c>
      <c r="L858">
        <v>64</v>
      </c>
      <c r="M858">
        <v>7</v>
      </c>
      <c r="N858">
        <v>2</v>
      </c>
      <c r="O858">
        <v>12</v>
      </c>
      <c r="P858">
        <v>4</v>
      </c>
      <c r="Q858">
        <v>3</v>
      </c>
      <c r="R858">
        <v>3</v>
      </c>
      <c r="S858">
        <v>5</v>
      </c>
      <c r="T858">
        <v>4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32</v>
      </c>
    </row>
    <row r="859" spans="1:28" hidden="1" x14ac:dyDescent="0.3">
      <c r="A859">
        <v>5336</v>
      </c>
      <c r="B859">
        <v>1971</v>
      </c>
      <c r="C859" t="s">
        <v>41</v>
      </c>
      <c r="D859" t="s">
        <v>35</v>
      </c>
      <c r="E859">
        <v>157733</v>
      </c>
      <c r="F859">
        <v>1</v>
      </c>
      <c r="G859">
        <v>0</v>
      </c>
      <c r="H859" s="1">
        <v>41429</v>
      </c>
      <c r="I859">
        <v>37</v>
      </c>
      <c r="J859">
        <v>39</v>
      </c>
      <c r="K859">
        <v>1</v>
      </c>
      <c r="L859">
        <v>9</v>
      </c>
      <c r="M859">
        <v>2</v>
      </c>
      <c r="N859">
        <v>0</v>
      </c>
      <c r="O859">
        <v>8</v>
      </c>
      <c r="P859">
        <v>0</v>
      </c>
      <c r="Q859">
        <v>1</v>
      </c>
      <c r="R859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30</v>
      </c>
    </row>
    <row r="860" spans="1:28" hidden="1" x14ac:dyDescent="0.3">
      <c r="A860">
        <v>11100</v>
      </c>
      <c r="B860">
        <v>1972</v>
      </c>
      <c r="C860" t="s">
        <v>28</v>
      </c>
      <c r="D860" t="s">
        <v>29</v>
      </c>
      <c r="E860">
        <v>51813</v>
      </c>
      <c r="F860">
        <v>1</v>
      </c>
      <c r="G860">
        <v>1</v>
      </c>
      <c r="H860" s="1">
        <v>41375</v>
      </c>
      <c r="I860">
        <v>37</v>
      </c>
      <c r="J860">
        <v>51</v>
      </c>
      <c r="K860">
        <v>2</v>
      </c>
      <c r="L860">
        <v>7</v>
      </c>
      <c r="M860">
        <v>0</v>
      </c>
      <c r="N860">
        <v>1</v>
      </c>
      <c r="O860">
        <v>2</v>
      </c>
      <c r="P860">
        <v>2</v>
      </c>
      <c r="Q860">
        <v>2</v>
      </c>
      <c r="R860">
        <v>0</v>
      </c>
      <c r="S860">
        <v>3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32</v>
      </c>
    </row>
    <row r="861" spans="1:28" hidden="1" x14ac:dyDescent="0.3">
      <c r="A861">
        <v>6516</v>
      </c>
      <c r="B861">
        <v>1989</v>
      </c>
      <c r="C861" t="s">
        <v>44</v>
      </c>
      <c r="D861" t="s">
        <v>33</v>
      </c>
      <c r="E861">
        <v>17487</v>
      </c>
      <c r="F861">
        <v>1</v>
      </c>
      <c r="G861">
        <v>0</v>
      </c>
      <c r="H861" s="1">
        <v>41351</v>
      </c>
      <c r="I861">
        <v>37</v>
      </c>
      <c r="J861">
        <v>0</v>
      </c>
      <c r="K861">
        <v>0</v>
      </c>
      <c r="L861">
        <v>1</v>
      </c>
      <c r="M861">
        <v>7</v>
      </c>
      <c r="N861">
        <v>4</v>
      </c>
      <c r="O861">
        <v>6</v>
      </c>
      <c r="P861">
        <v>1</v>
      </c>
      <c r="Q861">
        <v>1</v>
      </c>
      <c r="R861">
        <v>0</v>
      </c>
      <c r="S861">
        <v>2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36</v>
      </c>
    </row>
    <row r="862" spans="1:28" hidden="1" x14ac:dyDescent="0.3">
      <c r="A862">
        <v>10350</v>
      </c>
      <c r="B862">
        <v>1950</v>
      </c>
      <c r="C862" t="s">
        <v>37</v>
      </c>
      <c r="D862" t="s">
        <v>33</v>
      </c>
      <c r="E862">
        <v>54432</v>
      </c>
      <c r="F862">
        <v>2</v>
      </c>
      <c r="G862">
        <v>1</v>
      </c>
      <c r="H862" s="1">
        <v>41403</v>
      </c>
      <c r="I862">
        <v>37</v>
      </c>
      <c r="J862">
        <v>33</v>
      </c>
      <c r="K862">
        <v>0</v>
      </c>
      <c r="L862">
        <v>5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3</v>
      </c>
      <c r="T862">
        <v>4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30</v>
      </c>
    </row>
    <row r="863" spans="1:28" hidden="1" x14ac:dyDescent="0.3">
      <c r="A863">
        <v>1734</v>
      </c>
      <c r="B863">
        <v>1968</v>
      </c>
      <c r="C863" t="s">
        <v>37</v>
      </c>
      <c r="D863" t="s">
        <v>35</v>
      </c>
      <c r="E863">
        <v>40706</v>
      </c>
      <c r="F863">
        <v>2</v>
      </c>
      <c r="G863">
        <v>1</v>
      </c>
      <c r="H863" s="1">
        <v>41291</v>
      </c>
      <c r="I863">
        <v>37</v>
      </c>
      <c r="J863">
        <v>59</v>
      </c>
      <c r="K863">
        <v>0</v>
      </c>
      <c r="L863">
        <v>11</v>
      </c>
      <c r="M863">
        <v>4</v>
      </c>
      <c r="N863">
        <v>2</v>
      </c>
      <c r="O863">
        <v>5</v>
      </c>
      <c r="P863">
        <v>4</v>
      </c>
      <c r="Q863">
        <v>3</v>
      </c>
      <c r="R863">
        <v>0</v>
      </c>
      <c r="S863">
        <v>4</v>
      </c>
      <c r="T863">
        <v>7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43</v>
      </c>
    </row>
    <row r="864" spans="1:28" hidden="1" x14ac:dyDescent="0.3">
      <c r="A864">
        <v>9797</v>
      </c>
      <c r="B864">
        <v>1956</v>
      </c>
      <c r="C864" t="s">
        <v>28</v>
      </c>
      <c r="D864" t="s">
        <v>33</v>
      </c>
      <c r="E864">
        <v>58116</v>
      </c>
      <c r="F864">
        <v>0</v>
      </c>
      <c r="G864">
        <v>1</v>
      </c>
      <c r="H864" s="1">
        <v>41742</v>
      </c>
      <c r="I864">
        <v>38</v>
      </c>
      <c r="J864">
        <v>228</v>
      </c>
      <c r="K864">
        <v>19</v>
      </c>
      <c r="L864">
        <v>130</v>
      </c>
      <c r="M864">
        <v>4</v>
      </c>
      <c r="N864">
        <v>11</v>
      </c>
      <c r="O864">
        <v>51</v>
      </c>
      <c r="P864">
        <v>2</v>
      </c>
      <c r="Q864">
        <v>3</v>
      </c>
      <c r="R864">
        <v>3</v>
      </c>
      <c r="S864">
        <v>8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30</v>
      </c>
    </row>
    <row r="865" spans="1:28" hidden="1" x14ac:dyDescent="0.3">
      <c r="A865">
        <v>9336</v>
      </c>
      <c r="B865">
        <v>1969</v>
      </c>
      <c r="C865" t="s">
        <v>37</v>
      </c>
      <c r="D865" t="s">
        <v>42</v>
      </c>
      <c r="E865">
        <v>62187</v>
      </c>
      <c r="F865">
        <v>0</v>
      </c>
      <c r="G865">
        <v>1</v>
      </c>
      <c r="H865" s="1">
        <v>41720</v>
      </c>
      <c r="I865">
        <v>38</v>
      </c>
      <c r="J865">
        <v>512</v>
      </c>
      <c r="K865">
        <v>0</v>
      </c>
      <c r="L865">
        <v>83</v>
      </c>
      <c r="M865">
        <v>0</v>
      </c>
      <c r="N865">
        <v>0</v>
      </c>
      <c r="O865">
        <v>41</v>
      </c>
      <c r="P865">
        <v>3</v>
      </c>
      <c r="Q865">
        <v>6</v>
      </c>
      <c r="R865">
        <v>2</v>
      </c>
      <c r="S865">
        <v>10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30</v>
      </c>
    </row>
    <row r="866" spans="1:28" hidden="1" x14ac:dyDescent="0.3">
      <c r="A866">
        <v>3197</v>
      </c>
      <c r="B866">
        <v>1980</v>
      </c>
      <c r="C866" t="s">
        <v>28</v>
      </c>
      <c r="D866" t="s">
        <v>33</v>
      </c>
      <c r="E866">
        <v>77353</v>
      </c>
      <c r="F866">
        <v>0</v>
      </c>
      <c r="G866">
        <v>1</v>
      </c>
      <c r="H866" s="1">
        <v>41624</v>
      </c>
      <c r="I866">
        <v>38</v>
      </c>
      <c r="J866">
        <v>275</v>
      </c>
      <c r="K866">
        <v>59</v>
      </c>
      <c r="L866">
        <v>107</v>
      </c>
      <c r="M866">
        <v>69</v>
      </c>
      <c r="N866">
        <v>101</v>
      </c>
      <c r="O866">
        <v>59</v>
      </c>
      <c r="P866">
        <v>2</v>
      </c>
      <c r="Q866">
        <v>6</v>
      </c>
      <c r="R866">
        <v>4</v>
      </c>
      <c r="S866">
        <v>8</v>
      </c>
      <c r="T866">
        <v>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30</v>
      </c>
    </row>
    <row r="867" spans="1:28" hidden="1" x14ac:dyDescent="0.3">
      <c r="A867">
        <v>9185</v>
      </c>
      <c r="B867">
        <v>1966</v>
      </c>
      <c r="C867" t="s">
        <v>37</v>
      </c>
      <c r="D867" t="s">
        <v>31</v>
      </c>
      <c r="E867">
        <v>69759</v>
      </c>
      <c r="F867">
        <v>0</v>
      </c>
      <c r="G867">
        <v>0</v>
      </c>
      <c r="H867" s="1">
        <v>41575</v>
      </c>
      <c r="I867">
        <v>38</v>
      </c>
      <c r="J867">
        <v>452</v>
      </c>
      <c r="K867">
        <v>20</v>
      </c>
      <c r="L867">
        <v>514</v>
      </c>
      <c r="M867">
        <v>13</v>
      </c>
      <c r="N867">
        <v>30</v>
      </c>
      <c r="O867">
        <v>0</v>
      </c>
      <c r="P867">
        <v>3</v>
      </c>
      <c r="Q867">
        <v>4</v>
      </c>
      <c r="R867">
        <v>6</v>
      </c>
      <c r="S867">
        <v>5</v>
      </c>
      <c r="T867">
        <v>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 t="s">
        <v>30</v>
      </c>
    </row>
    <row r="868" spans="1:28" hidden="1" x14ac:dyDescent="0.3">
      <c r="A868">
        <v>8925</v>
      </c>
      <c r="B868">
        <v>1965</v>
      </c>
      <c r="C868" t="s">
        <v>41</v>
      </c>
      <c r="D868" t="s">
        <v>33</v>
      </c>
      <c r="E868">
        <v>70053</v>
      </c>
      <c r="F868">
        <v>0</v>
      </c>
      <c r="G868">
        <v>1</v>
      </c>
      <c r="H868" s="1">
        <v>41458</v>
      </c>
      <c r="I868">
        <v>38</v>
      </c>
      <c r="J868">
        <v>512</v>
      </c>
      <c r="K868">
        <v>53</v>
      </c>
      <c r="L868">
        <v>98</v>
      </c>
      <c r="M868">
        <v>81</v>
      </c>
      <c r="N868">
        <v>179</v>
      </c>
      <c r="O868">
        <v>89</v>
      </c>
      <c r="P868">
        <v>3</v>
      </c>
      <c r="Q868">
        <v>8</v>
      </c>
      <c r="R868">
        <v>5</v>
      </c>
      <c r="S868">
        <v>10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30</v>
      </c>
    </row>
    <row r="869" spans="1:28" hidden="1" x14ac:dyDescent="0.3">
      <c r="A869">
        <v>2499</v>
      </c>
      <c r="B869">
        <v>1958</v>
      </c>
      <c r="C869" t="s">
        <v>38</v>
      </c>
      <c r="D869" t="s">
        <v>31</v>
      </c>
      <c r="E869">
        <v>75342</v>
      </c>
      <c r="F869">
        <v>0</v>
      </c>
      <c r="G869">
        <v>1</v>
      </c>
      <c r="H869" s="1">
        <v>41400</v>
      </c>
      <c r="I869">
        <v>38</v>
      </c>
      <c r="J869">
        <v>204</v>
      </c>
      <c r="K869">
        <v>97</v>
      </c>
      <c r="L869">
        <v>97</v>
      </c>
      <c r="M869">
        <v>21</v>
      </c>
      <c r="N869">
        <v>118</v>
      </c>
      <c r="O869">
        <v>26</v>
      </c>
      <c r="P869">
        <v>1</v>
      </c>
      <c r="Q869">
        <v>5</v>
      </c>
      <c r="R869">
        <v>2</v>
      </c>
      <c r="S869">
        <v>10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30</v>
      </c>
    </row>
    <row r="870" spans="1:28" hidden="1" x14ac:dyDescent="0.3">
      <c r="A870">
        <v>1773</v>
      </c>
      <c r="B870">
        <v>1978</v>
      </c>
      <c r="C870" t="s">
        <v>38</v>
      </c>
      <c r="D870" t="s">
        <v>33</v>
      </c>
      <c r="E870">
        <v>12393</v>
      </c>
      <c r="F870">
        <v>0</v>
      </c>
      <c r="G870">
        <v>0</v>
      </c>
      <c r="H870" s="1">
        <v>41247</v>
      </c>
      <c r="I870">
        <v>38</v>
      </c>
      <c r="J870">
        <v>5</v>
      </c>
      <c r="K870">
        <v>6</v>
      </c>
      <c r="L870">
        <v>15</v>
      </c>
      <c r="M870">
        <v>11</v>
      </c>
      <c r="N870">
        <v>7</v>
      </c>
      <c r="O870">
        <v>13</v>
      </c>
      <c r="P870">
        <v>1</v>
      </c>
      <c r="Q870">
        <v>2</v>
      </c>
      <c r="R870">
        <v>0</v>
      </c>
      <c r="S870">
        <v>3</v>
      </c>
      <c r="T870">
        <v>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43</v>
      </c>
    </row>
    <row r="871" spans="1:28" hidden="1" x14ac:dyDescent="0.3">
      <c r="A871">
        <v>4856</v>
      </c>
      <c r="B871">
        <v>1957</v>
      </c>
      <c r="C871" t="s">
        <v>38</v>
      </c>
      <c r="D871" t="s">
        <v>33</v>
      </c>
      <c r="E871">
        <v>82347</v>
      </c>
      <c r="F871">
        <v>0</v>
      </c>
      <c r="G871">
        <v>0</v>
      </c>
      <c r="H871" s="1">
        <v>41219</v>
      </c>
      <c r="I871">
        <v>38</v>
      </c>
      <c r="J871">
        <v>556</v>
      </c>
      <c r="K871">
        <v>54</v>
      </c>
      <c r="L871">
        <v>845</v>
      </c>
      <c r="M871">
        <v>202</v>
      </c>
      <c r="N871">
        <v>133</v>
      </c>
      <c r="O871">
        <v>63</v>
      </c>
      <c r="P871">
        <v>1</v>
      </c>
      <c r="Q871">
        <v>7</v>
      </c>
      <c r="R871">
        <v>7</v>
      </c>
      <c r="S871">
        <v>10</v>
      </c>
      <c r="T871">
        <v>3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 t="s">
        <v>40</v>
      </c>
    </row>
    <row r="872" spans="1:28" hidden="1" x14ac:dyDescent="0.3">
      <c r="A872">
        <v>8722</v>
      </c>
      <c r="B872">
        <v>1957</v>
      </c>
      <c r="C872" t="s">
        <v>38</v>
      </c>
      <c r="D872" t="s">
        <v>33</v>
      </c>
      <c r="E872">
        <v>82347</v>
      </c>
      <c r="F872">
        <v>0</v>
      </c>
      <c r="G872">
        <v>0</v>
      </c>
      <c r="H872" s="1">
        <v>41219</v>
      </c>
      <c r="I872">
        <v>38</v>
      </c>
      <c r="J872">
        <v>556</v>
      </c>
      <c r="K872">
        <v>54</v>
      </c>
      <c r="L872">
        <v>845</v>
      </c>
      <c r="M872">
        <v>202</v>
      </c>
      <c r="N872">
        <v>133</v>
      </c>
      <c r="O872">
        <v>63</v>
      </c>
      <c r="P872">
        <v>1</v>
      </c>
      <c r="Q872">
        <v>7</v>
      </c>
      <c r="R872">
        <v>7</v>
      </c>
      <c r="S872">
        <v>10</v>
      </c>
      <c r="T872">
        <v>3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1</v>
      </c>
      <c r="AA872">
        <v>0</v>
      </c>
      <c r="AB872" t="s">
        <v>32</v>
      </c>
    </row>
    <row r="873" spans="1:28" hidden="1" x14ac:dyDescent="0.3">
      <c r="A873">
        <v>2569</v>
      </c>
      <c r="B873">
        <v>1987</v>
      </c>
      <c r="C873" t="s">
        <v>28</v>
      </c>
      <c r="D873" t="s">
        <v>33</v>
      </c>
      <c r="E873">
        <v>17323</v>
      </c>
      <c r="F873">
        <v>0</v>
      </c>
      <c r="G873">
        <v>0</v>
      </c>
      <c r="H873" s="1">
        <v>41192</v>
      </c>
      <c r="I873">
        <v>38</v>
      </c>
      <c r="J873">
        <v>3</v>
      </c>
      <c r="K873">
        <v>14</v>
      </c>
      <c r="L873">
        <v>17</v>
      </c>
      <c r="M873">
        <v>6</v>
      </c>
      <c r="N873">
        <v>1</v>
      </c>
      <c r="O873">
        <v>5</v>
      </c>
      <c r="P873">
        <v>1</v>
      </c>
      <c r="Q873">
        <v>1</v>
      </c>
      <c r="R873">
        <v>0</v>
      </c>
      <c r="S873">
        <v>3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34</v>
      </c>
    </row>
    <row r="874" spans="1:28" hidden="1" x14ac:dyDescent="0.3">
      <c r="A874">
        <v>10151</v>
      </c>
      <c r="B874">
        <v>1960</v>
      </c>
      <c r="C874" t="s">
        <v>28</v>
      </c>
      <c r="D874" t="s">
        <v>29</v>
      </c>
      <c r="E874">
        <v>62204</v>
      </c>
      <c r="F874">
        <v>0</v>
      </c>
      <c r="G874">
        <v>2</v>
      </c>
      <c r="H874" s="1">
        <v>41164</v>
      </c>
      <c r="I874">
        <v>38</v>
      </c>
      <c r="J874">
        <v>317</v>
      </c>
      <c r="K874">
        <v>46</v>
      </c>
      <c r="L874">
        <v>247</v>
      </c>
      <c r="M874">
        <v>151</v>
      </c>
      <c r="N874">
        <v>46</v>
      </c>
      <c r="O874">
        <v>139</v>
      </c>
      <c r="P874">
        <v>1</v>
      </c>
      <c r="Q874">
        <v>4</v>
      </c>
      <c r="R874">
        <v>5</v>
      </c>
      <c r="S874">
        <v>12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30</v>
      </c>
    </row>
    <row r="875" spans="1:28" hidden="1" x14ac:dyDescent="0.3">
      <c r="A875">
        <v>10473</v>
      </c>
      <c r="B875">
        <v>1956</v>
      </c>
      <c r="C875" t="s">
        <v>37</v>
      </c>
      <c r="D875" t="s">
        <v>42</v>
      </c>
      <c r="E875">
        <v>78028</v>
      </c>
      <c r="F875">
        <v>0</v>
      </c>
      <c r="G875">
        <v>1</v>
      </c>
      <c r="H875" s="1">
        <v>41162</v>
      </c>
      <c r="I875">
        <v>38</v>
      </c>
      <c r="J875">
        <v>158</v>
      </c>
      <c r="K875">
        <v>19</v>
      </c>
      <c r="L875">
        <v>288</v>
      </c>
      <c r="M875">
        <v>25</v>
      </c>
      <c r="N875">
        <v>0</v>
      </c>
      <c r="O875">
        <v>38</v>
      </c>
      <c r="P875">
        <v>1</v>
      </c>
      <c r="Q875">
        <v>6</v>
      </c>
      <c r="R875">
        <v>4</v>
      </c>
      <c r="S875">
        <v>9</v>
      </c>
      <c r="T875">
        <v>7</v>
      </c>
      <c r="U875">
        <v>0</v>
      </c>
      <c r="V875">
        <v>0</v>
      </c>
      <c r="W875">
        <v>0</v>
      </c>
      <c r="X875">
        <v>1</v>
      </c>
      <c r="Y875">
        <v>1</v>
      </c>
      <c r="Z875">
        <v>1</v>
      </c>
      <c r="AA875">
        <v>0</v>
      </c>
      <c r="AB875" t="s">
        <v>30</v>
      </c>
    </row>
    <row r="876" spans="1:28" hidden="1" x14ac:dyDescent="0.3">
      <c r="A876">
        <v>7079</v>
      </c>
      <c r="B876">
        <v>1962</v>
      </c>
      <c r="C876" t="s">
        <v>28</v>
      </c>
      <c r="D876" t="s">
        <v>29</v>
      </c>
      <c r="E876">
        <v>63887</v>
      </c>
      <c r="F876">
        <v>0</v>
      </c>
      <c r="G876">
        <v>1</v>
      </c>
      <c r="H876" s="1">
        <v>41160</v>
      </c>
      <c r="I876">
        <v>38</v>
      </c>
      <c r="J876">
        <v>897</v>
      </c>
      <c r="K876">
        <v>23</v>
      </c>
      <c r="L876">
        <v>207</v>
      </c>
      <c r="M876">
        <v>15</v>
      </c>
      <c r="N876">
        <v>11</v>
      </c>
      <c r="O876">
        <v>92</v>
      </c>
      <c r="P876">
        <v>5</v>
      </c>
      <c r="Q876">
        <v>9</v>
      </c>
      <c r="R876">
        <v>6</v>
      </c>
      <c r="S876">
        <v>12</v>
      </c>
      <c r="T876">
        <v>6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43</v>
      </c>
    </row>
    <row r="877" spans="1:28" hidden="1" x14ac:dyDescent="0.3">
      <c r="A877">
        <v>6875</v>
      </c>
      <c r="B877">
        <v>1965</v>
      </c>
      <c r="C877" t="s">
        <v>37</v>
      </c>
      <c r="D877" t="s">
        <v>35</v>
      </c>
      <c r="E877">
        <v>32727</v>
      </c>
      <c r="F877">
        <v>0</v>
      </c>
      <c r="G877">
        <v>0</v>
      </c>
      <c r="H877" s="1">
        <v>41149</v>
      </c>
      <c r="I877">
        <v>38</v>
      </c>
      <c r="J877">
        <v>167</v>
      </c>
      <c r="K877">
        <v>13</v>
      </c>
      <c r="L877">
        <v>180</v>
      </c>
      <c r="M877">
        <v>86</v>
      </c>
      <c r="N877">
        <v>13</v>
      </c>
      <c r="O877">
        <v>70</v>
      </c>
      <c r="P877">
        <v>2</v>
      </c>
      <c r="Q877">
        <v>7</v>
      </c>
      <c r="R877">
        <v>3</v>
      </c>
      <c r="S877">
        <v>5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32</v>
      </c>
    </row>
    <row r="878" spans="1:28" hidden="1" x14ac:dyDescent="0.3">
      <c r="A878">
        <v>2174</v>
      </c>
      <c r="B878">
        <v>1954</v>
      </c>
      <c r="C878" t="s">
        <v>28</v>
      </c>
      <c r="D878" t="s">
        <v>31</v>
      </c>
      <c r="E878">
        <v>46344</v>
      </c>
      <c r="F878">
        <v>1</v>
      </c>
      <c r="G878">
        <v>1</v>
      </c>
      <c r="H878" s="1">
        <v>41706</v>
      </c>
      <c r="I878">
        <v>38</v>
      </c>
      <c r="J878">
        <v>11</v>
      </c>
      <c r="K878">
        <v>1</v>
      </c>
      <c r="L878">
        <v>6</v>
      </c>
      <c r="M878">
        <v>2</v>
      </c>
      <c r="N878">
        <v>1</v>
      </c>
      <c r="O878">
        <v>6</v>
      </c>
      <c r="P878">
        <v>2</v>
      </c>
      <c r="Q878">
        <v>1</v>
      </c>
      <c r="R878">
        <v>1</v>
      </c>
      <c r="S878">
        <v>2</v>
      </c>
      <c r="T878">
        <v>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34</v>
      </c>
    </row>
    <row r="879" spans="1:28" hidden="1" x14ac:dyDescent="0.3">
      <c r="A879">
        <v>905</v>
      </c>
      <c r="B879">
        <v>1986</v>
      </c>
      <c r="C879" t="s">
        <v>28</v>
      </c>
      <c r="D879" t="s">
        <v>29</v>
      </c>
      <c r="E879">
        <v>21846</v>
      </c>
      <c r="F879">
        <v>1</v>
      </c>
      <c r="G879">
        <v>0</v>
      </c>
      <c r="H879" s="1">
        <v>41569</v>
      </c>
      <c r="I879">
        <v>38</v>
      </c>
      <c r="J879">
        <v>7</v>
      </c>
      <c r="K879">
        <v>17</v>
      </c>
      <c r="L879">
        <v>18</v>
      </c>
      <c r="M879">
        <v>6</v>
      </c>
      <c r="N879">
        <v>10</v>
      </c>
      <c r="O879">
        <v>26</v>
      </c>
      <c r="P879">
        <v>4</v>
      </c>
      <c r="Q879">
        <v>4</v>
      </c>
      <c r="R879">
        <v>0</v>
      </c>
      <c r="S879">
        <v>3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43</v>
      </c>
    </row>
    <row r="880" spans="1:28" hidden="1" x14ac:dyDescent="0.3">
      <c r="A880">
        <v>10858</v>
      </c>
      <c r="B880">
        <v>1975</v>
      </c>
      <c r="C880" t="s">
        <v>28</v>
      </c>
      <c r="D880" t="s">
        <v>35</v>
      </c>
      <c r="E880">
        <v>76532</v>
      </c>
      <c r="F880">
        <v>1</v>
      </c>
      <c r="G880">
        <v>1</v>
      </c>
      <c r="H880" s="1">
        <v>41526</v>
      </c>
      <c r="I880">
        <v>38</v>
      </c>
      <c r="J880">
        <v>355</v>
      </c>
      <c r="K880">
        <v>30</v>
      </c>
      <c r="L880">
        <v>177</v>
      </c>
      <c r="M880">
        <v>90</v>
      </c>
      <c r="N880">
        <v>138</v>
      </c>
      <c r="O880">
        <v>30</v>
      </c>
      <c r="P880">
        <v>4</v>
      </c>
      <c r="Q880">
        <v>9</v>
      </c>
      <c r="R880">
        <v>5</v>
      </c>
      <c r="S880">
        <v>7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30</v>
      </c>
    </row>
    <row r="881" spans="1:28" hidden="1" x14ac:dyDescent="0.3">
      <c r="A881">
        <v>1109</v>
      </c>
      <c r="B881">
        <v>1982</v>
      </c>
      <c r="C881" t="s">
        <v>41</v>
      </c>
      <c r="D881" t="s">
        <v>35</v>
      </c>
      <c r="E881">
        <v>27590</v>
      </c>
      <c r="F881">
        <v>1</v>
      </c>
      <c r="G881">
        <v>0</v>
      </c>
      <c r="H881" s="1">
        <v>41387</v>
      </c>
      <c r="I881">
        <v>38</v>
      </c>
      <c r="J881">
        <v>6</v>
      </c>
      <c r="K881">
        <v>0</v>
      </c>
      <c r="L881">
        <v>5</v>
      </c>
      <c r="M881">
        <v>0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2</v>
      </c>
      <c r="T881">
        <v>7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30</v>
      </c>
    </row>
    <row r="882" spans="1:28" hidden="1" x14ac:dyDescent="0.3">
      <c r="A882">
        <v>326</v>
      </c>
      <c r="B882">
        <v>1973</v>
      </c>
      <c r="C882" t="s">
        <v>28</v>
      </c>
      <c r="D882" t="s">
        <v>33</v>
      </c>
      <c r="E882">
        <v>51148</v>
      </c>
      <c r="F882">
        <v>1</v>
      </c>
      <c r="G882">
        <v>1</v>
      </c>
      <c r="H882" s="1">
        <v>41323</v>
      </c>
      <c r="I882">
        <v>38</v>
      </c>
      <c r="J882">
        <v>235</v>
      </c>
      <c r="K882">
        <v>6</v>
      </c>
      <c r="L882">
        <v>45</v>
      </c>
      <c r="M882">
        <v>8</v>
      </c>
      <c r="N882">
        <v>9</v>
      </c>
      <c r="O882">
        <v>12</v>
      </c>
      <c r="P882">
        <v>4</v>
      </c>
      <c r="Q882">
        <v>5</v>
      </c>
      <c r="R882">
        <v>1</v>
      </c>
      <c r="S882">
        <v>6</v>
      </c>
      <c r="T882">
        <v>6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40</v>
      </c>
    </row>
    <row r="883" spans="1:28" hidden="1" x14ac:dyDescent="0.3">
      <c r="A883">
        <v>10967</v>
      </c>
      <c r="B883">
        <v>1963</v>
      </c>
      <c r="C883" t="s">
        <v>28</v>
      </c>
      <c r="D883" t="s">
        <v>29</v>
      </c>
      <c r="E883">
        <v>33378</v>
      </c>
      <c r="F883">
        <v>1</v>
      </c>
      <c r="G883">
        <v>1</v>
      </c>
      <c r="H883" s="1">
        <v>41311</v>
      </c>
      <c r="I883">
        <v>38</v>
      </c>
      <c r="J883">
        <v>33</v>
      </c>
      <c r="K883">
        <v>6</v>
      </c>
      <c r="L883">
        <v>40</v>
      </c>
      <c r="M883">
        <v>3</v>
      </c>
      <c r="N883">
        <v>7</v>
      </c>
      <c r="O883">
        <v>10</v>
      </c>
      <c r="P883">
        <v>3</v>
      </c>
      <c r="Q883">
        <v>2</v>
      </c>
      <c r="R883">
        <v>0</v>
      </c>
      <c r="S883">
        <v>4</v>
      </c>
      <c r="T883">
        <v>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43</v>
      </c>
    </row>
    <row r="884" spans="1:28" hidden="1" x14ac:dyDescent="0.3">
      <c r="A884">
        <v>5370</v>
      </c>
      <c r="B884">
        <v>1973</v>
      </c>
      <c r="C884" t="s">
        <v>37</v>
      </c>
      <c r="D884" t="s">
        <v>33</v>
      </c>
      <c r="E884">
        <v>32644</v>
      </c>
      <c r="F884">
        <v>1</v>
      </c>
      <c r="G884">
        <v>0</v>
      </c>
      <c r="H884" s="1">
        <v>41290</v>
      </c>
      <c r="I884">
        <v>38</v>
      </c>
      <c r="J884">
        <v>239</v>
      </c>
      <c r="K884">
        <v>3</v>
      </c>
      <c r="L884">
        <v>141</v>
      </c>
      <c r="M884">
        <v>0</v>
      </c>
      <c r="N884">
        <v>7</v>
      </c>
      <c r="O884">
        <v>23</v>
      </c>
      <c r="P884">
        <v>4</v>
      </c>
      <c r="Q884">
        <v>7</v>
      </c>
      <c r="R884">
        <v>1</v>
      </c>
      <c r="S884">
        <v>6</v>
      </c>
      <c r="T884">
        <v>8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 t="s">
        <v>30</v>
      </c>
    </row>
    <row r="885" spans="1:28" hidden="1" x14ac:dyDescent="0.3">
      <c r="A885">
        <v>5036</v>
      </c>
      <c r="B885">
        <v>1984</v>
      </c>
      <c r="C885" t="s">
        <v>37</v>
      </c>
      <c r="D885" t="s">
        <v>31</v>
      </c>
      <c r="E885">
        <v>42710</v>
      </c>
      <c r="F885">
        <v>1</v>
      </c>
      <c r="G885">
        <v>0</v>
      </c>
      <c r="H885" s="1">
        <v>41241</v>
      </c>
      <c r="I885">
        <v>38</v>
      </c>
      <c r="J885">
        <v>252</v>
      </c>
      <c r="K885">
        <v>3</v>
      </c>
      <c r="L885">
        <v>42</v>
      </c>
      <c r="M885">
        <v>4</v>
      </c>
      <c r="N885">
        <v>3</v>
      </c>
      <c r="O885">
        <v>102</v>
      </c>
      <c r="P885">
        <v>2</v>
      </c>
      <c r="Q885">
        <v>4</v>
      </c>
      <c r="R885">
        <v>5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30</v>
      </c>
    </row>
    <row r="886" spans="1:28" hidden="1" x14ac:dyDescent="0.3">
      <c r="A886">
        <v>2156</v>
      </c>
      <c r="B886">
        <v>1955</v>
      </c>
      <c r="C886" t="s">
        <v>37</v>
      </c>
      <c r="D886" t="s">
        <v>33</v>
      </c>
      <c r="E886">
        <v>22554</v>
      </c>
      <c r="F886">
        <v>1</v>
      </c>
      <c r="G886">
        <v>1</v>
      </c>
      <c r="H886" s="1">
        <v>41216</v>
      </c>
      <c r="I886">
        <v>38</v>
      </c>
      <c r="J886">
        <v>27</v>
      </c>
      <c r="K886">
        <v>0</v>
      </c>
      <c r="L886">
        <v>10</v>
      </c>
      <c r="M886">
        <v>0</v>
      </c>
      <c r="N886">
        <v>0</v>
      </c>
      <c r="O886">
        <v>4</v>
      </c>
      <c r="P886">
        <v>4</v>
      </c>
      <c r="Q886">
        <v>2</v>
      </c>
      <c r="R886">
        <v>0</v>
      </c>
      <c r="S886">
        <v>4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30</v>
      </c>
    </row>
    <row r="887" spans="1:28" hidden="1" x14ac:dyDescent="0.3">
      <c r="A887">
        <v>6728</v>
      </c>
      <c r="B887">
        <v>1985</v>
      </c>
      <c r="C887" t="s">
        <v>28</v>
      </c>
      <c r="D887" t="s">
        <v>35</v>
      </c>
      <c r="E887">
        <v>29103</v>
      </c>
      <c r="F887">
        <v>1</v>
      </c>
      <c r="G887">
        <v>0</v>
      </c>
      <c r="H887" s="1">
        <v>41148</v>
      </c>
      <c r="I887">
        <v>38</v>
      </c>
      <c r="J887">
        <v>16</v>
      </c>
      <c r="K887">
        <v>0</v>
      </c>
      <c r="L887">
        <v>17</v>
      </c>
      <c r="M887">
        <v>6</v>
      </c>
      <c r="N887">
        <v>3</v>
      </c>
      <c r="O887">
        <v>6</v>
      </c>
      <c r="P887">
        <v>2</v>
      </c>
      <c r="Q887">
        <v>1</v>
      </c>
      <c r="R887">
        <v>0</v>
      </c>
      <c r="S887">
        <v>3</v>
      </c>
      <c r="T887">
        <v>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30</v>
      </c>
    </row>
    <row r="888" spans="1:28" hidden="1" x14ac:dyDescent="0.3">
      <c r="A888">
        <v>2098</v>
      </c>
      <c r="B888">
        <v>1969</v>
      </c>
      <c r="C888" t="s">
        <v>37</v>
      </c>
      <c r="D888" t="s">
        <v>33</v>
      </c>
      <c r="E888">
        <v>33581</v>
      </c>
      <c r="F888">
        <v>2</v>
      </c>
      <c r="G888">
        <v>0</v>
      </c>
      <c r="H888" s="1">
        <v>41282</v>
      </c>
      <c r="I888">
        <v>38</v>
      </c>
      <c r="J888">
        <v>11</v>
      </c>
      <c r="K888">
        <v>0</v>
      </c>
      <c r="L888">
        <v>5</v>
      </c>
      <c r="M888">
        <v>0</v>
      </c>
      <c r="N888">
        <v>0</v>
      </c>
      <c r="O888">
        <v>1</v>
      </c>
      <c r="P888">
        <v>1</v>
      </c>
      <c r="Q888">
        <v>1</v>
      </c>
      <c r="R888">
        <v>0</v>
      </c>
      <c r="S888">
        <v>2</v>
      </c>
      <c r="T888">
        <v>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30</v>
      </c>
    </row>
    <row r="889" spans="1:28" hidden="1" x14ac:dyDescent="0.3">
      <c r="A889">
        <v>2471</v>
      </c>
      <c r="B889">
        <v>1965</v>
      </c>
      <c r="C889" t="s">
        <v>28</v>
      </c>
      <c r="D889" t="s">
        <v>33</v>
      </c>
      <c r="E889">
        <v>61482</v>
      </c>
      <c r="F889">
        <v>0</v>
      </c>
      <c r="G889">
        <v>0</v>
      </c>
      <c r="H889" s="1">
        <v>41817</v>
      </c>
      <c r="I889">
        <v>39</v>
      </c>
      <c r="J889">
        <v>48</v>
      </c>
      <c r="K889">
        <v>58</v>
      </c>
      <c r="L889">
        <v>68</v>
      </c>
      <c r="M889">
        <v>16</v>
      </c>
      <c r="N889">
        <v>66</v>
      </c>
      <c r="O889">
        <v>43</v>
      </c>
      <c r="P889">
        <v>1</v>
      </c>
      <c r="Q889">
        <v>3</v>
      </c>
      <c r="R889">
        <v>2</v>
      </c>
      <c r="S889">
        <v>6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43</v>
      </c>
    </row>
    <row r="890" spans="1:28" hidden="1" x14ac:dyDescent="0.3">
      <c r="A890">
        <v>7901</v>
      </c>
      <c r="B890">
        <v>1971</v>
      </c>
      <c r="C890" t="s">
        <v>41</v>
      </c>
      <c r="D890" t="s">
        <v>33</v>
      </c>
      <c r="E890">
        <v>34109</v>
      </c>
      <c r="F890">
        <v>0</v>
      </c>
      <c r="G890">
        <v>1</v>
      </c>
      <c r="H890" s="1">
        <v>41584</v>
      </c>
      <c r="I890">
        <v>39</v>
      </c>
      <c r="J890">
        <v>9</v>
      </c>
      <c r="K890">
        <v>1</v>
      </c>
      <c r="L890">
        <v>5</v>
      </c>
      <c r="M890">
        <v>2</v>
      </c>
      <c r="N890">
        <v>1</v>
      </c>
      <c r="O890">
        <v>4</v>
      </c>
      <c r="P890">
        <v>1</v>
      </c>
      <c r="Q890">
        <v>0</v>
      </c>
      <c r="R890">
        <v>0</v>
      </c>
      <c r="S890">
        <v>3</v>
      </c>
      <c r="T890">
        <v>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36</v>
      </c>
    </row>
    <row r="891" spans="1:28" x14ac:dyDescent="0.3">
      <c r="A891">
        <v>7281</v>
      </c>
      <c r="B891">
        <v>1959</v>
      </c>
      <c r="C891" t="s">
        <v>37</v>
      </c>
      <c r="D891" t="s">
        <v>31</v>
      </c>
      <c r="F891">
        <v>0</v>
      </c>
      <c r="G891">
        <v>0</v>
      </c>
      <c r="H891" s="1">
        <v>41583</v>
      </c>
      <c r="I891">
        <v>80</v>
      </c>
      <c r="J891">
        <v>81</v>
      </c>
      <c r="K891">
        <v>11</v>
      </c>
      <c r="L891">
        <v>50</v>
      </c>
      <c r="M891">
        <v>3</v>
      </c>
      <c r="N891">
        <v>2</v>
      </c>
      <c r="O891">
        <v>39</v>
      </c>
      <c r="P891">
        <v>1</v>
      </c>
      <c r="Q891">
        <v>1</v>
      </c>
      <c r="R891">
        <v>3</v>
      </c>
      <c r="S891">
        <v>4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36</v>
      </c>
    </row>
    <row r="892" spans="1:28" hidden="1" x14ac:dyDescent="0.3">
      <c r="A892">
        <v>4201</v>
      </c>
      <c r="B892">
        <v>1962</v>
      </c>
      <c r="C892" t="s">
        <v>28</v>
      </c>
      <c r="D892" t="s">
        <v>31</v>
      </c>
      <c r="E892">
        <v>57967</v>
      </c>
      <c r="F892">
        <v>0</v>
      </c>
      <c r="G892">
        <v>1</v>
      </c>
      <c r="H892" s="1">
        <v>41336</v>
      </c>
      <c r="I892">
        <v>39</v>
      </c>
      <c r="J892">
        <v>229</v>
      </c>
      <c r="K892">
        <v>7</v>
      </c>
      <c r="L892">
        <v>137</v>
      </c>
      <c r="M892">
        <v>4</v>
      </c>
      <c r="N892">
        <v>0</v>
      </c>
      <c r="O892">
        <v>91</v>
      </c>
      <c r="P892">
        <v>5</v>
      </c>
      <c r="Q892">
        <v>4</v>
      </c>
      <c r="R892">
        <v>2</v>
      </c>
      <c r="S892">
        <v>8</v>
      </c>
      <c r="T892">
        <v>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40</v>
      </c>
    </row>
    <row r="893" spans="1:28" hidden="1" x14ac:dyDescent="0.3">
      <c r="A893">
        <v>5092</v>
      </c>
      <c r="B893">
        <v>1949</v>
      </c>
      <c r="C893" t="s">
        <v>37</v>
      </c>
      <c r="D893" t="s">
        <v>42</v>
      </c>
      <c r="E893">
        <v>51569</v>
      </c>
      <c r="F893">
        <v>0</v>
      </c>
      <c r="G893">
        <v>1</v>
      </c>
      <c r="H893" s="1">
        <v>41317</v>
      </c>
      <c r="I893">
        <v>39</v>
      </c>
      <c r="J893">
        <v>380</v>
      </c>
      <c r="K893">
        <v>0</v>
      </c>
      <c r="L893">
        <v>47</v>
      </c>
      <c r="M893">
        <v>6</v>
      </c>
      <c r="N893">
        <v>0</v>
      </c>
      <c r="O893">
        <v>34</v>
      </c>
      <c r="P893">
        <v>4</v>
      </c>
      <c r="Q893">
        <v>7</v>
      </c>
      <c r="R893">
        <v>1</v>
      </c>
      <c r="S893">
        <v>7</v>
      </c>
      <c r="T893">
        <v>8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1</v>
      </c>
      <c r="AA893">
        <v>0</v>
      </c>
      <c r="AB893" t="s">
        <v>30</v>
      </c>
    </row>
    <row r="894" spans="1:28" hidden="1" x14ac:dyDescent="0.3">
      <c r="A894">
        <v>9094</v>
      </c>
      <c r="B894">
        <v>1955</v>
      </c>
      <c r="C894" t="s">
        <v>38</v>
      </c>
      <c r="D894" t="s">
        <v>33</v>
      </c>
      <c r="E894">
        <v>62972</v>
      </c>
      <c r="F894">
        <v>0</v>
      </c>
      <c r="G894">
        <v>1</v>
      </c>
      <c r="H894" s="1">
        <v>41124</v>
      </c>
      <c r="I894">
        <v>39</v>
      </c>
      <c r="J894">
        <v>313</v>
      </c>
      <c r="K894">
        <v>15</v>
      </c>
      <c r="L894">
        <v>47</v>
      </c>
      <c r="M894">
        <v>20</v>
      </c>
      <c r="N894">
        <v>0</v>
      </c>
      <c r="O894">
        <v>192</v>
      </c>
      <c r="P894">
        <v>2</v>
      </c>
      <c r="Q894">
        <v>7</v>
      </c>
      <c r="R894">
        <v>4</v>
      </c>
      <c r="S894">
        <v>3</v>
      </c>
      <c r="T894">
        <v>6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 t="s">
        <v>30</v>
      </c>
    </row>
    <row r="895" spans="1:28" hidden="1" x14ac:dyDescent="0.3">
      <c r="A895">
        <v>9847</v>
      </c>
      <c r="B895">
        <v>1955</v>
      </c>
      <c r="C895" t="s">
        <v>38</v>
      </c>
      <c r="D895" t="s">
        <v>33</v>
      </c>
      <c r="E895">
        <v>62972</v>
      </c>
      <c r="F895">
        <v>0</v>
      </c>
      <c r="G895">
        <v>1</v>
      </c>
      <c r="H895" s="1">
        <v>41124</v>
      </c>
      <c r="I895">
        <v>39</v>
      </c>
      <c r="J895">
        <v>313</v>
      </c>
      <c r="K895">
        <v>15</v>
      </c>
      <c r="L895">
        <v>47</v>
      </c>
      <c r="M895">
        <v>20</v>
      </c>
      <c r="N895">
        <v>0</v>
      </c>
      <c r="O895">
        <v>192</v>
      </c>
      <c r="P895">
        <v>2</v>
      </c>
      <c r="Q895">
        <v>7</v>
      </c>
      <c r="R895">
        <v>4</v>
      </c>
      <c r="S895">
        <v>3</v>
      </c>
      <c r="T895">
        <v>6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30</v>
      </c>
    </row>
    <row r="896" spans="1:28" hidden="1" x14ac:dyDescent="0.3">
      <c r="A896">
        <v>49</v>
      </c>
      <c r="B896">
        <v>1970</v>
      </c>
      <c r="C896" t="s">
        <v>28</v>
      </c>
      <c r="D896" t="s">
        <v>31</v>
      </c>
      <c r="E896">
        <v>20587</v>
      </c>
      <c r="F896">
        <v>1</v>
      </c>
      <c r="G896">
        <v>0</v>
      </c>
      <c r="H896" s="1">
        <v>41770</v>
      </c>
      <c r="I896">
        <v>39</v>
      </c>
      <c r="J896">
        <v>2</v>
      </c>
      <c r="K896">
        <v>3</v>
      </c>
      <c r="L896">
        <v>6</v>
      </c>
      <c r="M896">
        <v>4</v>
      </c>
      <c r="N896">
        <v>1</v>
      </c>
      <c r="O896">
        <v>9</v>
      </c>
      <c r="P896">
        <v>1</v>
      </c>
      <c r="Q896">
        <v>1</v>
      </c>
      <c r="R896">
        <v>1</v>
      </c>
      <c r="S896">
        <v>2</v>
      </c>
      <c r="T896">
        <v>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32</v>
      </c>
    </row>
    <row r="897" spans="1:28" hidden="1" x14ac:dyDescent="0.3">
      <c r="A897">
        <v>4973</v>
      </c>
      <c r="B897">
        <v>1970</v>
      </c>
      <c r="C897" t="s">
        <v>28</v>
      </c>
      <c r="D897" t="s">
        <v>31</v>
      </c>
      <c r="E897">
        <v>20587</v>
      </c>
      <c r="F897">
        <v>1</v>
      </c>
      <c r="G897">
        <v>0</v>
      </c>
      <c r="H897" s="1">
        <v>41770</v>
      </c>
      <c r="I897">
        <v>39</v>
      </c>
      <c r="J897">
        <v>2</v>
      </c>
      <c r="K897">
        <v>3</v>
      </c>
      <c r="L897">
        <v>6</v>
      </c>
      <c r="M897">
        <v>4</v>
      </c>
      <c r="N897">
        <v>1</v>
      </c>
      <c r="O897">
        <v>9</v>
      </c>
      <c r="P897">
        <v>1</v>
      </c>
      <c r="Q897">
        <v>1</v>
      </c>
      <c r="R897">
        <v>1</v>
      </c>
      <c r="S897">
        <v>2</v>
      </c>
      <c r="T897">
        <v>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32</v>
      </c>
    </row>
    <row r="898" spans="1:28" hidden="1" x14ac:dyDescent="0.3">
      <c r="A898">
        <v>6387</v>
      </c>
      <c r="B898">
        <v>1976</v>
      </c>
      <c r="C898" t="s">
        <v>37</v>
      </c>
      <c r="D898" t="s">
        <v>35</v>
      </c>
      <c r="E898">
        <v>52190</v>
      </c>
      <c r="F898">
        <v>1</v>
      </c>
      <c r="G898">
        <v>1</v>
      </c>
      <c r="H898" s="1">
        <v>41767</v>
      </c>
      <c r="I898">
        <v>39</v>
      </c>
      <c r="J898">
        <v>42</v>
      </c>
      <c r="K898">
        <v>0</v>
      </c>
      <c r="L898">
        <v>17</v>
      </c>
      <c r="M898">
        <v>0</v>
      </c>
      <c r="N898">
        <v>0</v>
      </c>
      <c r="O898">
        <v>18</v>
      </c>
      <c r="P898">
        <v>3</v>
      </c>
      <c r="Q898">
        <v>2</v>
      </c>
      <c r="R898">
        <v>1</v>
      </c>
      <c r="S898">
        <v>3</v>
      </c>
      <c r="T898">
        <v>5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 t="s">
        <v>43</v>
      </c>
    </row>
    <row r="899" spans="1:28" hidden="1" x14ac:dyDescent="0.3">
      <c r="A899">
        <v>5866</v>
      </c>
      <c r="B899">
        <v>1974</v>
      </c>
      <c r="C899" t="s">
        <v>28</v>
      </c>
      <c r="D899" t="s">
        <v>35</v>
      </c>
      <c r="E899">
        <v>48186</v>
      </c>
      <c r="F899">
        <v>1</v>
      </c>
      <c r="G899">
        <v>0</v>
      </c>
      <c r="H899" s="1">
        <v>41718</v>
      </c>
      <c r="I899">
        <v>39</v>
      </c>
      <c r="J899">
        <v>97</v>
      </c>
      <c r="K899">
        <v>3</v>
      </c>
      <c r="L899">
        <v>66</v>
      </c>
      <c r="M899">
        <v>12</v>
      </c>
      <c r="N899">
        <v>7</v>
      </c>
      <c r="O899">
        <v>34</v>
      </c>
      <c r="P899">
        <v>3</v>
      </c>
      <c r="Q899">
        <v>4</v>
      </c>
      <c r="R899">
        <v>1</v>
      </c>
      <c r="S899">
        <v>4</v>
      </c>
      <c r="T899">
        <v>7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30</v>
      </c>
    </row>
    <row r="900" spans="1:28" hidden="1" x14ac:dyDescent="0.3">
      <c r="A900">
        <v>8523</v>
      </c>
      <c r="B900">
        <v>1968</v>
      </c>
      <c r="C900" t="s">
        <v>28</v>
      </c>
      <c r="D900" t="s">
        <v>33</v>
      </c>
      <c r="E900">
        <v>19329</v>
      </c>
      <c r="F900">
        <v>1</v>
      </c>
      <c r="G900">
        <v>0</v>
      </c>
      <c r="H900" s="1">
        <v>41622</v>
      </c>
      <c r="I900">
        <v>39</v>
      </c>
      <c r="J900">
        <v>24</v>
      </c>
      <c r="K900">
        <v>1</v>
      </c>
      <c r="L900">
        <v>16</v>
      </c>
      <c r="M900">
        <v>12</v>
      </c>
      <c r="N900">
        <v>2</v>
      </c>
      <c r="O900">
        <v>5</v>
      </c>
      <c r="P900">
        <v>3</v>
      </c>
      <c r="Q900">
        <v>4</v>
      </c>
      <c r="R900">
        <v>0</v>
      </c>
      <c r="S900">
        <v>3</v>
      </c>
      <c r="T900">
        <v>8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32</v>
      </c>
    </row>
    <row r="901" spans="1:28" hidden="1" x14ac:dyDescent="0.3">
      <c r="A901">
        <v>898</v>
      </c>
      <c r="B901">
        <v>1986</v>
      </c>
      <c r="C901" t="s">
        <v>28</v>
      </c>
      <c r="D901" t="s">
        <v>33</v>
      </c>
      <c r="E901">
        <v>23477</v>
      </c>
      <c r="F901">
        <v>1</v>
      </c>
      <c r="G901">
        <v>0</v>
      </c>
      <c r="H901" s="1">
        <v>41568</v>
      </c>
      <c r="I901">
        <v>39</v>
      </c>
      <c r="J901">
        <v>38</v>
      </c>
      <c r="K901">
        <v>15</v>
      </c>
      <c r="L901">
        <v>54</v>
      </c>
      <c r="M901">
        <v>3</v>
      </c>
      <c r="N901">
        <v>8</v>
      </c>
      <c r="O901">
        <v>29</v>
      </c>
      <c r="P901">
        <v>3</v>
      </c>
      <c r="Q901">
        <v>3</v>
      </c>
      <c r="R901">
        <v>0</v>
      </c>
      <c r="S901">
        <v>4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30</v>
      </c>
    </row>
    <row r="902" spans="1:28" hidden="1" x14ac:dyDescent="0.3">
      <c r="A902">
        <v>10242</v>
      </c>
      <c r="B902">
        <v>1966</v>
      </c>
      <c r="C902" t="s">
        <v>37</v>
      </c>
      <c r="D902" t="s">
        <v>35</v>
      </c>
      <c r="E902">
        <v>47472</v>
      </c>
      <c r="F902">
        <v>1</v>
      </c>
      <c r="G902">
        <v>1</v>
      </c>
      <c r="H902" s="1">
        <v>41533</v>
      </c>
      <c r="I902">
        <v>39</v>
      </c>
      <c r="J902">
        <v>56</v>
      </c>
      <c r="K902">
        <v>0</v>
      </c>
      <c r="L902">
        <v>11</v>
      </c>
      <c r="M902">
        <v>0</v>
      </c>
      <c r="N902">
        <v>0</v>
      </c>
      <c r="O902">
        <v>8</v>
      </c>
      <c r="P902">
        <v>2</v>
      </c>
      <c r="Q902">
        <v>2</v>
      </c>
      <c r="R902">
        <v>0</v>
      </c>
      <c r="S902">
        <v>4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30</v>
      </c>
    </row>
    <row r="903" spans="1:28" hidden="1" x14ac:dyDescent="0.3">
      <c r="A903">
        <v>5835</v>
      </c>
      <c r="B903">
        <v>1976</v>
      </c>
      <c r="C903" t="s">
        <v>37</v>
      </c>
      <c r="D903" t="s">
        <v>29</v>
      </c>
      <c r="E903">
        <v>14849</v>
      </c>
      <c r="F903">
        <v>1</v>
      </c>
      <c r="G903">
        <v>0</v>
      </c>
      <c r="H903" s="1">
        <v>41457</v>
      </c>
      <c r="I903">
        <v>39</v>
      </c>
      <c r="J903">
        <v>21</v>
      </c>
      <c r="K903">
        <v>2</v>
      </c>
      <c r="L903">
        <v>28</v>
      </c>
      <c r="M903">
        <v>3</v>
      </c>
      <c r="N903">
        <v>2</v>
      </c>
      <c r="O903">
        <v>9</v>
      </c>
      <c r="P903">
        <v>3</v>
      </c>
      <c r="Q903">
        <v>2</v>
      </c>
      <c r="R903">
        <v>0</v>
      </c>
      <c r="S903">
        <v>4</v>
      </c>
      <c r="T903">
        <v>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30</v>
      </c>
    </row>
    <row r="904" spans="1:28" hidden="1" x14ac:dyDescent="0.3">
      <c r="A904">
        <v>6919</v>
      </c>
      <c r="B904">
        <v>1978</v>
      </c>
      <c r="C904" t="s">
        <v>38</v>
      </c>
      <c r="D904" t="s">
        <v>33</v>
      </c>
      <c r="E904">
        <v>26224</v>
      </c>
      <c r="F904">
        <v>1</v>
      </c>
      <c r="G904">
        <v>0</v>
      </c>
      <c r="H904" s="1">
        <v>41429</v>
      </c>
      <c r="I904">
        <v>39</v>
      </c>
      <c r="J904">
        <v>4</v>
      </c>
      <c r="K904">
        <v>7</v>
      </c>
      <c r="L904">
        <v>15</v>
      </c>
      <c r="M904">
        <v>13</v>
      </c>
      <c r="N904">
        <v>9</v>
      </c>
      <c r="O904">
        <v>15</v>
      </c>
      <c r="P904">
        <v>3</v>
      </c>
      <c r="Q904">
        <v>2</v>
      </c>
      <c r="R904">
        <v>1</v>
      </c>
      <c r="S904">
        <v>3</v>
      </c>
      <c r="T904">
        <v>6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30</v>
      </c>
    </row>
    <row r="905" spans="1:28" hidden="1" x14ac:dyDescent="0.3">
      <c r="A905">
        <v>6197</v>
      </c>
      <c r="B905">
        <v>1962</v>
      </c>
      <c r="C905" t="s">
        <v>37</v>
      </c>
      <c r="D905" t="s">
        <v>31</v>
      </c>
      <c r="E905">
        <v>27238</v>
      </c>
      <c r="F905">
        <v>1</v>
      </c>
      <c r="G905">
        <v>1</v>
      </c>
      <c r="H905" s="1">
        <v>41384</v>
      </c>
      <c r="I905">
        <v>39</v>
      </c>
      <c r="J905">
        <v>37</v>
      </c>
      <c r="K905">
        <v>0</v>
      </c>
      <c r="L905">
        <v>17</v>
      </c>
      <c r="M905">
        <v>0</v>
      </c>
      <c r="N905">
        <v>0</v>
      </c>
      <c r="O905">
        <v>3</v>
      </c>
      <c r="P905">
        <v>3</v>
      </c>
      <c r="Q905">
        <v>3</v>
      </c>
      <c r="R905">
        <v>0</v>
      </c>
      <c r="S905">
        <v>3</v>
      </c>
      <c r="T905">
        <v>9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30</v>
      </c>
    </row>
    <row r="906" spans="1:28" hidden="1" x14ac:dyDescent="0.3">
      <c r="A906">
        <v>6566</v>
      </c>
      <c r="B906">
        <v>1954</v>
      </c>
      <c r="C906" t="s">
        <v>37</v>
      </c>
      <c r="D906" t="s">
        <v>33</v>
      </c>
      <c r="E906">
        <v>72550</v>
      </c>
      <c r="F906">
        <v>1</v>
      </c>
      <c r="G906">
        <v>1</v>
      </c>
      <c r="H906" s="1">
        <v>41221</v>
      </c>
      <c r="I906">
        <v>39</v>
      </c>
      <c r="J906">
        <v>826</v>
      </c>
      <c r="K906">
        <v>50</v>
      </c>
      <c r="L906">
        <v>317</v>
      </c>
      <c r="M906">
        <v>50</v>
      </c>
      <c r="N906">
        <v>38</v>
      </c>
      <c r="O906">
        <v>38</v>
      </c>
      <c r="P906">
        <v>9</v>
      </c>
      <c r="Q906">
        <v>5</v>
      </c>
      <c r="R906">
        <v>2</v>
      </c>
      <c r="S906">
        <v>12</v>
      </c>
      <c r="T906">
        <v>8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36</v>
      </c>
    </row>
    <row r="907" spans="1:28" hidden="1" x14ac:dyDescent="0.3">
      <c r="A907">
        <v>6613</v>
      </c>
      <c r="B907">
        <v>1970</v>
      </c>
      <c r="C907" t="s">
        <v>41</v>
      </c>
      <c r="D907" t="s">
        <v>33</v>
      </c>
      <c r="E907">
        <v>44511</v>
      </c>
      <c r="F907">
        <v>1</v>
      </c>
      <c r="G907">
        <v>0</v>
      </c>
      <c r="H907" s="1">
        <v>41194</v>
      </c>
      <c r="I907">
        <v>39</v>
      </c>
      <c r="J907">
        <v>513</v>
      </c>
      <c r="K907">
        <v>7</v>
      </c>
      <c r="L907">
        <v>133</v>
      </c>
      <c r="M907">
        <v>46</v>
      </c>
      <c r="N907">
        <v>14</v>
      </c>
      <c r="O907">
        <v>14</v>
      </c>
      <c r="P907">
        <v>6</v>
      </c>
      <c r="Q907">
        <v>8</v>
      </c>
      <c r="R907">
        <v>4</v>
      </c>
      <c r="S907">
        <v>8</v>
      </c>
      <c r="T907">
        <v>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36</v>
      </c>
    </row>
    <row r="908" spans="1:28" hidden="1" x14ac:dyDescent="0.3">
      <c r="A908">
        <v>10767</v>
      </c>
      <c r="B908">
        <v>1989</v>
      </c>
      <c r="C908" t="s">
        <v>37</v>
      </c>
      <c r="D908" t="s">
        <v>35</v>
      </c>
      <c r="E908">
        <v>77845</v>
      </c>
      <c r="F908">
        <v>0</v>
      </c>
      <c r="G908">
        <v>0</v>
      </c>
      <c r="H908" s="1">
        <v>41775</v>
      </c>
      <c r="I908">
        <v>40</v>
      </c>
      <c r="J908">
        <v>760</v>
      </c>
      <c r="K908">
        <v>40</v>
      </c>
      <c r="L908">
        <v>480</v>
      </c>
      <c r="M908">
        <v>0</v>
      </c>
      <c r="N908">
        <v>40</v>
      </c>
      <c r="O908">
        <v>26</v>
      </c>
      <c r="P908">
        <v>1</v>
      </c>
      <c r="Q908">
        <v>3</v>
      </c>
      <c r="R908">
        <v>5</v>
      </c>
      <c r="S908">
        <v>12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 t="s">
        <v>34</v>
      </c>
    </row>
    <row r="909" spans="1:28" hidden="1" x14ac:dyDescent="0.3">
      <c r="A909">
        <v>8402</v>
      </c>
      <c r="B909">
        <v>1953</v>
      </c>
      <c r="C909" t="s">
        <v>41</v>
      </c>
      <c r="D909" t="s">
        <v>33</v>
      </c>
      <c r="E909">
        <v>67087</v>
      </c>
      <c r="F909">
        <v>0</v>
      </c>
      <c r="G909">
        <v>1</v>
      </c>
      <c r="H909" s="1">
        <v>41625</v>
      </c>
      <c r="I909">
        <v>40</v>
      </c>
      <c r="J909">
        <v>329</v>
      </c>
      <c r="K909">
        <v>35</v>
      </c>
      <c r="L909">
        <v>222</v>
      </c>
      <c r="M909">
        <v>130</v>
      </c>
      <c r="N909">
        <v>35</v>
      </c>
      <c r="O909">
        <v>43</v>
      </c>
      <c r="P909">
        <v>2</v>
      </c>
      <c r="Q909">
        <v>7</v>
      </c>
      <c r="R909">
        <v>5</v>
      </c>
      <c r="S909">
        <v>8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36</v>
      </c>
    </row>
    <row r="910" spans="1:28" hidden="1" x14ac:dyDescent="0.3">
      <c r="A910">
        <v>6246</v>
      </c>
      <c r="B910">
        <v>1953</v>
      </c>
      <c r="C910" t="s">
        <v>28</v>
      </c>
      <c r="D910" t="s">
        <v>31</v>
      </c>
      <c r="E910">
        <v>73892</v>
      </c>
      <c r="F910">
        <v>0</v>
      </c>
      <c r="G910">
        <v>0</v>
      </c>
      <c r="H910" s="1">
        <v>41591</v>
      </c>
      <c r="I910">
        <v>40</v>
      </c>
      <c r="J910">
        <v>703</v>
      </c>
      <c r="K910">
        <v>102</v>
      </c>
      <c r="L910">
        <v>601</v>
      </c>
      <c r="M910">
        <v>0</v>
      </c>
      <c r="N910">
        <v>58</v>
      </c>
      <c r="O910">
        <v>43</v>
      </c>
      <c r="P910">
        <v>1</v>
      </c>
      <c r="Q910">
        <v>3</v>
      </c>
      <c r="R910">
        <v>11</v>
      </c>
      <c r="S910">
        <v>8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 t="s">
        <v>32</v>
      </c>
    </row>
    <row r="911" spans="1:28" hidden="1" x14ac:dyDescent="0.3">
      <c r="A911">
        <v>4654</v>
      </c>
      <c r="B911">
        <v>1992</v>
      </c>
      <c r="C911" t="s">
        <v>28</v>
      </c>
      <c r="D911" t="s">
        <v>35</v>
      </c>
      <c r="E911">
        <v>75114</v>
      </c>
      <c r="F911">
        <v>0</v>
      </c>
      <c r="G911">
        <v>0</v>
      </c>
      <c r="H911" s="1">
        <v>41585</v>
      </c>
      <c r="I911">
        <v>40</v>
      </c>
      <c r="J911">
        <v>571</v>
      </c>
      <c r="K911">
        <v>12</v>
      </c>
      <c r="L911">
        <v>523</v>
      </c>
      <c r="M911">
        <v>63</v>
      </c>
      <c r="N911">
        <v>60</v>
      </c>
      <c r="O911">
        <v>24</v>
      </c>
      <c r="P911">
        <v>1</v>
      </c>
      <c r="Q911">
        <v>3</v>
      </c>
      <c r="R911">
        <v>10</v>
      </c>
      <c r="S911">
        <v>5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43</v>
      </c>
    </row>
    <row r="912" spans="1:28" hidden="1" x14ac:dyDescent="0.3">
      <c r="A912">
        <v>6103</v>
      </c>
      <c r="B912">
        <v>1948</v>
      </c>
      <c r="C912" t="s">
        <v>28</v>
      </c>
      <c r="D912" t="s">
        <v>33</v>
      </c>
      <c r="E912">
        <v>42192</v>
      </c>
      <c r="F912">
        <v>0</v>
      </c>
      <c r="G912">
        <v>0</v>
      </c>
      <c r="H912" s="1">
        <v>41523</v>
      </c>
      <c r="I912">
        <v>40</v>
      </c>
      <c r="J912">
        <v>40</v>
      </c>
      <c r="K912">
        <v>15</v>
      </c>
      <c r="L912">
        <v>15</v>
      </c>
      <c r="M912">
        <v>17</v>
      </c>
      <c r="N912">
        <v>6</v>
      </c>
      <c r="O912">
        <v>7</v>
      </c>
      <c r="P912">
        <v>1</v>
      </c>
      <c r="Q912">
        <v>2</v>
      </c>
      <c r="R912">
        <v>1</v>
      </c>
      <c r="S912">
        <v>3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36</v>
      </c>
    </row>
    <row r="913" spans="1:28" hidden="1" x14ac:dyDescent="0.3">
      <c r="A913">
        <v>5802</v>
      </c>
      <c r="B913">
        <v>1972</v>
      </c>
      <c r="C913" t="s">
        <v>44</v>
      </c>
      <c r="D913" t="s">
        <v>33</v>
      </c>
      <c r="E913">
        <v>14188</v>
      </c>
      <c r="F913">
        <v>0</v>
      </c>
      <c r="G913">
        <v>0</v>
      </c>
      <c r="H913" s="1">
        <v>41333</v>
      </c>
      <c r="I913">
        <v>40</v>
      </c>
      <c r="J913">
        <v>2</v>
      </c>
      <c r="K913">
        <v>7</v>
      </c>
      <c r="L913">
        <v>11</v>
      </c>
      <c r="M913">
        <v>16</v>
      </c>
      <c r="N913">
        <v>12</v>
      </c>
      <c r="O913">
        <v>27</v>
      </c>
      <c r="P913">
        <v>1</v>
      </c>
      <c r="Q913">
        <v>2</v>
      </c>
      <c r="R913">
        <v>0</v>
      </c>
      <c r="S913">
        <v>4</v>
      </c>
      <c r="T913">
        <v>6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39</v>
      </c>
    </row>
    <row r="914" spans="1:28" hidden="1" x14ac:dyDescent="0.3">
      <c r="A914">
        <v>178</v>
      </c>
      <c r="B914">
        <v>1956</v>
      </c>
      <c r="C914" t="s">
        <v>28</v>
      </c>
      <c r="D914" t="s">
        <v>33</v>
      </c>
      <c r="E914">
        <v>62503</v>
      </c>
      <c r="F914">
        <v>0</v>
      </c>
      <c r="G914">
        <v>1</v>
      </c>
      <c r="H914" s="1">
        <v>41323</v>
      </c>
      <c r="I914">
        <v>40</v>
      </c>
      <c r="J914">
        <v>478</v>
      </c>
      <c r="K914">
        <v>0</v>
      </c>
      <c r="L914">
        <v>193</v>
      </c>
      <c r="M914">
        <v>110</v>
      </c>
      <c r="N914">
        <v>75</v>
      </c>
      <c r="O914">
        <v>117</v>
      </c>
      <c r="P914">
        <v>4</v>
      </c>
      <c r="Q914">
        <v>8</v>
      </c>
      <c r="R914">
        <v>3</v>
      </c>
      <c r="S914">
        <v>11</v>
      </c>
      <c r="T914">
        <v>5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30</v>
      </c>
    </row>
    <row r="915" spans="1:28" hidden="1" x14ac:dyDescent="0.3">
      <c r="A915">
        <v>2308</v>
      </c>
      <c r="B915">
        <v>1954</v>
      </c>
      <c r="C915" t="s">
        <v>28</v>
      </c>
      <c r="D915" t="s">
        <v>33</v>
      </c>
      <c r="E915">
        <v>46734</v>
      </c>
      <c r="F915">
        <v>0</v>
      </c>
      <c r="G915">
        <v>1</v>
      </c>
      <c r="H915" s="1">
        <v>41231</v>
      </c>
      <c r="I915">
        <v>40</v>
      </c>
      <c r="J915">
        <v>110</v>
      </c>
      <c r="K915">
        <v>5</v>
      </c>
      <c r="L915">
        <v>137</v>
      </c>
      <c r="M915">
        <v>26</v>
      </c>
      <c r="N915">
        <v>23</v>
      </c>
      <c r="O915">
        <v>29</v>
      </c>
      <c r="P915">
        <v>2</v>
      </c>
      <c r="Q915">
        <v>6</v>
      </c>
      <c r="R915">
        <v>1</v>
      </c>
      <c r="S915">
        <v>5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30</v>
      </c>
    </row>
    <row r="916" spans="1:28" hidden="1" x14ac:dyDescent="0.3">
      <c r="A916">
        <v>7431</v>
      </c>
      <c r="B916">
        <v>1991</v>
      </c>
      <c r="C916" t="s">
        <v>37</v>
      </c>
      <c r="D916" t="s">
        <v>31</v>
      </c>
      <c r="E916">
        <v>68126</v>
      </c>
      <c r="F916">
        <v>0</v>
      </c>
      <c r="G916">
        <v>0</v>
      </c>
      <c r="H916" s="1">
        <v>41223</v>
      </c>
      <c r="I916">
        <v>40</v>
      </c>
      <c r="J916">
        <v>1332</v>
      </c>
      <c r="K916">
        <v>17</v>
      </c>
      <c r="L916">
        <v>311</v>
      </c>
      <c r="M916">
        <v>23</v>
      </c>
      <c r="N916">
        <v>51</v>
      </c>
      <c r="O916">
        <v>86</v>
      </c>
      <c r="P916">
        <v>1</v>
      </c>
      <c r="Q916">
        <v>7</v>
      </c>
      <c r="R916">
        <v>4</v>
      </c>
      <c r="S916">
        <v>5</v>
      </c>
      <c r="T916">
        <v>9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0</v>
      </c>
      <c r="AB916" t="s">
        <v>32</v>
      </c>
    </row>
    <row r="917" spans="1:28" hidden="1" x14ac:dyDescent="0.3">
      <c r="A917">
        <v>7503</v>
      </c>
      <c r="B917">
        <v>1976</v>
      </c>
      <c r="C917" t="s">
        <v>28</v>
      </c>
      <c r="D917" t="s">
        <v>31</v>
      </c>
      <c r="E917">
        <v>75825</v>
      </c>
      <c r="F917">
        <v>0</v>
      </c>
      <c r="G917">
        <v>0</v>
      </c>
      <c r="H917" s="1">
        <v>41194</v>
      </c>
      <c r="I917">
        <v>40</v>
      </c>
      <c r="J917">
        <v>1032</v>
      </c>
      <c r="K917">
        <v>105</v>
      </c>
      <c r="L917">
        <v>779</v>
      </c>
      <c r="M917">
        <v>137</v>
      </c>
      <c r="N917">
        <v>105</v>
      </c>
      <c r="O917">
        <v>51</v>
      </c>
      <c r="P917">
        <v>0</v>
      </c>
      <c r="Q917">
        <v>5</v>
      </c>
      <c r="R917">
        <v>8</v>
      </c>
      <c r="S917">
        <v>9</v>
      </c>
      <c r="T917">
        <v>4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1</v>
      </c>
      <c r="AA917">
        <v>0</v>
      </c>
      <c r="AB917" t="s">
        <v>39</v>
      </c>
    </row>
    <row r="918" spans="1:28" hidden="1" x14ac:dyDescent="0.3">
      <c r="A918">
        <v>8783</v>
      </c>
      <c r="B918">
        <v>1950</v>
      </c>
      <c r="C918" t="s">
        <v>28</v>
      </c>
      <c r="D918" t="s">
        <v>33</v>
      </c>
      <c r="E918">
        <v>57045</v>
      </c>
      <c r="F918">
        <v>0</v>
      </c>
      <c r="G918">
        <v>1</v>
      </c>
      <c r="H918" s="1">
        <v>41160</v>
      </c>
      <c r="I918">
        <v>40</v>
      </c>
      <c r="J918">
        <v>296</v>
      </c>
      <c r="K918">
        <v>13</v>
      </c>
      <c r="L918">
        <v>104</v>
      </c>
      <c r="M918">
        <v>11</v>
      </c>
      <c r="N918">
        <v>13</v>
      </c>
      <c r="O918">
        <v>17</v>
      </c>
      <c r="P918">
        <v>3</v>
      </c>
      <c r="Q918">
        <v>4</v>
      </c>
      <c r="R918">
        <v>2</v>
      </c>
      <c r="S918">
        <v>9</v>
      </c>
      <c r="T918">
        <v>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36</v>
      </c>
    </row>
    <row r="919" spans="1:28" hidden="1" x14ac:dyDescent="0.3">
      <c r="A919">
        <v>7943</v>
      </c>
      <c r="B919">
        <v>1975</v>
      </c>
      <c r="C919" t="s">
        <v>37</v>
      </c>
      <c r="D919" t="s">
        <v>33</v>
      </c>
      <c r="E919">
        <v>36663</v>
      </c>
      <c r="F919">
        <v>1</v>
      </c>
      <c r="G919">
        <v>0</v>
      </c>
      <c r="H919" s="1">
        <v>41754</v>
      </c>
      <c r="I919">
        <v>40</v>
      </c>
      <c r="J919">
        <v>18</v>
      </c>
      <c r="K919">
        <v>0</v>
      </c>
      <c r="L919">
        <v>6</v>
      </c>
      <c r="M919">
        <v>3</v>
      </c>
      <c r="N919">
        <v>3</v>
      </c>
      <c r="O919">
        <v>5</v>
      </c>
      <c r="P919">
        <v>1</v>
      </c>
      <c r="Q919">
        <v>1</v>
      </c>
      <c r="R919">
        <v>1</v>
      </c>
      <c r="S919">
        <v>3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43</v>
      </c>
    </row>
    <row r="920" spans="1:28" hidden="1" x14ac:dyDescent="0.3">
      <c r="A920">
        <v>1055</v>
      </c>
      <c r="B920">
        <v>1976</v>
      </c>
      <c r="C920" t="s">
        <v>41</v>
      </c>
      <c r="D920" t="s">
        <v>33</v>
      </c>
      <c r="E920">
        <v>53204</v>
      </c>
      <c r="F920">
        <v>1</v>
      </c>
      <c r="G920">
        <v>1</v>
      </c>
      <c r="H920" s="1">
        <v>41718</v>
      </c>
      <c r="I920">
        <v>40</v>
      </c>
      <c r="J920">
        <v>29</v>
      </c>
      <c r="K920">
        <v>0</v>
      </c>
      <c r="L920">
        <v>8</v>
      </c>
      <c r="M920">
        <v>2</v>
      </c>
      <c r="N920">
        <v>0</v>
      </c>
      <c r="O920">
        <v>6</v>
      </c>
      <c r="P920">
        <v>1</v>
      </c>
      <c r="Q920">
        <v>1</v>
      </c>
      <c r="R920">
        <v>0</v>
      </c>
      <c r="S920">
        <v>3</v>
      </c>
      <c r="T920">
        <v>4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39</v>
      </c>
    </row>
    <row r="921" spans="1:28" hidden="1" x14ac:dyDescent="0.3">
      <c r="A921">
        <v>1458</v>
      </c>
      <c r="B921">
        <v>1982</v>
      </c>
      <c r="C921" t="s">
        <v>41</v>
      </c>
      <c r="D921" t="s">
        <v>33</v>
      </c>
      <c r="E921">
        <v>21059</v>
      </c>
      <c r="F921">
        <v>1</v>
      </c>
      <c r="G921">
        <v>0</v>
      </c>
      <c r="H921" s="1">
        <v>41646</v>
      </c>
      <c r="I921">
        <v>40</v>
      </c>
      <c r="J921">
        <v>8</v>
      </c>
      <c r="K921">
        <v>3</v>
      </c>
      <c r="L921">
        <v>19</v>
      </c>
      <c r="M921">
        <v>3</v>
      </c>
      <c r="N921">
        <v>3</v>
      </c>
      <c r="O921">
        <v>8</v>
      </c>
      <c r="P921">
        <v>3</v>
      </c>
      <c r="Q921">
        <v>3</v>
      </c>
      <c r="R921">
        <v>0</v>
      </c>
      <c r="S921">
        <v>3</v>
      </c>
      <c r="T921">
        <v>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30</v>
      </c>
    </row>
    <row r="922" spans="1:28" hidden="1" x14ac:dyDescent="0.3">
      <c r="A922">
        <v>8147</v>
      </c>
      <c r="B922">
        <v>1960</v>
      </c>
      <c r="C922" t="s">
        <v>28</v>
      </c>
      <c r="D922" t="s">
        <v>33</v>
      </c>
      <c r="E922">
        <v>31454</v>
      </c>
      <c r="F922">
        <v>1</v>
      </c>
      <c r="G922">
        <v>1</v>
      </c>
      <c r="H922" s="1">
        <v>41461</v>
      </c>
      <c r="I922">
        <v>40</v>
      </c>
      <c r="J922">
        <v>28</v>
      </c>
      <c r="K922">
        <v>0</v>
      </c>
      <c r="L922">
        <v>11</v>
      </c>
      <c r="M922">
        <v>0</v>
      </c>
      <c r="N922">
        <v>0</v>
      </c>
      <c r="O922">
        <v>9</v>
      </c>
      <c r="P922">
        <v>3</v>
      </c>
      <c r="Q922">
        <v>2</v>
      </c>
      <c r="R922">
        <v>0</v>
      </c>
      <c r="S922">
        <v>3</v>
      </c>
      <c r="T922">
        <v>8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30</v>
      </c>
    </row>
    <row r="923" spans="1:28" hidden="1" x14ac:dyDescent="0.3">
      <c r="A923">
        <v>10207</v>
      </c>
      <c r="B923">
        <v>1978</v>
      </c>
      <c r="C923" t="s">
        <v>28</v>
      </c>
      <c r="D923" t="s">
        <v>35</v>
      </c>
      <c r="E923">
        <v>22775</v>
      </c>
      <c r="F923">
        <v>1</v>
      </c>
      <c r="G923">
        <v>0</v>
      </c>
      <c r="H923" s="1">
        <v>41444</v>
      </c>
      <c r="I923">
        <v>40</v>
      </c>
      <c r="J923">
        <v>5</v>
      </c>
      <c r="K923">
        <v>1</v>
      </c>
      <c r="L923">
        <v>8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2</v>
      </c>
      <c r="T923">
        <v>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43</v>
      </c>
    </row>
    <row r="924" spans="1:28" hidden="1" x14ac:dyDescent="0.3">
      <c r="A924">
        <v>4838</v>
      </c>
      <c r="B924">
        <v>1978</v>
      </c>
      <c r="C924" t="s">
        <v>28</v>
      </c>
      <c r="D924" t="s">
        <v>35</v>
      </c>
      <c r="E924">
        <v>22775</v>
      </c>
      <c r="F924">
        <v>1</v>
      </c>
      <c r="G924">
        <v>0</v>
      </c>
      <c r="H924" s="1">
        <v>41444</v>
      </c>
      <c r="I924">
        <v>40</v>
      </c>
      <c r="J924">
        <v>5</v>
      </c>
      <c r="K924">
        <v>1</v>
      </c>
      <c r="L924">
        <v>8</v>
      </c>
      <c r="M924">
        <v>0</v>
      </c>
      <c r="N924">
        <v>0</v>
      </c>
      <c r="O924">
        <v>1</v>
      </c>
      <c r="P924">
        <v>1</v>
      </c>
      <c r="Q924">
        <v>1</v>
      </c>
      <c r="R924">
        <v>0</v>
      </c>
      <c r="S924">
        <v>2</v>
      </c>
      <c r="T924">
        <v>8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40</v>
      </c>
    </row>
    <row r="925" spans="1:28" hidden="1" x14ac:dyDescent="0.3">
      <c r="A925">
        <v>10219</v>
      </c>
      <c r="B925">
        <v>1972</v>
      </c>
      <c r="C925" t="s">
        <v>28</v>
      </c>
      <c r="D925" t="s">
        <v>35</v>
      </c>
      <c r="E925">
        <v>31590</v>
      </c>
      <c r="F925">
        <v>1</v>
      </c>
      <c r="G925">
        <v>0</v>
      </c>
      <c r="H925" s="1">
        <v>41443</v>
      </c>
      <c r="I925">
        <v>40</v>
      </c>
      <c r="J925">
        <v>6</v>
      </c>
      <c r="K925">
        <v>2</v>
      </c>
      <c r="L925">
        <v>15</v>
      </c>
      <c r="M925">
        <v>6</v>
      </c>
      <c r="N925">
        <v>6</v>
      </c>
      <c r="O925">
        <v>3</v>
      </c>
      <c r="P925">
        <v>1</v>
      </c>
      <c r="Q925">
        <v>1</v>
      </c>
      <c r="R925">
        <v>0</v>
      </c>
      <c r="S925">
        <v>3</v>
      </c>
      <c r="T925">
        <v>8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32</v>
      </c>
    </row>
    <row r="926" spans="1:28" hidden="1" x14ac:dyDescent="0.3">
      <c r="A926">
        <v>2176</v>
      </c>
      <c r="B926">
        <v>1972</v>
      </c>
      <c r="C926" t="s">
        <v>28</v>
      </c>
      <c r="D926" t="s">
        <v>33</v>
      </c>
      <c r="E926">
        <v>80134</v>
      </c>
      <c r="F926">
        <v>1</v>
      </c>
      <c r="G926">
        <v>0</v>
      </c>
      <c r="H926" s="1">
        <v>41414</v>
      </c>
      <c r="I926">
        <v>40</v>
      </c>
      <c r="J926">
        <v>1218</v>
      </c>
      <c r="K926">
        <v>16</v>
      </c>
      <c r="L926">
        <v>272</v>
      </c>
      <c r="M926">
        <v>104</v>
      </c>
      <c r="N926">
        <v>0</v>
      </c>
      <c r="O926">
        <v>80</v>
      </c>
      <c r="P926">
        <v>2</v>
      </c>
      <c r="Q926">
        <v>5</v>
      </c>
      <c r="R926">
        <v>3</v>
      </c>
      <c r="S926">
        <v>6</v>
      </c>
      <c r="T926">
        <v>6</v>
      </c>
      <c r="U926">
        <v>1</v>
      </c>
      <c r="V926">
        <v>0</v>
      </c>
      <c r="W926">
        <v>0</v>
      </c>
      <c r="X926">
        <v>1</v>
      </c>
      <c r="Y926">
        <v>1</v>
      </c>
      <c r="Z926">
        <v>1</v>
      </c>
      <c r="AA926">
        <v>0</v>
      </c>
      <c r="AB926" t="s">
        <v>43</v>
      </c>
    </row>
    <row r="927" spans="1:28" hidden="1" x14ac:dyDescent="0.3">
      <c r="A927">
        <v>9121</v>
      </c>
      <c r="B927">
        <v>1972</v>
      </c>
      <c r="C927" t="s">
        <v>28</v>
      </c>
      <c r="D927" t="s">
        <v>33</v>
      </c>
      <c r="E927">
        <v>80134</v>
      </c>
      <c r="F927">
        <v>1</v>
      </c>
      <c r="G927">
        <v>0</v>
      </c>
      <c r="H927" s="1">
        <v>41414</v>
      </c>
      <c r="I927">
        <v>40</v>
      </c>
      <c r="J927">
        <v>1218</v>
      </c>
      <c r="K927">
        <v>16</v>
      </c>
      <c r="L927">
        <v>272</v>
      </c>
      <c r="M927">
        <v>104</v>
      </c>
      <c r="N927">
        <v>0</v>
      </c>
      <c r="O927">
        <v>80</v>
      </c>
      <c r="P927">
        <v>2</v>
      </c>
      <c r="Q927">
        <v>5</v>
      </c>
      <c r="R927">
        <v>3</v>
      </c>
      <c r="S927">
        <v>6</v>
      </c>
      <c r="T927">
        <v>6</v>
      </c>
      <c r="U927">
        <v>1</v>
      </c>
      <c r="V927">
        <v>0</v>
      </c>
      <c r="W927">
        <v>0</v>
      </c>
      <c r="X927">
        <v>1</v>
      </c>
      <c r="Y927">
        <v>1</v>
      </c>
      <c r="Z927">
        <v>1</v>
      </c>
      <c r="AA927">
        <v>0</v>
      </c>
      <c r="AB927" t="s">
        <v>36</v>
      </c>
    </row>
    <row r="928" spans="1:28" hidden="1" x14ac:dyDescent="0.3">
      <c r="A928">
        <v>10790</v>
      </c>
      <c r="B928">
        <v>1985</v>
      </c>
      <c r="C928" t="s">
        <v>37</v>
      </c>
      <c r="D928" t="s">
        <v>33</v>
      </c>
      <c r="E928">
        <v>18169</v>
      </c>
      <c r="F928">
        <v>1</v>
      </c>
      <c r="G928">
        <v>0</v>
      </c>
      <c r="H928" s="1">
        <v>41324</v>
      </c>
      <c r="I928">
        <v>40</v>
      </c>
      <c r="J928">
        <v>9</v>
      </c>
      <c r="K928">
        <v>0</v>
      </c>
      <c r="L928">
        <v>5</v>
      </c>
      <c r="M928">
        <v>0</v>
      </c>
      <c r="N928">
        <v>0</v>
      </c>
      <c r="O928">
        <v>7</v>
      </c>
      <c r="P928">
        <v>1</v>
      </c>
      <c r="Q928">
        <v>1</v>
      </c>
      <c r="R928">
        <v>0</v>
      </c>
      <c r="S928">
        <v>2</v>
      </c>
      <c r="T928">
        <v>8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30</v>
      </c>
    </row>
    <row r="929" spans="1:28" hidden="1" x14ac:dyDescent="0.3">
      <c r="A929">
        <v>9405</v>
      </c>
      <c r="B929">
        <v>1954</v>
      </c>
      <c r="C929" t="s">
        <v>37</v>
      </c>
      <c r="D929" t="s">
        <v>33</v>
      </c>
      <c r="E929">
        <v>52869</v>
      </c>
      <c r="F929">
        <v>1</v>
      </c>
      <c r="G929">
        <v>1</v>
      </c>
      <c r="H929" s="1">
        <v>41197</v>
      </c>
      <c r="I929">
        <v>40</v>
      </c>
      <c r="J929">
        <v>84</v>
      </c>
      <c r="K929">
        <v>3</v>
      </c>
      <c r="L929">
        <v>61</v>
      </c>
      <c r="M929">
        <v>2</v>
      </c>
      <c r="N929">
        <v>1</v>
      </c>
      <c r="O929">
        <v>21</v>
      </c>
      <c r="P929">
        <v>3</v>
      </c>
      <c r="Q929">
        <v>3</v>
      </c>
      <c r="R929">
        <v>1</v>
      </c>
      <c r="S929">
        <v>4</v>
      </c>
      <c r="T929">
        <v>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 t="s">
        <v>43</v>
      </c>
    </row>
    <row r="930" spans="1:28" hidden="1" x14ac:dyDescent="0.3">
      <c r="A930">
        <v>10525</v>
      </c>
      <c r="B930">
        <v>1986</v>
      </c>
      <c r="C930" t="s">
        <v>28</v>
      </c>
      <c r="D930" t="s">
        <v>31</v>
      </c>
      <c r="E930">
        <v>26576</v>
      </c>
      <c r="F930">
        <v>1</v>
      </c>
      <c r="G930">
        <v>0</v>
      </c>
      <c r="H930" s="1">
        <v>41195</v>
      </c>
      <c r="I930">
        <v>40</v>
      </c>
      <c r="J930">
        <v>10</v>
      </c>
      <c r="K930">
        <v>0</v>
      </c>
      <c r="L930">
        <v>8</v>
      </c>
      <c r="M930">
        <v>0</v>
      </c>
      <c r="N930">
        <v>0</v>
      </c>
      <c r="O930">
        <v>9</v>
      </c>
      <c r="P930">
        <v>1</v>
      </c>
      <c r="Q930">
        <v>1</v>
      </c>
      <c r="R930">
        <v>0</v>
      </c>
      <c r="S930">
        <v>2</v>
      </c>
      <c r="T930">
        <v>9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1</v>
      </c>
      <c r="AA930">
        <v>0</v>
      </c>
      <c r="AB930" t="s">
        <v>30</v>
      </c>
    </row>
    <row r="931" spans="1:28" hidden="1" x14ac:dyDescent="0.3">
      <c r="A931">
        <v>1403</v>
      </c>
      <c r="B931">
        <v>1975</v>
      </c>
      <c r="C931" t="s">
        <v>38</v>
      </c>
      <c r="D931" t="s">
        <v>35</v>
      </c>
      <c r="E931">
        <v>34984</v>
      </c>
      <c r="F931">
        <v>1</v>
      </c>
      <c r="G931">
        <v>1</v>
      </c>
      <c r="H931" s="1">
        <v>41158</v>
      </c>
      <c r="I931">
        <v>40</v>
      </c>
      <c r="J931">
        <v>8</v>
      </c>
      <c r="K931">
        <v>4</v>
      </c>
      <c r="L931">
        <v>15</v>
      </c>
      <c r="M931">
        <v>3</v>
      </c>
      <c r="N931">
        <v>5</v>
      </c>
      <c r="O931">
        <v>3</v>
      </c>
      <c r="P931">
        <v>2</v>
      </c>
      <c r="Q931">
        <v>1</v>
      </c>
      <c r="R931">
        <v>0</v>
      </c>
      <c r="S931">
        <v>3</v>
      </c>
      <c r="T931">
        <v>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30</v>
      </c>
    </row>
    <row r="932" spans="1:28" hidden="1" x14ac:dyDescent="0.3">
      <c r="A932">
        <v>4643</v>
      </c>
      <c r="B932">
        <v>1973</v>
      </c>
      <c r="C932" t="s">
        <v>28</v>
      </c>
      <c r="D932" t="s">
        <v>33</v>
      </c>
      <c r="E932">
        <v>27803</v>
      </c>
      <c r="F932">
        <v>1</v>
      </c>
      <c r="G932">
        <v>0</v>
      </c>
      <c r="H932" s="1">
        <v>41147</v>
      </c>
      <c r="I932">
        <v>40</v>
      </c>
      <c r="J932">
        <v>8</v>
      </c>
      <c r="K932">
        <v>26</v>
      </c>
      <c r="L932">
        <v>46</v>
      </c>
      <c r="M932">
        <v>38</v>
      </c>
      <c r="N932">
        <v>9</v>
      </c>
      <c r="O932">
        <v>49</v>
      </c>
      <c r="P932">
        <v>2</v>
      </c>
      <c r="Q932">
        <v>3</v>
      </c>
      <c r="R932">
        <v>0</v>
      </c>
      <c r="S932">
        <v>4</v>
      </c>
      <c r="T932">
        <v>8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36</v>
      </c>
    </row>
    <row r="933" spans="1:28" hidden="1" x14ac:dyDescent="0.3">
      <c r="A933">
        <v>3463</v>
      </c>
      <c r="B933">
        <v>1975</v>
      </c>
      <c r="C933" t="s">
        <v>37</v>
      </c>
      <c r="D933" t="s">
        <v>33</v>
      </c>
      <c r="E933">
        <v>69283</v>
      </c>
      <c r="F933">
        <v>0</v>
      </c>
      <c r="G933">
        <v>1</v>
      </c>
      <c r="H933" s="1">
        <v>41804</v>
      </c>
      <c r="I933">
        <v>41</v>
      </c>
      <c r="J933">
        <v>674</v>
      </c>
      <c r="K933">
        <v>62</v>
      </c>
      <c r="L933">
        <v>134</v>
      </c>
      <c r="M933">
        <v>0</v>
      </c>
      <c r="N933">
        <v>26</v>
      </c>
      <c r="O933">
        <v>8</v>
      </c>
      <c r="P933">
        <v>4</v>
      </c>
      <c r="Q933">
        <v>7</v>
      </c>
      <c r="R933">
        <v>3</v>
      </c>
      <c r="S933">
        <v>13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40</v>
      </c>
    </row>
    <row r="934" spans="1:28" hidden="1" x14ac:dyDescent="0.3">
      <c r="A934">
        <v>7010</v>
      </c>
      <c r="B934">
        <v>1965</v>
      </c>
      <c r="C934" t="s">
        <v>38</v>
      </c>
      <c r="D934" t="s">
        <v>33</v>
      </c>
      <c r="E934">
        <v>70924</v>
      </c>
      <c r="F934">
        <v>0</v>
      </c>
      <c r="G934">
        <v>0</v>
      </c>
      <c r="H934" s="1">
        <v>41736</v>
      </c>
      <c r="I934">
        <v>41</v>
      </c>
      <c r="J934">
        <v>635</v>
      </c>
      <c r="K934">
        <v>114</v>
      </c>
      <c r="L934">
        <v>254</v>
      </c>
      <c r="M934">
        <v>132</v>
      </c>
      <c r="N934">
        <v>152</v>
      </c>
      <c r="O934">
        <v>76</v>
      </c>
      <c r="P934">
        <v>1</v>
      </c>
      <c r="Q934">
        <v>6</v>
      </c>
      <c r="R934">
        <v>6</v>
      </c>
      <c r="S934">
        <v>7</v>
      </c>
      <c r="T934">
        <v>3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 t="s">
        <v>30</v>
      </c>
    </row>
    <row r="935" spans="1:28" hidden="1" x14ac:dyDescent="0.3">
      <c r="A935">
        <v>4767</v>
      </c>
      <c r="B935">
        <v>1965</v>
      </c>
      <c r="C935" t="s">
        <v>38</v>
      </c>
      <c r="D935" t="s">
        <v>33</v>
      </c>
      <c r="E935">
        <v>70924</v>
      </c>
      <c r="F935">
        <v>0</v>
      </c>
      <c r="G935">
        <v>0</v>
      </c>
      <c r="H935" s="1">
        <v>41736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 t="s">
        <v>30</v>
      </c>
    </row>
    <row r="936" spans="1:28" hidden="1" x14ac:dyDescent="0.3">
      <c r="A936">
        <v>1927</v>
      </c>
      <c r="B936">
        <v>1973</v>
      </c>
      <c r="C936" t="s">
        <v>38</v>
      </c>
      <c r="D936" t="s">
        <v>35</v>
      </c>
      <c r="E936">
        <v>69401</v>
      </c>
      <c r="F936">
        <v>0</v>
      </c>
      <c r="G936">
        <v>1</v>
      </c>
      <c r="H936" s="1">
        <v>41721</v>
      </c>
      <c r="I936">
        <v>41</v>
      </c>
      <c r="J936">
        <v>399</v>
      </c>
      <c r="K936">
        <v>27</v>
      </c>
      <c r="L936">
        <v>159</v>
      </c>
      <c r="M936">
        <v>58</v>
      </c>
      <c r="N936">
        <v>8</v>
      </c>
      <c r="O936">
        <v>39</v>
      </c>
      <c r="P936">
        <v>4</v>
      </c>
      <c r="Q936">
        <v>4</v>
      </c>
      <c r="R936">
        <v>4</v>
      </c>
      <c r="S936">
        <v>5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39</v>
      </c>
    </row>
    <row r="937" spans="1:28" hidden="1" x14ac:dyDescent="0.3">
      <c r="A937">
        <v>437</v>
      </c>
      <c r="B937">
        <v>1976</v>
      </c>
      <c r="C937" t="s">
        <v>41</v>
      </c>
      <c r="D937" t="s">
        <v>29</v>
      </c>
      <c r="E937">
        <v>75012</v>
      </c>
      <c r="F937">
        <v>0</v>
      </c>
      <c r="G937">
        <v>0</v>
      </c>
      <c r="H937" s="1">
        <v>41664</v>
      </c>
      <c r="I937">
        <v>41</v>
      </c>
      <c r="J937">
        <v>294</v>
      </c>
      <c r="K937">
        <v>142</v>
      </c>
      <c r="L937">
        <v>218</v>
      </c>
      <c r="M937">
        <v>164</v>
      </c>
      <c r="N937">
        <v>58</v>
      </c>
      <c r="O937">
        <v>151</v>
      </c>
      <c r="P937">
        <v>1</v>
      </c>
      <c r="Q937">
        <v>3</v>
      </c>
      <c r="R937">
        <v>8</v>
      </c>
      <c r="S937">
        <v>11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36</v>
      </c>
    </row>
    <row r="938" spans="1:28" hidden="1" x14ac:dyDescent="0.3">
      <c r="A938">
        <v>4331</v>
      </c>
      <c r="B938">
        <v>1978</v>
      </c>
      <c r="C938" t="s">
        <v>41</v>
      </c>
      <c r="D938" t="s">
        <v>35</v>
      </c>
      <c r="E938">
        <v>85738</v>
      </c>
      <c r="F938">
        <v>0</v>
      </c>
      <c r="G938">
        <v>0</v>
      </c>
      <c r="H938" s="1">
        <v>41662</v>
      </c>
      <c r="I938">
        <v>41</v>
      </c>
      <c r="J938">
        <v>913</v>
      </c>
      <c r="K938">
        <v>26</v>
      </c>
      <c r="L938">
        <v>376</v>
      </c>
      <c r="M938">
        <v>17</v>
      </c>
      <c r="N938">
        <v>26</v>
      </c>
      <c r="O938">
        <v>13</v>
      </c>
      <c r="P938">
        <v>1</v>
      </c>
      <c r="Q938">
        <v>3</v>
      </c>
      <c r="R938">
        <v>6</v>
      </c>
      <c r="S938">
        <v>11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0</v>
      </c>
      <c r="AB938" t="s">
        <v>30</v>
      </c>
    </row>
    <row r="939" spans="1:28" hidden="1" x14ac:dyDescent="0.3">
      <c r="A939">
        <v>4084</v>
      </c>
      <c r="B939">
        <v>1975</v>
      </c>
      <c r="C939" t="s">
        <v>28</v>
      </c>
      <c r="D939" t="s">
        <v>35</v>
      </c>
      <c r="E939">
        <v>60934</v>
      </c>
      <c r="F939">
        <v>0</v>
      </c>
      <c r="G939">
        <v>1</v>
      </c>
      <c r="H939" s="1">
        <v>41656</v>
      </c>
      <c r="I939">
        <v>41</v>
      </c>
      <c r="J939">
        <v>224</v>
      </c>
      <c r="K939">
        <v>155</v>
      </c>
      <c r="L939">
        <v>155</v>
      </c>
      <c r="M939">
        <v>192</v>
      </c>
      <c r="N939">
        <v>93</v>
      </c>
      <c r="O939">
        <v>54</v>
      </c>
      <c r="P939">
        <v>2</v>
      </c>
      <c r="Q939">
        <v>6</v>
      </c>
      <c r="R939">
        <v>4</v>
      </c>
      <c r="S939">
        <v>11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32</v>
      </c>
    </row>
    <row r="940" spans="1:28" hidden="1" x14ac:dyDescent="0.3">
      <c r="A940">
        <v>9750</v>
      </c>
      <c r="B940">
        <v>1961</v>
      </c>
      <c r="C940" t="s">
        <v>37</v>
      </c>
      <c r="D940" t="s">
        <v>29</v>
      </c>
      <c r="E940">
        <v>64325</v>
      </c>
      <c r="F940">
        <v>0</v>
      </c>
      <c r="G940">
        <v>1</v>
      </c>
      <c r="H940" s="1">
        <v>41312</v>
      </c>
      <c r="I940">
        <v>41</v>
      </c>
      <c r="J940">
        <v>731</v>
      </c>
      <c r="K940">
        <v>60</v>
      </c>
      <c r="L940">
        <v>353</v>
      </c>
      <c r="M940">
        <v>78</v>
      </c>
      <c r="N940">
        <v>12</v>
      </c>
      <c r="O940">
        <v>73</v>
      </c>
      <c r="P940">
        <v>5</v>
      </c>
      <c r="Q940">
        <v>10</v>
      </c>
      <c r="R940">
        <v>3</v>
      </c>
      <c r="S940">
        <v>5</v>
      </c>
      <c r="T940">
        <v>7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30</v>
      </c>
    </row>
    <row r="941" spans="1:28" hidden="1" x14ac:dyDescent="0.3">
      <c r="A941">
        <v>9360</v>
      </c>
      <c r="B941">
        <v>1982</v>
      </c>
      <c r="C941" t="s">
        <v>28</v>
      </c>
      <c r="D941" t="s">
        <v>33</v>
      </c>
      <c r="E941">
        <v>37040</v>
      </c>
      <c r="F941">
        <v>0</v>
      </c>
      <c r="G941">
        <v>0</v>
      </c>
      <c r="H941" s="1">
        <v>41129</v>
      </c>
      <c r="I941">
        <v>41</v>
      </c>
      <c r="J941">
        <v>86</v>
      </c>
      <c r="K941">
        <v>2</v>
      </c>
      <c r="L941">
        <v>73</v>
      </c>
      <c r="M941">
        <v>69</v>
      </c>
      <c r="N941">
        <v>38</v>
      </c>
      <c r="O941">
        <v>48</v>
      </c>
      <c r="P941">
        <v>1</v>
      </c>
      <c r="Q941">
        <v>4</v>
      </c>
      <c r="R941">
        <v>2</v>
      </c>
      <c r="S941">
        <v>5</v>
      </c>
      <c r="T941">
        <v>8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34</v>
      </c>
    </row>
    <row r="942" spans="1:28" hidden="1" x14ac:dyDescent="0.3">
      <c r="A942">
        <v>4055</v>
      </c>
      <c r="B942">
        <v>1992</v>
      </c>
      <c r="C942" t="s">
        <v>44</v>
      </c>
      <c r="D942" t="s">
        <v>31</v>
      </c>
      <c r="E942">
        <v>18746</v>
      </c>
      <c r="F942">
        <v>1</v>
      </c>
      <c r="G942">
        <v>0</v>
      </c>
      <c r="H942" s="1">
        <v>41788</v>
      </c>
      <c r="I942">
        <v>41</v>
      </c>
      <c r="J942">
        <v>2</v>
      </c>
      <c r="K942">
        <v>10</v>
      </c>
      <c r="L942">
        <v>11</v>
      </c>
      <c r="M942">
        <v>12</v>
      </c>
      <c r="N942">
        <v>9</v>
      </c>
      <c r="O942">
        <v>20</v>
      </c>
      <c r="P942">
        <v>2</v>
      </c>
      <c r="Q942">
        <v>3</v>
      </c>
      <c r="R942">
        <v>0</v>
      </c>
      <c r="S942">
        <v>3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30</v>
      </c>
    </row>
    <row r="943" spans="1:28" hidden="1" x14ac:dyDescent="0.3">
      <c r="A943">
        <v>8135</v>
      </c>
      <c r="B943">
        <v>1986</v>
      </c>
      <c r="C943" t="s">
        <v>41</v>
      </c>
      <c r="D943" t="s">
        <v>33</v>
      </c>
      <c r="E943">
        <v>27161</v>
      </c>
      <c r="F943">
        <v>1</v>
      </c>
      <c r="G943">
        <v>0</v>
      </c>
      <c r="H943" s="1">
        <v>41575</v>
      </c>
      <c r="I943">
        <v>41</v>
      </c>
      <c r="J943">
        <v>7</v>
      </c>
      <c r="K943">
        <v>4</v>
      </c>
      <c r="L943">
        <v>23</v>
      </c>
      <c r="M943">
        <v>7</v>
      </c>
      <c r="N943">
        <v>0</v>
      </c>
      <c r="O943">
        <v>11</v>
      </c>
      <c r="P943">
        <v>1</v>
      </c>
      <c r="Q943">
        <v>1</v>
      </c>
      <c r="R943">
        <v>0</v>
      </c>
      <c r="S943">
        <v>3</v>
      </c>
      <c r="T943">
        <v>7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43</v>
      </c>
    </row>
    <row r="944" spans="1:28" hidden="1" x14ac:dyDescent="0.3">
      <c r="A944">
        <v>6682</v>
      </c>
      <c r="B944">
        <v>1973</v>
      </c>
      <c r="C944" t="s">
        <v>44</v>
      </c>
      <c r="D944" t="s">
        <v>33</v>
      </c>
      <c r="E944">
        <v>18978</v>
      </c>
      <c r="F944">
        <v>1</v>
      </c>
      <c r="G944">
        <v>0</v>
      </c>
      <c r="H944" s="1">
        <v>41254</v>
      </c>
      <c r="I944">
        <v>41</v>
      </c>
      <c r="J944">
        <v>2</v>
      </c>
      <c r="K944">
        <v>8</v>
      </c>
      <c r="L944">
        <v>1</v>
      </c>
      <c r="M944">
        <v>4</v>
      </c>
      <c r="N944">
        <v>7</v>
      </c>
      <c r="O944">
        <v>15</v>
      </c>
      <c r="P944">
        <v>1</v>
      </c>
      <c r="Q944">
        <v>1</v>
      </c>
      <c r="R944">
        <v>0</v>
      </c>
      <c r="S944">
        <v>3</v>
      </c>
      <c r="T944">
        <v>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30</v>
      </c>
    </row>
    <row r="945" spans="1:28" hidden="1" x14ac:dyDescent="0.3">
      <c r="A945">
        <v>10581</v>
      </c>
      <c r="B945">
        <v>1977</v>
      </c>
      <c r="C945" t="s">
        <v>28</v>
      </c>
      <c r="D945" t="s">
        <v>33</v>
      </c>
      <c r="E945">
        <v>41124</v>
      </c>
      <c r="F945">
        <v>1</v>
      </c>
      <c r="G945">
        <v>0</v>
      </c>
      <c r="H945" s="1">
        <v>41213</v>
      </c>
      <c r="I945">
        <v>41</v>
      </c>
      <c r="J945">
        <v>281</v>
      </c>
      <c r="K945">
        <v>7</v>
      </c>
      <c r="L945">
        <v>84</v>
      </c>
      <c r="M945">
        <v>15</v>
      </c>
      <c r="N945">
        <v>0</v>
      </c>
      <c r="O945">
        <v>119</v>
      </c>
      <c r="P945">
        <v>7</v>
      </c>
      <c r="Q945">
        <v>7</v>
      </c>
      <c r="R945">
        <v>3</v>
      </c>
      <c r="S945">
        <v>4</v>
      </c>
      <c r="T945">
        <v>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30</v>
      </c>
    </row>
    <row r="946" spans="1:28" hidden="1" x14ac:dyDescent="0.3">
      <c r="A946">
        <v>3710</v>
      </c>
      <c r="B946">
        <v>1984</v>
      </c>
      <c r="C946" t="s">
        <v>37</v>
      </c>
      <c r="D946" t="s">
        <v>31</v>
      </c>
      <c r="E946">
        <v>39684</v>
      </c>
      <c r="F946">
        <v>1</v>
      </c>
      <c r="G946">
        <v>0</v>
      </c>
      <c r="H946" s="1">
        <v>41194</v>
      </c>
      <c r="I946">
        <v>41</v>
      </c>
      <c r="J946">
        <v>19</v>
      </c>
      <c r="K946">
        <v>0</v>
      </c>
      <c r="L946">
        <v>35</v>
      </c>
      <c r="M946">
        <v>6</v>
      </c>
      <c r="N946">
        <v>4</v>
      </c>
      <c r="O946">
        <v>17</v>
      </c>
      <c r="P946">
        <v>2</v>
      </c>
      <c r="Q946">
        <v>2</v>
      </c>
      <c r="R946">
        <v>1</v>
      </c>
      <c r="S946">
        <v>2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1</v>
      </c>
      <c r="AB946" t="s">
        <v>30</v>
      </c>
    </row>
    <row r="947" spans="1:28" hidden="1" x14ac:dyDescent="0.3">
      <c r="A947">
        <v>5207</v>
      </c>
      <c r="B947">
        <v>1963</v>
      </c>
      <c r="C947" t="s">
        <v>37</v>
      </c>
      <c r="D947" t="s">
        <v>33</v>
      </c>
      <c r="E947">
        <v>53378</v>
      </c>
      <c r="F947">
        <v>1</v>
      </c>
      <c r="G947">
        <v>1</v>
      </c>
      <c r="H947" s="1">
        <v>41176</v>
      </c>
      <c r="I947">
        <v>41</v>
      </c>
      <c r="J947">
        <v>489</v>
      </c>
      <c r="K947">
        <v>6</v>
      </c>
      <c r="L947">
        <v>152</v>
      </c>
      <c r="M947">
        <v>8</v>
      </c>
      <c r="N947">
        <v>6</v>
      </c>
      <c r="O947">
        <v>132</v>
      </c>
      <c r="P947">
        <v>10</v>
      </c>
      <c r="Q947">
        <v>9</v>
      </c>
      <c r="R947">
        <v>4</v>
      </c>
      <c r="S947">
        <v>6</v>
      </c>
      <c r="T947">
        <v>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 t="s">
        <v>30</v>
      </c>
    </row>
    <row r="948" spans="1:28" hidden="1" x14ac:dyDescent="0.3">
      <c r="A948">
        <v>4679</v>
      </c>
      <c r="B948">
        <v>1977</v>
      </c>
      <c r="C948" t="s">
        <v>41</v>
      </c>
      <c r="D948" t="s">
        <v>33</v>
      </c>
      <c r="E948">
        <v>78710</v>
      </c>
      <c r="F948">
        <v>0</v>
      </c>
      <c r="G948">
        <v>1</v>
      </c>
      <c r="H948" s="1">
        <v>41782</v>
      </c>
      <c r="I948">
        <v>42</v>
      </c>
      <c r="J948">
        <v>721</v>
      </c>
      <c r="K948">
        <v>0</v>
      </c>
      <c r="L948">
        <v>152</v>
      </c>
      <c r="M948">
        <v>119</v>
      </c>
      <c r="N948">
        <v>50</v>
      </c>
      <c r="O948">
        <v>50</v>
      </c>
      <c r="P948">
        <v>3</v>
      </c>
      <c r="Q948">
        <v>7</v>
      </c>
      <c r="R948">
        <v>6</v>
      </c>
      <c r="S948">
        <v>12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30</v>
      </c>
    </row>
    <row r="949" spans="1:28" hidden="1" x14ac:dyDescent="0.3">
      <c r="A949">
        <v>1340</v>
      </c>
      <c r="B949">
        <v>1986</v>
      </c>
      <c r="C949" t="s">
        <v>28</v>
      </c>
      <c r="D949" t="s">
        <v>33</v>
      </c>
      <c r="E949">
        <v>92910</v>
      </c>
      <c r="F949">
        <v>0</v>
      </c>
      <c r="G949">
        <v>0</v>
      </c>
      <c r="H949" s="1">
        <v>41753</v>
      </c>
      <c r="I949">
        <v>42</v>
      </c>
      <c r="J949">
        <v>551</v>
      </c>
      <c r="K949">
        <v>137</v>
      </c>
      <c r="L949">
        <v>792</v>
      </c>
      <c r="M949">
        <v>179</v>
      </c>
      <c r="N949">
        <v>103</v>
      </c>
      <c r="O949">
        <v>33</v>
      </c>
      <c r="P949">
        <v>1</v>
      </c>
      <c r="Q949">
        <v>6</v>
      </c>
      <c r="R949">
        <v>7</v>
      </c>
      <c r="S949">
        <v>13</v>
      </c>
      <c r="T949">
        <v>1</v>
      </c>
      <c r="U949">
        <v>1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0</v>
      </c>
      <c r="AB949" t="s">
        <v>30</v>
      </c>
    </row>
    <row r="950" spans="1:28" hidden="1" x14ac:dyDescent="0.3">
      <c r="A950">
        <v>5303</v>
      </c>
      <c r="B950">
        <v>1974</v>
      </c>
      <c r="C950" t="s">
        <v>37</v>
      </c>
      <c r="D950" t="s">
        <v>35</v>
      </c>
      <c r="E950">
        <v>79632</v>
      </c>
      <c r="F950">
        <v>0</v>
      </c>
      <c r="G950">
        <v>0</v>
      </c>
      <c r="H950" s="1">
        <v>41737</v>
      </c>
      <c r="I950">
        <v>42</v>
      </c>
      <c r="J950">
        <v>471</v>
      </c>
      <c r="K950">
        <v>0</v>
      </c>
      <c r="L950">
        <v>510</v>
      </c>
      <c r="M950">
        <v>99</v>
      </c>
      <c r="N950">
        <v>21</v>
      </c>
      <c r="O950">
        <v>12</v>
      </c>
      <c r="P950">
        <v>1</v>
      </c>
      <c r="Q950">
        <v>6</v>
      </c>
      <c r="R950">
        <v>4</v>
      </c>
      <c r="S950">
        <v>9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43</v>
      </c>
    </row>
    <row r="951" spans="1:28" hidden="1" x14ac:dyDescent="0.3">
      <c r="A951">
        <v>10469</v>
      </c>
      <c r="B951">
        <v>1981</v>
      </c>
      <c r="C951" t="s">
        <v>28</v>
      </c>
      <c r="D951" t="s">
        <v>35</v>
      </c>
      <c r="E951">
        <v>88325</v>
      </c>
      <c r="F951">
        <v>0</v>
      </c>
      <c r="G951">
        <v>0</v>
      </c>
      <c r="H951" s="1">
        <v>41675</v>
      </c>
      <c r="I951">
        <v>42</v>
      </c>
      <c r="J951">
        <v>519</v>
      </c>
      <c r="K951">
        <v>71</v>
      </c>
      <c r="L951">
        <v>860</v>
      </c>
      <c r="M951">
        <v>93</v>
      </c>
      <c r="N951">
        <v>27</v>
      </c>
      <c r="O951">
        <v>53</v>
      </c>
      <c r="P951">
        <v>1</v>
      </c>
      <c r="Q951">
        <v>6</v>
      </c>
      <c r="R951">
        <v>2</v>
      </c>
      <c r="S951">
        <v>9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40</v>
      </c>
    </row>
    <row r="952" spans="1:28" hidden="1" x14ac:dyDescent="0.3">
      <c r="A952">
        <v>3602</v>
      </c>
      <c r="B952">
        <v>1958</v>
      </c>
      <c r="C952" t="s">
        <v>41</v>
      </c>
      <c r="D952" t="s">
        <v>33</v>
      </c>
      <c r="E952">
        <v>51412</v>
      </c>
      <c r="F952">
        <v>0</v>
      </c>
      <c r="G952">
        <v>1</v>
      </c>
      <c r="H952" s="1">
        <v>41639</v>
      </c>
      <c r="I952">
        <v>42</v>
      </c>
      <c r="J952">
        <v>140</v>
      </c>
      <c r="K952">
        <v>3</v>
      </c>
      <c r="L952">
        <v>29</v>
      </c>
      <c r="M952">
        <v>4</v>
      </c>
      <c r="N952">
        <v>5</v>
      </c>
      <c r="O952">
        <v>14</v>
      </c>
      <c r="P952">
        <v>2</v>
      </c>
      <c r="Q952">
        <v>3</v>
      </c>
      <c r="R952">
        <v>2</v>
      </c>
      <c r="S952">
        <v>4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30</v>
      </c>
    </row>
    <row r="953" spans="1:28" hidden="1" x14ac:dyDescent="0.3">
      <c r="A953">
        <v>4756</v>
      </c>
      <c r="B953">
        <v>1952</v>
      </c>
      <c r="C953" t="s">
        <v>38</v>
      </c>
      <c r="D953" t="s">
        <v>29</v>
      </c>
      <c r="E953">
        <v>63998</v>
      </c>
      <c r="F953">
        <v>0</v>
      </c>
      <c r="G953">
        <v>0</v>
      </c>
      <c r="H953" s="1">
        <v>41628</v>
      </c>
      <c r="I953">
        <v>42</v>
      </c>
      <c r="J953">
        <v>176</v>
      </c>
      <c r="K953">
        <v>29</v>
      </c>
      <c r="L953">
        <v>818</v>
      </c>
      <c r="M953">
        <v>0</v>
      </c>
      <c r="N953">
        <v>33</v>
      </c>
      <c r="O953">
        <v>112</v>
      </c>
      <c r="P953">
        <v>1</v>
      </c>
      <c r="Q953">
        <v>7</v>
      </c>
      <c r="R953">
        <v>6</v>
      </c>
      <c r="S953">
        <v>11</v>
      </c>
      <c r="T953">
        <v>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 t="s">
        <v>30</v>
      </c>
    </row>
    <row r="954" spans="1:28" hidden="1" x14ac:dyDescent="0.3">
      <c r="A954">
        <v>10856</v>
      </c>
      <c r="B954">
        <v>1980</v>
      </c>
      <c r="C954" t="s">
        <v>38</v>
      </c>
      <c r="D954" t="s">
        <v>31</v>
      </c>
      <c r="E954">
        <v>45889</v>
      </c>
      <c r="F954">
        <v>0</v>
      </c>
      <c r="G954">
        <v>1</v>
      </c>
      <c r="H954" s="1">
        <v>41457</v>
      </c>
      <c r="I954">
        <v>42</v>
      </c>
      <c r="J954">
        <v>31</v>
      </c>
      <c r="K954">
        <v>0</v>
      </c>
      <c r="L954">
        <v>6</v>
      </c>
      <c r="M954">
        <v>0</v>
      </c>
      <c r="N954">
        <v>1</v>
      </c>
      <c r="O954">
        <v>8</v>
      </c>
      <c r="P954">
        <v>1</v>
      </c>
      <c r="Q954">
        <v>1</v>
      </c>
      <c r="R954">
        <v>0</v>
      </c>
      <c r="S954">
        <v>3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32</v>
      </c>
    </row>
    <row r="955" spans="1:28" hidden="1" x14ac:dyDescent="0.3">
      <c r="A955">
        <v>3321</v>
      </c>
      <c r="B955">
        <v>1967</v>
      </c>
      <c r="C955" t="s">
        <v>37</v>
      </c>
      <c r="D955" t="s">
        <v>35</v>
      </c>
      <c r="E955">
        <v>56575</v>
      </c>
      <c r="F955">
        <v>0</v>
      </c>
      <c r="G955">
        <v>2</v>
      </c>
      <c r="H955" s="1">
        <v>41399</v>
      </c>
      <c r="I955">
        <v>42</v>
      </c>
      <c r="J955">
        <v>421</v>
      </c>
      <c r="K955">
        <v>5</v>
      </c>
      <c r="L955">
        <v>90</v>
      </c>
      <c r="M955">
        <v>0</v>
      </c>
      <c r="N955">
        <v>16</v>
      </c>
      <c r="O955">
        <v>10</v>
      </c>
      <c r="P955">
        <v>3</v>
      </c>
      <c r="Q955">
        <v>7</v>
      </c>
      <c r="R955">
        <v>3</v>
      </c>
      <c r="S955">
        <v>7</v>
      </c>
      <c r="T955">
        <v>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32</v>
      </c>
    </row>
    <row r="956" spans="1:28" hidden="1" x14ac:dyDescent="0.3">
      <c r="A956">
        <v>6320</v>
      </c>
      <c r="B956">
        <v>1976</v>
      </c>
      <c r="C956" t="s">
        <v>41</v>
      </c>
      <c r="D956" t="s">
        <v>31</v>
      </c>
      <c r="E956">
        <v>70893</v>
      </c>
      <c r="F956">
        <v>0</v>
      </c>
      <c r="G956">
        <v>0</v>
      </c>
      <c r="H956" s="1">
        <v>41311</v>
      </c>
      <c r="I956">
        <v>42</v>
      </c>
      <c r="J956">
        <v>768</v>
      </c>
      <c r="K956">
        <v>44</v>
      </c>
      <c r="L956">
        <v>561</v>
      </c>
      <c r="M956">
        <v>77</v>
      </c>
      <c r="N956">
        <v>44</v>
      </c>
      <c r="O956">
        <v>14</v>
      </c>
      <c r="P956">
        <v>1</v>
      </c>
      <c r="Q956">
        <v>6</v>
      </c>
      <c r="R956">
        <v>6</v>
      </c>
      <c r="S956">
        <v>10</v>
      </c>
      <c r="T956">
        <v>3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30</v>
      </c>
    </row>
    <row r="957" spans="1:28" hidden="1" x14ac:dyDescent="0.3">
      <c r="A957">
        <v>1867</v>
      </c>
      <c r="B957">
        <v>1957</v>
      </c>
      <c r="C957" t="s">
        <v>28</v>
      </c>
      <c r="D957" t="s">
        <v>31</v>
      </c>
      <c r="E957">
        <v>64849</v>
      </c>
      <c r="F957">
        <v>0</v>
      </c>
      <c r="G957">
        <v>0</v>
      </c>
      <c r="H957" s="1">
        <v>41226</v>
      </c>
      <c r="I957">
        <v>42</v>
      </c>
      <c r="J957">
        <v>652</v>
      </c>
      <c r="K957">
        <v>48</v>
      </c>
      <c r="L957">
        <v>350</v>
      </c>
      <c r="M957">
        <v>94</v>
      </c>
      <c r="N957">
        <v>84</v>
      </c>
      <c r="O957">
        <v>108</v>
      </c>
      <c r="P957">
        <v>1</v>
      </c>
      <c r="Q957">
        <v>9</v>
      </c>
      <c r="R957">
        <v>3</v>
      </c>
      <c r="S957">
        <v>6</v>
      </c>
      <c r="T957">
        <v>5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 t="s">
        <v>30</v>
      </c>
    </row>
    <row r="958" spans="1:28" hidden="1" x14ac:dyDescent="0.3">
      <c r="A958">
        <v>3661</v>
      </c>
      <c r="B958">
        <v>1995</v>
      </c>
      <c r="C958" t="s">
        <v>38</v>
      </c>
      <c r="D958" t="s">
        <v>31</v>
      </c>
      <c r="E958">
        <v>80617</v>
      </c>
      <c r="F958">
        <v>0</v>
      </c>
      <c r="G958">
        <v>0</v>
      </c>
      <c r="H958" s="1">
        <v>41194</v>
      </c>
      <c r="I958">
        <v>42</v>
      </c>
      <c r="J958">
        <v>594</v>
      </c>
      <c r="K958">
        <v>51</v>
      </c>
      <c r="L958">
        <v>631</v>
      </c>
      <c r="M958">
        <v>72</v>
      </c>
      <c r="N958">
        <v>55</v>
      </c>
      <c r="O958">
        <v>32</v>
      </c>
      <c r="P958">
        <v>1</v>
      </c>
      <c r="Q958">
        <v>4</v>
      </c>
      <c r="R958">
        <v>6</v>
      </c>
      <c r="S958">
        <v>8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40</v>
      </c>
    </row>
    <row r="959" spans="1:28" hidden="1" x14ac:dyDescent="0.3">
      <c r="A959">
        <v>10839</v>
      </c>
      <c r="B959">
        <v>1976</v>
      </c>
      <c r="C959" t="s">
        <v>28</v>
      </c>
      <c r="D959" t="s">
        <v>35</v>
      </c>
      <c r="E959">
        <v>36283</v>
      </c>
      <c r="F959">
        <v>1</v>
      </c>
      <c r="G959">
        <v>1</v>
      </c>
      <c r="H959" s="1">
        <v>41743</v>
      </c>
      <c r="I959">
        <v>42</v>
      </c>
      <c r="J959">
        <v>6</v>
      </c>
      <c r="K959">
        <v>5</v>
      </c>
      <c r="L959">
        <v>5</v>
      </c>
      <c r="M959">
        <v>8</v>
      </c>
      <c r="N959">
        <v>0</v>
      </c>
      <c r="O959">
        <v>5</v>
      </c>
      <c r="P959">
        <v>2</v>
      </c>
      <c r="Q959">
        <v>1</v>
      </c>
      <c r="R959">
        <v>0</v>
      </c>
      <c r="S959">
        <v>3</v>
      </c>
      <c r="T959">
        <v>4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32</v>
      </c>
    </row>
    <row r="960" spans="1:28" hidden="1" x14ac:dyDescent="0.3">
      <c r="A960">
        <v>9829</v>
      </c>
      <c r="B960">
        <v>1978</v>
      </c>
      <c r="C960" t="s">
        <v>28</v>
      </c>
      <c r="D960" t="s">
        <v>35</v>
      </c>
      <c r="E960">
        <v>28587</v>
      </c>
      <c r="F960">
        <v>1</v>
      </c>
      <c r="G960">
        <v>0</v>
      </c>
      <c r="H960" s="1">
        <v>41682</v>
      </c>
      <c r="I960">
        <v>42</v>
      </c>
      <c r="J960">
        <v>22</v>
      </c>
      <c r="K960">
        <v>4</v>
      </c>
      <c r="L960">
        <v>17</v>
      </c>
      <c r="M960">
        <v>12</v>
      </c>
      <c r="N960">
        <v>10</v>
      </c>
      <c r="O960">
        <v>13</v>
      </c>
      <c r="P960">
        <v>3</v>
      </c>
      <c r="Q960">
        <v>2</v>
      </c>
      <c r="R960">
        <v>0</v>
      </c>
      <c r="S960">
        <v>4</v>
      </c>
      <c r="T960">
        <v>6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30</v>
      </c>
    </row>
    <row r="961" spans="1:28" hidden="1" x14ac:dyDescent="0.3">
      <c r="A961">
        <v>8181</v>
      </c>
      <c r="B961">
        <v>1978</v>
      </c>
      <c r="C961" t="s">
        <v>38</v>
      </c>
      <c r="D961" t="s">
        <v>31</v>
      </c>
      <c r="E961">
        <v>38593</v>
      </c>
      <c r="F961">
        <v>1</v>
      </c>
      <c r="G961">
        <v>0</v>
      </c>
      <c r="H961" s="1">
        <v>41530</v>
      </c>
      <c r="I961">
        <v>42</v>
      </c>
      <c r="J961">
        <v>51</v>
      </c>
      <c r="K961">
        <v>12</v>
      </c>
      <c r="L961">
        <v>49</v>
      </c>
      <c r="M961">
        <v>17</v>
      </c>
      <c r="N961">
        <v>24</v>
      </c>
      <c r="O961">
        <v>24</v>
      </c>
      <c r="P961">
        <v>3</v>
      </c>
      <c r="Q961">
        <v>4</v>
      </c>
      <c r="R961">
        <v>1</v>
      </c>
      <c r="S961">
        <v>3</v>
      </c>
      <c r="T961">
        <v>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30</v>
      </c>
    </row>
    <row r="962" spans="1:28" hidden="1" x14ac:dyDescent="0.3">
      <c r="A962">
        <v>6958</v>
      </c>
      <c r="B962">
        <v>1977</v>
      </c>
      <c r="C962" t="s">
        <v>41</v>
      </c>
      <c r="D962" t="s">
        <v>33</v>
      </c>
      <c r="E962">
        <v>27889</v>
      </c>
      <c r="F962">
        <v>1</v>
      </c>
      <c r="G962">
        <v>0</v>
      </c>
      <c r="H962" s="1">
        <v>41460</v>
      </c>
      <c r="I962">
        <v>42</v>
      </c>
      <c r="J962">
        <v>14</v>
      </c>
      <c r="K962">
        <v>0</v>
      </c>
      <c r="L962">
        <v>4</v>
      </c>
      <c r="M962">
        <v>0</v>
      </c>
      <c r="N962">
        <v>0</v>
      </c>
      <c r="O962">
        <v>8</v>
      </c>
      <c r="P962">
        <v>1</v>
      </c>
      <c r="Q962">
        <v>1</v>
      </c>
      <c r="R962">
        <v>1</v>
      </c>
      <c r="S962">
        <v>2</v>
      </c>
      <c r="T962">
        <v>6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36</v>
      </c>
    </row>
    <row r="963" spans="1:28" hidden="1" x14ac:dyDescent="0.3">
      <c r="A963">
        <v>5394</v>
      </c>
      <c r="B963">
        <v>1979</v>
      </c>
      <c r="C963" t="s">
        <v>44</v>
      </c>
      <c r="D963" t="s">
        <v>31</v>
      </c>
      <c r="E963">
        <v>16014</v>
      </c>
      <c r="F963">
        <v>1</v>
      </c>
      <c r="G963">
        <v>1</v>
      </c>
      <c r="H963" s="1">
        <v>41350</v>
      </c>
      <c r="I963">
        <v>42</v>
      </c>
      <c r="J963">
        <v>3</v>
      </c>
      <c r="K963">
        <v>9</v>
      </c>
      <c r="L963">
        <v>4</v>
      </c>
      <c r="M963">
        <v>7</v>
      </c>
      <c r="N963">
        <v>8</v>
      </c>
      <c r="O963">
        <v>7</v>
      </c>
      <c r="P963">
        <v>4</v>
      </c>
      <c r="Q963">
        <v>1</v>
      </c>
      <c r="R963">
        <v>1</v>
      </c>
      <c r="S963">
        <v>4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30</v>
      </c>
    </row>
    <row r="964" spans="1:28" hidden="1" x14ac:dyDescent="0.3">
      <c r="A964">
        <v>433</v>
      </c>
      <c r="B964">
        <v>1958</v>
      </c>
      <c r="C964" t="s">
        <v>41</v>
      </c>
      <c r="D964" t="s">
        <v>47</v>
      </c>
      <c r="E964">
        <v>61331</v>
      </c>
      <c r="F964">
        <v>1</v>
      </c>
      <c r="G964">
        <v>1</v>
      </c>
      <c r="H964" s="1">
        <v>41343</v>
      </c>
      <c r="I964">
        <v>42</v>
      </c>
      <c r="J964">
        <v>534</v>
      </c>
      <c r="K964">
        <v>5</v>
      </c>
      <c r="L964">
        <v>47</v>
      </c>
      <c r="M964">
        <v>0</v>
      </c>
      <c r="N964">
        <v>5</v>
      </c>
      <c r="O964">
        <v>41</v>
      </c>
      <c r="P964">
        <v>5</v>
      </c>
      <c r="Q964">
        <v>11</v>
      </c>
      <c r="R964">
        <v>1</v>
      </c>
      <c r="S964">
        <v>6</v>
      </c>
      <c r="T964">
        <v>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32</v>
      </c>
    </row>
    <row r="965" spans="1:28" hidden="1" x14ac:dyDescent="0.3">
      <c r="A965">
        <v>5376</v>
      </c>
      <c r="B965">
        <v>1979</v>
      </c>
      <c r="C965" t="s">
        <v>28</v>
      </c>
      <c r="D965" t="s">
        <v>33</v>
      </c>
      <c r="E965">
        <v>2447</v>
      </c>
      <c r="F965">
        <v>1</v>
      </c>
      <c r="G965">
        <v>0</v>
      </c>
      <c r="H965" s="1">
        <v>41280</v>
      </c>
      <c r="I965">
        <v>42</v>
      </c>
      <c r="J965">
        <v>1</v>
      </c>
      <c r="K965">
        <v>1</v>
      </c>
      <c r="L965">
        <v>1725</v>
      </c>
      <c r="M965">
        <v>1</v>
      </c>
      <c r="N965">
        <v>1</v>
      </c>
      <c r="O965">
        <v>1</v>
      </c>
      <c r="P965">
        <v>15</v>
      </c>
      <c r="Q965">
        <v>0</v>
      </c>
      <c r="R965">
        <v>28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34</v>
      </c>
    </row>
    <row r="966" spans="1:28" hidden="1" x14ac:dyDescent="0.3">
      <c r="A966">
        <v>4324</v>
      </c>
      <c r="B966">
        <v>1989</v>
      </c>
      <c r="C966" t="s">
        <v>28</v>
      </c>
      <c r="D966" t="s">
        <v>33</v>
      </c>
      <c r="E966">
        <v>42387</v>
      </c>
      <c r="F966">
        <v>1</v>
      </c>
      <c r="G966">
        <v>0</v>
      </c>
      <c r="H966" s="1">
        <v>41211</v>
      </c>
      <c r="I966">
        <v>42</v>
      </c>
      <c r="J966">
        <v>235</v>
      </c>
      <c r="K966">
        <v>0</v>
      </c>
      <c r="L966">
        <v>235</v>
      </c>
      <c r="M966">
        <v>19</v>
      </c>
      <c r="N966">
        <v>4</v>
      </c>
      <c r="O966">
        <v>191</v>
      </c>
      <c r="P966">
        <v>5</v>
      </c>
      <c r="Q966">
        <v>8</v>
      </c>
      <c r="R966">
        <v>1</v>
      </c>
      <c r="S966">
        <v>7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30</v>
      </c>
    </row>
    <row r="967" spans="1:28" hidden="1" x14ac:dyDescent="0.3">
      <c r="A967">
        <v>521</v>
      </c>
      <c r="B967">
        <v>1985</v>
      </c>
      <c r="C967" t="s">
        <v>28</v>
      </c>
      <c r="D967" t="s">
        <v>35</v>
      </c>
      <c r="E967">
        <v>54006</v>
      </c>
      <c r="F967">
        <v>1</v>
      </c>
      <c r="G967">
        <v>0</v>
      </c>
      <c r="H967" s="1">
        <v>41170</v>
      </c>
      <c r="I967">
        <v>42</v>
      </c>
      <c r="J967">
        <v>174</v>
      </c>
      <c r="K967">
        <v>77</v>
      </c>
      <c r="L967">
        <v>203</v>
      </c>
      <c r="M967">
        <v>6</v>
      </c>
      <c r="N967">
        <v>24</v>
      </c>
      <c r="O967">
        <v>97</v>
      </c>
      <c r="P967">
        <v>2</v>
      </c>
      <c r="Q967">
        <v>8</v>
      </c>
      <c r="R967">
        <v>1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30</v>
      </c>
    </row>
    <row r="968" spans="1:28" hidden="1" x14ac:dyDescent="0.3">
      <c r="A968">
        <v>4394</v>
      </c>
      <c r="B968">
        <v>1965</v>
      </c>
      <c r="C968" t="s">
        <v>37</v>
      </c>
      <c r="D968" t="s">
        <v>33</v>
      </c>
      <c r="E968">
        <v>81051</v>
      </c>
      <c r="F968">
        <v>0</v>
      </c>
      <c r="G968">
        <v>0</v>
      </c>
      <c r="H968" s="1">
        <v>41782</v>
      </c>
      <c r="I968">
        <v>43</v>
      </c>
      <c r="J968">
        <v>1142</v>
      </c>
      <c r="K968">
        <v>29</v>
      </c>
      <c r="L968">
        <v>249</v>
      </c>
      <c r="M968">
        <v>38</v>
      </c>
      <c r="N968">
        <v>29</v>
      </c>
      <c r="O968">
        <v>14</v>
      </c>
      <c r="P968">
        <v>1</v>
      </c>
      <c r="Q968">
        <v>5</v>
      </c>
      <c r="R968">
        <v>5</v>
      </c>
      <c r="S968">
        <v>12</v>
      </c>
      <c r="T968">
        <v>2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0</v>
      </c>
      <c r="AA968">
        <v>0</v>
      </c>
      <c r="AB968" t="s">
        <v>30</v>
      </c>
    </row>
    <row r="969" spans="1:28" hidden="1" x14ac:dyDescent="0.3">
      <c r="A969">
        <v>1016</v>
      </c>
      <c r="B969">
        <v>1959</v>
      </c>
      <c r="C969" t="s">
        <v>37</v>
      </c>
      <c r="D969" t="s">
        <v>31</v>
      </c>
      <c r="E969">
        <v>34554</v>
      </c>
      <c r="F969">
        <v>0</v>
      </c>
      <c r="G969">
        <v>1</v>
      </c>
      <c r="H969" s="1">
        <v>41728</v>
      </c>
      <c r="I969">
        <v>43</v>
      </c>
      <c r="J969">
        <v>41</v>
      </c>
      <c r="K969">
        <v>1</v>
      </c>
      <c r="L969">
        <v>6</v>
      </c>
      <c r="M969">
        <v>2</v>
      </c>
      <c r="N969">
        <v>0</v>
      </c>
      <c r="O969">
        <v>5</v>
      </c>
      <c r="P969">
        <v>2</v>
      </c>
      <c r="Q969">
        <v>2</v>
      </c>
      <c r="R969">
        <v>0</v>
      </c>
      <c r="S969">
        <v>3</v>
      </c>
      <c r="T969">
        <v>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32</v>
      </c>
    </row>
    <row r="970" spans="1:28" hidden="1" x14ac:dyDescent="0.3">
      <c r="A970">
        <v>5848</v>
      </c>
      <c r="B970">
        <v>1970</v>
      </c>
      <c r="C970" t="s">
        <v>28</v>
      </c>
      <c r="D970" t="s">
        <v>35</v>
      </c>
      <c r="E970">
        <v>81205</v>
      </c>
      <c r="F970">
        <v>0</v>
      </c>
      <c r="G970">
        <v>0</v>
      </c>
      <c r="H970" s="1">
        <v>41652</v>
      </c>
      <c r="I970">
        <v>43</v>
      </c>
      <c r="J970">
        <v>724</v>
      </c>
      <c r="K970">
        <v>74</v>
      </c>
      <c r="L970">
        <v>929</v>
      </c>
      <c r="M970">
        <v>97</v>
      </c>
      <c r="N970">
        <v>55</v>
      </c>
      <c r="O970">
        <v>130</v>
      </c>
      <c r="P970">
        <v>1</v>
      </c>
      <c r="Q970">
        <v>5</v>
      </c>
      <c r="R970">
        <v>6</v>
      </c>
      <c r="S970">
        <v>7</v>
      </c>
      <c r="T970">
        <v>2</v>
      </c>
      <c r="U970">
        <v>0</v>
      </c>
      <c r="V970">
        <v>1</v>
      </c>
      <c r="W970">
        <v>1</v>
      </c>
      <c r="X970">
        <v>0</v>
      </c>
      <c r="Y970">
        <v>1</v>
      </c>
      <c r="Z970">
        <v>1</v>
      </c>
      <c r="AA970">
        <v>0</v>
      </c>
      <c r="AB970" t="s">
        <v>40</v>
      </c>
    </row>
    <row r="971" spans="1:28" hidden="1" x14ac:dyDescent="0.3">
      <c r="A971">
        <v>6872</v>
      </c>
      <c r="B971">
        <v>1974</v>
      </c>
      <c r="C971" t="s">
        <v>37</v>
      </c>
      <c r="D971" t="s">
        <v>33</v>
      </c>
      <c r="E971">
        <v>65352</v>
      </c>
      <c r="F971">
        <v>0</v>
      </c>
      <c r="G971">
        <v>1</v>
      </c>
      <c r="H971" s="1">
        <v>41507</v>
      </c>
      <c r="I971">
        <v>43</v>
      </c>
      <c r="J971">
        <v>284</v>
      </c>
      <c r="K971">
        <v>3</v>
      </c>
      <c r="L971">
        <v>84</v>
      </c>
      <c r="M971">
        <v>4</v>
      </c>
      <c r="N971">
        <v>7</v>
      </c>
      <c r="O971">
        <v>23</v>
      </c>
      <c r="P971">
        <v>2</v>
      </c>
      <c r="Q971">
        <v>4</v>
      </c>
      <c r="R971">
        <v>2</v>
      </c>
      <c r="S971">
        <v>8</v>
      </c>
      <c r="T971">
        <v>4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43</v>
      </c>
    </row>
    <row r="972" spans="1:28" hidden="1" x14ac:dyDescent="0.3">
      <c r="A972">
        <v>10381</v>
      </c>
      <c r="B972">
        <v>1979</v>
      </c>
      <c r="C972" t="s">
        <v>28</v>
      </c>
      <c r="D972" t="s">
        <v>31</v>
      </c>
      <c r="E972">
        <v>47691</v>
      </c>
      <c r="F972">
        <v>0</v>
      </c>
      <c r="G972">
        <v>1</v>
      </c>
      <c r="H972" s="1">
        <v>41460</v>
      </c>
      <c r="I972">
        <v>43</v>
      </c>
      <c r="J972">
        <v>14</v>
      </c>
      <c r="K972">
        <v>0</v>
      </c>
      <c r="L972">
        <v>3</v>
      </c>
      <c r="M972">
        <v>0</v>
      </c>
      <c r="N972">
        <v>0</v>
      </c>
      <c r="O972">
        <v>4</v>
      </c>
      <c r="P972">
        <v>1</v>
      </c>
      <c r="Q972">
        <v>1</v>
      </c>
      <c r="R972">
        <v>0</v>
      </c>
      <c r="S972">
        <v>2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30</v>
      </c>
    </row>
    <row r="973" spans="1:28" hidden="1" x14ac:dyDescent="0.3">
      <c r="A973">
        <v>9145</v>
      </c>
      <c r="B973">
        <v>1972</v>
      </c>
      <c r="C973" t="s">
        <v>28</v>
      </c>
      <c r="D973" t="s">
        <v>31</v>
      </c>
      <c r="E973">
        <v>72504</v>
      </c>
      <c r="F973">
        <v>0</v>
      </c>
      <c r="G973">
        <v>1</v>
      </c>
      <c r="H973" s="1">
        <v>41370</v>
      </c>
      <c r="I973">
        <v>43</v>
      </c>
      <c r="J973">
        <v>604</v>
      </c>
      <c r="K973">
        <v>26</v>
      </c>
      <c r="L973">
        <v>470</v>
      </c>
      <c r="M973">
        <v>123</v>
      </c>
      <c r="N973">
        <v>161</v>
      </c>
      <c r="O973">
        <v>94</v>
      </c>
      <c r="P973">
        <v>2</v>
      </c>
      <c r="Q973">
        <v>5</v>
      </c>
      <c r="R973">
        <v>9</v>
      </c>
      <c r="S973">
        <v>6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32</v>
      </c>
    </row>
    <row r="974" spans="1:28" hidden="1" x14ac:dyDescent="0.3">
      <c r="A974">
        <v>10403</v>
      </c>
      <c r="B974">
        <v>1978</v>
      </c>
      <c r="C974" t="s">
        <v>28</v>
      </c>
      <c r="D974" t="s">
        <v>35</v>
      </c>
      <c r="E974">
        <v>16531</v>
      </c>
      <c r="F974">
        <v>1</v>
      </c>
      <c r="G974">
        <v>0</v>
      </c>
      <c r="H974" s="1">
        <v>41808</v>
      </c>
      <c r="I974">
        <v>43</v>
      </c>
      <c r="J974">
        <v>2</v>
      </c>
      <c r="K974">
        <v>13</v>
      </c>
      <c r="L974">
        <v>6</v>
      </c>
      <c r="M974">
        <v>7</v>
      </c>
      <c r="N974">
        <v>5</v>
      </c>
      <c r="O974">
        <v>11</v>
      </c>
      <c r="P974">
        <v>3</v>
      </c>
      <c r="Q974">
        <v>3</v>
      </c>
      <c r="R974">
        <v>0</v>
      </c>
      <c r="S974">
        <v>3</v>
      </c>
      <c r="T974">
        <v>7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32</v>
      </c>
    </row>
    <row r="975" spans="1:28" hidden="1" x14ac:dyDescent="0.3">
      <c r="A975">
        <v>7186</v>
      </c>
      <c r="B975">
        <v>1966</v>
      </c>
      <c r="C975" t="s">
        <v>37</v>
      </c>
      <c r="D975" t="s">
        <v>35</v>
      </c>
      <c r="E975">
        <v>30843</v>
      </c>
      <c r="F975">
        <v>1</v>
      </c>
      <c r="G975">
        <v>1</v>
      </c>
      <c r="H975" s="1">
        <v>41785</v>
      </c>
      <c r="I975">
        <v>43</v>
      </c>
      <c r="J975">
        <v>24</v>
      </c>
      <c r="K975">
        <v>0</v>
      </c>
      <c r="L975">
        <v>2</v>
      </c>
      <c r="M975">
        <v>0</v>
      </c>
      <c r="N975">
        <v>0</v>
      </c>
      <c r="O975">
        <v>9</v>
      </c>
      <c r="P975">
        <v>2</v>
      </c>
      <c r="Q975">
        <v>1</v>
      </c>
      <c r="R975">
        <v>1</v>
      </c>
      <c r="S975">
        <v>2</v>
      </c>
      <c r="T975">
        <v>5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 t="s">
        <v>40</v>
      </c>
    </row>
    <row r="976" spans="1:28" hidden="1" x14ac:dyDescent="0.3">
      <c r="A976">
        <v>4329</v>
      </c>
      <c r="B976">
        <v>1984</v>
      </c>
      <c r="C976" t="s">
        <v>37</v>
      </c>
      <c r="D976" t="s">
        <v>33</v>
      </c>
      <c r="E976">
        <v>18988</v>
      </c>
      <c r="F976">
        <v>1</v>
      </c>
      <c r="G976">
        <v>0</v>
      </c>
      <c r="H976" s="1">
        <v>41782</v>
      </c>
      <c r="I976">
        <v>43</v>
      </c>
      <c r="J976">
        <v>6</v>
      </c>
      <c r="K976">
        <v>0</v>
      </c>
      <c r="L976">
        <v>6</v>
      </c>
      <c r="M976">
        <v>2</v>
      </c>
      <c r="N976">
        <v>1</v>
      </c>
      <c r="O976">
        <v>1</v>
      </c>
      <c r="P976">
        <v>2</v>
      </c>
      <c r="Q976">
        <v>1</v>
      </c>
      <c r="R976">
        <v>0</v>
      </c>
      <c r="S976">
        <v>3</v>
      </c>
      <c r="T976">
        <v>7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36</v>
      </c>
    </row>
    <row r="977" spans="1:28" hidden="1" x14ac:dyDescent="0.3">
      <c r="A977">
        <v>1717</v>
      </c>
      <c r="B977">
        <v>1988</v>
      </c>
      <c r="C977" t="s">
        <v>28</v>
      </c>
      <c r="D977" t="s">
        <v>31</v>
      </c>
      <c r="E977">
        <v>39747</v>
      </c>
      <c r="F977">
        <v>1</v>
      </c>
      <c r="G977">
        <v>0</v>
      </c>
      <c r="H977" s="1">
        <v>41742</v>
      </c>
      <c r="I977">
        <v>43</v>
      </c>
      <c r="J977">
        <v>80</v>
      </c>
      <c r="K977">
        <v>15</v>
      </c>
      <c r="L977">
        <v>93</v>
      </c>
      <c r="M977">
        <v>20</v>
      </c>
      <c r="N977">
        <v>13</v>
      </c>
      <c r="O977">
        <v>52</v>
      </c>
      <c r="P977">
        <v>3</v>
      </c>
      <c r="Q977">
        <v>5</v>
      </c>
      <c r="R977">
        <v>1</v>
      </c>
      <c r="S977">
        <v>4</v>
      </c>
      <c r="T977">
        <v>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43</v>
      </c>
    </row>
    <row r="978" spans="1:28" hidden="1" x14ac:dyDescent="0.3">
      <c r="A978">
        <v>3783</v>
      </c>
      <c r="B978">
        <v>1959</v>
      </c>
      <c r="C978" t="s">
        <v>37</v>
      </c>
      <c r="D978" t="s">
        <v>33</v>
      </c>
      <c r="E978">
        <v>52854</v>
      </c>
      <c r="F978">
        <v>1</v>
      </c>
      <c r="G978">
        <v>1</v>
      </c>
      <c r="H978" s="1">
        <v>41722</v>
      </c>
      <c r="I978">
        <v>43</v>
      </c>
      <c r="J978">
        <v>105</v>
      </c>
      <c r="K978">
        <v>0</v>
      </c>
      <c r="L978">
        <v>10</v>
      </c>
      <c r="M978">
        <v>0</v>
      </c>
      <c r="N978">
        <v>1</v>
      </c>
      <c r="O978">
        <v>0</v>
      </c>
      <c r="P978">
        <v>2</v>
      </c>
      <c r="Q978">
        <v>2</v>
      </c>
      <c r="R978">
        <v>1</v>
      </c>
      <c r="S978">
        <v>4</v>
      </c>
      <c r="T978">
        <v>5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43</v>
      </c>
    </row>
    <row r="979" spans="1:28" hidden="1" x14ac:dyDescent="0.3">
      <c r="A979">
        <v>10727</v>
      </c>
      <c r="B979">
        <v>1970</v>
      </c>
      <c r="C979" t="s">
        <v>37</v>
      </c>
      <c r="D979" t="s">
        <v>33</v>
      </c>
      <c r="E979">
        <v>69084</v>
      </c>
      <c r="F979">
        <v>1</v>
      </c>
      <c r="G979">
        <v>0</v>
      </c>
      <c r="H979" s="1">
        <v>41597</v>
      </c>
      <c r="I979">
        <v>43</v>
      </c>
      <c r="J979">
        <v>1181</v>
      </c>
      <c r="K979">
        <v>107</v>
      </c>
      <c r="L979">
        <v>199</v>
      </c>
      <c r="M979">
        <v>39</v>
      </c>
      <c r="N979">
        <v>30</v>
      </c>
      <c r="O979">
        <v>30</v>
      </c>
      <c r="P979">
        <v>2</v>
      </c>
      <c r="Q979">
        <v>7</v>
      </c>
      <c r="R979">
        <v>3</v>
      </c>
      <c r="S979">
        <v>13</v>
      </c>
      <c r="T979">
        <v>8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30</v>
      </c>
    </row>
    <row r="980" spans="1:28" hidden="1" x14ac:dyDescent="0.3">
      <c r="A980">
        <v>5299</v>
      </c>
      <c r="B980">
        <v>1970</v>
      </c>
      <c r="C980" t="s">
        <v>37</v>
      </c>
      <c r="D980" t="s">
        <v>33</v>
      </c>
      <c r="E980">
        <v>69084</v>
      </c>
      <c r="F980">
        <v>1</v>
      </c>
      <c r="G980">
        <v>0</v>
      </c>
      <c r="H980" s="1">
        <v>41597</v>
      </c>
      <c r="I980">
        <v>43</v>
      </c>
      <c r="J980">
        <v>1181</v>
      </c>
      <c r="K980">
        <v>107</v>
      </c>
      <c r="L980">
        <v>199</v>
      </c>
      <c r="M980">
        <v>39</v>
      </c>
      <c r="N980">
        <v>30</v>
      </c>
      <c r="O980">
        <v>30</v>
      </c>
      <c r="P980">
        <v>2</v>
      </c>
      <c r="Q980">
        <v>7</v>
      </c>
      <c r="R980">
        <v>3</v>
      </c>
      <c r="S980">
        <v>13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30</v>
      </c>
    </row>
    <row r="981" spans="1:28" hidden="1" x14ac:dyDescent="0.3">
      <c r="A981">
        <v>1143</v>
      </c>
      <c r="B981">
        <v>1972</v>
      </c>
      <c r="C981" t="s">
        <v>28</v>
      </c>
      <c r="D981" t="s">
        <v>33</v>
      </c>
      <c r="E981">
        <v>22063</v>
      </c>
      <c r="F981">
        <v>1</v>
      </c>
      <c r="G981">
        <v>0</v>
      </c>
      <c r="H981" s="1">
        <v>41494</v>
      </c>
      <c r="I981">
        <v>43</v>
      </c>
      <c r="J981">
        <v>7</v>
      </c>
      <c r="K981">
        <v>10</v>
      </c>
      <c r="L981">
        <v>13</v>
      </c>
      <c r="M981">
        <v>3</v>
      </c>
      <c r="N981">
        <v>11</v>
      </c>
      <c r="O981">
        <v>11</v>
      </c>
      <c r="P981">
        <v>2</v>
      </c>
      <c r="Q981">
        <v>2</v>
      </c>
      <c r="R981">
        <v>0</v>
      </c>
      <c r="S981">
        <v>3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32</v>
      </c>
    </row>
    <row r="982" spans="1:28" hidden="1" x14ac:dyDescent="0.3">
      <c r="A982">
        <v>11007</v>
      </c>
      <c r="B982">
        <v>1968</v>
      </c>
      <c r="C982" t="s">
        <v>37</v>
      </c>
      <c r="D982" t="s">
        <v>33</v>
      </c>
      <c r="E982">
        <v>29187</v>
      </c>
      <c r="F982">
        <v>1</v>
      </c>
      <c r="G982">
        <v>0</v>
      </c>
      <c r="H982" s="1">
        <v>41403</v>
      </c>
      <c r="I982">
        <v>43</v>
      </c>
      <c r="J982">
        <v>26</v>
      </c>
      <c r="K982">
        <v>0</v>
      </c>
      <c r="L982">
        <v>6</v>
      </c>
      <c r="M982">
        <v>0</v>
      </c>
      <c r="N982">
        <v>0</v>
      </c>
      <c r="O982">
        <v>2</v>
      </c>
      <c r="P982">
        <v>1</v>
      </c>
      <c r="Q982">
        <v>1</v>
      </c>
      <c r="R982">
        <v>0</v>
      </c>
      <c r="S982">
        <v>3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30</v>
      </c>
    </row>
    <row r="983" spans="1:28" hidden="1" x14ac:dyDescent="0.3">
      <c r="A983">
        <v>5267</v>
      </c>
      <c r="B983">
        <v>1970</v>
      </c>
      <c r="C983" t="s">
        <v>28</v>
      </c>
      <c r="D983" t="s">
        <v>29</v>
      </c>
      <c r="E983">
        <v>33986</v>
      </c>
      <c r="F983">
        <v>1</v>
      </c>
      <c r="G983">
        <v>0</v>
      </c>
      <c r="H983" s="1">
        <v>41347</v>
      </c>
      <c r="I983">
        <v>43</v>
      </c>
      <c r="J983">
        <v>16</v>
      </c>
      <c r="K983">
        <v>2</v>
      </c>
      <c r="L983">
        <v>18</v>
      </c>
      <c r="M983">
        <v>2</v>
      </c>
      <c r="N983">
        <v>1</v>
      </c>
      <c r="O983">
        <v>5</v>
      </c>
      <c r="P983">
        <v>1</v>
      </c>
      <c r="Q983">
        <v>1</v>
      </c>
      <c r="R983">
        <v>0</v>
      </c>
      <c r="S983">
        <v>3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30</v>
      </c>
    </row>
    <row r="984" spans="1:28" hidden="1" x14ac:dyDescent="0.3">
      <c r="A984">
        <v>9738</v>
      </c>
      <c r="B984">
        <v>1986</v>
      </c>
      <c r="C984" t="s">
        <v>41</v>
      </c>
      <c r="D984" t="s">
        <v>35</v>
      </c>
      <c r="E984">
        <v>42386</v>
      </c>
      <c r="F984">
        <v>1</v>
      </c>
      <c r="G984">
        <v>0</v>
      </c>
      <c r="H984" s="1">
        <v>41287</v>
      </c>
      <c r="I984">
        <v>43</v>
      </c>
      <c r="J984">
        <v>65</v>
      </c>
      <c r="K984">
        <v>4</v>
      </c>
      <c r="L984">
        <v>16</v>
      </c>
      <c r="M984">
        <v>0</v>
      </c>
      <c r="N984">
        <v>4</v>
      </c>
      <c r="O984">
        <v>11</v>
      </c>
      <c r="P984">
        <v>1</v>
      </c>
      <c r="Q984">
        <v>3</v>
      </c>
      <c r="R984">
        <v>0</v>
      </c>
      <c r="S984">
        <v>3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43</v>
      </c>
    </row>
    <row r="985" spans="1:28" hidden="1" x14ac:dyDescent="0.3">
      <c r="A985">
        <v>10212</v>
      </c>
      <c r="B985">
        <v>1986</v>
      </c>
      <c r="C985" t="s">
        <v>41</v>
      </c>
      <c r="D985" t="s">
        <v>35</v>
      </c>
      <c r="E985">
        <v>42386</v>
      </c>
      <c r="F985">
        <v>1</v>
      </c>
      <c r="G985">
        <v>0</v>
      </c>
      <c r="H985" s="1">
        <v>41287</v>
      </c>
      <c r="I985">
        <v>43</v>
      </c>
      <c r="J985">
        <v>65</v>
      </c>
      <c r="K985">
        <v>4</v>
      </c>
      <c r="L985">
        <v>16</v>
      </c>
      <c r="M985">
        <v>0</v>
      </c>
      <c r="N985">
        <v>4</v>
      </c>
      <c r="O985">
        <v>11</v>
      </c>
      <c r="P985">
        <v>1</v>
      </c>
      <c r="Q985">
        <v>3</v>
      </c>
      <c r="R985">
        <v>0</v>
      </c>
      <c r="S985">
        <v>3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40</v>
      </c>
    </row>
    <row r="986" spans="1:28" hidden="1" x14ac:dyDescent="0.3">
      <c r="A986">
        <v>10010</v>
      </c>
      <c r="B986">
        <v>1953</v>
      </c>
      <c r="C986" t="s">
        <v>37</v>
      </c>
      <c r="D986" t="s">
        <v>29</v>
      </c>
      <c r="E986">
        <v>36957</v>
      </c>
      <c r="F986">
        <v>1</v>
      </c>
      <c r="G986">
        <v>1</v>
      </c>
      <c r="H986" s="1">
        <v>41158</v>
      </c>
      <c r="I986">
        <v>43</v>
      </c>
      <c r="J986">
        <v>100</v>
      </c>
      <c r="K986">
        <v>2</v>
      </c>
      <c r="L986">
        <v>16</v>
      </c>
      <c r="M986">
        <v>2</v>
      </c>
      <c r="N986">
        <v>1</v>
      </c>
      <c r="O986">
        <v>31</v>
      </c>
      <c r="P986">
        <v>4</v>
      </c>
      <c r="Q986">
        <v>3</v>
      </c>
      <c r="R986">
        <v>2</v>
      </c>
      <c r="S986">
        <v>2</v>
      </c>
      <c r="T986">
        <v>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 t="s">
        <v>36</v>
      </c>
    </row>
    <row r="987" spans="1:28" hidden="1" x14ac:dyDescent="0.3">
      <c r="A987">
        <v>10069</v>
      </c>
      <c r="B987">
        <v>1988</v>
      </c>
      <c r="C987" t="s">
        <v>44</v>
      </c>
      <c r="D987" t="s">
        <v>35</v>
      </c>
      <c r="E987">
        <v>13724</v>
      </c>
      <c r="F987">
        <v>1</v>
      </c>
      <c r="G987">
        <v>0</v>
      </c>
      <c r="H987" s="1">
        <v>41152</v>
      </c>
      <c r="I987">
        <v>43</v>
      </c>
      <c r="J987">
        <v>2</v>
      </c>
      <c r="K987">
        <v>7</v>
      </c>
      <c r="L987">
        <v>5</v>
      </c>
      <c r="M987">
        <v>2</v>
      </c>
      <c r="N987">
        <v>15</v>
      </c>
      <c r="O987">
        <v>27</v>
      </c>
      <c r="P987">
        <v>1</v>
      </c>
      <c r="Q987">
        <v>2</v>
      </c>
      <c r="R987">
        <v>0</v>
      </c>
      <c r="S987">
        <v>2</v>
      </c>
      <c r="T987">
        <v>9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 t="s">
        <v>43</v>
      </c>
    </row>
    <row r="988" spans="1:28" hidden="1" x14ac:dyDescent="0.3">
      <c r="A988">
        <v>2694</v>
      </c>
      <c r="B988">
        <v>1967</v>
      </c>
      <c r="C988" t="s">
        <v>28</v>
      </c>
      <c r="D988" t="s">
        <v>33</v>
      </c>
      <c r="E988">
        <v>42664</v>
      </c>
      <c r="F988">
        <v>0</v>
      </c>
      <c r="G988">
        <v>1</v>
      </c>
      <c r="H988" s="1">
        <v>41716</v>
      </c>
      <c r="I988">
        <v>44</v>
      </c>
      <c r="J988">
        <v>21</v>
      </c>
      <c r="K988">
        <v>0</v>
      </c>
      <c r="L988">
        <v>3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3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30</v>
      </c>
    </row>
    <row r="989" spans="1:28" hidden="1" x14ac:dyDescent="0.3">
      <c r="A989">
        <v>4646</v>
      </c>
      <c r="B989">
        <v>1951</v>
      </c>
      <c r="C989" t="s">
        <v>38</v>
      </c>
      <c r="D989" t="s">
        <v>33</v>
      </c>
      <c r="E989">
        <v>78497</v>
      </c>
      <c r="F989">
        <v>0</v>
      </c>
      <c r="G989">
        <v>0</v>
      </c>
      <c r="H989" s="1">
        <v>41609</v>
      </c>
      <c r="I989">
        <v>44</v>
      </c>
      <c r="J989">
        <v>207</v>
      </c>
      <c r="K989">
        <v>26</v>
      </c>
      <c r="L989">
        <v>447</v>
      </c>
      <c r="M989">
        <v>75</v>
      </c>
      <c r="N989">
        <v>0</v>
      </c>
      <c r="O989">
        <v>223</v>
      </c>
      <c r="P989">
        <v>1</v>
      </c>
      <c r="Q989">
        <v>5</v>
      </c>
      <c r="R989">
        <v>7</v>
      </c>
      <c r="S989">
        <v>12</v>
      </c>
      <c r="T989">
        <v>2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32</v>
      </c>
    </row>
    <row r="990" spans="1:28" hidden="1" x14ac:dyDescent="0.3">
      <c r="A990">
        <v>6935</v>
      </c>
      <c r="B990">
        <v>1951</v>
      </c>
      <c r="C990" t="s">
        <v>38</v>
      </c>
      <c r="D990" t="s">
        <v>33</v>
      </c>
      <c r="E990">
        <v>78497</v>
      </c>
      <c r="F990">
        <v>0</v>
      </c>
      <c r="G990">
        <v>0</v>
      </c>
      <c r="H990" s="1">
        <v>41609</v>
      </c>
      <c r="I990">
        <v>44</v>
      </c>
      <c r="J990">
        <v>207</v>
      </c>
      <c r="K990">
        <v>26</v>
      </c>
      <c r="L990">
        <v>447</v>
      </c>
      <c r="M990">
        <v>75</v>
      </c>
      <c r="N990">
        <v>0</v>
      </c>
      <c r="O990">
        <v>223</v>
      </c>
      <c r="P990">
        <v>1</v>
      </c>
      <c r="Q990">
        <v>5</v>
      </c>
      <c r="R990">
        <v>7</v>
      </c>
      <c r="S990">
        <v>12</v>
      </c>
      <c r="T990">
        <v>2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40</v>
      </c>
    </row>
    <row r="991" spans="1:28" hidden="1" x14ac:dyDescent="0.3">
      <c r="A991">
        <v>5596</v>
      </c>
      <c r="B991">
        <v>1956</v>
      </c>
      <c r="C991" t="s">
        <v>38</v>
      </c>
      <c r="D991" t="s">
        <v>35</v>
      </c>
      <c r="E991">
        <v>58821</v>
      </c>
      <c r="F991">
        <v>0</v>
      </c>
      <c r="G991">
        <v>1</v>
      </c>
      <c r="H991" s="1">
        <v>41559</v>
      </c>
      <c r="I991">
        <v>44</v>
      </c>
      <c r="J991">
        <v>513</v>
      </c>
      <c r="K991">
        <v>14</v>
      </c>
      <c r="L991">
        <v>154</v>
      </c>
      <c r="M991">
        <v>19</v>
      </c>
      <c r="N991">
        <v>0</v>
      </c>
      <c r="O991">
        <v>28</v>
      </c>
      <c r="P991">
        <v>1</v>
      </c>
      <c r="Q991">
        <v>9</v>
      </c>
      <c r="R991">
        <v>2</v>
      </c>
      <c r="S991">
        <v>9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43</v>
      </c>
    </row>
    <row r="992" spans="1:28" hidden="1" x14ac:dyDescent="0.3">
      <c r="A992">
        <v>1044</v>
      </c>
      <c r="B992">
        <v>1953</v>
      </c>
      <c r="C992" t="s">
        <v>28</v>
      </c>
      <c r="D992" t="s">
        <v>35</v>
      </c>
      <c r="E992">
        <v>58398</v>
      </c>
      <c r="F992">
        <v>0</v>
      </c>
      <c r="G992">
        <v>0</v>
      </c>
      <c r="H992" s="1">
        <v>41408</v>
      </c>
      <c r="I992">
        <v>44</v>
      </c>
      <c r="J992">
        <v>299</v>
      </c>
      <c r="K992">
        <v>5</v>
      </c>
      <c r="L992">
        <v>201</v>
      </c>
      <c r="M992">
        <v>21</v>
      </c>
      <c r="N992">
        <v>21</v>
      </c>
      <c r="O992">
        <v>49</v>
      </c>
      <c r="P992">
        <v>3</v>
      </c>
      <c r="Q992">
        <v>5</v>
      </c>
      <c r="R992">
        <v>4</v>
      </c>
      <c r="S992">
        <v>8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36</v>
      </c>
    </row>
    <row r="993" spans="1:28" hidden="1" x14ac:dyDescent="0.3">
      <c r="A993">
        <v>9274</v>
      </c>
      <c r="B993">
        <v>1961</v>
      </c>
      <c r="C993" t="s">
        <v>41</v>
      </c>
      <c r="D993" t="s">
        <v>33</v>
      </c>
      <c r="E993">
        <v>80950</v>
      </c>
      <c r="F993">
        <v>0</v>
      </c>
      <c r="G993">
        <v>0</v>
      </c>
      <c r="H993" s="1">
        <v>41361</v>
      </c>
      <c r="I993">
        <v>44</v>
      </c>
      <c r="J993">
        <v>525</v>
      </c>
      <c r="K993">
        <v>147</v>
      </c>
      <c r="L993">
        <v>112</v>
      </c>
      <c r="M993">
        <v>219</v>
      </c>
      <c r="N993">
        <v>147</v>
      </c>
      <c r="O993">
        <v>63</v>
      </c>
      <c r="P993">
        <v>1</v>
      </c>
      <c r="Q993">
        <v>6</v>
      </c>
      <c r="R993">
        <v>7</v>
      </c>
      <c r="S993">
        <v>9</v>
      </c>
      <c r="T993">
        <v>2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43</v>
      </c>
    </row>
    <row r="994" spans="1:28" hidden="1" x14ac:dyDescent="0.3">
      <c r="A994">
        <v>4947</v>
      </c>
      <c r="B994">
        <v>1966</v>
      </c>
      <c r="C994" t="s">
        <v>38</v>
      </c>
      <c r="D994" t="s">
        <v>31</v>
      </c>
      <c r="E994">
        <v>89572</v>
      </c>
      <c r="F994">
        <v>0</v>
      </c>
      <c r="G994">
        <v>0</v>
      </c>
      <c r="H994" s="1">
        <v>41167</v>
      </c>
      <c r="I994">
        <v>44</v>
      </c>
      <c r="J994">
        <v>606</v>
      </c>
      <c r="K994">
        <v>24</v>
      </c>
      <c r="L994">
        <v>974</v>
      </c>
      <c r="M994">
        <v>197</v>
      </c>
      <c r="N994">
        <v>194</v>
      </c>
      <c r="O994">
        <v>64</v>
      </c>
      <c r="P994">
        <v>1</v>
      </c>
      <c r="Q994">
        <v>7</v>
      </c>
      <c r="R994">
        <v>7</v>
      </c>
      <c r="S994">
        <v>9</v>
      </c>
      <c r="T994">
        <v>4</v>
      </c>
      <c r="U994">
        <v>1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0</v>
      </c>
      <c r="AB994" t="s">
        <v>30</v>
      </c>
    </row>
    <row r="995" spans="1:28" hidden="1" x14ac:dyDescent="0.3">
      <c r="A995">
        <v>10176</v>
      </c>
      <c r="B995">
        <v>1968</v>
      </c>
      <c r="C995" t="s">
        <v>28</v>
      </c>
      <c r="D995" t="s">
        <v>31</v>
      </c>
      <c r="E995">
        <v>57107</v>
      </c>
      <c r="F995">
        <v>0</v>
      </c>
      <c r="G995">
        <v>1</v>
      </c>
      <c r="H995" s="1">
        <v>41145</v>
      </c>
      <c r="I995">
        <v>44</v>
      </c>
      <c r="J995">
        <v>159</v>
      </c>
      <c r="K995">
        <v>0</v>
      </c>
      <c r="L995">
        <v>120</v>
      </c>
      <c r="M995">
        <v>0</v>
      </c>
      <c r="N995">
        <v>0</v>
      </c>
      <c r="O995">
        <v>137</v>
      </c>
      <c r="P995">
        <v>7</v>
      </c>
      <c r="Q995">
        <v>4</v>
      </c>
      <c r="R995">
        <v>4</v>
      </c>
      <c r="S995">
        <v>8</v>
      </c>
      <c r="T995">
        <v>8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0</v>
      </c>
      <c r="AB995" t="s">
        <v>30</v>
      </c>
    </row>
    <row r="996" spans="1:28" hidden="1" x14ac:dyDescent="0.3">
      <c r="A996">
        <v>10613</v>
      </c>
      <c r="B996">
        <v>1958</v>
      </c>
      <c r="C996" t="s">
        <v>37</v>
      </c>
      <c r="D996" t="s">
        <v>35</v>
      </c>
      <c r="E996">
        <v>37334</v>
      </c>
      <c r="F996">
        <v>1</v>
      </c>
      <c r="G996">
        <v>1</v>
      </c>
      <c r="H996" s="1">
        <v>41696</v>
      </c>
      <c r="I996">
        <v>44</v>
      </c>
      <c r="J996">
        <v>26</v>
      </c>
      <c r="K996">
        <v>1</v>
      </c>
      <c r="L996">
        <v>16</v>
      </c>
      <c r="M996">
        <v>2</v>
      </c>
      <c r="N996">
        <v>2</v>
      </c>
      <c r="O996">
        <v>15</v>
      </c>
      <c r="P996">
        <v>4</v>
      </c>
      <c r="Q996">
        <v>3</v>
      </c>
      <c r="R996">
        <v>0</v>
      </c>
      <c r="S996">
        <v>4</v>
      </c>
      <c r="T996">
        <v>4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30</v>
      </c>
    </row>
    <row r="997" spans="1:28" hidden="1" x14ac:dyDescent="0.3">
      <c r="A997">
        <v>9076</v>
      </c>
      <c r="B997">
        <v>1980</v>
      </c>
      <c r="C997" t="s">
        <v>37</v>
      </c>
      <c r="D997" t="s">
        <v>33</v>
      </c>
      <c r="E997">
        <v>30732</v>
      </c>
      <c r="F997">
        <v>1</v>
      </c>
      <c r="G997">
        <v>0</v>
      </c>
      <c r="H997" s="1">
        <v>41279</v>
      </c>
      <c r="I997">
        <v>44</v>
      </c>
      <c r="J997">
        <v>155</v>
      </c>
      <c r="K997">
        <v>1</v>
      </c>
      <c r="L997">
        <v>25</v>
      </c>
      <c r="M997">
        <v>0</v>
      </c>
      <c r="N997">
        <v>1</v>
      </c>
      <c r="O997">
        <v>3</v>
      </c>
      <c r="P997">
        <v>4</v>
      </c>
      <c r="Q997">
        <v>4</v>
      </c>
      <c r="R997">
        <v>1</v>
      </c>
      <c r="S997">
        <v>4</v>
      </c>
      <c r="T997">
        <v>8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43</v>
      </c>
    </row>
    <row r="998" spans="1:28" hidden="1" x14ac:dyDescent="0.3">
      <c r="A998">
        <v>3507</v>
      </c>
      <c r="B998">
        <v>1970</v>
      </c>
      <c r="C998" t="s">
        <v>28</v>
      </c>
      <c r="D998" t="s">
        <v>31</v>
      </c>
      <c r="E998">
        <v>76467</v>
      </c>
      <c r="F998">
        <v>1</v>
      </c>
      <c r="G998">
        <v>0</v>
      </c>
      <c r="H998" s="1">
        <v>41138</v>
      </c>
      <c r="I998">
        <v>44</v>
      </c>
      <c r="J998">
        <v>676</v>
      </c>
      <c r="K998">
        <v>161</v>
      </c>
      <c r="L998">
        <v>426</v>
      </c>
      <c r="M998">
        <v>210</v>
      </c>
      <c r="N998">
        <v>44</v>
      </c>
      <c r="O998">
        <v>58</v>
      </c>
      <c r="P998">
        <v>2</v>
      </c>
      <c r="Q998">
        <v>2</v>
      </c>
      <c r="R998">
        <v>5</v>
      </c>
      <c r="S998">
        <v>5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 t="s">
        <v>34</v>
      </c>
    </row>
    <row r="999" spans="1:28" hidden="1" x14ac:dyDescent="0.3">
      <c r="A999">
        <v>10341</v>
      </c>
      <c r="B999">
        <v>1948</v>
      </c>
      <c r="C999" t="s">
        <v>28</v>
      </c>
      <c r="D999" t="s">
        <v>35</v>
      </c>
      <c r="E999">
        <v>51315</v>
      </c>
      <c r="F999">
        <v>0</v>
      </c>
      <c r="G999">
        <v>0</v>
      </c>
      <c r="H999" s="1">
        <v>41693</v>
      </c>
      <c r="I999">
        <v>45</v>
      </c>
      <c r="J999">
        <v>68</v>
      </c>
      <c r="K999">
        <v>28</v>
      </c>
      <c r="L999">
        <v>39</v>
      </c>
      <c r="M999">
        <v>16</v>
      </c>
      <c r="N999">
        <v>30</v>
      </c>
      <c r="O999">
        <v>41</v>
      </c>
      <c r="P999">
        <v>1</v>
      </c>
      <c r="Q999">
        <v>2</v>
      </c>
      <c r="R999">
        <v>2</v>
      </c>
      <c r="S999">
        <v>5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36</v>
      </c>
    </row>
    <row r="1000" spans="1:28" hidden="1" x14ac:dyDescent="0.3">
      <c r="A1000">
        <v>7397</v>
      </c>
      <c r="B1000">
        <v>1951</v>
      </c>
      <c r="C1000" t="s">
        <v>28</v>
      </c>
      <c r="D1000" t="s">
        <v>31</v>
      </c>
      <c r="E1000">
        <v>49090</v>
      </c>
      <c r="F1000">
        <v>0</v>
      </c>
      <c r="G1000">
        <v>1</v>
      </c>
      <c r="H1000" s="1">
        <v>41474</v>
      </c>
      <c r="I1000">
        <v>45</v>
      </c>
      <c r="J1000">
        <v>494</v>
      </c>
      <c r="K1000">
        <v>5</v>
      </c>
      <c r="L1000">
        <v>82</v>
      </c>
      <c r="M1000">
        <v>7</v>
      </c>
      <c r="N1000">
        <v>0</v>
      </c>
      <c r="O1000">
        <v>100</v>
      </c>
      <c r="P1000">
        <v>3</v>
      </c>
      <c r="Q1000">
        <v>7</v>
      </c>
      <c r="R1000">
        <v>2</v>
      </c>
      <c r="S1000">
        <v>9</v>
      </c>
      <c r="T1000">
        <v>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30</v>
      </c>
    </row>
    <row r="1001" spans="1:28" hidden="1" x14ac:dyDescent="0.3">
      <c r="A1001">
        <v>2181</v>
      </c>
      <c r="B1001">
        <v>1970</v>
      </c>
      <c r="C1001" t="s">
        <v>28</v>
      </c>
      <c r="D1001" t="s">
        <v>33</v>
      </c>
      <c r="E1001">
        <v>70617</v>
      </c>
      <c r="F1001">
        <v>0</v>
      </c>
      <c r="G1001">
        <v>0</v>
      </c>
      <c r="H1001" s="1">
        <v>41448</v>
      </c>
      <c r="I1001">
        <v>45</v>
      </c>
      <c r="J1001">
        <v>353</v>
      </c>
      <c r="K1001">
        <v>61</v>
      </c>
      <c r="L1001">
        <v>753</v>
      </c>
      <c r="M1001">
        <v>40</v>
      </c>
      <c r="N1001">
        <v>46</v>
      </c>
      <c r="O1001">
        <v>27</v>
      </c>
      <c r="P1001">
        <v>1</v>
      </c>
      <c r="Q1001">
        <v>3</v>
      </c>
      <c r="R1001">
        <v>3</v>
      </c>
      <c r="S1001">
        <v>7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30</v>
      </c>
    </row>
    <row r="1002" spans="1:28" hidden="1" x14ac:dyDescent="0.3">
      <c r="A1002">
        <v>1204</v>
      </c>
      <c r="B1002">
        <v>1970</v>
      </c>
      <c r="C1002" t="s">
        <v>37</v>
      </c>
      <c r="D1002" t="s">
        <v>33</v>
      </c>
      <c r="E1002">
        <v>67536</v>
      </c>
      <c r="F1002">
        <v>0</v>
      </c>
      <c r="G1002">
        <v>1</v>
      </c>
      <c r="H1002" s="1">
        <v>41416</v>
      </c>
      <c r="I1002">
        <v>45</v>
      </c>
      <c r="J1002">
        <v>1253</v>
      </c>
      <c r="K1002">
        <v>0</v>
      </c>
      <c r="L1002">
        <v>447</v>
      </c>
      <c r="M1002">
        <v>23</v>
      </c>
      <c r="N1002">
        <v>71</v>
      </c>
      <c r="O1002">
        <v>35</v>
      </c>
      <c r="P1002">
        <v>3</v>
      </c>
      <c r="Q1002">
        <v>11</v>
      </c>
      <c r="R1002">
        <v>5</v>
      </c>
      <c r="S1002">
        <v>11</v>
      </c>
      <c r="T1002">
        <v>8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43</v>
      </c>
    </row>
    <row r="1003" spans="1:28" hidden="1" x14ac:dyDescent="0.3">
      <c r="A1003">
        <v>4690</v>
      </c>
      <c r="B1003">
        <v>1953</v>
      </c>
      <c r="C1003" t="s">
        <v>28</v>
      </c>
      <c r="D1003" t="s">
        <v>33</v>
      </c>
      <c r="E1003">
        <v>50725</v>
      </c>
      <c r="F1003">
        <v>0</v>
      </c>
      <c r="G1003">
        <v>1</v>
      </c>
      <c r="H1003" s="1">
        <v>41318</v>
      </c>
      <c r="I1003">
        <v>45</v>
      </c>
      <c r="J1003">
        <v>443</v>
      </c>
      <c r="K1003">
        <v>10</v>
      </c>
      <c r="L1003">
        <v>75</v>
      </c>
      <c r="M1003">
        <v>0</v>
      </c>
      <c r="N1003">
        <v>10</v>
      </c>
      <c r="O1003">
        <v>48</v>
      </c>
      <c r="P1003">
        <v>4</v>
      </c>
      <c r="Q1003">
        <v>8</v>
      </c>
      <c r="R1003">
        <v>1</v>
      </c>
      <c r="S1003">
        <v>8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32</v>
      </c>
    </row>
    <row r="1004" spans="1:28" hidden="1" x14ac:dyDescent="0.3">
      <c r="A1004">
        <v>6543</v>
      </c>
      <c r="B1004">
        <v>1945</v>
      </c>
      <c r="C1004" t="s">
        <v>41</v>
      </c>
      <c r="D1004" t="s">
        <v>35</v>
      </c>
      <c r="E1004">
        <v>62847</v>
      </c>
      <c r="F1004">
        <v>0</v>
      </c>
      <c r="G1004">
        <v>0</v>
      </c>
      <c r="H1004" s="1">
        <v>41289</v>
      </c>
      <c r="I1004">
        <v>45</v>
      </c>
      <c r="J1004">
        <v>521</v>
      </c>
      <c r="K1004">
        <v>168</v>
      </c>
      <c r="L1004">
        <v>706</v>
      </c>
      <c r="M1004">
        <v>80</v>
      </c>
      <c r="N1004">
        <v>76</v>
      </c>
      <c r="O1004">
        <v>61</v>
      </c>
      <c r="P1004">
        <v>1</v>
      </c>
      <c r="Q1004">
        <v>3</v>
      </c>
      <c r="R1004">
        <v>6</v>
      </c>
      <c r="S1004">
        <v>4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32</v>
      </c>
    </row>
    <row r="1005" spans="1:28" hidden="1" x14ac:dyDescent="0.3">
      <c r="A1005">
        <v>7119</v>
      </c>
      <c r="B1005">
        <v>1982</v>
      </c>
      <c r="C1005" t="s">
        <v>28</v>
      </c>
      <c r="D1005" t="s">
        <v>31</v>
      </c>
      <c r="E1005">
        <v>68627</v>
      </c>
      <c r="F1005">
        <v>0</v>
      </c>
      <c r="G1005">
        <v>0</v>
      </c>
      <c r="H1005" s="1">
        <v>41286</v>
      </c>
      <c r="I1005">
        <v>45</v>
      </c>
      <c r="J1005">
        <v>395</v>
      </c>
      <c r="K1005">
        <v>15</v>
      </c>
      <c r="L1005">
        <v>263</v>
      </c>
      <c r="M1005">
        <v>60</v>
      </c>
      <c r="N1005">
        <v>54</v>
      </c>
      <c r="O1005">
        <v>38</v>
      </c>
      <c r="P1005">
        <v>1</v>
      </c>
      <c r="Q1005">
        <v>2</v>
      </c>
      <c r="R1005">
        <v>3</v>
      </c>
      <c r="S1005">
        <v>6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43</v>
      </c>
    </row>
    <row r="1006" spans="1:28" hidden="1" x14ac:dyDescent="0.3">
      <c r="A1006">
        <v>1245</v>
      </c>
      <c r="B1006">
        <v>1966</v>
      </c>
      <c r="C1006" t="s">
        <v>28</v>
      </c>
      <c r="D1006" t="s">
        <v>31</v>
      </c>
      <c r="E1006">
        <v>63810</v>
      </c>
      <c r="F1006">
        <v>0</v>
      </c>
      <c r="G1006">
        <v>1</v>
      </c>
      <c r="H1006" s="1">
        <v>41224</v>
      </c>
      <c r="I1006">
        <v>45</v>
      </c>
      <c r="J1006">
        <v>977</v>
      </c>
      <c r="K1006">
        <v>12</v>
      </c>
      <c r="L1006">
        <v>253</v>
      </c>
      <c r="M1006">
        <v>16</v>
      </c>
      <c r="N1006">
        <v>12</v>
      </c>
      <c r="O1006">
        <v>101</v>
      </c>
      <c r="P1006">
        <v>4</v>
      </c>
      <c r="Q1006">
        <v>4</v>
      </c>
      <c r="R1006">
        <v>3</v>
      </c>
      <c r="S1006">
        <v>12</v>
      </c>
      <c r="T1006">
        <v>8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 t="s">
        <v>30</v>
      </c>
    </row>
    <row r="1007" spans="1:28" hidden="1" x14ac:dyDescent="0.3">
      <c r="A1007">
        <v>2561</v>
      </c>
      <c r="B1007">
        <v>1966</v>
      </c>
      <c r="C1007" t="s">
        <v>28</v>
      </c>
      <c r="D1007" t="s">
        <v>31</v>
      </c>
      <c r="E1007">
        <v>63810</v>
      </c>
      <c r="F1007">
        <v>0</v>
      </c>
      <c r="G1007">
        <v>1</v>
      </c>
      <c r="H1007" s="1">
        <v>41224</v>
      </c>
      <c r="I1007">
        <v>45</v>
      </c>
      <c r="J1007">
        <v>977</v>
      </c>
      <c r="K1007">
        <v>12</v>
      </c>
      <c r="L1007">
        <v>253</v>
      </c>
      <c r="M1007">
        <v>16</v>
      </c>
      <c r="N1007">
        <v>12</v>
      </c>
      <c r="O1007">
        <v>101</v>
      </c>
      <c r="P1007">
        <v>4</v>
      </c>
      <c r="Q1007">
        <v>4</v>
      </c>
      <c r="R1007">
        <v>3</v>
      </c>
      <c r="S1007">
        <v>12</v>
      </c>
      <c r="T1007">
        <v>8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 t="s">
        <v>39</v>
      </c>
    </row>
    <row r="1008" spans="1:28" x14ac:dyDescent="0.3">
      <c r="A1008">
        <v>5250</v>
      </c>
      <c r="B1008">
        <v>1943</v>
      </c>
      <c r="C1008" t="s">
        <v>41</v>
      </c>
      <c r="D1008" t="s">
        <v>42</v>
      </c>
      <c r="F1008">
        <v>0</v>
      </c>
      <c r="G1008">
        <v>0</v>
      </c>
      <c r="H1008" s="1">
        <v>41577</v>
      </c>
      <c r="I1008">
        <v>75</v>
      </c>
      <c r="J1008">
        <v>532</v>
      </c>
      <c r="K1008">
        <v>126</v>
      </c>
      <c r="L1008">
        <v>490</v>
      </c>
      <c r="M1008">
        <v>164</v>
      </c>
      <c r="N1008">
        <v>126</v>
      </c>
      <c r="O1008">
        <v>126</v>
      </c>
      <c r="P1008">
        <v>1</v>
      </c>
      <c r="Q1008">
        <v>5</v>
      </c>
      <c r="R1008">
        <v>5</v>
      </c>
      <c r="S1008">
        <v>11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>
        <v>0</v>
      </c>
      <c r="AB1008" t="s">
        <v>36</v>
      </c>
    </row>
    <row r="1009" spans="1:28" hidden="1" x14ac:dyDescent="0.3">
      <c r="A1009">
        <v>2639</v>
      </c>
      <c r="B1009">
        <v>1966</v>
      </c>
      <c r="C1009" t="s">
        <v>28</v>
      </c>
      <c r="D1009" t="s">
        <v>31</v>
      </c>
      <c r="E1009">
        <v>43602</v>
      </c>
      <c r="F1009">
        <v>1</v>
      </c>
      <c r="G1009">
        <v>1</v>
      </c>
      <c r="H1009" s="1">
        <v>41649</v>
      </c>
      <c r="I1009">
        <v>45</v>
      </c>
      <c r="J1009">
        <v>19</v>
      </c>
      <c r="K1009">
        <v>5</v>
      </c>
      <c r="L1009">
        <v>12</v>
      </c>
      <c r="M1009">
        <v>10</v>
      </c>
      <c r="N1009">
        <v>3</v>
      </c>
      <c r="O1009">
        <v>19</v>
      </c>
      <c r="P1009">
        <v>3</v>
      </c>
      <c r="Q1009">
        <v>3</v>
      </c>
      <c r="R1009">
        <v>1</v>
      </c>
      <c r="S1009">
        <v>2</v>
      </c>
      <c r="T1009">
        <v>6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43</v>
      </c>
    </row>
    <row r="1010" spans="1:28" hidden="1" x14ac:dyDescent="0.3">
      <c r="A1010">
        <v>6201</v>
      </c>
      <c r="B1010">
        <v>1978</v>
      </c>
      <c r="C1010" t="s">
        <v>28</v>
      </c>
      <c r="D1010" t="s">
        <v>31</v>
      </c>
      <c r="E1010">
        <v>38643</v>
      </c>
      <c r="F1010">
        <v>1</v>
      </c>
      <c r="G1010">
        <v>1</v>
      </c>
      <c r="H1010" s="1">
        <v>41607</v>
      </c>
      <c r="I1010">
        <v>45</v>
      </c>
      <c r="J1010">
        <v>22</v>
      </c>
      <c r="K1010">
        <v>2</v>
      </c>
      <c r="L1010">
        <v>14</v>
      </c>
      <c r="M1010">
        <v>0</v>
      </c>
      <c r="N1010">
        <v>1</v>
      </c>
      <c r="O1010">
        <v>10</v>
      </c>
      <c r="P1010">
        <v>2</v>
      </c>
      <c r="Q1010">
        <v>2</v>
      </c>
      <c r="R1010">
        <v>0</v>
      </c>
      <c r="S1010">
        <v>3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 t="s">
        <v>30</v>
      </c>
    </row>
    <row r="1011" spans="1:28" hidden="1" x14ac:dyDescent="0.3">
      <c r="A1011">
        <v>1170</v>
      </c>
      <c r="B1011">
        <v>1975</v>
      </c>
      <c r="C1011" t="s">
        <v>28</v>
      </c>
      <c r="D1011" t="s">
        <v>33</v>
      </c>
      <c r="E1011">
        <v>27573</v>
      </c>
      <c r="F1011">
        <v>1</v>
      </c>
      <c r="G1011">
        <v>0</v>
      </c>
      <c r="H1011" s="1">
        <v>41358</v>
      </c>
      <c r="I1011">
        <v>45</v>
      </c>
      <c r="J1011">
        <v>50</v>
      </c>
      <c r="K1011">
        <v>15</v>
      </c>
      <c r="L1011">
        <v>110</v>
      </c>
      <c r="M1011">
        <v>39</v>
      </c>
      <c r="N1011">
        <v>15</v>
      </c>
      <c r="O1011">
        <v>15</v>
      </c>
      <c r="P1011">
        <v>4</v>
      </c>
      <c r="Q1011">
        <v>5</v>
      </c>
      <c r="R1011">
        <v>1</v>
      </c>
      <c r="S1011">
        <v>4</v>
      </c>
      <c r="T1011">
        <v>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30</v>
      </c>
    </row>
    <row r="1012" spans="1:28" hidden="1" x14ac:dyDescent="0.3">
      <c r="A1012">
        <v>8812</v>
      </c>
      <c r="B1012">
        <v>1979</v>
      </c>
      <c r="C1012" t="s">
        <v>38</v>
      </c>
      <c r="D1012" t="s">
        <v>29</v>
      </c>
      <c r="E1012">
        <v>13533</v>
      </c>
      <c r="F1012">
        <v>1</v>
      </c>
      <c r="G1012">
        <v>0</v>
      </c>
      <c r="H1012" s="1">
        <v>41343</v>
      </c>
      <c r="I1012">
        <v>45</v>
      </c>
      <c r="J1012">
        <v>12</v>
      </c>
      <c r="K1012">
        <v>3</v>
      </c>
      <c r="L1012">
        <v>8</v>
      </c>
      <c r="M1012">
        <v>8</v>
      </c>
      <c r="N1012">
        <v>0</v>
      </c>
      <c r="O1012">
        <v>17</v>
      </c>
      <c r="P1012">
        <v>2</v>
      </c>
      <c r="Q1012">
        <v>2</v>
      </c>
      <c r="R1012">
        <v>0</v>
      </c>
      <c r="S1012">
        <v>3</v>
      </c>
      <c r="T1012">
        <v>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30</v>
      </c>
    </row>
    <row r="1013" spans="1:28" hidden="1" x14ac:dyDescent="0.3">
      <c r="A1013">
        <v>1715</v>
      </c>
      <c r="B1013">
        <v>1978</v>
      </c>
      <c r="C1013" t="s">
        <v>28</v>
      </c>
      <c r="D1013" t="s">
        <v>35</v>
      </c>
      <c r="E1013">
        <v>25851</v>
      </c>
      <c r="F1013">
        <v>1</v>
      </c>
      <c r="G1013">
        <v>0</v>
      </c>
      <c r="H1013" s="1">
        <v>41316</v>
      </c>
      <c r="I1013">
        <v>45</v>
      </c>
      <c r="J1013">
        <v>9</v>
      </c>
      <c r="K1013">
        <v>4</v>
      </c>
      <c r="L1013">
        <v>18</v>
      </c>
      <c r="M1013">
        <v>7</v>
      </c>
      <c r="N1013">
        <v>5</v>
      </c>
      <c r="O1013">
        <v>5</v>
      </c>
      <c r="P1013">
        <v>2</v>
      </c>
      <c r="Q1013">
        <v>2</v>
      </c>
      <c r="R1013">
        <v>0</v>
      </c>
      <c r="S1013">
        <v>3</v>
      </c>
      <c r="T1013">
        <v>7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36</v>
      </c>
    </row>
    <row r="1014" spans="1:28" hidden="1" x14ac:dyDescent="0.3">
      <c r="A1014">
        <v>10821</v>
      </c>
      <c r="B1014">
        <v>1978</v>
      </c>
      <c r="C1014" t="s">
        <v>28</v>
      </c>
      <c r="D1014" t="s">
        <v>33</v>
      </c>
      <c r="E1014">
        <v>57113</v>
      </c>
      <c r="F1014">
        <v>1</v>
      </c>
      <c r="G1014">
        <v>1</v>
      </c>
      <c r="H1014" s="1">
        <v>41311</v>
      </c>
      <c r="I1014">
        <v>45</v>
      </c>
      <c r="J1014">
        <v>182</v>
      </c>
      <c r="K1014">
        <v>4</v>
      </c>
      <c r="L1014">
        <v>33</v>
      </c>
      <c r="M1014">
        <v>0</v>
      </c>
      <c r="N1014">
        <v>2</v>
      </c>
      <c r="O1014">
        <v>42</v>
      </c>
      <c r="P1014">
        <v>6</v>
      </c>
      <c r="Q1014">
        <v>4</v>
      </c>
      <c r="R1014">
        <v>1</v>
      </c>
      <c r="S1014">
        <v>5</v>
      </c>
      <c r="T1014">
        <v>7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30</v>
      </c>
    </row>
    <row r="1015" spans="1:28" hidden="1" x14ac:dyDescent="0.3">
      <c r="A1015">
        <v>3518</v>
      </c>
      <c r="B1015">
        <v>1983</v>
      </c>
      <c r="C1015" t="s">
        <v>28</v>
      </c>
      <c r="D1015" t="s">
        <v>33</v>
      </c>
      <c r="E1015">
        <v>25271</v>
      </c>
      <c r="F1015">
        <v>1</v>
      </c>
      <c r="G1015">
        <v>0</v>
      </c>
      <c r="H1015" s="1">
        <v>41248</v>
      </c>
      <c r="I1015">
        <v>45</v>
      </c>
      <c r="J1015">
        <v>10</v>
      </c>
      <c r="K1015">
        <v>1</v>
      </c>
      <c r="L1015">
        <v>18</v>
      </c>
      <c r="M1015">
        <v>10</v>
      </c>
      <c r="N1015">
        <v>4</v>
      </c>
      <c r="O1015">
        <v>7</v>
      </c>
      <c r="P1015">
        <v>1</v>
      </c>
      <c r="Q1015">
        <v>1</v>
      </c>
      <c r="R1015">
        <v>1</v>
      </c>
      <c r="S1015">
        <v>2</v>
      </c>
      <c r="T1015">
        <v>9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40</v>
      </c>
    </row>
    <row r="1016" spans="1:28" hidden="1" x14ac:dyDescent="0.3">
      <c r="A1016">
        <v>9624</v>
      </c>
      <c r="B1016">
        <v>1958</v>
      </c>
      <c r="C1016" t="s">
        <v>37</v>
      </c>
      <c r="D1016" t="s">
        <v>35</v>
      </c>
      <c r="E1016">
        <v>65488</v>
      </c>
      <c r="F1016">
        <v>0</v>
      </c>
      <c r="G1016">
        <v>0</v>
      </c>
      <c r="H1016" s="1">
        <v>41803</v>
      </c>
      <c r="I1016">
        <v>46</v>
      </c>
      <c r="J1016">
        <v>603</v>
      </c>
      <c r="K1016">
        <v>45</v>
      </c>
      <c r="L1016">
        <v>207</v>
      </c>
      <c r="M1016">
        <v>36</v>
      </c>
      <c r="N1016">
        <v>18</v>
      </c>
      <c r="O1016">
        <v>54</v>
      </c>
      <c r="P1016">
        <v>1</v>
      </c>
      <c r="Q1016">
        <v>3</v>
      </c>
      <c r="R1016">
        <v>4</v>
      </c>
      <c r="S1016">
        <v>6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30</v>
      </c>
    </row>
    <row r="1017" spans="1:28" hidden="1" x14ac:dyDescent="0.3">
      <c r="A1017">
        <v>7875</v>
      </c>
      <c r="B1017">
        <v>1949</v>
      </c>
      <c r="C1017" t="s">
        <v>28</v>
      </c>
      <c r="D1017" t="s">
        <v>33</v>
      </c>
      <c r="E1017">
        <v>72025</v>
      </c>
      <c r="F1017">
        <v>0</v>
      </c>
      <c r="G1017">
        <v>0</v>
      </c>
      <c r="H1017" s="1">
        <v>41758</v>
      </c>
      <c r="I1017">
        <v>46</v>
      </c>
      <c r="J1017">
        <v>967</v>
      </c>
      <c r="K1017">
        <v>0</v>
      </c>
      <c r="L1017">
        <v>617</v>
      </c>
      <c r="M1017">
        <v>43</v>
      </c>
      <c r="N1017">
        <v>50</v>
      </c>
      <c r="O1017">
        <v>0</v>
      </c>
      <c r="P1017">
        <v>1</v>
      </c>
      <c r="Q1017">
        <v>4</v>
      </c>
      <c r="R1017">
        <v>8</v>
      </c>
      <c r="S1017">
        <v>13</v>
      </c>
      <c r="T1017">
        <v>2</v>
      </c>
      <c r="U1017">
        <v>1</v>
      </c>
      <c r="V1017">
        <v>0</v>
      </c>
      <c r="W1017">
        <v>0</v>
      </c>
      <c r="X1017">
        <v>1</v>
      </c>
      <c r="Y1017">
        <v>1</v>
      </c>
      <c r="Z1017">
        <v>1</v>
      </c>
      <c r="AA1017">
        <v>0</v>
      </c>
      <c r="AB1017" t="s">
        <v>36</v>
      </c>
    </row>
    <row r="1018" spans="1:28" hidden="1" x14ac:dyDescent="0.3">
      <c r="A1018">
        <v>10888</v>
      </c>
      <c r="B1018">
        <v>1961</v>
      </c>
      <c r="C1018" t="s">
        <v>28</v>
      </c>
      <c r="D1018" t="s">
        <v>31</v>
      </c>
      <c r="E1018">
        <v>45938</v>
      </c>
      <c r="F1018">
        <v>0</v>
      </c>
      <c r="G1018">
        <v>0</v>
      </c>
      <c r="H1018" s="1">
        <v>41581</v>
      </c>
      <c r="I1018">
        <v>46</v>
      </c>
      <c r="J1018">
        <v>273</v>
      </c>
      <c r="K1018">
        <v>11</v>
      </c>
      <c r="L1018">
        <v>178</v>
      </c>
      <c r="M1018">
        <v>62</v>
      </c>
      <c r="N1018">
        <v>83</v>
      </c>
      <c r="O1018">
        <v>29</v>
      </c>
      <c r="P1018">
        <v>2</v>
      </c>
      <c r="Q1018">
        <v>8</v>
      </c>
      <c r="R1018">
        <v>4</v>
      </c>
      <c r="S1018">
        <v>6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34</v>
      </c>
    </row>
    <row r="1019" spans="1:28" hidden="1" x14ac:dyDescent="0.3">
      <c r="A1019">
        <v>6637</v>
      </c>
      <c r="B1019">
        <v>1988</v>
      </c>
      <c r="C1019" t="s">
        <v>28</v>
      </c>
      <c r="D1019" t="s">
        <v>31</v>
      </c>
      <c r="E1019">
        <v>66951</v>
      </c>
      <c r="F1019">
        <v>0</v>
      </c>
      <c r="G1019">
        <v>0</v>
      </c>
      <c r="H1019" s="1">
        <v>41580</v>
      </c>
      <c r="I1019">
        <v>46</v>
      </c>
      <c r="J1019">
        <v>277</v>
      </c>
      <c r="K1019">
        <v>162</v>
      </c>
      <c r="L1019">
        <v>305</v>
      </c>
      <c r="M1019">
        <v>173</v>
      </c>
      <c r="N1019">
        <v>76</v>
      </c>
      <c r="O1019">
        <v>124</v>
      </c>
      <c r="P1019">
        <v>1</v>
      </c>
      <c r="Q1019">
        <v>3</v>
      </c>
      <c r="R1019">
        <v>4</v>
      </c>
      <c r="S1019">
        <v>7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40</v>
      </c>
    </row>
    <row r="1020" spans="1:28" hidden="1" x14ac:dyDescent="0.3">
      <c r="A1020">
        <v>5077</v>
      </c>
      <c r="B1020">
        <v>1979</v>
      </c>
      <c r="C1020" t="s">
        <v>28</v>
      </c>
      <c r="D1020" t="s">
        <v>35</v>
      </c>
      <c r="E1020">
        <v>77298</v>
      </c>
      <c r="F1020">
        <v>0</v>
      </c>
      <c r="G1020">
        <v>1</v>
      </c>
      <c r="H1020" s="1">
        <v>41580</v>
      </c>
      <c r="I1020">
        <v>46</v>
      </c>
      <c r="J1020">
        <v>425</v>
      </c>
      <c r="K1020">
        <v>115</v>
      </c>
      <c r="L1020">
        <v>292</v>
      </c>
      <c r="M1020">
        <v>23</v>
      </c>
      <c r="N1020">
        <v>35</v>
      </c>
      <c r="O1020">
        <v>79</v>
      </c>
      <c r="P1020">
        <v>1</v>
      </c>
      <c r="Q1020">
        <v>6</v>
      </c>
      <c r="R1020">
        <v>6</v>
      </c>
      <c r="S1020">
        <v>11</v>
      </c>
      <c r="T1020">
        <v>3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32</v>
      </c>
    </row>
    <row r="1021" spans="1:28" hidden="1" x14ac:dyDescent="0.3">
      <c r="A1021">
        <v>6173</v>
      </c>
      <c r="B1021">
        <v>1979</v>
      </c>
      <c r="C1021" t="s">
        <v>28</v>
      </c>
      <c r="D1021" t="s">
        <v>35</v>
      </c>
      <c r="E1021">
        <v>77298</v>
      </c>
      <c r="F1021">
        <v>0</v>
      </c>
      <c r="G1021">
        <v>1</v>
      </c>
      <c r="H1021" s="1">
        <v>41580</v>
      </c>
      <c r="I1021">
        <v>46</v>
      </c>
      <c r="J1021">
        <v>425</v>
      </c>
      <c r="K1021">
        <v>115</v>
      </c>
      <c r="L1021">
        <v>292</v>
      </c>
      <c r="M1021">
        <v>23</v>
      </c>
      <c r="N1021">
        <v>35</v>
      </c>
      <c r="O1021">
        <v>79</v>
      </c>
      <c r="P1021">
        <v>1</v>
      </c>
      <c r="Q1021">
        <v>6</v>
      </c>
      <c r="R1021">
        <v>6</v>
      </c>
      <c r="S1021">
        <v>11</v>
      </c>
      <c r="T1021">
        <v>3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30</v>
      </c>
    </row>
    <row r="1022" spans="1:28" hidden="1" x14ac:dyDescent="0.3">
      <c r="A1022">
        <v>3969</v>
      </c>
      <c r="B1022">
        <v>1974</v>
      </c>
      <c r="C1022" t="s">
        <v>41</v>
      </c>
      <c r="D1022" t="s">
        <v>35</v>
      </c>
      <c r="E1022">
        <v>43018</v>
      </c>
      <c r="F1022">
        <v>0</v>
      </c>
      <c r="G1022">
        <v>1</v>
      </c>
      <c r="H1022" s="1">
        <v>41579</v>
      </c>
      <c r="I1022">
        <v>46</v>
      </c>
      <c r="J1022">
        <v>35</v>
      </c>
      <c r="K1022">
        <v>4</v>
      </c>
      <c r="L1022">
        <v>17</v>
      </c>
      <c r="M1022">
        <v>7</v>
      </c>
      <c r="N1022">
        <v>6</v>
      </c>
      <c r="O1022">
        <v>64</v>
      </c>
      <c r="P1022">
        <v>1</v>
      </c>
      <c r="Q1022">
        <v>2</v>
      </c>
      <c r="R1022">
        <v>2</v>
      </c>
      <c r="S1022">
        <v>2</v>
      </c>
      <c r="T1022">
        <v>5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39</v>
      </c>
    </row>
    <row r="1023" spans="1:28" hidden="1" x14ac:dyDescent="0.3">
      <c r="A1023">
        <v>4580</v>
      </c>
      <c r="B1023">
        <v>1969</v>
      </c>
      <c r="C1023" t="s">
        <v>28</v>
      </c>
      <c r="D1023" t="s">
        <v>33</v>
      </c>
      <c r="E1023">
        <v>75759</v>
      </c>
      <c r="F1023">
        <v>0</v>
      </c>
      <c r="G1023">
        <v>0</v>
      </c>
      <c r="H1023" s="1">
        <v>41572</v>
      </c>
      <c r="I1023">
        <v>46</v>
      </c>
      <c r="J1023">
        <v>1394</v>
      </c>
      <c r="K1023">
        <v>22</v>
      </c>
      <c r="L1023">
        <v>708</v>
      </c>
      <c r="M1023">
        <v>89</v>
      </c>
      <c r="N1023">
        <v>91</v>
      </c>
      <c r="O1023">
        <v>182</v>
      </c>
      <c r="P1023">
        <v>1</v>
      </c>
      <c r="Q1023">
        <v>9</v>
      </c>
      <c r="R1023">
        <v>7</v>
      </c>
      <c r="S1023">
        <v>9</v>
      </c>
      <c r="T1023">
        <v>5</v>
      </c>
      <c r="U1023">
        <v>1</v>
      </c>
      <c r="V1023">
        <v>0</v>
      </c>
      <c r="W1023">
        <v>1</v>
      </c>
      <c r="X1023">
        <v>0</v>
      </c>
      <c r="Y1023">
        <v>1</v>
      </c>
      <c r="Z1023">
        <v>1</v>
      </c>
      <c r="AA1023">
        <v>0</v>
      </c>
      <c r="AB1023" t="s">
        <v>43</v>
      </c>
    </row>
    <row r="1024" spans="1:28" hidden="1" x14ac:dyDescent="0.3">
      <c r="A1024">
        <v>663</v>
      </c>
      <c r="B1024">
        <v>1989</v>
      </c>
      <c r="C1024" t="s">
        <v>37</v>
      </c>
      <c r="D1024" t="s">
        <v>31</v>
      </c>
      <c r="E1024">
        <v>33996</v>
      </c>
      <c r="F1024">
        <v>0</v>
      </c>
      <c r="G1024">
        <v>0</v>
      </c>
      <c r="H1024" s="1">
        <v>41528</v>
      </c>
      <c r="I1024">
        <v>46</v>
      </c>
      <c r="J1024">
        <v>40</v>
      </c>
      <c r="K1024">
        <v>2</v>
      </c>
      <c r="L1024">
        <v>15</v>
      </c>
      <c r="M1024">
        <v>8</v>
      </c>
      <c r="N1024">
        <v>0</v>
      </c>
      <c r="O1024">
        <v>6</v>
      </c>
      <c r="P1024">
        <v>1</v>
      </c>
      <c r="Q1024">
        <v>1</v>
      </c>
      <c r="R1024">
        <v>1</v>
      </c>
      <c r="S1024">
        <v>3</v>
      </c>
      <c r="T1024">
        <v>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30</v>
      </c>
    </row>
    <row r="1025" spans="1:28" hidden="1" x14ac:dyDescent="0.3">
      <c r="A1025">
        <v>8299</v>
      </c>
      <c r="B1025">
        <v>1989</v>
      </c>
      <c r="C1025" t="s">
        <v>37</v>
      </c>
      <c r="D1025" t="s">
        <v>31</v>
      </c>
      <c r="E1025">
        <v>33996</v>
      </c>
      <c r="F1025">
        <v>0</v>
      </c>
      <c r="G1025">
        <v>0</v>
      </c>
      <c r="H1025" s="1">
        <v>41528</v>
      </c>
      <c r="I1025">
        <v>46</v>
      </c>
      <c r="J1025">
        <v>40</v>
      </c>
      <c r="K1025">
        <v>2</v>
      </c>
      <c r="L1025">
        <v>15</v>
      </c>
      <c r="M1025">
        <v>8</v>
      </c>
      <c r="N1025">
        <v>0</v>
      </c>
      <c r="O1025">
        <v>6</v>
      </c>
      <c r="P1025">
        <v>1</v>
      </c>
      <c r="Q1025">
        <v>1</v>
      </c>
      <c r="R1025">
        <v>1</v>
      </c>
      <c r="S1025">
        <v>3</v>
      </c>
      <c r="T1025">
        <v>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43</v>
      </c>
    </row>
    <row r="1026" spans="1:28" hidden="1" x14ac:dyDescent="0.3">
      <c r="A1026">
        <v>8945</v>
      </c>
      <c r="B1026">
        <v>1970</v>
      </c>
      <c r="C1026" t="s">
        <v>28</v>
      </c>
      <c r="D1026" t="s">
        <v>29</v>
      </c>
      <c r="E1026">
        <v>54137</v>
      </c>
      <c r="F1026">
        <v>0</v>
      </c>
      <c r="G1026">
        <v>1</v>
      </c>
      <c r="H1026" s="1">
        <v>41502</v>
      </c>
      <c r="I1026">
        <v>46</v>
      </c>
      <c r="J1026">
        <v>171</v>
      </c>
      <c r="K1026">
        <v>0</v>
      </c>
      <c r="L1026">
        <v>11</v>
      </c>
      <c r="M1026">
        <v>0</v>
      </c>
      <c r="N1026">
        <v>1</v>
      </c>
      <c r="O1026">
        <v>20</v>
      </c>
      <c r="P1026">
        <v>2</v>
      </c>
      <c r="Q1026">
        <v>4</v>
      </c>
      <c r="R1026">
        <v>1</v>
      </c>
      <c r="S1026">
        <v>4</v>
      </c>
      <c r="T1026">
        <v>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43</v>
      </c>
    </row>
    <row r="1027" spans="1:28" hidden="1" x14ac:dyDescent="0.3">
      <c r="A1027">
        <v>10870</v>
      </c>
      <c r="B1027">
        <v>1967</v>
      </c>
      <c r="C1027" t="s">
        <v>28</v>
      </c>
      <c r="D1027" t="s">
        <v>33</v>
      </c>
      <c r="E1027">
        <v>61223</v>
      </c>
      <c r="F1027">
        <v>0</v>
      </c>
      <c r="G1027">
        <v>1</v>
      </c>
      <c r="H1027" s="1">
        <v>41438</v>
      </c>
      <c r="I1027">
        <v>46</v>
      </c>
      <c r="J1027">
        <v>709</v>
      </c>
      <c r="K1027">
        <v>43</v>
      </c>
      <c r="L1027">
        <v>182</v>
      </c>
      <c r="M1027">
        <v>42</v>
      </c>
      <c r="N1027">
        <v>118</v>
      </c>
      <c r="O1027">
        <v>247</v>
      </c>
      <c r="P1027">
        <v>2</v>
      </c>
      <c r="Q1027">
        <v>9</v>
      </c>
      <c r="R1027">
        <v>3</v>
      </c>
      <c r="S1027">
        <v>4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43</v>
      </c>
    </row>
    <row r="1028" spans="1:28" hidden="1" x14ac:dyDescent="0.3">
      <c r="A1028">
        <v>1184</v>
      </c>
      <c r="B1028">
        <v>1968</v>
      </c>
      <c r="C1028" t="s">
        <v>37</v>
      </c>
      <c r="D1028" t="s">
        <v>29</v>
      </c>
      <c r="E1028">
        <v>69674</v>
      </c>
      <c r="F1028">
        <v>0</v>
      </c>
      <c r="G1028">
        <v>2</v>
      </c>
      <c r="H1028" s="1">
        <v>41416</v>
      </c>
      <c r="I1028">
        <v>46</v>
      </c>
      <c r="J1028">
        <v>554</v>
      </c>
      <c r="K1028">
        <v>41</v>
      </c>
      <c r="L1028">
        <v>215</v>
      </c>
      <c r="M1028">
        <v>11</v>
      </c>
      <c r="N1028">
        <v>0</v>
      </c>
      <c r="O1028">
        <v>24</v>
      </c>
      <c r="P1028">
        <v>3</v>
      </c>
      <c r="Q1028">
        <v>10</v>
      </c>
      <c r="R1028">
        <v>2</v>
      </c>
      <c r="S1028">
        <v>10</v>
      </c>
      <c r="T1028">
        <v>5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43</v>
      </c>
    </row>
    <row r="1029" spans="1:28" hidden="1" x14ac:dyDescent="0.3">
      <c r="A1029">
        <v>10092</v>
      </c>
      <c r="B1029">
        <v>1954</v>
      </c>
      <c r="C1029" t="s">
        <v>28</v>
      </c>
      <c r="D1029" t="s">
        <v>29</v>
      </c>
      <c r="E1029">
        <v>70044</v>
      </c>
      <c r="F1029">
        <v>0</v>
      </c>
      <c r="G1029">
        <v>1</v>
      </c>
      <c r="H1029" s="1">
        <v>41323</v>
      </c>
      <c r="I1029">
        <v>46</v>
      </c>
      <c r="J1029">
        <v>1073</v>
      </c>
      <c r="K1029">
        <v>0</v>
      </c>
      <c r="L1029">
        <v>250</v>
      </c>
      <c r="M1029">
        <v>153</v>
      </c>
      <c r="N1029">
        <v>14</v>
      </c>
      <c r="O1029">
        <v>14</v>
      </c>
      <c r="P1029">
        <v>4</v>
      </c>
      <c r="Q1029">
        <v>7</v>
      </c>
      <c r="R1029">
        <v>10</v>
      </c>
      <c r="S1029">
        <v>5</v>
      </c>
      <c r="T1029">
        <v>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30</v>
      </c>
    </row>
    <row r="1030" spans="1:28" hidden="1" x14ac:dyDescent="0.3">
      <c r="A1030">
        <v>6295</v>
      </c>
      <c r="B1030">
        <v>1977</v>
      </c>
      <c r="C1030" t="s">
        <v>28</v>
      </c>
      <c r="D1030" t="s">
        <v>33</v>
      </c>
      <c r="E1030">
        <v>54233</v>
      </c>
      <c r="F1030">
        <v>0</v>
      </c>
      <c r="G1030">
        <v>1</v>
      </c>
      <c r="H1030" s="1">
        <v>41309</v>
      </c>
      <c r="I1030">
        <v>46</v>
      </c>
      <c r="J1030">
        <v>652</v>
      </c>
      <c r="K1030">
        <v>8</v>
      </c>
      <c r="L1030">
        <v>158</v>
      </c>
      <c r="M1030">
        <v>21</v>
      </c>
      <c r="N1030">
        <v>0</v>
      </c>
      <c r="O1030">
        <v>142</v>
      </c>
      <c r="P1030">
        <v>4</v>
      </c>
      <c r="Q1030">
        <v>11</v>
      </c>
      <c r="R1030">
        <v>6</v>
      </c>
      <c r="S1030">
        <v>5</v>
      </c>
      <c r="T1030">
        <v>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30</v>
      </c>
    </row>
    <row r="1031" spans="1:28" hidden="1" x14ac:dyDescent="0.3">
      <c r="A1031">
        <v>7453</v>
      </c>
      <c r="B1031">
        <v>1954</v>
      </c>
      <c r="C1031" t="s">
        <v>28</v>
      </c>
      <c r="D1031" t="s">
        <v>31</v>
      </c>
      <c r="E1031">
        <v>36130</v>
      </c>
      <c r="F1031">
        <v>0</v>
      </c>
      <c r="G1031">
        <v>1</v>
      </c>
      <c r="H1031" s="1">
        <v>41307</v>
      </c>
      <c r="I1031">
        <v>46</v>
      </c>
      <c r="J1031">
        <v>157</v>
      </c>
      <c r="K1031">
        <v>43</v>
      </c>
      <c r="L1031">
        <v>127</v>
      </c>
      <c r="M1031">
        <v>68</v>
      </c>
      <c r="N1031">
        <v>56</v>
      </c>
      <c r="O1031">
        <v>37</v>
      </c>
      <c r="P1031">
        <v>6</v>
      </c>
      <c r="Q1031">
        <v>3</v>
      </c>
      <c r="R1031">
        <v>8</v>
      </c>
      <c r="S1031">
        <v>4</v>
      </c>
      <c r="T1031">
        <v>4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1</v>
      </c>
      <c r="AA1031">
        <v>0</v>
      </c>
      <c r="AB1031" t="s">
        <v>30</v>
      </c>
    </row>
    <row r="1032" spans="1:28" hidden="1" x14ac:dyDescent="0.3">
      <c r="A1032">
        <v>10841</v>
      </c>
      <c r="B1032">
        <v>1975</v>
      </c>
      <c r="C1032" t="s">
        <v>37</v>
      </c>
      <c r="D1032" t="s">
        <v>35</v>
      </c>
      <c r="E1032">
        <v>56559</v>
      </c>
      <c r="F1032">
        <v>0</v>
      </c>
      <c r="G1032">
        <v>1</v>
      </c>
      <c r="H1032" s="1">
        <v>41268</v>
      </c>
      <c r="I1032">
        <v>46</v>
      </c>
      <c r="J1032">
        <v>226</v>
      </c>
      <c r="K1032">
        <v>22</v>
      </c>
      <c r="L1032">
        <v>133</v>
      </c>
      <c r="M1032">
        <v>41</v>
      </c>
      <c r="N1032">
        <v>31</v>
      </c>
      <c r="O1032">
        <v>31</v>
      </c>
      <c r="P1032">
        <v>3</v>
      </c>
      <c r="Q1032">
        <v>4</v>
      </c>
      <c r="R1032">
        <v>3</v>
      </c>
      <c r="S1032">
        <v>8</v>
      </c>
      <c r="T1032">
        <v>4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30</v>
      </c>
    </row>
    <row r="1033" spans="1:28" hidden="1" x14ac:dyDescent="0.3">
      <c r="A1033">
        <v>821</v>
      </c>
      <c r="B1033">
        <v>1992</v>
      </c>
      <c r="C1033" t="s">
        <v>41</v>
      </c>
      <c r="D1033" t="s">
        <v>31</v>
      </c>
      <c r="E1033">
        <v>92859</v>
      </c>
      <c r="F1033">
        <v>0</v>
      </c>
      <c r="G1033">
        <v>0</v>
      </c>
      <c r="H1033" s="1">
        <v>41201</v>
      </c>
      <c r="I1033">
        <v>46</v>
      </c>
      <c r="J1033">
        <v>962</v>
      </c>
      <c r="K1033">
        <v>61</v>
      </c>
      <c r="L1033">
        <v>921</v>
      </c>
      <c r="M1033">
        <v>52</v>
      </c>
      <c r="N1033">
        <v>61</v>
      </c>
      <c r="O1033">
        <v>20</v>
      </c>
      <c r="P1033">
        <v>1</v>
      </c>
      <c r="Q1033">
        <v>5</v>
      </c>
      <c r="R1033">
        <v>4</v>
      </c>
      <c r="S1033">
        <v>12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32</v>
      </c>
    </row>
    <row r="1034" spans="1:28" hidden="1" x14ac:dyDescent="0.3">
      <c r="A1034">
        <v>10509</v>
      </c>
      <c r="B1034">
        <v>1955</v>
      </c>
      <c r="C1034" t="s">
        <v>41</v>
      </c>
      <c r="D1034" t="s">
        <v>31</v>
      </c>
      <c r="E1034">
        <v>36927</v>
      </c>
      <c r="F1034">
        <v>1</v>
      </c>
      <c r="G1034">
        <v>1</v>
      </c>
      <c r="H1034" s="1">
        <v>41792</v>
      </c>
      <c r="I1034">
        <v>46</v>
      </c>
      <c r="J1034">
        <v>51</v>
      </c>
      <c r="K1034">
        <v>0</v>
      </c>
      <c r="L1034">
        <v>16</v>
      </c>
      <c r="M1034">
        <v>0</v>
      </c>
      <c r="N1034">
        <v>0</v>
      </c>
      <c r="O1034">
        <v>4</v>
      </c>
      <c r="P1034">
        <v>2</v>
      </c>
      <c r="Q1034">
        <v>3</v>
      </c>
      <c r="R1034">
        <v>0</v>
      </c>
      <c r="S1034">
        <v>3</v>
      </c>
      <c r="T1034">
        <v>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34</v>
      </c>
    </row>
    <row r="1035" spans="1:28" hidden="1" x14ac:dyDescent="0.3">
      <c r="A1035">
        <v>7629</v>
      </c>
      <c r="B1035">
        <v>1977</v>
      </c>
      <c r="C1035" t="s">
        <v>28</v>
      </c>
      <c r="D1035" t="s">
        <v>33</v>
      </c>
      <c r="E1035">
        <v>22108</v>
      </c>
      <c r="F1035">
        <v>1</v>
      </c>
      <c r="G1035">
        <v>1</v>
      </c>
      <c r="H1035" s="1">
        <v>41767</v>
      </c>
      <c r="I1035">
        <v>46</v>
      </c>
      <c r="J1035">
        <v>5</v>
      </c>
      <c r="K1035">
        <v>3</v>
      </c>
      <c r="L1035">
        <v>9</v>
      </c>
      <c r="M1035">
        <v>6</v>
      </c>
      <c r="N1035">
        <v>2</v>
      </c>
      <c r="O1035">
        <v>6</v>
      </c>
      <c r="P1035">
        <v>2</v>
      </c>
      <c r="Q1035">
        <v>2</v>
      </c>
      <c r="R1035">
        <v>0</v>
      </c>
      <c r="S1035">
        <v>3</v>
      </c>
      <c r="T1035">
        <v>7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30</v>
      </c>
    </row>
    <row r="1036" spans="1:28" hidden="1" x14ac:dyDescent="0.3">
      <c r="A1036">
        <v>2815</v>
      </c>
      <c r="B1036">
        <v>1975</v>
      </c>
      <c r="C1036" t="s">
        <v>28</v>
      </c>
      <c r="D1036" t="s">
        <v>33</v>
      </c>
      <c r="E1036">
        <v>33183</v>
      </c>
      <c r="F1036">
        <v>1</v>
      </c>
      <c r="G1036">
        <v>0</v>
      </c>
      <c r="H1036" s="1">
        <v>41694</v>
      </c>
      <c r="I1036">
        <v>46</v>
      </c>
      <c r="J1036">
        <v>7</v>
      </c>
      <c r="K1036">
        <v>5</v>
      </c>
      <c r="L1036">
        <v>39</v>
      </c>
      <c r="M1036">
        <v>17</v>
      </c>
      <c r="N1036">
        <v>15</v>
      </c>
      <c r="O1036">
        <v>37</v>
      </c>
      <c r="P1036">
        <v>2</v>
      </c>
      <c r="Q1036">
        <v>4</v>
      </c>
      <c r="R1036">
        <v>0</v>
      </c>
      <c r="S1036">
        <v>3</v>
      </c>
      <c r="T1036">
        <v>7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30</v>
      </c>
    </row>
    <row r="1037" spans="1:28" hidden="1" x14ac:dyDescent="0.3">
      <c r="A1037">
        <v>2936</v>
      </c>
      <c r="B1037">
        <v>1982</v>
      </c>
      <c r="C1037" t="s">
        <v>41</v>
      </c>
      <c r="D1037" t="s">
        <v>35</v>
      </c>
      <c r="E1037">
        <v>23661</v>
      </c>
      <c r="F1037">
        <v>1</v>
      </c>
      <c r="G1037">
        <v>0</v>
      </c>
      <c r="H1037" s="1">
        <v>41612</v>
      </c>
      <c r="I1037">
        <v>46</v>
      </c>
      <c r="J1037">
        <v>18</v>
      </c>
      <c r="K1037">
        <v>0</v>
      </c>
      <c r="L1037">
        <v>4</v>
      </c>
      <c r="M1037">
        <v>0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3</v>
      </c>
      <c r="T1037">
        <v>7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43</v>
      </c>
    </row>
    <row r="1038" spans="1:28" hidden="1" x14ac:dyDescent="0.3">
      <c r="A1038">
        <v>3665</v>
      </c>
      <c r="B1038">
        <v>1977</v>
      </c>
      <c r="C1038" t="s">
        <v>38</v>
      </c>
      <c r="D1038" t="s">
        <v>35</v>
      </c>
      <c r="E1038">
        <v>25315</v>
      </c>
      <c r="F1038">
        <v>1</v>
      </c>
      <c r="G1038">
        <v>0</v>
      </c>
      <c r="H1038" s="1">
        <v>41585</v>
      </c>
      <c r="I1038">
        <v>46</v>
      </c>
      <c r="J1038">
        <v>1</v>
      </c>
      <c r="K1038">
        <v>9</v>
      </c>
      <c r="L1038">
        <v>8</v>
      </c>
      <c r="M1038">
        <v>11</v>
      </c>
      <c r="N1038">
        <v>3</v>
      </c>
      <c r="O1038">
        <v>22</v>
      </c>
      <c r="P1038">
        <v>3</v>
      </c>
      <c r="Q1038">
        <v>3</v>
      </c>
      <c r="R1038">
        <v>0</v>
      </c>
      <c r="S1038">
        <v>3</v>
      </c>
      <c r="T1038">
        <v>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30</v>
      </c>
    </row>
    <row r="1039" spans="1:28" hidden="1" x14ac:dyDescent="0.3">
      <c r="A1039">
        <v>6141</v>
      </c>
      <c r="B1039">
        <v>1972</v>
      </c>
      <c r="C1039" t="s">
        <v>41</v>
      </c>
      <c r="D1039" t="s">
        <v>31</v>
      </c>
      <c r="E1039">
        <v>49494</v>
      </c>
      <c r="F1039">
        <v>1</v>
      </c>
      <c r="G1039">
        <v>0</v>
      </c>
      <c r="H1039" s="1">
        <v>41389</v>
      </c>
      <c r="I1039">
        <v>46</v>
      </c>
      <c r="J1039">
        <v>191</v>
      </c>
      <c r="K1039">
        <v>9</v>
      </c>
      <c r="L1039">
        <v>97</v>
      </c>
      <c r="M1039">
        <v>0</v>
      </c>
      <c r="N1039">
        <v>6</v>
      </c>
      <c r="O1039">
        <v>82</v>
      </c>
      <c r="P1039">
        <v>2</v>
      </c>
      <c r="Q1039">
        <v>6</v>
      </c>
      <c r="R1039">
        <v>1</v>
      </c>
      <c r="S1039">
        <v>5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32</v>
      </c>
    </row>
    <row r="1040" spans="1:28" hidden="1" x14ac:dyDescent="0.3">
      <c r="A1040">
        <v>8825</v>
      </c>
      <c r="B1040">
        <v>1962</v>
      </c>
      <c r="C1040" t="s">
        <v>28</v>
      </c>
      <c r="D1040" t="s">
        <v>35</v>
      </c>
      <c r="E1040">
        <v>51195</v>
      </c>
      <c r="F1040">
        <v>1</v>
      </c>
      <c r="G1040">
        <v>1</v>
      </c>
      <c r="H1040" s="1">
        <v>41365</v>
      </c>
      <c r="I1040">
        <v>46</v>
      </c>
      <c r="J1040">
        <v>230</v>
      </c>
      <c r="K1040">
        <v>14</v>
      </c>
      <c r="L1040">
        <v>156</v>
      </c>
      <c r="M1040">
        <v>82</v>
      </c>
      <c r="N1040">
        <v>24</v>
      </c>
      <c r="O1040">
        <v>58</v>
      </c>
      <c r="P1040">
        <v>8</v>
      </c>
      <c r="Q1040">
        <v>9</v>
      </c>
      <c r="R1040">
        <v>2</v>
      </c>
      <c r="S1040">
        <v>5</v>
      </c>
      <c r="T1040">
        <v>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43</v>
      </c>
    </row>
    <row r="1041" spans="1:28" hidden="1" x14ac:dyDescent="0.3">
      <c r="A1041">
        <v>2217</v>
      </c>
      <c r="B1041">
        <v>1975</v>
      </c>
      <c r="C1041" t="s">
        <v>38</v>
      </c>
      <c r="D1041" t="s">
        <v>33</v>
      </c>
      <c r="E1041">
        <v>37284</v>
      </c>
      <c r="F1041">
        <v>1</v>
      </c>
      <c r="G1041">
        <v>1</v>
      </c>
      <c r="H1041" s="1">
        <v>41362</v>
      </c>
      <c r="I1041">
        <v>46</v>
      </c>
      <c r="J1041">
        <v>11</v>
      </c>
      <c r="K1041">
        <v>1</v>
      </c>
      <c r="L1041">
        <v>2</v>
      </c>
      <c r="M1041">
        <v>2</v>
      </c>
      <c r="N1041">
        <v>1</v>
      </c>
      <c r="O1041">
        <v>6</v>
      </c>
      <c r="P1041">
        <v>1</v>
      </c>
      <c r="Q1041">
        <v>0</v>
      </c>
      <c r="R1041">
        <v>0</v>
      </c>
      <c r="S1041">
        <v>3</v>
      </c>
      <c r="T1041">
        <v>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40</v>
      </c>
    </row>
    <row r="1042" spans="1:28" hidden="1" x14ac:dyDescent="0.3">
      <c r="A1042">
        <v>4102</v>
      </c>
      <c r="B1042">
        <v>1975</v>
      </c>
      <c r="C1042" t="s">
        <v>38</v>
      </c>
      <c r="D1042" t="s">
        <v>33</v>
      </c>
      <c r="E1042">
        <v>37284</v>
      </c>
      <c r="F1042">
        <v>1</v>
      </c>
      <c r="G1042">
        <v>1</v>
      </c>
      <c r="H1042" s="1">
        <v>41362</v>
      </c>
      <c r="I1042">
        <v>46</v>
      </c>
      <c r="J1042">
        <v>11</v>
      </c>
      <c r="K1042">
        <v>1</v>
      </c>
      <c r="L1042">
        <v>2</v>
      </c>
      <c r="M1042">
        <v>2</v>
      </c>
      <c r="N1042">
        <v>1</v>
      </c>
      <c r="O1042">
        <v>6</v>
      </c>
      <c r="P1042">
        <v>1</v>
      </c>
      <c r="Q1042">
        <v>0</v>
      </c>
      <c r="R1042">
        <v>0</v>
      </c>
      <c r="S1042">
        <v>3</v>
      </c>
      <c r="T1042">
        <v>6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30</v>
      </c>
    </row>
    <row r="1043" spans="1:28" hidden="1" x14ac:dyDescent="0.3">
      <c r="A1043">
        <v>4653</v>
      </c>
      <c r="B1043">
        <v>1978</v>
      </c>
      <c r="C1043" t="s">
        <v>28</v>
      </c>
      <c r="D1043" t="s">
        <v>35</v>
      </c>
      <c r="E1043">
        <v>42011</v>
      </c>
      <c r="F1043">
        <v>1</v>
      </c>
      <c r="G1043">
        <v>0</v>
      </c>
      <c r="H1043" s="1">
        <v>41359</v>
      </c>
      <c r="I1043">
        <v>46</v>
      </c>
      <c r="J1043">
        <v>131</v>
      </c>
      <c r="K1043">
        <v>0</v>
      </c>
      <c r="L1043">
        <v>16</v>
      </c>
      <c r="M1043">
        <v>2</v>
      </c>
      <c r="N1043">
        <v>1</v>
      </c>
      <c r="O1043">
        <v>39</v>
      </c>
      <c r="P1043">
        <v>4</v>
      </c>
      <c r="Q1043">
        <v>3</v>
      </c>
      <c r="R1043">
        <v>1</v>
      </c>
      <c r="S1043">
        <v>4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43</v>
      </c>
    </row>
    <row r="1044" spans="1:28" hidden="1" x14ac:dyDescent="0.3">
      <c r="A1044">
        <v>5788</v>
      </c>
      <c r="B1044">
        <v>1972</v>
      </c>
      <c r="C1044" t="s">
        <v>28</v>
      </c>
      <c r="D1044" t="s">
        <v>35</v>
      </c>
      <c r="E1044">
        <v>46053</v>
      </c>
      <c r="F1044">
        <v>1</v>
      </c>
      <c r="G1044">
        <v>0</v>
      </c>
      <c r="H1044" s="1">
        <v>41322</v>
      </c>
      <c r="I1044">
        <v>46</v>
      </c>
      <c r="J1044">
        <v>56</v>
      </c>
      <c r="K1044">
        <v>10</v>
      </c>
      <c r="L1044">
        <v>92</v>
      </c>
      <c r="M1044">
        <v>19</v>
      </c>
      <c r="N1044">
        <v>7</v>
      </c>
      <c r="O1044">
        <v>25</v>
      </c>
      <c r="P1044">
        <v>3</v>
      </c>
      <c r="Q1044">
        <v>3</v>
      </c>
      <c r="R1044">
        <v>2</v>
      </c>
      <c r="S1044">
        <v>4</v>
      </c>
      <c r="T1044">
        <v>5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39</v>
      </c>
    </row>
    <row r="1045" spans="1:28" hidden="1" x14ac:dyDescent="0.3">
      <c r="A1045">
        <v>4669</v>
      </c>
      <c r="B1045">
        <v>1981</v>
      </c>
      <c r="C1045" t="s">
        <v>44</v>
      </c>
      <c r="D1045" t="s">
        <v>33</v>
      </c>
      <c r="E1045">
        <v>24480</v>
      </c>
      <c r="F1045">
        <v>1</v>
      </c>
      <c r="G1045">
        <v>0</v>
      </c>
      <c r="H1045" s="1">
        <v>41316</v>
      </c>
      <c r="I1045">
        <v>46</v>
      </c>
      <c r="J1045">
        <v>4</v>
      </c>
      <c r="K1045">
        <v>19</v>
      </c>
      <c r="L1045">
        <v>9</v>
      </c>
      <c r="M1045">
        <v>28</v>
      </c>
      <c r="N1045">
        <v>25</v>
      </c>
      <c r="O1045">
        <v>17</v>
      </c>
      <c r="P1045">
        <v>3</v>
      </c>
      <c r="Q1045">
        <v>3</v>
      </c>
      <c r="R1045">
        <v>0</v>
      </c>
      <c r="S1045">
        <v>4</v>
      </c>
      <c r="T1045">
        <v>7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43</v>
      </c>
    </row>
    <row r="1046" spans="1:28" hidden="1" x14ac:dyDescent="0.3">
      <c r="A1046">
        <v>3933</v>
      </c>
      <c r="B1046">
        <v>1980</v>
      </c>
      <c r="C1046" t="s">
        <v>28</v>
      </c>
      <c r="D1046" t="s">
        <v>35</v>
      </c>
      <c r="E1046">
        <v>44010</v>
      </c>
      <c r="F1046">
        <v>1</v>
      </c>
      <c r="G1046">
        <v>0</v>
      </c>
      <c r="H1046" s="1">
        <v>41195</v>
      </c>
      <c r="I1046">
        <v>46</v>
      </c>
      <c r="J1046">
        <v>186</v>
      </c>
      <c r="K1046">
        <v>36</v>
      </c>
      <c r="L1046">
        <v>234</v>
      </c>
      <c r="M1046">
        <v>86</v>
      </c>
      <c r="N1046">
        <v>72</v>
      </c>
      <c r="O1046">
        <v>48</v>
      </c>
      <c r="P1046">
        <v>6</v>
      </c>
      <c r="Q1046">
        <v>10</v>
      </c>
      <c r="R1046">
        <v>2</v>
      </c>
      <c r="S1046">
        <v>6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43</v>
      </c>
    </row>
    <row r="1047" spans="1:28" hidden="1" x14ac:dyDescent="0.3">
      <c r="A1047">
        <v>1225</v>
      </c>
      <c r="B1047">
        <v>1963</v>
      </c>
      <c r="C1047" t="s">
        <v>28</v>
      </c>
      <c r="D1047" t="s">
        <v>33</v>
      </c>
      <c r="E1047">
        <v>80124</v>
      </c>
      <c r="F1047">
        <v>0</v>
      </c>
      <c r="G1047">
        <v>0</v>
      </c>
      <c r="H1047" s="1">
        <v>41816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 t="s">
        <v>43</v>
      </c>
    </row>
    <row r="1048" spans="1:28" hidden="1" x14ac:dyDescent="0.3">
      <c r="A1048">
        <v>7059</v>
      </c>
      <c r="B1048">
        <v>1963</v>
      </c>
      <c r="C1048" t="s">
        <v>28</v>
      </c>
      <c r="D1048" t="s">
        <v>33</v>
      </c>
      <c r="E1048">
        <v>80124</v>
      </c>
      <c r="F1048">
        <v>0</v>
      </c>
      <c r="G1048">
        <v>0</v>
      </c>
      <c r="H1048" s="1">
        <v>41816</v>
      </c>
      <c r="I1048">
        <v>47</v>
      </c>
      <c r="J1048">
        <v>483</v>
      </c>
      <c r="K1048">
        <v>84</v>
      </c>
      <c r="L1048">
        <v>398</v>
      </c>
      <c r="M1048">
        <v>205</v>
      </c>
      <c r="N1048">
        <v>84</v>
      </c>
      <c r="O1048">
        <v>241</v>
      </c>
      <c r="P1048">
        <v>1</v>
      </c>
      <c r="Q1048">
        <v>3</v>
      </c>
      <c r="R1048">
        <v>7</v>
      </c>
      <c r="S1048">
        <v>8</v>
      </c>
      <c r="T1048">
        <v>1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 t="s">
        <v>30</v>
      </c>
    </row>
    <row r="1049" spans="1:28" hidden="1" x14ac:dyDescent="0.3">
      <c r="A1049">
        <v>6616</v>
      </c>
      <c r="B1049">
        <v>1975</v>
      </c>
      <c r="C1049" t="s">
        <v>28</v>
      </c>
      <c r="D1049" t="s">
        <v>35</v>
      </c>
      <c r="E1049">
        <v>59481</v>
      </c>
      <c r="F1049">
        <v>0</v>
      </c>
      <c r="G1049">
        <v>1</v>
      </c>
      <c r="H1049" s="1">
        <v>41570</v>
      </c>
      <c r="I1049">
        <v>47</v>
      </c>
      <c r="J1049">
        <v>178</v>
      </c>
      <c r="K1049">
        <v>3</v>
      </c>
      <c r="L1049">
        <v>85</v>
      </c>
      <c r="M1049">
        <v>71</v>
      </c>
      <c r="N1049">
        <v>66</v>
      </c>
      <c r="O1049">
        <v>58</v>
      </c>
      <c r="P1049">
        <v>2</v>
      </c>
      <c r="Q1049">
        <v>3</v>
      </c>
      <c r="R1049">
        <v>3</v>
      </c>
      <c r="S1049">
        <v>8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30</v>
      </c>
    </row>
    <row r="1050" spans="1:28" hidden="1" x14ac:dyDescent="0.3">
      <c r="A1050">
        <v>6248</v>
      </c>
      <c r="B1050">
        <v>1947</v>
      </c>
      <c r="C1050" t="s">
        <v>41</v>
      </c>
      <c r="D1050" t="s">
        <v>31</v>
      </c>
      <c r="E1050">
        <v>91712</v>
      </c>
      <c r="F1050">
        <v>0</v>
      </c>
      <c r="G1050">
        <v>0</v>
      </c>
      <c r="H1050" s="1">
        <v>41564</v>
      </c>
      <c r="I1050">
        <v>47</v>
      </c>
      <c r="J1050">
        <v>1276</v>
      </c>
      <c r="K1050">
        <v>24</v>
      </c>
      <c r="L1050">
        <v>746</v>
      </c>
      <c r="M1050">
        <v>94</v>
      </c>
      <c r="N1050">
        <v>29</v>
      </c>
      <c r="O1050">
        <v>48</v>
      </c>
      <c r="P1050">
        <v>0</v>
      </c>
      <c r="Q1050">
        <v>9</v>
      </c>
      <c r="R1050">
        <v>7</v>
      </c>
      <c r="S1050">
        <v>11</v>
      </c>
      <c r="T1050">
        <v>3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>
        <v>0</v>
      </c>
      <c r="AB1050" t="s">
        <v>30</v>
      </c>
    </row>
    <row r="1051" spans="1:28" hidden="1" x14ac:dyDescent="0.3">
      <c r="A1051">
        <v>7428</v>
      </c>
      <c r="B1051">
        <v>1975</v>
      </c>
      <c r="C1051" t="s">
        <v>28</v>
      </c>
      <c r="D1051" t="s">
        <v>35</v>
      </c>
      <c r="E1051">
        <v>80144</v>
      </c>
      <c r="F1051">
        <v>0</v>
      </c>
      <c r="G1051">
        <v>0</v>
      </c>
      <c r="H1051" s="1">
        <v>41547</v>
      </c>
      <c r="I1051">
        <v>47</v>
      </c>
      <c r="J1051">
        <v>240</v>
      </c>
      <c r="K1051">
        <v>132</v>
      </c>
      <c r="L1051">
        <v>445</v>
      </c>
      <c r="M1051">
        <v>250</v>
      </c>
      <c r="N1051">
        <v>192</v>
      </c>
      <c r="O1051">
        <v>108</v>
      </c>
      <c r="P1051">
        <v>1</v>
      </c>
      <c r="Q1051">
        <v>3</v>
      </c>
      <c r="R1051">
        <v>7</v>
      </c>
      <c r="S1051">
        <v>8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36</v>
      </c>
    </row>
    <row r="1052" spans="1:28" hidden="1" x14ac:dyDescent="0.3">
      <c r="A1052">
        <v>3075</v>
      </c>
      <c r="B1052">
        <v>1972</v>
      </c>
      <c r="C1052" t="s">
        <v>37</v>
      </c>
      <c r="D1052" t="s">
        <v>33</v>
      </c>
      <c r="E1052">
        <v>59973</v>
      </c>
      <c r="F1052">
        <v>0</v>
      </c>
      <c r="G1052">
        <v>0</v>
      </c>
      <c r="H1052" s="1">
        <v>41528</v>
      </c>
      <c r="I1052">
        <v>47</v>
      </c>
      <c r="J1052">
        <v>130</v>
      </c>
      <c r="K1052">
        <v>30</v>
      </c>
      <c r="L1052">
        <v>168</v>
      </c>
      <c r="M1052">
        <v>20</v>
      </c>
      <c r="N1052">
        <v>34</v>
      </c>
      <c r="O1052">
        <v>0</v>
      </c>
      <c r="P1052">
        <v>1</v>
      </c>
      <c r="Q1052">
        <v>3</v>
      </c>
      <c r="R1052">
        <v>4</v>
      </c>
      <c r="S1052">
        <v>7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30</v>
      </c>
    </row>
    <row r="1053" spans="1:28" hidden="1" x14ac:dyDescent="0.3">
      <c r="A1053">
        <v>2937</v>
      </c>
      <c r="B1053">
        <v>1974</v>
      </c>
      <c r="C1053" t="s">
        <v>37</v>
      </c>
      <c r="D1053" t="s">
        <v>31</v>
      </c>
      <c r="E1053">
        <v>68352</v>
      </c>
      <c r="F1053">
        <v>0</v>
      </c>
      <c r="G1053">
        <v>1</v>
      </c>
      <c r="H1053" s="1">
        <v>41514</v>
      </c>
      <c r="I1053">
        <v>47</v>
      </c>
      <c r="J1053">
        <v>614</v>
      </c>
      <c r="K1053">
        <v>16</v>
      </c>
      <c r="L1053">
        <v>132</v>
      </c>
      <c r="M1053">
        <v>43</v>
      </c>
      <c r="N1053">
        <v>33</v>
      </c>
      <c r="O1053">
        <v>33</v>
      </c>
      <c r="P1053">
        <v>3</v>
      </c>
      <c r="Q1053">
        <v>8</v>
      </c>
      <c r="R1053">
        <v>5</v>
      </c>
      <c r="S1053">
        <v>9</v>
      </c>
      <c r="T1053">
        <v>6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32</v>
      </c>
    </row>
    <row r="1054" spans="1:28" hidden="1" x14ac:dyDescent="0.3">
      <c r="A1054">
        <v>203</v>
      </c>
      <c r="B1054">
        <v>1975</v>
      </c>
      <c r="C1054" t="s">
        <v>41</v>
      </c>
      <c r="D1054" t="s">
        <v>31</v>
      </c>
      <c r="E1054">
        <v>81169</v>
      </c>
      <c r="F1054">
        <v>0</v>
      </c>
      <c r="G1054">
        <v>0</v>
      </c>
      <c r="H1054" s="1">
        <v>41378</v>
      </c>
      <c r="I1054">
        <v>47</v>
      </c>
      <c r="J1054">
        <v>1288</v>
      </c>
      <c r="K1054">
        <v>20</v>
      </c>
      <c r="L1054">
        <v>613</v>
      </c>
      <c r="M1054">
        <v>80</v>
      </c>
      <c r="N1054">
        <v>61</v>
      </c>
      <c r="O1054">
        <v>27</v>
      </c>
      <c r="P1054">
        <v>1</v>
      </c>
      <c r="Q1054">
        <v>5</v>
      </c>
      <c r="R1054">
        <v>7</v>
      </c>
      <c r="S1054">
        <v>9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30</v>
      </c>
    </row>
    <row r="1055" spans="1:28" hidden="1" x14ac:dyDescent="0.3">
      <c r="A1055">
        <v>2021</v>
      </c>
      <c r="B1055">
        <v>1975</v>
      </c>
      <c r="C1055" t="s">
        <v>28</v>
      </c>
      <c r="D1055" t="s">
        <v>33</v>
      </c>
      <c r="E1055">
        <v>61456</v>
      </c>
      <c r="F1055">
        <v>0</v>
      </c>
      <c r="G1055">
        <v>1</v>
      </c>
      <c r="H1055" s="1">
        <v>41360</v>
      </c>
      <c r="I1055">
        <v>47</v>
      </c>
      <c r="J1055">
        <v>563</v>
      </c>
      <c r="K1055">
        <v>76</v>
      </c>
      <c r="L1055">
        <v>384</v>
      </c>
      <c r="M1055">
        <v>84</v>
      </c>
      <c r="N1055">
        <v>192</v>
      </c>
      <c r="O1055">
        <v>89</v>
      </c>
      <c r="P1055">
        <v>4</v>
      </c>
      <c r="Q1055">
        <v>6</v>
      </c>
      <c r="R1055">
        <v>10</v>
      </c>
      <c r="S1055">
        <v>13</v>
      </c>
      <c r="T1055">
        <v>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30</v>
      </c>
    </row>
    <row r="1056" spans="1:28" hidden="1" x14ac:dyDescent="0.3">
      <c r="A1056">
        <v>880</v>
      </c>
      <c r="B1056">
        <v>1966</v>
      </c>
      <c r="C1056" t="s">
        <v>44</v>
      </c>
      <c r="D1056" t="s">
        <v>35</v>
      </c>
      <c r="E1056">
        <v>22634</v>
      </c>
      <c r="F1056">
        <v>0</v>
      </c>
      <c r="G1056">
        <v>0</v>
      </c>
      <c r="H1056" s="1">
        <v>41290</v>
      </c>
      <c r="I1056">
        <v>47</v>
      </c>
      <c r="J1056">
        <v>2</v>
      </c>
      <c r="K1056">
        <v>23</v>
      </c>
      <c r="L1056">
        <v>11</v>
      </c>
      <c r="M1056">
        <v>8</v>
      </c>
      <c r="N1056">
        <v>6</v>
      </c>
      <c r="O1056">
        <v>46</v>
      </c>
      <c r="P1056">
        <v>1</v>
      </c>
      <c r="Q1056">
        <v>2</v>
      </c>
      <c r="R1056">
        <v>1</v>
      </c>
      <c r="S1056">
        <v>2</v>
      </c>
      <c r="T1056">
        <v>8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30</v>
      </c>
    </row>
    <row r="1057" spans="1:28" hidden="1" x14ac:dyDescent="0.3">
      <c r="A1057">
        <v>524</v>
      </c>
      <c r="B1057">
        <v>1966</v>
      </c>
      <c r="C1057" t="s">
        <v>44</v>
      </c>
      <c r="D1057" t="s">
        <v>35</v>
      </c>
      <c r="E1057">
        <v>22634</v>
      </c>
      <c r="F1057">
        <v>0</v>
      </c>
      <c r="G1057">
        <v>0</v>
      </c>
      <c r="H1057" s="1">
        <v>41290</v>
      </c>
      <c r="I1057">
        <v>47</v>
      </c>
      <c r="J1057">
        <v>2</v>
      </c>
      <c r="K1057">
        <v>23</v>
      </c>
      <c r="L1057">
        <v>11</v>
      </c>
      <c r="M1057">
        <v>8</v>
      </c>
      <c r="N1057">
        <v>6</v>
      </c>
      <c r="O1057">
        <v>46</v>
      </c>
      <c r="P1057">
        <v>1</v>
      </c>
      <c r="Q1057">
        <v>2</v>
      </c>
      <c r="R1057">
        <v>1</v>
      </c>
      <c r="S1057">
        <v>2</v>
      </c>
      <c r="T1057">
        <v>8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36</v>
      </c>
    </row>
    <row r="1058" spans="1:28" hidden="1" x14ac:dyDescent="0.3">
      <c r="A1058">
        <v>5633</v>
      </c>
      <c r="B1058">
        <v>1980</v>
      </c>
      <c r="C1058" t="s">
        <v>28</v>
      </c>
      <c r="D1058" t="s">
        <v>33</v>
      </c>
      <c r="E1058">
        <v>50183</v>
      </c>
      <c r="F1058">
        <v>1</v>
      </c>
      <c r="G1058">
        <v>1</v>
      </c>
      <c r="H1058" s="1">
        <v>41815</v>
      </c>
      <c r="I1058">
        <v>47</v>
      </c>
      <c r="J1058">
        <v>97</v>
      </c>
      <c r="K1058">
        <v>12</v>
      </c>
      <c r="L1058">
        <v>84</v>
      </c>
      <c r="M1058">
        <v>13</v>
      </c>
      <c r="N1058">
        <v>10</v>
      </c>
      <c r="O1058">
        <v>15</v>
      </c>
      <c r="P1058">
        <v>7</v>
      </c>
      <c r="Q1058">
        <v>3</v>
      </c>
      <c r="R1058">
        <v>1</v>
      </c>
      <c r="S1058">
        <v>6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43</v>
      </c>
    </row>
    <row r="1059" spans="1:28" hidden="1" x14ac:dyDescent="0.3">
      <c r="A1059">
        <v>843</v>
      </c>
      <c r="B1059">
        <v>1971</v>
      </c>
      <c r="C1059" t="s">
        <v>28</v>
      </c>
      <c r="D1059" t="s">
        <v>33</v>
      </c>
      <c r="E1059">
        <v>64722</v>
      </c>
      <c r="F1059">
        <v>1</v>
      </c>
      <c r="G1059">
        <v>0</v>
      </c>
      <c r="H1059" s="1">
        <v>41785</v>
      </c>
      <c r="I1059">
        <v>47</v>
      </c>
      <c r="J1059">
        <v>303</v>
      </c>
      <c r="K1059">
        <v>0</v>
      </c>
      <c r="L1059">
        <v>280</v>
      </c>
      <c r="M1059">
        <v>60</v>
      </c>
      <c r="N1059">
        <v>147</v>
      </c>
      <c r="O1059">
        <v>15</v>
      </c>
      <c r="P1059">
        <v>4</v>
      </c>
      <c r="Q1059">
        <v>8</v>
      </c>
      <c r="R1059">
        <v>2</v>
      </c>
      <c r="S1059">
        <v>11</v>
      </c>
      <c r="T1059">
        <v>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30</v>
      </c>
    </row>
    <row r="1060" spans="1:28" hidden="1" x14ac:dyDescent="0.3">
      <c r="A1060">
        <v>6211</v>
      </c>
      <c r="B1060">
        <v>1976</v>
      </c>
      <c r="C1060" t="s">
        <v>37</v>
      </c>
      <c r="D1060" t="s">
        <v>35</v>
      </c>
      <c r="E1060">
        <v>37395</v>
      </c>
      <c r="F1060">
        <v>1</v>
      </c>
      <c r="G1060">
        <v>0</v>
      </c>
      <c r="H1060" s="1">
        <v>41761</v>
      </c>
      <c r="I1060">
        <v>47</v>
      </c>
      <c r="J1060">
        <v>18</v>
      </c>
      <c r="K1060">
        <v>0</v>
      </c>
      <c r="L1060">
        <v>9</v>
      </c>
      <c r="M1060">
        <v>0</v>
      </c>
      <c r="N1060">
        <v>1</v>
      </c>
      <c r="O1060">
        <v>11</v>
      </c>
      <c r="P1060">
        <v>1</v>
      </c>
      <c r="Q1060">
        <v>1</v>
      </c>
      <c r="R1060">
        <v>0</v>
      </c>
      <c r="S1060">
        <v>3</v>
      </c>
      <c r="T1060">
        <v>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30</v>
      </c>
    </row>
    <row r="1061" spans="1:28" hidden="1" x14ac:dyDescent="0.3">
      <c r="A1061">
        <v>9671</v>
      </c>
      <c r="B1061">
        <v>1968</v>
      </c>
      <c r="C1061" t="s">
        <v>28</v>
      </c>
      <c r="D1061" t="s">
        <v>33</v>
      </c>
      <c r="E1061">
        <v>19514</v>
      </c>
      <c r="F1061">
        <v>1</v>
      </c>
      <c r="G1061">
        <v>1</v>
      </c>
      <c r="H1061" s="1">
        <v>41665</v>
      </c>
      <c r="I1061">
        <v>47</v>
      </c>
      <c r="J1061">
        <v>14</v>
      </c>
      <c r="K1061">
        <v>3</v>
      </c>
      <c r="L1061">
        <v>21</v>
      </c>
      <c r="M1061">
        <v>2</v>
      </c>
      <c r="N1061">
        <v>1</v>
      </c>
      <c r="O1061">
        <v>28</v>
      </c>
      <c r="P1061">
        <v>4</v>
      </c>
      <c r="Q1061">
        <v>3</v>
      </c>
      <c r="R1061">
        <v>1</v>
      </c>
      <c r="S1061">
        <v>2</v>
      </c>
      <c r="T1061">
        <v>8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</v>
      </c>
      <c r="AA1061">
        <v>0</v>
      </c>
      <c r="AB1061" t="s">
        <v>30</v>
      </c>
    </row>
    <row r="1062" spans="1:28" hidden="1" x14ac:dyDescent="0.3">
      <c r="A1062">
        <v>8975</v>
      </c>
      <c r="B1062">
        <v>1968</v>
      </c>
      <c r="C1062" t="s">
        <v>28</v>
      </c>
      <c r="D1062" t="s">
        <v>33</v>
      </c>
      <c r="E1062">
        <v>19514</v>
      </c>
      <c r="F1062">
        <v>1</v>
      </c>
      <c r="G1062">
        <v>1</v>
      </c>
      <c r="H1062" s="1">
        <v>41665</v>
      </c>
      <c r="I1062">
        <v>47</v>
      </c>
      <c r="J1062">
        <v>14</v>
      </c>
      <c r="K1062">
        <v>3</v>
      </c>
      <c r="L1062">
        <v>21</v>
      </c>
      <c r="M1062">
        <v>2</v>
      </c>
      <c r="N1062">
        <v>1</v>
      </c>
      <c r="O1062">
        <v>28</v>
      </c>
      <c r="P1062">
        <v>4</v>
      </c>
      <c r="Q1062">
        <v>3</v>
      </c>
      <c r="R1062">
        <v>1</v>
      </c>
      <c r="S1062">
        <v>2</v>
      </c>
      <c r="T1062">
        <v>8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 t="s">
        <v>30</v>
      </c>
    </row>
    <row r="1063" spans="1:28" hidden="1" x14ac:dyDescent="0.3">
      <c r="A1063">
        <v>10837</v>
      </c>
      <c r="B1063">
        <v>1975</v>
      </c>
      <c r="C1063" t="s">
        <v>28</v>
      </c>
      <c r="D1063" t="s">
        <v>33</v>
      </c>
      <c r="E1063">
        <v>23957</v>
      </c>
      <c r="F1063">
        <v>1</v>
      </c>
      <c r="G1063">
        <v>0</v>
      </c>
      <c r="H1063" s="1">
        <v>41210</v>
      </c>
      <c r="I1063">
        <v>47</v>
      </c>
      <c r="J1063">
        <v>2</v>
      </c>
      <c r="K1063">
        <v>1</v>
      </c>
      <c r="L1063">
        <v>18</v>
      </c>
      <c r="M1063">
        <v>20</v>
      </c>
      <c r="N1063">
        <v>11</v>
      </c>
      <c r="O1063">
        <v>16</v>
      </c>
      <c r="P1063">
        <v>1</v>
      </c>
      <c r="Q1063">
        <v>2</v>
      </c>
      <c r="R1063">
        <v>0</v>
      </c>
      <c r="S1063">
        <v>3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 t="s">
        <v>32</v>
      </c>
    </row>
    <row r="1064" spans="1:28" hidden="1" x14ac:dyDescent="0.3">
      <c r="A1064">
        <v>7011</v>
      </c>
      <c r="B1064">
        <v>1973</v>
      </c>
      <c r="C1064" t="s">
        <v>28</v>
      </c>
      <c r="D1064" t="s">
        <v>33</v>
      </c>
      <c r="E1064">
        <v>33471</v>
      </c>
      <c r="F1064">
        <v>1</v>
      </c>
      <c r="G1064">
        <v>0</v>
      </c>
      <c r="H1064" s="1">
        <v>41194</v>
      </c>
      <c r="I1064">
        <v>47</v>
      </c>
      <c r="J1064">
        <v>43</v>
      </c>
      <c r="K1064">
        <v>2</v>
      </c>
      <c r="L1064">
        <v>27</v>
      </c>
      <c r="M1064">
        <v>0</v>
      </c>
      <c r="N1064">
        <v>9</v>
      </c>
      <c r="O1064">
        <v>12</v>
      </c>
      <c r="P1064">
        <v>3</v>
      </c>
      <c r="Q1064">
        <v>3</v>
      </c>
      <c r="R1064">
        <v>0</v>
      </c>
      <c r="S1064">
        <v>4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43</v>
      </c>
    </row>
    <row r="1065" spans="1:28" hidden="1" x14ac:dyDescent="0.3">
      <c r="A1065">
        <v>7007</v>
      </c>
      <c r="B1065">
        <v>1968</v>
      </c>
      <c r="C1065" t="s">
        <v>41</v>
      </c>
      <c r="D1065" t="s">
        <v>33</v>
      </c>
      <c r="E1065">
        <v>29543</v>
      </c>
      <c r="F1065">
        <v>2</v>
      </c>
      <c r="G1065">
        <v>0</v>
      </c>
      <c r="H1065" s="1">
        <v>41730</v>
      </c>
      <c r="I1065">
        <v>47</v>
      </c>
      <c r="J1065">
        <v>17</v>
      </c>
      <c r="K1065">
        <v>3</v>
      </c>
      <c r="L1065">
        <v>18</v>
      </c>
      <c r="M1065">
        <v>3</v>
      </c>
      <c r="N1065">
        <v>4</v>
      </c>
      <c r="O1065">
        <v>18</v>
      </c>
      <c r="P1065">
        <v>2</v>
      </c>
      <c r="Q1065">
        <v>3</v>
      </c>
      <c r="R1065">
        <v>1</v>
      </c>
      <c r="S1065">
        <v>2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30</v>
      </c>
    </row>
    <row r="1066" spans="1:28" hidden="1" x14ac:dyDescent="0.3">
      <c r="A1066">
        <v>4184</v>
      </c>
      <c r="B1066">
        <v>1950</v>
      </c>
      <c r="C1066" t="s">
        <v>37</v>
      </c>
      <c r="D1066" t="s">
        <v>35</v>
      </c>
      <c r="E1066">
        <v>52157</v>
      </c>
      <c r="F1066">
        <v>0</v>
      </c>
      <c r="G1066">
        <v>1</v>
      </c>
      <c r="H1066" s="1">
        <v>41797</v>
      </c>
      <c r="I1066">
        <v>48</v>
      </c>
      <c r="J1066">
        <v>189</v>
      </c>
      <c r="K1066">
        <v>2</v>
      </c>
      <c r="L1066">
        <v>29</v>
      </c>
      <c r="M1066">
        <v>3</v>
      </c>
      <c r="N1066">
        <v>2</v>
      </c>
      <c r="O1066">
        <v>40</v>
      </c>
      <c r="P1066">
        <v>2</v>
      </c>
      <c r="Q1066">
        <v>3</v>
      </c>
      <c r="R1066">
        <v>2</v>
      </c>
      <c r="S1066">
        <v>5</v>
      </c>
      <c r="T1066">
        <v>4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30</v>
      </c>
    </row>
    <row r="1067" spans="1:28" hidden="1" x14ac:dyDescent="0.3">
      <c r="A1067">
        <v>7679</v>
      </c>
      <c r="B1067">
        <v>1985</v>
      </c>
      <c r="C1067" t="s">
        <v>37</v>
      </c>
      <c r="D1067" t="s">
        <v>31</v>
      </c>
      <c r="E1067">
        <v>30298</v>
      </c>
      <c r="F1067">
        <v>0</v>
      </c>
      <c r="G1067">
        <v>0</v>
      </c>
      <c r="H1067" s="1">
        <v>41778</v>
      </c>
      <c r="I1067">
        <v>48</v>
      </c>
      <c r="J1067">
        <v>6</v>
      </c>
      <c r="K1067">
        <v>3</v>
      </c>
      <c r="L1067">
        <v>12</v>
      </c>
      <c r="M1067">
        <v>6</v>
      </c>
      <c r="N1067">
        <v>1</v>
      </c>
      <c r="O1067">
        <v>0</v>
      </c>
      <c r="P1067">
        <v>1</v>
      </c>
      <c r="Q1067">
        <v>1</v>
      </c>
      <c r="R1067">
        <v>1</v>
      </c>
      <c r="S1067">
        <v>3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30</v>
      </c>
    </row>
    <row r="1068" spans="1:28" hidden="1" x14ac:dyDescent="0.3">
      <c r="A1068">
        <v>4369</v>
      </c>
      <c r="B1068">
        <v>1957</v>
      </c>
      <c r="C1068" t="s">
        <v>41</v>
      </c>
      <c r="D1068" t="s">
        <v>48</v>
      </c>
      <c r="E1068">
        <v>65487</v>
      </c>
      <c r="F1068">
        <v>0</v>
      </c>
      <c r="G1068">
        <v>0</v>
      </c>
      <c r="H1068" s="1">
        <v>41649</v>
      </c>
      <c r="I1068">
        <v>48</v>
      </c>
      <c r="J1068">
        <v>240</v>
      </c>
      <c r="K1068">
        <v>67</v>
      </c>
      <c r="L1068">
        <v>500</v>
      </c>
      <c r="M1068">
        <v>199</v>
      </c>
      <c r="N1068">
        <v>0</v>
      </c>
      <c r="O1068">
        <v>163</v>
      </c>
      <c r="P1068">
        <v>3</v>
      </c>
      <c r="Q1068">
        <v>3</v>
      </c>
      <c r="R1068">
        <v>5</v>
      </c>
      <c r="S1068">
        <v>6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32</v>
      </c>
    </row>
    <row r="1069" spans="1:28" hidden="1" x14ac:dyDescent="0.3">
      <c r="A1069">
        <v>10652</v>
      </c>
      <c r="B1069">
        <v>1957</v>
      </c>
      <c r="C1069" t="s">
        <v>41</v>
      </c>
      <c r="D1069" t="s">
        <v>35</v>
      </c>
      <c r="E1069">
        <v>65487</v>
      </c>
      <c r="F1069">
        <v>0</v>
      </c>
      <c r="G1069">
        <v>0</v>
      </c>
      <c r="H1069" s="1">
        <v>41649</v>
      </c>
      <c r="I1069">
        <v>48</v>
      </c>
      <c r="J1069">
        <v>240</v>
      </c>
      <c r="K1069">
        <v>67</v>
      </c>
      <c r="L1069">
        <v>500</v>
      </c>
      <c r="M1069">
        <v>199</v>
      </c>
      <c r="N1069">
        <v>0</v>
      </c>
      <c r="O1069">
        <v>163</v>
      </c>
      <c r="P1069">
        <v>3</v>
      </c>
      <c r="Q1069">
        <v>3</v>
      </c>
      <c r="R1069">
        <v>5</v>
      </c>
      <c r="S1069">
        <v>6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32</v>
      </c>
    </row>
    <row r="1070" spans="1:28" hidden="1" x14ac:dyDescent="0.3">
      <c r="A1070">
        <v>5922</v>
      </c>
      <c r="B1070">
        <v>1974</v>
      </c>
      <c r="C1070" t="s">
        <v>37</v>
      </c>
      <c r="D1070" t="s">
        <v>33</v>
      </c>
      <c r="E1070">
        <v>40344</v>
      </c>
      <c r="F1070">
        <v>0</v>
      </c>
      <c r="G1070">
        <v>1</v>
      </c>
      <c r="H1070" s="1">
        <v>41560</v>
      </c>
      <c r="I1070">
        <v>48</v>
      </c>
      <c r="J1070">
        <v>210</v>
      </c>
      <c r="K1070">
        <v>0</v>
      </c>
      <c r="L1070">
        <v>6</v>
      </c>
      <c r="M1070">
        <v>0</v>
      </c>
      <c r="N1070">
        <v>0</v>
      </c>
      <c r="O1070">
        <v>2</v>
      </c>
      <c r="P1070">
        <v>2</v>
      </c>
      <c r="Q1070">
        <v>4</v>
      </c>
      <c r="R1070">
        <v>1</v>
      </c>
      <c r="S1070">
        <v>5</v>
      </c>
      <c r="T1070">
        <v>7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30</v>
      </c>
    </row>
    <row r="1071" spans="1:28" hidden="1" x14ac:dyDescent="0.3">
      <c r="A1071">
        <v>9214</v>
      </c>
      <c r="B1071">
        <v>1991</v>
      </c>
      <c r="C1071" t="s">
        <v>28</v>
      </c>
      <c r="D1071" t="s">
        <v>33</v>
      </c>
      <c r="E1071">
        <v>42691</v>
      </c>
      <c r="F1071">
        <v>0</v>
      </c>
      <c r="G1071">
        <v>0</v>
      </c>
      <c r="H1071" s="1">
        <v>41502</v>
      </c>
      <c r="I1071">
        <v>48</v>
      </c>
      <c r="J1071">
        <v>179</v>
      </c>
      <c r="K1071">
        <v>2</v>
      </c>
      <c r="L1071">
        <v>64</v>
      </c>
      <c r="M1071">
        <v>38</v>
      </c>
      <c r="N1071">
        <v>17</v>
      </c>
      <c r="O1071">
        <v>58</v>
      </c>
      <c r="P1071">
        <v>1</v>
      </c>
      <c r="Q1071">
        <v>5</v>
      </c>
      <c r="R1071">
        <v>1</v>
      </c>
      <c r="S1071">
        <v>6</v>
      </c>
      <c r="T1071">
        <v>5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30</v>
      </c>
    </row>
    <row r="1072" spans="1:28" hidden="1" x14ac:dyDescent="0.3">
      <c r="A1072">
        <v>9665</v>
      </c>
      <c r="B1072">
        <v>1957</v>
      </c>
      <c r="C1072" t="s">
        <v>37</v>
      </c>
      <c r="D1072" t="s">
        <v>29</v>
      </c>
      <c r="E1072">
        <v>54237</v>
      </c>
      <c r="F1072">
        <v>0</v>
      </c>
      <c r="G1072">
        <v>1</v>
      </c>
      <c r="H1072" s="1">
        <v>41391</v>
      </c>
      <c r="I1072">
        <v>48</v>
      </c>
      <c r="J1072">
        <v>267</v>
      </c>
      <c r="K1072">
        <v>3</v>
      </c>
      <c r="L1072">
        <v>30</v>
      </c>
      <c r="M1072">
        <v>4</v>
      </c>
      <c r="N1072">
        <v>0</v>
      </c>
      <c r="O1072">
        <v>57</v>
      </c>
      <c r="P1072">
        <v>4</v>
      </c>
      <c r="Q1072">
        <v>5</v>
      </c>
      <c r="R1072">
        <v>2</v>
      </c>
      <c r="S1072">
        <v>5</v>
      </c>
      <c r="T1072">
        <v>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43</v>
      </c>
    </row>
    <row r="1073" spans="1:28" hidden="1" x14ac:dyDescent="0.3">
      <c r="A1073">
        <v>6318</v>
      </c>
      <c r="B1073">
        <v>1988</v>
      </c>
      <c r="C1073" t="s">
        <v>28</v>
      </c>
      <c r="D1073" t="s">
        <v>33</v>
      </c>
      <c r="E1073">
        <v>68487</v>
      </c>
      <c r="F1073">
        <v>0</v>
      </c>
      <c r="G1073">
        <v>0</v>
      </c>
      <c r="H1073" s="1">
        <v>41287</v>
      </c>
      <c r="I1073">
        <v>48</v>
      </c>
      <c r="J1073">
        <v>758</v>
      </c>
      <c r="K1073">
        <v>12</v>
      </c>
      <c r="L1073">
        <v>385</v>
      </c>
      <c r="M1073">
        <v>33</v>
      </c>
      <c r="N1073">
        <v>89</v>
      </c>
      <c r="O1073">
        <v>89</v>
      </c>
      <c r="P1073">
        <v>1</v>
      </c>
      <c r="Q1073">
        <v>9</v>
      </c>
      <c r="R1073">
        <v>7</v>
      </c>
      <c r="S1073">
        <v>13</v>
      </c>
      <c r="T1073">
        <v>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32</v>
      </c>
    </row>
    <row r="1074" spans="1:28" hidden="1" x14ac:dyDescent="0.3">
      <c r="A1074">
        <v>5396</v>
      </c>
      <c r="B1074">
        <v>1988</v>
      </c>
      <c r="C1074" t="s">
        <v>28</v>
      </c>
      <c r="D1074" t="s">
        <v>33</v>
      </c>
      <c r="E1074">
        <v>68487</v>
      </c>
      <c r="F1074">
        <v>0</v>
      </c>
      <c r="G1074">
        <v>0</v>
      </c>
      <c r="H1074" s="1">
        <v>41287</v>
      </c>
      <c r="I1074">
        <v>48</v>
      </c>
      <c r="J1074">
        <v>758</v>
      </c>
      <c r="K1074">
        <v>12</v>
      </c>
      <c r="L1074">
        <v>385</v>
      </c>
      <c r="M1074">
        <v>33</v>
      </c>
      <c r="N1074">
        <v>89</v>
      </c>
      <c r="O1074">
        <v>89</v>
      </c>
      <c r="P1074">
        <v>1</v>
      </c>
      <c r="Q1074">
        <v>9</v>
      </c>
      <c r="R1074">
        <v>7</v>
      </c>
      <c r="S1074">
        <v>13</v>
      </c>
      <c r="T1074">
        <v>4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36</v>
      </c>
    </row>
    <row r="1075" spans="1:28" hidden="1" x14ac:dyDescent="0.3">
      <c r="A1075">
        <v>309</v>
      </c>
      <c r="B1075">
        <v>1961</v>
      </c>
      <c r="C1075" t="s">
        <v>37</v>
      </c>
      <c r="D1075" t="s">
        <v>35</v>
      </c>
      <c r="E1075">
        <v>63342</v>
      </c>
      <c r="F1075">
        <v>0</v>
      </c>
      <c r="G1075">
        <v>1</v>
      </c>
      <c r="H1075" s="1">
        <v>41198</v>
      </c>
      <c r="I1075">
        <v>48</v>
      </c>
      <c r="J1075">
        <v>918</v>
      </c>
      <c r="K1075">
        <v>21</v>
      </c>
      <c r="L1075">
        <v>118</v>
      </c>
      <c r="M1075">
        <v>13</v>
      </c>
      <c r="N1075">
        <v>10</v>
      </c>
      <c r="O1075">
        <v>21</v>
      </c>
      <c r="P1075">
        <v>3</v>
      </c>
      <c r="Q1075">
        <v>8</v>
      </c>
      <c r="R1075">
        <v>3</v>
      </c>
      <c r="S1075">
        <v>5</v>
      </c>
      <c r="T1075">
        <v>6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 t="s">
        <v>43</v>
      </c>
    </row>
    <row r="1076" spans="1:28" hidden="1" x14ac:dyDescent="0.3">
      <c r="A1076">
        <v>3571</v>
      </c>
      <c r="B1076">
        <v>1961</v>
      </c>
      <c r="C1076" t="s">
        <v>37</v>
      </c>
      <c r="D1076" t="s">
        <v>35</v>
      </c>
      <c r="E1076">
        <v>63342</v>
      </c>
      <c r="F1076">
        <v>0</v>
      </c>
      <c r="G1076">
        <v>1</v>
      </c>
      <c r="H1076" s="1">
        <v>41198</v>
      </c>
      <c r="I1076">
        <v>48</v>
      </c>
      <c r="J1076">
        <v>918</v>
      </c>
      <c r="K1076">
        <v>21</v>
      </c>
      <c r="L1076">
        <v>118</v>
      </c>
      <c r="M1076">
        <v>13</v>
      </c>
      <c r="N1076">
        <v>10</v>
      </c>
      <c r="O1076">
        <v>21</v>
      </c>
      <c r="P1076">
        <v>3</v>
      </c>
      <c r="Q1076">
        <v>8</v>
      </c>
      <c r="R1076">
        <v>3</v>
      </c>
      <c r="S1076">
        <v>5</v>
      </c>
      <c r="T1076">
        <v>6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 t="s">
        <v>30</v>
      </c>
    </row>
    <row r="1077" spans="1:28" hidden="1" x14ac:dyDescent="0.3">
      <c r="A1077">
        <v>8395</v>
      </c>
      <c r="B1077">
        <v>1961</v>
      </c>
      <c r="C1077" t="s">
        <v>28</v>
      </c>
      <c r="D1077" t="s">
        <v>31</v>
      </c>
      <c r="E1077">
        <v>82014</v>
      </c>
      <c r="F1077">
        <v>0</v>
      </c>
      <c r="G1077">
        <v>0</v>
      </c>
      <c r="H1077" s="1">
        <v>41141</v>
      </c>
      <c r="I1077">
        <v>48</v>
      </c>
      <c r="J1077">
        <v>980</v>
      </c>
      <c r="K1077">
        <v>37</v>
      </c>
      <c r="L1077">
        <v>265</v>
      </c>
      <c r="M1077">
        <v>35</v>
      </c>
      <c r="N1077">
        <v>163</v>
      </c>
      <c r="O1077">
        <v>31</v>
      </c>
      <c r="P1077">
        <v>1</v>
      </c>
      <c r="Q1077">
        <v>3</v>
      </c>
      <c r="R1077">
        <v>6</v>
      </c>
      <c r="S1077">
        <v>12</v>
      </c>
      <c r="T1077">
        <v>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 t="s">
        <v>43</v>
      </c>
    </row>
    <row r="1078" spans="1:28" hidden="1" x14ac:dyDescent="0.3">
      <c r="A1078">
        <v>7485</v>
      </c>
      <c r="B1078">
        <v>1950</v>
      </c>
      <c r="C1078" t="s">
        <v>37</v>
      </c>
      <c r="D1078" t="s">
        <v>42</v>
      </c>
      <c r="E1078">
        <v>56551</v>
      </c>
      <c r="F1078">
        <v>1</v>
      </c>
      <c r="G1078">
        <v>1</v>
      </c>
      <c r="H1078" s="1">
        <v>41766</v>
      </c>
      <c r="I1078">
        <v>48</v>
      </c>
      <c r="J1078">
        <v>67</v>
      </c>
      <c r="K1078">
        <v>4</v>
      </c>
      <c r="L1078">
        <v>32</v>
      </c>
      <c r="M1078">
        <v>17</v>
      </c>
      <c r="N1078">
        <v>2</v>
      </c>
      <c r="O1078">
        <v>16</v>
      </c>
      <c r="P1078">
        <v>3</v>
      </c>
      <c r="Q1078">
        <v>2</v>
      </c>
      <c r="R1078">
        <v>1</v>
      </c>
      <c r="S1078">
        <v>4</v>
      </c>
      <c r="T1078">
        <v>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43</v>
      </c>
    </row>
    <row r="1079" spans="1:28" hidden="1" x14ac:dyDescent="0.3">
      <c r="A1079">
        <v>7530</v>
      </c>
      <c r="B1079">
        <v>1950</v>
      </c>
      <c r="C1079" t="s">
        <v>37</v>
      </c>
      <c r="D1079" t="s">
        <v>42</v>
      </c>
      <c r="E1079">
        <v>56551</v>
      </c>
      <c r="F1079">
        <v>1</v>
      </c>
      <c r="G1079">
        <v>1</v>
      </c>
      <c r="H1079" s="1">
        <v>41766</v>
      </c>
      <c r="I1079">
        <v>48</v>
      </c>
      <c r="J1079">
        <v>67</v>
      </c>
      <c r="K1079">
        <v>4</v>
      </c>
      <c r="L1079">
        <v>32</v>
      </c>
      <c r="M1079">
        <v>17</v>
      </c>
      <c r="N1079">
        <v>2</v>
      </c>
      <c r="O1079">
        <v>16</v>
      </c>
      <c r="P1079">
        <v>3</v>
      </c>
      <c r="Q1079">
        <v>2</v>
      </c>
      <c r="R1079">
        <v>1</v>
      </c>
      <c r="S1079">
        <v>4</v>
      </c>
      <c r="T1079">
        <v>4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30</v>
      </c>
    </row>
    <row r="1080" spans="1:28" hidden="1" x14ac:dyDescent="0.3">
      <c r="A1080">
        <v>286</v>
      </c>
      <c r="B1080">
        <v>1952</v>
      </c>
      <c r="C1080" t="s">
        <v>28</v>
      </c>
      <c r="D1080" t="s">
        <v>31</v>
      </c>
      <c r="E1080">
        <v>44213</v>
      </c>
      <c r="F1080">
        <v>1</v>
      </c>
      <c r="G1080">
        <v>1</v>
      </c>
      <c r="H1080" s="1">
        <v>41607</v>
      </c>
      <c r="I1080">
        <v>48</v>
      </c>
      <c r="J1080">
        <v>95</v>
      </c>
      <c r="K1080">
        <v>11</v>
      </c>
      <c r="L1080">
        <v>35</v>
      </c>
      <c r="M1080">
        <v>0</v>
      </c>
      <c r="N1080">
        <v>4</v>
      </c>
      <c r="O1080">
        <v>7</v>
      </c>
      <c r="P1080">
        <v>4</v>
      </c>
      <c r="Q1080">
        <v>2</v>
      </c>
      <c r="R1080">
        <v>1</v>
      </c>
      <c r="S1080">
        <v>5</v>
      </c>
      <c r="T1080">
        <v>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30</v>
      </c>
    </row>
    <row r="1081" spans="1:28" hidden="1" x14ac:dyDescent="0.3">
      <c r="A1081">
        <v>7250</v>
      </c>
      <c r="B1081">
        <v>1978</v>
      </c>
      <c r="C1081" t="s">
        <v>28</v>
      </c>
      <c r="D1081" t="s">
        <v>35</v>
      </c>
      <c r="E1081">
        <v>57867</v>
      </c>
      <c r="F1081">
        <v>1</v>
      </c>
      <c r="G1081">
        <v>0</v>
      </c>
      <c r="H1081" s="1">
        <v>41548</v>
      </c>
      <c r="I1081">
        <v>48</v>
      </c>
      <c r="J1081">
        <v>344</v>
      </c>
      <c r="K1081">
        <v>35</v>
      </c>
      <c r="L1081">
        <v>178</v>
      </c>
      <c r="M1081">
        <v>15</v>
      </c>
      <c r="N1081">
        <v>23</v>
      </c>
      <c r="O1081">
        <v>17</v>
      </c>
      <c r="P1081">
        <v>7</v>
      </c>
      <c r="Q1081">
        <v>7</v>
      </c>
      <c r="R1081">
        <v>2</v>
      </c>
      <c r="S1081">
        <v>9</v>
      </c>
      <c r="T1081">
        <v>6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32</v>
      </c>
    </row>
    <row r="1082" spans="1:28" hidden="1" x14ac:dyDescent="0.3">
      <c r="A1082">
        <v>2478</v>
      </c>
      <c r="B1082">
        <v>1973</v>
      </c>
      <c r="C1082" t="s">
        <v>28</v>
      </c>
      <c r="D1082" t="s">
        <v>33</v>
      </c>
      <c r="E1082">
        <v>25410</v>
      </c>
      <c r="F1082">
        <v>1</v>
      </c>
      <c r="G1082">
        <v>0</v>
      </c>
      <c r="H1082" s="1">
        <v>41517</v>
      </c>
      <c r="I1082">
        <v>48</v>
      </c>
      <c r="J1082">
        <v>2</v>
      </c>
      <c r="K1082">
        <v>2</v>
      </c>
      <c r="L1082">
        <v>4</v>
      </c>
      <c r="M1082">
        <v>13</v>
      </c>
      <c r="N1082">
        <v>13</v>
      </c>
      <c r="O1082">
        <v>4</v>
      </c>
      <c r="P1082">
        <v>1</v>
      </c>
      <c r="Q1082">
        <v>1</v>
      </c>
      <c r="R1082">
        <v>0</v>
      </c>
      <c r="S1082">
        <v>4</v>
      </c>
      <c r="T1082">
        <v>4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30</v>
      </c>
    </row>
    <row r="1083" spans="1:28" hidden="1" x14ac:dyDescent="0.3">
      <c r="A1083">
        <v>1160</v>
      </c>
      <c r="B1083">
        <v>1970</v>
      </c>
      <c r="C1083" t="s">
        <v>28</v>
      </c>
      <c r="D1083" t="s">
        <v>33</v>
      </c>
      <c r="E1083">
        <v>13260</v>
      </c>
      <c r="F1083">
        <v>1</v>
      </c>
      <c r="G1083">
        <v>1</v>
      </c>
      <c r="H1083" s="1">
        <v>41509</v>
      </c>
      <c r="I1083">
        <v>48</v>
      </c>
      <c r="J1083">
        <v>9</v>
      </c>
      <c r="K1083">
        <v>4</v>
      </c>
      <c r="L1083">
        <v>17</v>
      </c>
      <c r="M1083">
        <v>10</v>
      </c>
      <c r="N1083">
        <v>2</v>
      </c>
      <c r="O1083">
        <v>7</v>
      </c>
      <c r="P1083">
        <v>4</v>
      </c>
      <c r="Q1083">
        <v>3</v>
      </c>
      <c r="R1083">
        <v>0</v>
      </c>
      <c r="S1083">
        <v>3</v>
      </c>
      <c r="T1083">
        <v>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30</v>
      </c>
    </row>
    <row r="1084" spans="1:28" hidden="1" x14ac:dyDescent="0.3">
      <c r="A1084">
        <v>273</v>
      </c>
      <c r="B1084">
        <v>1970</v>
      </c>
      <c r="C1084" t="s">
        <v>41</v>
      </c>
      <c r="D1084" t="s">
        <v>33</v>
      </c>
      <c r="E1084">
        <v>36138</v>
      </c>
      <c r="F1084">
        <v>1</v>
      </c>
      <c r="G1084">
        <v>1</v>
      </c>
      <c r="H1084" s="1">
        <v>41471</v>
      </c>
      <c r="I1084">
        <v>48</v>
      </c>
      <c r="J1084">
        <v>130</v>
      </c>
      <c r="K1084">
        <v>0</v>
      </c>
      <c r="L1084">
        <v>16</v>
      </c>
      <c r="M1084">
        <v>0</v>
      </c>
      <c r="N1084">
        <v>0</v>
      </c>
      <c r="O1084">
        <v>5</v>
      </c>
      <c r="P1084">
        <v>5</v>
      </c>
      <c r="Q1084">
        <v>3</v>
      </c>
      <c r="R1084">
        <v>1</v>
      </c>
      <c r="S1084">
        <v>4</v>
      </c>
      <c r="T1084">
        <v>7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 t="s">
        <v>39</v>
      </c>
    </row>
    <row r="1085" spans="1:28" hidden="1" x14ac:dyDescent="0.3">
      <c r="A1085">
        <v>851</v>
      </c>
      <c r="B1085">
        <v>1972</v>
      </c>
      <c r="C1085" t="s">
        <v>41</v>
      </c>
      <c r="D1085" t="s">
        <v>33</v>
      </c>
      <c r="E1085">
        <v>57136</v>
      </c>
      <c r="F1085">
        <v>1</v>
      </c>
      <c r="G1085">
        <v>1</v>
      </c>
      <c r="H1085" s="1">
        <v>41464</v>
      </c>
      <c r="I1085">
        <v>48</v>
      </c>
      <c r="J1085">
        <v>306</v>
      </c>
      <c r="K1085">
        <v>5</v>
      </c>
      <c r="L1085">
        <v>109</v>
      </c>
      <c r="M1085">
        <v>21</v>
      </c>
      <c r="N1085">
        <v>109</v>
      </c>
      <c r="O1085">
        <v>92</v>
      </c>
      <c r="P1085">
        <v>9</v>
      </c>
      <c r="Q1085">
        <v>5</v>
      </c>
      <c r="R1085">
        <v>2</v>
      </c>
      <c r="S1085">
        <v>10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32</v>
      </c>
    </row>
    <row r="1086" spans="1:28" hidden="1" x14ac:dyDescent="0.3">
      <c r="A1086">
        <v>9729</v>
      </c>
      <c r="B1086">
        <v>1955</v>
      </c>
      <c r="C1086" t="s">
        <v>28</v>
      </c>
      <c r="D1086" t="s">
        <v>42</v>
      </c>
      <c r="E1086">
        <v>58275</v>
      </c>
      <c r="F1086">
        <v>1</v>
      </c>
      <c r="G1086">
        <v>1</v>
      </c>
      <c r="H1086" s="1">
        <v>41427</v>
      </c>
      <c r="I1086">
        <v>48</v>
      </c>
      <c r="J1086">
        <v>189</v>
      </c>
      <c r="K1086">
        <v>10</v>
      </c>
      <c r="L1086">
        <v>253</v>
      </c>
      <c r="M1086">
        <v>56</v>
      </c>
      <c r="N1086">
        <v>43</v>
      </c>
      <c r="O1086">
        <v>64</v>
      </c>
      <c r="P1086">
        <v>6</v>
      </c>
      <c r="Q1086">
        <v>8</v>
      </c>
      <c r="R1086">
        <v>2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39</v>
      </c>
    </row>
    <row r="1087" spans="1:28" hidden="1" x14ac:dyDescent="0.3">
      <c r="A1087">
        <v>2620</v>
      </c>
      <c r="B1087">
        <v>1974</v>
      </c>
      <c r="C1087" t="s">
        <v>37</v>
      </c>
      <c r="D1087" t="s">
        <v>33</v>
      </c>
      <c r="E1087">
        <v>34596</v>
      </c>
      <c r="F1087">
        <v>1</v>
      </c>
      <c r="G1087">
        <v>0</v>
      </c>
      <c r="H1087" s="1">
        <v>41377</v>
      </c>
      <c r="I1087">
        <v>48</v>
      </c>
      <c r="J1087">
        <v>14</v>
      </c>
      <c r="K1087">
        <v>0</v>
      </c>
      <c r="L1087">
        <v>2</v>
      </c>
      <c r="M1087">
        <v>0</v>
      </c>
      <c r="N1087">
        <v>0</v>
      </c>
      <c r="O1087">
        <v>7</v>
      </c>
      <c r="P1087">
        <v>1</v>
      </c>
      <c r="Q1087">
        <v>1</v>
      </c>
      <c r="R1087">
        <v>0</v>
      </c>
      <c r="S1087">
        <v>2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 t="s">
        <v>43</v>
      </c>
    </row>
    <row r="1088" spans="1:28" hidden="1" x14ac:dyDescent="0.3">
      <c r="A1088">
        <v>8254</v>
      </c>
      <c r="B1088">
        <v>1974</v>
      </c>
      <c r="C1088" t="s">
        <v>37</v>
      </c>
      <c r="D1088" t="s">
        <v>33</v>
      </c>
      <c r="E1088">
        <v>34596</v>
      </c>
      <c r="F1088">
        <v>1</v>
      </c>
      <c r="G1088">
        <v>0</v>
      </c>
      <c r="H1088" s="1">
        <v>41377</v>
      </c>
      <c r="I1088">
        <v>48</v>
      </c>
      <c r="J1088">
        <v>14</v>
      </c>
      <c r="K1088">
        <v>0</v>
      </c>
      <c r="L1088">
        <v>2</v>
      </c>
      <c r="M1088">
        <v>0</v>
      </c>
      <c r="N1088">
        <v>0</v>
      </c>
      <c r="O1088">
        <v>7</v>
      </c>
      <c r="P1088">
        <v>1</v>
      </c>
      <c r="Q1088">
        <v>1</v>
      </c>
      <c r="R1088">
        <v>0</v>
      </c>
      <c r="S1088">
        <v>2</v>
      </c>
      <c r="T1088">
        <v>8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39</v>
      </c>
    </row>
    <row r="1089" spans="1:28" hidden="1" x14ac:dyDescent="0.3">
      <c r="A1089">
        <v>3852</v>
      </c>
      <c r="B1089">
        <v>1961</v>
      </c>
      <c r="C1089" t="s">
        <v>41</v>
      </c>
      <c r="D1089" t="s">
        <v>35</v>
      </c>
      <c r="E1089">
        <v>74881</v>
      </c>
      <c r="F1089">
        <v>1</v>
      </c>
      <c r="G1089">
        <v>1</v>
      </c>
      <c r="H1089" s="1">
        <v>41341</v>
      </c>
      <c r="I1089">
        <v>48</v>
      </c>
      <c r="J1089">
        <v>505</v>
      </c>
      <c r="K1089">
        <v>72</v>
      </c>
      <c r="L1089">
        <v>270</v>
      </c>
      <c r="M1089">
        <v>36</v>
      </c>
      <c r="N1089">
        <v>27</v>
      </c>
      <c r="O1089">
        <v>54</v>
      </c>
      <c r="P1089">
        <v>4</v>
      </c>
      <c r="Q1089">
        <v>9</v>
      </c>
      <c r="R1089">
        <v>2</v>
      </c>
      <c r="S1089">
        <v>12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40</v>
      </c>
    </row>
    <row r="1090" spans="1:28" hidden="1" x14ac:dyDescent="0.3">
      <c r="A1090">
        <v>1000</v>
      </c>
      <c r="B1090">
        <v>1961</v>
      </c>
      <c r="C1090" t="s">
        <v>41</v>
      </c>
      <c r="D1090" t="s">
        <v>35</v>
      </c>
      <c r="E1090">
        <v>74881</v>
      </c>
      <c r="F1090">
        <v>1</v>
      </c>
      <c r="G1090">
        <v>1</v>
      </c>
      <c r="H1090" s="1">
        <v>41341</v>
      </c>
      <c r="I1090">
        <v>48</v>
      </c>
      <c r="J1090">
        <v>505</v>
      </c>
      <c r="K1090">
        <v>72</v>
      </c>
      <c r="L1090">
        <v>270</v>
      </c>
      <c r="M1090">
        <v>36</v>
      </c>
      <c r="N1090">
        <v>27</v>
      </c>
      <c r="O1090">
        <v>54</v>
      </c>
      <c r="P1090">
        <v>4</v>
      </c>
      <c r="Q1090">
        <v>9</v>
      </c>
      <c r="R1090">
        <v>2</v>
      </c>
      <c r="S1090">
        <v>12</v>
      </c>
      <c r="T1090">
        <v>5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30</v>
      </c>
    </row>
    <row r="1091" spans="1:28" hidden="1" x14ac:dyDescent="0.3">
      <c r="A1091">
        <v>3099</v>
      </c>
      <c r="B1091">
        <v>1970</v>
      </c>
      <c r="C1091" t="s">
        <v>28</v>
      </c>
      <c r="D1091" t="s">
        <v>29</v>
      </c>
      <c r="E1091">
        <v>44267</v>
      </c>
      <c r="F1091">
        <v>1</v>
      </c>
      <c r="G1091">
        <v>1</v>
      </c>
      <c r="H1091" s="1">
        <v>41330</v>
      </c>
      <c r="I1091">
        <v>48</v>
      </c>
      <c r="J1091">
        <v>183</v>
      </c>
      <c r="K1091">
        <v>5</v>
      </c>
      <c r="L1091">
        <v>65</v>
      </c>
      <c r="M1091">
        <v>3</v>
      </c>
      <c r="N1091">
        <v>5</v>
      </c>
      <c r="O1091">
        <v>49</v>
      </c>
      <c r="P1091">
        <v>5</v>
      </c>
      <c r="Q1091">
        <v>5</v>
      </c>
      <c r="R1091">
        <v>2</v>
      </c>
      <c r="S1091">
        <v>4</v>
      </c>
      <c r="T1091">
        <v>9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30</v>
      </c>
    </row>
    <row r="1092" spans="1:28" hidden="1" x14ac:dyDescent="0.3">
      <c r="A1092">
        <v>7966</v>
      </c>
      <c r="B1092">
        <v>1959</v>
      </c>
      <c r="C1092" t="s">
        <v>28</v>
      </c>
      <c r="D1092" t="s">
        <v>31</v>
      </c>
      <c r="E1092">
        <v>80982</v>
      </c>
      <c r="F1092">
        <v>1</v>
      </c>
      <c r="G1092">
        <v>1</v>
      </c>
      <c r="H1092" s="1">
        <v>41282</v>
      </c>
      <c r="I1092">
        <v>48</v>
      </c>
      <c r="J1092">
        <v>505</v>
      </c>
      <c r="K1092">
        <v>137</v>
      </c>
      <c r="L1092">
        <v>401</v>
      </c>
      <c r="M1092">
        <v>104</v>
      </c>
      <c r="N1092">
        <v>22</v>
      </c>
      <c r="O1092">
        <v>22</v>
      </c>
      <c r="P1092">
        <v>3</v>
      </c>
      <c r="Q1092">
        <v>11</v>
      </c>
      <c r="R1092">
        <v>5</v>
      </c>
      <c r="S1092">
        <v>11</v>
      </c>
      <c r="T1092">
        <v>5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 t="s">
        <v>30</v>
      </c>
    </row>
    <row r="1093" spans="1:28" hidden="1" x14ac:dyDescent="0.3">
      <c r="A1093">
        <v>454</v>
      </c>
      <c r="B1093">
        <v>1980</v>
      </c>
      <c r="C1093" t="s">
        <v>28</v>
      </c>
      <c r="D1093" t="s">
        <v>35</v>
      </c>
      <c r="E1093">
        <v>69508</v>
      </c>
      <c r="F1093">
        <v>1</v>
      </c>
      <c r="G1093">
        <v>0</v>
      </c>
      <c r="H1093" s="1">
        <v>41227</v>
      </c>
      <c r="I1093">
        <v>48</v>
      </c>
      <c r="J1093">
        <v>824</v>
      </c>
      <c r="K1093">
        <v>32</v>
      </c>
      <c r="L1093">
        <v>162</v>
      </c>
      <c r="M1093">
        <v>42</v>
      </c>
      <c r="N1093">
        <v>32</v>
      </c>
      <c r="O1093">
        <v>43</v>
      </c>
      <c r="P1093">
        <v>2</v>
      </c>
      <c r="Q1093">
        <v>11</v>
      </c>
      <c r="R1093">
        <v>4</v>
      </c>
      <c r="S1093">
        <v>11</v>
      </c>
      <c r="T1093">
        <v>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43</v>
      </c>
    </row>
    <row r="1094" spans="1:28" hidden="1" x14ac:dyDescent="0.3">
      <c r="A1094">
        <v>2591</v>
      </c>
      <c r="B1094">
        <v>1959</v>
      </c>
      <c r="C1094" t="s">
        <v>28</v>
      </c>
      <c r="D1094" t="s">
        <v>42</v>
      </c>
      <c r="E1094">
        <v>76320</v>
      </c>
      <c r="F1094">
        <v>0</v>
      </c>
      <c r="G1094">
        <v>1</v>
      </c>
      <c r="H1094" s="1">
        <v>41812</v>
      </c>
      <c r="I1094">
        <v>49</v>
      </c>
      <c r="J1094">
        <v>526</v>
      </c>
      <c r="K1094">
        <v>35</v>
      </c>
      <c r="L1094">
        <v>214</v>
      </c>
      <c r="M1094">
        <v>69</v>
      </c>
      <c r="N1094">
        <v>53</v>
      </c>
      <c r="O1094">
        <v>35</v>
      </c>
      <c r="P1094">
        <v>2</v>
      </c>
      <c r="Q1094">
        <v>6</v>
      </c>
      <c r="R1094">
        <v>3</v>
      </c>
      <c r="S1094">
        <v>4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34</v>
      </c>
    </row>
    <row r="1095" spans="1:28" hidden="1" x14ac:dyDescent="0.3">
      <c r="A1095">
        <v>810</v>
      </c>
      <c r="B1095">
        <v>1975</v>
      </c>
      <c r="C1095" t="s">
        <v>28</v>
      </c>
      <c r="D1095" t="s">
        <v>33</v>
      </c>
      <c r="E1095">
        <v>74190</v>
      </c>
      <c r="F1095">
        <v>0</v>
      </c>
      <c r="G1095">
        <v>1</v>
      </c>
      <c r="H1095" s="1">
        <v>41771</v>
      </c>
      <c r="I1095">
        <v>49</v>
      </c>
      <c r="J1095">
        <v>151</v>
      </c>
      <c r="K1095">
        <v>81</v>
      </c>
      <c r="L1095">
        <v>86</v>
      </c>
      <c r="M1095">
        <v>168</v>
      </c>
      <c r="N1095">
        <v>91</v>
      </c>
      <c r="O1095">
        <v>64</v>
      </c>
      <c r="P1095">
        <v>2</v>
      </c>
      <c r="Q1095">
        <v>4</v>
      </c>
      <c r="R1095">
        <v>2</v>
      </c>
      <c r="S1095">
        <v>11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30</v>
      </c>
    </row>
    <row r="1096" spans="1:28" hidden="1" x14ac:dyDescent="0.3">
      <c r="A1096">
        <v>2686</v>
      </c>
      <c r="B1096">
        <v>1969</v>
      </c>
      <c r="C1096" t="s">
        <v>44</v>
      </c>
      <c r="D1096" t="s">
        <v>35</v>
      </c>
      <c r="E1096">
        <v>22390</v>
      </c>
      <c r="F1096">
        <v>0</v>
      </c>
      <c r="G1096">
        <v>0</v>
      </c>
      <c r="H1096" s="1">
        <v>41568</v>
      </c>
      <c r="I1096">
        <v>49</v>
      </c>
      <c r="J1096">
        <v>0</v>
      </c>
      <c r="K1096">
        <v>1</v>
      </c>
      <c r="L1096">
        <v>4</v>
      </c>
      <c r="M1096">
        <v>15</v>
      </c>
      <c r="N1096">
        <v>1</v>
      </c>
      <c r="O1096">
        <v>5</v>
      </c>
      <c r="P1096">
        <v>1</v>
      </c>
      <c r="Q1096">
        <v>1</v>
      </c>
      <c r="R1096">
        <v>0</v>
      </c>
      <c r="S1096">
        <v>2</v>
      </c>
      <c r="T1096">
        <v>7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36</v>
      </c>
    </row>
    <row r="1097" spans="1:28" hidden="1" x14ac:dyDescent="0.3">
      <c r="A1097">
        <v>1215</v>
      </c>
      <c r="B1097">
        <v>1978</v>
      </c>
      <c r="C1097" t="s">
        <v>28</v>
      </c>
      <c r="D1097" t="s">
        <v>35</v>
      </c>
      <c r="E1097">
        <v>70440</v>
      </c>
      <c r="F1097">
        <v>0</v>
      </c>
      <c r="G1097">
        <v>0</v>
      </c>
      <c r="H1097" s="1">
        <v>41555</v>
      </c>
      <c r="I1097">
        <v>49</v>
      </c>
      <c r="J1097">
        <v>690</v>
      </c>
      <c r="K1097">
        <v>117</v>
      </c>
      <c r="L1097">
        <v>499</v>
      </c>
      <c r="M1097">
        <v>76</v>
      </c>
      <c r="N1097">
        <v>102</v>
      </c>
      <c r="O1097">
        <v>88</v>
      </c>
      <c r="P1097">
        <v>1</v>
      </c>
      <c r="Q1097">
        <v>5</v>
      </c>
      <c r="R1097">
        <v>10</v>
      </c>
      <c r="S1097">
        <v>7</v>
      </c>
      <c r="T1097">
        <v>3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30</v>
      </c>
    </row>
    <row r="1098" spans="1:28" hidden="1" x14ac:dyDescent="0.3">
      <c r="A1098">
        <v>8143</v>
      </c>
      <c r="B1098">
        <v>1985</v>
      </c>
      <c r="C1098" t="s">
        <v>37</v>
      </c>
      <c r="D1098" t="s">
        <v>31</v>
      </c>
      <c r="E1098">
        <v>37929</v>
      </c>
      <c r="F1098">
        <v>0</v>
      </c>
      <c r="G1098">
        <v>0</v>
      </c>
      <c r="H1098" s="1">
        <v>41485</v>
      </c>
      <c r="I1098">
        <v>49</v>
      </c>
      <c r="J1098">
        <v>202</v>
      </c>
      <c r="K1098">
        <v>2</v>
      </c>
      <c r="L1098">
        <v>46</v>
      </c>
      <c r="M1098">
        <v>3</v>
      </c>
      <c r="N1098">
        <v>2</v>
      </c>
      <c r="O1098">
        <v>10</v>
      </c>
      <c r="P1098">
        <v>2</v>
      </c>
      <c r="Q1098">
        <v>4</v>
      </c>
      <c r="R1098">
        <v>2</v>
      </c>
      <c r="S1098">
        <v>5</v>
      </c>
      <c r="T1098">
        <v>7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1</v>
      </c>
      <c r="AA1098">
        <v>0</v>
      </c>
      <c r="AB1098" t="s">
        <v>30</v>
      </c>
    </row>
    <row r="1099" spans="1:28" hidden="1" x14ac:dyDescent="0.3">
      <c r="A1099">
        <v>3479</v>
      </c>
      <c r="B1099">
        <v>1950</v>
      </c>
      <c r="C1099" t="s">
        <v>28</v>
      </c>
      <c r="D1099" t="s">
        <v>31</v>
      </c>
      <c r="E1099">
        <v>16813</v>
      </c>
      <c r="F1099">
        <v>0</v>
      </c>
      <c r="G1099">
        <v>0</v>
      </c>
      <c r="H1099" s="1">
        <v>41474</v>
      </c>
      <c r="I1099">
        <v>49</v>
      </c>
      <c r="J1099">
        <v>4</v>
      </c>
      <c r="K1099">
        <v>8</v>
      </c>
      <c r="L1099">
        <v>11</v>
      </c>
      <c r="M1099">
        <v>12</v>
      </c>
      <c r="N1099">
        <v>2</v>
      </c>
      <c r="O1099">
        <v>13</v>
      </c>
      <c r="P1099">
        <v>1</v>
      </c>
      <c r="Q1099">
        <v>2</v>
      </c>
      <c r="R1099">
        <v>0</v>
      </c>
      <c r="S1099">
        <v>3</v>
      </c>
      <c r="T1099">
        <v>7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 t="s">
        <v>32</v>
      </c>
    </row>
    <row r="1100" spans="1:28" hidden="1" x14ac:dyDescent="0.3">
      <c r="A1100">
        <v>7214</v>
      </c>
      <c r="B1100">
        <v>1957</v>
      </c>
      <c r="C1100" t="s">
        <v>28</v>
      </c>
      <c r="D1100" t="s">
        <v>33</v>
      </c>
      <c r="E1100">
        <v>62187</v>
      </c>
      <c r="F1100">
        <v>0</v>
      </c>
      <c r="G1100">
        <v>0</v>
      </c>
      <c r="H1100" s="1">
        <v>41460</v>
      </c>
      <c r="I1100">
        <v>49</v>
      </c>
      <c r="J1100">
        <v>792</v>
      </c>
      <c r="K1100">
        <v>0</v>
      </c>
      <c r="L1100">
        <v>275</v>
      </c>
      <c r="M1100">
        <v>45</v>
      </c>
      <c r="N1100">
        <v>45</v>
      </c>
      <c r="O1100">
        <v>126</v>
      </c>
      <c r="P1100">
        <v>1</v>
      </c>
      <c r="Q1100">
        <v>4</v>
      </c>
      <c r="R1100">
        <v>8</v>
      </c>
      <c r="S1100">
        <v>5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30</v>
      </c>
    </row>
    <row r="1101" spans="1:28" hidden="1" x14ac:dyDescent="0.3">
      <c r="A1101">
        <v>5543</v>
      </c>
      <c r="B1101">
        <v>1966</v>
      </c>
      <c r="C1101" t="s">
        <v>28</v>
      </c>
      <c r="D1101" t="s">
        <v>35</v>
      </c>
      <c r="E1101">
        <v>57811</v>
      </c>
      <c r="F1101">
        <v>0</v>
      </c>
      <c r="G1101">
        <v>1</v>
      </c>
      <c r="H1101" s="1">
        <v>41449</v>
      </c>
      <c r="I1101">
        <v>49</v>
      </c>
      <c r="J1101">
        <v>545</v>
      </c>
      <c r="K1101">
        <v>7</v>
      </c>
      <c r="L1101">
        <v>114</v>
      </c>
      <c r="M1101">
        <v>37</v>
      </c>
      <c r="N1101">
        <v>21</v>
      </c>
      <c r="O1101">
        <v>78</v>
      </c>
      <c r="P1101">
        <v>5</v>
      </c>
      <c r="Q1101">
        <v>7</v>
      </c>
      <c r="R1101">
        <v>2</v>
      </c>
      <c r="S1101">
        <v>11</v>
      </c>
      <c r="T1101">
        <v>5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 t="s">
        <v>30</v>
      </c>
    </row>
    <row r="1102" spans="1:28" hidden="1" x14ac:dyDescent="0.3">
      <c r="A1102">
        <v>9347</v>
      </c>
      <c r="B1102">
        <v>1956</v>
      </c>
      <c r="C1102" t="s">
        <v>41</v>
      </c>
      <c r="D1102" t="s">
        <v>35</v>
      </c>
      <c r="E1102">
        <v>50943</v>
      </c>
      <c r="F1102">
        <v>0</v>
      </c>
      <c r="G1102">
        <v>1</v>
      </c>
      <c r="H1102" s="1">
        <v>41446</v>
      </c>
      <c r="I1102">
        <v>49</v>
      </c>
      <c r="J1102">
        <v>31</v>
      </c>
      <c r="K1102">
        <v>0</v>
      </c>
      <c r="L1102">
        <v>7</v>
      </c>
      <c r="M1102">
        <v>2</v>
      </c>
      <c r="N1102">
        <v>0</v>
      </c>
      <c r="O1102">
        <v>6</v>
      </c>
      <c r="P1102">
        <v>1</v>
      </c>
      <c r="Q1102">
        <v>1</v>
      </c>
      <c r="R1102">
        <v>0</v>
      </c>
      <c r="S1102">
        <v>3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30</v>
      </c>
    </row>
    <row r="1103" spans="1:28" hidden="1" x14ac:dyDescent="0.3">
      <c r="A1103">
        <v>10160</v>
      </c>
      <c r="B1103">
        <v>1956</v>
      </c>
      <c r="C1103" t="s">
        <v>41</v>
      </c>
      <c r="D1103" t="s">
        <v>35</v>
      </c>
      <c r="E1103">
        <v>50943</v>
      </c>
      <c r="F1103">
        <v>0</v>
      </c>
      <c r="G1103">
        <v>1</v>
      </c>
      <c r="H1103" s="1">
        <v>41446</v>
      </c>
      <c r="I1103">
        <v>49</v>
      </c>
      <c r="J1103">
        <v>31</v>
      </c>
      <c r="K1103">
        <v>0</v>
      </c>
      <c r="L1103">
        <v>7</v>
      </c>
      <c r="M1103">
        <v>2</v>
      </c>
      <c r="N1103">
        <v>0</v>
      </c>
      <c r="O1103">
        <v>6</v>
      </c>
      <c r="P1103">
        <v>1</v>
      </c>
      <c r="Q1103">
        <v>1</v>
      </c>
      <c r="R1103">
        <v>0</v>
      </c>
      <c r="S1103">
        <v>3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30</v>
      </c>
    </row>
    <row r="1104" spans="1:28" hidden="1" x14ac:dyDescent="0.3">
      <c r="A1104">
        <v>8939</v>
      </c>
      <c r="B1104">
        <v>1959</v>
      </c>
      <c r="C1104" t="s">
        <v>28</v>
      </c>
      <c r="D1104" t="s">
        <v>29</v>
      </c>
      <c r="E1104">
        <v>61250</v>
      </c>
      <c r="F1104">
        <v>0</v>
      </c>
      <c r="G1104">
        <v>1</v>
      </c>
      <c r="H1104" s="1">
        <v>41259</v>
      </c>
      <c r="I1104">
        <v>49</v>
      </c>
      <c r="J1104">
        <v>382</v>
      </c>
      <c r="K1104">
        <v>138</v>
      </c>
      <c r="L1104">
        <v>65</v>
      </c>
      <c r="M1104">
        <v>60</v>
      </c>
      <c r="N1104">
        <v>26</v>
      </c>
      <c r="O1104">
        <v>59</v>
      </c>
      <c r="P1104">
        <v>6</v>
      </c>
      <c r="Q1104">
        <v>5</v>
      </c>
      <c r="R1104">
        <v>2</v>
      </c>
      <c r="S1104">
        <v>12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30</v>
      </c>
    </row>
    <row r="1105" spans="1:28" hidden="1" x14ac:dyDescent="0.3">
      <c r="A1105">
        <v>10250</v>
      </c>
      <c r="B1105">
        <v>1947</v>
      </c>
      <c r="C1105" t="s">
        <v>44</v>
      </c>
      <c r="D1105" t="s">
        <v>35</v>
      </c>
      <c r="E1105">
        <v>28389</v>
      </c>
      <c r="F1105">
        <v>0</v>
      </c>
      <c r="G1105">
        <v>0</v>
      </c>
      <c r="H1105" s="1">
        <v>41233</v>
      </c>
      <c r="I1105">
        <v>49</v>
      </c>
      <c r="J1105">
        <v>1</v>
      </c>
      <c r="K1105">
        <v>5</v>
      </c>
      <c r="L1105">
        <v>3</v>
      </c>
      <c r="M1105">
        <v>7</v>
      </c>
      <c r="N1105">
        <v>4</v>
      </c>
      <c r="O1105">
        <v>8</v>
      </c>
      <c r="P1105">
        <v>1</v>
      </c>
      <c r="Q1105">
        <v>1</v>
      </c>
      <c r="R1105">
        <v>0</v>
      </c>
      <c r="S1105">
        <v>2</v>
      </c>
      <c r="T1105">
        <v>7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30</v>
      </c>
    </row>
    <row r="1106" spans="1:28" hidden="1" x14ac:dyDescent="0.3">
      <c r="A1106">
        <v>1272</v>
      </c>
      <c r="B1106">
        <v>1965</v>
      </c>
      <c r="C1106" t="s">
        <v>41</v>
      </c>
      <c r="D1106" t="s">
        <v>31</v>
      </c>
      <c r="E1106">
        <v>55250</v>
      </c>
      <c r="F1106">
        <v>0</v>
      </c>
      <c r="G1106">
        <v>1</v>
      </c>
      <c r="H1106" s="1">
        <v>41203</v>
      </c>
      <c r="I1106">
        <v>49</v>
      </c>
      <c r="J1106">
        <v>664</v>
      </c>
      <c r="K1106">
        <v>58</v>
      </c>
      <c r="L1106">
        <v>83</v>
      </c>
      <c r="M1106">
        <v>32</v>
      </c>
      <c r="N1106">
        <v>0</v>
      </c>
      <c r="O1106">
        <v>66</v>
      </c>
      <c r="P1106">
        <v>4</v>
      </c>
      <c r="Q1106">
        <v>7</v>
      </c>
      <c r="R1106">
        <v>5</v>
      </c>
      <c r="S1106">
        <v>10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36</v>
      </c>
    </row>
    <row r="1107" spans="1:28" hidden="1" x14ac:dyDescent="0.3">
      <c r="A1107">
        <v>1640</v>
      </c>
      <c r="B1107">
        <v>1954</v>
      </c>
      <c r="C1107" t="s">
        <v>28</v>
      </c>
      <c r="D1107" t="s">
        <v>29</v>
      </c>
      <c r="E1107">
        <v>64587</v>
      </c>
      <c r="F1107">
        <v>1</v>
      </c>
      <c r="G1107">
        <v>1</v>
      </c>
      <c r="H1107" s="1">
        <v>41812</v>
      </c>
      <c r="I1107">
        <v>49</v>
      </c>
      <c r="J1107">
        <v>66</v>
      </c>
      <c r="K1107">
        <v>0</v>
      </c>
      <c r="L1107">
        <v>16</v>
      </c>
      <c r="M1107">
        <v>0</v>
      </c>
      <c r="N1107">
        <v>6</v>
      </c>
      <c r="O1107">
        <v>20</v>
      </c>
      <c r="P1107">
        <v>2</v>
      </c>
      <c r="Q1107">
        <v>1</v>
      </c>
      <c r="R1107">
        <v>1</v>
      </c>
      <c r="S1107">
        <v>4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30</v>
      </c>
    </row>
    <row r="1108" spans="1:28" hidden="1" x14ac:dyDescent="0.3">
      <c r="A1108">
        <v>9423</v>
      </c>
      <c r="B1108">
        <v>1979</v>
      </c>
      <c r="C1108" t="s">
        <v>41</v>
      </c>
      <c r="D1108" t="s">
        <v>33</v>
      </c>
      <c r="E1108">
        <v>32765</v>
      </c>
      <c r="F1108">
        <v>1</v>
      </c>
      <c r="G1108">
        <v>0</v>
      </c>
      <c r="H1108" s="1">
        <v>41693</v>
      </c>
      <c r="I1108">
        <v>49</v>
      </c>
      <c r="J1108">
        <v>13</v>
      </c>
      <c r="K1108">
        <v>3</v>
      </c>
      <c r="L1108">
        <v>17</v>
      </c>
      <c r="M1108">
        <v>7</v>
      </c>
      <c r="N1108">
        <v>3</v>
      </c>
      <c r="O1108">
        <v>3</v>
      </c>
      <c r="P1108">
        <v>2</v>
      </c>
      <c r="Q1108">
        <v>2</v>
      </c>
      <c r="R1108">
        <v>0</v>
      </c>
      <c r="S1108">
        <v>4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30</v>
      </c>
    </row>
    <row r="1109" spans="1:28" x14ac:dyDescent="0.3">
      <c r="A1109">
        <v>3117</v>
      </c>
      <c r="B1109">
        <v>1955</v>
      </c>
      <c r="C1109" t="s">
        <v>28</v>
      </c>
      <c r="D1109" t="s">
        <v>31</v>
      </c>
      <c r="F1109">
        <v>0</v>
      </c>
      <c r="G1109">
        <v>1</v>
      </c>
      <c r="H1109" s="1">
        <v>41565</v>
      </c>
      <c r="I1109">
        <v>95</v>
      </c>
      <c r="J1109">
        <v>264</v>
      </c>
      <c r="K1109">
        <v>0</v>
      </c>
      <c r="L1109">
        <v>21</v>
      </c>
      <c r="M1109">
        <v>12</v>
      </c>
      <c r="N1109">
        <v>6</v>
      </c>
      <c r="O1109">
        <v>147</v>
      </c>
      <c r="P1109">
        <v>3</v>
      </c>
      <c r="Q1109">
        <v>6</v>
      </c>
      <c r="R1109">
        <v>1</v>
      </c>
      <c r="S1109">
        <v>5</v>
      </c>
      <c r="T1109">
        <v>7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36</v>
      </c>
    </row>
    <row r="1110" spans="1:28" hidden="1" x14ac:dyDescent="0.3">
      <c r="A1110">
        <v>89</v>
      </c>
      <c r="B1110">
        <v>1975</v>
      </c>
      <c r="C1110" t="s">
        <v>38</v>
      </c>
      <c r="D1110" t="s">
        <v>33</v>
      </c>
      <c r="E1110">
        <v>22212</v>
      </c>
      <c r="F1110">
        <v>1</v>
      </c>
      <c r="G1110">
        <v>0</v>
      </c>
      <c r="H1110" s="1">
        <v>41617</v>
      </c>
      <c r="I1110">
        <v>49</v>
      </c>
      <c r="J1110">
        <v>5</v>
      </c>
      <c r="K1110">
        <v>9</v>
      </c>
      <c r="L1110">
        <v>20</v>
      </c>
      <c r="M1110">
        <v>6</v>
      </c>
      <c r="N1110">
        <v>8</v>
      </c>
      <c r="O1110">
        <v>21</v>
      </c>
      <c r="P1110">
        <v>2</v>
      </c>
      <c r="Q1110">
        <v>2</v>
      </c>
      <c r="R1110">
        <v>0</v>
      </c>
      <c r="S1110">
        <v>4</v>
      </c>
      <c r="T1110">
        <v>6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43</v>
      </c>
    </row>
    <row r="1111" spans="1:28" hidden="1" x14ac:dyDescent="0.3">
      <c r="A1111">
        <v>5294</v>
      </c>
      <c r="B1111">
        <v>1989</v>
      </c>
      <c r="C1111" t="s">
        <v>28</v>
      </c>
      <c r="D1111" t="s">
        <v>31</v>
      </c>
      <c r="E1111">
        <v>18358</v>
      </c>
      <c r="F1111">
        <v>1</v>
      </c>
      <c r="G1111">
        <v>0</v>
      </c>
      <c r="H1111" s="1">
        <v>41598</v>
      </c>
      <c r="I1111">
        <v>49</v>
      </c>
      <c r="J1111">
        <v>6</v>
      </c>
      <c r="K1111">
        <v>8</v>
      </c>
      <c r="L1111">
        <v>19</v>
      </c>
      <c r="M1111">
        <v>16</v>
      </c>
      <c r="N1111">
        <v>4</v>
      </c>
      <c r="O1111">
        <v>4</v>
      </c>
      <c r="P1111">
        <v>3</v>
      </c>
      <c r="Q1111">
        <v>3</v>
      </c>
      <c r="R1111">
        <v>0</v>
      </c>
      <c r="S1111">
        <v>4</v>
      </c>
      <c r="T1111">
        <v>7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30</v>
      </c>
    </row>
    <row r="1112" spans="1:28" hidden="1" x14ac:dyDescent="0.3">
      <c r="A1112">
        <v>1321</v>
      </c>
      <c r="B1112">
        <v>1974</v>
      </c>
      <c r="C1112" t="s">
        <v>28</v>
      </c>
      <c r="D1112" t="s">
        <v>33</v>
      </c>
      <c r="E1112">
        <v>26067</v>
      </c>
      <c r="F1112">
        <v>1</v>
      </c>
      <c r="G1112">
        <v>0</v>
      </c>
      <c r="H1112" s="1">
        <v>41582</v>
      </c>
      <c r="I1112">
        <v>49</v>
      </c>
      <c r="J1112">
        <v>22</v>
      </c>
      <c r="K1112">
        <v>2</v>
      </c>
      <c r="L1112">
        <v>18</v>
      </c>
      <c r="M1112">
        <v>0</v>
      </c>
      <c r="N1112">
        <v>2</v>
      </c>
      <c r="O1112">
        <v>12</v>
      </c>
      <c r="P1112">
        <v>3</v>
      </c>
      <c r="Q1112">
        <v>3</v>
      </c>
      <c r="R1112">
        <v>0</v>
      </c>
      <c r="S1112">
        <v>3</v>
      </c>
      <c r="T1112">
        <v>8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32</v>
      </c>
    </row>
    <row r="1113" spans="1:28" hidden="1" x14ac:dyDescent="0.3">
      <c r="A1113">
        <v>9283</v>
      </c>
      <c r="B1113">
        <v>1978</v>
      </c>
      <c r="C1113" t="s">
        <v>28</v>
      </c>
      <c r="D1113" t="s">
        <v>31</v>
      </c>
      <c r="E1113">
        <v>60199</v>
      </c>
      <c r="F1113">
        <v>1</v>
      </c>
      <c r="G1113">
        <v>2</v>
      </c>
      <c r="H1113" s="1">
        <v>41529</v>
      </c>
      <c r="I1113">
        <v>49</v>
      </c>
      <c r="J1113">
        <v>8</v>
      </c>
      <c r="K1113">
        <v>1</v>
      </c>
      <c r="L1113">
        <v>7</v>
      </c>
      <c r="M1113">
        <v>2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3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32</v>
      </c>
    </row>
    <row r="1114" spans="1:28" hidden="1" x14ac:dyDescent="0.3">
      <c r="A1114">
        <v>3120</v>
      </c>
      <c r="B1114">
        <v>1981</v>
      </c>
      <c r="C1114" t="s">
        <v>28</v>
      </c>
      <c r="D1114" t="s">
        <v>35</v>
      </c>
      <c r="E1114">
        <v>38547</v>
      </c>
      <c r="F1114">
        <v>1</v>
      </c>
      <c r="G1114">
        <v>0</v>
      </c>
      <c r="H1114" s="1">
        <v>41514</v>
      </c>
      <c r="I1114">
        <v>49</v>
      </c>
      <c r="J1114">
        <v>6</v>
      </c>
      <c r="K1114">
        <v>1</v>
      </c>
      <c r="L1114">
        <v>10</v>
      </c>
      <c r="M1114">
        <v>0</v>
      </c>
      <c r="N1114">
        <v>1</v>
      </c>
      <c r="O1114">
        <v>4</v>
      </c>
      <c r="P1114">
        <v>1</v>
      </c>
      <c r="Q1114">
        <v>1</v>
      </c>
      <c r="R1114">
        <v>0</v>
      </c>
      <c r="S1114">
        <v>2</v>
      </c>
      <c r="T1114">
        <v>8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 t="s">
        <v>32</v>
      </c>
    </row>
    <row r="1115" spans="1:28" hidden="1" x14ac:dyDescent="0.3">
      <c r="A1115">
        <v>5868</v>
      </c>
      <c r="B1115">
        <v>1980</v>
      </c>
      <c r="C1115" t="s">
        <v>28</v>
      </c>
      <c r="D1115" t="s">
        <v>33</v>
      </c>
      <c r="E1115">
        <v>19107</v>
      </c>
      <c r="F1115">
        <v>1</v>
      </c>
      <c r="G1115">
        <v>0</v>
      </c>
      <c r="H1115" s="1">
        <v>41508</v>
      </c>
      <c r="I1115">
        <v>49</v>
      </c>
      <c r="J1115">
        <v>2</v>
      </c>
      <c r="K1115">
        <v>4</v>
      </c>
      <c r="L1115">
        <v>9</v>
      </c>
      <c r="M1115">
        <v>10</v>
      </c>
      <c r="N1115">
        <v>5</v>
      </c>
      <c r="O1115">
        <v>16</v>
      </c>
      <c r="P1115">
        <v>2</v>
      </c>
      <c r="Q1115">
        <v>1</v>
      </c>
      <c r="R1115">
        <v>0</v>
      </c>
      <c r="S1115">
        <v>3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32</v>
      </c>
    </row>
    <row r="1116" spans="1:28" hidden="1" x14ac:dyDescent="0.3">
      <c r="A1116">
        <v>1406</v>
      </c>
      <c r="B1116">
        <v>1975</v>
      </c>
      <c r="C1116" t="s">
        <v>28</v>
      </c>
      <c r="D1116" t="s">
        <v>31</v>
      </c>
      <c r="E1116">
        <v>53201</v>
      </c>
      <c r="F1116">
        <v>1</v>
      </c>
      <c r="G1116">
        <v>1</v>
      </c>
      <c r="H1116" s="1">
        <v>41317</v>
      </c>
      <c r="I1116">
        <v>49</v>
      </c>
      <c r="J1116">
        <v>280</v>
      </c>
      <c r="K1116">
        <v>7</v>
      </c>
      <c r="L1116">
        <v>81</v>
      </c>
      <c r="M1116">
        <v>20</v>
      </c>
      <c r="N1116">
        <v>0</v>
      </c>
      <c r="O1116">
        <v>27</v>
      </c>
      <c r="P1116">
        <v>8</v>
      </c>
      <c r="Q1116">
        <v>6</v>
      </c>
      <c r="R1116">
        <v>3</v>
      </c>
      <c r="S1116">
        <v>5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30</v>
      </c>
    </row>
    <row r="1117" spans="1:28" hidden="1" x14ac:dyDescent="0.3">
      <c r="A1117">
        <v>7019</v>
      </c>
      <c r="B1117">
        <v>1963</v>
      </c>
      <c r="C1117" t="s">
        <v>28</v>
      </c>
      <c r="D1117" t="s">
        <v>35</v>
      </c>
      <c r="E1117">
        <v>54414</v>
      </c>
      <c r="F1117">
        <v>1</v>
      </c>
      <c r="G1117">
        <v>1</v>
      </c>
      <c r="H1117" s="1">
        <v>41297</v>
      </c>
      <c r="I1117">
        <v>49</v>
      </c>
      <c r="J1117">
        <v>109</v>
      </c>
      <c r="K1117">
        <v>18</v>
      </c>
      <c r="L1117">
        <v>16</v>
      </c>
      <c r="M1117">
        <v>24</v>
      </c>
      <c r="N1117">
        <v>26</v>
      </c>
      <c r="O1117">
        <v>18</v>
      </c>
      <c r="P1117">
        <v>4</v>
      </c>
      <c r="Q1117">
        <v>3</v>
      </c>
      <c r="R1117">
        <v>1</v>
      </c>
      <c r="S1117">
        <v>5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43</v>
      </c>
    </row>
    <row r="1118" spans="1:28" hidden="1" x14ac:dyDescent="0.3">
      <c r="A1118">
        <v>2157</v>
      </c>
      <c r="B1118">
        <v>1972</v>
      </c>
      <c r="C1118" t="s">
        <v>28</v>
      </c>
      <c r="D1118" t="s">
        <v>35</v>
      </c>
      <c r="E1118">
        <v>26290</v>
      </c>
      <c r="F1118">
        <v>1</v>
      </c>
      <c r="G1118">
        <v>1</v>
      </c>
      <c r="H1118" s="1">
        <v>41286</v>
      </c>
      <c r="I1118">
        <v>49</v>
      </c>
      <c r="J1118">
        <v>15</v>
      </c>
      <c r="K1118">
        <v>8</v>
      </c>
      <c r="L1118">
        <v>16</v>
      </c>
      <c r="M1118">
        <v>11</v>
      </c>
      <c r="N1118">
        <v>5</v>
      </c>
      <c r="O1118">
        <v>22</v>
      </c>
      <c r="P1118">
        <v>4</v>
      </c>
      <c r="Q1118">
        <v>2</v>
      </c>
      <c r="R1118">
        <v>0</v>
      </c>
      <c r="S1118">
        <v>4</v>
      </c>
      <c r="T1118">
        <v>6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32</v>
      </c>
    </row>
    <row r="1119" spans="1:28" hidden="1" x14ac:dyDescent="0.3">
      <c r="A1119">
        <v>3007</v>
      </c>
      <c r="B1119">
        <v>1966</v>
      </c>
      <c r="C1119" t="s">
        <v>28</v>
      </c>
      <c r="D1119" t="s">
        <v>35</v>
      </c>
      <c r="E1119">
        <v>37758</v>
      </c>
      <c r="F1119">
        <v>1</v>
      </c>
      <c r="G1119">
        <v>1</v>
      </c>
      <c r="H1119" s="1">
        <v>41186</v>
      </c>
      <c r="I1119">
        <v>49</v>
      </c>
      <c r="J1119">
        <v>27</v>
      </c>
      <c r="K1119">
        <v>2</v>
      </c>
      <c r="L1119">
        <v>10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40</v>
      </c>
    </row>
    <row r="1120" spans="1:28" hidden="1" x14ac:dyDescent="0.3">
      <c r="A1120">
        <v>5513</v>
      </c>
      <c r="B1120">
        <v>1966</v>
      </c>
      <c r="C1120" t="s">
        <v>28</v>
      </c>
      <c r="D1120" t="s">
        <v>35</v>
      </c>
      <c r="E1120">
        <v>37758</v>
      </c>
      <c r="F1120">
        <v>1</v>
      </c>
      <c r="G1120">
        <v>1</v>
      </c>
      <c r="H1120" s="1">
        <v>41186</v>
      </c>
      <c r="I1120">
        <v>49</v>
      </c>
      <c r="J1120">
        <v>27</v>
      </c>
      <c r="K1120">
        <v>2</v>
      </c>
      <c r="L1120">
        <v>10</v>
      </c>
      <c r="M1120">
        <v>0</v>
      </c>
      <c r="N1120">
        <v>0</v>
      </c>
      <c r="O1120">
        <v>1</v>
      </c>
      <c r="P1120">
        <v>2</v>
      </c>
      <c r="Q1120">
        <v>1</v>
      </c>
      <c r="R1120">
        <v>0</v>
      </c>
      <c r="S1120">
        <v>3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30</v>
      </c>
    </row>
    <row r="1121" spans="1:28" hidden="1" x14ac:dyDescent="0.3">
      <c r="A1121">
        <v>679</v>
      </c>
      <c r="B1121">
        <v>1957</v>
      </c>
      <c r="C1121" t="s">
        <v>37</v>
      </c>
      <c r="D1121" t="s">
        <v>33</v>
      </c>
      <c r="E1121">
        <v>37633</v>
      </c>
      <c r="F1121">
        <v>1</v>
      </c>
      <c r="G1121">
        <v>1</v>
      </c>
      <c r="H1121" s="1">
        <v>41172</v>
      </c>
      <c r="I1121">
        <v>49</v>
      </c>
      <c r="J1121">
        <v>13</v>
      </c>
      <c r="K1121">
        <v>4</v>
      </c>
      <c r="L1121">
        <v>20</v>
      </c>
      <c r="M1121">
        <v>0</v>
      </c>
      <c r="N1121">
        <v>0</v>
      </c>
      <c r="O1121">
        <v>1</v>
      </c>
      <c r="P1121">
        <v>2</v>
      </c>
      <c r="Q1121">
        <v>1</v>
      </c>
      <c r="R1121">
        <v>0</v>
      </c>
      <c r="S1121">
        <v>3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30</v>
      </c>
    </row>
    <row r="1122" spans="1:28" hidden="1" x14ac:dyDescent="0.3">
      <c r="A1122">
        <v>8876</v>
      </c>
      <c r="B1122">
        <v>1963</v>
      </c>
      <c r="C1122" t="s">
        <v>37</v>
      </c>
      <c r="D1122" t="s">
        <v>35</v>
      </c>
      <c r="E1122">
        <v>33629</v>
      </c>
      <c r="F1122">
        <v>1</v>
      </c>
      <c r="G1122">
        <v>1</v>
      </c>
      <c r="H1122" s="1">
        <v>41129</v>
      </c>
      <c r="I1122">
        <v>49</v>
      </c>
      <c r="J1122">
        <v>132</v>
      </c>
      <c r="K1122">
        <v>0</v>
      </c>
      <c r="L1122">
        <v>16</v>
      </c>
      <c r="M1122">
        <v>0</v>
      </c>
      <c r="N1122">
        <v>0</v>
      </c>
      <c r="O1122">
        <v>4</v>
      </c>
      <c r="P1122">
        <v>5</v>
      </c>
      <c r="Q1122">
        <v>3</v>
      </c>
      <c r="R1122">
        <v>1</v>
      </c>
      <c r="S1122">
        <v>4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30</v>
      </c>
    </row>
    <row r="1123" spans="1:28" hidden="1" x14ac:dyDescent="0.3">
      <c r="A1123">
        <v>10827</v>
      </c>
      <c r="B1123">
        <v>1967</v>
      </c>
      <c r="C1123" t="s">
        <v>37</v>
      </c>
      <c r="D1123" t="s">
        <v>33</v>
      </c>
      <c r="E1123">
        <v>36947</v>
      </c>
      <c r="F1123">
        <v>1</v>
      </c>
      <c r="G1123">
        <v>1</v>
      </c>
      <c r="H1123" s="1">
        <v>41128</v>
      </c>
      <c r="I1123">
        <v>49</v>
      </c>
      <c r="J1123">
        <v>88</v>
      </c>
      <c r="K1123">
        <v>3</v>
      </c>
      <c r="L1123">
        <v>21</v>
      </c>
      <c r="M1123">
        <v>4</v>
      </c>
      <c r="N1123">
        <v>1</v>
      </c>
      <c r="O1123">
        <v>29</v>
      </c>
      <c r="P1123">
        <v>4</v>
      </c>
      <c r="Q1123">
        <v>3</v>
      </c>
      <c r="R1123">
        <v>0</v>
      </c>
      <c r="S1123">
        <v>4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36</v>
      </c>
    </row>
    <row r="1124" spans="1:28" hidden="1" x14ac:dyDescent="0.3">
      <c r="A1124">
        <v>7300</v>
      </c>
      <c r="B1124">
        <v>1952</v>
      </c>
      <c r="C1124" t="s">
        <v>28</v>
      </c>
      <c r="D1124" t="s">
        <v>29</v>
      </c>
      <c r="E1124">
        <v>69142</v>
      </c>
      <c r="F1124">
        <v>0</v>
      </c>
      <c r="G1124">
        <v>1</v>
      </c>
      <c r="H1124" s="1">
        <v>41819</v>
      </c>
      <c r="I1124">
        <v>50</v>
      </c>
      <c r="J1124">
        <v>448</v>
      </c>
      <c r="K1124">
        <v>4</v>
      </c>
      <c r="L1124">
        <v>34</v>
      </c>
      <c r="M1124">
        <v>6</v>
      </c>
      <c r="N1124">
        <v>4</v>
      </c>
      <c r="O1124">
        <v>39</v>
      </c>
      <c r="P1124">
        <v>3</v>
      </c>
      <c r="Q1124">
        <v>8</v>
      </c>
      <c r="R1124">
        <v>1</v>
      </c>
      <c r="S1124">
        <v>7</v>
      </c>
      <c r="T1124">
        <v>5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 t="s">
        <v>40</v>
      </c>
    </row>
    <row r="1125" spans="1:28" hidden="1" x14ac:dyDescent="0.3">
      <c r="A1125">
        <v>4268</v>
      </c>
      <c r="B1125">
        <v>1959</v>
      </c>
      <c r="C1125" t="s">
        <v>28</v>
      </c>
      <c r="D1125" t="s">
        <v>33</v>
      </c>
      <c r="E1125">
        <v>53154</v>
      </c>
      <c r="F1125">
        <v>0</v>
      </c>
      <c r="G1125">
        <v>1</v>
      </c>
      <c r="H1125" s="1">
        <v>41799</v>
      </c>
      <c r="I1125">
        <v>50</v>
      </c>
      <c r="J1125">
        <v>129</v>
      </c>
      <c r="K1125">
        <v>0</v>
      </c>
      <c r="L1125">
        <v>21</v>
      </c>
      <c r="M1125">
        <v>0</v>
      </c>
      <c r="N1125">
        <v>1</v>
      </c>
      <c r="O1125">
        <v>7</v>
      </c>
      <c r="P1125">
        <v>1</v>
      </c>
      <c r="Q1125">
        <v>3</v>
      </c>
      <c r="R1125">
        <v>1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34</v>
      </c>
    </row>
    <row r="1126" spans="1:28" hidden="1" x14ac:dyDescent="0.3">
      <c r="A1126">
        <v>4603</v>
      </c>
      <c r="B1126">
        <v>1960</v>
      </c>
      <c r="C1126" t="s">
        <v>37</v>
      </c>
      <c r="D1126" t="s">
        <v>33</v>
      </c>
      <c r="E1126">
        <v>65695</v>
      </c>
      <c r="F1126">
        <v>0</v>
      </c>
      <c r="G1126">
        <v>1</v>
      </c>
      <c r="H1126" s="1">
        <v>41670</v>
      </c>
      <c r="I1126">
        <v>50</v>
      </c>
      <c r="J1126">
        <v>371</v>
      </c>
      <c r="K1126">
        <v>32</v>
      </c>
      <c r="L1126">
        <v>189</v>
      </c>
      <c r="M1126">
        <v>0</v>
      </c>
      <c r="N1126">
        <v>58</v>
      </c>
      <c r="O1126">
        <v>6</v>
      </c>
      <c r="P1126">
        <v>2</v>
      </c>
      <c r="Q1126">
        <v>5</v>
      </c>
      <c r="R1126">
        <v>4</v>
      </c>
      <c r="S1126">
        <v>10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30</v>
      </c>
    </row>
    <row r="1127" spans="1:28" hidden="1" x14ac:dyDescent="0.3">
      <c r="A1127">
        <v>8659</v>
      </c>
      <c r="B1127">
        <v>1952</v>
      </c>
      <c r="C1127" t="s">
        <v>37</v>
      </c>
      <c r="D1127" t="s">
        <v>35</v>
      </c>
      <c r="E1127">
        <v>69805</v>
      </c>
      <c r="F1127">
        <v>0</v>
      </c>
      <c r="G1127">
        <v>1</v>
      </c>
      <c r="H1127" s="1">
        <v>41660</v>
      </c>
      <c r="I1127">
        <v>50</v>
      </c>
      <c r="J1127">
        <v>750</v>
      </c>
      <c r="K1127">
        <v>71</v>
      </c>
      <c r="L1127">
        <v>174</v>
      </c>
      <c r="M1127">
        <v>13</v>
      </c>
      <c r="N1127">
        <v>10</v>
      </c>
      <c r="O1127">
        <v>20</v>
      </c>
      <c r="P1127">
        <v>2</v>
      </c>
      <c r="Q1127">
        <v>6</v>
      </c>
      <c r="R1127">
        <v>8</v>
      </c>
      <c r="S1127">
        <v>11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39</v>
      </c>
    </row>
    <row r="1128" spans="1:28" hidden="1" x14ac:dyDescent="0.3">
      <c r="A1128">
        <v>11096</v>
      </c>
      <c r="B1128">
        <v>1952</v>
      </c>
      <c r="C1128" t="s">
        <v>38</v>
      </c>
      <c r="D1128" t="s">
        <v>35</v>
      </c>
      <c r="E1128">
        <v>57247</v>
      </c>
      <c r="F1128">
        <v>0</v>
      </c>
      <c r="G1128">
        <v>1</v>
      </c>
      <c r="H1128" s="1">
        <v>41494</v>
      </c>
      <c r="I1128">
        <v>50</v>
      </c>
      <c r="J1128">
        <v>99</v>
      </c>
      <c r="K1128">
        <v>4</v>
      </c>
      <c r="L1128">
        <v>32</v>
      </c>
      <c r="M1128">
        <v>37</v>
      </c>
      <c r="N1128">
        <v>54</v>
      </c>
      <c r="O1128">
        <v>6</v>
      </c>
      <c r="P1128">
        <v>2</v>
      </c>
      <c r="Q1128">
        <v>2</v>
      </c>
      <c r="R1128">
        <v>1</v>
      </c>
      <c r="S1128">
        <v>7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30</v>
      </c>
    </row>
    <row r="1129" spans="1:28" hidden="1" x14ac:dyDescent="0.3">
      <c r="A1129">
        <v>6374</v>
      </c>
      <c r="B1129">
        <v>1954</v>
      </c>
      <c r="C1129" t="s">
        <v>37</v>
      </c>
      <c r="D1129" t="s">
        <v>33</v>
      </c>
      <c r="E1129">
        <v>36930</v>
      </c>
      <c r="F1129">
        <v>0</v>
      </c>
      <c r="G1129">
        <v>1</v>
      </c>
      <c r="H1129" s="1">
        <v>41411</v>
      </c>
      <c r="I1129">
        <v>50</v>
      </c>
      <c r="J1129">
        <v>223</v>
      </c>
      <c r="K1129">
        <v>2</v>
      </c>
      <c r="L1129">
        <v>31</v>
      </c>
      <c r="M1129">
        <v>0</v>
      </c>
      <c r="N1129">
        <v>2</v>
      </c>
      <c r="O1129">
        <v>39</v>
      </c>
      <c r="P1129">
        <v>5</v>
      </c>
      <c r="Q1129">
        <v>5</v>
      </c>
      <c r="R1129">
        <v>2</v>
      </c>
      <c r="S1129">
        <v>4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30</v>
      </c>
    </row>
    <row r="1130" spans="1:28" hidden="1" x14ac:dyDescent="0.3">
      <c r="A1130">
        <v>6200</v>
      </c>
      <c r="B1130">
        <v>1951</v>
      </c>
      <c r="C1130" t="s">
        <v>28</v>
      </c>
      <c r="D1130" t="s">
        <v>33</v>
      </c>
      <c r="E1130">
        <v>75903</v>
      </c>
      <c r="F1130">
        <v>0</v>
      </c>
      <c r="G1130">
        <v>1</v>
      </c>
      <c r="H1130" s="1">
        <v>41372</v>
      </c>
      <c r="I1130">
        <v>50</v>
      </c>
      <c r="J1130">
        <v>340</v>
      </c>
      <c r="K1130">
        <v>108</v>
      </c>
      <c r="L1130">
        <v>185</v>
      </c>
      <c r="M1130">
        <v>130</v>
      </c>
      <c r="N1130">
        <v>38</v>
      </c>
      <c r="O1130">
        <v>100</v>
      </c>
      <c r="P1130">
        <v>2</v>
      </c>
      <c r="Q1130">
        <v>6</v>
      </c>
      <c r="R1130">
        <v>6</v>
      </c>
      <c r="S1130">
        <v>9</v>
      </c>
      <c r="T1130">
        <v>3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30</v>
      </c>
    </row>
    <row r="1131" spans="1:28" hidden="1" x14ac:dyDescent="0.3">
      <c r="A1131">
        <v>9904</v>
      </c>
      <c r="B1131">
        <v>1956</v>
      </c>
      <c r="C1131" t="s">
        <v>28</v>
      </c>
      <c r="D1131" t="s">
        <v>33</v>
      </c>
      <c r="E1131">
        <v>71391</v>
      </c>
      <c r="F1131">
        <v>0</v>
      </c>
      <c r="G1131">
        <v>1</v>
      </c>
      <c r="H1131" s="1">
        <v>41362</v>
      </c>
      <c r="I1131">
        <v>50</v>
      </c>
      <c r="J1131">
        <v>336</v>
      </c>
      <c r="K1131">
        <v>123</v>
      </c>
      <c r="L1131">
        <v>274</v>
      </c>
      <c r="M1131">
        <v>46</v>
      </c>
      <c r="N1131">
        <v>123</v>
      </c>
      <c r="O1131">
        <v>141</v>
      </c>
      <c r="P1131">
        <v>5</v>
      </c>
      <c r="Q1131">
        <v>6</v>
      </c>
      <c r="R1131">
        <v>5</v>
      </c>
      <c r="S1131">
        <v>12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32</v>
      </c>
    </row>
    <row r="1132" spans="1:28" hidden="1" x14ac:dyDescent="0.3">
      <c r="A1132">
        <v>10882</v>
      </c>
      <c r="B1132">
        <v>1976</v>
      </c>
      <c r="C1132" t="s">
        <v>28</v>
      </c>
      <c r="D1132" t="s">
        <v>33</v>
      </c>
      <c r="E1132">
        <v>53858</v>
      </c>
      <c r="F1132">
        <v>0</v>
      </c>
      <c r="G1132">
        <v>1</v>
      </c>
      <c r="H1132" s="1">
        <v>41222</v>
      </c>
      <c r="I1132">
        <v>50</v>
      </c>
      <c r="J1132">
        <v>407</v>
      </c>
      <c r="K1132">
        <v>53</v>
      </c>
      <c r="L1132">
        <v>221</v>
      </c>
      <c r="M1132">
        <v>58</v>
      </c>
      <c r="N1132">
        <v>150</v>
      </c>
      <c r="O1132">
        <v>26</v>
      </c>
      <c r="P1132">
        <v>4</v>
      </c>
      <c r="Q1132">
        <v>4</v>
      </c>
      <c r="R1132">
        <v>3</v>
      </c>
      <c r="S1132">
        <v>6</v>
      </c>
      <c r="T1132">
        <v>4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30</v>
      </c>
    </row>
    <row r="1133" spans="1:28" hidden="1" x14ac:dyDescent="0.3">
      <c r="A1133">
        <v>5636</v>
      </c>
      <c r="B1133">
        <v>1963</v>
      </c>
      <c r="C1133" t="s">
        <v>28</v>
      </c>
      <c r="D1133" t="s">
        <v>31</v>
      </c>
      <c r="E1133">
        <v>30983</v>
      </c>
      <c r="F1133">
        <v>0</v>
      </c>
      <c r="G1133">
        <v>0</v>
      </c>
      <c r="H1133" s="1">
        <v>41222</v>
      </c>
      <c r="I1133">
        <v>50</v>
      </c>
      <c r="J1133">
        <v>51</v>
      </c>
      <c r="K1133">
        <v>4</v>
      </c>
      <c r="L1133">
        <v>50</v>
      </c>
      <c r="M1133">
        <v>12</v>
      </c>
      <c r="N1133">
        <v>1</v>
      </c>
      <c r="O1133">
        <v>49</v>
      </c>
      <c r="P1133">
        <v>1</v>
      </c>
      <c r="Q1133">
        <v>4</v>
      </c>
      <c r="R1133">
        <v>0</v>
      </c>
      <c r="S1133">
        <v>3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 t="s">
        <v>40</v>
      </c>
    </row>
    <row r="1134" spans="1:28" hidden="1" x14ac:dyDescent="0.3">
      <c r="A1134">
        <v>8091</v>
      </c>
      <c r="B1134">
        <v>1956</v>
      </c>
      <c r="C1134" t="s">
        <v>28</v>
      </c>
      <c r="D1134" t="s">
        <v>33</v>
      </c>
      <c r="E1134">
        <v>63943</v>
      </c>
      <c r="F1134">
        <v>0</v>
      </c>
      <c r="G1134">
        <v>1</v>
      </c>
      <c r="H1134" s="1">
        <v>41154</v>
      </c>
      <c r="I1134">
        <v>50</v>
      </c>
      <c r="J1134">
        <v>423</v>
      </c>
      <c r="K1134">
        <v>184</v>
      </c>
      <c r="L1134">
        <v>368</v>
      </c>
      <c r="M1134">
        <v>13</v>
      </c>
      <c r="N1134">
        <v>97</v>
      </c>
      <c r="O1134">
        <v>21</v>
      </c>
      <c r="P1134">
        <v>1</v>
      </c>
      <c r="Q1134">
        <v>6</v>
      </c>
      <c r="R1134">
        <v>4</v>
      </c>
      <c r="S1134">
        <v>6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40</v>
      </c>
    </row>
    <row r="1135" spans="1:28" hidden="1" x14ac:dyDescent="0.3">
      <c r="A1135">
        <v>8080</v>
      </c>
      <c r="B1135">
        <v>1986</v>
      </c>
      <c r="C1135" t="s">
        <v>28</v>
      </c>
      <c r="D1135" t="s">
        <v>31</v>
      </c>
      <c r="E1135">
        <v>26816</v>
      </c>
      <c r="F1135">
        <v>0</v>
      </c>
      <c r="G1135">
        <v>0</v>
      </c>
      <c r="H1135" s="1">
        <v>41138</v>
      </c>
      <c r="I1135">
        <v>50</v>
      </c>
      <c r="J1135">
        <v>5</v>
      </c>
      <c r="K1135">
        <v>1</v>
      </c>
      <c r="L1135">
        <v>6</v>
      </c>
      <c r="M1135">
        <v>3</v>
      </c>
      <c r="N1135">
        <v>4</v>
      </c>
      <c r="O1135">
        <v>3</v>
      </c>
      <c r="P1135">
        <v>1</v>
      </c>
      <c r="Q1135">
        <v>0</v>
      </c>
      <c r="R1135">
        <v>0</v>
      </c>
      <c r="S1135">
        <v>3</v>
      </c>
      <c r="T1135">
        <v>4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40</v>
      </c>
    </row>
    <row r="1136" spans="1:28" hidden="1" x14ac:dyDescent="0.3">
      <c r="A1136">
        <v>8370</v>
      </c>
      <c r="B1136">
        <v>1976</v>
      </c>
      <c r="C1136" t="s">
        <v>38</v>
      </c>
      <c r="D1136" t="s">
        <v>35</v>
      </c>
      <c r="E1136">
        <v>75484</v>
      </c>
      <c r="F1136">
        <v>0</v>
      </c>
      <c r="G1136">
        <v>1</v>
      </c>
      <c r="H1136" s="1">
        <v>41123</v>
      </c>
      <c r="I1136">
        <v>50</v>
      </c>
      <c r="J1136">
        <v>378</v>
      </c>
      <c r="K1136">
        <v>97</v>
      </c>
      <c r="L1136">
        <v>259</v>
      </c>
      <c r="M1136">
        <v>197</v>
      </c>
      <c r="N1136">
        <v>194</v>
      </c>
      <c r="O1136">
        <v>34</v>
      </c>
      <c r="P1136">
        <v>2</v>
      </c>
      <c r="Q1136">
        <v>7</v>
      </c>
      <c r="R1136">
        <v>3</v>
      </c>
      <c r="S1136">
        <v>6</v>
      </c>
      <c r="T1136">
        <v>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32</v>
      </c>
    </row>
    <row r="1137" spans="1:28" hidden="1" x14ac:dyDescent="0.3">
      <c r="A1137">
        <v>10708</v>
      </c>
      <c r="B1137">
        <v>1978</v>
      </c>
      <c r="C1137" t="s">
        <v>38</v>
      </c>
      <c r="D1137" t="s">
        <v>31</v>
      </c>
      <c r="E1137">
        <v>36975</v>
      </c>
      <c r="F1137">
        <v>1</v>
      </c>
      <c r="G1137">
        <v>0</v>
      </c>
      <c r="H1137" s="1">
        <v>41636</v>
      </c>
      <c r="I1137">
        <v>50</v>
      </c>
      <c r="J1137">
        <v>10</v>
      </c>
      <c r="K1137">
        <v>6</v>
      </c>
      <c r="L1137">
        <v>11</v>
      </c>
      <c r="M1137">
        <v>0</v>
      </c>
      <c r="N1137">
        <v>4</v>
      </c>
      <c r="O1137">
        <v>2</v>
      </c>
      <c r="P1137">
        <v>1</v>
      </c>
      <c r="Q1137">
        <v>1</v>
      </c>
      <c r="R1137">
        <v>0</v>
      </c>
      <c r="S1137">
        <v>3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30</v>
      </c>
    </row>
    <row r="1138" spans="1:28" hidden="1" x14ac:dyDescent="0.3">
      <c r="A1138">
        <v>1176</v>
      </c>
      <c r="B1138">
        <v>1973</v>
      </c>
      <c r="C1138" t="s">
        <v>28</v>
      </c>
      <c r="D1138" t="s">
        <v>33</v>
      </c>
      <c r="E1138">
        <v>26228</v>
      </c>
      <c r="F1138">
        <v>1</v>
      </c>
      <c r="G1138">
        <v>0</v>
      </c>
      <c r="H1138" s="1">
        <v>41539</v>
      </c>
      <c r="I1138">
        <v>50</v>
      </c>
      <c r="J1138">
        <v>2</v>
      </c>
      <c r="K1138">
        <v>6</v>
      </c>
      <c r="L1138">
        <v>4</v>
      </c>
      <c r="M1138">
        <v>3</v>
      </c>
      <c r="N1138">
        <v>1</v>
      </c>
      <c r="O1138">
        <v>9</v>
      </c>
      <c r="P1138">
        <v>1</v>
      </c>
      <c r="Q1138">
        <v>1</v>
      </c>
      <c r="R1138">
        <v>0</v>
      </c>
      <c r="S1138">
        <v>2</v>
      </c>
      <c r="T1138">
        <v>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30</v>
      </c>
    </row>
    <row r="1139" spans="1:28" hidden="1" x14ac:dyDescent="0.3">
      <c r="A1139">
        <v>10380</v>
      </c>
      <c r="B1139">
        <v>1972</v>
      </c>
      <c r="C1139" t="s">
        <v>41</v>
      </c>
      <c r="D1139" t="s">
        <v>33</v>
      </c>
      <c r="E1139">
        <v>37787</v>
      </c>
      <c r="F1139">
        <v>1</v>
      </c>
      <c r="G1139">
        <v>0</v>
      </c>
      <c r="H1139" s="1">
        <v>41537</v>
      </c>
      <c r="I1139">
        <v>50</v>
      </c>
      <c r="J1139">
        <v>40</v>
      </c>
      <c r="K1139">
        <v>1</v>
      </c>
      <c r="L1139">
        <v>40</v>
      </c>
      <c r="M1139">
        <v>4</v>
      </c>
      <c r="N1139">
        <v>3</v>
      </c>
      <c r="O1139">
        <v>18</v>
      </c>
      <c r="P1139">
        <v>1</v>
      </c>
      <c r="Q1139">
        <v>3</v>
      </c>
      <c r="R1139">
        <v>0</v>
      </c>
      <c r="S1139">
        <v>3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40</v>
      </c>
    </row>
    <row r="1140" spans="1:28" hidden="1" x14ac:dyDescent="0.3">
      <c r="A1140">
        <v>7037</v>
      </c>
      <c r="B1140">
        <v>1974</v>
      </c>
      <c r="C1140" t="s">
        <v>37</v>
      </c>
      <c r="D1140" t="s">
        <v>33</v>
      </c>
      <c r="E1140">
        <v>37087</v>
      </c>
      <c r="F1140">
        <v>1</v>
      </c>
      <c r="G1140">
        <v>0</v>
      </c>
      <c r="H1140" s="1">
        <v>41497</v>
      </c>
      <c r="I1140">
        <v>50</v>
      </c>
      <c r="J1140">
        <v>194</v>
      </c>
      <c r="K1140">
        <v>55</v>
      </c>
      <c r="L1140">
        <v>134</v>
      </c>
      <c r="M1140">
        <v>15</v>
      </c>
      <c r="N1140">
        <v>0</v>
      </c>
      <c r="O1140">
        <v>3</v>
      </c>
      <c r="P1140">
        <v>3</v>
      </c>
      <c r="Q1140">
        <v>4</v>
      </c>
      <c r="R1140">
        <v>2</v>
      </c>
      <c r="S1140">
        <v>8</v>
      </c>
      <c r="T1140">
        <v>6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43</v>
      </c>
    </row>
    <row r="1141" spans="1:28" hidden="1" x14ac:dyDescent="0.3">
      <c r="A1141">
        <v>5552</v>
      </c>
      <c r="B1141">
        <v>1963</v>
      </c>
      <c r="C1141" t="s">
        <v>41</v>
      </c>
      <c r="D1141" t="s">
        <v>29</v>
      </c>
      <c r="E1141">
        <v>48721</v>
      </c>
      <c r="F1141">
        <v>1</v>
      </c>
      <c r="G1141">
        <v>1</v>
      </c>
      <c r="H1141" s="1">
        <v>41407</v>
      </c>
      <c r="I1141">
        <v>50</v>
      </c>
      <c r="J1141">
        <v>81</v>
      </c>
      <c r="K1141">
        <v>18</v>
      </c>
      <c r="L1141">
        <v>113</v>
      </c>
      <c r="M1141">
        <v>47</v>
      </c>
      <c r="N1141">
        <v>13</v>
      </c>
      <c r="O1141">
        <v>21</v>
      </c>
      <c r="P1141">
        <v>6</v>
      </c>
      <c r="Q1141">
        <v>4</v>
      </c>
      <c r="R1141">
        <v>2</v>
      </c>
      <c r="S1141">
        <v>5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43</v>
      </c>
    </row>
    <row r="1142" spans="1:28" hidden="1" x14ac:dyDescent="0.3">
      <c r="A1142">
        <v>2245</v>
      </c>
      <c r="B1142">
        <v>1969</v>
      </c>
      <c r="C1142" t="s">
        <v>41</v>
      </c>
      <c r="D1142" t="s">
        <v>33</v>
      </c>
      <c r="E1142">
        <v>43641</v>
      </c>
      <c r="F1142">
        <v>1</v>
      </c>
      <c r="G1142">
        <v>1</v>
      </c>
      <c r="H1142" s="1">
        <v>41386</v>
      </c>
      <c r="I1142">
        <v>50</v>
      </c>
      <c r="J1142">
        <v>57</v>
      </c>
      <c r="K1142">
        <v>2</v>
      </c>
      <c r="L1142">
        <v>51</v>
      </c>
      <c r="M1142">
        <v>4</v>
      </c>
      <c r="N1142">
        <v>2</v>
      </c>
      <c r="O1142">
        <v>23</v>
      </c>
      <c r="P1142">
        <v>3</v>
      </c>
      <c r="Q1142">
        <v>2</v>
      </c>
      <c r="R1142">
        <v>1</v>
      </c>
      <c r="S1142">
        <v>4</v>
      </c>
      <c r="T1142">
        <v>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30</v>
      </c>
    </row>
    <row r="1143" spans="1:28" hidden="1" x14ac:dyDescent="0.3">
      <c r="A1143">
        <v>10031</v>
      </c>
      <c r="B1143">
        <v>1976</v>
      </c>
      <c r="C1143" t="s">
        <v>37</v>
      </c>
      <c r="D1143" t="s">
        <v>33</v>
      </c>
      <c r="E1143">
        <v>16927</v>
      </c>
      <c r="F1143">
        <v>1</v>
      </c>
      <c r="G1143">
        <v>1</v>
      </c>
      <c r="H1143" s="1">
        <v>41315</v>
      </c>
      <c r="I1143">
        <v>50</v>
      </c>
      <c r="J1143">
        <v>20</v>
      </c>
      <c r="K1143">
        <v>2</v>
      </c>
      <c r="L1143">
        <v>23</v>
      </c>
      <c r="M1143">
        <v>3</v>
      </c>
      <c r="N1143">
        <v>1</v>
      </c>
      <c r="O1143">
        <v>4</v>
      </c>
      <c r="P1143">
        <v>5</v>
      </c>
      <c r="Q1143">
        <v>3</v>
      </c>
      <c r="R1143">
        <v>0</v>
      </c>
      <c r="S1143">
        <v>4</v>
      </c>
      <c r="T1143">
        <v>8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43</v>
      </c>
    </row>
    <row r="1144" spans="1:28" hidden="1" x14ac:dyDescent="0.3">
      <c r="A1144">
        <v>8692</v>
      </c>
      <c r="B1144">
        <v>1952</v>
      </c>
      <c r="C1144" t="s">
        <v>28</v>
      </c>
      <c r="D1144" t="s">
        <v>35</v>
      </c>
      <c r="E1144">
        <v>43462</v>
      </c>
      <c r="F1144">
        <v>1</v>
      </c>
      <c r="G1144">
        <v>1</v>
      </c>
      <c r="H1144" s="1">
        <v>41164</v>
      </c>
      <c r="I1144">
        <v>50</v>
      </c>
      <c r="J1144">
        <v>90</v>
      </c>
      <c r="K1144">
        <v>17</v>
      </c>
      <c r="L1144">
        <v>97</v>
      </c>
      <c r="M1144">
        <v>15</v>
      </c>
      <c r="N1144">
        <v>6</v>
      </c>
      <c r="O1144">
        <v>15</v>
      </c>
      <c r="P1144">
        <v>6</v>
      </c>
      <c r="Q1144">
        <v>4</v>
      </c>
      <c r="R1144">
        <v>1</v>
      </c>
      <c r="S1144">
        <v>5</v>
      </c>
      <c r="T1144">
        <v>8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30</v>
      </c>
    </row>
    <row r="1145" spans="1:28" hidden="1" x14ac:dyDescent="0.3">
      <c r="A1145">
        <v>6642</v>
      </c>
      <c r="B1145">
        <v>1961</v>
      </c>
      <c r="C1145" t="s">
        <v>28</v>
      </c>
      <c r="D1145" t="s">
        <v>29</v>
      </c>
      <c r="E1145">
        <v>27215</v>
      </c>
      <c r="F1145">
        <v>2</v>
      </c>
      <c r="G1145">
        <v>1</v>
      </c>
      <c r="H1145" s="1">
        <v>41297</v>
      </c>
      <c r="I1145">
        <v>50</v>
      </c>
      <c r="J1145">
        <v>30</v>
      </c>
      <c r="K1145">
        <v>5</v>
      </c>
      <c r="L1145">
        <v>22</v>
      </c>
      <c r="M1145">
        <v>8</v>
      </c>
      <c r="N1145">
        <v>9</v>
      </c>
      <c r="O1145">
        <v>28</v>
      </c>
      <c r="P1145">
        <v>4</v>
      </c>
      <c r="Q1145">
        <v>2</v>
      </c>
      <c r="R1145">
        <v>1</v>
      </c>
      <c r="S1145">
        <v>4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43</v>
      </c>
    </row>
    <row r="1146" spans="1:28" hidden="1" x14ac:dyDescent="0.3">
      <c r="A1146">
        <v>4550</v>
      </c>
      <c r="B1146">
        <v>1966</v>
      </c>
      <c r="C1146" t="s">
        <v>41</v>
      </c>
      <c r="D1146" t="s">
        <v>35</v>
      </c>
      <c r="E1146">
        <v>33564</v>
      </c>
      <c r="F1146">
        <v>0</v>
      </c>
      <c r="G1146">
        <v>1</v>
      </c>
      <c r="H1146" s="1">
        <v>41814</v>
      </c>
      <c r="I1146">
        <v>51</v>
      </c>
      <c r="J1146">
        <v>61</v>
      </c>
      <c r="K1146">
        <v>0</v>
      </c>
      <c r="L1146">
        <v>3</v>
      </c>
      <c r="M1146">
        <v>0</v>
      </c>
      <c r="N1146">
        <v>0</v>
      </c>
      <c r="O1146">
        <v>7</v>
      </c>
      <c r="P1146">
        <v>1</v>
      </c>
      <c r="Q1146">
        <v>1</v>
      </c>
      <c r="R1146">
        <v>1</v>
      </c>
      <c r="S1146">
        <v>3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30</v>
      </c>
    </row>
    <row r="1147" spans="1:28" hidden="1" x14ac:dyDescent="0.3">
      <c r="A1147">
        <v>10556</v>
      </c>
      <c r="B1147">
        <v>1959</v>
      </c>
      <c r="C1147" t="s">
        <v>28</v>
      </c>
      <c r="D1147" t="s">
        <v>33</v>
      </c>
      <c r="E1147">
        <v>54984</v>
      </c>
      <c r="F1147">
        <v>0</v>
      </c>
      <c r="G1147">
        <v>1</v>
      </c>
      <c r="H1147" s="1">
        <v>41783</v>
      </c>
      <c r="I1147">
        <v>51</v>
      </c>
      <c r="J1147">
        <v>173</v>
      </c>
      <c r="K1147">
        <v>13</v>
      </c>
      <c r="L1147">
        <v>131</v>
      </c>
      <c r="M1147">
        <v>32</v>
      </c>
      <c r="N1147">
        <v>3</v>
      </c>
      <c r="O1147">
        <v>6</v>
      </c>
      <c r="P1147">
        <v>4</v>
      </c>
      <c r="Q1147">
        <v>6</v>
      </c>
      <c r="R1147">
        <v>1</v>
      </c>
      <c r="S1147">
        <v>6</v>
      </c>
      <c r="T1147">
        <v>7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30</v>
      </c>
    </row>
    <row r="1148" spans="1:28" hidden="1" x14ac:dyDescent="0.3">
      <c r="A1148">
        <v>2891</v>
      </c>
      <c r="B1148">
        <v>1963</v>
      </c>
      <c r="C1148" t="s">
        <v>28</v>
      </c>
      <c r="D1148" t="s">
        <v>29</v>
      </c>
      <c r="E1148">
        <v>68118</v>
      </c>
      <c r="F1148">
        <v>0</v>
      </c>
      <c r="G1148">
        <v>1</v>
      </c>
      <c r="H1148" s="1">
        <v>41565</v>
      </c>
      <c r="I1148">
        <v>51</v>
      </c>
      <c r="J1148">
        <v>595</v>
      </c>
      <c r="K1148">
        <v>23</v>
      </c>
      <c r="L1148">
        <v>123</v>
      </c>
      <c r="M1148">
        <v>10</v>
      </c>
      <c r="N1148">
        <v>23</v>
      </c>
      <c r="O1148">
        <v>154</v>
      </c>
      <c r="P1148">
        <v>2</v>
      </c>
      <c r="Q1148">
        <v>8</v>
      </c>
      <c r="R1148">
        <v>9</v>
      </c>
      <c r="S1148">
        <v>4</v>
      </c>
      <c r="T1148">
        <v>6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34</v>
      </c>
    </row>
    <row r="1149" spans="1:28" hidden="1" x14ac:dyDescent="0.3">
      <c r="A1149">
        <v>5011</v>
      </c>
      <c r="B1149">
        <v>1963</v>
      </c>
      <c r="C1149" t="s">
        <v>28</v>
      </c>
      <c r="D1149" t="s">
        <v>29</v>
      </c>
      <c r="E1149">
        <v>68118</v>
      </c>
      <c r="F1149">
        <v>0</v>
      </c>
      <c r="G1149">
        <v>1</v>
      </c>
      <c r="H1149" s="1">
        <v>41565</v>
      </c>
      <c r="I1149">
        <v>51</v>
      </c>
      <c r="J1149">
        <v>595</v>
      </c>
      <c r="K1149">
        <v>23</v>
      </c>
      <c r="L1149">
        <v>123</v>
      </c>
      <c r="M1149">
        <v>10</v>
      </c>
      <c r="N1149">
        <v>23</v>
      </c>
      <c r="O1149">
        <v>154</v>
      </c>
      <c r="P1149">
        <v>2</v>
      </c>
      <c r="Q1149">
        <v>8</v>
      </c>
      <c r="R1149">
        <v>9</v>
      </c>
      <c r="S1149">
        <v>4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30</v>
      </c>
    </row>
    <row r="1150" spans="1:28" hidden="1" x14ac:dyDescent="0.3">
      <c r="A1150">
        <v>11039</v>
      </c>
      <c r="B1150">
        <v>1975</v>
      </c>
      <c r="C1150" t="s">
        <v>28</v>
      </c>
      <c r="D1150" t="s">
        <v>33</v>
      </c>
      <c r="E1150">
        <v>51948</v>
      </c>
      <c r="F1150">
        <v>0</v>
      </c>
      <c r="G1150">
        <v>1</v>
      </c>
      <c r="H1150" s="1">
        <v>41534</v>
      </c>
      <c r="I1150">
        <v>51</v>
      </c>
      <c r="J1150">
        <v>82</v>
      </c>
      <c r="K1150">
        <v>33</v>
      </c>
      <c r="L1150">
        <v>54</v>
      </c>
      <c r="M1150">
        <v>71</v>
      </c>
      <c r="N1150">
        <v>30</v>
      </c>
      <c r="O1150">
        <v>41</v>
      </c>
      <c r="P1150">
        <v>2</v>
      </c>
      <c r="Q1150">
        <v>5</v>
      </c>
      <c r="R1150">
        <v>2</v>
      </c>
      <c r="S1150">
        <v>4</v>
      </c>
      <c r="T1150">
        <v>5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30</v>
      </c>
    </row>
    <row r="1151" spans="1:28" hidden="1" x14ac:dyDescent="0.3">
      <c r="A1151">
        <v>4128</v>
      </c>
      <c r="B1151">
        <v>1962</v>
      </c>
      <c r="C1151" t="s">
        <v>37</v>
      </c>
      <c r="D1151" t="s">
        <v>35</v>
      </c>
      <c r="E1151">
        <v>56067</v>
      </c>
      <c r="F1151">
        <v>0</v>
      </c>
      <c r="G1151">
        <v>1</v>
      </c>
      <c r="H1151" s="1">
        <v>41475</v>
      </c>
      <c r="I1151">
        <v>51</v>
      </c>
      <c r="J1151">
        <v>517</v>
      </c>
      <c r="K1151">
        <v>12</v>
      </c>
      <c r="L1151">
        <v>54</v>
      </c>
      <c r="M1151">
        <v>16</v>
      </c>
      <c r="N1151">
        <v>6</v>
      </c>
      <c r="O1151">
        <v>120</v>
      </c>
      <c r="P1151">
        <v>2</v>
      </c>
      <c r="Q1151">
        <v>7</v>
      </c>
      <c r="R1151">
        <v>4</v>
      </c>
      <c r="S1151">
        <v>7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43</v>
      </c>
    </row>
    <row r="1152" spans="1:28" hidden="1" x14ac:dyDescent="0.3">
      <c r="A1152">
        <v>8534</v>
      </c>
      <c r="B1152">
        <v>1952</v>
      </c>
      <c r="C1152" t="s">
        <v>28</v>
      </c>
      <c r="D1152" t="s">
        <v>33</v>
      </c>
      <c r="E1152">
        <v>67433</v>
      </c>
      <c r="F1152">
        <v>0</v>
      </c>
      <c r="G1152">
        <v>2</v>
      </c>
      <c r="H1152" s="1">
        <v>41471</v>
      </c>
      <c r="I1152">
        <v>51</v>
      </c>
      <c r="J1152">
        <v>615</v>
      </c>
      <c r="K1152">
        <v>28</v>
      </c>
      <c r="L1152">
        <v>259</v>
      </c>
      <c r="M1152">
        <v>12</v>
      </c>
      <c r="N1152">
        <v>48</v>
      </c>
      <c r="O1152">
        <v>30</v>
      </c>
      <c r="P1152">
        <v>4</v>
      </c>
      <c r="Q1152">
        <v>6</v>
      </c>
      <c r="R1152">
        <v>5</v>
      </c>
      <c r="S1152">
        <v>13</v>
      </c>
      <c r="T1152">
        <v>4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 t="s">
        <v>30</v>
      </c>
    </row>
    <row r="1153" spans="1:28" hidden="1" x14ac:dyDescent="0.3">
      <c r="A1153">
        <v>9308</v>
      </c>
      <c r="B1153">
        <v>1954</v>
      </c>
      <c r="C1153" t="s">
        <v>28</v>
      </c>
      <c r="D1153" t="s">
        <v>33</v>
      </c>
      <c r="E1153">
        <v>62820</v>
      </c>
      <c r="F1153">
        <v>0</v>
      </c>
      <c r="G1153">
        <v>0</v>
      </c>
      <c r="H1153" s="1">
        <v>41405</v>
      </c>
      <c r="I1153">
        <v>51</v>
      </c>
      <c r="J1153">
        <v>398</v>
      </c>
      <c r="K1153">
        <v>61</v>
      </c>
      <c r="L1153">
        <v>265</v>
      </c>
      <c r="M1153">
        <v>138</v>
      </c>
      <c r="N1153">
        <v>61</v>
      </c>
      <c r="O1153">
        <v>53</v>
      </c>
      <c r="P1153">
        <v>1</v>
      </c>
      <c r="Q1153">
        <v>3</v>
      </c>
      <c r="R1153">
        <v>4</v>
      </c>
      <c r="S1153">
        <v>6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43</v>
      </c>
    </row>
    <row r="1154" spans="1:28" hidden="1" x14ac:dyDescent="0.3">
      <c r="A1154">
        <v>544</v>
      </c>
      <c r="B1154">
        <v>1954</v>
      </c>
      <c r="C1154" t="s">
        <v>28</v>
      </c>
      <c r="D1154" t="s">
        <v>33</v>
      </c>
      <c r="E1154">
        <v>62820</v>
      </c>
      <c r="F1154">
        <v>0</v>
      </c>
      <c r="G1154">
        <v>0</v>
      </c>
      <c r="H1154" s="1">
        <v>41405</v>
      </c>
      <c r="I1154">
        <v>51</v>
      </c>
      <c r="J1154">
        <v>398</v>
      </c>
      <c r="K1154">
        <v>61</v>
      </c>
      <c r="L1154">
        <v>265</v>
      </c>
      <c r="M1154">
        <v>138</v>
      </c>
      <c r="N1154">
        <v>61</v>
      </c>
      <c r="O1154">
        <v>53</v>
      </c>
      <c r="P1154">
        <v>1</v>
      </c>
      <c r="Q1154">
        <v>3</v>
      </c>
      <c r="R1154">
        <v>4</v>
      </c>
      <c r="S1154">
        <v>6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30</v>
      </c>
    </row>
    <row r="1155" spans="1:28" hidden="1" x14ac:dyDescent="0.3">
      <c r="A1155">
        <v>5989</v>
      </c>
      <c r="B1155">
        <v>1959</v>
      </c>
      <c r="C1155" t="s">
        <v>38</v>
      </c>
      <c r="D1155" t="s">
        <v>29</v>
      </c>
      <c r="E1155">
        <v>78353</v>
      </c>
      <c r="F1155">
        <v>0</v>
      </c>
      <c r="G1155">
        <v>1</v>
      </c>
      <c r="H1155" s="1">
        <v>41380</v>
      </c>
      <c r="I1155">
        <v>51</v>
      </c>
      <c r="J1155">
        <v>752</v>
      </c>
      <c r="K1155">
        <v>122</v>
      </c>
      <c r="L1155">
        <v>476</v>
      </c>
      <c r="M1155">
        <v>39</v>
      </c>
      <c r="N1155">
        <v>153</v>
      </c>
      <c r="O1155">
        <v>34</v>
      </c>
      <c r="P1155">
        <v>1</v>
      </c>
      <c r="Q1155">
        <v>10</v>
      </c>
      <c r="R1155">
        <v>2</v>
      </c>
      <c r="S1155">
        <v>11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32</v>
      </c>
    </row>
    <row r="1156" spans="1:28" hidden="1" x14ac:dyDescent="0.3">
      <c r="A1156">
        <v>6673</v>
      </c>
      <c r="B1156">
        <v>1965</v>
      </c>
      <c r="C1156" t="s">
        <v>28</v>
      </c>
      <c r="D1156" t="s">
        <v>31</v>
      </c>
      <c r="E1156">
        <v>23478</v>
      </c>
      <c r="F1156">
        <v>0</v>
      </c>
      <c r="G1156">
        <v>0</v>
      </c>
      <c r="H1156" s="1">
        <v>41352</v>
      </c>
      <c r="I1156">
        <v>51</v>
      </c>
      <c r="J1156">
        <v>28</v>
      </c>
      <c r="K1156">
        <v>6</v>
      </c>
      <c r="L1156">
        <v>27</v>
      </c>
      <c r="M1156">
        <v>12</v>
      </c>
      <c r="N1156">
        <v>17</v>
      </c>
      <c r="O1156">
        <v>39</v>
      </c>
      <c r="P1156">
        <v>1</v>
      </c>
      <c r="Q1156">
        <v>3</v>
      </c>
      <c r="R1156">
        <v>0</v>
      </c>
      <c r="S1156">
        <v>3</v>
      </c>
      <c r="T1156">
        <v>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34</v>
      </c>
    </row>
    <row r="1157" spans="1:28" hidden="1" x14ac:dyDescent="0.3">
      <c r="A1157">
        <v>8977</v>
      </c>
      <c r="B1157">
        <v>1985</v>
      </c>
      <c r="C1157" t="s">
        <v>44</v>
      </c>
      <c r="D1157" t="s">
        <v>31</v>
      </c>
      <c r="E1157">
        <v>16581</v>
      </c>
      <c r="F1157">
        <v>0</v>
      </c>
      <c r="G1157">
        <v>0</v>
      </c>
      <c r="H1157" s="1">
        <v>41286</v>
      </c>
      <c r="I1157">
        <v>51</v>
      </c>
      <c r="J1157">
        <v>1</v>
      </c>
      <c r="K1157">
        <v>3</v>
      </c>
      <c r="L1157">
        <v>4</v>
      </c>
      <c r="M1157">
        <v>2</v>
      </c>
      <c r="N1157">
        <v>3</v>
      </c>
      <c r="O1157">
        <v>11</v>
      </c>
      <c r="P1157">
        <v>1</v>
      </c>
      <c r="Q1157">
        <v>0</v>
      </c>
      <c r="R1157">
        <v>0</v>
      </c>
      <c r="S1157">
        <v>3</v>
      </c>
      <c r="T1157">
        <v>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30</v>
      </c>
    </row>
    <row r="1158" spans="1:28" hidden="1" x14ac:dyDescent="0.3">
      <c r="A1158">
        <v>1544</v>
      </c>
      <c r="B1158">
        <v>1967</v>
      </c>
      <c r="C1158" t="s">
        <v>41</v>
      </c>
      <c r="D1158" t="s">
        <v>29</v>
      </c>
      <c r="E1158">
        <v>81380</v>
      </c>
      <c r="F1158">
        <v>0</v>
      </c>
      <c r="G1158">
        <v>0</v>
      </c>
      <c r="H1158" s="1">
        <v>41265</v>
      </c>
      <c r="I1158">
        <v>51</v>
      </c>
      <c r="J1158">
        <v>741</v>
      </c>
      <c r="K1158">
        <v>68</v>
      </c>
      <c r="L1158">
        <v>689</v>
      </c>
      <c r="M1158">
        <v>224</v>
      </c>
      <c r="N1158">
        <v>68</v>
      </c>
      <c r="O1158">
        <v>103</v>
      </c>
      <c r="P1158">
        <v>1</v>
      </c>
      <c r="Q1158">
        <v>4</v>
      </c>
      <c r="R1158">
        <v>2</v>
      </c>
      <c r="S1158">
        <v>10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32</v>
      </c>
    </row>
    <row r="1159" spans="1:28" hidden="1" x14ac:dyDescent="0.3">
      <c r="A1159">
        <v>3381</v>
      </c>
      <c r="B1159">
        <v>1953</v>
      </c>
      <c r="C1159" t="s">
        <v>41</v>
      </c>
      <c r="D1159" t="s">
        <v>33</v>
      </c>
      <c r="E1159">
        <v>54348</v>
      </c>
      <c r="F1159">
        <v>1</v>
      </c>
      <c r="G1159">
        <v>1</v>
      </c>
      <c r="H1159" s="1">
        <v>41798</v>
      </c>
      <c r="I1159">
        <v>51</v>
      </c>
      <c r="J1159">
        <v>70</v>
      </c>
      <c r="K1159">
        <v>0</v>
      </c>
      <c r="L1159">
        <v>16</v>
      </c>
      <c r="M1159">
        <v>0</v>
      </c>
      <c r="N1159">
        <v>0</v>
      </c>
      <c r="O1159">
        <v>4</v>
      </c>
      <c r="P1159">
        <v>2</v>
      </c>
      <c r="Q1159">
        <v>2</v>
      </c>
      <c r="R1159">
        <v>0</v>
      </c>
      <c r="S1159">
        <v>4</v>
      </c>
      <c r="T1159">
        <v>6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32</v>
      </c>
    </row>
    <row r="1160" spans="1:28" hidden="1" x14ac:dyDescent="0.3">
      <c r="A1160">
        <v>9467</v>
      </c>
      <c r="B1160">
        <v>1984</v>
      </c>
      <c r="C1160" t="s">
        <v>28</v>
      </c>
      <c r="D1160" t="s">
        <v>31</v>
      </c>
      <c r="E1160">
        <v>34738</v>
      </c>
      <c r="F1160">
        <v>1</v>
      </c>
      <c r="G1160">
        <v>0</v>
      </c>
      <c r="H1160" s="1">
        <v>41770</v>
      </c>
      <c r="I1160">
        <v>51</v>
      </c>
      <c r="J1160">
        <v>3</v>
      </c>
      <c r="K1160">
        <v>2</v>
      </c>
      <c r="L1160">
        <v>10</v>
      </c>
      <c r="M1160">
        <v>3</v>
      </c>
      <c r="N1160">
        <v>0</v>
      </c>
      <c r="O1160">
        <v>2</v>
      </c>
      <c r="P1160">
        <v>1</v>
      </c>
      <c r="Q1160">
        <v>1</v>
      </c>
      <c r="R1160">
        <v>0</v>
      </c>
      <c r="S1160">
        <v>3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30</v>
      </c>
    </row>
    <row r="1161" spans="1:28" hidden="1" x14ac:dyDescent="0.3">
      <c r="A1161">
        <v>8140</v>
      </c>
      <c r="B1161">
        <v>1973</v>
      </c>
      <c r="C1161" t="s">
        <v>28</v>
      </c>
      <c r="D1161" t="s">
        <v>35</v>
      </c>
      <c r="E1161">
        <v>22682</v>
      </c>
      <c r="F1161">
        <v>1</v>
      </c>
      <c r="G1161">
        <v>0</v>
      </c>
      <c r="H1161" s="1">
        <v>41550</v>
      </c>
      <c r="I1161">
        <v>51</v>
      </c>
      <c r="J1161">
        <v>10</v>
      </c>
      <c r="K1161">
        <v>14</v>
      </c>
      <c r="L1161">
        <v>29</v>
      </c>
      <c r="M1161">
        <v>4</v>
      </c>
      <c r="N1161">
        <v>2</v>
      </c>
      <c r="O1161">
        <v>36</v>
      </c>
      <c r="P1161">
        <v>3</v>
      </c>
      <c r="Q1161">
        <v>2</v>
      </c>
      <c r="R1161">
        <v>1</v>
      </c>
      <c r="S1161">
        <v>4</v>
      </c>
      <c r="T1161">
        <v>4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36</v>
      </c>
    </row>
    <row r="1162" spans="1:28" hidden="1" x14ac:dyDescent="0.3">
      <c r="A1162">
        <v>78</v>
      </c>
      <c r="B1162">
        <v>1969</v>
      </c>
      <c r="C1162" t="s">
        <v>28</v>
      </c>
      <c r="D1162" t="s">
        <v>33</v>
      </c>
      <c r="E1162">
        <v>25293</v>
      </c>
      <c r="F1162">
        <v>1</v>
      </c>
      <c r="G1162">
        <v>0</v>
      </c>
      <c r="H1162" s="1">
        <v>41532</v>
      </c>
      <c r="I1162">
        <v>51</v>
      </c>
      <c r="J1162">
        <v>15</v>
      </c>
      <c r="K1162">
        <v>0</v>
      </c>
      <c r="L1162">
        <v>11</v>
      </c>
      <c r="M1162">
        <v>0</v>
      </c>
      <c r="N1162">
        <v>2</v>
      </c>
      <c r="O1162">
        <v>9</v>
      </c>
      <c r="P1162">
        <v>1</v>
      </c>
      <c r="Q1162">
        <v>1</v>
      </c>
      <c r="R1162">
        <v>1</v>
      </c>
      <c r="S1162">
        <v>2</v>
      </c>
      <c r="T1162">
        <v>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30</v>
      </c>
    </row>
    <row r="1163" spans="1:28" hidden="1" x14ac:dyDescent="0.3">
      <c r="A1163">
        <v>5517</v>
      </c>
      <c r="B1163">
        <v>1969</v>
      </c>
      <c r="C1163" t="s">
        <v>28</v>
      </c>
      <c r="D1163" t="s">
        <v>33</v>
      </c>
      <c r="E1163">
        <v>25293</v>
      </c>
      <c r="F1163">
        <v>1</v>
      </c>
      <c r="G1163">
        <v>0</v>
      </c>
      <c r="H1163" s="1">
        <v>41532</v>
      </c>
      <c r="I1163">
        <v>51</v>
      </c>
      <c r="J1163">
        <v>15</v>
      </c>
      <c r="K1163">
        <v>0</v>
      </c>
      <c r="L1163">
        <v>11</v>
      </c>
      <c r="M1163">
        <v>0</v>
      </c>
      <c r="N1163">
        <v>2</v>
      </c>
      <c r="O1163">
        <v>9</v>
      </c>
      <c r="P1163">
        <v>1</v>
      </c>
      <c r="Q1163">
        <v>1</v>
      </c>
      <c r="R1163">
        <v>1</v>
      </c>
      <c r="S1163">
        <v>2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36</v>
      </c>
    </row>
    <row r="1164" spans="1:28" hidden="1" x14ac:dyDescent="0.3">
      <c r="A1164">
        <v>5290</v>
      </c>
      <c r="B1164">
        <v>1964</v>
      </c>
      <c r="C1164" t="s">
        <v>37</v>
      </c>
      <c r="D1164" t="s">
        <v>33</v>
      </c>
      <c r="E1164">
        <v>41551</v>
      </c>
      <c r="F1164">
        <v>1</v>
      </c>
      <c r="G1164">
        <v>1</v>
      </c>
      <c r="H1164" s="1">
        <v>41500</v>
      </c>
      <c r="I1164">
        <v>51</v>
      </c>
      <c r="J1164">
        <v>220</v>
      </c>
      <c r="K1164">
        <v>0</v>
      </c>
      <c r="L1164">
        <v>33</v>
      </c>
      <c r="M1164">
        <v>3</v>
      </c>
      <c r="N1164">
        <v>0</v>
      </c>
      <c r="O1164">
        <v>23</v>
      </c>
      <c r="P1164">
        <v>5</v>
      </c>
      <c r="Q1164">
        <v>5</v>
      </c>
      <c r="R1164">
        <v>1</v>
      </c>
      <c r="S1164">
        <v>5</v>
      </c>
      <c r="T1164">
        <v>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32</v>
      </c>
    </row>
    <row r="1165" spans="1:28" hidden="1" x14ac:dyDescent="0.3">
      <c r="A1165">
        <v>9592</v>
      </c>
      <c r="B1165">
        <v>1983</v>
      </c>
      <c r="C1165" t="s">
        <v>28</v>
      </c>
      <c r="D1165" t="s">
        <v>35</v>
      </c>
      <c r="E1165">
        <v>22010</v>
      </c>
      <c r="F1165">
        <v>1</v>
      </c>
      <c r="G1165">
        <v>0</v>
      </c>
      <c r="H1165" s="1">
        <v>41455</v>
      </c>
      <c r="I1165">
        <v>51</v>
      </c>
      <c r="J1165">
        <v>11</v>
      </c>
      <c r="K1165">
        <v>2</v>
      </c>
      <c r="L1165">
        <v>9</v>
      </c>
      <c r="M1165">
        <v>3</v>
      </c>
      <c r="N1165">
        <v>0</v>
      </c>
      <c r="O1165">
        <v>8</v>
      </c>
      <c r="P1165">
        <v>2</v>
      </c>
      <c r="Q1165">
        <v>2</v>
      </c>
      <c r="R1165">
        <v>0</v>
      </c>
      <c r="S1165">
        <v>3</v>
      </c>
      <c r="T1165">
        <v>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30</v>
      </c>
    </row>
    <row r="1166" spans="1:28" hidden="1" x14ac:dyDescent="0.3">
      <c r="A1166">
        <v>8957</v>
      </c>
      <c r="B1166">
        <v>1952</v>
      </c>
      <c r="C1166" t="s">
        <v>38</v>
      </c>
      <c r="D1166" t="s">
        <v>31</v>
      </c>
      <c r="E1166">
        <v>64831</v>
      </c>
      <c r="F1166">
        <v>1</v>
      </c>
      <c r="G1166">
        <v>1</v>
      </c>
      <c r="H1166" s="1">
        <v>41435</v>
      </c>
      <c r="I1166">
        <v>51</v>
      </c>
      <c r="J1166">
        <v>480</v>
      </c>
      <c r="K1166">
        <v>86</v>
      </c>
      <c r="L1166">
        <v>249</v>
      </c>
      <c r="M1166">
        <v>75</v>
      </c>
      <c r="N1166">
        <v>86</v>
      </c>
      <c r="O1166">
        <v>144</v>
      </c>
      <c r="P1166">
        <v>8</v>
      </c>
      <c r="Q1166">
        <v>6</v>
      </c>
      <c r="R1166">
        <v>3</v>
      </c>
      <c r="S1166">
        <v>5</v>
      </c>
      <c r="T1166">
        <v>6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43</v>
      </c>
    </row>
    <row r="1167" spans="1:28" hidden="1" x14ac:dyDescent="0.3">
      <c r="A1167">
        <v>635</v>
      </c>
      <c r="B1167">
        <v>1966</v>
      </c>
      <c r="C1167" t="s">
        <v>41</v>
      </c>
      <c r="D1167" t="s">
        <v>33</v>
      </c>
      <c r="E1167">
        <v>57183</v>
      </c>
      <c r="F1167">
        <v>1</v>
      </c>
      <c r="G1167">
        <v>1</v>
      </c>
      <c r="H1167" s="1">
        <v>41352</v>
      </c>
      <c r="I1167">
        <v>51</v>
      </c>
      <c r="J1167">
        <v>464</v>
      </c>
      <c r="K1167">
        <v>5</v>
      </c>
      <c r="L1167">
        <v>64</v>
      </c>
      <c r="M1167">
        <v>7</v>
      </c>
      <c r="N1167">
        <v>0</v>
      </c>
      <c r="O1167">
        <v>70</v>
      </c>
      <c r="P1167">
        <v>8</v>
      </c>
      <c r="Q1167">
        <v>9</v>
      </c>
      <c r="R1167">
        <v>1</v>
      </c>
      <c r="S1167">
        <v>7</v>
      </c>
      <c r="T1167">
        <v>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30</v>
      </c>
    </row>
    <row r="1168" spans="1:28" hidden="1" x14ac:dyDescent="0.3">
      <c r="A1168">
        <v>1710</v>
      </c>
      <c r="B1168">
        <v>1978</v>
      </c>
      <c r="C1168" t="s">
        <v>28</v>
      </c>
      <c r="D1168" t="s">
        <v>31</v>
      </c>
      <c r="E1168">
        <v>30168</v>
      </c>
      <c r="F1168">
        <v>1</v>
      </c>
      <c r="G1168">
        <v>0</v>
      </c>
      <c r="H1168" s="1">
        <v>41340</v>
      </c>
      <c r="I1168">
        <v>51</v>
      </c>
      <c r="J1168">
        <v>154</v>
      </c>
      <c r="K1168">
        <v>20</v>
      </c>
      <c r="L1168">
        <v>66</v>
      </c>
      <c r="M1168">
        <v>0</v>
      </c>
      <c r="N1168">
        <v>12</v>
      </c>
      <c r="O1168">
        <v>27</v>
      </c>
      <c r="P1168">
        <v>7</v>
      </c>
      <c r="Q1168">
        <v>6</v>
      </c>
      <c r="R1168">
        <v>1</v>
      </c>
      <c r="S1168">
        <v>4</v>
      </c>
      <c r="T1168">
        <v>9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30</v>
      </c>
    </row>
    <row r="1169" spans="1:28" hidden="1" x14ac:dyDescent="0.3">
      <c r="A1169">
        <v>523</v>
      </c>
      <c r="B1169">
        <v>1989</v>
      </c>
      <c r="C1169" t="s">
        <v>28</v>
      </c>
      <c r="D1169" t="s">
        <v>33</v>
      </c>
      <c r="E1169">
        <v>37155</v>
      </c>
      <c r="F1169">
        <v>1</v>
      </c>
      <c r="G1169">
        <v>0</v>
      </c>
      <c r="H1169" s="1">
        <v>41305</v>
      </c>
      <c r="I1169">
        <v>51</v>
      </c>
      <c r="J1169">
        <v>23</v>
      </c>
      <c r="K1169">
        <v>0</v>
      </c>
      <c r="L1169">
        <v>26</v>
      </c>
      <c r="M1169">
        <v>7</v>
      </c>
      <c r="N1169">
        <v>15</v>
      </c>
      <c r="O1169">
        <v>3</v>
      </c>
      <c r="P1169">
        <v>1</v>
      </c>
      <c r="Q1169">
        <v>2</v>
      </c>
      <c r="R1169">
        <v>0</v>
      </c>
      <c r="S1169">
        <v>4</v>
      </c>
      <c r="T1169">
        <v>5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30</v>
      </c>
    </row>
    <row r="1170" spans="1:28" hidden="1" x14ac:dyDescent="0.3">
      <c r="A1170">
        <v>9736</v>
      </c>
      <c r="B1170">
        <v>1980</v>
      </c>
      <c r="C1170" t="s">
        <v>28</v>
      </c>
      <c r="D1170" t="s">
        <v>33</v>
      </c>
      <c r="E1170">
        <v>41850</v>
      </c>
      <c r="F1170">
        <v>1</v>
      </c>
      <c r="G1170">
        <v>1</v>
      </c>
      <c r="H1170" s="1">
        <v>41267</v>
      </c>
      <c r="I1170">
        <v>51</v>
      </c>
      <c r="J1170">
        <v>53</v>
      </c>
      <c r="K1170">
        <v>5</v>
      </c>
      <c r="L1170">
        <v>19</v>
      </c>
      <c r="M1170">
        <v>2</v>
      </c>
      <c r="N1170">
        <v>13</v>
      </c>
      <c r="O1170">
        <v>4</v>
      </c>
      <c r="P1170">
        <v>3</v>
      </c>
      <c r="Q1170">
        <v>3</v>
      </c>
      <c r="R1170">
        <v>0</v>
      </c>
      <c r="S1170">
        <v>3</v>
      </c>
      <c r="T1170">
        <v>8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34</v>
      </c>
    </row>
    <row r="1171" spans="1:28" hidden="1" x14ac:dyDescent="0.3">
      <c r="A1171">
        <v>6575</v>
      </c>
      <c r="B1171">
        <v>1981</v>
      </c>
      <c r="C1171" t="s">
        <v>28</v>
      </c>
      <c r="D1171" t="s">
        <v>35</v>
      </c>
      <c r="E1171">
        <v>56386</v>
      </c>
      <c r="F1171">
        <v>1</v>
      </c>
      <c r="G1171">
        <v>1</v>
      </c>
      <c r="H1171" s="1">
        <v>41209</v>
      </c>
      <c r="I1171">
        <v>51</v>
      </c>
      <c r="J1171">
        <v>230</v>
      </c>
      <c r="K1171">
        <v>48</v>
      </c>
      <c r="L1171">
        <v>214</v>
      </c>
      <c r="M1171">
        <v>13</v>
      </c>
      <c r="N1171">
        <v>32</v>
      </c>
      <c r="O1171">
        <v>75</v>
      </c>
      <c r="P1171">
        <v>8</v>
      </c>
      <c r="Q1171">
        <v>9</v>
      </c>
      <c r="R1171">
        <v>1</v>
      </c>
      <c r="S1171">
        <v>7</v>
      </c>
      <c r="T1171">
        <v>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43</v>
      </c>
    </row>
    <row r="1172" spans="1:28" hidden="1" x14ac:dyDescent="0.3">
      <c r="A1172">
        <v>6147</v>
      </c>
      <c r="B1172">
        <v>1971</v>
      </c>
      <c r="C1172" t="s">
        <v>28</v>
      </c>
      <c r="D1172" t="s">
        <v>29</v>
      </c>
      <c r="E1172">
        <v>25818</v>
      </c>
      <c r="F1172">
        <v>1</v>
      </c>
      <c r="G1172">
        <v>0</v>
      </c>
      <c r="H1172" s="1">
        <v>41200</v>
      </c>
      <c r="I1172">
        <v>51</v>
      </c>
      <c r="J1172">
        <v>5</v>
      </c>
      <c r="K1172">
        <v>2</v>
      </c>
      <c r="L1172">
        <v>8</v>
      </c>
      <c r="M1172">
        <v>2</v>
      </c>
      <c r="N1172">
        <v>2</v>
      </c>
      <c r="O1172">
        <v>9</v>
      </c>
      <c r="P1172">
        <v>1</v>
      </c>
      <c r="Q1172">
        <v>0</v>
      </c>
      <c r="R1172">
        <v>1</v>
      </c>
      <c r="S1172">
        <v>2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39</v>
      </c>
    </row>
    <row r="1173" spans="1:28" hidden="1" x14ac:dyDescent="0.3">
      <c r="A1173">
        <v>6354</v>
      </c>
      <c r="B1173">
        <v>1984</v>
      </c>
      <c r="C1173" t="s">
        <v>28</v>
      </c>
      <c r="D1173" t="s">
        <v>35</v>
      </c>
      <c r="E1173">
        <v>15345</v>
      </c>
      <c r="F1173">
        <v>1</v>
      </c>
      <c r="G1173">
        <v>0</v>
      </c>
      <c r="H1173" s="1">
        <v>41152</v>
      </c>
      <c r="I1173">
        <v>51</v>
      </c>
      <c r="J1173">
        <v>5</v>
      </c>
      <c r="K1173">
        <v>2</v>
      </c>
      <c r="L1173">
        <v>16</v>
      </c>
      <c r="M1173">
        <v>3</v>
      </c>
      <c r="N1173">
        <v>2</v>
      </c>
      <c r="O1173">
        <v>19</v>
      </c>
      <c r="P1173">
        <v>2</v>
      </c>
      <c r="Q1173">
        <v>1</v>
      </c>
      <c r="R1173">
        <v>1</v>
      </c>
      <c r="S1173">
        <v>2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 t="s">
        <v>30</v>
      </c>
    </row>
    <row r="1174" spans="1:28" hidden="1" x14ac:dyDescent="0.3">
      <c r="A1174">
        <v>7540</v>
      </c>
      <c r="B1174">
        <v>1952</v>
      </c>
      <c r="C1174" t="s">
        <v>28</v>
      </c>
      <c r="D1174" t="s">
        <v>33</v>
      </c>
      <c r="E1174">
        <v>50300</v>
      </c>
      <c r="F1174">
        <v>0</v>
      </c>
      <c r="G1174">
        <v>1</v>
      </c>
      <c r="H1174" s="1">
        <v>41784</v>
      </c>
      <c r="I1174">
        <v>52</v>
      </c>
      <c r="J1174">
        <v>143</v>
      </c>
      <c r="K1174">
        <v>15</v>
      </c>
      <c r="L1174">
        <v>60</v>
      </c>
      <c r="M1174">
        <v>24</v>
      </c>
      <c r="N1174">
        <v>23</v>
      </c>
      <c r="O1174">
        <v>5</v>
      </c>
      <c r="P1174">
        <v>2</v>
      </c>
      <c r="Q1174">
        <v>2</v>
      </c>
      <c r="R1174">
        <v>1</v>
      </c>
      <c r="S1174">
        <v>8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30</v>
      </c>
    </row>
    <row r="1175" spans="1:28" hidden="1" x14ac:dyDescent="0.3">
      <c r="A1175">
        <v>10972</v>
      </c>
      <c r="B1175">
        <v>1949</v>
      </c>
      <c r="C1175" t="s">
        <v>28</v>
      </c>
      <c r="D1175" t="s">
        <v>42</v>
      </c>
      <c r="E1175">
        <v>72298</v>
      </c>
      <c r="F1175">
        <v>0</v>
      </c>
      <c r="G1175">
        <v>0</v>
      </c>
      <c r="H1175" s="1">
        <v>41708</v>
      </c>
      <c r="I1175">
        <v>52</v>
      </c>
      <c r="J1175">
        <v>625</v>
      </c>
      <c r="K1175">
        <v>35</v>
      </c>
      <c r="L1175">
        <v>169</v>
      </c>
      <c r="M1175">
        <v>58</v>
      </c>
      <c r="N1175">
        <v>17</v>
      </c>
      <c r="O1175">
        <v>35</v>
      </c>
      <c r="P1175">
        <v>1</v>
      </c>
      <c r="Q1175">
        <v>4</v>
      </c>
      <c r="R1175">
        <v>3</v>
      </c>
      <c r="S1175">
        <v>6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1</v>
      </c>
      <c r="Z1175">
        <v>0</v>
      </c>
      <c r="AA1175">
        <v>0</v>
      </c>
      <c r="AB1175" t="s">
        <v>30</v>
      </c>
    </row>
    <row r="1176" spans="1:28" hidden="1" x14ac:dyDescent="0.3">
      <c r="A1176">
        <v>1399</v>
      </c>
      <c r="B1176">
        <v>1958</v>
      </c>
      <c r="C1176" t="s">
        <v>28</v>
      </c>
      <c r="D1176" t="s">
        <v>33</v>
      </c>
      <c r="E1176">
        <v>72905</v>
      </c>
      <c r="F1176">
        <v>0</v>
      </c>
      <c r="G1176">
        <v>0</v>
      </c>
      <c r="H1176" s="1">
        <v>41660</v>
      </c>
      <c r="I1176">
        <v>52</v>
      </c>
      <c r="J1176">
        <v>407</v>
      </c>
      <c r="K1176">
        <v>114</v>
      </c>
      <c r="L1176">
        <v>445</v>
      </c>
      <c r="M1176">
        <v>181</v>
      </c>
      <c r="N1176">
        <v>165</v>
      </c>
      <c r="O1176">
        <v>203</v>
      </c>
      <c r="P1176">
        <v>1</v>
      </c>
      <c r="Q1176">
        <v>3</v>
      </c>
      <c r="R1176">
        <v>7</v>
      </c>
      <c r="S1176">
        <v>9</v>
      </c>
      <c r="T1176">
        <v>1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30</v>
      </c>
    </row>
    <row r="1177" spans="1:28" hidden="1" x14ac:dyDescent="0.3">
      <c r="A1177">
        <v>2698</v>
      </c>
      <c r="B1177">
        <v>1976</v>
      </c>
      <c r="C1177" t="s">
        <v>28</v>
      </c>
      <c r="D1177" t="s">
        <v>31</v>
      </c>
      <c r="E1177">
        <v>47025</v>
      </c>
      <c r="F1177">
        <v>0</v>
      </c>
      <c r="G1177">
        <v>1</v>
      </c>
      <c r="H1177" s="1">
        <v>41585</v>
      </c>
      <c r="I1177">
        <v>52</v>
      </c>
      <c r="J1177">
        <v>254</v>
      </c>
      <c r="K1177">
        <v>7</v>
      </c>
      <c r="L1177">
        <v>108</v>
      </c>
      <c r="M1177">
        <v>20</v>
      </c>
      <c r="N1177">
        <v>0</v>
      </c>
      <c r="O1177">
        <v>26</v>
      </c>
      <c r="P1177">
        <v>3</v>
      </c>
      <c r="Q1177">
        <v>6</v>
      </c>
      <c r="R1177">
        <v>3</v>
      </c>
      <c r="S1177">
        <v>5</v>
      </c>
      <c r="T1177">
        <v>6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34</v>
      </c>
    </row>
    <row r="1178" spans="1:28" hidden="1" x14ac:dyDescent="0.3">
      <c r="A1178">
        <v>4107</v>
      </c>
      <c r="B1178">
        <v>1948</v>
      </c>
      <c r="C1178" t="s">
        <v>37</v>
      </c>
      <c r="D1178" t="s">
        <v>35</v>
      </c>
      <c r="E1178">
        <v>46681</v>
      </c>
      <c r="F1178">
        <v>0</v>
      </c>
      <c r="G1178">
        <v>2</v>
      </c>
      <c r="H1178" s="1">
        <v>41555</v>
      </c>
      <c r="I1178">
        <v>52</v>
      </c>
      <c r="J1178">
        <v>269</v>
      </c>
      <c r="K1178">
        <v>15</v>
      </c>
      <c r="L1178">
        <v>69</v>
      </c>
      <c r="M1178">
        <v>15</v>
      </c>
      <c r="N1178">
        <v>19</v>
      </c>
      <c r="O1178">
        <v>38</v>
      </c>
      <c r="P1178">
        <v>2</v>
      </c>
      <c r="Q1178">
        <v>4</v>
      </c>
      <c r="R1178">
        <v>6</v>
      </c>
      <c r="S1178">
        <v>4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30</v>
      </c>
    </row>
    <row r="1179" spans="1:28" hidden="1" x14ac:dyDescent="0.3">
      <c r="A1179">
        <v>10906</v>
      </c>
      <c r="B1179">
        <v>1948</v>
      </c>
      <c r="C1179" t="s">
        <v>37</v>
      </c>
      <c r="D1179" t="s">
        <v>35</v>
      </c>
      <c r="E1179">
        <v>46681</v>
      </c>
      <c r="F1179">
        <v>0</v>
      </c>
      <c r="G1179">
        <v>2</v>
      </c>
      <c r="H1179" s="1">
        <v>41555</v>
      </c>
      <c r="I1179">
        <v>52</v>
      </c>
      <c r="J1179">
        <v>269</v>
      </c>
      <c r="K1179">
        <v>15</v>
      </c>
      <c r="L1179">
        <v>69</v>
      </c>
      <c r="M1179">
        <v>15</v>
      </c>
      <c r="N1179">
        <v>19</v>
      </c>
      <c r="O1179">
        <v>38</v>
      </c>
      <c r="P1179">
        <v>2</v>
      </c>
      <c r="Q1179">
        <v>4</v>
      </c>
      <c r="R1179">
        <v>6</v>
      </c>
      <c r="S1179">
        <v>4</v>
      </c>
      <c r="T1179">
        <v>5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43</v>
      </c>
    </row>
    <row r="1180" spans="1:28" hidden="1" x14ac:dyDescent="0.3">
      <c r="A1180">
        <v>8786</v>
      </c>
      <c r="B1180">
        <v>1956</v>
      </c>
      <c r="C1180" t="s">
        <v>41</v>
      </c>
      <c r="D1180" t="s">
        <v>33</v>
      </c>
      <c r="E1180">
        <v>62058</v>
      </c>
      <c r="F1180">
        <v>0</v>
      </c>
      <c r="G1180">
        <v>1</v>
      </c>
      <c r="H1180" s="1">
        <v>41420</v>
      </c>
      <c r="I1180">
        <v>52</v>
      </c>
      <c r="J1180">
        <v>301</v>
      </c>
      <c r="K1180">
        <v>7</v>
      </c>
      <c r="L1180">
        <v>74</v>
      </c>
      <c r="M1180">
        <v>10</v>
      </c>
      <c r="N1180">
        <v>0</v>
      </c>
      <c r="O1180">
        <v>58</v>
      </c>
      <c r="P1180">
        <v>4</v>
      </c>
      <c r="Q1180">
        <v>6</v>
      </c>
      <c r="R1180">
        <v>1</v>
      </c>
      <c r="S1180">
        <v>7</v>
      </c>
      <c r="T1180">
        <v>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39</v>
      </c>
    </row>
    <row r="1181" spans="1:28" hidden="1" x14ac:dyDescent="0.3">
      <c r="A1181">
        <v>3850</v>
      </c>
      <c r="B1181">
        <v>1963</v>
      </c>
      <c r="C1181" t="s">
        <v>44</v>
      </c>
      <c r="D1181" t="s">
        <v>35</v>
      </c>
      <c r="E1181">
        <v>14918</v>
      </c>
      <c r="F1181">
        <v>0</v>
      </c>
      <c r="G1181">
        <v>1</v>
      </c>
      <c r="H1181" s="1">
        <v>41250</v>
      </c>
      <c r="I1181">
        <v>52</v>
      </c>
      <c r="J1181">
        <v>3</v>
      </c>
      <c r="K1181">
        <v>3</v>
      </c>
      <c r="L1181">
        <v>3</v>
      </c>
      <c r="M1181">
        <v>15</v>
      </c>
      <c r="N1181">
        <v>4</v>
      </c>
      <c r="O1181">
        <v>15</v>
      </c>
      <c r="P1181">
        <v>1</v>
      </c>
      <c r="Q1181">
        <v>1</v>
      </c>
      <c r="R1181">
        <v>0</v>
      </c>
      <c r="S1181">
        <v>3</v>
      </c>
      <c r="T1181">
        <v>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40</v>
      </c>
    </row>
    <row r="1182" spans="1:28" hidden="1" x14ac:dyDescent="0.3">
      <c r="A1182">
        <v>1077</v>
      </c>
      <c r="B1182">
        <v>1974</v>
      </c>
      <c r="C1182" t="s">
        <v>28</v>
      </c>
      <c r="D1182" t="s">
        <v>35</v>
      </c>
      <c r="E1182">
        <v>56715</v>
      </c>
      <c r="F1182">
        <v>0</v>
      </c>
      <c r="G1182">
        <v>0</v>
      </c>
      <c r="H1182" s="1">
        <v>41248</v>
      </c>
      <c r="I1182">
        <v>52</v>
      </c>
      <c r="J1182">
        <v>258</v>
      </c>
      <c r="K1182">
        <v>105</v>
      </c>
      <c r="L1182">
        <v>239</v>
      </c>
      <c r="M1182">
        <v>237</v>
      </c>
      <c r="N1182">
        <v>172</v>
      </c>
      <c r="O1182">
        <v>9</v>
      </c>
      <c r="P1182">
        <v>1</v>
      </c>
      <c r="Q1182">
        <v>7</v>
      </c>
      <c r="R1182">
        <v>3</v>
      </c>
      <c r="S1182">
        <v>4</v>
      </c>
      <c r="T1182">
        <v>4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30</v>
      </c>
    </row>
    <row r="1183" spans="1:28" hidden="1" x14ac:dyDescent="0.3">
      <c r="A1183">
        <v>2223</v>
      </c>
      <c r="B1183">
        <v>1965</v>
      </c>
      <c r="C1183" t="s">
        <v>38</v>
      </c>
      <c r="D1183" t="s">
        <v>29</v>
      </c>
      <c r="E1183">
        <v>64176</v>
      </c>
      <c r="F1183">
        <v>0</v>
      </c>
      <c r="G1183">
        <v>1</v>
      </c>
      <c r="H1183" s="1">
        <v>41124</v>
      </c>
      <c r="I1183">
        <v>52</v>
      </c>
      <c r="J1183">
        <v>1215</v>
      </c>
      <c r="K1183">
        <v>33</v>
      </c>
      <c r="L1183">
        <v>249</v>
      </c>
      <c r="M1183">
        <v>64</v>
      </c>
      <c r="N1183">
        <v>116</v>
      </c>
      <c r="O1183">
        <v>149</v>
      </c>
      <c r="P1183">
        <v>8</v>
      </c>
      <c r="Q1183">
        <v>8</v>
      </c>
      <c r="R1183">
        <v>9</v>
      </c>
      <c r="S1183">
        <v>8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30</v>
      </c>
    </row>
    <row r="1184" spans="1:28" hidden="1" x14ac:dyDescent="0.3">
      <c r="A1184">
        <v>4769</v>
      </c>
      <c r="B1184">
        <v>1977</v>
      </c>
      <c r="C1184" t="s">
        <v>41</v>
      </c>
      <c r="D1184" t="s">
        <v>35</v>
      </c>
      <c r="E1184">
        <v>57954</v>
      </c>
      <c r="F1184">
        <v>1</v>
      </c>
      <c r="G1184">
        <v>1</v>
      </c>
      <c r="H1184" s="1">
        <v>41808</v>
      </c>
      <c r="I1184">
        <v>52</v>
      </c>
      <c r="J1184">
        <v>456</v>
      </c>
      <c r="K1184">
        <v>4</v>
      </c>
      <c r="L1184">
        <v>24</v>
      </c>
      <c r="M1184">
        <v>0</v>
      </c>
      <c r="N1184">
        <v>0</v>
      </c>
      <c r="O1184">
        <v>9</v>
      </c>
      <c r="P1184">
        <v>7</v>
      </c>
      <c r="Q1184">
        <v>8</v>
      </c>
      <c r="R1184">
        <v>2</v>
      </c>
      <c r="S1184">
        <v>6</v>
      </c>
      <c r="T1184">
        <v>7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 t="s">
        <v>30</v>
      </c>
    </row>
    <row r="1185" spans="1:28" hidden="1" x14ac:dyDescent="0.3">
      <c r="A1185">
        <v>5247</v>
      </c>
      <c r="B1185">
        <v>1955</v>
      </c>
      <c r="C1185" t="s">
        <v>37</v>
      </c>
      <c r="D1185" t="s">
        <v>33</v>
      </c>
      <c r="E1185">
        <v>38725</v>
      </c>
      <c r="F1185">
        <v>1</v>
      </c>
      <c r="G1185">
        <v>1</v>
      </c>
      <c r="H1185" s="1">
        <v>41769</v>
      </c>
      <c r="I1185">
        <v>52</v>
      </c>
      <c r="J1185">
        <v>31</v>
      </c>
      <c r="K1185">
        <v>0</v>
      </c>
      <c r="L1185">
        <v>6</v>
      </c>
      <c r="M1185">
        <v>2</v>
      </c>
      <c r="N1185">
        <v>1</v>
      </c>
      <c r="O1185">
        <v>5</v>
      </c>
      <c r="P1185">
        <v>2</v>
      </c>
      <c r="Q1185">
        <v>1</v>
      </c>
      <c r="R1185">
        <v>0</v>
      </c>
      <c r="S1185">
        <v>4</v>
      </c>
      <c r="T1185">
        <v>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30</v>
      </c>
    </row>
    <row r="1186" spans="1:28" hidden="1" x14ac:dyDescent="0.3">
      <c r="A1186">
        <v>5987</v>
      </c>
      <c r="B1186">
        <v>1989</v>
      </c>
      <c r="C1186" t="s">
        <v>38</v>
      </c>
      <c r="D1186" t="s">
        <v>35</v>
      </c>
      <c r="E1186">
        <v>10404</v>
      </c>
      <c r="F1186">
        <v>1</v>
      </c>
      <c r="G1186">
        <v>0</v>
      </c>
      <c r="H1186" s="1">
        <v>41763</v>
      </c>
      <c r="I1186">
        <v>52</v>
      </c>
      <c r="J1186">
        <v>2</v>
      </c>
      <c r="K1186">
        <v>2</v>
      </c>
      <c r="L1186">
        <v>11</v>
      </c>
      <c r="M1186">
        <v>10</v>
      </c>
      <c r="N1186">
        <v>6</v>
      </c>
      <c r="O1186">
        <v>12</v>
      </c>
      <c r="P1186">
        <v>2</v>
      </c>
      <c r="Q1186">
        <v>1</v>
      </c>
      <c r="R1186">
        <v>0</v>
      </c>
      <c r="S1186">
        <v>4</v>
      </c>
      <c r="T1186">
        <v>5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30</v>
      </c>
    </row>
    <row r="1187" spans="1:28" hidden="1" x14ac:dyDescent="0.3">
      <c r="A1187">
        <v>9960</v>
      </c>
      <c r="B1187">
        <v>1991</v>
      </c>
      <c r="C1187" t="s">
        <v>44</v>
      </c>
      <c r="D1187" t="s">
        <v>31</v>
      </c>
      <c r="E1187">
        <v>26868</v>
      </c>
      <c r="F1187">
        <v>1</v>
      </c>
      <c r="G1187">
        <v>0</v>
      </c>
      <c r="H1187" s="1">
        <v>41759</v>
      </c>
      <c r="I1187">
        <v>52</v>
      </c>
      <c r="J1187">
        <v>0</v>
      </c>
      <c r="K1187">
        <v>0</v>
      </c>
      <c r="L1187">
        <v>1</v>
      </c>
      <c r="M1187">
        <v>8</v>
      </c>
      <c r="N1187">
        <v>3</v>
      </c>
      <c r="O1187">
        <v>2</v>
      </c>
      <c r="P1187">
        <v>1</v>
      </c>
      <c r="Q1187">
        <v>1</v>
      </c>
      <c r="R1187">
        <v>0</v>
      </c>
      <c r="S1187">
        <v>2</v>
      </c>
      <c r="T1187">
        <v>7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43</v>
      </c>
    </row>
    <row r="1188" spans="1:28" hidden="1" x14ac:dyDescent="0.3">
      <c r="A1188">
        <v>6340</v>
      </c>
      <c r="B1188">
        <v>1985</v>
      </c>
      <c r="C1188" t="s">
        <v>28</v>
      </c>
      <c r="D1188" t="s">
        <v>31</v>
      </c>
      <c r="E1188">
        <v>29938</v>
      </c>
      <c r="F1188">
        <v>1</v>
      </c>
      <c r="G1188">
        <v>0</v>
      </c>
      <c r="H1188" s="1">
        <v>41574</v>
      </c>
      <c r="I1188">
        <v>52</v>
      </c>
      <c r="J1188">
        <v>3</v>
      </c>
      <c r="K1188">
        <v>3</v>
      </c>
      <c r="L1188">
        <v>7</v>
      </c>
      <c r="M1188">
        <v>0</v>
      </c>
      <c r="N1188">
        <v>2</v>
      </c>
      <c r="O1188">
        <v>11</v>
      </c>
      <c r="P1188">
        <v>2</v>
      </c>
      <c r="Q1188">
        <v>1</v>
      </c>
      <c r="R1188">
        <v>0</v>
      </c>
      <c r="S1188">
        <v>3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43</v>
      </c>
    </row>
    <row r="1189" spans="1:28" hidden="1" x14ac:dyDescent="0.3">
      <c r="A1189">
        <v>2557</v>
      </c>
      <c r="B1189">
        <v>1970</v>
      </c>
      <c r="C1189" t="s">
        <v>41</v>
      </c>
      <c r="D1189" t="s">
        <v>31</v>
      </c>
      <c r="E1189">
        <v>29548</v>
      </c>
      <c r="F1189">
        <v>1</v>
      </c>
      <c r="G1189">
        <v>0</v>
      </c>
      <c r="H1189" s="1">
        <v>41515</v>
      </c>
      <c r="I1189">
        <v>52</v>
      </c>
      <c r="J1189">
        <v>7</v>
      </c>
      <c r="K1189">
        <v>1</v>
      </c>
      <c r="L1189">
        <v>6</v>
      </c>
      <c r="M1189">
        <v>3</v>
      </c>
      <c r="N1189">
        <v>1</v>
      </c>
      <c r="O1189">
        <v>11</v>
      </c>
      <c r="P1189">
        <v>1</v>
      </c>
      <c r="Q1189">
        <v>1</v>
      </c>
      <c r="R1189">
        <v>1</v>
      </c>
      <c r="S1189">
        <v>2</v>
      </c>
      <c r="T1189">
        <v>4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 t="s">
        <v>30</v>
      </c>
    </row>
    <row r="1190" spans="1:28" x14ac:dyDescent="0.3">
      <c r="A1190">
        <v>2863</v>
      </c>
      <c r="B1190">
        <v>1970</v>
      </c>
      <c r="C1190" t="s">
        <v>28</v>
      </c>
      <c r="D1190" t="s">
        <v>31</v>
      </c>
      <c r="F1190">
        <v>1</v>
      </c>
      <c r="G1190">
        <v>2</v>
      </c>
      <c r="H1190" s="1">
        <v>41509</v>
      </c>
      <c r="I1190">
        <v>67</v>
      </c>
      <c r="J1190">
        <v>738</v>
      </c>
      <c r="K1190">
        <v>20</v>
      </c>
      <c r="L1190">
        <v>172</v>
      </c>
      <c r="M1190">
        <v>52</v>
      </c>
      <c r="N1190">
        <v>50</v>
      </c>
      <c r="O1190">
        <v>20</v>
      </c>
      <c r="P1190">
        <v>6</v>
      </c>
      <c r="Q1190">
        <v>2</v>
      </c>
      <c r="R1190">
        <v>3</v>
      </c>
      <c r="S1190">
        <v>10</v>
      </c>
      <c r="T1190">
        <v>7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 t="s">
        <v>30</v>
      </c>
    </row>
    <row r="1191" spans="1:28" hidden="1" x14ac:dyDescent="0.3">
      <c r="A1191">
        <v>6119</v>
      </c>
      <c r="B1191">
        <v>1963</v>
      </c>
      <c r="C1191" t="s">
        <v>37</v>
      </c>
      <c r="D1191" t="s">
        <v>31</v>
      </c>
      <c r="E1191">
        <v>36736</v>
      </c>
      <c r="F1191">
        <v>1</v>
      </c>
      <c r="G1191">
        <v>1</v>
      </c>
      <c r="H1191" s="1">
        <v>41404</v>
      </c>
      <c r="I1191">
        <v>52</v>
      </c>
      <c r="J1191">
        <v>10</v>
      </c>
      <c r="K1191">
        <v>0</v>
      </c>
      <c r="L1191">
        <v>3</v>
      </c>
      <c r="M1191">
        <v>0</v>
      </c>
      <c r="N1191">
        <v>0</v>
      </c>
      <c r="O1191">
        <v>4</v>
      </c>
      <c r="P1191">
        <v>1</v>
      </c>
      <c r="Q1191">
        <v>1</v>
      </c>
      <c r="R1191">
        <v>0</v>
      </c>
      <c r="S1191">
        <v>2</v>
      </c>
      <c r="T1191">
        <v>6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30</v>
      </c>
    </row>
    <row r="1192" spans="1:28" hidden="1" x14ac:dyDescent="0.3">
      <c r="A1192">
        <v>2980</v>
      </c>
      <c r="B1192">
        <v>1952</v>
      </c>
      <c r="C1192" t="s">
        <v>41</v>
      </c>
      <c r="D1192" t="s">
        <v>31</v>
      </c>
      <c r="E1192">
        <v>8820</v>
      </c>
      <c r="F1192">
        <v>1</v>
      </c>
      <c r="G1192">
        <v>1</v>
      </c>
      <c r="H1192" s="1">
        <v>41355</v>
      </c>
      <c r="I1192">
        <v>52</v>
      </c>
      <c r="J1192">
        <v>12</v>
      </c>
      <c r="K1192">
        <v>0</v>
      </c>
      <c r="L1192">
        <v>13</v>
      </c>
      <c r="M1192">
        <v>4</v>
      </c>
      <c r="N1192">
        <v>2</v>
      </c>
      <c r="O1192">
        <v>4</v>
      </c>
      <c r="P1192">
        <v>4</v>
      </c>
      <c r="Q1192">
        <v>3</v>
      </c>
      <c r="R1192">
        <v>0</v>
      </c>
      <c r="S1192">
        <v>3</v>
      </c>
      <c r="T1192">
        <v>8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32</v>
      </c>
    </row>
    <row r="1193" spans="1:28" hidden="1" x14ac:dyDescent="0.3">
      <c r="A1193">
        <v>9733</v>
      </c>
      <c r="B1193">
        <v>1978</v>
      </c>
      <c r="C1193" t="s">
        <v>44</v>
      </c>
      <c r="D1193" t="s">
        <v>35</v>
      </c>
      <c r="E1193">
        <v>24882</v>
      </c>
      <c r="F1193">
        <v>1</v>
      </c>
      <c r="G1193">
        <v>0</v>
      </c>
      <c r="H1193" s="1">
        <v>41161</v>
      </c>
      <c r="I1193">
        <v>52</v>
      </c>
      <c r="J1193">
        <v>1</v>
      </c>
      <c r="K1193">
        <v>4</v>
      </c>
      <c r="L1193">
        <v>10</v>
      </c>
      <c r="M1193">
        <v>29</v>
      </c>
      <c r="N1193">
        <v>0</v>
      </c>
      <c r="O1193">
        <v>36</v>
      </c>
      <c r="P1193">
        <v>1</v>
      </c>
      <c r="Q1193">
        <v>1</v>
      </c>
      <c r="R1193">
        <v>1</v>
      </c>
      <c r="S1193">
        <v>2</v>
      </c>
      <c r="T1193">
        <v>6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 t="s">
        <v>40</v>
      </c>
    </row>
    <row r="1194" spans="1:28" hidden="1" x14ac:dyDescent="0.3">
      <c r="A1194">
        <v>8462</v>
      </c>
      <c r="B1194">
        <v>1978</v>
      </c>
      <c r="C1194" t="s">
        <v>44</v>
      </c>
      <c r="D1194" t="s">
        <v>35</v>
      </c>
      <c r="E1194">
        <v>24882</v>
      </c>
      <c r="F1194">
        <v>1</v>
      </c>
      <c r="G1194">
        <v>0</v>
      </c>
      <c r="H1194" s="1">
        <v>41161</v>
      </c>
      <c r="I1194">
        <v>52</v>
      </c>
      <c r="J1194">
        <v>1</v>
      </c>
      <c r="K1194">
        <v>4</v>
      </c>
      <c r="L1194">
        <v>10</v>
      </c>
      <c r="M1194">
        <v>29</v>
      </c>
      <c r="N1194">
        <v>0</v>
      </c>
      <c r="O1194">
        <v>36</v>
      </c>
      <c r="P1194">
        <v>1</v>
      </c>
      <c r="Q1194">
        <v>1</v>
      </c>
      <c r="R1194">
        <v>1</v>
      </c>
      <c r="S1194">
        <v>2</v>
      </c>
      <c r="T1194">
        <v>6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 t="s">
        <v>30</v>
      </c>
    </row>
    <row r="1195" spans="1:28" hidden="1" x14ac:dyDescent="0.3">
      <c r="A1195">
        <v>4764</v>
      </c>
      <c r="B1195">
        <v>1952</v>
      </c>
      <c r="C1195" t="s">
        <v>41</v>
      </c>
      <c r="D1195" t="s">
        <v>35</v>
      </c>
      <c r="E1195">
        <v>40442</v>
      </c>
      <c r="F1195">
        <v>1</v>
      </c>
      <c r="G1195">
        <v>1</v>
      </c>
      <c r="H1195" s="1">
        <v>41140</v>
      </c>
      <c r="I1195">
        <v>52</v>
      </c>
      <c r="J1195">
        <v>45</v>
      </c>
      <c r="K1195">
        <v>12</v>
      </c>
      <c r="L1195">
        <v>52</v>
      </c>
      <c r="M1195">
        <v>25</v>
      </c>
      <c r="N1195">
        <v>22</v>
      </c>
      <c r="O1195">
        <v>13</v>
      </c>
      <c r="P1195">
        <v>4</v>
      </c>
      <c r="Q1195">
        <v>3</v>
      </c>
      <c r="R1195">
        <v>1</v>
      </c>
      <c r="S1195">
        <v>4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 t="s">
        <v>43</v>
      </c>
    </row>
    <row r="1196" spans="1:28" hidden="1" x14ac:dyDescent="0.3">
      <c r="A1196">
        <v>3139</v>
      </c>
      <c r="B1196">
        <v>1982</v>
      </c>
      <c r="C1196" t="s">
        <v>38</v>
      </c>
      <c r="D1196" t="s">
        <v>31</v>
      </c>
      <c r="E1196">
        <v>74116</v>
      </c>
      <c r="F1196">
        <v>0</v>
      </c>
      <c r="G1196">
        <v>0</v>
      </c>
      <c r="H1196" s="1">
        <v>41638</v>
      </c>
      <c r="I1196">
        <v>53</v>
      </c>
      <c r="J1196">
        <v>871</v>
      </c>
      <c r="K1196">
        <v>111</v>
      </c>
      <c r="L1196">
        <v>704</v>
      </c>
      <c r="M1196">
        <v>145</v>
      </c>
      <c r="N1196">
        <v>55</v>
      </c>
      <c r="O1196">
        <v>166</v>
      </c>
      <c r="P1196">
        <v>1</v>
      </c>
      <c r="Q1196">
        <v>4</v>
      </c>
      <c r="R1196">
        <v>4</v>
      </c>
      <c r="S1196">
        <v>10</v>
      </c>
      <c r="T1196">
        <v>2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 t="s">
        <v>43</v>
      </c>
    </row>
    <row r="1197" spans="1:28" hidden="1" x14ac:dyDescent="0.3">
      <c r="A1197">
        <v>9952</v>
      </c>
      <c r="B1197">
        <v>1947</v>
      </c>
      <c r="C1197" t="s">
        <v>41</v>
      </c>
      <c r="D1197" t="s">
        <v>35</v>
      </c>
      <c r="E1197">
        <v>78093</v>
      </c>
      <c r="F1197">
        <v>0</v>
      </c>
      <c r="G1197">
        <v>0</v>
      </c>
      <c r="H1197" s="1">
        <v>41619</v>
      </c>
      <c r="I1197">
        <v>53</v>
      </c>
      <c r="J1197">
        <v>368</v>
      </c>
      <c r="K1197">
        <v>32</v>
      </c>
      <c r="L1197">
        <v>639</v>
      </c>
      <c r="M1197">
        <v>13</v>
      </c>
      <c r="N1197">
        <v>43</v>
      </c>
      <c r="O1197">
        <v>10</v>
      </c>
      <c r="P1197">
        <v>1</v>
      </c>
      <c r="Q1197">
        <v>4</v>
      </c>
      <c r="R1197">
        <v>7</v>
      </c>
      <c r="S1197">
        <v>5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43</v>
      </c>
    </row>
    <row r="1198" spans="1:28" hidden="1" x14ac:dyDescent="0.3">
      <c r="A1198">
        <v>4994</v>
      </c>
      <c r="B1198">
        <v>1943</v>
      </c>
      <c r="C1198" t="s">
        <v>41</v>
      </c>
      <c r="D1198" t="s">
        <v>31</v>
      </c>
      <c r="E1198">
        <v>77598</v>
      </c>
      <c r="F1198">
        <v>0</v>
      </c>
      <c r="G1198">
        <v>0</v>
      </c>
      <c r="H1198" s="1">
        <v>41548</v>
      </c>
      <c r="I1198">
        <v>53</v>
      </c>
      <c r="J1198">
        <v>1193</v>
      </c>
      <c r="K1198">
        <v>33</v>
      </c>
      <c r="L1198">
        <v>281</v>
      </c>
      <c r="M1198">
        <v>129</v>
      </c>
      <c r="N1198">
        <v>66</v>
      </c>
      <c r="O1198">
        <v>33</v>
      </c>
      <c r="P1198">
        <v>1</v>
      </c>
      <c r="Q1198">
        <v>7</v>
      </c>
      <c r="R1198">
        <v>5</v>
      </c>
      <c r="S1198">
        <v>13</v>
      </c>
      <c r="T1198">
        <v>3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 t="s">
        <v>30</v>
      </c>
    </row>
    <row r="1199" spans="1:28" hidden="1" x14ac:dyDescent="0.3">
      <c r="A1199">
        <v>3598</v>
      </c>
      <c r="B1199">
        <v>1972</v>
      </c>
      <c r="C1199" t="s">
        <v>28</v>
      </c>
      <c r="D1199" t="s">
        <v>33</v>
      </c>
      <c r="E1199">
        <v>62710</v>
      </c>
      <c r="F1199">
        <v>0</v>
      </c>
      <c r="G1199">
        <v>1</v>
      </c>
      <c r="H1199" s="1">
        <v>41417</v>
      </c>
      <c r="I1199">
        <v>53</v>
      </c>
      <c r="J1199">
        <v>441</v>
      </c>
      <c r="K1199">
        <v>35</v>
      </c>
      <c r="L1199">
        <v>83</v>
      </c>
      <c r="M1199">
        <v>7</v>
      </c>
      <c r="N1199">
        <v>29</v>
      </c>
      <c r="O1199">
        <v>11</v>
      </c>
      <c r="P1199">
        <v>4</v>
      </c>
      <c r="Q1199">
        <v>4</v>
      </c>
      <c r="R1199">
        <v>2</v>
      </c>
      <c r="S1199">
        <v>12</v>
      </c>
      <c r="T1199">
        <v>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30</v>
      </c>
    </row>
    <row r="1200" spans="1:28" hidden="1" x14ac:dyDescent="0.3">
      <c r="A1200">
        <v>945</v>
      </c>
      <c r="B1200">
        <v>1965</v>
      </c>
      <c r="C1200" t="s">
        <v>28</v>
      </c>
      <c r="D1200" t="s">
        <v>35</v>
      </c>
      <c r="E1200">
        <v>36317</v>
      </c>
      <c r="F1200">
        <v>0</v>
      </c>
      <c r="G1200">
        <v>1</v>
      </c>
      <c r="H1200" s="1">
        <v>41416</v>
      </c>
      <c r="I1200">
        <v>53</v>
      </c>
      <c r="J1200">
        <v>87</v>
      </c>
      <c r="K1200">
        <v>3</v>
      </c>
      <c r="L1200">
        <v>25</v>
      </c>
      <c r="M1200">
        <v>3</v>
      </c>
      <c r="N1200">
        <v>2</v>
      </c>
      <c r="O1200">
        <v>13</v>
      </c>
      <c r="P1200">
        <v>2</v>
      </c>
      <c r="Q1200">
        <v>3</v>
      </c>
      <c r="R1200">
        <v>0</v>
      </c>
      <c r="S1200">
        <v>4</v>
      </c>
      <c r="T1200">
        <v>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30</v>
      </c>
    </row>
    <row r="1201" spans="1:28" hidden="1" x14ac:dyDescent="0.3">
      <c r="A1201">
        <v>2968</v>
      </c>
      <c r="B1201">
        <v>1943</v>
      </c>
      <c r="C1201" t="s">
        <v>37</v>
      </c>
      <c r="D1201" t="s">
        <v>29</v>
      </c>
      <c r="E1201">
        <v>48948</v>
      </c>
      <c r="F1201">
        <v>0</v>
      </c>
      <c r="G1201">
        <v>0</v>
      </c>
      <c r="H1201" s="1">
        <v>41306</v>
      </c>
      <c r="I1201">
        <v>53</v>
      </c>
      <c r="J1201">
        <v>437</v>
      </c>
      <c r="K1201">
        <v>8</v>
      </c>
      <c r="L1201">
        <v>206</v>
      </c>
      <c r="M1201">
        <v>160</v>
      </c>
      <c r="N1201">
        <v>49</v>
      </c>
      <c r="O1201">
        <v>42</v>
      </c>
      <c r="P1201">
        <v>2</v>
      </c>
      <c r="Q1201">
        <v>7</v>
      </c>
      <c r="R1201">
        <v>10</v>
      </c>
      <c r="S1201">
        <v>5</v>
      </c>
      <c r="T1201">
        <v>6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1</v>
      </c>
      <c r="AA1201">
        <v>0</v>
      </c>
      <c r="AB1201" t="s">
        <v>36</v>
      </c>
    </row>
    <row r="1202" spans="1:28" hidden="1" x14ac:dyDescent="0.3">
      <c r="A1202">
        <v>8800</v>
      </c>
      <c r="B1202">
        <v>1943</v>
      </c>
      <c r="C1202" t="s">
        <v>37</v>
      </c>
      <c r="D1202" t="s">
        <v>29</v>
      </c>
      <c r="E1202">
        <v>48948</v>
      </c>
      <c r="F1202">
        <v>0</v>
      </c>
      <c r="G1202">
        <v>0</v>
      </c>
      <c r="H1202" s="1">
        <v>41306</v>
      </c>
      <c r="I1202">
        <v>53</v>
      </c>
      <c r="J1202">
        <v>437</v>
      </c>
      <c r="K1202">
        <v>8</v>
      </c>
      <c r="L1202">
        <v>206</v>
      </c>
      <c r="M1202">
        <v>160</v>
      </c>
      <c r="N1202">
        <v>49</v>
      </c>
      <c r="O1202">
        <v>42</v>
      </c>
      <c r="P1202">
        <v>2</v>
      </c>
      <c r="Q1202">
        <v>7</v>
      </c>
      <c r="R1202">
        <v>10</v>
      </c>
      <c r="S1202">
        <v>5</v>
      </c>
      <c r="T1202">
        <v>6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1</v>
      </c>
      <c r="AA1202">
        <v>0</v>
      </c>
      <c r="AB1202" t="s">
        <v>43</v>
      </c>
    </row>
    <row r="1203" spans="1:28" hidden="1" x14ac:dyDescent="0.3">
      <c r="A1203">
        <v>1907</v>
      </c>
      <c r="B1203">
        <v>1950</v>
      </c>
      <c r="C1203" t="s">
        <v>41</v>
      </c>
      <c r="D1203" t="s">
        <v>29</v>
      </c>
      <c r="E1203">
        <v>63120</v>
      </c>
      <c r="F1203">
        <v>0</v>
      </c>
      <c r="G1203">
        <v>1</v>
      </c>
      <c r="H1203" s="1">
        <v>41180</v>
      </c>
      <c r="I1203">
        <v>53</v>
      </c>
      <c r="J1203">
        <v>965</v>
      </c>
      <c r="K1203">
        <v>69</v>
      </c>
      <c r="L1203">
        <v>279</v>
      </c>
      <c r="M1203">
        <v>54</v>
      </c>
      <c r="N1203">
        <v>41</v>
      </c>
      <c r="O1203">
        <v>69</v>
      </c>
      <c r="P1203">
        <v>5</v>
      </c>
      <c r="Q1203">
        <v>8</v>
      </c>
      <c r="R1203">
        <v>4</v>
      </c>
      <c r="S1203">
        <v>9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 t="s">
        <v>30</v>
      </c>
    </row>
    <row r="1204" spans="1:28" hidden="1" x14ac:dyDescent="0.3">
      <c r="A1204">
        <v>4188</v>
      </c>
      <c r="B1204">
        <v>1957</v>
      </c>
      <c r="C1204" t="s">
        <v>28</v>
      </c>
      <c r="D1204" t="s">
        <v>31</v>
      </c>
      <c r="E1204">
        <v>36864</v>
      </c>
      <c r="F1204">
        <v>0</v>
      </c>
      <c r="G1204">
        <v>1</v>
      </c>
      <c r="H1204" s="1">
        <v>41134</v>
      </c>
      <c r="I1204">
        <v>53</v>
      </c>
      <c r="J1204">
        <v>204</v>
      </c>
      <c r="K1204">
        <v>5</v>
      </c>
      <c r="L1204">
        <v>39</v>
      </c>
      <c r="M1204">
        <v>17</v>
      </c>
      <c r="N1204">
        <v>0</v>
      </c>
      <c r="O1204">
        <v>89</v>
      </c>
      <c r="P1204">
        <v>3</v>
      </c>
      <c r="Q1204">
        <v>5</v>
      </c>
      <c r="R1204">
        <v>2</v>
      </c>
      <c r="S1204">
        <v>4</v>
      </c>
      <c r="T1204">
        <v>8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 t="s">
        <v>36</v>
      </c>
    </row>
    <row r="1205" spans="1:28" x14ac:dyDescent="0.3">
      <c r="A1205">
        <v>1295</v>
      </c>
      <c r="B1205">
        <v>1963</v>
      </c>
      <c r="C1205" t="s">
        <v>28</v>
      </c>
      <c r="D1205" t="s">
        <v>33</v>
      </c>
      <c r="F1205">
        <v>0</v>
      </c>
      <c r="G1205">
        <v>1</v>
      </c>
      <c r="H1205" s="1">
        <v>41497</v>
      </c>
      <c r="I1205">
        <v>96</v>
      </c>
      <c r="J1205">
        <v>231</v>
      </c>
      <c r="K1205">
        <v>65</v>
      </c>
      <c r="L1205">
        <v>196</v>
      </c>
      <c r="M1205">
        <v>38</v>
      </c>
      <c r="N1205">
        <v>71</v>
      </c>
      <c r="O1205">
        <v>124</v>
      </c>
      <c r="P1205">
        <v>1</v>
      </c>
      <c r="Q1205">
        <v>6</v>
      </c>
      <c r="R1205">
        <v>5</v>
      </c>
      <c r="S1205">
        <v>7</v>
      </c>
      <c r="T1205">
        <v>4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32</v>
      </c>
    </row>
    <row r="1206" spans="1:28" hidden="1" x14ac:dyDescent="0.3">
      <c r="A1206">
        <v>7788</v>
      </c>
      <c r="B1206">
        <v>1983</v>
      </c>
      <c r="C1206" t="s">
        <v>37</v>
      </c>
      <c r="D1206" t="s">
        <v>33</v>
      </c>
      <c r="E1206">
        <v>23536</v>
      </c>
      <c r="F1206">
        <v>1</v>
      </c>
      <c r="G1206">
        <v>0</v>
      </c>
      <c r="H1206" s="1">
        <v>41794</v>
      </c>
      <c r="I1206">
        <v>53</v>
      </c>
      <c r="J1206">
        <v>6</v>
      </c>
      <c r="K1206">
        <v>0</v>
      </c>
      <c r="L1206">
        <v>3</v>
      </c>
      <c r="M1206">
        <v>0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3</v>
      </c>
      <c r="T1206">
        <v>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30</v>
      </c>
    </row>
    <row r="1207" spans="1:28" hidden="1" x14ac:dyDescent="0.3">
      <c r="A1207">
        <v>5827</v>
      </c>
      <c r="B1207">
        <v>1958</v>
      </c>
      <c r="C1207" t="s">
        <v>28</v>
      </c>
      <c r="D1207" t="s">
        <v>29</v>
      </c>
      <c r="E1207">
        <v>35246</v>
      </c>
      <c r="F1207">
        <v>1</v>
      </c>
      <c r="G1207">
        <v>1</v>
      </c>
      <c r="H1207" s="1">
        <v>41745</v>
      </c>
      <c r="I1207">
        <v>53</v>
      </c>
      <c r="J1207">
        <v>36</v>
      </c>
      <c r="K1207">
        <v>0</v>
      </c>
      <c r="L1207">
        <v>12</v>
      </c>
      <c r="M1207">
        <v>2</v>
      </c>
      <c r="N1207">
        <v>2</v>
      </c>
      <c r="O1207">
        <v>10</v>
      </c>
      <c r="P1207">
        <v>4</v>
      </c>
      <c r="Q1207">
        <v>3</v>
      </c>
      <c r="R1207">
        <v>1</v>
      </c>
      <c r="S1207">
        <v>3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43</v>
      </c>
    </row>
    <row r="1208" spans="1:28" hidden="1" x14ac:dyDescent="0.3">
      <c r="A1208">
        <v>4954</v>
      </c>
      <c r="B1208">
        <v>1956</v>
      </c>
      <c r="C1208" t="s">
        <v>28</v>
      </c>
      <c r="D1208" t="s">
        <v>33</v>
      </c>
      <c r="E1208">
        <v>48195</v>
      </c>
      <c r="F1208">
        <v>1</v>
      </c>
      <c r="G1208">
        <v>1</v>
      </c>
      <c r="H1208" s="1">
        <v>41660</v>
      </c>
      <c r="I1208">
        <v>53</v>
      </c>
      <c r="J1208">
        <v>106</v>
      </c>
      <c r="K1208">
        <v>27</v>
      </c>
      <c r="L1208">
        <v>68</v>
      </c>
      <c r="M1208">
        <v>52</v>
      </c>
      <c r="N1208">
        <v>7</v>
      </c>
      <c r="O1208">
        <v>5</v>
      </c>
      <c r="P1208">
        <v>6</v>
      </c>
      <c r="Q1208">
        <v>4</v>
      </c>
      <c r="R1208">
        <v>2</v>
      </c>
      <c r="S1208">
        <v>5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30</v>
      </c>
    </row>
    <row r="1209" spans="1:28" hidden="1" x14ac:dyDescent="0.3">
      <c r="A1209">
        <v>8180</v>
      </c>
      <c r="B1209">
        <v>1952</v>
      </c>
      <c r="C1209" t="s">
        <v>41</v>
      </c>
      <c r="D1209" t="s">
        <v>29</v>
      </c>
      <c r="E1209">
        <v>59354</v>
      </c>
      <c r="F1209">
        <v>1</v>
      </c>
      <c r="G1209">
        <v>1</v>
      </c>
      <c r="H1209" s="1">
        <v>41593</v>
      </c>
      <c r="I1209">
        <v>53</v>
      </c>
      <c r="J1209">
        <v>233</v>
      </c>
      <c r="K1209">
        <v>2</v>
      </c>
      <c r="L1209">
        <v>53</v>
      </c>
      <c r="M1209">
        <v>3</v>
      </c>
      <c r="N1209">
        <v>5</v>
      </c>
      <c r="O1209">
        <v>14</v>
      </c>
      <c r="P1209">
        <v>3</v>
      </c>
      <c r="Q1209">
        <v>6</v>
      </c>
      <c r="R1209">
        <v>1</v>
      </c>
      <c r="S1209">
        <v>5</v>
      </c>
      <c r="T1209">
        <v>6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34</v>
      </c>
    </row>
    <row r="1210" spans="1:28" hidden="1" x14ac:dyDescent="0.3">
      <c r="A1210">
        <v>3276</v>
      </c>
      <c r="B1210">
        <v>1976</v>
      </c>
      <c r="C1210" t="s">
        <v>38</v>
      </c>
      <c r="D1210" t="s">
        <v>35</v>
      </c>
      <c r="E1210">
        <v>36301</v>
      </c>
      <c r="F1210">
        <v>1</v>
      </c>
      <c r="G1210">
        <v>0</v>
      </c>
      <c r="H1210" s="1">
        <v>41572</v>
      </c>
      <c r="I1210">
        <v>53</v>
      </c>
      <c r="J1210">
        <v>11</v>
      </c>
      <c r="K1210">
        <v>12</v>
      </c>
      <c r="L1210">
        <v>35</v>
      </c>
      <c r="M1210">
        <v>3</v>
      </c>
      <c r="N1210">
        <v>5</v>
      </c>
      <c r="O1210">
        <v>12</v>
      </c>
      <c r="P1210">
        <v>1</v>
      </c>
      <c r="Q1210">
        <v>3</v>
      </c>
      <c r="R1210">
        <v>0</v>
      </c>
      <c r="S1210">
        <v>3</v>
      </c>
      <c r="T1210">
        <v>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43</v>
      </c>
    </row>
    <row r="1211" spans="1:28" hidden="1" x14ac:dyDescent="0.3">
      <c r="A1211">
        <v>6214</v>
      </c>
      <c r="B1211">
        <v>1982</v>
      </c>
      <c r="C1211" t="s">
        <v>41</v>
      </c>
      <c r="D1211" t="s">
        <v>33</v>
      </c>
      <c r="E1211">
        <v>43815</v>
      </c>
      <c r="F1211">
        <v>1</v>
      </c>
      <c r="G1211">
        <v>0</v>
      </c>
      <c r="H1211" s="1">
        <v>41369</v>
      </c>
      <c r="I1211">
        <v>53</v>
      </c>
      <c r="J1211">
        <v>14</v>
      </c>
      <c r="K1211">
        <v>10</v>
      </c>
      <c r="L1211">
        <v>29</v>
      </c>
      <c r="M1211">
        <v>4</v>
      </c>
      <c r="N1211">
        <v>7</v>
      </c>
      <c r="O1211">
        <v>15</v>
      </c>
      <c r="P1211">
        <v>1</v>
      </c>
      <c r="Q1211">
        <v>2</v>
      </c>
      <c r="R1211">
        <v>0</v>
      </c>
      <c r="S1211">
        <v>3</v>
      </c>
      <c r="T1211">
        <v>6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30</v>
      </c>
    </row>
    <row r="1212" spans="1:28" hidden="1" x14ac:dyDescent="0.3">
      <c r="A1212">
        <v>6230</v>
      </c>
      <c r="B1212">
        <v>1971</v>
      </c>
      <c r="C1212" t="s">
        <v>28</v>
      </c>
      <c r="D1212" t="s">
        <v>29</v>
      </c>
      <c r="E1212">
        <v>44421</v>
      </c>
      <c r="F1212">
        <v>1</v>
      </c>
      <c r="G1212">
        <v>1</v>
      </c>
      <c r="H1212" s="1">
        <v>41320</v>
      </c>
      <c r="I1212">
        <v>53</v>
      </c>
      <c r="J1212">
        <v>110</v>
      </c>
      <c r="K1212">
        <v>5</v>
      </c>
      <c r="L1212">
        <v>59</v>
      </c>
      <c r="M1212">
        <v>7</v>
      </c>
      <c r="N1212">
        <v>1</v>
      </c>
      <c r="O1212">
        <v>7</v>
      </c>
      <c r="P1212">
        <v>5</v>
      </c>
      <c r="Q1212">
        <v>5</v>
      </c>
      <c r="R1212">
        <v>0</v>
      </c>
      <c r="S1212">
        <v>4</v>
      </c>
      <c r="T1212">
        <v>8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30</v>
      </c>
    </row>
    <row r="1213" spans="1:28" hidden="1" x14ac:dyDescent="0.3">
      <c r="A1213">
        <v>10478</v>
      </c>
      <c r="B1213">
        <v>1950</v>
      </c>
      <c r="C1213" t="s">
        <v>37</v>
      </c>
      <c r="D1213" t="s">
        <v>33</v>
      </c>
      <c r="E1213">
        <v>55517</v>
      </c>
      <c r="F1213">
        <v>1</v>
      </c>
      <c r="G1213">
        <v>1</v>
      </c>
      <c r="H1213" s="1">
        <v>41179</v>
      </c>
      <c r="I1213">
        <v>53</v>
      </c>
      <c r="J1213">
        <v>483</v>
      </c>
      <c r="K1213">
        <v>0</v>
      </c>
      <c r="L1213">
        <v>108</v>
      </c>
      <c r="M1213">
        <v>0</v>
      </c>
      <c r="N1213">
        <v>6</v>
      </c>
      <c r="O1213">
        <v>36</v>
      </c>
      <c r="P1213">
        <v>5</v>
      </c>
      <c r="Q1213">
        <v>11</v>
      </c>
      <c r="R1213">
        <v>1</v>
      </c>
      <c r="S1213">
        <v>6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 t="s">
        <v>43</v>
      </c>
    </row>
    <row r="1214" spans="1:28" hidden="1" x14ac:dyDescent="0.3">
      <c r="A1214">
        <v>2958</v>
      </c>
      <c r="B1214">
        <v>1978</v>
      </c>
      <c r="C1214" t="s">
        <v>28</v>
      </c>
      <c r="D1214" t="s">
        <v>33</v>
      </c>
      <c r="E1214">
        <v>28442</v>
      </c>
      <c r="F1214">
        <v>2</v>
      </c>
      <c r="G1214">
        <v>0</v>
      </c>
      <c r="H1214" s="1">
        <v>41694</v>
      </c>
      <c r="I1214">
        <v>53</v>
      </c>
      <c r="J1214">
        <v>19</v>
      </c>
      <c r="K1214">
        <v>3</v>
      </c>
      <c r="L1214">
        <v>10</v>
      </c>
      <c r="M1214">
        <v>11</v>
      </c>
      <c r="N1214">
        <v>8</v>
      </c>
      <c r="O1214">
        <v>6</v>
      </c>
      <c r="P1214">
        <v>3</v>
      </c>
      <c r="Q1214">
        <v>2</v>
      </c>
      <c r="R1214">
        <v>1</v>
      </c>
      <c r="S1214">
        <v>4</v>
      </c>
      <c r="T1214">
        <v>4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30</v>
      </c>
    </row>
    <row r="1215" spans="1:28" hidden="1" x14ac:dyDescent="0.3">
      <c r="A1215">
        <v>5048</v>
      </c>
      <c r="B1215">
        <v>1971</v>
      </c>
      <c r="C1215" t="s">
        <v>37</v>
      </c>
      <c r="D1215" t="s">
        <v>31</v>
      </c>
      <c r="E1215">
        <v>42767</v>
      </c>
      <c r="F1215">
        <v>2</v>
      </c>
      <c r="G1215">
        <v>0</v>
      </c>
      <c r="H1215" s="1">
        <v>41405</v>
      </c>
      <c r="I1215">
        <v>53</v>
      </c>
      <c r="J1215">
        <v>20</v>
      </c>
      <c r="K1215">
        <v>6</v>
      </c>
      <c r="L1215">
        <v>43</v>
      </c>
      <c r="M1215">
        <v>19</v>
      </c>
      <c r="N1215">
        <v>5</v>
      </c>
      <c r="O1215">
        <v>38</v>
      </c>
      <c r="P1215">
        <v>1</v>
      </c>
      <c r="Q1215">
        <v>3</v>
      </c>
      <c r="R1215">
        <v>1</v>
      </c>
      <c r="S1215">
        <v>2</v>
      </c>
      <c r="T1215">
        <v>8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43</v>
      </c>
    </row>
    <row r="1216" spans="1:28" hidden="1" x14ac:dyDescent="0.3">
      <c r="A1216">
        <v>2225</v>
      </c>
      <c r="B1216">
        <v>1977</v>
      </c>
      <c r="C1216" t="s">
        <v>28</v>
      </c>
      <c r="D1216" t="s">
        <v>29</v>
      </c>
      <c r="E1216">
        <v>82582</v>
      </c>
      <c r="F1216">
        <v>0</v>
      </c>
      <c r="G1216">
        <v>0</v>
      </c>
      <c r="H1216" s="1">
        <v>41797</v>
      </c>
      <c r="I1216">
        <v>54</v>
      </c>
      <c r="J1216">
        <v>510</v>
      </c>
      <c r="K1216">
        <v>120</v>
      </c>
      <c r="L1216">
        <v>550</v>
      </c>
      <c r="M1216">
        <v>156</v>
      </c>
      <c r="N1216">
        <v>40</v>
      </c>
      <c r="O1216">
        <v>241</v>
      </c>
      <c r="P1216">
        <v>1</v>
      </c>
      <c r="Q1216">
        <v>4</v>
      </c>
      <c r="R1216">
        <v>9</v>
      </c>
      <c r="S1216">
        <v>7</v>
      </c>
      <c r="T1216">
        <v>1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1</v>
      </c>
      <c r="AA1216">
        <v>0</v>
      </c>
      <c r="AB1216" t="s">
        <v>36</v>
      </c>
    </row>
    <row r="1217" spans="1:28" hidden="1" x14ac:dyDescent="0.3">
      <c r="A1217">
        <v>4790</v>
      </c>
      <c r="B1217">
        <v>1958</v>
      </c>
      <c r="C1217" t="s">
        <v>28</v>
      </c>
      <c r="D1217" t="s">
        <v>29</v>
      </c>
      <c r="E1217">
        <v>79803</v>
      </c>
      <c r="F1217">
        <v>0</v>
      </c>
      <c r="G1217">
        <v>1</v>
      </c>
      <c r="H1217" s="1">
        <v>41792</v>
      </c>
      <c r="I1217">
        <v>54</v>
      </c>
      <c r="J1217">
        <v>574</v>
      </c>
      <c r="K1217">
        <v>8</v>
      </c>
      <c r="L1217">
        <v>216</v>
      </c>
      <c r="M1217">
        <v>21</v>
      </c>
      <c r="N1217">
        <v>16</v>
      </c>
      <c r="O1217">
        <v>33</v>
      </c>
      <c r="P1217">
        <v>1</v>
      </c>
      <c r="Q1217">
        <v>4</v>
      </c>
      <c r="R1217">
        <v>3</v>
      </c>
      <c r="S1217">
        <v>5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30</v>
      </c>
    </row>
    <row r="1218" spans="1:28" hidden="1" x14ac:dyDescent="0.3">
      <c r="A1218">
        <v>1131</v>
      </c>
      <c r="B1218">
        <v>1967</v>
      </c>
      <c r="C1218" t="s">
        <v>37</v>
      </c>
      <c r="D1218" t="s">
        <v>31</v>
      </c>
      <c r="E1218">
        <v>52569</v>
      </c>
      <c r="F1218">
        <v>0</v>
      </c>
      <c r="G1218">
        <v>1</v>
      </c>
      <c r="H1218" s="1">
        <v>41734</v>
      </c>
      <c r="I1218">
        <v>54</v>
      </c>
      <c r="J1218">
        <v>85</v>
      </c>
      <c r="K1218">
        <v>0</v>
      </c>
      <c r="L1218">
        <v>3</v>
      </c>
      <c r="M1218">
        <v>0</v>
      </c>
      <c r="N1218">
        <v>0</v>
      </c>
      <c r="O1218">
        <v>7</v>
      </c>
      <c r="P1218">
        <v>1</v>
      </c>
      <c r="Q1218">
        <v>2</v>
      </c>
      <c r="R1218">
        <v>0</v>
      </c>
      <c r="S1218">
        <v>4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43</v>
      </c>
    </row>
    <row r="1219" spans="1:28" hidden="1" x14ac:dyDescent="0.3">
      <c r="A1219">
        <v>202</v>
      </c>
      <c r="B1219">
        <v>1948</v>
      </c>
      <c r="C1219" t="s">
        <v>37</v>
      </c>
      <c r="D1219" t="s">
        <v>42</v>
      </c>
      <c r="E1219">
        <v>82032</v>
      </c>
      <c r="F1219">
        <v>0</v>
      </c>
      <c r="G1219">
        <v>0</v>
      </c>
      <c r="H1219" s="1">
        <v>41734</v>
      </c>
      <c r="I1219">
        <v>54</v>
      </c>
      <c r="J1219">
        <v>332</v>
      </c>
      <c r="K1219">
        <v>194</v>
      </c>
      <c r="L1219">
        <v>377</v>
      </c>
      <c r="M1219">
        <v>149</v>
      </c>
      <c r="N1219">
        <v>125</v>
      </c>
      <c r="O1219">
        <v>57</v>
      </c>
      <c r="P1219">
        <v>0</v>
      </c>
      <c r="Q1219">
        <v>4</v>
      </c>
      <c r="R1219">
        <v>6</v>
      </c>
      <c r="S1219">
        <v>7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40</v>
      </c>
    </row>
    <row r="1220" spans="1:28" hidden="1" x14ac:dyDescent="0.3">
      <c r="A1220">
        <v>9589</v>
      </c>
      <c r="B1220">
        <v>1948</v>
      </c>
      <c r="C1220" t="s">
        <v>37</v>
      </c>
      <c r="D1220" t="s">
        <v>42</v>
      </c>
      <c r="E1220">
        <v>82032</v>
      </c>
      <c r="F1220">
        <v>0</v>
      </c>
      <c r="G1220">
        <v>0</v>
      </c>
      <c r="H1220" s="1">
        <v>41734</v>
      </c>
      <c r="I1220">
        <v>54</v>
      </c>
      <c r="J1220">
        <v>332</v>
      </c>
      <c r="K1220">
        <v>194</v>
      </c>
      <c r="L1220">
        <v>377</v>
      </c>
      <c r="M1220">
        <v>149</v>
      </c>
      <c r="N1220">
        <v>125</v>
      </c>
      <c r="O1220">
        <v>57</v>
      </c>
      <c r="P1220">
        <v>0</v>
      </c>
      <c r="Q1220">
        <v>4</v>
      </c>
      <c r="R1220">
        <v>6</v>
      </c>
      <c r="S1220">
        <v>7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40</v>
      </c>
    </row>
    <row r="1221" spans="1:28" hidden="1" x14ac:dyDescent="0.3">
      <c r="A1221">
        <v>3900</v>
      </c>
      <c r="B1221">
        <v>1972</v>
      </c>
      <c r="C1221" t="s">
        <v>28</v>
      </c>
      <c r="D1221" t="s">
        <v>33</v>
      </c>
      <c r="E1221">
        <v>65685</v>
      </c>
      <c r="F1221">
        <v>0</v>
      </c>
      <c r="G1221">
        <v>1</v>
      </c>
      <c r="H1221" s="1">
        <v>41727</v>
      </c>
      <c r="I1221">
        <v>54</v>
      </c>
      <c r="J1221">
        <v>642</v>
      </c>
      <c r="K1221">
        <v>14</v>
      </c>
      <c r="L1221">
        <v>49</v>
      </c>
      <c r="M1221">
        <v>0</v>
      </c>
      <c r="N1221">
        <v>7</v>
      </c>
      <c r="O1221">
        <v>57</v>
      </c>
      <c r="P1221">
        <v>1</v>
      </c>
      <c r="Q1221">
        <v>9</v>
      </c>
      <c r="R1221">
        <v>2</v>
      </c>
      <c r="S1221">
        <v>9</v>
      </c>
      <c r="T1221">
        <v>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32</v>
      </c>
    </row>
    <row r="1222" spans="1:28" hidden="1" x14ac:dyDescent="0.3">
      <c r="A1222">
        <v>9958</v>
      </c>
      <c r="B1222">
        <v>1972</v>
      </c>
      <c r="C1222" t="s">
        <v>28</v>
      </c>
      <c r="D1222" t="s">
        <v>33</v>
      </c>
      <c r="E1222">
        <v>65685</v>
      </c>
      <c r="F1222">
        <v>0</v>
      </c>
      <c r="G1222">
        <v>1</v>
      </c>
      <c r="H1222" s="1">
        <v>41727</v>
      </c>
      <c r="I1222">
        <v>54</v>
      </c>
      <c r="J1222">
        <v>642</v>
      </c>
      <c r="K1222">
        <v>14</v>
      </c>
      <c r="L1222">
        <v>49</v>
      </c>
      <c r="M1222">
        <v>0</v>
      </c>
      <c r="N1222">
        <v>7</v>
      </c>
      <c r="O1222">
        <v>57</v>
      </c>
      <c r="P1222">
        <v>1</v>
      </c>
      <c r="Q1222">
        <v>9</v>
      </c>
      <c r="R1222">
        <v>2</v>
      </c>
      <c r="S1222">
        <v>9</v>
      </c>
      <c r="T1222">
        <v>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36</v>
      </c>
    </row>
    <row r="1223" spans="1:28" hidden="1" x14ac:dyDescent="0.3">
      <c r="A1223">
        <v>8955</v>
      </c>
      <c r="B1223">
        <v>1957</v>
      </c>
      <c r="C1223" t="s">
        <v>37</v>
      </c>
      <c r="D1223" t="s">
        <v>35</v>
      </c>
      <c r="E1223">
        <v>40451</v>
      </c>
      <c r="F1223">
        <v>0</v>
      </c>
      <c r="G1223">
        <v>2</v>
      </c>
      <c r="H1223" s="1">
        <v>41686</v>
      </c>
      <c r="I1223">
        <v>54</v>
      </c>
      <c r="J1223">
        <v>35</v>
      </c>
      <c r="K1223">
        <v>0</v>
      </c>
      <c r="L1223">
        <v>4</v>
      </c>
      <c r="M1223">
        <v>0</v>
      </c>
      <c r="N1223">
        <v>0</v>
      </c>
      <c r="O1223">
        <v>10</v>
      </c>
      <c r="P1223">
        <v>1</v>
      </c>
      <c r="Q1223">
        <v>1</v>
      </c>
      <c r="R1223">
        <v>1</v>
      </c>
      <c r="S1223">
        <v>2</v>
      </c>
      <c r="T1223">
        <v>5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 t="s">
        <v>30</v>
      </c>
    </row>
    <row r="1224" spans="1:28" hidden="1" x14ac:dyDescent="0.3">
      <c r="A1224">
        <v>1232</v>
      </c>
      <c r="B1224">
        <v>1982</v>
      </c>
      <c r="C1224" t="s">
        <v>37</v>
      </c>
      <c r="D1224" t="s">
        <v>35</v>
      </c>
      <c r="E1224">
        <v>70038</v>
      </c>
      <c r="F1224">
        <v>0</v>
      </c>
      <c r="G1224">
        <v>0</v>
      </c>
      <c r="H1224" s="1">
        <v>41572</v>
      </c>
      <c r="I1224">
        <v>54</v>
      </c>
      <c r="J1224">
        <v>587</v>
      </c>
      <c r="K1224">
        <v>54</v>
      </c>
      <c r="L1224">
        <v>348</v>
      </c>
      <c r="M1224">
        <v>71</v>
      </c>
      <c r="N1224">
        <v>54</v>
      </c>
      <c r="O1224">
        <v>130</v>
      </c>
      <c r="P1224">
        <v>1</v>
      </c>
      <c r="Q1224">
        <v>4</v>
      </c>
      <c r="R1224">
        <v>4</v>
      </c>
      <c r="S1224">
        <v>8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39</v>
      </c>
    </row>
    <row r="1225" spans="1:28" hidden="1" x14ac:dyDescent="0.3">
      <c r="A1225">
        <v>2345</v>
      </c>
      <c r="B1225">
        <v>1982</v>
      </c>
      <c r="C1225" t="s">
        <v>37</v>
      </c>
      <c r="D1225" t="s">
        <v>35</v>
      </c>
      <c r="E1225">
        <v>70038</v>
      </c>
      <c r="F1225">
        <v>0</v>
      </c>
      <c r="G1225">
        <v>0</v>
      </c>
      <c r="H1225" s="1">
        <v>41572</v>
      </c>
      <c r="I1225">
        <v>54</v>
      </c>
      <c r="J1225">
        <v>587</v>
      </c>
      <c r="K1225">
        <v>54</v>
      </c>
      <c r="L1225">
        <v>348</v>
      </c>
      <c r="M1225">
        <v>71</v>
      </c>
      <c r="N1225">
        <v>54</v>
      </c>
      <c r="O1225">
        <v>130</v>
      </c>
      <c r="P1225">
        <v>1</v>
      </c>
      <c r="Q1225">
        <v>4</v>
      </c>
      <c r="R1225">
        <v>4</v>
      </c>
      <c r="S1225">
        <v>8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36</v>
      </c>
    </row>
    <row r="1226" spans="1:28" hidden="1" x14ac:dyDescent="0.3">
      <c r="A1226">
        <v>1628</v>
      </c>
      <c r="B1226">
        <v>1971</v>
      </c>
      <c r="C1226" t="s">
        <v>28</v>
      </c>
      <c r="D1226" t="s">
        <v>35</v>
      </c>
      <c r="E1226">
        <v>71796</v>
      </c>
      <c r="F1226">
        <v>0</v>
      </c>
      <c r="G1226">
        <v>0</v>
      </c>
      <c r="H1226" s="1">
        <v>41571</v>
      </c>
      <c r="I1226">
        <v>54</v>
      </c>
      <c r="J1226">
        <v>354</v>
      </c>
      <c r="K1226">
        <v>21</v>
      </c>
      <c r="L1226">
        <v>311</v>
      </c>
      <c r="M1226">
        <v>167</v>
      </c>
      <c r="N1226">
        <v>75</v>
      </c>
      <c r="O1226">
        <v>32</v>
      </c>
      <c r="P1226">
        <v>1</v>
      </c>
      <c r="Q1226">
        <v>9</v>
      </c>
      <c r="R1226">
        <v>3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43</v>
      </c>
    </row>
    <row r="1227" spans="1:28" hidden="1" x14ac:dyDescent="0.3">
      <c r="A1227">
        <v>8584</v>
      </c>
      <c r="B1227">
        <v>1952</v>
      </c>
      <c r="C1227" t="s">
        <v>37</v>
      </c>
      <c r="D1227" t="s">
        <v>35</v>
      </c>
      <c r="E1227">
        <v>85431</v>
      </c>
      <c r="F1227">
        <v>0</v>
      </c>
      <c r="G1227">
        <v>0</v>
      </c>
      <c r="H1227" s="1">
        <v>41433</v>
      </c>
      <c r="I1227">
        <v>54</v>
      </c>
      <c r="J1227">
        <v>376</v>
      </c>
      <c r="K1227">
        <v>53</v>
      </c>
      <c r="L1227">
        <v>462</v>
      </c>
      <c r="M1227">
        <v>168</v>
      </c>
      <c r="N1227">
        <v>53</v>
      </c>
      <c r="O1227">
        <v>53</v>
      </c>
      <c r="P1227">
        <v>1</v>
      </c>
      <c r="Q1227">
        <v>2</v>
      </c>
      <c r="R1227">
        <v>7</v>
      </c>
      <c r="S1227">
        <v>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30</v>
      </c>
    </row>
    <row r="1228" spans="1:28" hidden="1" x14ac:dyDescent="0.3">
      <c r="A1228">
        <v>6583</v>
      </c>
      <c r="B1228">
        <v>1955</v>
      </c>
      <c r="C1228" t="s">
        <v>38</v>
      </c>
      <c r="D1228" t="s">
        <v>33</v>
      </c>
      <c r="E1228">
        <v>72635</v>
      </c>
      <c r="F1228">
        <v>0</v>
      </c>
      <c r="G1228">
        <v>0</v>
      </c>
      <c r="H1228" s="1">
        <v>41428</v>
      </c>
      <c r="I1228">
        <v>54</v>
      </c>
      <c r="J1228">
        <v>390</v>
      </c>
      <c r="K1228">
        <v>22</v>
      </c>
      <c r="L1228">
        <v>323</v>
      </c>
      <c r="M1228">
        <v>104</v>
      </c>
      <c r="N1228">
        <v>35</v>
      </c>
      <c r="O1228">
        <v>107</v>
      </c>
      <c r="P1228">
        <v>1</v>
      </c>
      <c r="Q1228">
        <v>6</v>
      </c>
      <c r="R1228">
        <v>8</v>
      </c>
      <c r="S1228">
        <v>6</v>
      </c>
      <c r="T1228">
        <v>3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30</v>
      </c>
    </row>
    <row r="1229" spans="1:28" hidden="1" x14ac:dyDescent="0.3">
      <c r="A1229">
        <v>3433</v>
      </c>
      <c r="B1229">
        <v>1955</v>
      </c>
      <c r="C1229" t="s">
        <v>38</v>
      </c>
      <c r="D1229" t="s">
        <v>33</v>
      </c>
      <c r="E1229">
        <v>72635</v>
      </c>
      <c r="F1229">
        <v>0</v>
      </c>
      <c r="G1229">
        <v>0</v>
      </c>
      <c r="H1229" s="1">
        <v>41428</v>
      </c>
      <c r="I1229">
        <v>54</v>
      </c>
      <c r="J1229">
        <v>390</v>
      </c>
      <c r="K1229">
        <v>22</v>
      </c>
      <c r="L1229">
        <v>323</v>
      </c>
      <c r="M1229">
        <v>104</v>
      </c>
      <c r="N1229">
        <v>35</v>
      </c>
      <c r="O1229">
        <v>107</v>
      </c>
      <c r="P1229">
        <v>1</v>
      </c>
      <c r="Q1229">
        <v>6</v>
      </c>
      <c r="R1229">
        <v>8</v>
      </c>
      <c r="S1229">
        <v>6</v>
      </c>
      <c r="T1229">
        <v>3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30</v>
      </c>
    </row>
    <row r="1230" spans="1:28" hidden="1" x14ac:dyDescent="0.3">
      <c r="A1230">
        <v>10486</v>
      </c>
      <c r="B1230">
        <v>1948</v>
      </c>
      <c r="C1230" t="s">
        <v>28</v>
      </c>
      <c r="D1230" t="s">
        <v>33</v>
      </c>
      <c r="E1230">
        <v>77142</v>
      </c>
      <c r="F1230">
        <v>0</v>
      </c>
      <c r="G1230">
        <v>0</v>
      </c>
      <c r="H1230" s="1">
        <v>41423</v>
      </c>
      <c r="I1230">
        <v>54</v>
      </c>
      <c r="J1230">
        <v>476</v>
      </c>
      <c r="K1230">
        <v>75</v>
      </c>
      <c r="L1230">
        <v>162</v>
      </c>
      <c r="M1230">
        <v>29</v>
      </c>
      <c r="N1230">
        <v>151</v>
      </c>
      <c r="O1230">
        <v>97</v>
      </c>
      <c r="P1230">
        <v>1</v>
      </c>
      <c r="Q1230">
        <v>4</v>
      </c>
      <c r="R1230">
        <v>4</v>
      </c>
      <c r="S1230">
        <v>8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30</v>
      </c>
    </row>
    <row r="1231" spans="1:28" hidden="1" x14ac:dyDescent="0.3">
      <c r="A1231">
        <v>8687</v>
      </c>
      <c r="B1231">
        <v>1978</v>
      </c>
      <c r="C1231" t="s">
        <v>28</v>
      </c>
      <c r="D1231" t="s">
        <v>35</v>
      </c>
      <c r="E1231">
        <v>53172</v>
      </c>
      <c r="F1231">
        <v>0</v>
      </c>
      <c r="G1231">
        <v>1</v>
      </c>
      <c r="H1231" s="1">
        <v>41400</v>
      </c>
      <c r="I1231">
        <v>54</v>
      </c>
      <c r="J1231">
        <v>121</v>
      </c>
      <c r="K1231">
        <v>62</v>
      </c>
      <c r="L1231">
        <v>90</v>
      </c>
      <c r="M1231">
        <v>68</v>
      </c>
      <c r="N1231">
        <v>20</v>
      </c>
      <c r="O1231">
        <v>125</v>
      </c>
      <c r="P1231">
        <v>3</v>
      </c>
      <c r="Q1231">
        <v>2</v>
      </c>
      <c r="R1231">
        <v>3</v>
      </c>
      <c r="S1231">
        <v>8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40</v>
      </c>
    </row>
    <row r="1232" spans="1:28" hidden="1" x14ac:dyDescent="0.3">
      <c r="A1232">
        <v>3749</v>
      </c>
      <c r="B1232">
        <v>1973</v>
      </c>
      <c r="C1232" t="s">
        <v>28</v>
      </c>
      <c r="D1232" t="s">
        <v>35</v>
      </c>
      <c r="E1232">
        <v>73926</v>
      </c>
      <c r="F1232">
        <v>0</v>
      </c>
      <c r="G1232">
        <v>0</v>
      </c>
      <c r="H1232" s="1">
        <v>41335</v>
      </c>
      <c r="I1232">
        <v>54</v>
      </c>
      <c r="J1232">
        <v>627</v>
      </c>
      <c r="K1232">
        <v>91</v>
      </c>
      <c r="L1232">
        <v>597</v>
      </c>
      <c r="M1232">
        <v>159</v>
      </c>
      <c r="N1232">
        <v>91</v>
      </c>
      <c r="O1232">
        <v>15</v>
      </c>
      <c r="P1232">
        <v>1</v>
      </c>
      <c r="Q1232">
        <v>6</v>
      </c>
      <c r="R1232">
        <v>5</v>
      </c>
      <c r="S1232">
        <v>12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32</v>
      </c>
    </row>
    <row r="1233" spans="1:28" hidden="1" x14ac:dyDescent="0.3">
      <c r="A1233">
        <v>8985</v>
      </c>
      <c r="B1233">
        <v>1964</v>
      </c>
      <c r="C1233" t="s">
        <v>38</v>
      </c>
      <c r="D1233" t="s">
        <v>35</v>
      </c>
      <c r="E1233">
        <v>68316</v>
      </c>
      <c r="F1233">
        <v>0</v>
      </c>
      <c r="G1233">
        <v>1</v>
      </c>
      <c r="H1233" s="1">
        <v>41217</v>
      </c>
      <c r="I1233">
        <v>54</v>
      </c>
      <c r="J1233">
        <v>806</v>
      </c>
      <c r="K1233">
        <v>80</v>
      </c>
      <c r="L1233">
        <v>161</v>
      </c>
      <c r="M1233">
        <v>120</v>
      </c>
      <c r="N1233">
        <v>11</v>
      </c>
      <c r="O1233">
        <v>33</v>
      </c>
      <c r="P1233">
        <v>5</v>
      </c>
      <c r="Q1233">
        <v>10</v>
      </c>
      <c r="R1233">
        <v>7</v>
      </c>
      <c r="S1233">
        <v>10</v>
      </c>
      <c r="T1233">
        <v>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30</v>
      </c>
    </row>
    <row r="1234" spans="1:28" hidden="1" x14ac:dyDescent="0.3">
      <c r="A1234">
        <v>2798</v>
      </c>
      <c r="B1234">
        <v>1977</v>
      </c>
      <c r="C1234" t="s">
        <v>37</v>
      </c>
      <c r="D1234" t="s">
        <v>35</v>
      </c>
      <c r="E1234">
        <v>102160</v>
      </c>
      <c r="F1234">
        <v>0</v>
      </c>
      <c r="G1234">
        <v>0</v>
      </c>
      <c r="H1234" s="1">
        <v>41215</v>
      </c>
      <c r="I1234">
        <v>54</v>
      </c>
      <c r="J1234">
        <v>763</v>
      </c>
      <c r="K1234">
        <v>29</v>
      </c>
      <c r="L1234">
        <v>138</v>
      </c>
      <c r="M1234">
        <v>76</v>
      </c>
      <c r="N1234">
        <v>176</v>
      </c>
      <c r="O1234">
        <v>58</v>
      </c>
      <c r="P1234">
        <v>0</v>
      </c>
      <c r="Q1234">
        <v>7</v>
      </c>
      <c r="R1234">
        <v>9</v>
      </c>
      <c r="S1234">
        <v>10</v>
      </c>
      <c r="T1234">
        <v>4</v>
      </c>
      <c r="U1234">
        <v>1</v>
      </c>
      <c r="V1234">
        <v>0</v>
      </c>
      <c r="W1234">
        <v>0</v>
      </c>
      <c r="X1234">
        <v>1</v>
      </c>
      <c r="Y1234">
        <v>1</v>
      </c>
      <c r="Z1234">
        <v>1</v>
      </c>
      <c r="AA1234">
        <v>0</v>
      </c>
      <c r="AB1234" t="s">
        <v>43</v>
      </c>
    </row>
    <row r="1235" spans="1:28" hidden="1" x14ac:dyDescent="0.3">
      <c r="A1235">
        <v>10033</v>
      </c>
      <c r="B1235">
        <v>1973</v>
      </c>
      <c r="C1235" t="s">
        <v>38</v>
      </c>
      <c r="D1235" t="s">
        <v>29</v>
      </c>
      <c r="E1235">
        <v>31163</v>
      </c>
      <c r="F1235">
        <v>1</v>
      </c>
      <c r="G1235">
        <v>0</v>
      </c>
      <c r="H1235" s="1">
        <v>41683</v>
      </c>
      <c r="I1235">
        <v>54</v>
      </c>
      <c r="J1235">
        <v>2</v>
      </c>
      <c r="K1235">
        <v>3</v>
      </c>
      <c r="L1235">
        <v>10</v>
      </c>
      <c r="M1235">
        <v>11</v>
      </c>
      <c r="N1235">
        <v>2</v>
      </c>
      <c r="O1235">
        <v>10</v>
      </c>
      <c r="P1235">
        <v>1</v>
      </c>
      <c r="Q1235">
        <v>1</v>
      </c>
      <c r="R1235">
        <v>0</v>
      </c>
      <c r="S1235">
        <v>3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39</v>
      </c>
    </row>
    <row r="1236" spans="1:28" hidden="1" x14ac:dyDescent="0.3">
      <c r="A1236">
        <v>5751</v>
      </c>
      <c r="B1236">
        <v>1973</v>
      </c>
      <c r="C1236" t="s">
        <v>38</v>
      </c>
      <c r="D1236" t="s">
        <v>29</v>
      </c>
      <c r="E1236">
        <v>31163</v>
      </c>
      <c r="F1236">
        <v>1</v>
      </c>
      <c r="G1236">
        <v>0</v>
      </c>
      <c r="H1236" s="1">
        <v>41683</v>
      </c>
      <c r="I1236">
        <v>54</v>
      </c>
      <c r="J1236">
        <v>2</v>
      </c>
      <c r="K1236">
        <v>3</v>
      </c>
      <c r="L1236">
        <v>10</v>
      </c>
      <c r="M1236">
        <v>11</v>
      </c>
      <c r="N1236">
        <v>2</v>
      </c>
      <c r="O1236">
        <v>10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32</v>
      </c>
    </row>
    <row r="1237" spans="1:28" hidden="1" x14ac:dyDescent="0.3">
      <c r="A1237">
        <v>3308</v>
      </c>
      <c r="B1237">
        <v>1952</v>
      </c>
      <c r="C1237" t="s">
        <v>28</v>
      </c>
      <c r="D1237" t="s">
        <v>33</v>
      </c>
      <c r="E1237">
        <v>35704</v>
      </c>
      <c r="F1237">
        <v>1</v>
      </c>
      <c r="G1237">
        <v>1</v>
      </c>
      <c r="H1237" s="1">
        <v>41642</v>
      </c>
      <c r="I1237">
        <v>54</v>
      </c>
      <c r="J1237">
        <v>30</v>
      </c>
      <c r="K1237">
        <v>9</v>
      </c>
      <c r="L1237">
        <v>12</v>
      </c>
      <c r="M1237">
        <v>2</v>
      </c>
      <c r="N1237">
        <v>11</v>
      </c>
      <c r="O1237">
        <v>30</v>
      </c>
      <c r="P1237">
        <v>3</v>
      </c>
      <c r="Q1237">
        <v>2</v>
      </c>
      <c r="R1237">
        <v>0</v>
      </c>
      <c r="S1237">
        <v>4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43</v>
      </c>
    </row>
    <row r="1238" spans="1:28" hidden="1" x14ac:dyDescent="0.3">
      <c r="A1238">
        <v>7297</v>
      </c>
      <c r="B1238">
        <v>1973</v>
      </c>
      <c r="C1238" t="s">
        <v>28</v>
      </c>
      <c r="D1238" t="s">
        <v>31</v>
      </c>
      <c r="E1238">
        <v>7500</v>
      </c>
      <c r="F1238">
        <v>1</v>
      </c>
      <c r="G1238">
        <v>0</v>
      </c>
      <c r="H1238" s="1">
        <v>41634</v>
      </c>
      <c r="I1238">
        <v>54</v>
      </c>
      <c r="J1238">
        <v>5</v>
      </c>
      <c r="K1238">
        <v>3</v>
      </c>
      <c r="L1238">
        <v>10</v>
      </c>
      <c r="M1238">
        <v>12</v>
      </c>
      <c r="N1238">
        <v>7</v>
      </c>
      <c r="O1238">
        <v>20</v>
      </c>
      <c r="P1238">
        <v>4</v>
      </c>
      <c r="Q1238">
        <v>3</v>
      </c>
      <c r="R1238">
        <v>1</v>
      </c>
      <c r="S1238">
        <v>3</v>
      </c>
      <c r="T1238">
        <v>7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43</v>
      </c>
    </row>
    <row r="1239" spans="1:28" hidden="1" x14ac:dyDescent="0.3">
      <c r="A1239">
        <v>8008</v>
      </c>
      <c r="B1239">
        <v>1983</v>
      </c>
      <c r="C1239" t="s">
        <v>28</v>
      </c>
      <c r="D1239" t="s">
        <v>35</v>
      </c>
      <c r="E1239">
        <v>36075</v>
      </c>
      <c r="F1239">
        <v>1</v>
      </c>
      <c r="G1239">
        <v>0</v>
      </c>
      <c r="H1239" s="1">
        <v>41617</v>
      </c>
      <c r="I1239">
        <v>54</v>
      </c>
      <c r="J1239">
        <v>46</v>
      </c>
      <c r="K1239">
        <v>0</v>
      </c>
      <c r="L1239">
        <v>30</v>
      </c>
      <c r="M1239">
        <v>12</v>
      </c>
      <c r="N1239">
        <v>1</v>
      </c>
      <c r="O1239">
        <v>30</v>
      </c>
      <c r="P1239">
        <v>1</v>
      </c>
      <c r="Q1239">
        <v>2</v>
      </c>
      <c r="R1239">
        <v>0</v>
      </c>
      <c r="S1239">
        <v>4</v>
      </c>
      <c r="T1239">
        <v>6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30</v>
      </c>
    </row>
    <row r="1240" spans="1:28" hidden="1" x14ac:dyDescent="0.3">
      <c r="A1240">
        <v>5081</v>
      </c>
      <c r="B1240">
        <v>1967</v>
      </c>
      <c r="C1240" t="s">
        <v>38</v>
      </c>
      <c r="D1240" t="s">
        <v>35</v>
      </c>
      <c r="E1240">
        <v>47821</v>
      </c>
      <c r="F1240">
        <v>1</v>
      </c>
      <c r="G1240">
        <v>1</v>
      </c>
      <c r="H1240" s="1">
        <v>41567</v>
      </c>
      <c r="I1240">
        <v>54</v>
      </c>
      <c r="J1240">
        <v>9</v>
      </c>
      <c r="K1240">
        <v>0</v>
      </c>
      <c r="L1240">
        <v>16</v>
      </c>
      <c r="M1240">
        <v>6</v>
      </c>
      <c r="N1240">
        <v>6</v>
      </c>
      <c r="O1240">
        <v>10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30</v>
      </c>
    </row>
    <row r="1241" spans="1:28" hidden="1" x14ac:dyDescent="0.3">
      <c r="A1241">
        <v>839</v>
      </c>
      <c r="B1241">
        <v>1975</v>
      </c>
      <c r="C1241" t="s">
        <v>37</v>
      </c>
      <c r="D1241" t="s">
        <v>33</v>
      </c>
      <c r="E1241">
        <v>45503</v>
      </c>
      <c r="F1241">
        <v>1</v>
      </c>
      <c r="G1241">
        <v>0</v>
      </c>
      <c r="H1241" s="1">
        <v>41542</v>
      </c>
      <c r="I1241">
        <v>54</v>
      </c>
      <c r="J1241">
        <v>97</v>
      </c>
      <c r="K1241">
        <v>4</v>
      </c>
      <c r="L1241">
        <v>44</v>
      </c>
      <c r="M1241">
        <v>6</v>
      </c>
      <c r="N1241">
        <v>1</v>
      </c>
      <c r="O1241">
        <v>18</v>
      </c>
      <c r="P1241">
        <v>1</v>
      </c>
      <c r="Q1241">
        <v>3</v>
      </c>
      <c r="R1241">
        <v>1</v>
      </c>
      <c r="S1241">
        <v>4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30</v>
      </c>
    </row>
    <row r="1242" spans="1:28" hidden="1" x14ac:dyDescent="0.3">
      <c r="A1242">
        <v>3706</v>
      </c>
      <c r="B1242">
        <v>1978</v>
      </c>
      <c r="C1242" t="s">
        <v>28</v>
      </c>
      <c r="D1242" t="s">
        <v>31</v>
      </c>
      <c r="E1242">
        <v>28647</v>
      </c>
      <c r="F1242">
        <v>1</v>
      </c>
      <c r="G1242">
        <v>0</v>
      </c>
      <c r="H1242" s="1">
        <v>41507</v>
      </c>
      <c r="I1242">
        <v>54</v>
      </c>
      <c r="J1242">
        <v>19</v>
      </c>
      <c r="K1242">
        <v>8</v>
      </c>
      <c r="L1242">
        <v>29</v>
      </c>
      <c r="M1242">
        <v>0</v>
      </c>
      <c r="N1242">
        <v>12</v>
      </c>
      <c r="O1242">
        <v>26</v>
      </c>
      <c r="P1242">
        <v>1</v>
      </c>
      <c r="Q1242">
        <v>2</v>
      </c>
      <c r="R1242">
        <v>2</v>
      </c>
      <c r="S1242">
        <v>2</v>
      </c>
      <c r="T1242">
        <v>7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1</v>
      </c>
      <c r="AA1242">
        <v>0</v>
      </c>
      <c r="AB1242" t="s">
        <v>30</v>
      </c>
    </row>
    <row r="1243" spans="1:28" hidden="1" x14ac:dyDescent="0.3">
      <c r="A1243">
        <v>5154</v>
      </c>
      <c r="B1243">
        <v>1972</v>
      </c>
      <c r="C1243" t="s">
        <v>41</v>
      </c>
      <c r="D1243" t="s">
        <v>29</v>
      </c>
      <c r="E1243">
        <v>37760</v>
      </c>
      <c r="F1243">
        <v>1</v>
      </c>
      <c r="G1243">
        <v>0</v>
      </c>
      <c r="H1243" s="1">
        <v>41497</v>
      </c>
      <c r="I1243">
        <v>54</v>
      </c>
      <c r="J1243">
        <v>26</v>
      </c>
      <c r="K1243">
        <v>3</v>
      </c>
      <c r="L1243">
        <v>13</v>
      </c>
      <c r="M1243">
        <v>2</v>
      </c>
      <c r="N1243">
        <v>10</v>
      </c>
      <c r="O1243">
        <v>0</v>
      </c>
      <c r="P1243">
        <v>1</v>
      </c>
      <c r="Q1243">
        <v>2</v>
      </c>
      <c r="R1243">
        <v>0</v>
      </c>
      <c r="S1243">
        <v>3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30</v>
      </c>
    </row>
    <row r="1244" spans="1:28" hidden="1" x14ac:dyDescent="0.3">
      <c r="A1244">
        <v>7842</v>
      </c>
      <c r="B1244">
        <v>1968</v>
      </c>
      <c r="C1244" t="s">
        <v>28</v>
      </c>
      <c r="D1244" t="s">
        <v>31</v>
      </c>
      <c r="E1244">
        <v>36065</v>
      </c>
      <c r="F1244">
        <v>1</v>
      </c>
      <c r="G1244">
        <v>1</v>
      </c>
      <c r="H1244" s="1">
        <v>41364</v>
      </c>
      <c r="I1244">
        <v>54</v>
      </c>
      <c r="J1244">
        <v>18</v>
      </c>
      <c r="K1244">
        <v>7</v>
      </c>
      <c r="L1244">
        <v>34</v>
      </c>
      <c r="M1244">
        <v>10</v>
      </c>
      <c r="N1244">
        <v>2</v>
      </c>
      <c r="O1244">
        <v>3</v>
      </c>
      <c r="P1244">
        <v>3</v>
      </c>
      <c r="Q1244">
        <v>3</v>
      </c>
      <c r="R1244">
        <v>0</v>
      </c>
      <c r="S1244">
        <v>3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30</v>
      </c>
    </row>
    <row r="1245" spans="1:28" hidden="1" x14ac:dyDescent="0.3">
      <c r="A1245">
        <v>1331</v>
      </c>
      <c r="B1245">
        <v>1977</v>
      </c>
      <c r="C1245" t="s">
        <v>28</v>
      </c>
      <c r="D1245" t="s">
        <v>31</v>
      </c>
      <c r="E1245">
        <v>35790</v>
      </c>
      <c r="F1245">
        <v>1</v>
      </c>
      <c r="G1245">
        <v>0</v>
      </c>
      <c r="H1245" s="1">
        <v>41276</v>
      </c>
      <c r="I1245">
        <v>54</v>
      </c>
      <c r="J1245">
        <v>12</v>
      </c>
      <c r="K1245">
        <v>6</v>
      </c>
      <c r="L1245">
        <v>20</v>
      </c>
      <c r="M1245">
        <v>30</v>
      </c>
      <c r="N1245">
        <v>1</v>
      </c>
      <c r="O1245">
        <v>3</v>
      </c>
      <c r="P1245">
        <v>2</v>
      </c>
      <c r="Q1245">
        <v>2</v>
      </c>
      <c r="R1245">
        <v>0</v>
      </c>
      <c r="S1245">
        <v>3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36</v>
      </c>
    </row>
    <row r="1246" spans="1:28" hidden="1" x14ac:dyDescent="0.3">
      <c r="A1246">
        <v>5995</v>
      </c>
      <c r="B1246">
        <v>1962</v>
      </c>
      <c r="C1246" t="s">
        <v>28</v>
      </c>
      <c r="D1246" t="s">
        <v>29</v>
      </c>
      <c r="E1246">
        <v>39552</v>
      </c>
      <c r="F1246">
        <v>1</v>
      </c>
      <c r="G1246">
        <v>1</v>
      </c>
      <c r="H1246" s="1">
        <v>41261</v>
      </c>
      <c r="I1246">
        <v>54</v>
      </c>
      <c r="J1246">
        <v>165</v>
      </c>
      <c r="K1246">
        <v>3</v>
      </c>
      <c r="L1246">
        <v>147</v>
      </c>
      <c r="M1246">
        <v>4</v>
      </c>
      <c r="N1246">
        <v>24</v>
      </c>
      <c r="O1246">
        <v>41</v>
      </c>
      <c r="P1246">
        <v>7</v>
      </c>
      <c r="Q1246">
        <v>6</v>
      </c>
      <c r="R1246">
        <v>2</v>
      </c>
      <c r="S1246">
        <v>5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 t="s">
        <v>30</v>
      </c>
    </row>
    <row r="1247" spans="1:28" hidden="1" x14ac:dyDescent="0.3">
      <c r="A1247">
        <v>7108</v>
      </c>
      <c r="B1247">
        <v>1965</v>
      </c>
      <c r="C1247" t="s">
        <v>41</v>
      </c>
      <c r="D1247" t="s">
        <v>42</v>
      </c>
      <c r="E1247">
        <v>51390</v>
      </c>
      <c r="F1247">
        <v>1</v>
      </c>
      <c r="G1247">
        <v>1</v>
      </c>
      <c r="H1247" s="1">
        <v>41160</v>
      </c>
      <c r="I1247">
        <v>54</v>
      </c>
      <c r="J1247">
        <v>205</v>
      </c>
      <c r="K1247">
        <v>20</v>
      </c>
      <c r="L1247">
        <v>47</v>
      </c>
      <c r="M1247">
        <v>23</v>
      </c>
      <c r="N1247">
        <v>2</v>
      </c>
      <c r="O1247">
        <v>56</v>
      </c>
      <c r="P1247">
        <v>6</v>
      </c>
      <c r="Q1247">
        <v>5</v>
      </c>
      <c r="R1247">
        <v>2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43</v>
      </c>
    </row>
    <row r="1248" spans="1:28" hidden="1" x14ac:dyDescent="0.3">
      <c r="A1248">
        <v>2781</v>
      </c>
      <c r="B1248">
        <v>1981</v>
      </c>
      <c r="C1248" t="s">
        <v>28</v>
      </c>
      <c r="D1248" t="s">
        <v>31</v>
      </c>
      <c r="E1248">
        <v>72066</v>
      </c>
      <c r="F1248">
        <v>0</v>
      </c>
      <c r="G1248">
        <v>0</v>
      </c>
      <c r="H1248" s="1">
        <v>41813</v>
      </c>
      <c r="I1248">
        <v>55</v>
      </c>
      <c r="J1248">
        <v>1003</v>
      </c>
      <c r="K1248">
        <v>34</v>
      </c>
      <c r="L1248">
        <v>536</v>
      </c>
      <c r="M1248">
        <v>134</v>
      </c>
      <c r="N1248">
        <v>51</v>
      </c>
      <c r="O1248">
        <v>34</v>
      </c>
      <c r="P1248">
        <v>1</v>
      </c>
      <c r="Q1248">
        <v>4</v>
      </c>
      <c r="R1248">
        <v>6</v>
      </c>
      <c r="S1248">
        <v>6</v>
      </c>
      <c r="T1248">
        <v>2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0</v>
      </c>
      <c r="AB1248" t="s">
        <v>43</v>
      </c>
    </row>
    <row r="1249" spans="1:28" hidden="1" x14ac:dyDescent="0.3">
      <c r="A1249">
        <v>10833</v>
      </c>
      <c r="B1249">
        <v>1975</v>
      </c>
      <c r="C1249" t="s">
        <v>28</v>
      </c>
      <c r="D1249" t="s">
        <v>33</v>
      </c>
      <c r="E1249">
        <v>65106</v>
      </c>
      <c r="F1249">
        <v>0</v>
      </c>
      <c r="G1249">
        <v>1</v>
      </c>
      <c r="H1249" s="1">
        <v>41783</v>
      </c>
      <c r="I1249">
        <v>55</v>
      </c>
      <c r="J1249">
        <v>790</v>
      </c>
      <c r="K1249">
        <v>19</v>
      </c>
      <c r="L1249">
        <v>133</v>
      </c>
      <c r="M1249">
        <v>12</v>
      </c>
      <c r="N1249">
        <v>0</v>
      </c>
      <c r="O1249">
        <v>19</v>
      </c>
      <c r="P1249">
        <v>3</v>
      </c>
      <c r="Q1249">
        <v>8</v>
      </c>
      <c r="R1249">
        <v>3</v>
      </c>
      <c r="S1249">
        <v>13</v>
      </c>
      <c r="T1249">
        <v>6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 t="s">
        <v>30</v>
      </c>
    </row>
    <row r="1250" spans="1:28" hidden="1" x14ac:dyDescent="0.3">
      <c r="A1250">
        <v>2315</v>
      </c>
      <c r="B1250">
        <v>1960</v>
      </c>
      <c r="C1250" t="s">
        <v>28</v>
      </c>
      <c r="D1250" t="s">
        <v>29</v>
      </c>
      <c r="E1250">
        <v>58401</v>
      </c>
      <c r="F1250">
        <v>0</v>
      </c>
      <c r="G1250">
        <v>1</v>
      </c>
      <c r="H1250" s="1">
        <v>41749</v>
      </c>
      <c r="I1250">
        <v>55</v>
      </c>
      <c r="J1250">
        <v>10</v>
      </c>
      <c r="K1250">
        <v>0</v>
      </c>
      <c r="L1250">
        <v>11</v>
      </c>
      <c r="M1250">
        <v>17</v>
      </c>
      <c r="N1250">
        <v>29</v>
      </c>
      <c r="O1250">
        <v>29</v>
      </c>
      <c r="P1250">
        <v>1</v>
      </c>
      <c r="Q1250">
        <v>1</v>
      </c>
      <c r="R1250">
        <v>2</v>
      </c>
      <c r="S1250">
        <v>2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30</v>
      </c>
    </row>
    <row r="1251" spans="1:28" hidden="1" x14ac:dyDescent="0.3">
      <c r="A1251">
        <v>8286</v>
      </c>
      <c r="B1251">
        <v>1965</v>
      </c>
      <c r="C1251" t="s">
        <v>37</v>
      </c>
      <c r="D1251" t="s">
        <v>35</v>
      </c>
      <c r="E1251">
        <v>51717</v>
      </c>
      <c r="F1251">
        <v>0</v>
      </c>
      <c r="G1251">
        <v>1</v>
      </c>
      <c r="H1251" s="1">
        <v>41506</v>
      </c>
      <c r="I1251">
        <v>55</v>
      </c>
      <c r="J1251">
        <v>98</v>
      </c>
      <c r="K1251">
        <v>1</v>
      </c>
      <c r="L1251">
        <v>17</v>
      </c>
      <c r="M1251">
        <v>0</v>
      </c>
      <c r="N1251">
        <v>1</v>
      </c>
      <c r="O1251">
        <v>5</v>
      </c>
      <c r="P1251">
        <v>1</v>
      </c>
      <c r="Q1251">
        <v>3</v>
      </c>
      <c r="R1251">
        <v>0</v>
      </c>
      <c r="S1251">
        <v>4</v>
      </c>
      <c r="T1251">
        <v>7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 t="s">
        <v>43</v>
      </c>
    </row>
    <row r="1252" spans="1:28" hidden="1" x14ac:dyDescent="0.3">
      <c r="A1252">
        <v>9739</v>
      </c>
      <c r="B1252">
        <v>1963</v>
      </c>
      <c r="C1252" t="s">
        <v>28</v>
      </c>
      <c r="D1252" t="s">
        <v>31</v>
      </c>
      <c r="E1252">
        <v>34377</v>
      </c>
      <c r="F1252">
        <v>0</v>
      </c>
      <c r="G1252">
        <v>1</v>
      </c>
      <c r="H1252" s="1">
        <v>41293</v>
      </c>
      <c r="I1252">
        <v>55</v>
      </c>
      <c r="J1252">
        <v>62</v>
      </c>
      <c r="K1252">
        <v>0</v>
      </c>
      <c r="L1252">
        <v>22</v>
      </c>
      <c r="M1252">
        <v>3</v>
      </c>
      <c r="N1252">
        <v>1</v>
      </c>
      <c r="O1252">
        <v>26</v>
      </c>
      <c r="P1252">
        <v>2</v>
      </c>
      <c r="Q1252">
        <v>2</v>
      </c>
      <c r="R1252">
        <v>2</v>
      </c>
      <c r="S1252">
        <v>2</v>
      </c>
      <c r="T1252">
        <v>7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30</v>
      </c>
    </row>
    <row r="1253" spans="1:28" hidden="1" x14ac:dyDescent="0.3">
      <c r="A1253">
        <v>1829</v>
      </c>
      <c r="B1253">
        <v>1961</v>
      </c>
      <c r="C1253" t="s">
        <v>37</v>
      </c>
      <c r="D1253" t="s">
        <v>29</v>
      </c>
      <c r="E1253">
        <v>54959</v>
      </c>
      <c r="F1253">
        <v>0</v>
      </c>
      <c r="G1253">
        <v>1</v>
      </c>
      <c r="H1253" s="1">
        <v>41293</v>
      </c>
      <c r="I1253">
        <v>55</v>
      </c>
      <c r="J1253">
        <v>1148</v>
      </c>
      <c r="K1253">
        <v>0</v>
      </c>
      <c r="L1253">
        <v>60</v>
      </c>
      <c r="M1253">
        <v>0</v>
      </c>
      <c r="N1253">
        <v>0</v>
      </c>
      <c r="O1253">
        <v>24</v>
      </c>
      <c r="P1253">
        <v>3</v>
      </c>
      <c r="Q1253">
        <v>9</v>
      </c>
      <c r="R1253">
        <v>5</v>
      </c>
      <c r="S1253">
        <v>4</v>
      </c>
      <c r="T1253">
        <v>7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1</v>
      </c>
      <c r="AA1253">
        <v>0</v>
      </c>
      <c r="AB1253" t="s">
        <v>30</v>
      </c>
    </row>
    <row r="1254" spans="1:28" hidden="1" x14ac:dyDescent="0.3">
      <c r="A1254">
        <v>6260</v>
      </c>
      <c r="B1254">
        <v>1955</v>
      </c>
      <c r="C1254" t="s">
        <v>41</v>
      </c>
      <c r="D1254" t="s">
        <v>35</v>
      </c>
      <c r="E1254">
        <v>82384</v>
      </c>
      <c r="F1254">
        <v>0</v>
      </c>
      <c r="G1254">
        <v>0</v>
      </c>
      <c r="H1254" s="1">
        <v>41232</v>
      </c>
      <c r="I1254">
        <v>55</v>
      </c>
      <c r="J1254">
        <v>984</v>
      </c>
      <c r="K1254">
        <v>51</v>
      </c>
      <c r="L1254">
        <v>432</v>
      </c>
      <c r="M1254">
        <v>180</v>
      </c>
      <c r="N1254">
        <v>120</v>
      </c>
      <c r="O1254">
        <v>190</v>
      </c>
      <c r="P1254">
        <v>1</v>
      </c>
      <c r="Q1254">
        <v>3</v>
      </c>
      <c r="R1254">
        <v>10</v>
      </c>
      <c r="S1254">
        <v>13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>
        <v>0</v>
      </c>
      <c r="AB1254" t="s">
        <v>36</v>
      </c>
    </row>
    <row r="1255" spans="1:28" hidden="1" x14ac:dyDescent="0.3">
      <c r="A1255">
        <v>10448</v>
      </c>
      <c r="B1255">
        <v>1956</v>
      </c>
      <c r="C1255" t="s">
        <v>28</v>
      </c>
      <c r="D1255" t="s">
        <v>31</v>
      </c>
      <c r="E1255">
        <v>46998</v>
      </c>
      <c r="F1255">
        <v>0</v>
      </c>
      <c r="G1255">
        <v>1</v>
      </c>
      <c r="H1255" s="1">
        <v>41204</v>
      </c>
      <c r="I1255">
        <v>55</v>
      </c>
      <c r="J1255">
        <v>172</v>
      </c>
      <c r="K1255">
        <v>41</v>
      </c>
      <c r="L1255">
        <v>86</v>
      </c>
      <c r="M1255">
        <v>45</v>
      </c>
      <c r="N1255">
        <v>6</v>
      </c>
      <c r="O1255">
        <v>27</v>
      </c>
      <c r="P1255">
        <v>5</v>
      </c>
      <c r="Q1255">
        <v>5</v>
      </c>
      <c r="R1255">
        <v>3</v>
      </c>
      <c r="S1255">
        <v>5</v>
      </c>
      <c r="T1255">
        <v>7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 t="s">
        <v>30</v>
      </c>
    </row>
    <row r="1256" spans="1:28" hidden="1" x14ac:dyDescent="0.3">
      <c r="A1256">
        <v>531</v>
      </c>
      <c r="B1256">
        <v>1954</v>
      </c>
      <c r="C1256" t="s">
        <v>37</v>
      </c>
      <c r="D1256" t="s">
        <v>29</v>
      </c>
      <c r="E1256">
        <v>57333</v>
      </c>
      <c r="F1256">
        <v>0</v>
      </c>
      <c r="G1256">
        <v>1</v>
      </c>
      <c r="H1256" s="1">
        <v>41174</v>
      </c>
      <c r="I1256">
        <v>55</v>
      </c>
      <c r="J1256">
        <v>941</v>
      </c>
      <c r="K1256">
        <v>14</v>
      </c>
      <c r="L1256">
        <v>397</v>
      </c>
      <c r="M1256">
        <v>76</v>
      </c>
      <c r="N1256">
        <v>58</v>
      </c>
      <c r="O1256">
        <v>176</v>
      </c>
      <c r="P1256">
        <v>11</v>
      </c>
      <c r="Q1256">
        <v>8</v>
      </c>
      <c r="R1256">
        <v>5</v>
      </c>
      <c r="S1256">
        <v>9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 t="s">
        <v>30</v>
      </c>
    </row>
    <row r="1257" spans="1:28" hidden="1" x14ac:dyDescent="0.3">
      <c r="A1257">
        <v>6905</v>
      </c>
      <c r="B1257">
        <v>1994</v>
      </c>
      <c r="C1257" t="s">
        <v>28</v>
      </c>
      <c r="D1257" t="s">
        <v>35</v>
      </c>
      <c r="E1257">
        <v>80685</v>
      </c>
      <c r="F1257">
        <v>0</v>
      </c>
      <c r="G1257">
        <v>0</v>
      </c>
      <c r="H1257" s="1">
        <v>41143</v>
      </c>
      <c r="I1257">
        <v>55</v>
      </c>
      <c r="J1257">
        <v>241</v>
      </c>
      <c r="K1257">
        <v>45</v>
      </c>
      <c r="L1257">
        <v>604</v>
      </c>
      <c r="M1257">
        <v>34</v>
      </c>
      <c r="N1257">
        <v>26</v>
      </c>
      <c r="O1257">
        <v>54</v>
      </c>
      <c r="P1257">
        <v>1</v>
      </c>
      <c r="Q1257">
        <v>6</v>
      </c>
      <c r="R1257">
        <v>4</v>
      </c>
      <c r="S1257">
        <v>10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30</v>
      </c>
    </row>
    <row r="1258" spans="1:28" hidden="1" x14ac:dyDescent="0.3">
      <c r="A1258">
        <v>1045</v>
      </c>
      <c r="B1258">
        <v>1965</v>
      </c>
      <c r="C1258" t="s">
        <v>28</v>
      </c>
      <c r="D1258" t="s">
        <v>35</v>
      </c>
      <c r="E1258">
        <v>52117</v>
      </c>
      <c r="F1258">
        <v>0</v>
      </c>
      <c r="G1258">
        <v>1</v>
      </c>
      <c r="H1258" s="1">
        <v>41137</v>
      </c>
      <c r="I1258">
        <v>55</v>
      </c>
      <c r="J1258">
        <v>112</v>
      </c>
      <c r="K1258">
        <v>10</v>
      </c>
      <c r="L1258">
        <v>107</v>
      </c>
      <c r="M1258">
        <v>30</v>
      </c>
      <c r="N1258">
        <v>0</v>
      </c>
      <c r="O1258">
        <v>20</v>
      </c>
      <c r="P1258">
        <v>2</v>
      </c>
      <c r="Q1258">
        <v>5</v>
      </c>
      <c r="R1258">
        <v>2</v>
      </c>
      <c r="S1258">
        <v>4</v>
      </c>
      <c r="T1258">
        <v>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30</v>
      </c>
    </row>
    <row r="1259" spans="1:28" hidden="1" x14ac:dyDescent="0.3">
      <c r="A1259">
        <v>4012</v>
      </c>
      <c r="B1259">
        <v>1972</v>
      </c>
      <c r="C1259" t="s">
        <v>37</v>
      </c>
      <c r="D1259" t="s">
        <v>35</v>
      </c>
      <c r="E1259">
        <v>62220</v>
      </c>
      <c r="F1259">
        <v>0</v>
      </c>
      <c r="G1259">
        <v>1</v>
      </c>
      <c r="H1259" s="1">
        <v>41132</v>
      </c>
      <c r="I1259">
        <v>55</v>
      </c>
      <c r="J1259">
        <v>799</v>
      </c>
      <c r="K1259">
        <v>12</v>
      </c>
      <c r="L1259">
        <v>375</v>
      </c>
      <c r="M1259">
        <v>16</v>
      </c>
      <c r="N1259">
        <v>12</v>
      </c>
      <c r="O1259">
        <v>12</v>
      </c>
      <c r="P1259">
        <v>5</v>
      </c>
      <c r="Q1259">
        <v>7</v>
      </c>
      <c r="R1259">
        <v>6</v>
      </c>
      <c r="S1259">
        <v>5</v>
      </c>
      <c r="T1259">
        <v>6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 t="s">
        <v>39</v>
      </c>
    </row>
    <row r="1260" spans="1:28" hidden="1" x14ac:dyDescent="0.3">
      <c r="A1260">
        <v>3623</v>
      </c>
      <c r="B1260">
        <v>1976</v>
      </c>
      <c r="C1260" t="s">
        <v>28</v>
      </c>
      <c r="D1260" t="s">
        <v>35</v>
      </c>
      <c r="E1260">
        <v>21675</v>
      </c>
      <c r="F1260">
        <v>1</v>
      </c>
      <c r="G1260">
        <v>0</v>
      </c>
      <c r="H1260" s="1">
        <v>41801</v>
      </c>
      <c r="I1260">
        <v>55</v>
      </c>
      <c r="J1260">
        <v>4</v>
      </c>
      <c r="K1260">
        <v>0</v>
      </c>
      <c r="L1260">
        <v>16</v>
      </c>
      <c r="M1260">
        <v>17</v>
      </c>
      <c r="N1260">
        <v>4</v>
      </c>
      <c r="O1260">
        <v>4</v>
      </c>
      <c r="P1260">
        <v>3</v>
      </c>
      <c r="Q1260">
        <v>4</v>
      </c>
      <c r="R1260">
        <v>0</v>
      </c>
      <c r="S1260">
        <v>3</v>
      </c>
      <c r="T1260">
        <v>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40</v>
      </c>
    </row>
    <row r="1261" spans="1:28" hidden="1" x14ac:dyDescent="0.3">
      <c r="A1261">
        <v>194</v>
      </c>
      <c r="B1261">
        <v>1965</v>
      </c>
      <c r="C1261" t="s">
        <v>28</v>
      </c>
      <c r="D1261" t="s">
        <v>33</v>
      </c>
      <c r="E1261">
        <v>48006</v>
      </c>
      <c r="F1261">
        <v>1</v>
      </c>
      <c r="G1261">
        <v>1</v>
      </c>
      <c r="H1261" s="1">
        <v>41799</v>
      </c>
      <c r="I1261">
        <v>55</v>
      </c>
      <c r="J1261">
        <v>23</v>
      </c>
      <c r="K1261">
        <v>0</v>
      </c>
      <c r="L1261">
        <v>11</v>
      </c>
      <c r="M1261">
        <v>3</v>
      </c>
      <c r="N1261">
        <v>2</v>
      </c>
      <c r="O1261">
        <v>2</v>
      </c>
      <c r="P1261">
        <v>1</v>
      </c>
      <c r="Q1261">
        <v>1</v>
      </c>
      <c r="R1261">
        <v>0</v>
      </c>
      <c r="S1261">
        <v>3</v>
      </c>
      <c r="T1261">
        <v>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30</v>
      </c>
    </row>
    <row r="1262" spans="1:28" hidden="1" x14ac:dyDescent="0.3">
      <c r="A1262">
        <v>6336</v>
      </c>
      <c r="B1262">
        <v>1960</v>
      </c>
      <c r="C1262" t="s">
        <v>28</v>
      </c>
      <c r="D1262" t="s">
        <v>33</v>
      </c>
      <c r="E1262">
        <v>29315</v>
      </c>
      <c r="F1262">
        <v>1</v>
      </c>
      <c r="G1262">
        <v>1</v>
      </c>
      <c r="H1262" s="1">
        <v>41735</v>
      </c>
      <c r="I1262">
        <v>55</v>
      </c>
      <c r="J1262">
        <v>13</v>
      </c>
      <c r="K1262">
        <v>2</v>
      </c>
      <c r="L1262">
        <v>14</v>
      </c>
      <c r="M1262">
        <v>8</v>
      </c>
      <c r="N1262">
        <v>7</v>
      </c>
      <c r="O1262">
        <v>4</v>
      </c>
      <c r="P1262">
        <v>4</v>
      </c>
      <c r="Q1262">
        <v>2</v>
      </c>
      <c r="R1262">
        <v>0</v>
      </c>
      <c r="S1262">
        <v>4</v>
      </c>
      <c r="T1262">
        <v>6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43</v>
      </c>
    </row>
    <row r="1263" spans="1:28" hidden="1" x14ac:dyDescent="0.3">
      <c r="A1263">
        <v>10738</v>
      </c>
      <c r="B1263">
        <v>1951</v>
      </c>
      <c r="C1263" t="s">
        <v>41</v>
      </c>
      <c r="D1263" t="s">
        <v>31</v>
      </c>
      <c r="E1263">
        <v>49389</v>
      </c>
      <c r="F1263">
        <v>1</v>
      </c>
      <c r="G1263">
        <v>1</v>
      </c>
      <c r="H1263" s="1">
        <v>41515</v>
      </c>
      <c r="I1263">
        <v>55</v>
      </c>
      <c r="J1263">
        <v>40</v>
      </c>
      <c r="K1263">
        <v>0</v>
      </c>
      <c r="L1263">
        <v>19</v>
      </c>
      <c r="M1263">
        <v>2</v>
      </c>
      <c r="N1263">
        <v>1</v>
      </c>
      <c r="O1263">
        <v>3</v>
      </c>
      <c r="P1263">
        <v>1</v>
      </c>
      <c r="Q1263">
        <v>2</v>
      </c>
      <c r="R1263">
        <v>0</v>
      </c>
      <c r="S1263">
        <v>3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36</v>
      </c>
    </row>
    <row r="1264" spans="1:28" hidden="1" x14ac:dyDescent="0.3">
      <c r="A1264">
        <v>2166</v>
      </c>
      <c r="B1264">
        <v>1960</v>
      </c>
      <c r="C1264" t="s">
        <v>38</v>
      </c>
      <c r="D1264" t="s">
        <v>42</v>
      </c>
      <c r="E1264">
        <v>46779</v>
      </c>
      <c r="F1264">
        <v>1</v>
      </c>
      <c r="G1264">
        <v>1</v>
      </c>
      <c r="H1264" s="1">
        <v>41467</v>
      </c>
      <c r="I1264">
        <v>55</v>
      </c>
      <c r="J1264">
        <v>12</v>
      </c>
      <c r="K1264">
        <v>1</v>
      </c>
      <c r="L1264">
        <v>3</v>
      </c>
      <c r="M1264">
        <v>0</v>
      </c>
      <c r="N1264">
        <v>0</v>
      </c>
      <c r="O1264">
        <v>7</v>
      </c>
      <c r="P1264">
        <v>1</v>
      </c>
      <c r="Q1264">
        <v>0</v>
      </c>
      <c r="R1264">
        <v>1</v>
      </c>
      <c r="S1264">
        <v>2</v>
      </c>
      <c r="T1264">
        <v>4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43</v>
      </c>
    </row>
    <row r="1265" spans="1:28" hidden="1" x14ac:dyDescent="0.3">
      <c r="A1265">
        <v>10691</v>
      </c>
      <c r="B1265">
        <v>1960</v>
      </c>
      <c r="C1265" t="s">
        <v>41</v>
      </c>
      <c r="D1265" t="s">
        <v>33</v>
      </c>
      <c r="E1265">
        <v>28520</v>
      </c>
      <c r="F1265">
        <v>1</v>
      </c>
      <c r="G1265">
        <v>1</v>
      </c>
      <c r="H1265" s="1">
        <v>41439</v>
      </c>
      <c r="I1265">
        <v>55</v>
      </c>
      <c r="J1265">
        <v>11</v>
      </c>
      <c r="K1265">
        <v>0</v>
      </c>
      <c r="L1265">
        <v>10</v>
      </c>
      <c r="M1265">
        <v>0</v>
      </c>
      <c r="N1265">
        <v>2</v>
      </c>
      <c r="O1265">
        <v>20</v>
      </c>
      <c r="P1265">
        <v>1</v>
      </c>
      <c r="Q1265">
        <v>1</v>
      </c>
      <c r="R1265">
        <v>1</v>
      </c>
      <c r="S1265">
        <v>2</v>
      </c>
      <c r="T1265">
        <v>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30</v>
      </c>
    </row>
    <row r="1266" spans="1:28" hidden="1" x14ac:dyDescent="0.3">
      <c r="A1266">
        <v>1343</v>
      </c>
      <c r="B1266">
        <v>1968</v>
      </c>
      <c r="C1266" t="s">
        <v>28</v>
      </c>
      <c r="D1266" t="s">
        <v>35</v>
      </c>
      <c r="E1266">
        <v>58554</v>
      </c>
      <c r="F1266">
        <v>1</v>
      </c>
      <c r="G1266">
        <v>1</v>
      </c>
      <c r="H1266" s="1">
        <v>41178</v>
      </c>
      <c r="I1266">
        <v>55</v>
      </c>
      <c r="J1266">
        <v>368</v>
      </c>
      <c r="K1266">
        <v>24</v>
      </c>
      <c r="L1266">
        <v>68</v>
      </c>
      <c r="M1266">
        <v>38</v>
      </c>
      <c r="N1266">
        <v>0</v>
      </c>
      <c r="O1266">
        <v>88</v>
      </c>
      <c r="P1266">
        <v>6</v>
      </c>
      <c r="Q1266">
        <v>8</v>
      </c>
      <c r="R1266">
        <v>2</v>
      </c>
      <c r="S1266">
        <v>6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34</v>
      </c>
    </row>
    <row r="1267" spans="1:28" hidden="1" x14ac:dyDescent="0.3">
      <c r="A1267">
        <v>4749</v>
      </c>
      <c r="B1267">
        <v>1968</v>
      </c>
      <c r="C1267" t="s">
        <v>28</v>
      </c>
      <c r="D1267" t="s">
        <v>35</v>
      </c>
      <c r="E1267">
        <v>58554</v>
      </c>
      <c r="F1267">
        <v>1</v>
      </c>
      <c r="G1267">
        <v>1</v>
      </c>
      <c r="H1267" s="1">
        <v>41178</v>
      </c>
      <c r="I1267">
        <v>55</v>
      </c>
      <c r="J1267">
        <v>368</v>
      </c>
      <c r="K1267">
        <v>24</v>
      </c>
      <c r="L1267">
        <v>68</v>
      </c>
      <c r="M1267">
        <v>38</v>
      </c>
      <c r="N1267">
        <v>0</v>
      </c>
      <c r="O1267">
        <v>88</v>
      </c>
      <c r="P1267">
        <v>6</v>
      </c>
      <c r="Q1267">
        <v>8</v>
      </c>
      <c r="R1267">
        <v>2</v>
      </c>
      <c r="S1267">
        <v>6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40</v>
      </c>
    </row>
    <row r="1268" spans="1:28" hidden="1" x14ac:dyDescent="0.3">
      <c r="A1268">
        <v>10420</v>
      </c>
      <c r="B1268">
        <v>1955</v>
      </c>
      <c r="C1268" t="s">
        <v>41</v>
      </c>
      <c r="D1268" t="s">
        <v>29</v>
      </c>
      <c r="E1268">
        <v>46390</v>
      </c>
      <c r="F1268">
        <v>0</v>
      </c>
      <c r="G1268">
        <v>1</v>
      </c>
      <c r="H1268" s="1">
        <v>41764</v>
      </c>
      <c r="I1268">
        <v>56</v>
      </c>
      <c r="J1268">
        <v>95</v>
      </c>
      <c r="K1268">
        <v>14</v>
      </c>
      <c r="L1268">
        <v>64</v>
      </c>
      <c r="M1268">
        <v>2</v>
      </c>
      <c r="N1268">
        <v>9</v>
      </c>
      <c r="O1268">
        <v>38</v>
      </c>
      <c r="P1268">
        <v>1</v>
      </c>
      <c r="Q1268">
        <v>4</v>
      </c>
      <c r="R1268">
        <v>2</v>
      </c>
      <c r="S1268">
        <v>3</v>
      </c>
      <c r="T1268">
        <v>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34</v>
      </c>
    </row>
    <row r="1269" spans="1:28" hidden="1" x14ac:dyDescent="0.3">
      <c r="A1269">
        <v>7723</v>
      </c>
      <c r="B1269">
        <v>1979</v>
      </c>
      <c r="C1269" t="s">
        <v>28</v>
      </c>
      <c r="D1269" t="s">
        <v>35</v>
      </c>
      <c r="E1269">
        <v>75507</v>
      </c>
      <c r="F1269">
        <v>0</v>
      </c>
      <c r="G1269">
        <v>0</v>
      </c>
      <c r="H1269" s="1">
        <v>41761</v>
      </c>
      <c r="I1269">
        <v>56</v>
      </c>
      <c r="J1269">
        <v>709</v>
      </c>
      <c r="K1269">
        <v>93</v>
      </c>
      <c r="L1269">
        <v>374</v>
      </c>
      <c r="M1269">
        <v>104</v>
      </c>
      <c r="N1269">
        <v>80</v>
      </c>
      <c r="O1269">
        <v>80</v>
      </c>
      <c r="P1269">
        <v>1</v>
      </c>
      <c r="Q1269">
        <v>8</v>
      </c>
      <c r="R1269">
        <v>6</v>
      </c>
      <c r="S1269">
        <v>6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39</v>
      </c>
    </row>
    <row r="1270" spans="1:28" hidden="1" x14ac:dyDescent="0.3">
      <c r="A1270">
        <v>2963</v>
      </c>
      <c r="B1270">
        <v>1979</v>
      </c>
      <c r="C1270" t="s">
        <v>28</v>
      </c>
      <c r="D1270" t="s">
        <v>35</v>
      </c>
      <c r="E1270">
        <v>75507</v>
      </c>
      <c r="F1270">
        <v>0</v>
      </c>
      <c r="G1270">
        <v>0</v>
      </c>
      <c r="H1270" s="1">
        <v>41761</v>
      </c>
      <c r="I1270">
        <v>56</v>
      </c>
      <c r="J1270">
        <v>709</v>
      </c>
      <c r="K1270">
        <v>93</v>
      </c>
      <c r="L1270">
        <v>374</v>
      </c>
      <c r="M1270">
        <v>104</v>
      </c>
      <c r="N1270">
        <v>80</v>
      </c>
      <c r="O1270">
        <v>80</v>
      </c>
      <c r="P1270">
        <v>1</v>
      </c>
      <c r="Q1270">
        <v>8</v>
      </c>
      <c r="R1270">
        <v>6</v>
      </c>
      <c r="S1270">
        <v>6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36</v>
      </c>
    </row>
    <row r="1271" spans="1:28" hidden="1" x14ac:dyDescent="0.3">
      <c r="A1271">
        <v>10634</v>
      </c>
      <c r="B1271">
        <v>1951</v>
      </c>
      <c r="C1271" t="s">
        <v>41</v>
      </c>
      <c r="D1271" t="s">
        <v>33</v>
      </c>
      <c r="E1271">
        <v>59412</v>
      </c>
      <c r="F1271">
        <v>0</v>
      </c>
      <c r="G1271">
        <v>0</v>
      </c>
      <c r="H1271" s="1">
        <v>41748</v>
      </c>
      <c r="I1271">
        <v>56</v>
      </c>
      <c r="J1271">
        <v>90</v>
      </c>
      <c r="K1271">
        <v>67</v>
      </c>
      <c r="L1271">
        <v>165</v>
      </c>
      <c r="M1271">
        <v>30</v>
      </c>
      <c r="N1271">
        <v>43</v>
      </c>
      <c r="O1271">
        <v>11</v>
      </c>
      <c r="P1271">
        <v>1</v>
      </c>
      <c r="Q1271">
        <v>4</v>
      </c>
      <c r="R1271">
        <v>2</v>
      </c>
      <c r="S1271">
        <v>8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30</v>
      </c>
    </row>
    <row r="1272" spans="1:28" hidden="1" x14ac:dyDescent="0.3">
      <c r="A1272">
        <v>5180</v>
      </c>
      <c r="B1272">
        <v>1968</v>
      </c>
      <c r="C1272" t="s">
        <v>37</v>
      </c>
      <c r="D1272" t="s">
        <v>29</v>
      </c>
      <c r="E1272">
        <v>50616</v>
      </c>
      <c r="F1272">
        <v>0</v>
      </c>
      <c r="G1272">
        <v>1</v>
      </c>
      <c r="H1272" s="1">
        <v>41747</v>
      </c>
      <c r="I1272">
        <v>56</v>
      </c>
      <c r="J1272">
        <v>128</v>
      </c>
      <c r="K1272">
        <v>0</v>
      </c>
      <c r="L1272">
        <v>16</v>
      </c>
      <c r="M1272">
        <v>0</v>
      </c>
      <c r="N1272">
        <v>1</v>
      </c>
      <c r="O1272">
        <v>4</v>
      </c>
      <c r="P1272">
        <v>2</v>
      </c>
      <c r="Q1272">
        <v>4</v>
      </c>
      <c r="R1272">
        <v>0</v>
      </c>
      <c r="S1272">
        <v>4</v>
      </c>
      <c r="T1272">
        <v>7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30</v>
      </c>
    </row>
    <row r="1273" spans="1:28" hidden="1" x14ac:dyDescent="0.3">
      <c r="A1273">
        <v>1328</v>
      </c>
      <c r="B1273">
        <v>1982</v>
      </c>
      <c r="C1273" t="s">
        <v>38</v>
      </c>
      <c r="D1273" t="s">
        <v>33</v>
      </c>
      <c r="E1273">
        <v>57937</v>
      </c>
      <c r="F1273">
        <v>0</v>
      </c>
      <c r="G1273">
        <v>1</v>
      </c>
      <c r="H1273" s="1">
        <v>41686</v>
      </c>
      <c r="I1273">
        <v>56</v>
      </c>
      <c r="J1273">
        <v>261</v>
      </c>
      <c r="K1273">
        <v>42</v>
      </c>
      <c r="L1273">
        <v>144</v>
      </c>
      <c r="M1273">
        <v>55</v>
      </c>
      <c r="N1273">
        <v>48</v>
      </c>
      <c r="O1273">
        <v>133</v>
      </c>
      <c r="P1273">
        <v>3</v>
      </c>
      <c r="Q1273">
        <v>4</v>
      </c>
      <c r="R1273">
        <v>4</v>
      </c>
      <c r="S1273">
        <v>9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43</v>
      </c>
    </row>
    <row r="1274" spans="1:28" hidden="1" x14ac:dyDescent="0.3">
      <c r="A1274">
        <v>1139</v>
      </c>
      <c r="B1274">
        <v>1984</v>
      </c>
      <c r="C1274" t="s">
        <v>37</v>
      </c>
      <c r="D1274" t="s">
        <v>33</v>
      </c>
      <c r="E1274">
        <v>73356</v>
      </c>
      <c r="F1274">
        <v>0</v>
      </c>
      <c r="G1274">
        <v>0</v>
      </c>
      <c r="H1274" s="1">
        <v>41676</v>
      </c>
      <c r="I1274">
        <v>56</v>
      </c>
      <c r="J1274">
        <v>1050</v>
      </c>
      <c r="K1274">
        <v>14</v>
      </c>
      <c r="L1274">
        <v>322</v>
      </c>
      <c r="M1274">
        <v>0</v>
      </c>
      <c r="N1274">
        <v>14</v>
      </c>
      <c r="O1274">
        <v>112</v>
      </c>
      <c r="P1274">
        <v>1</v>
      </c>
      <c r="Q1274">
        <v>5</v>
      </c>
      <c r="R1274">
        <v>11</v>
      </c>
      <c r="S1274">
        <v>5</v>
      </c>
      <c r="T1274">
        <v>2</v>
      </c>
      <c r="U1274">
        <v>1</v>
      </c>
      <c r="V1274">
        <v>0</v>
      </c>
      <c r="W1274">
        <v>1</v>
      </c>
      <c r="X1274">
        <v>0</v>
      </c>
      <c r="Y1274">
        <v>1</v>
      </c>
      <c r="Z1274">
        <v>1</v>
      </c>
      <c r="AA1274">
        <v>0</v>
      </c>
      <c r="AB1274" t="s">
        <v>30</v>
      </c>
    </row>
    <row r="1275" spans="1:28" hidden="1" x14ac:dyDescent="0.3">
      <c r="A1275">
        <v>5177</v>
      </c>
      <c r="B1275">
        <v>1974</v>
      </c>
      <c r="C1275" t="s">
        <v>41</v>
      </c>
      <c r="D1275" t="s">
        <v>33</v>
      </c>
      <c r="E1275">
        <v>58494</v>
      </c>
      <c r="F1275">
        <v>0</v>
      </c>
      <c r="G1275">
        <v>1</v>
      </c>
      <c r="H1275" s="1">
        <v>41620</v>
      </c>
      <c r="I1275">
        <v>56</v>
      </c>
      <c r="J1275">
        <v>298</v>
      </c>
      <c r="K1275">
        <v>7</v>
      </c>
      <c r="L1275">
        <v>68</v>
      </c>
      <c r="M1275">
        <v>4</v>
      </c>
      <c r="N1275">
        <v>0</v>
      </c>
      <c r="O1275">
        <v>19</v>
      </c>
      <c r="P1275">
        <v>2</v>
      </c>
      <c r="Q1275">
        <v>6</v>
      </c>
      <c r="R1275">
        <v>2</v>
      </c>
      <c r="S1275">
        <v>6</v>
      </c>
      <c r="T1275">
        <v>6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43</v>
      </c>
    </row>
    <row r="1276" spans="1:28" hidden="1" x14ac:dyDescent="0.3">
      <c r="A1276">
        <v>2075</v>
      </c>
      <c r="B1276">
        <v>1969</v>
      </c>
      <c r="C1276" t="s">
        <v>28</v>
      </c>
      <c r="D1276" t="s">
        <v>33</v>
      </c>
      <c r="E1276">
        <v>72460</v>
      </c>
      <c r="F1276">
        <v>0</v>
      </c>
      <c r="G1276">
        <v>0</v>
      </c>
      <c r="H1276" s="1">
        <v>41592</v>
      </c>
      <c r="I1276">
        <v>56</v>
      </c>
      <c r="J1276">
        <v>377</v>
      </c>
      <c r="K1276">
        <v>10</v>
      </c>
      <c r="L1276">
        <v>540</v>
      </c>
      <c r="M1276">
        <v>80</v>
      </c>
      <c r="N1276">
        <v>30</v>
      </c>
      <c r="O1276">
        <v>10</v>
      </c>
      <c r="P1276">
        <v>1</v>
      </c>
      <c r="Q1276">
        <v>3</v>
      </c>
      <c r="R1276">
        <v>5</v>
      </c>
      <c r="S1276">
        <v>7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43</v>
      </c>
    </row>
    <row r="1277" spans="1:28" hidden="1" x14ac:dyDescent="0.3">
      <c r="A1277">
        <v>3428</v>
      </c>
      <c r="B1277">
        <v>1991</v>
      </c>
      <c r="C1277" t="s">
        <v>37</v>
      </c>
      <c r="D1277" t="s">
        <v>35</v>
      </c>
      <c r="E1277">
        <v>68682</v>
      </c>
      <c r="F1277">
        <v>0</v>
      </c>
      <c r="G1277">
        <v>0</v>
      </c>
      <c r="H1277" s="1">
        <v>41553</v>
      </c>
      <c r="I1277">
        <v>56</v>
      </c>
      <c r="J1277">
        <v>919</v>
      </c>
      <c r="K1277">
        <v>0</v>
      </c>
      <c r="L1277">
        <v>505</v>
      </c>
      <c r="M1277">
        <v>99</v>
      </c>
      <c r="N1277">
        <v>30</v>
      </c>
      <c r="O1277">
        <v>45</v>
      </c>
      <c r="P1277">
        <v>1</v>
      </c>
      <c r="Q1277">
        <v>4</v>
      </c>
      <c r="R1277">
        <v>9</v>
      </c>
      <c r="S1277">
        <v>10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30</v>
      </c>
    </row>
    <row r="1278" spans="1:28" hidden="1" x14ac:dyDescent="0.3">
      <c r="A1278">
        <v>4500</v>
      </c>
      <c r="B1278">
        <v>1991</v>
      </c>
      <c r="C1278" t="s">
        <v>37</v>
      </c>
      <c r="D1278" t="s">
        <v>35</v>
      </c>
      <c r="E1278">
        <v>68682</v>
      </c>
      <c r="F1278">
        <v>0</v>
      </c>
      <c r="G1278">
        <v>0</v>
      </c>
      <c r="H1278" s="1">
        <v>41553</v>
      </c>
      <c r="I1278">
        <v>56</v>
      </c>
      <c r="J1278">
        <v>919</v>
      </c>
      <c r="K1278">
        <v>0</v>
      </c>
      <c r="L1278">
        <v>505</v>
      </c>
      <c r="M1278">
        <v>99</v>
      </c>
      <c r="N1278">
        <v>30</v>
      </c>
      <c r="O1278">
        <v>45</v>
      </c>
      <c r="P1278">
        <v>1</v>
      </c>
      <c r="Q1278">
        <v>4</v>
      </c>
      <c r="R1278">
        <v>9</v>
      </c>
      <c r="S1278">
        <v>10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30</v>
      </c>
    </row>
    <row r="1279" spans="1:28" hidden="1" x14ac:dyDescent="0.3">
      <c r="A1279">
        <v>9964</v>
      </c>
      <c r="B1279">
        <v>1979</v>
      </c>
      <c r="C1279" t="s">
        <v>28</v>
      </c>
      <c r="D1279" t="s">
        <v>31</v>
      </c>
      <c r="E1279">
        <v>61825</v>
      </c>
      <c r="F1279">
        <v>0</v>
      </c>
      <c r="G1279">
        <v>1</v>
      </c>
      <c r="H1279" s="1">
        <v>41493</v>
      </c>
      <c r="I1279">
        <v>56</v>
      </c>
      <c r="J1279">
        <v>162</v>
      </c>
      <c r="K1279">
        <v>50</v>
      </c>
      <c r="L1279">
        <v>100</v>
      </c>
      <c r="M1279">
        <v>55</v>
      </c>
      <c r="N1279">
        <v>30</v>
      </c>
      <c r="O1279">
        <v>27</v>
      </c>
      <c r="P1279">
        <v>1</v>
      </c>
      <c r="Q1279">
        <v>4</v>
      </c>
      <c r="R1279">
        <v>2</v>
      </c>
      <c r="S1279">
        <v>8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30</v>
      </c>
    </row>
    <row r="1280" spans="1:28" hidden="1" x14ac:dyDescent="0.3">
      <c r="A1280">
        <v>1630</v>
      </c>
      <c r="B1280">
        <v>1979</v>
      </c>
      <c r="C1280" t="s">
        <v>28</v>
      </c>
      <c r="D1280" t="s">
        <v>31</v>
      </c>
      <c r="E1280">
        <v>61825</v>
      </c>
      <c r="F1280">
        <v>0</v>
      </c>
      <c r="G1280">
        <v>1</v>
      </c>
      <c r="H1280" s="1">
        <v>41493</v>
      </c>
      <c r="I1280">
        <v>56</v>
      </c>
      <c r="J1280">
        <v>162</v>
      </c>
      <c r="K1280">
        <v>50</v>
      </c>
      <c r="L1280">
        <v>100</v>
      </c>
      <c r="M1280">
        <v>55</v>
      </c>
      <c r="N1280">
        <v>30</v>
      </c>
      <c r="O1280">
        <v>27</v>
      </c>
      <c r="P1280">
        <v>1</v>
      </c>
      <c r="Q1280">
        <v>4</v>
      </c>
      <c r="R1280">
        <v>2</v>
      </c>
      <c r="S1280">
        <v>8</v>
      </c>
      <c r="T1280">
        <v>4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30</v>
      </c>
    </row>
    <row r="1281" spans="1:28" hidden="1" x14ac:dyDescent="0.3">
      <c r="A1281">
        <v>7822</v>
      </c>
      <c r="B1281">
        <v>1976</v>
      </c>
      <c r="C1281" t="s">
        <v>28</v>
      </c>
      <c r="D1281" t="s">
        <v>35</v>
      </c>
      <c r="E1281">
        <v>54058</v>
      </c>
      <c r="F1281">
        <v>0</v>
      </c>
      <c r="G1281">
        <v>1</v>
      </c>
      <c r="H1281" s="1">
        <v>41429</v>
      </c>
      <c r="I1281">
        <v>56</v>
      </c>
      <c r="J1281">
        <v>198</v>
      </c>
      <c r="K1281">
        <v>18</v>
      </c>
      <c r="L1281">
        <v>252</v>
      </c>
      <c r="M1281">
        <v>32</v>
      </c>
      <c r="N1281">
        <v>108</v>
      </c>
      <c r="O1281">
        <v>54</v>
      </c>
      <c r="P1281">
        <v>2</v>
      </c>
      <c r="Q1281">
        <v>4</v>
      </c>
      <c r="R1281">
        <v>6</v>
      </c>
      <c r="S1281">
        <v>8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30</v>
      </c>
    </row>
    <row r="1282" spans="1:28" hidden="1" x14ac:dyDescent="0.3">
      <c r="A1282">
        <v>10156</v>
      </c>
      <c r="B1282">
        <v>1975</v>
      </c>
      <c r="C1282" t="s">
        <v>28</v>
      </c>
      <c r="D1282" t="s">
        <v>31</v>
      </c>
      <c r="E1282">
        <v>84196</v>
      </c>
      <c r="F1282">
        <v>0</v>
      </c>
      <c r="G1282">
        <v>1</v>
      </c>
      <c r="H1282" s="1">
        <v>41428</v>
      </c>
      <c r="I1282">
        <v>56</v>
      </c>
      <c r="J1282">
        <v>215</v>
      </c>
      <c r="K1282">
        <v>63</v>
      </c>
      <c r="L1282">
        <v>507</v>
      </c>
      <c r="M1282">
        <v>231</v>
      </c>
      <c r="N1282">
        <v>31</v>
      </c>
      <c r="O1282">
        <v>190</v>
      </c>
      <c r="P1282">
        <v>1</v>
      </c>
      <c r="Q1282">
        <v>8</v>
      </c>
      <c r="R1282">
        <v>4</v>
      </c>
      <c r="S1282">
        <v>7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30</v>
      </c>
    </row>
    <row r="1283" spans="1:28" hidden="1" x14ac:dyDescent="0.3">
      <c r="A1283">
        <v>3033</v>
      </c>
      <c r="B1283">
        <v>1963</v>
      </c>
      <c r="C1283" t="s">
        <v>41</v>
      </c>
      <c r="D1283" t="s">
        <v>35</v>
      </c>
      <c r="E1283">
        <v>38620</v>
      </c>
      <c r="F1283">
        <v>0</v>
      </c>
      <c r="G1283">
        <v>0</v>
      </c>
      <c r="H1283" s="1">
        <v>41405</v>
      </c>
      <c r="I1283">
        <v>56</v>
      </c>
      <c r="J1283">
        <v>112</v>
      </c>
      <c r="K1283">
        <v>17</v>
      </c>
      <c r="L1283">
        <v>44</v>
      </c>
      <c r="M1283">
        <v>34</v>
      </c>
      <c r="N1283">
        <v>22</v>
      </c>
      <c r="O1283">
        <v>89</v>
      </c>
      <c r="P1283">
        <v>1</v>
      </c>
      <c r="Q1283">
        <v>2</v>
      </c>
      <c r="R1283">
        <v>5</v>
      </c>
      <c r="S1283">
        <v>3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36</v>
      </c>
    </row>
    <row r="1284" spans="1:28" hidden="1" x14ac:dyDescent="0.3">
      <c r="A1284">
        <v>4119</v>
      </c>
      <c r="B1284">
        <v>1963</v>
      </c>
      <c r="C1284" t="s">
        <v>41</v>
      </c>
      <c r="D1284" t="s">
        <v>35</v>
      </c>
      <c r="E1284">
        <v>38620</v>
      </c>
      <c r="F1284">
        <v>0</v>
      </c>
      <c r="G1284">
        <v>0</v>
      </c>
      <c r="H1284" s="1">
        <v>41405</v>
      </c>
      <c r="I1284">
        <v>56</v>
      </c>
      <c r="J1284">
        <v>112</v>
      </c>
      <c r="K1284">
        <v>17</v>
      </c>
      <c r="L1284">
        <v>44</v>
      </c>
      <c r="M1284">
        <v>34</v>
      </c>
      <c r="N1284">
        <v>22</v>
      </c>
      <c r="O1284">
        <v>89</v>
      </c>
      <c r="P1284">
        <v>1</v>
      </c>
      <c r="Q1284">
        <v>2</v>
      </c>
      <c r="R1284">
        <v>5</v>
      </c>
      <c r="S1284">
        <v>3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39</v>
      </c>
    </row>
    <row r="1285" spans="1:28" hidden="1" x14ac:dyDescent="0.3">
      <c r="A1285">
        <v>332</v>
      </c>
      <c r="B1285">
        <v>1957</v>
      </c>
      <c r="C1285" t="s">
        <v>28</v>
      </c>
      <c r="D1285" t="s">
        <v>33</v>
      </c>
      <c r="E1285">
        <v>47743</v>
      </c>
      <c r="F1285">
        <v>0</v>
      </c>
      <c r="G1285">
        <v>1</v>
      </c>
      <c r="H1285" s="1">
        <v>41355</v>
      </c>
      <c r="I1285">
        <v>56</v>
      </c>
      <c r="J1285">
        <v>198</v>
      </c>
      <c r="K1285">
        <v>2</v>
      </c>
      <c r="L1285">
        <v>43</v>
      </c>
      <c r="M1285">
        <v>0</v>
      </c>
      <c r="N1285">
        <v>12</v>
      </c>
      <c r="O1285">
        <v>20</v>
      </c>
      <c r="P1285">
        <v>3</v>
      </c>
      <c r="Q1285">
        <v>4</v>
      </c>
      <c r="R1285">
        <v>1</v>
      </c>
      <c r="S1285">
        <v>6</v>
      </c>
      <c r="T1285">
        <v>6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 t="s">
        <v>30</v>
      </c>
    </row>
    <row r="1286" spans="1:28" hidden="1" x14ac:dyDescent="0.3">
      <c r="A1286">
        <v>737</v>
      </c>
      <c r="B1286">
        <v>1949</v>
      </c>
      <c r="C1286" t="s">
        <v>37</v>
      </c>
      <c r="D1286" t="s">
        <v>33</v>
      </c>
      <c r="E1286">
        <v>80360</v>
      </c>
      <c r="F1286">
        <v>0</v>
      </c>
      <c r="G1286">
        <v>0</v>
      </c>
      <c r="H1286" s="1">
        <v>41336</v>
      </c>
      <c r="I1286">
        <v>56</v>
      </c>
      <c r="J1286">
        <v>1493</v>
      </c>
      <c r="K1286">
        <v>86</v>
      </c>
      <c r="L1286">
        <v>454</v>
      </c>
      <c r="M1286">
        <v>112</v>
      </c>
      <c r="N1286">
        <v>43</v>
      </c>
      <c r="O1286">
        <v>43</v>
      </c>
      <c r="P1286">
        <v>2</v>
      </c>
      <c r="Q1286">
        <v>4</v>
      </c>
      <c r="R1286">
        <v>4</v>
      </c>
      <c r="S1286">
        <v>5</v>
      </c>
      <c r="T1286">
        <v>2</v>
      </c>
      <c r="U1286">
        <v>1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0</v>
      </c>
      <c r="AB1286" t="s">
        <v>30</v>
      </c>
    </row>
    <row r="1287" spans="1:28" hidden="1" x14ac:dyDescent="0.3">
      <c r="A1287">
        <v>10319</v>
      </c>
      <c r="B1287">
        <v>1971</v>
      </c>
      <c r="C1287" t="s">
        <v>28</v>
      </c>
      <c r="D1287" t="s">
        <v>33</v>
      </c>
      <c r="E1287">
        <v>66303</v>
      </c>
      <c r="F1287">
        <v>0</v>
      </c>
      <c r="G1287">
        <v>1</v>
      </c>
      <c r="H1287" s="1">
        <v>41331</v>
      </c>
      <c r="I1287">
        <v>56</v>
      </c>
      <c r="J1287">
        <v>1090</v>
      </c>
      <c r="K1287">
        <v>12</v>
      </c>
      <c r="L1287">
        <v>96</v>
      </c>
      <c r="M1287">
        <v>16</v>
      </c>
      <c r="N1287">
        <v>12</v>
      </c>
      <c r="O1287">
        <v>60</v>
      </c>
      <c r="P1287">
        <v>4</v>
      </c>
      <c r="Q1287">
        <v>3</v>
      </c>
      <c r="R1287">
        <v>4</v>
      </c>
      <c r="S1287">
        <v>11</v>
      </c>
      <c r="T1287">
        <v>8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 t="s">
        <v>30</v>
      </c>
    </row>
    <row r="1288" spans="1:28" hidden="1" x14ac:dyDescent="0.3">
      <c r="A1288">
        <v>2683</v>
      </c>
      <c r="B1288">
        <v>1969</v>
      </c>
      <c r="C1288" t="s">
        <v>28</v>
      </c>
      <c r="D1288" t="s">
        <v>33</v>
      </c>
      <c r="E1288">
        <v>52413</v>
      </c>
      <c r="F1288">
        <v>0</v>
      </c>
      <c r="G1288">
        <v>2</v>
      </c>
      <c r="H1288" s="1">
        <v>41307</v>
      </c>
      <c r="I1288">
        <v>56</v>
      </c>
      <c r="J1288">
        <v>295</v>
      </c>
      <c r="K1288">
        <v>106</v>
      </c>
      <c r="L1288">
        <v>271</v>
      </c>
      <c r="M1288">
        <v>75</v>
      </c>
      <c r="N1288">
        <v>98</v>
      </c>
      <c r="O1288">
        <v>65</v>
      </c>
      <c r="P1288">
        <v>4</v>
      </c>
      <c r="Q1288">
        <v>6</v>
      </c>
      <c r="R1288">
        <v>4</v>
      </c>
      <c r="S1288">
        <v>12</v>
      </c>
      <c r="T1288">
        <v>6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32</v>
      </c>
    </row>
    <row r="1289" spans="1:28" hidden="1" x14ac:dyDescent="0.3">
      <c r="A1289">
        <v>3445</v>
      </c>
      <c r="B1289">
        <v>1956</v>
      </c>
      <c r="C1289" t="s">
        <v>28</v>
      </c>
      <c r="D1289" t="s">
        <v>31</v>
      </c>
      <c r="E1289">
        <v>60714</v>
      </c>
      <c r="F1289">
        <v>0</v>
      </c>
      <c r="G1289">
        <v>0</v>
      </c>
      <c r="H1289" s="1">
        <v>41291</v>
      </c>
      <c r="I1289">
        <v>56</v>
      </c>
      <c r="J1289">
        <v>216</v>
      </c>
      <c r="K1289">
        <v>162</v>
      </c>
      <c r="L1289">
        <v>224</v>
      </c>
      <c r="M1289">
        <v>101</v>
      </c>
      <c r="N1289">
        <v>92</v>
      </c>
      <c r="O1289">
        <v>162</v>
      </c>
      <c r="P1289">
        <v>2</v>
      </c>
      <c r="Q1289">
        <v>7</v>
      </c>
      <c r="R1289">
        <v>4</v>
      </c>
      <c r="S1289">
        <v>10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 t="s">
        <v>43</v>
      </c>
    </row>
    <row r="1290" spans="1:28" hidden="1" x14ac:dyDescent="0.3">
      <c r="A1290">
        <v>4427</v>
      </c>
      <c r="B1290">
        <v>1995</v>
      </c>
      <c r="C1290" t="s">
        <v>38</v>
      </c>
      <c r="D1290" t="s">
        <v>31</v>
      </c>
      <c r="E1290">
        <v>83257</v>
      </c>
      <c r="F1290">
        <v>0</v>
      </c>
      <c r="G1290">
        <v>0</v>
      </c>
      <c r="H1290" s="1">
        <v>41170</v>
      </c>
      <c r="I1290">
        <v>56</v>
      </c>
      <c r="J1290">
        <v>536</v>
      </c>
      <c r="K1290">
        <v>27</v>
      </c>
      <c r="L1290">
        <v>590</v>
      </c>
      <c r="M1290">
        <v>38</v>
      </c>
      <c r="N1290">
        <v>107</v>
      </c>
      <c r="O1290">
        <v>67</v>
      </c>
      <c r="P1290">
        <v>1</v>
      </c>
      <c r="Q1290">
        <v>5</v>
      </c>
      <c r="R1290">
        <v>10</v>
      </c>
      <c r="S1290">
        <v>12</v>
      </c>
      <c r="T1290">
        <v>6</v>
      </c>
      <c r="U1290">
        <v>0</v>
      </c>
      <c r="V1290">
        <v>0</v>
      </c>
      <c r="W1290">
        <v>1</v>
      </c>
      <c r="X1290">
        <v>0</v>
      </c>
      <c r="Y1290">
        <v>1</v>
      </c>
      <c r="Z1290">
        <v>1</v>
      </c>
      <c r="AA1290">
        <v>1</v>
      </c>
      <c r="AB1290" t="s">
        <v>30</v>
      </c>
    </row>
    <row r="1291" spans="1:28" hidden="1" x14ac:dyDescent="0.3">
      <c r="A1291">
        <v>8717</v>
      </c>
      <c r="B1291">
        <v>1975</v>
      </c>
      <c r="C1291" t="s">
        <v>37</v>
      </c>
      <c r="D1291" t="s">
        <v>33</v>
      </c>
      <c r="E1291">
        <v>80427</v>
      </c>
      <c r="F1291">
        <v>0</v>
      </c>
      <c r="G1291">
        <v>1</v>
      </c>
      <c r="H1291" s="1">
        <v>41164</v>
      </c>
      <c r="I1291">
        <v>56</v>
      </c>
      <c r="J1291">
        <v>1149</v>
      </c>
      <c r="K1291">
        <v>71</v>
      </c>
      <c r="L1291">
        <v>449</v>
      </c>
      <c r="M1291">
        <v>69</v>
      </c>
      <c r="N1291">
        <v>71</v>
      </c>
      <c r="O1291">
        <v>26</v>
      </c>
      <c r="P1291">
        <v>1</v>
      </c>
      <c r="Q1291">
        <v>11</v>
      </c>
      <c r="R1291">
        <v>8</v>
      </c>
      <c r="S1291">
        <v>8</v>
      </c>
      <c r="T1291">
        <v>5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40</v>
      </c>
    </row>
    <row r="1292" spans="1:28" hidden="1" x14ac:dyDescent="0.3">
      <c r="A1292">
        <v>2066</v>
      </c>
      <c r="B1292">
        <v>1949</v>
      </c>
      <c r="C1292" t="s">
        <v>28</v>
      </c>
      <c r="D1292" t="s">
        <v>35</v>
      </c>
      <c r="E1292">
        <v>38823</v>
      </c>
      <c r="F1292">
        <v>0</v>
      </c>
      <c r="G1292">
        <v>1</v>
      </c>
      <c r="H1292" s="1">
        <v>41151</v>
      </c>
      <c r="I1292">
        <v>56</v>
      </c>
      <c r="J1292">
        <v>70</v>
      </c>
      <c r="K1292">
        <v>0</v>
      </c>
      <c r="L1292">
        <v>11</v>
      </c>
      <c r="M1292">
        <v>2</v>
      </c>
      <c r="N1292">
        <v>8</v>
      </c>
      <c r="O1292">
        <v>23</v>
      </c>
      <c r="P1292">
        <v>1</v>
      </c>
      <c r="Q1292">
        <v>2</v>
      </c>
      <c r="R1292">
        <v>1</v>
      </c>
      <c r="S1292">
        <v>3</v>
      </c>
      <c r="T1292">
        <v>6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30</v>
      </c>
    </row>
    <row r="1293" spans="1:28" hidden="1" x14ac:dyDescent="0.3">
      <c r="A1293">
        <v>6866</v>
      </c>
      <c r="B1293">
        <v>1969</v>
      </c>
      <c r="C1293" t="s">
        <v>41</v>
      </c>
      <c r="D1293" t="s">
        <v>35</v>
      </c>
      <c r="E1293">
        <v>35924</v>
      </c>
      <c r="F1293">
        <v>1</v>
      </c>
      <c r="G1293">
        <v>1</v>
      </c>
      <c r="H1293" s="1">
        <v>41721</v>
      </c>
      <c r="I1293">
        <v>56</v>
      </c>
      <c r="J1293">
        <v>8</v>
      </c>
      <c r="K1293">
        <v>0</v>
      </c>
      <c r="L1293">
        <v>14</v>
      </c>
      <c r="M1293">
        <v>2</v>
      </c>
      <c r="N1293">
        <v>3</v>
      </c>
      <c r="O1293">
        <v>7</v>
      </c>
      <c r="P1293">
        <v>1</v>
      </c>
      <c r="Q1293">
        <v>1</v>
      </c>
      <c r="R1293">
        <v>0</v>
      </c>
      <c r="S1293">
        <v>3</v>
      </c>
      <c r="T1293">
        <v>5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43</v>
      </c>
    </row>
    <row r="1294" spans="1:28" hidden="1" x14ac:dyDescent="0.3">
      <c r="A1294">
        <v>4961</v>
      </c>
      <c r="B1294">
        <v>1974</v>
      </c>
      <c r="C1294" t="s">
        <v>41</v>
      </c>
      <c r="D1294" t="s">
        <v>35</v>
      </c>
      <c r="E1294">
        <v>21255</v>
      </c>
      <c r="F1294">
        <v>1</v>
      </c>
      <c r="G1294">
        <v>0</v>
      </c>
      <c r="H1294" s="1">
        <v>41660</v>
      </c>
      <c r="I1294">
        <v>56</v>
      </c>
      <c r="J1294">
        <v>29</v>
      </c>
      <c r="K1294">
        <v>0</v>
      </c>
      <c r="L1294">
        <v>25</v>
      </c>
      <c r="M1294">
        <v>2</v>
      </c>
      <c r="N1294">
        <v>2</v>
      </c>
      <c r="O1294">
        <v>3</v>
      </c>
      <c r="P1294">
        <v>4</v>
      </c>
      <c r="Q1294">
        <v>2</v>
      </c>
      <c r="R1294">
        <v>1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30</v>
      </c>
    </row>
    <row r="1295" spans="1:28" hidden="1" x14ac:dyDescent="0.3">
      <c r="A1295">
        <v>7369</v>
      </c>
      <c r="B1295">
        <v>1981</v>
      </c>
      <c r="C1295" t="s">
        <v>41</v>
      </c>
      <c r="D1295" t="s">
        <v>33</v>
      </c>
      <c r="E1295">
        <v>36959</v>
      </c>
      <c r="F1295">
        <v>1</v>
      </c>
      <c r="G1295">
        <v>0</v>
      </c>
      <c r="H1295" s="1">
        <v>41549</v>
      </c>
      <c r="I1295">
        <v>56</v>
      </c>
      <c r="J1295">
        <v>25</v>
      </c>
      <c r="K1295">
        <v>6</v>
      </c>
      <c r="L1295">
        <v>25</v>
      </c>
      <c r="M1295">
        <v>6</v>
      </c>
      <c r="N1295">
        <v>0</v>
      </c>
      <c r="O1295">
        <v>0</v>
      </c>
      <c r="P1295">
        <v>2</v>
      </c>
      <c r="Q1295">
        <v>2</v>
      </c>
      <c r="R1295">
        <v>0</v>
      </c>
      <c r="S1295">
        <v>3</v>
      </c>
      <c r="T1295">
        <v>8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30</v>
      </c>
    </row>
    <row r="1296" spans="1:28" hidden="1" x14ac:dyDescent="0.3">
      <c r="A1296">
        <v>4381</v>
      </c>
      <c r="B1296">
        <v>1971</v>
      </c>
      <c r="C1296" t="s">
        <v>37</v>
      </c>
      <c r="D1296" t="s">
        <v>33</v>
      </c>
      <c r="E1296">
        <v>46463</v>
      </c>
      <c r="F1296">
        <v>1</v>
      </c>
      <c r="G1296">
        <v>1</v>
      </c>
      <c r="H1296" s="1">
        <v>41504</v>
      </c>
      <c r="I1296">
        <v>56</v>
      </c>
      <c r="J1296">
        <v>163</v>
      </c>
      <c r="K1296">
        <v>2</v>
      </c>
      <c r="L1296">
        <v>40</v>
      </c>
      <c r="M1296">
        <v>8</v>
      </c>
      <c r="N1296">
        <v>11</v>
      </c>
      <c r="O1296">
        <v>11</v>
      </c>
      <c r="P1296">
        <v>7</v>
      </c>
      <c r="Q1296">
        <v>3</v>
      </c>
      <c r="R1296">
        <v>1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30</v>
      </c>
    </row>
    <row r="1297" spans="1:28" hidden="1" x14ac:dyDescent="0.3">
      <c r="A1297">
        <v>5012</v>
      </c>
      <c r="B1297">
        <v>1989</v>
      </c>
      <c r="C1297" t="s">
        <v>28</v>
      </c>
      <c r="D1297" t="s">
        <v>33</v>
      </c>
      <c r="E1297">
        <v>28691</v>
      </c>
      <c r="F1297">
        <v>1</v>
      </c>
      <c r="G1297">
        <v>0</v>
      </c>
      <c r="H1297" s="1">
        <v>41459</v>
      </c>
      <c r="I1297">
        <v>56</v>
      </c>
      <c r="J1297">
        <v>5</v>
      </c>
      <c r="K1297">
        <v>4</v>
      </c>
      <c r="L1297">
        <v>13</v>
      </c>
      <c r="M1297">
        <v>8</v>
      </c>
      <c r="N1297">
        <v>0</v>
      </c>
      <c r="O1297">
        <v>4</v>
      </c>
      <c r="P1297">
        <v>1</v>
      </c>
      <c r="Q1297">
        <v>1</v>
      </c>
      <c r="R1297">
        <v>0</v>
      </c>
      <c r="S1297">
        <v>3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30</v>
      </c>
    </row>
    <row r="1298" spans="1:28" hidden="1" x14ac:dyDescent="0.3">
      <c r="A1298">
        <v>6918</v>
      </c>
      <c r="B1298">
        <v>1989</v>
      </c>
      <c r="C1298" t="s">
        <v>28</v>
      </c>
      <c r="D1298" t="s">
        <v>33</v>
      </c>
      <c r="E1298">
        <v>28691</v>
      </c>
      <c r="F1298">
        <v>1</v>
      </c>
      <c r="G1298">
        <v>0</v>
      </c>
      <c r="H1298" s="1">
        <v>41459</v>
      </c>
      <c r="I1298">
        <v>56</v>
      </c>
      <c r="J1298">
        <v>5</v>
      </c>
      <c r="K1298">
        <v>4</v>
      </c>
      <c r="L1298">
        <v>13</v>
      </c>
      <c r="M1298">
        <v>8</v>
      </c>
      <c r="N1298">
        <v>0</v>
      </c>
      <c r="O1298">
        <v>4</v>
      </c>
      <c r="P1298">
        <v>1</v>
      </c>
      <c r="Q1298">
        <v>1</v>
      </c>
      <c r="R1298">
        <v>0</v>
      </c>
      <c r="S1298">
        <v>3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30</v>
      </c>
    </row>
    <row r="1299" spans="1:28" hidden="1" x14ac:dyDescent="0.3">
      <c r="A1299">
        <v>11110</v>
      </c>
      <c r="B1299">
        <v>1973</v>
      </c>
      <c r="C1299" t="s">
        <v>28</v>
      </c>
      <c r="D1299" t="s">
        <v>31</v>
      </c>
      <c r="E1299">
        <v>3502</v>
      </c>
      <c r="F1299">
        <v>1</v>
      </c>
      <c r="G1299">
        <v>0</v>
      </c>
      <c r="H1299" s="1">
        <v>41377</v>
      </c>
      <c r="I1299">
        <v>56</v>
      </c>
      <c r="J1299">
        <v>2</v>
      </c>
      <c r="K1299">
        <v>1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14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40</v>
      </c>
    </row>
    <row r="1300" spans="1:28" hidden="1" x14ac:dyDescent="0.3">
      <c r="A1300">
        <v>10913</v>
      </c>
      <c r="B1300">
        <v>1984</v>
      </c>
      <c r="C1300" t="s">
        <v>41</v>
      </c>
      <c r="D1300" t="s">
        <v>31</v>
      </c>
      <c r="E1300">
        <v>31385</v>
      </c>
      <c r="F1300">
        <v>1</v>
      </c>
      <c r="G1300">
        <v>0</v>
      </c>
      <c r="H1300" s="1">
        <v>41248</v>
      </c>
      <c r="I1300">
        <v>56</v>
      </c>
      <c r="J1300">
        <v>3</v>
      </c>
      <c r="K1300">
        <v>2</v>
      </c>
      <c r="L1300">
        <v>12</v>
      </c>
      <c r="M1300">
        <v>0</v>
      </c>
      <c r="N1300">
        <v>1</v>
      </c>
      <c r="O1300">
        <v>9</v>
      </c>
      <c r="P1300">
        <v>1</v>
      </c>
      <c r="Q1300">
        <v>1</v>
      </c>
      <c r="R1300">
        <v>0</v>
      </c>
      <c r="S1300">
        <v>2</v>
      </c>
      <c r="T1300">
        <v>8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0</v>
      </c>
      <c r="AB1300" t="s">
        <v>30</v>
      </c>
    </row>
    <row r="1301" spans="1:28" hidden="1" x14ac:dyDescent="0.3">
      <c r="A1301">
        <v>3340</v>
      </c>
      <c r="B1301">
        <v>1977</v>
      </c>
      <c r="C1301" t="s">
        <v>28</v>
      </c>
      <c r="D1301" t="s">
        <v>33</v>
      </c>
      <c r="E1301">
        <v>42014</v>
      </c>
      <c r="F1301">
        <v>1</v>
      </c>
      <c r="G1301">
        <v>0</v>
      </c>
      <c r="H1301" s="1">
        <v>41138</v>
      </c>
      <c r="I1301">
        <v>56</v>
      </c>
      <c r="J1301">
        <v>244</v>
      </c>
      <c r="K1301">
        <v>15</v>
      </c>
      <c r="L1301">
        <v>108</v>
      </c>
      <c r="M1301">
        <v>4</v>
      </c>
      <c r="N1301">
        <v>15</v>
      </c>
      <c r="O1301">
        <v>50</v>
      </c>
      <c r="P1301">
        <v>6</v>
      </c>
      <c r="Q1301">
        <v>7</v>
      </c>
      <c r="R1301">
        <v>1</v>
      </c>
      <c r="S1301">
        <v>6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 t="s">
        <v>32</v>
      </c>
    </row>
    <row r="1302" spans="1:28" hidden="1" x14ac:dyDescent="0.3">
      <c r="A1302">
        <v>8685</v>
      </c>
      <c r="B1302">
        <v>1977</v>
      </c>
      <c r="C1302" t="s">
        <v>28</v>
      </c>
      <c r="D1302" t="s">
        <v>33</v>
      </c>
      <c r="E1302">
        <v>42014</v>
      </c>
      <c r="F1302">
        <v>1</v>
      </c>
      <c r="G1302">
        <v>0</v>
      </c>
      <c r="H1302" s="1">
        <v>41138</v>
      </c>
      <c r="I1302">
        <v>56</v>
      </c>
      <c r="J1302">
        <v>244</v>
      </c>
      <c r="K1302">
        <v>15</v>
      </c>
      <c r="L1302">
        <v>108</v>
      </c>
      <c r="M1302">
        <v>4</v>
      </c>
      <c r="N1302">
        <v>15</v>
      </c>
      <c r="O1302">
        <v>50</v>
      </c>
      <c r="P1302">
        <v>6</v>
      </c>
      <c r="Q1302">
        <v>7</v>
      </c>
      <c r="R1302">
        <v>1</v>
      </c>
      <c r="S1302">
        <v>6</v>
      </c>
      <c r="T1302">
        <v>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 t="s">
        <v>43</v>
      </c>
    </row>
    <row r="1303" spans="1:28" hidden="1" x14ac:dyDescent="0.3">
      <c r="A1303">
        <v>5529</v>
      </c>
      <c r="B1303">
        <v>1946</v>
      </c>
      <c r="C1303" t="s">
        <v>37</v>
      </c>
      <c r="D1303" t="s">
        <v>35</v>
      </c>
      <c r="E1303">
        <v>64014</v>
      </c>
      <c r="F1303">
        <v>2</v>
      </c>
      <c r="G1303">
        <v>1</v>
      </c>
      <c r="H1303" s="1">
        <v>41800</v>
      </c>
      <c r="I1303">
        <v>56</v>
      </c>
      <c r="J1303">
        <v>406</v>
      </c>
      <c r="K1303">
        <v>0</v>
      </c>
      <c r="L1303">
        <v>30</v>
      </c>
      <c r="M1303">
        <v>0</v>
      </c>
      <c r="N1303">
        <v>0</v>
      </c>
      <c r="O1303">
        <v>8</v>
      </c>
      <c r="P1303">
        <v>7</v>
      </c>
      <c r="Q1303">
        <v>8</v>
      </c>
      <c r="R1303">
        <v>2</v>
      </c>
      <c r="S1303">
        <v>5</v>
      </c>
      <c r="T1303">
        <v>7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32</v>
      </c>
    </row>
    <row r="1304" spans="1:28" hidden="1" x14ac:dyDescent="0.3">
      <c r="A1304">
        <v>4001</v>
      </c>
      <c r="B1304">
        <v>1946</v>
      </c>
      <c r="C1304" t="s">
        <v>37</v>
      </c>
      <c r="D1304" t="s">
        <v>35</v>
      </c>
      <c r="E1304">
        <v>64014</v>
      </c>
      <c r="F1304">
        <v>2</v>
      </c>
      <c r="G1304">
        <v>1</v>
      </c>
      <c r="H1304" s="1">
        <v>41800</v>
      </c>
      <c r="I1304">
        <v>56</v>
      </c>
      <c r="J1304">
        <v>406</v>
      </c>
      <c r="K1304">
        <v>0</v>
      </c>
      <c r="L1304">
        <v>30</v>
      </c>
      <c r="M1304">
        <v>0</v>
      </c>
      <c r="N1304">
        <v>0</v>
      </c>
      <c r="O1304">
        <v>8</v>
      </c>
      <c r="P1304">
        <v>7</v>
      </c>
      <c r="Q1304">
        <v>8</v>
      </c>
      <c r="R1304">
        <v>2</v>
      </c>
      <c r="S1304">
        <v>5</v>
      </c>
      <c r="T1304">
        <v>7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43</v>
      </c>
    </row>
    <row r="1305" spans="1:28" hidden="1" x14ac:dyDescent="0.3">
      <c r="A1305">
        <v>4149</v>
      </c>
      <c r="B1305">
        <v>1948</v>
      </c>
      <c r="C1305" t="s">
        <v>37</v>
      </c>
      <c r="D1305" t="s">
        <v>35</v>
      </c>
      <c r="E1305">
        <v>76140</v>
      </c>
      <c r="F1305">
        <v>0</v>
      </c>
      <c r="G1305">
        <v>0</v>
      </c>
      <c r="H1305" s="1">
        <v>41772</v>
      </c>
      <c r="I1305">
        <v>57</v>
      </c>
      <c r="J1305">
        <v>586</v>
      </c>
      <c r="K1305">
        <v>66</v>
      </c>
      <c r="L1305">
        <v>653</v>
      </c>
      <c r="M1305">
        <v>17</v>
      </c>
      <c r="N1305">
        <v>0</v>
      </c>
      <c r="O1305">
        <v>26</v>
      </c>
      <c r="P1305">
        <v>1</v>
      </c>
      <c r="Q1305">
        <v>5</v>
      </c>
      <c r="R1305">
        <v>9</v>
      </c>
      <c r="S1305">
        <v>6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30</v>
      </c>
    </row>
    <row r="1306" spans="1:28" hidden="1" x14ac:dyDescent="0.3">
      <c r="A1306">
        <v>2295</v>
      </c>
      <c r="B1306">
        <v>1954</v>
      </c>
      <c r="C1306" t="s">
        <v>37</v>
      </c>
      <c r="D1306" t="s">
        <v>33</v>
      </c>
      <c r="E1306">
        <v>62670</v>
      </c>
      <c r="F1306">
        <v>0</v>
      </c>
      <c r="G1306">
        <v>1</v>
      </c>
      <c r="H1306" s="1">
        <v>41672</v>
      </c>
      <c r="I1306">
        <v>57</v>
      </c>
      <c r="J1306">
        <v>539</v>
      </c>
      <c r="K1306">
        <v>30</v>
      </c>
      <c r="L1306">
        <v>92</v>
      </c>
      <c r="M1306">
        <v>80</v>
      </c>
      <c r="N1306">
        <v>46</v>
      </c>
      <c r="O1306">
        <v>38</v>
      </c>
      <c r="P1306">
        <v>1</v>
      </c>
      <c r="Q1306">
        <v>5</v>
      </c>
      <c r="R1306">
        <v>3</v>
      </c>
      <c r="S1306">
        <v>13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43</v>
      </c>
    </row>
    <row r="1307" spans="1:28" hidden="1" x14ac:dyDescent="0.3">
      <c r="A1307">
        <v>3283</v>
      </c>
      <c r="B1307">
        <v>1972</v>
      </c>
      <c r="C1307" t="s">
        <v>38</v>
      </c>
      <c r="D1307" t="s">
        <v>33</v>
      </c>
      <c r="E1307">
        <v>70932</v>
      </c>
      <c r="F1307">
        <v>0</v>
      </c>
      <c r="G1307">
        <v>1</v>
      </c>
      <c r="H1307" s="1">
        <v>41658</v>
      </c>
      <c r="I1307">
        <v>57</v>
      </c>
      <c r="J1307">
        <v>200</v>
      </c>
      <c r="K1307">
        <v>193</v>
      </c>
      <c r="L1307">
        <v>100</v>
      </c>
      <c r="M1307">
        <v>46</v>
      </c>
      <c r="N1307">
        <v>185</v>
      </c>
      <c r="O1307">
        <v>185</v>
      </c>
      <c r="P1307">
        <v>2</v>
      </c>
      <c r="Q1307">
        <v>6</v>
      </c>
      <c r="R1307">
        <v>2</v>
      </c>
      <c r="S1307">
        <v>12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30</v>
      </c>
    </row>
    <row r="1308" spans="1:28" hidden="1" x14ac:dyDescent="0.3">
      <c r="A1308">
        <v>1915</v>
      </c>
      <c r="B1308">
        <v>1951</v>
      </c>
      <c r="C1308" t="s">
        <v>37</v>
      </c>
      <c r="D1308" t="s">
        <v>33</v>
      </c>
      <c r="E1308">
        <v>78939</v>
      </c>
      <c r="F1308">
        <v>0</v>
      </c>
      <c r="G1308">
        <v>0</v>
      </c>
      <c r="H1308" s="1">
        <v>41620</v>
      </c>
      <c r="I1308">
        <v>57</v>
      </c>
      <c r="J1308">
        <v>794</v>
      </c>
      <c r="K1308">
        <v>115</v>
      </c>
      <c r="L1308">
        <v>243</v>
      </c>
      <c r="M1308">
        <v>150</v>
      </c>
      <c r="N1308">
        <v>0</v>
      </c>
      <c r="O1308">
        <v>205</v>
      </c>
      <c r="P1308">
        <v>1</v>
      </c>
      <c r="Q1308">
        <v>8</v>
      </c>
      <c r="R1308">
        <v>5</v>
      </c>
      <c r="S1308">
        <v>6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39</v>
      </c>
    </row>
    <row r="1309" spans="1:28" hidden="1" x14ac:dyDescent="0.3">
      <c r="A1309">
        <v>9166</v>
      </c>
      <c r="B1309">
        <v>1968</v>
      </c>
      <c r="C1309" t="s">
        <v>28</v>
      </c>
      <c r="D1309" t="s">
        <v>33</v>
      </c>
      <c r="E1309">
        <v>63967</v>
      </c>
      <c r="F1309">
        <v>0</v>
      </c>
      <c r="G1309">
        <v>1</v>
      </c>
      <c r="H1309" s="1">
        <v>41495</v>
      </c>
      <c r="I1309">
        <v>57</v>
      </c>
      <c r="J1309">
        <v>387</v>
      </c>
      <c r="K1309">
        <v>84</v>
      </c>
      <c r="L1309">
        <v>141</v>
      </c>
      <c r="M1309">
        <v>73</v>
      </c>
      <c r="N1309">
        <v>35</v>
      </c>
      <c r="O1309">
        <v>162</v>
      </c>
      <c r="P1309">
        <v>3</v>
      </c>
      <c r="Q1309">
        <v>4</v>
      </c>
      <c r="R1309">
        <v>4</v>
      </c>
      <c r="S1309">
        <v>12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30</v>
      </c>
    </row>
    <row r="1310" spans="1:28" hidden="1" x14ac:dyDescent="0.3">
      <c r="A1310">
        <v>5147</v>
      </c>
      <c r="B1310">
        <v>1948</v>
      </c>
      <c r="C1310" t="s">
        <v>28</v>
      </c>
      <c r="D1310" t="s">
        <v>31</v>
      </c>
      <c r="E1310">
        <v>90842</v>
      </c>
      <c r="F1310">
        <v>0</v>
      </c>
      <c r="G1310">
        <v>0</v>
      </c>
      <c r="H1310" s="1">
        <v>41484</v>
      </c>
      <c r="I1310">
        <v>57</v>
      </c>
      <c r="J1310">
        <v>774</v>
      </c>
      <c r="K1310">
        <v>70</v>
      </c>
      <c r="L1310">
        <v>118</v>
      </c>
      <c r="M1310">
        <v>182</v>
      </c>
      <c r="N1310">
        <v>187</v>
      </c>
      <c r="O1310">
        <v>93</v>
      </c>
      <c r="P1310">
        <v>1</v>
      </c>
      <c r="Q1310">
        <v>4</v>
      </c>
      <c r="R1310">
        <v>9</v>
      </c>
      <c r="S1310">
        <v>13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30</v>
      </c>
    </row>
    <row r="1311" spans="1:28" hidden="1" x14ac:dyDescent="0.3">
      <c r="A1311">
        <v>13</v>
      </c>
      <c r="B1311">
        <v>1947</v>
      </c>
      <c r="C1311" t="s">
        <v>37</v>
      </c>
      <c r="D1311" t="s">
        <v>42</v>
      </c>
      <c r="E1311">
        <v>25358</v>
      </c>
      <c r="F1311">
        <v>0</v>
      </c>
      <c r="G1311">
        <v>1</v>
      </c>
      <c r="H1311" s="1">
        <v>41477</v>
      </c>
      <c r="I1311">
        <v>57</v>
      </c>
      <c r="J1311">
        <v>19</v>
      </c>
      <c r="K1311">
        <v>0</v>
      </c>
      <c r="L1311">
        <v>5</v>
      </c>
      <c r="M1311">
        <v>0</v>
      </c>
      <c r="N1311">
        <v>0</v>
      </c>
      <c r="O1311">
        <v>8</v>
      </c>
      <c r="P1311">
        <v>2</v>
      </c>
      <c r="Q1311">
        <v>1</v>
      </c>
      <c r="R1311">
        <v>0</v>
      </c>
      <c r="S1311">
        <v>3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43</v>
      </c>
    </row>
    <row r="1312" spans="1:28" hidden="1" x14ac:dyDescent="0.3">
      <c r="A1312">
        <v>3560</v>
      </c>
      <c r="B1312">
        <v>1952</v>
      </c>
      <c r="C1312" t="s">
        <v>28</v>
      </c>
      <c r="D1312" t="s">
        <v>35</v>
      </c>
      <c r="E1312">
        <v>83844</v>
      </c>
      <c r="F1312">
        <v>0</v>
      </c>
      <c r="G1312">
        <v>0</v>
      </c>
      <c r="H1312" s="1">
        <v>41406</v>
      </c>
      <c r="I1312">
        <v>57</v>
      </c>
      <c r="J1312">
        <v>901</v>
      </c>
      <c r="K1312">
        <v>31</v>
      </c>
      <c r="L1312">
        <v>345</v>
      </c>
      <c r="M1312">
        <v>75</v>
      </c>
      <c r="N1312">
        <v>31</v>
      </c>
      <c r="O1312">
        <v>191</v>
      </c>
      <c r="P1312">
        <v>1</v>
      </c>
      <c r="Q1312">
        <v>4</v>
      </c>
      <c r="R1312">
        <v>4</v>
      </c>
      <c r="S1312">
        <v>11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 t="s">
        <v>39</v>
      </c>
    </row>
    <row r="1313" spans="1:28" hidden="1" x14ac:dyDescent="0.3">
      <c r="A1313">
        <v>241</v>
      </c>
      <c r="B1313">
        <v>1952</v>
      </c>
      <c r="C1313" t="s">
        <v>28</v>
      </c>
      <c r="D1313" t="s">
        <v>35</v>
      </c>
      <c r="E1313">
        <v>83844</v>
      </c>
      <c r="F1313">
        <v>0</v>
      </c>
      <c r="G1313">
        <v>0</v>
      </c>
      <c r="H1313" s="1">
        <v>41406</v>
      </c>
      <c r="I1313">
        <v>57</v>
      </c>
      <c r="J1313">
        <v>901</v>
      </c>
      <c r="K1313">
        <v>31</v>
      </c>
      <c r="L1313">
        <v>345</v>
      </c>
      <c r="M1313">
        <v>75</v>
      </c>
      <c r="N1313">
        <v>31</v>
      </c>
      <c r="O1313">
        <v>191</v>
      </c>
      <c r="P1313">
        <v>1</v>
      </c>
      <c r="Q1313">
        <v>4</v>
      </c>
      <c r="R1313">
        <v>4</v>
      </c>
      <c r="S1313">
        <v>11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 t="s">
        <v>30</v>
      </c>
    </row>
    <row r="1314" spans="1:28" hidden="1" x14ac:dyDescent="0.3">
      <c r="A1314">
        <v>7521</v>
      </c>
      <c r="B1314">
        <v>1952</v>
      </c>
      <c r="C1314" t="s">
        <v>28</v>
      </c>
      <c r="D1314" t="s">
        <v>35</v>
      </c>
      <c r="E1314">
        <v>83844</v>
      </c>
      <c r="F1314">
        <v>0</v>
      </c>
      <c r="G1314">
        <v>0</v>
      </c>
      <c r="H1314" s="1">
        <v>41406</v>
      </c>
      <c r="I1314">
        <v>57</v>
      </c>
      <c r="J1314">
        <v>901</v>
      </c>
      <c r="K1314">
        <v>31</v>
      </c>
      <c r="L1314">
        <v>345</v>
      </c>
      <c r="M1314">
        <v>75</v>
      </c>
      <c r="N1314">
        <v>31</v>
      </c>
      <c r="O1314">
        <v>191</v>
      </c>
      <c r="P1314">
        <v>1</v>
      </c>
      <c r="Q1314">
        <v>4</v>
      </c>
      <c r="R1314">
        <v>4</v>
      </c>
      <c r="S1314">
        <v>11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 t="s">
        <v>32</v>
      </c>
    </row>
    <row r="1315" spans="1:28" hidden="1" x14ac:dyDescent="0.3">
      <c r="A1315">
        <v>5123</v>
      </c>
      <c r="B1315">
        <v>1951</v>
      </c>
      <c r="C1315" t="s">
        <v>41</v>
      </c>
      <c r="D1315" t="s">
        <v>33</v>
      </c>
      <c r="E1315">
        <v>27450</v>
      </c>
      <c r="F1315">
        <v>0</v>
      </c>
      <c r="G1315">
        <v>0</v>
      </c>
      <c r="H1315" s="1">
        <v>41379</v>
      </c>
      <c r="I1315">
        <v>57</v>
      </c>
      <c r="J1315">
        <v>37</v>
      </c>
      <c r="K1315">
        <v>12</v>
      </c>
      <c r="L1315">
        <v>23</v>
      </c>
      <c r="M1315">
        <v>8</v>
      </c>
      <c r="N1315">
        <v>11</v>
      </c>
      <c r="O1315">
        <v>52</v>
      </c>
      <c r="P1315">
        <v>1</v>
      </c>
      <c r="Q1315">
        <v>2</v>
      </c>
      <c r="R1315">
        <v>1</v>
      </c>
      <c r="S1315">
        <v>3</v>
      </c>
      <c r="T1315">
        <v>7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30</v>
      </c>
    </row>
    <row r="1316" spans="1:28" hidden="1" x14ac:dyDescent="0.3">
      <c r="A1316">
        <v>4837</v>
      </c>
      <c r="B1316">
        <v>1965</v>
      </c>
      <c r="C1316" t="s">
        <v>37</v>
      </c>
      <c r="D1316" t="s">
        <v>33</v>
      </c>
      <c r="E1316">
        <v>71322</v>
      </c>
      <c r="F1316">
        <v>0</v>
      </c>
      <c r="G1316">
        <v>1</v>
      </c>
      <c r="H1316" s="1">
        <v>41321</v>
      </c>
      <c r="I1316">
        <v>57</v>
      </c>
      <c r="J1316">
        <v>753</v>
      </c>
      <c r="K1316">
        <v>43</v>
      </c>
      <c r="L1316">
        <v>226</v>
      </c>
      <c r="M1316">
        <v>69</v>
      </c>
      <c r="N1316">
        <v>10</v>
      </c>
      <c r="O1316">
        <v>204</v>
      </c>
      <c r="P1316">
        <v>2</v>
      </c>
      <c r="Q1316">
        <v>8</v>
      </c>
      <c r="R1316">
        <v>5</v>
      </c>
      <c r="S1316">
        <v>13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30</v>
      </c>
    </row>
    <row r="1317" spans="1:28" hidden="1" x14ac:dyDescent="0.3">
      <c r="A1317">
        <v>9365</v>
      </c>
      <c r="B1317">
        <v>1976</v>
      </c>
      <c r="C1317" t="s">
        <v>37</v>
      </c>
      <c r="D1317" t="s">
        <v>31</v>
      </c>
      <c r="E1317">
        <v>60000</v>
      </c>
      <c r="F1317">
        <v>0</v>
      </c>
      <c r="G1317">
        <v>1</v>
      </c>
      <c r="H1317" s="1">
        <v>41265</v>
      </c>
      <c r="I1317">
        <v>57</v>
      </c>
      <c r="J1317">
        <v>1048</v>
      </c>
      <c r="K1317">
        <v>0</v>
      </c>
      <c r="L1317">
        <v>217</v>
      </c>
      <c r="M1317">
        <v>0</v>
      </c>
      <c r="N1317">
        <v>0</v>
      </c>
      <c r="O1317">
        <v>12</v>
      </c>
      <c r="P1317">
        <v>5</v>
      </c>
      <c r="Q1317">
        <v>11</v>
      </c>
      <c r="R1317">
        <v>3</v>
      </c>
      <c r="S1317">
        <v>5</v>
      </c>
      <c r="T1317">
        <v>6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30</v>
      </c>
    </row>
    <row r="1318" spans="1:28" hidden="1" x14ac:dyDescent="0.3">
      <c r="A1318">
        <v>8932</v>
      </c>
      <c r="B1318">
        <v>1969</v>
      </c>
      <c r="C1318" t="s">
        <v>41</v>
      </c>
      <c r="D1318" t="s">
        <v>35</v>
      </c>
      <c r="E1318">
        <v>65176</v>
      </c>
      <c r="F1318">
        <v>0</v>
      </c>
      <c r="G1318">
        <v>1</v>
      </c>
      <c r="H1318" s="1">
        <v>41211</v>
      </c>
      <c r="I1318">
        <v>57</v>
      </c>
      <c r="J1318">
        <v>960</v>
      </c>
      <c r="K1318">
        <v>28</v>
      </c>
      <c r="L1318">
        <v>183</v>
      </c>
      <c r="M1318">
        <v>220</v>
      </c>
      <c r="N1318">
        <v>70</v>
      </c>
      <c r="O1318">
        <v>70</v>
      </c>
      <c r="P1318">
        <v>4</v>
      </c>
      <c r="Q1318">
        <v>9</v>
      </c>
      <c r="R1318">
        <v>6</v>
      </c>
      <c r="S1318">
        <v>6</v>
      </c>
      <c r="T1318">
        <v>6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43</v>
      </c>
    </row>
    <row r="1319" spans="1:28" hidden="1" x14ac:dyDescent="0.3">
      <c r="A1319">
        <v>7055</v>
      </c>
      <c r="B1319">
        <v>1952</v>
      </c>
      <c r="C1319" t="s">
        <v>37</v>
      </c>
      <c r="D1319" t="s">
        <v>35</v>
      </c>
      <c r="E1319">
        <v>61010</v>
      </c>
      <c r="F1319">
        <v>0</v>
      </c>
      <c r="G1319">
        <v>1</v>
      </c>
      <c r="H1319" s="1">
        <v>41191</v>
      </c>
      <c r="I1319">
        <v>57</v>
      </c>
      <c r="J1319">
        <v>888</v>
      </c>
      <c r="K1319">
        <v>0</v>
      </c>
      <c r="L1319">
        <v>57</v>
      </c>
      <c r="M1319">
        <v>0</v>
      </c>
      <c r="N1319">
        <v>0</v>
      </c>
      <c r="O1319">
        <v>76</v>
      </c>
      <c r="P1319">
        <v>2</v>
      </c>
      <c r="Q1319">
        <v>8</v>
      </c>
      <c r="R1319">
        <v>5</v>
      </c>
      <c r="S1319">
        <v>11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32</v>
      </c>
    </row>
    <row r="1320" spans="1:28" hidden="1" x14ac:dyDescent="0.3">
      <c r="A1320">
        <v>8726</v>
      </c>
      <c r="B1320">
        <v>1964</v>
      </c>
      <c r="C1320" t="s">
        <v>38</v>
      </c>
      <c r="D1320" t="s">
        <v>29</v>
      </c>
      <c r="E1320">
        <v>41713</v>
      </c>
      <c r="F1320">
        <v>1</v>
      </c>
      <c r="G1320">
        <v>1</v>
      </c>
      <c r="H1320" s="1">
        <v>41758</v>
      </c>
      <c r="I1320">
        <v>57</v>
      </c>
      <c r="J1320">
        <v>77</v>
      </c>
      <c r="K1320">
        <v>8</v>
      </c>
      <c r="L1320">
        <v>44</v>
      </c>
      <c r="M1320">
        <v>10</v>
      </c>
      <c r="N1320">
        <v>10</v>
      </c>
      <c r="O1320">
        <v>25</v>
      </c>
      <c r="P1320">
        <v>5</v>
      </c>
      <c r="Q1320">
        <v>3</v>
      </c>
      <c r="R1320">
        <v>1</v>
      </c>
      <c r="S1320">
        <v>4</v>
      </c>
      <c r="T1320">
        <v>6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32</v>
      </c>
    </row>
    <row r="1321" spans="1:28" hidden="1" x14ac:dyDescent="0.3">
      <c r="A1321">
        <v>800</v>
      </c>
      <c r="B1321">
        <v>1960</v>
      </c>
      <c r="C1321" t="s">
        <v>28</v>
      </c>
      <c r="D1321" t="s">
        <v>35</v>
      </c>
      <c r="E1321">
        <v>44512</v>
      </c>
      <c r="F1321">
        <v>1</v>
      </c>
      <c r="G1321">
        <v>1</v>
      </c>
      <c r="H1321" s="1">
        <v>41516</v>
      </c>
      <c r="I1321">
        <v>57</v>
      </c>
      <c r="J1321">
        <v>23</v>
      </c>
      <c r="K1321">
        <v>1</v>
      </c>
      <c r="L1321">
        <v>6</v>
      </c>
      <c r="M1321">
        <v>0</v>
      </c>
      <c r="N1321">
        <v>0</v>
      </c>
      <c r="O1321">
        <v>2</v>
      </c>
      <c r="P1321">
        <v>2</v>
      </c>
      <c r="Q1321">
        <v>1</v>
      </c>
      <c r="R1321">
        <v>0</v>
      </c>
      <c r="S1321">
        <v>3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43</v>
      </c>
    </row>
    <row r="1322" spans="1:28" x14ac:dyDescent="0.3">
      <c r="A1322">
        <v>8268</v>
      </c>
      <c r="B1322">
        <v>1961</v>
      </c>
      <c r="C1322" t="s">
        <v>37</v>
      </c>
      <c r="D1322" t="s">
        <v>33</v>
      </c>
      <c r="F1322">
        <v>0</v>
      </c>
      <c r="G1322">
        <v>1</v>
      </c>
      <c r="H1322" s="1">
        <v>41466</v>
      </c>
      <c r="I1322">
        <v>23</v>
      </c>
      <c r="J1322">
        <v>352</v>
      </c>
      <c r="K1322">
        <v>0</v>
      </c>
      <c r="L1322">
        <v>27</v>
      </c>
      <c r="M1322">
        <v>10</v>
      </c>
      <c r="N1322">
        <v>0</v>
      </c>
      <c r="O1322">
        <v>15</v>
      </c>
      <c r="P1322">
        <v>3</v>
      </c>
      <c r="Q1322">
        <v>6</v>
      </c>
      <c r="R1322">
        <v>1</v>
      </c>
      <c r="S1322">
        <v>7</v>
      </c>
      <c r="T1322">
        <v>6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32</v>
      </c>
    </row>
    <row r="1323" spans="1:28" hidden="1" x14ac:dyDescent="0.3">
      <c r="A1323">
        <v>8724</v>
      </c>
      <c r="B1323">
        <v>1982</v>
      </c>
      <c r="C1323" t="s">
        <v>28</v>
      </c>
      <c r="D1323" t="s">
        <v>31</v>
      </c>
      <c r="E1323">
        <v>28567</v>
      </c>
      <c r="F1323">
        <v>1</v>
      </c>
      <c r="G1323">
        <v>0</v>
      </c>
      <c r="H1323" s="1">
        <v>41442</v>
      </c>
      <c r="I1323">
        <v>57</v>
      </c>
      <c r="J1323">
        <v>11</v>
      </c>
      <c r="K1323">
        <v>3</v>
      </c>
      <c r="L1323">
        <v>22</v>
      </c>
      <c r="M1323">
        <v>2</v>
      </c>
      <c r="N1323">
        <v>2</v>
      </c>
      <c r="O1323">
        <v>6</v>
      </c>
      <c r="P1323">
        <v>2</v>
      </c>
      <c r="Q1323">
        <v>2</v>
      </c>
      <c r="R1323">
        <v>0</v>
      </c>
      <c r="S1323">
        <v>3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30</v>
      </c>
    </row>
    <row r="1324" spans="1:28" hidden="1" x14ac:dyDescent="0.3">
      <c r="A1324">
        <v>9381</v>
      </c>
      <c r="B1324">
        <v>1978</v>
      </c>
      <c r="C1324" t="s">
        <v>28</v>
      </c>
      <c r="D1324" t="s">
        <v>33</v>
      </c>
      <c r="E1324">
        <v>66373</v>
      </c>
      <c r="F1324">
        <v>1</v>
      </c>
      <c r="G1324">
        <v>1</v>
      </c>
      <c r="H1324" s="1">
        <v>41437</v>
      </c>
      <c r="I1324">
        <v>57</v>
      </c>
      <c r="J1324">
        <v>328</v>
      </c>
      <c r="K1324">
        <v>9</v>
      </c>
      <c r="L1324">
        <v>124</v>
      </c>
      <c r="M1324">
        <v>12</v>
      </c>
      <c r="N1324">
        <v>24</v>
      </c>
      <c r="O1324">
        <v>109</v>
      </c>
      <c r="P1324">
        <v>7</v>
      </c>
      <c r="Q1324">
        <v>4</v>
      </c>
      <c r="R1324">
        <v>2</v>
      </c>
      <c r="S1324">
        <v>10</v>
      </c>
      <c r="T1324">
        <v>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36</v>
      </c>
    </row>
    <row r="1325" spans="1:28" hidden="1" x14ac:dyDescent="0.3">
      <c r="A1325">
        <v>9384</v>
      </c>
      <c r="B1325">
        <v>1978</v>
      </c>
      <c r="C1325" t="s">
        <v>28</v>
      </c>
      <c r="D1325" t="s">
        <v>33</v>
      </c>
      <c r="E1325">
        <v>66373</v>
      </c>
      <c r="F1325">
        <v>1</v>
      </c>
      <c r="G1325">
        <v>1</v>
      </c>
      <c r="H1325" s="1">
        <v>41437</v>
      </c>
      <c r="I1325">
        <v>57</v>
      </c>
      <c r="J1325">
        <v>328</v>
      </c>
      <c r="K1325">
        <v>9</v>
      </c>
      <c r="L1325">
        <v>124</v>
      </c>
      <c r="M1325">
        <v>12</v>
      </c>
      <c r="N1325">
        <v>24</v>
      </c>
      <c r="O1325">
        <v>109</v>
      </c>
      <c r="P1325">
        <v>7</v>
      </c>
      <c r="Q1325">
        <v>4</v>
      </c>
      <c r="R1325">
        <v>2</v>
      </c>
      <c r="S1325">
        <v>10</v>
      </c>
      <c r="T1325">
        <v>3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36</v>
      </c>
    </row>
    <row r="1326" spans="1:28" hidden="1" x14ac:dyDescent="0.3">
      <c r="A1326">
        <v>9799</v>
      </c>
      <c r="B1326">
        <v>1968</v>
      </c>
      <c r="C1326" t="s">
        <v>37</v>
      </c>
      <c r="D1326" t="s">
        <v>29</v>
      </c>
      <c r="E1326">
        <v>83664</v>
      </c>
      <c r="F1326">
        <v>1</v>
      </c>
      <c r="G1326">
        <v>1</v>
      </c>
      <c r="H1326" s="1">
        <v>41402</v>
      </c>
      <c r="I1326">
        <v>57</v>
      </c>
      <c r="J1326">
        <v>866</v>
      </c>
      <c r="K1326">
        <v>21</v>
      </c>
      <c r="L1326">
        <v>151</v>
      </c>
      <c r="M1326">
        <v>28</v>
      </c>
      <c r="N1326">
        <v>21</v>
      </c>
      <c r="O1326">
        <v>86</v>
      </c>
      <c r="P1326">
        <v>3</v>
      </c>
      <c r="Q1326">
        <v>2</v>
      </c>
      <c r="R1326">
        <v>2</v>
      </c>
      <c r="S1326">
        <v>12</v>
      </c>
      <c r="T1326">
        <v>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30</v>
      </c>
    </row>
    <row r="1327" spans="1:28" hidden="1" x14ac:dyDescent="0.3">
      <c r="A1327">
        <v>448</v>
      </c>
      <c r="B1327">
        <v>1978</v>
      </c>
      <c r="C1327" t="s">
        <v>37</v>
      </c>
      <c r="D1327" t="s">
        <v>31</v>
      </c>
      <c r="E1327">
        <v>54880</v>
      </c>
      <c r="F1327">
        <v>1</v>
      </c>
      <c r="G1327">
        <v>0</v>
      </c>
      <c r="H1327" s="1">
        <v>41334</v>
      </c>
      <c r="I1327">
        <v>57</v>
      </c>
      <c r="J1327">
        <v>308</v>
      </c>
      <c r="K1327">
        <v>85</v>
      </c>
      <c r="L1327">
        <v>137</v>
      </c>
      <c r="M1327">
        <v>102</v>
      </c>
      <c r="N1327">
        <v>45</v>
      </c>
      <c r="O1327">
        <v>118</v>
      </c>
      <c r="P1327">
        <v>2</v>
      </c>
      <c r="Q1327">
        <v>6</v>
      </c>
      <c r="R1327">
        <v>2</v>
      </c>
      <c r="S1327">
        <v>11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30</v>
      </c>
    </row>
    <row r="1328" spans="1:28" hidden="1" x14ac:dyDescent="0.3">
      <c r="A1328">
        <v>3537</v>
      </c>
      <c r="B1328">
        <v>1981</v>
      </c>
      <c r="C1328" t="s">
        <v>28</v>
      </c>
      <c r="D1328" t="s">
        <v>35</v>
      </c>
      <c r="E1328">
        <v>31089</v>
      </c>
      <c r="F1328">
        <v>1</v>
      </c>
      <c r="G1328">
        <v>0</v>
      </c>
      <c r="H1328" s="1">
        <v>41138</v>
      </c>
      <c r="I1328">
        <v>57</v>
      </c>
      <c r="J1328">
        <v>31</v>
      </c>
      <c r="K1328">
        <v>3</v>
      </c>
      <c r="L1328">
        <v>31</v>
      </c>
      <c r="M1328">
        <v>2</v>
      </c>
      <c r="N1328">
        <v>8</v>
      </c>
      <c r="O1328">
        <v>4</v>
      </c>
      <c r="P1328">
        <v>3</v>
      </c>
      <c r="Q1328">
        <v>3</v>
      </c>
      <c r="R1328">
        <v>0</v>
      </c>
      <c r="S1328">
        <v>4</v>
      </c>
      <c r="T1328">
        <v>8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30</v>
      </c>
    </row>
    <row r="1329" spans="1:28" hidden="1" x14ac:dyDescent="0.3">
      <c r="A1329">
        <v>1050</v>
      </c>
      <c r="B1329">
        <v>1952</v>
      </c>
      <c r="C1329" t="s">
        <v>28</v>
      </c>
      <c r="D1329" t="s">
        <v>33</v>
      </c>
      <c r="E1329">
        <v>28332</v>
      </c>
      <c r="F1329">
        <v>0</v>
      </c>
      <c r="G1329">
        <v>0</v>
      </c>
      <c r="H1329" s="1">
        <v>41759</v>
      </c>
      <c r="I1329">
        <v>58</v>
      </c>
      <c r="J1329">
        <v>14</v>
      </c>
      <c r="K1329">
        <v>10</v>
      </c>
      <c r="L1329">
        <v>13</v>
      </c>
      <c r="M1329">
        <v>4</v>
      </c>
      <c r="N1329">
        <v>15</v>
      </c>
      <c r="O1329">
        <v>9</v>
      </c>
      <c r="P1329">
        <v>1</v>
      </c>
      <c r="Q1329">
        <v>2</v>
      </c>
      <c r="R1329">
        <v>1</v>
      </c>
      <c r="S1329">
        <v>4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39</v>
      </c>
    </row>
    <row r="1330" spans="1:28" hidden="1" x14ac:dyDescent="0.3">
      <c r="A1330">
        <v>5136</v>
      </c>
      <c r="B1330">
        <v>1973</v>
      </c>
      <c r="C1330" t="s">
        <v>28</v>
      </c>
      <c r="D1330" t="s">
        <v>31</v>
      </c>
      <c r="E1330">
        <v>65333</v>
      </c>
      <c r="F1330">
        <v>0</v>
      </c>
      <c r="G1330">
        <v>1</v>
      </c>
      <c r="H1330" s="1">
        <v>41656</v>
      </c>
      <c r="I1330">
        <v>58</v>
      </c>
      <c r="J1330">
        <v>654</v>
      </c>
      <c r="K1330">
        <v>7</v>
      </c>
      <c r="L1330">
        <v>92</v>
      </c>
      <c r="M1330">
        <v>0</v>
      </c>
      <c r="N1330">
        <v>15</v>
      </c>
      <c r="O1330">
        <v>30</v>
      </c>
      <c r="P1330">
        <v>7</v>
      </c>
      <c r="Q1330">
        <v>9</v>
      </c>
      <c r="R1330">
        <v>4</v>
      </c>
      <c r="S1330">
        <v>8</v>
      </c>
      <c r="T1330">
        <v>6</v>
      </c>
      <c r="U1330">
        <v>0</v>
      </c>
      <c r="V1330">
        <v>0</v>
      </c>
      <c r="W1330">
        <v>0</v>
      </c>
      <c r="X1330">
        <v>1</v>
      </c>
      <c r="Y1330">
        <v>1</v>
      </c>
      <c r="Z1330">
        <v>0</v>
      </c>
      <c r="AA1330">
        <v>0</v>
      </c>
      <c r="AB1330" t="s">
        <v>32</v>
      </c>
    </row>
    <row r="1331" spans="1:28" hidden="1" x14ac:dyDescent="0.3">
      <c r="A1331">
        <v>1411</v>
      </c>
      <c r="B1331">
        <v>1952</v>
      </c>
      <c r="C1331" t="s">
        <v>28</v>
      </c>
      <c r="D1331" t="s">
        <v>29</v>
      </c>
      <c r="E1331">
        <v>82623</v>
      </c>
      <c r="F1331">
        <v>0</v>
      </c>
      <c r="G1331">
        <v>0</v>
      </c>
      <c r="H1331" s="1">
        <v>41588</v>
      </c>
      <c r="I1331">
        <v>58</v>
      </c>
      <c r="J1331">
        <v>204</v>
      </c>
      <c r="K1331">
        <v>34</v>
      </c>
      <c r="L1331">
        <v>204</v>
      </c>
      <c r="M1331">
        <v>172</v>
      </c>
      <c r="N1331">
        <v>153</v>
      </c>
      <c r="O1331">
        <v>173</v>
      </c>
      <c r="P1331">
        <v>1</v>
      </c>
      <c r="Q1331">
        <v>2</v>
      </c>
      <c r="R1331">
        <v>9</v>
      </c>
      <c r="S1331">
        <v>4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30</v>
      </c>
    </row>
    <row r="1332" spans="1:28" hidden="1" x14ac:dyDescent="0.3">
      <c r="A1332">
        <v>701</v>
      </c>
      <c r="B1332">
        <v>1971</v>
      </c>
      <c r="C1332" t="s">
        <v>28</v>
      </c>
      <c r="D1332" t="s">
        <v>33</v>
      </c>
      <c r="E1332">
        <v>73691</v>
      </c>
      <c r="F1332">
        <v>0</v>
      </c>
      <c r="G1332">
        <v>1</v>
      </c>
      <c r="H1332" s="1">
        <v>41584</v>
      </c>
      <c r="I1332">
        <v>58</v>
      </c>
      <c r="J1332">
        <v>707</v>
      </c>
      <c r="K1332">
        <v>21</v>
      </c>
      <c r="L1332">
        <v>250</v>
      </c>
      <c r="M1332">
        <v>85</v>
      </c>
      <c r="N1332">
        <v>43</v>
      </c>
      <c r="O1332">
        <v>73</v>
      </c>
      <c r="P1332">
        <v>2</v>
      </c>
      <c r="Q1332">
        <v>6</v>
      </c>
      <c r="R1332">
        <v>2</v>
      </c>
      <c r="S1332">
        <v>8</v>
      </c>
      <c r="T1332">
        <v>2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 t="s">
        <v>30</v>
      </c>
    </row>
    <row r="1333" spans="1:28" hidden="1" x14ac:dyDescent="0.3">
      <c r="A1333">
        <v>6203</v>
      </c>
      <c r="B1333">
        <v>1947</v>
      </c>
      <c r="C1333" t="s">
        <v>28</v>
      </c>
      <c r="D1333" t="s">
        <v>35</v>
      </c>
      <c r="E1333">
        <v>74485</v>
      </c>
      <c r="F1333">
        <v>0</v>
      </c>
      <c r="G1333">
        <v>0</v>
      </c>
      <c r="H1333" s="1">
        <v>41510</v>
      </c>
      <c r="I1333">
        <v>58</v>
      </c>
      <c r="J1333">
        <v>499</v>
      </c>
      <c r="K1333">
        <v>149</v>
      </c>
      <c r="L1333">
        <v>815</v>
      </c>
      <c r="M1333">
        <v>173</v>
      </c>
      <c r="N1333">
        <v>49</v>
      </c>
      <c r="O1333">
        <v>49</v>
      </c>
      <c r="P1333">
        <v>1</v>
      </c>
      <c r="Q1333">
        <v>6</v>
      </c>
      <c r="R1333">
        <v>7</v>
      </c>
      <c r="S1333">
        <v>12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30</v>
      </c>
    </row>
    <row r="1334" spans="1:28" hidden="1" x14ac:dyDescent="0.3">
      <c r="A1334">
        <v>7192</v>
      </c>
      <c r="B1334">
        <v>1955</v>
      </c>
      <c r="C1334" t="s">
        <v>28</v>
      </c>
      <c r="D1334" t="s">
        <v>35</v>
      </c>
      <c r="E1334">
        <v>65748</v>
      </c>
      <c r="F1334">
        <v>0</v>
      </c>
      <c r="G1334">
        <v>1</v>
      </c>
      <c r="H1334" s="1">
        <v>41379</v>
      </c>
      <c r="I1334">
        <v>58</v>
      </c>
      <c r="J1334">
        <v>172</v>
      </c>
      <c r="K1334">
        <v>73</v>
      </c>
      <c r="L1334">
        <v>93</v>
      </c>
      <c r="M1334">
        <v>95</v>
      </c>
      <c r="N1334">
        <v>78</v>
      </c>
      <c r="O1334">
        <v>34</v>
      </c>
      <c r="P1334">
        <v>2</v>
      </c>
      <c r="Q1334">
        <v>2</v>
      </c>
      <c r="R1334">
        <v>4</v>
      </c>
      <c r="S1334">
        <v>10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 t="s">
        <v>30</v>
      </c>
    </row>
    <row r="1335" spans="1:28" hidden="1" x14ac:dyDescent="0.3">
      <c r="A1335">
        <v>9220</v>
      </c>
      <c r="B1335">
        <v>1971</v>
      </c>
      <c r="C1335" t="s">
        <v>28</v>
      </c>
      <c r="D1335" t="s">
        <v>31</v>
      </c>
      <c r="E1335">
        <v>91700</v>
      </c>
      <c r="F1335">
        <v>0</v>
      </c>
      <c r="G1335">
        <v>0</v>
      </c>
      <c r="H1335" s="1">
        <v>41291</v>
      </c>
      <c r="I1335">
        <v>58</v>
      </c>
      <c r="J1335">
        <v>576</v>
      </c>
      <c r="K1335">
        <v>172</v>
      </c>
      <c r="L1335">
        <v>961</v>
      </c>
      <c r="M1335">
        <v>125</v>
      </c>
      <c r="N1335">
        <v>115</v>
      </c>
      <c r="O1335">
        <v>19</v>
      </c>
      <c r="P1335">
        <v>1</v>
      </c>
      <c r="Q1335">
        <v>8</v>
      </c>
      <c r="R1335">
        <v>6</v>
      </c>
      <c r="S1335">
        <v>5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 t="s">
        <v>30</v>
      </c>
    </row>
    <row r="1336" spans="1:28" hidden="1" x14ac:dyDescent="0.3">
      <c r="A1336">
        <v>7734</v>
      </c>
      <c r="B1336">
        <v>1993</v>
      </c>
      <c r="C1336" t="s">
        <v>28</v>
      </c>
      <c r="D1336" t="s">
        <v>48</v>
      </c>
      <c r="E1336">
        <v>79244</v>
      </c>
      <c r="F1336">
        <v>0</v>
      </c>
      <c r="G1336">
        <v>0</v>
      </c>
      <c r="H1336" s="1">
        <v>41262</v>
      </c>
      <c r="I1336">
        <v>58</v>
      </c>
      <c r="J1336">
        <v>471</v>
      </c>
      <c r="K1336">
        <v>102</v>
      </c>
      <c r="L1336">
        <v>125</v>
      </c>
      <c r="M1336">
        <v>212</v>
      </c>
      <c r="N1336">
        <v>61</v>
      </c>
      <c r="O1336">
        <v>245</v>
      </c>
      <c r="P1336">
        <v>1</v>
      </c>
      <c r="Q1336">
        <v>4</v>
      </c>
      <c r="R1336">
        <v>10</v>
      </c>
      <c r="S1336">
        <v>7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1</v>
      </c>
      <c r="AA1336">
        <v>0</v>
      </c>
      <c r="AB1336" t="s">
        <v>36</v>
      </c>
    </row>
    <row r="1337" spans="1:28" hidden="1" x14ac:dyDescent="0.3">
      <c r="A1337">
        <v>10446</v>
      </c>
      <c r="B1337">
        <v>1957</v>
      </c>
      <c r="C1337" t="s">
        <v>37</v>
      </c>
      <c r="D1337" t="s">
        <v>33</v>
      </c>
      <c r="E1337">
        <v>82017</v>
      </c>
      <c r="F1337">
        <v>0</v>
      </c>
      <c r="G1337">
        <v>0</v>
      </c>
      <c r="H1337" s="1">
        <v>41220</v>
      </c>
      <c r="I1337">
        <v>58</v>
      </c>
      <c r="J1337">
        <v>184</v>
      </c>
      <c r="K1337">
        <v>23</v>
      </c>
      <c r="L1337">
        <v>446</v>
      </c>
      <c r="M1337">
        <v>30</v>
      </c>
      <c r="N1337">
        <v>23</v>
      </c>
      <c r="O1337">
        <v>23</v>
      </c>
      <c r="P1337">
        <v>1</v>
      </c>
      <c r="Q1337">
        <v>5</v>
      </c>
      <c r="R1337">
        <v>4</v>
      </c>
      <c r="S1337">
        <v>7</v>
      </c>
      <c r="T1337">
        <v>2</v>
      </c>
      <c r="U1337">
        <v>1</v>
      </c>
      <c r="V1337">
        <v>0</v>
      </c>
      <c r="W1337">
        <v>0</v>
      </c>
      <c r="X1337">
        <v>1</v>
      </c>
      <c r="Y1337">
        <v>1</v>
      </c>
      <c r="Z1337">
        <v>1</v>
      </c>
      <c r="AA1337">
        <v>0</v>
      </c>
      <c r="AB1337" t="s">
        <v>32</v>
      </c>
    </row>
    <row r="1338" spans="1:28" hidden="1" x14ac:dyDescent="0.3">
      <c r="A1338">
        <v>5524</v>
      </c>
      <c r="B1338">
        <v>1957</v>
      </c>
      <c r="C1338" t="s">
        <v>28</v>
      </c>
      <c r="D1338" t="s">
        <v>31</v>
      </c>
      <c r="E1338">
        <v>58138</v>
      </c>
      <c r="F1338">
        <v>0</v>
      </c>
      <c r="G1338">
        <v>0</v>
      </c>
      <c r="H1338" s="1">
        <v>41156</v>
      </c>
      <c r="I1338">
        <v>58</v>
      </c>
      <c r="J1338">
        <v>635</v>
      </c>
      <c r="K1338">
        <v>88</v>
      </c>
      <c r="L1338">
        <v>546</v>
      </c>
      <c r="M1338">
        <v>172</v>
      </c>
      <c r="N1338">
        <v>88</v>
      </c>
      <c r="O1338">
        <v>88</v>
      </c>
      <c r="P1338">
        <v>3</v>
      </c>
      <c r="Q1338">
        <v>8</v>
      </c>
      <c r="R1338">
        <v>10</v>
      </c>
      <c r="S1338">
        <v>4</v>
      </c>
      <c r="T1338">
        <v>7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 t="s">
        <v>34</v>
      </c>
    </row>
    <row r="1339" spans="1:28" hidden="1" x14ac:dyDescent="0.3">
      <c r="A1339">
        <v>9081</v>
      </c>
      <c r="B1339">
        <v>1988</v>
      </c>
      <c r="C1339" t="s">
        <v>28</v>
      </c>
      <c r="D1339" t="s">
        <v>31</v>
      </c>
      <c r="E1339">
        <v>20518</v>
      </c>
      <c r="F1339">
        <v>1</v>
      </c>
      <c r="G1339">
        <v>0</v>
      </c>
      <c r="H1339" s="1">
        <v>41777</v>
      </c>
      <c r="I1339">
        <v>58</v>
      </c>
      <c r="J1339">
        <v>4</v>
      </c>
      <c r="K1339">
        <v>1</v>
      </c>
      <c r="L1339">
        <v>6</v>
      </c>
      <c r="M1339">
        <v>4</v>
      </c>
      <c r="N1339">
        <v>1</v>
      </c>
      <c r="O1339">
        <v>9</v>
      </c>
      <c r="P1339">
        <v>1</v>
      </c>
      <c r="Q1339">
        <v>1</v>
      </c>
      <c r="R1339">
        <v>1</v>
      </c>
      <c r="S1339">
        <v>2</v>
      </c>
      <c r="T1339">
        <v>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30</v>
      </c>
    </row>
    <row r="1340" spans="1:28" hidden="1" x14ac:dyDescent="0.3">
      <c r="A1340">
        <v>4988</v>
      </c>
      <c r="B1340">
        <v>1948</v>
      </c>
      <c r="C1340" t="s">
        <v>37</v>
      </c>
      <c r="D1340" t="s">
        <v>33</v>
      </c>
      <c r="E1340">
        <v>34469</v>
      </c>
      <c r="F1340">
        <v>1</v>
      </c>
      <c r="G1340">
        <v>1</v>
      </c>
      <c r="H1340" s="1">
        <v>41763</v>
      </c>
      <c r="I1340">
        <v>58</v>
      </c>
      <c r="J1340">
        <v>19</v>
      </c>
      <c r="K1340">
        <v>6</v>
      </c>
      <c r="L1340">
        <v>20</v>
      </c>
      <c r="M1340">
        <v>0</v>
      </c>
      <c r="N1340">
        <v>5</v>
      </c>
      <c r="O1340">
        <v>12</v>
      </c>
      <c r="P1340">
        <v>3</v>
      </c>
      <c r="Q1340">
        <v>1</v>
      </c>
      <c r="R1340">
        <v>1</v>
      </c>
      <c r="S1340">
        <v>4</v>
      </c>
      <c r="T1340">
        <v>4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43</v>
      </c>
    </row>
    <row r="1341" spans="1:28" hidden="1" x14ac:dyDescent="0.3">
      <c r="A1341">
        <v>5610</v>
      </c>
      <c r="B1341">
        <v>1965</v>
      </c>
      <c r="C1341" t="s">
        <v>28</v>
      </c>
      <c r="D1341" t="s">
        <v>35</v>
      </c>
      <c r="E1341">
        <v>33456</v>
      </c>
      <c r="F1341">
        <v>1</v>
      </c>
      <c r="G1341">
        <v>1</v>
      </c>
      <c r="H1341" s="1">
        <v>41750</v>
      </c>
      <c r="I1341">
        <v>58</v>
      </c>
      <c r="J1341">
        <v>7</v>
      </c>
      <c r="K1341">
        <v>3</v>
      </c>
      <c r="L1341">
        <v>10</v>
      </c>
      <c r="M1341">
        <v>8</v>
      </c>
      <c r="N1341">
        <v>1</v>
      </c>
      <c r="O1341">
        <v>7</v>
      </c>
      <c r="P1341">
        <v>2</v>
      </c>
      <c r="Q1341">
        <v>1</v>
      </c>
      <c r="R1341">
        <v>0</v>
      </c>
      <c r="S1341">
        <v>3</v>
      </c>
      <c r="T1341">
        <v>7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40</v>
      </c>
    </row>
    <row r="1342" spans="1:28" hidden="1" x14ac:dyDescent="0.3">
      <c r="A1342">
        <v>3526</v>
      </c>
      <c r="B1342">
        <v>1968</v>
      </c>
      <c r="C1342" t="s">
        <v>37</v>
      </c>
      <c r="D1342" t="s">
        <v>33</v>
      </c>
      <c r="E1342">
        <v>38443</v>
      </c>
      <c r="F1342">
        <v>1</v>
      </c>
      <c r="G1342">
        <v>1</v>
      </c>
      <c r="H1342" s="1">
        <v>41666</v>
      </c>
      <c r="I1342">
        <v>58</v>
      </c>
      <c r="J1342">
        <v>32</v>
      </c>
      <c r="K1342">
        <v>0</v>
      </c>
      <c r="L1342">
        <v>5</v>
      </c>
      <c r="M1342">
        <v>0</v>
      </c>
      <c r="N1342">
        <v>0</v>
      </c>
      <c r="O1342">
        <v>1</v>
      </c>
      <c r="P1342">
        <v>2</v>
      </c>
      <c r="Q1342">
        <v>1</v>
      </c>
      <c r="R1342">
        <v>0</v>
      </c>
      <c r="S1342">
        <v>3</v>
      </c>
      <c r="T1342">
        <v>7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30</v>
      </c>
    </row>
    <row r="1343" spans="1:28" hidden="1" x14ac:dyDescent="0.3">
      <c r="A1343">
        <v>5181</v>
      </c>
      <c r="B1343">
        <v>1982</v>
      </c>
      <c r="C1343" t="s">
        <v>44</v>
      </c>
      <c r="D1343" t="s">
        <v>31</v>
      </c>
      <c r="E1343">
        <v>24367</v>
      </c>
      <c r="F1343">
        <v>1</v>
      </c>
      <c r="G1343">
        <v>0</v>
      </c>
      <c r="H1343" s="1">
        <v>41353</v>
      </c>
      <c r="I1343">
        <v>58</v>
      </c>
      <c r="J1343">
        <v>2</v>
      </c>
      <c r="K1343">
        <v>4</v>
      </c>
      <c r="L1343">
        <v>2</v>
      </c>
      <c r="M1343">
        <v>0</v>
      </c>
      <c r="N1343">
        <v>11</v>
      </c>
      <c r="O1343">
        <v>5</v>
      </c>
      <c r="P1343">
        <v>1</v>
      </c>
      <c r="Q1343">
        <v>1</v>
      </c>
      <c r="R1343">
        <v>0</v>
      </c>
      <c r="S1343">
        <v>2</v>
      </c>
      <c r="T1343">
        <v>9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30</v>
      </c>
    </row>
    <row r="1344" spans="1:28" hidden="1" x14ac:dyDescent="0.3">
      <c r="A1344">
        <v>3830</v>
      </c>
      <c r="B1344">
        <v>1953</v>
      </c>
      <c r="C1344" t="s">
        <v>41</v>
      </c>
      <c r="D1344" t="s">
        <v>33</v>
      </c>
      <c r="E1344">
        <v>59354</v>
      </c>
      <c r="F1344">
        <v>0</v>
      </c>
      <c r="G1344">
        <v>2</v>
      </c>
      <c r="H1344" s="1">
        <v>41753</v>
      </c>
      <c r="I1344">
        <v>59</v>
      </c>
      <c r="J1344">
        <v>295</v>
      </c>
      <c r="K1344">
        <v>21</v>
      </c>
      <c r="L1344">
        <v>78</v>
      </c>
      <c r="M1344">
        <v>39</v>
      </c>
      <c r="N1344">
        <v>13</v>
      </c>
      <c r="O1344">
        <v>13</v>
      </c>
      <c r="P1344">
        <v>1</v>
      </c>
      <c r="Q1344">
        <v>4</v>
      </c>
      <c r="R1344">
        <v>4</v>
      </c>
      <c r="S1344">
        <v>7</v>
      </c>
      <c r="T1344">
        <v>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32</v>
      </c>
    </row>
    <row r="1345" spans="1:28" hidden="1" x14ac:dyDescent="0.3">
      <c r="A1345">
        <v>5186</v>
      </c>
      <c r="B1345">
        <v>1955</v>
      </c>
      <c r="C1345" t="s">
        <v>37</v>
      </c>
      <c r="D1345" t="s">
        <v>33</v>
      </c>
      <c r="E1345">
        <v>58482</v>
      </c>
      <c r="F1345">
        <v>0</v>
      </c>
      <c r="G1345">
        <v>1</v>
      </c>
      <c r="H1345" s="1">
        <v>41710</v>
      </c>
      <c r="I1345">
        <v>59</v>
      </c>
      <c r="J1345">
        <v>576</v>
      </c>
      <c r="K1345">
        <v>7</v>
      </c>
      <c r="L1345">
        <v>115</v>
      </c>
      <c r="M1345">
        <v>19</v>
      </c>
      <c r="N1345">
        <v>7</v>
      </c>
      <c r="O1345">
        <v>7</v>
      </c>
      <c r="P1345">
        <v>2</v>
      </c>
      <c r="Q1345">
        <v>7</v>
      </c>
      <c r="R1345">
        <v>4</v>
      </c>
      <c r="S1345">
        <v>9</v>
      </c>
      <c r="T1345">
        <v>6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 t="s">
        <v>32</v>
      </c>
    </row>
    <row r="1346" spans="1:28" hidden="1" x14ac:dyDescent="0.3">
      <c r="A1346">
        <v>7165</v>
      </c>
      <c r="B1346">
        <v>1972</v>
      </c>
      <c r="C1346" t="s">
        <v>28</v>
      </c>
      <c r="D1346" t="s">
        <v>35</v>
      </c>
      <c r="E1346">
        <v>64474</v>
      </c>
      <c r="F1346">
        <v>0</v>
      </c>
      <c r="G1346">
        <v>1</v>
      </c>
      <c r="H1346" s="1">
        <v>41569</v>
      </c>
      <c r="I1346">
        <v>59</v>
      </c>
      <c r="J1346">
        <v>381</v>
      </c>
      <c r="K1346">
        <v>35</v>
      </c>
      <c r="L1346">
        <v>172</v>
      </c>
      <c r="M1346">
        <v>56</v>
      </c>
      <c r="N1346">
        <v>86</v>
      </c>
      <c r="O1346">
        <v>93</v>
      </c>
      <c r="P1346">
        <v>2</v>
      </c>
      <c r="Q1346">
        <v>8</v>
      </c>
      <c r="R1346">
        <v>2</v>
      </c>
      <c r="S1346">
        <v>10</v>
      </c>
      <c r="T1346">
        <v>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30</v>
      </c>
    </row>
    <row r="1347" spans="1:28" hidden="1" x14ac:dyDescent="0.3">
      <c r="A1347">
        <v>3673</v>
      </c>
      <c r="B1347">
        <v>1971</v>
      </c>
      <c r="C1347" t="s">
        <v>28</v>
      </c>
      <c r="D1347" t="s">
        <v>31</v>
      </c>
      <c r="E1347">
        <v>55239</v>
      </c>
      <c r="F1347">
        <v>0</v>
      </c>
      <c r="G1347">
        <v>1</v>
      </c>
      <c r="H1347" s="1">
        <v>41469</v>
      </c>
      <c r="I1347">
        <v>59</v>
      </c>
      <c r="J1347">
        <v>371</v>
      </c>
      <c r="K1347">
        <v>17</v>
      </c>
      <c r="L1347">
        <v>238</v>
      </c>
      <c r="M1347">
        <v>23</v>
      </c>
      <c r="N1347">
        <v>24</v>
      </c>
      <c r="O1347">
        <v>106</v>
      </c>
      <c r="P1347">
        <v>3</v>
      </c>
      <c r="Q1347">
        <v>7</v>
      </c>
      <c r="R1347">
        <v>5</v>
      </c>
      <c r="S1347">
        <v>11</v>
      </c>
      <c r="T1347">
        <v>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43</v>
      </c>
    </row>
    <row r="1348" spans="1:28" hidden="1" x14ac:dyDescent="0.3">
      <c r="A1348">
        <v>1453</v>
      </c>
      <c r="B1348">
        <v>1943</v>
      </c>
      <c r="C1348" t="s">
        <v>37</v>
      </c>
      <c r="D1348" t="s">
        <v>42</v>
      </c>
      <c r="E1348">
        <v>57513</v>
      </c>
      <c r="F1348">
        <v>0</v>
      </c>
      <c r="G1348">
        <v>0</v>
      </c>
      <c r="H1348" s="1">
        <v>41461</v>
      </c>
      <c r="I1348">
        <v>59</v>
      </c>
      <c r="J1348">
        <v>735</v>
      </c>
      <c r="K1348">
        <v>40</v>
      </c>
      <c r="L1348">
        <v>183</v>
      </c>
      <c r="M1348">
        <v>52</v>
      </c>
      <c r="N1348">
        <v>20</v>
      </c>
      <c r="O1348">
        <v>30</v>
      </c>
      <c r="P1348">
        <v>2</v>
      </c>
      <c r="Q1348">
        <v>9</v>
      </c>
      <c r="R1348">
        <v>3</v>
      </c>
      <c r="S1348">
        <v>13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30</v>
      </c>
    </row>
    <row r="1349" spans="1:28" hidden="1" x14ac:dyDescent="0.3">
      <c r="A1349">
        <v>4518</v>
      </c>
      <c r="B1349">
        <v>1979</v>
      </c>
      <c r="C1349" t="s">
        <v>28</v>
      </c>
      <c r="D1349" t="s">
        <v>35</v>
      </c>
      <c r="E1349">
        <v>85693</v>
      </c>
      <c r="F1349">
        <v>0</v>
      </c>
      <c r="G1349">
        <v>1</v>
      </c>
      <c r="H1349" s="1">
        <v>41384</v>
      </c>
      <c r="I1349">
        <v>59</v>
      </c>
      <c r="J1349">
        <v>386</v>
      </c>
      <c r="K1349">
        <v>172</v>
      </c>
      <c r="L1349">
        <v>183</v>
      </c>
      <c r="M1349">
        <v>185</v>
      </c>
      <c r="N1349">
        <v>132</v>
      </c>
      <c r="O1349">
        <v>111</v>
      </c>
      <c r="P1349">
        <v>2</v>
      </c>
      <c r="Q1349">
        <v>9</v>
      </c>
      <c r="R1349">
        <v>5</v>
      </c>
      <c r="S1349">
        <v>11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32</v>
      </c>
    </row>
    <row r="1350" spans="1:28" hidden="1" x14ac:dyDescent="0.3">
      <c r="A1350">
        <v>8969</v>
      </c>
      <c r="B1350">
        <v>1977</v>
      </c>
      <c r="C1350" t="s">
        <v>28</v>
      </c>
      <c r="D1350" t="s">
        <v>33</v>
      </c>
      <c r="E1350">
        <v>71855</v>
      </c>
      <c r="F1350">
        <v>0</v>
      </c>
      <c r="G1350">
        <v>1</v>
      </c>
      <c r="H1350" s="1">
        <v>41290</v>
      </c>
      <c r="I1350">
        <v>59</v>
      </c>
      <c r="J1350">
        <v>548</v>
      </c>
      <c r="K1350">
        <v>31</v>
      </c>
      <c r="L1350">
        <v>422</v>
      </c>
      <c r="M1350">
        <v>0</v>
      </c>
      <c r="N1350">
        <v>112</v>
      </c>
      <c r="O1350">
        <v>28</v>
      </c>
      <c r="P1350">
        <v>4</v>
      </c>
      <c r="Q1350">
        <v>5</v>
      </c>
      <c r="R1350">
        <v>5</v>
      </c>
      <c r="S1350">
        <v>11</v>
      </c>
      <c r="T1350">
        <v>3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43</v>
      </c>
    </row>
    <row r="1351" spans="1:28" hidden="1" x14ac:dyDescent="0.3">
      <c r="A1351">
        <v>387</v>
      </c>
      <c r="B1351">
        <v>1976</v>
      </c>
      <c r="C1351" t="s">
        <v>44</v>
      </c>
      <c r="D1351" t="s">
        <v>33</v>
      </c>
      <c r="E1351">
        <v>7500</v>
      </c>
      <c r="F1351">
        <v>0</v>
      </c>
      <c r="G1351">
        <v>0</v>
      </c>
      <c r="H1351" s="1">
        <v>41226</v>
      </c>
      <c r="I1351">
        <v>59</v>
      </c>
      <c r="J1351">
        <v>6</v>
      </c>
      <c r="K1351">
        <v>16</v>
      </c>
      <c r="L1351">
        <v>11</v>
      </c>
      <c r="M1351">
        <v>11</v>
      </c>
      <c r="N1351">
        <v>1</v>
      </c>
      <c r="O1351">
        <v>16</v>
      </c>
      <c r="P1351">
        <v>1</v>
      </c>
      <c r="Q1351">
        <v>2</v>
      </c>
      <c r="R1351">
        <v>0</v>
      </c>
      <c r="S1351">
        <v>3</v>
      </c>
      <c r="T1351">
        <v>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34</v>
      </c>
    </row>
    <row r="1352" spans="1:28" hidden="1" x14ac:dyDescent="0.3">
      <c r="A1352">
        <v>1079</v>
      </c>
      <c r="B1352">
        <v>1971</v>
      </c>
      <c r="C1352" t="s">
        <v>37</v>
      </c>
      <c r="D1352" t="s">
        <v>33</v>
      </c>
      <c r="E1352">
        <v>71969</v>
      </c>
      <c r="F1352">
        <v>0</v>
      </c>
      <c r="G1352">
        <v>1</v>
      </c>
      <c r="H1352" s="1">
        <v>41198</v>
      </c>
      <c r="I1352">
        <v>59</v>
      </c>
      <c r="J1352">
        <v>1000</v>
      </c>
      <c r="K1352">
        <v>0</v>
      </c>
      <c r="L1352">
        <v>76</v>
      </c>
      <c r="M1352">
        <v>0</v>
      </c>
      <c r="N1352">
        <v>0</v>
      </c>
      <c r="O1352">
        <v>10</v>
      </c>
      <c r="P1352">
        <v>3</v>
      </c>
      <c r="Q1352">
        <v>3</v>
      </c>
      <c r="R1352">
        <v>4</v>
      </c>
      <c r="S1352">
        <v>9</v>
      </c>
      <c r="T1352">
        <v>8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 t="s">
        <v>40</v>
      </c>
    </row>
    <row r="1353" spans="1:28" hidden="1" x14ac:dyDescent="0.3">
      <c r="A1353">
        <v>164</v>
      </c>
      <c r="B1353">
        <v>1977</v>
      </c>
      <c r="C1353" t="s">
        <v>37</v>
      </c>
      <c r="D1353" t="s">
        <v>33</v>
      </c>
      <c r="E1353">
        <v>28973</v>
      </c>
      <c r="F1353">
        <v>0</v>
      </c>
      <c r="G1353">
        <v>0</v>
      </c>
      <c r="H1353" s="1">
        <v>41195</v>
      </c>
      <c r="I1353">
        <v>59</v>
      </c>
      <c r="J1353">
        <v>206</v>
      </c>
      <c r="K1353">
        <v>0</v>
      </c>
      <c r="L1353">
        <v>46</v>
      </c>
      <c r="M1353">
        <v>3</v>
      </c>
      <c r="N1353">
        <v>2</v>
      </c>
      <c r="O1353">
        <v>12</v>
      </c>
      <c r="P1353">
        <v>2</v>
      </c>
      <c r="Q1353">
        <v>5</v>
      </c>
      <c r="R1353">
        <v>1</v>
      </c>
      <c r="S1353">
        <v>5</v>
      </c>
      <c r="T1353">
        <v>8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30</v>
      </c>
    </row>
    <row r="1354" spans="1:28" hidden="1" x14ac:dyDescent="0.3">
      <c r="A1354">
        <v>8514</v>
      </c>
      <c r="B1354">
        <v>1976</v>
      </c>
      <c r="C1354" t="s">
        <v>28</v>
      </c>
      <c r="D1354" t="s">
        <v>35</v>
      </c>
      <c r="E1354">
        <v>29478</v>
      </c>
      <c r="F1354">
        <v>1</v>
      </c>
      <c r="G1354">
        <v>0</v>
      </c>
      <c r="H1354" s="1">
        <v>41656</v>
      </c>
      <c r="I1354">
        <v>59</v>
      </c>
      <c r="J1354">
        <v>8</v>
      </c>
      <c r="K1354">
        <v>0</v>
      </c>
      <c r="L1354">
        <v>7</v>
      </c>
      <c r="M1354">
        <v>3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3</v>
      </c>
      <c r="T1354">
        <v>6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30</v>
      </c>
    </row>
    <row r="1355" spans="1:28" hidden="1" x14ac:dyDescent="0.3">
      <c r="A1355">
        <v>10236</v>
      </c>
      <c r="B1355">
        <v>1975</v>
      </c>
      <c r="C1355" t="s">
        <v>41</v>
      </c>
      <c r="D1355" t="s">
        <v>31</v>
      </c>
      <c r="E1355">
        <v>31160</v>
      </c>
      <c r="F1355">
        <v>1</v>
      </c>
      <c r="G1355">
        <v>0</v>
      </c>
      <c r="H1355" s="1">
        <v>41533</v>
      </c>
      <c r="I1355">
        <v>59</v>
      </c>
      <c r="J1355">
        <v>16</v>
      </c>
      <c r="K1355">
        <v>3</v>
      </c>
      <c r="L1355">
        <v>25</v>
      </c>
      <c r="M1355">
        <v>6</v>
      </c>
      <c r="N1355">
        <v>1</v>
      </c>
      <c r="O1355">
        <v>13</v>
      </c>
      <c r="P1355">
        <v>2</v>
      </c>
      <c r="Q1355">
        <v>2</v>
      </c>
      <c r="R1355">
        <v>0</v>
      </c>
      <c r="S1355">
        <v>3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43</v>
      </c>
    </row>
    <row r="1356" spans="1:28" hidden="1" x14ac:dyDescent="0.3">
      <c r="A1356">
        <v>2392</v>
      </c>
      <c r="B1356">
        <v>1972</v>
      </c>
      <c r="C1356" t="s">
        <v>28</v>
      </c>
      <c r="D1356" t="s">
        <v>33</v>
      </c>
      <c r="E1356">
        <v>40321</v>
      </c>
      <c r="F1356">
        <v>1</v>
      </c>
      <c r="G1356">
        <v>1</v>
      </c>
      <c r="H1356" s="1">
        <v>41484</v>
      </c>
      <c r="I1356">
        <v>59</v>
      </c>
      <c r="J1356">
        <v>44</v>
      </c>
      <c r="K1356">
        <v>4</v>
      </c>
      <c r="L1356">
        <v>21</v>
      </c>
      <c r="M1356">
        <v>6</v>
      </c>
      <c r="N1356">
        <v>0</v>
      </c>
      <c r="O1356">
        <v>27</v>
      </c>
      <c r="P1356">
        <v>2</v>
      </c>
      <c r="Q1356">
        <v>3</v>
      </c>
      <c r="R1356">
        <v>0</v>
      </c>
      <c r="S1356">
        <v>3</v>
      </c>
      <c r="T1356">
        <v>7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30</v>
      </c>
    </row>
    <row r="1357" spans="1:28" hidden="1" x14ac:dyDescent="0.3">
      <c r="A1357">
        <v>1920</v>
      </c>
      <c r="B1357">
        <v>1972</v>
      </c>
      <c r="C1357" t="s">
        <v>28</v>
      </c>
      <c r="D1357" t="s">
        <v>33</v>
      </c>
      <c r="E1357">
        <v>40321</v>
      </c>
      <c r="F1357">
        <v>1</v>
      </c>
      <c r="G1357">
        <v>1</v>
      </c>
      <c r="H1357" s="1">
        <v>41484</v>
      </c>
      <c r="I1357">
        <v>59</v>
      </c>
      <c r="J1357">
        <v>44</v>
      </c>
      <c r="K1357">
        <v>4</v>
      </c>
      <c r="L1357">
        <v>21</v>
      </c>
      <c r="M1357">
        <v>6</v>
      </c>
      <c r="N1357">
        <v>0</v>
      </c>
      <c r="O1357">
        <v>27</v>
      </c>
      <c r="P1357">
        <v>2</v>
      </c>
      <c r="Q1357">
        <v>3</v>
      </c>
      <c r="R1357">
        <v>0</v>
      </c>
      <c r="S1357">
        <v>3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30</v>
      </c>
    </row>
    <row r="1358" spans="1:28" hidden="1" x14ac:dyDescent="0.3">
      <c r="A1358">
        <v>3434</v>
      </c>
      <c r="B1358">
        <v>1951</v>
      </c>
      <c r="C1358" t="s">
        <v>28</v>
      </c>
      <c r="D1358" t="s">
        <v>31</v>
      </c>
      <c r="E1358">
        <v>80872</v>
      </c>
      <c r="F1358">
        <v>0</v>
      </c>
      <c r="G1358">
        <v>0</v>
      </c>
      <c r="H1358" s="1">
        <v>41771</v>
      </c>
      <c r="I1358">
        <v>60</v>
      </c>
      <c r="J1358">
        <v>483</v>
      </c>
      <c r="K1358">
        <v>72</v>
      </c>
      <c r="L1358">
        <v>567</v>
      </c>
      <c r="M1358">
        <v>94</v>
      </c>
      <c r="N1358">
        <v>12</v>
      </c>
      <c r="O1358">
        <v>108</v>
      </c>
      <c r="P1358">
        <v>1</v>
      </c>
      <c r="Q1358">
        <v>4</v>
      </c>
      <c r="R1358">
        <v>4</v>
      </c>
      <c r="S1358">
        <v>10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30</v>
      </c>
    </row>
    <row r="1359" spans="1:28" hidden="1" x14ac:dyDescent="0.3">
      <c r="A1359">
        <v>5721</v>
      </c>
      <c r="B1359">
        <v>1956</v>
      </c>
      <c r="C1359" t="s">
        <v>37</v>
      </c>
      <c r="D1359" t="s">
        <v>33</v>
      </c>
      <c r="E1359">
        <v>84117</v>
      </c>
      <c r="F1359">
        <v>0</v>
      </c>
      <c r="G1359">
        <v>0</v>
      </c>
      <c r="H1359" s="1">
        <v>41770</v>
      </c>
      <c r="I1359">
        <v>60</v>
      </c>
      <c r="J1359">
        <v>611</v>
      </c>
      <c r="K1359">
        <v>76</v>
      </c>
      <c r="L1359">
        <v>749</v>
      </c>
      <c r="M1359">
        <v>59</v>
      </c>
      <c r="N1359">
        <v>45</v>
      </c>
      <c r="O1359">
        <v>26</v>
      </c>
      <c r="P1359">
        <v>1</v>
      </c>
      <c r="Q1359">
        <v>7</v>
      </c>
      <c r="R1359">
        <v>10</v>
      </c>
      <c r="S1359">
        <v>6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 t="s">
        <v>32</v>
      </c>
    </row>
    <row r="1360" spans="1:28" hidden="1" x14ac:dyDescent="0.3">
      <c r="A1360">
        <v>10424</v>
      </c>
      <c r="B1360">
        <v>1968</v>
      </c>
      <c r="C1360" t="s">
        <v>28</v>
      </c>
      <c r="D1360" t="s">
        <v>31</v>
      </c>
      <c r="E1360">
        <v>75922</v>
      </c>
      <c r="F1360">
        <v>0</v>
      </c>
      <c r="G1360">
        <v>0</v>
      </c>
      <c r="H1360" s="1">
        <v>41617</v>
      </c>
      <c r="I1360">
        <v>60</v>
      </c>
      <c r="J1360">
        <v>265</v>
      </c>
      <c r="K1360">
        <v>138</v>
      </c>
      <c r="L1360">
        <v>553</v>
      </c>
      <c r="M1360">
        <v>224</v>
      </c>
      <c r="N1360">
        <v>23</v>
      </c>
      <c r="O1360">
        <v>92</v>
      </c>
      <c r="P1360">
        <v>1</v>
      </c>
      <c r="Q1360">
        <v>4</v>
      </c>
      <c r="R1360">
        <v>4</v>
      </c>
      <c r="S1360">
        <v>9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43</v>
      </c>
    </row>
    <row r="1361" spans="1:28" hidden="1" x14ac:dyDescent="0.3">
      <c r="A1361">
        <v>7851</v>
      </c>
      <c r="B1361">
        <v>1949</v>
      </c>
      <c r="C1361" t="s">
        <v>28</v>
      </c>
      <c r="D1361" t="s">
        <v>42</v>
      </c>
      <c r="E1361">
        <v>70165</v>
      </c>
      <c r="F1361">
        <v>0</v>
      </c>
      <c r="G1361">
        <v>0</v>
      </c>
      <c r="H1361" s="1">
        <v>41539</v>
      </c>
      <c r="I1361">
        <v>60</v>
      </c>
      <c r="J1361">
        <v>161</v>
      </c>
      <c r="K1361">
        <v>0</v>
      </c>
      <c r="L1361">
        <v>253</v>
      </c>
      <c r="M1361">
        <v>199</v>
      </c>
      <c r="N1361">
        <v>191</v>
      </c>
      <c r="O1361">
        <v>122</v>
      </c>
      <c r="P1361">
        <v>1</v>
      </c>
      <c r="Q1361">
        <v>3</v>
      </c>
      <c r="R1361">
        <v>7</v>
      </c>
      <c r="S1361">
        <v>11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30</v>
      </c>
    </row>
    <row r="1362" spans="1:28" hidden="1" x14ac:dyDescent="0.3">
      <c r="A1362">
        <v>10701</v>
      </c>
      <c r="B1362">
        <v>1973</v>
      </c>
      <c r="C1362" t="s">
        <v>28</v>
      </c>
      <c r="D1362" t="s">
        <v>33</v>
      </c>
      <c r="E1362">
        <v>65308</v>
      </c>
      <c r="F1362">
        <v>0</v>
      </c>
      <c r="G1362">
        <v>0</v>
      </c>
      <c r="H1362" s="1">
        <v>41528</v>
      </c>
      <c r="I1362">
        <v>60</v>
      </c>
      <c r="J1362">
        <v>713</v>
      </c>
      <c r="K1362">
        <v>0</v>
      </c>
      <c r="L1362">
        <v>264</v>
      </c>
      <c r="M1362">
        <v>120</v>
      </c>
      <c r="N1362">
        <v>80</v>
      </c>
      <c r="O1362">
        <v>34</v>
      </c>
      <c r="P1362">
        <v>1</v>
      </c>
      <c r="Q1362">
        <v>7</v>
      </c>
      <c r="R1362">
        <v>8</v>
      </c>
      <c r="S1362">
        <v>12</v>
      </c>
      <c r="T1362">
        <v>4</v>
      </c>
      <c r="U1362">
        <v>1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 t="s">
        <v>34</v>
      </c>
    </row>
    <row r="1363" spans="1:28" hidden="1" x14ac:dyDescent="0.3">
      <c r="A1363">
        <v>6912</v>
      </c>
      <c r="B1363">
        <v>1967</v>
      </c>
      <c r="C1363" t="s">
        <v>37</v>
      </c>
      <c r="D1363" t="s">
        <v>33</v>
      </c>
      <c r="E1363">
        <v>63246</v>
      </c>
      <c r="F1363">
        <v>0</v>
      </c>
      <c r="G1363">
        <v>2</v>
      </c>
      <c r="H1363" s="1">
        <v>41506</v>
      </c>
      <c r="I1363">
        <v>60</v>
      </c>
      <c r="J1363">
        <v>593</v>
      </c>
      <c r="K1363">
        <v>30</v>
      </c>
      <c r="L1363">
        <v>91</v>
      </c>
      <c r="M1363">
        <v>29</v>
      </c>
      <c r="N1363">
        <v>22</v>
      </c>
      <c r="O1363">
        <v>7</v>
      </c>
      <c r="P1363">
        <v>1</v>
      </c>
      <c r="Q1363">
        <v>6</v>
      </c>
      <c r="R1363">
        <v>3</v>
      </c>
      <c r="S1363">
        <v>12</v>
      </c>
      <c r="T1363">
        <v>4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30</v>
      </c>
    </row>
    <row r="1364" spans="1:28" hidden="1" x14ac:dyDescent="0.3">
      <c r="A1364">
        <v>2109</v>
      </c>
      <c r="B1364">
        <v>1990</v>
      </c>
      <c r="C1364" t="s">
        <v>28</v>
      </c>
      <c r="D1364" t="s">
        <v>31</v>
      </c>
      <c r="E1364">
        <v>96843</v>
      </c>
      <c r="F1364">
        <v>0</v>
      </c>
      <c r="G1364">
        <v>0</v>
      </c>
      <c r="H1364" s="1">
        <v>41387</v>
      </c>
      <c r="I1364">
        <v>60</v>
      </c>
      <c r="J1364">
        <v>448</v>
      </c>
      <c r="K1364">
        <v>71</v>
      </c>
      <c r="L1364">
        <v>951</v>
      </c>
      <c r="M1364">
        <v>40</v>
      </c>
      <c r="N1364">
        <v>17</v>
      </c>
      <c r="O1364">
        <v>17</v>
      </c>
      <c r="P1364">
        <v>1</v>
      </c>
      <c r="Q1364">
        <v>6</v>
      </c>
      <c r="R1364">
        <v>11</v>
      </c>
      <c r="S1364">
        <v>10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>
        <v>0</v>
      </c>
      <c r="AB1364" t="s">
        <v>30</v>
      </c>
    </row>
    <row r="1365" spans="1:28" hidden="1" x14ac:dyDescent="0.3">
      <c r="A1365">
        <v>6292</v>
      </c>
      <c r="B1365">
        <v>1986</v>
      </c>
      <c r="C1365" t="s">
        <v>37</v>
      </c>
      <c r="D1365" t="s">
        <v>33</v>
      </c>
      <c r="E1365">
        <v>82333</v>
      </c>
      <c r="F1365">
        <v>0</v>
      </c>
      <c r="G1365">
        <v>0</v>
      </c>
      <c r="H1365" s="1">
        <v>41363</v>
      </c>
      <c r="I1365">
        <v>60</v>
      </c>
      <c r="J1365">
        <v>1311</v>
      </c>
      <c r="K1365">
        <v>0</v>
      </c>
      <c r="L1365">
        <v>359</v>
      </c>
      <c r="M1365">
        <v>46</v>
      </c>
      <c r="N1365">
        <v>89</v>
      </c>
      <c r="O1365">
        <v>17</v>
      </c>
      <c r="P1365">
        <v>1</v>
      </c>
      <c r="Q1365">
        <v>4</v>
      </c>
      <c r="R1365">
        <v>3</v>
      </c>
      <c r="S1365">
        <v>10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>
        <v>0</v>
      </c>
      <c r="AB1365" t="s">
        <v>39</v>
      </c>
    </row>
    <row r="1366" spans="1:28" hidden="1" x14ac:dyDescent="0.3">
      <c r="A1366">
        <v>8537</v>
      </c>
      <c r="B1366">
        <v>1949</v>
      </c>
      <c r="C1366" t="s">
        <v>28</v>
      </c>
      <c r="D1366" t="s">
        <v>42</v>
      </c>
      <c r="E1366">
        <v>72643</v>
      </c>
      <c r="F1366">
        <v>0</v>
      </c>
      <c r="G1366">
        <v>0</v>
      </c>
      <c r="H1366" s="1">
        <v>41332</v>
      </c>
      <c r="I1366">
        <v>60</v>
      </c>
      <c r="J1366">
        <v>526</v>
      </c>
      <c r="K1366">
        <v>80</v>
      </c>
      <c r="L1366">
        <v>553</v>
      </c>
      <c r="M1366">
        <v>123</v>
      </c>
      <c r="N1366">
        <v>94</v>
      </c>
      <c r="O1366">
        <v>53</v>
      </c>
      <c r="P1366">
        <v>1</v>
      </c>
      <c r="Q1366">
        <v>3</v>
      </c>
      <c r="R1366">
        <v>10</v>
      </c>
      <c r="S1366">
        <v>7</v>
      </c>
      <c r="T1366">
        <v>2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 t="s">
        <v>30</v>
      </c>
    </row>
    <row r="1367" spans="1:28" hidden="1" x14ac:dyDescent="0.3">
      <c r="A1367">
        <v>5935</v>
      </c>
      <c r="B1367">
        <v>1956</v>
      </c>
      <c r="C1367" t="s">
        <v>41</v>
      </c>
      <c r="D1367" t="s">
        <v>31</v>
      </c>
      <c r="E1367">
        <v>55284</v>
      </c>
      <c r="F1367">
        <v>0</v>
      </c>
      <c r="G1367">
        <v>1</v>
      </c>
      <c r="H1367" s="1">
        <v>41267</v>
      </c>
      <c r="I1367">
        <v>60</v>
      </c>
      <c r="J1367">
        <v>547</v>
      </c>
      <c r="K1367">
        <v>7</v>
      </c>
      <c r="L1367">
        <v>140</v>
      </c>
      <c r="M1367">
        <v>0</v>
      </c>
      <c r="N1367">
        <v>7</v>
      </c>
      <c r="O1367">
        <v>63</v>
      </c>
      <c r="P1367">
        <v>3</v>
      </c>
      <c r="Q1367">
        <v>7</v>
      </c>
      <c r="R1367">
        <v>5</v>
      </c>
      <c r="S1367">
        <v>8</v>
      </c>
      <c r="T1367">
        <v>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40</v>
      </c>
    </row>
    <row r="1368" spans="1:28" hidden="1" x14ac:dyDescent="0.3">
      <c r="A1368">
        <v>3202</v>
      </c>
      <c r="B1368">
        <v>1987</v>
      </c>
      <c r="C1368" t="s">
        <v>37</v>
      </c>
      <c r="D1368" t="s">
        <v>33</v>
      </c>
      <c r="E1368">
        <v>51563</v>
      </c>
      <c r="F1368">
        <v>0</v>
      </c>
      <c r="G1368">
        <v>0</v>
      </c>
      <c r="H1368" s="1">
        <v>41183</v>
      </c>
      <c r="I1368">
        <v>60</v>
      </c>
      <c r="J1368">
        <v>1166</v>
      </c>
      <c r="K1368">
        <v>0</v>
      </c>
      <c r="L1368">
        <v>48</v>
      </c>
      <c r="M1368">
        <v>0</v>
      </c>
      <c r="N1368">
        <v>0</v>
      </c>
      <c r="O1368">
        <v>36</v>
      </c>
      <c r="P1368">
        <v>1</v>
      </c>
      <c r="Q1368">
        <v>4</v>
      </c>
      <c r="R1368">
        <v>4</v>
      </c>
      <c r="S1368">
        <v>10</v>
      </c>
      <c r="T1368">
        <v>8</v>
      </c>
      <c r="U1368">
        <v>0</v>
      </c>
      <c r="V1368">
        <v>0</v>
      </c>
      <c r="W1368">
        <v>0</v>
      </c>
      <c r="X1368">
        <v>1</v>
      </c>
      <c r="Y1368">
        <v>1</v>
      </c>
      <c r="Z1368">
        <v>0</v>
      </c>
      <c r="AA1368">
        <v>0</v>
      </c>
      <c r="AB1368" t="s">
        <v>43</v>
      </c>
    </row>
    <row r="1369" spans="1:28" hidden="1" x14ac:dyDescent="0.3">
      <c r="A1369">
        <v>8418</v>
      </c>
      <c r="B1369">
        <v>1958</v>
      </c>
      <c r="C1369" t="s">
        <v>38</v>
      </c>
      <c r="D1369" t="s">
        <v>31</v>
      </c>
      <c r="E1369">
        <v>38741</v>
      </c>
      <c r="F1369">
        <v>1</v>
      </c>
      <c r="G1369">
        <v>1</v>
      </c>
      <c r="H1369" s="1">
        <v>41728</v>
      </c>
      <c r="I1369">
        <v>60</v>
      </c>
      <c r="J1369">
        <v>7</v>
      </c>
      <c r="K1369">
        <v>10</v>
      </c>
      <c r="L1369">
        <v>17</v>
      </c>
      <c r="M1369">
        <v>8</v>
      </c>
      <c r="N1369">
        <v>6</v>
      </c>
      <c r="O1369">
        <v>13</v>
      </c>
      <c r="P1369">
        <v>2</v>
      </c>
      <c r="Q1369">
        <v>2</v>
      </c>
      <c r="R1369">
        <v>0</v>
      </c>
      <c r="S1369">
        <v>3</v>
      </c>
      <c r="T1369">
        <v>7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39</v>
      </c>
    </row>
    <row r="1370" spans="1:28" hidden="1" x14ac:dyDescent="0.3">
      <c r="A1370">
        <v>5300</v>
      </c>
      <c r="B1370">
        <v>1973</v>
      </c>
      <c r="C1370" t="s">
        <v>41</v>
      </c>
      <c r="D1370" t="s">
        <v>33</v>
      </c>
      <c r="E1370">
        <v>38961</v>
      </c>
      <c r="F1370">
        <v>1</v>
      </c>
      <c r="G1370">
        <v>0</v>
      </c>
      <c r="H1370" s="1">
        <v>41638</v>
      </c>
      <c r="I1370">
        <v>60</v>
      </c>
      <c r="J1370">
        <v>19</v>
      </c>
      <c r="K1370">
        <v>7</v>
      </c>
      <c r="L1370">
        <v>19</v>
      </c>
      <c r="M1370">
        <v>0</v>
      </c>
      <c r="N1370">
        <v>1</v>
      </c>
      <c r="O1370">
        <v>24</v>
      </c>
      <c r="P1370">
        <v>1</v>
      </c>
      <c r="Q1370">
        <v>2</v>
      </c>
      <c r="R1370">
        <v>1</v>
      </c>
      <c r="S1370">
        <v>2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30</v>
      </c>
    </row>
    <row r="1371" spans="1:28" hidden="1" x14ac:dyDescent="0.3">
      <c r="A1371">
        <v>891</v>
      </c>
      <c r="B1371">
        <v>1951</v>
      </c>
      <c r="C1371" t="s">
        <v>41</v>
      </c>
      <c r="D1371" t="s">
        <v>35</v>
      </c>
      <c r="E1371">
        <v>29298</v>
      </c>
      <c r="F1371">
        <v>1</v>
      </c>
      <c r="G1371">
        <v>1</v>
      </c>
      <c r="H1371" s="1">
        <v>41524</v>
      </c>
      <c r="I1371">
        <v>60</v>
      </c>
      <c r="J1371">
        <v>6</v>
      </c>
      <c r="K1371">
        <v>0</v>
      </c>
      <c r="L1371">
        <v>2</v>
      </c>
      <c r="M1371">
        <v>2</v>
      </c>
      <c r="N1371">
        <v>0</v>
      </c>
      <c r="O1371">
        <v>1</v>
      </c>
      <c r="P1371">
        <v>1</v>
      </c>
      <c r="Q1371">
        <v>1</v>
      </c>
      <c r="R1371">
        <v>0</v>
      </c>
      <c r="S1371">
        <v>2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30</v>
      </c>
    </row>
    <row r="1372" spans="1:28" hidden="1" x14ac:dyDescent="0.3">
      <c r="A1372">
        <v>5967</v>
      </c>
      <c r="B1372">
        <v>1952</v>
      </c>
      <c r="C1372" t="s">
        <v>28</v>
      </c>
      <c r="D1372" t="s">
        <v>35</v>
      </c>
      <c r="E1372">
        <v>33402</v>
      </c>
      <c r="F1372">
        <v>1</v>
      </c>
      <c r="G1372">
        <v>1</v>
      </c>
      <c r="H1372" s="1">
        <v>41473</v>
      </c>
      <c r="I1372">
        <v>60</v>
      </c>
      <c r="J1372">
        <v>26</v>
      </c>
      <c r="K1372">
        <v>2</v>
      </c>
      <c r="L1372">
        <v>19</v>
      </c>
      <c r="M1372">
        <v>10</v>
      </c>
      <c r="N1372">
        <v>5</v>
      </c>
      <c r="O1372">
        <v>8</v>
      </c>
      <c r="P1372">
        <v>3</v>
      </c>
      <c r="Q1372">
        <v>2</v>
      </c>
      <c r="R1372">
        <v>1</v>
      </c>
      <c r="S1372">
        <v>3</v>
      </c>
      <c r="T1372">
        <v>8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39</v>
      </c>
    </row>
    <row r="1373" spans="1:28" hidden="1" x14ac:dyDescent="0.3">
      <c r="A1373">
        <v>9576</v>
      </c>
      <c r="B1373">
        <v>1982</v>
      </c>
      <c r="C1373" t="s">
        <v>37</v>
      </c>
      <c r="D1373" t="s">
        <v>35</v>
      </c>
      <c r="E1373">
        <v>32313</v>
      </c>
      <c r="F1373">
        <v>1</v>
      </c>
      <c r="G1373">
        <v>0</v>
      </c>
      <c r="H1373" s="1">
        <v>41316</v>
      </c>
      <c r="I1373">
        <v>60</v>
      </c>
      <c r="J1373">
        <v>86</v>
      </c>
      <c r="K1373">
        <v>4</v>
      </c>
      <c r="L1373">
        <v>56</v>
      </c>
      <c r="M1373">
        <v>2</v>
      </c>
      <c r="N1373">
        <v>4</v>
      </c>
      <c r="O1373">
        <v>7</v>
      </c>
      <c r="P1373">
        <v>3</v>
      </c>
      <c r="Q1373">
        <v>4</v>
      </c>
      <c r="R1373">
        <v>0</v>
      </c>
      <c r="S1373">
        <v>4</v>
      </c>
      <c r="T1373">
        <v>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30</v>
      </c>
    </row>
    <row r="1374" spans="1:28" hidden="1" x14ac:dyDescent="0.3">
      <c r="A1374">
        <v>10264</v>
      </c>
      <c r="B1374">
        <v>1979</v>
      </c>
      <c r="C1374" t="s">
        <v>28</v>
      </c>
      <c r="D1374" t="s">
        <v>29</v>
      </c>
      <c r="E1374">
        <v>15287</v>
      </c>
      <c r="F1374">
        <v>1</v>
      </c>
      <c r="G1374">
        <v>0</v>
      </c>
      <c r="H1374" s="1">
        <v>41192</v>
      </c>
      <c r="I1374">
        <v>60</v>
      </c>
      <c r="J1374">
        <v>1</v>
      </c>
      <c r="K1374">
        <v>2</v>
      </c>
      <c r="L1374">
        <v>8</v>
      </c>
      <c r="M1374">
        <v>4</v>
      </c>
      <c r="N1374">
        <v>3</v>
      </c>
      <c r="O1374">
        <v>13</v>
      </c>
      <c r="P1374">
        <v>2</v>
      </c>
      <c r="Q1374">
        <v>1</v>
      </c>
      <c r="R1374">
        <v>1</v>
      </c>
      <c r="S1374">
        <v>2</v>
      </c>
      <c r="T1374">
        <v>7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1</v>
      </c>
      <c r="AA1374">
        <v>0</v>
      </c>
      <c r="AB1374" t="s">
        <v>43</v>
      </c>
    </row>
    <row r="1375" spans="1:28" hidden="1" x14ac:dyDescent="0.3">
      <c r="A1375">
        <v>234</v>
      </c>
      <c r="B1375">
        <v>1979</v>
      </c>
      <c r="C1375" t="s">
        <v>28</v>
      </c>
      <c r="D1375" t="s">
        <v>29</v>
      </c>
      <c r="E1375">
        <v>15287</v>
      </c>
      <c r="F1375">
        <v>1</v>
      </c>
      <c r="G1375">
        <v>0</v>
      </c>
      <c r="H1375" s="1">
        <v>41192</v>
      </c>
      <c r="I1375">
        <v>60</v>
      </c>
      <c r="J1375">
        <v>1</v>
      </c>
      <c r="K1375">
        <v>2</v>
      </c>
      <c r="L1375">
        <v>8</v>
      </c>
      <c r="M1375">
        <v>4</v>
      </c>
      <c r="N1375">
        <v>3</v>
      </c>
      <c r="O1375">
        <v>13</v>
      </c>
      <c r="P1375">
        <v>2</v>
      </c>
      <c r="Q1375">
        <v>1</v>
      </c>
      <c r="R1375">
        <v>1</v>
      </c>
      <c r="S1375">
        <v>2</v>
      </c>
      <c r="T1375">
        <v>7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0</v>
      </c>
      <c r="AB1375" t="s">
        <v>30</v>
      </c>
    </row>
    <row r="1376" spans="1:28" hidden="1" x14ac:dyDescent="0.3">
      <c r="A1376">
        <v>1103</v>
      </c>
      <c r="B1376">
        <v>1976</v>
      </c>
      <c r="C1376" t="s">
        <v>41</v>
      </c>
      <c r="D1376" t="s">
        <v>33</v>
      </c>
      <c r="E1376">
        <v>81929</v>
      </c>
      <c r="F1376">
        <v>1</v>
      </c>
      <c r="G1376">
        <v>0</v>
      </c>
      <c r="H1376" s="1">
        <v>41181</v>
      </c>
      <c r="I1376">
        <v>60</v>
      </c>
      <c r="J1376">
        <v>1486</v>
      </c>
      <c r="K1376">
        <v>55</v>
      </c>
      <c r="L1376">
        <v>278</v>
      </c>
      <c r="M1376">
        <v>49</v>
      </c>
      <c r="N1376">
        <v>0</v>
      </c>
      <c r="O1376">
        <v>185</v>
      </c>
      <c r="P1376">
        <v>2</v>
      </c>
      <c r="Q1376">
        <v>4</v>
      </c>
      <c r="R1376">
        <v>4</v>
      </c>
      <c r="S1376">
        <v>10</v>
      </c>
      <c r="T1376">
        <v>6</v>
      </c>
      <c r="U1376">
        <v>0</v>
      </c>
      <c r="V1376">
        <v>0</v>
      </c>
      <c r="W1376">
        <v>1</v>
      </c>
      <c r="X1376">
        <v>0</v>
      </c>
      <c r="Y1376">
        <v>1</v>
      </c>
      <c r="Z1376">
        <v>1</v>
      </c>
      <c r="AA1376">
        <v>0</v>
      </c>
      <c r="AB1376" t="s">
        <v>36</v>
      </c>
    </row>
    <row r="1377" spans="1:28" hidden="1" x14ac:dyDescent="0.3">
      <c r="A1377">
        <v>610</v>
      </c>
      <c r="B1377">
        <v>1953</v>
      </c>
      <c r="C1377" t="s">
        <v>37</v>
      </c>
      <c r="D1377" t="s">
        <v>35</v>
      </c>
      <c r="E1377">
        <v>53593</v>
      </c>
      <c r="F1377">
        <v>1</v>
      </c>
      <c r="G1377">
        <v>1</v>
      </c>
      <c r="H1377" s="1">
        <v>41128</v>
      </c>
      <c r="I1377">
        <v>60</v>
      </c>
      <c r="J1377">
        <v>349</v>
      </c>
      <c r="K1377">
        <v>4</v>
      </c>
      <c r="L1377">
        <v>78</v>
      </c>
      <c r="M1377">
        <v>6</v>
      </c>
      <c r="N1377">
        <v>0</v>
      </c>
      <c r="O1377">
        <v>43</v>
      </c>
      <c r="P1377">
        <v>8</v>
      </c>
      <c r="Q1377">
        <v>7</v>
      </c>
      <c r="R1377">
        <v>2</v>
      </c>
      <c r="S1377">
        <v>6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36</v>
      </c>
    </row>
    <row r="1378" spans="1:28" hidden="1" x14ac:dyDescent="0.3">
      <c r="A1378">
        <v>11171</v>
      </c>
      <c r="B1378">
        <v>1965</v>
      </c>
      <c r="C1378" t="s">
        <v>41</v>
      </c>
      <c r="D1378" t="s">
        <v>33</v>
      </c>
      <c r="E1378">
        <v>56962</v>
      </c>
      <c r="F1378">
        <v>2</v>
      </c>
      <c r="G1378">
        <v>1</v>
      </c>
      <c r="H1378" s="1">
        <v>41558</v>
      </c>
      <c r="I1378">
        <v>60</v>
      </c>
      <c r="J1378">
        <v>292</v>
      </c>
      <c r="K1378">
        <v>3</v>
      </c>
      <c r="L1378">
        <v>77</v>
      </c>
      <c r="M1378">
        <v>10</v>
      </c>
      <c r="N1378">
        <v>3</v>
      </c>
      <c r="O1378">
        <v>26</v>
      </c>
      <c r="P1378">
        <v>7</v>
      </c>
      <c r="Q1378">
        <v>6</v>
      </c>
      <c r="R1378">
        <v>3</v>
      </c>
      <c r="S1378">
        <v>5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36</v>
      </c>
    </row>
    <row r="1379" spans="1:28" hidden="1" x14ac:dyDescent="0.3">
      <c r="A1379">
        <v>1600</v>
      </c>
      <c r="B1379">
        <v>1965</v>
      </c>
      <c r="C1379" t="s">
        <v>41</v>
      </c>
      <c r="D1379" t="s">
        <v>33</v>
      </c>
      <c r="E1379">
        <v>56962</v>
      </c>
      <c r="F1379">
        <v>2</v>
      </c>
      <c r="G1379">
        <v>1</v>
      </c>
      <c r="H1379" s="1">
        <v>41558</v>
      </c>
      <c r="I1379">
        <v>60</v>
      </c>
      <c r="J1379">
        <v>292</v>
      </c>
      <c r="K1379">
        <v>3</v>
      </c>
      <c r="L1379">
        <v>77</v>
      </c>
      <c r="M1379">
        <v>10</v>
      </c>
      <c r="N1379">
        <v>3</v>
      </c>
      <c r="O1379">
        <v>26</v>
      </c>
      <c r="P1379">
        <v>7</v>
      </c>
      <c r="Q1379">
        <v>6</v>
      </c>
      <c r="R1379">
        <v>3</v>
      </c>
      <c r="S1379">
        <v>5</v>
      </c>
      <c r="T1379">
        <v>7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43</v>
      </c>
    </row>
    <row r="1380" spans="1:28" hidden="1" x14ac:dyDescent="0.3">
      <c r="A1380">
        <v>4480</v>
      </c>
      <c r="B1380">
        <v>1973</v>
      </c>
      <c r="C1380" t="s">
        <v>41</v>
      </c>
      <c r="D1380" t="s">
        <v>33</v>
      </c>
      <c r="E1380">
        <v>60432</v>
      </c>
      <c r="F1380">
        <v>0</v>
      </c>
      <c r="G1380">
        <v>1</v>
      </c>
      <c r="H1380" s="1">
        <v>41707</v>
      </c>
      <c r="I1380">
        <v>61</v>
      </c>
      <c r="J1380">
        <v>365</v>
      </c>
      <c r="K1380">
        <v>3</v>
      </c>
      <c r="L1380">
        <v>15</v>
      </c>
      <c r="M1380">
        <v>4</v>
      </c>
      <c r="N1380">
        <v>3</v>
      </c>
      <c r="O1380">
        <v>11</v>
      </c>
      <c r="P1380">
        <v>5</v>
      </c>
      <c r="Q1380">
        <v>7</v>
      </c>
      <c r="R1380">
        <v>2</v>
      </c>
      <c r="S1380">
        <v>5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43</v>
      </c>
    </row>
    <row r="1381" spans="1:28" hidden="1" x14ac:dyDescent="0.3">
      <c r="A1381">
        <v>9353</v>
      </c>
      <c r="B1381">
        <v>1959</v>
      </c>
      <c r="C1381" t="s">
        <v>28</v>
      </c>
      <c r="D1381" t="s">
        <v>31</v>
      </c>
      <c r="E1381">
        <v>62450</v>
      </c>
      <c r="F1381">
        <v>0</v>
      </c>
      <c r="G1381">
        <v>1</v>
      </c>
      <c r="H1381" s="1">
        <v>41645</v>
      </c>
      <c r="I1381">
        <v>61</v>
      </c>
      <c r="J1381">
        <v>515</v>
      </c>
      <c r="K1381">
        <v>47</v>
      </c>
      <c r="L1381">
        <v>267</v>
      </c>
      <c r="M1381">
        <v>62</v>
      </c>
      <c r="N1381">
        <v>66</v>
      </c>
      <c r="O1381">
        <v>38</v>
      </c>
      <c r="P1381">
        <v>2</v>
      </c>
      <c r="Q1381">
        <v>5</v>
      </c>
      <c r="R1381">
        <v>5</v>
      </c>
      <c r="S1381">
        <v>4</v>
      </c>
      <c r="T1381">
        <v>3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 t="s">
        <v>40</v>
      </c>
    </row>
    <row r="1382" spans="1:28" hidden="1" x14ac:dyDescent="0.3">
      <c r="A1382">
        <v>5841</v>
      </c>
      <c r="B1382">
        <v>1966</v>
      </c>
      <c r="C1382" t="s">
        <v>28</v>
      </c>
      <c r="D1382" t="s">
        <v>35</v>
      </c>
      <c r="E1382">
        <v>60894</v>
      </c>
      <c r="F1382">
        <v>0</v>
      </c>
      <c r="G1382">
        <v>1</v>
      </c>
      <c r="H1382" s="1">
        <v>41453</v>
      </c>
      <c r="I1382">
        <v>61</v>
      </c>
      <c r="J1382">
        <v>606</v>
      </c>
      <c r="K1382">
        <v>7</v>
      </c>
      <c r="L1382">
        <v>155</v>
      </c>
      <c r="M1382">
        <v>10</v>
      </c>
      <c r="N1382">
        <v>0</v>
      </c>
      <c r="O1382">
        <v>54</v>
      </c>
      <c r="P1382">
        <v>5</v>
      </c>
      <c r="Q1382">
        <v>10</v>
      </c>
      <c r="R1382">
        <v>3</v>
      </c>
      <c r="S1382">
        <v>8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30</v>
      </c>
    </row>
    <row r="1383" spans="1:28" hidden="1" x14ac:dyDescent="0.3">
      <c r="A1383">
        <v>3174</v>
      </c>
      <c r="B1383">
        <v>1959</v>
      </c>
      <c r="C1383" t="s">
        <v>28</v>
      </c>
      <c r="D1383" t="s">
        <v>35</v>
      </c>
      <c r="E1383">
        <v>87771</v>
      </c>
      <c r="F1383">
        <v>0</v>
      </c>
      <c r="G1383">
        <v>1</v>
      </c>
      <c r="H1383" s="1">
        <v>41416</v>
      </c>
      <c r="I1383">
        <v>61</v>
      </c>
      <c r="J1383">
        <v>1492</v>
      </c>
      <c r="K1383">
        <v>38</v>
      </c>
      <c r="L1383">
        <v>287</v>
      </c>
      <c r="M1383">
        <v>50</v>
      </c>
      <c r="N1383">
        <v>57</v>
      </c>
      <c r="O1383">
        <v>33</v>
      </c>
      <c r="P1383">
        <v>1</v>
      </c>
      <c r="Q1383">
        <v>5</v>
      </c>
      <c r="R1383">
        <v>10</v>
      </c>
      <c r="S1383">
        <v>4</v>
      </c>
      <c r="T1383">
        <v>6</v>
      </c>
      <c r="U1383">
        <v>1</v>
      </c>
      <c r="V1383">
        <v>1</v>
      </c>
      <c r="W1383">
        <v>0</v>
      </c>
      <c r="X1383">
        <v>1</v>
      </c>
      <c r="Y1383">
        <v>1</v>
      </c>
      <c r="Z1383">
        <v>1</v>
      </c>
      <c r="AA1383">
        <v>0</v>
      </c>
      <c r="AB1383" t="s">
        <v>30</v>
      </c>
    </row>
    <row r="1384" spans="1:28" hidden="1" x14ac:dyDescent="0.3">
      <c r="A1384">
        <v>5536</v>
      </c>
      <c r="B1384">
        <v>1959</v>
      </c>
      <c r="C1384" t="s">
        <v>28</v>
      </c>
      <c r="D1384" t="s">
        <v>35</v>
      </c>
      <c r="E1384">
        <v>87771</v>
      </c>
      <c r="F1384">
        <v>0</v>
      </c>
      <c r="G1384">
        <v>1</v>
      </c>
      <c r="H1384" s="1">
        <v>41416</v>
      </c>
      <c r="I1384">
        <v>61</v>
      </c>
      <c r="J1384">
        <v>1492</v>
      </c>
      <c r="K1384">
        <v>38</v>
      </c>
      <c r="L1384">
        <v>287</v>
      </c>
      <c r="M1384">
        <v>50</v>
      </c>
      <c r="N1384">
        <v>57</v>
      </c>
      <c r="O1384">
        <v>33</v>
      </c>
      <c r="P1384">
        <v>1</v>
      </c>
      <c r="Q1384">
        <v>5</v>
      </c>
      <c r="R1384">
        <v>10</v>
      </c>
      <c r="S1384">
        <v>4</v>
      </c>
      <c r="T1384">
        <v>6</v>
      </c>
      <c r="U1384">
        <v>1</v>
      </c>
      <c r="V1384">
        <v>1</v>
      </c>
      <c r="W1384">
        <v>0</v>
      </c>
      <c r="X1384">
        <v>1</v>
      </c>
      <c r="Y1384">
        <v>1</v>
      </c>
      <c r="Z1384">
        <v>1</v>
      </c>
      <c r="AA1384">
        <v>0</v>
      </c>
      <c r="AB1384" t="s">
        <v>32</v>
      </c>
    </row>
    <row r="1385" spans="1:28" hidden="1" x14ac:dyDescent="0.3">
      <c r="A1385">
        <v>2061</v>
      </c>
      <c r="B1385">
        <v>1955</v>
      </c>
      <c r="C1385" t="s">
        <v>28</v>
      </c>
      <c r="D1385" t="s">
        <v>33</v>
      </c>
      <c r="E1385">
        <v>50737</v>
      </c>
      <c r="F1385">
        <v>0</v>
      </c>
      <c r="G1385">
        <v>1</v>
      </c>
      <c r="H1385" s="1">
        <v>41405</v>
      </c>
      <c r="I1385">
        <v>61</v>
      </c>
      <c r="J1385">
        <v>78</v>
      </c>
      <c r="K1385">
        <v>0</v>
      </c>
      <c r="L1385">
        <v>11</v>
      </c>
      <c r="M1385">
        <v>0</v>
      </c>
      <c r="N1385">
        <v>0</v>
      </c>
      <c r="O1385">
        <v>10</v>
      </c>
      <c r="P1385">
        <v>1</v>
      </c>
      <c r="Q1385">
        <v>2</v>
      </c>
      <c r="R1385">
        <v>0</v>
      </c>
      <c r="S1385">
        <v>4</v>
      </c>
      <c r="T1385">
        <v>6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 t="s">
        <v>30</v>
      </c>
    </row>
    <row r="1386" spans="1:28" hidden="1" x14ac:dyDescent="0.3">
      <c r="A1386">
        <v>640</v>
      </c>
      <c r="B1386">
        <v>1951</v>
      </c>
      <c r="C1386" t="s">
        <v>28</v>
      </c>
      <c r="D1386" t="s">
        <v>33</v>
      </c>
      <c r="E1386">
        <v>57304</v>
      </c>
      <c r="F1386">
        <v>0</v>
      </c>
      <c r="G1386">
        <v>1</v>
      </c>
      <c r="H1386" s="1">
        <v>41344</v>
      </c>
      <c r="I1386">
        <v>61</v>
      </c>
      <c r="J1386">
        <v>356</v>
      </c>
      <c r="K1386">
        <v>80</v>
      </c>
      <c r="L1386">
        <v>329</v>
      </c>
      <c r="M1386">
        <v>138</v>
      </c>
      <c r="N1386">
        <v>17</v>
      </c>
      <c r="O1386">
        <v>106</v>
      </c>
      <c r="P1386">
        <v>2</v>
      </c>
      <c r="Q1386">
        <v>7</v>
      </c>
      <c r="R1386">
        <v>6</v>
      </c>
      <c r="S1386">
        <v>10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30</v>
      </c>
    </row>
    <row r="1387" spans="1:28" hidden="1" x14ac:dyDescent="0.3">
      <c r="A1387">
        <v>3828</v>
      </c>
      <c r="B1387">
        <v>1951</v>
      </c>
      <c r="C1387" t="s">
        <v>28</v>
      </c>
      <c r="D1387" t="s">
        <v>33</v>
      </c>
      <c r="E1387">
        <v>71107</v>
      </c>
      <c r="F1387">
        <v>0</v>
      </c>
      <c r="G1387">
        <v>1</v>
      </c>
      <c r="H1387" s="1">
        <v>41322</v>
      </c>
      <c r="I1387">
        <v>61</v>
      </c>
      <c r="J1387">
        <v>533</v>
      </c>
      <c r="K1387">
        <v>10</v>
      </c>
      <c r="L1387">
        <v>217</v>
      </c>
      <c r="M1387">
        <v>198</v>
      </c>
      <c r="N1387">
        <v>174</v>
      </c>
      <c r="O1387">
        <v>195</v>
      </c>
      <c r="P1387">
        <v>2</v>
      </c>
      <c r="Q1387">
        <v>7</v>
      </c>
      <c r="R1387">
        <v>6</v>
      </c>
      <c r="S1387">
        <v>13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30</v>
      </c>
    </row>
    <row r="1388" spans="1:28" hidden="1" x14ac:dyDescent="0.3">
      <c r="A1388">
        <v>8624</v>
      </c>
      <c r="B1388">
        <v>1958</v>
      </c>
      <c r="C1388" t="s">
        <v>28</v>
      </c>
      <c r="D1388" t="s">
        <v>33</v>
      </c>
      <c r="E1388">
        <v>81320</v>
      </c>
      <c r="F1388">
        <v>0</v>
      </c>
      <c r="G1388">
        <v>0</v>
      </c>
      <c r="H1388" s="1">
        <v>41311</v>
      </c>
      <c r="I1388">
        <v>61</v>
      </c>
      <c r="J1388">
        <v>183</v>
      </c>
      <c r="K1388">
        <v>33</v>
      </c>
      <c r="L1388">
        <v>493</v>
      </c>
      <c r="M1388">
        <v>59</v>
      </c>
      <c r="N1388">
        <v>103</v>
      </c>
      <c r="O1388">
        <v>57</v>
      </c>
      <c r="P1388">
        <v>1</v>
      </c>
      <c r="Q1388">
        <v>4</v>
      </c>
      <c r="R1388">
        <v>3</v>
      </c>
      <c r="S1388">
        <v>10</v>
      </c>
      <c r="T1388">
        <v>2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43</v>
      </c>
    </row>
    <row r="1389" spans="1:28" hidden="1" x14ac:dyDescent="0.3">
      <c r="A1389">
        <v>2802</v>
      </c>
      <c r="B1389">
        <v>1992</v>
      </c>
      <c r="C1389" t="s">
        <v>38</v>
      </c>
      <c r="D1389" t="s">
        <v>33</v>
      </c>
      <c r="E1389">
        <v>87000</v>
      </c>
      <c r="F1389">
        <v>0</v>
      </c>
      <c r="G1389">
        <v>0</v>
      </c>
      <c r="H1389" s="1">
        <v>41258</v>
      </c>
      <c r="I1389">
        <v>61</v>
      </c>
      <c r="J1389">
        <v>196</v>
      </c>
      <c r="K1389">
        <v>25</v>
      </c>
      <c r="L1389">
        <v>607</v>
      </c>
      <c r="M1389">
        <v>67</v>
      </c>
      <c r="N1389">
        <v>17</v>
      </c>
      <c r="O1389">
        <v>49</v>
      </c>
      <c r="P1389">
        <v>1</v>
      </c>
      <c r="Q1389">
        <v>4</v>
      </c>
      <c r="R1389">
        <v>6</v>
      </c>
      <c r="S1389">
        <v>7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36</v>
      </c>
    </row>
    <row r="1390" spans="1:28" hidden="1" x14ac:dyDescent="0.3">
      <c r="A1390">
        <v>368</v>
      </c>
      <c r="B1390">
        <v>1974</v>
      </c>
      <c r="C1390" t="s">
        <v>28</v>
      </c>
      <c r="D1390" t="s">
        <v>33</v>
      </c>
      <c r="E1390">
        <v>40049</v>
      </c>
      <c r="F1390">
        <v>0</v>
      </c>
      <c r="G1390">
        <v>1</v>
      </c>
      <c r="H1390" s="1">
        <v>41242</v>
      </c>
      <c r="I1390">
        <v>61</v>
      </c>
      <c r="J1390">
        <v>91</v>
      </c>
      <c r="K1390">
        <v>65</v>
      </c>
      <c r="L1390">
        <v>52</v>
      </c>
      <c r="M1390">
        <v>10</v>
      </c>
      <c r="N1390">
        <v>44</v>
      </c>
      <c r="O1390">
        <v>28</v>
      </c>
      <c r="P1390">
        <v>3</v>
      </c>
      <c r="Q1390">
        <v>3</v>
      </c>
      <c r="R1390">
        <v>2</v>
      </c>
      <c r="S1390">
        <v>6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40</v>
      </c>
    </row>
    <row r="1391" spans="1:28" hidden="1" x14ac:dyDescent="0.3">
      <c r="A1391">
        <v>3599</v>
      </c>
      <c r="B1391">
        <v>1970</v>
      </c>
      <c r="C1391" t="s">
        <v>28</v>
      </c>
      <c r="D1391" t="s">
        <v>33</v>
      </c>
      <c r="E1391">
        <v>63684</v>
      </c>
      <c r="F1391">
        <v>0</v>
      </c>
      <c r="G1391">
        <v>1</v>
      </c>
      <c r="H1391" s="1">
        <v>41239</v>
      </c>
      <c r="I1391">
        <v>61</v>
      </c>
      <c r="J1391">
        <v>575</v>
      </c>
      <c r="K1391">
        <v>80</v>
      </c>
      <c r="L1391">
        <v>428</v>
      </c>
      <c r="M1391">
        <v>208</v>
      </c>
      <c r="N1391">
        <v>93</v>
      </c>
      <c r="O1391">
        <v>80</v>
      </c>
      <c r="P1391">
        <v>3</v>
      </c>
      <c r="Q1391">
        <v>8</v>
      </c>
      <c r="R1391">
        <v>4</v>
      </c>
      <c r="S1391">
        <v>8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30</v>
      </c>
    </row>
    <row r="1392" spans="1:28" hidden="1" x14ac:dyDescent="0.3">
      <c r="A1392">
        <v>3389</v>
      </c>
      <c r="B1392">
        <v>1970</v>
      </c>
      <c r="C1392" t="s">
        <v>28</v>
      </c>
      <c r="D1392" t="s">
        <v>33</v>
      </c>
      <c r="E1392">
        <v>69016</v>
      </c>
      <c r="F1392">
        <v>0</v>
      </c>
      <c r="G1392">
        <v>1</v>
      </c>
      <c r="H1392" s="1">
        <v>41235</v>
      </c>
      <c r="I1392">
        <v>61</v>
      </c>
      <c r="J1392">
        <v>726</v>
      </c>
      <c r="K1392">
        <v>53</v>
      </c>
      <c r="L1392">
        <v>363</v>
      </c>
      <c r="M1392">
        <v>123</v>
      </c>
      <c r="N1392">
        <v>107</v>
      </c>
      <c r="O1392">
        <v>161</v>
      </c>
      <c r="P1392">
        <v>4</v>
      </c>
      <c r="Q1392">
        <v>8</v>
      </c>
      <c r="R1392">
        <v>9</v>
      </c>
      <c r="S1392">
        <v>13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30</v>
      </c>
    </row>
    <row r="1393" spans="1:28" hidden="1" x14ac:dyDescent="0.3">
      <c r="A1393">
        <v>10710</v>
      </c>
      <c r="B1393">
        <v>1979</v>
      </c>
      <c r="C1393" t="s">
        <v>28</v>
      </c>
      <c r="D1393" t="s">
        <v>33</v>
      </c>
      <c r="E1393">
        <v>7500</v>
      </c>
      <c r="F1393">
        <v>0</v>
      </c>
      <c r="G1393">
        <v>1</v>
      </c>
      <c r="H1393" s="1">
        <v>41150</v>
      </c>
      <c r="I1393">
        <v>61</v>
      </c>
      <c r="J1393">
        <v>5</v>
      </c>
      <c r="K1393">
        <v>2</v>
      </c>
      <c r="L1393">
        <v>3</v>
      </c>
      <c r="M1393">
        <v>3</v>
      </c>
      <c r="N1393">
        <v>0</v>
      </c>
      <c r="O1393">
        <v>5</v>
      </c>
      <c r="P1393">
        <v>1</v>
      </c>
      <c r="Q1393">
        <v>1</v>
      </c>
      <c r="R1393">
        <v>0</v>
      </c>
      <c r="S1393">
        <v>2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30</v>
      </c>
    </row>
    <row r="1394" spans="1:28" hidden="1" x14ac:dyDescent="0.3">
      <c r="A1394">
        <v>7118</v>
      </c>
      <c r="B1394">
        <v>1957</v>
      </c>
      <c r="C1394" t="s">
        <v>28</v>
      </c>
      <c r="D1394" t="s">
        <v>33</v>
      </c>
      <c r="E1394">
        <v>73803</v>
      </c>
      <c r="F1394">
        <v>0</v>
      </c>
      <c r="G1394">
        <v>1</v>
      </c>
      <c r="H1394" s="1">
        <v>41122</v>
      </c>
      <c r="I1394">
        <v>61</v>
      </c>
      <c r="J1394">
        <v>833</v>
      </c>
      <c r="K1394">
        <v>80</v>
      </c>
      <c r="L1394">
        <v>363</v>
      </c>
      <c r="M1394">
        <v>52</v>
      </c>
      <c r="N1394">
        <v>26</v>
      </c>
      <c r="O1394">
        <v>174</v>
      </c>
      <c r="P1394">
        <v>2</v>
      </c>
      <c r="Q1394">
        <v>9</v>
      </c>
      <c r="R1394">
        <v>5</v>
      </c>
      <c r="S1394">
        <v>6</v>
      </c>
      <c r="T1394">
        <v>6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1</v>
      </c>
      <c r="AA1394">
        <v>0</v>
      </c>
      <c r="AB1394" t="s">
        <v>32</v>
      </c>
    </row>
    <row r="1395" spans="1:28" hidden="1" x14ac:dyDescent="0.3">
      <c r="A1395">
        <v>10660</v>
      </c>
      <c r="B1395">
        <v>1957</v>
      </c>
      <c r="C1395" t="s">
        <v>41</v>
      </c>
      <c r="D1395" t="s">
        <v>33</v>
      </c>
      <c r="E1395">
        <v>66726</v>
      </c>
      <c r="F1395">
        <v>1</v>
      </c>
      <c r="G1395">
        <v>1</v>
      </c>
      <c r="H1395" s="1">
        <v>41651</v>
      </c>
      <c r="I1395">
        <v>61</v>
      </c>
      <c r="J1395">
        <v>349</v>
      </c>
      <c r="K1395">
        <v>7</v>
      </c>
      <c r="L1395">
        <v>35</v>
      </c>
      <c r="M1395">
        <v>0</v>
      </c>
      <c r="N1395">
        <v>0</v>
      </c>
      <c r="O1395">
        <v>47</v>
      </c>
      <c r="P1395">
        <v>3</v>
      </c>
      <c r="Q1395">
        <v>8</v>
      </c>
      <c r="R1395">
        <v>2</v>
      </c>
      <c r="S1395">
        <v>4</v>
      </c>
      <c r="T1395">
        <v>7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 t="s">
        <v>30</v>
      </c>
    </row>
    <row r="1396" spans="1:28" hidden="1" x14ac:dyDescent="0.3">
      <c r="A1396">
        <v>4120</v>
      </c>
      <c r="B1396">
        <v>1975</v>
      </c>
      <c r="C1396" t="s">
        <v>38</v>
      </c>
      <c r="D1396" t="s">
        <v>31</v>
      </c>
      <c r="E1396">
        <v>49514</v>
      </c>
      <c r="F1396">
        <v>1</v>
      </c>
      <c r="G1396">
        <v>0</v>
      </c>
      <c r="H1396" s="1">
        <v>41625</v>
      </c>
      <c r="I1396">
        <v>61</v>
      </c>
      <c r="J1396">
        <v>88</v>
      </c>
      <c r="K1396">
        <v>39</v>
      </c>
      <c r="L1396">
        <v>78</v>
      </c>
      <c r="M1396">
        <v>58</v>
      </c>
      <c r="N1396">
        <v>13</v>
      </c>
      <c r="O1396">
        <v>93</v>
      </c>
      <c r="P1396">
        <v>2</v>
      </c>
      <c r="Q1396">
        <v>6</v>
      </c>
      <c r="R1396">
        <v>1</v>
      </c>
      <c r="S1396">
        <v>4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40</v>
      </c>
    </row>
    <row r="1397" spans="1:28" hidden="1" x14ac:dyDescent="0.3">
      <c r="A1397">
        <v>2836</v>
      </c>
      <c r="B1397">
        <v>1972</v>
      </c>
      <c r="C1397" t="s">
        <v>37</v>
      </c>
      <c r="D1397" t="s">
        <v>33</v>
      </c>
      <c r="E1397">
        <v>43269</v>
      </c>
      <c r="F1397">
        <v>1</v>
      </c>
      <c r="G1397">
        <v>0</v>
      </c>
      <c r="H1397" s="1">
        <v>41533</v>
      </c>
      <c r="I1397">
        <v>61</v>
      </c>
      <c r="J1397">
        <v>10</v>
      </c>
      <c r="K1397">
        <v>1</v>
      </c>
      <c r="L1397">
        <v>7</v>
      </c>
      <c r="M1397">
        <v>0</v>
      </c>
      <c r="N1397">
        <v>0</v>
      </c>
      <c r="O1397">
        <v>1</v>
      </c>
      <c r="P1397">
        <v>1</v>
      </c>
      <c r="Q1397">
        <v>1</v>
      </c>
      <c r="R1397">
        <v>0</v>
      </c>
      <c r="S1397">
        <v>2</v>
      </c>
      <c r="T1397">
        <v>8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39</v>
      </c>
    </row>
    <row r="1398" spans="1:28" hidden="1" x14ac:dyDescent="0.3">
      <c r="A1398">
        <v>4093</v>
      </c>
      <c r="B1398">
        <v>1975</v>
      </c>
      <c r="C1398" t="s">
        <v>41</v>
      </c>
      <c r="D1398" t="s">
        <v>35</v>
      </c>
      <c r="E1398">
        <v>53253</v>
      </c>
      <c r="F1398">
        <v>1</v>
      </c>
      <c r="G1398">
        <v>1</v>
      </c>
      <c r="H1398" s="1">
        <v>41316</v>
      </c>
      <c r="I1398">
        <v>61</v>
      </c>
      <c r="J1398">
        <v>216</v>
      </c>
      <c r="K1398">
        <v>9</v>
      </c>
      <c r="L1398">
        <v>57</v>
      </c>
      <c r="M1398">
        <v>20</v>
      </c>
      <c r="N1398">
        <v>9</v>
      </c>
      <c r="O1398">
        <v>125</v>
      </c>
      <c r="P1398">
        <v>7</v>
      </c>
      <c r="Q1398">
        <v>4</v>
      </c>
      <c r="R1398">
        <v>3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32</v>
      </c>
    </row>
    <row r="1399" spans="1:28" hidden="1" x14ac:dyDescent="0.3">
      <c r="A1399">
        <v>9579</v>
      </c>
      <c r="B1399">
        <v>1959</v>
      </c>
      <c r="C1399" t="s">
        <v>37</v>
      </c>
      <c r="D1399" t="s">
        <v>33</v>
      </c>
      <c r="E1399">
        <v>33762</v>
      </c>
      <c r="F1399">
        <v>2</v>
      </c>
      <c r="G1399">
        <v>1</v>
      </c>
      <c r="H1399" s="1">
        <v>41462</v>
      </c>
      <c r="I1399">
        <v>61</v>
      </c>
      <c r="J1399">
        <v>53</v>
      </c>
      <c r="K1399">
        <v>1</v>
      </c>
      <c r="L1399">
        <v>34</v>
      </c>
      <c r="M1399">
        <v>2</v>
      </c>
      <c r="N1399">
        <v>0</v>
      </c>
      <c r="O1399">
        <v>16</v>
      </c>
      <c r="P1399">
        <v>3</v>
      </c>
      <c r="Q1399">
        <v>2</v>
      </c>
      <c r="R1399">
        <v>2</v>
      </c>
      <c r="S1399">
        <v>2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32</v>
      </c>
    </row>
    <row r="1400" spans="1:28" hidden="1" x14ac:dyDescent="0.3">
      <c r="A1400">
        <v>8477</v>
      </c>
      <c r="B1400">
        <v>1956</v>
      </c>
      <c r="C1400" t="s">
        <v>28</v>
      </c>
      <c r="D1400" t="s">
        <v>29</v>
      </c>
      <c r="E1400">
        <v>26150</v>
      </c>
      <c r="F1400">
        <v>2</v>
      </c>
      <c r="G1400">
        <v>1</v>
      </c>
      <c r="H1400" s="1">
        <v>41344</v>
      </c>
      <c r="I1400">
        <v>61</v>
      </c>
      <c r="J1400">
        <v>5</v>
      </c>
      <c r="K1400">
        <v>1</v>
      </c>
      <c r="L1400">
        <v>13</v>
      </c>
      <c r="M1400">
        <v>3</v>
      </c>
      <c r="N1400">
        <v>5</v>
      </c>
      <c r="O1400">
        <v>1</v>
      </c>
      <c r="P1400">
        <v>1</v>
      </c>
      <c r="Q1400">
        <v>1</v>
      </c>
      <c r="R1400">
        <v>0</v>
      </c>
      <c r="S1400">
        <v>3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30</v>
      </c>
    </row>
    <row r="1401" spans="1:28" hidden="1" x14ac:dyDescent="0.3">
      <c r="A1401">
        <v>1127</v>
      </c>
      <c r="B1401">
        <v>1973</v>
      </c>
      <c r="C1401" t="s">
        <v>37</v>
      </c>
      <c r="D1401" t="s">
        <v>33</v>
      </c>
      <c r="E1401">
        <v>85844</v>
      </c>
      <c r="F1401">
        <v>0</v>
      </c>
      <c r="G1401">
        <v>0</v>
      </c>
      <c r="H1401" s="1">
        <v>41788</v>
      </c>
      <c r="I1401">
        <v>62</v>
      </c>
      <c r="J1401">
        <v>938</v>
      </c>
      <c r="K1401">
        <v>19</v>
      </c>
      <c r="L1401">
        <v>843</v>
      </c>
      <c r="M1401">
        <v>25</v>
      </c>
      <c r="N1401">
        <v>95</v>
      </c>
      <c r="O1401">
        <v>38</v>
      </c>
      <c r="P1401">
        <v>1</v>
      </c>
      <c r="Q1401">
        <v>6</v>
      </c>
      <c r="R1401">
        <v>6</v>
      </c>
      <c r="S1401">
        <v>7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 t="s">
        <v>30</v>
      </c>
    </row>
    <row r="1402" spans="1:28" hidden="1" x14ac:dyDescent="0.3">
      <c r="A1402">
        <v>6086</v>
      </c>
      <c r="B1402">
        <v>1955</v>
      </c>
      <c r="C1402" t="s">
        <v>28</v>
      </c>
      <c r="D1402" t="s">
        <v>33</v>
      </c>
      <c r="E1402">
        <v>80395</v>
      </c>
      <c r="F1402">
        <v>0</v>
      </c>
      <c r="G1402">
        <v>0</v>
      </c>
      <c r="H1402" s="1">
        <v>41601</v>
      </c>
      <c r="I1402">
        <v>62</v>
      </c>
      <c r="J1402">
        <v>445</v>
      </c>
      <c r="K1402">
        <v>25</v>
      </c>
      <c r="L1402">
        <v>706</v>
      </c>
      <c r="M1402">
        <v>80</v>
      </c>
      <c r="N1402">
        <v>76</v>
      </c>
      <c r="O1402">
        <v>48</v>
      </c>
      <c r="P1402">
        <v>1</v>
      </c>
      <c r="Q1402">
        <v>6</v>
      </c>
      <c r="R1402">
        <v>5</v>
      </c>
      <c r="S1402">
        <v>12</v>
      </c>
      <c r="T1402">
        <v>2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36</v>
      </c>
    </row>
    <row r="1403" spans="1:28" hidden="1" x14ac:dyDescent="0.3">
      <c r="A1403">
        <v>1763</v>
      </c>
      <c r="B1403">
        <v>1988</v>
      </c>
      <c r="C1403" t="s">
        <v>28</v>
      </c>
      <c r="D1403" t="s">
        <v>35</v>
      </c>
      <c r="E1403">
        <v>87679</v>
      </c>
      <c r="F1403">
        <v>0</v>
      </c>
      <c r="G1403">
        <v>0</v>
      </c>
      <c r="H1403" s="1">
        <v>41482</v>
      </c>
      <c r="I1403">
        <v>62</v>
      </c>
      <c r="J1403">
        <v>1259</v>
      </c>
      <c r="K1403">
        <v>172</v>
      </c>
      <c r="L1403">
        <v>815</v>
      </c>
      <c r="M1403">
        <v>97</v>
      </c>
      <c r="N1403">
        <v>148</v>
      </c>
      <c r="O1403">
        <v>33</v>
      </c>
      <c r="P1403">
        <v>1</v>
      </c>
      <c r="Q1403">
        <v>7</v>
      </c>
      <c r="R1403">
        <v>11</v>
      </c>
      <c r="S1403">
        <v>10</v>
      </c>
      <c r="T1403">
        <v>4</v>
      </c>
      <c r="U1403">
        <v>1</v>
      </c>
      <c r="V1403">
        <v>0</v>
      </c>
      <c r="W1403">
        <v>1</v>
      </c>
      <c r="X1403">
        <v>0</v>
      </c>
      <c r="Y1403">
        <v>1</v>
      </c>
      <c r="Z1403">
        <v>1</v>
      </c>
      <c r="AA1403">
        <v>0</v>
      </c>
      <c r="AB1403" t="s">
        <v>32</v>
      </c>
    </row>
    <row r="1404" spans="1:28" hidden="1" x14ac:dyDescent="0.3">
      <c r="A1404">
        <v>4697</v>
      </c>
      <c r="B1404">
        <v>1949</v>
      </c>
      <c r="C1404" t="s">
        <v>41</v>
      </c>
      <c r="D1404" t="s">
        <v>29</v>
      </c>
      <c r="E1404">
        <v>35416</v>
      </c>
      <c r="F1404">
        <v>0</v>
      </c>
      <c r="G1404">
        <v>0</v>
      </c>
      <c r="H1404" s="1">
        <v>41438</v>
      </c>
      <c r="I1404">
        <v>62</v>
      </c>
      <c r="J1404">
        <v>248</v>
      </c>
      <c r="K1404">
        <v>3</v>
      </c>
      <c r="L1404">
        <v>81</v>
      </c>
      <c r="M1404">
        <v>4</v>
      </c>
      <c r="N1404">
        <v>3</v>
      </c>
      <c r="O1404">
        <v>51</v>
      </c>
      <c r="P1404">
        <v>3</v>
      </c>
      <c r="Q1404">
        <v>7</v>
      </c>
      <c r="R1404">
        <v>1</v>
      </c>
      <c r="S1404">
        <v>5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43</v>
      </c>
    </row>
    <row r="1405" spans="1:28" hidden="1" x14ac:dyDescent="0.3">
      <c r="A1405">
        <v>182</v>
      </c>
      <c r="B1405">
        <v>1946</v>
      </c>
      <c r="C1405" t="s">
        <v>37</v>
      </c>
      <c r="D1405" t="s">
        <v>35</v>
      </c>
      <c r="E1405">
        <v>44124</v>
      </c>
      <c r="F1405">
        <v>0</v>
      </c>
      <c r="G1405">
        <v>1</v>
      </c>
      <c r="H1405" s="1">
        <v>41405</v>
      </c>
      <c r="I1405">
        <v>62</v>
      </c>
      <c r="J1405">
        <v>284</v>
      </c>
      <c r="K1405">
        <v>0</v>
      </c>
      <c r="L1405">
        <v>55</v>
      </c>
      <c r="M1405">
        <v>0</v>
      </c>
      <c r="N1405">
        <v>6</v>
      </c>
      <c r="O1405">
        <v>52</v>
      </c>
      <c r="P1405">
        <v>4</v>
      </c>
      <c r="Q1405">
        <v>6</v>
      </c>
      <c r="R1405">
        <v>2</v>
      </c>
      <c r="S1405">
        <v>5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30</v>
      </c>
    </row>
    <row r="1406" spans="1:28" hidden="1" x14ac:dyDescent="0.3">
      <c r="A1406">
        <v>5386</v>
      </c>
      <c r="B1406">
        <v>1953</v>
      </c>
      <c r="C1406" t="s">
        <v>28</v>
      </c>
      <c r="D1406" t="s">
        <v>35</v>
      </c>
      <c r="E1406">
        <v>94384</v>
      </c>
      <c r="F1406">
        <v>0</v>
      </c>
      <c r="G1406">
        <v>0</v>
      </c>
      <c r="H1406" s="1">
        <v>41337</v>
      </c>
      <c r="I1406">
        <v>62</v>
      </c>
      <c r="J1406">
        <v>1111</v>
      </c>
      <c r="K1406">
        <v>24</v>
      </c>
      <c r="L1406">
        <v>790</v>
      </c>
      <c r="M1406">
        <v>160</v>
      </c>
      <c r="N1406">
        <v>45</v>
      </c>
      <c r="O1406">
        <v>172</v>
      </c>
      <c r="P1406">
        <v>0</v>
      </c>
      <c r="Q1406">
        <v>5</v>
      </c>
      <c r="R1406">
        <v>8</v>
      </c>
      <c r="S1406">
        <v>5</v>
      </c>
      <c r="T1406">
        <v>2</v>
      </c>
      <c r="U1406">
        <v>1</v>
      </c>
      <c r="V1406">
        <v>0</v>
      </c>
      <c r="W1406">
        <v>0</v>
      </c>
      <c r="X1406">
        <v>1</v>
      </c>
      <c r="Y1406">
        <v>1</v>
      </c>
      <c r="Z1406">
        <v>1</v>
      </c>
      <c r="AA1406">
        <v>0</v>
      </c>
      <c r="AB1406" t="s">
        <v>43</v>
      </c>
    </row>
    <row r="1407" spans="1:28" hidden="1" x14ac:dyDescent="0.3">
      <c r="A1407">
        <v>6024</v>
      </c>
      <c r="B1407">
        <v>1953</v>
      </c>
      <c r="C1407" t="s">
        <v>28</v>
      </c>
      <c r="D1407" t="s">
        <v>35</v>
      </c>
      <c r="E1407">
        <v>94384</v>
      </c>
      <c r="F1407">
        <v>0</v>
      </c>
      <c r="G1407">
        <v>0</v>
      </c>
      <c r="H1407" s="1">
        <v>41337</v>
      </c>
      <c r="I1407">
        <v>62</v>
      </c>
      <c r="J1407">
        <v>1111</v>
      </c>
      <c r="K1407">
        <v>24</v>
      </c>
      <c r="L1407">
        <v>790</v>
      </c>
      <c r="M1407">
        <v>160</v>
      </c>
      <c r="N1407">
        <v>45</v>
      </c>
      <c r="O1407">
        <v>172</v>
      </c>
      <c r="P1407">
        <v>0</v>
      </c>
      <c r="Q1407">
        <v>5</v>
      </c>
      <c r="R1407">
        <v>8</v>
      </c>
      <c r="S1407">
        <v>5</v>
      </c>
      <c r="T1407">
        <v>2</v>
      </c>
      <c r="U1407">
        <v>1</v>
      </c>
      <c r="V1407">
        <v>0</v>
      </c>
      <c r="W1407">
        <v>0</v>
      </c>
      <c r="X1407">
        <v>1</v>
      </c>
      <c r="Y1407">
        <v>1</v>
      </c>
      <c r="Z1407">
        <v>1</v>
      </c>
      <c r="AA1407">
        <v>0</v>
      </c>
      <c r="AB1407" t="s">
        <v>30</v>
      </c>
    </row>
    <row r="1408" spans="1:28" hidden="1" x14ac:dyDescent="0.3">
      <c r="A1408">
        <v>6001</v>
      </c>
      <c r="B1408">
        <v>1979</v>
      </c>
      <c r="C1408" t="s">
        <v>28</v>
      </c>
      <c r="D1408" t="s">
        <v>33</v>
      </c>
      <c r="E1408">
        <v>56775</v>
      </c>
      <c r="F1408">
        <v>0</v>
      </c>
      <c r="G1408">
        <v>1</v>
      </c>
      <c r="H1408" s="1">
        <v>41276</v>
      </c>
      <c r="I1408">
        <v>62</v>
      </c>
      <c r="J1408">
        <v>614</v>
      </c>
      <c r="K1408">
        <v>35</v>
      </c>
      <c r="L1408">
        <v>160</v>
      </c>
      <c r="M1408">
        <v>58</v>
      </c>
      <c r="N1408">
        <v>35</v>
      </c>
      <c r="O1408">
        <v>35</v>
      </c>
      <c r="P1408">
        <v>2</v>
      </c>
      <c r="Q1408">
        <v>5</v>
      </c>
      <c r="R1408">
        <v>8</v>
      </c>
      <c r="S1408">
        <v>10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30</v>
      </c>
    </row>
    <row r="1409" spans="1:28" hidden="1" x14ac:dyDescent="0.3">
      <c r="A1409">
        <v>6250</v>
      </c>
      <c r="B1409">
        <v>1949</v>
      </c>
      <c r="C1409" t="s">
        <v>37</v>
      </c>
      <c r="D1409" t="s">
        <v>42</v>
      </c>
      <c r="E1409">
        <v>54356</v>
      </c>
      <c r="F1409">
        <v>0</v>
      </c>
      <c r="G1409">
        <v>1</v>
      </c>
      <c r="H1409" s="1">
        <v>41232</v>
      </c>
      <c r="I1409">
        <v>62</v>
      </c>
      <c r="J1409">
        <v>710</v>
      </c>
      <c r="K1409">
        <v>15</v>
      </c>
      <c r="L1409">
        <v>30</v>
      </c>
      <c r="M1409">
        <v>20</v>
      </c>
      <c r="N1409">
        <v>0</v>
      </c>
      <c r="O1409">
        <v>0</v>
      </c>
      <c r="P1409">
        <v>3</v>
      </c>
      <c r="Q1409">
        <v>11</v>
      </c>
      <c r="R1409">
        <v>2</v>
      </c>
      <c r="S1409">
        <v>8</v>
      </c>
      <c r="T1409">
        <v>8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 t="s">
        <v>30</v>
      </c>
    </row>
    <row r="1410" spans="1:28" hidden="1" x14ac:dyDescent="0.3">
      <c r="A1410">
        <v>1168</v>
      </c>
      <c r="B1410">
        <v>1978</v>
      </c>
      <c r="C1410" t="s">
        <v>37</v>
      </c>
      <c r="D1410" t="s">
        <v>33</v>
      </c>
      <c r="E1410">
        <v>72159</v>
      </c>
      <c r="F1410">
        <v>0</v>
      </c>
      <c r="G1410">
        <v>0</v>
      </c>
      <c r="H1410" s="1">
        <v>41211</v>
      </c>
      <c r="I1410">
        <v>62</v>
      </c>
      <c r="J1410">
        <v>322</v>
      </c>
      <c r="K1410">
        <v>53</v>
      </c>
      <c r="L1410">
        <v>899</v>
      </c>
      <c r="M1410">
        <v>34</v>
      </c>
      <c r="N1410">
        <v>40</v>
      </c>
      <c r="O1410">
        <v>53</v>
      </c>
      <c r="P1410">
        <v>1</v>
      </c>
      <c r="Q1410">
        <v>4</v>
      </c>
      <c r="R1410">
        <v>6</v>
      </c>
      <c r="S1410">
        <v>10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30</v>
      </c>
    </row>
    <row r="1411" spans="1:28" hidden="1" x14ac:dyDescent="0.3">
      <c r="A1411">
        <v>10749</v>
      </c>
      <c r="B1411">
        <v>1991</v>
      </c>
      <c r="C1411" t="s">
        <v>28</v>
      </c>
      <c r="D1411" t="s">
        <v>31</v>
      </c>
      <c r="E1411">
        <v>8028</v>
      </c>
      <c r="F1411">
        <v>0</v>
      </c>
      <c r="G1411">
        <v>0</v>
      </c>
      <c r="H1411" s="1">
        <v>41170</v>
      </c>
      <c r="I1411">
        <v>62</v>
      </c>
      <c r="J1411">
        <v>73</v>
      </c>
      <c r="K1411">
        <v>18</v>
      </c>
      <c r="L1411">
        <v>66</v>
      </c>
      <c r="M1411">
        <v>7</v>
      </c>
      <c r="N1411">
        <v>12</v>
      </c>
      <c r="O1411">
        <v>2</v>
      </c>
      <c r="P1411">
        <v>15</v>
      </c>
      <c r="Q1411">
        <v>0</v>
      </c>
      <c r="R1411">
        <v>1</v>
      </c>
      <c r="S1411">
        <v>0</v>
      </c>
      <c r="T1411">
        <v>19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30</v>
      </c>
    </row>
    <row r="1412" spans="1:28" hidden="1" x14ac:dyDescent="0.3">
      <c r="A1412">
        <v>2926</v>
      </c>
      <c r="B1412">
        <v>1952</v>
      </c>
      <c r="C1412" t="s">
        <v>41</v>
      </c>
      <c r="D1412" t="s">
        <v>35</v>
      </c>
      <c r="E1412">
        <v>55951</v>
      </c>
      <c r="F1412">
        <v>0</v>
      </c>
      <c r="G1412">
        <v>1</v>
      </c>
      <c r="H1412" s="1">
        <v>41144</v>
      </c>
      <c r="I1412">
        <v>62</v>
      </c>
      <c r="J1412">
        <v>1241</v>
      </c>
      <c r="K1412">
        <v>0</v>
      </c>
      <c r="L1412">
        <v>80</v>
      </c>
      <c r="M1412">
        <v>0</v>
      </c>
      <c r="N1412">
        <v>13</v>
      </c>
      <c r="O1412">
        <v>40</v>
      </c>
      <c r="P1412">
        <v>3</v>
      </c>
      <c r="Q1412">
        <v>3</v>
      </c>
      <c r="R1412">
        <v>6</v>
      </c>
      <c r="S1412">
        <v>11</v>
      </c>
      <c r="T1412">
        <v>8</v>
      </c>
      <c r="U1412">
        <v>0</v>
      </c>
      <c r="V1412">
        <v>1</v>
      </c>
      <c r="W1412">
        <v>0</v>
      </c>
      <c r="X1412">
        <v>1</v>
      </c>
      <c r="Y1412">
        <v>0</v>
      </c>
      <c r="Z1412">
        <v>0</v>
      </c>
      <c r="AA1412">
        <v>0</v>
      </c>
      <c r="AB1412" t="s">
        <v>43</v>
      </c>
    </row>
    <row r="1413" spans="1:28" hidden="1" x14ac:dyDescent="0.3">
      <c r="A1413">
        <v>4937</v>
      </c>
      <c r="B1413">
        <v>1973</v>
      </c>
      <c r="C1413" t="s">
        <v>38</v>
      </c>
      <c r="D1413" t="s">
        <v>33</v>
      </c>
      <c r="E1413">
        <v>46094</v>
      </c>
      <c r="F1413">
        <v>1</v>
      </c>
      <c r="G1413">
        <v>1</v>
      </c>
      <c r="H1413" s="1">
        <v>41800</v>
      </c>
      <c r="I1413">
        <v>62</v>
      </c>
      <c r="J1413">
        <v>12</v>
      </c>
      <c r="K1413">
        <v>2</v>
      </c>
      <c r="L1413">
        <v>20</v>
      </c>
      <c r="M1413">
        <v>3</v>
      </c>
      <c r="N1413">
        <v>2</v>
      </c>
      <c r="O1413">
        <v>5</v>
      </c>
      <c r="P1413">
        <v>1</v>
      </c>
      <c r="Q1413">
        <v>1</v>
      </c>
      <c r="R1413">
        <v>0</v>
      </c>
      <c r="S1413">
        <v>3</v>
      </c>
      <c r="T1413">
        <v>7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30</v>
      </c>
    </row>
    <row r="1414" spans="1:28" hidden="1" x14ac:dyDescent="0.3">
      <c r="A1414">
        <v>833</v>
      </c>
      <c r="B1414">
        <v>1955</v>
      </c>
      <c r="C1414" t="s">
        <v>41</v>
      </c>
      <c r="D1414" t="s">
        <v>33</v>
      </c>
      <c r="E1414">
        <v>38452</v>
      </c>
      <c r="F1414">
        <v>1</v>
      </c>
      <c r="G1414">
        <v>1</v>
      </c>
      <c r="H1414" s="1">
        <v>41728</v>
      </c>
      <c r="I1414">
        <v>62</v>
      </c>
      <c r="J1414">
        <v>56</v>
      </c>
      <c r="K1414">
        <v>0</v>
      </c>
      <c r="L1414">
        <v>14</v>
      </c>
      <c r="M1414">
        <v>0</v>
      </c>
      <c r="N1414">
        <v>0</v>
      </c>
      <c r="O1414">
        <v>2</v>
      </c>
      <c r="P1414">
        <v>3</v>
      </c>
      <c r="Q1414">
        <v>3</v>
      </c>
      <c r="R1414">
        <v>0</v>
      </c>
      <c r="S1414">
        <v>3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30</v>
      </c>
    </row>
    <row r="1415" spans="1:28" hidden="1" x14ac:dyDescent="0.3">
      <c r="A1415">
        <v>3565</v>
      </c>
      <c r="B1415">
        <v>1955</v>
      </c>
      <c r="C1415" t="s">
        <v>41</v>
      </c>
      <c r="D1415" t="s">
        <v>33</v>
      </c>
      <c r="E1415">
        <v>38452</v>
      </c>
      <c r="F1415">
        <v>1</v>
      </c>
      <c r="G1415">
        <v>1</v>
      </c>
      <c r="H1415" s="1">
        <v>41728</v>
      </c>
      <c r="I1415">
        <v>62</v>
      </c>
      <c r="J1415">
        <v>56</v>
      </c>
      <c r="K1415">
        <v>0</v>
      </c>
      <c r="L1415">
        <v>14</v>
      </c>
      <c r="M1415">
        <v>0</v>
      </c>
      <c r="N1415">
        <v>0</v>
      </c>
      <c r="O1415">
        <v>2</v>
      </c>
      <c r="P1415">
        <v>3</v>
      </c>
      <c r="Q1415">
        <v>3</v>
      </c>
      <c r="R1415">
        <v>0</v>
      </c>
      <c r="S1415">
        <v>3</v>
      </c>
      <c r="T1415">
        <v>7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30</v>
      </c>
    </row>
    <row r="1416" spans="1:28" hidden="1" x14ac:dyDescent="0.3">
      <c r="A1416">
        <v>1165</v>
      </c>
      <c r="B1416">
        <v>1958</v>
      </c>
      <c r="C1416" t="s">
        <v>37</v>
      </c>
      <c r="D1416" t="s">
        <v>31</v>
      </c>
      <c r="E1416">
        <v>50729</v>
      </c>
      <c r="F1416">
        <v>1</v>
      </c>
      <c r="G1416">
        <v>1</v>
      </c>
      <c r="H1416" s="1">
        <v>41396</v>
      </c>
      <c r="I1416">
        <v>62</v>
      </c>
      <c r="J1416">
        <v>239</v>
      </c>
      <c r="K1416">
        <v>13</v>
      </c>
      <c r="L1416">
        <v>143</v>
      </c>
      <c r="M1416">
        <v>45</v>
      </c>
      <c r="N1416">
        <v>4</v>
      </c>
      <c r="O1416">
        <v>52</v>
      </c>
      <c r="P1416">
        <v>9</v>
      </c>
      <c r="Q1416">
        <v>6</v>
      </c>
      <c r="R1416">
        <v>2</v>
      </c>
      <c r="S1416">
        <v>7</v>
      </c>
      <c r="T1416">
        <v>6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43</v>
      </c>
    </row>
    <row r="1417" spans="1:28" hidden="1" x14ac:dyDescent="0.3">
      <c r="A1417">
        <v>2678</v>
      </c>
      <c r="B1417">
        <v>1990</v>
      </c>
      <c r="C1417" t="s">
        <v>28</v>
      </c>
      <c r="D1417" t="s">
        <v>31</v>
      </c>
      <c r="E1417">
        <v>34412</v>
      </c>
      <c r="F1417">
        <v>1</v>
      </c>
      <c r="G1417">
        <v>0</v>
      </c>
      <c r="H1417" s="1">
        <v>41318</v>
      </c>
      <c r="I1417">
        <v>62</v>
      </c>
      <c r="J1417">
        <v>52</v>
      </c>
      <c r="K1417">
        <v>12</v>
      </c>
      <c r="L1417">
        <v>50</v>
      </c>
      <c r="M1417">
        <v>4</v>
      </c>
      <c r="N1417">
        <v>36</v>
      </c>
      <c r="O1417">
        <v>55</v>
      </c>
      <c r="P1417">
        <v>3</v>
      </c>
      <c r="Q1417">
        <v>5</v>
      </c>
      <c r="R1417">
        <v>0</v>
      </c>
      <c r="S1417">
        <v>3</v>
      </c>
      <c r="T1417">
        <v>9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36</v>
      </c>
    </row>
    <row r="1418" spans="1:28" hidden="1" x14ac:dyDescent="0.3">
      <c r="A1418">
        <v>5790</v>
      </c>
      <c r="B1418">
        <v>1985</v>
      </c>
      <c r="C1418" t="s">
        <v>28</v>
      </c>
      <c r="D1418" t="s">
        <v>33</v>
      </c>
      <c r="E1418">
        <v>31158</v>
      </c>
      <c r="F1418">
        <v>1</v>
      </c>
      <c r="G1418">
        <v>0</v>
      </c>
      <c r="H1418" s="1">
        <v>41301</v>
      </c>
      <c r="I1418">
        <v>62</v>
      </c>
      <c r="J1418">
        <v>25</v>
      </c>
      <c r="K1418">
        <v>6</v>
      </c>
      <c r="L1418">
        <v>16</v>
      </c>
      <c r="M1418">
        <v>20</v>
      </c>
      <c r="N1418">
        <v>0</v>
      </c>
      <c r="O1418">
        <v>5</v>
      </c>
      <c r="P1418">
        <v>2</v>
      </c>
      <c r="Q1418">
        <v>2</v>
      </c>
      <c r="R1418">
        <v>0</v>
      </c>
      <c r="S1418">
        <v>3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30</v>
      </c>
    </row>
    <row r="1419" spans="1:28" hidden="1" x14ac:dyDescent="0.3">
      <c r="A1419">
        <v>236</v>
      </c>
      <c r="B1419">
        <v>1951</v>
      </c>
      <c r="C1419" t="s">
        <v>28</v>
      </c>
      <c r="D1419" t="s">
        <v>33</v>
      </c>
      <c r="E1419">
        <v>34838</v>
      </c>
      <c r="F1419">
        <v>1</v>
      </c>
      <c r="G1419">
        <v>1</v>
      </c>
      <c r="H1419" s="1">
        <v>41293</v>
      </c>
      <c r="I1419">
        <v>62</v>
      </c>
      <c r="J1419">
        <v>28</v>
      </c>
      <c r="K1419">
        <v>23</v>
      </c>
      <c r="L1419">
        <v>29</v>
      </c>
      <c r="M1419">
        <v>29</v>
      </c>
      <c r="N1419">
        <v>14</v>
      </c>
      <c r="O1419">
        <v>47</v>
      </c>
      <c r="P1419">
        <v>3</v>
      </c>
      <c r="Q1419">
        <v>2</v>
      </c>
      <c r="R1419">
        <v>1</v>
      </c>
      <c r="S1419">
        <v>4</v>
      </c>
      <c r="T1419">
        <v>6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32</v>
      </c>
    </row>
    <row r="1420" spans="1:28" hidden="1" x14ac:dyDescent="0.3">
      <c r="A1420">
        <v>716</v>
      </c>
      <c r="B1420">
        <v>1949</v>
      </c>
      <c r="C1420" t="s">
        <v>37</v>
      </c>
      <c r="D1420" t="s">
        <v>35</v>
      </c>
      <c r="E1420">
        <v>67911</v>
      </c>
      <c r="F1420">
        <v>0</v>
      </c>
      <c r="G1420">
        <v>1</v>
      </c>
      <c r="H1420" s="1">
        <v>41781</v>
      </c>
      <c r="I1420">
        <v>63</v>
      </c>
      <c r="J1420">
        <v>529</v>
      </c>
      <c r="K1420">
        <v>0</v>
      </c>
      <c r="L1420">
        <v>356</v>
      </c>
      <c r="M1420">
        <v>63</v>
      </c>
      <c r="N1420">
        <v>28</v>
      </c>
      <c r="O1420">
        <v>0</v>
      </c>
      <c r="P1420">
        <v>3</v>
      </c>
      <c r="Q1420">
        <v>6</v>
      </c>
      <c r="R1420">
        <v>7</v>
      </c>
      <c r="S1420">
        <v>11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30</v>
      </c>
    </row>
    <row r="1421" spans="1:28" hidden="1" x14ac:dyDescent="0.3">
      <c r="A1421">
        <v>6544</v>
      </c>
      <c r="B1421">
        <v>1949</v>
      </c>
      <c r="C1421" t="s">
        <v>37</v>
      </c>
      <c r="D1421" t="s">
        <v>35</v>
      </c>
      <c r="E1421">
        <v>67911</v>
      </c>
      <c r="F1421">
        <v>0</v>
      </c>
      <c r="G1421">
        <v>1</v>
      </c>
      <c r="H1421" s="1">
        <v>41781</v>
      </c>
      <c r="I1421">
        <v>63</v>
      </c>
      <c r="J1421">
        <v>529</v>
      </c>
      <c r="K1421">
        <v>0</v>
      </c>
      <c r="L1421">
        <v>356</v>
      </c>
      <c r="M1421">
        <v>63</v>
      </c>
      <c r="N1421">
        <v>28</v>
      </c>
      <c r="O1421">
        <v>0</v>
      </c>
      <c r="P1421">
        <v>3</v>
      </c>
      <c r="Q1421">
        <v>6</v>
      </c>
      <c r="R1421">
        <v>7</v>
      </c>
      <c r="S1421">
        <v>11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39</v>
      </c>
    </row>
    <row r="1422" spans="1:28" hidden="1" x14ac:dyDescent="0.3">
      <c r="A1422">
        <v>5823</v>
      </c>
      <c r="B1422">
        <v>1970</v>
      </c>
      <c r="C1422" t="s">
        <v>37</v>
      </c>
      <c r="D1422" t="s">
        <v>31</v>
      </c>
      <c r="E1422">
        <v>32303</v>
      </c>
      <c r="F1422">
        <v>0</v>
      </c>
      <c r="G1422">
        <v>1</v>
      </c>
      <c r="H1422" s="1">
        <v>41706</v>
      </c>
      <c r="I1422">
        <v>63</v>
      </c>
      <c r="J1422">
        <v>35</v>
      </c>
      <c r="K1422">
        <v>0</v>
      </c>
      <c r="L1422">
        <v>2</v>
      </c>
      <c r="M1422">
        <v>0</v>
      </c>
      <c r="N1422">
        <v>0</v>
      </c>
      <c r="O1422">
        <v>2</v>
      </c>
      <c r="P1422">
        <v>2</v>
      </c>
      <c r="Q1422">
        <v>1</v>
      </c>
      <c r="R1422">
        <v>0</v>
      </c>
      <c r="S1422">
        <v>4</v>
      </c>
      <c r="T1422">
        <v>5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40</v>
      </c>
    </row>
    <row r="1423" spans="1:28" hidden="1" x14ac:dyDescent="0.3">
      <c r="A1423">
        <v>8375</v>
      </c>
      <c r="B1423">
        <v>1968</v>
      </c>
      <c r="C1423" t="s">
        <v>37</v>
      </c>
      <c r="D1423" t="s">
        <v>33</v>
      </c>
      <c r="E1423">
        <v>55954</v>
      </c>
      <c r="F1423">
        <v>0</v>
      </c>
      <c r="G1423">
        <v>1</v>
      </c>
      <c r="H1423" s="1">
        <v>41701</v>
      </c>
      <c r="I1423">
        <v>63</v>
      </c>
      <c r="J1423">
        <v>447</v>
      </c>
      <c r="K1423">
        <v>0</v>
      </c>
      <c r="L1423">
        <v>28</v>
      </c>
      <c r="M1423">
        <v>0</v>
      </c>
      <c r="N1423">
        <v>0</v>
      </c>
      <c r="O1423">
        <v>43</v>
      </c>
      <c r="P1423">
        <v>3</v>
      </c>
      <c r="Q1423">
        <v>8</v>
      </c>
      <c r="R1423">
        <v>2</v>
      </c>
      <c r="S1423">
        <v>6</v>
      </c>
      <c r="T1423">
        <v>7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36</v>
      </c>
    </row>
    <row r="1424" spans="1:28" hidden="1" x14ac:dyDescent="0.3">
      <c r="A1424">
        <v>5723</v>
      </c>
      <c r="B1424">
        <v>1976</v>
      </c>
      <c r="C1424" t="s">
        <v>37</v>
      </c>
      <c r="D1424" t="s">
        <v>35</v>
      </c>
      <c r="E1424">
        <v>49187</v>
      </c>
      <c r="F1424">
        <v>0</v>
      </c>
      <c r="G1424">
        <v>1</v>
      </c>
      <c r="H1424" s="1">
        <v>41650</v>
      </c>
      <c r="I1424">
        <v>63</v>
      </c>
      <c r="J1424">
        <v>81</v>
      </c>
      <c r="K1424">
        <v>1</v>
      </c>
      <c r="L1424">
        <v>31</v>
      </c>
      <c r="M1424">
        <v>2</v>
      </c>
      <c r="N1424">
        <v>1</v>
      </c>
      <c r="O1424">
        <v>0</v>
      </c>
      <c r="P1424">
        <v>1</v>
      </c>
      <c r="Q1424">
        <v>1</v>
      </c>
      <c r="R1424">
        <v>1</v>
      </c>
      <c r="S1424">
        <v>5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30</v>
      </c>
    </row>
    <row r="1425" spans="1:28" hidden="1" x14ac:dyDescent="0.3">
      <c r="A1425">
        <v>8727</v>
      </c>
      <c r="B1425">
        <v>1978</v>
      </c>
      <c r="C1425" t="s">
        <v>28</v>
      </c>
      <c r="D1425" t="s">
        <v>29</v>
      </c>
      <c r="E1425">
        <v>63693</v>
      </c>
      <c r="F1425">
        <v>0</v>
      </c>
      <c r="G1425">
        <v>1</v>
      </c>
      <c r="H1425" s="1">
        <v>41561</v>
      </c>
      <c r="I1425">
        <v>63</v>
      </c>
      <c r="J1425">
        <v>587</v>
      </c>
      <c r="K1425">
        <v>43</v>
      </c>
      <c r="L1425">
        <v>337</v>
      </c>
      <c r="M1425">
        <v>42</v>
      </c>
      <c r="N1425">
        <v>87</v>
      </c>
      <c r="O1425">
        <v>54</v>
      </c>
      <c r="P1425">
        <v>3</v>
      </c>
      <c r="Q1425">
        <v>11</v>
      </c>
      <c r="R1425">
        <v>6</v>
      </c>
      <c r="S1425">
        <v>9</v>
      </c>
      <c r="T1425">
        <v>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43</v>
      </c>
    </row>
    <row r="1426" spans="1:28" hidden="1" x14ac:dyDescent="0.3">
      <c r="A1426">
        <v>3056</v>
      </c>
      <c r="B1426">
        <v>1978</v>
      </c>
      <c r="C1426" t="s">
        <v>28</v>
      </c>
      <c r="D1426" t="s">
        <v>29</v>
      </c>
      <c r="E1426">
        <v>63693</v>
      </c>
      <c r="F1426">
        <v>0</v>
      </c>
      <c r="G1426">
        <v>1</v>
      </c>
      <c r="H1426" s="1">
        <v>41561</v>
      </c>
      <c r="I1426">
        <v>63</v>
      </c>
      <c r="J1426">
        <v>587</v>
      </c>
      <c r="K1426">
        <v>43</v>
      </c>
      <c r="L1426">
        <v>337</v>
      </c>
      <c r="M1426">
        <v>42</v>
      </c>
      <c r="N1426">
        <v>87</v>
      </c>
      <c r="O1426">
        <v>54</v>
      </c>
      <c r="P1426">
        <v>3</v>
      </c>
      <c r="Q1426">
        <v>11</v>
      </c>
      <c r="R1426">
        <v>6</v>
      </c>
      <c r="S1426">
        <v>9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43</v>
      </c>
    </row>
    <row r="1427" spans="1:28" hidden="1" x14ac:dyDescent="0.3">
      <c r="A1427">
        <v>3712</v>
      </c>
      <c r="B1427">
        <v>1959</v>
      </c>
      <c r="C1427" t="s">
        <v>28</v>
      </c>
      <c r="D1427" t="s">
        <v>29</v>
      </c>
      <c r="E1427">
        <v>52332</v>
      </c>
      <c r="F1427">
        <v>0</v>
      </c>
      <c r="G1427">
        <v>0</v>
      </c>
      <c r="H1427" s="1">
        <v>41514</v>
      </c>
      <c r="I1427">
        <v>63</v>
      </c>
      <c r="J1427">
        <v>212</v>
      </c>
      <c r="K1427">
        <v>5</v>
      </c>
      <c r="L1427">
        <v>33</v>
      </c>
      <c r="M1427">
        <v>7</v>
      </c>
      <c r="N1427">
        <v>0</v>
      </c>
      <c r="O1427">
        <v>2</v>
      </c>
      <c r="P1427">
        <v>1</v>
      </c>
      <c r="Q1427">
        <v>3</v>
      </c>
      <c r="R1427">
        <v>2</v>
      </c>
      <c r="S1427">
        <v>6</v>
      </c>
      <c r="T1427">
        <v>4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 t="s">
        <v>40</v>
      </c>
    </row>
    <row r="1428" spans="1:28" hidden="1" x14ac:dyDescent="0.3">
      <c r="A1428">
        <v>10722</v>
      </c>
      <c r="B1428">
        <v>1973</v>
      </c>
      <c r="C1428" t="s">
        <v>28</v>
      </c>
      <c r="D1428" t="s">
        <v>35</v>
      </c>
      <c r="E1428">
        <v>55593</v>
      </c>
      <c r="F1428">
        <v>0</v>
      </c>
      <c r="G1428">
        <v>1</v>
      </c>
      <c r="H1428" s="1">
        <v>41507</v>
      </c>
      <c r="I1428">
        <v>63</v>
      </c>
      <c r="J1428">
        <v>293</v>
      </c>
      <c r="K1428">
        <v>8</v>
      </c>
      <c r="L1428">
        <v>124</v>
      </c>
      <c r="M1428">
        <v>11</v>
      </c>
      <c r="N1428">
        <v>4</v>
      </c>
      <c r="O1428">
        <v>106</v>
      </c>
      <c r="P1428">
        <v>2</v>
      </c>
      <c r="Q1428">
        <v>6</v>
      </c>
      <c r="R1428">
        <v>6</v>
      </c>
      <c r="S1428">
        <v>3</v>
      </c>
      <c r="T1428">
        <v>6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 t="s">
        <v>40</v>
      </c>
    </row>
    <row r="1429" spans="1:28" hidden="1" x14ac:dyDescent="0.3">
      <c r="A1429">
        <v>2406</v>
      </c>
      <c r="B1429">
        <v>1949</v>
      </c>
      <c r="C1429" t="s">
        <v>28</v>
      </c>
      <c r="D1429" t="s">
        <v>35</v>
      </c>
      <c r="E1429">
        <v>54591</v>
      </c>
      <c r="F1429">
        <v>0</v>
      </c>
      <c r="G1429">
        <v>1</v>
      </c>
      <c r="H1429" s="1">
        <v>41491</v>
      </c>
      <c r="I1429">
        <v>63</v>
      </c>
      <c r="J1429">
        <v>376</v>
      </c>
      <c r="K1429">
        <v>4</v>
      </c>
      <c r="L1429">
        <v>94</v>
      </c>
      <c r="M1429">
        <v>12</v>
      </c>
      <c r="N1429">
        <v>9</v>
      </c>
      <c r="O1429">
        <v>24</v>
      </c>
      <c r="P1429">
        <v>3</v>
      </c>
      <c r="Q1429">
        <v>6</v>
      </c>
      <c r="R1429">
        <v>2</v>
      </c>
      <c r="S1429">
        <v>8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36</v>
      </c>
    </row>
    <row r="1430" spans="1:28" hidden="1" x14ac:dyDescent="0.3">
      <c r="A1430">
        <v>7313</v>
      </c>
      <c r="B1430">
        <v>1949</v>
      </c>
      <c r="C1430" t="s">
        <v>38</v>
      </c>
      <c r="D1430" t="s">
        <v>42</v>
      </c>
      <c r="E1430">
        <v>74859</v>
      </c>
      <c r="F1430">
        <v>0</v>
      </c>
      <c r="G1430">
        <v>0</v>
      </c>
      <c r="H1430" s="1">
        <v>41428</v>
      </c>
      <c r="I1430">
        <v>63</v>
      </c>
      <c r="J1430">
        <v>570</v>
      </c>
      <c r="K1430">
        <v>73</v>
      </c>
      <c r="L1430">
        <v>614</v>
      </c>
      <c r="M1430">
        <v>133</v>
      </c>
      <c r="N1430">
        <v>102</v>
      </c>
      <c r="O1430">
        <v>73</v>
      </c>
      <c r="P1430">
        <v>1</v>
      </c>
      <c r="Q1430">
        <v>6</v>
      </c>
      <c r="R1430">
        <v>5</v>
      </c>
      <c r="S1430">
        <v>11</v>
      </c>
      <c r="T1430">
        <v>3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32</v>
      </c>
    </row>
    <row r="1431" spans="1:28" hidden="1" x14ac:dyDescent="0.3">
      <c r="A1431">
        <v>1993</v>
      </c>
      <c r="B1431">
        <v>1949</v>
      </c>
      <c r="C1431" t="s">
        <v>37</v>
      </c>
      <c r="D1431" t="s">
        <v>33</v>
      </c>
      <c r="E1431">
        <v>58607</v>
      </c>
      <c r="F1431">
        <v>0</v>
      </c>
      <c r="G1431">
        <v>1</v>
      </c>
      <c r="H1431" s="1">
        <v>41266</v>
      </c>
      <c r="I1431">
        <v>63</v>
      </c>
      <c r="J1431">
        <v>867</v>
      </c>
      <c r="K1431">
        <v>0</v>
      </c>
      <c r="L1431">
        <v>86</v>
      </c>
      <c r="M1431">
        <v>0</v>
      </c>
      <c r="N1431">
        <v>0</v>
      </c>
      <c r="O1431">
        <v>19</v>
      </c>
      <c r="P1431">
        <v>3</v>
      </c>
      <c r="Q1431">
        <v>2</v>
      </c>
      <c r="R1431">
        <v>3</v>
      </c>
      <c r="S1431">
        <v>9</v>
      </c>
      <c r="T1431">
        <v>8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 t="s">
        <v>34</v>
      </c>
    </row>
    <row r="1432" spans="1:28" hidden="1" x14ac:dyDescent="0.3">
      <c r="A1432">
        <v>2928</v>
      </c>
      <c r="B1432">
        <v>1975</v>
      </c>
      <c r="C1432" t="s">
        <v>37</v>
      </c>
      <c r="D1432" t="s">
        <v>31</v>
      </c>
      <c r="E1432">
        <v>52614</v>
      </c>
      <c r="F1432">
        <v>0</v>
      </c>
      <c r="G1432">
        <v>1</v>
      </c>
      <c r="H1432" s="1">
        <v>41244</v>
      </c>
      <c r="I1432">
        <v>63</v>
      </c>
      <c r="J1432">
        <v>789</v>
      </c>
      <c r="K1432">
        <v>0</v>
      </c>
      <c r="L1432">
        <v>142</v>
      </c>
      <c r="M1432">
        <v>12</v>
      </c>
      <c r="N1432">
        <v>9</v>
      </c>
      <c r="O1432">
        <v>38</v>
      </c>
      <c r="P1432">
        <v>2</v>
      </c>
      <c r="Q1432">
        <v>2</v>
      </c>
      <c r="R1432">
        <v>4</v>
      </c>
      <c r="S1432">
        <v>8</v>
      </c>
      <c r="T1432">
        <v>8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30</v>
      </c>
    </row>
    <row r="1433" spans="1:28" hidden="1" x14ac:dyDescent="0.3">
      <c r="A1433">
        <v>2920</v>
      </c>
      <c r="B1433">
        <v>1975</v>
      </c>
      <c r="C1433" t="s">
        <v>37</v>
      </c>
      <c r="D1433" t="s">
        <v>31</v>
      </c>
      <c r="E1433">
        <v>52614</v>
      </c>
      <c r="F1433">
        <v>0</v>
      </c>
      <c r="G1433">
        <v>1</v>
      </c>
      <c r="H1433" s="1">
        <v>41244</v>
      </c>
      <c r="I1433">
        <v>63</v>
      </c>
      <c r="J1433">
        <v>789</v>
      </c>
      <c r="K1433">
        <v>0</v>
      </c>
      <c r="L1433">
        <v>142</v>
      </c>
      <c r="M1433">
        <v>12</v>
      </c>
      <c r="N1433">
        <v>9</v>
      </c>
      <c r="O1433">
        <v>38</v>
      </c>
      <c r="P1433">
        <v>2</v>
      </c>
      <c r="Q1433">
        <v>2</v>
      </c>
      <c r="R1433">
        <v>4</v>
      </c>
      <c r="S1433">
        <v>8</v>
      </c>
      <c r="T1433">
        <v>8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46</v>
      </c>
    </row>
    <row r="1434" spans="1:28" hidden="1" x14ac:dyDescent="0.3">
      <c r="A1434">
        <v>6661</v>
      </c>
      <c r="B1434">
        <v>1974</v>
      </c>
      <c r="C1434" t="s">
        <v>28</v>
      </c>
      <c r="D1434" t="s">
        <v>33</v>
      </c>
      <c r="E1434">
        <v>67445</v>
      </c>
      <c r="F1434">
        <v>0</v>
      </c>
      <c r="G1434">
        <v>1</v>
      </c>
      <c r="H1434" s="1">
        <v>41133</v>
      </c>
      <c r="I1434">
        <v>63</v>
      </c>
      <c r="J1434">
        <v>757</v>
      </c>
      <c r="K1434">
        <v>80</v>
      </c>
      <c r="L1434">
        <v>217</v>
      </c>
      <c r="M1434">
        <v>29</v>
      </c>
      <c r="N1434">
        <v>80</v>
      </c>
      <c r="O1434">
        <v>11</v>
      </c>
      <c r="P1434">
        <v>5</v>
      </c>
      <c r="Q1434">
        <v>9</v>
      </c>
      <c r="R1434">
        <v>6</v>
      </c>
      <c r="S1434">
        <v>12</v>
      </c>
      <c r="T1434">
        <v>6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30</v>
      </c>
    </row>
    <row r="1435" spans="1:28" hidden="1" x14ac:dyDescent="0.3">
      <c r="A1435">
        <v>5462</v>
      </c>
      <c r="B1435">
        <v>1974</v>
      </c>
      <c r="C1435" t="s">
        <v>28</v>
      </c>
      <c r="D1435" t="s">
        <v>33</v>
      </c>
      <c r="E1435">
        <v>67445</v>
      </c>
      <c r="F1435">
        <v>0</v>
      </c>
      <c r="G1435">
        <v>1</v>
      </c>
      <c r="H1435" s="1">
        <v>41133</v>
      </c>
      <c r="I1435">
        <v>63</v>
      </c>
      <c r="J1435">
        <v>757</v>
      </c>
      <c r="K1435">
        <v>80</v>
      </c>
      <c r="L1435">
        <v>217</v>
      </c>
      <c r="M1435">
        <v>29</v>
      </c>
      <c r="N1435">
        <v>80</v>
      </c>
      <c r="O1435">
        <v>11</v>
      </c>
      <c r="P1435">
        <v>5</v>
      </c>
      <c r="Q1435">
        <v>9</v>
      </c>
      <c r="R1435">
        <v>6</v>
      </c>
      <c r="S1435">
        <v>12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40</v>
      </c>
    </row>
    <row r="1436" spans="1:28" hidden="1" x14ac:dyDescent="0.3">
      <c r="A1436">
        <v>10897</v>
      </c>
      <c r="B1436">
        <v>1974</v>
      </c>
      <c r="C1436" t="s">
        <v>28</v>
      </c>
      <c r="D1436" t="s">
        <v>33</v>
      </c>
      <c r="E1436">
        <v>67445</v>
      </c>
      <c r="F1436">
        <v>0</v>
      </c>
      <c r="G1436">
        <v>1</v>
      </c>
      <c r="H1436" s="1">
        <v>41133</v>
      </c>
      <c r="I1436">
        <v>63</v>
      </c>
      <c r="J1436">
        <v>757</v>
      </c>
      <c r="K1436">
        <v>80</v>
      </c>
      <c r="L1436">
        <v>217</v>
      </c>
      <c r="M1436">
        <v>29</v>
      </c>
      <c r="N1436">
        <v>80</v>
      </c>
      <c r="O1436">
        <v>11</v>
      </c>
      <c r="P1436">
        <v>5</v>
      </c>
      <c r="Q1436">
        <v>9</v>
      </c>
      <c r="R1436">
        <v>6</v>
      </c>
      <c r="S1436">
        <v>12</v>
      </c>
      <c r="T1436">
        <v>6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36</v>
      </c>
    </row>
    <row r="1437" spans="1:28" hidden="1" x14ac:dyDescent="0.3">
      <c r="A1437">
        <v>4298</v>
      </c>
      <c r="B1437">
        <v>1973</v>
      </c>
      <c r="C1437" t="s">
        <v>37</v>
      </c>
      <c r="D1437" t="s">
        <v>35</v>
      </c>
      <c r="E1437">
        <v>20427</v>
      </c>
      <c r="F1437">
        <v>1</v>
      </c>
      <c r="G1437">
        <v>0</v>
      </c>
      <c r="H1437" s="1">
        <v>41722</v>
      </c>
      <c r="I1437">
        <v>63</v>
      </c>
      <c r="J1437">
        <v>5</v>
      </c>
      <c r="K1437">
        <v>0</v>
      </c>
      <c r="L1437">
        <v>4</v>
      </c>
      <c r="M1437">
        <v>0</v>
      </c>
      <c r="N1437">
        <v>0</v>
      </c>
      <c r="O1437">
        <v>1</v>
      </c>
      <c r="P1437">
        <v>1</v>
      </c>
      <c r="Q1437">
        <v>1</v>
      </c>
      <c r="R1437">
        <v>0</v>
      </c>
      <c r="S1437">
        <v>2</v>
      </c>
      <c r="T1437">
        <v>8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30</v>
      </c>
    </row>
    <row r="1438" spans="1:28" hidden="1" x14ac:dyDescent="0.3">
      <c r="A1438">
        <v>5763</v>
      </c>
      <c r="B1438">
        <v>1972</v>
      </c>
      <c r="C1438" t="s">
        <v>41</v>
      </c>
      <c r="D1438" t="s">
        <v>35</v>
      </c>
      <c r="E1438">
        <v>49854</v>
      </c>
      <c r="F1438">
        <v>1</v>
      </c>
      <c r="G1438">
        <v>0</v>
      </c>
      <c r="H1438" s="1">
        <v>41588</v>
      </c>
      <c r="I1438">
        <v>63</v>
      </c>
      <c r="J1438">
        <v>123</v>
      </c>
      <c r="K1438">
        <v>17</v>
      </c>
      <c r="L1438">
        <v>171</v>
      </c>
      <c r="M1438">
        <v>39</v>
      </c>
      <c r="N1438">
        <v>0</v>
      </c>
      <c r="O1438">
        <v>30</v>
      </c>
      <c r="P1438">
        <v>5</v>
      </c>
      <c r="Q1438">
        <v>6</v>
      </c>
      <c r="R1438">
        <v>2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32</v>
      </c>
    </row>
    <row r="1439" spans="1:28" hidden="1" x14ac:dyDescent="0.3">
      <c r="A1439">
        <v>2656</v>
      </c>
      <c r="B1439">
        <v>1971</v>
      </c>
      <c r="C1439" t="s">
        <v>28</v>
      </c>
      <c r="D1439" t="s">
        <v>29</v>
      </c>
      <c r="E1439">
        <v>40851</v>
      </c>
      <c r="F1439">
        <v>1</v>
      </c>
      <c r="G1439">
        <v>1</v>
      </c>
      <c r="H1439" s="1">
        <v>41326</v>
      </c>
      <c r="I1439">
        <v>63</v>
      </c>
      <c r="J1439">
        <v>23</v>
      </c>
      <c r="K1439">
        <v>1</v>
      </c>
      <c r="L1439">
        <v>7</v>
      </c>
      <c r="M1439">
        <v>0</v>
      </c>
      <c r="N1439">
        <v>4</v>
      </c>
      <c r="O1439">
        <v>24</v>
      </c>
      <c r="P1439">
        <v>1</v>
      </c>
      <c r="Q1439">
        <v>1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32</v>
      </c>
    </row>
    <row r="1440" spans="1:28" hidden="1" x14ac:dyDescent="0.3">
      <c r="A1440">
        <v>4136</v>
      </c>
      <c r="B1440">
        <v>1992</v>
      </c>
      <c r="C1440" t="s">
        <v>44</v>
      </c>
      <c r="D1440" t="s">
        <v>31</v>
      </c>
      <c r="E1440">
        <v>7500</v>
      </c>
      <c r="F1440">
        <v>1</v>
      </c>
      <c r="G1440">
        <v>0</v>
      </c>
      <c r="H1440" s="1">
        <v>41246</v>
      </c>
      <c r="I1440">
        <v>63</v>
      </c>
      <c r="J1440">
        <v>10</v>
      </c>
      <c r="K1440">
        <v>17</v>
      </c>
      <c r="L1440">
        <v>18</v>
      </c>
      <c r="M1440">
        <v>8</v>
      </c>
      <c r="N1440">
        <v>26</v>
      </c>
      <c r="O1440">
        <v>40</v>
      </c>
      <c r="P1440">
        <v>4</v>
      </c>
      <c r="Q1440">
        <v>3</v>
      </c>
      <c r="R1440">
        <v>2</v>
      </c>
      <c r="S1440">
        <v>2</v>
      </c>
      <c r="T1440">
        <v>9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30</v>
      </c>
    </row>
    <row r="1441" spans="1:28" hidden="1" x14ac:dyDescent="0.3">
      <c r="A1441">
        <v>10542</v>
      </c>
      <c r="B1441">
        <v>1968</v>
      </c>
      <c r="C1441" t="s">
        <v>37</v>
      </c>
      <c r="D1441" t="s">
        <v>33</v>
      </c>
      <c r="E1441">
        <v>36778</v>
      </c>
      <c r="F1441">
        <v>1</v>
      </c>
      <c r="G1441">
        <v>1</v>
      </c>
      <c r="H1441" s="1">
        <v>41126</v>
      </c>
      <c r="I1441">
        <v>63</v>
      </c>
      <c r="J1441">
        <v>29</v>
      </c>
      <c r="K1441">
        <v>4</v>
      </c>
      <c r="L1441">
        <v>34</v>
      </c>
      <c r="M1441">
        <v>2</v>
      </c>
      <c r="N1441">
        <v>4</v>
      </c>
      <c r="O1441">
        <v>4</v>
      </c>
      <c r="P1441">
        <v>3</v>
      </c>
      <c r="Q1441">
        <v>3</v>
      </c>
      <c r="R1441">
        <v>0</v>
      </c>
      <c r="S1441">
        <v>3</v>
      </c>
      <c r="T1441">
        <v>9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30</v>
      </c>
    </row>
    <row r="1442" spans="1:28" hidden="1" x14ac:dyDescent="0.3">
      <c r="A1442">
        <v>8442</v>
      </c>
      <c r="B1442">
        <v>1985</v>
      </c>
      <c r="C1442" t="s">
        <v>41</v>
      </c>
      <c r="D1442" t="s">
        <v>33</v>
      </c>
      <c r="E1442">
        <v>19510</v>
      </c>
      <c r="F1442">
        <v>2</v>
      </c>
      <c r="G1442">
        <v>0</v>
      </c>
      <c r="H1442" s="1">
        <v>41521</v>
      </c>
      <c r="I1442">
        <v>63</v>
      </c>
      <c r="J1442">
        <v>9</v>
      </c>
      <c r="K1442">
        <v>0</v>
      </c>
      <c r="L1442">
        <v>7</v>
      </c>
      <c r="M1442">
        <v>3</v>
      </c>
      <c r="N1442">
        <v>4</v>
      </c>
      <c r="O1442">
        <v>7</v>
      </c>
      <c r="P1442">
        <v>2</v>
      </c>
      <c r="Q1442">
        <v>1</v>
      </c>
      <c r="R1442">
        <v>0</v>
      </c>
      <c r="S1442">
        <v>3</v>
      </c>
      <c r="T1442">
        <v>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32</v>
      </c>
    </row>
    <row r="1443" spans="1:28" hidden="1" x14ac:dyDescent="0.3">
      <c r="A1443">
        <v>1072</v>
      </c>
      <c r="B1443">
        <v>1965</v>
      </c>
      <c r="C1443" t="s">
        <v>37</v>
      </c>
      <c r="D1443" t="s">
        <v>31</v>
      </c>
      <c r="E1443">
        <v>40760</v>
      </c>
      <c r="F1443">
        <v>0</v>
      </c>
      <c r="G1443">
        <v>1</v>
      </c>
      <c r="H1443" s="1">
        <v>41516</v>
      </c>
      <c r="I1443">
        <v>64</v>
      </c>
      <c r="J1443">
        <v>70</v>
      </c>
      <c r="K1443">
        <v>0</v>
      </c>
      <c r="L1443">
        <v>17</v>
      </c>
      <c r="M1443">
        <v>0</v>
      </c>
      <c r="N1443">
        <v>0</v>
      </c>
      <c r="O1443">
        <v>6</v>
      </c>
      <c r="P1443">
        <v>2</v>
      </c>
      <c r="Q1443">
        <v>2</v>
      </c>
      <c r="R1443">
        <v>1</v>
      </c>
      <c r="S1443">
        <v>3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32</v>
      </c>
    </row>
    <row r="1444" spans="1:28" hidden="1" x14ac:dyDescent="0.3">
      <c r="A1444">
        <v>9606</v>
      </c>
      <c r="B1444">
        <v>1965</v>
      </c>
      <c r="C1444" t="s">
        <v>37</v>
      </c>
      <c r="D1444" t="s">
        <v>33</v>
      </c>
      <c r="E1444">
        <v>69969</v>
      </c>
      <c r="F1444">
        <v>0</v>
      </c>
      <c r="G1444">
        <v>0</v>
      </c>
      <c r="H1444" s="1">
        <v>41513</v>
      </c>
      <c r="I1444">
        <v>64</v>
      </c>
      <c r="J1444">
        <v>882</v>
      </c>
      <c r="K1444">
        <v>29</v>
      </c>
      <c r="L1444">
        <v>514</v>
      </c>
      <c r="M1444">
        <v>38</v>
      </c>
      <c r="N1444">
        <v>29</v>
      </c>
      <c r="O1444">
        <v>44</v>
      </c>
      <c r="P1444">
        <v>1</v>
      </c>
      <c r="Q1444">
        <v>4</v>
      </c>
      <c r="R1444">
        <v>2</v>
      </c>
      <c r="S1444">
        <v>6</v>
      </c>
      <c r="T1444">
        <v>3</v>
      </c>
      <c r="U1444">
        <v>1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0</v>
      </c>
      <c r="AB1444" t="s">
        <v>30</v>
      </c>
    </row>
    <row r="1445" spans="1:28" hidden="1" x14ac:dyDescent="0.3">
      <c r="A1445">
        <v>2730</v>
      </c>
      <c r="B1445">
        <v>1955</v>
      </c>
      <c r="C1445" t="s">
        <v>28</v>
      </c>
      <c r="D1445" t="s">
        <v>31</v>
      </c>
      <c r="E1445">
        <v>80317</v>
      </c>
      <c r="F1445">
        <v>0</v>
      </c>
      <c r="G1445">
        <v>0</v>
      </c>
      <c r="H1445" s="1">
        <v>41506</v>
      </c>
      <c r="I1445">
        <v>64</v>
      </c>
      <c r="J1445">
        <v>536</v>
      </c>
      <c r="K1445">
        <v>11</v>
      </c>
      <c r="L1445">
        <v>387</v>
      </c>
      <c r="M1445">
        <v>149</v>
      </c>
      <c r="N1445">
        <v>91</v>
      </c>
      <c r="O1445">
        <v>57</v>
      </c>
      <c r="P1445">
        <v>1</v>
      </c>
      <c r="Q1445">
        <v>3</v>
      </c>
      <c r="R1445">
        <v>4</v>
      </c>
      <c r="S1445">
        <v>10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32</v>
      </c>
    </row>
    <row r="1446" spans="1:28" hidden="1" x14ac:dyDescent="0.3">
      <c r="A1446">
        <v>2995</v>
      </c>
      <c r="B1446">
        <v>1957</v>
      </c>
      <c r="C1446" t="s">
        <v>41</v>
      </c>
      <c r="D1446" t="s">
        <v>35</v>
      </c>
      <c r="E1446">
        <v>66636</v>
      </c>
      <c r="F1446">
        <v>0</v>
      </c>
      <c r="G1446">
        <v>0</v>
      </c>
      <c r="H1446" s="1">
        <v>41503</v>
      </c>
      <c r="I1446">
        <v>64</v>
      </c>
      <c r="J1446">
        <v>291</v>
      </c>
      <c r="K1446">
        <v>10</v>
      </c>
      <c r="L1446">
        <v>689</v>
      </c>
      <c r="M1446">
        <v>84</v>
      </c>
      <c r="N1446">
        <v>10</v>
      </c>
      <c r="O1446">
        <v>0</v>
      </c>
      <c r="P1446">
        <v>1</v>
      </c>
      <c r="Q1446">
        <v>3</v>
      </c>
      <c r="R1446">
        <v>4</v>
      </c>
      <c r="S1446">
        <v>9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30</v>
      </c>
    </row>
    <row r="1447" spans="1:28" hidden="1" x14ac:dyDescent="0.3">
      <c r="A1447">
        <v>8210</v>
      </c>
      <c r="B1447">
        <v>1975</v>
      </c>
      <c r="C1447" t="s">
        <v>41</v>
      </c>
      <c r="D1447" t="s">
        <v>33</v>
      </c>
      <c r="E1447">
        <v>54730</v>
      </c>
      <c r="F1447">
        <v>0</v>
      </c>
      <c r="G1447">
        <v>1</v>
      </c>
      <c r="H1447" s="1">
        <v>41501</v>
      </c>
      <c r="I1447">
        <v>64</v>
      </c>
      <c r="J1447">
        <v>318</v>
      </c>
      <c r="K1447">
        <v>3</v>
      </c>
      <c r="L1447">
        <v>17</v>
      </c>
      <c r="M1447">
        <v>4</v>
      </c>
      <c r="N1447">
        <v>7</v>
      </c>
      <c r="O1447">
        <v>56</v>
      </c>
      <c r="P1447">
        <v>5</v>
      </c>
      <c r="Q1447">
        <v>4</v>
      </c>
      <c r="R1447">
        <v>1</v>
      </c>
      <c r="S1447">
        <v>8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30</v>
      </c>
    </row>
    <row r="1448" spans="1:28" hidden="1" x14ac:dyDescent="0.3">
      <c r="A1448">
        <v>5272</v>
      </c>
      <c r="B1448">
        <v>1965</v>
      </c>
      <c r="C1448" t="s">
        <v>41</v>
      </c>
      <c r="D1448" t="s">
        <v>33</v>
      </c>
      <c r="E1448">
        <v>53843</v>
      </c>
      <c r="F1448">
        <v>0</v>
      </c>
      <c r="G1448">
        <v>1</v>
      </c>
      <c r="H1448" s="1">
        <v>41452</v>
      </c>
      <c r="I1448">
        <v>64</v>
      </c>
      <c r="J1448">
        <v>378</v>
      </c>
      <c r="K1448">
        <v>0</v>
      </c>
      <c r="L1448">
        <v>88</v>
      </c>
      <c r="M1448">
        <v>19</v>
      </c>
      <c r="N1448">
        <v>4</v>
      </c>
      <c r="O1448">
        <v>73</v>
      </c>
      <c r="P1448">
        <v>4</v>
      </c>
      <c r="Q1448">
        <v>8</v>
      </c>
      <c r="R1448">
        <v>5</v>
      </c>
      <c r="S1448">
        <v>3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43</v>
      </c>
    </row>
    <row r="1449" spans="1:28" hidden="1" x14ac:dyDescent="0.3">
      <c r="A1449">
        <v>5125</v>
      </c>
      <c r="B1449">
        <v>1960</v>
      </c>
      <c r="C1449" t="s">
        <v>28</v>
      </c>
      <c r="D1449" t="s">
        <v>33</v>
      </c>
      <c r="E1449">
        <v>79530</v>
      </c>
      <c r="F1449">
        <v>0</v>
      </c>
      <c r="G1449">
        <v>0</v>
      </c>
      <c r="H1449" s="1">
        <v>41411</v>
      </c>
      <c r="I1449">
        <v>64</v>
      </c>
      <c r="J1449">
        <v>333</v>
      </c>
      <c r="K1449">
        <v>0</v>
      </c>
      <c r="L1449">
        <v>815</v>
      </c>
      <c r="M1449">
        <v>129</v>
      </c>
      <c r="N1449">
        <v>42</v>
      </c>
      <c r="O1449">
        <v>29</v>
      </c>
      <c r="P1449">
        <v>1</v>
      </c>
      <c r="Q1449">
        <v>4</v>
      </c>
      <c r="R1449">
        <v>10</v>
      </c>
      <c r="S1449">
        <v>11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30</v>
      </c>
    </row>
    <row r="1450" spans="1:28" hidden="1" x14ac:dyDescent="0.3">
      <c r="A1450">
        <v>4391</v>
      </c>
      <c r="B1450">
        <v>1968</v>
      </c>
      <c r="C1450" t="s">
        <v>41</v>
      </c>
      <c r="D1450" t="s">
        <v>29</v>
      </c>
      <c r="E1450">
        <v>63841</v>
      </c>
      <c r="F1450">
        <v>0</v>
      </c>
      <c r="G1450">
        <v>1</v>
      </c>
      <c r="H1450" s="1">
        <v>41385</v>
      </c>
      <c r="I1450">
        <v>64</v>
      </c>
      <c r="J1450">
        <v>635</v>
      </c>
      <c r="K1450">
        <v>15</v>
      </c>
      <c r="L1450">
        <v>100</v>
      </c>
      <c r="M1450">
        <v>20</v>
      </c>
      <c r="N1450">
        <v>7</v>
      </c>
      <c r="O1450">
        <v>131</v>
      </c>
      <c r="P1450">
        <v>1</v>
      </c>
      <c r="Q1450">
        <v>9</v>
      </c>
      <c r="R1450">
        <v>3</v>
      </c>
      <c r="S1450">
        <v>9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43</v>
      </c>
    </row>
    <row r="1451" spans="1:28" hidden="1" x14ac:dyDescent="0.3">
      <c r="A1451">
        <v>6283</v>
      </c>
      <c r="B1451">
        <v>1968</v>
      </c>
      <c r="C1451" t="s">
        <v>41</v>
      </c>
      <c r="D1451" t="s">
        <v>29</v>
      </c>
      <c r="E1451">
        <v>63841</v>
      </c>
      <c r="F1451">
        <v>0</v>
      </c>
      <c r="G1451">
        <v>1</v>
      </c>
      <c r="H1451" s="1">
        <v>41385</v>
      </c>
      <c r="I1451">
        <v>64</v>
      </c>
      <c r="J1451">
        <v>635</v>
      </c>
      <c r="K1451">
        <v>15</v>
      </c>
      <c r="L1451">
        <v>100</v>
      </c>
      <c r="M1451">
        <v>20</v>
      </c>
      <c r="N1451">
        <v>7</v>
      </c>
      <c r="O1451">
        <v>131</v>
      </c>
      <c r="P1451">
        <v>1</v>
      </c>
      <c r="Q1451">
        <v>9</v>
      </c>
      <c r="R1451">
        <v>3</v>
      </c>
      <c r="S1451">
        <v>9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30</v>
      </c>
    </row>
    <row r="1452" spans="1:28" hidden="1" x14ac:dyDescent="0.3">
      <c r="A1452">
        <v>3421</v>
      </c>
      <c r="B1452">
        <v>1968</v>
      </c>
      <c r="C1452" t="s">
        <v>41</v>
      </c>
      <c r="D1452" t="s">
        <v>29</v>
      </c>
      <c r="E1452">
        <v>63841</v>
      </c>
      <c r="F1452">
        <v>0</v>
      </c>
      <c r="G1452">
        <v>1</v>
      </c>
      <c r="H1452" s="1">
        <v>41385</v>
      </c>
      <c r="I1452">
        <v>64</v>
      </c>
      <c r="J1452">
        <v>635</v>
      </c>
      <c r="K1452">
        <v>15</v>
      </c>
      <c r="L1452">
        <v>100</v>
      </c>
      <c r="M1452">
        <v>20</v>
      </c>
      <c r="N1452">
        <v>7</v>
      </c>
      <c r="O1452">
        <v>131</v>
      </c>
      <c r="P1452">
        <v>1</v>
      </c>
      <c r="Q1452">
        <v>9</v>
      </c>
      <c r="R1452">
        <v>3</v>
      </c>
      <c r="S1452">
        <v>9</v>
      </c>
      <c r="T1452">
        <v>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36</v>
      </c>
    </row>
    <row r="1453" spans="1:28" hidden="1" x14ac:dyDescent="0.3">
      <c r="A1453">
        <v>3919</v>
      </c>
      <c r="B1453">
        <v>1976</v>
      </c>
      <c r="C1453" t="s">
        <v>41</v>
      </c>
      <c r="D1453" t="s">
        <v>31</v>
      </c>
      <c r="E1453">
        <v>72309</v>
      </c>
      <c r="F1453">
        <v>0</v>
      </c>
      <c r="G1453">
        <v>0</v>
      </c>
      <c r="H1453" s="1">
        <v>41344</v>
      </c>
      <c r="I1453">
        <v>64</v>
      </c>
      <c r="J1453">
        <v>960</v>
      </c>
      <c r="K1453">
        <v>0</v>
      </c>
      <c r="L1453">
        <v>883</v>
      </c>
      <c r="M1453">
        <v>50</v>
      </c>
      <c r="N1453">
        <v>38</v>
      </c>
      <c r="O1453">
        <v>0</v>
      </c>
      <c r="P1453">
        <v>1</v>
      </c>
      <c r="Q1453">
        <v>5</v>
      </c>
      <c r="R1453">
        <v>6</v>
      </c>
      <c r="S1453">
        <v>8</v>
      </c>
      <c r="T1453">
        <v>3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 t="s">
        <v>32</v>
      </c>
    </row>
    <row r="1454" spans="1:28" hidden="1" x14ac:dyDescent="0.3">
      <c r="A1454">
        <v>10479</v>
      </c>
      <c r="B1454">
        <v>1975</v>
      </c>
      <c r="C1454" t="s">
        <v>37</v>
      </c>
      <c r="D1454" t="s">
        <v>33</v>
      </c>
      <c r="E1454">
        <v>76618</v>
      </c>
      <c r="F1454">
        <v>0</v>
      </c>
      <c r="G1454">
        <v>0</v>
      </c>
      <c r="H1454" s="1">
        <v>41250</v>
      </c>
      <c r="I1454">
        <v>64</v>
      </c>
      <c r="J1454">
        <v>749</v>
      </c>
      <c r="K1454">
        <v>40</v>
      </c>
      <c r="L1454">
        <v>294</v>
      </c>
      <c r="M1454">
        <v>121</v>
      </c>
      <c r="N1454">
        <v>160</v>
      </c>
      <c r="O1454">
        <v>147</v>
      </c>
      <c r="P1454">
        <v>1</v>
      </c>
      <c r="Q1454">
        <v>3</v>
      </c>
      <c r="R1454">
        <v>2</v>
      </c>
      <c r="S1454">
        <v>5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36</v>
      </c>
    </row>
    <row r="1455" spans="1:28" hidden="1" x14ac:dyDescent="0.3">
      <c r="A1455">
        <v>6609</v>
      </c>
      <c r="B1455">
        <v>1966</v>
      </c>
      <c r="C1455" t="s">
        <v>28</v>
      </c>
      <c r="D1455" t="s">
        <v>42</v>
      </c>
      <c r="E1455">
        <v>27038</v>
      </c>
      <c r="F1455">
        <v>0</v>
      </c>
      <c r="G1455">
        <v>0</v>
      </c>
      <c r="H1455" s="1">
        <v>41170</v>
      </c>
      <c r="I1455">
        <v>64</v>
      </c>
      <c r="J1455">
        <v>1</v>
      </c>
      <c r="K1455">
        <v>26</v>
      </c>
      <c r="L1455">
        <v>25</v>
      </c>
      <c r="M1455">
        <v>17</v>
      </c>
      <c r="N1455">
        <v>23</v>
      </c>
      <c r="O1455">
        <v>15</v>
      </c>
      <c r="P1455">
        <v>1</v>
      </c>
      <c r="Q1455">
        <v>3</v>
      </c>
      <c r="R1455">
        <v>0</v>
      </c>
      <c r="S1455">
        <v>3</v>
      </c>
      <c r="T1455">
        <v>9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 t="s">
        <v>43</v>
      </c>
    </row>
    <row r="1456" spans="1:28" hidden="1" x14ac:dyDescent="0.3">
      <c r="A1456">
        <v>5756</v>
      </c>
      <c r="B1456">
        <v>1983</v>
      </c>
      <c r="C1456" t="s">
        <v>28</v>
      </c>
      <c r="D1456" t="s">
        <v>35</v>
      </c>
      <c r="E1456">
        <v>39453</v>
      </c>
      <c r="F1456">
        <v>1</v>
      </c>
      <c r="G1456">
        <v>0</v>
      </c>
      <c r="H1456" s="1">
        <v>41732</v>
      </c>
      <c r="I1456">
        <v>64</v>
      </c>
      <c r="J1456">
        <v>46</v>
      </c>
      <c r="K1456">
        <v>0</v>
      </c>
      <c r="L1456">
        <v>7</v>
      </c>
      <c r="M1456">
        <v>0</v>
      </c>
      <c r="N1456">
        <v>0</v>
      </c>
      <c r="O1456">
        <v>2</v>
      </c>
      <c r="P1456">
        <v>2</v>
      </c>
      <c r="Q1456">
        <v>2</v>
      </c>
      <c r="R1456">
        <v>0</v>
      </c>
      <c r="S1456">
        <v>3</v>
      </c>
      <c r="T1456">
        <v>6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30</v>
      </c>
    </row>
    <row r="1457" spans="1:28" hidden="1" x14ac:dyDescent="0.3">
      <c r="A1457">
        <v>3570</v>
      </c>
      <c r="B1457">
        <v>1969</v>
      </c>
      <c r="C1457" t="s">
        <v>37</v>
      </c>
      <c r="D1457" t="s">
        <v>35</v>
      </c>
      <c r="E1457">
        <v>42731</v>
      </c>
      <c r="F1457">
        <v>1</v>
      </c>
      <c r="G1457">
        <v>0</v>
      </c>
      <c r="H1457" s="1">
        <v>41568</v>
      </c>
      <c r="I1457">
        <v>64</v>
      </c>
      <c r="J1457">
        <v>159</v>
      </c>
      <c r="K1457">
        <v>2</v>
      </c>
      <c r="L1457">
        <v>51</v>
      </c>
      <c r="M1457">
        <v>6</v>
      </c>
      <c r="N1457">
        <v>2</v>
      </c>
      <c r="O1457">
        <v>24</v>
      </c>
      <c r="P1457">
        <v>3</v>
      </c>
      <c r="Q1457">
        <v>4</v>
      </c>
      <c r="R1457">
        <v>1</v>
      </c>
      <c r="S1457">
        <v>5</v>
      </c>
      <c r="T1457">
        <v>5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43</v>
      </c>
    </row>
    <row r="1458" spans="1:28" hidden="1" x14ac:dyDescent="0.3">
      <c r="A1458">
        <v>773</v>
      </c>
      <c r="B1458">
        <v>1971</v>
      </c>
      <c r="C1458" t="s">
        <v>41</v>
      </c>
      <c r="D1458" t="s">
        <v>29</v>
      </c>
      <c r="E1458">
        <v>42835</v>
      </c>
      <c r="F1458">
        <v>1</v>
      </c>
      <c r="G1458">
        <v>1</v>
      </c>
      <c r="H1458" s="1">
        <v>41455</v>
      </c>
      <c r="I1458">
        <v>64</v>
      </c>
      <c r="J1458">
        <v>379</v>
      </c>
      <c r="K1458">
        <v>4</v>
      </c>
      <c r="L1458">
        <v>93</v>
      </c>
      <c r="M1458">
        <v>12</v>
      </c>
      <c r="N1458">
        <v>9</v>
      </c>
      <c r="O1458">
        <v>98</v>
      </c>
      <c r="P1458">
        <v>7</v>
      </c>
      <c r="Q1458">
        <v>6</v>
      </c>
      <c r="R1458">
        <v>6</v>
      </c>
      <c r="S1458">
        <v>4</v>
      </c>
      <c r="T1458">
        <v>6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40</v>
      </c>
    </row>
    <row r="1459" spans="1:28" hidden="1" x14ac:dyDescent="0.3">
      <c r="A1459">
        <v>5731</v>
      </c>
      <c r="B1459">
        <v>1983</v>
      </c>
      <c r="C1459" t="s">
        <v>41</v>
      </c>
      <c r="D1459" t="s">
        <v>33</v>
      </c>
      <c r="E1459">
        <v>27100</v>
      </c>
      <c r="F1459">
        <v>1</v>
      </c>
      <c r="G1459">
        <v>0</v>
      </c>
      <c r="H1459" s="1">
        <v>41369</v>
      </c>
      <c r="I1459">
        <v>64</v>
      </c>
      <c r="J1459">
        <v>12</v>
      </c>
      <c r="K1459">
        <v>0</v>
      </c>
      <c r="L1459">
        <v>13</v>
      </c>
      <c r="M1459">
        <v>2</v>
      </c>
      <c r="N1459">
        <v>0</v>
      </c>
      <c r="O1459">
        <v>10</v>
      </c>
      <c r="P1459">
        <v>1</v>
      </c>
      <c r="Q1459">
        <v>1</v>
      </c>
      <c r="R1459">
        <v>0</v>
      </c>
      <c r="S1459">
        <v>3</v>
      </c>
      <c r="T1459">
        <v>7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30</v>
      </c>
    </row>
    <row r="1460" spans="1:28" hidden="1" x14ac:dyDescent="0.3">
      <c r="A1460">
        <v>7152</v>
      </c>
      <c r="B1460">
        <v>1983</v>
      </c>
      <c r="C1460" t="s">
        <v>41</v>
      </c>
      <c r="D1460" t="s">
        <v>33</v>
      </c>
      <c r="E1460">
        <v>27100</v>
      </c>
      <c r="F1460">
        <v>1</v>
      </c>
      <c r="G1460">
        <v>0</v>
      </c>
      <c r="H1460" s="1">
        <v>41369</v>
      </c>
      <c r="I1460">
        <v>64</v>
      </c>
      <c r="J1460">
        <v>12</v>
      </c>
      <c r="K1460">
        <v>0</v>
      </c>
      <c r="L1460">
        <v>13</v>
      </c>
      <c r="M1460">
        <v>2</v>
      </c>
      <c r="N1460">
        <v>0</v>
      </c>
      <c r="O1460">
        <v>10</v>
      </c>
      <c r="P1460">
        <v>1</v>
      </c>
      <c r="Q1460">
        <v>1</v>
      </c>
      <c r="R1460">
        <v>0</v>
      </c>
      <c r="S1460">
        <v>3</v>
      </c>
      <c r="T1460">
        <v>7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39</v>
      </c>
    </row>
    <row r="1461" spans="1:28" hidden="1" x14ac:dyDescent="0.3">
      <c r="A1461">
        <v>6097</v>
      </c>
      <c r="B1461">
        <v>1959</v>
      </c>
      <c r="C1461" t="s">
        <v>28</v>
      </c>
      <c r="D1461" t="s">
        <v>31</v>
      </c>
      <c r="E1461">
        <v>50664</v>
      </c>
      <c r="F1461">
        <v>1</v>
      </c>
      <c r="G1461">
        <v>1</v>
      </c>
      <c r="H1461" s="1">
        <v>41290</v>
      </c>
      <c r="I1461">
        <v>64</v>
      </c>
      <c r="J1461">
        <v>313</v>
      </c>
      <c r="K1461">
        <v>8</v>
      </c>
      <c r="L1461">
        <v>104</v>
      </c>
      <c r="M1461">
        <v>6</v>
      </c>
      <c r="N1461">
        <v>4</v>
      </c>
      <c r="O1461">
        <v>126</v>
      </c>
      <c r="P1461">
        <v>9</v>
      </c>
      <c r="Q1461">
        <v>8</v>
      </c>
      <c r="R1461">
        <v>1</v>
      </c>
      <c r="S1461">
        <v>6</v>
      </c>
      <c r="T1461">
        <v>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43</v>
      </c>
    </row>
    <row r="1462" spans="1:28" hidden="1" x14ac:dyDescent="0.3">
      <c r="A1462">
        <v>5150</v>
      </c>
      <c r="B1462">
        <v>1979</v>
      </c>
      <c r="C1462" t="s">
        <v>44</v>
      </c>
      <c r="D1462" t="s">
        <v>31</v>
      </c>
      <c r="E1462">
        <v>20194</v>
      </c>
      <c r="F1462">
        <v>1</v>
      </c>
      <c r="G1462">
        <v>0</v>
      </c>
      <c r="H1462" s="1">
        <v>41260</v>
      </c>
      <c r="I1462">
        <v>64</v>
      </c>
      <c r="J1462">
        <v>0</v>
      </c>
      <c r="K1462">
        <v>4</v>
      </c>
      <c r="L1462">
        <v>7</v>
      </c>
      <c r="M1462">
        <v>11</v>
      </c>
      <c r="N1462">
        <v>10</v>
      </c>
      <c r="O1462">
        <v>15</v>
      </c>
      <c r="P1462">
        <v>2</v>
      </c>
      <c r="Q1462">
        <v>2</v>
      </c>
      <c r="R1462">
        <v>0</v>
      </c>
      <c r="S1462">
        <v>3</v>
      </c>
      <c r="T1462">
        <v>6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30</v>
      </c>
    </row>
    <row r="1463" spans="1:28" hidden="1" x14ac:dyDescent="0.3">
      <c r="A1463">
        <v>5966</v>
      </c>
      <c r="B1463">
        <v>1974</v>
      </c>
      <c r="C1463" t="s">
        <v>37</v>
      </c>
      <c r="D1463" t="s">
        <v>33</v>
      </c>
      <c r="E1463">
        <v>45207</v>
      </c>
      <c r="F1463">
        <v>1</v>
      </c>
      <c r="G1463">
        <v>1</v>
      </c>
      <c r="H1463" s="1">
        <v>41223</v>
      </c>
      <c r="I1463">
        <v>64</v>
      </c>
      <c r="J1463">
        <v>203</v>
      </c>
      <c r="K1463">
        <v>0</v>
      </c>
      <c r="L1463">
        <v>10</v>
      </c>
      <c r="M1463">
        <v>0</v>
      </c>
      <c r="N1463">
        <v>0</v>
      </c>
      <c r="O1463">
        <v>2</v>
      </c>
      <c r="P1463">
        <v>5</v>
      </c>
      <c r="Q1463">
        <v>3</v>
      </c>
      <c r="R1463">
        <v>1</v>
      </c>
      <c r="S1463">
        <v>6</v>
      </c>
      <c r="T1463">
        <v>6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 t="s">
        <v>30</v>
      </c>
    </row>
    <row r="1464" spans="1:28" hidden="1" x14ac:dyDescent="0.3">
      <c r="A1464">
        <v>3439</v>
      </c>
      <c r="B1464">
        <v>1972</v>
      </c>
      <c r="C1464" t="s">
        <v>28</v>
      </c>
      <c r="D1464" t="s">
        <v>33</v>
      </c>
      <c r="E1464">
        <v>56721</v>
      </c>
      <c r="F1464">
        <v>1</v>
      </c>
      <c r="G1464">
        <v>1</v>
      </c>
      <c r="H1464" s="1">
        <v>41213</v>
      </c>
      <c r="I1464">
        <v>64</v>
      </c>
      <c r="J1464">
        <v>157</v>
      </c>
      <c r="K1464">
        <v>6</v>
      </c>
      <c r="L1464">
        <v>39</v>
      </c>
      <c r="M1464">
        <v>6</v>
      </c>
      <c r="N1464">
        <v>13</v>
      </c>
      <c r="O1464">
        <v>75</v>
      </c>
      <c r="P1464">
        <v>5</v>
      </c>
      <c r="Q1464">
        <v>4</v>
      </c>
      <c r="R1464">
        <v>1</v>
      </c>
      <c r="S1464">
        <v>5</v>
      </c>
      <c r="T1464">
        <v>6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30</v>
      </c>
    </row>
    <row r="1465" spans="1:28" hidden="1" x14ac:dyDescent="0.3">
      <c r="A1465">
        <v>5393</v>
      </c>
      <c r="B1465">
        <v>1977</v>
      </c>
      <c r="C1465" t="s">
        <v>28</v>
      </c>
      <c r="D1465" t="s">
        <v>31</v>
      </c>
      <c r="E1465">
        <v>23763</v>
      </c>
      <c r="F1465">
        <v>1</v>
      </c>
      <c r="G1465">
        <v>0</v>
      </c>
      <c r="H1465" s="1">
        <v>41128</v>
      </c>
      <c r="I1465">
        <v>64</v>
      </c>
      <c r="J1465">
        <v>22</v>
      </c>
      <c r="K1465">
        <v>0</v>
      </c>
      <c r="L1465">
        <v>6</v>
      </c>
      <c r="M1465">
        <v>6</v>
      </c>
      <c r="N1465">
        <v>2</v>
      </c>
      <c r="O1465">
        <v>6</v>
      </c>
      <c r="P1465">
        <v>1</v>
      </c>
      <c r="Q1465">
        <v>1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30</v>
      </c>
    </row>
    <row r="1466" spans="1:28" hidden="1" x14ac:dyDescent="0.3">
      <c r="A1466">
        <v>4050</v>
      </c>
      <c r="B1466">
        <v>1966</v>
      </c>
      <c r="C1466" t="s">
        <v>41</v>
      </c>
      <c r="D1466" t="s">
        <v>33</v>
      </c>
      <c r="E1466">
        <v>49605</v>
      </c>
      <c r="F1466">
        <v>0</v>
      </c>
      <c r="G1466">
        <v>0</v>
      </c>
      <c r="H1466" s="1">
        <v>41811</v>
      </c>
      <c r="I1466">
        <v>65</v>
      </c>
      <c r="J1466">
        <v>42</v>
      </c>
      <c r="K1466">
        <v>16</v>
      </c>
      <c r="L1466">
        <v>29</v>
      </c>
      <c r="M1466">
        <v>12</v>
      </c>
      <c r="N1466">
        <v>20</v>
      </c>
      <c r="O1466">
        <v>8</v>
      </c>
      <c r="P1466">
        <v>1</v>
      </c>
      <c r="Q1466">
        <v>2</v>
      </c>
      <c r="R1466">
        <v>1</v>
      </c>
      <c r="S1466">
        <v>4</v>
      </c>
      <c r="T1466">
        <v>3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32</v>
      </c>
    </row>
    <row r="1467" spans="1:28" hidden="1" x14ac:dyDescent="0.3">
      <c r="A1467">
        <v>6862</v>
      </c>
      <c r="B1467">
        <v>1971</v>
      </c>
      <c r="C1467" t="s">
        <v>28</v>
      </c>
      <c r="D1467" t="s">
        <v>29</v>
      </c>
      <c r="E1467">
        <v>1730</v>
      </c>
      <c r="F1467">
        <v>0</v>
      </c>
      <c r="G1467">
        <v>0</v>
      </c>
      <c r="H1467" s="1">
        <v>41777</v>
      </c>
      <c r="I1467">
        <v>65</v>
      </c>
      <c r="J1467">
        <v>1</v>
      </c>
      <c r="K1467">
        <v>1</v>
      </c>
      <c r="L1467">
        <v>3</v>
      </c>
      <c r="M1467">
        <v>1</v>
      </c>
      <c r="N1467">
        <v>1</v>
      </c>
      <c r="O1467">
        <v>1</v>
      </c>
      <c r="P1467">
        <v>15</v>
      </c>
      <c r="Q1467">
        <v>0</v>
      </c>
      <c r="R1467">
        <v>0</v>
      </c>
      <c r="S1467">
        <v>0</v>
      </c>
      <c r="T1467">
        <v>20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30</v>
      </c>
    </row>
    <row r="1468" spans="1:28" hidden="1" x14ac:dyDescent="0.3">
      <c r="A1468">
        <v>8315</v>
      </c>
      <c r="B1468">
        <v>1995</v>
      </c>
      <c r="C1468" t="s">
        <v>28</v>
      </c>
      <c r="D1468" t="s">
        <v>31</v>
      </c>
      <c r="E1468">
        <v>34824</v>
      </c>
      <c r="F1468">
        <v>0</v>
      </c>
      <c r="G1468">
        <v>0</v>
      </c>
      <c r="H1468" s="1">
        <v>41724</v>
      </c>
      <c r="I1468">
        <v>65</v>
      </c>
      <c r="J1468">
        <v>4</v>
      </c>
      <c r="K1468">
        <v>2</v>
      </c>
      <c r="L1468">
        <v>11</v>
      </c>
      <c r="M1468">
        <v>2</v>
      </c>
      <c r="N1468">
        <v>0</v>
      </c>
      <c r="O1468">
        <v>4</v>
      </c>
      <c r="P1468">
        <v>1</v>
      </c>
      <c r="Q1468">
        <v>1</v>
      </c>
      <c r="R1468">
        <v>0</v>
      </c>
      <c r="S1468">
        <v>2</v>
      </c>
      <c r="T1468">
        <v>6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34</v>
      </c>
    </row>
    <row r="1469" spans="1:28" hidden="1" x14ac:dyDescent="0.3">
      <c r="A1469">
        <v>5184</v>
      </c>
      <c r="B1469">
        <v>1995</v>
      </c>
      <c r="C1469" t="s">
        <v>28</v>
      </c>
      <c r="D1469" t="s">
        <v>31</v>
      </c>
      <c r="E1469">
        <v>34824</v>
      </c>
      <c r="F1469">
        <v>0</v>
      </c>
      <c r="G1469">
        <v>0</v>
      </c>
      <c r="H1469" s="1">
        <v>41724</v>
      </c>
      <c r="I1469">
        <v>65</v>
      </c>
      <c r="J1469">
        <v>4</v>
      </c>
      <c r="K1469">
        <v>2</v>
      </c>
      <c r="L1469">
        <v>11</v>
      </c>
      <c r="M1469">
        <v>2</v>
      </c>
      <c r="N1469">
        <v>0</v>
      </c>
      <c r="O1469">
        <v>4</v>
      </c>
      <c r="P1469">
        <v>1</v>
      </c>
      <c r="Q1469">
        <v>1</v>
      </c>
      <c r="R1469">
        <v>0</v>
      </c>
      <c r="S1469">
        <v>2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30</v>
      </c>
    </row>
    <row r="1470" spans="1:28" hidden="1" x14ac:dyDescent="0.3">
      <c r="A1470">
        <v>3643</v>
      </c>
      <c r="B1470">
        <v>1974</v>
      </c>
      <c r="C1470" t="s">
        <v>41</v>
      </c>
      <c r="D1470" t="s">
        <v>33</v>
      </c>
      <c r="E1470">
        <v>63206</v>
      </c>
      <c r="F1470">
        <v>0</v>
      </c>
      <c r="G1470">
        <v>0</v>
      </c>
      <c r="H1470" s="1">
        <v>41718</v>
      </c>
      <c r="I1470">
        <v>65</v>
      </c>
      <c r="J1470">
        <v>750</v>
      </c>
      <c r="K1470">
        <v>8</v>
      </c>
      <c r="L1470">
        <v>125</v>
      </c>
      <c r="M1470">
        <v>11</v>
      </c>
      <c r="N1470">
        <v>8</v>
      </c>
      <c r="O1470">
        <v>26</v>
      </c>
      <c r="P1470">
        <v>1</v>
      </c>
      <c r="Q1470">
        <v>4</v>
      </c>
      <c r="R1470">
        <v>3</v>
      </c>
      <c r="S1470">
        <v>6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 t="s">
        <v>32</v>
      </c>
    </row>
    <row r="1471" spans="1:28" hidden="1" x14ac:dyDescent="0.3">
      <c r="A1471">
        <v>2004</v>
      </c>
      <c r="B1471">
        <v>1969</v>
      </c>
      <c r="C1471" t="s">
        <v>28</v>
      </c>
      <c r="D1471" t="s">
        <v>31</v>
      </c>
      <c r="E1471">
        <v>72679</v>
      </c>
      <c r="F1471">
        <v>0</v>
      </c>
      <c r="G1471">
        <v>1</v>
      </c>
      <c r="H1471" s="1">
        <v>41535</v>
      </c>
      <c r="I1471">
        <v>65</v>
      </c>
      <c r="J1471">
        <v>619</v>
      </c>
      <c r="K1471">
        <v>54</v>
      </c>
      <c r="L1471">
        <v>260</v>
      </c>
      <c r="M1471">
        <v>127</v>
      </c>
      <c r="N1471">
        <v>54</v>
      </c>
      <c r="O1471">
        <v>54</v>
      </c>
      <c r="P1471">
        <v>1</v>
      </c>
      <c r="Q1471">
        <v>4</v>
      </c>
      <c r="R1471">
        <v>7</v>
      </c>
      <c r="S1471">
        <v>5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30</v>
      </c>
    </row>
    <row r="1472" spans="1:28" hidden="1" x14ac:dyDescent="0.3">
      <c r="A1472">
        <v>6142</v>
      </c>
      <c r="B1472">
        <v>1943</v>
      </c>
      <c r="C1472" t="s">
        <v>41</v>
      </c>
      <c r="D1472" t="s">
        <v>33</v>
      </c>
      <c r="E1472">
        <v>65073</v>
      </c>
      <c r="F1472">
        <v>0</v>
      </c>
      <c r="G1472">
        <v>0</v>
      </c>
      <c r="H1472" s="1">
        <v>41506</v>
      </c>
      <c r="I1472">
        <v>65</v>
      </c>
      <c r="J1472">
        <v>629</v>
      </c>
      <c r="K1472">
        <v>17</v>
      </c>
      <c r="L1472">
        <v>177</v>
      </c>
      <c r="M1472">
        <v>69</v>
      </c>
      <c r="N1472">
        <v>0</v>
      </c>
      <c r="O1472">
        <v>8</v>
      </c>
      <c r="P1472">
        <v>1</v>
      </c>
      <c r="Q1472">
        <v>5</v>
      </c>
      <c r="R1472">
        <v>3</v>
      </c>
      <c r="S1472">
        <v>5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 t="s">
        <v>30</v>
      </c>
    </row>
    <row r="1473" spans="1:28" hidden="1" x14ac:dyDescent="0.3">
      <c r="A1473">
        <v>9805</v>
      </c>
      <c r="B1473">
        <v>1953</v>
      </c>
      <c r="C1473" t="s">
        <v>41</v>
      </c>
      <c r="D1473" t="s">
        <v>35</v>
      </c>
      <c r="E1473">
        <v>56129</v>
      </c>
      <c r="F1473">
        <v>0</v>
      </c>
      <c r="G1473">
        <v>1</v>
      </c>
      <c r="H1473" s="1">
        <v>41445</v>
      </c>
      <c r="I1473">
        <v>65</v>
      </c>
      <c r="J1473">
        <v>320</v>
      </c>
      <c r="K1473">
        <v>48</v>
      </c>
      <c r="L1473">
        <v>133</v>
      </c>
      <c r="M1473">
        <v>39</v>
      </c>
      <c r="N1473">
        <v>72</v>
      </c>
      <c r="O1473">
        <v>48</v>
      </c>
      <c r="P1473">
        <v>4</v>
      </c>
      <c r="Q1473">
        <v>6</v>
      </c>
      <c r="R1473">
        <v>2</v>
      </c>
      <c r="S1473">
        <v>10</v>
      </c>
      <c r="T1473">
        <v>4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32</v>
      </c>
    </row>
    <row r="1474" spans="1:28" hidden="1" x14ac:dyDescent="0.3">
      <c r="A1474">
        <v>849</v>
      </c>
      <c r="B1474">
        <v>1953</v>
      </c>
      <c r="C1474" t="s">
        <v>41</v>
      </c>
      <c r="D1474" t="s">
        <v>35</v>
      </c>
      <c r="E1474">
        <v>56129</v>
      </c>
      <c r="F1474">
        <v>0</v>
      </c>
      <c r="G1474">
        <v>1</v>
      </c>
      <c r="H1474" s="1">
        <v>41445</v>
      </c>
      <c r="I1474">
        <v>65</v>
      </c>
      <c r="J1474">
        <v>320</v>
      </c>
      <c r="K1474">
        <v>48</v>
      </c>
      <c r="L1474">
        <v>133</v>
      </c>
      <c r="M1474">
        <v>39</v>
      </c>
      <c r="N1474">
        <v>72</v>
      </c>
      <c r="O1474">
        <v>48</v>
      </c>
      <c r="P1474">
        <v>4</v>
      </c>
      <c r="Q1474">
        <v>6</v>
      </c>
      <c r="R1474">
        <v>2</v>
      </c>
      <c r="S1474">
        <v>10</v>
      </c>
      <c r="T1474">
        <v>4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30</v>
      </c>
    </row>
    <row r="1475" spans="1:28" hidden="1" x14ac:dyDescent="0.3">
      <c r="A1475">
        <v>9305</v>
      </c>
      <c r="B1475">
        <v>1976</v>
      </c>
      <c r="C1475" t="s">
        <v>38</v>
      </c>
      <c r="D1475" t="s">
        <v>31</v>
      </c>
      <c r="E1475">
        <v>79689</v>
      </c>
      <c r="F1475">
        <v>0</v>
      </c>
      <c r="G1475">
        <v>0</v>
      </c>
      <c r="H1475" s="1">
        <v>41406</v>
      </c>
      <c r="I1475">
        <v>65</v>
      </c>
      <c r="J1475">
        <v>311</v>
      </c>
      <c r="K1475">
        <v>26</v>
      </c>
      <c r="L1475">
        <v>640</v>
      </c>
      <c r="M1475">
        <v>180</v>
      </c>
      <c r="N1475">
        <v>37</v>
      </c>
      <c r="O1475">
        <v>121</v>
      </c>
      <c r="P1475">
        <v>1</v>
      </c>
      <c r="Q1475">
        <v>4</v>
      </c>
      <c r="R1475">
        <v>9</v>
      </c>
      <c r="S1475">
        <v>13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30</v>
      </c>
    </row>
    <row r="1476" spans="1:28" hidden="1" x14ac:dyDescent="0.3">
      <c r="A1476">
        <v>4706</v>
      </c>
      <c r="B1476">
        <v>1966</v>
      </c>
      <c r="C1476" t="s">
        <v>28</v>
      </c>
      <c r="D1476" t="s">
        <v>31</v>
      </c>
      <c r="E1476">
        <v>34704</v>
      </c>
      <c r="F1476">
        <v>0</v>
      </c>
      <c r="G1476">
        <v>1</v>
      </c>
      <c r="H1476" s="1">
        <v>41391</v>
      </c>
      <c r="I1476">
        <v>65</v>
      </c>
      <c r="J1476">
        <v>29</v>
      </c>
      <c r="K1476">
        <v>0</v>
      </c>
      <c r="L1476">
        <v>5</v>
      </c>
      <c r="M1476">
        <v>0</v>
      </c>
      <c r="N1476">
        <v>1</v>
      </c>
      <c r="O1476">
        <v>5</v>
      </c>
      <c r="P1476">
        <v>1</v>
      </c>
      <c r="Q1476">
        <v>1</v>
      </c>
      <c r="R1476">
        <v>0</v>
      </c>
      <c r="S1476">
        <v>3</v>
      </c>
      <c r="T1476">
        <v>5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32</v>
      </c>
    </row>
    <row r="1477" spans="1:28" hidden="1" x14ac:dyDescent="0.3">
      <c r="A1477">
        <v>3536</v>
      </c>
      <c r="B1477">
        <v>1960</v>
      </c>
      <c r="C1477" t="s">
        <v>28</v>
      </c>
      <c r="D1477" t="s">
        <v>35</v>
      </c>
      <c r="E1477">
        <v>19740</v>
      </c>
      <c r="F1477">
        <v>0</v>
      </c>
      <c r="G1477">
        <v>1</v>
      </c>
      <c r="H1477" s="1">
        <v>41357</v>
      </c>
      <c r="I1477">
        <v>65</v>
      </c>
      <c r="J1477">
        <v>7</v>
      </c>
      <c r="K1477">
        <v>11</v>
      </c>
      <c r="L1477">
        <v>3</v>
      </c>
      <c r="M1477">
        <v>10</v>
      </c>
      <c r="N1477">
        <v>4</v>
      </c>
      <c r="O1477">
        <v>20</v>
      </c>
      <c r="P1477">
        <v>2</v>
      </c>
      <c r="Q1477">
        <v>1</v>
      </c>
      <c r="R1477">
        <v>1</v>
      </c>
      <c r="S1477">
        <v>3</v>
      </c>
      <c r="T1477">
        <v>5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40</v>
      </c>
    </row>
    <row r="1478" spans="1:28" hidden="1" x14ac:dyDescent="0.3">
      <c r="A1478">
        <v>9707</v>
      </c>
      <c r="B1478">
        <v>1969</v>
      </c>
      <c r="C1478" t="s">
        <v>37</v>
      </c>
      <c r="D1478" t="s">
        <v>33</v>
      </c>
      <c r="E1478">
        <v>55212</v>
      </c>
      <c r="F1478">
        <v>0</v>
      </c>
      <c r="G1478">
        <v>1</v>
      </c>
      <c r="H1478" s="1">
        <v>41236</v>
      </c>
      <c r="I1478">
        <v>65</v>
      </c>
      <c r="J1478">
        <v>1103</v>
      </c>
      <c r="K1478">
        <v>0</v>
      </c>
      <c r="L1478">
        <v>45</v>
      </c>
      <c r="M1478">
        <v>0</v>
      </c>
      <c r="N1478">
        <v>0</v>
      </c>
      <c r="O1478">
        <v>34</v>
      </c>
      <c r="P1478">
        <v>3</v>
      </c>
      <c r="Q1478">
        <v>4</v>
      </c>
      <c r="R1478">
        <v>2</v>
      </c>
      <c r="S1478">
        <v>11</v>
      </c>
      <c r="T1478">
        <v>8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0</v>
      </c>
      <c r="AB1478" t="s">
        <v>30</v>
      </c>
    </row>
    <row r="1479" spans="1:28" hidden="1" x14ac:dyDescent="0.3">
      <c r="A1479">
        <v>10872</v>
      </c>
      <c r="B1479">
        <v>1969</v>
      </c>
      <c r="C1479" t="s">
        <v>37</v>
      </c>
      <c r="D1479" t="s">
        <v>33</v>
      </c>
      <c r="E1479">
        <v>55212</v>
      </c>
      <c r="F1479">
        <v>0</v>
      </c>
      <c r="G1479">
        <v>1</v>
      </c>
      <c r="H1479" s="1">
        <v>41236</v>
      </c>
      <c r="I1479">
        <v>65</v>
      </c>
      <c r="J1479">
        <v>1103</v>
      </c>
      <c r="K1479">
        <v>0</v>
      </c>
      <c r="L1479">
        <v>45</v>
      </c>
      <c r="M1479">
        <v>0</v>
      </c>
      <c r="N1479">
        <v>0</v>
      </c>
      <c r="O1479">
        <v>34</v>
      </c>
      <c r="P1479">
        <v>3</v>
      </c>
      <c r="Q1479">
        <v>4</v>
      </c>
      <c r="R1479">
        <v>2</v>
      </c>
      <c r="S1479">
        <v>11</v>
      </c>
      <c r="T1479">
        <v>8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0</v>
      </c>
      <c r="AB1479" t="s">
        <v>30</v>
      </c>
    </row>
    <row r="1480" spans="1:28" hidden="1" x14ac:dyDescent="0.3">
      <c r="A1480">
        <v>9058</v>
      </c>
      <c r="B1480">
        <v>1955</v>
      </c>
      <c r="C1480" t="s">
        <v>28</v>
      </c>
      <c r="D1480" t="s">
        <v>42</v>
      </c>
      <c r="E1480">
        <v>79800</v>
      </c>
      <c r="F1480">
        <v>0</v>
      </c>
      <c r="G1480">
        <v>0</v>
      </c>
      <c r="H1480" s="1">
        <v>41175</v>
      </c>
      <c r="I1480">
        <v>65</v>
      </c>
      <c r="J1480">
        <v>1060</v>
      </c>
      <c r="K1480">
        <v>21</v>
      </c>
      <c r="L1480">
        <v>530</v>
      </c>
      <c r="M1480">
        <v>32</v>
      </c>
      <c r="N1480">
        <v>0</v>
      </c>
      <c r="O1480">
        <v>224</v>
      </c>
      <c r="P1480">
        <v>1</v>
      </c>
      <c r="Q1480">
        <v>5</v>
      </c>
      <c r="R1480">
        <v>11</v>
      </c>
      <c r="S1480">
        <v>5</v>
      </c>
      <c r="T1480">
        <v>3</v>
      </c>
      <c r="U1480">
        <v>1</v>
      </c>
      <c r="V1480">
        <v>0</v>
      </c>
      <c r="W1480">
        <v>1</v>
      </c>
      <c r="X1480">
        <v>0</v>
      </c>
      <c r="Y1480">
        <v>1</v>
      </c>
      <c r="Z1480">
        <v>1</v>
      </c>
      <c r="AA1480">
        <v>0</v>
      </c>
      <c r="AB1480" t="s">
        <v>30</v>
      </c>
    </row>
    <row r="1481" spans="1:28" hidden="1" x14ac:dyDescent="0.3">
      <c r="A1481">
        <v>4640</v>
      </c>
      <c r="B1481">
        <v>1967</v>
      </c>
      <c r="C1481" t="s">
        <v>28</v>
      </c>
      <c r="D1481" t="s">
        <v>29</v>
      </c>
      <c r="E1481">
        <v>70647</v>
      </c>
      <c r="F1481">
        <v>0</v>
      </c>
      <c r="G1481">
        <v>1</v>
      </c>
      <c r="H1481" s="1">
        <v>41173</v>
      </c>
      <c r="I1481">
        <v>65</v>
      </c>
      <c r="J1481">
        <v>561</v>
      </c>
      <c r="K1481">
        <v>85</v>
      </c>
      <c r="L1481">
        <v>171</v>
      </c>
      <c r="M1481">
        <v>25</v>
      </c>
      <c r="N1481">
        <v>123</v>
      </c>
      <c r="O1481">
        <v>114</v>
      </c>
      <c r="P1481">
        <v>2</v>
      </c>
      <c r="Q1481">
        <v>4</v>
      </c>
      <c r="R1481">
        <v>7</v>
      </c>
      <c r="S1481">
        <v>13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43</v>
      </c>
    </row>
    <row r="1482" spans="1:28" hidden="1" x14ac:dyDescent="0.3">
      <c r="A1482">
        <v>2525</v>
      </c>
      <c r="B1482">
        <v>1974</v>
      </c>
      <c r="C1482" t="s">
        <v>37</v>
      </c>
      <c r="D1482" t="s">
        <v>33</v>
      </c>
      <c r="E1482">
        <v>38410</v>
      </c>
      <c r="F1482">
        <v>0</v>
      </c>
      <c r="G1482">
        <v>0</v>
      </c>
      <c r="H1482" s="1">
        <v>41166</v>
      </c>
      <c r="I1482">
        <v>65</v>
      </c>
      <c r="J1482">
        <v>153</v>
      </c>
      <c r="K1482">
        <v>64</v>
      </c>
      <c r="L1482">
        <v>123</v>
      </c>
      <c r="M1482">
        <v>116</v>
      </c>
      <c r="N1482">
        <v>64</v>
      </c>
      <c r="O1482">
        <v>14</v>
      </c>
      <c r="P1482">
        <v>2</v>
      </c>
      <c r="Q1482">
        <v>5</v>
      </c>
      <c r="R1482">
        <v>2</v>
      </c>
      <c r="S1482">
        <v>9</v>
      </c>
      <c r="T1482">
        <v>6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 t="s">
        <v>32</v>
      </c>
    </row>
    <row r="1483" spans="1:28" hidden="1" x14ac:dyDescent="0.3">
      <c r="A1483">
        <v>9503</v>
      </c>
      <c r="B1483">
        <v>1980</v>
      </c>
      <c r="C1483" t="s">
        <v>28</v>
      </c>
      <c r="D1483" t="s">
        <v>31</v>
      </c>
      <c r="E1483">
        <v>28071</v>
      </c>
      <c r="F1483">
        <v>0</v>
      </c>
      <c r="G1483">
        <v>0</v>
      </c>
      <c r="H1483" s="1">
        <v>41150</v>
      </c>
      <c r="I1483">
        <v>65</v>
      </c>
      <c r="J1483">
        <v>39</v>
      </c>
      <c r="K1483">
        <v>33</v>
      </c>
      <c r="L1483">
        <v>130</v>
      </c>
      <c r="M1483">
        <v>41</v>
      </c>
      <c r="N1483">
        <v>26</v>
      </c>
      <c r="O1483">
        <v>44</v>
      </c>
      <c r="P1483">
        <v>2</v>
      </c>
      <c r="Q1483">
        <v>5</v>
      </c>
      <c r="R1483">
        <v>1</v>
      </c>
      <c r="S1483">
        <v>5</v>
      </c>
      <c r="T1483">
        <v>8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30</v>
      </c>
    </row>
    <row r="1484" spans="1:28" hidden="1" x14ac:dyDescent="0.3">
      <c r="A1484">
        <v>10704</v>
      </c>
      <c r="B1484">
        <v>1969</v>
      </c>
      <c r="C1484" t="s">
        <v>28</v>
      </c>
      <c r="D1484" t="s">
        <v>31</v>
      </c>
      <c r="E1484">
        <v>54803</v>
      </c>
      <c r="F1484">
        <v>0</v>
      </c>
      <c r="G1484">
        <v>1</v>
      </c>
      <c r="H1484" s="1">
        <v>41142</v>
      </c>
      <c r="I1484">
        <v>65</v>
      </c>
      <c r="J1484">
        <v>404</v>
      </c>
      <c r="K1484">
        <v>0</v>
      </c>
      <c r="L1484">
        <v>92</v>
      </c>
      <c r="M1484">
        <v>28</v>
      </c>
      <c r="N1484">
        <v>27</v>
      </c>
      <c r="O1484">
        <v>142</v>
      </c>
      <c r="P1484">
        <v>2</v>
      </c>
      <c r="Q1484">
        <v>6</v>
      </c>
      <c r="R1484">
        <v>2</v>
      </c>
      <c r="S1484">
        <v>9</v>
      </c>
      <c r="T1484">
        <v>4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30</v>
      </c>
    </row>
    <row r="1485" spans="1:28" hidden="1" x14ac:dyDescent="0.3">
      <c r="A1485">
        <v>9014</v>
      </c>
      <c r="B1485">
        <v>1975</v>
      </c>
      <c r="C1485" t="s">
        <v>28</v>
      </c>
      <c r="D1485" t="s">
        <v>33</v>
      </c>
      <c r="E1485">
        <v>37085</v>
      </c>
      <c r="F1485">
        <v>1</v>
      </c>
      <c r="G1485">
        <v>1</v>
      </c>
      <c r="H1485" s="1">
        <v>41816</v>
      </c>
      <c r="I1485">
        <v>65</v>
      </c>
      <c r="J1485">
        <v>39</v>
      </c>
      <c r="K1485">
        <v>1</v>
      </c>
      <c r="L1485">
        <v>16</v>
      </c>
      <c r="M1485">
        <v>2</v>
      </c>
      <c r="N1485">
        <v>0</v>
      </c>
      <c r="O1485">
        <v>3</v>
      </c>
      <c r="P1485">
        <v>4</v>
      </c>
      <c r="Q1485">
        <v>3</v>
      </c>
      <c r="R1485">
        <v>0</v>
      </c>
      <c r="S1485">
        <v>3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40</v>
      </c>
    </row>
    <row r="1486" spans="1:28" hidden="1" x14ac:dyDescent="0.3">
      <c r="A1486">
        <v>2589</v>
      </c>
      <c r="B1486">
        <v>1972</v>
      </c>
      <c r="C1486" t="s">
        <v>28</v>
      </c>
      <c r="D1486" t="s">
        <v>29</v>
      </c>
      <c r="E1486">
        <v>26759</v>
      </c>
      <c r="F1486">
        <v>1</v>
      </c>
      <c r="G1486">
        <v>0</v>
      </c>
      <c r="H1486" s="1">
        <v>41677</v>
      </c>
      <c r="I1486">
        <v>65</v>
      </c>
      <c r="J1486">
        <v>25</v>
      </c>
      <c r="K1486">
        <v>3</v>
      </c>
      <c r="L1486">
        <v>16</v>
      </c>
      <c r="M1486">
        <v>8</v>
      </c>
      <c r="N1486">
        <v>5</v>
      </c>
      <c r="O1486">
        <v>2</v>
      </c>
      <c r="P1486">
        <v>2</v>
      </c>
      <c r="Q1486">
        <v>2</v>
      </c>
      <c r="R1486">
        <v>1</v>
      </c>
      <c r="S1486">
        <v>3</v>
      </c>
      <c r="T1486">
        <v>6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36</v>
      </c>
    </row>
    <row r="1487" spans="1:28" hidden="1" x14ac:dyDescent="0.3">
      <c r="A1487">
        <v>4887</v>
      </c>
      <c r="B1487">
        <v>1976</v>
      </c>
      <c r="C1487" t="s">
        <v>37</v>
      </c>
      <c r="D1487" t="s">
        <v>29</v>
      </c>
      <c r="E1487">
        <v>55412</v>
      </c>
      <c r="F1487">
        <v>1</v>
      </c>
      <c r="G1487">
        <v>1</v>
      </c>
      <c r="H1487" s="1">
        <v>41600</v>
      </c>
      <c r="I1487">
        <v>65</v>
      </c>
      <c r="J1487">
        <v>10</v>
      </c>
      <c r="K1487">
        <v>5</v>
      </c>
      <c r="L1487">
        <v>28</v>
      </c>
      <c r="M1487">
        <v>11</v>
      </c>
      <c r="N1487">
        <v>1</v>
      </c>
      <c r="O1487">
        <v>8</v>
      </c>
      <c r="P1487">
        <v>1</v>
      </c>
      <c r="Q1487">
        <v>2</v>
      </c>
      <c r="R1487">
        <v>0</v>
      </c>
      <c r="S1487">
        <v>3</v>
      </c>
      <c r="T1487">
        <v>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32</v>
      </c>
    </row>
    <row r="1488" spans="1:28" hidden="1" x14ac:dyDescent="0.3">
      <c r="A1488">
        <v>3254</v>
      </c>
      <c r="B1488">
        <v>1971</v>
      </c>
      <c r="C1488" t="s">
        <v>28</v>
      </c>
      <c r="D1488" t="s">
        <v>33</v>
      </c>
      <c r="E1488">
        <v>70886</v>
      </c>
      <c r="F1488">
        <v>1</v>
      </c>
      <c r="G1488">
        <v>0</v>
      </c>
      <c r="H1488" s="1">
        <v>41561</v>
      </c>
      <c r="I1488">
        <v>65</v>
      </c>
      <c r="J1488">
        <v>407</v>
      </c>
      <c r="K1488">
        <v>70</v>
      </c>
      <c r="L1488">
        <v>239</v>
      </c>
      <c r="M1488">
        <v>103</v>
      </c>
      <c r="N1488">
        <v>88</v>
      </c>
      <c r="O1488">
        <v>53</v>
      </c>
      <c r="P1488">
        <v>1</v>
      </c>
      <c r="Q1488">
        <v>5</v>
      </c>
      <c r="R1488">
        <v>4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30</v>
      </c>
    </row>
    <row r="1489" spans="1:28" hidden="1" x14ac:dyDescent="0.3">
      <c r="A1489">
        <v>8553</v>
      </c>
      <c r="B1489">
        <v>1965</v>
      </c>
      <c r="C1489" t="s">
        <v>28</v>
      </c>
      <c r="D1489" t="s">
        <v>33</v>
      </c>
      <c r="E1489">
        <v>44300</v>
      </c>
      <c r="F1489">
        <v>1</v>
      </c>
      <c r="G1489">
        <v>1</v>
      </c>
      <c r="H1489" s="1">
        <v>41448</v>
      </c>
      <c r="I1489">
        <v>65</v>
      </c>
      <c r="J1489">
        <v>30</v>
      </c>
      <c r="K1489">
        <v>0</v>
      </c>
      <c r="L1489">
        <v>9</v>
      </c>
      <c r="M1489">
        <v>0</v>
      </c>
      <c r="N1489">
        <v>0</v>
      </c>
      <c r="O1489">
        <v>3</v>
      </c>
      <c r="P1489">
        <v>2</v>
      </c>
      <c r="Q1489">
        <v>1</v>
      </c>
      <c r="R1489">
        <v>0</v>
      </c>
      <c r="S1489">
        <v>3</v>
      </c>
      <c r="T1489">
        <v>6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30</v>
      </c>
    </row>
    <row r="1490" spans="1:28" hidden="1" x14ac:dyDescent="0.3">
      <c r="A1490">
        <v>1606</v>
      </c>
      <c r="B1490">
        <v>1971</v>
      </c>
      <c r="C1490" t="s">
        <v>28</v>
      </c>
      <c r="D1490" t="s">
        <v>35</v>
      </c>
      <c r="E1490">
        <v>38590</v>
      </c>
      <c r="F1490">
        <v>1</v>
      </c>
      <c r="G1490">
        <v>0</v>
      </c>
      <c r="H1490" s="1">
        <v>41409</v>
      </c>
      <c r="I1490">
        <v>65</v>
      </c>
      <c r="J1490">
        <v>3</v>
      </c>
      <c r="K1490">
        <v>1</v>
      </c>
      <c r="L1490">
        <v>8</v>
      </c>
      <c r="M1490">
        <v>4</v>
      </c>
      <c r="N1490">
        <v>3</v>
      </c>
      <c r="O1490">
        <v>3</v>
      </c>
      <c r="P1490">
        <v>1</v>
      </c>
      <c r="Q1490">
        <v>1</v>
      </c>
      <c r="R1490">
        <v>0</v>
      </c>
      <c r="S1490">
        <v>2</v>
      </c>
      <c r="T1490">
        <v>8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43</v>
      </c>
    </row>
    <row r="1491" spans="1:28" hidden="1" x14ac:dyDescent="0.3">
      <c r="A1491">
        <v>125</v>
      </c>
      <c r="B1491">
        <v>1958</v>
      </c>
      <c r="C1491" t="s">
        <v>38</v>
      </c>
      <c r="D1491" t="s">
        <v>35</v>
      </c>
      <c r="E1491">
        <v>53083</v>
      </c>
      <c r="F1491">
        <v>1</v>
      </c>
      <c r="G1491">
        <v>1</v>
      </c>
      <c r="H1491" s="1">
        <v>41409</v>
      </c>
      <c r="I1491">
        <v>65</v>
      </c>
      <c r="J1491">
        <v>215</v>
      </c>
      <c r="K1491">
        <v>7</v>
      </c>
      <c r="L1491">
        <v>33</v>
      </c>
      <c r="M1491">
        <v>3</v>
      </c>
      <c r="N1491">
        <v>0</v>
      </c>
      <c r="O1491">
        <v>13</v>
      </c>
      <c r="P1491">
        <v>6</v>
      </c>
      <c r="Q1491">
        <v>5</v>
      </c>
      <c r="R1491">
        <v>1</v>
      </c>
      <c r="S1491">
        <v>5</v>
      </c>
      <c r="T1491">
        <v>7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 t="s">
        <v>40</v>
      </c>
    </row>
    <row r="1492" spans="1:28" hidden="1" x14ac:dyDescent="0.3">
      <c r="A1492">
        <v>4437</v>
      </c>
      <c r="B1492">
        <v>1962</v>
      </c>
      <c r="C1492" t="s">
        <v>28</v>
      </c>
      <c r="D1492" t="s">
        <v>33</v>
      </c>
      <c r="E1492">
        <v>65316</v>
      </c>
      <c r="F1492">
        <v>1</v>
      </c>
      <c r="G1492">
        <v>1</v>
      </c>
      <c r="H1492" s="1">
        <v>41388</v>
      </c>
      <c r="I1492">
        <v>65</v>
      </c>
      <c r="J1492">
        <v>112</v>
      </c>
      <c r="K1492">
        <v>6</v>
      </c>
      <c r="L1492">
        <v>92</v>
      </c>
      <c r="M1492">
        <v>3</v>
      </c>
      <c r="N1492">
        <v>9</v>
      </c>
      <c r="O1492">
        <v>38</v>
      </c>
      <c r="P1492">
        <v>2</v>
      </c>
      <c r="Q1492">
        <v>3</v>
      </c>
      <c r="R1492">
        <v>2</v>
      </c>
      <c r="S1492">
        <v>5</v>
      </c>
      <c r="T1492">
        <v>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30</v>
      </c>
    </row>
    <row r="1493" spans="1:28" hidden="1" x14ac:dyDescent="0.3">
      <c r="A1493">
        <v>3081</v>
      </c>
      <c r="B1493">
        <v>1978</v>
      </c>
      <c r="C1493" t="s">
        <v>37</v>
      </c>
      <c r="D1493" t="s">
        <v>33</v>
      </c>
      <c r="E1493">
        <v>41014</v>
      </c>
      <c r="F1493">
        <v>1</v>
      </c>
      <c r="G1493">
        <v>0</v>
      </c>
      <c r="H1493" s="1">
        <v>41386</v>
      </c>
      <c r="I1493">
        <v>65</v>
      </c>
      <c r="J1493">
        <v>7</v>
      </c>
      <c r="K1493">
        <v>2</v>
      </c>
      <c r="L1493">
        <v>6</v>
      </c>
      <c r="M1493">
        <v>2</v>
      </c>
      <c r="N1493">
        <v>0</v>
      </c>
      <c r="O1493">
        <v>3</v>
      </c>
      <c r="P1493">
        <v>1</v>
      </c>
      <c r="Q1493">
        <v>1</v>
      </c>
      <c r="R1493">
        <v>0</v>
      </c>
      <c r="S1493">
        <v>2</v>
      </c>
      <c r="T1493">
        <v>7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30</v>
      </c>
    </row>
    <row r="1494" spans="1:28" hidden="1" x14ac:dyDescent="0.3">
      <c r="A1494">
        <v>8686</v>
      </c>
      <c r="B1494">
        <v>1979</v>
      </c>
      <c r="C1494" t="s">
        <v>44</v>
      </c>
      <c r="D1494" t="s">
        <v>35</v>
      </c>
      <c r="E1494">
        <v>23724</v>
      </c>
      <c r="F1494">
        <v>1</v>
      </c>
      <c r="G1494">
        <v>0</v>
      </c>
      <c r="H1494" s="1">
        <v>41282</v>
      </c>
      <c r="I1494">
        <v>65</v>
      </c>
      <c r="J1494">
        <v>5</v>
      </c>
      <c r="K1494">
        <v>23</v>
      </c>
      <c r="L1494">
        <v>15</v>
      </c>
      <c r="M1494">
        <v>0</v>
      </c>
      <c r="N1494">
        <v>18</v>
      </c>
      <c r="O1494">
        <v>14</v>
      </c>
      <c r="P1494">
        <v>2</v>
      </c>
      <c r="Q1494">
        <v>2</v>
      </c>
      <c r="R1494">
        <v>0</v>
      </c>
      <c r="S1494">
        <v>3</v>
      </c>
      <c r="T1494">
        <v>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30</v>
      </c>
    </row>
    <row r="1495" spans="1:28" hidden="1" x14ac:dyDescent="0.3">
      <c r="A1495">
        <v>10104</v>
      </c>
      <c r="B1495">
        <v>1974</v>
      </c>
      <c r="C1495" t="s">
        <v>28</v>
      </c>
      <c r="D1495" t="s">
        <v>35</v>
      </c>
      <c r="E1495">
        <v>33590</v>
      </c>
      <c r="F1495">
        <v>2</v>
      </c>
      <c r="G1495">
        <v>1</v>
      </c>
      <c r="H1495" s="1">
        <v>41581</v>
      </c>
      <c r="I1495">
        <v>65</v>
      </c>
      <c r="J1495">
        <v>4</v>
      </c>
      <c r="K1495">
        <v>0</v>
      </c>
      <c r="L1495">
        <v>2</v>
      </c>
      <c r="M1495">
        <v>0</v>
      </c>
      <c r="N1495">
        <v>0</v>
      </c>
      <c r="O1495">
        <v>2</v>
      </c>
      <c r="P1495">
        <v>1</v>
      </c>
      <c r="Q1495">
        <v>1</v>
      </c>
      <c r="R1495">
        <v>0</v>
      </c>
      <c r="S1495">
        <v>2</v>
      </c>
      <c r="T1495">
        <v>7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32</v>
      </c>
    </row>
    <row r="1496" spans="1:28" hidden="1" x14ac:dyDescent="0.3">
      <c r="A1496">
        <v>2669</v>
      </c>
      <c r="B1496">
        <v>1993</v>
      </c>
      <c r="C1496" t="s">
        <v>28</v>
      </c>
      <c r="D1496" t="s">
        <v>31</v>
      </c>
      <c r="E1496">
        <v>74293</v>
      </c>
      <c r="F1496">
        <v>0</v>
      </c>
      <c r="G1496">
        <v>0</v>
      </c>
      <c r="H1496" s="1">
        <v>41763</v>
      </c>
      <c r="I1496">
        <v>66</v>
      </c>
      <c r="J1496">
        <v>375</v>
      </c>
      <c r="K1496">
        <v>152</v>
      </c>
      <c r="L1496">
        <v>335</v>
      </c>
      <c r="M1496">
        <v>93</v>
      </c>
      <c r="N1496">
        <v>91</v>
      </c>
      <c r="O1496">
        <v>81</v>
      </c>
      <c r="P1496">
        <v>1</v>
      </c>
      <c r="Q1496">
        <v>5</v>
      </c>
      <c r="R1496">
        <v>4</v>
      </c>
      <c r="S1496">
        <v>6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30</v>
      </c>
    </row>
    <row r="1497" spans="1:28" hidden="1" x14ac:dyDescent="0.3">
      <c r="A1497">
        <v>10037</v>
      </c>
      <c r="B1497">
        <v>1993</v>
      </c>
      <c r="C1497" t="s">
        <v>28</v>
      </c>
      <c r="D1497" t="s">
        <v>31</v>
      </c>
      <c r="E1497">
        <v>74293</v>
      </c>
      <c r="F1497">
        <v>0</v>
      </c>
      <c r="G1497">
        <v>0</v>
      </c>
      <c r="H1497" s="1">
        <v>41763</v>
      </c>
      <c r="I1497">
        <v>66</v>
      </c>
      <c r="J1497">
        <v>375</v>
      </c>
      <c r="K1497">
        <v>152</v>
      </c>
      <c r="L1497">
        <v>335</v>
      </c>
      <c r="M1497">
        <v>93</v>
      </c>
      <c r="N1497">
        <v>91</v>
      </c>
      <c r="O1497">
        <v>81</v>
      </c>
      <c r="P1497">
        <v>1</v>
      </c>
      <c r="Q1497">
        <v>5</v>
      </c>
      <c r="R1497">
        <v>4</v>
      </c>
      <c r="S1497">
        <v>6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43</v>
      </c>
    </row>
    <row r="1498" spans="1:28" hidden="1" x14ac:dyDescent="0.3">
      <c r="A1498">
        <v>4599</v>
      </c>
      <c r="B1498">
        <v>1976</v>
      </c>
      <c r="C1498" t="s">
        <v>41</v>
      </c>
      <c r="D1498" t="s">
        <v>33</v>
      </c>
      <c r="E1498">
        <v>49681</v>
      </c>
      <c r="F1498">
        <v>0</v>
      </c>
      <c r="G1498">
        <v>2</v>
      </c>
      <c r="H1498" s="1">
        <v>41582</v>
      </c>
      <c r="I1498">
        <v>66</v>
      </c>
      <c r="J1498">
        <v>411</v>
      </c>
      <c r="K1498">
        <v>0</v>
      </c>
      <c r="L1498">
        <v>26</v>
      </c>
      <c r="M1498">
        <v>0</v>
      </c>
      <c r="N1498">
        <v>0</v>
      </c>
      <c r="O1498">
        <v>21</v>
      </c>
      <c r="P1498">
        <v>6</v>
      </c>
      <c r="Q1498">
        <v>7</v>
      </c>
      <c r="R1498">
        <v>1</v>
      </c>
      <c r="S1498">
        <v>7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32</v>
      </c>
    </row>
    <row r="1499" spans="1:28" hidden="1" x14ac:dyDescent="0.3">
      <c r="A1499">
        <v>879</v>
      </c>
      <c r="B1499">
        <v>1976</v>
      </c>
      <c r="C1499" t="s">
        <v>41</v>
      </c>
      <c r="D1499" t="s">
        <v>33</v>
      </c>
      <c r="E1499">
        <v>49681</v>
      </c>
      <c r="F1499">
        <v>0</v>
      </c>
      <c r="G1499">
        <v>2</v>
      </c>
      <c r="H1499" s="1">
        <v>41582</v>
      </c>
      <c r="I1499">
        <v>66</v>
      </c>
      <c r="J1499">
        <v>411</v>
      </c>
      <c r="K1499">
        <v>0</v>
      </c>
      <c r="L1499">
        <v>26</v>
      </c>
      <c r="M1499">
        <v>0</v>
      </c>
      <c r="N1499">
        <v>0</v>
      </c>
      <c r="O1499">
        <v>21</v>
      </c>
      <c r="P1499">
        <v>6</v>
      </c>
      <c r="Q1499">
        <v>7</v>
      </c>
      <c r="R1499">
        <v>1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43</v>
      </c>
    </row>
    <row r="1500" spans="1:28" hidden="1" x14ac:dyDescent="0.3">
      <c r="A1500">
        <v>1964</v>
      </c>
      <c r="B1500">
        <v>1951</v>
      </c>
      <c r="C1500" t="s">
        <v>28</v>
      </c>
      <c r="D1500" t="s">
        <v>35</v>
      </c>
      <c r="E1500">
        <v>86610</v>
      </c>
      <c r="F1500">
        <v>0</v>
      </c>
      <c r="G1500">
        <v>0</v>
      </c>
      <c r="H1500" s="1">
        <v>41522</v>
      </c>
      <c r="I1500">
        <v>66</v>
      </c>
      <c r="J1500">
        <v>446</v>
      </c>
      <c r="K1500">
        <v>107</v>
      </c>
      <c r="L1500">
        <v>768</v>
      </c>
      <c r="M1500">
        <v>33</v>
      </c>
      <c r="N1500">
        <v>196</v>
      </c>
      <c r="O1500">
        <v>53</v>
      </c>
      <c r="P1500">
        <v>1</v>
      </c>
      <c r="Q1500">
        <v>5</v>
      </c>
      <c r="R1500">
        <v>6</v>
      </c>
      <c r="S1500">
        <v>6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30</v>
      </c>
    </row>
    <row r="1501" spans="1:28" hidden="1" x14ac:dyDescent="0.3">
      <c r="A1501">
        <v>0</v>
      </c>
      <c r="B1501">
        <v>1985</v>
      </c>
      <c r="C1501" t="s">
        <v>28</v>
      </c>
      <c r="D1501" t="s">
        <v>33</v>
      </c>
      <c r="E1501">
        <v>70951</v>
      </c>
      <c r="F1501">
        <v>0</v>
      </c>
      <c r="G1501">
        <v>0</v>
      </c>
      <c r="H1501" s="1">
        <v>41398</v>
      </c>
      <c r="I1501">
        <v>66</v>
      </c>
      <c r="J1501">
        <v>239</v>
      </c>
      <c r="K1501">
        <v>10</v>
      </c>
      <c r="L1501">
        <v>554</v>
      </c>
      <c r="M1501">
        <v>254</v>
      </c>
      <c r="N1501">
        <v>87</v>
      </c>
      <c r="O1501">
        <v>54</v>
      </c>
      <c r="P1501">
        <v>1</v>
      </c>
      <c r="Q1501">
        <v>3</v>
      </c>
      <c r="R1501">
        <v>4</v>
      </c>
      <c r="S1501">
        <v>9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43</v>
      </c>
    </row>
    <row r="1502" spans="1:28" hidden="1" x14ac:dyDescent="0.3">
      <c r="A1502">
        <v>9500</v>
      </c>
      <c r="B1502">
        <v>1959</v>
      </c>
      <c r="C1502" t="s">
        <v>28</v>
      </c>
      <c r="D1502" t="s">
        <v>33</v>
      </c>
      <c r="E1502">
        <v>58113</v>
      </c>
      <c r="F1502">
        <v>0</v>
      </c>
      <c r="G1502">
        <v>1</v>
      </c>
      <c r="H1502" s="1">
        <v>41299</v>
      </c>
      <c r="I1502">
        <v>66</v>
      </c>
      <c r="J1502">
        <v>221</v>
      </c>
      <c r="K1502">
        <v>104</v>
      </c>
      <c r="L1502">
        <v>169</v>
      </c>
      <c r="M1502">
        <v>102</v>
      </c>
      <c r="N1502">
        <v>78</v>
      </c>
      <c r="O1502">
        <v>84</v>
      </c>
      <c r="P1502">
        <v>3</v>
      </c>
      <c r="Q1502">
        <v>9</v>
      </c>
      <c r="R1502">
        <v>2</v>
      </c>
      <c r="S1502">
        <v>8</v>
      </c>
      <c r="T1502">
        <v>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 t="s">
        <v>30</v>
      </c>
    </row>
    <row r="1503" spans="1:28" hidden="1" x14ac:dyDescent="0.3">
      <c r="A1503">
        <v>3074</v>
      </c>
      <c r="B1503">
        <v>1984</v>
      </c>
      <c r="C1503" t="s">
        <v>37</v>
      </c>
      <c r="D1503" t="s">
        <v>33</v>
      </c>
      <c r="E1503">
        <v>70643</v>
      </c>
      <c r="F1503">
        <v>0</v>
      </c>
      <c r="G1503">
        <v>0</v>
      </c>
      <c r="H1503" s="1">
        <v>41197</v>
      </c>
      <c r="I1503">
        <v>66</v>
      </c>
      <c r="J1503">
        <v>1218</v>
      </c>
      <c r="K1503">
        <v>107</v>
      </c>
      <c r="L1503">
        <v>304</v>
      </c>
      <c r="M1503">
        <v>23</v>
      </c>
      <c r="N1503">
        <v>143</v>
      </c>
      <c r="O1503">
        <v>33</v>
      </c>
      <c r="P1503">
        <v>1</v>
      </c>
      <c r="Q1503">
        <v>5</v>
      </c>
      <c r="R1503">
        <v>8</v>
      </c>
      <c r="S1503">
        <v>4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 t="s">
        <v>30</v>
      </c>
    </row>
    <row r="1504" spans="1:28" hidden="1" x14ac:dyDescent="0.3">
      <c r="A1504">
        <v>2611</v>
      </c>
      <c r="B1504">
        <v>1959</v>
      </c>
      <c r="C1504" t="s">
        <v>41</v>
      </c>
      <c r="D1504" t="s">
        <v>35</v>
      </c>
      <c r="E1504">
        <v>82576</v>
      </c>
      <c r="F1504">
        <v>0</v>
      </c>
      <c r="G1504">
        <v>0</v>
      </c>
      <c r="H1504" s="1">
        <v>41122</v>
      </c>
      <c r="I1504">
        <v>66</v>
      </c>
      <c r="J1504">
        <v>1206</v>
      </c>
      <c r="K1504">
        <v>55</v>
      </c>
      <c r="L1504">
        <v>445</v>
      </c>
      <c r="M1504">
        <v>168</v>
      </c>
      <c r="N1504">
        <v>18</v>
      </c>
      <c r="O1504">
        <v>18</v>
      </c>
      <c r="P1504">
        <v>1</v>
      </c>
      <c r="Q1504">
        <v>2</v>
      </c>
      <c r="R1504">
        <v>4</v>
      </c>
      <c r="S1504">
        <v>12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 t="s">
        <v>43</v>
      </c>
    </row>
    <row r="1505" spans="1:28" hidden="1" x14ac:dyDescent="0.3">
      <c r="A1505">
        <v>5680</v>
      </c>
      <c r="B1505">
        <v>1984</v>
      </c>
      <c r="C1505" t="s">
        <v>38</v>
      </c>
      <c r="D1505" t="s">
        <v>33</v>
      </c>
      <c r="E1505">
        <v>35684</v>
      </c>
      <c r="F1505">
        <v>1</v>
      </c>
      <c r="G1505">
        <v>0</v>
      </c>
      <c r="H1505" s="1">
        <v>41751</v>
      </c>
      <c r="I1505">
        <v>66</v>
      </c>
      <c r="J1505">
        <v>10</v>
      </c>
      <c r="K1505">
        <v>4</v>
      </c>
      <c r="L1505">
        <v>7</v>
      </c>
      <c r="M1505">
        <v>0</v>
      </c>
      <c r="N1505">
        <v>6</v>
      </c>
      <c r="O1505">
        <v>3</v>
      </c>
      <c r="P1505">
        <v>1</v>
      </c>
      <c r="Q1505">
        <v>1</v>
      </c>
      <c r="R1505">
        <v>0</v>
      </c>
      <c r="S1505">
        <v>3</v>
      </c>
      <c r="T1505">
        <v>6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30</v>
      </c>
    </row>
    <row r="1506" spans="1:28" hidden="1" x14ac:dyDescent="0.3">
      <c r="A1506">
        <v>3726</v>
      </c>
      <c r="B1506">
        <v>1986</v>
      </c>
      <c r="C1506" t="s">
        <v>37</v>
      </c>
      <c r="D1506" t="s">
        <v>35</v>
      </c>
      <c r="E1506">
        <v>34320</v>
      </c>
      <c r="F1506">
        <v>1</v>
      </c>
      <c r="G1506">
        <v>0</v>
      </c>
      <c r="H1506" s="1">
        <v>41686</v>
      </c>
      <c r="I1506">
        <v>66</v>
      </c>
      <c r="J1506">
        <v>4</v>
      </c>
      <c r="K1506">
        <v>1</v>
      </c>
      <c r="L1506">
        <v>9</v>
      </c>
      <c r="M1506">
        <v>3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2</v>
      </c>
      <c r="T1506">
        <v>8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43</v>
      </c>
    </row>
    <row r="1507" spans="1:28" hidden="1" x14ac:dyDescent="0.3">
      <c r="A1507">
        <v>4548</v>
      </c>
      <c r="B1507">
        <v>1981</v>
      </c>
      <c r="C1507" t="s">
        <v>28</v>
      </c>
      <c r="D1507" t="s">
        <v>31</v>
      </c>
      <c r="E1507">
        <v>41967</v>
      </c>
      <c r="F1507">
        <v>1</v>
      </c>
      <c r="G1507">
        <v>1</v>
      </c>
      <c r="H1507" s="1">
        <v>41601</v>
      </c>
      <c r="I1507">
        <v>66</v>
      </c>
      <c r="J1507">
        <v>23</v>
      </c>
      <c r="K1507">
        <v>4</v>
      </c>
      <c r="L1507">
        <v>10</v>
      </c>
      <c r="M1507">
        <v>0</v>
      </c>
      <c r="N1507">
        <v>2</v>
      </c>
      <c r="O1507">
        <v>15</v>
      </c>
      <c r="P1507">
        <v>1</v>
      </c>
      <c r="Q1507">
        <v>1</v>
      </c>
      <c r="R1507">
        <v>0</v>
      </c>
      <c r="S1507">
        <v>3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32</v>
      </c>
    </row>
    <row r="1508" spans="1:28" hidden="1" x14ac:dyDescent="0.3">
      <c r="A1508">
        <v>7409</v>
      </c>
      <c r="B1508">
        <v>1970</v>
      </c>
      <c r="C1508" t="s">
        <v>28</v>
      </c>
      <c r="D1508" t="s">
        <v>35</v>
      </c>
      <c r="E1508">
        <v>53187</v>
      </c>
      <c r="F1508">
        <v>1</v>
      </c>
      <c r="G1508">
        <v>0</v>
      </c>
      <c r="H1508" s="1">
        <v>41573</v>
      </c>
      <c r="I1508">
        <v>66</v>
      </c>
      <c r="J1508">
        <v>211</v>
      </c>
      <c r="K1508">
        <v>2</v>
      </c>
      <c r="L1508">
        <v>30</v>
      </c>
      <c r="M1508">
        <v>7</v>
      </c>
      <c r="N1508">
        <v>7</v>
      </c>
      <c r="O1508">
        <v>10</v>
      </c>
      <c r="P1508">
        <v>2</v>
      </c>
      <c r="Q1508">
        <v>4</v>
      </c>
      <c r="R1508">
        <v>1</v>
      </c>
      <c r="S1508">
        <v>6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t="s">
        <v>30</v>
      </c>
    </row>
    <row r="1509" spans="1:28" hidden="1" x14ac:dyDescent="0.3">
      <c r="A1509">
        <v>4860</v>
      </c>
      <c r="B1509">
        <v>1970</v>
      </c>
      <c r="C1509" t="s">
        <v>28</v>
      </c>
      <c r="D1509" t="s">
        <v>31</v>
      </c>
      <c r="E1509">
        <v>24206</v>
      </c>
      <c r="F1509">
        <v>1</v>
      </c>
      <c r="G1509">
        <v>0</v>
      </c>
      <c r="H1509" s="1">
        <v>41341</v>
      </c>
      <c r="I1509">
        <v>66</v>
      </c>
      <c r="J1509">
        <v>7</v>
      </c>
      <c r="K1509">
        <v>2</v>
      </c>
      <c r="L1509">
        <v>8</v>
      </c>
      <c r="M1509">
        <v>3</v>
      </c>
      <c r="N1509">
        <v>2</v>
      </c>
      <c r="O1509">
        <v>3</v>
      </c>
      <c r="P1509">
        <v>1</v>
      </c>
      <c r="Q1509">
        <v>1</v>
      </c>
      <c r="R1509">
        <v>0</v>
      </c>
      <c r="S1509">
        <v>3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30</v>
      </c>
    </row>
    <row r="1510" spans="1:28" hidden="1" x14ac:dyDescent="0.3">
      <c r="A1510">
        <v>5140</v>
      </c>
      <c r="B1510">
        <v>1985</v>
      </c>
      <c r="C1510" t="s">
        <v>37</v>
      </c>
      <c r="D1510" t="s">
        <v>33</v>
      </c>
      <c r="E1510">
        <v>64355</v>
      </c>
      <c r="F1510">
        <v>1</v>
      </c>
      <c r="G1510">
        <v>0</v>
      </c>
      <c r="H1510" s="1">
        <v>41145</v>
      </c>
      <c r="I1510">
        <v>66</v>
      </c>
      <c r="J1510">
        <v>1047</v>
      </c>
      <c r="K1510">
        <v>0</v>
      </c>
      <c r="L1510">
        <v>140</v>
      </c>
      <c r="M1510">
        <v>67</v>
      </c>
      <c r="N1510">
        <v>38</v>
      </c>
      <c r="O1510">
        <v>153</v>
      </c>
      <c r="P1510">
        <v>2</v>
      </c>
      <c r="Q1510">
        <v>4</v>
      </c>
      <c r="R1510">
        <v>3</v>
      </c>
      <c r="S1510">
        <v>12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30</v>
      </c>
    </row>
    <row r="1511" spans="1:28" hidden="1" x14ac:dyDescent="0.3">
      <c r="A1511">
        <v>425</v>
      </c>
      <c r="B1511">
        <v>1985</v>
      </c>
      <c r="C1511" t="s">
        <v>28</v>
      </c>
      <c r="D1511" t="s">
        <v>33</v>
      </c>
      <c r="E1511">
        <v>55357</v>
      </c>
      <c r="F1511">
        <v>2</v>
      </c>
      <c r="G1511">
        <v>0</v>
      </c>
      <c r="H1511" s="1">
        <v>41324</v>
      </c>
      <c r="I1511">
        <v>66</v>
      </c>
      <c r="J1511">
        <v>374</v>
      </c>
      <c r="K1511">
        <v>64</v>
      </c>
      <c r="L1511">
        <v>116</v>
      </c>
      <c r="M1511">
        <v>84</v>
      </c>
      <c r="N1511">
        <v>25</v>
      </c>
      <c r="O1511">
        <v>64</v>
      </c>
      <c r="P1511">
        <v>3</v>
      </c>
      <c r="Q1511">
        <v>6</v>
      </c>
      <c r="R1511">
        <v>2</v>
      </c>
      <c r="S1511">
        <v>11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40</v>
      </c>
    </row>
    <row r="1512" spans="1:28" hidden="1" x14ac:dyDescent="0.3">
      <c r="A1512">
        <v>10413</v>
      </c>
      <c r="B1512">
        <v>1984</v>
      </c>
      <c r="C1512" t="s">
        <v>28</v>
      </c>
      <c r="D1512" t="s">
        <v>33</v>
      </c>
      <c r="E1512">
        <v>72570</v>
      </c>
      <c r="F1512">
        <v>0</v>
      </c>
      <c r="G1512">
        <v>0</v>
      </c>
      <c r="H1512" s="1">
        <v>41754</v>
      </c>
      <c r="I1512">
        <v>67</v>
      </c>
      <c r="J1512">
        <v>274</v>
      </c>
      <c r="K1512">
        <v>83</v>
      </c>
      <c r="L1512">
        <v>216</v>
      </c>
      <c r="M1512">
        <v>151</v>
      </c>
      <c r="N1512">
        <v>141</v>
      </c>
      <c r="O1512">
        <v>224</v>
      </c>
      <c r="P1512">
        <v>1</v>
      </c>
      <c r="Q1512">
        <v>4</v>
      </c>
      <c r="R1512">
        <v>6</v>
      </c>
      <c r="S1512">
        <v>12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30</v>
      </c>
    </row>
    <row r="1513" spans="1:28" hidden="1" x14ac:dyDescent="0.3">
      <c r="A1513">
        <v>5113</v>
      </c>
      <c r="B1513">
        <v>1971</v>
      </c>
      <c r="C1513" t="s">
        <v>37</v>
      </c>
      <c r="D1513" t="s">
        <v>29</v>
      </c>
      <c r="E1513">
        <v>86979</v>
      </c>
      <c r="F1513">
        <v>0</v>
      </c>
      <c r="G1513">
        <v>0</v>
      </c>
      <c r="H1513" s="1">
        <v>41585</v>
      </c>
      <c r="I1513">
        <v>67</v>
      </c>
      <c r="J1513">
        <v>584</v>
      </c>
      <c r="K1513">
        <v>100</v>
      </c>
      <c r="L1513">
        <v>835</v>
      </c>
      <c r="M1513">
        <v>65</v>
      </c>
      <c r="N1513">
        <v>83</v>
      </c>
      <c r="O1513">
        <v>35</v>
      </c>
      <c r="P1513">
        <v>1</v>
      </c>
      <c r="Q1513">
        <v>5</v>
      </c>
      <c r="R1513">
        <v>5</v>
      </c>
      <c r="S1513">
        <v>5</v>
      </c>
      <c r="T1513">
        <v>2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1</v>
      </c>
      <c r="AA1513">
        <v>0</v>
      </c>
      <c r="AB1513" t="s">
        <v>30</v>
      </c>
    </row>
    <row r="1514" spans="1:28" hidden="1" x14ac:dyDescent="0.3">
      <c r="A1514">
        <v>4597</v>
      </c>
      <c r="B1514">
        <v>1970</v>
      </c>
      <c r="C1514" t="s">
        <v>37</v>
      </c>
      <c r="D1514" t="s">
        <v>35</v>
      </c>
      <c r="E1514">
        <v>82072</v>
      </c>
      <c r="F1514">
        <v>0</v>
      </c>
      <c r="G1514">
        <v>0</v>
      </c>
      <c r="H1514" s="1">
        <v>41457</v>
      </c>
      <c r="I1514">
        <v>67</v>
      </c>
      <c r="J1514">
        <v>889</v>
      </c>
      <c r="K1514">
        <v>55</v>
      </c>
      <c r="L1514">
        <v>685</v>
      </c>
      <c r="M1514">
        <v>168</v>
      </c>
      <c r="N1514">
        <v>92</v>
      </c>
      <c r="O1514">
        <v>129</v>
      </c>
      <c r="P1514">
        <v>1</v>
      </c>
      <c r="Q1514">
        <v>3</v>
      </c>
      <c r="R1514">
        <v>2</v>
      </c>
      <c r="S1514">
        <v>13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43</v>
      </c>
    </row>
    <row r="1515" spans="1:28" hidden="1" x14ac:dyDescent="0.3">
      <c r="A1515">
        <v>4483</v>
      </c>
      <c r="B1515">
        <v>1993</v>
      </c>
      <c r="C1515" t="s">
        <v>28</v>
      </c>
      <c r="D1515" t="s">
        <v>31</v>
      </c>
      <c r="E1515">
        <v>72354</v>
      </c>
      <c r="F1515">
        <v>0</v>
      </c>
      <c r="G1515">
        <v>0</v>
      </c>
      <c r="H1515" s="1">
        <v>41381</v>
      </c>
      <c r="I1515">
        <v>67</v>
      </c>
      <c r="J1515">
        <v>315</v>
      </c>
      <c r="K1515">
        <v>26</v>
      </c>
      <c r="L1515">
        <v>473</v>
      </c>
      <c r="M1515">
        <v>220</v>
      </c>
      <c r="N1515">
        <v>12</v>
      </c>
      <c r="O1515">
        <v>182</v>
      </c>
      <c r="P1515">
        <v>1</v>
      </c>
      <c r="Q1515">
        <v>2</v>
      </c>
      <c r="R1515">
        <v>10</v>
      </c>
      <c r="S1515">
        <v>6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43</v>
      </c>
    </row>
    <row r="1516" spans="1:28" hidden="1" x14ac:dyDescent="0.3">
      <c r="A1516">
        <v>3412</v>
      </c>
      <c r="B1516">
        <v>1951</v>
      </c>
      <c r="C1516" t="s">
        <v>41</v>
      </c>
      <c r="D1516" t="s">
        <v>33</v>
      </c>
      <c r="E1516">
        <v>67381</v>
      </c>
      <c r="F1516">
        <v>0</v>
      </c>
      <c r="G1516">
        <v>1</v>
      </c>
      <c r="H1516" s="1">
        <v>41289</v>
      </c>
      <c r="I1516">
        <v>67</v>
      </c>
      <c r="J1516">
        <v>815</v>
      </c>
      <c r="K1516">
        <v>8</v>
      </c>
      <c r="L1516">
        <v>53</v>
      </c>
      <c r="M1516">
        <v>11</v>
      </c>
      <c r="N1516">
        <v>0</v>
      </c>
      <c r="O1516">
        <v>70</v>
      </c>
      <c r="P1516">
        <v>4</v>
      </c>
      <c r="Q1516">
        <v>2</v>
      </c>
      <c r="R1516">
        <v>2</v>
      </c>
      <c r="S1516">
        <v>9</v>
      </c>
      <c r="T1516">
        <v>7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 t="s">
        <v>30</v>
      </c>
    </row>
    <row r="1517" spans="1:28" hidden="1" x14ac:dyDescent="0.3">
      <c r="A1517">
        <v>1744</v>
      </c>
      <c r="B1517">
        <v>1965</v>
      </c>
      <c r="C1517" t="s">
        <v>44</v>
      </c>
      <c r="D1517" t="s">
        <v>31</v>
      </c>
      <c r="E1517">
        <v>23529</v>
      </c>
      <c r="F1517">
        <v>0</v>
      </c>
      <c r="G1517">
        <v>1</v>
      </c>
      <c r="H1517" s="1">
        <v>41281</v>
      </c>
      <c r="I1517">
        <v>67</v>
      </c>
      <c r="J1517">
        <v>9</v>
      </c>
      <c r="K1517">
        <v>7</v>
      </c>
      <c r="L1517">
        <v>13</v>
      </c>
      <c r="M1517">
        <v>3</v>
      </c>
      <c r="N1517">
        <v>2</v>
      </c>
      <c r="O1517">
        <v>20</v>
      </c>
      <c r="P1517">
        <v>1</v>
      </c>
      <c r="Q1517">
        <v>1</v>
      </c>
      <c r="R1517">
        <v>1</v>
      </c>
      <c r="S1517">
        <v>2</v>
      </c>
      <c r="T1517">
        <v>6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30</v>
      </c>
    </row>
    <row r="1518" spans="1:28" hidden="1" x14ac:dyDescent="0.3">
      <c r="A1518">
        <v>3422</v>
      </c>
      <c r="B1518">
        <v>1975</v>
      </c>
      <c r="C1518" t="s">
        <v>28</v>
      </c>
      <c r="D1518" t="s">
        <v>33</v>
      </c>
      <c r="E1518">
        <v>76068</v>
      </c>
      <c r="F1518">
        <v>0</v>
      </c>
      <c r="G1518">
        <v>1</v>
      </c>
      <c r="H1518" s="1">
        <v>41242</v>
      </c>
      <c r="I1518">
        <v>67</v>
      </c>
      <c r="J1518">
        <v>1115</v>
      </c>
      <c r="K1518">
        <v>12</v>
      </c>
      <c r="L1518">
        <v>128</v>
      </c>
      <c r="M1518">
        <v>33</v>
      </c>
      <c r="N1518">
        <v>12</v>
      </c>
      <c r="O1518">
        <v>76</v>
      </c>
      <c r="P1518">
        <v>1</v>
      </c>
      <c r="Q1518">
        <v>2</v>
      </c>
      <c r="R1518">
        <v>3</v>
      </c>
      <c r="S1518">
        <v>4</v>
      </c>
      <c r="T1518">
        <v>6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0</v>
      </c>
      <c r="AA1518">
        <v>0</v>
      </c>
      <c r="AB1518" t="s">
        <v>39</v>
      </c>
    </row>
    <row r="1519" spans="1:28" hidden="1" x14ac:dyDescent="0.3">
      <c r="A1519">
        <v>7462</v>
      </c>
      <c r="B1519">
        <v>1954</v>
      </c>
      <c r="C1519" t="s">
        <v>28</v>
      </c>
      <c r="D1519" t="s">
        <v>31</v>
      </c>
      <c r="E1519">
        <v>22507</v>
      </c>
      <c r="F1519">
        <v>0</v>
      </c>
      <c r="G1519">
        <v>0</v>
      </c>
      <c r="H1519" s="1">
        <v>41237</v>
      </c>
      <c r="I1519">
        <v>67</v>
      </c>
      <c r="J1519">
        <v>68</v>
      </c>
      <c r="K1519">
        <v>0</v>
      </c>
      <c r="L1519">
        <v>226</v>
      </c>
      <c r="M1519">
        <v>51</v>
      </c>
      <c r="N1519">
        <v>157</v>
      </c>
      <c r="O1519">
        <v>68</v>
      </c>
      <c r="P1519">
        <v>3</v>
      </c>
      <c r="Q1519">
        <v>10</v>
      </c>
      <c r="R1519">
        <v>2</v>
      </c>
      <c r="S1519">
        <v>4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32</v>
      </c>
    </row>
    <row r="1520" spans="1:28" hidden="1" x14ac:dyDescent="0.3">
      <c r="A1520">
        <v>916</v>
      </c>
      <c r="B1520">
        <v>1972</v>
      </c>
      <c r="C1520" t="s">
        <v>37</v>
      </c>
      <c r="D1520" t="s">
        <v>31</v>
      </c>
      <c r="E1520">
        <v>41644</v>
      </c>
      <c r="F1520">
        <v>1</v>
      </c>
      <c r="G1520">
        <v>1</v>
      </c>
      <c r="H1520" s="1">
        <v>41768</v>
      </c>
      <c r="I1520">
        <v>67</v>
      </c>
      <c r="J1520">
        <v>20</v>
      </c>
      <c r="K1520">
        <v>3</v>
      </c>
      <c r="L1520">
        <v>4</v>
      </c>
      <c r="M1520">
        <v>2</v>
      </c>
      <c r="N1520">
        <v>0</v>
      </c>
      <c r="O1520">
        <v>2</v>
      </c>
      <c r="P1520">
        <v>2</v>
      </c>
      <c r="Q1520">
        <v>1</v>
      </c>
      <c r="R1520">
        <v>0</v>
      </c>
      <c r="S1520">
        <v>3</v>
      </c>
      <c r="T1520">
        <v>3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30</v>
      </c>
    </row>
    <row r="1521" spans="1:28" hidden="1" x14ac:dyDescent="0.3">
      <c r="A1521">
        <v>3696</v>
      </c>
      <c r="B1521">
        <v>1965</v>
      </c>
      <c r="C1521" t="s">
        <v>28</v>
      </c>
      <c r="D1521" t="s">
        <v>29</v>
      </c>
      <c r="E1521">
        <v>30630</v>
      </c>
      <c r="F1521">
        <v>1</v>
      </c>
      <c r="G1521">
        <v>1</v>
      </c>
      <c r="H1521" s="1">
        <v>41666</v>
      </c>
      <c r="I1521">
        <v>67</v>
      </c>
      <c r="J1521">
        <v>27</v>
      </c>
      <c r="K1521">
        <v>1</v>
      </c>
      <c r="L1521">
        <v>12</v>
      </c>
      <c r="M1521">
        <v>2</v>
      </c>
      <c r="N1521">
        <v>0</v>
      </c>
      <c r="O1521">
        <v>10</v>
      </c>
      <c r="P1521">
        <v>2</v>
      </c>
      <c r="Q1521">
        <v>2</v>
      </c>
      <c r="R1521">
        <v>0</v>
      </c>
      <c r="S1521">
        <v>3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30</v>
      </c>
    </row>
    <row r="1522" spans="1:28" hidden="1" x14ac:dyDescent="0.3">
      <c r="A1522">
        <v>304</v>
      </c>
      <c r="B1522">
        <v>1981</v>
      </c>
      <c r="C1522" t="s">
        <v>41</v>
      </c>
      <c r="D1522" t="s">
        <v>31</v>
      </c>
      <c r="E1522">
        <v>22944</v>
      </c>
      <c r="F1522">
        <v>1</v>
      </c>
      <c r="G1522">
        <v>0</v>
      </c>
      <c r="H1522" s="1">
        <v>41631</v>
      </c>
      <c r="I1522">
        <v>67</v>
      </c>
      <c r="J1522">
        <v>19</v>
      </c>
      <c r="K1522">
        <v>3</v>
      </c>
      <c r="L1522">
        <v>19</v>
      </c>
      <c r="M1522">
        <v>4</v>
      </c>
      <c r="N1522">
        <v>5</v>
      </c>
      <c r="O1522">
        <v>26</v>
      </c>
      <c r="P1522">
        <v>3</v>
      </c>
      <c r="Q1522">
        <v>3</v>
      </c>
      <c r="R1522">
        <v>0</v>
      </c>
      <c r="S1522">
        <v>3</v>
      </c>
      <c r="T1522">
        <v>7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30</v>
      </c>
    </row>
    <row r="1523" spans="1:28" x14ac:dyDescent="0.3">
      <c r="A1523">
        <v>10339</v>
      </c>
      <c r="B1523">
        <v>1954</v>
      </c>
      <c r="C1523" t="s">
        <v>41</v>
      </c>
      <c r="D1523" t="s">
        <v>35</v>
      </c>
      <c r="F1523">
        <v>0</v>
      </c>
      <c r="G1523">
        <v>1</v>
      </c>
      <c r="H1523" s="1">
        <v>41448</v>
      </c>
      <c r="I1523">
        <v>83</v>
      </c>
      <c r="J1523">
        <v>161</v>
      </c>
      <c r="K1523">
        <v>0</v>
      </c>
      <c r="L1523">
        <v>22</v>
      </c>
      <c r="M1523">
        <v>0</v>
      </c>
      <c r="N1523">
        <v>0</v>
      </c>
      <c r="O1523">
        <v>24</v>
      </c>
      <c r="P1523">
        <v>2</v>
      </c>
      <c r="Q1523">
        <v>4</v>
      </c>
      <c r="R1523">
        <v>1</v>
      </c>
      <c r="S1523">
        <v>4</v>
      </c>
      <c r="T1523">
        <v>6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36</v>
      </c>
    </row>
    <row r="1524" spans="1:28" hidden="1" x14ac:dyDescent="0.3">
      <c r="A1524">
        <v>675</v>
      </c>
      <c r="B1524">
        <v>1973</v>
      </c>
      <c r="C1524" t="s">
        <v>41</v>
      </c>
      <c r="D1524" t="s">
        <v>29</v>
      </c>
      <c r="E1524">
        <v>52034</v>
      </c>
      <c r="F1524">
        <v>1</v>
      </c>
      <c r="G1524">
        <v>1</v>
      </c>
      <c r="H1524" s="1">
        <v>41411</v>
      </c>
      <c r="I1524">
        <v>67</v>
      </c>
      <c r="J1524">
        <v>146</v>
      </c>
      <c r="K1524">
        <v>0</v>
      </c>
      <c r="L1524">
        <v>93</v>
      </c>
      <c r="M1524">
        <v>7</v>
      </c>
      <c r="N1524">
        <v>13</v>
      </c>
      <c r="O1524">
        <v>73</v>
      </c>
      <c r="P1524">
        <v>5</v>
      </c>
      <c r="Q1524">
        <v>4</v>
      </c>
      <c r="R1524">
        <v>2</v>
      </c>
      <c r="S1524">
        <v>5</v>
      </c>
      <c r="T1524">
        <v>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30</v>
      </c>
    </row>
    <row r="1525" spans="1:28" hidden="1" x14ac:dyDescent="0.3">
      <c r="A1525">
        <v>1502</v>
      </c>
      <c r="B1525">
        <v>1983</v>
      </c>
      <c r="C1525" t="s">
        <v>28</v>
      </c>
      <c r="D1525" t="s">
        <v>35</v>
      </c>
      <c r="E1525">
        <v>28427</v>
      </c>
      <c r="F1525">
        <v>1</v>
      </c>
      <c r="G1525">
        <v>0</v>
      </c>
      <c r="H1525" s="1">
        <v>41354</v>
      </c>
      <c r="I1525">
        <v>67</v>
      </c>
      <c r="J1525">
        <v>18</v>
      </c>
      <c r="K1525">
        <v>3</v>
      </c>
      <c r="L1525">
        <v>19</v>
      </c>
      <c r="M1525">
        <v>3</v>
      </c>
      <c r="N1525">
        <v>3</v>
      </c>
      <c r="O1525">
        <v>6</v>
      </c>
      <c r="P1525">
        <v>2</v>
      </c>
      <c r="Q1525">
        <v>2</v>
      </c>
      <c r="R1525">
        <v>0</v>
      </c>
      <c r="S1525">
        <v>3</v>
      </c>
      <c r="T1525">
        <v>8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30</v>
      </c>
    </row>
    <row r="1526" spans="1:28" hidden="1" x14ac:dyDescent="0.3">
      <c r="A1526">
        <v>736</v>
      </c>
      <c r="B1526">
        <v>1983</v>
      </c>
      <c r="C1526" t="s">
        <v>28</v>
      </c>
      <c r="D1526" t="s">
        <v>35</v>
      </c>
      <c r="E1526">
        <v>28427</v>
      </c>
      <c r="F1526">
        <v>1</v>
      </c>
      <c r="G1526">
        <v>0</v>
      </c>
      <c r="H1526" s="1">
        <v>41354</v>
      </c>
      <c r="I1526">
        <v>67</v>
      </c>
      <c r="J1526">
        <v>18</v>
      </c>
      <c r="K1526">
        <v>3</v>
      </c>
      <c r="L1526">
        <v>19</v>
      </c>
      <c r="M1526">
        <v>3</v>
      </c>
      <c r="N1526">
        <v>3</v>
      </c>
      <c r="O1526">
        <v>6</v>
      </c>
      <c r="P1526">
        <v>2</v>
      </c>
      <c r="Q1526">
        <v>2</v>
      </c>
      <c r="R1526">
        <v>0</v>
      </c>
      <c r="S1526">
        <v>3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40</v>
      </c>
    </row>
    <row r="1527" spans="1:28" hidden="1" x14ac:dyDescent="0.3">
      <c r="A1527">
        <v>4487</v>
      </c>
      <c r="B1527">
        <v>1969</v>
      </c>
      <c r="C1527" t="s">
        <v>41</v>
      </c>
      <c r="D1527" t="s">
        <v>31</v>
      </c>
      <c r="E1527">
        <v>39858</v>
      </c>
      <c r="F1527">
        <v>1</v>
      </c>
      <c r="G1527">
        <v>0</v>
      </c>
      <c r="H1527" s="1">
        <v>41298</v>
      </c>
      <c r="I1527">
        <v>67</v>
      </c>
      <c r="J1527">
        <v>15</v>
      </c>
      <c r="K1527">
        <v>20</v>
      </c>
      <c r="L1527">
        <v>25</v>
      </c>
      <c r="M1527">
        <v>2</v>
      </c>
      <c r="N1527">
        <v>7</v>
      </c>
      <c r="O1527">
        <v>26</v>
      </c>
      <c r="P1527">
        <v>1</v>
      </c>
      <c r="Q1527">
        <v>2</v>
      </c>
      <c r="R1527">
        <v>0</v>
      </c>
      <c r="S1527">
        <v>4</v>
      </c>
      <c r="T1527">
        <v>6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 t="s">
        <v>43</v>
      </c>
    </row>
    <row r="1528" spans="1:28" hidden="1" x14ac:dyDescent="0.3">
      <c r="A1528">
        <v>5837</v>
      </c>
      <c r="B1528">
        <v>1967</v>
      </c>
      <c r="C1528" t="s">
        <v>28</v>
      </c>
      <c r="D1528" t="s">
        <v>33</v>
      </c>
      <c r="E1528">
        <v>51479</v>
      </c>
      <c r="F1528">
        <v>1</v>
      </c>
      <c r="G1528">
        <v>1</v>
      </c>
      <c r="H1528" s="1">
        <v>41271</v>
      </c>
      <c r="I1528">
        <v>67</v>
      </c>
      <c r="J1528">
        <v>247</v>
      </c>
      <c r="K1528">
        <v>8</v>
      </c>
      <c r="L1528">
        <v>160</v>
      </c>
      <c r="M1528">
        <v>6</v>
      </c>
      <c r="N1528">
        <v>8</v>
      </c>
      <c r="O1528">
        <v>65</v>
      </c>
      <c r="P1528">
        <v>7</v>
      </c>
      <c r="Q1528">
        <v>6</v>
      </c>
      <c r="R1528">
        <v>3</v>
      </c>
      <c r="S1528">
        <v>6</v>
      </c>
      <c r="T1528">
        <v>7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30</v>
      </c>
    </row>
    <row r="1529" spans="1:28" hidden="1" x14ac:dyDescent="0.3">
      <c r="A1529">
        <v>10702</v>
      </c>
      <c r="B1529">
        <v>1984</v>
      </c>
      <c r="C1529" t="s">
        <v>28</v>
      </c>
      <c r="D1529" t="s">
        <v>31</v>
      </c>
      <c r="E1529">
        <v>52413</v>
      </c>
      <c r="F1529">
        <v>1</v>
      </c>
      <c r="G1529">
        <v>0</v>
      </c>
      <c r="H1529" s="1">
        <v>41216</v>
      </c>
      <c r="I1529">
        <v>67</v>
      </c>
      <c r="J1529">
        <v>185</v>
      </c>
      <c r="K1529">
        <v>8</v>
      </c>
      <c r="L1529">
        <v>133</v>
      </c>
      <c r="M1529">
        <v>56</v>
      </c>
      <c r="N1529">
        <v>56</v>
      </c>
      <c r="O1529">
        <v>12</v>
      </c>
      <c r="P1529">
        <v>2</v>
      </c>
      <c r="Q1529">
        <v>7</v>
      </c>
      <c r="R1529">
        <v>1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30</v>
      </c>
    </row>
    <row r="1530" spans="1:28" hidden="1" x14ac:dyDescent="0.3">
      <c r="A1530">
        <v>4138</v>
      </c>
      <c r="B1530">
        <v>1962</v>
      </c>
      <c r="C1530" t="s">
        <v>28</v>
      </c>
      <c r="D1530" t="s">
        <v>31</v>
      </c>
      <c r="E1530">
        <v>76624</v>
      </c>
      <c r="F1530">
        <v>0</v>
      </c>
      <c r="G1530">
        <v>1</v>
      </c>
      <c r="H1530" s="1">
        <v>41783</v>
      </c>
      <c r="I1530">
        <v>68</v>
      </c>
      <c r="J1530">
        <v>411</v>
      </c>
      <c r="K1530">
        <v>106</v>
      </c>
      <c r="L1530">
        <v>147</v>
      </c>
      <c r="M1530">
        <v>54</v>
      </c>
      <c r="N1530">
        <v>115</v>
      </c>
      <c r="O1530">
        <v>66</v>
      </c>
      <c r="P1530">
        <v>1</v>
      </c>
      <c r="Q1530">
        <v>5</v>
      </c>
      <c r="R1530">
        <v>10</v>
      </c>
      <c r="S1530">
        <v>7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 t="s">
        <v>30</v>
      </c>
    </row>
    <row r="1531" spans="1:28" hidden="1" x14ac:dyDescent="0.3">
      <c r="A1531">
        <v>7712</v>
      </c>
      <c r="B1531">
        <v>1946</v>
      </c>
      <c r="C1531" t="s">
        <v>37</v>
      </c>
      <c r="D1531" t="s">
        <v>31</v>
      </c>
      <c r="E1531">
        <v>62159</v>
      </c>
      <c r="F1531">
        <v>0</v>
      </c>
      <c r="G1531">
        <v>0</v>
      </c>
      <c r="H1531" s="1">
        <v>41757</v>
      </c>
      <c r="I1531">
        <v>68</v>
      </c>
      <c r="J1531">
        <v>182</v>
      </c>
      <c r="K1531">
        <v>17</v>
      </c>
      <c r="L1531">
        <v>259</v>
      </c>
      <c r="M1531">
        <v>77</v>
      </c>
      <c r="N1531">
        <v>70</v>
      </c>
      <c r="O1531">
        <v>29</v>
      </c>
      <c r="P1531">
        <v>1</v>
      </c>
      <c r="Q1531">
        <v>6</v>
      </c>
      <c r="R1531">
        <v>2</v>
      </c>
      <c r="S1531">
        <v>10</v>
      </c>
      <c r="T1531">
        <v>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34</v>
      </c>
    </row>
    <row r="1532" spans="1:28" hidden="1" x14ac:dyDescent="0.3">
      <c r="A1532">
        <v>3535</v>
      </c>
      <c r="B1532">
        <v>1965</v>
      </c>
      <c r="C1532" t="s">
        <v>28</v>
      </c>
      <c r="D1532" t="s">
        <v>31</v>
      </c>
      <c r="E1532">
        <v>66294</v>
      </c>
      <c r="F1532">
        <v>0</v>
      </c>
      <c r="G1532">
        <v>0</v>
      </c>
      <c r="H1532" s="1">
        <v>41715</v>
      </c>
      <c r="I1532">
        <v>68</v>
      </c>
      <c r="J1532">
        <v>251</v>
      </c>
      <c r="K1532">
        <v>108</v>
      </c>
      <c r="L1532">
        <v>334</v>
      </c>
      <c r="M1532">
        <v>65</v>
      </c>
      <c r="N1532">
        <v>92</v>
      </c>
      <c r="O1532">
        <v>117</v>
      </c>
      <c r="P1532">
        <v>1</v>
      </c>
      <c r="Q1532">
        <v>4</v>
      </c>
      <c r="R1532">
        <v>3</v>
      </c>
      <c r="S1532">
        <v>5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30</v>
      </c>
    </row>
    <row r="1533" spans="1:28" hidden="1" x14ac:dyDescent="0.3">
      <c r="A1533">
        <v>10955</v>
      </c>
      <c r="B1533">
        <v>1964</v>
      </c>
      <c r="C1533" t="s">
        <v>28</v>
      </c>
      <c r="D1533" t="s">
        <v>42</v>
      </c>
      <c r="E1533">
        <v>85620</v>
      </c>
      <c r="F1533">
        <v>0</v>
      </c>
      <c r="G1533">
        <v>0</v>
      </c>
      <c r="H1533" s="1">
        <v>41646</v>
      </c>
      <c r="I1533">
        <v>68</v>
      </c>
      <c r="J1533">
        <v>416</v>
      </c>
      <c r="K1533">
        <v>46</v>
      </c>
      <c r="L1533">
        <v>925</v>
      </c>
      <c r="M1533">
        <v>60</v>
      </c>
      <c r="N1533">
        <v>107</v>
      </c>
      <c r="O1533">
        <v>46</v>
      </c>
      <c r="P1533">
        <v>1</v>
      </c>
      <c r="Q1533">
        <v>3</v>
      </c>
      <c r="R1533">
        <v>6</v>
      </c>
      <c r="S1533">
        <v>4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 t="s">
        <v>30</v>
      </c>
    </row>
    <row r="1534" spans="1:28" hidden="1" x14ac:dyDescent="0.3">
      <c r="A1534">
        <v>5286</v>
      </c>
      <c r="B1534">
        <v>1987</v>
      </c>
      <c r="C1534" t="s">
        <v>41</v>
      </c>
      <c r="D1534" t="s">
        <v>31</v>
      </c>
      <c r="E1534">
        <v>41020</v>
      </c>
      <c r="F1534">
        <v>0</v>
      </c>
      <c r="G1534">
        <v>0</v>
      </c>
      <c r="H1534" s="1">
        <v>41575</v>
      </c>
      <c r="I1534">
        <v>68</v>
      </c>
      <c r="J1534">
        <v>112</v>
      </c>
      <c r="K1534">
        <v>1</v>
      </c>
      <c r="L1534">
        <v>54</v>
      </c>
      <c r="M1534">
        <v>7</v>
      </c>
      <c r="N1534">
        <v>7</v>
      </c>
      <c r="O1534">
        <v>36</v>
      </c>
      <c r="P1534">
        <v>1</v>
      </c>
      <c r="Q1534">
        <v>3</v>
      </c>
      <c r="R1534">
        <v>2</v>
      </c>
      <c r="S1534">
        <v>4</v>
      </c>
      <c r="T1534">
        <v>3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32</v>
      </c>
    </row>
    <row r="1535" spans="1:28" hidden="1" x14ac:dyDescent="0.3">
      <c r="A1535">
        <v>2544</v>
      </c>
      <c r="B1535">
        <v>1951</v>
      </c>
      <c r="C1535" t="s">
        <v>41</v>
      </c>
      <c r="D1535" t="s">
        <v>29</v>
      </c>
      <c r="E1535">
        <v>57530</v>
      </c>
      <c r="F1535">
        <v>0</v>
      </c>
      <c r="G1535">
        <v>1</v>
      </c>
      <c r="H1535" s="1">
        <v>41559</v>
      </c>
      <c r="I1535">
        <v>68</v>
      </c>
      <c r="J1535">
        <v>50</v>
      </c>
      <c r="K1535">
        <v>1</v>
      </c>
      <c r="L1535">
        <v>27</v>
      </c>
      <c r="M1535">
        <v>6</v>
      </c>
      <c r="N1535">
        <v>7</v>
      </c>
      <c r="O1535">
        <v>1</v>
      </c>
      <c r="P1535">
        <v>1</v>
      </c>
      <c r="Q1535">
        <v>1</v>
      </c>
      <c r="R1535">
        <v>1</v>
      </c>
      <c r="S1535">
        <v>4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40</v>
      </c>
    </row>
    <row r="1536" spans="1:28" hidden="1" x14ac:dyDescent="0.3">
      <c r="A1536">
        <v>2118</v>
      </c>
      <c r="B1536">
        <v>1964</v>
      </c>
      <c r="C1536" t="s">
        <v>38</v>
      </c>
      <c r="D1536" t="s">
        <v>33</v>
      </c>
      <c r="E1536">
        <v>62905</v>
      </c>
      <c r="F1536">
        <v>0</v>
      </c>
      <c r="G1536">
        <v>1</v>
      </c>
      <c r="H1536" s="1">
        <v>41527</v>
      </c>
      <c r="I1536">
        <v>68</v>
      </c>
      <c r="J1536">
        <v>166</v>
      </c>
      <c r="K1536">
        <v>75</v>
      </c>
      <c r="L1536">
        <v>96</v>
      </c>
      <c r="M1536">
        <v>119</v>
      </c>
      <c r="N1536">
        <v>107</v>
      </c>
      <c r="O1536">
        <v>59</v>
      </c>
      <c r="P1536">
        <v>3</v>
      </c>
      <c r="Q1536">
        <v>7</v>
      </c>
      <c r="R1536">
        <v>2</v>
      </c>
      <c r="S1536">
        <v>8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30</v>
      </c>
    </row>
    <row r="1537" spans="1:28" hidden="1" x14ac:dyDescent="0.3">
      <c r="A1537">
        <v>9370</v>
      </c>
      <c r="B1537">
        <v>1945</v>
      </c>
      <c r="C1537" t="s">
        <v>37</v>
      </c>
      <c r="D1537" t="s">
        <v>33</v>
      </c>
      <c r="E1537">
        <v>65846</v>
      </c>
      <c r="F1537">
        <v>0</v>
      </c>
      <c r="G1537">
        <v>0</v>
      </c>
      <c r="H1537" s="1">
        <v>41411</v>
      </c>
      <c r="I1537">
        <v>68</v>
      </c>
      <c r="J1537">
        <v>562</v>
      </c>
      <c r="K1537">
        <v>81</v>
      </c>
      <c r="L1537">
        <v>276</v>
      </c>
      <c r="M1537">
        <v>80</v>
      </c>
      <c r="N1537">
        <v>40</v>
      </c>
      <c r="O1537">
        <v>81</v>
      </c>
      <c r="P1537">
        <v>1</v>
      </c>
      <c r="Q1537">
        <v>6</v>
      </c>
      <c r="R1537">
        <v>3</v>
      </c>
      <c r="S1537">
        <v>6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32</v>
      </c>
    </row>
    <row r="1538" spans="1:28" hidden="1" x14ac:dyDescent="0.3">
      <c r="A1538">
        <v>405</v>
      </c>
      <c r="B1538">
        <v>1964</v>
      </c>
      <c r="C1538" t="s">
        <v>28</v>
      </c>
      <c r="D1538" t="s">
        <v>29</v>
      </c>
      <c r="E1538">
        <v>41638</v>
      </c>
      <c r="F1538">
        <v>0</v>
      </c>
      <c r="G1538">
        <v>1</v>
      </c>
      <c r="H1538" s="1">
        <v>41318</v>
      </c>
      <c r="I1538">
        <v>68</v>
      </c>
      <c r="J1538">
        <v>315</v>
      </c>
      <c r="K1538">
        <v>0</v>
      </c>
      <c r="L1538">
        <v>31</v>
      </c>
      <c r="M1538">
        <v>4</v>
      </c>
      <c r="N1538">
        <v>0</v>
      </c>
      <c r="O1538">
        <v>91</v>
      </c>
      <c r="P1538">
        <v>4</v>
      </c>
      <c r="Q1538">
        <v>5</v>
      </c>
      <c r="R1538">
        <v>5</v>
      </c>
      <c r="S1538">
        <v>3</v>
      </c>
      <c r="T1538">
        <v>8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 t="s">
        <v>30</v>
      </c>
    </row>
    <row r="1539" spans="1:28" hidden="1" x14ac:dyDescent="0.3">
      <c r="A1539">
        <v>10513</v>
      </c>
      <c r="B1539">
        <v>1992</v>
      </c>
      <c r="C1539" t="s">
        <v>28</v>
      </c>
      <c r="D1539" t="s">
        <v>35</v>
      </c>
      <c r="E1539">
        <v>63207</v>
      </c>
      <c r="F1539">
        <v>0</v>
      </c>
      <c r="G1539">
        <v>0</v>
      </c>
      <c r="H1539" s="1">
        <v>41294</v>
      </c>
      <c r="I1539">
        <v>68</v>
      </c>
      <c r="J1539">
        <v>438</v>
      </c>
      <c r="K1539">
        <v>169</v>
      </c>
      <c r="L1539">
        <v>565</v>
      </c>
      <c r="M1539">
        <v>91</v>
      </c>
      <c r="N1539">
        <v>169</v>
      </c>
      <c r="O1539">
        <v>70</v>
      </c>
      <c r="P1539">
        <v>1</v>
      </c>
      <c r="Q1539">
        <v>2</v>
      </c>
      <c r="R1539">
        <v>3</v>
      </c>
      <c r="S1539">
        <v>6</v>
      </c>
      <c r="T1539">
        <v>7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30</v>
      </c>
    </row>
    <row r="1540" spans="1:28" hidden="1" x14ac:dyDescent="0.3">
      <c r="A1540">
        <v>5138</v>
      </c>
      <c r="B1540">
        <v>1950</v>
      </c>
      <c r="C1540" t="s">
        <v>28</v>
      </c>
      <c r="D1540" t="s">
        <v>35</v>
      </c>
      <c r="E1540">
        <v>28320</v>
      </c>
      <c r="F1540">
        <v>0</v>
      </c>
      <c r="G1540">
        <v>1</v>
      </c>
      <c r="H1540" s="1">
        <v>41288</v>
      </c>
      <c r="I1540">
        <v>68</v>
      </c>
      <c r="J1540">
        <v>19</v>
      </c>
      <c r="K1540">
        <v>1</v>
      </c>
      <c r="L1540">
        <v>14</v>
      </c>
      <c r="M1540">
        <v>3</v>
      </c>
      <c r="N1540">
        <v>2</v>
      </c>
      <c r="O1540">
        <v>4</v>
      </c>
      <c r="P1540">
        <v>1</v>
      </c>
      <c r="Q1540">
        <v>1</v>
      </c>
      <c r="R1540">
        <v>0</v>
      </c>
      <c r="S1540">
        <v>3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30</v>
      </c>
    </row>
    <row r="1541" spans="1:28" hidden="1" x14ac:dyDescent="0.3">
      <c r="A1541">
        <v>8387</v>
      </c>
      <c r="B1541">
        <v>1957</v>
      </c>
      <c r="C1541" t="s">
        <v>28</v>
      </c>
      <c r="D1541" t="s">
        <v>33</v>
      </c>
      <c r="E1541">
        <v>43140</v>
      </c>
      <c r="F1541">
        <v>0</v>
      </c>
      <c r="G1541">
        <v>1</v>
      </c>
      <c r="H1541" s="1">
        <v>41279</v>
      </c>
      <c r="I1541">
        <v>68</v>
      </c>
      <c r="J1541">
        <v>134</v>
      </c>
      <c r="K1541">
        <v>8</v>
      </c>
      <c r="L1541">
        <v>76</v>
      </c>
      <c r="M1541">
        <v>6</v>
      </c>
      <c r="N1541">
        <v>0</v>
      </c>
      <c r="O1541">
        <v>11</v>
      </c>
      <c r="P1541">
        <v>1</v>
      </c>
      <c r="Q1541">
        <v>4</v>
      </c>
      <c r="R1541">
        <v>1</v>
      </c>
      <c r="S1541">
        <v>5</v>
      </c>
      <c r="T1541">
        <v>6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30</v>
      </c>
    </row>
    <row r="1542" spans="1:28" hidden="1" x14ac:dyDescent="0.3">
      <c r="A1542">
        <v>378</v>
      </c>
      <c r="B1542">
        <v>1971</v>
      </c>
      <c r="C1542" t="s">
        <v>28</v>
      </c>
      <c r="D1542" t="s">
        <v>33</v>
      </c>
      <c r="E1542">
        <v>52531</v>
      </c>
      <c r="F1542">
        <v>0</v>
      </c>
      <c r="G1542">
        <v>0</v>
      </c>
      <c r="H1542" s="1">
        <v>41273</v>
      </c>
      <c r="I1542">
        <v>68</v>
      </c>
      <c r="J1542">
        <v>283</v>
      </c>
      <c r="K1542">
        <v>112</v>
      </c>
      <c r="L1542">
        <v>151</v>
      </c>
      <c r="M1542">
        <v>51</v>
      </c>
      <c r="N1542">
        <v>72</v>
      </c>
      <c r="O1542">
        <v>125</v>
      </c>
      <c r="P1542">
        <v>2</v>
      </c>
      <c r="Q1542">
        <v>7</v>
      </c>
      <c r="R1542">
        <v>2</v>
      </c>
      <c r="S1542">
        <v>10</v>
      </c>
      <c r="T1542">
        <v>6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30</v>
      </c>
    </row>
    <row r="1543" spans="1:28" hidden="1" x14ac:dyDescent="0.3">
      <c r="A1543">
        <v>7290</v>
      </c>
      <c r="B1543">
        <v>1985</v>
      </c>
      <c r="C1543" t="s">
        <v>28</v>
      </c>
      <c r="D1543" t="s">
        <v>31</v>
      </c>
      <c r="E1543">
        <v>70596</v>
      </c>
      <c r="F1543">
        <v>0</v>
      </c>
      <c r="G1543">
        <v>0</v>
      </c>
      <c r="H1543" s="1">
        <v>41187</v>
      </c>
      <c r="I1543">
        <v>68</v>
      </c>
      <c r="J1543">
        <v>347</v>
      </c>
      <c r="K1543">
        <v>44</v>
      </c>
      <c r="L1543">
        <v>534</v>
      </c>
      <c r="M1543">
        <v>17</v>
      </c>
      <c r="N1543">
        <v>0</v>
      </c>
      <c r="O1543">
        <v>26</v>
      </c>
      <c r="P1543">
        <v>1</v>
      </c>
      <c r="Q1543">
        <v>3</v>
      </c>
      <c r="R1543">
        <v>5</v>
      </c>
      <c r="S1543">
        <v>12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30</v>
      </c>
    </row>
    <row r="1544" spans="1:28" hidden="1" x14ac:dyDescent="0.3">
      <c r="A1544">
        <v>8895</v>
      </c>
      <c r="B1544">
        <v>1985</v>
      </c>
      <c r="C1544" t="s">
        <v>28</v>
      </c>
      <c r="D1544" t="s">
        <v>31</v>
      </c>
      <c r="E1544">
        <v>70596</v>
      </c>
      <c r="F1544">
        <v>0</v>
      </c>
      <c r="G1544">
        <v>0</v>
      </c>
      <c r="H1544" s="1">
        <v>41187</v>
      </c>
      <c r="I1544">
        <v>68</v>
      </c>
      <c r="J1544">
        <v>347</v>
      </c>
      <c r="K1544">
        <v>44</v>
      </c>
      <c r="L1544">
        <v>534</v>
      </c>
      <c r="M1544">
        <v>17</v>
      </c>
      <c r="N1544">
        <v>0</v>
      </c>
      <c r="O1544">
        <v>26</v>
      </c>
      <c r="P1544">
        <v>1</v>
      </c>
      <c r="Q1544">
        <v>3</v>
      </c>
      <c r="R1544">
        <v>5</v>
      </c>
      <c r="S1544">
        <v>12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30</v>
      </c>
    </row>
    <row r="1545" spans="1:28" hidden="1" x14ac:dyDescent="0.3">
      <c r="A1545">
        <v>2115</v>
      </c>
      <c r="B1545">
        <v>1957</v>
      </c>
      <c r="C1545" t="s">
        <v>28</v>
      </c>
      <c r="D1545" t="s">
        <v>35</v>
      </c>
      <c r="E1545">
        <v>50116</v>
      </c>
      <c r="F1545">
        <v>1</v>
      </c>
      <c r="G1545">
        <v>1</v>
      </c>
      <c r="H1545" s="1">
        <v>41810</v>
      </c>
      <c r="I1545">
        <v>68</v>
      </c>
      <c r="J1545">
        <v>54</v>
      </c>
      <c r="K1545">
        <v>0</v>
      </c>
      <c r="L1545">
        <v>10</v>
      </c>
      <c r="M1545">
        <v>0</v>
      </c>
      <c r="N1545">
        <v>0</v>
      </c>
      <c r="O1545">
        <v>2</v>
      </c>
      <c r="P1545">
        <v>2</v>
      </c>
      <c r="Q1545">
        <v>1</v>
      </c>
      <c r="R1545">
        <v>0</v>
      </c>
      <c r="S1545">
        <v>4</v>
      </c>
      <c r="T1545">
        <v>5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 t="s">
        <v>39</v>
      </c>
    </row>
    <row r="1546" spans="1:28" hidden="1" x14ac:dyDescent="0.3">
      <c r="A1546">
        <v>11091</v>
      </c>
      <c r="B1546">
        <v>1953</v>
      </c>
      <c r="C1546" t="s">
        <v>28</v>
      </c>
      <c r="D1546" t="s">
        <v>35</v>
      </c>
      <c r="E1546">
        <v>34587</v>
      </c>
      <c r="F1546">
        <v>1</v>
      </c>
      <c r="G1546">
        <v>1</v>
      </c>
      <c r="H1546" s="1">
        <v>41775</v>
      </c>
      <c r="I1546">
        <v>68</v>
      </c>
      <c r="J1546">
        <v>7</v>
      </c>
      <c r="K1546">
        <v>2</v>
      </c>
      <c r="L1546">
        <v>9</v>
      </c>
      <c r="M1546">
        <v>2</v>
      </c>
      <c r="N1546">
        <v>0</v>
      </c>
      <c r="O1546">
        <v>2</v>
      </c>
      <c r="P1546">
        <v>2</v>
      </c>
      <c r="Q1546">
        <v>1</v>
      </c>
      <c r="R1546">
        <v>0</v>
      </c>
      <c r="S1546">
        <v>3</v>
      </c>
      <c r="T1546">
        <v>4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39</v>
      </c>
    </row>
    <row r="1547" spans="1:28" hidden="1" x14ac:dyDescent="0.3">
      <c r="A1547">
        <v>5899</v>
      </c>
      <c r="B1547">
        <v>1950</v>
      </c>
      <c r="C1547" t="s">
        <v>37</v>
      </c>
      <c r="D1547" t="s">
        <v>35</v>
      </c>
      <c r="E1547">
        <v>5648</v>
      </c>
      <c r="F1547">
        <v>1</v>
      </c>
      <c r="G1547">
        <v>1</v>
      </c>
      <c r="H1547" s="1">
        <v>41711</v>
      </c>
      <c r="I1547">
        <v>68</v>
      </c>
      <c r="J1547">
        <v>28</v>
      </c>
      <c r="K1547">
        <v>0</v>
      </c>
      <c r="L1547">
        <v>6</v>
      </c>
      <c r="M1547">
        <v>1</v>
      </c>
      <c r="N1547">
        <v>1</v>
      </c>
      <c r="O1547">
        <v>13</v>
      </c>
      <c r="P1547">
        <v>1</v>
      </c>
      <c r="Q1547">
        <v>1</v>
      </c>
      <c r="R1547">
        <v>0</v>
      </c>
      <c r="S1547">
        <v>0</v>
      </c>
      <c r="T1547">
        <v>20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 t="s">
        <v>34</v>
      </c>
    </row>
    <row r="1548" spans="1:28" hidden="1" x14ac:dyDescent="0.3">
      <c r="A1548">
        <v>8749</v>
      </c>
      <c r="B1548">
        <v>1984</v>
      </c>
      <c r="C1548" t="s">
        <v>28</v>
      </c>
      <c r="D1548" t="s">
        <v>35</v>
      </c>
      <c r="E1548">
        <v>37235</v>
      </c>
      <c r="F1548">
        <v>1</v>
      </c>
      <c r="G1548">
        <v>0</v>
      </c>
      <c r="H1548" s="1">
        <v>41671</v>
      </c>
      <c r="I1548">
        <v>68</v>
      </c>
      <c r="J1548">
        <v>20</v>
      </c>
      <c r="K1548">
        <v>2</v>
      </c>
      <c r="L1548">
        <v>9</v>
      </c>
      <c r="M1548">
        <v>4</v>
      </c>
      <c r="N1548">
        <v>6</v>
      </c>
      <c r="O1548">
        <v>20</v>
      </c>
      <c r="P1548">
        <v>1</v>
      </c>
      <c r="Q1548">
        <v>1</v>
      </c>
      <c r="R1548">
        <v>1</v>
      </c>
      <c r="S1548">
        <v>2</v>
      </c>
      <c r="T1548">
        <v>4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30</v>
      </c>
    </row>
    <row r="1549" spans="1:28" hidden="1" x14ac:dyDescent="0.3">
      <c r="A1549">
        <v>9491</v>
      </c>
      <c r="B1549">
        <v>1984</v>
      </c>
      <c r="C1549" t="s">
        <v>28</v>
      </c>
      <c r="D1549" t="s">
        <v>35</v>
      </c>
      <c r="E1549">
        <v>23976</v>
      </c>
      <c r="F1549">
        <v>1</v>
      </c>
      <c r="G1549">
        <v>0</v>
      </c>
      <c r="H1549" s="1">
        <v>41635</v>
      </c>
      <c r="I1549">
        <v>68</v>
      </c>
      <c r="J1549">
        <v>14</v>
      </c>
      <c r="K1549">
        <v>1</v>
      </c>
      <c r="L1549">
        <v>21</v>
      </c>
      <c r="M1549">
        <v>2</v>
      </c>
      <c r="N1549">
        <v>3</v>
      </c>
      <c r="O1549">
        <v>25</v>
      </c>
      <c r="P1549">
        <v>3</v>
      </c>
      <c r="Q1549">
        <v>3</v>
      </c>
      <c r="R1549">
        <v>1</v>
      </c>
      <c r="S1549">
        <v>3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43</v>
      </c>
    </row>
    <row r="1550" spans="1:28" hidden="1" x14ac:dyDescent="0.3">
      <c r="A1550">
        <v>3409</v>
      </c>
      <c r="B1550">
        <v>1984</v>
      </c>
      <c r="C1550" t="s">
        <v>28</v>
      </c>
      <c r="D1550" t="s">
        <v>31</v>
      </c>
      <c r="E1550">
        <v>36108</v>
      </c>
      <c r="F1550">
        <v>1</v>
      </c>
      <c r="G1550">
        <v>0</v>
      </c>
      <c r="H1550" s="1">
        <v>41562</v>
      </c>
      <c r="I1550">
        <v>68</v>
      </c>
      <c r="J1550">
        <v>141</v>
      </c>
      <c r="K1550">
        <v>8</v>
      </c>
      <c r="L1550">
        <v>129</v>
      </c>
      <c r="M1550">
        <v>3</v>
      </c>
      <c r="N1550">
        <v>11</v>
      </c>
      <c r="O1550">
        <v>47</v>
      </c>
      <c r="P1550">
        <v>3</v>
      </c>
      <c r="Q1550">
        <v>7</v>
      </c>
      <c r="R1550">
        <v>1</v>
      </c>
      <c r="S1550">
        <v>4</v>
      </c>
      <c r="T1550">
        <v>9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 t="s">
        <v>43</v>
      </c>
    </row>
    <row r="1551" spans="1:28" hidden="1" x14ac:dyDescent="0.3">
      <c r="A1551">
        <v>4864</v>
      </c>
      <c r="B1551">
        <v>1977</v>
      </c>
      <c r="C1551" t="s">
        <v>28</v>
      </c>
      <c r="D1551" t="s">
        <v>33</v>
      </c>
      <c r="E1551">
        <v>34380</v>
      </c>
      <c r="F1551">
        <v>1</v>
      </c>
      <c r="G1551">
        <v>0</v>
      </c>
      <c r="H1551" s="1">
        <v>41396</v>
      </c>
      <c r="I1551">
        <v>68</v>
      </c>
      <c r="J1551">
        <v>72</v>
      </c>
      <c r="K1551">
        <v>7</v>
      </c>
      <c r="L1551">
        <v>58</v>
      </c>
      <c r="M1551">
        <v>13</v>
      </c>
      <c r="N1551">
        <v>1</v>
      </c>
      <c r="O1551">
        <v>24</v>
      </c>
      <c r="P1551">
        <v>4</v>
      </c>
      <c r="Q1551">
        <v>4</v>
      </c>
      <c r="R1551">
        <v>1</v>
      </c>
      <c r="S1551">
        <v>3</v>
      </c>
      <c r="T1551">
        <v>8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32</v>
      </c>
    </row>
    <row r="1552" spans="1:28" hidden="1" x14ac:dyDescent="0.3">
      <c r="A1552">
        <v>5846</v>
      </c>
      <c r="B1552">
        <v>1977</v>
      </c>
      <c r="C1552" t="s">
        <v>28</v>
      </c>
      <c r="D1552" t="s">
        <v>29</v>
      </c>
      <c r="E1552">
        <v>40246</v>
      </c>
      <c r="F1552">
        <v>1</v>
      </c>
      <c r="G1552">
        <v>0</v>
      </c>
      <c r="H1552" s="1">
        <v>41262</v>
      </c>
      <c r="I1552">
        <v>68</v>
      </c>
      <c r="J1552">
        <v>2</v>
      </c>
      <c r="K1552">
        <v>1</v>
      </c>
      <c r="L1552">
        <v>6</v>
      </c>
      <c r="M1552">
        <v>2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2</v>
      </c>
      <c r="T1552">
        <v>6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39</v>
      </c>
    </row>
    <row r="1553" spans="1:28" hidden="1" x14ac:dyDescent="0.3">
      <c r="A1553">
        <v>8870</v>
      </c>
      <c r="B1553">
        <v>1984</v>
      </c>
      <c r="C1553" t="s">
        <v>28</v>
      </c>
      <c r="D1553" t="s">
        <v>35</v>
      </c>
      <c r="E1553">
        <v>35196</v>
      </c>
      <c r="F1553">
        <v>1</v>
      </c>
      <c r="G1553">
        <v>0</v>
      </c>
      <c r="H1553" s="1">
        <v>41226</v>
      </c>
      <c r="I1553">
        <v>68</v>
      </c>
      <c r="J1553">
        <v>75</v>
      </c>
      <c r="K1553">
        <v>12</v>
      </c>
      <c r="L1553">
        <v>141</v>
      </c>
      <c r="M1553">
        <v>43</v>
      </c>
      <c r="N1553">
        <v>39</v>
      </c>
      <c r="O1553">
        <v>187</v>
      </c>
      <c r="P1553">
        <v>6</v>
      </c>
      <c r="Q1553">
        <v>6</v>
      </c>
      <c r="R1553">
        <v>1</v>
      </c>
      <c r="S1553">
        <v>5</v>
      </c>
      <c r="T1553">
        <v>8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 t="s">
        <v>30</v>
      </c>
    </row>
    <row r="1554" spans="1:28" hidden="1" x14ac:dyDescent="0.3">
      <c r="A1554">
        <v>10340</v>
      </c>
      <c r="B1554">
        <v>1984</v>
      </c>
      <c r="C1554" t="s">
        <v>28</v>
      </c>
      <c r="D1554" t="s">
        <v>35</v>
      </c>
      <c r="E1554">
        <v>35196</v>
      </c>
      <c r="F1554">
        <v>1</v>
      </c>
      <c r="G1554">
        <v>0</v>
      </c>
      <c r="H1554" s="1">
        <v>41226</v>
      </c>
      <c r="I1554">
        <v>68</v>
      </c>
      <c r="J1554">
        <v>75</v>
      </c>
      <c r="K1554">
        <v>12</v>
      </c>
      <c r="L1554">
        <v>141</v>
      </c>
      <c r="M1554">
        <v>43</v>
      </c>
      <c r="N1554">
        <v>39</v>
      </c>
      <c r="O1554">
        <v>187</v>
      </c>
      <c r="P1554">
        <v>6</v>
      </c>
      <c r="Q1554">
        <v>6</v>
      </c>
      <c r="R1554">
        <v>1</v>
      </c>
      <c r="S1554">
        <v>5</v>
      </c>
      <c r="T1554">
        <v>8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30</v>
      </c>
    </row>
    <row r="1555" spans="1:28" hidden="1" x14ac:dyDescent="0.3">
      <c r="A1555">
        <v>3635</v>
      </c>
      <c r="B1555">
        <v>1962</v>
      </c>
      <c r="C1555" t="s">
        <v>37</v>
      </c>
      <c r="D1555" t="s">
        <v>31</v>
      </c>
      <c r="E1555">
        <v>52597</v>
      </c>
      <c r="F1555">
        <v>0</v>
      </c>
      <c r="G1555">
        <v>1</v>
      </c>
      <c r="H1555" s="1">
        <v>41766</v>
      </c>
      <c r="I1555">
        <v>69</v>
      </c>
      <c r="J1555">
        <v>492</v>
      </c>
      <c r="K1555">
        <v>0</v>
      </c>
      <c r="L1555">
        <v>37</v>
      </c>
      <c r="M1555">
        <v>7</v>
      </c>
      <c r="N1555">
        <v>0</v>
      </c>
      <c r="O1555">
        <v>42</v>
      </c>
      <c r="P1555">
        <v>3</v>
      </c>
      <c r="Q1555">
        <v>6</v>
      </c>
      <c r="R1555">
        <v>3</v>
      </c>
      <c r="S1555">
        <v>8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43</v>
      </c>
    </row>
    <row r="1556" spans="1:28" hidden="1" x14ac:dyDescent="0.3">
      <c r="A1556">
        <v>2410</v>
      </c>
      <c r="B1556">
        <v>1969</v>
      </c>
      <c r="C1556" t="s">
        <v>28</v>
      </c>
      <c r="D1556" t="s">
        <v>31</v>
      </c>
      <c r="E1556">
        <v>81657</v>
      </c>
      <c r="F1556">
        <v>0</v>
      </c>
      <c r="G1556">
        <v>0</v>
      </c>
      <c r="H1556" s="1">
        <v>41661</v>
      </c>
      <c r="I1556">
        <v>69</v>
      </c>
      <c r="J1556">
        <v>364</v>
      </c>
      <c r="K1556">
        <v>40</v>
      </c>
      <c r="L1556">
        <v>425</v>
      </c>
      <c r="M1556">
        <v>158</v>
      </c>
      <c r="N1556">
        <v>60</v>
      </c>
      <c r="O1556">
        <v>50</v>
      </c>
      <c r="P1556">
        <v>1</v>
      </c>
      <c r="Q1556">
        <v>3</v>
      </c>
      <c r="R1556">
        <v>4</v>
      </c>
      <c r="S1556">
        <v>8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30</v>
      </c>
    </row>
    <row r="1557" spans="1:28" x14ac:dyDescent="0.3">
      <c r="A1557">
        <v>8557</v>
      </c>
      <c r="B1557">
        <v>1982</v>
      </c>
      <c r="C1557" t="s">
        <v>28</v>
      </c>
      <c r="D1557" t="s">
        <v>31</v>
      </c>
      <c r="F1557">
        <v>1</v>
      </c>
      <c r="G1557">
        <v>0</v>
      </c>
      <c r="H1557" s="1">
        <v>41442</v>
      </c>
      <c r="I1557">
        <v>57</v>
      </c>
      <c r="J1557">
        <v>11</v>
      </c>
      <c r="K1557">
        <v>3</v>
      </c>
      <c r="L1557">
        <v>22</v>
      </c>
      <c r="M1557">
        <v>2</v>
      </c>
      <c r="N1557">
        <v>2</v>
      </c>
      <c r="O1557">
        <v>6</v>
      </c>
      <c r="P1557">
        <v>2</v>
      </c>
      <c r="Q1557">
        <v>2</v>
      </c>
      <c r="R1557">
        <v>0</v>
      </c>
      <c r="S1557">
        <v>3</v>
      </c>
      <c r="T1557">
        <v>6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36</v>
      </c>
    </row>
    <row r="1558" spans="1:28" hidden="1" x14ac:dyDescent="0.3">
      <c r="A1558">
        <v>2565</v>
      </c>
      <c r="B1558">
        <v>1955</v>
      </c>
      <c r="C1558" t="s">
        <v>41</v>
      </c>
      <c r="D1558" t="s">
        <v>29</v>
      </c>
      <c r="E1558">
        <v>70638</v>
      </c>
      <c r="F1558">
        <v>0</v>
      </c>
      <c r="G1558">
        <v>0</v>
      </c>
      <c r="H1558" s="1">
        <v>41426</v>
      </c>
      <c r="I1558">
        <v>69</v>
      </c>
      <c r="J1558">
        <v>1016</v>
      </c>
      <c r="K1558">
        <v>12</v>
      </c>
      <c r="L1558">
        <v>215</v>
      </c>
      <c r="M1558">
        <v>16</v>
      </c>
      <c r="N1558">
        <v>12</v>
      </c>
      <c r="O1558">
        <v>63</v>
      </c>
      <c r="P1558">
        <v>1</v>
      </c>
      <c r="Q1558">
        <v>4</v>
      </c>
      <c r="R1558">
        <v>5</v>
      </c>
      <c r="S1558">
        <v>10</v>
      </c>
      <c r="T1558">
        <v>3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 t="s">
        <v>43</v>
      </c>
    </row>
    <row r="1559" spans="1:28" hidden="1" x14ac:dyDescent="0.3">
      <c r="A1559">
        <v>7072</v>
      </c>
      <c r="B1559">
        <v>1973</v>
      </c>
      <c r="C1559" t="s">
        <v>28</v>
      </c>
      <c r="D1559" t="s">
        <v>33</v>
      </c>
      <c r="E1559">
        <v>67432</v>
      </c>
      <c r="F1559">
        <v>0</v>
      </c>
      <c r="G1559">
        <v>1</v>
      </c>
      <c r="H1559" s="1">
        <v>41362</v>
      </c>
      <c r="I1559">
        <v>69</v>
      </c>
      <c r="J1559">
        <v>432</v>
      </c>
      <c r="K1559">
        <v>79</v>
      </c>
      <c r="L1559">
        <v>341</v>
      </c>
      <c r="M1559">
        <v>177</v>
      </c>
      <c r="N1559">
        <v>136</v>
      </c>
      <c r="O1559">
        <v>170</v>
      </c>
      <c r="P1559">
        <v>2</v>
      </c>
      <c r="Q1559">
        <v>8</v>
      </c>
      <c r="R1559">
        <v>5</v>
      </c>
      <c r="S1559">
        <v>4</v>
      </c>
      <c r="T1559">
        <v>4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36</v>
      </c>
    </row>
    <row r="1560" spans="1:28" hidden="1" x14ac:dyDescent="0.3">
      <c r="A1560">
        <v>1409</v>
      </c>
      <c r="B1560">
        <v>1951</v>
      </c>
      <c r="C1560" t="s">
        <v>28</v>
      </c>
      <c r="D1560" t="s">
        <v>35</v>
      </c>
      <c r="E1560">
        <v>40689</v>
      </c>
      <c r="F1560">
        <v>0</v>
      </c>
      <c r="G1560">
        <v>1</v>
      </c>
      <c r="H1560" s="1">
        <v>41351</v>
      </c>
      <c r="I1560">
        <v>69</v>
      </c>
      <c r="J1560">
        <v>270</v>
      </c>
      <c r="K1560">
        <v>3</v>
      </c>
      <c r="L1560">
        <v>27</v>
      </c>
      <c r="M1560">
        <v>39</v>
      </c>
      <c r="N1560">
        <v>6</v>
      </c>
      <c r="O1560">
        <v>99</v>
      </c>
      <c r="P1560">
        <v>7</v>
      </c>
      <c r="Q1560">
        <v>7</v>
      </c>
      <c r="R1560">
        <v>1</v>
      </c>
      <c r="S1560">
        <v>5</v>
      </c>
      <c r="T1560">
        <v>8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34</v>
      </c>
    </row>
    <row r="1561" spans="1:28" hidden="1" x14ac:dyDescent="0.3">
      <c r="A1561">
        <v>5314</v>
      </c>
      <c r="B1561">
        <v>1951</v>
      </c>
      <c r="C1561" t="s">
        <v>28</v>
      </c>
      <c r="D1561" t="s">
        <v>35</v>
      </c>
      <c r="E1561">
        <v>40689</v>
      </c>
      <c r="F1561">
        <v>0</v>
      </c>
      <c r="G1561">
        <v>1</v>
      </c>
      <c r="H1561" s="1">
        <v>41351</v>
      </c>
      <c r="I1561">
        <v>69</v>
      </c>
      <c r="J1561">
        <v>270</v>
      </c>
      <c r="K1561">
        <v>3</v>
      </c>
      <c r="L1561">
        <v>27</v>
      </c>
      <c r="M1561">
        <v>39</v>
      </c>
      <c r="N1561">
        <v>6</v>
      </c>
      <c r="O1561">
        <v>99</v>
      </c>
      <c r="P1561">
        <v>7</v>
      </c>
      <c r="Q1561">
        <v>7</v>
      </c>
      <c r="R1561">
        <v>1</v>
      </c>
      <c r="S1561">
        <v>5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30</v>
      </c>
    </row>
    <row r="1562" spans="1:28" hidden="1" x14ac:dyDescent="0.3">
      <c r="A1562">
        <v>7215</v>
      </c>
      <c r="B1562">
        <v>1983</v>
      </c>
      <c r="C1562" t="s">
        <v>28</v>
      </c>
      <c r="D1562" t="s">
        <v>31</v>
      </c>
      <c r="E1562">
        <v>101970</v>
      </c>
      <c r="F1562">
        <v>0</v>
      </c>
      <c r="G1562">
        <v>0</v>
      </c>
      <c r="H1562" s="1">
        <v>41345</v>
      </c>
      <c r="I1562">
        <v>69</v>
      </c>
      <c r="J1562">
        <v>722</v>
      </c>
      <c r="K1562">
        <v>27</v>
      </c>
      <c r="L1562">
        <v>102</v>
      </c>
      <c r="M1562">
        <v>44</v>
      </c>
      <c r="N1562">
        <v>72</v>
      </c>
      <c r="O1562">
        <v>168</v>
      </c>
      <c r="P1562">
        <v>0</v>
      </c>
      <c r="Q1562">
        <v>6</v>
      </c>
      <c r="R1562">
        <v>8</v>
      </c>
      <c r="S1562">
        <v>13</v>
      </c>
      <c r="T1562">
        <v>2</v>
      </c>
      <c r="U1562">
        <v>1</v>
      </c>
      <c r="V1562">
        <v>0</v>
      </c>
      <c r="W1562">
        <v>0</v>
      </c>
      <c r="X1562">
        <v>1</v>
      </c>
      <c r="Y1562">
        <v>1</v>
      </c>
      <c r="Z1562">
        <v>1</v>
      </c>
      <c r="AA1562">
        <v>0</v>
      </c>
      <c r="AB1562" t="s">
        <v>32</v>
      </c>
    </row>
    <row r="1563" spans="1:28" hidden="1" x14ac:dyDescent="0.3">
      <c r="A1563">
        <v>8858</v>
      </c>
      <c r="B1563">
        <v>1972</v>
      </c>
      <c r="C1563" t="s">
        <v>37</v>
      </c>
      <c r="D1563" t="s">
        <v>33</v>
      </c>
      <c r="E1563">
        <v>44325</v>
      </c>
      <c r="F1563">
        <v>0</v>
      </c>
      <c r="G1563">
        <v>1</v>
      </c>
      <c r="H1563" s="1">
        <v>41340</v>
      </c>
      <c r="I1563">
        <v>69</v>
      </c>
      <c r="J1563">
        <v>516</v>
      </c>
      <c r="K1563">
        <v>0</v>
      </c>
      <c r="L1563">
        <v>21</v>
      </c>
      <c r="M1563">
        <v>0</v>
      </c>
      <c r="N1563">
        <v>0</v>
      </c>
      <c r="O1563">
        <v>5</v>
      </c>
      <c r="P1563">
        <v>4</v>
      </c>
      <c r="Q1563">
        <v>8</v>
      </c>
      <c r="R1563">
        <v>2</v>
      </c>
      <c r="S1563">
        <v>7</v>
      </c>
      <c r="T1563">
        <v>8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 t="s">
        <v>32</v>
      </c>
    </row>
    <row r="1564" spans="1:28" hidden="1" x14ac:dyDescent="0.3">
      <c r="A1564">
        <v>895</v>
      </c>
      <c r="B1564">
        <v>1948</v>
      </c>
      <c r="C1564" t="s">
        <v>37</v>
      </c>
      <c r="D1564" t="s">
        <v>33</v>
      </c>
      <c r="E1564">
        <v>61467</v>
      </c>
      <c r="F1564">
        <v>0</v>
      </c>
      <c r="G1564">
        <v>2</v>
      </c>
      <c r="H1564" s="1">
        <v>41252</v>
      </c>
      <c r="I1564">
        <v>69</v>
      </c>
      <c r="J1564">
        <v>410</v>
      </c>
      <c r="K1564">
        <v>16</v>
      </c>
      <c r="L1564">
        <v>114</v>
      </c>
      <c r="M1564">
        <v>0</v>
      </c>
      <c r="N1564">
        <v>5</v>
      </c>
      <c r="O1564">
        <v>49</v>
      </c>
      <c r="P1564">
        <v>3</v>
      </c>
      <c r="Q1564">
        <v>5</v>
      </c>
      <c r="R1564">
        <v>2</v>
      </c>
      <c r="S1564">
        <v>10</v>
      </c>
      <c r="T1564">
        <v>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30</v>
      </c>
    </row>
    <row r="1565" spans="1:28" hidden="1" x14ac:dyDescent="0.3">
      <c r="A1565">
        <v>11178</v>
      </c>
      <c r="B1565">
        <v>1972</v>
      </c>
      <c r="C1565" t="s">
        <v>41</v>
      </c>
      <c r="D1565" t="s">
        <v>31</v>
      </c>
      <c r="E1565">
        <v>42394</v>
      </c>
      <c r="F1565">
        <v>1</v>
      </c>
      <c r="G1565">
        <v>0</v>
      </c>
      <c r="H1565" s="1">
        <v>41721</v>
      </c>
      <c r="I1565">
        <v>69</v>
      </c>
      <c r="J1565">
        <v>15</v>
      </c>
      <c r="K1565">
        <v>2</v>
      </c>
      <c r="L1565">
        <v>10</v>
      </c>
      <c r="M1565">
        <v>0</v>
      </c>
      <c r="N1565">
        <v>1</v>
      </c>
      <c r="O1565">
        <v>4</v>
      </c>
      <c r="P1565">
        <v>1</v>
      </c>
      <c r="Q1565">
        <v>1</v>
      </c>
      <c r="R1565">
        <v>0</v>
      </c>
      <c r="S1565">
        <v>3</v>
      </c>
      <c r="T1565">
        <v>7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39</v>
      </c>
    </row>
    <row r="1566" spans="1:28" hidden="1" x14ac:dyDescent="0.3">
      <c r="A1566">
        <v>3281</v>
      </c>
      <c r="B1566">
        <v>1960</v>
      </c>
      <c r="C1566" t="s">
        <v>37</v>
      </c>
      <c r="D1566" t="s">
        <v>33</v>
      </c>
      <c r="E1566">
        <v>49154</v>
      </c>
      <c r="F1566">
        <v>1</v>
      </c>
      <c r="G1566">
        <v>1</v>
      </c>
      <c r="H1566" s="1">
        <v>41581</v>
      </c>
      <c r="I1566">
        <v>69</v>
      </c>
      <c r="J1566">
        <v>206</v>
      </c>
      <c r="K1566">
        <v>10</v>
      </c>
      <c r="L1566">
        <v>67</v>
      </c>
      <c r="M1566">
        <v>30</v>
      </c>
      <c r="N1566">
        <v>27</v>
      </c>
      <c r="O1566">
        <v>71</v>
      </c>
      <c r="P1566">
        <v>6</v>
      </c>
      <c r="Q1566">
        <v>4</v>
      </c>
      <c r="R1566">
        <v>1</v>
      </c>
      <c r="S1566">
        <v>8</v>
      </c>
      <c r="T1566">
        <v>6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30</v>
      </c>
    </row>
    <row r="1567" spans="1:28" hidden="1" x14ac:dyDescent="0.3">
      <c r="A1567">
        <v>9905</v>
      </c>
      <c r="B1567">
        <v>1952</v>
      </c>
      <c r="C1567" t="s">
        <v>28</v>
      </c>
      <c r="D1567" t="s">
        <v>35</v>
      </c>
      <c r="E1567">
        <v>34074</v>
      </c>
      <c r="F1567">
        <v>1</v>
      </c>
      <c r="G1567">
        <v>1</v>
      </c>
      <c r="H1567" s="1">
        <v>41468</v>
      </c>
      <c r="I1567">
        <v>69</v>
      </c>
      <c r="J1567">
        <v>135</v>
      </c>
      <c r="K1567">
        <v>1</v>
      </c>
      <c r="L1567">
        <v>41</v>
      </c>
      <c r="M1567">
        <v>10</v>
      </c>
      <c r="N1567">
        <v>1</v>
      </c>
      <c r="O1567">
        <v>67</v>
      </c>
      <c r="P1567">
        <v>5</v>
      </c>
      <c r="Q1567">
        <v>3</v>
      </c>
      <c r="R1567">
        <v>3</v>
      </c>
      <c r="S1567">
        <v>3</v>
      </c>
      <c r="T1567">
        <v>6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 t="s">
        <v>30</v>
      </c>
    </row>
    <row r="1568" spans="1:28" hidden="1" x14ac:dyDescent="0.3">
      <c r="A1568">
        <v>7912</v>
      </c>
      <c r="B1568">
        <v>1978</v>
      </c>
      <c r="C1568" t="s">
        <v>28</v>
      </c>
      <c r="D1568" t="s">
        <v>33</v>
      </c>
      <c r="E1568">
        <v>38136</v>
      </c>
      <c r="F1568">
        <v>1</v>
      </c>
      <c r="G1568">
        <v>0</v>
      </c>
      <c r="H1568" s="1">
        <v>41386</v>
      </c>
      <c r="I1568">
        <v>69</v>
      </c>
      <c r="J1568">
        <v>8</v>
      </c>
      <c r="K1568">
        <v>15</v>
      </c>
      <c r="L1568">
        <v>27</v>
      </c>
      <c r="M1568">
        <v>0</v>
      </c>
      <c r="N1568">
        <v>20</v>
      </c>
      <c r="O1568">
        <v>33</v>
      </c>
      <c r="P1568">
        <v>2</v>
      </c>
      <c r="Q1568">
        <v>3</v>
      </c>
      <c r="R1568">
        <v>1</v>
      </c>
      <c r="S1568">
        <v>2</v>
      </c>
      <c r="T1568">
        <v>8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 t="s">
        <v>34</v>
      </c>
    </row>
    <row r="1569" spans="1:28" hidden="1" x14ac:dyDescent="0.3">
      <c r="A1569">
        <v>10313</v>
      </c>
      <c r="B1569">
        <v>1975</v>
      </c>
      <c r="C1569" t="s">
        <v>28</v>
      </c>
      <c r="D1569" t="s">
        <v>33</v>
      </c>
      <c r="E1569">
        <v>48178</v>
      </c>
      <c r="F1569">
        <v>1</v>
      </c>
      <c r="G1569">
        <v>1</v>
      </c>
      <c r="H1569" s="1">
        <v>41210</v>
      </c>
      <c r="I1569">
        <v>69</v>
      </c>
      <c r="J1569">
        <v>159</v>
      </c>
      <c r="K1569">
        <v>4</v>
      </c>
      <c r="L1569">
        <v>45</v>
      </c>
      <c r="M1569">
        <v>6</v>
      </c>
      <c r="N1569">
        <v>2</v>
      </c>
      <c r="O1569">
        <v>38</v>
      </c>
      <c r="P1569">
        <v>6</v>
      </c>
      <c r="Q1569">
        <v>5</v>
      </c>
      <c r="R1569">
        <v>1</v>
      </c>
      <c r="S1569">
        <v>4</v>
      </c>
      <c r="T1569">
        <v>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30</v>
      </c>
    </row>
    <row r="1570" spans="1:28" hidden="1" x14ac:dyDescent="0.3">
      <c r="A1570">
        <v>642</v>
      </c>
      <c r="B1570">
        <v>1980</v>
      </c>
      <c r="C1570" t="s">
        <v>44</v>
      </c>
      <c r="D1570" t="s">
        <v>33</v>
      </c>
      <c r="E1570">
        <v>16005</v>
      </c>
      <c r="F1570">
        <v>1</v>
      </c>
      <c r="G1570">
        <v>0</v>
      </c>
      <c r="H1570" s="1">
        <v>41135</v>
      </c>
      <c r="I1570">
        <v>69</v>
      </c>
      <c r="J1570">
        <v>1</v>
      </c>
      <c r="K1570">
        <v>3</v>
      </c>
      <c r="L1570">
        <v>2</v>
      </c>
      <c r="M1570">
        <v>20</v>
      </c>
      <c r="N1570">
        <v>30</v>
      </c>
      <c r="O1570">
        <v>47</v>
      </c>
      <c r="P1570">
        <v>3</v>
      </c>
      <c r="Q1570">
        <v>2</v>
      </c>
      <c r="R1570">
        <v>1</v>
      </c>
      <c r="S1570">
        <v>2</v>
      </c>
      <c r="T1570">
        <v>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32</v>
      </c>
    </row>
    <row r="1571" spans="1:28" hidden="1" x14ac:dyDescent="0.3">
      <c r="A1571">
        <v>8504</v>
      </c>
      <c r="B1571">
        <v>1973</v>
      </c>
      <c r="C1571" t="s">
        <v>28</v>
      </c>
      <c r="D1571" t="s">
        <v>33</v>
      </c>
      <c r="E1571">
        <v>79593</v>
      </c>
      <c r="F1571">
        <v>0</v>
      </c>
      <c r="G1571">
        <v>0</v>
      </c>
      <c r="H1571" s="1">
        <v>41771</v>
      </c>
      <c r="I1571">
        <v>70</v>
      </c>
      <c r="J1571">
        <v>350</v>
      </c>
      <c r="K1571">
        <v>60</v>
      </c>
      <c r="L1571">
        <v>568</v>
      </c>
      <c r="M1571">
        <v>110</v>
      </c>
      <c r="N1571">
        <v>133</v>
      </c>
      <c r="O1571">
        <v>145</v>
      </c>
      <c r="P1571">
        <v>1</v>
      </c>
      <c r="Q1571">
        <v>5</v>
      </c>
      <c r="R1571">
        <v>6</v>
      </c>
      <c r="S1571">
        <v>7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 t="s">
        <v>39</v>
      </c>
    </row>
    <row r="1572" spans="1:28" hidden="1" x14ac:dyDescent="0.3">
      <c r="A1572">
        <v>1020</v>
      </c>
      <c r="B1572">
        <v>1973</v>
      </c>
      <c r="C1572" t="s">
        <v>28</v>
      </c>
      <c r="D1572" t="s">
        <v>33</v>
      </c>
      <c r="E1572">
        <v>79593</v>
      </c>
      <c r="F1572">
        <v>0</v>
      </c>
      <c r="G1572">
        <v>0</v>
      </c>
      <c r="H1572" s="1">
        <v>41771</v>
      </c>
      <c r="I1572">
        <v>70</v>
      </c>
      <c r="J1572">
        <v>350</v>
      </c>
      <c r="K1572">
        <v>60</v>
      </c>
      <c r="L1572">
        <v>568</v>
      </c>
      <c r="M1572">
        <v>110</v>
      </c>
      <c r="N1572">
        <v>133</v>
      </c>
      <c r="O1572">
        <v>145</v>
      </c>
      <c r="P1572">
        <v>1</v>
      </c>
      <c r="Q1572">
        <v>5</v>
      </c>
      <c r="R1572">
        <v>6</v>
      </c>
      <c r="S1572">
        <v>7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 t="s">
        <v>30</v>
      </c>
    </row>
    <row r="1573" spans="1:28" hidden="1" x14ac:dyDescent="0.3">
      <c r="A1573">
        <v>3717</v>
      </c>
      <c r="B1573">
        <v>1959</v>
      </c>
      <c r="C1573" t="s">
        <v>28</v>
      </c>
      <c r="D1573" t="s">
        <v>33</v>
      </c>
      <c r="E1573">
        <v>61180</v>
      </c>
      <c r="F1573">
        <v>0</v>
      </c>
      <c r="G1573">
        <v>1</v>
      </c>
      <c r="H1573" s="1">
        <v>41752</v>
      </c>
      <c r="I1573">
        <v>70</v>
      </c>
      <c r="J1573">
        <v>403</v>
      </c>
      <c r="K1573">
        <v>24</v>
      </c>
      <c r="L1573">
        <v>29</v>
      </c>
      <c r="M1573">
        <v>6</v>
      </c>
      <c r="N1573">
        <v>24</v>
      </c>
      <c r="O1573">
        <v>218</v>
      </c>
      <c r="P1573">
        <v>2</v>
      </c>
      <c r="Q1573">
        <v>5</v>
      </c>
      <c r="R1573">
        <v>5</v>
      </c>
      <c r="S1573">
        <v>6</v>
      </c>
      <c r="T1573">
        <v>3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 t="s">
        <v>30</v>
      </c>
    </row>
    <row r="1574" spans="1:28" hidden="1" x14ac:dyDescent="0.3">
      <c r="A1574">
        <v>5796</v>
      </c>
      <c r="B1574">
        <v>1963</v>
      </c>
      <c r="C1574" t="s">
        <v>28</v>
      </c>
      <c r="D1574" t="s">
        <v>33</v>
      </c>
      <c r="E1574">
        <v>77437</v>
      </c>
      <c r="F1574">
        <v>0</v>
      </c>
      <c r="G1574">
        <v>0</v>
      </c>
      <c r="H1574" s="1">
        <v>41604</v>
      </c>
      <c r="I1574">
        <v>70</v>
      </c>
      <c r="J1574">
        <v>560</v>
      </c>
      <c r="K1574">
        <v>21</v>
      </c>
      <c r="L1574">
        <v>442</v>
      </c>
      <c r="M1574">
        <v>29</v>
      </c>
      <c r="N1574">
        <v>44</v>
      </c>
      <c r="O1574">
        <v>29</v>
      </c>
      <c r="P1574">
        <v>1</v>
      </c>
      <c r="Q1574">
        <v>4</v>
      </c>
      <c r="R1574">
        <v>5</v>
      </c>
      <c r="S1574">
        <v>13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 t="s">
        <v>30</v>
      </c>
    </row>
    <row r="1575" spans="1:28" hidden="1" x14ac:dyDescent="0.3">
      <c r="A1575">
        <v>5407</v>
      </c>
      <c r="B1575">
        <v>1954</v>
      </c>
      <c r="C1575" t="s">
        <v>28</v>
      </c>
      <c r="D1575" t="s">
        <v>35</v>
      </c>
      <c r="E1575">
        <v>53103</v>
      </c>
      <c r="F1575">
        <v>0</v>
      </c>
      <c r="G1575">
        <v>1</v>
      </c>
      <c r="H1575" s="1">
        <v>41529</v>
      </c>
      <c r="I1575">
        <v>70</v>
      </c>
      <c r="J1575">
        <v>729</v>
      </c>
      <c r="K1575">
        <v>17</v>
      </c>
      <c r="L1575">
        <v>133</v>
      </c>
      <c r="M1575">
        <v>11</v>
      </c>
      <c r="N1575">
        <v>0</v>
      </c>
      <c r="O1575">
        <v>195</v>
      </c>
      <c r="P1575">
        <v>5</v>
      </c>
      <c r="Q1575">
        <v>10</v>
      </c>
      <c r="R1575">
        <v>6</v>
      </c>
      <c r="S1575">
        <v>7</v>
      </c>
      <c r="T1575">
        <v>7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 t="s">
        <v>43</v>
      </c>
    </row>
    <row r="1576" spans="1:28" hidden="1" x14ac:dyDescent="0.3">
      <c r="A1576">
        <v>4356</v>
      </c>
      <c r="B1576">
        <v>1971</v>
      </c>
      <c r="C1576" t="s">
        <v>28</v>
      </c>
      <c r="D1576" t="s">
        <v>35</v>
      </c>
      <c r="E1576">
        <v>71819</v>
      </c>
      <c r="F1576">
        <v>0</v>
      </c>
      <c r="G1576">
        <v>1</v>
      </c>
      <c r="H1576" s="1">
        <v>41514</v>
      </c>
      <c r="I1576">
        <v>70</v>
      </c>
      <c r="J1576">
        <v>1224</v>
      </c>
      <c r="K1576">
        <v>28</v>
      </c>
      <c r="L1576">
        <v>140</v>
      </c>
      <c r="M1576">
        <v>0</v>
      </c>
      <c r="N1576">
        <v>14</v>
      </c>
      <c r="O1576">
        <v>168</v>
      </c>
      <c r="P1576">
        <v>3</v>
      </c>
      <c r="Q1576">
        <v>3</v>
      </c>
      <c r="R1576">
        <v>3</v>
      </c>
      <c r="S1576">
        <v>5</v>
      </c>
      <c r="T1576">
        <v>6</v>
      </c>
      <c r="U1576">
        <v>0</v>
      </c>
      <c r="V1576">
        <v>0</v>
      </c>
      <c r="W1576">
        <v>0</v>
      </c>
      <c r="X1576">
        <v>1</v>
      </c>
      <c r="Y1576">
        <v>1</v>
      </c>
      <c r="Z1576">
        <v>0</v>
      </c>
      <c r="AA1576">
        <v>0</v>
      </c>
      <c r="AB1576" t="s">
        <v>30</v>
      </c>
    </row>
    <row r="1577" spans="1:28" hidden="1" x14ac:dyDescent="0.3">
      <c r="A1577">
        <v>2886</v>
      </c>
      <c r="B1577">
        <v>1971</v>
      </c>
      <c r="C1577" t="s">
        <v>41</v>
      </c>
      <c r="D1577" t="s">
        <v>29</v>
      </c>
      <c r="E1577">
        <v>74290</v>
      </c>
      <c r="F1577">
        <v>0</v>
      </c>
      <c r="G1577">
        <v>1</v>
      </c>
      <c r="H1577" s="1">
        <v>41498</v>
      </c>
      <c r="I1577">
        <v>70</v>
      </c>
      <c r="J1577">
        <v>1121</v>
      </c>
      <c r="K1577">
        <v>0</v>
      </c>
      <c r="L1577">
        <v>72</v>
      </c>
      <c r="M1577">
        <v>0</v>
      </c>
      <c r="N1577">
        <v>12</v>
      </c>
      <c r="O1577">
        <v>12</v>
      </c>
      <c r="P1577">
        <v>4</v>
      </c>
      <c r="Q1577">
        <v>10</v>
      </c>
      <c r="R1577">
        <v>8</v>
      </c>
      <c r="S1577">
        <v>10</v>
      </c>
      <c r="T1577">
        <v>6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 t="s">
        <v>30</v>
      </c>
    </row>
    <row r="1578" spans="1:28" hidden="1" x14ac:dyDescent="0.3">
      <c r="A1578">
        <v>10057</v>
      </c>
      <c r="B1578">
        <v>1951</v>
      </c>
      <c r="C1578" t="s">
        <v>28</v>
      </c>
      <c r="D1578" t="s">
        <v>31</v>
      </c>
      <c r="E1578">
        <v>72282</v>
      </c>
      <c r="F1578">
        <v>0</v>
      </c>
      <c r="G1578">
        <v>0</v>
      </c>
      <c r="H1578" s="1">
        <v>41474</v>
      </c>
      <c r="I1578">
        <v>70</v>
      </c>
      <c r="J1578">
        <v>503</v>
      </c>
      <c r="K1578">
        <v>27</v>
      </c>
      <c r="L1578">
        <v>419</v>
      </c>
      <c r="M1578">
        <v>90</v>
      </c>
      <c r="N1578">
        <v>139</v>
      </c>
      <c r="O1578">
        <v>153</v>
      </c>
      <c r="P1578">
        <v>1</v>
      </c>
      <c r="Q1578">
        <v>5</v>
      </c>
      <c r="R1578">
        <v>7</v>
      </c>
      <c r="S1578">
        <v>9</v>
      </c>
      <c r="T1578">
        <v>7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 t="s">
        <v>30</v>
      </c>
    </row>
    <row r="1579" spans="1:28" hidden="1" x14ac:dyDescent="0.3">
      <c r="A1579">
        <v>10741</v>
      </c>
      <c r="B1579">
        <v>1951</v>
      </c>
      <c r="C1579" t="s">
        <v>41</v>
      </c>
      <c r="D1579" t="s">
        <v>35</v>
      </c>
      <c r="E1579">
        <v>47352</v>
      </c>
      <c r="F1579">
        <v>0</v>
      </c>
      <c r="G1579">
        <v>1</v>
      </c>
      <c r="H1579" s="1">
        <v>41375</v>
      </c>
      <c r="I1579">
        <v>70</v>
      </c>
      <c r="J1579">
        <v>172</v>
      </c>
      <c r="K1579">
        <v>12</v>
      </c>
      <c r="L1579">
        <v>112</v>
      </c>
      <c r="M1579">
        <v>8</v>
      </c>
      <c r="N1579">
        <v>0</v>
      </c>
      <c r="O1579">
        <v>15</v>
      </c>
      <c r="P1579">
        <v>4</v>
      </c>
      <c r="Q1579">
        <v>6</v>
      </c>
      <c r="R1579">
        <v>1</v>
      </c>
      <c r="S1579">
        <v>5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30</v>
      </c>
    </row>
    <row r="1580" spans="1:28" hidden="1" x14ac:dyDescent="0.3">
      <c r="A1580">
        <v>5491</v>
      </c>
      <c r="B1580">
        <v>1951</v>
      </c>
      <c r="C1580" t="s">
        <v>41</v>
      </c>
      <c r="D1580" t="s">
        <v>35</v>
      </c>
      <c r="E1580">
        <v>47352</v>
      </c>
      <c r="F1580">
        <v>0</v>
      </c>
      <c r="G1580">
        <v>1</v>
      </c>
      <c r="H1580" s="1">
        <v>41375</v>
      </c>
      <c r="I1580">
        <v>70</v>
      </c>
      <c r="J1580">
        <v>172</v>
      </c>
      <c r="K1580">
        <v>12</v>
      </c>
      <c r="L1580">
        <v>112</v>
      </c>
      <c r="M1580">
        <v>8</v>
      </c>
      <c r="N1580">
        <v>0</v>
      </c>
      <c r="O1580">
        <v>15</v>
      </c>
      <c r="P1580">
        <v>4</v>
      </c>
      <c r="Q1580">
        <v>6</v>
      </c>
      <c r="R1580">
        <v>1</v>
      </c>
      <c r="S1580">
        <v>5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36</v>
      </c>
    </row>
    <row r="1581" spans="1:28" hidden="1" x14ac:dyDescent="0.3">
      <c r="A1581">
        <v>4442</v>
      </c>
      <c r="B1581">
        <v>1961</v>
      </c>
      <c r="C1581" t="s">
        <v>28</v>
      </c>
      <c r="D1581" t="s">
        <v>31</v>
      </c>
      <c r="E1581">
        <v>46524</v>
      </c>
      <c r="F1581">
        <v>0</v>
      </c>
      <c r="G1581">
        <v>1</v>
      </c>
      <c r="H1581" s="1">
        <v>41369</v>
      </c>
      <c r="I1581">
        <v>70</v>
      </c>
      <c r="J1581">
        <v>31</v>
      </c>
      <c r="K1581">
        <v>19</v>
      </c>
      <c r="L1581">
        <v>35</v>
      </c>
      <c r="M1581">
        <v>26</v>
      </c>
      <c r="N1581">
        <v>14</v>
      </c>
      <c r="O1581">
        <v>52</v>
      </c>
      <c r="P1581">
        <v>2</v>
      </c>
      <c r="Q1581">
        <v>1</v>
      </c>
      <c r="R1581">
        <v>1</v>
      </c>
      <c r="S1581">
        <v>5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32</v>
      </c>
    </row>
    <row r="1582" spans="1:28" hidden="1" x14ac:dyDescent="0.3">
      <c r="A1582">
        <v>2431</v>
      </c>
      <c r="B1582">
        <v>1990</v>
      </c>
      <c r="C1582" t="s">
        <v>28</v>
      </c>
      <c r="D1582" t="s">
        <v>33</v>
      </c>
      <c r="E1582">
        <v>18222</v>
      </c>
      <c r="F1582">
        <v>0</v>
      </c>
      <c r="G1582">
        <v>0</v>
      </c>
      <c r="H1582" s="1">
        <v>41274</v>
      </c>
      <c r="I1582">
        <v>70</v>
      </c>
      <c r="J1582">
        <v>12</v>
      </c>
      <c r="K1582">
        <v>4</v>
      </c>
      <c r="L1582">
        <v>19</v>
      </c>
      <c r="M1582">
        <v>12</v>
      </c>
      <c r="N1582">
        <v>6</v>
      </c>
      <c r="O1582">
        <v>14</v>
      </c>
      <c r="P1582">
        <v>1</v>
      </c>
      <c r="Q1582">
        <v>2</v>
      </c>
      <c r="R1582">
        <v>0</v>
      </c>
      <c r="S1582">
        <v>3</v>
      </c>
      <c r="T1582">
        <v>8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30</v>
      </c>
    </row>
    <row r="1583" spans="1:28" hidden="1" x14ac:dyDescent="0.3">
      <c r="A1583">
        <v>7899</v>
      </c>
      <c r="B1583">
        <v>1952</v>
      </c>
      <c r="C1583" t="s">
        <v>37</v>
      </c>
      <c r="D1583" t="s">
        <v>33</v>
      </c>
      <c r="E1583">
        <v>77610</v>
      </c>
      <c r="F1583">
        <v>0</v>
      </c>
      <c r="G1583">
        <v>1</v>
      </c>
      <c r="H1583" s="1">
        <v>41211</v>
      </c>
      <c r="I1583">
        <v>70</v>
      </c>
      <c r="J1583">
        <v>1245</v>
      </c>
      <c r="K1583">
        <v>33</v>
      </c>
      <c r="L1583">
        <v>332</v>
      </c>
      <c r="M1583">
        <v>21</v>
      </c>
      <c r="N1583">
        <v>33</v>
      </c>
      <c r="O1583">
        <v>16</v>
      </c>
      <c r="P1583">
        <v>2</v>
      </c>
      <c r="Q1583">
        <v>4</v>
      </c>
      <c r="R1583">
        <v>7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36</v>
      </c>
    </row>
    <row r="1584" spans="1:28" hidden="1" x14ac:dyDescent="0.3">
      <c r="A1584">
        <v>7646</v>
      </c>
      <c r="B1584">
        <v>1989</v>
      </c>
      <c r="C1584" t="s">
        <v>28</v>
      </c>
      <c r="D1584" t="s">
        <v>31</v>
      </c>
      <c r="E1584">
        <v>64449</v>
      </c>
      <c r="F1584">
        <v>1</v>
      </c>
      <c r="G1584">
        <v>0</v>
      </c>
      <c r="H1584" s="1">
        <v>41688</v>
      </c>
      <c r="I1584">
        <v>70</v>
      </c>
      <c r="J1584">
        <v>218</v>
      </c>
      <c r="K1584">
        <v>63</v>
      </c>
      <c r="L1584">
        <v>282</v>
      </c>
      <c r="M1584">
        <v>137</v>
      </c>
      <c r="N1584">
        <v>35</v>
      </c>
      <c r="O1584">
        <v>70</v>
      </c>
      <c r="P1584">
        <v>4</v>
      </c>
      <c r="Q1584">
        <v>5</v>
      </c>
      <c r="R1584">
        <v>3</v>
      </c>
      <c r="S1584">
        <v>12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30</v>
      </c>
    </row>
    <row r="1585" spans="1:28" hidden="1" x14ac:dyDescent="0.3">
      <c r="A1585">
        <v>8625</v>
      </c>
      <c r="B1585">
        <v>1976</v>
      </c>
      <c r="C1585" t="s">
        <v>28</v>
      </c>
      <c r="D1585" t="s">
        <v>33</v>
      </c>
      <c r="E1585">
        <v>17649</v>
      </c>
      <c r="F1585">
        <v>1</v>
      </c>
      <c r="G1585">
        <v>0</v>
      </c>
      <c r="H1585" s="1">
        <v>41590</v>
      </c>
      <c r="I1585">
        <v>70</v>
      </c>
      <c r="J1585">
        <v>15</v>
      </c>
      <c r="K1585">
        <v>1</v>
      </c>
      <c r="L1585">
        <v>23</v>
      </c>
      <c r="M1585">
        <v>0</v>
      </c>
      <c r="N1585">
        <v>5</v>
      </c>
      <c r="O1585">
        <v>1</v>
      </c>
      <c r="P1585">
        <v>3</v>
      </c>
      <c r="Q1585">
        <v>3</v>
      </c>
      <c r="R1585">
        <v>0</v>
      </c>
      <c r="S1585">
        <v>3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34</v>
      </c>
    </row>
    <row r="1586" spans="1:28" hidden="1" x14ac:dyDescent="0.3">
      <c r="A1586">
        <v>3972</v>
      </c>
      <c r="B1586">
        <v>1976</v>
      </c>
      <c r="C1586" t="s">
        <v>28</v>
      </c>
      <c r="D1586" t="s">
        <v>35</v>
      </c>
      <c r="E1586">
        <v>50200</v>
      </c>
      <c r="F1586">
        <v>1</v>
      </c>
      <c r="G1586">
        <v>1</v>
      </c>
      <c r="H1586" s="1">
        <v>41367</v>
      </c>
      <c r="I1586">
        <v>70</v>
      </c>
      <c r="J1586">
        <v>266</v>
      </c>
      <c r="K1586">
        <v>6</v>
      </c>
      <c r="L1586">
        <v>51</v>
      </c>
      <c r="M1586">
        <v>8</v>
      </c>
      <c r="N1586">
        <v>6</v>
      </c>
      <c r="O1586">
        <v>64</v>
      </c>
      <c r="P1586">
        <v>6</v>
      </c>
      <c r="Q1586">
        <v>7</v>
      </c>
      <c r="R1586">
        <v>1</v>
      </c>
      <c r="S1586">
        <v>5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30</v>
      </c>
    </row>
    <row r="1587" spans="1:28" hidden="1" x14ac:dyDescent="0.3">
      <c r="A1587">
        <v>9703</v>
      </c>
      <c r="B1587">
        <v>1970</v>
      </c>
      <c r="C1587" t="s">
        <v>37</v>
      </c>
      <c r="D1587" t="s">
        <v>33</v>
      </c>
      <c r="E1587">
        <v>38097</v>
      </c>
      <c r="F1587">
        <v>1</v>
      </c>
      <c r="G1587">
        <v>1</v>
      </c>
      <c r="H1587" s="1">
        <v>41197</v>
      </c>
      <c r="I1587">
        <v>70</v>
      </c>
      <c r="J1587">
        <v>77</v>
      </c>
      <c r="K1587">
        <v>2</v>
      </c>
      <c r="L1587">
        <v>35</v>
      </c>
      <c r="M1587">
        <v>0</v>
      </c>
      <c r="N1587">
        <v>1</v>
      </c>
      <c r="O1587">
        <v>69</v>
      </c>
      <c r="P1587">
        <v>4</v>
      </c>
      <c r="Q1587">
        <v>3</v>
      </c>
      <c r="R1587">
        <v>2</v>
      </c>
      <c r="S1587">
        <v>2</v>
      </c>
      <c r="T1587">
        <v>7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1</v>
      </c>
      <c r="AA1587">
        <v>0</v>
      </c>
      <c r="AB1587" t="s">
        <v>43</v>
      </c>
    </row>
    <row r="1588" spans="1:28" hidden="1" x14ac:dyDescent="0.3">
      <c r="A1588">
        <v>6927</v>
      </c>
      <c r="B1588">
        <v>1968</v>
      </c>
      <c r="C1588" t="s">
        <v>37</v>
      </c>
      <c r="D1588" t="s">
        <v>33</v>
      </c>
      <c r="E1588">
        <v>44377</v>
      </c>
      <c r="F1588">
        <v>1</v>
      </c>
      <c r="G1588">
        <v>1</v>
      </c>
      <c r="H1588" s="1">
        <v>41187</v>
      </c>
      <c r="I1588">
        <v>70</v>
      </c>
      <c r="J1588">
        <v>224</v>
      </c>
      <c r="K1588">
        <v>0</v>
      </c>
      <c r="L1588">
        <v>30</v>
      </c>
      <c r="M1588">
        <v>0</v>
      </c>
      <c r="N1588">
        <v>0</v>
      </c>
      <c r="O1588">
        <v>10</v>
      </c>
      <c r="P1588">
        <v>8</v>
      </c>
      <c r="Q1588">
        <v>5</v>
      </c>
      <c r="R1588">
        <v>1</v>
      </c>
      <c r="S1588">
        <v>5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43</v>
      </c>
    </row>
    <row r="1589" spans="1:28" hidden="1" x14ac:dyDescent="0.3">
      <c r="A1589">
        <v>7005</v>
      </c>
      <c r="B1589">
        <v>1981</v>
      </c>
      <c r="C1589" t="s">
        <v>28</v>
      </c>
      <c r="D1589" t="s">
        <v>31</v>
      </c>
      <c r="E1589">
        <v>58684</v>
      </c>
      <c r="F1589">
        <v>0</v>
      </c>
      <c r="G1589">
        <v>0</v>
      </c>
      <c r="H1589" s="1">
        <v>41806</v>
      </c>
      <c r="I1589">
        <v>71</v>
      </c>
      <c r="J1589">
        <v>479</v>
      </c>
      <c r="K1589">
        <v>35</v>
      </c>
      <c r="L1589">
        <v>179</v>
      </c>
      <c r="M1589">
        <v>28</v>
      </c>
      <c r="N1589">
        <v>7</v>
      </c>
      <c r="O1589">
        <v>85</v>
      </c>
      <c r="P1589">
        <v>1</v>
      </c>
      <c r="Q1589">
        <v>5</v>
      </c>
      <c r="R1589">
        <v>3</v>
      </c>
      <c r="S1589">
        <v>12</v>
      </c>
      <c r="T1589">
        <v>2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 t="s">
        <v>43</v>
      </c>
    </row>
    <row r="1590" spans="1:28" hidden="1" x14ac:dyDescent="0.3">
      <c r="A1590">
        <v>4796</v>
      </c>
      <c r="B1590">
        <v>1952</v>
      </c>
      <c r="C1590" t="s">
        <v>28</v>
      </c>
      <c r="D1590" t="s">
        <v>29</v>
      </c>
      <c r="E1590">
        <v>49638</v>
      </c>
      <c r="F1590">
        <v>0</v>
      </c>
      <c r="G1590">
        <v>1</v>
      </c>
      <c r="H1590" s="1">
        <v>41748</v>
      </c>
      <c r="I1590">
        <v>71</v>
      </c>
      <c r="J1590">
        <v>18</v>
      </c>
      <c r="K1590">
        <v>10</v>
      </c>
      <c r="L1590">
        <v>3</v>
      </c>
      <c r="M1590">
        <v>3</v>
      </c>
      <c r="N1590">
        <v>5</v>
      </c>
      <c r="O1590">
        <v>0</v>
      </c>
      <c r="P1590">
        <v>1</v>
      </c>
      <c r="Q1590">
        <v>1</v>
      </c>
      <c r="R1590">
        <v>0</v>
      </c>
      <c r="S1590">
        <v>3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30</v>
      </c>
    </row>
    <row r="1591" spans="1:28" hidden="1" x14ac:dyDescent="0.3">
      <c r="A1591">
        <v>4725</v>
      </c>
      <c r="B1591">
        <v>1950</v>
      </c>
      <c r="C1591" t="s">
        <v>37</v>
      </c>
      <c r="D1591" t="s">
        <v>35</v>
      </c>
      <c r="E1591">
        <v>50616</v>
      </c>
      <c r="F1591">
        <v>0</v>
      </c>
      <c r="G1591">
        <v>1</v>
      </c>
      <c r="H1591" s="1">
        <v>41742</v>
      </c>
      <c r="I1591">
        <v>71</v>
      </c>
      <c r="J1591">
        <v>30</v>
      </c>
      <c r="K1591">
        <v>2</v>
      </c>
      <c r="L1591">
        <v>25</v>
      </c>
      <c r="M1591">
        <v>0</v>
      </c>
      <c r="N1591">
        <v>1</v>
      </c>
      <c r="O1591">
        <v>9</v>
      </c>
      <c r="P1591">
        <v>1</v>
      </c>
      <c r="Q1591">
        <v>1</v>
      </c>
      <c r="R1591">
        <v>1</v>
      </c>
      <c r="S1591">
        <v>4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30</v>
      </c>
    </row>
    <row r="1592" spans="1:28" hidden="1" x14ac:dyDescent="0.3">
      <c r="A1592">
        <v>1553</v>
      </c>
      <c r="B1592">
        <v>1946</v>
      </c>
      <c r="C1592" t="s">
        <v>28</v>
      </c>
      <c r="D1592" t="s">
        <v>35</v>
      </c>
      <c r="E1592">
        <v>82657</v>
      </c>
      <c r="F1592">
        <v>0</v>
      </c>
      <c r="G1592">
        <v>0</v>
      </c>
      <c r="H1592" s="1">
        <v>41544</v>
      </c>
      <c r="I1592">
        <v>71</v>
      </c>
      <c r="J1592">
        <v>966</v>
      </c>
      <c r="K1592">
        <v>168</v>
      </c>
      <c r="L1592">
        <v>672</v>
      </c>
      <c r="M1592">
        <v>246</v>
      </c>
      <c r="N1592">
        <v>105</v>
      </c>
      <c r="O1592">
        <v>126</v>
      </c>
      <c r="P1592">
        <v>1</v>
      </c>
      <c r="Q1592">
        <v>7</v>
      </c>
      <c r="R1592">
        <v>5</v>
      </c>
      <c r="S1592">
        <v>10</v>
      </c>
      <c r="T1592">
        <v>4</v>
      </c>
      <c r="U1592">
        <v>1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 t="s">
        <v>39</v>
      </c>
    </row>
    <row r="1593" spans="1:28" hidden="1" x14ac:dyDescent="0.3">
      <c r="A1593">
        <v>1665</v>
      </c>
      <c r="B1593">
        <v>1964</v>
      </c>
      <c r="C1593" t="s">
        <v>37</v>
      </c>
      <c r="D1593" t="s">
        <v>29</v>
      </c>
      <c r="E1593">
        <v>64140</v>
      </c>
      <c r="F1593">
        <v>0</v>
      </c>
      <c r="G1593">
        <v>2</v>
      </c>
      <c r="H1593" s="1">
        <v>41540</v>
      </c>
      <c r="I1593">
        <v>71</v>
      </c>
      <c r="J1593">
        <v>1459</v>
      </c>
      <c r="K1593">
        <v>0</v>
      </c>
      <c r="L1593">
        <v>61</v>
      </c>
      <c r="M1593">
        <v>0</v>
      </c>
      <c r="N1593">
        <v>15</v>
      </c>
      <c r="O1593">
        <v>215</v>
      </c>
      <c r="P1593">
        <v>5</v>
      </c>
      <c r="Q1593">
        <v>2</v>
      </c>
      <c r="R1593">
        <v>5</v>
      </c>
      <c r="S1593">
        <v>6</v>
      </c>
      <c r="T1593">
        <v>5</v>
      </c>
      <c r="U1593">
        <v>0</v>
      </c>
      <c r="V1593">
        <v>1</v>
      </c>
      <c r="W1593">
        <v>1</v>
      </c>
      <c r="X1593">
        <v>0</v>
      </c>
      <c r="Y1593">
        <v>1</v>
      </c>
      <c r="Z1593">
        <v>1</v>
      </c>
      <c r="AA1593">
        <v>0</v>
      </c>
      <c r="AB1593" t="s">
        <v>43</v>
      </c>
    </row>
    <row r="1594" spans="1:28" hidden="1" x14ac:dyDescent="0.3">
      <c r="A1594">
        <v>6349</v>
      </c>
      <c r="B1594">
        <v>1987</v>
      </c>
      <c r="C1594" t="s">
        <v>41</v>
      </c>
      <c r="D1594" t="s">
        <v>29</v>
      </c>
      <c r="E1594">
        <v>61787</v>
      </c>
      <c r="F1594">
        <v>0</v>
      </c>
      <c r="G1594">
        <v>0</v>
      </c>
      <c r="H1594" s="1">
        <v>41461</v>
      </c>
      <c r="I1594">
        <v>71</v>
      </c>
      <c r="J1594">
        <v>621</v>
      </c>
      <c r="K1594">
        <v>73</v>
      </c>
      <c r="L1594">
        <v>414</v>
      </c>
      <c r="M1594">
        <v>78</v>
      </c>
      <c r="N1594">
        <v>48</v>
      </c>
      <c r="O1594">
        <v>85</v>
      </c>
      <c r="P1594">
        <v>1</v>
      </c>
      <c r="Q1594">
        <v>8</v>
      </c>
      <c r="R1594">
        <v>4</v>
      </c>
      <c r="S1594">
        <v>6</v>
      </c>
      <c r="T1594">
        <v>5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30</v>
      </c>
    </row>
    <row r="1595" spans="1:28" hidden="1" x14ac:dyDescent="0.3">
      <c r="A1595">
        <v>3386</v>
      </c>
      <c r="B1595">
        <v>1992</v>
      </c>
      <c r="C1595" t="s">
        <v>28</v>
      </c>
      <c r="D1595" t="s">
        <v>33</v>
      </c>
      <c r="E1595">
        <v>34935</v>
      </c>
      <c r="F1595">
        <v>0</v>
      </c>
      <c r="G1595">
        <v>0</v>
      </c>
      <c r="H1595" s="1">
        <v>41446</v>
      </c>
      <c r="I1595">
        <v>71</v>
      </c>
      <c r="J1595">
        <v>34</v>
      </c>
      <c r="K1595">
        <v>4</v>
      </c>
      <c r="L1595">
        <v>66</v>
      </c>
      <c r="M1595">
        <v>3</v>
      </c>
      <c r="N1595">
        <v>10</v>
      </c>
      <c r="O1595">
        <v>20</v>
      </c>
      <c r="P1595">
        <v>1</v>
      </c>
      <c r="Q1595">
        <v>2</v>
      </c>
      <c r="R1595">
        <v>1</v>
      </c>
      <c r="S1595">
        <v>4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30</v>
      </c>
    </row>
    <row r="1596" spans="1:28" hidden="1" x14ac:dyDescent="0.3">
      <c r="A1596">
        <v>8175</v>
      </c>
      <c r="B1596">
        <v>1992</v>
      </c>
      <c r="C1596" t="s">
        <v>28</v>
      </c>
      <c r="D1596" t="s">
        <v>33</v>
      </c>
      <c r="E1596">
        <v>34935</v>
      </c>
      <c r="F1596">
        <v>0</v>
      </c>
      <c r="G1596">
        <v>0</v>
      </c>
      <c r="H1596" s="1">
        <v>41446</v>
      </c>
      <c r="I1596">
        <v>71</v>
      </c>
      <c r="J1596">
        <v>34</v>
      </c>
      <c r="K1596">
        <v>4</v>
      </c>
      <c r="L1596">
        <v>66</v>
      </c>
      <c r="M1596">
        <v>3</v>
      </c>
      <c r="N1596">
        <v>10</v>
      </c>
      <c r="O1596">
        <v>20</v>
      </c>
      <c r="P1596">
        <v>1</v>
      </c>
      <c r="Q1596">
        <v>2</v>
      </c>
      <c r="R1596">
        <v>1</v>
      </c>
      <c r="S1596">
        <v>4</v>
      </c>
      <c r="T1596">
        <v>7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43</v>
      </c>
    </row>
    <row r="1597" spans="1:28" hidden="1" x14ac:dyDescent="0.3">
      <c r="A1597">
        <v>6245</v>
      </c>
      <c r="B1597">
        <v>1950</v>
      </c>
      <c r="C1597" t="s">
        <v>37</v>
      </c>
      <c r="D1597" t="s">
        <v>35</v>
      </c>
      <c r="E1597">
        <v>59292</v>
      </c>
      <c r="F1597">
        <v>0</v>
      </c>
      <c r="G1597">
        <v>1</v>
      </c>
      <c r="H1597" s="1">
        <v>41438</v>
      </c>
      <c r="I1597">
        <v>71</v>
      </c>
      <c r="J1597">
        <v>378</v>
      </c>
      <c r="K1597">
        <v>14</v>
      </c>
      <c r="L1597">
        <v>68</v>
      </c>
      <c r="M1597">
        <v>19</v>
      </c>
      <c r="N1597">
        <v>14</v>
      </c>
      <c r="O1597">
        <v>14</v>
      </c>
      <c r="P1597">
        <v>2</v>
      </c>
      <c r="Q1597">
        <v>3</v>
      </c>
      <c r="R1597">
        <v>5</v>
      </c>
      <c r="S1597">
        <v>8</v>
      </c>
      <c r="T1597">
        <v>3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30</v>
      </c>
    </row>
    <row r="1598" spans="1:28" hidden="1" x14ac:dyDescent="0.3">
      <c r="A1598">
        <v>8780</v>
      </c>
      <c r="B1598">
        <v>1950</v>
      </c>
      <c r="C1598" t="s">
        <v>37</v>
      </c>
      <c r="D1598" t="s">
        <v>35</v>
      </c>
      <c r="E1598">
        <v>59292</v>
      </c>
      <c r="F1598">
        <v>0</v>
      </c>
      <c r="G1598">
        <v>1</v>
      </c>
      <c r="H1598" s="1">
        <v>41438</v>
      </c>
      <c r="I1598">
        <v>71</v>
      </c>
      <c r="J1598">
        <v>378</v>
      </c>
      <c r="K1598">
        <v>14</v>
      </c>
      <c r="L1598">
        <v>68</v>
      </c>
      <c r="M1598">
        <v>19</v>
      </c>
      <c r="N1598">
        <v>14</v>
      </c>
      <c r="O1598">
        <v>14</v>
      </c>
      <c r="P1598">
        <v>2</v>
      </c>
      <c r="Q1598">
        <v>3</v>
      </c>
      <c r="R1598">
        <v>5</v>
      </c>
      <c r="S1598">
        <v>8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30</v>
      </c>
    </row>
    <row r="1599" spans="1:28" hidden="1" x14ac:dyDescent="0.3">
      <c r="A1599">
        <v>2276</v>
      </c>
      <c r="B1599">
        <v>1955</v>
      </c>
      <c r="C1599" t="s">
        <v>28</v>
      </c>
      <c r="D1599" t="s">
        <v>31</v>
      </c>
      <c r="E1599">
        <v>57959</v>
      </c>
      <c r="F1599">
        <v>0</v>
      </c>
      <c r="G1599">
        <v>1</v>
      </c>
      <c r="H1599" s="1">
        <v>41396</v>
      </c>
      <c r="I1599">
        <v>71</v>
      </c>
      <c r="J1599">
        <v>430</v>
      </c>
      <c r="K1599">
        <v>16</v>
      </c>
      <c r="L1599">
        <v>322</v>
      </c>
      <c r="M1599">
        <v>43</v>
      </c>
      <c r="N1599">
        <v>24</v>
      </c>
      <c r="O1599">
        <v>33</v>
      </c>
      <c r="P1599">
        <v>5</v>
      </c>
      <c r="Q1599">
        <v>4</v>
      </c>
      <c r="R1599">
        <v>7</v>
      </c>
      <c r="S1599">
        <v>11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30</v>
      </c>
    </row>
    <row r="1600" spans="1:28" hidden="1" x14ac:dyDescent="0.3">
      <c r="A1600">
        <v>1172</v>
      </c>
      <c r="B1600">
        <v>1983</v>
      </c>
      <c r="C1600" t="s">
        <v>37</v>
      </c>
      <c r="D1600" t="s">
        <v>33</v>
      </c>
      <c r="E1600">
        <v>92491</v>
      </c>
      <c r="F1600">
        <v>0</v>
      </c>
      <c r="G1600">
        <v>0</v>
      </c>
      <c r="H1600" s="1">
        <v>41395</v>
      </c>
      <c r="I1600">
        <v>71</v>
      </c>
      <c r="J1600">
        <v>979</v>
      </c>
      <c r="K1600">
        <v>44</v>
      </c>
      <c r="L1600">
        <v>935</v>
      </c>
      <c r="M1600">
        <v>29</v>
      </c>
      <c r="N1600">
        <v>25</v>
      </c>
      <c r="O1600">
        <v>22</v>
      </c>
      <c r="P1600">
        <v>1</v>
      </c>
      <c r="Q1600">
        <v>7</v>
      </c>
      <c r="R1600">
        <v>5</v>
      </c>
      <c r="S1600">
        <v>12</v>
      </c>
      <c r="T1600">
        <v>3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1</v>
      </c>
      <c r="AA1600">
        <v>0</v>
      </c>
      <c r="AB1600" t="s">
        <v>30</v>
      </c>
    </row>
    <row r="1601" spans="1:28" hidden="1" x14ac:dyDescent="0.3">
      <c r="A1601">
        <v>269</v>
      </c>
      <c r="B1601">
        <v>1963</v>
      </c>
      <c r="C1601" t="s">
        <v>37</v>
      </c>
      <c r="D1601" t="s">
        <v>31</v>
      </c>
      <c r="E1601">
        <v>46757</v>
      </c>
      <c r="F1601">
        <v>0</v>
      </c>
      <c r="G1601">
        <v>1</v>
      </c>
      <c r="H1601" s="1">
        <v>41229</v>
      </c>
      <c r="I1601">
        <v>71</v>
      </c>
      <c r="J1601">
        <v>777</v>
      </c>
      <c r="K1601">
        <v>30</v>
      </c>
      <c r="L1601">
        <v>163</v>
      </c>
      <c r="M1601">
        <v>0</v>
      </c>
      <c r="N1601">
        <v>51</v>
      </c>
      <c r="O1601">
        <v>122</v>
      </c>
      <c r="P1601">
        <v>6</v>
      </c>
      <c r="Q1601">
        <v>4</v>
      </c>
      <c r="R1601">
        <v>4</v>
      </c>
      <c r="S1601">
        <v>7</v>
      </c>
      <c r="T1601">
        <v>9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30</v>
      </c>
    </row>
    <row r="1602" spans="1:28" hidden="1" x14ac:dyDescent="0.3">
      <c r="A1602">
        <v>10245</v>
      </c>
      <c r="B1602">
        <v>1986</v>
      </c>
      <c r="C1602" t="s">
        <v>38</v>
      </c>
      <c r="D1602" t="s">
        <v>31</v>
      </c>
      <c r="E1602">
        <v>80910</v>
      </c>
      <c r="F1602">
        <v>0</v>
      </c>
      <c r="G1602">
        <v>0</v>
      </c>
      <c r="H1602" s="1">
        <v>41213</v>
      </c>
      <c r="I1602">
        <v>71</v>
      </c>
      <c r="J1602">
        <v>160</v>
      </c>
      <c r="K1602">
        <v>80</v>
      </c>
      <c r="L1602">
        <v>369</v>
      </c>
      <c r="M1602">
        <v>67</v>
      </c>
      <c r="N1602">
        <v>39</v>
      </c>
      <c r="O1602">
        <v>41</v>
      </c>
      <c r="P1602">
        <v>1</v>
      </c>
      <c r="Q1602">
        <v>3</v>
      </c>
      <c r="R1602">
        <v>3</v>
      </c>
      <c r="S1602">
        <v>8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30</v>
      </c>
    </row>
    <row r="1603" spans="1:28" hidden="1" x14ac:dyDescent="0.3">
      <c r="A1603">
        <v>9817</v>
      </c>
      <c r="B1603">
        <v>1970</v>
      </c>
      <c r="C1603" t="s">
        <v>41</v>
      </c>
      <c r="D1603" t="s">
        <v>31</v>
      </c>
      <c r="E1603">
        <v>44802</v>
      </c>
      <c r="F1603">
        <v>0</v>
      </c>
      <c r="G1603">
        <v>0</v>
      </c>
      <c r="H1603" s="1">
        <v>41142</v>
      </c>
      <c r="I1603">
        <v>71</v>
      </c>
      <c r="J1603">
        <v>853</v>
      </c>
      <c r="K1603">
        <v>10</v>
      </c>
      <c r="L1603">
        <v>143</v>
      </c>
      <c r="M1603">
        <v>13</v>
      </c>
      <c r="N1603">
        <v>10</v>
      </c>
      <c r="O1603">
        <v>20</v>
      </c>
      <c r="P1603">
        <v>2</v>
      </c>
      <c r="Q1603">
        <v>9</v>
      </c>
      <c r="R1603">
        <v>4</v>
      </c>
      <c r="S1603">
        <v>12</v>
      </c>
      <c r="T1603">
        <v>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40</v>
      </c>
    </row>
    <row r="1604" spans="1:28" hidden="1" x14ac:dyDescent="0.3">
      <c r="A1604">
        <v>246</v>
      </c>
      <c r="B1604">
        <v>1965</v>
      </c>
      <c r="C1604" t="s">
        <v>28</v>
      </c>
      <c r="D1604" t="s">
        <v>33</v>
      </c>
      <c r="E1604">
        <v>66480</v>
      </c>
      <c r="F1604">
        <v>1</v>
      </c>
      <c r="G1604">
        <v>1</v>
      </c>
      <c r="H1604" s="1">
        <v>41790</v>
      </c>
      <c r="I1604">
        <v>71</v>
      </c>
      <c r="J1604">
        <v>199</v>
      </c>
      <c r="K1604">
        <v>9</v>
      </c>
      <c r="L1604">
        <v>57</v>
      </c>
      <c r="M1604">
        <v>20</v>
      </c>
      <c r="N1604">
        <v>21</v>
      </c>
      <c r="O1604">
        <v>6</v>
      </c>
      <c r="P1604">
        <v>7</v>
      </c>
      <c r="Q1604">
        <v>4</v>
      </c>
      <c r="R1604">
        <v>1</v>
      </c>
      <c r="S1604">
        <v>7</v>
      </c>
      <c r="T1604">
        <v>4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30</v>
      </c>
    </row>
    <row r="1605" spans="1:28" hidden="1" x14ac:dyDescent="0.3">
      <c r="A1605">
        <v>3286</v>
      </c>
      <c r="B1605">
        <v>1967</v>
      </c>
      <c r="C1605" t="s">
        <v>37</v>
      </c>
      <c r="D1605" t="s">
        <v>29</v>
      </c>
      <c r="E1605">
        <v>26642</v>
      </c>
      <c r="F1605">
        <v>1</v>
      </c>
      <c r="G1605">
        <v>0</v>
      </c>
      <c r="H1605" s="1">
        <v>41699</v>
      </c>
      <c r="I1605">
        <v>71</v>
      </c>
      <c r="J1605">
        <v>13</v>
      </c>
      <c r="K1605">
        <v>2</v>
      </c>
      <c r="L1605">
        <v>15</v>
      </c>
      <c r="M1605">
        <v>2</v>
      </c>
      <c r="N1605">
        <v>2</v>
      </c>
      <c r="O1605">
        <v>8</v>
      </c>
      <c r="P1605">
        <v>2</v>
      </c>
      <c r="Q1605">
        <v>2</v>
      </c>
      <c r="R1605">
        <v>0</v>
      </c>
      <c r="S1605">
        <v>3</v>
      </c>
      <c r="T1605">
        <v>6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30</v>
      </c>
    </row>
    <row r="1606" spans="1:28" hidden="1" x14ac:dyDescent="0.3">
      <c r="A1606">
        <v>10680</v>
      </c>
      <c r="B1606">
        <v>1986</v>
      </c>
      <c r="C1606" t="s">
        <v>28</v>
      </c>
      <c r="D1606" t="s">
        <v>35</v>
      </c>
      <c r="E1606">
        <v>33235</v>
      </c>
      <c r="F1606">
        <v>1</v>
      </c>
      <c r="G1606">
        <v>0</v>
      </c>
      <c r="H1606" s="1">
        <v>41675</v>
      </c>
      <c r="I1606">
        <v>71</v>
      </c>
      <c r="J1606">
        <v>45</v>
      </c>
      <c r="K1606">
        <v>0</v>
      </c>
      <c r="L1606">
        <v>16</v>
      </c>
      <c r="M1606">
        <v>2</v>
      </c>
      <c r="N1606">
        <v>1</v>
      </c>
      <c r="O1606">
        <v>6</v>
      </c>
      <c r="P1606">
        <v>1</v>
      </c>
      <c r="Q1606">
        <v>3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30</v>
      </c>
    </row>
    <row r="1607" spans="1:28" hidden="1" x14ac:dyDescent="0.3">
      <c r="A1607">
        <v>4297</v>
      </c>
      <c r="B1607">
        <v>1969</v>
      </c>
      <c r="C1607" t="s">
        <v>28</v>
      </c>
      <c r="D1607" t="s">
        <v>35</v>
      </c>
      <c r="E1607">
        <v>23228</v>
      </c>
      <c r="F1607">
        <v>1</v>
      </c>
      <c r="G1607">
        <v>0</v>
      </c>
      <c r="H1607" s="1">
        <v>41665</v>
      </c>
      <c r="I1607">
        <v>71</v>
      </c>
      <c r="J1607">
        <v>13</v>
      </c>
      <c r="K1607">
        <v>2</v>
      </c>
      <c r="L1607">
        <v>18</v>
      </c>
      <c r="M1607">
        <v>6</v>
      </c>
      <c r="N1607">
        <v>1</v>
      </c>
      <c r="O1607">
        <v>0</v>
      </c>
      <c r="P1607">
        <v>2</v>
      </c>
      <c r="Q1607">
        <v>2</v>
      </c>
      <c r="R1607">
        <v>0</v>
      </c>
      <c r="S1607">
        <v>3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40</v>
      </c>
    </row>
    <row r="1608" spans="1:28" hidden="1" x14ac:dyDescent="0.3">
      <c r="A1608">
        <v>7327</v>
      </c>
      <c r="B1608">
        <v>1959</v>
      </c>
      <c r="C1608" t="s">
        <v>37</v>
      </c>
      <c r="D1608" t="s">
        <v>33</v>
      </c>
      <c r="E1608">
        <v>36732</v>
      </c>
      <c r="F1608">
        <v>1</v>
      </c>
      <c r="G1608">
        <v>1</v>
      </c>
      <c r="H1608" s="1">
        <v>41637</v>
      </c>
      <c r="I1608">
        <v>71</v>
      </c>
      <c r="J1608">
        <v>21</v>
      </c>
      <c r="K1608">
        <v>5</v>
      </c>
      <c r="L1608">
        <v>3</v>
      </c>
      <c r="M1608">
        <v>10</v>
      </c>
      <c r="N1608">
        <v>1</v>
      </c>
      <c r="O1608">
        <v>7</v>
      </c>
      <c r="P1608">
        <v>3</v>
      </c>
      <c r="Q1608">
        <v>1</v>
      </c>
      <c r="R1608">
        <v>1</v>
      </c>
      <c r="S1608">
        <v>4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30</v>
      </c>
    </row>
    <row r="1609" spans="1:28" hidden="1" x14ac:dyDescent="0.3">
      <c r="A1609">
        <v>10640</v>
      </c>
      <c r="B1609">
        <v>1974</v>
      </c>
      <c r="C1609" t="s">
        <v>28</v>
      </c>
      <c r="D1609" t="s">
        <v>35</v>
      </c>
      <c r="E1609">
        <v>44392</v>
      </c>
      <c r="F1609">
        <v>1</v>
      </c>
      <c r="G1609">
        <v>1</v>
      </c>
      <c r="H1609" s="1">
        <v>41522</v>
      </c>
      <c r="I1609">
        <v>71</v>
      </c>
      <c r="J1609">
        <v>87</v>
      </c>
      <c r="K1609">
        <v>5</v>
      </c>
      <c r="L1609">
        <v>71</v>
      </c>
      <c r="M1609">
        <v>7</v>
      </c>
      <c r="N1609">
        <v>12</v>
      </c>
      <c r="O1609">
        <v>29</v>
      </c>
      <c r="P1609">
        <v>5</v>
      </c>
      <c r="Q1609">
        <v>4</v>
      </c>
      <c r="R1609">
        <v>1</v>
      </c>
      <c r="S1609">
        <v>4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30</v>
      </c>
    </row>
    <row r="1610" spans="1:28" hidden="1" x14ac:dyDescent="0.3">
      <c r="A1610">
        <v>7620</v>
      </c>
      <c r="B1610">
        <v>1990</v>
      </c>
      <c r="C1610" t="s">
        <v>44</v>
      </c>
      <c r="D1610" t="s">
        <v>31</v>
      </c>
      <c r="E1610">
        <v>16185</v>
      </c>
      <c r="F1610">
        <v>1</v>
      </c>
      <c r="G1610">
        <v>0</v>
      </c>
      <c r="H1610" s="1">
        <v>41491</v>
      </c>
      <c r="I1610">
        <v>71</v>
      </c>
      <c r="J1610">
        <v>5</v>
      </c>
      <c r="K1610">
        <v>11</v>
      </c>
      <c r="L1610">
        <v>16</v>
      </c>
      <c r="M1610">
        <v>21</v>
      </c>
      <c r="N1610">
        <v>8</v>
      </c>
      <c r="O1610">
        <v>45</v>
      </c>
      <c r="P1610">
        <v>2</v>
      </c>
      <c r="Q1610">
        <v>2</v>
      </c>
      <c r="R1610">
        <v>2</v>
      </c>
      <c r="S1610">
        <v>2</v>
      </c>
      <c r="T1610">
        <v>8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40</v>
      </c>
    </row>
    <row r="1611" spans="1:28" hidden="1" x14ac:dyDescent="0.3">
      <c r="A1611">
        <v>7761</v>
      </c>
      <c r="B1611">
        <v>1978</v>
      </c>
      <c r="C1611" t="s">
        <v>38</v>
      </c>
      <c r="D1611" t="s">
        <v>35</v>
      </c>
      <c r="E1611">
        <v>38702</v>
      </c>
      <c r="F1611">
        <v>1</v>
      </c>
      <c r="G1611">
        <v>0</v>
      </c>
      <c r="H1611" s="1">
        <v>41487</v>
      </c>
      <c r="I1611">
        <v>71</v>
      </c>
      <c r="J1611">
        <v>13</v>
      </c>
      <c r="K1611">
        <v>11</v>
      </c>
      <c r="L1611">
        <v>24</v>
      </c>
      <c r="M1611">
        <v>13</v>
      </c>
      <c r="N1611">
        <v>8</v>
      </c>
      <c r="O1611">
        <v>40</v>
      </c>
      <c r="P1611">
        <v>2</v>
      </c>
      <c r="Q1611">
        <v>3</v>
      </c>
      <c r="R1611">
        <v>0</v>
      </c>
      <c r="S1611">
        <v>4</v>
      </c>
      <c r="T1611">
        <v>6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36</v>
      </c>
    </row>
    <row r="1612" spans="1:28" hidden="1" x14ac:dyDescent="0.3">
      <c r="A1612">
        <v>5062</v>
      </c>
      <c r="B1612">
        <v>1963</v>
      </c>
      <c r="C1612" t="s">
        <v>37</v>
      </c>
      <c r="D1612" t="s">
        <v>33</v>
      </c>
      <c r="E1612">
        <v>54072</v>
      </c>
      <c r="F1612">
        <v>1</v>
      </c>
      <c r="G1612">
        <v>1</v>
      </c>
      <c r="H1612" s="1">
        <v>41482</v>
      </c>
      <c r="I1612">
        <v>71</v>
      </c>
      <c r="J1612">
        <v>35</v>
      </c>
      <c r="K1612">
        <v>0</v>
      </c>
      <c r="L1612">
        <v>4</v>
      </c>
      <c r="M1612">
        <v>0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2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43</v>
      </c>
    </row>
    <row r="1613" spans="1:28" hidden="1" x14ac:dyDescent="0.3">
      <c r="A1613">
        <v>3225</v>
      </c>
      <c r="B1613">
        <v>1984</v>
      </c>
      <c r="C1613" t="s">
        <v>41</v>
      </c>
      <c r="D1613" t="s">
        <v>33</v>
      </c>
      <c r="E1613">
        <v>42207</v>
      </c>
      <c r="F1613">
        <v>1</v>
      </c>
      <c r="G1613">
        <v>0</v>
      </c>
      <c r="H1613" s="1">
        <v>41365</v>
      </c>
      <c r="I1613">
        <v>71</v>
      </c>
      <c r="J1613">
        <v>116</v>
      </c>
      <c r="K1613">
        <v>11</v>
      </c>
      <c r="L1613">
        <v>72</v>
      </c>
      <c r="M1613">
        <v>3</v>
      </c>
      <c r="N1613">
        <v>17</v>
      </c>
      <c r="O1613">
        <v>46</v>
      </c>
      <c r="P1613">
        <v>4</v>
      </c>
      <c r="Q1613">
        <v>4</v>
      </c>
      <c r="R1613">
        <v>1</v>
      </c>
      <c r="S1613">
        <v>5</v>
      </c>
      <c r="T1613">
        <v>6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0</v>
      </c>
      <c r="AB1613" t="s">
        <v>30</v>
      </c>
    </row>
    <row r="1614" spans="1:28" hidden="1" x14ac:dyDescent="0.3">
      <c r="A1614">
        <v>8629</v>
      </c>
      <c r="B1614">
        <v>1956</v>
      </c>
      <c r="C1614" t="s">
        <v>28</v>
      </c>
      <c r="D1614" t="s">
        <v>42</v>
      </c>
      <c r="E1614">
        <v>46984</v>
      </c>
      <c r="F1614">
        <v>1</v>
      </c>
      <c r="G1614">
        <v>1</v>
      </c>
      <c r="H1614" s="1">
        <v>41359</v>
      </c>
      <c r="I1614">
        <v>71</v>
      </c>
      <c r="J1614">
        <v>19</v>
      </c>
      <c r="K1614">
        <v>1</v>
      </c>
      <c r="L1614">
        <v>10</v>
      </c>
      <c r="M1614">
        <v>2</v>
      </c>
      <c r="N1614">
        <v>1</v>
      </c>
      <c r="O1614">
        <v>8</v>
      </c>
      <c r="P1614">
        <v>1</v>
      </c>
      <c r="Q1614">
        <v>1</v>
      </c>
      <c r="R1614">
        <v>0</v>
      </c>
      <c r="S1614">
        <v>3</v>
      </c>
      <c r="T1614">
        <v>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32</v>
      </c>
    </row>
    <row r="1615" spans="1:28" hidden="1" x14ac:dyDescent="0.3">
      <c r="A1615">
        <v>798</v>
      </c>
      <c r="B1615">
        <v>1987</v>
      </c>
      <c r="C1615" t="s">
        <v>28</v>
      </c>
      <c r="D1615" t="s">
        <v>31</v>
      </c>
      <c r="E1615">
        <v>23442</v>
      </c>
      <c r="F1615">
        <v>1</v>
      </c>
      <c r="G1615">
        <v>0</v>
      </c>
      <c r="H1615" s="1">
        <v>41267</v>
      </c>
      <c r="I1615">
        <v>71</v>
      </c>
      <c r="J1615">
        <v>2</v>
      </c>
      <c r="K1615">
        <v>0</v>
      </c>
      <c r="L1615">
        <v>6</v>
      </c>
      <c r="M1615">
        <v>8</v>
      </c>
      <c r="N1615">
        <v>6</v>
      </c>
      <c r="O1615">
        <v>5</v>
      </c>
      <c r="P1615">
        <v>1</v>
      </c>
      <c r="Q1615">
        <v>1</v>
      </c>
      <c r="R1615">
        <v>0</v>
      </c>
      <c r="S1615">
        <v>3</v>
      </c>
      <c r="T1615">
        <v>7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30</v>
      </c>
    </row>
    <row r="1616" spans="1:28" hidden="1" x14ac:dyDescent="0.3">
      <c r="A1616">
        <v>8213</v>
      </c>
      <c r="B1616">
        <v>1980</v>
      </c>
      <c r="C1616" t="s">
        <v>38</v>
      </c>
      <c r="D1616" t="s">
        <v>35</v>
      </c>
      <c r="E1616">
        <v>14515</v>
      </c>
      <c r="F1616">
        <v>1</v>
      </c>
      <c r="G1616">
        <v>0</v>
      </c>
      <c r="H1616" s="1">
        <v>41222</v>
      </c>
      <c r="I1616">
        <v>71</v>
      </c>
      <c r="J1616">
        <v>6</v>
      </c>
      <c r="K1616">
        <v>4</v>
      </c>
      <c r="L1616">
        <v>9</v>
      </c>
      <c r="M1616">
        <v>6</v>
      </c>
      <c r="N1616">
        <v>36</v>
      </c>
      <c r="O1616">
        <v>35</v>
      </c>
      <c r="P1616">
        <v>4</v>
      </c>
      <c r="Q1616">
        <v>2</v>
      </c>
      <c r="R1616">
        <v>2</v>
      </c>
      <c r="S1616">
        <v>3</v>
      </c>
      <c r="T1616">
        <v>7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 t="s">
        <v>30</v>
      </c>
    </row>
    <row r="1617" spans="1:28" hidden="1" x14ac:dyDescent="0.3">
      <c r="A1617">
        <v>2447</v>
      </c>
      <c r="B1617">
        <v>1979</v>
      </c>
      <c r="C1617" t="s">
        <v>28</v>
      </c>
      <c r="D1617" t="s">
        <v>35</v>
      </c>
      <c r="E1617">
        <v>30545</v>
      </c>
      <c r="F1617">
        <v>1</v>
      </c>
      <c r="G1617">
        <v>0</v>
      </c>
      <c r="H1617" s="1">
        <v>41199</v>
      </c>
      <c r="I1617">
        <v>71</v>
      </c>
      <c r="J1617">
        <v>4</v>
      </c>
      <c r="K1617">
        <v>12</v>
      </c>
      <c r="L1617">
        <v>15</v>
      </c>
      <c r="M1617">
        <v>19</v>
      </c>
      <c r="N1617">
        <v>7</v>
      </c>
      <c r="O1617">
        <v>12</v>
      </c>
      <c r="P1617">
        <v>2</v>
      </c>
      <c r="Q1617">
        <v>2</v>
      </c>
      <c r="R1617">
        <v>0</v>
      </c>
      <c r="S1617">
        <v>3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40</v>
      </c>
    </row>
    <row r="1618" spans="1:28" hidden="1" x14ac:dyDescent="0.3">
      <c r="A1618">
        <v>1371</v>
      </c>
      <c r="B1618">
        <v>1976</v>
      </c>
      <c r="C1618" t="s">
        <v>28</v>
      </c>
      <c r="D1618" t="s">
        <v>31</v>
      </c>
      <c r="E1618">
        <v>79941</v>
      </c>
      <c r="F1618">
        <v>0</v>
      </c>
      <c r="G1618">
        <v>0</v>
      </c>
      <c r="H1618" s="1">
        <v>41818</v>
      </c>
      <c r="I1618">
        <v>72</v>
      </c>
      <c r="J1618">
        <v>123</v>
      </c>
      <c r="K1618">
        <v>164</v>
      </c>
      <c r="L1618">
        <v>266</v>
      </c>
      <c r="M1618">
        <v>227</v>
      </c>
      <c r="N1618">
        <v>30</v>
      </c>
      <c r="O1618">
        <v>174</v>
      </c>
      <c r="P1618">
        <v>1</v>
      </c>
      <c r="Q1618">
        <v>2</v>
      </c>
      <c r="R1618">
        <v>4</v>
      </c>
      <c r="S1618">
        <v>9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36</v>
      </c>
    </row>
    <row r="1619" spans="1:28" hidden="1" x14ac:dyDescent="0.3">
      <c r="A1619">
        <v>8093</v>
      </c>
      <c r="B1619">
        <v>1969</v>
      </c>
      <c r="C1619" t="s">
        <v>41</v>
      </c>
      <c r="D1619" t="s">
        <v>33</v>
      </c>
      <c r="E1619">
        <v>79734</v>
      </c>
      <c r="F1619">
        <v>0</v>
      </c>
      <c r="G1619">
        <v>0</v>
      </c>
      <c r="H1619" s="1">
        <v>41818</v>
      </c>
      <c r="I1619">
        <v>72</v>
      </c>
      <c r="J1619">
        <v>572</v>
      </c>
      <c r="K1619">
        <v>8</v>
      </c>
      <c r="L1619">
        <v>232</v>
      </c>
      <c r="M1619">
        <v>23</v>
      </c>
      <c r="N1619">
        <v>62</v>
      </c>
      <c r="O1619">
        <v>17</v>
      </c>
      <c r="P1619">
        <v>1</v>
      </c>
      <c r="Q1619">
        <v>4</v>
      </c>
      <c r="R1619">
        <v>3</v>
      </c>
      <c r="S1619">
        <v>6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30</v>
      </c>
    </row>
    <row r="1620" spans="1:28" hidden="1" x14ac:dyDescent="0.3">
      <c r="A1620">
        <v>713</v>
      </c>
      <c r="B1620">
        <v>1977</v>
      </c>
      <c r="C1620" t="s">
        <v>41</v>
      </c>
      <c r="D1620" t="s">
        <v>33</v>
      </c>
      <c r="E1620">
        <v>50353</v>
      </c>
      <c r="F1620">
        <v>0</v>
      </c>
      <c r="G1620">
        <v>0</v>
      </c>
      <c r="H1620" s="1">
        <v>41798</v>
      </c>
      <c r="I1620">
        <v>72</v>
      </c>
      <c r="J1620">
        <v>141</v>
      </c>
      <c r="K1620">
        <v>15</v>
      </c>
      <c r="L1620">
        <v>153</v>
      </c>
      <c r="M1620">
        <v>67</v>
      </c>
      <c r="N1620">
        <v>31</v>
      </c>
      <c r="O1620">
        <v>35</v>
      </c>
      <c r="P1620">
        <v>1</v>
      </c>
      <c r="Q1620">
        <v>4</v>
      </c>
      <c r="R1620">
        <v>4</v>
      </c>
      <c r="S1620">
        <v>6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30</v>
      </c>
    </row>
    <row r="1621" spans="1:28" hidden="1" x14ac:dyDescent="0.3">
      <c r="A1621">
        <v>5545</v>
      </c>
      <c r="B1621">
        <v>1972</v>
      </c>
      <c r="C1621" t="s">
        <v>37</v>
      </c>
      <c r="D1621" t="s">
        <v>33</v>
      </c>
      <c r="E1621">
        <v>78075</v>
      </c>
      <c r="F1621">
        <v>0</v>
      </c>
      <c r="G1621">
        <v>0</v>
      </c>
      <c r="H1621" s="1">
        <v>41734</v>
      </c>
      <c r="I1621">
        <v>72</v>
      </c>
      <c r="J1621">
        <v>572</v>
      </c>
      <c r="K1621">
        <v>8</v>
      </c>
      <c r="L1621">
        <v>259</v>
      </c>
      <c r="M1621">
        <v>34</v>
      </c>
      <c r="N1621">
        <v>35</v>
      </c>
      <c r="O1621">
        <v>80</v>
      </c>
      <c r="P1621">
        <v>1</v>
      </c>
      <c r="Q1621">
        <v>3</v>
      </c>
      <c r="R1621">
        <v>5</v>
      </c>
      <c r="S1621">
        <v>5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30</v>
      </c>
    </row>
    <row r="1622" spans="1:28" hidden="1" x14ac:dyDescent="0.3">
      <c r="A1622">
        <v>7495</v>
      </c>
      <c r="B1622">
        <v>1948</v>
      </c>
      <c r="C1622" t="s">
        <v>37</v>
      </c>
      <c r="D1622" t="s">
        <v>33</v>
      </c>
      <c r="E1622">
        <v>56223</v>
      </c>
      <c r="F1622">
        <v>0</v>
      </c>
      <c r="G1622">
        <v>1</v>
      </c>
      <c r="H1622" s="1">
        <v>41628</v>
      </c>
      <c r="I1622">
        <v>72</v>
      </c>
      <c r="J1622">
        <v>77</v>
      </c>
      <c r="K1622">
        <v>28</v>
      </c>
      <c r="L1622">
        <v>31</v>
      </c>
      <c r="M1622">
        <v>16</v>
      </c>
      <c r="N1622">
        <v>0</v>
      </c>
      <c r="O1622">
        <v>4</v>
      </c>
      <c r="P1622">
        <v>2</v>
      </c>
      <c r="Q1622">
        <v>2</v>
      </c>
      <c r="R1622">
        <v>1</v>
      </c>
      <c r="S1622">
        <v>5</v>
      </c>
      <c r="T1622">
        <v>4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30</v>
      </c>
    </row>
    <row r="1623" spans="1:28" hidden="1" x14ac:dyDescent="0.3">
      <c r="A1623">
        <v>6303</v>
      </c>
      <c r="B1623">
        <v>1986</v>
      </c>
      <c r="C1623" t="s">
        <v>37</v>
      </c>
      <c r="D1623" t="s">
        <v>35</v>
      </c>
      <c r="E1623">
        <v>91820</v>
      </c>
      <c r="F1623">
        <v>0</v>
      </c>
      <c r="G1623">
        <v>0</v>
      </c>
      <c r="H1623" s="1">
        <v>41601</v>
      </c>
      <c r="I1623">
        <v>72</v>
      </c>
      <c r="J1623">
        <v>410</v>
      </c>
      <c r="K1623">
        <v>73</v>
      </c>
      <c r="L1623">
        <v>747</v>
      </c>
      <c r="M1623">
        <v>76</v>
      </c>
      <c r="N1623">
        <v>161</v>
      </c>
      <c r="O1623">
        <v>30</v>
      </c>
      <c r="P1623">
        <v>0</v>
      </c>
      <c r="Q1623">
        <v>5</v>
      </c>
      <c r="R1623">
        <v>5</v>
      </c>
      <c r="S1623">
        <v>12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32</v>
      </c>
    </row>
    <row r="1624" spans="1:28" hidden="1" x14ac:dyDescent="0.3">
      <c r="A1624">
        <v>10364</v>
      </c>
      <c r="B1624">
        <v>1959</v>
      </c>
      <c r="C1624" t="s">
        <v>28</v>
      </c>
      <c r="D1624" t="s">
        <v>29</v>
      </c>
      <c r="E1624">
        <v>23295</v>
      </c>
      <c r="F1624">
        <v>0</v>
      </c>
      <c r="G1624">
        <v>0</v>
      </c>
      <c r="H1624" s="1">
        <v>41468</v>
      </c>
      <c r="I1624">
        <v>72</v>
      </c>
      <c r="J1624">
        <v>0</v>
      </c>
      <c r="K1624">
        <v>0</v>
      </c>
      <c r="L1624">
        <v>1</v>
      </c>
      <c r="M1624">
        <v>2</v>
      </c>
      <c r="N1624">
        <v>12</v>
      </c>
      <c r="O1624">
        <v>5</v>
      </c>
      <c r="P1624">
        <v>1</v>
      </c>
      <c r="Q1624">
        <v>1</v>
      </c>
      <c r="R1624">
        <v>0</v>
      </c>
      <c r="S1624">
        <v>2</v>
      </c>
      <c r="T1624">
        <v>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30</v>
      </c>
    </row>
    <row r="1625" spans="1:28" hidden="1" x14ac:dyDescent="0.3">
      <c r="A1625">
        <v>6945</v>
      </c>
      <c r="B1625">
        <v>1952</v>
      </c>
      <c r="C1625" t="s">
        <v>28</v>
      </c>
      <c r="D1625" t="s">
        <v>31</v>
      </c>
      <c r="E1625">
        <v>84574</v>
      </c>
      <c r="F1625">
        <v>0</v>
      </c>
      <c r="G1625">
        <v>0</v>
      </c>
      <c r="H1625" s="1">
        <v>41429</v>
      </c>
      <c r="I1625">
        <v>72</v>
      </c>
      <c r="J1625">
        <v>387</v>
      </c>
      <c r="K1625">
        <v>20</v>
      </c>
      <c r="L1625">
        <v>713</v>
      </c>
      <c r="M1625">
        <v>38</v>
      </c>
      <c r="N1625">
        <v>54</v>
      </c>
      <c r="O1625">
        <v>163</v>
      </c>
      <c r="P1625">
        <v>1</v>
      </c>
      <c r="Q1625">
        <v>9</v>
      </c>
      <c r="R1625">
        <v>11</v>
      </c>
      <c r="S1625">
        <v>11</v>
      </c>
      <c r="T1625">
        <v>5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30</v>
      </c>
    </row>
    <row r="1626" spans="1:28" hidden="1" x14ac:dyDescent="0.3">
      <c r="A1626">
        <v>8562</v>
      </c>
      <c r="B1626">
        <v>1969</v>
      </c>
      <c r="C1626" t="s">
        <v>28</v>
      </c>
      <c r="D1626" t="s">
        <v>35</v>
      </c>
      <c r="E1626">
        <v>54165</v>
      </c>
      <c r="F1626">
        <v>0</v>
      </c>
      <c r="G1626">
        <v>0</v>
      </c>
      <c r="H1626" s="1">
        <v>41422</v>
      </c>
      <c r="I1626">
        <v>72</v>
      </c>
      <c r="J1626">
        <v>127</v>
      </c>
      <c r="K1626">
        <v>4</v>
      </c>
      <c r="L1626">
        <v>73</v>
      </c>
      <c r="M1626">
        <v>15</v>
      </c>
      <c r="N1626">
        <v>6</v>
      </c>
      <c r="O1626">
        <v>11</v>
      </c>
      <c r="P1626">
        <v>1</v>
      </c>
      <c r="Q1626">
        <v>2</v>
      </c>
      <c r="R1626">
        <v>1</v>
      </c>
      <c r="S1626">
        <v>7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30</v>
      </c>
    </row>
    <row r="1627" spans="1:28" hidden="1" x14ac:dyDescent="0.3">
      <c r="A1627">
        <v>9167</v>
      </c>
      <c r="B1627">
        <v>1956</v>
      </c>
      <c r="C1627" t="s">
        <v>28</v>
      </c>
      <c r="D1627" t="s">
        <v>33</v>
      </c>
      <c r="E1627">
        <v>67131</v>
      </c>
      <c r="F1627">
        <v>0</v>
      </c>
      <c r="G1627">
        <v>1</v>
      </c>
      <c r="H1627" s="1">
        <v>41359</v>
      </c>
      <c r="I1627">
        <v>72</v>
      </c>
      <c r="J1627">
        <v>465</v>
      </c>
      <c r="K1627">
        <v>71</v>
      </c>
      <c r="L1627">
        <v>250</v>
      </c>
      <c r="M1627">
        <v>93</v>
      </c>
      <c r="N1627">
        <v>35</v>
      </c>
      <c r="O1627">
        <v>62</v>
      </c>
      <c r="P1627">
        <v>3</v>
      </c>
      <c r="Q1627">
        <v>9</v>
      </c>
      <c r="R1627">
        <v>2</v>
      </c>
      <c r="S1627">
        <v>12</v>
      </c>
      <c r="T1627">
        <v>6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30</v>
      </c>
    </row>
    <row r="1628" spans="1:28" hidden="1" x14ac:dyDescent="0.3">
      <c r="A1628">
        <v>4743</v>
      </c>
      <c r="B1628">
        <v>1969</v>
      </c>
      <c r="C1628" t="s">
        <v>37</v>
      </c>
      <c r="D1628" t="s">
        <v>33</v>
      </c>
      <c r="E1628">
        <v>56242</v>
      </c>
      <c r="F1628">
        <v>0</v>
      </c>
      <c r="G1628">
        <v>1</v>
      </c>
      <c r="H1628" s="1">
        <v>41336</v>
      </c>
      <c r="I1628">
        <v>72</v>
      </c>
      <c r="J1628">
        <v>689</v>
      </c>
      <c r="K1628">
        <v>8</v>
      </c>
      <c r="L1628">
        <v>167</v>
      </c>
      <c r="M1628">
        <v>11</v>
      </c>
      <c r="N1628">
        <v>8</v>
      </c>
      <c r="O1628">
        <v>88</v>
      </c>
      <c r="P1628">
        <v>5</v>
      </c>
      <c r="Q1628">
        <v>8</v>
      </c>
      <c r="R1628">
        <v>4</v>
      </c>
      <c r="S1628">
        <v>11</v>
      </c>
      <c r="T1628">
        <v>6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34</v>
      </c>
    </row>
    <row r="1629" spans="1:28" hidden="1" x14ac:dyDescent="0.3">
      <c r="A1629">
        <v>10742</v>
      </c>
      <c r="B1629">
        <v>1983</v>
      </c>
      <c r="C1629" t="s">
        <v>37</v>
      </c>
      <c r="D1629" t="s">
        <v>33</v>
      </c>
      <c r="E1629">
        <v>86580</v>
      </c>
      <c r="F1629">
        <v>0</v>
      </c>
      <c r="G1629">
        <v>0</v>
      </c>
      <c r="H1629" s="1">
        <v>41332</v>
      </c>
      <c r="I1629">
        <v>72</v>
      </c>
      <c r="J1629">
        <v>532</v>
      </c>
      <c r="K1629">
        <v>21</v>
      </c>
      <c r="L1629">
        <v>127</v>
      </c>
      <c r="M1629">
        <v>26</v>
      </c>
      <c r="N1629">
        <v>20</v>
      </c>
      <c r="O1629">
        <v>20</v>
      </c>
      <c r="P1629">
        <v>0</v>
      </c>
      <c r="Q1629">
        <v>4</v>
      </c>
      <c r="R1629">
        <v>2</v>
      </c>
      <c r="S1629">
        <v>5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 t="s">
        <v>30</v>
      </c>
    </row>
    <row r="1630" spans="1:28" hidden="1" x14ac:dyDescent="0.3">
      <c r="A1630">
        <v>10965</v>
      </c>
      <c r="B1630">
        <v>1955</v>
      </c>
      <c r="C1630" t="s">
        <v>28</v>
      </c>
      <c r="D1630" t="s">
        <v>35</v>
      </c>
      <c r="E1630">
        <v>76005</v>
      </c>
      <c r="F1630">
        <v>0</v>
      </c>
      <c r="G1630">
        <v>0</v>
      </c>
      <c r="H1630" s="1">
        <v>41327</v>
      </c>
      <c r="I1630">
        <v>72</v>
      </c>
      <c r="J1630">
        <v>983</v>
      </c>
      <c r="K1630">
        <v>20</v>
      </c>
      <c r="L1630">
        <v>389</v>
      </c>
      <c r="M1630">
        <v>240</v>
      </c>
      <c r="N1630">
        <v>50</v>
      </c>
      <c r="O1630">
        <v>40</v>
      </c>
      <c r="P1630">
        <v>1</v>
      </c>
      <c r="Q1630">
        <v>3</v>
      </c>
      <c r="R1630">
        <v>5</v>
      </c>
      <c r="S1630">
        <v>13</v>
      </c>
      <c r="T1630">
        <v>6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30</v>
      </c>
    </row>
    <row r="1631" spans="1:28" hidden="1" x14ac:dyDescent="0.3">
      <c r="A1631">
        <v>7129</v>
      </c>
      <c r="B1631">
        <v>1962</v>
      </c>
      <c r="C1631" t="s">
        <v>37</v>
      </c>
      <c r="D1631" t="s">
        <v>33</v>
      </c>
      <c r="E1631">
        <v>54693</v>
      </c>
      <c r="F1631">
        <v>0</v>
      </c>
      <c r="G1631">
        <v>1</v>
      </c>
      <c r="H1631" s="1">
        <v>41322</v>
      </c>
      <c r="I1631">
        <v>72</v>
      </c>
      <c r="J1631">
        <v>686</v>
      </c>
      <c r="K1631">
        <v>17</v>
      </c>
      <c r="L1631">
        <v>142</v>
      </c>
      <c r="M1631">
        <v>23</v>
      </c>
      <c r="N1631">
        <v>26</v>
      </c>
      <c r="O1631">
        <v>35</v>
      </c>
      <c r="P1631">
        <v>8</v>
      </c>
      <c r="Q1631">
        <v>6</v>
      </c>
      <c r="R1631">
        <v>4</v>
      </c>
      <c r="S1631">
        <v>13</v>
      </c>
      <c r="T1631">
        <v>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30</v>
      </c>
    </row>
    <row r="1632" spans="1:28" hidden="1" x14ac:dyDescent="0.3">
      <c r="A1632">
        <v>3732</v>
      </c>
      <c r="B1632">
        <v>1955</v>
      </c>
      <c r="C1632" t="s">
        <v>41</v>
      </c>
      <c r="D1632" t="s">
        <v>33</v>
      </c>
      <c r="E1632">
        <v>52750</v>
      </c>
      <c r="F1632">
        <v>0</v>
      </c>
      <c r="G1632">
        <v>1</v>
      </c>
      <c r="H1632" s="1">
        <v>41309</v>
      </c>
      <c r="I1632">
        <v>72</v>
      </c>
      <c r="J1632">
        <v>393</v>
      </c>
      <c r="K1632">
        <v>0</v>
      </c>
      <c r="L1632">
        <v>239</v>
      </c>
      <c r="M1632">
        <v>90</v>
      </c>
      <c r="N1632">
        <v>69</v>
      </c>
      <c r="O1632">
        <v>69</v>
      </c>
      <c r="P1632">
        <v>6</v>
      </c>
      <c r="Q1632">
        <v>5</v>
      </c>
      <c r="R1632">
        <v>7</v>
      </c>
      <c r="S1632">
        <v>9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32</v>
      </c>
    </row>
    <row r="1633" spans="1:28" hidden="1" x14ac:dyDescent="0.3">
      <c r="A1633">
        <v>7247</v>
      </c>
      <c r="B1633">
        <v>1960</v>
      </c>
      <c r="C1633" t="s">
        <v>28</v>
      </c>
      <c r="D1633" t="s">
        <v>42</v>
      </c>
      <c r="E1633">
        <v>47916</v>
      </c>
      <c r="F1633">
        <v>0</v>
      </c>
      <c r="G1633">
        <v>1</v>
      </c>
      <c r="H1633" s="1">
        <v>41235</v>
      </c>
      <c r="I1633">
        <v>72</v>
      </c>
      <c r="J1633">
        <v>505</v>
      </c>
      <c r="K1633">
        <v>0</v>
      </c>
      <c r="L1633">
        <v>26</v>
      </c>
      <c r="M1633">
        <v>0</v>
      </c>
      <c r="N1633">
        <v>0</v>
      </c>
      <c r="O1633">
        <v>75</v>
      </c>
      <c r="P1633">
        <v>5</v>
      </c>
      <c r="Q1633">
        <v>7</v>
      </c>
      <c r="R1633">
        <v>4</v>
      </c>
      <c r="S1633">
        <v>6</v>
      </c>
      <c r="T1633">
        <v>6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 t="s">
        <v>39</v>
      </c>
    </row>
    <row r="1634" spans="1:28" hidden="1" x14ac:dyDescent="0.3">
      <c r="A1634">
        <v>460</v>
      </c>
      <c r="B1634">
        <v>1972</v>
      </c>
      <c r="C1634" t="s">
        <v>37</v>
      </c>
      <c r="D1634" t="s">
        <v>33</v>
      </c>
      <c r="E1634">
        <v>79930</v>
      </c>
      <c r="F1634">
        <v>0</v>
      </c>
      <c r="G1634">
        <v>0</v>
      </c>
      <c r="H1634" s="1">
        <v>41129</v>
      </c>
      <c r="I1634">
        <v>72</v>
      </c>
      <c r="J1634">
        <v>792</v>
      </c>
      <c r="K1634">
        <v>86</v>
      </c>
      <c r="L1634">
        <v>740</v>
      </c>
      <c r="M1634">
        <v>67</v>
      </c>
      <c r="N1634">
        <v>51</v>
      </c>
      <c r="O1634">
        <v>17</v>
      </c>
      <c r="P1634">
        <v>1</v>
      </c>
      <c r="Q1634">
        <v>3</v>
      </c>
      <c r="R1634">
        <v>5</v>
      </c>
      <c r="S1634">
        <v>8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43</v>
      </c>
    </row>
    <row r="1635" spans="1:28" hidden="1" x14ac:dyDescent="0.3">
      <c r="A1635">
        <v>11051</v>
      </c>
      <c r="B1635">
        <v>1956</v>
      </c>
      <c r="C1635" t="s">
        <v>37</v>
      </c>
      <c r="D1635" t="s">
        <v>35</v>
      </c>
      <c r="E1635">
        <v>77376</v>
      </c>
      <c r="F1635">
        <v>1</v>
      </c>
      <c r="G1635">
        <v>1</v>
      </c>
      <c r="H1635" s="1">
        <v>41769</v>
      </c>
      <c r="I1635">
        <v>72</v>
      </c>
      <c r="J1635">
        <v>492</v>
      </c>
      <c r="K1635">
        <v>19</v>
      </c>
      <c r="L1635">
        <v>110</v>
      </c>
      <c r="M1635">
        <v>16</v>
      </c>
      <c r="N1635">
        <v>12</v>
      </c>
      <c r="O1635">
        <v>12</v>
      </c>
      <c r="P1635">
        <v>4</v>
      </c>
      <c r="Q1635">
        <v>6</v>
      </c>
      <c r="R1635">
        <v>3</v>
      </c>
      <c r="S1635">
        <v>10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32</v>
      </c>
    </row>
    <row r="1636" spans="1:28" hidden="1" x14ac:dyDescent="0.3">
      <c r="A1636">
        <v>5283</v>
      </c>
      <c r="B1636">
        <v>1976</v>
      </c>
      <c r="C1636" t="s">
        <v>37</v>
      </c>
      <c r="D1636" t="s">
        <v>31</v>
      </c>
      <c r="E1636">
        <v>42473</v>
      </c>
      <c r="F1636">
        <v>1</v>
      </c>
      <c r="G1636">
        <v>1</v>
      </c>
      <c r="H1636" s="1">
        <v>41687</v>
      </c>
      <c r="I1636">
        <v>72</v>
      </c>
      <c r="J1636">
        <v>93</v>
      </c>
      <c r="K1636">
        <v>1</v>
      </c>
      <c r="L1636">
        <v>21</v>
      </c>
      <c r="M1636">
        <v>0</v>
      </c>
      <c r="N1636">
        <v>4</v>
      </c>
      <c r="O1636">
        <v>25</v>
      </c>
      <c r="P1636">
        <v>3</v>
      </c>
      <c r="Q1636">
        <v>2</v>
      </c>
      <c r="R1636">
        <v>1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30</v>
      </c>
    </row>
    <row r="1637" spans="1:28" hidden="1" x14ac:dyDescent="0.3">
      <c r="A1637">
        <v>5010</v>
      </c>
      <c r="B1637">
        <v>1988</v>
      </c>
      <c r="C1637" t="s">
        <v>28</v>
      </c>
      <c r="D1637" t="s">
        <v>31</v>
      </c>
      <c r="E1637">
        <v>25008</v>
      </c>
      <c r="F1637">
        <v>1</v>
      </c>
      <c r="G1637">
        <v>0</v>
      </c>
      <c r="H1637" s="1">
        <v>41672</v>
      </c>
      <c r="I1637">
        <v>72</v>
      </c>
      <c r="J1637">
        <v>2</v>
      </c>
      <c r="K1637">
        <v>8</v>
      </c>
      <c r="L1637">
        <v>8</v>
      </c>
      <c r="M1637">
        <v>6</v>
      </c>
      <c r="N1637">
        <v>1</v>
      </c>
      <c r="O1637">
        <v>9</v>
      </c>
      <c r="P1637">
        <v>2</v>
      </c>
      <c r="Q1637">
        <v>1</v>
      </c>
      <c r="R1637">
        <v>0</v>
      </c>
      <c r="S1637">
        <v>3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30</v>
      </c>
    </row>
    <row r="1638" spans="1:28" hidden="1" x14ac:dyDescent="0.3">
      <c r="A1638">
        <v>4368</v>
      </c>
      <c r="B1638">
        <v>1980</v>
      </c>
      <c r="C1638" t="s">
        <v>28</v>
      </c>
      <c r="D1638" t="s">
        <v>33</v>
      </c>
      <c r="E1638">
        <v>47850</v>
      </c>
      <c r="F1638">
        <v>1</v>
      </c>
      <c r="G1638">
        <v>0</v>
      </c>
      <c r="H1638" s="1">
        <v>41611</v>
      </c>
      <c r="I1638">
        <v>72</v>
      </c>
      <c r="J1638">
        <v>42</v>
      </c>
      <c r="K1638">
        <v>7</v>
      </c>
      <c r="L1638">
        <v>43</v>
      </c>
      <c r="M1638">
        <v>20</v>
      </c>
      <c r="N1638">
        <v>12</v>
      </c>
      <c r="O1638">
        <v>10</v>
      </c>
      <c r="P1638">
        <v>1</v>
      </c>
      <c r="Q1638">
        <v>3</v>
      </c>
      <c r="R1638">
        <v>0</v>
      </c>
      <c r="S1638">
        <v>4</v>
      </c>
      <c r="T1638">
        <v>6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30</v>
      </c>
    </row>
    <row r="1639" spans="1:28" hidden="1" x14ac:dyDescent="0.3">
      <c r="A1639">
        <v>1030</v>
      </c>
      <c r="B1639">
        <v>1965</v>
      </c>
      <c r="C1639" t="s">
        <v>37</v>
      </c>
      <c r="D1639" t="s">
        <v>31</v>
      </c>
      <c r="E1639">
        <v>40637</v>
      </c>
      <c r="F1639">
        <v>1</v>
      </c>
      <c r="G1639">
        <v>1</v>
      </c>
      <c r="H1639" s="1">
        <v>41472</v>
      </c>
      <c r="I1639">
        <v>72</v>
      </c>
      <c r="J1639">
        <v>22</v>
      </c>
      <c r="K1639">
        <v>0</v>
      </c>
      <c r="L1639">
        <v>13</v>
      </c>
      <c r="M1639">
        <v>0</v>
      </c>
      <c r="N1639">
        <v>0</v>
      </c>
      <c r="O1639">
        <v>3</v>
      </c>
      <c r="P1639">
        <v>2</v>
      </c>
      <c r="Q1639">
        <v>1</v>
      </c>
      <c r="R1639">
        <v>0</v>
      </c>
      <c r="S1639">
        <v>3</v>
      </c>
      <c r="T1639">
        <v>7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43</v>
      </c>
    </row>
    <row r="1640" spans="1:28" hidden="1" x14ac:dyDescent="0.3">
      <c r="A1640">
        <v>2918</v>
      </c>
      <c r="B1640">
        <v>1981</v>
      </c>
      <c r="C1640" t="s">
        <v>28</v>
      </c>
      <c r="D1640" t="s">
        <v>29</v>
      </c>
      <c r="E1640">
        <v>28510</v>
      </c>
      <c r="F1640">
        <v>1</v>
      </c>
      <c r="G1640">
        <v>1</v>
      </c>
      <c r="H1640" s="1">
        <v>41377</v>
      </c>
      <c r="I1640">
        <v>72</v>
      </c>
      <c r="J1640">
        <v>44</v>
      </c>
      <c r="K1640">
        <v>5</v>
      </c>
      <c r="L1640">
        <v>19</v>
      </c>
      <c r="M1640">
        <v>0</v>
      </c>
      <c r="N1640">
        <v>4</v>
      </c>
      <c r="O1640">
        <v>19</v>
      </c>
      <c r="P1640">
        <v>3</v>
      </c>
      <c r="Q1640">
        <v>2</v>
      </c>
      <c r="R1640">
        <v>0</v>
      </c>
      <c r="S1640">
        <v>4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30</v>
      </c>
    </row>
    <row r="1641" spans="1:28" hidden="1" x14ac:dyDescent="0.3">
      <c r="A1641">
        <v>7124</v>
      </c>
      <c r="B1641">
        <v>1968</v>
      </c>
      <c r="C1641" t="s">
        <v>28</v>
      </c>
      <c r="D1641" t="s">
        <v>29</v>
      </c>
      <c r="E1641">
        <v>36997</v>
      </c>
      <c r="F1641">
        <v>1</v>
      </c>
      <c r="G1641">
        <v>1</v>
      </c>
      <c r="H1641" s="1">
        <v>41306</v>
      </c>
      <c r="I1641">
        <v>72</v>
      </c>
      <c r="J1641">
        <v>43</v>
      </c>
      <c r="K1641">
        <v>4</v>
      </c>
      <c r="L1641">
        <v>12</v>
      </c>
      <c r="M1641">
        <v>8</v>
      </c>
      <c r="N1641">
        <v>0</v>
      </c>
      <c r="O1641">
        <v>27</v>
      </c>
      <c r="P1641">
        <v>5</v>
      </c>
      <c r="Q1641">
        <v>2</v>
      </c>
      <c r="R1641">
        <v>1</v>
      </c>
      <c r="S1641">
        <v>4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32</v>
      </c>
    </row>
    <row r="1642" spans="1:28" hidden="1" x14ac:dyDescent="0.3">
      <c r="A1642">
        <v>10686</v>
      </c>
      <c r="B1642">
        <v>1965</v>
      </c>
      <c r="C1642" t="s">
        <v>37</v>
      </c>
      <c r="D1642" t="s">
        <v>35</v>
      </c>
      <c r="E1642">
        <v>34230</v>
      </c>
      <c r="F1642">
        <v>1</v>
      </c>
      <c r="G1642">
        <v>1</v>
      </c>
      <c r="H1642" s="1">
        <v>41269</v>
      </c>
      <c r="I1642">
        <v>72</v>
      </c>
      <c r="J1642">
        <v>15</v>
      </c>
      <c r="K1642">
        <v>0</v>
      </c>
      <c r="L1642">
        <v>4</v>
      </c>
      <c r="M1642">
        <v>0</v>
      </c>
      <c r="N1642">
        <v>0</v>
      </c>
      <c r="O1642">
        <v>2</v>
      </c>
      <c r="P1642">
        <v>1</v>
      </c>
      <c r="Q1642">
        <v>1</v>
      </c>
      <c r="R1642">
        <v>0</v>
      </c>
      <c r="S1642">
        <v>2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30</v>
      </c>
    </row>
    <row r="1643" spans="1:28" hidden="1" x14ac:dyDescent="0.3">
      <c r="A1643">
        <v>1513</v>
      </c>
      <c r="B1643">
        <v>1979</v>
      </c>
      <c r="C1643" t="s">
        <v>38</v>
      </c>
      <c r="D1643" t="s">
        <v>35</v>
      </c>
      <c r="E1643">
        <v>60839</v>
      </c>
      <c r="F1643">
        <v>1</v>
      </c>
      <c r="G1643">
        <v>1</v>
      </c>
      <c r="H1643" s="1">
        <v>41149</v>
      </c>
      <c r="I1643">
        <v>72</v>
      </c>
      <c r="J1643">
        <v>600</v>
      </c>
      <c r="K1643">
        <v>21</v>
      </c>
      <c r="L1643">
        <v>128</v>
      </c>
      <c r="M1643">
        <v>223</v>
      </c>
      <c r="N1643">
        <v>150</v>
      </c>
      <c r="O1643">
        <v>128</v>
      </c>
      <c r="P1643">
        <v>13</v>
      </c>
      <c r="Q1643">
        <v>2</v>
      </c>
      <c r="R1643">
        <v>2</v>
      </c>
      <c r="S1643">
        <v>12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30</v>
      </c>
    </row>
    <row r="1644" spans="1:28" hidden="1" x14ac:dyDescent="0.3">
      <c r="A1644">
        <v>6653</v>
      </c>
      <c r="B1644">
        <v>1970</v>
      </c>
      <c r="C1644" t="s">
        <v>37</v>
      </c>
      <c r="D1644" t="s">
        <v>33</v>
      </c>
      <c r="E1644">
        <v>55158</v>
      </c>
      <c r="F1644">
        <v>1</v>
      </c>
      <c r="G1644">
        <v>1</v>
      </c>
      <c r="H1644" s="1">
        <v>41120</v>
      </c>
      <c r="I1644">
        <v>72</v>
      </c>
      <c r="J1644">
        <v>293</v>
      </c>
      <c r="K1644">
        <v>0</v>
      </c>
      <c r="L1644">
        <v>87</v>
      </c>
      <c r="M1644">
        <v>4</v>
      </c>
      <c r="N1644">
        <v>11</v>
      </c>
      <c r="O1644">
        <v>23</v>
      </c>
      <c r="P1644">
        <v>4</v>
      </c>
      <c r="Q1644">
        <v>7</v>
      </c>
      <c r="R1644">
        <v>2</v>
      </c>
      <c r="S1644">
        <v>5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 t="s">
        <v>30</v>
      </c>
    </row>
    <row r="1645" spans="1:28" hidden="1" x14ac:dyDescent="0.3">
      <c r="A1645">
        <v>9400</v>
      </c>
      <c r="B1645">
        <v>1958</v>
      </c>
      <c r="C1645" t="s">
        <v>38</v>
      </c>
      <c r="D1645" t="s">
        <v>31</v>
      </c>
      <c r="E1645">
        <v>85485</v>
      </c>
      <c r="F1645">
        <v>0</v>
      </c>
      <c r="G1645">
        <v>0</v>
      </c>
      <c r="H1645" s="1">
        <v>41811</v>
      </c>
      <c r="I1645">
        <v>73</v>
      </c>
      <c r="J1645">
        <v>630</v>
      </c>
      <c r="K1645">
        <v>26</v>
      </c>
      <c r="L1645">
        <v>611</v>
      </c>
      <c r="M1645">
        <v>44</v>
      </c>
      <c r="N1645">
        <v>18</v>
      </c>
      <c r="O1645">
        <v>54</v>
      </c>
      <c r="P1645">
        <v>1</v>
      </c>
      <c r="Q1645">
        <v>6</v>
      </c>
      <c r="R1645">
        <v>6</v>
      </c>
      <c r="S1645">
        <v>6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30</v>
      </c>
    </row>
    <row r="1646" spans="1:28" hidden="1" x14ac:dyDescent="0.3">
      <c r="A1646">
        <v>7106</v>
      </c>
      <c r="B1646">
        <v>1943</v>
      </c>
      <c r="C1646" t="s">
        <v>37</v>
      </c>
      <c r="D1646" t="s">
        <v>33</v>
      </c>
      <c r="E1646">
        <v>75865</v>
      </c>
      <c r="F1646">
        <v>0</v>
      </c>
      <c r="G1646">
        <v>0</v>
      </c>
      <c r="H1646" s="1">
        <v>41729</v>
      </c>
      <c r="I1646">
        <v>73</v>
      </c>
      <c r="J1646">
        <v>483</v>
      </c>
      <c r="K1646">
        <v>0</v>
      </c>
      <c r="L1646">
        <v>591</v>
      </c>
      <c r="M1646">
        <v>156</v>
      </c>
      <c r="N1646">
        <v>0</v>
      </c>
      <c r="O1646">
        <v>12</v>
      </c>
      <c r="P1646">
        <v>1</v>
      </c>
      <c r="Q1646">
        <v>3</v>
      </c>
      <c r="R1646">
        <v>5</v>
      </c>
      <c r="S1646">
        <v>10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30</v>
      </c>
    </row>
    <row r="1647" spans="1:28" hidden="1" x14ac:dyDescent="0.3">
      <c r="A1647">
        <v>4252</v>
      </c>
      <c r="B1647">
        <v>1965</v>
      </c>
      <c r="C1647" t="s">
        <v>28</v>
      </c>
      <c r="D1647" t="s">
        <v>33</v>
      </c>
      <c r="E1647">
        <v>44375</v>
      </c>
      <c r="F1647">
        <v>0</v>
      </c>
      <c r="G1647">
        <v>1</v>
      </c>
      <c r="H1647" s="1">
        <v>41721</v>
      </c>
      <c r="I1647">
        <v>73</v>
      </c>
      <c r="J1647">
        <v>213</v>
      </c>
      <c r="K1647">
        <v>5</v>
      </c>
      <c r="L1647">
        <v>28</v>
      </c>
      <c r="M1647">
        <v>7</v>
      </c>
      <c r="N1647">
        <v>7</v>
      </c>
      <c r="O1647">
        <v>41</v>
      </c>
      <c r="P1647">
        <v>1</v>
      </c>
      <c r="Q1647">
        <v>4</v>
      </c>
      <c r="R1647">
        <v>1</v>
      </c>
      <c r="S1647">
        <v>6</v>
      </c>
      <c r="T1647">
        <v>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30</v>
      </c>
    </row>
    <row r="1648" spans="1:28" hidden="1" x14ac:dyDescent="0.3">
      <c r="A1648">
        <v>9240</v>
      </c>
      <c r="B1648">
        <v>1971</v>
      </c>
      <c r="C1648" t="s">
        <v>37</v>
      </c>
      <c r="D1648" t="s">
        <v>31</v>
      </c>
      <c r="E1648">
        <v>60504</v>
      </c>
      <c r="F1648">
        <v>0</v>
      </c>
      <c r="G1648">
        <v>1</v>
      </c>
      <c r="H1648" s="1">
        <v>41677</v>
      </c>
      <c r="I1648">
        <v>73</v>
      </c>
      <c r="J1648">
        <v>458</v>
      </c>
      <c r="K1648">
        <v>0</v>
      </c>
      <c r="L1648">
        <v>24</v>
      </c>
      <c r="M1648">
        <v>6</v>
      </c>
      <c r="N1648">
        <v>4</v>
      </c>
      <c r="O1648">
        <v>34</v>
      </c>
      <c r="P1648">
        <v>2</v>
      </c>
      <c r="Q1648">
        <v>6</v>
      </c>
      <c r="R1648">
        <v>2</v>
      </c>
      <c r="S1648">
        <v>8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30</v>
      </c>
    </row>
    <row r="1649" spans="1:28" hidden="1" x14ac:dyDescent="0.3">
      <c r="A1649">
        <v>10770</v>
      </c>
      <c r="B1649">
        <v>1959</v>
      </c>
      <c r="C1649" t="s">
        <v>28</v>
      </c>
      <c r="D1649" t="s">
        <v>33</v>
      </c>
      <c r="E1649">
        <v>65492</v>
      </c>
      <c r="F1649">
        <v>0</v>
      </c>
      <c r="G1649">
        <v>0</v>
      </c>
      <c r="H1649" s="1">
        <v>41665</v>
      </c>
      <c r="I1649">
        <v>73</v>
      </c>
      <c r="J1649">
        <v>247</v>
      </c>
      <c r="K1649">
        <v>161</v>
      </c>
      <c r="L1649">
        <v>295</v>
      </c>
      <c r="M1649">
        <v>210</v>
      </c>
      <c r="N1649">
        <v>85</v>
      </c>
      <c r="O1649">
        <v>47</v>
      </c>
      <c r="P1649">
        <v>2</v>
      </c>
      <c r="Q1649">
        <v>4</v>
      </c>
      <c r="R1649">
        <v>7</v>
      </c>
      <c r="S1649">
        <v>13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32</v>
      </c>
    </row>
    <row r="1650" spans="1:28" hidden="1" x14ac:dyDescent="0.3">
      <c r="A1650">
        <v>176</v>
      </c>
      <c r="B1650">
        <v>1980</v>
      </c>
      <c r="C1650" t="s">
        <v>38</v>
      </c>
      <c r="D1650" t="s">
        <v>31</v>
      </c>
      <c r="E1650">
        <v>67506</v>
      </c>
      <c r="F1650">
        <v>0</v>
      </c>
      <c r="G1650">
        <v>1</v>
      </c>
      <c r="H1650" s="1">
        <v>41641</v>
      </c>
      <c r="I1650">
        <v>73</v>
      </c>
      <c r="J1650">
        <v>90</v>
      </c>
      <c r="K1650">
        <v>38</v>
      </c>
      <c r="L1650">
        <v>67</v>
      </c>
      <c r="M1650">
        <v>33</v>
      </c>
      <c r="N1650">
        <v>36</v>
      </c>
      <c r="O1650">
        <v>67</v>
      </c>
      <c r="P1650">
        <v>1</v>
      </c>
      <c r="Q1650">
        <v>4</v>
      </c>
      <c r="R1650">
        <v>1</v>
      </c>
      <c r="S1650">
        <v>6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30</v>
      </c>
    </row>
    <row r="1651" spans="1:28" hidden="1" x14ac:dyDescent="0.3">
      <c r="A1651">
        <v>6870</v>
      </c>
      <c r="B1651">
        <v>1959</v>
      </c>
      <c r="C1651" t="s">
        <v>37</v>
      </c>
      <c r="D1651" t="s">
        <v>29</v>
      </c>
      <c r="E1651">
        <v>68805</v>
      </c>
      <c r="F1651">
        <v>0</v>
      </c>
      <c r="G1651">
        <v>1</v>
      </c>
      <c r="H1651" s="1">
        <v>41534</v>
      </c>
      <c r="I1651">
        <v>73</v>
      </c>
      <c r="J1651">
        <v>182</v>
      </c>
      <c r="K1651">
        <v>2</v>
      </c>
      <c r="L1651">
        <v>49</v>
      </c>
      <c r="M1651">
        <v>17</v>
      </c>
      <c r="N1651">
        <v>13</v>
      </c>
      <c r="O1651">
        <v>20</v>
      </c>
      <c r="P1651">
        <v>1</v>
      </c>
      <c r="Q1651">
        <v>3</v>
      </c>
      <c r="R1651">
        <v>1</v>
      </c>
      <c r="S1651">
        <v>7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30</v>
      </c>
    </row>
    <row r="1652" spans="1:28" hidden="1" x14ac:dyDescent="0.3">
      <c r="A1652">
        <v>143</v>
      </c>
      <c r="B1652">
        <v>1970</v>
      </c>
      <c r="C1652" t="s">
        <v>28</v>
      </c>
      <c r="D1652" t="s">
        <v>31</v>
      </c>
      <c r="E1652">
        <v>61209</v>
      </c>
      <c r="F1652">
        <v>0</v>
      </c>
      <c r="G1652">
        <v>0</v>
      </c>
      <c r="H1652" s="1">
        <v>41511</v>
      </c>
      <c r="I1652">
        <v>73</v>
      </c>
      <c r="J1652">
        <v>466</v>
      </c>
      <c r="K1652">
        <v>0</v>
      </c>
      <c r="L1652">
        <v>224</v>
      </c>
      <c r="M1652">
        <v>119</v>
      </c>
      <c r="N1652">
        <v>49</v>
      </c>
      <c r="O1652">
        <v>99</v>
      </c>
      <c r="P1652">
        <v>1</v>
      </c>
      <c r="Q1652">
        <v>5</v>
      </c>
      <c r="R1652">
        <v>3</v>
      </c>
      <c r="S1652">
        <v>4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34</v>
      </c>
    </row>
    <row r="1653" spans="1:28" hidden="1" x14ac:dyDescent="0.3">
      <c r="A1653">
        <v>6445</v>
      </c>
      <c r="B1653">
        <v>1967</v>
      </c>
      <c r="C1653" t="s">
        <v>28</v>
      </c>
      <c r="D1653" t="s">
        <v>35</v>
      </c>
      <c r="E1653">
        <v>66825</v>
      </c>
      <c r="F1653">
        <v>0</v>
      </c>
      <c r="G1653">
        <v>0</v>
      </c>
      <c r="H1653" s="1">
        <v>41469</v>
      </c>
      <c r="I1653">
        <v>73</v>
      </c>
      <c r="J1653">
        <v>243</v>
      </c>
      <c r="K1653">
        <v>101</v>
      </c>
      <c r="L1653">
        <v>405</v>
      </c>
      <c r="M1653">
        <v>29</v>
      </c>
      <c r="N1653">
        <v>40</v>
      </c>
      <c r="O1653">
        <v>40</v>
      </c>
      <c r="P1653">
        <v>1</v>
      </c>
      <c r="Q1653">
        <v>4</v>
      </c>
      <c r="R1653">
        <v>5</v>
      </c>
      <c r="S1653">
        <v>6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43</v>
      </c>
    </row>
    <row r="1654" spans="1:28" hidden="1" x14ac:dyDescent="0.3">
      <c r="A1654">
        <v>4278</v>
      </c>
      <c r="B1654">
        <v>1983</v>
      </c>
      <c r="C1654" t="s">
        <v>37</v>
      </c>
      <c r="D1654" t="s">
        <v>31</v>
      </c>
      <c r="E1654">
        <v>87188</v>
      </c>
      <c r="F1654">
        <v>0</v>
      </c>
      <c r="G1654">
        <v>0</v>
      </c>
      <c r="H1654" s="1">
        <v>41428</v>
      </c>
      <c r="I1654">
        <v>73</v>
      </c>
      <c r="J1654">
        <v>910</v>
      </c>
      <c r="K1654">
        <v>111</v>
      </c>
      <c r="L1654">
        <v>724</v>
      </c>
      <c r="M1654">
        <v>49</v>
      </c>
      <c r="N1654">
        <v>74</v>
      </c>
      <c r="O1654">
        <v>55</v>
      </c>
      <c r="P1654">
        <v>1</v>
      </c>
      <c r="Q1654">
        <v>10</v>
      </c>
      <c r="R1654">
        <v>2</v>
      </c>
      <c r="S1654">
        <v>6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 t="s">
        <v>40</v>
      </c>
    </row>
    <row r="1655" spans="1:28" hidden="1" x14ac:dyDescent="0.3">
      <c r="A1655">
        <v>6906</v>
      </c>
      <c r="B1655">
        <v>1953</v>
      </c>
      <c r="C1655" t="s">
        <v>41</v>
      </c>
      <c r="D1655" t="s">
        <v>42</v>
      </c>
      <c r="E1655">
        <v>84953</v>
      </c>
      <c r="F1655">
        <v>0</v>
      </c>
      <c r="G1655">
        <v>0</v>
      </c>
      <c r="H1655" s="1">
        <v>41428</v>
      </c>
      <c r="I1655">
        <v>73</v>
      </c>
      <c r="J1655">
        <v>167</v>
      </c>
      <c r="K1655">
        <v>48</v>
      </c>
      <c r="L1655">
        <v>602</v>
      </c>
      <c r="M1655">
        <v>63</v>
      </c>
      <c r="N1655">
        <v>72</v>
      </c>
      <c r="O1655">
        <v>72</v>
      </c>
      <c r="P1655">
        <v>1</v>
      </c>
      <c r="Q1655">
        <v>3</v>
      </c>
      <c r="R1655">
        <v>10</v>
      </c>
      <c r="S1655">
        <v>4</v>
      </c>
      <c r="T1655">
        <v>2</v>
      </c>
      <c r="U1655">
        <v>1</v>
      </c>
      <c r="V1655">
        <v>0</v>
      </c>
      <c r="W1655">
        <v>0</v>
      </c>
      <c r="X1655">
        <v>1</v>
      </c>
      <c r="Y1655">
        <v>1</v>
      </c>
      <c r="Z1655">
        <v>1</v>
      </c>
      <c r="AA1655">
        <v>0</v>
      </c>
      <c r="AB1655" t="s">
        <v>30</v>
      </c>
    </row>
    <row r="1656" spans="1:28" hidden="1" x14ac:dyDescent="0.3">
      <c r="A1656">
        <v>4637</v>
      </c>
      <c r="B1656">
        <v>1954</v>
      </c>
      <c r="C1656" t="s">
        <v>37</v>
      </c>
      <c r="D1656" t="s">
        <v>31</v>
      </c>
      <c r="E1656">
        <v>74637</v>
      </c>
      <c r="F1656">
        <v>0</v>
      </c>
      <c r="G1656">
        <v>0</v>
      </c>
      <c r="H1656" s="1">
        <v>41412</v>
      </c>
      <c r="I1656">
        <v>73</v>
      </c>
      <c r="J1656">
        <v>960</v>
      </c>
      <c r="K1656">
        <v>64</v>
      </c>
      <c r="L1656">
        <v>464</v>
      </c>
      <c r="M1656">
        <v>146</v>
      </c>
      <c r="N1656">
        <v>0</v>
      </c>
      <c r="O1656">
        <v>16</v>
      </c>
      <c r="P1656">
        <v>1</v>
      </c>
      <c r="Q1656">
        <v>6</v>
      </c>
      <c r="R1656">
        <v>9</v>
      </c>
      <c r="S1656">
        <v>9</v>
      </c>
      <c r="T1656">
        <v>3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43</v>
      </c>
    </row>
    <row r="1657" spans="1:28" hidden="1" x14ac:dyDescent="0.3">
      <c r="A1657">
        <v>8690</v>
      </c>
      <c r="B1657">
        <v>1962</v>
      </c>
      <c r="C1657" t="s">
        <v>28</v>
      </c>
      <c r="D1657" t="s">
        <v>33</v>
      </c>
      <c r="E1657">
        <v>86111</v>
      </c>
      <c r="F1657">
        <v>0</v>
      </c>
      <c r="G1657">
        <v>0</v>
      </c>
      <c r="H1657" s="1">
        <v>41383</v>
      </c>
      <c r="I1657">
        <v>73</v>
      </c>
      <c r="J1657">
        <v>399</v>
      </c>
      <c r="K1657">
        <v>28</v>
      </c>
      <c r="L1657">
        <v>756</v>
      </c>
      <c r="M1657">
        <v>36</v>
      </c>
      <c r="N1657">
        <v>40</v>
      </c>
      <c r="O1657">
        <v>126</v>
      </c>
      <c r="P1657">
        <v>1</v>
      </c>
      <c r="Q1657">
        <v>5</v>
      </c>
      <c r="R1657">
        <v>7</v>
      </c>
      <c r="S1657">
        <v>10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32</v>
      </c>
    </row>
    <row r="1658" spans="1:28" hidden="1" x14ac:dyDescent="0.3">
      <c r="A1658">
        <v>1173</v>
      </c>
      <c r="B1658">
        <v>1947</v>
      </c>
      <c r="C1658" t="s">
        <v>41</v>
      </c>
      <c r="D1658" t="s">
        <v>35</v>
      </c>
      <c r="E1658">
        <v>77632</v>
      </c>
      <c r="F1658">
        <v>0</v>
      </c>
      <c r="G1658">
        <v>0</v>
      </c>
      <c r="H1658" s="1">
        <v>41343</v>
      </c>
      <c r="I1658">
        <v>73</v>
      </c>
      <c r="J1658">
        <v>1200</v>
      </c>
      <c r="K1658">
        <v>105</v>
      </c>
      <c r="L1658">
        <v>758</v>
      </c>
      <c r="M1658">
        <v>0</v>
      </c>
      <c r="N1658">
        <v>42</v>
      </c>
      <c r="O1658">
        <v>147</v>
      </c>
      <c r="P1658">
        <v>1</v>
      </c>
      <c r="Q1658">
        <v>4</v>
      </c>
      <c r="R1658">
        <v>2</v>
      </c>
      <c r="S1658">
        <v>6</v>
      </c>
      <c r="T1658">
        <v>2</v>
      </c>
      <c r="U1658">
        <v>0</v>
      </c>
      <c r="V1658">
        <v>0</v>
      </c>
      <c r="W1658">
        <v>0</v>
      </c>
      <c r="X1658">
        <v>1</v>
      </c>
      <c r="Y1658">
        <v>1</v>
      </c>
      <c r="Z1658">
        <v>1</v>
      </c>
      <c r="AA1658">
        <v>0</v>
      </c>
      <c r="AB1658" t="s">
        <v>30</v>
      </c>
    </row>
    <row r="1659" spans="1:28" hidden="1" x14ac:dyDescent="0.3">
      <c r="A1659">
        <v>9029</v>
      </c>
      <c r="B1659">
        <v>1972</v>
      </c>
      <c r="C1659" t="s">
        <v>37</v>
      </c>
      <c r="D1659" t="s">
        <v>33</v>
      </c>
      <c r="E1659">
        <v>70116</v>
      </c>
      <c r="F1659">
        <v>0</v>
      </c>
      <c r="G1659">
        <v>0</v>
      </c>
      <c r="H1659" s="1">
        <v>41300</v>
      </c>
      <c r="I1659">
        <v>73</v>
      </c>
      <c r="J1659">
        <v>707</v>
      </c>
      <c r="K1659">
        <v>44</v>
      </c>
      <c r="L1659">
        <v>603</v>
      </c>
      <c r="M1659">
        <v>95</v>
      </c>
      <c r="N1659">
        <v>58</v>
      </c>
      <c r="O1659">
        <v>29</v>
      </c>
      <c r="P1659">
        <v>1</v>
      </c>
      <c r="Q1659">
        <v>2</v>
      </c>
      <c r="R1659">
        <v>8</v>
      </c>
      <c r="S1659">
        <v>12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30</v>
      </c>
    </row>
    <row r="1660" spans="1:28" hidden="1" x14ac:dyDescent="0.3">
      <c r="A1660">
        <v>10299</v>
      </c>
      <c r="B1660">
        <v>1969</v>
      </c>
      <c r="C1660" t="s">
        <v>37</v>
      </c>
      <c r="D1660" t="s">
        <v>31</v>
      </c>
      <c r="E1660">
        <v>48240</v>
      </c>
      <c r="F1660">
        <v>0</v>
      </c>
      <c r="G1660">
        <v>0</v>
      </c>
      <c r="H1660" s="1">
        <v>41222</v>
      </c>
      <c r="I1660">
        <v>73</v>
      </c>
      <c r="J1660">
        <v>389</v>
      </c>
      <c r="K1660">
        <v>91</v>
      </c>
      <c r="L1660">
        <v>248</v>
      </c>
      <c r="M1660">
        <v>64</v>
      </c>
      <c r="N1660">
        <v>49</v>
      </c>
      <c r="O1660">
        <v>41</v>
      </c>
      <c r="P1660">
        <v>3</v>
      </c>
      <c r="Q1660">
        <v>6</v>
      </c>
      <c r="R1660">
        <v>3</v>
      </c>
      <c r="S1660">
        <v>13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 t="s">
        <v>30</v>
      </c>
    </row>
    <row r="1661" spans="1:28" hidden="1" x14ac:dyDescent="0.3">
      <c r="A1661">
        <v>4943</v>
      </c>
      <c r="B1661">
        <v>1953</v>
      </c>
      <c r="C1661" t="s">
        <v>28</v>
      </c>
      <c r="D1661" t="s">
        <v>33</v>
      </c>
      <c r="E1661">
        <v>70503</v>
      </c>
      <c r="F1661">
        <v>0</v>
      </c>
      <c r="G1661">
        <v>0</v>
      </c>
      <c r="H1661" s="1">
        <v>41182</v>
      </c>
      <c r="I1661">
        <v>73</v>
      </c>
      <c r="J1661">
        <v>1379</v>
      </c>
      <c r="K1661">
        <v>33</v>
      </c>
      <c r="L1661">
        <v>216</v>
      </c>
      <c r="M1661">
        <v>0</v>
      </c>
      <c r="N1661">
        <v>33</v>
      </c>
      <c r="O1661">
        <v>66</v>
      </c>
      <c r="P1661">
        <v>1</v>
      </c>
      <c r="Q1661">
        <v>2</v>
      </c>
      <c r="R1661">
        <v>4</v>
      </c>
      <c r="S1661">
        <v>9</v>
      </c>
      <c r="T1661">
        <v>6</v>
      </c>
      <c r="U1661">
        <v>0</v>
      </c>
      <c r="V1661">
        <v>0</v>
      </c>
      <c r="W1661">
        <v>0</v>
      </c>
      <c r="X1661">
        <v>1</v>
      </c>
      <c r="Y1661">
        <v>1</v>
      </c>
      <c r="Z1661">
        <v>0</v>
      </c>
      <c r="AA1661">
        <v>0</v>
      </c>
      <c r="AB1661" t="s">
        <v>30</v>
      </c>
    </row>
    <row r="1662" spans="1:28" hidden="1" x14ac:dyDescent="0.3">
      <c r="A1662">
        <v>4122</v>
      </c>
      <c r="B1662">
        <v>1975</v>
      </c>
      <c r="C1662" t="s">
        <v>28</v>
      </c>
      <c r="D1662" t="s">
        <v>33</v>
      </c>
      <c r="E1662">
        <v>79205</v>
      </c>
      <c r="F1662">
        <v>0</v>
      </c>
      <c r="G1662">
        <v>0</v>
      </c>
      <c r="H1662" s="1">
        <v>41150</v>
      </c>
      <c r="I1662">
        <v>73</v>
      </c>
      <c r="J1662">
        <v>504</v>
      </c>
      <c r="K1662">
        <v>23</v>
      </c>
      <c r="L1662">
        <v>117</v>
      </c>
      <c r="M1662">
        <v>179</v>
      </c>
      <c r="N1662">
        <v>28</v>
      </c>
      <c r="O1662">
        <v>44</v>
      </c>
      <c r="P1662">
        <v>1</v>
      </c>
      <c r="Q1662">
        <v>6</v>
      </c>
      <c r="R1662">
        <v>5</v>
      </c>
      <c r="S1662">
        <v>4</v>
      </c>
      <c r="T1662">
        <v>4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 t="s">
        <v>30</v>
      </c>
    </row>
    <row r="1663" spans="1:28" hidden="1" x14ac:dyDescent="0.3">
      <c r="A1663">
        <v>1928</v>
      </c>
      <c r="B1663">
        <v>1973</v>
      </c>
      <c r="C1663" t="s">
        <v>28</v>
      </c>
      <c r="D1663" t="s">
        <v>33</v>
      </c>
      <c r="E1663">
        <v>31814</v>
      </c>
      <c r="F1663">
        <v>1</v>
      </c>
      <c r="G1663">
        <v>0</v>
      </c>
      <c r="H1663" s="1">
        <v>41314</v>
      </c>
      <c r="I1663">
        <v>73</v>
      </c>
      <c r="J1663">
        <v>35</v>
      </c>
      <c r="K1663">
        <v>3</v>
      </c>
      <c r="L1663">
        <v>20</v>
      </c>
      <c r="M1663">
        <v>4</v>
      </c>
      <c r="N1663">
        <v>1</v>
      </c>
      <c r="O1663">
        <v>20</v>
      </c>
      <c r="P1663">
        <v>2</v>
      </c>
      <c r="Q1663">
        <v>2</v>
      </c>
      <c r="R1663">
        <v>0</v>
      </c>
      <c r="S1663">
        <v>3</v>
      </c>
      <c r="T1663">
        <v>9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 t="s">
        <v>43</v>
      </c>
    </row>
    <row r="1664" spans="1:28" hidden="1" x14ac:dyDescent="0.3">
      <c r="A1664">
        <v>9246</v>
      </c>
      <c r="B1664">
        <v>1985</v>
      </c>
      <c r="C1664" t="s">
        <v>41</v>
      </c>
      <c r="D1664" t="s">
        <v>35</v>
      </c>
      <c r="E1664">
        <v>40101</v>
      </c>
      <c r="F1664">
        <v>1</v>
      </c>
      <c r="G1664">
        <v>0</v>
      </c>
      <c r="H1664" s="1">
        <v>41196</v>
      </c>
      <c r="I1664">
        <v>73</v>
      </c>
      <c r="J1664">
        <v>171</v>
      </c>
      <c r="K1664">
        <v>3</v>
      </c>
      <c r="L1664">
        <v>129</v>
      </c>
      <c r="M1664">
        <v>26</v>
      </c>
      <c r="N1664">
        <v>24</v>
      </c>
      <c r="O1664">
        <v>62</v>
      </c>
      <c r="P1664">
        <v>4</v>
      </c>
      <c r="Q1664">
        <v>6</v>
      </c>
      <c r="R1664">
        <v>1</v>
      </c>
      <c r="S1664">
        <v>6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40</v>
      </c>
    </row>
    <row r="1665" spans="1:28" hidden="1" x14ac:dyDescent="0.3">
      <c r="A1665">
        <v>1672</v>
      </c>
      <c r="B1665">
        <v>1974</v>
      </c>
      <c r="C1665" t="s">
        <v>37</v>
      </c>
      <c r="D1665" t="s">
        <v>35</v>
      </c>
      <c r="E1665">
        <v>65640</v>
      </c>
      <c r="F1665">
        <v>0</v>
      </c>
      <c r="G1665">
        <v>1</v>
      </c>
      <c r="H1665" s="1">
        <v>41699</v>
      </c>
      <c r="I1665">
        <v>74</v>
      </c>
      <c r="J1665">
        <v>204</v>
      </c>
      <c r="K1665">
        <v>7</v>
      </c>
      <c r="L1665">
        <v>149</v>
      </c>
      <c r="M1665">
        <v>20</v>
      </c>
      <c r="N1665">
        <v>15</v>
      </c>
      <c r="O1665">
        <v>66</v>
      </c>
      <c r="P1665">
        <v>1</v>
      </c>
      <c r="Q1665">
        <v>5</v>
      </c>
      <c r="R1665">
        <v>1</v>
      </c>
      <c r="S1665">
        <v>8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43</v>
      </c>
    </row>
    <row r="1666" spans="1:28" hidden="1" x14ac:dyDescent="0.3">
      <c r="A1666">
        <v>2894</v>
      </c>
      <c r="B1666">
        <v>1985</v>
      </c>
      <c r="C1666" t="s">
        <v>28</v>
      </c>
      <c r="D1666" t="s">
        <v>31</v>
      </c>
      <c r="E1666">
        <v>72903</v>
      </c>
      <c r="F1666">
        <v>0</v>
      </c>
      <c r="G1666">
        <v>0</v>
      </c>
      <c r="H1666" s="1">
        <v>41576</v>
      </c>
      <c r="I1666">
        <v>74</v>
      </c>
      <c r="J1666">
        <v>1067</v>
      </c>
      <c r="K1666">
        <v>138</v>
      </c>
      <c r="L1666">
        <v>750</v>
      </c>
      <c r="M1666">
        <v>0</v>
      </c>
      <c r="N1666">
        <v>19</v>
      </c>
      <c r="O1666">
        <v>39</v>
      </c>
      <c r="P1666">
        <v>1</v>
      </c>
      <c r="Q1666">
        <v>7</v>
      </c>
      <c r="R1666">
        <v>5</v>
      </c>
      <c r="S1666">
        <v>8</v>
      </c>
      <c r="T1666">
        <v>4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1</v>
      </c>
      <c r="AA1666">
        <v>0</v>
      </c>
      <c r="AB1666" t="s">
        <v>30</v>
      </c>
    </row>
    <row r="1667" spans="1:28" hidden="1" x14ac:dyDescent="0.3">
      <c r="A1667">
        <v>5057</v>
      </c>
      <c r="B1667">
        <v>1961</v>
      </c>
      <c r="C1667" t="s">
        <v>41</v>
      </c>
      <c r="D1667" t="s">
        <v>33</v>
      </c>
      <c r="E1667">
        <v>61794</v>
      </c>
      <c r="F1667">
        <v>0</v>
      </c>
      <c r="G1667">
        <v>1</v>
      </c>
      <c r="H1667" s="1">
        <v>41531</v>
      </c>
      <c r="I1667">
        <v>74</v>
      </c>
      <c r="J1667">
        <v>264</v>
      </c>
      <c r="K1667">
        <v>47</v>
      </c>
      <c r="L1667">
        <v>188</v>
      </c>
      <c r="M1667">
        <v>54</v>
      </c>
      <c r="N1667">
        <v>47</v>
      </c>
      <c r="O1667">
        <v>11</v>
      </c>
      <c r="P1667">
        <v>2</v>
      </c>
      <c r="Q1667">
        <v>4</v>
      </c>
      <c r="R1667">
        <v>4</v>
      </c>
      <c r="S1667">
        <v>10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30</v>
      </c>
    </row>
    <row r="1668" spans="1:28" hidden="1" x14ac:dyDescent="0.3">
      <c r="A1668">
        <v>10260</v>
      </c>
      <c r="B1668">
        <v>1965</v>
      </c>
      <c r="C1668" t="s">
        <v>41</v>
      </c>
      <c r="D1668" t="s">
        <v>35</v>
      </c>
      <c r="E1668">
        <v>45143</v>
      </c>
      <c r="F1668">
        <v>0</v>
      </c>
      <c r="G1668">
        <v>1</v>
      </c>
      <c r="H1668" s="1">
        <v>41512</v>
      </c>
      <c r="I1668">
        <v>74</v>
      </c>
      <c r="J1668">
        <v>202</v>
      </c>
      <c r="K1668">
        <v>5</v>
      </c>
      <c r="L1668">
        <v>74</v>
      </c>
      <c r="M1668">
        <v>11</v>
      </c>
      <c r="N1668">
        <v>5</v>
      </c>
      <c r="O1668">
        <v>14</v>
      </c>
      <c r="P1668">
        <v>3</v>
      </c>
      <c r="Q1668">
        <v>6</v>
      </c>
      <c r="R1668">
        <v>1</v>
      </c>
      <c r="S1668">
        <v>5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30</v>
      </c>
    </row>
    <row r="1669" spans="1:28" hidden="1" x14ac:dyDescent="0.3">
      <c r="A1669">
        <v>2262</v>
      </c>
      <c r="B1669">
        <v>1965</v>
      </c>
      <c r="C1669" t="s">
        <v>41</v>
      </c>
      <c r="D1669" t="s">
        <v>35</v>
      </c>
      <c r="E1669">
        <v>45143</v>
      </c>
      <c r="F1669">
        <v>0</v>
      </c>
      <c r="G1669">
        <v>1</v>
      </c>
      <c r="H1669" s="1">
        <v>41512</v>
      </c>
      <c r="I1669">
        <v>74</v>
      </c>
      <c r="J1669">
        <v>202</v>
      </c>
      <c r="K1669">
        <v>5</v>
      </c>
      <c r="L1669">
        <v>74</v>
      </c>
      <c r="M1669">
        <v>11</v>
      </c>
      <c r="N1669">
        <v>5</v>
      </c>
      <c r="O1669">
        <v>14</v>
      </c>
      <c r="P1669">
        <v>3</v>
      </c>
      <c r="Q1669">
        <v>6</v>
      </c>
      <c r="R1669">
        <v>1</v>
      </c>
      <c r="S1669">
        <v>5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43</v>
      </c>
    </row>
    <row r="1670" spans="1:28" hidden="1" x14ac:dyDescent="0.3">
      <c r="A1670">
        <v>7930</v>
      </c>
      <c r="B1670">
        <v>1969</v>
      </c>
      <c r="C1670" t="s">
        <v>41</v>
      </c>
      <c r="D1670" t="s">
        <v>31</v>
      </c>
      <c r="E1670">
        <v>26877</v>
      </c>
      <c r="F1670">
        <v>0</v>
      </c>
      <c r="G1670">
        <v>0</v>
      </c>
      <c r="H1670" s="1">
        <v>41505</v>
      </c>
      <c r="I1670">
        <v>74</v>
      </c>
      <c r="J1670">
        <v>101</v>
      </c>
      <c r="K1670">
        <v>13</v>
      </c>
      <c r="L1670">
        <v>76</v>
      </c>
      <c r="M1670">
        <v>20</v>
      </c>
      <c r="N1670">
        <v>18</v>
      </c>
      <c r="O1670">
        <v>40</v>
      </c>
      <c r="P1670">
        <v>2</v>
      </c>
      <c r="Q1670">
        <v>3</v>
      </c>
      <c r="R1670">
        <v>1</v>
      </c>
      <c r="S1670">
        <v>6</v>
      </c>
      <c r="T1670">
        <v>6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30</v>
      </c>
    </row>
    <row r="1671" spans="1:28" hidden="1" x14ac:dyDescent="0.3">
      <c r="A1671">
        <v>6461</v>
      </c>
      <c r="B1671">
        <v>1969</v>
      </c>
      <c r="C1671" t="s">
        <v>41</v>
      </c>
      <c r="D1671" t="s">
        <v>31</v>
      </c>
      <c r="E1671">
        <v>62772</v>
      </c>
      <c r="F1671">
        <v>0</v>
      </c>
      <c r="G1671">
        <v>1</v>
      </c>
      <c r="H1671" s="1">
        <v>41413</v>
      </c>
      <c r="I1671">
        <v>74</v>
      </c>
      <c r="J1671">
        <v>581</v>
      </c>
      <c r="K1671">
        <v>49</v>
      </c>
      <c r="L1671">
        <v>157</v>
      </c>
      <c r="M1671">
        <v>43</v>
      </c>
      <c r="N1671">
        <v>8</v>
      </c>
      <c r="O1671">
        <v>108</v>
      </c>
      <c r="P1671">
        <v>1</v>
      </c>
      <c r="Q1671">
        <v>5</v>
      </c>
      <c r="R1671">
        <v>6</v>
      </c>
      <c r="S1671">
        <v>11</v>
      </c>
      <c r="T1671">
        <v>2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 t="s">
        <v>30</v>
      </c>
    </row>
    <row r="1672" spans="1:28" hidden="1" x14ac:dyDescent="0.3">
      <c r="A1672">
        <v>257</v>
      </c>
      <c r="B1672">
        <v>1959</v>
      </c>
      <c r="C1672" t="s">
        <v>37</v>
      </c>
      <c r="D1672" t="s">
        <v>33</v>
      </c>
      <c r="E1672">
        <v>75032</v>
      </c>
      <c r="F1672">
        <v>0</v>
      </c>
      <c r="G1672">
        <v>1</v>
      </c>
      <c r="H1672" s="1">
        <v>41392</v>
      </c>
      <c r="I1672">
        <v>74</v>
      </c>
      <c r="J1672">
        <v>952</v>
      </c>
      <c r="K1672">
        <v>12</v>
      </c>
      <c r="L1672">
        <v>180</v>
      </c>
      <c r="M1672">
        <v>47</v>
      </c>
      <c r="N1672">
        <v>12</v>
      </c>
      <c r="O1672">
        <v>12</v>
      </c>
      <c r="P1672">
        <v>2</v>
      </c>
      <c r="Q1672">
        <v>5</v>
      </c>
      <c r="R1672">
        <v>4</v>
      </c>
      <c r="S1672">
        <v>9</v>
      </c>
      <c r="T1672">
        <v>3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30</v>
      </c>
    </row>
    <row r="1673" spans="1:28" hidden="1" x14ac:dyDescent="0.3">
      <c r="A1673">
        <v>9460</v>
      </c>
      <c r="B1673">
        <v>1963</v>
      </c>
      <c r="C1673" t="s">
        <v>28</v>
      </c>
      <c r="D1673" t="s">
        <v>33</v>
      </c>
      <c r="E1673">
        <v>22419</v>
      </c>
      <c r="F1673">
        <v>0</v>
      </c>
      <c r="G1673">
        <v>0</v>
      </c>
      <c r="H1673" s="1">
        <v>41382</v>
      </c>
      <c r="I1673">
        <v>74</v>
      </c>
      <c r="J1673">
        <v>30</v>
      </c>
      <c r="K1673">
        <v>3</v>
      </c>
      <c r="L1673">
        <v>47</v>
      </c>
      <c r="M1673">
        <v>19</v>
      </c>
      <c r="N1673">
        <v>21</v>
      </c>
      <c r="O1673">
        <v>42</v>
      </c>
      <c r="P1673">
        <v>1</v>
      </c>
      <c r="Q1673">
        <v>3</v>
      </c>
      <c r="R1673">
        <v>2</v>
      </c>
      <c r="S1673">
        <v>2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30</v>
      </c>
    </row>
    <row r="1674" spans="1:28" hidden="1" x14ac:dyDescent="0.3">
      <c r="A1674">
        <v>3855</v>
      </c>
      <c r="B1674">
        <v>1963</v>
      </c>
      <c r="C1674" t="s">
        <v>28</v>
      </c>
      <c r="D1674" t="s">
        <v>33</v>
      </c>
      <c r="E1674">
        <v>22419</v>
      </c>
      <c r="F1674">
        <v>0</v>
      </c>
      <c r="G1674">
        <v>0</v>
      </c>
      <c r="H1674" s="1">
        <v>41382</v>
      </c>
      <c r="I1674">
        <v>74</v>
      </c>
      <c r="J1674">
        <v>30</v>
      </c>
      <c r="K1674">
        <v>3</v>
      </c>
      <c r="L1674">
        <v>47</v>
      </c>
      <c r="M1674">
        <v>19</v>
      </c>
      <c r="N1674">
        <v>21</v>
      </c>
      <c r="O1674">
        <v>42</v>
      </c>
      <c r="P1674">
        <v>1</v>
      </c>
      <c r="Q1674">
        <v>3</v>
      </c>
      <c r="R1674">
        <v>2</v>
      </c>
      <c r="S1674">
        <v>2</v>
      </c>
      <c r="T1674">
        <v>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32</v>
      </c>
    </row>
    <row r="1675" spans="1:28" hidden="1" x14ac:dyDescent="0.3">
      <c r="A1675">
        <v>9265</v>
      </c>
      <c r="B1675">
        <v>1953</v>
      </c>
      <c r="C1675" t="s">
        <v>28</v>
      </c>
      <c r="D1675" t="s">
        <v>33</v>
      </c>
      <c r="E1675">
        <v>75027</v>
      </c>
      <c r="F1675">
        <v>0</v>
      </c>
      <c r="G1675">
        <v>1</v>
      </c>
      <c r="H1675" s="1">
        <v>41283</v>
      </c>
      <c r="I1675">
        <v>74</v>
      </c>
      <c r="J1675">
        <v>925</v>
      </c>
      <c r="K1675">
        <v>64</v>
      </c>
      <c r="L1675">
        <v>179</v>
      </c>
      <c r="M1675">
        <v>133</v>
      </c>
      <c r="N1675">
        <v>12</v>
      </c>
      <c r="O1675">
        <v>77</v>
      </c>
      <c r="P1675">
        <v>2</v>
      </c>
      <c r="Q1675">
        <v>9</v>
      </c>
      <c r="R1675">
        <v>4</v>
      </c>
      <c r="S1675">
        <v>6</v>
      </c>
      <c r="T1675">
        <v>5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43</v>
      </c>
    </row>
    <row r="1676" spans="1:28" hidden="1" x14ac:dyDescent="0.3">
      <c r="A1676">
        <v>1990</v>
      </c>
      <c r="B1676">
        <v>1974</v>
      </c>
      <c r="C1676" t="s">
        <v>37</v>
      </c>
      <c r="D1676" t="s">
        <v>31</v>
      </c>
      <c r="E1676">
        <v>63159</v>
      </c>
      <c r="F1676">
        <v>0</v>
      </c>
      <c r="G1676">
        <v>0</v>
      </c>
      <c r="H1676" s="1">
        <v>41218</v>
      </c>
      <c r="I1676">
        <v>74</v>
      </c>
      <c r="J1676">
        <v>965</v>
      </c>
      <c r="K1676">
        <v>34</v>
      </c>
      <c r="L1676">
        <v>586</v>
      </c>
      <c r="M1676">
        <v>89</v>
      </c>
      <c r="N1676">
        <v>86</v>
      </c>
      <c r="O1676">
        <v>37</v>
      </c>
      <c r="P1676">
        <v>1</v>
      </c>
      <c r="Q1676">
        <v>3</v>
      </c>
      <c r="R1676">
        <v>5</v>
      </c>
      <c r="S1676">
        <v>8</v>
      </c>
      <c r="T1676">
        <v>3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 t="s">
        <v>30</v>
      </c>
    </row>
    <row r="1677" spans="1:28" hidden="1" x14ac:dyDescent="0.3">
      <c r="A1677">
        <v>9292</v>
      </c>
      <c r="B1677">
        <v>1952</v>
      </c>
      <c r="C1677" t="s">
        <v>28</v>
      </c>
      <c r="D1677" t="s">
        <v>33</v>
      </c>
      <c r="E1677">
        <v>81795</v>
      </c>
      <c r="F1677">
        <v>0</v>
      </c>
      <c r="G1677">
        <v>0</v>
      </c>
      <c r="H1677" s="1">
        <v>41208</v>
      </c>
      <c r="I1677">
        <v>74</v>
      </c>
      <c r="J1677">
        <v>324</v>
      </c>
      <c r="K1677">
        <v>132</v>
      </c>
      <c r="L1677">
        <v>693</v>
      </c>
      <c r="M1677">
        <v>27</v>
      </c>
      <c r="N1677">
        <v>118</v>
      </c>
      <c r="O1677">
        <v>88</v>
      </c>
      <c r="P1677">
        <v>1</v>
      </c>
      <c r="Q1677">
        <v>4</v>
      </c>
      <c r="R1677">
        <v>11</v>
      </c>
      <c r="S1677">
        <v>7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30</v>
      </c>
    </row>
    <row r="1678" spans="1:28" hidden="1" x14ac:dyDescent="0.3">
      <c r="A1678">
        <v>6218</v>
      </c>
      <c r="B1678">
        <v>1965</v>
      </c>
      <c r="C1678" t="s">
        <v>28</v>
      </c>
      <c r="D1678" t="s">
        <v>33</v>
      </c>
      <c r="E1678">
        <v>59594</v>
      </c>
      <c r="F1678">
        <v>0</v>
      </c>
      <c r="G1678">
        <v>1</v>
      </c>
      <c r="H1678" s="1">
        <v>41202</v>
      </c>
      <c r="I1678">
        <v>74</v>
      </c>
      <c r="J1678">
        <v>457</v>
      </c>
      <c r="K1678">
        <v>4</v>
      </c>
      <c r="L1678">
        <v>29</v>
      </c>
      <c r="M1678">
        <v>0</v>
      </c>
      <c r="N1678">
        <v>0</v>
      </c>
      <c r="O1678">
        <v>9</v>
      </c>
      <c r="P1678">
        <v>1</v>
      </c>
      <c r="Q1678">
        <v>8</v>
      </c>
      <c r="R1678">
        <v>1</v>
      </c>
      <c r="S1678">
        <v>7</v>
      </c>
      <c r="T1678">
        <v>7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 t="s">
        <v>30</v>
      </c>
    </row>
    <row r="1679" spans="1:28" hidden="1" x14ac:dyDescent="0.3">
      <c r="A1679">
        <v>2853</v>
      </c>
      <c r="B1679">
        <v>1980</v>
      </c>
      <c r="C1679" t="s">
        <v>28</v>
      </c>
      <c r="D1679" t="s">
        <v>31</v>
      </c>
      <c r="E1679">
        <v>51766</v>
      </c>
      <c r="F1679">
        <v>1</v>
      </c>
      <c r="G1679">
        <v>0</v>
      </c>
      <c r="H1679" s="1">
        <v>41709</v>
      </c>
      <c r="I1679">
        <v>74</v>
      </c>
      <c r="J1679">
        <v>60</v>
      </c>
      <c r="K1679">
        <v>51</v>
      </c>
      <c r="L1679">
        <v>87</v>
      </c>
      <c r="M1679">
        <v>6</v>
      </c>
      <c r="N1679">
        <v>20</v>
      </c>
      <c r="O1679">
        <v>51</v>
      </c>
      <c r="P1679">
        <v>2</v>
      </c>
      <c r="Q1679">
        <v>4</v>
      </c>
      <c r="R1679">
        <v>2</v>
      </c>
      <c r="S1679">
        <v>4</v>
      </c>
      <c r="T1679">
        <v>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32</v>
      </c>
    </row>
    <row r="1680" spans="1:28" hidden="1" x14ac:dyDescent="0.3">
      <c r="A1680">
        <v>902</v>
      </c>
      <c r="B1680">
        <v>1980</v>
      </c>
      <c r="C1680" t="s">
        <v>28</v>
      </c>
      <c r="D1680" t="s">
        <v>35</v>
      </c>
      <c r="E1680">
        <v>62994</v>
      </c>
      <c r="F1680">
        <v>1</v>
      </c>
      <c r="G1680">
        <v>0</v>
      </c>
      <c r="H1680" s="1">
        <v>41702</v>
      </c>
      <c r="I1680">
        <v>74</v>
      </c>
      <c r="J1680">
        <v>224</v>
      </c>
      <c r="K1680">
        <v>12</v>
      </c>
      <c r="L1680">
        <v>48</v>
      </c>
      <c r="M1680">
        <v>4</v>
      </c>
      <c r="N1680">
        <v>12</v>
      </c>
      <c r="O1680">
        <v>12</v>
      </c>
      <c r="P1680">
        <v>1</v>
      </c>
      <c r="Q1680">
        <v>6</v>
      </c>
      <c r="R1680">
        <v>2</v>
      </c>
      <c r="S1680">
        <v>4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32</v>
      </c>
    </row>
    <row r="1681" spans="1:28" hidden="1" x14ac:dyDescent="0.3">
      <c r="A1681">
        <v>7254</v>
      </c>
      <c r="B1681">
        <v>1969</v>
      </c>
      <c r="C1681" t="s">
        <v>28</v>
      </c>
      <c r="D1681" t="s">
        <v>35</v>
      </c>
      <c r="E1681">
        <v>38361</v>
      </c>
      <c r="F1681">
        <v>1</v>
      </c>
      <c r="G1681">
        <v>0</v>
      </c>
      <c r="H1681" s="1">
        <v>41635</v>
      </c>
      <c r="I1681">
        <v>74</v>
      </c>
      <c r="J1681">
        <v>39</v>
      </c>
      <c r="K1681">
        <v>0</v>
      </c>
      <c r="L1681">
        <v>56</v>
      </c>
      <c r="M1681">
        <v>20</v>
      </c>
      <c r="N1681">
        <v>8</v>
      </c>
      <c r="O1681">
        <v>14</v>
      </c>
      <c r="P1681">
        <v>3</v>
      </c>
      <c r="Q1681">
        <v>3</v>
      </c>
      <c r="R1681">
        <v>1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43</v>
      </c>
    </row>
    <row r="1682" spans="1:28" hidden="1" x14ac:dyDescent="0.3">
      <c r="A1682">
        <v>8775</v>
      </c>
      <c r="B1682">
        <v>1969</v>
      </c>
      <c r="C1682" t="s">
        <v>28</v>
      </c>
      <c r="D1682" t="s">
        <v>35</v>
      </c>
      <c r="E1682">
        <v>38361</v>
      </c>
      <c r="F1682">
        <v>1</v>
      </c>
      <c r="G1682">
        <v>0</v>
      </c>
      <c r="H1682" s="1">
        <v>41635</v>
      </c>
      <c r="I1682">
        <v>74</v>
      </c>
      <c r="J1682">
        <v>39</v>
      </c>
      <c r="K1682">
        <v>0</v>
      </c>
      <c r="L1682">
        <v>56</v>
      </c>
      <c r="M1682">
        <v>20</v>
      </c>
      <c r="N1682">
        <v>8</v>
      </c>
      <c r="O1682">
        <v>14</v>
      </c>
      <c r="P1682">
        <v>3</v>
      </c>
      <c r="Q1682">
        <v>3</v>
      </c>
      <c r="R1682">
        <v>1</v>
      </c>
      <c r="S1682">
        <v>3</v>
      </c>
      <c r="T1682">
        <v>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36</v>
      </c>
    </row>
    <row r="1683" spans="1:28" hidden="1" x14ac:dyDescent="0.3">
      <c r="A1683">
        <v>9543</v>
      </c>
      <c r="B1683">
        <v>1985</v>
      </c>
      <c r="C1683" t="s">
        <v>28</v>
      </c>
      <c r="D1683" t="s">
        <v>33</v>
      </c>
      <c r="E1683">
        <v>19986</v>
      </c>
      <c r="F1683">
        <v>1</v>
      </c>
      <c r="G1683">
        <v>0</v>
      </c>
      <c r="H1683" s="1">
        <v>41592</v>
      </c>
      <c r="I1683">
        <v>74</v>
      </c>
      <c r="J1683">
        <v>3</v>
      </c>
      <c r="K1683">
        <v>6</v>
      </c>
      <c r="L1683">
        <v>5</v>
      </c>
      <c r="M1683">
        <v>0</v>
      </c>
      <c r="N1683">
        <v>2</v>
      </c>
      <c r="O1683">
        <v>6</v>
      </c>
      <c r="P1683">
        <v>1</v>
      </c>
      <c r="Q1683">
        <v>0</v>
      </c>
      <c r="R1683">
        <v>0</v>
      </c>
      <c r="S1683">
        <v>3</v>
      </c>
      <c r="T1683">
        <v>7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30</v>
      </c>
    </row>
    <row r="1684" spans="1:28" hidden="1" x14ac:dyDescent="0.3">
      <c r="A1684">
        <v>7093</v>
      </c>
      <c r="B1684">
        <v>1985</v>
      </c>
      <c r="C1684" t="s">
        <v>28</v>
      </c>
      <c r="D1684" t="s">
        <v>33</v>
      </c>
      <c r="E1684">
        <v>19986</v>
      </c>
      <c r="F1684">
        <v>1</v>
      </c>
      <c r="G1684">
        <v>0</v>
      </c>
      <c r="H1684" s="1">
        <v>41592</v>
      </c>
      <c r="I1684">
        <v>74</v>
      </c>
      <c r="J1684">
        <v>3</v>
      </c>
      <c r="K1684">
        <v>6</v>
      </c>
      <c r="L1684">
        <v>5</v>
      </c>
      <c r="M1684">
        <v>0</v>
      </c>
      <c r="N1684">
        <v>2</v>
      </c>
      <c r="O1684">
        <v>6</v>
      </c>
      <c r="P1684">
        <v>1</v>
      </c>
      <c r="Q1684">
        <v>0</v>
      </c>
      <c r="R1684">
        <v>0</v>
      </c>
      <c r="S1684">
        <v>3</v>
      </c>
      <c r="T1684">
        <v>7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30</v>
      </c>
    </row>
    <row r="1685" spans="1:28" hidden="1" x14ac:dyDescent="0.3">
      <c r="A1685">
        <v>5956</v>
      </c>
      <c r="B1685">
        <v>1948</v>
      </c>
      <c r="C1685" t="s">
        <v>37</v>
      </c>
      <c r="D1685" t="s">
        <v>29</v>
      </c>
      <c r="E1685">
        <v>45072</v>
      </c>
      <c r="F1685">
        <v>1</v>
      </c>
      <c r="G1685">
        <v>2</v>
      </c>
      <c r="H1685" s="1">
        <v>41563</v>
      </c>
      <c r="I1685">
        <v>74</v>
      </c>
      <c r="J1685">
        <v>144</v>
      </c>
      <c r="K1685">
        <v>2</v>
      </c>
      <c r="L1685">
        <v>99</v>
      </c>
      <c r="M1685">
        <v>7</v>
      </c>
      <c r="N1685">
        <v>2</v>
      </c>
      <c r="O1685">
        <v>30</v>
      </c>
      <c r="P1685">
        <v>5</v>
      </c>
      <c r="Q1685">
        <v>6</v>
      </c>
      <c r="R1685">
        <v>1</v>
      </c>
      <c r="S1685">
        <v>4</v>
      </c>
      <c r="T1685">
        <v>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36</v>
      </c>
    </row>
    <row r="1686" spans="1:28" hidden="1" x14ac:dyDescent="0.3">
      <c r="A1686">
        <v>1461</v>
      </c>
      <c r="B1686">
        <v>1965</v>
      </c>
      <c r="C1686" t="s">
        <v>37</v>
      </c>
      <c r="D1686" t="s">
        <v>29</v>
      </c>
      <c r="E1686">
        <v>36921</v>
      </c>
      <c r="F1686">
        <v>1</v>
      </c>
      <c r="G1686">
        <v>1</v>
      </c>
      <c r="H1686" s="1">
        <v>41483</v>
      </c>
      <c r="I1686">
        <v>74</v>
      </c>
      <c r="J1686">
        <v>17</v>
      </c>
      <c r="K1686">
        <v>1</v>
      </c>
      <c r="L1686">
        <v>12</v>
      </c>
      <c r="M1686">
        <v>3</v>
      </c>
      <c r="N1686">
        <v>1</v>
      </c>
      <c r="O1686">
        <v>4</v>
      </c>
      <c r="P1686">
        <v>2</v>
      </c>
      <c r="Q1686">
        <v>2</v>
      </c>
      <c r="R1686">
        <v>0</v>
      </c>
      <c r="S1686">
        <v>3</v>
      </c>
      <c r="T1686">
        <v>7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32</v>
      </c>
    </row>
    <row r="1687" spans="1:28" hidden="1" x14ac:dyDescent="0.3">
      <c r="A1687">
        <v>7514</v>
      </c>
      <c r="B1687">
        <v>1956</v>
      </c>
      <c r="C1687" t="s">
        <v>38</v>
      </c>
      <c r="D1687" t="s">
        <v>35</v>
      </c>
      <c r="E1687">
        <v>54342</v>
      </c>
      <c r="F1687">
        <v>1</v>
      </c>
      <c r="G1687">
        <v>1</v>
      </c>
      <c r="H1687" s="1">
        <v>41458</v>
      </c>
      <c r="I1687">
        <v>74</v>
      </c>
      <c r="J1687">
        <v>84</v>
      </c>
      <c r="K1687">
        <v>10</v>
      </c>
      <c r="L1687">
        <v>34</v>
      </c>
      <c r="M1687">
        <v>11</v>
      </c>
      <c r="N1687">
        <v>10</v>
      </c>
      <c r="O1687">
        <v>28</v>
      </c>
      <c r="P1687">
        <v>4</v>
      </c>
      <c r="Q1687">
        <v>3</v>
      </c>
      <c r="R1687">
        <v>1</v>
      </c>
      <c r="S1687">
        <v>4</v>
      </c>
      <c r="T1687">
        <v>6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36</v>
      </c>
    </row>
    <row r="1688" spans="1:28" hidden="1" x14ac:dyDescent="0.3">
      <c r="A1688">
        <v>367</v>
      </c>
      <c r="B1688">
        <v>1978</v>
      </c>
      <c r="C1688" t="s">
        <v>38</v>
      </c>
      <c r="D1688" t="s">
        <v>33</v>
      </c>
      <c r="E1688">
        <v>36550</v>
      </c>
      <c r="F1688">
        <v>1</v>
      </c>
      <c r="G1688">
        <v>0</v>
      </c>
      <c r="H1688" s="1">
        <v>41324</v>
      </c>
      <c r="I1688">
        <v>74</v>
      </c>
      <c r="J1688">
        <v>47</v>
      </c>
      <c r="K1688">
        <v>90</v>
      </c>
      <c r="L1688">
        <v>94</v>
      </c>
      <c r="M1688">
        <v>123</v>
      </c>
      <c r="N1688">
        <v>103</v>
      </c>
      <c r="O1688">
        <v>120</v>
      </c>
      <c r="P1688">
        <v>5</v>
      </c>
      <c r="Q1688">
        <v>9</v>
      </c>
      <c r="R1688">
        <v>1</v>
      </c>
      <c r="S1688">
        <v>5</v>
      </c>
      <c r="T1688">
        <v>9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32</v>
      </c>
    </row>
    <row r="1689" spans="1:28" hidden="1" x14ac:dyDescent="0.3">
      <c r="A1689">
        <v>3594</v>
      </c>
      <c r="B1689">
        <v>1973</v>
      </c>
      <c r="C1689" t="s">
        <v>41</v>
      </c>
      <c r="D1689" t="s">
        <v>33</v>
      </c>
      <c r="E1689">
        <v>54108</v>
      </c>
      <c r="F1689">
        <v>1</v>
      </c>
      <c r="G1689">
        <v>1</v>
      </c>
      <c r="H1689" s="1">
        <v>41218</v>
      </c>
      <c r="I1689">
        <v>74</v>
      </c>
      <c r="J1689">
        <v>539</v>
      </c>
      <c r="K1689">
        <v>6</v>
      </c>
      <c r="L1689">
        <v>91</v>
      </c>
      <c r="M1689">
        <v>8</v>
      </c>
      <c r="N1689">
        <v>6</v>
      </c>
      <c r="O1689">
        <v>97</v>
      </c>
      <c r="P1689">
        <v>13</v>
      </c>
      <c r="Q1689">
        <v>8</v>
      </c>
      <c r="R1689">
        <v>2</v>
      </c>
      <c r="S1689">
        <v>9</v>
      </c>
      <c r="T1689">
        <v>8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32</v>
      </c>
    </row>
    <row r="1690" spans="1:28" hidden="1" x14ac:dyDescent="0.3">
      <c r="A1690">
        <v>1921</v>
      </c>
      <c r="B1690">
        <v>1967</v>
      </c>
      <c r="C1690" t="s">
        <v>37</v>
      </c>
      <c r="D1690" t="s">
        <v>33</v>
      </c>
      <c r="E1690">
        <v>59062</v>
      </c>
      <c r="F1690">
        <v>2</v>
      </c>
      <c r="G1690">
        <v>1</v>
      </c>
      <c r="H1690" s="1">
        <v>41550</v>
      </c>
      <c r="I1690">
        <v>74</v>
      </c>
      <c r="J1690">
        <v>46</v>
      </c>
      <c r="K1690">
        <v>1</v>
      </c>
      <c r="L1690">
        <v>12</v>
      </c>
      <c r="M1690">
        <v>3</v>
      </c>
      <c r="N1690">
        <v>0</v>
      </c>
      <c r="O1690">
        <v>9</v>
      </c>
      <c r="P1690">
        <v>2</v>
      </c>
      <c r="Q1690">
        <v>2</v>
      </c>
      <c r="R1690">
        <v>0</v>
      </c>
      <c r="S1690">
        <v>3</v>
      </c>
      <c r="T1690">
        <v>4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30</v>
      </c>
    </row>
    <row r="1691" spans="1:28" hidden="1" x14ac:dyDescent="0.3">
      <c r="A1691">
        <v>10164</v>
      </c>
      <c r="B1691">
        <v>1958</v>
      </c>
      <c r="C1691" t="s">
        <v>28</v>
      </c>
      <c r="D1691" t="s">
        <v>31</v>
      </c>
      <c r="E1691">
        <v>94472</v>
      </c>
      <c r="F1691">
        <v>0</v>
      </c>
      <c r="G1691">
        <v>1</v>
      </c>
      <c r="H1691" s="1">
        <v>41732</v>
      </c>
      <c r="I1691">
        <v>75</v>
      </c>
      <c r="J1691">
        <v>1017</v>
      </c>
      <c r="K1691">
        <v>33</v>
      </c>
      <c r="L1691">
        <v>417</v>
      </c>
      <c r="M1691">
        <v>108</v>
      </c>
      <c r="N1691">
        <v>100</v>
      </c>
      <c r="O1691">
        <v>16</v>
      </c>
      <c r="P1691">
        <v>1</v>
      </c>
      <c r="Q1691">
        <v>5</v>
      </c>
      <c r="R1691">
        <v>5</v>
      </c>
      <c r="S1691">
        <v>5</v>
      </c>
      <c r="T1691">
        <v>5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 t="s">
        <v>30</v>
      </c>
    </row>
    <row r="1692" spans="1:28" hidden="1" x14ac:dyDescent="0.3">
      <c r="A1692">
        <v>9937</v>
      </c>
      <c r="B1692">
        <v>1979</v>
      </c>
      <c r="C1692" t="s">
        <v>28</v>
      </c>
      <c r="D1692" t="s">
        <v>31</v>
      </c>
      <c r="E1692">
        <v>70337</v>
      </c>
      <c r="F1692">
        <v>0</v>
      </c>
      <c r="G1692">
        <v>0</v>
      </c>
      <c r="H1692" s="1">
        <v>41641</v>
      </c>
      <c r="I1692">
        <v>75</v>
      </c>
      <c r="J1692">
        <v>187</v>
      </c>
      <c r="K1692">
        <v>81</v>
      </c>
      <c r="L1692">
        <v>149</v>
      </c>
      <c r="M1692">
        <v>25</v>
      </c>
      <c r="N1692">
        <v>43</v>
      </c>
      <c r="O1692">
        <v>91</v>
      </c>
      <c r="P1692">
        <v>1</v>
      </c>
      <c r="Q1692">
        <v>2</v>
      </c>
      <c r="R1692">
        <v>2</v>
      </c>
      <c r="S1692">
        <v>12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34</v>
      </c>
    </row>
    <row r="1693" spans="1:28" x14ac:dyDescent="0.3">
      <c r="A1693">
        <v>2437</v>
      </c>
      <c r="B1693">
        <v>1989</v>
      </c>
      <c r="C1693" t="s">
        <v>28</v>
      </c>
      <c r="D1693" t="s">
        <v>33</v>
      </c>
      <c r="F1693">
        <v>0</v>
      </c>
      <c r="G1693">
        <v>0</v>
      </c>
      <c r="H1693" s="1">
        <v>41428</v>
      </c>
      <c r="I1693">
        <v>69</v>
      </c>
      <c r="J1693">
        <v>861</v>
      </c>
      <c r="K1693">
        <v>138</v>
      </c>
      <c r="L1693">
        <v>461</v>
      </c>
      <c r="M1693">
        <v>60</v>
      </c>
      <c r="N1693">
        <v>30</v>
      </c>
      <c r="O1693">
        <v>61</v>
      </c>
      <c r="P1693">
        <v>1</v>
      </c>
      <c r="Q1693">
        <v>6</v>
      </c>
      <c r="R1693">
        <v>5</v>
      </c>
      <c r="S1693">
        <v>12</v>
      </c>
      <c r="T1693">
        <v>3</v>
      </c>
      <c r="U1693">
        <v>1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 t="s">
        <v>30</v>
      </c>
    </row>
    <row r="1694" spans="1:28" hidden="1" x14ac:dyDescent="0.3">
      <c r="A1694">
        <v>7053</v>
      </c>
      <c r="B1694">
        <v>1966</v>
      </c>
      <c r="C1694" t="s">
        <v>37</v>
      </c>
      <c r="D1694" t="s">
        <v>31</v>
      </c>
      <c r="E1694">
        <v>78420</v>
      </c>
      <c r="F1694">
        <v>0</v>
      </c>
      <c r="G1694">
        <v>0</v>
      </c>
      <c r="H1694" s="1">
        <v>41454</v>
      </c>
      <c r="I1694">
        <v>75</v>
      </c>
      <c r="J1694">
        <v>604</v>
      </c>
      <c r="K1694">
        <v>28</v>
      </c>
      <c r="L1694">
        <v>674</v>
      </c>
      <c r="M1694">
        <v>91</v>
      </c>
      <c r="N1694">
        <v>28</v>
      </c>
      <c r="O1694">
        <v>28</v>
      </c>
      <c r="P1694">
        <v>1</v>
      </c>
      <c r="Q1694">
        <v>3</v>
      </c>
      <c r="R1694">
        <v>10</v>
      </c>
      <c r="S1694">
        <v>8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43</v>
      </c>
    </row>
    <row r="1695" spans="1:28" hidden="1" x14ac:dyDescent="0.3">
      <c r="A1695">
        <v>3179</v>
      </c>
      <c r="B1695">
        <v>1980</v>
      </c>
      <c r="C1695" t="s">
        <v>28</v>
      </c>
      <c r="D1695" t="s">
        <v>31</v>
      </c>
      <c r="E1695">
        <v>81741</v>
      </c>
      <c r="F1695">
        <v>0</v>
      </c>
      <c r="G1695">
        <v>0</v>
      </c>
      <c r="H1695" s="1">
        <v>41441</v>
      </c>
      <c r="I1695">
        <v>75</v>
      </c>
      <c r="J1695">
        <v>249</v>
      </c>
      <c r="K1695">
        <v>153</v>
      </c>
      <c r="L1695">
        <v>940</v>
      </c>
      <c r="M1695">
        <v>58</v>
      </c>
      <c r="N1695">
        <v>134</v>
      </c>
      <c r="O1695">
        <v>38</v>
      </c>
      <c r="P1695">
        <v>0</v>
      </c>
      <c r="Q1695">
        <v>6</v>
      </c>
      <c r="R1695">
        <v>6</v>
      </c>
      <c r="S1695">
        <v>7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30</v>
      </c>
    </row>
    <row r="1696" spans="1:28" hidden="1" x14ac:dyDescent="0.3">
      <c r="A1696">
        <v>1362</v>
      </c>
      <c r="B1696">
        <v>1972</v>
      </c>
      <c r="C1696" t="s">
        <v>28</v>
      </c>
      <c r="D1696" t="s">
        <v>31</v>
      </c>
      <c r="E1696">
        <v>31907</v>
      </c>
      <c r="F1696">
        <v>0</v>
      </c>
      <c r="G1696">
        <v>0</v>
      </c>
      <c r="H1696" s="1">
        <v>41337</v>
      </c>
      <c r="I1696">
        <v>75</v>
      </c>
      <c r="J1696">
        <v>33</v>
      </c>
      <c r="K1696">
        <v>87</v>
      </c>
      <c r="L1696">
        <v>64</v>
      </c>
      <c r="M1696">
        <v>175</v>
      </c>
      <c r="N1696">
        <v>16</v>
      </c>
      <c r="O1696">
        <v>74</v>
      </c>
      <c r="P1696">
        <v>1</v>
      </c>
      <c r="Q1696">
        <v>6</v>
      </c>
      <c r="R1696">
        <v>1</v>
      </c>
      <c r="S1696">
        <v>6</v>
      </c>
      <c r="T1696">
        <v>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39</v>
      </c>
    </row>
    <row r="1697" spans="1:28" hidden="1" x14ac:dyDescent="0.3">
      <c r="A1697">
        <v>6528</v>
      </c>
      <c r="B1697">
        <v>1982</v>
      </c>
      <c r="C1697" t="s">
        <v>41</v>
      </c>
      <c r="D1697" t="s">
        <v>35</v>
      </c>
      <c r="E1697">
        <v>18492</v>
      </c>
      <c r="F1697">
        <v>1</v>
      </c>
      <c r="G1697">
        <v>0</v>
      </c>
      <c r="H1697" s="1">
        <v>41795</v>
      </c>
      <c r="I1697">
        <v>75</v>
      </c>
      <c r="J1697">
        <v>2</v>
      </c>
      <c r="K1697">
        <v>2</v>
      </c>
      <c r="L1697">
        <v>2</v>
      </c>
      <c r="M1697">
        <v>2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2</v>
      </c>
      <c r="T1697">
        <v>8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30</v>
      </c>
    </row>
    <row r="1698" spans="1:28" hidden="1" x14ac:dyDescent="0.3">
      <c r="A1698">
        <v>274</v>
      </c>
      <c r="B1698">
        <v>1973</v>
      </c>
      <c r="C1698" t="s">
        <v>28</v>
      </c>
      <c r="D1698" t="s">
        <v>31</v>
      </c>
      <c r="E1698">
        <v>34853</v>
      </c>
      <c r="F1698">
        <v>1</v>
      </c>
      <c r="G1698">
        <v>1</v>
      </c>
      <c r="H1698" s="1">
        <v>41631</v>
      </c>
      <c r="I1698">
        <v>75</v>
      </c>
      <c r="J1698">
        <v>9</v>
      </c>
      <c r="K1698">
        <v>3</v>
      </c>
      <c r="L1698">
        <v>15</v>
      </c>
      <c r="M1698">
        <v>2</v>
      </c>
      <c r="N1698">
        <v>3</v>
      </c>
      <c r="O1698">
        <v>2</v>
      </c>
      <c r="P1698">
        <v>2</v>
      </c>
      <c r="Q1698">
        <v>2</v>
      </c>
      <c r="R1698">
        <v>0</v>
      </c>
      <c r="S1698">
        <v>3</v>
      </c>
      <c r="T1698">
        <v>6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39</v>
      </c>
    </row>
    <row r="1699" spans="1:28" hidden="1" x14ac:dyDescent="0.3">
      <c r="A1699">
        <v>11010</v>
      </c>
      <c r="B1699">
        <v>1984</v>
      </c>
      <c r="C1699" t="s">
        <v>37</v>
      </c>
      <c r="D1699" t="s">
        <v>31</v>
      </c>
      <c r="E1699">
        <v>16269</v>
      </c>
      <c r="F1699">
        <v>1</v>
      </c>
      <c r="G1699">
        <v>0</v>
      </c>
      <c r="H1699" s="1">
        <v>41516</v>
      </c>
      <c r="I1699">
        <v>75</v>
      </c>
      <c r="J1699">
        <v>19</v>
      </c>
      <c r="K1699">
        <v>3</v>
      </c>
      <c r="L1699">
        <v>18</v>
      </c>
      <c r="M1699">
        <v>3</v>
      </c>
      <c r="N1699">
        <v>1</v>
      </c>
      <c r="O1699">
        <v>0</v>
      </c>
      <c r="P1699">
        <v>3</v>
      </c>
      <c r="Q1699">
        <v>3</v>
      </c>
      <c r="R1699">
        <v>0</v>
      </c>
      <c r="S1699">
        <v>3</v>
      </c>
      <c r="T1699">
        <v>8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30</v>
      </c>
    </row>
    <row r="1700" spans="1:28" hidden="1" x14ac:dyDescent="0.3">
      <c r="A1700">
        <v>6969</v>
      </c>
      <c r="B1700">
        <v>1982</v>
      </c>
      <c r="C1700" t="s">
        <v>28</v>
      </c>
      <c r="D1700" t="s">
        <v>35</v>
      </c>
      <c r="E1700">
        <v>50272</v>
      </c>
      <c r="F1700">
        <v>1</v>
      </c>
      <c r="G1700">
        <v>0</v>
      </c>
      <c r="H1700" s="1">
        <v>41493</v>
      </c>
      <c r="I1700">
        <v>75</v>
      </c>
      <c r="J1700">
        <v>99</v>
      </c>
      <c r="K1700">
        <v>13</v>
      </c>
      <c r="L1700">
        <v>66</v>
      </c>
      <c r="M1700">
        <v>43</v>
      </c>
      <c r="N1700">
        <v>8</v>
      </c>
      <c r="O1700">
        <v>4</v>
      </c>
      <c r="P1700">
        <v>3</v>
      </c>
      <c r="Q1700">
        <v>4</v>
      </c>
      <c r="R1700">
        <v>1</v>
      </c>
      <c r="S1700">
        <v>5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36</v>
      </c>
    </row>
    <row r="1701" spans="1:28" hidden="1" x14ac:dyDescent="0.3">
      <c r="A1701">
        <v>10735</v>
      </c>
      <c r="B1701">
        <v>1971</v>
      </c>
      <c r="C1701" t="s">
        <v>28</v>
      </c>
      <c r="D1701" t="s">
        <v>31</v>
      </c>
      <c r="E1701">
        <v>22804</v>
      </c>
      <c r="F1701">
        <v>1</v>
      </c>
      <c r="G1701">
        <v>0</v>
      </c>
      <c r="H1701" s="1">
        <v>41486</v>
      </c>
      <c r="I1701">
        <v>75</v>
      </c>
      <c r="J1701">
        <v>14</v>
      </c>
      <c r="K1701">
        <v>1</v>
      </c>
      <c r="L1701">
        <v>7</v>
      </c>
      <c r="M1701">
        <v>2</v>
      </c>
      <c r="N1701">
        <v>1</v>
      </c>
      <c r="O1701">
        <v>1</v>
      </c>
      <c r="P1701">
        <v>1</v>
      </c>
      <c r="Q1701">
        <v>2</v>
      </c>
      <c r="R1701">
        <v>0</v>
      </c>
      <c r="S1701">
        <v>2</v>
      </c>
      <c r="T1701">
        <v>9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43</v>
      </c>
    </row>
    <row r="1702" spans="1:28" hidden="1" x14ac:dyDescent="0.3">
      <c r="A1702">
        <v>5068</v>
      </c>
      <c r="B1702">
        <v>1971</v>
      </c>
      <c r="C1702" t="s">
        <v>28</v>
      </c>
      <c r="D1702" t="s">
        <v>31</v>
      </c>
      <c r="E1702">
        <v>22804</v>
      </c>
      <c r="F1702">
        <v>1</v>
      </c>
      <c r="G1702">
        <v>0</v>
      </c>
      <c r="H1702" s="1">
        <v>41486</v>
      </c>
      <c r="I1702">
        <v>75</v>
      </c>
      <c r="J1702">
        <v>14</v>
      </c>
      <c r="K1702">
        <v>1</v>
      </c>
      <c r="L1702">
        <v>7</v>
      </c>
      <c r="M1702">
        <v>2</v>
      </c>
      <c r="N1702">
        <v>1</v>
      </c>
      <c r="O1702">
        <v>1</v>
      </c>
      <c r="P1702">
        <v>1</v>
      </c>
      <c r="Q1702">
        <v>2</v>
      </c>
      <c r="R1702">
        <v>0</v>
      </c>
      <c r="S1702">
        <v>2</v>
      </c>
      <c r="T1702">
        <v>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30</v>
      </c>
    </row>
    <row r="1703" spans="1:28" hidden="1" x14ac:dyDescent="0.3">
      <c r="A1703">
        <v>9974</v>
      </c>
      <c r="B1703">
        <v>1974</v>
      </c>
      <c r="C1703" t="s">
        <v>28</v>
      </c>
      <c r="D1703" t="s">
        <v>33</v>
      </c>
      <c r="E1703">
        <v>30631</v>
      </c>
      <c r="F1703">
        <v>1</v>
      </c>
      <c r="G1703">
        <v>0</v>
      </c>
      <c r="H1703" s="1">
        <v>41467</v>
      </c>
      <c r="I1703">
        <v>75</v>
      </c>
      <c r="J1703">
        <v>15</v>
      </c>
      <c r="K1703">
        <v>6</v>
      </c>
      <c r="L1703">
        <v>20</v>
      </c>
      <c r="M1703">
        <v>4</v>
      </c>
      <c r="N1703">
        <v>5</v>
      </c>
      <c r="O1703">
        <v>20</v>
      </c>
      <c r="P1703">
        <v>1</v>
      </c>
      <c r="Q1703">
        <v>3</v>
      </c>
      <c r="R1703">
        <v>1</v>
      </c>
      <c r="S1703">
        <v>2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43</v>
      </c>
    </row>
    <row r="1704" spans="1:28" hidden="1" x14ac:dyDescent="0.3">
      <c r="A1704">
        <v>8082</v>
      </c>
      <c r="B1704">
        <v>1971</v>
      </c>
      <c r="C1704" t="s">
        <v>28</v>
      </c>
      <c r="D1704" t="s">
        <v>33</v>
      </c>
      <c r="E1704">
        <v>25721</v>
      </c>
      <c r="F1704">
        <v>1</v>
      </c>
      <c r="G1704">
        <v>0</v>
      </c>
      <c r="H1704" s="1">
        <v>41415</v>
      </c>
      <c r="I1704">
        <v>75</v>
      </c>
      <c r="J1704">
        <v>1</v>
      </c>
      <c r="K1704">
        <v>3</v>
      </c>
      <c r="L1704">
        <v>6</v>
      </c>
      <c r="M1704">
        <v>3</v>
      </c>
      <c r="N1704">
        <v>6</v>
      </c>
      <c r="O1704">
        <v>15</v>
      </c>
      <c r="P1704">
        <v>1</v>
      </c>
      <c r="Q1704">
        <v>1</v>
      </c>
      <c r="R1704">
        <v>1</v>
      </c>
      <c r="S1704">
        <v>2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 t="s">
        <v>36</v>
      </c>
    </row>
    <row r="1705" spans="1:28" hidden="1" x14ac:dyDescent="0.3">
      <c r="A1705">
        <v>6768</v>
      </c>
      <c r="B1705">
        <v>1962</v>
      </c>
      <c r="C1705" t="s">
        <v>28</v>
      </c>
      <c r="D1705" t="s">
        <v>29</v>
      </c>
      <c r="E1705">
        <v>37859</v>
      </c>
      <c r="F1705">
        <v>1</v>
      </c>
      <c r="G1705">
        <v>2</v>
      </c>
      <c r="H1705" s="1">
        <v>41286</v>
      </c>
      <c r="I1705">
        <v>75</v>
      </c>
      <c r="J1705">
        <v>22</v>
      </c>
      <c r="K1705">
        <v>1</v>
      </c>
      <c r="L1705">
        <v>8</v>
      </c>
      <c r="M1705">
        <v>2</v>
      </c>
      <c r="N1705">
        <v>1</v>
      </c>
      <c r="O1705">
        <v>2</v>
      </c>
      <c r="P1705">
        <v>2</v>
      </c>
      <c r="Q1705">
        <v>1</v>
      </c>
      <c r="R1705">
        <v>0</v>
      </c>
      <c r="S1705">
        <v>3</v>
      </c>
      <c r="T1705">
        <v>8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32</v>
      </c>
    </row>
    <row r="1706" spans="1:28" hidden="1" x14ac:dyDescent="0.3">
      <c r="A1706">
        <v>2375</v>
      </c>
      <c r="B1706">
        <v>1972</v>
      </c>
      <c r="C1706" t="s">
        <v>28</v>
      </c>
      <c r="D1706" t="s">
        <v>35</v>
      </c>
      <c r="E1706">
        <v>30261</v>
      </c>
      <c r="F1706">
        <v>1</v>
      </c>
      <c r="G1706">
        <v>2</v>
      </c>
      <c r="H1706" s="1">
        <v>41177</v>
      </c>
      <c r="I1706">
        <v>75</v>
      </c>
      <c r="J1706">
        <v>8</v>
      </c>
      <c r="K1706">
        <v>0</v>
      </c>
      <c r="L1706">
        <v>5</v>
      </c>
      <c r="M1706">
        <v>0</v>
      </c>
      <c r="N1706">
        <v>3</v>
      </c>
      <c r="O1706">
        <v>6</v>
      </c>
      <c r="P1706">
        <v>1</v>
      </c>
      <c r="Q1706">
        <v>0</v>
      </c>
      <c r="R1706">
        <v>0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30</v>
      </c>
    </row>
    <row r="1707" spans="1:28" hidden="1" x14ac:dyDescent="0.3">
      <c r="A1707">
        <v>6856</v>
      </c>
      <c r="B1707">
        <v>1979</v>
      </c>
      <c r="C1707" t="s">
        <v>28</v>
      </c>
      <c r="D1707" t="s">
        <v>35</v>
      </c>
      <c r="E1707">
        <v>21645</v>
      </c>
      <c r="F1707">
        <v>1</v>
      </c>
      <c r="G1707">
        <v>0</v>
      </c>
      <c r="H1707" s="1">
        <v>41155</v>
      </c>
      <c r="I1707">
        <v>75</v>
      </c>
      <c r="J1707">
        <v>14</v>
      </c>
      <c r="K1707">
        <v>0</v>
      </c>
      <c r="L1707">
        <v>23</v>
      </c>
      <c r="M1707">
        <v>4</v>
      </c>
      <c r="N1707">
        <v>5</v>
      </c>
      <c r="O1707">
        <v>19</v>
      </c>
      <c r="P1707">
        <v>3</v>
      </c>
      <c r="Q1707">
        <v>3</v>
      </c>
      <c r="R1707">
        <v>0</v>
      </c>
      <c r="S1707">
        <v>3</v>
      </c>
      <c r="T1707">
        <v>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 t="s">
        <v>39</v>
      </c>
    </row>
    <row r="1708" spans="1:28" hidden="1" x14ac:dyDescent="0.3">
      <c r="A1708">
        <v>2948</v>
      </c>
      <c r="B1708">
        <v>1954</v>
      </c>
      <c r="C1708" t="s">
        <v>41</v>
      </c>
      <c r="D1708" t="s">
        <v>29</v>
      </c>
      <c r="E1708">
        <v>62637</v>
      </c>
      <c r="F1708">
        <v>0</v>
      </c>
      <c r="G1708">
        <v>1</v>
      </c>
      <c r="H1708" s="1">
        <v>41699</v>
      </c>
      <c r="I1708">
        <v>76</v>
      </c>
      <c r="J1708">
        <v>104</v>
      </c>
      <c r="K1708">
        <v>12</v>
      </c>
      <c r="L1708">
        <v>48</v>
      </c>
      <c r="M1708">
        <v>4</v>
      </c>
      <c r="N1708">
        <v>12</v>
      </c>
      <c r="O1708">
        <v>5</v>
      </c>
      <c r="P1708">
        <v>1</v>
      </c>
      <c r="Q1708">
        <v>2</v>
      </c>
      <c r="R1708">
        <v>2</v>
      </c>
      <c r="S1708">
        <v>5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32</v>
      </c>
    </row>
    <row r="1709" spans="1:28" hidden="1" x14ac:dyDescent="0.3">
      <c r="A1709">
        <v>4058</v>
      </c>
      <c r="B1709">
        <v>1955</v>
      </c>
      <c r="C1709" t="s">
        <v>37</v>
      </c>
      <c r="D1709" t="s">
        <v>31</v>
      </c>
      <c r="E1709">
        <v>61284</v>
      </c>
      <c r="F1709">
        <v>0</v>
      </c>
      <c r="G1709">
        <v>0</v>
      </c>
      <c r="H1709" s="1">
        <v>41559</v>
      </c>
      <c r="I1709">
        <v>76</v>
      </c>
      <c r="J1709">
        <v>618</v>
      </c>
      <c r="K1709">
        <v>15</v>
      </c>
      <c r="L1709">
        <v>106</v>
      </c>
      <c r="M1709">
        <v>20</v>
      </c>
      <c r="N1709">
        <v>7</v>
      </c>
      <c r="O1709">
        <v>45</v>
      </c>
      <c r="P1709">
        <v>1</v>
      </c>
      <c r="Q1709">
        <v>11</v>
      </c>
      <c r="R1709">
        <v>2</v>
      </c>
      <c r="S1709">
        <v>8</v>
      </c>
      <c r="T1709">
        <v>6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 t="s">
        <v>30</v>
      </c>
    </row>
    <row r="1710" spans="1:28" hidden="1" x14ac:dyDescent="0.3">
      <c r="A1710">
        <v>8414</v>
      </c>
      <c r="B1710">
        <v>1962</v>
      </c>
      <c r="C1710" t="s">
        <v>37</v>
      </c>
      <c r="D1710" t="s">
        <v>31</v>
      </c>
      <c r="E1710">
        <v>33419</v>
      </c>
      <c r="F1710">
        <v>0</v>
      </c>
      <c r="G1710">
        <v>1</v>
      </c>
      <c r="H1710" s="1">
        <v>41503</v>
      </c>
      <c r="I1710">
        <v>76</v>
      </c>
      <c r="J1710">
        <v>56</v>
      </c>
      <c r="K1710">
        <v>0</v>
      </c>
      <c r="L1710">
        <v>12</v>
      </c>
      <c r="M1710">
        <v>0</v>
      </c>
      <c r="N1710">
        <v>0</v>
      </c>
      <c r="O1710">
        <v>18</v>
      </c>
      <c r="P1710">
        <v>2</v>
      </c>
      <c r="Q1710">
        <v>2</v>
      </c>
      <c r="R1710">
        <v>0</v>
      </c>
      <c r="S1710">
        <v>4</v>
      </c>
      <c r="T1710">
        <v>7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30</v>
      </c>
    </row>
    <row r="1711" spans="1:28" hidden="1" x14ac:dyDescent="0.3">
      <c r="A1711">
        <v>6810</v>
      </c>
      <c r="B1711">
        <v>1983</v>
      </c>
      <c r="C1711" t="s">
        <v>28</v>
      </c>
      <c r="D1711" t="s">
        <v>29</v>
      </c>
      <c r="E1711">
        <v>82025</v>
      </c>
      <c r="F1711">
        <v>0</v>
      </c>
      <c r="G1711">
        <v>0</v>
      </c>
      <c r="H1711" s="1">
        <v>41422</v>
      </c>
      <c r="I1711">
        <v>76</v>
      </c>
      <c r="J1711">
        <v>267</v>
      </c>
      <c r="K1711">
        <v>98</v>
      </c>
      <c r="L1711">
        <v>606</v>
      </c>
      <c r="M1711">
        <v>48</v>
      </c>
      <c r="N1711">
        <v>70</v>
      </c>
      <c r="O1711">
        <v>98</v>
      </c>
      <c r="P1711">
        <v>1</v>
      </c>
      <c r="Q1711">
        <v>3</v>
      </c>
      <c r="R1711">
        <v>2</v>
      </c>
      <c r="S1711">
        <v>6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>
        <v>0</v>
      </c>
      <c r="AB1711" t="s">
        <v>43</v>
      </c>
    </row>
    <row r="1712" spans="1:28" hidden="1" x14ac:dyDescent="0.3">
      <c r="A1712">
        <v>3483</v>
      </c>
      <c r="B1712">
        <v>1958</v>
      </c>
      <c r="C1712" t="s">
        <v>28</v>
      </c>
      <c r="D1712" t="s">
        <v>33</v>
      </c>
      <c r="E1712">
        <v>48192</v>
      </c>
      <c r="F1712">
        <v>0</v>
      </c>
      <c r="G1712">
        <v>0</v>
      </c>
      <c r="H1712" s="1">
        <v>41370</v>
      </c>
      <c r="I1712">
        <v>76</v>
      </c>
      <c r="J1712">
        <v>1039</v>
      </c>
      <c r="K1712">
        <v>43</v>
      </c>
      <c r="L1712">
        <v>204</v>
      </c>
      <c r="M1712">
        <v>153</v>
      </c>
      <c r="N1712">
        <v>58</v>
      </c>
      <c r="O1712">
        <v>29</v>
      </c>
      <c r="P1712">
        <v>3</v>
      </c>
      <c r="Q1712">
        <v>2</v>
      </c>
      <c r="R1712">
        <v>8</v>
      </c>
      <c r="S1712">
        <v>12</v>
      </c>
      <c r="T1712">
        <v>8</v>
      </c>
      <c r="U1712">
        <v>1</v>
      </c>
      <c r="V1712">
        <v>1</v>
      </c>
      <c r="W1712">
        <v>0</v>
      </c>
      <c r="X1712">
        <v>1</v>
      </c>
      <c r="Y1712">
        <v>0</v>
      </c>
      <c r="Z1712">
        <v>1</v>
      </c>
      <c r="AA1712">
        <v>0</v>
      </c>
      <c r="AB1712" t="s">
        <v>32</v>
      </c>
    </row>
    <row r="1713" spans="1:28" hidden="1" x14ac:dyDescent="0.3">
      <c r="A1713">
        <v>591</v>
      </c>
      <c r="B1713">
        <v>1957</v>
      </c>
      <c r="C1713" t="s">
        <v>28</v>
      </c>
      <c r="D1713" t="s">
        <v>42</v>
      </c>
      <c r="E1713">
        <v>66033</v>
      </c>
      <c r="F1713">
        <v>0</v>
      </c>
      <c r="G1713">
        <v>1</v>
      </c>
      <c r="H1713" s="1">
        <v>41294</v>
      </c>
      <c r="I1713">
        <v>76</v>
      </c>
      <c r="J1713">
        <v>293</v>
      </c>
      <c r="K1713">
        <v>35</v>
      </c>
      <c r="L1713">
        <v>179</v>
      </c>
      <c r="M1713">
        <v>46</v>
      </c>
      <c r="N1713">
        <v>59</v>
      </c>
      <c r="O1713">
        <v>65</v>
      </c>
      <c r="P1713">
        <v>2</v>
      </c>
      <c r="Q1713">
        <v>8</v>
      </c>
      <c r="R1713">
        <v>3</v>
      </c>
      <c r="S1713">
        <v>7</v>
      </c>
      <c r="T1713">
        <v>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40</v>
      </c>
    </row>
    <row r="1714" spans="1:28" hidden="1" x14ac:dyDescent="0.3">
      <c r="A1714">
        <v>4303</v>
      </c>
      <c r="B1714">
        <v>1957</v>
      </c>
      <c r="C1714" t="s">
        <v>37</v>
      </c>
      <c r="D1714" t="s">
        <v>35</v>
      </c>
      <c r="E1714">
        <v>6835</v>
      </c>
      <c r="F1714">
        <v>0</v>
      </c>
      <c r="G1714">
        <v>1</v>
      </c>
      <c r="H1714" s="1">
        <v>41251</v>
      </c>
      <c r="I1714">
        <v>76</v>
      </c>
      <c r="J1714">
        <v>107</v>
      </c>
      <c r="K1714">
        <v>2</v>
      </c>
      <c r="L1714">
        <v>12</v>
      </c>
      <c r="M1714">
        <v>2</v>
      </c>
      <c r="N1714">
        <v>2</v>
      </c>
      <c r="O1714">
        <v>12</v>
      </c>
      <c r="P1714">
        <v>0</v>
      </c>
      <c r="Q1714">
        <v>0</v>
      </c>
      <c r="R1714">
        <v>0</v>
      </c>
      <c r="S1714">
        <v>1</v>
      </c>
      <c r="T1714">
        <v>20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32</v>
      </c>
    </row>
    <row r="1715" spans="1:28" hidden="1" x14ac:dyDescent="0.3">
      <c r="A1715">
        <v>4066</v>
      </c>
      <c r="B1715">
        <v>1978</v>
      </c>
      <c r="C1715" t="s">
        <v>38</v>
      </c>
      <c r="D1715" t="s">
        <v>29</v>
      </c>
      <c r="E1715">
        <v>21282</v>
      </c>
      <c r="F1715">
        <v>1</v>
      </c>
      <c r="G1715">
        <v>0</v>
      </c>
      <c r="H1715" s="1">
        <v>41770</v>
      </c>
      <c r="I1715">
        <v>76</v>
      </c>
      <c r="J1715">
        <v>1</v>
      </c>
      <c r="K1715">
        <v>5</v>
      </c>
      <c r="L1715">
        <v>8</v>
      </c>
      <c r="M1715">
        <v>4</v>
      </c>
      <c r="N1715">
        <v>8</v>
      </c>
      <c r="O1715">
        <v>20</v>
      </c>
      <c r="P1715">
        <v>2</v>
      </c>
      <c r="Q1715">
        <v>2</v>
      </c>
      <c r="R1715">
        <v>1</v>
      </c>
      <c r="S1715">
        <v>2</v>
      </c>
      <c r="T1715">
        <v>6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30</v>
      </c>
    </row>
    <row r="1716" spans="1:28" hidden="1" x14ac:dyDescent="0.3">
      <c r="A1716">
        <v>4333</v>
      </c>
      <c r="B1716">
        <v>1954</v>
      </c>
      <c r="C1716" t="s">
        <v>28</v>
      </c>
      <c r="D1716" t="s">
        <v>35</v>
      </c>
      <c r="E1716">
        <v>32144</v>
      </c>
      <c r="F1716">
        <v>1</v>
      </c>
      <c r="G1716">
        <v>1</v>
      </c>
      <c r="H1716" s="1">
        <v>41721</v>
      </c>
      <c r="I1716">
        <v>76</v>
      </c>
      <c r="J1716">
        <v>41</v>
      </c>
      <c r="K1716">
        <v>0</v>
      </c>
      <c r="L1716">
        <v>10</v>
      </c>
      <c r="M1716">
        <v>0</v>
      </c>
      <c r="N1716">
        <v>0</v>
      </c>
      <c r="O1716">
        <v>3</v>
      </c>
      <c r="P1716">
        <v>4</v>
      </c>
      <c r="Q1716">
        <v>2</v>
      </c>
      <c r="R1716">
        <v>1</v>
      </c>
      <c r="S1716">
        <v>3</v>
      </c>
      <c r="T1716">
        <v>7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 t="s">
        <v>40</v>
      </c>
    </row>
    <row r="1717" spans="1:28" hidden="1" x14ac:dyDescent="0.3">
      <c r="A1717">
        <v>7426</v>
      </c>
      <c r="B1717">
        <v>1971</v>
      </c>
      <c r="C1717" t="s">
        <v>38</v>
      </c>
      <c r="D1717" t="s">
        <v>33</v>
      </c>
      <c r="E1717">
        <v>54690</v>
      </c>
      <c r="F1717">
        <v>1</v>
      </c>
      <c r="G1717">
        <v>1</v>
      </c>
      <c r="H1717" s="1">
        <v>41585</v>
      </c>
      <c r="I1717">
        <v>76</v>
      </c>
      <c r="J1717">
        <v>111</v>
      </c>
      <c r="K1717">
        <v>16</v>
      </c>
      <c r="L1717">
        <v>37</v>
      </c>
      <c r="M1717">
        <v>7</v>
      </c>
      <c r="N1717">
        <v>9</v>
      </c>
      <c r="O1717">
        <v>18</v>
      </c>
      <c r="P1717">
        <v>3</v>
      </c>
      <c r="Q1717">
        <v>3</v>
      </c>
      <c r="R1717">
        <v>1</v>
      </c>
      <c r="S1717">
        <v>5</v>
      </c>
      <c r="T1717">
        <v>3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30</v>
      </c>
    </row>
    <row r="1718" spans="1:28" hidden="1" x14ac:dyDescent="0.3">
      <c r="A1718">
        <v>8360</v>
      </c>
      <c r="B1718">
        <v>1971</v>
      </c>
      <c r="C1718" t="s">
        <v>38</v>
      </c>
      <c r="D1718" t="s">
        <v>33</v>
      </c>
      <c r="E1718">
        <v>54690</v>
      </c>
      <c r="F1718">
        <v>1</v>
      </c>
      <c r="G1718">
        <v>1</v>
      </c>
      <c r="H1718" s="1">
        <v>41585</v>
      </c>
      <c r="I1718">
        <v>76</v>
      </c>
      <c r="J1718">
        <v>111</v>
      </c>
      <c r="K1718">
        <v>16</v>
      </c>
      <c r="L1718">
        <v>37</v>
      </c>
      <c r="M1718">
        <v>7</v>
      </c>
      <c r="N1718">
        <v>9</v>
      </c>
      <c r="O1718">
        <v>18</v>
      </c>
      <c r="P1718">
        <v>3</v>
      </c>
      <c r="Q1718">
        <v>3</v>
      </c>
      <c r="R1718">
        <v>1</v>
      </c>
      <c r="S1718">
        <v>5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30</v>
      </c>
    </row>
    <row r="1719" spans="1:28" hidden="1" x14ac:dyDescent="0.3">
      <c r="A1719">
        <v>10755</v>
      </c>
      <c r="B1719">
        <v>1976</v>
      </c>
      <c r="C1719" t="s">
        <v>38</v>
      </c>
      <c r="D1719" t="s">
        <v>33</v>
      </c>
      <c r="E1719">
        <v>23718</v>
      </c>
      <c r="F1719">
        <v>1</v>
      </c>
      <c r="G1719">
        <v>0</v>
      </c>
      <c r="H1719" s="1">
        <v>41519</v>
      </c>
      <c r="I1719">
        <v>76</v>
      </c>
      <c r="J1719">
        <v>6</v>
      </c>
      <c r="K1719">
        <v>3</v>
      </c>
      <c r="L1719">
        <v>14</v>
      </c>
      <c r="M1719">
        <v>15</v>
      </c>
      <c r="N1719">
        <v>7</v>
      </c>
      <c r="O1719">
        <v>36</v>
      </c>
      <c r="P1719">
        <v>3</v>
      </c>
      <c r="Q1719">
        <v>3</v>
      </c>
      <c r="R1719">
        <v>1</v>
      </c>
      <c r="S1719">
        <v>2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36</v>
      </c>
    </row>
    <row r="1720" spans="1:28" hidden="1" x14ac:dyDescent="0.3">
      <c r="A1720">
        <v>3839</v>
      </c>
      <c r="B1720">
        <v>1958</v>
      </c>
      <c r="C1720" t="s">
        <v>44</v>
      </c>
      <c r="D1720" t="s">
        <v>31</v>
      </c>
      <c r="E1720">
        <v>15056</v>
      </c>
      <c r="F1720">
        <v>1</v>
      </c>
      <c r="G1720">
        <v>1</v>
      </c>
      <c r="H1720" s="1">
        <v>41397</v>
      </c>
      <c r="I1720">
        <v>76</v>
      </c>
      <c r="J1720">
        <v>6</v>
      </c>
      <c r="K1720">
        <v>12</v>
      </c>
      <c r="L1720">
        <v>3</v>
      </c>
      <c r="M1720">
        <v>21</v>
      </c>
      <c r="N1720">
        <v>6</v>
      </c>
      <c r="O1720">
        <v>40</v>
      </c>
      <c r="P1720">
        <v>5</v>
      </c>
      <c r="Q1720">
        <v>2</v>
      </c>
      <c r="R1720">
        <v>2</v>
      </c>
      <c r="S1720">
        <v>3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30</v>
      </c>
    </row>
    <row r="1721" spans="1:28" hidden="1" x14ac:dyDescent="0.3">
      <c r="A1721">
        <v>238</v>
      </c>
      <c r="B1721">
        <v>1967</v>
      </c>
      <c r="C1721" t="s">
        <v>38</v>
      </c>
      <c r="D1721" t="s">
        <v>35</v>
      </c>
      <c r="E1721">
        <v>67309</v>
      </c>
      <c r="F1721">
        <v>1</v>
      </c>
      <c r="G1721">
        <v>1</v>
      </c>
      <c r="H1721" s="1">
        <v>41297</v>
      </c>
      <c r="I1721">
        <v>76</v>
      </c>
      <c r="J1721">
        <v>515</v>
      </c>
      <c r="K1721">
        <v>47</v>
      </c>
      <c r="L1721">
        <v>181</v>
      </c>
      <c r="M1721">
        <v>149</v>
      </c>
      <c r="N1721">
        <v>95</v>
      </c>
      <c r="O1721">
        <v>95</v>
      </c>
      <c r="P1721">
        <v>15</v>
      </c>
      <c r="Q1721">
        <v>9</v>
      </c>
      <c r="R1721">
        <v>6</v>
      </c>
      <c r="S1721">
        <v>9</v>
      </c>
      <c r="T1721">
        <v>7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30</v>
      </c>
    </row>
    <row r="1722" spans="1:28" hidden="1" x14ac:dyDescent="0.3">
      <c r="A1722">
        <v>5063</v>
      </c>
      <c r="B1722">
        <v>1977</v>
      </c>
      <c r="C1722" t="s">
        <v>28</v>
      </c>
      <c r="D1722" t="s">
        <v>31</v>
      </c>
      <c r="E1722">
        <v>28769</v>
      </c>
      <c r="F1722">
        <v>1</v>
      </c>
      <c r="G1722">
        <v>0</v>
      </c>
      <c r="H1722" s="1">
        <v>41261</v>
      </c>
      <c r="I1722">
        <v>76</v>
      </c>
      <c r="J1722">
        <v>41</v>
      </c>
      <c r="K1722">
        <v>5</v>
      </c>
      <c r="L1722">
        <v>129</v>
      </c>
      <c r="M1722">
        <v>10</v>
      </c>
      <c r="N1722">
        <v>3</v>
      </c>
      <c r="O1722">
        <v>3</v>
      </c>
      <c r="P1722">
        <v>3</v>
      </c>
      <c r="Q1722">
        <v>4</v>
      </c>
      <c r="R1722">
        <v>1</v>
      </c>
      <c r="S1722">
        <v>4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30</v>
      </c>
    </row>
    <row r="1723" spans="1:28" hidden="1" x14ac:dyDescent="0.3">
      <c r="A1723">
        <v>2258</v>
      </c>
      <c r="B1723">
        <v>1986</v>
      </c>
      <c r="C1723" t="s">
        <v>28</v>
      </c>
      <c r="D1723" t="s">
        <v>33</v>
      </c>
      <c r="E1723">
        <v>32880</v>
      </c>
      <c r="F1723">
        <v>1</v>
      </c>
      <c r="G1723">
        <v>0</v>
      </c>
      <c r="H1723" s="1">
        <v>41247</v>
      </c>
      <c r="I1723">
        <v>76</v>
      </c>
      <c r="J1723">
        <v>8</v>
      </c>
      <c r="K1723">
        <v>4</v>
      </c>
      <c r="L1723">
        <v>15</v>
      </c>
      <c r="M1723">
        <v>7</v>
      </c>
      <c r="N1723">
        <v>6</v>
      </c>
      <c r="O1723">
        <v>2</v>
      </c>
      <c r="P1723">
        <v>1</v>
      </c>
      <c r="Q1723">
        <v>1</v>
      </c>
      <c r="R1723">
        <v>0</v>
      </c>
      <c r="S1723">
        <v>3</v>
      </c>
      <c r="T1723">
        <v>8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30</v>
      </c>
    </row>
    <row r="1724" spans="1:28" hidden="1" x14ac:dyDescent="0.3">
      <c r="A1724">
        <v>7301</v>
      </c>
      <c r="B1724">
        <v>1982</v>
      </c>
      <c r="C1724" t="s">
        <v>38</v>
      </c>
      <c r="D1724" t="s">
        <v>31</v>
      </c>
      <c r="E1724">
        <v>23616</v>
      </c>
      <c r="F1724">
        <v>1</v>
      </c>
      <c r="G1724">
        <v>0</v>
      </c>
      <c r="H1724" s="1">
        <v>41230</v>
      </c>
      <c r="I1724">
        <v>76</v>
      </c>
      <c r="J1724">
        <v>4</v>
      </c>
      <c r="K1724">
        <v>22</v>
      </c>
      <c r="L1724">
        <v>11</v>
      </c>
      <c r="M1724">
        <v>3</v>
      </c>
      <c r="N1724">
        <v>7</v>
      </c>
      <c r="O1724">
        <v>32</v>
      </c>
      <c r="P1724">
        <v>2</v>
      </c>
      <c r="Q1724">
        <v>3</v>
      </c>
      <c r="R1724">
        <v>0</v>
      </c>
      <c r="S1724">
        <v>3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 t="s">
        <v>30</v>
      </c>
    </row>
    <row r="1725" spans="1:28" hidden="1" x14ac:dyDescent="0.3">
      <c r="A1725">
        <v>11121</v>
      </c>
      <c r="B1725">
        <v>1981</v>
      </c>
      <c r="C1725" t="s">
        <v>28</v>
      </c>
      <c r="D1725" t="s">
        <v>33</v>
      </c>
      <c r="E1725">
        <v>19419</v>
      </c>
      <c r="F1725">
        <v>1</v>
      </c>
      <c r="G1725">
        <v>0</v>
      </c>
      <c r="H1725" s="1">
        <v>41223</v>
      </c>
      <c r="I1725">
        <v>76</v>
      </c>
      <c r="J1725">
        <v>2</v>
      </c>
      <c r="K1725">
        <v>14</v>
      </c>
      <c r="L1725">
        <v>28</v>
      </c>
      <c r="M1725">
        <v>16</v>
      </c>
      <c r="N1725">
        <v>3</v>
      </c>
      <c r="O1725">
        <v>7</v>
      </c>
      <c r="P1725">
        <v>4</v>
      </c>
      <c r="Q1725">
        <v>4</v>
      </c>
      <c r="R1725">
        <v>0</v>
      </c>
      <c r="S1725">
        <v>3</v>
      </c>
      <c r="T1725">
        <v>9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40</v>
      </c>
    </row>
    <row r="1726" spans="1:28" hidden="1" x14ac:dyDescent="0.3">
      <c r="A1726">
        <v>4927</v>
      </c>
      <c r="B1726">
        <v>1971</v>
      </c>
      <c r="C1726" t="s">
        <v>28</v>
      </c>
      <c r="D1726" t="s">
        <v>35</v>
      </c>
      <c r="E1726">
        <v>16626</v>
      </c>
      <c r="F1726">
        <v>2</v>
      </c>
      <c r="G1726">
        <v>0</v>
      </c>
      <c r="H1726" s="1">
        <v>41654</v>
      </c>
      <c r="I1726">
        <v>76</v>
      </c>
      <c r="J1726">
        <v>8</v>
      </c>
      <c r="K1726">
        <v>3</v>
      </c>
      <c r="L1726">
        <v>22</v>
      </c>
      <c r="M1726">
        <v>21</v>
      </c>
      <c r="N1726">
        <v>1</v>
      </c>
      <c r="O1726">
        <v>13</v>
      </c>
      <c r="P1726">
        <v>3</v>
      </c>
      <c r="Q1726">
        <v>3</v>
      </c>
      <c r="R1726">
        <v>0</v>
      </c>
      <c r="S1726">
        <v>3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43</v>
      </c>
    </row>
    <row r="1727" spans="1:28" hidden="1" x14ac:dyDescent="0.3">
      <c r="A1727">
        <v>6457</v>
      </c>
      <c r="B1727">
        <v>1976</v>
      </c>
      <c r="C1727" t="s">
        <v>28</v>
      </c>
      <c r="D1727" t="s">
        <v>29</v>
      </c>
      <c r="E1727">
        <v>64892</v>
      </c>
      <c r="F1727">
        <v>0</v>
      </c>
      <c r="G1727">
        <v>1</v>
      </c>
      <c r="H1727" s="1">
        <v>41788</v>
      </c>
      <c r="I1727">
        <v>77</v>
      </c>
      <c r="J1727">
        <v>527</v>
      </c>
      <c r="K1727">
        <v>24</v>
      </c>
      <c r="L1727">
        <v>230</v>
      </c>
      <c r="M1727">
        <v>32</v>
      </c>
      <c r="N1727">
        <v>24</v>
      </c>
      <c r="O1727">
        <v>65</v>
      </c>
      <c r="P1727">
        <v>2</v>
      </c>
      <c r="Q1727">
        <v>6</v>
      </c>
      <c r="R1727">
        <v>4</v>
      </c>
      <c r="S1727">
        <v>12</v>
      </c>
      <c r="T1727">
        <v>4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43</v>
      </c>
    </row>
    <row r="1728" spans="1:28" hidden="1" x14ac:dyDescent="0.3">
      <c r="A1728">
        <v>641</v>
      </c>
      <c r="B1728">
        <v>1967</v>
      </c>
      <c r="C1728" t="s">
        <v>28</v>
      </c>
      <c r="D1728" t="s">
        <v>31</v>
      </c>
      <c r="E1728">
        <v>52074</v>
      </c>
      <c r="F1728">
        <v>0</v>
      </c>
      <c r="G1728">
        <v>1</v>
      </c>
      <c r="H1728" s="1">
        <v>41733</v>
      </c>
      <c r="I1728">
        <v>77</v>
      </c>
      <c r="J1728">
        <v>59</v>
      </c>
      <c r="K1728">
        <v>0</v>
      </c>
      <c r="L1728">
        <v>12</v>
      </c>
      <c r="M1728">
        <v>0</v>
      </c>
      <c r="N1728">
        <v>0</v>
      </c>
      <c r="O1728">
        <v>48</v>
      </c>
      <c r="P1728">
        <v>1</v>
      </c>
      <c r="Q1728">
        <v>2</v>
      </c>
      <c r="R1728">
        <v>2</v>
      </c>
      <c r="S1728">
        <v>2</v>
      </c>
      <c r="T1728">
        <v>4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 t="s">
        <v>40</v>
      </c>
    </row>
    <row r="1729" spans="1:28" hidden="1" x14ac:dyDescent="0.3">
      <c r="A1729">
        <v>954</v>
      </c>
      <c r="B1729">
        <v>1960</v>
      </c>
      <c r="C1729" t="s">
        <v>44</v>
      </c>
      <c r="D1729" t="s">
        <v>42</v>
      </c>
      <c r="E1729">
        <v>22123</v>
      </c>
      <c r="F1729">
        <v>0</v>
      </c>
      <c r="G1729">
        <v>0</v>
      </c>
      <c r="H1729" s="1">
        <v>41725</v>
      </c>
      <c r="I1729">
        <v>77</v>
      </c>
      <c r="J1729">
        <v>3</v>
      </c>
      <c r="K1729">
        <v>3</v>
      </c>
      <c r="L1729">
        <v>24</v>
      </c>
      <c r="M1729">
        <v>34</v>
      </c>
      <c r="N1729">
        <v>7</v>
      </c>
      <c r="O1729">
        <v>31</v>
      </c>
      <c r="P1729">
        <v>1</v>
      </c>
      <c r="Q1729">
        <v>2</v>
      </c>
      <c r="R1729">
        <v>1</v>
      </c>
      <c r="S1729">
        <v>3</v>
      </c>
      <c r="T1729">
        <v>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36</v>
      </c>
    </row>
    <row r="1730" spans="1:28" hidden="1" x14ac:dyDescent="0.3">
      <c r="A1730">
        <v>10584</v>
      </c>
      <c r="B1730">
        <v>1976</v>
      </c>
      <c r="C1730" t="s">
        <v>28</v>
      </c>
      <c r="D1730" t="s">
        <v>33</v>
      </c>
      <c r="E1730">
        <v>65665</v>
      </c>
      <c r="F1730">
        <v>0</v>
      </c>
      <c r="G1730">
        <v>1</v>
      </c>
      <c r="H1730" s="1">
        <v>41610</v>
      </c>
      <c r="I1730">
        <v>77</v>
      </c>
      <c r="J1730">
        <v>225</v>
      </c>
      <c r="K1730">
        <v>162</v>
      </c>
      <c r="L1730">
        <v>387</v>
      </c>
      <c r="M1730">
        <v>106</v>
      </c>
      <c r="N1730">
        <v>36</v>
      </c>
      <c r="O1730">
        <v>29</v>
      </c>
      <c r="P1730">
        <v>1</v>
      </c>
      <c r="Q1730">
        <v>5</v>
      </c>
      <c r="R1730">
        <v>10</v>
      </c>
      <c r="S1730">
        <v>8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30</v>
      </c>
    </row>
    <row r="1731" spans="1:28" hidden="1" x14ac:dyDescent="0.3">
      <c r="A1731">
        <v>6071</v>
      </c>
      <c r="B1731">
        <v>1989</v>
      </c>
      <c r="C1731" t="s">
        <v>28</v>
      </c>
      <c r="D1731" t="s">
        <v>31</v>
      </c>
      <c r="E1731">
        <v>81217</v>
      </c>
      <c r="F1731">
        <v>0</v>
      </c>
      <c r="G1731">
        <v>0</v>
      </c>
      <c r="H1731" s="1">
        <v>41474</v>
      </c>
      <c r="I1731">
        <v>77</v>
      </c>
      <c r="J1731">
        <v>493</v>
      </c>
      <c r="K1731">
        <v>70</v>
      </c>
      <c r="L1731">
        <v>324</v>
      </c>
      <c r="M1731">
        <v>146</v>
      </c>
      <c r="N1731">
        <v>40</v>
      </c>
      <c r="O1731">
        <v>84</v>
      </c>
      <c r="P1731">
        <v>1</v>
      </c>
      <c r="Q1731">
        <v>3</v>
      </c>
      <c r="R1731">
        <v>7</v>
      </c>
      <c r="S1731">
        <v>11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30</v>
      </c>
    </row>
    <row r="1732" spans="1:28" hidden="1" x14ac:dyDescent="0.3">
      <c r="A1732">
        <v>295</v>
      </c>
      <c r="B1732">
        <v>1989</v>
      </c>
      <c r="C1732" t="s">
        <v>28</v>
      </c>
      <c r="D1732" t="s">
        <v>31</v>
      </c>
      <c r="E1732">
        <v>81217</v>
      </c>
      <c r="F1732">
        <v>0</v>
      </c>
      <c r="G1732">
        <v>0</v>
      </c>
      <c r="H1732" s="1">
        <v>41474</v>
      </c>
      <c r="I1732">
        <v>77</v>
      </c>
      <c r="J1732">
        <v>493</v>
      </c>
      <c r="K1732">
        <v>70</v>
      </c>
      <c r="L1732">
        <v>324</v>
      </c>
      <c r="M1732">
        <v>146</v>
      </c>
      <c r="N1732">
        <v>40</v>
      </c>
      <c r="O1732">
        <v>84</v>
      </c>
      <c r="P1732">
        <v>1</v>
      </c>
      <c r="Q1732">
        <v>3</v>
      </c>
      <c r="R1732">
        <v>7</v>
      </c>
      <c r="S1732">
        <v>11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30</v>
      </c>
    </row>
    <row r="1733" spans="1:28" hidden="1" x14ac:dyDescent="0.3">
      <c r="A1733">
        <v>3968</v>
      </c>
      <c r="B1733">
        <v>1970</v>
      </c>
      <c r="C1733" t="s">
        <v>38</v>
      </c>
      <c r="D1733" t="s">
        <v>29</v>
      </c>
      <c r="E1733">
        <v>65706</v>
      </c>
      <c r="F1733">
        <v>0</v>
      </c>
      <c r="G1733">
        <v>0</v>
      </c>
      <c r="H1733" s="1">
        <v>41453</v>
      </c>
      <c r="I1733">
        <v>77</v>
      </c>
      <c r="J1733">
        <v>918</v>
      </c>
      <c r="K1733">
        <v>10</v>
      </c>
      <c r="L1733">
        <v>129</v>
      </c>
      <c r="M1733">
        <v>13</v>
      </c>
      <c r="N1733">
        <v>0</v>
      </c>
      <c r="O1733">
        <v>129</v>
      </c>
      <c r="P1733">
        <v>1</v>
      </c>
      <c r="Q1733">
        <v>11</v>
      </c>
      <c r="R1733">
        <v>3</v>
      </c>
      <c r="S1733">
        <v>12</v>
      </c>
      <c r="T1733">
        <v>7</v>
      </c>
      <c r="U1733">
        <v>0</v>
      </c>
      <c r="V1733">
        <v>1</v>
      </c>
      <c r="W1733">
        <v>0</v>
      </c>
      <c r="X1733">
        <v>1</v>
      </c>
      <c r="Y1733">
        <v>1</v>
      </c>
      <c r="Z1733">
        <v>1</v>
      </c>
      <c r="AA1733">
        <v>0</v>
      </c>
      <c r="AB1733" t="s">
        <v>32</v>
      </c>
    </row>
    <row r="1734" spans="1:28" hidden="1" x14ac:dyDescent="0.3">
      <c r="A1734">
        <v>6932</v>
      </c>
      <c r="B1734">
        <v>1941</v>
      </c>
      <c r="C1734" t="s">
        <v>37</v>
      </c>
      <c r="D1734" t="s">
        <v>33</v>
      </c>
      <c r="E1734">
        <v>93027</v>
      </c>
      <c r="F1734">
        <v>0</v>
      </c>
      <c r="G1734">
        <v>0</v>
      </c>
      <c r="H1734" s="1">
        <v>41377</v>
      </c>
      <c r="I1734">
        <v>77</v>
      </c>
      <c r="J1734">
        <v>1285</v>
      </c>
      <c r="K1734">
        <v>42</v>
      </c>
      <c r="L1734">
        <v>716</v>
      </c>
      <c r="M1734">
        <v>55</v>
      </c>
      <c r="N1734">
        <v>0</v>
      </c>
      <c r="O1734">
        <v>21</v>
      </c>
      <c r="P1734">
        <v>0</v>
      </c>
      <c r="Q1734">
        <v>7</v>
      </c>
      <c r="R1734">
        <v>10</v>
      </c>
      <c r="S1734">
        <v>5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 t="s">
        <v>30</v>
      </c>
    </row>
    <row r="1735" spans="1:28" hidden="1" x14ac:dyDescent="0.3">
      <c r="A1735">
        <v>10159</v>
      </c>
      <c r="B1735">
        <v>1970</v>
      </c>
      <c r="C1735" t="s">
        <v>28</v>
      </c>
      <c r="D1735" t="s">
        <v>29</v>
      </c>
      <c r="E1735">
        <v>58710</v>
      </c>
      <c r="F1735">
        <v>0</v>
      </c>
      <c r="G1735">
        <v>1</v>
      </c>
      <c r="H1735" s="1">
        <v>41364</v>
      </c>
      <c r="I1735">
        <v>77</v>
      </c>
      <c r="J1735">
        <v>440</v>
      </c>
      <c r="K1735">
        <v>81</v>
      </c>
      <c r="L1735">
        <v>368</v>
      </c>
      <c r="M1735">
        <v>0</v>
      </c>
      <c r="N1735">
        <v>122</v>
      </c>
      <c r="O1735">
        <v>174</v>
      </c>
      <c r="P1735">
        <v>6</v>
      </c>
      <c r="Q1735">
        <v>11</v>
      </c>
      <c r="R1735">
        <v>5</v>
      </c>
      <c r="S1735">
        <v>9</v>
      </c>
      <c r="T1735">
        <v>6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36</v>
      </c>
    </row>
    <row r="1736" spans="1:28" hidden="1" x14ac:dyDescent="0.3">
      <c r="A1736">
        <v>9426</v>
      </c>
      <c r="B1736">
        <v>1964</v>
      </c>
      <c r="C1736" t="s">
        <v>41</v>
      </c>
      <c r="D1736" t="s">
        <v>31</v>
      </c>
      <c r="E1736">
        <v>58308</v>
      </c>
      <c r="F1736">
        <v>0</v>
      </c>
      <c r="G1736">
        <v>1</v>
      </c>
      <c r="H1736" s="1">
        <v>41286</v>
      </c>
      <c r="I1736">
        <v>77</v>
      </c>
      <c r="J1736">
        <v>691</v>
      </c>
      <c r="K1736">
        <v>0</v>
      </c>
      <c r="L1736">
        <v>69</v>
      </c>
      <c r="M1736">
        <v>10</v>
      </c>
      <c r="N1736">
        <v>0</v>
      </c>
      <c r="O1736">
        <v>130</v>
      </c>
      <c r="P1736">
        <v>4</v>
      </c>
      <c r="Q1736">
        <v>2</v>
      </c>
      <c r="R1736">
        <v>6</v>
      </c>
      <c r="S1736">
        <v>3</v>
      </c>
      <c r="T1736">
        <v>8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30</v>
      </c>
    </row>
    <row r="1737" spans="1:28" hidden="1" x14ac:dyDescent="0.3">
      <c r="A1737">
        <v>10826</v>
      </c>
      <c r="B1737">
        <v>1959</v>
      </c>
      <c r="C1737" t="s">
        <v>28</v>
      </c>
      <c r="D1737" t="s">
        <v>33</v>
      </c>
      <c r="E1737">
        <v>18690</v>
      </c>
      <c r="F1737">
        <v>0</v>
      </c>
      <c r="G1737">
        <v>0</v>
      </c>
      <c r="H1737" s="1">
        <v>41271</v>
      </c>
      <c r="I1737">
        <v>77</v>
      </c>
      <c r="J1737">
        <v>6</v>
      </c>
      <c r="K1737">
        <v>1</v>
      </c>
      <c r="L1737">
        <v>7</v>
      </c>
      <c r="M1737">
        <v>23</v>
      </c>
      <c r="N1737">
        <v>4</v>
      </c>
      <c r="O1737">
        <v>19</v>
      </c>
      <c r="P1737">
        <v>1</v>
      </c>
      <c r="Q1737">
        <v>1</v>
      </c>
      <c r="R1737">
        <v>1</v>
      </c>
      <c r="S1737">
        <v>2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30</v>
      </c>
    </row>
    <row r="1738" spans="1:28" hidden="1" x14ac:dyDescent="0.3">
      <c r="A1738">
        <v>4086</v>
      </c>
      <c r="B1738">
        <v>1959</v>
      </c>
      <c r="C1738" t="s">
        <v>28</v>
      </c>
      <c r="D1738" t="s">
        <v>33</v>
      </c>
      <c r="E1738">
        <v>18690</v>
      </c>
      <c r="F1738">
        <v>0</v>
      </c>
      <c r="G1738">
        <v>0</v>
      </c>
      <c r="H1738" s="1">
        <v>41271</v>
      </c>
      <c r="I1738">
        <v>77</v>
      </c>
      <c r="J1738">
        <v>6</v>
      </c>
      <c r="K1738">
        <v>1</v>
      </c>
      <c r="L1738">
        <v>7</v>
      </c>
      <c r="M1738">
        <v>23</v>
      </c>
      <c r="N1738">
        <v>4</v>
      </c>
      <c r="O1738">
        <v>19</v>
      </c>
      <c r="P1738">
        <v>1</v>
      </c>
      <c r="Q1738">
        <v>1</v>
      </c>
      <c r="R1738">
        <v>1</v>
      </c>
      <c r="S1738">
        <v>2</v>
      </c>
      <c r="T1738">
        <v>8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39</v>
      </c>
    </row>
    <row r="1739" spans="1:28" hidden="1" x14ac:dyDescent="0.3">
      <c r="A1739">
        <v>10304</v>
      </c>
      <c r="B1739">
        <v>1959</v>
      </c>
      <c r="C1739" t="s">
        <v>28</v>
      </c>
      <c r="D1739" t="s">
        <v>33</v>
      </c>
      <c r="E1739">
        <v>18690</v>
      </c>
      <c r="F1739">
        <v>0</v>
      </c>
      <c r="G1739">
        <v>0</v>
      </c>
      <c r="H1739" s="1">
        <v>41271</v>
      </c>
      <c r="I1739">
        <v>77</v>
      </c>
      <c r="J1739">
        <v>6</v>
      </c>
      <c r="K1739">
        <v>1</v>
      </c>
      <c r="L1739">
        <v>7</v>
      </c>
      <c r="M1739">
        <v>23</v>
      </c>
      <c r="N1739">
        <v>4</v>
      </c>
      <c r="O1739">
        <v>19</v>
      </c>
      <c r="P1739">
        <v>1</v>
      </c>
      <c r="Q1739">
        <v>1</v>
      </c>
      <c r="R1739">
        <v>1</v>
      </c>
      <c r="S1739">
        <v>2</v>
      </c>
      <c r="T1739">
        <v>8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30</v>
      </c>
    </row>
    <row r="1740" spans="1:28" hidden="1" x14ac:dyDescent="0.3">
      <c r="A1740">
        <v>5287</v>
      </c>
      <c r="B1740">
        <v>1973</v>
      </c>
      <c r="C1740" t="s">
        <v>28</v>
      </c>
      <c r="D1740" t="s">
        <v>33</v>
      </c>
      <c r="E1740">
        <v>34961</v>
      </c>
      <c r="F1740">
        <v>1</v>
      </c>
      <c r="G1740">
        <v>0</v>
      </c>
      <c r="H1740" s="1">
        <v>41809</v>
      </c>
      <c r="I1740">
        <v>77</v>
      </c>
      <c r="J1740">
        <v>45</v>
      </c>
      <c r="K1740">
        <v>2</v>
      </c>
      <c r="L1740">
        <v>26</v>
      </c>
      <c r="M1740">
        <v>4</v>
      </c>
      <c r="N1740">
        <v>1</v>
      </c>
      <c r="O1740">
        <v>1</v>
      </c>
      <c r="P1740">
        <v>3</v>
      </c>
      <c r="Q1740">
        <v>3</v>
      </c>
      <c r="R1740">
        <v>1</v>
      </c>
      <c r="S1740">
        <v>3</v>
      </c>
      <c r="T1740">
        <v>7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30</v>
      </c>
    </row>
    <row r="1741" spans="1:28" hidden="1" x14ac:dyDescent="0.3">
      <c r="A1741">
        <v>3559</v>
      </c>
      <c r="B1741">
        <v>1988</v>
      </c>
      <c r="C1741" t="s">
        <v>38</v>
      </c>
      <c r="D1741" t="s">
        <v>33</v>
      </c>
      <c r="E1741">
        <v>16248</v>
      </c>
      <c r="F1741">
        <v>1</v>
      </c>
      <c r="G1741">
        <v>0</v>
      </c>
      <c r="H1741" s="1">
        <v>41769</v>
      </c>
      <c r="I1741">
        <v>77</v>
      </c>
      <c r="J1741">
        <v>12</v>
      </c>
      <c r="K1741">
        <v>11</v>
      </c>
      <c r="L1741">
        <v>10</v>
      </c>
      <c r="M1741">
        <v>3</v>
      </c>
      <c r="N1741">
        <v>12</v>
      </c>
      <c r="O1741">
        <v>9</v>
      </c>
      <c r="P1741">
        <v>3</v>
      </c>
      <c r="Q1741">
        <v>2</v>
      </c>
      <c r="R1741">
        <v>1</v>
      </c>
      <c r="S1741">
        <v>3</v>
      </c>
      <c r="T1741">
        <v>6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40</v>
      </c>
    </row>
    <row r="1742" spans="1:28" hidden="1" x14ac:dyDescent="0.3">
      <c r="A1742">
        <v>5577</v>
      </c>
      <c r="B1742">
        <v>1983</v>
      </c>
      <c r="C1742" t="s">
        <v>28</v>
      </c>
      <c r="D1742" t="s">
        <v>35</v>
      </c>
      <c r="E1742">
        <v>43776</v>
      </c>
      <c r="F1742">
        <v>1</v>
      </c>
      <c r="G1742">
        <v>0</v>
      </c>
      <c r="H1742" s="1">
        <v>41762</v>
      </c>
      <c r="I1742">
        <v>77</v>
      </c>
      <c r="J1742">
        <v>8</v>
      </c>
      <c r="K1742">
        <v>0</v>
      </c>
      <c r="L1742">
        <v>9</v>
      </c>
      <c r="M1742">
        <v>2</v>
      </c>
      <c r="N1742">
        <v>1</v>
      </c>
      <c r="O1742">
        <v>3</v>
      </c>
      <c r="P1742">
        <v>1</v>
      </c>
      <c r="Q1742">
        <v>1</v>
      </c>
      <c r="R1742">
        <v>0</v>
      </c>
      <c r="S1742">
        <v>2</v>
      </c>
      <c r="T1742">
        <v>6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30</v>
      </c>
    </row>
    <row r="1743" spans="1:28" hidden="1" x14ac:dyDescent="0.3">
      <c r="A1743">
        <v>1834</v>
      </c>
      <c r="B1743">
        <v>1978</v>
      </c>
      <c r="C1743" t="s">
        <v>41</v>
      </c>
      <c r="D1743" t="s">
        <v>31</v>
      </c>
      <c r="E1743">
        <v>35544</v>
      </c>
      <c r="F1743">
        <v>1</v>
      </c>
      <c r="G1743">
        <v>0</v>
      </c>
      <c r="H1743" s="1">
        <v>41706</v>
      </c>
      <c r="I1743">
        <v>77</v>
      </c>
      <c r="J1743">
        <v>30</v>
      </c>
      <c r="K1743">
        <v>5</v>
      </c>
      <c r="L1743">
        <v>23</v>
      </c>
      <c r="M1743">
        <v>4</v>
      </c>
      <c r="N1743">
        <v>1</v>
      </c>
      <c r="O1743">
        <v>4</v>
      </c>
      <c r="P1743">
        <v>1</v>
      </c>
      <c r="Q1743">
        <v>2</v>
      </c>
      <c r="R1743">
        <v>0</v>
      </c>
      <c r="S1743">
        <v>3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43</v>
      </c>
    </row>
    <row r="1744" spans="1:28" hidden="1" x14ac:dyDescent="0.3">
      <c r="A1744">
        <v>8789</v>
      </c>
      <c r="B1744">
        <v>1989</v>
      </c>
      <c r="C1744" t="s">
        <v>38</v>
      </c>
      <c r="D1744" t="s">
        <v>33</v>
      </c>
      <c r="E1744">
        <v>59060</v>
      </c>
      <c r="F1744">
        <v>1</v>
      </c>
      <c r="G1744">
        <v>0</v>
      </c>
      <c r="H1744" s="1">
        <v>41650</v>
      </c>
      <c r="I1744">
        <v>77</v>
      </c>
      <c r="J1744">
        <v>35</v>
      </c>
      <c r="K1744">
        <v>40</v>
      </c>
      <c r="L1744">
        <v>111</v>
      </c>
      <c r="M1744">
        <v>36</v>
      </c>
      <c r="N1744">
        <v>40</v>
      </c>
      <c r="O1744">
        <v>12</v>
      </c>
      <c r="P1744">
        <v>3</v>
      </c>
      <c r="Q1744">
        <v>3</v>
      </c>
      <c r="R1744">
        <v>1</v>
      </c>
      <c r="S1744">
        <v>7</v>
      </c>
      <c r="T1744">
        <v>4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30</v>
      </c>
    </row>
    <row r="1745" spans="1:28" hidden="1" x14ac:dyDescent="0.3">
      <c r="A1745">
        <v>2337</v>
      </c>
      <c r="B1745">
        <v>1971</v>
      </c>
      <c r="C1745" t="s">
        <v>28</v>
      </c>
      <c r="D1745" t="s">
        <v>29</v>
      </c>
      <c r="E1745">
        <v>29819</v>
      </c>
      <c r="F1745">
        <v>1</v>
      </c>
      <c r="G1745">
        <v>0</v>
      </c>
      <c r="H1745" s="1">
        <v>41571</v>
      </c>
      <c r="I1745">
        <v>77</v>
      </c>
      <c r="J1745">
        <v>9</v>
      </c>
      <c r="K1745">
        <v>1</v>
      </c>
      <c r="L1745">
        <v>24</v>
      </c>
      <c r="M1745">
        <v>2</v>
      </c>
      <c r="N1745">
        <v>1</v>
      </c>
      <c r="O1745">
        <v>2</v>
      </c>
      <c r="P1745">
        <v>3</v>
      </c>
      <c r="Q1745">
        <v>3</v>
      </c>
      <c r="R1745">
        <v>0</v>
      </c>
      <c r="S1745">
        <v>3</v>
      </c>
      <c r="T1745">
        <v>6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30</v>
      </c>
    </row>
    <row r="1746" spans="1:28" hidden="1" x14ac:dyDescent="0.3">
      <c r="A1746">
        <v>10203</v>
      </c>
      <c r="B1746">
        <v>1990</v>
      </c>
      <c r="C1746" t="s">
        <v>28</v>
      </c>
      <c r="D1746" t="s">
        <v>31</v>
      </c>
      <c r="E1746">
        <v>26095</v>
      </c>
      <c r="F1746">
        <v>1</v>
      </c>
      <c r="G1746">
        <v>0</v>
      </c>
      <c r="H1746" s="1">
        <v>41455</v>
      </c>
      <c r="I1746">
        <v>77</v>
      </c>
      <c r="J1746">
        <v>11</v>
      </c>
      <c r="K1746">
        <v>7</v>
      </c>
      <c r="L1746">
        <v>9</v>
      </c>
      <c r="M1746">
        <v>3</v>
      </c>
      <c r="N1746">
        <v>1</v>
      </c>
      <c r="O1746">
        <v>11</v>
      </c>
      <c r="P1746">
        <v>1</v>
      </c>
      <c r="Q1746">
        <v>1</v>
      </c>
      <c r="R1746">
        <v>0</v>
      </c>
      <c r="S1746">
        <v>3</v>
      </c>
      <c r="T1746">
        <v>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30</v>
      </c>
    </row>
    <row r="1747" spans="1:28" hidden="1" x14ac:dyDescent="0.3">
      <c r="A1747">
        <v>4037</v>
      </c>
      <c r="B1747">
        <v>1976</v>
      </c>
      <c r="C1747" t="s">
        <v>28</v>
      </c>
      <c r="D1747" t="s">
        <v>29</v>
      </c>
      <c r="E1747">
        <v>31859</v>
      </c>
      <c r="F1747">
        <v>1</v>
      </c>
      <c r="G1747">
        <v>0</v>
      </c>
      <c r="H1747" s="1">
        <v>41439</v>
      </c>
      <c r="I1747">
        <v>77</v>
      </c>
      <c r="J1747">
        <v>3</v>
      </c>
      <c r="K1747">
        <v>1</v>
      </c>
      <c r="L1747">
        <v>3</v>
      </c>
      <c r="M1747">
        <v>8</v>
      </c>
      <c r="N1747">
        <v>0</v>
      </c>
      <c r="O1747">
        <v>5</v>
      </c>
      <c r="P1747">
        <v>1</v>
      </c>
      <c r="Q1747">
        <v>1</v>
      </c>
      <c r="R1747">
        <v>0</v>
      </c>
      <c r="S1747">
        <v>2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43</v>
      </c>
    </row>
    <row r="1748" spans="1:28" hidden="1" x14ac:dyDescent="0.3">
      <c r="A1748">
        <v>1177</v>
      </c>
      <c r="B1748">
        <v>1966</v>
      </c>
      <c r="C1748" t="s">
        <v>41</v>
      </c>
      <c r="D1748" t="s">
        <v>35</v>
      </c>
      <c r="E1748">
        <v>49618</v>
      </c>
      <c r="F1748">
        <v>1</v>
      </c>
      <c r="G1748">
        <v>1</v>
      </c>
      <c r="H1748" s="1">
        <v>41300</v>
      </c>
      <c r="I1748">
        <v>77</v>
      </c>
      <c r="J1748">
        <v>80</v>
      </c>
      <c r="K1748">
        <v>3</v>
      </c>
      <c r="L1748">
        <v>26</v>
      </c>
      <c r="M1748">
        <v>4</v>
      </c>
      <c r="N1748">
        <v>2</v>
      </c>
      <c r="O1748">
        <v>14</v>
      </c>
      <c r="P1748">
        <v>4</v>
      </c>
      <c r="Q1748">
        <v>3</v>
      </c>
      <c r="R1748">
        <v>1</v>
      </c>
      <c r="S1748">
        <v>3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30</v>
      </c>
    </row>
    <row r="1749" spans="1:28" hidden="1" x14ac:dyDescent="0.3">
      <c r="A1749">
        <v>10637</v>
      </c>
      <c r="B1749">
        <v>1964</v>
      </c>
      <c r="C1749" t="s">
        <v>28</v>
      </c>
      <c r="D1749" t="s">
        <v>33</v>
      </c>
      <c r="E1749">
        <v>40800</v>
      </c>
      <c r="F1749">
        <v>1</v>
      </c>
      <c r="G1749">
        <v>2</v>
      </c>
      <c r="H1749" s="1">
        <v>41275</v>
      </c>
      <c r="I1749">
        <v>77</v>
      </c>
      <c r="J1749">
        <v>24</v>
      </c>
      <c r="K1749">
        <v>0</v>
      </c>
      <c r="L1749">
        <v>27</v>
      </c>
      <c r="M1749">
        <v>8</v>
      </c>
      <c r="N1749">
        <v>30</v>
      </c>
      <c r="O1749">
        <v>10</v>
      </c>
      <c r="P1749">
        <v>2</v>
      </c>
      <c r="Q1749">
        <v>3</v>
      </c>
      <c r="R1749">
        <v>0</v>
      </c>
      <c r="S1749">
        <v>3</v>
      </c>
      <c r="T1749">
        <v>7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 t="s">
        <v>30</v>
      </c>
    </row>
    <row r="1750" spans="1:28" hidden="1" x14ac:dyDescent="0.3">
      <c r="A1750">
        <v>7998</v>
      </c>
      <c r="B1750">
        <v>1958</v>
      </c>
      <c r="C1750" t="s">
        <v>28</v>
      </c>
      <c r="D1750" t="s">
        <v>35</v>
      </c>
      <c r="E1750">
        <v>28087</v>
      </c>
      <c r="F1750">
        <v>1</v>
      </c>
      <c r="G1750">
        <v>1</v>
      </c>
      <c r="H1750" s="1">
        <v>41254</v>
      </c>
      <c r="I1750">
        <v>77</v>
      </c>
      <c r="J1750">
        <v>53</v>
      </c>
      <c r="K1750">
        <v>8</v>
      </c>
      <c r="L1750">
        <v>17</v>
      </c>
      <c r="M1750">
        <v>13</v>
      </c>
      <c r="N1750">
        <v>0</v>
      </c>
      <c r="O1750">
        <v>21</v>
      </c>
      <c r="P1750">
        <v>3</v>
      </c>
      <c r="Q1750">
        <v>2</v>
      </c>
      <c r="R1750">
        <v>2</v>
      </c>
      <c r="S1750">
        <v>2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40</v>
      </c>
    </row>
    <row r="1751" spans="1:28" hidden="1" x14ac:dyDescent="0.3">
      <c r="A1751">
        <v>10992</v>
      </c>
      <c r="B1751">
        <v>1967</v>
      </c>
      <c r="C1751" t="s">
        <v>28</v>
      </c>
      <c r="D1751" t="s">
        <v>35</v>
      </c>
      <c r="E1751">
        <v>75702</v>
      </c>
      <c r="F1751">
        <v>1</v>
      </c>
      <c r="G1751">
        <v>1</v>
      </c>
      <c r="H1751" s="1">
        <v>41150</v>
      </c>
      <c r="I1751">
        <v>77</v>
      </c>
      <c r="J1751">
        <v>650</v>
      </c>
      <c r="K1751">
        <v>28</v>
      </c>
      <c r="L1751">
        <v>353</v>
      </c>
      <c r="M1751">
        <v>45</v>
      </c>
      <c r="N1751">
        <v>42</v>
      </c>
      <c r="O1751">
        <v>30</v>
      </c>
      <c r="P1751">
        <v>5</v>
      </c>
      <c r="Q1751">
        <v>4</v>
      </c>
      <c r="R1751">
        <v>6</v>
      </c>
      <c r="S1751">
        <v>11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43</v>
      </c>
    </row>
    <row r="1752" spans="1:28" hidden="1" x14ac:dyDescent="0.3">
      <c r="A1752">
        <v>6036</v>
      </c>
      <c r="B1752">
        <v>1959</v>
      </c>
      <c r="C1752" t="s">
        <v>41</v>
      </c>
      <c r="D1752" t="s">
        <v>35</v>
      </c>
      <c r="E1752">
        <v>89120</v>
      </c>
      <c r="F1752">
        <v>0</v>
      </c>
      <c r="G1752">
        <v>0</v>
      </c>
      <c r="H1752" s="1">
        <v>41715</v>
      </c>
      <c r="I1752">
        <v>78</v>
      </c>
      <c r="J1752">
        <v>1168</v>
      </c>
      <c r="K1752">
        <v>92</v>
      </c>
      <c r="L1752">
        <v>408</v>
      </c>
      <c r="M1752">
        <v>72</v>
      </c>
      <c r="N1752">
        <v>129</v>
      </c>
      <c r="O1752">
        <v>55</v>
      </c>
      <c r="P1752">
        <v>1</v>
      </c>
      <c r="Q1752">
        <v>5</v>
      </c>
      <c r="R1752">
        <v>6</v>
      </c>
      <c r="S1752">
        <v>7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 t="s">
        <v>30</v>
      </c>
    </row>
    <row r="1753" spans="1:28" hidden="1" x14ac:dyDescent="0.3">
      <c r="A1753">
        <v>10157</v>
      </c>
      <c r="B1753">
        <v>1965</v>
      </c>
      <c r="C1753" t="s">
        <v>28</v>
      </c>
      <c r="D1753" t="s">
        <v>31</v>
      </c>
      <c r="E1753">
        <v>59686</v>
      </c>
      <c r="F1753">
        <v>0</v>
      </c>
      <c r="G1753">
        <v>1</v>
      </c>
      <c r="H1753" s="1">
        <v>41664</v>
      </c>
      <c r="I1753">
        <v>78</v>
      </c>
      <c r="J1753">
        <v>89</v>
      </c>
      <c r="K1753">
        <v>15</v>
      </c>
      <c r="L1753">
        <v>89</v>
      </c>
      <c r="M1753">
        <v>34</v>
      </c>
      <c r="N1753">
        <v>42</v>
      </c>
      <c r="O1753">
        <v>5</v>
      </c>
      <c r="P1753">
        <v>1</v>
      </c>
      <c r="Q1753">
        <v>4</v>
      </c>
      <c r="R1753">
        <v>1</v>
      </c>
      <c r="S1753">
        <v>6</v>
      </c>
      <c r="T1753">
        <v>4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32</v>
      </c>
    </row>
    <row r="1754" spans="1:28" hidden="1" x14ac:dyDescent="0.3">
      <c r="A1754">
        <v>3503</v>
      </c>
      <c r="B1754">
        <v>1950</v>
      </c>
      <c r="C1754" t="s">
        <v>28</v>
      </c>
      <c r="D1754" t="s">
        <v>29</v>
      </c>
      <c r="E1754">
        <v>82460</v>
      </c>
      <c r="F1754">
        <v>0</v>
      </c>
      <c r="G1754">
        <v>0</v>
      </c>
      <c r="H1754" s="1">
        <v>41610</v>
      </c>
      <c r="I1754">
        <v>78</v>
      </c>
      <c r="J1754">
        <v>255</v>
      </c>
      <c r="K1754">
        <v>47</v>
      </c>
      <c r="L1754">
        <v>573</v>
      </c>
      <c r="M1754">
        <v>52</v>
      </c>
      <c r="N1754">
        <v>32</v>
      </c>
      <c r="O1754">
        <v>15</v>
      </c>
      <c r="P1754">
        <v>1</v>
      </c>
      <c r="Q1754">
        <v>5</v>
      </c>
      <c r="R1754">
        <v>3</v>
      </c>
      <c r="S1754">
        <v>6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43</v>
      </c>
    </row>
    <row r="1755" spans="1:28" hidden="1" x14ac:dyDescent="0.3">
      <c r="A1755">
        <v>146</v>
      </c>
      <c r="B1755">
        <v>1960</v>
      </c>
      <c r="C1755" t="s">
        <v>37</v>
      </c>
      <c r="D1755" t="s">
        <v>31</v>
      </c>
      <c r="E1755">
        <v>76045</v>
      </c>
      <c r="F1755">
        <v>0</v>
      </c>
      <c r="G1755">
        <v>0</v>
      </c>
      <c r="H1755" s="1">
        <v>41593</v>
      </c>
      <c r="I1755">
        <v>78</v>
      </c>
      <c r="J1755">
        <v>760</v>
      </c>
      <c r="K1755">
        <v>53</v>
      </c>
      <c r="L1755">
        <v>400</v>
      </c>
      <c r="M1755">
        <v>17</v>
      </c>
      <c r="N1755">
        <v>93</v>
      </c>
      <c r="O1755">
        <v>0</v>
      </c>
      <c r="P1755">
        <v>1</v>
      </c>
      <c r="Q1755">
        <v>4</v>
      </c>
      <c r="R1755">
        <v>5</v>
      </c>
      <c r="S1755">
        <v>11</v>
      </c>
      <c r="T1755">
        <v>2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30</v>
      </c>
    </row>
    <row r="1756" spans="1:28" hidden="1" x14ac:dyDescent="0.3">
      <c r="A1756">
        <v>5538</v>
      </c>
      <c r="B1756">
        <v>1975</v>
      </c>
      <c r="C1756" t="s">
        <v>28</v>
      </c>
      <c r="D1756" t="s">
        <v>29</v>
      </c>
      <c r="E1756">
        <v>83829</v>
      </c>
      <c r="F1756">
        <v>0</v>
      </c>
      <c r="G1756">
        <v>0</v>
      </c>
      <c r="H1756" s="1">
        <v>41555</v>
      </c>
      <c r="I1756">
        <v>78</v>
      </c>
      <c r="J1756">
        <v>897</v>
      </c>
      <c r="K1756">
        <v>161</v>
      </c>
      <c r="L1756">
        <v>430</v>
      </c>
      <c r="M1756">
        <v>186</v>
      </c>
      <c r="N1756">
        <v>161</v>
      </c>
      <c r="O1756">
        <v>27</v>
      </c>
      <c r="P1756">
        <v>0</v>
      </c>
      <c r="Q1756">
        <v>4</v>
      </c>
      <c r="R1756">
        <v>7</v>
      </c>
      <c r="S1756">
        <v>6</v>
      </c>
      <c r="T1756">
        <v>1</v>
      </c>
      <c r="U1756">
        <v>1</v>
      </c>
      <c r="V1756">
        <v>0</v>
      </c>
      <c r="W1756">
        <v>1</v>
      </c>
      <c r="X1756">
        <v>0</v>
      </c>
      <c r="Y1756">
        <v>1</v>
      </c>
      <c r="Z1756">
        <v>1</v>
      </c>
      <c r="AA1756">
        <v>0</v>
      </c>
      <c r="AB1756" t="s">
        <v>30</v>
      </c>
    </row>
    <row r="1757" spans="1:28" hidden="1" x14ac:dyDescent="0.3">
      <c r="A1757">
        <v>3910</v>
      </c>
      <c r="B1757">
        <v>1975</v>
      </c>
      <c r="C1757" t="s">
        <v>28</v>
      </c>
      <c r="D1757" t="s">
        <v>29</v>
      </c>
      <c r="E1757">
        <v>83829</v>
      </c>
      <c r="F1757">
        <v>0</v>
      </c>
      <c r="G1757">
        <v>0</v>
      </c>
      <c r="H1757" s="1">
        <v>41555</v>
      </c>
      <c r="I1757">
        <v>78</v>
      </c>
      <c r="J1757">
        <v>897</v>
      </c>
      <c r="K1757">
        <v>161</v>
      </c>
      <c r="L1757">
        <v>430</v>
      </c>
      <c r="M1757">
        <v>186</v>
      </c>
      <c r="N1757">
        <v>161</v>
      </c>
      <c r="O1757">
        <v>27</v>
      </c>
      <c r="P1757">
        <v>0</v>
      </c>
      <c r="Q1757">
        <v>4</v>
      </c>
      <c r="R1757">
        <v>7</v>
      </c>
      <c r="S1757">
        <v>6</v>
      </c>
      <c r="T1757">
        <v>1</v>
      </c>
      <c r="U1757">
        <v>1</v>
      </c>
      <c r="V1757">
        <v>0</v>
      </c>
      <c r="W1757">
        <v>1</v>
      </c>
      <c r="X1757">
        <v>0</v>
      </c>
      <c r="Y1757">
        <v>1</v>
      </c>
      <c r="Z1757">
        <v>1</v>
      </c>
      <c r="AA1757">
        <v>0</v>
      </c>
      <c r="AB1757" t="s">
        <v>30</v>
      </c>
    </row>
    <row r="1758" spans="1:28" hidden="1" x14ac:dyDescent="0.3">
      <c r="A1758">
        <v>10091</v>
      </c>
      <c r="B1758">
        <v>1956</v>
      </c>
      <c r="C1758" t="s">
        <v>28</v>
      </c>
      <c r="D1758" t="s">
        <v>31</v>
      </c>
      <c r="E1758">
        <v>60230</v>
      </c>
      <c r="F1758">
        <v>0</v>
      </c>
      <c r="G1758">
        <v>1</v>
      </c>
      <c r="H1758" s="1">
        <v>41414</v>
      </c>
      <c r="I1758">
        <v>78</v>
      </c>
      <c r="J1758">
        <v>520</v>
      </c>
      <c r="K1758">
        <v>20</v>
      </c>
      <c r="L1758">
        <v>367</v>
      </c>
      <c r="M1758">
        <v>39</v>
      </c>
      <c r="N1758">
        <v>81</v>
      </c>
      <c r="O1758">
        <v>40</v>
      </c>
      <c r="P1758">
        <v>2</v>
      </c>
      <c r="Q1758">
        <v>6</v>
      </c>
      <c r="R1758">
        <v>3</v>
      </c>
      <c r="S1758">
        <v>6</v>
      </c>
      <c r="T1758">
        <v>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30</v>
      </c>
    </row>
    <row r="1759" spans="1:28" hidden="1" x14ac:dyDescent="0.3">
      <c r="A1759">
        <v>697</v>
      </c>
      <c r="B1759">
        <v>1969</v>
      </c>
      <c r="C1759" t="s">
        <v>28</v>
      </c>
      <c r="D1759" t="s">
        <v>35</v>
      </c>
      <c r="E1759">
        <v>74918</v>
      </c>
      <c r="F1759">
        <v>0</v>
      </c>
      <c r="G1759">
        <v>0</v>
      </c>
      <c r="H1759" s="1">
        <v>41345</v>
      </c>
      <c r="I1759">
        <v>78</v>
      </c>
      <c r="J1759">
        <v>972</v>
      </c>
      <c r="K1759">
        <v>59</v>
      </c>
      <c r="L1759">
        <v>913</v>
      </c>
      <c r="M1759">
        <v>25</v>
      </c>
      <c r="N1759">
        <v>19</v>
      </c>
      <c r="O1759">
        <v>59</v>
      </c>
      <c r="P1759">
        <v>1</v>
      </c>
      <c r="Q1759">
        <v>5</v>
      </c>
      <c r="R1759">
        <v>9</v>
      </c>
      <c r="S1759">
        <v>6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 t="s">
        <v>30</v>
      </c>
    </row>
    <row r="1760" spans="1:28" hidden="1" x14ac:dyDescent="0.3">
      <c r="A1760">
        <v>2607</v>
      </c>
      <c r="B1760">
        <v>1953</v>
      </c>
      <c r="C1760" t="s">
        <v>28</v>
      </c>
      <c r="D1760" t="s">
        <v>31</v>
      </c>
      <c r="E1760">
        <v>40464</v>
      </c>
      <c r="F1760">
        <v>0</v>
      </c>
      <c r="G1760">
        <v>1</v>
      </c>
      <c r="H1760" s="1">
        <v>41285</v>
      </c>
      <c r="I1760">
        <v>78</v>
      </c>
      <c r="J1760">
        <v>424</v>
      </c>
      <c r="K1760">
        <v>17</v>
      </c>
      <c r="L1760">
        <v>118</v>
      </c>
      <c r="M1760">
        <v>7</v>
      </c>
      <c r="N1760">
        <v>23</v>
      </c>
      <c r="O1760">
        <v>41</v>
      </c>
      <c r="P1760">
        <v>6</v>
      </c>
      <c r="Q1760">
        <v>8</v>
      </c>
      <c r="R1760">
        <v>2</v>
      </c>
      <c r="S1760">
        <v>8</v>
      </c>
      <c r="T1760">
        <v>8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30</v>
      </c>
    </row>
    <row r="1761" spans="1:28" hidden="1" x14ac:dyDescent="0.3">
      <c r="A1761">
        <v>8427</v>
      </c>
      <c r="B1761">
        <v>1956</v>
      </c>
      <c r="C1761" t="s">
        <v>41</v>
      </c>
      <c r="D1761" t="s">
        <v>31</v>
      </c>
      <c r="E1761">
        <v>64857</v>
      </c>
      <c r="F1761">
        <v>0</v>
      </c>
      <c r="G1761">
        <v>0</v>
      </c>
      <c r="H1761" s="1">
        <v>41236</v>
      </c>
      <c r="I1761">
        <v>78</v>
      </c>
      <c r="J1761">
        <v>556</v>
      </c>
      <c r="K1761">
        <v>14</v>
      </c>
      <c r="L1761">
        <v>717</v>
      </c>
      <c r="M1761">
        <v>210</v>
      </c>
      <c r="N1761">
        <v>0</v>
      </c>
      <c r="O1761">
        <v>43</v>
      </c>
      <c r="P1761">
        <v>1</v>
      </c>
      <c r="Q1761">
        <v>7</v>
      </c>
      <c r="R1761">
        <v>5</v>
      </c>
      <c r="S1761">
        <v>10</v>
      </c>
      <c r="T1761">
        <v>4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30</v>
      </c>
    </row>
    <row r="1762" spans="1:28" hidden="1" x14ac:dyDescent="0.3">
      <c r="A1762">
        <v>217</v>
      </c>
      <c r="B1762">
        <v>1956</v>
      </c>
      <c r="C1762" t="s">
        <v>41</v>
      </c>
      <c r="D1762" t="s">
        <v>31</v>
      </c>
      <c r="E1762">
        <v>64857</v>
      </c>
      <c r="F1762">
        <v>0</v>
      </c>
      <c r="G1762">
        <v>0</v>
      </c>
      <c r="H1762" s="1">
        <v>41236</v>
      </c>
      <c r="I1762">
        <v>78</v>
      </c>
      <c r="J1762">
        <v>556</v>
      </c>
      <c r="K1762">
        <v>14</v>
      </c>
      <c r="L1762">
        <v>717</v>
      </c>
      <c r="M1762">
        <v>210</v>
      </c>
      <c r="N1762">
        <v>0</v>
      </c>
      <c r="O1762">
        <v>43</v>
      </c>
      <c r="P1762">
        <v>1</v>
      </c>
      <c r="Q1762">
        <v>7</v>
      </c>
      <c r="R1762">
        <v>5</v>
      </c>
      <c r="S1762">
        <v>10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32</v>
      </c>
    </row>
    <row r="1763" spans="1:28" hidden="1" x14ac:dyDescent="0.3">
      <c r="A1763">
        <v>6202</v>
      </c>
      <c r="B1763">
        <v>1960</v>
      </c>
      <c r="C1763" t="s">
        <v>28</v>
      </c>
      <c r="D1763" t="s">
        <v>35</v>
      </c>
      <c r="E1763">
        <v>63381</v>
      </c>
      <c r="F1763">
        <v>0</v>
      </c>
      <c r="G1763">
        <v>1</v>
      </c>
      <c r="H1763" s="1">
        <v>41187</v>
      </c>
      <c r="I1763">
        <v>78</v>
      </c>
      <c r="J1763">
        <v>571</v>
      </c>
      <c r="K1763">
        <v>50</v>
      </c>
      <c r="L1763">
        <v>142</v>
      </c>
      <c r="M1763">
        <v>33</v>
      </c>
      <c r="N1763">
        <v>50</v>
      </c>
      <c r="O1763">
        <v>159</v>
      </c>
      <c r="P1763">
        <v>4</v>
      </c>
      <c r="Q1763">
        <v>4</v>
      </c>
      <c r="R1763">
        <v>5</v>
      </c>
      <c r="S1763">
        <v>13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30</v>
      </c>
    </row>
    <row r="1764" spans="1:28" hidden="1" x14ac:dyDescent="0.3">
      <c r="A1764">
        <v>3856</v>
      </c>
      <c r="B1764">
        <v>1960</v>
      </c>
      <c r="C1764" t="s">
        <v>28</v>
      </c>
      <c r="D1764" t="s">
        <v>35</v>
      </c>
      <c r="E1764">
        <v>63381</v>
      </c>
      <c r="F1764">
        <v>0</v>
      </c>
      <c r="G1764">
        <v>1</v>
      </c>
      <c r="H1764" s="1">
        <v>41187</v>
      </c>
      <c r="I1764">
        <v>78</v>
      </c>
      <c r="J1764">
        <v>571</v>
      </c>
      <c r="K1764">
        <v>50</v>
      </c>
      <c r="L1764">
        <v>142</v>
      </c>
      <c r="M1764">
        <v>33</v>
      </c>
      <c r="N1764">
        <v>50</v>
      </c>
      <c r="O1764">
        <v>159</v>
      </c>
      <c r="P1764">
        <v>4</v>
      </c>
      <c r="Q1764">
        <v>4</v>
      </c>
      <c r="R1764">
        <v>5</v>
      </c>
      <c r="S1764">
        <v>13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30</v>
      </c>
    </row>
    <row r="1765" spans="1:28" hidden="1" x14ac:dyDescent="0.3">
      <c r="A1765">
        <v>10648</v>
      </c>
      <c r="B1765">
        <v>1982</v>
      </c>
      <c r="C1765" t="s">
        <v>38</v>
      </c>
      <c r="D1765" t="s">
        <v>35</v>
      </c>
      <c r="E1765">
        <v>66664</v>
      </c>
      <c r="F1765">
        <v>0</v>
      </c>
      <c r="G1765">
        <v>0</v>
      </c>
      <c r="H1765" s="1">
        <v>41177</v>
      </c>
      <c r="I1765">
        <v>78</v>
      </c>
      <c r="J1765">
        <v>398</v>
      </c>
      <c r="K1765">
        <v>96</v>
      </c>
      <c r="L1765">
        <v>447</v>
      </c>
      <c r="M1765">
        <v>220</v>
      </c>
      <c r="N1765">
        <v>96</v>
      </c>
      <c r="O1765">
        <v>32</v>
      </c>
      <c r="P1765">
        <v>1</v>
      </c>
      <c r="Q1765">
        <v>5</v>
      </c>
      <c r="R1765">
        <v>7</v>
      </c>
      <c r="S1765">
        <v>6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30</v>
      </c>
    </row>
    <row r="1766" spans="1:28" hidden="1" x14ac:dyDescent="0.3">
      <c r="A1766">
        <v>5120</v>
      </c>
      <c r="B1766">
        <v>1982</v>
      </c>
      <c r="C1766" t="s">
        <v>38</v>
      </c>
      <c r="D1766" t="s">
        <v>35</v>
      </c>
      <c r="E1766">
        <v>66664</v>
      </c>
      <c r="F1766">
        <v>0</v>
      </c>
      <c r="G1766">
        <v>0</v>
      </c>
      <c r="H1766" s="1">
        <v>41177</v>
      </c>
      <c r="I1766">
        <v>78</v>
      </c>
      <c r="J1766">
        <v>398</v>
      </c>
      <c r="K1766">
        <v>96</v>
      </c>
      <c r="L1766">
        <v>447</v>
      </c>
      <c r="M1766">
        <v>220</v>
      </c>
      <c r="N1766">
        <v>96</v>
      </c>
      <c r="O1766">
        <v>32</v>
      </c>
      <c r="P1766">
        <v>1</v>
      </c>
      <c r="Q1766">
        <v>5</v>
      </c>
      <c r="R1766">
        <v>7</v>
      </c>
      <c r="S1766">
        <v>6</v>
      </c>
      <c r="T1766">
        <v>3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43</v>
      </c>
    </row>
    <row r="1767" spans="1:28" hidden="1" x14ac:dyDescent="0.3">
      <c r="A1767">
        <v>6383</v>
      </c>
      <c r="B1767">
        <v>1971</v>
      </c>
      <c r="C1767" t="s">
        <v>37</v>
      </c>
      <c r="D1767" t="s">
        <v>35</v>
      </c>
      <c r="E1767">
        <v>32892</v>
      </c>
      <c r="F1767">
        <v>1</v>
      </c>
      <c r="G1767">
        <v>0</v>
      </c>
      <c r="H1767" s="1">
        <v>41784</v>
      </c>
      <c r="I1767">
        <v>78</v>
      </c>
      <c r="J1767">
        <v>26</v>
      </c>
      <c r="K1767">
        <v>0</v>
      </c>
      <c r="L1767">
        <v>15</v>
      </c>
      <c r="M1767">
        <v>2</v>
      </c>
      <c r="N1767">
        <v>1</v>
      </c>
      <c r="O1767">
        <v>2</v>
      </c>
      <c r="P1767">
        <v>2</v>
      </c>
      <c r="Q1767">
        <v>3</v>
      </c>
      <c r="R1767">
        <v>0</v>
      </c>
      <c r="S1767">
        <v>3</v>
      </c>
      <c r="T1767">
        <v>8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43</v>
      </c>
    </row>
    <row r="1768" spans="1:28" hidden="1" x14ac:dyDescent="0.3">
      <c r="A1768">
        <v>10536</v>
      </c>
      <c r="B1768">
        <v>1971</v>
      </c>
      <c r="C1768" t="s">
        <v>37</v>
      </c>
      <c r="D1768" t="s">
        <v>35</v>
      </c>
      <c r="E1768">
        <v>32892</v>
      </c>
      <c r="F1768">
        <v>1</v>
      </c>
      <c r="G1768">
        <v>0</v>
      </c>
      <c r="H1768" s="1">
        <v>41784</v>
      </c>
      <c r="I1768">
        <v>78</v>
      </c>
      <c r="J1768">
        <v>26</v>
      </c>
      <c r="K1768">
        <v>0</v>
      </c>
      <c r="L1768">
        <v>15</v>
      </c>
      <c r="M1768">
        <v>2</v>
      </c>
      <c r="N1768">
        <v>1</v>
      </c>
      <c r="O1768">
        <v>2</v>
      </c>
      <c r="P1768">
        <v>2</v>
      </c>
      <c r="Q1768">
        <v>3</v>
      </c>
      <c r="R1768">
        <v>0</v>
      </c>
      <c r="S1768">
        <v>3</v>
      </c>
      <c r="T1768">
        <v>8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30</v>
      </c>
    </row>
    <row r="1769" spans="1:28" hidden="1" x14ac:dyDescent="0.3">
      <c r="A1769">
        <v>11092</v>
      </c>
      <c r="B1769">
        <v>1961</v>
      </c>
      <c r="C1769" t="s">
        <v>28</v>
      </c>
      <c r="D1769" t="s">
        <v>33</v>
      </c>
      <c r="E1769">
        <v>27116</v>
      </c>
      <c r="F1769">
        <v>1</v>
      </c>
      <c r="G1769">
        <v>1</v>
      </c>
      <c r="H1769" s="1">
        <v>41700</v>
      </c>
      <c r="I1769">
        <v>78</v>
      </c>
      <c r="J1769">
        <v>12</v>
      </c>
      <c r="K1769">
        <v>1</v>
      </c>
      <c r="L1769">
        <v>21</v>
      </c>
      <c r="M1769">
        <v>2</v>
      </c>
      <c r="N1769">
        <v>2</v>
      </c>
      <c r="O1769">
        <v>3</v>
      </c>
      <c r="P1769">
        <v>2</v>
      </c>
      <c r="Q1769">
        <v>2</v>
      </c>
      <c r="R1769">
        <v>0</v>
      </c>
      <c r="S1769">
        <v>3</v>
      </c>
      <c r="T1769">
        <v>7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43</v>
      </c>
    </row>
    <row r="1770" spans="1:28" hidden="1" x14ac:dyDescent="0.3">
      <c r="A1770">
        <v>538</v>
      </c>
      <c r="B1770">
        <v>1989</v>
      </c>
      <c r="C1770" t="s">
        <v>28</v>
      </c>
      <c r="D1770" t="s">
        <v>31</v>
      </c>
      <c r="E1770">
        <v>46107</v>
      </c>
      <c r="F1770">
        <v>1</v>
      </c>
      <c r="G1770">
        <v>0</v>
      </c>
      <c r="H1770" s="1">
        <v>41680</v>
      </c>
      <c r="I1770">
        <v>78</v>
      </c>
      <c r="J1770">
        <v>31</v>
      </c>
      <c r="K1770">
        <v>9</v>
      </c>
      <c r="L1770">
        <v>27</v>
      </c>
      <c r="M1770">
        <v>16</v>
      </c>
      <c r="N1770">
        <v>9</v>
      </c>
      <c r="O1770">
        <v>33</v>
      </c>
      <c r="P1770">
        <v>1</v>
      </c>
      <c r="Q1770">
        <v>1</v>
      </c>
      <c r="R1770">
        <v>1</v>
      </c>
      <c r="S1770">
        <v>4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43</v>
      </c>
    </row>
    <row r="1771" spans="1:28" hidden="1" x14ac:dyDescent="0.3">
      <c r="A1771">
        <v>10022</v>
      </c>
      <c r="B1771">
        <v>1973</v>
      </c>
      <c r="C1771" t="s">
        <v>37</v>
      </c>
      <c r="D1771" t="s">
        <v>31</v>
      </c>
      <c r="E1771">
        <v>54466</v>
      </c>
      <c r="F1771">
        <v>1</v>
      </c>
      <c r="G1771">
        <v>1</v>
      </c>
      <c r="H1771" s="1">
        <v>41679</v>
      </c>
      <c r="I1771">
        <v>78</v>
      </c>
      <c r="J1771">
        <v>12</v>
      </c>
      <c r="K1771">
        <v>0</v>
      </c>
      <c r="L1771">
        <v>4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2</v>
      </c>
      <c r="T1771">
        <v>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30</v>
      </c>
    </row>
    <row r="1772" spans="1:28" hidden="1" x14ac:dyDescent="0.3">
      <c r="A1772">
        <v>4227</v>
      </c>
      <c r="B1772">
        <v>1968</v>
      </c>
      <c r="C1772" t="s">
        <v>41</v>
      </c>
      <c r="D1772" t="s">
        <v>35</v>
      </c>
      <c r="E1772">
        <v>32889</v>
      </c>
      <c r="F1772">
        <v>1</v>
      </c>
      <c r="G1772">
        <v>1</v>
      </c>
      <c r="H1772" s="1">
        <v>41523</v>
      </c>
      <c r="I1772">
        <v>78</v>
      </c>
      <c r="J1772">
        <v>28</v>
      </c>
      <c r="K1772">
        <v>0</v>
      </c>
      <c r="L1772">
        <v>13</v>
      </c>
      <c r="M1772">
        <v>4</v>
      </c>
      <c r="N1772">
        <v>2</v>
      </c>
      <c r="O1772">
        <v>8</v>
      </c>
      <c r="P1772">
        <v>3</v>
      </c>
      <c r="Q1772">
        <v>2</v>
      </c>
      <c r="R1772">
        <v>1</v>
      </c>
      <c r="S1772">
        <v>3</v>
      </c>
      <c r="T1772">
        <v>5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30</v>
      </c>
    </row>
    <row r="1773" spans="1:28" hidden="1" x14ac:dyDescent="0.3">
      <c r="A1773">
        <v>6634</v>
      </c>
      <c r="B1773">
        <v>1979</v>
      </c>
      <c r="C1773" t="s">
        <v>41</v>
      </c>
      <c r="D1773" t="s">
        <v>29</v>
      </c>
      <c r="E1773">
        <v>33462</v>
      </c>
      <c r="F1773">
        <v>1</v>
      </c>
      <c r="G1773">
        <v>0</v>
      </c>
      <c r="H1773" s="1">
        <v>41493</v>
      </c>
      <c r="I1773">
        <v>78</v>
      </c>
      <c r="J1773">
        <v>22</v>
      </c>
      <c r="K1773">
        <v>3</v>
      </c>
      <c r="L1773">
        <v>18</v>
      </c>
      <c r="M1773">
        <v>0</v>
      </c>
      <c r="N1773">
        <v>0</v>
      </c>
      <c r="O1773">
        <v>11</v>
      </c>
      <c r="P1773">
        <v>1</v>
      </c>
      <c r="Q1773">
        <v>2</v>
      </c>
      <c r="R1773">
        <v>0</v>
      </c>
      <c r="S1773">
        <v>3</v>
      </c>
      <c r="T1773">
        <v>7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43</v>
      </c>
    </row>
    <row r="1774" spans="1:28" hidden="1" x14ac:dyDescent="0.3">
      <c r="A1774">
        <v>6460</v>
      </c>
      <c r="B1774">
        <v>1982</v>
      </c>
      <c r="C1774" t="s">
        <v>28</v>
      </c>
      <c r="D1774" t="s">
        <v>33</v>
      </c>
      <c r="E1774">
        <v>28718</v>
      </c>
      <c r="F1774">
        <v>1</v>
      </c>
      <c r="G1774">
        <v>0</v>
      </c>
      <c r="H1774" s="1">
        <v>41468</v>
      </c>
      <c r="I1774">
        <v>78</v>
      </c>
      <c r="J1774">
        <v>12</v>
      </c>
      <c r="K1774">
        <v>4</v>
      </c>
      <c r="L1774">
        <v>6</v>
      </c>
      <c r="M1774">
        <v>11</v>
      </c>
      <c r="N1774">
        <v>8</v>
      </c>
      <c r="O1774">
        <v>16</v>
      </c>
      <c r="P1774">
        <v>2</v>
      </c>
      <c r="Q1774">
        <v>2</v>
      </c>
      <c r="R1774">
        <v>0</v>
      </c>
      <c r="S1774">
        <v>3</v>
      </c>
      <c r="T1774">
        <v>8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40</v>
      </c>
    </row>
    <row r="1775" spans="1:28" hidden="1" x14ac:dyDescent="0.3">
      <c r="A1775">
        <v>5883</v>
      </c>
      <c r="B1775">
        <v>1972</v>
      </c>
      <c r="C1775" t="s">
        <v>28</v>
      </c>
      <c r="D1775" t="s">
        <v>33</v>
      </c>
      <c r="E1775">
        <v>77981</v>
      </c>
      <c r="F1775">
        <v>1</v>
      </c>
      <c r="G1775">
        <v>0</v>
      </c>
      <c r="H1775" s="1">
        <v>41420</v>
      </c>
      <c r="I1775">
        <v>78</v>
      </c>
      <c r="J1775">
        <v>138</v>
      </c>
      <c r="K1775">
        <v>120</v>
      </c>
      <c r="L1775">
        <v>204</v>
      </c>
      <c r="M1775">
        <v>16</v>
      </c>
      <c r="N1775">
        <v>126</v>
      </c>
      <c r="O1775">
        <v>60</v>
      </c>
      <c r="P1775">
        <v>3</v>
      </c>
      <c r="Q1775">
        <v>7</v>
      </c>
      <c r="R1775">
        <v>4</v>
      </c>
      <c r="S1775">
        <v>7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30</v>
      </c>
    </row>
    <row r="1776" spans="1:28" hidden="1" x14ac:dyDescent="0.3">
      <c r="A1776">
        <v>6749</v>
      </c>
      <c r="B1776">
        <v>1966</v>
      </c>
      <c r="C1776" t="s">
        <v>28</v>
      </c>
      <c r="D1776" t="s">
        <v>31</v>
      </c>
      <c r="E1776">
        <v>86358</v>
      </c>
      <c r="F1776">
        <v>1</v>
      </c>
      <c r="G1776">
        <v>1</v>
      </c>
      <c r="H1776" s="1">
        <v>41129</v>
      </c>
      <c r="I1776">
        <v>78</v>
      </c>
      <c r="J1776">
        <v>957</v>
      </c>
      <c r="K1776">
        <v>47</v>
      </c>
      <c r="L1776">
        <v>494</v>
      </c>
      <c r="M1776">
        <v>82</v>
      </c>
      <c r="N1776">
        <v>47</v>
      </c>
      <c r="O1776">
        <v>95</v>
      </c>
      <c r="P1776">
        <v>4</v>
      </c>
      <c r="Q1776">
        <v>5</v>
      </c>
      <c r="R1776">
        <v>3</v>
      </c>
      <c r="S1776">
        <v>6</v>
      </c>
      <c r="T1776">
        <v>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30</v>
      </c>
    </row>
    <row r="1777" spans="1:28" hidden="1" x14ac:dyDescent="0.3">
      <c r="A1777">
        <v>8916</v>
      </c>
      <c r="B1777">
        <v>1975</v>
      </c>
      <c r="C1777" t="s">
        <v>28</v>
      </c>
      <c r="D1777" t="s">
        <v>29</v>
      </c>
      <c r="E1777">
        <v>36627</v>
      </c>
      <c r="F1777">
        <v>2</v>
      </c>
      <c r="G1777">
        <v>0</v>
      </c>
      <c r="H1777" s="1">
        <v>41478</v>
      </c>
      <c r="I1777">
        <v>78</v>
      </c>
      <c r="J1777">
        <v>9</v>
      </c>
      <c r="K1777">
        <v>1</v>
      </c>
      <c r="L1777">
        <v>5</v>
      </c>
      <c r="M1777">
        <v>0</v>
      </c>
      <c r="N1777">
        <v>0</v>
      </c>
      <c r="O1777">
        <v>1</v>
      </c>
      <c r="P1777">
        <v>1</v>
      </c>
      <c r="Q1777">
        <v>0</v>
      </c>
      <c r="R1777">
        <v>0</v>
      </c>
      <c r="S1777">
        <v>3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43</v>
      </c>
    </row>
    <row r="1778" spans="1:28" hidden="1" x14ac:dyDescent="0.3">
      <c r="A1778">
        <v>9559</v>
      </c>
      <c r="B1778">
        <v>1961</v>
      </c>
      <c r="C1778" t="s">
        <v>37</v>
      </c>
      <c r="D1778" t="s">
        <v>33</v>
      </c>
      <c r="E1778">
        <v>57072</v>
      </c>
      <c r="F1778">
        <v>0</v>
      </c>
      <c r="G1778">
        <v>1</v>
      </c>
      <c r="H1778" s="1">
        <v>41663</v>
      </c>
      <c r="I1778">
        <v>79</v>
      </c>
      <c r="J1778">
        <v>944</v>
      </c>
      <c r="K1778">
        <v>0</v>
      </c>
      <c r="L1778">
        <v>60</v>
      </c>
      <c r="M1778">
        <v>0</v>
      </c>
      <c r="N1778">
        <v>0</v>
      </c>
      <c r="O1778">
        <v>30</v>
      </c>
      <c r="P1778">
        <v>2</v>
      </c>
      <c r="Q1778">
        <v>7</v>
      </c>
      <c r="R1778">
        <v>5</v>
      </c>
      <c r="S1778">
        <v>13</v>
      </c>
      <c r="T1778">
        <v>5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 t="s">
        <v>32</v>
      </c>
    </row>
    <row r="1779" spans="1:28" hidden="1" x14ac:dyDescent="0.3">
      <c r="A1779">
        <v>771</v>
      </c>
      <c r="B1779">
        <v>1967</v>
      </c>
      <c r="C1779" t="s">
        <v>28</v>
      </c>
      <c r="D1779" t="s">
        <v>35</v>
      </c>
      <c r="E1779">
        <v>54178</v>
      </c>
      <c r="F1779">
        <v>0</v>
      </c>
      <c r="G1779">
        <v>1</v>
      </c>
      <c r="H1779" s="1">
        <v>41660</v>
      </c>
      <c r="I1779">
        <v>79</v>
      </c>
      <c r="J1779">
        <v>135</v>
      </c>
      <c r="K1779">
        <v>9</v>
      </c>
      <c r="L1779">
        <v>39</v>
      </c>
      <c r="M1779">
        <v>4</v>
      </c>
      <c r="N1779">
        <v>0</v>
      </c>
      <c r="O1779">
        <v>7</v>
      </c>
      <c r="P1779">
        <v>1</v>
      </c>
      <c r="Q1779">
        <v>2</v>
      </c>
      <c r="R1779">
        <v>2</v>
      </c>
      <c r="S1779">
        <v>5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39</v>
      </c>
    </row>
    <row r="1780" spans="1:28" hidden="1" x14ac:dyDescent="0.3">
      <c r="A1780">
        <v>2895</v>
      </c>
      <c r="B1780">
        <v>1963</v>
      </c>
      <c r="C1780" t="s">
        <v>28</v>
      </c>
      <c r="D1780" t="s">
        <v>31</v>
      </c>
      <c r="E1780">
        <v>49980</v>
      </c>
      <c r="F1780">
        <v>0</v>
      </c>
      <c r="G1780">
        <v>1</v>
      </c>
      <c r="H1780" s="1">
        <v>41570</v>
      </c>
      <c r="I1780">
        <v>79</v>
      </c>
      <c r="J1780">
        <v>104</v>
      </c>
      <c r="K1780">
        <v>1</v>
      </c>
      <c r="L1780">
        <v>54</v>
      </c>
      <c r="M1780">
        <v>13</v>
      </c>
      <c r="N1780">
        <v>9</v>
      </c>
      <c r="O1780">
        <v>14</v>
      </c>
      <c r="P1780">
        <v>2</v>
      </c>
      <c r="Q1780">
        <v>3</v>
      </c>
      <c r="R1780">
        <v>1</v>
      </c>
      <c r="S1780">
        <v>5</v>
      </c>
      <c r="T1780">
        <v>5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40</v>
      </c>
    </row>
    <row r="1781" spans="1:28" hidden="1" x14ac:dyDescent="0.3">
      <c r="A1781">
        <v>7972</v>
      </c>
      <c r="B1781">
        <v>1955</v>
      </c>
      <c r="C1781" t="s">
        <v>28</v>
      </c>
      <c r="D1781" t="s">
        <v>31</v>
      </c>
      <c r="E1781">
        <v>72906</v>
      </c>
      <c r="F1781">
        <v>0</v>
      </c>
      <c r="G1781">
        <v>0</v>
      </c>
      <c r="H1781" s="1">
        <v>41534</v>
      </c>
      <c r="I1781">
        <v>79</v>
      </c>
      <c r="J1781">
        <v>400</v>
      </c>
      <c r="K1781">
        <v>32</v>
      </c>
      <c r="L1781">
        <v>519</v>
      </c>
      <c r="M1781">
        <v>71</v>
      </c>
      <c r="N1781">
        <v>75</v>
      </c>
      <c r="O1781">
        <v>54</v>
      </c>
      <c r="P1781">
        <v>1</v>
      </c>
      <c r="Q1781">
        <v>3</v>
      </c>
      <c r="R1781">
        <v>4</v>
      </c>
      <c r="S1781">
        <v>9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30</v>
      </c>
    </row>
    <row r="1782" spans="1:28" hidden="1" x14ac:dyDescent="0.3">
      <c r="A1782">
        <v>500</v>
      </c>
      <c r="B1782">
        <v>1977</v>
      </c>
      <c r="C1782" t="s">
        <v>28</v>
      </c>
      <c r="D1782" t="s">
        <v>35</v>
      </c>
      <c r="E1782">
        <v>96876</v>
      </c>
      <c r="F1782">
        <v>0</v>
      </c>
      <c r="G1782">
        <v>0</v>
      </c>
      <c r="H1782" s="1">
        <v>41492</v>
      </c>
      <c r="I1782">
        <v>79</v>
      </c>
      <c r="J1782">
        <v>908</v>
      </c>
      <c r="K1782">
        <v>43</v>
      </c>
      <c r="L1782">
        <v>735</v>
      </c>
      <c r="M1782">
        <v>40</v>
      </c>
      <c r="N1782">
        <v>194</v>
      </c>
      <c r="O1782">
        <v>21</v>
      </c>
      <c r="P1782">
        <v>1</v>
      </c>
      <c r="Q1782">
        <v>7</v>
      </c>
      <c r="R1782">
        <v>7</v>
      </c>
      <c r="S1782">
        <v>9</v>
      </c>
      <c r="T1782">
        <v>2</v>
      </c>
      <c r="U1782">
        <v>1</v>
      </c>
      <c r="V1782">
        <v>0</v>
      </c>
      <c r="W1782">
        <v>0</v>
      </c>
      <c r="X1782">
        <v>1</v>
      </c>
      <c r="Y1782">
        <v>1</v>
      </c>
      <c r="Z1782">
        <v>1</v>
      </c>
      <c r="AA1782">
        <v>0</v>
      </c>
      <c r="AB1782" t="s">
        <v>30</v>
      </c>
    </row>
    <row r="1783" spans="1:28" hidden="1" x14ac:dyDescent="0.3">
      <c r="A1783">
        <v>375</v>
      </c>
      <c r="B1783">
        <v>1954</v>
      </c>
      <c r="C1783" t="s">
        <v>28</v>
      </c>
      <c r="D1783" t="s">
        <v>29</v>
      </c>
      <c r="E1783">
        <v>76773</v>
      </c>
      <c r="F1783">
        <v>0</v>
      </c>
      <c r="G1783">
        <v>0</v>
      </c>
      <c r="H1783" s="1">
        <v>41330</v>
      </c>
      <c r="I1783">
        <v>79</v>
      </c>
      <c r="J1783">
        <v>516</v>
      </c>
      <c r="K1783">
        <v>56</v>
      </c>
      <c r="L1783">
        <v>449</v>
      </c>
      <c r="M1783">
        <v>86</v>
      </c>
      <c r="N1783">
        <v>33</v>
      </c>
      <c r="O1783">
        <v>16</v>
      </c>
      <c r="P1783">
        <v>1</v>
      </c>
      <c r="Q1783">
        <v>2</v>
      </c>
      <c r="R1783">
        <v>2</v>
      </c>
      <c r="S1783">
        <v>11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30</v>
      </c>
    </row>
    <row r="1784" spans="1:28" hidden="1" x14ac:dyDescent="0.3">
      <c r="A1784">
        <v>10936</v>
      </c>
      <c r="B1784">
        <v>1965</v>
      </c>
      <c r="C1784" t="s">
        <v>28</v>
      </c>
      <c r="D1784" t="s">
        <v>33</v>
      </c>
      <c r="E1784">
        <v>72190</v>
      </c>
      <c r="F1784">
        <v>0</v>
      </c>
      <c r="G1784">
        <v>0</v>
      </c>
      <c r="H1784" s="1">
        <v>41318</v>
      </c>
      <c r="I1784">
        <v>79</v>
      </c>
      <c r="J1784">
        <v>597</v>
      </c>
      <c r="K1784">
        <v>166</v>
      </c>
      <c r="L1784">
        <v>597</v>
      </c>
      <c r="M1784">
        <v>172</v>
      </c>
      <c r="N1784">
        <v>166</v>
      </c>
      <c r="O1784">
        <v>249</v>
      </c>
      <c r="P1784">
        <v>1</v>
      </c>
      <c r="Q1784">
        <v>5</v>
      </c>
      <c r="R1784">
        <v>6</v>
      </c>
      <c r="S1784">
        <v>4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36</v>
      </c>
    </row>
    <row r="1785" spans="1:28" hidden="1" x14ac:dyDescent="0.3">
      <c r="A1785">
        <v>10314</v>
      </c>
      <c r="B1785">
        <v>1948</v>
      </c>
      <c r="C1785" t="s">
        <v>37</v>
      </c>
      <c r="D1785" t="s">
        <v>33</v>
      </c>
      <c r="E1785">
        <v>83837</v>
      </c>
      <c r="F1785">
        <v>0</v>
      </c>
      <c r="G1785">
        <v>0</v>
      </c>
      <c r="H1785" s="1">
        <v>41259</v>
      </c>
      <c r="I1785">
        <v>79</v>
      </c>
      <c r="J1785">
        <v>847</v>
      </c>
      <c r="K1785">
        <v>66</v>
      </c>
      <c r="L1785">
        <v>119</v>
      </c>
      <c r="M1785">
        <v>86</v>
      </c>
      <c r="N1785">
        <v>89</v>
      </c>
      <c r="O1785">
        <v>111</v>
      </c>
      <c r="P1785">
        <v>1</v>
      </c>
      <c r="Q1785">
        <v>9</v>
      </c>
      <c r="R1785">
        <v>10</v>
      </c>
      <c r="S1785">
        <v>5</v>
      </c>
      <c r="T1785">
        <v>4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0</v>
      </c>
      <c r="AB1785" t="s">
        <v>40</v>
      </c>
    </row>
    <row r="1786" spans="1:28" hidden="1" x14ac:dyDescent="0.3">
      <c r="A1786">
        <v>2674</v>
      </c>
      <c r="B1786">
        <v>1958</v>
      </c>
      <c r="C1786" t="s">
        <v>41</v>
      </c>
      <c r="D1786" t="s">
        <v>31</v>
      </c>
      <c r="E1786">
        <v>75154</v>
      </c>
      <c r="F1786">
        <v>0</v>
      </c>
      <c r="G1786">
        <v>1</v>
      </c>
      <c r="H1786" s="1">
        <v>41156</v>
      </c>
      <c r="I1786">
        <v>79</v>
      </c>
      <c r="J1786">
        <v>543</v>
      </c>
      <c r="K1786">
        <v>10</v>
      </c>
      <c r="L1786">
        <v>205</v>
      </c>
      <c r="M1786">
        <v>160</v>
      </c>
      <c r="N1786">
        <v>143</v>
      </c>
      <c r="O1786">
        <v>82</v>
      </c>
      <c r="P1786">
        <v>1</v>
      </c>
      <c r="Q1786">
        <v>6</v>
      </c>
      <c r="R1786">
        <v>3</v>
      </c>
      <c r="S1786">
        <v>6</v>
      </c>
      <c r="T1786">
        <v>3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 t="s">
        <v>34</v>
      </c>
    </row>
    <row r="1787" spans="1:28" hidden="1" x14ac:dyDescent="0.3">
      <c r="A1787">
        <v>1584</v>
      </c>
      <c r="B1787">
        <v>1977</v>
      </c>
      <c r="C1787" t="s">
        <v>28</v>
      </c>
      <c r="D1787" t="s">
        <v>33</v>
      </c>
      <c r="E1787">
        <v>41443</v>
      </c>
      <c r="F1787">
        <v>1</v>
      </c>
      <c r="G1787">
        <v>0</v>
      </c>
      <c r="H1787" s="1">
        <v>41730</v>
      </c>
      <c r="I1787">
        <v>79</v>
      </c>
      <c r="J1787">
        <v>171</v>
      </c>
      <c r="K1787">
        <v>7</v>
      </c>
      <c r="L1787">
        <v>171</v>
      </c>
      <c r="M1787">
        <v>25</v>
      </c>
      <c r="N1787">
        <v>19</v>
      </c>
      <c r="O1787">
        <v>89</v>
      </c>
      <c r="P1787">
        <v>6</v>
      </c>
      <c r="Q1787">
        <v>8</v>
      </c>
      <c r="R1787">
        <v>1</v>
      </c>
      <c r="S1787">
        <v>5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43</v>
      </c>
    </row>
    <row r="1788" spans="1:28" hidden="1" x14ac:dyDescent="0.3">
      <c r="A1788">
        <v>5237</v>
      </c>
      <c r="B1788">
        <v>1950</v>
      </c>
      <c r="C1788" t="s">
        <v>37</v>
      </c>
      <c r="D1788" t="s">
        <v>31</v>
      </c>
      <c r="E1788">
        <v>48767</v>
      </c>
      <c r="F1788">
        <v>1</v>
      </c>
      <c r="G1788">
        <v>2</v>
      </c>
      <c r="H1788" s="1">
        <v>41640</v>
      </c>
      <c r="I1788">
        <v>79</v>
      </c>
      <c r="J1788">
        <v>28</v>
      </c>
      <c r="K1788">
        <v>1</v>
      </c>
      <c r="L1788">
        <v>21</v>
      </c>
      <c r="M1788">
        <v>3</v>
      </c>
      <c r="N1788">
        <v>0</v>
      </c>
      <c r="O1788">
        <v>10</v>
      </c>
      <c r="P1788">
        <v>3</v>
      </c>
      <c r="Q1788">
        <v>2</v>
      </c>
      <c r="R1788">
        <v>1</v>
      </c>
      <c r="S1788">
        <v>3</v>
      </c>
      <c r="T1788">
        <v>5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36</v>
      </c>
    </row>
    <row r="1789" spans="1:28" hidden="1" x14ac:dyDescent="0.3">
      <c r="A1789">
        <v>2461</v>
      </c>
      <c r="B1789">
        <v>1955</v>
      </c>
      <c r="C1789" t="s">
        <v>41</v>
      </c>
      <c r="D1789" t="s">
        <v>31</v>
      </c>
      <c r="E1789">
        <v>51124</v>
      </c>
      <c r="F1789">
        <v>1</v>
      </c>
      <c r="G1789">
        <v>1</v>
      </c>
      <c r="H1789" s="1">
        <v>41626</v>
      </c>
      <c r="I1789">
        <v>79</v>
      </c>
      <c r="J1789">
        <v>26</v>
      </c>
      <c r="K1789">
        <v>1</v>
      </c>
      <c r="L1789">
        <v>11</v>
      </c>
      <c r="M1789">
        <v>0</v>
      </c>
      <c r="N1789">
        <v>1</v>
      </c>
      <c r="O1789">
        <v>4</v>
      </c>
      <c r="P1789">
        <v>2</v>
      </c>
      <c r="Q1789">
        <v>1</v>
      </c>
      <c r="R1789">
        <v>0</v>
      </c>
      <c r="S1789">
        <v>3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32</v>
      </c>
    </row>
    <row r="1790" spans="1:28" hidden="1" x14ac:dyDescent="0.3">
      <c r="A1790">
        <v>5474</v>
      </c>
      <c r="B1790">
        <v>1970</v>
      </c>
      <c r="C1790" t="s">
        <v>28</v>
      </c>
      <c r="D1790" t="s">
        <v>31</v>
      </c>
      <c r="E1790">
        <v>43020</v>
      </c>
      <c r="F1790">
        <v>1</v>
      </c>
      <c r="G1790">
        <v>0</v>
      </c>
      <c r="H1790" s="1">
        <v>41608</v>
      </c>
      <c r="I1790">
        <v>79</v>
      </c>
      <c r="J1790">
        <v>45</v>
      </c>
      <c r="K1790">
        <v>7</v>
      </c>
      <c r="L1790">
        <v>99</v>
      </c>
      <c r="M1790">
        <v>4</v>
      </c>
      <c r="N1790">
        <v>25</v>
      </c>
      <c r="O1790">
        <v>43</v>
      </c>
      <c r="P1790">
        <v>3</v>
      </c>
      <c r="Q1790">
        <v>4</v>
      </c>
      <c r="R1790">
        <v>1</v>
      </c>
      <c r="S1790">
        <v>4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34</v>
      </c>
    </row>
    <row r="1791" spans="1:28" hidden="1" x14ac:dyDescent="0.3">
      <c r="A1791">
        <v>10067</v>
      </c>
      <c r="B1791">
        <v>1976</v>
      </c>
      <c r="C1791" t="s">
        <v>38</v>
      </c>
      <c r="D1791" t="s">
        <v>35</v>
      </c>
      <c r="E1791">
        <v>25176</v>
      </c>
      <c r="F1791">
        <v>1</v>
      </c>
      <c r="G1791">
        <v>1</v>
      </c>
      <c r="H1791" s="1">
        <v>41496</v>
      </c>
      <c r="I1791">
        <v>79</v>
      </c>
      <c r="J1791">
        <v>4</v>
      </c>
      <c r="K1791">
        <v>0</v>
      </c>
      <c r="L1791">
        <v>4</v>
      </c>
      <c r="M1791">
        <v>0</v>
      </c>
      <c r="N1791">
        <v>0</v>
      </c>
      <c r="O1791">
        <v>5</v>
      </c>
      <c r="P1791">
        <v>1</v>
      </c>
      <c r="Q1791">
        <v>1</v>
      </c>
      <c r="R1791">
        <v>0</v>
      </c>
      <c r="S1791">
        <v>2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39</v>
      </c>
    </row>
    <row r="1792" spans="1:28" hidden="1" x14ac:dyDescent="0.3">
      <c r="A1792">
        <v>922</v>
      </c>
      <c r="B1792">
        <v>1979</v>
      </c>
      <c r="C1792" t="s">
        <v>38</v>
      </c>
      <c r="D1792" t="s">
        <v>33</v>
      </c>
      <c r="E1792">
        <v>31086</v>
      </c>
      <c r="F1792">
        <v>1</v>
      </c>
      <c r="G1792">
        <v>1</v>
      </c>
      <c r="H1792" s="1">
        <v>41398</v>
      </c>
      <c r="I1792">
        <v>79</v>
      </c>
      <c r="J1792">
        <v>16</v>
      </c>
      <c r="K1792">
        <v>2</v>
      </c>
      <c r="L1792">
        <v>11</v>
      </c>
      <c r="M1792">
        <v>3</v>
      </c>
      <c r="N1792">
        <v>0</v>
      </c>
      <c r="O1792">
        <v>16</v>
      </c>
      <c r="P1792">
        <v>2</v>
      </c>
      <c r="Q1792">
        <v>1</v>
      </c>
      <c r="R1792">
        <v>1</v>
      </c>
      <c r="S1792">
        <v>2</v>
      </c>
      <c r="T1792">
        <v>8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 t="s">
        <v>39</v>
      </c>
    </row>
    <row r="1793" spans="1:28" hidden="1" x14ac:dyDescent="0.3">
      <c r="A1793">
        <v>2861</v>
      </c>
      <c r="B1793">
        <v>1983</v>
      </c>
      <c r="C1793" t="s">
        <v>28</v>
      </c>
      <c r="D1793" t="s">
        <v>31</v>
      </c>
      <c r="E1793">
        <v>24072</v>
      </c>
      <c r="F1793">
        <v>1</v>
      </c>
      <c r="G1793">
        <v>0</v>
      </c>
      <c r="H1793" s="1">
        <v>41380</v>
      </c>
      <c r="I1793">
        <v>79</v>
      </c>
      <c r="J1793">
        <v>9</v>
      </c>
      <c r="K1793">
        <v>1</v>
      </c>
      <c r="L1793">
        <v>6</v>
      </c>
      <c r="M1793">
        <v>3</v>
      </c>
      <c r="N1793">
        <v>0</v>
      </c>
      <c r="O1793">
        <v>4</v>
      </c>
      <c r="P1793">
        <v>1</v>
      </c>
      <c r="Q1793">
        <v>1</v>
      </c>
      <c r="R1793">
        <v>0</v>
      </c>
      <c r="S1793">
        <v>2</v>
      </c>
      <c r="T1793">
        <v>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30</v>
      </c>
    </row>
    <row r="1794" spans="1:28" hidden="1" x14ac:dyDescent="0.3">
      <c r="A1794">
        <v>4240</v>
      </c>
      <c r="B1794">
        <v>1978</v>
      </c>
      <c r="C1794" t="s">
        <v>28</v>
      </c>
      <c r="D1794" t="s">
        <v>33</v>
      </c>
      <c r="E1794">
        <v>17345</v>
      </c>
      <c r="F1794">
        <v>1</v>
      </c>
      <c r="G1794">
        <v>0</v>
      </c>
      <c r="H1794" s="1">
        <v>41216</v>
      </c>
      <c r="I1794">
        <v>79</v>
      </c>
      <c r="J1794">
        <v>4</v>
      </c>
      <c r="K1794">
        <v>9</v>
      </c>
      <c r="L1794">
        <v>16</v>
      </c>
      <c r="M1794">
        <v>17</v>
      </c>
      <c r="N1794">
        <v>0</v>
      </c>
      <c r="O1794">
        <v>12</v>
      </c>
      <c r="P1794">
        <v>2</v>
      </c>
      <c r="Q1794">
        <v>2</v>
      </c>
      <c r="R1794">
        <v>1</v>
      </c>
      <c r="S1794">
        <v>2</v>
      </c>
      <c r="T1794">
        <v>8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30</v>
      </c>
    </row>
    <row r="1795" spans="1:28" hidden="1" x14ac:dyDescent="0.3">
      <c r="A1795">
        <v>2563</v>
      </c>
      <c r="B1795">
        <v>1961</v>
      </c>
      <c r="C1795" t="s">
        <v>44</v>
      </c>
      <c r="D1795" t="s">
        <v>33</v>
      </c>
      <c r="E1795">
        <v>28249</v>
      </c>
      <c r="F1795">
        <v>0</v>
      </c>
      <c r="G1795">
        <v>0</v>
      </c>
      <c r="H1795" s="1">
        <v>41805</v>
      </c>
      <c r="I1795">
        <v>80</v>
      </c>
      <c r="J1795">
        <v>1</v>
      </c>
      <c r="K1795">
        <v>9</v>
      </c>
      <c r="L1795">
        <v>7</v>
      </c>
      <c r="M1795">
        <v>2</v>
      </c>
      <c r="N1795">
        <v>14</v>
      </c>
      <c r="O1795">
        <v>10</v>
      </c>
      <c r="P1795">
        <v>1</v>
      </c>
      <c r="Q1795">
        <v>2</v>
      </c>
      <c r="R1795">
        <v>0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40</v>
      </c>
    </row>
    <row r="1796" spans="1:28" hidden="1" x14ac:dyDescent="0.3">
      <c r="A1796">
        <v>8312</v>
      </c>
      <c r="B1796">
        <v>1961</v>
      </c>
      <c r="C1796" t="s">
        <v>44</v>
      </c>
      <c r="D1796" t="s">
        <v>33</v>
      </c>
      <c r="E1796">
        <v>28249</v>
      </c>
      <c r="F1796">
        <v>0</v>
      </c>
      <c r="G1796">
        <v>0</v>
      </c>
      <c r="H1796" s="1">
        <v>41805</v>
      </c>
      <c r="I1796">
        <v>80</v>
      </c>
      <c r="J1796">
        <v>1</v>
      </c>
      <c r="K1796">
        <v>9</v>
      </c>
      <c r="L1796">
        <v>7</v>
      </c>
      <c r="M1796">
        <v>2</v>
      </c>
      <c r="N1796">
        <v>14</v>
      </c>
      <c r="O1796">
        <v>10</v>
      </c>
      <c r="P1796">
        <v>1</v>
      </c>
      <c r="Q1796">
        <v>2</v>
      </c>
      <c r="R1796">
        <v>0</v>
      </c>
      <c r="S1796">
        <v>3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30</v>
      </c>
    </row>
    <row r="1797" spans="1:28" hidden="1" x14ac:dyDescent="0.3">
      <c r="A1797">
        <v>6999</v>
      </c>
      <c r="B1797">
        <v>1980</v>
      </c>
      <c r="C1797" t="s">
        <v>41</v>
      </c>
      <c r="D1797" t="s">
        <v>33</v>
      </c>
      <c r="E1797">
        <v>69661</v>
      </c>
      <c r="F1797">
        <v>0</v>
      </c>
      <c r="G1797">
        <v>0</v>
      </c>
      <c r="H1797" s="1">
        <v>41772</v>
      </c>
      <c r="I1797">
        <v>80</v>
      </c>
      <c r="J1797">
        <v>656</v>
      </c>
      <c r="K1797">
        <v>16</v>
      </c>
      <c r="L1797">
        <v>106</v>
      </c>
      <c r="M1797">
        <v>32</v>
      </c>
      <c r="N1797">
        <v>16</v>
      </c>
      <c r="O1797">
        <v>8</v>
      </c>
      <c r="P1797">
        <v>1</v>
      </c>
      <c r="Q1797">
        <v>7</v>
      </c>
      <c r="R1797">
        <v>3</v>
      </c>
      <c r="S1797">
        <v>12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40</v>
      </c>
    </row>
    <row r="1798" spans="1:28" hidden="1" x14ac:dyDescent="0.3">
      <c r="A1798">
        <v>5223</v>
      </c>
      <c r="B1798">
        <v>1966</v>
      </c>
      <c r="C1798" t="s">
        <v>41</v>
      </c>
      <c r="D1798" t="s">
        <v>35</v>
      </c>
      <c r="E1798">
        <v>45903</v>
      </c>
      <c r="F1798">
        <v>0</v>
      </c>
      <c r="G1798">
        <v>1</v>
      </c>
      <c r="H1798" s="1">
        <v>41752</v>
      </c>
      <c r="I1798">
        <v>80</v>
      </c>
      <c r="J1798">
        <v>33</v>
      </c>
      <c r="K1798">
        <v>8</v>
      </c>
      <c r="L1798">
        <v>10</v>
      </c>
      <c r="M1798">
        <v>2</v>
      </c>
      <c r="N1798">
        <v>10</v>
      </c>
      <c r="O1798">
        <v>3</v>
      </c>
      <c r="P1798">
        <v>2</v>
      </c>
      <c r="Q1798">
        <v>2</v>
      </c>
      <c r="R1798">
        <v>1</v>
      </c>
      <c r="S1798">
        <v>3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43</v>
      </c>
    </row>
    <row r="1799" spans="1:28" hidden="1" x14ac:dyDescent="0.3">
      <c r="A1799">
        <v>7683</v>
      </c>
      <c r="B1799">
        <v>1968</v>
      </c>
      <c r="C1799" t="s">
        <v>41</v>
      </c>
      <c r="D1799" t="s">
        <v>33</v>
      </c>
      <c r="E1799">
        <v>70777</v>
      </c>
      <c r="F1799">
        <v>0</v>
      </c>
      <c r="G1799">
        <v>1</v>
      </c>
      <c r="H1799" s="1">
        <v>41695</v>
      </c>
      <c r="I1799">
        <v>80</v>
      </c>
      <c r="J1799">
        <v>554</v>
      </c>
      <c r="K1799">
        <v>35</v>
      </c>
      <c r="L1799">
        <v>113</v>
      </c>
      <c r="M1799">
        <v>0</v>
      </c>
      <c r="N1799">
        <v>7</v>
      </c>
      <c r="O1799">
        <v>78</v>
      </c>
      <c r="P1799">
        <v>3</v>
      </c>
      <c r="Q1799">
        <v>5</v>
      </c>
      <c r="R1799">
        <v>3</v>
      </c>
      <c r="S1799">
        <v>12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30</v>
      </c>
    </row>
    <row r="1800" spans="1:28" hidden="1" x14ac:dyDescent="0.3">
      <c r="A1800">
        <v>9907</v>
      </c>
      <c r="B1800">
        <v>1969</v>
      </c>
      <c r="C1800" t="s">
        <v>41</v>
      </c>
      <c r="D1800" t="s">
        <v>35</v>
      </c>
      <c r="E1800">
        <v>66476</v>
      </c>
      <c r="F1800">
        <v>0</v>
      </c>
      <c r="G1800">
        <v>1</v>
      </c>
      <c r="H1800" s="1">
        <v>41612</v>
      </c>
      <c r="I1800">
        <v>80</v>
      </c>
      <c r="J1800">
        <v>742</v>
      </c>
      <c r="K1800">
        <v>28</v>
      </c>
      <c r="L1800">
        <v>152</v>
      </c>
      <c r="M1800">
        <v>25</v>
      </c>
      <c r="N1800">
        <v>9</v>
      </c>
      <c r="O1800">
        <v>57</v>
      </c>
      <c r="P1800">
        <v>2</v>
      </c>
      <c r="Q1800">
        <v>6</v>
      </c>
      <c r="R1800">
        <v>8</v>
      </c>
      <c r="S1800">
        <v>10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39</v>
      </c>
    </row>
    <row r="1801" spans="1:28" x14ac:dyDescent="0.3">
      <c r="A1801">
        <v>1612</v>
      </c>
      <c r="B1801">
        <v>1981</v>
      </c>
      <c r="C1801" t="s">
        <v>37</v>
      </c>
      <c r="D1801" t="s">
        <v>31</v>
      </c>
      <c r="F1801">
        <v>1</v>
      </c>
      <c r="G1801">
        <v>0</v>
      </c>
      <c r="H1801" s="1">
        <v>41425</v>
      </c>
      <c r="I1801">
        <v>82</v>
      </c>
      <c r="J1801">
        <v>23</v>
      </c>
      <c r="K1801">
        <v>0</v>
      </c>
      <c r="L1801">
        <v>15</v>
      </c>
      <c r="M1801">
        <v>0</v>
      </c>
      <c r="N1801">
        <v>2</v>
      </c>
      <c r="O1801">
        <v>7</v>
      </c>
      <c r="P1801">
        <v>2</v>
      </c>
      <c r="Q1801">
        <v>3</v>
      </c>
      <c r="R1801">
        <v>0</v>
      </c>
      <c r="S1801">
        <v>3</v>
      </c>
      <c r="T1801">
        <v>6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36</v>
      </c>
    </row>
    <row r="1802" spans="1:28" hidden="1" x14ac:dyDescent="0.3">
      <c r="A1802">
        <v>3945</v>
      </c>
      <c r="B1802">
        <v>1947</v>
      </c>
      <c r="C1802" t="s">
        <v>37</v>
      </c>
      <c r="D1802" t="s">
        <v>42</v>
      </c>
      <c r="E1802">
        <v>68117</v>
      </c>
      <c r="F1802">
        <v>0</v>
      </c>
      <c r="G1802">
        <v>1</v>
      </c>
      <c r="H1802" s="1">
        <v>41343</v>
      </c>
      <c r="I1802">
        <v>80</v>
      </c>
      <c r="J1802">
        <v>618</v>
      </c>
      <c r="K1802">
        <v>44</v>
      </c>
      <c r="L1802">
        <v>215</v>
      </c>
      <c r="M1802">
        <v>0</v>
      </c>
      <c r="N1802">
        <v>17</v>
      </c>
      <c r="O1802">
        <v>36</v>
      </c>
      <c r="P1802">
        <v>2</v>
      </c>
      <c r="Q1802">
        <v>11</v>
      </c>
      <c r="R1802">
        <v>8</v>
      </c>
      <c r="S1802">
        <v>4</v>
      </c>
      <c r="T1802">
        <v>6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1</v>
      </c>
      <c r="AA1802">
        <v>0</v>
      </c>
      <c r="AB1802" t="s">
        <v>30</v>
      </c>
    </row>
    <row r="1803" spans="1:28" hidden="1" x14ac:dyDescent="0.3">
      <c r="A1803">
        <v>702</v>
      </c>
      <c r="B1803">
        <v>1975</v>
      </c>
      <c r="C1803" t="s">
        <v>38</v>
      </c>
      <c r="D1803" t="s">
        <v>42</v>
      </c>
      <c r="E1803">
        <v>47682</v>
      </c>
      <c r="F1803">
        <v>0</v>
      </c>
      <c r="G1803">
        <v>1</v>
      </c>
      <c r="H1803" s="1">
        <v>41320</v>
      </c>
      <c r="I1803">
        <v>80</v>
      </c>
      <c r="J1803">
        <v>162</v>
      </c>
      <c r="K1803">
        <v>61</v>
      </c>
      <c r="L1803">
        <v>83</v>
      </c>
      <c r="M1803">
        <v>97</v>
      </c>
      <c r="N1803">
        <v>57</v>
      </c>
      <c r="O1803">
        <v>61</v>
      </c>
      <c r="P1803">
        <v>4</v>
      </c>
      <c r="Q1803">
        <v>4</v>
      </c>
      <c r="R1803">
        <v>3</v>
      </c>
      <c r="S1803">
        <v>8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30</v>
      </c>
    </row>
    <row r="1804" spans="1:28" hidden="1" x14ac:dyDescent="0.3">
      <c r="A1804">
        <v>9010</v>
      </c>
      <c r="B1804">
        <v>1972</v>
      </c>
      <c r="C1804" t="s">
        <v>41</v>
      </c>
      <c r="D1804" t="s">
        <v>33</v>
      </c>
      <c r="E1804">
        <v>83151</v>
      </c>
      <c r="F1804">
        <v>0</v>
      </c>
      <c r="G1804">
        <v>0</v>
      </c>
      <c r="H1804" s="1">
        <v>41315</v>
      </c>
      <c r="I1804">
        <v>80</v>
      </c>
      <c r="J1804">
        <v>968</v>
      </c>
      <c r="K1804">
        <v>147</v>
      </c>
      <c r="L1804">
        <v>842</v>
      </c>
      <c r="M1804">
        <v>137</v>
      </c>
      <c r="N1804">
        <v>42</v>
      </c>
      <c r="O1804">
        <v>210</v>
      </c>
      <c r="P1804">
        <v>1</v>
      </c>
      <c r="Q1804">
        <v>5</v>
      </c>
      <c r="R1804">
        <v>7</v>
      </c>
      <c r="S1804">
        <v>10</v>
      </c>
      <c r="T1804">
        <v>2</v>
      </c>
      <c r="U1804">
        <v>1</v>
      </c>
      <c r="V1804">
        <v>0</v>
      </c>
      <c r="W1804">
        <v>1</v>
      </c>
      <c r="X1804">
        <v>0</v>
      </c>
      <c r="Y1804">
        <v>1</v>
      </c>
      <c r="Z1804">
        <v>1</v>
      </c>
      <c r="AA1804">
        <v>0</v>
      </c>
      <c r="AB1804" t="s">
        <v>30</v>
      </c>
    </row>
    <row r="1805" spans="1:28" hidden="1" x14ac:dyDescent="0.3">
      <c r="A1805">
        <v>9710</v>
      </c>
      <c r="B1805">
        <v>1969</v>
      </c>
      <c r="C1805" t="s">
        <v>37</v>
      </c>
      <c r="D1805" t="s">
        <v>29</v>
      </c>
      <c r="E1805">
        <v>58086</v>
      </c>
      <c r="F1805">
        <v>0</v>
      </c>
      <c r="G1805">
        <v>1</v>
      </c>
      <c r="H1805" s="1">
        <v>41294</v>
      </c>
      <c r="I1805">
        <v>80</v>
      </c>
      <c r="J1805">
        <v>708</v>
      </c>
      <c r="K1805">
        <v>7</v>
      </c>
      <c r="L1805">
        <v>62</v>
      </c>
      <c r="M1805">
        <v>0</v>
      </c>
      <c r="N1805">
        <v>0</v>
      </c>
      <c r="O1805">
        <v>15</v>
      </c>
      <c r="P1805">
        <v>2</v>
      </c>
      <c r="Q1805">
        <v>11</v>
      </c>
      <c r="R1805">
        <v>3</v>
      </c>
      <c r="S1805">
        <v>7</v>
      </c>
      <c r="T1805">
        <v>8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30</v>
      </c>
    </row>
    <row r="1806" spans="1:28" hidden="1" x14ac:dyDescent="0.3">
      <c r="A1806">
        <v>1509</v>
      </c>
      <c r="B1806">
        <v>1958</v>
      </c>
      <c r="C1806" t="s">
        <v>37</v>
      </c>
      <c r="D1806" t="s">
        <v>35</v>
      </c>
      <c r="E1806">
        <v>84460</v>
      </c>
      <c r="F1806">
        <v>0</v>
      </c>
      <c r="G1806">
        <v>0</v>
      </c>
      <c r="H1806" s="1">
        <v>41278</v>
      </c>
      <c r="I1806">
        <v>80</v>
      </c>
      <c r="J1806">
        <v>152</v>
      </c>
      <c r="K1806">
        <v>27</v>
      </c>
      <c r="L1806">
        <v>103</v>
      </c>
      <c r="M1806">
        <v>106</v>
      </c>
      <c r="N1806">
        <v>54</v>
      </c>
      <c r="O1806">
        <v>81</v>
      </c>
      <c r="P1806">
        <v>0</v>
      </c>
      <c r="Q1806">
        <v>9</v>
      </c>
      <c r="R1806">
        <v>9</v>
      </c>
      <c r="S1806">
        <v>4</v>
      </c>
      <c r="T1806">
        <v>5</v>
      </c>
      <c r="U1806">
        <v>1</v>
      </c>
      <c r="V1806">
        <v>1</v>
      </c>
      <c r="W1806">
        <v>0</v>
      </c>
      <c r="X1806">
        <v>1</v>
      </c>
      <c r="Y1806">
        <v>1</v>
      </c>
      <c r="Z1806">
        <v>1</v>
      </c>
      <c r="AA1806">
        <v>0</v>
      </c>
      <c r="AB1806" t="s">
        <v>30</v>
      </c>
    </row>
    <row r="1807" spans="1:28" hidden="1" x14ac:dyDescent="0.3">
      <c r="A1807">
        <v>9120</v>
      </c>
      <c r="B1807">
        <v>1962</v>
      </c>
      <c r="C1807" t="s">
        <v>28</v>
      </c>
      <c r="D1807" t="s">
        <v>31</v>
      </c>
      <c r="E1807">
        <v>66565</v>
      </c>
      <c r="F1807">
        <v>0</v>
      </c>
      <c r="G1807">
        <v>1</v>
      </c>
      <c r="H1807" s="1">
        <v>41248</v>
      </c>
      <c r="I1807">
        <v>80</v>
      </c>
      <c r="J1807">
        <v>747</v>
      </c>
      <c r="K1807">
        <v>10</v>
      </c>
      <c r="L1807">
        <v>161</v>
      </c>
      <c r="M1807">
        <v>65</v>
      </c>
      <c r="N1807">
        <v>40</v>
      </c>
      <c r="O1807">
        <v>42</v>
      </c>
      <c r="P1807">
        <v>4</v>
      </c>
      <c r="Q1807">
        <v>4</v>
      </c>
      <c r="R1807">
        <v>2</v>
      </c>
      <c r="S1807">
        <v>9</v>
      </c>
      <c r="T1807">
        <v>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30</v>
      </c>
    </row>
    <row r="1808" spans="1:28" hidden="1" x14ac:dyDescent="0.3">
      <c r="A1808">
        <v>8852</v>
      </c>
      <c r="B1808">
        <v>1976</v>
      </c>
      <c r="C1808" t="s">
        <v>28</v>
      </c>
      <c r="D1808" t="s">
        <v>33</v>
      </c>
      <c r="E1808">
        <v>61064</v>
      </c>
      <c r="F1808">
        <v>0</v>
      </c>
      <c r="G1808">
        <v>1</v>
      </c>
      <c r="H1808" s="1">
        <v>41152</v>
      </c>
      <c r="I1808">
        <v>80</v>
      </c>
      <c r="J1808">
        <v>387</v>
      </c>
      <c r="K1808">
        <v>126</v>
      </c>
      <c r="L1808">
        <v>342</v>
      </c>
      <c r="M1808">
        <v>0</v>
      </c>
      <c r="N1808">
        <v>45</v>
      </c>
      <c r="O1808">
        <v>180</v>
      </c>
      <c r="P1808">
        <v>5</v>
      </c>
      <c r="Q1808">
        <v>8</v>
      </c>
      <c r="R1808">
        <v>4</v>
      </c>
      <c r="S1808">
        <v>11</v>
      </c>
      <c r="T1808">
        <v>6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30</v>
      </c>
    </row>
    <row r="1809" spans="1:28" hidden="1" x14ac:dyDescent="0.3">
      <c r="A1809">
        <v>7574</v>
      </c>
      <c r="B1809">
        <v>1979</v>
      </c>
      <c r="C1809" t="s">
        <v>37</v>
      </c>
      <c r="D1809" t="s">
        <v>35</v>
      </c>
      <c r="E1809">
        <v>27922</v>
      </c>
      <c r="F1809">
        <v>1</v>
      </c>
      <c r="G1809">
        <v>0</v>
      </c>
      <c r="H1809" s="1">
        <v>41769</v>
      </c>
      <c r="I1809">
        <v>80</v>
      </c>
      <c r="J1809">
        <v>11</v>
      </c>
      <c r="K1809">
        <v>0</v>
      </c>
      <c r="L1809">
        <v>13</v>
      </c>
      <c r="M1809">
        <v>2</v>
      </c>
      <c r="N1809">
        <v>4</v>
      </c>
      <c r="O1809">
        <v>11</v>
      </c>
      <c r="P1809">
        <v>1</v>
      </c>
      <c r="Q1809">
        <v>2</v>
      </c>
      <c r="R1809">
        <v>0</v>
      </c>
      <c r="S1809">
        <v>3</v>
      </c>
      <c r="T1809">
        <v>4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43</v>
      </c>
    </row>
    <row r="1810" spans="1:28" hidden="1" x14ac:dyDescent="0.3">
      <c r="A1810">
        <v>2952</v>
      </c>
      <c r="B1810">
        <v>1977</v>
      </c>
      <c r="C1810" t="s">
        <v>41</v>
      </c>
      <c r="D1810" t="s">
        <v>31</v>
      </c>
      <c r="E1810">
        <v>36273</v>
      </c>
      <c r="F1810">
        <v>1</v>
      </c>
      <c r="G1810">
        <v>0</v>
      </c>
      <c r="H1810" s="1">
        <v>41745</v>
      </c>
      <c r="I1810">
        <v>80</v>
      </c>
      <c r="J1810">
        <v>29</v>
      </c>
      <c r="K1810">
        <v>3</v>
      </c>
      <c r="L1810">
        <v>30</v>
      </c>
      <c r="M1810">
        <v>3</v>
      </c>
      <c r="N1810">
        <v>2</v>
      </c>
      <c r="O1810">
        <v>9</v>
      </c>
      <c r="P1810">
        <v>2</v>
      </c>
      <c r="Q1810">
        <v>3</v>
      </c>
      <c r="R1810">
        <v>0</v>
      </c>
      <c r="S1810">
        <v>3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30</v>
      </c>
    </row>
    <row r="1811" spans="1:28" hidden="1" x14ac:dyDescent="0.3">
      <c r="A1811">
        <v>9481</v>
      </c>
      <c r="B1811">
        <v>1976</v>
      </c>
      <c r="C1811" t="s">
        <v>28</v>
      </c>
      <c r="D1811" t="s">
        <v>33</v>
      </c>
      <c r="E1811">
        <v>17148</v>
      </c>
      <c r="F1811">
        <v>1</v>
      </c>
      <c r="G1811">
        <v>0</v>
      </c>
      <c r="H1811" s="1">
        <v>41667</v>
      </c>
      <c r="I1811">
        <v>80</v>
      </c>
      <c r="J1811">
        <v>9</v>
      </c>
      <c r="K1811">
        <v>9</v>
      </c>
      <c r="L1811">
        <v>11</v>
      </c>
      <c r="M1811">
        <v>13</v>
      </c>
      <c r="N1811">
        <v>10</v>
      </c>
      <c r="O1811">
        <v>16</v>
      </c>
      <c r="P1811">
        <v>4</v>
      </c>
      <c r="Q1811">
        <v>3</v>
      </c>
      <c r="R1811">
        <v>1</v>
      </c>
      <c r="S1811">
        <v>3</v>
      </c>
      <c r="T1811">
        <v>8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32</v>
      </c>
    </row>
    <row r="1812" spans="1:28" hidden="1" x14ac:dyDescent="0.3">
      <c r="A1812">
        <v>5454</v>
      </c>
      <c r="B1812">
        <v>1979</v>
      </c>
      <c r="C1812" t="s">
        <v>41</v>
      </c>
      <c r="D1812" t="s">
        <v>33</v>
      </c>
      <c r="E1812">
        <v>45057</v>
      </c>
      <c r="F1812">
        <v>1</v>
      </c>
      <c r="G1812">
        <v>0</v>
      </c>
      <c r="H1812" s="1">
        <v>41609</v>
      </c>
      <c r="I1812">
        <v>80</v>
      </c>
      <c r="J1812">
        <v>37</v>
      </c>
      <c r="K1812">
        <v>0</v>
      </c>
      <c r="L1812">
        <v>7</v>
      </c>
      <c r="M1812">
        <v>3</v>
      </c>
      <c r="N1812">
        <v>0</v>
      </c>
      <c r="O1812">
        <v>3</v>
      </c>
      <c r="P1812">
        <v>1</v>
      </c>
      <c r="Q1812">
        <v>2</v>
      </c>
      <c r="R1812">
        <v>0</v>
      </c>
      <c r="S1812">
        <v>3</v>
      </c>
      <c r="T1812">
        <v>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34</v>
      </c>
    </row>
    <row r="1813" spans="1:28" hidden="1" x14ac:dyDescent="0.3">
      <c r="A1813">
        <v>3798</v>
      </c>
      <c r="B1813">
        <v>1968</v>
      </c>
      <c r="C1813" t="s">
        <v>28</v>
      </c>
      <c r="D1813" t="s">
        <v>33</v>
      </c>
      <c r="E1813">
        <v>41120</v>
      </c>
      <c r="F1813">
        <v>1</v>
      </c>
      <c r="G1813">
        <v>1</v>
      </c>
      <c r="H1813" s="1">
        <v>41584</v>
      </c>
      <c r="I1813">
        <v>80</v>
      </c>
      <c r="J1813">
        <v>24</v>
      </c>
      <c r="K1813">
        <v>2</v>
      </c>
      <c r="L1813">
        <v>23</v>
      </c>
      <c r="M1813">
        <v>0</v>
      </c>
      <c r="N1813">
        <v>8</v>
      </c>
      <c r="O1813">
        <v>24</v>
      </c>
      <c r="P1813">
        <v>3</v>
      </c>
      <c r="Q1813">
        <v>2</v>
      </c>
      <c r="R1813">
        <v>1</v>
      </c>
      <c r="S1813">
        <v>3</v>
      </c>
      <c r="T1813">
        <v>6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30</v>
      </c>
    </row>
    <row r="1814" spans="1:28" hidden="1" x14ac:dyDescent="0.3">
      <c r="A1814">
        <v>2549</v>
      </c>
      <c r="B1814">
        <v>1983</v>
      </c>
      <c r="C1814" t="s">
        <v>37</v>
      </c>
      <c r="D1814" t="s">
        <v>35</v>
      </c>
      <c r="E1814">
        <v>21840</v>
      </c>
      <c r="F1814">
        <v>1</v>
      </c>
      <c r="G1814">
        <v>0</v>
      </c>
      <c r="H1814" s="1">
        <v>41476</v>
      </c>
      <c r="I1814">
        <v>80</v>
      </c>
      <c r="J1814">
        <v>17</v>
      </c>
      <c r="K1814">
        <v>0</v>
      </c>
      <c r="L1814">
        <v>9</v>
      </c>
      <c r="M1814">
        <v>0</v>
      </c>
      <c r="N1814">
        <v>0</v>
      </c>
      <c r="O1814">
        <v>1</v>
      </c>
      <c r="P1814">
        <v>1</v>
      </c>
      <c r="Q1814">
        <v>1</v>
      </c>
      <c r="R1814">
        <v>0</v>
      </c>
      <c r="S1814">
        <v>3</v>
      </c>
      <c r="T1814">
        <v>9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30</v>
      </c>
    </row>
    <row r="1815" spans="1:28" hidden="1" x14ac:dyDescent="0.3">
      <c r="A1815">
        <v>6437</v>
      </c>
      <c r="B1815">
        <v>1985</v>
      </c>
      <c r="C1815" t="s">
        <v>38</v>
      </c>
      <c r="D1815" t="s">
        <v>31</v>
      </c>
      <c r="E1815">
        <v>41473</v>
      </c>
      <c r="F1815">
        <v>1</v>
      </c>
      <c r="G1815">
        <v>0</v>
      </c>
      <c r="H1815" s="1">
        <v>41444</v>
      </c>
      <c r="I1815">
        <v>80</v>
      </c>
      <c r="J1815">
        <v>21</v>
      </c>
      <c r="K1815">
        <v>8</v>
      </c>
      <c r="L1815">
        <v>20</v>
      </c>
      <c r="M1815">
        <v>15</v>
      </c>
      <c r="N1815">
        <v>3</v>
      </c>
      <c r="O1815">
        <v>9</v>
      </c>
      <c r="P1815">
        <v>1</v>
      </c>
      <c r="Q1815">
        <v>2</v>
      </c>
      <c r="R1815">
        <v>0</v>
      </c>
      <c r="S1815">
        <v>3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30</v>
      </c>
    </row>
    <row r="1816" spans="1:28" hidden="1" x14ac:dyDescent="0.3">
      <c r="A1816">
        <v>2488</v>
      </c>
      <c r="B1816">
        <v>1956</v>
      </c>
      <c r="C1816" t="s">
        <v>38</v>
      </c>
      <c r="D1816" t="s">
        <v>29</v>
      </c>
      <c r="E1816">
        <v>31395</v>
      </c>
      <c r="F1816">
        <v>1</v>
      </c>
      <c r="G1816">
        <v>1</v>
      </c>
      <c r="H1816" s="1">
        <v>41356</v>
      </c>
      <c r="I1816">
        <v>80</v>
      </c>
      <c r="J1816">
        <v>23</v>
      </c>
      <c r="K1816">
        <v>1</v>
      </c>
      <c r="L1816">
        <v>25</v>
      </c>
      <c r="M1816">
        <v>0</v>
      </c>
      <c r="N1816">
        <v>8</v>
      </c>
      <c r="O1816">
        <v>7</v>
      </c>
      <c r="P1816">
        <v>4</v>
      </c>
      <c r="Q1816">
        <v>2</v>
      </c>
      <c r="R1816">
        <v>1</v>
      </c>
      <c r="S1816">
        <v>3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30</v>
      </c>
    </row>
    <row r="1817" spans="1:28" hidden="1" x14ac:dyDescent="0.3">
      <c r="A1817">
        <v>5252</v>
      </c>
      <c r="B1817">
        <v>1969</v>
      </c>
      <c r="C1817" t="s">
        <v>28</v>
      </c>
      <c r="D1817" t="s">
        <v>29</v>
      </c>
      <c r="E1817">
        <v>23910</v>
      </c>
      <c r="F1817">
        <v>1</v>
      </c>
      <c r="G1817">
        <v>0</v>
      </c>
      <c r="H1817" s="1">
        <v>41208</v>
      </c>
      <c r="I1817">
        <v>80</v>
      </c>
      <c r="J1817">
        <v>16</v>
      </c>
      <c r="K1817">
        <v>12</v>
      </c>
      <c r="L1817">
        <v>18</v>
      </c>
      <c r="M1817">
        <v>7</v>
      </c>
      <c r="N1817">
        <v>1</v>
      </c>
      <c r="O1817">
        <v>13</v>
      </c>
      <c r="P1817">
        <v>1</v>
      </c>
      <c r="Q1817">
        <v>2</v>
      </c>
      <c r="R1817">
        <v>0</v>
      </c>
      <c r="S1817">
        <v>3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30</v>
      </c>
    </row>
    <row r="1818" spans="1:28" hidden="1" x14ac:dyDescent="0.3">
      <c r="A1818">
        <v>5959</v>
      </c>
      <c r="B1818">
        <v>1968</v>
      </c>
      <c r="C1818" t="s">
        <v>28</v>
      </c>
      <c r="D1818" t="s">
        <v>31</v>
      </c>
      <c r="E1818">
        <v>35893</v>
      </c>
      <c r="F1818">
        <v>1</v>
      </c>
      <c r="G1818">
        <v>1</v>
      </c>
      <c r="H1818" s="1">
        <v>41197</v>
      </c>
      <c r="I1818">
        <v>80</v>
      </c>
      <c r="J1818">
        <v>158</v>
      </c>
      <c r="K1818">
        <v>0</v>
      </c>
      <c r="L1818">
        <v>23</v>
      </c>
      <c r="M1818">
        <v>0</v>
      </c>
      <c r="N1818">
        <v>0</v>
      </c>
      <c r="O1818">
        <v>18</v>
      </c>
      <c r="P1818">
        <v>6</v>
      </c>
      <c r="Q1818">
        <v>3</v>
      </c>
      <c r="R1818">
        <v>1</v>
      </c>
      <c r="S1818">
        <v>5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40</v>
      </c>
    </row>
    <row r="1819" spans="1:28" hidden="1" x14ac:dyDescent="0.3">
      <c r="A1819">
        <v>7441</v>
      </c>
      <c r="B1819">
        <v>1973</v>
      </c>
      <c r="C1819" t="s">
        <v>28</v>
      </c>
      <c r="D1819" t="s">
        <v>29</v>
      </c>
      <c r="E1819">
        <v>71128</v>
      </c>
      <c r="F1819">
        <v>1</v>
      </c>
      <c r="G1819">
        <v>0</v>
      </c>
      <c r="H1819" s="1">
        <v>41188</v>
      </c>
      <c r="I1819">
        <v>80</v>
      </c>
      <c r="J1819">
        <v>958</v>
      </c>
      <c r="K1819">
        <v>159</v>
      </c>
      <c r="L1819">
        <v>447</v>
      </c>
      <c r="M1819">
        <v>20</v>
      </c>
      <c r="N1819">
        <v>0</v>
      </c>
      <c r="O1819">
        <v>31</v>
      </c>
      <c r="P1819">
        <v>3</v>
      </c>
      <c r="Q1819">
        <v>2</v>
      </c>
      <c r="R1819">
        <v>10</v>
      </c>
      <c r="S1819">
        <v>12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34</v>
      </c>
    </row>
    <row r="1820" spans="1:28" hidden="1" x14ac:dyDescent="0.3">
      <c r="A1820">
        <v>4271</v>
      </c>
      <c r="B1820">
        <v>1989</v>
      </c>
      <c r="C1820" t="s">
        <v>38</v>
      </c>
      <c r="D1820" t="s">
        <v>35</v>
      </c>
      <c r="E1820">
        <v>38683</v>
      </c>
      <c r="F1820">
        <v>1</v>
      </c>
      <c r="G1820">
        <v>0</v>
      </c>
      <c r="H1820" s="1">
        <v>41186</v>
      </c>
      <c r="I1820">
        <v>80</v>
      </c>
      <c r="J1820">
        <v>46</v>
      </c>
      <c r="K1820">
        <v>35</v>
      </c>
      <c r="L1820">
        <v>69</v>
      </c>
      <c r="M1820">
        <v>84</v>
      </c>
      <c r="N1820">
        <v>41</v>
      </c>
      <c r="O1820">
        <v>66</v>
      </c>
      <c r="P1820">
        <v>6</v>
      </c>
      <c r="Q1820">
        <v>4</v>
      </c>
      <c r="R1820">
        <v>1</v>
      </c>
      <c r="S1820">
        <v>6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40</v>
      </c>
    </row>
    <row r="1821" spans="1:28" hidden="1" x14ac:dyDescent="0.3">
      <c r="A1821">
        <v>4095</v>
      </c>
      <c r="B1821">
        <v>1971</v>
      </c>
      <c r="C1821" t="s">
        <v>28</v>
      </c>
      <c r="D1821" t="s">
        <v>33</v>
      </c>
      <c r="E1821">
        <v>37150</v>
      </c>
      <c r="F1821">
        <v>1</v>
      </c>
      <c r="G1821">
        <v>0</v>
      </c>
      <c r="H1821" s="1">
        <v>41163</v>
      </c>
      <c r="I1821">
        <v>80</v>
      </c>
      <c r="J1821">
        <v>167</v>
      </c>
      <c r="K1821">
        <v>37</v>
      </c>
      <c r="L1821">
        <v>64</v>
      </c>
      <c r="M1821">
        <v>49</v>
      </c>
      <c r="N1821">
        <v>34</v>
      </c>
      <c r="O1821">
        <v>116</v>
      </c>
      <c r="P1821">
        <v>8</v>
      </c>
      <c r="Q1821">
        <v>4</v>
      </c>
      <c r="R1821">
        <v>3</v>
      </c>
      <c r="S1821">
        <v>6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34</v>
      </c>
    </row>
    <row r="1822" spans="1:28" hidden="1" x14ac:dyDescent="0.3">
      <c r="A1822">
        <v>4259</v>
      </c>
      <c r="B1822">
        <v>1986</v>
      </c>
      <c r="C1822" t="s">
        <v>41</v>
      </c>
      <c r="D1822" t="s">
        <v>31</v>
      </c>
      <c r="E1822">
        <v>19485</v>
      </c>
      <c r="F1822">
        <v>2</v>
      </c>
      <c r="G1822">
        <v>0</v>
      </c>
      <c r="H1822" s="1">
        <v>41541</v>
      </c>
      <c r="I1822">
        <v>80</v>
      </c>
      <c r="J1822">
        <v>6</v>
      </c>
      <c r="K1822">
        <v>0</v>
      </c>
      <c r="L1822">
        <v>4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2</v>
      </c>
      <c r="T1822">
        <v>7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40</v>
      </c>
    </row>
    <row r="1823" spans="1:28" hidden="1" x14ac:dyDescent="0.3">
      <c r="A1823">
        <v>7698</v>
      </c>
      <c r="B1823">
        <v>1976</v>
      </c>
      <c r="C1823" t="s">
        <v>37</v>
      </c>
      <c r="D1823" t="s">
        <v>33</v>
      </c>
      <c r="E1823">
        <v>51650</v>
      </c>
      <c r="F1823">
        <v>0</v>
      </c>
      <c r="G1823">
        <v>1</v>
      </c>
      <c r="H1823" s="1">
        <v>41770</v>
      </c>
      <c r="I1823">
        <v>81</v>
      </c>
      <c r="J1823">
        <v>152</v>
      </c>
      <c r="K1823">
        <v>3</v>
      </c>
      <c r="L1823">
        <v>22</v>
      </c>
      <c r="M1823">
        <v>2</v>
      </c>
      <c r="N1823">
        <v>5</v>
      </c>
      <c r="O1823">
        <v>7</v>
      </c>
      <c r="P1823">
        <v>1</v>
      </c>
      <c r="Q1823">
        <v>4</v>
      </c>
      <c r="R1823">
        <v>1</v>
      </c>
      <c r="S1823">
        <v>4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40</v>
      </c>
    </row>
    <row r="1824" spans="1:28" hidden="1" x14ac:dyDescent="0.3">
      <c r="A1824">
        <v>4174</v>
      </c>
      <c r="B1824">
        <v>1956</v>
      </c>
      <c r="C1824" t="s">
        <v>41</v>
      </c>
      <c r="D1824" t="s">
        <v>35</v>
      </c>
      <c r="E1824">
        <v>55249</v>
      </c>
      <c r="F1824">
        <v>0</v>
      </c>
      <c r="G1824">
        <v>1</v>
      </c>
      <c r="H1824" s="1">
        <v>41746</v>
      </c>
      <c r="I1824">
        <v>81</v>
      </c>
      <c r="J1824">
        <v>97</v>
      </c>
      <c r="K1824">
        <v>1</v>
      </c>
      <c r="L1824">
        <v>19</v>
      </c>
      <c r="M1824">
        <v>2</v>
      </c>
      <c r="N1824">
        <v>0</v>
      </c>
      <c r="O1824">
        <v>11</v>
      </c>
      <c r="P1824">
        <v>1</v>
      </c>
      <c r="Q1824">
        <v>2</v>
      </c>
      <c r="R1824">
        <v>1</v>
      </c>
      <c r="S1824">
        <v>4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30</v>
      </c>
    </row>
    <row r="1825" spans="1:28" hidden="1" x14ac:dyDescent="0.3">
      <c r="A1825">
        <v>193</v>
      </c>
      <c r="B1825">
        <v>1996</v>
      </c>
      <c r="C1825" t="s">
        <v>44</v>
      </c>
      <c r="D1825" t="s">
        <v>33</v>
      </c>
      <c r="E1825">
        <v>14421</v>
      </c>
      <c r="F1825">
        <v>0</v>
      </c>
      <c r="G1825">
        <v>0</v>
      </c>
      <c r="H1825" s="1">
        <v>41687</v>
      </c>
      <c r="I1825">
        <v>81</v>
      </c>
      <c r="J1825">
        <v>0</v>
      </c>
      <c r="K1825">
        <v>0</v>
      </c>
      <c r="L1825">
        <v>2</v>
      </c>
      <c r="M1825">
        <v>3</v>
      </c>
      <c r="N1825">
        <v>3</v>
      </c>
      <c r="O1825">
        <v>8</v>
      </c>
      <c r="P1825">
        <v>1</v>
      </c>
      <c r="Q1825">
        <v>1</v>
      </c>
      <c r="R1825">
        <v>0</v>
      </c>
      <c r="S1825">
        <v>2</v>
      </c>
      <c r="T1825">
        <v>5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 t="s">
        <v>30</v>
      </c>
    </row>
    <row r="1826" spans="1:28" hidden="1" x14ac:dyDescent="0.3">
      <c r="A1826">
        <v>5229</v>
      </c>
      <c r="B1826">
        <v>1969</v>
      </c>
      <c r="C1826" t="s">
        <v>37</v>
      </c>
      <c r="D1826" t="s">
        <v>35</v>
      </c>
      <c r="E1826">
        <v>54132</v>
      </c>
      <c r="F1826">
        <v>0</v>
      </c>
      <c r="G1826">
        <v>1</v>
      </c>
      <c r="H1826" s="1">
        <v>41686</v>
      </c>
      <c r="I1826">
        <v>81</v>
      </c>
      <c r="J1826">
        <v>30</v>
      </c>
      <c r="K1826">
        <v>1</v>
      </c>
      <c r="L1826">
        <v>8</v>
      </c>
      <c r="M1826">
        <v>0</v>
      </c>
      <c r="N1826">
        <v>0</v>
      </c>
      <c r="O1826">
        <v>3</v>
      </c>
      <c r="P1826">
        <v>1</v>
      </c>
      <c r="Q1826">
        <v>1</v>
      </c>
      <c r="R1826">
        <v>0</v>
      </c>
      <c r="S1826">
        <v>3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39</v>
      </c>
    </row>
    <row r="1827" spans="1:28" hidden="1" x14ac:dyDescent="0.3">
      <c r="A1827">
        <v>5555</v>
      </c>
      <c r="B1827">
        <v>1975</v>
      </c>
      <c r="C1827" t="s">
        <v>28</v>
      </c>
      <c r="D1827" t="s">
        <v>29</v>
      </c>
      <c r="E1827">
        <v>153924</v>
      </c>
      <c r="F1827">
        <v>0</v>
      </c>
      <c r="G1827">
        <v>0</v>
      </c>
      <c r="H1827" s="1">
        <v>41677</v>
      </c>
      <c r="I1827">
        <v>81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30</v>
      </c>
    </row>
    <row r="1828" spans="1:28" hidden="1" x14ac:dyDescent="0.3">
      <c r="A1828">
        <v>310</v>
      </c>
      <c r="B1828">
        <v>1970</v>
      </c>
      <c r="C1828" t="s">
        <v>41</v>
      </c>
      <c r="D1828" t="s">
        <v>33</v>
      </c>
      <c r="E1828">
        <v>61872</v>
      </c>
      <c r="F1828">
        <v>0</v>
      </c>
      <c r="G1828">
        <v>1</v>
      </c>
      <c r="H1828" s="1">
        <v>41621</v>
      </c>
      <c r="I1828">
        <v>81</v>
      </c>
      <c r="J1828">
        <v>330</v>
      </c>
      <c r="K1828">
        <v>5</v>
      </c>
      <c r="L1828">
        <v>159</v>
      </c>
      <c r="M1828">
        <v>36</v>
      </c>
      <c r="N1828">
        <v>27</v>
      </c>
      <c r="O1828">
        <v>16</v>
      </c>
      <c r="P1828">
        <v>4</v>
      </c>
      <c r="Q1828">
        <v>4</v>
      </c>
      <c r="R1828">
        <v>4</v>
      </c>
      <c r="S1828">
        <v>9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32</v>
      </c>
    </row>
    <row r="1829" spans="1:28" hidden="1" x14ac:dyDescent="0.3">
      <c r="A1829">
        <v>6261</v>
      </c>
      <c r="B1829">
        <v>1979</v>
      </c>
      <c r="C1829" t="s">
        <v>28</v>
      </c>
      <c r="D1829" t="s">
        <v>33</v>
      </c>
      <c r="E1829">
        <v>58025</v>
      </c>
      <c r="F1829">
        <v>0</v>
      </c>
      <c r="G1829">
        <v>1</v>
      </c>
      <c r="H1829" s="1">
        <v>41604</v>
      </c>
      <c r="I1829">
        <v>81</v>
      </c>
      <c r="J1829">
        <v>270</v>
      </c>
      <c r="K1829">
        <v>31</v>
      </c>
      <c r="L1829">
        <v>88</v>
      </c>
      <c r="M1829">
        <v>11</v>
      </c>
      <c r="N1829">
        <v>48</v>
      </c>
      <c r="O1829">
        <v>22</v>
      </c>
      <c r="P1829">
        <v>3</v>
      </c>
      <c r="Q1829">
        <v>3</v>
      </c>
      <c r="R1829">
        <v>2</v>
      </c>
      <c r="S1829">
        <v>10</v>
      </c>
      <c r="T1829">
        <v>4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40</v>
      </c>
    </row>
    <row r="1830" spans="1:28" hidden="1" x14ac:dyDescent="0.3">
      <c r="A1830">
        <v>6274</v>
      </c>
      <c r="B1830">
        <v>1948</v>
      </c>
      <c r="C1830" t="s">
        <v>41</v>
      </c>
      <c r="D1830" t="s">
        <v>33</v>
      </c>
      <c r="E1830">
        <v>83790</v>
      </c>
      <c r="F1830">
        <v>0</v>
      </c>
      <c r="G1830">
        <v>0</v>
      </c>
      <c r="H1830" s="1">
        <v>41593</v>
      </c>
      <c r="I1830">
        <v>81</v>
      </c>
      <c r="J1830">
        <v>1076</v>
      </c>
      <c r="K1830">
        <v>16</v>
      </c>
      <c r="L1830">
        <v>417</v>
      </c>
      <c r="M1830">
        <v>42</v>
      </c>
      <c r="N1830">
        <v>48</v>
      </c>
      <c r="O1830">
        <v>16</v>
      </c>
      <c r="P1830">
        <v>1</v>
      </c>
      <c r="Q1830">
        <v>8</v>
      </c>
      <c r="R1830">
        <v>10</v>
      </c>
      <c r="S1830">
        <v>6</v>
      </c>
      <c r="T1830">
        <v>3</v>
      </c>
      <c r="U1830">
        <v>0</v>
      </c>
      <c r="V1830">
        <v>0</v>
      </c>
      <c r="W1830">
        <v>0</v>
      </c>
      <c r="X1830">
        <v>1</v>
      </c>
      <c r="Y1830">
        <v>1</v>
      </c>
      <c r="Z1830">
        <v>0</v>
      </c>
      <c r="AA1830">
        <v>0</v>
      </c>
      <c r="AB1830" t="s">
        <v>43</v>
      </c>
    </row>
    <row r="1831" spans="1:28" hidden="1" x14ac:dyDescent="0.3">
      <c r="A1831">
        <v>17</v>
      </c>
      <c r="B1831">
        <v>1971</v>
      </c>
      <c r="C1831" t="s">
        <v>37</v>
      </c>
      <c r="D1831" t="s">
        <v>33</v>
      </c>
      <c r="E1831">
        <v>60491</v>
      </c>
      <c r="F1831">
        <v>0</v>
      </c>
      <c r="G1831">
        <v>1</v>
      </c>
      <c r="H1831" s="1">
        <v>41523</v>
      </c>
      <c r="I1831">
        <v>81</v>
      </c>
      <c r="J1831">
        <v>637</v>
      </c>
      <c r="K1831">
        <v>47</v>
      </c>
      <c r="L1831">
        <v>237</v>
      </c>
      <c r="M1831">
        <v>12</v>
      </c>
      <c r="N1831">
        <v>19</v>
      </c>
      <c r="O1831">
        <v>76</v>
      </c>
      <c r="P1831">
        <v>4</v>
      </c>
      <c r="Q1831">
        <v>6</v>
      </c>
      <c r="R1831">
        <v>11</v>
      </c>
      <c r="S1831">
        <v>7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30</v>
      </c>
    </row>
    <row r="1832" spans="1:28" hidden="1" x14ac:dyDescent="0.3">
      <c r="A1832">
        <v>9153</v>
      </c>
      <c r="B1832">
        <v>1964</v>
      </c>
      <c r="C1832" t="s">
        <v>37</v>
      </c>
      <c r="D1832" t="s">
        <v>33</v>
      </c>
      <c r="E1832">
        <v>59304</v>
      </c>
      <c r="F1832">
        <v>0</v>
      </c>
      <c r="G1832">
        <v>1</v>
      </c>
      <c r="H1832" s="1">
        <v>41484</v>
      </c>
      <c r="I1832">
        <v>81</v>
      </c>
      <c r="J1832">
        <v>418</v>
      </c>
      <c r="K1832">
        <v>61</v>
      </c>
      <c r="L1832">
        <v>428</v>
      </c>
      <c r="M1832">
        <v>80</v>
      </c>
      <c r="N1832">
        <v>51</v>
      </c>
      <c r="O1832">
        <v>10</v>
      </c>
      <c r="P1832">
        <v>3</v>
      </c>
      <c r="Q1832">
        <v>7</v>
      </c>
      <c r="R1832">
        <v>8</v>
      </c>
      <c r="S1832">
        <v>10</v>
      </c>
      <c r="T1832">
        <v>5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30</v>
      </c>
    </row>
    <row r="1833" spans="1:28" hidden="1" x14ac:dyDescent="0.3">
      <c r="A1833">
        <v>2002</v>
      </c>
      <c r="B1833">
        <v>1958</v>
      </c>
      <c r="C1833" t="s">
        <v>28</v>
      </c>
      <c r="D1833" t="s">
        <v>29</v>
      </c>
      <c r="E1833">
        <v>71964</v>
      </c>
      <c r="F1833">
        <v>0</v>
      </c>
      <c r="G1833">
        <v>0</v>
      </c>
      <c r="H1833" s="1">
        <v>41414</v>
      </c>
      <c r="I1833">
        <v>81</v>
      </c>
      <c r="J1833">
        <v>587</v>
      </c>
      <c r="K1833">
        <v>51</v>
      </c>
      <c r="L1833">
        <v>932</v>
      </c>
      <c r="M1833">
        <v>180</v>
      </c>
      <c r="N1833">
        <v>34</v>
      </c>
      <c r="O1833">
        <v>86</v>
      </c>
      <c r="P1833">
        <v>1</v>
      </c>
      <c r="Q1833">
        <v>5</v>
      </c>
      <c r="R1833">
        <v>6</v>
      </c>
      <c r="S1833">
        <v>5</v>
      </c>
      <c r="T1833">
        <v>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30</v>
      </c>
    </row>
    <row r="1834" spans="1:28" hidden="1" x14ac:dyDescent="0.3">
      <c r="A1834">
        <v>11166</v>
      </c>
      <c r="B1834">
        <v>1961</v>
      </c>
      <c r="C1834" t="s">
        <v>28</v>
      </c>
      <c r="D1834" t="s">
        <v>33</v>
      </c>
      <c r="E1834">
        <v>49678</v>
      </c>
      <c r="F1834">
        <v>0</v>
      </c>
      <c r="G1834">
        <v>1</v>
      </c>
      <c r="H1834" s="1">
        <v>41307</v>
      </c>
      <c r="I1834">
        <v>81</v>
      </c>
      <c r="J1834">
        <v>229</v>
      </c>
      <c r="K1834">
        <v>5</v>
      </c>
      <c r="L1834">
        <v>56</v>
      </c>
      <c r="M1834">
        <v>3</v>
      </c>
      <c r="N1834">
        <v>2</v>
      </c>
      <c r="O1834">
        <v>20</v>
      </c>
      <c r="P1834">
        <v>2</v>
      </c>
      <c r="Q1834">
        <v>6</v>
      </c>
      <c r="R1834">
        <v>2</v>
      </c>
      <c r="S1834">
        <v>4</v>
      </c>
      <c r="T1834">
        <v>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30</v>
      </c>
    </row>
    <row r="1835" spans="1:28" hidden="1" x14ac:dyDescent="0.3">
      <c r="A1835">
        <v>6257</v>
      </c>
      <c r="B1835">
        <v>1976</v>
      </c>
      <c r="C1835" t="s">
        <v>41</v>
      </c>
      <c r="D1835" t="s">
        <v>31</v>
      </c>
      <c r="E1835">
        <v>60482</v>
      </c>
      <c r="F1835">
        <v>0</v>
      </c>
      <c r="G1835">
        <v>1</v>
      </c>
      <c r="H1835" s="1">
        <v>41297</v>
      </c>
      <c r="I1835">
        <v>81</v>
      </c>
      <c r="J1835">
        <v>255</v>
      </c>
      <c r="K1835">
        <v>43</v>
      </c>
      <c r="L1835">
        <v>134</v>
      </c>
      <c r="M1835">
        <v>37</v>
      </c>
      <c r="N1835">
        <v>14</v>
      </c>
      <c r="O1835">
        <v>24</v>
      </c>
      <c r="P1835">
        <v>1</v>
      </c>
      <c r="Q1835">
        <v>7</v>
      </c>
      <c r="R1835">
        <v>2</v>
      </c>
      <c r="S1835">
        <v>7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43</v>
      </c>
    </row>
    <row r="1836" spans="1:28" hidden="1" x14ac:dyDescent="0.3">
      <c r="A1836">
        <v>9224</v>
      </c>
      <c r="B1836">
        <v>1972</v>
      </c>
      <c r="C1836" t="s">
        <v>37</v>
      </c>
      <c r="D1836" t="s">
        <v>31</v>
      </c>
      <c r="E1836">
        <v>55260</v>
      </c>
      <c r="F1836">
        <v>0</v>
      </c>
      <c r="G1836">
        <v>1</v>
      </c>
      <c r="H1836" s="1">
        <v>41255</v>
      </c>
      <c r="I1836">
        <v>81</v>
      </c>
      <c r="J1836">
        <v>825</v>
      </c>
      <c r="K1836">
        <v>8</v>
      </c>
      <c r="L1836">
        <v>53</v>
      </c>
      <c r="M1836">
        <v>11</v>
      </c>
      <c r="N1836">
        <v>0</v>
      </c>
      <c r="O1836">
        <v>242</v>
      </c>
      <c r="P1836">
        <v>2</v>
      </c>
      <c r="Q1836">
        <v>8</v>
      </c>
      <c r="R1836">
        <v>10</v>
      </c>
      <c r="S1836">
        <v>5</v>
      </c>
      <c r="T1836">
        <v>6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43</v>
      </c>
    </row>
    <row r="1837" spans="1:28" hidden="1" x14ac:dyDescent="0.3">
      <c r="A1837">
        <v>8732</v>
      </c>
      <c r="B1837">
        <v>1969</v>
      </c>
      <c r="C1837" t="s">
        <v>41</v>
      </c>
      <c r="D1837" t="s">
        <v>42</v>
      </c>
      <c r="E1837">
        <v>67369</v>
      </c>
      <c r="F1837">
        <v>0</v>
      </c>
      <c r="G1837">
        <v>1</v>
      </c>
      <c r="H1837" s="1">
        <v>41230</v>
      </c>
      <c r="I1837">
        <v>81</v>
      </c>
      <c r="J1837">
        <v>1298</v>
      </c>
      <c r="K1837">
        <v>0</v>
      </c>
      <c r="L1837">
        <v>70</v>
      </c>
      <c r="M1837">
        <v>37</v>
      </c>
      <c r="N1837">
        <v>14</v>
      </c>
      <c r="O1837">
        <v>42</v>
      </c>
      <c r="P1837">
        <v>4</v>
      </c>
      <c r="Q1837">
        <v>7</v>
      </c>
      <c r="R1837">
        <v>4</v>
      </c>
      <c r="S1837">
        <v>10</v>
      </c>
      <c r="T1837">
        <v>4</v>
      </c>
      <c r="U1837">
        <v>0</v>
      </c>
      <c r="V1837">
        <v>0</v>
      </c>
      <c r="W1837">
        <v>0</v>
      </c>
      <c r="X1837">
        <v>1</v>
      </c>
      <c r="Y1837">
        <v>1</v>
      </c>
      <c r="Z1837">
        <v>1</v>
      </c>
      <c r="AA1837">
        <v>0</v>
      </c>
      <c r="AB1837" t="s">
        <v>30</v>
      </c>
    </row>
    <row r="1838" spans="1:28" hidden="1" x14ac:dyDescent="0.3">
      <c r="A1838">
        <v>4910</v>
      </c>
      <c r="B1838">
        <v>1967</v>
      </c>
      <c r="C1838" t="s">
        <v>28</v>
      </c>
      <c r="D1838" t="s">
        <v>29</v>
      </c>
      <c r="E1838">
        <v>68743</v>
      </c>
      <c r="F1838">
        <v>0</v>
      </c>
      <c r="G1838">
        <v>0</v>
      </c>
      <c r="H1838" s="1">
        <v>41151</v>
      </c>
      <c r="I1838">
        <v>81</v>
      </c>
      <c r="J1838">
        <v>1132</v>
      </c>
      <c r="K1838">
        <v>134</v>
      </c>
      <c r="L1838">
        <v>384</v>
      </c>
      <c r="M1838">
        <v>175</v>
      </c>
      <c r="N1838">
        <v>134</v>
      </c>
      <c r="O1838">
        <v>115</v>
      </c>
      <c r="P1838">
        <v>1</v>
      </c>
      <c r="Q1838">
        <v>11</v>
      </c>
      <c r="R1838">
        <v>5</v>
      </c>
      <c r="S1838">
        <v>13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34</v>
      </c>
    </row>
    <row r="1839" spans="1:28" hidden="1" x14ac:dyDescent="0.3">
      <c r="A1839">
        <v>3182</v>
      </c>
      <c r="B1839">
        <v>1973</v>
      </c>
      <c r="C1839" t="s">
        <v>37</v>
      </c>
      <c r="D1839" t="s">
        <v>31</v>
      </c>
      <c r="E1839">
        <v>46854</v>
      </c>
      <c r="F1839">
        <v>1</v>
      </c>
      <c r="G1839">
        <v>1</v>
      </c>
      <c r="H1839" s="1">
        <v>41729</v>
      </c>
      <c r="I1839">
        <v>81</v>
      </c>
      <c r="J1839">
        <v>96</v>
      </c>
      <c r="K1839">
        <v>1</v>
      </c>
      <c r="L1839">
        <v>79</v>
      </c>
      <c r="M1839">
        <v>7</v>
      </c>
      <c r="N1839">
        <v>1</v>
      </c>
      <c r="O1839">
        <v>79</v>
      </c>
      <c r="P1839">
        <v>6</v>
      </c>
      <c r="Q1839">
        <v>5</v>
      </c>
      <c r="R1839">
        <v>1</v>
      </c>
      <c r="S1839">
        <v>3</v>
      </c>
      <c r="T1839">
        <v>8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1</v>
      </c>
      <c r="AA1839">
        <v>0</v>
      </c>
      <c r="AB1839" t="s">
        <v>40</v>
      </c>
    </row>
    <row r="1840" spans="1:28" hidden="1" x14ac:dyDescent="0.3">
      <c r="A1840">
        <v>7732</v>
      </c>
      <c r="B1840">
        <v>1978</v>
      </c>
      <c r="C1840" t="s">
        <v>28</v>
      </c>
      <c r="D1840" t="s">
        <v>33</v>
      </c>
      <c r="E1840">
        <v>64813</v>
      </c>
      <c r="F1840">
        <v>1</v>
      </c>
      <c r="G1840">
        <v>0</v>
      </c>
      <c r="H1840" s="1">
        <v>41641</v>
      </c>
      <c r="I1840">
        <v>81</v>
      </c>
      <c r="J1840">
        <v>293</v>
      </c>
      <c r="K1840">
        <v>0</v>
      </c>
      <c r="L1840">
        <v>124</v>
      </c>
      <c r="M1840">
        <v>179</v>
      </c>
      <c r="N1840">
        <v>97</v>
      </c>
      <c r="O1840">
        <v>52</v>
      </c>
      <c r="P1840">
        <v>1</v>
      </c>
      <c r="Q1840">
        <v>7</v>
      </c>
      <c r="R1840">
        <v>2</v>
      </c>
      <c r="S1840">
        <v>10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30</v>
      </c>
    </row>
    <row r="1841" spans="1:28" hidden="1" x14ac:dyDescent="0.3">
      <c r="A1841">
        <v>1655</v>
      </c>
      <c r="B1841">
        <v>1979</v>
      </c>
      <c r="C1841" t="s">
        <v>28</v>
      </c>
      <c r="D1841" t="s">
        <v>35</v>
      </c>
      <c r="E1841">
        <v>34350</v>
      </c>
      <c r="F1841">
        <v>1</v>
      </c>
      <c r="G1841">
        <v>0</v>
      </c>
      <c r="H1841" s="1">
        <v>41566</v>
      </c>
      <c r="I1841">
        <v>81</v>
      </c>
      <c r="J1841">
        <v>16</v>
      </c>
      <c r="K1841">
        <v>3</v>
      </c>
      <c r="L1841">
        <v>15</v>
      </c>
      <c r="M1841">
        <v>2</v>
      </c>
      <c r="N1841">
        <v>1</v>
      </c>
      <c r="O1841">
        <v>11</v>
      </c>
      <c r="P1841">
        <v>1</v>
      </c>
      <c r="Q1841">
        <v>1</v>
      </c>
      <c r="R1841">
        <v>0</v>
      </c>
      <c r="S1841">
        <v>3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36</v>
      </c>
    </row>
    <row r="1842" spans="1:28" hidden="1" x14ac:dyDescent="0.3">
      <c r="A1842">
        <v>2740</v>
      </c>
      <c r="B1842">
        <v>1958</v>
      </c>
      <c r="C1842" t="s">
        <v>37</v>
      </c>
      <c r="D1842" t="s">
        <v>42</v>
      </c>
      <c r="E1842">
        <v>33438</v>
      </c>
      <c r="F1842">
        <v>1</v>
      </c>
      <c r="G1842">
        <v>1</v>
      </c>
      <c r="H1842" s="1">
        <v>41539</v>
      </c>
      <c r="I1842">
        <v>81</v>
      </c>
      <c r="J1842">
        <v>62</v>
      </c>
      <c r="K1842">
        <v>1</v>
      </c>
      <c r="L1842">
        <v>16</v>
      </c>
      <c r="M1842">
        <v>3</v>
      </c>
      <c r="N1842">
        <v>2</v>
      </c>
      <c r="O1842">
        <v>6</v>
      </c>
      <c r="P1842">
        <v>4</v>
      </c>
      <c r="Q1842">
        <v>2</v>
      </c>
      <c r="R1842">
        <v>1</v>
      </c>
      <c r="S1842">
        <v>4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30</v>
      </c>
    </row>
    <row r="1843" spans="1:28" hidden="1" x14ac:dyDescent="0.3">
      <c r="A1843">
        <v>4328</v>
      </c>
      <c r="B1843">
        <v>1986</v>
      </c>
      <c r="C1843" t="s">
        <v>38</v>
      </c>
      <c r="D1843" t="s">
        <v>33</v>
      </c>
      <c r="E1843">
        <v>21955</v>
      </c>
      <c r="F1843">
        <v>1</v>
      </c>
      <c r="G1843">
        <v>0</v>
      </c>
      <c r="H1843" s="1">
        <v>41524</v>
      </c>
      <c r="I1843">
        <v>81</v>
      </c>
      <c r="J1843">
        <v>5</v>
      </c>
      <c r="K1843">
        <v>1</v>
      </c>
      <c r="L1843">
        <v>7</v>
      </c>
      <c r="M1843">
        <v>17</v>
      </c>
      <c r="N1843">
        <v>14</v>
      </c>
      <c r="O1843">
        <v>11</v>
      </c>
      <c r="P1843">
        <v>2</v>
      </c>
      <c r="Q1843">
        <v>2</v>
      </c>
      <c r="R1843">
        <v>1</v>
      </c>
      <c r="S1843">
        <v>3</v>
      </c>
      <c r="T1843">
        <v>6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30</v>
      </c>
    </row>
    <row r="1844" spans="1:28" hidden="1" x14ac:dyDescent="0.3">
      <c r="A1844">
        <v>520</v>
      </c>
      <c r="B1844">
        <v>1974</v>
      </c>
      <c r="C1844" t="s">
        <v>28</v>
      </c>
      <c r="D1844" t="s">
        <v>33</v>
      </c>
      <c r="E1844">
        <v>34421</v>
      </c>
      <c r="F1844">
        <v>1</v>
      </c>
      <c r="G1844">
        <v>0</v>
      </c>
      <c r="H1844" s="1">
        <v>41456</v>
      </c>
      <c r="I1844">
        <v>81</v>
      </c>
      <c r="J1844">
        <v>3</v>
      </c>
      <c r="K1844">
        <v>3</v>
      </c>
      <c r="L1844">
        <v>7</v>
      </c>
      <c r="M1844">
        <v>6</v>
      </c>
      <c r="N1844">
        <v>2</v>
      </c>
      <c r="O1844">
        <v>9</v>
      </c>
      <c r="P1844">
        <v>1</v>
      </c>
      <c r="Q1844">
        <v>1</v>
      </c>
      <c r="R1844">
        <v>0</v>
      </c>
      <c r="S1844">
        <v>2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30</v>
      </c>
    </row>
    <row r="1845" spans="1:28" hidden="1" x14ac:dyDescent="0.3">
      <c r="A1845">
        <v>8372</v>
      </c>
      <c r="B1845">
        <v>1974</v>
      </c>
      <c r="C1845" t="s">
        <v>28</v>
      </c>
      <c r="D1845" t="s">
        <v>33</v>
      </c>
      <c r="E1845">
        <v>34421</v>
      </c>
      <c r="F1845">
        <v>1</v>
      </c>
      <c r="G1845">
        <v>0</v>
      </c>
      <c r="H1845" s="1">
        <v>41456</v>
      </c>
      <c r="I1845">
        <v>81</v>
      </c>
      <c r="J1845">
        <v>3</v>
      </c>
      <c r="K1845">
        <v>3</v>
      </c>
      <c r="L1845">
        <v>7</v>
      </c>
      <c r="M1845">
        <v>6</v>
      </c>
      <c r="N1845">
        <v>2</v>
      </c>
      <c r="O1845">
        <v>9</v>
      </c>
      <c r="P1845">
        <v>1</v>
      </c>
      <c r="Q1845">
        <v>1</v>
      </c>
      <c r="R1845">
        <v>0</v>
      </c>
      <c r="S1845">
        <v>2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43</v>
      </c>
    </row>
    <row r="1846" spans="1:28" hidden="1" x14ac:dyDescent="0.3">
      <c r="A1846">
        <v>73</v>
      </c>
      <c r="B1846">
        <v>1953</v>
      </c>
      <c r="C1846" t="s">
        <v>37</v>
      </c>
      <c r="D1846" t="s">
        <v>31</v>
      </c>
      <c r="E1846">
        <v>51411</v>
      </c>
      <c r="F1846">
        <v>1</v>
      </c>
      <c r="G1846">
        <v>2</v>
      </c>
      <c r="H1846" s="1">
        <v>41420</v>
      </c>
      <c r="I1846">
        <v>81</v>
      </c>
      <c r="J1846">
        <v>14</v>
      </c>
      <c r="K1846">
        <v>0</v>
      </c>
      <c r="L1846">
        <v>3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0</v>
      </c>
      <c r="S1846">
        <v>3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40</v>
      </c>
    </row>
    <row r="1847" spans="1:28" hidden="1" x14ac:dyDescent="0.3">
      <c r="A1847">
        <v>6059</v>
      </c>
      <c r="B1847">
        <v>1953</v>
      </c>
      <c r="C1847" t="s">
        <v>37</v>
      </c>
      <c r="D1847" t="s">
        <v>35</v>
      </c>
      <c r="E1847">
        <v>64504</v>
      </c>
      <c r="F1847">
        <v>1</v>
      </c>
      <c r="G1847">
        <v>2</v>
      </c>
      <c r="H1847" s="1">
        <v>41337</v>
      </c>
      <c r="I1847">
        <v>81</v>
      </c>
      <c r="J1847">
        <v>986</v>
      </c>
      <c r="K1847">
        <v>36</v>
      </c>
      <c r="L1847">
        <v>168</v>
      </c>
      <c r="M1847">
        <v>16</v>
      </c>
      <c r="N1847">
        <v>0</v>
      </c>
      <c r="O1847">
        <v>108</v>
      </c>
      <c r="P1847">
        <v>7</v>
      </c>
      <c r="Q1847">
        <v>11</v>
      </c>
      <c r="R1847">
        <v>3</v>
      </c>
      <c r="S1847">
        <v>4</v>
      </c>
      <c r="T1847">
        <v>7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 t="s">
        <v>30</v>
      </c>
    </row>
    <row r="1848" spans="1:28" hidden="1" x14ac:dyDescent="0.3">
      <c r="A1848">
        <v>955</v>
      </c>
      <c r="B1848">
        <v>1962</v>
      </c>
      <c r="C1848" t="s">
        <v>41</v>
      </c>
      <c r="D1848" t="s">
        <v>35</v>
      </c>
      <c r="E1848">
        <v>47175</v>
      </c>
      <c r="F1848">
        <v>1</v>
      </c>
      <c r="G1848">
        <v>1</v>
      </c>
      <c r="H1848" s="1">
        <v>41210</v>
      </c>
      <c r="I1848">
        <v>81</v>
      </c>
      <c r="J1848">
        <v>167</v>
      </c>
      <c r="K1848">
        <v>2</v>
      </c>
      <c r="L1848">
        <v>44</v>
      </c>
      <c r="M1848">
        <v>6</v>
      </c>
      <c r="N1848">
        <v>2</v>
      </c>
      <c r="O1848">
        <v>19</v>
      </c>
      <c r="P1848">
        <v>7</v>
      </c>
      <c r="Q1848">
        <v>4</v>
      </c>
      <c r="R1848">
        <v>2</v>
      </c>
      <c r="S1848">
        <v>4</v>
      </c>
      <c r="T1848">
        <v>8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 t="s">
        <v>43</v>
      </c>
    </row>
    <row r="1849" spans="1:28" hidden="1" x14ac:dyDescent="0.3">
      <c r="A1849">
        <v>564</v>
      </c>
      <c r="B1849">
        <v>1981</v>
      </c>
      <c r="C1849" t="s">
        <v>37</v>
      </c>
      <c r="D1849" t="s">
        <v>35</v>
      </c>
      <c r="E1849">
        <v>56937</v>
      </c>
      <c r="F1849">
        <v>1</v>
      </c>
      <c r="G1849">
        <v>0</v>
      </c>
      <c r="H1849" s="1">
        <v>41125</v>
      </c>
      <c r="I1849">
        <v>81</v>
      </c>
      <c r="J1849">
        <v>746</v>
      </c>
      <c r="K1849">
        <v>8</v>
      </c>
      <c r="L1849">
        <v>125</v>
      </c>
      <c r="M1849">
        <v>11</v>
      </c>
      <c r="N1849">
        <v>8</v>
      </c>
      <c r="O1849">
        <v>8</v>
      </c>
      <c r="P1849">
        <v>7</v>
      </c>
      <c r="Q1849">
        <v>8</v>
      </c>
      <c r="R1849">
        <v>6</v>
      </c>
      <c r="S1849">
        <v>9</v>
      </c>
      <c r="T1849">
        <v>6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1</v>
      </c>
      <c r="AA1849">
        <v>0</v>
      </c>
      <c r="AB1849" t="s">
        <v>30</v>
      </c>
    </row>
    <row r="1850" spans="1:28" hidden="1" x14ac:dyDescent="0.3">
      <c r="A1850">
        <v>2125</v>
      </c>
      <c r="B1850">
        <v>1959</v>
      </c>
      <c r="C1850" t="s">
        <v>28</v>
      </c>
      <c r="D1850" t="s">
        <v>29</v>
      </c>
      <c r="E1850">
        <v>63033</v>
      </c>
      <c r="F1850">
        <v>0</v>
      </c>
      <c r="G1850">
        <v>0</v>
      </c>
      <c r="H1850" s="1">
        <v>41593</v>
      </c>
      <c r="I1850">
        <v>82</v>
      </c>
      <c r="J1850">
        <v>194</v>
      </c>
      <c r="K1850">
        <v>61</v>
      </c>
      <c r="L1850">
        <v>480</v>
      </c>
      <c r="M1850">
        <v>225</v>
      </c>
      <c r="N1850">
        <v>112</v>
      </c>
      <c r="O1850">
        <v>30</v>
      </c>
      <c r="P1850">
        <v>1</v>
      </c>
      <c r="Q1850">
        <v>3</v>
      </c>
      <c r="R1850">
        <v>4</v>
      </c>
      <c r="S1850">
        <v>8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34</v>
      </c>
    </row>
    <row r="1851" spans="1:28" hidden="1" x14ac:dyDescent="0.3">
      <c r="A1851">
        <v>9938</v>
      </c>
      <c r="B1851">
        <v>1954</v>
      </c>
      <c r="C1851" t="s">
        <v>28</v>
      </c>
      <c r="D1851" t="s">
        <v>33</v>
      </c>
      <c r="E1851">
        <v>80067</v>
      </c>
      <c r="F1851">
        <v>0</v>
      </c>
      <c r="G1851">
        <v>0</v>
      </c>
      <c r="H1851" s="1">
        <v>41536</v>
      </c>
      <c r="I1851">
        <v>82</v>
      </c>
      <c r="J1851">
        <v>519</v>
      </c>
      <c r="K1851">
        <v>17</v>
      </c>
      <c r="L1851">
        <v>813</v>
      </c>
      <c r="M1851">
        <v>27</v>
      </c>
      <c r="N1851">
        <v>173</v>
      </c>
      <c r="O1851">
        <v>51</v>
      </c>
      <c r="P1851">
        <v>1</v>
      </c>
      <c r="Q1851">
        <v>4</v>
      </c>
      <c r="R1851">
        <v>6</v>
      </c>
      <c r="S1851">
        <v>6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 t="s">
        <v>40</v>
      </c>
    </row>
    <row r="1852" spans="1:28" hidden="1" x14ac:dyDescent="0.3">
      <c r="A1852">
        <v>10675</v>
      </c>
      <c r="B1852">
        <v>1956</v>
      </c>
      <c r="C1852" t="s">
        <v>37</v>
      </c>
      <c r="D1852" t="s">
        <v>33</v>
      </c>
      <c r="E1852">
        <v>66334</v>
      </c>
      <c r="F1852">
        <v>0</v>
      </c>
      <c r="G1852">
        <v>1</v>
      </c>
      <c r="H1852" s="1">
        <v>41367</v>
      </c>
      <c r="I1852">
        <v>82</v>
      </c>
      <c r="J1852">
        <v>909</v>
      </c>
      <c r="K1852">
        <v>11</v>
      </c>
      <c r="L1852">
        <v>218</v>
      </c>
      <c r="M1852">
        <v>0</v>
      </c>
      <c r="N1852">
        <v>0</v>
      </c>
      <c r="O1852">
        <v>23</v>
      </c>
      <c r="P1852">
        <v>2</v>
      </c>
      <c r="Q1852">
        <v>9</v>
      </c>
      <c r="R1852">
        <v>3</v>
      </c>
      <c r="S1852">
        <v>5</v>
      </c>
      <c r="T1852">
        <v>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 t="s">
        <v>30</v>
      </c>
    </row>
    <row r="1853" spans="1:28" hidden="1" x14ac:dyDescent="0.3">
      <c r="A1853">
        <v>4475</v>
      </c>
      <c r="B1853">
        <v>1949</v>
      </c>
      <c r="C1853" t="s">
        <v>37</v>
      </c>
      <c r="D1853" t="s">
        <v>33</v>
      </c>
      <c r="E1853">
        <v>69098</v>
      </c>
      <c r="F1853">
        <v>0</v>
      </c>
      <c r="G1853">
        <v>0</v>
      </c>
      <c r="H1853" s="1">
        <v>41321</v>
      </c>
      <c r="I1853">
        <v>82</v>
      </c>
      <c r="J1853">
        <v>1315</v>
      </c>
      <c r="K1853">
        <v>22</v>
      </c>
      <c r="L1853">
        <v>780</v>
      </c>
      <c r="M1853">
        <v>145</v>
      </c>
      <c r="N1853">
        <v>0</v>
      </c>
      <c r="O1853">
        <v>178</v>
      </c>
      <c r="P1853">
        <v>1</v>
      </c>
      <c r="Q1853">
        <v>7</v>
      </c>
      <c r="R1853">
        <v>8</v>
      </c>
      <c r="S1853">
        <v>9</v>
      </c>
      <c r="T1853">
        <v>5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30</v>
      </c>
    </row>
    <row r="1854" spans="1:28" hidden="1" x14ac:dyDescent="0.3">
      <c r="A1854">
        <v>10868</v>
      </c>
      <c r="B1854">
        <v>1951</v>
      </c>
      <c r="C1854" t="s">
        <v>28</v>
      </c>
      <c r="D1854" t="s">
        <v>42</v>
      </c>
      <c r="E1854">
        <v>70792</v>
      </c>
      <c r="F1854">
        <v>0</v>
      </c>
      <c r="G1854">
        <v>0</v>
      </c>
      <c r="H1854" s="1">
        <v>41311</v>
      </c>
      <c r="I1854">
        <v>82</v>
      </c>
      <c r="J1854">
        <v>344</v>
      </c>
      <c r="K1854">
        <v>45</v>
      </c>
      <c r="L1854">
        <v>654</v>
      </c>
      <c r="M1854">
        <v>104</v>
      </c>
      <c r="N1854">
        <v>11</v>
      </c>
      <c r="O1854">
        <v>114</v>
      </c>
      <c r="P1854">
        <v>2</v>
      </c>
      <c r="Q1854">
        <v>3</v>
      </c>
      <c r="R1854">
        <v>4</v>
      </c>
      <c r="S1854">
        <v>10</v>
      </c>
      <c r="T1854">
        <v>3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30</v>
      </c>
    </row>
    <row r="1855" spans="1:28" hidden="1" x14ac:dyDescent="0.3">
      <c r="A1855">
        <v>339</v>
      </c>
      <c r="B1855">
        <v>1972</v>
      </c>
      <c r="C1855" t="s">
        <v>37</v>
      </c>
      <c r="D1855" t="s">
        <v>33</v>
      </c>
      <c r="E1855">
        <v>57091</v>
      </c>
      <c r="F1855">
        <v>0</v>
      </c>
      <c r="G1855">
        <v>1</v>
      </c>
      <c r="H1855" s="1">
        <v>41236</v>
      </c>
      <c r="I1855">
        <v>82</v>
      </c>
      <c r="J1855">
        <v>462</v>
      </c>
      <c r="K1855">
        <v>0</v>
      </c>
      <c r="L1855">
        <v>24</v>
      </c>
      <c r="M1855">
        <v>6</v>
      </c>
      <c r="N1855">
        <v>0</v>
      </c>
      <c r="O1855">
        <v>4</v>
      </c>
      <c r="P1855">
        <v>2</v>
      </c>
      <c r="Q1855">
        <v>9</v>
      </c>
      <c r="R1855">
        <v>2</v>
      </c>
      <c r="S1855">
        <v>5</v>
      </c>
      <c r="T1855">
        <v>7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1</v>
      </c>
      <c r="AA1855">
        <v>0</v>
      </c>
      <c r="AB1855" t="s">
        <v>30</v>
      </c>
    </row>
    <row r="1856" spans="1:28" hidden="1" x14ac:dyDescent="0.3">
      <c r="A1856">
        <v>8931</v>
      </c>
      <c r="B1856">
        <v>1986</v>
      </c>
      <c r="C1856" t="s">
        <v>28</v>
      </c>
      <c r="D1856" t="s">
        <v>35</v>
      </c>
      <c r="E1856">
        <v>83033</v>
      </c>
      <c r="F1856">
        <v>1</v>
      </c>
      <c r="G1856">
        <v>0</v>
      </c>
      <c r="H1856" s="1">
        <v>41777</v>
      </c>
      <c r="I1856">
        <v>82</v>
      </c>
      <c r="J1856">
        <v>812</v>
      </c>
      <c r="K1856">
        <v>99</v>
      </c>
      <c r="L1856">
        <v>431</v>
      </c>
      <c r="M1856">
        <v>237</v>
      </c>
      <c r="N1856">
        <v>149</v>
      </c>
      <c r="O1856">
        <v>33</v>
      </c>
      <c r="P1856">
        <v>1</v>
      </c>
      <c r="Q1856">
        <v>11</v>
      </c>
      <c r="R1856">
        <v>4</v>
      </c>
      <c r="S1856">
        <v>10</v>
      </c>
      <c r="T1856">
        <v>5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43</v>
      </c>
    </row>
    <row r="1857" spans="1:28" hidden="1" x14ac:dyDescent="0.3">
      <c r="A1857">
        <v>1998</v>
      </c>
      <c r="B1857">
        <v>1976</v>
      </c>
      <c r="C1857" t="s">
        <v>28</v>
      </c>
      <c r="D1857" t="s">
        <v>31</v>
      </c>
      <c r="E1857">
        <v>37697</v>
      </c>
      <c r="F1857">
        <v>1</v>
      </c>
      <c r="G1857">
        <v>0</v>
      </c>
      <c r="H1857" s="1">
        <v>41677</v>
      </c>
      <c r="I1857">
        <v>82</v>
      </c>
      <c r="J1857">
        <v>34</v>
      </c>
      <c r="K1857">
        <v>6</v>
      </c>
      <c r="L1857">
        <v>21</v>
      </c>
      <c r="M1857">
        <v>11</v>
      </c>
      <c r="N1857">
        <v>4</v>
      </c>
      <c r="O1857">
        <v>8</v>
      </c>
      <c r="P1857">
        <v>1</v>
      </c>
      <c r="Q1857">
        <v>2</v>
      </c>
      <c r="R1857">
        <v>1</v>
      </c>
      <c r="S1857">
        <v>3</v>
      </c>
      <c r="T1857">
        <v>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40</v>
      </c>
    </row>
    <row r="1858" spans="1:28" hidden="1" x14ac:dyDescent="0.3">
      <c r="A1858">
        <v>1250</v>
      </c>
      <c r="B1858">
        <v>1976</v>
      </c>
      <c r="C1858" t="s">
        <v>28</v>
      </c>
      <c r="D1858" t="s">
        <v>31</v>
      </c>
      <c r="E1858">
        <v>37697</v>
      </c>
      <c r="F1858">
        <v>1</v>
      </c>
      <c r="G1858">
        <v>0</v>
      </c>
      <c r="H1858" s="1">
        <v>41677</v>
      </c>
      <c r="I1858">
        <v>82</v>
      </c>
      <c r="J1858">
        <v>34</v>
      </c>
      <c r="K1858">
        <v>6</v>
      </c>
      <c r="L1858">
        <v>21</v>
      </c>
      <c r="M1858">
        <v>11</v>
      </c>
      <c r="N1858">
        <v>4</v>
      </c>
      <c r="O1858">
        <v>8</v>
      </c>
      <c r="P1858">
        <v>1</v>
      </c>
      <c r="Q1858">
        <v>2</v>
      </c>
      <c r="R1858">
        <v>1</v>
      </c>
      <c r="S1858">
        <v>3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30</v>
      </c>
    </row>
    <row r="1859" spans="1:28" hidden="1" x14ac:dyDescent="0.3">
      <c r="A1859">
        <v>8397</v>
      </c>
      <c r="B1859">
        <v>1951</v>
      </c>
      <c r="C1859" t="s">
        <v>28</v>
      </c>
      <c r="D1859" t="s">
        <v>33</v>
      </c>
      <c r="E1859">
        <v>44689</v>
      </c>
      <c r="F1859">
        <v>1</v>
      </c>
      <c r="G1859">
        <v>1</v>
      </c>
      <c r="H1859" s="1">
        <v>41649</v>
      </c>
      <c r="I1859">
        <v>82</v>
      </c>
      <c r="J1859">
        <v>18</v>
      </c>
      <c r="K1859">
        <v>0</v>
      </c>
      <c r="L1859">
        <v>5</v>
      </c>
      <c r="M1859">
        <v>0</v>
      </c>
      <c r="N1859">
        <v>0</v>
      </c>
      <c r="O1859">
        <v>11</v>
      </c>
      <c r="P1859">
        <v>2</v>
      </c>
      <c r="Q1859">
        <v>1</v>
      </c>
      <c r="R1859">
        <v>1</v>
      </c>
      <c r="S1859">
        <v>2</v>
      </c>
      <c r="T1859">
        <v>7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 t="s">
        <v>30</v>
      </c>
    </row>
    <row r="1860" spans="1:28" hidden="1" x14ac:dyDescent="0.3">
      <c r="A1860">
        <v>9672</v>
      </c>
      <c r="B1860">
        <v>1970</v>
      </c>
      <c r="C1860" t="s">
        <v>38</v>
      </c>
      <c r="D1860" t="s">
        <v>33</v>
      </c>
      <c r="E1860">
        <v>23162</v>
      </c>
      <c r="F1860">
        <v>1</v>
      </c>
      <c r="G1860">
        <v>1</v>
      </c>
      <c r="H1860" s="1">
        <v>41629</v>
      </c>
      <c r="I1860">
        <v>82</v>
      </c>
      <c r="J1860">
        <v>8</v>
      </c>
      <c r="K1860">
        <v>3</v>
      </c>
      <c r="L1860">
        <v>9</v>
      </c>
      <c r="M1860">
        <v>19</v>
      </c>
      <c r="N1860">
        <v>4</v>
      </c>
      <c r="O1860">
        <v>22</v>
      </c>
      <c r="P1860">
        <v>3</v>
      </c>
      <c r="Q1860">
        <v>1</v>
      </c>
      <c r="R1860">
        <v>1</v>
      </c>
      <c r="S1860">
        <v>3</v>
      </c>
      <c r="T1860">
        <v>6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32</v>
      </c>
    </row>
    <row r="1861" spans="1:28" hidden="1" x14ac:dyDescent="0.3">
      <c r="A1861">
        <v>5975</v>
      </c>
      <c r="B1861">
        <v>1967</v>
      </c>
      <c r="C1861" t="s">
        <v>37</v>
      </c>
      <c r="D1861" t="s">
        <v>31</v>
      </c>
      <c r="E1861">
        <v>40304</v>
      </c>
      <c r="F1861">
        <v>1</v>
      </c>
      <c r="G1861">
        <v>0</v>
      </c>
      <c r="H1861" s="1">
        <v>41547</v>
      </c>
      <c r="I1861">
        <v>82</v>
      </c>
      <c r="J1861">
        <v>37</v>
      </c>
      <c r="K1861">
        <v>0</v>
      </c>
      <c r="L1861">
        <v>17</v>
      </c>
      <c r="M1861">
        <v>0</v>
      </c>
      <c r="N1861">
        <v>0</v>
      </c>
      <c r="O1861">
        <v>3</v>
      </c>
      <c r="P1861">
        <v>1</v>
      </c>
      <c r="Q1861">
        <v>2</v>
      </c>
      <c r="R1861">
        <v>0</v>
      </c>
      <c r="S1861">
        <v>3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32</v>
      </c>
    </row>
    <row r="1862" spans="1:28" hidden="1" x14ac:dyDescent="0.3">
      <c r="A1862">
        <v>983</v>
      </c>
      <c r="B1862">
        <v>1984</v>
      </c>
      <c r="C1862" t="s">
        <v>28</v>
      </c>
      <c r="D1862" t="s">
        <v>33</v>
      </c>
      <c r="E1862">
        <v>40059</v>
      </c>
      <c r="F1862">
        <v>1</v>
      </c>
      <c r="G1862">
        <v>0</v>
      </c>
      <c r="H1862" s="1">
        <v>41545</v>
      </c>
      <c r="I1862">
        <v>82</v>
      </c>
      <c r="J1862">
        <v>110</v>
      </c>
      <c r="K1862">
        <v>29</v>
      </c>
      <c r="L1862">
        <v>92</v>
      </c>
      <c r="M1862">
        <v>28</v>
      </c>
      <c r="N1862">
        <v>10</v>
      </c>
      <c r="O1862">
        <v>145</v>
      </c>
      <c r="P1862">
        <v>1</v>
      </c>
      <c r="Q1862">
        <v>6</v>
      </c>
      <c r="R1862">
        <v>2</v>
      </c>
      <c r="S1862">
        <v>3</v>
      </c>
      <c r="T1862">
        <v>8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 t="s">
        <v>34</v>
      </c>
    </row>
    <row r="1863" spans="1:28" hidden="1" x14ac:dyDescent="0.3">
      <c r="A1863">
        <v>4385</v>
      </c>
      <c r="B1863">
        <v>1981</v>
      </c>
      <c r="C1863" t="s">
        <v>37</v>
      </c>
      <c r="D1863" t="s">
        <v>31</v>
      </c>
      <c r="E1863">
        <v>36038</v>
      </c>
      <c r="F1863">
        <v>1</v>
      </c>
      <c r="G1863">
        <v>0</v>
      </c>
      <c r="H1863" s="1">
        <v>41425</v>
      </c>
      <c r="I1863">
        <v>82</v>
      </c>
      <c r="J1863">
        <v>23</v>
      </c>
      <c r="K1863">
        <v>0</v>
      </c>
      <c r="L1863">
        <v>15</v>
      </c>
      <c r="M1863">
        <v>0</v>
      </c>
      <c r="N1863">
        <v>2</v>
      </c>
      <c r="O1863">
        <v>7</v>
      </c>
      <c r="P1863">
        <v>2</v>
      </c>
      <c r="Q1863">
        <v>3</v>
      </c>
      <c r="R1863">
        <v>0</v>
      </c>
      <c r="S1863">
        <v>3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30</v>
      </c>
    </row>
    <row r="1864" spans="1:28" x14ac:dyDescent="0.3">
      <c r="A1864">
        <v>7187</v>
      </c>
      <c r="B1864">
        <v>1969</v>
      </c>
      <c r="C1864" t="s">
        <v>41</v>
      </c>
      <c r="D1864" t="s">
        <v>35</v>
      </c>
      <c r="F1864">
        <v>1</v>
      </c>
      <c r="G1864">
        <v>1</v>
      </c>
      <c r="H1864" s="1">
        <v>41412</v>
      </c>
      <c r="I1864">
        <v>52</v>
      </c>
      <c r="J1864">
        <v>375</v>
      </c>
      <c r="K1864">
        <v>42</v>
      </c>
      <c r="L1864">
        <v>48</v>
      </c>
      <c r="M1864">
        <v>94</v>
      </c>
      <c r="N1864">
        <v>66</v>
      </c>
      <c r="O1864">
        <v>96</v>
      </c>
      <c r="P1864">
        <v>7</v>
      </c>
      <c r="Q1864">
        <v>4</v>
      </c>
      <c r="R1864">
        <v>10</v>
      </c>
      <c r="S1864">
        <v>4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36</v>
      </c>
    </row>
    <row r="1865" spans="1:28" hidden="1" x14ac:dyDescent="0.3">
      <c r="A1865">
        <v>803</v>
      </c>
      <c r="B1865">
        <v>1968</v>
      </c>
      <c r="C1865" t="s">
        <v>28</v>
      </c>
      <c r="D1865" t="s">
        <v>35</v>
      </c>
      <c r="E1865">
        <v>40521</v>
      </c>
      <c r="F1865">
        <v>1</v>
      </c>
      <c r="G1865">
        <v>1</v>
      </c>
      <c r="H1865" s="1">
        <v>41369</v>
      </c>
      <c r="I1865">
        <v>82</v>
      </c>
      <c r="J1865">
        <v>12</v>
      </c>
      <c r="K1865">
        <v>0</v>
      </c>
      <c r="L1865">
        <v>5</v>
      </c>
      <c r="M1865">
        <v>0</v>
      </c>
      <c r="N1865">
        <v>0</v>
      </c>
      <c r="O1865">
        <v>4</v>
      </c>
      <c r="P1865">
        <v>1</v>
      </c>
      <c r="Q1865">
        <v>0</v>
      </c>
      <c r="R1865">
        <v>1</v>
      </c>
      <c r="S1865">
        <v>2</v>
      </c>
      <c r="T1865">
        <v>5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30</v>
      </c>
    </row>
    <row r="1866" spans="1:28" hidden="1" x14ac:dyDescent="0.3">
      <c r="A1866">
        <v>7004</v>
      </c>
      <c r="B1866">
        <v>1984</v>
      </c>
      <c r="C1866" t="s">
        <v>28</v>
      </c>
      <c r="D1866" t="s">
        <v>31</v>
      </c>
      <c r="E1866">
        <v>11012</v>
      </c>
      <c r="F1866">
        <v>1</v>
      </c>
      <c r="G1866">
        <v>0</v>
      </c>
      <c r="H1866" s="1">
        <v>41349</v>
      </c>
      <c r="I1866">
        <v>82</v>
      </c>
      <c r="J1866">
        <v>24</v>
      </c>
      <c r="K1866">
        <v>3</v>
      </c>
      <c r="L1866">
        <v>26</v>
      </c>
      <c r="M1866">
        <v>7</v>
      </c>
      <c r="N1866">
        <v>1</v>
      </c>
      <c r="O1866">
        <v>23</v>
      </c>
      <c r="P1866">
        <v>3</v>
      </c>
      <c r="Q1866">
        <v>3</v>
      </c>
      <c r="R1866">
        <v>1</v>
      </c>
      <c r="S1866">
        <v>2</v>
      </c>
      <c r="T1866">
        <v>9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 t="s">
        <v>40</v>
      </c>
    </row>
    <row r="1867" spans="1:28" hidden="1" x14ac:dyDescent="0.3">
      <c r="A1867">
        <v>4432</v>
      </c>
      <c r="B1867">
        <v>1976</v>
      </c>
      <c r="C1867" t="s">
        <v>28</v>
      </c>
      <c r="D1867" t="s">
        <v>29</v>
      </c>
      <c r="E1867">
        <v>31615</v>
      </c>
      <c r="F1867">
        <v>1</v>
      </c>
      <c r="G1867">
        <v>0</v>
      </c>
      <c r="H1867" s="1">
        <v>41349</v>
      </c>
      <c r="I1867">
        <v>82</v>
      </c>
      <c r="J1867">
        <v>2</v>
      </c>
      <c r="K1867">
        <v>3</v>
      </c>
      <c r="L1867">
        <v>20</v>
      </c>
      <c r="M1867">
        <v>6</v>
      </c>
      <c r="N1867">
        <v>11</v>
      </c>
      <c r="O1867">
        <v>9</v>
      </c>
      <c r="P1867">
        <v>2</v>
      </c>
      <c r="Q1867">
        <v>2</v>
      </c>
      <c r="R1867">
        <v>0</v>
      </c>
      <c r="S1867">
        <v>3</v>
      </c>
      <c r="T1867">
        <v>7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30</v>
      </c>
    </row>
    <row r="1868" spans="1:28" x14ac:dyDescent="0.3">
      <c r="A1868">
        <v>10475</v>
      </c>
      <c r="B1868">
        <v>1970</v>
      </c>
      <c r="C1868" t="s">
        <v>41</v>
      </c>
      <c r="D1868" t="s">
        <v>35</v>
      </c>
      <c r="F1868">
        <v>0</v>
      </c>
      <c r="G1868">
        <v>1</v>
      </c>
      <c r="H1868" s="1">
        <v>41365</v>
      </c>
      <c r="I1868">
        <v>39</v>
      </c>
      <c r="J1868">
        <v>187</v>
      </c>
      <c r="K1868">
        <v>5</v>
      </c>
      <c r="L1868">
        <v>65</v>
      </c>
      <c r="M1868">
        <v>26</v>
      </c>
      <c r="N1868">
        <v>20</v>
      </c>
      <c r="O1868">
        <v>14</v>
      </c>
      <c r="P1868">
        <v>2</v>
      </c>
      <c r="Q1868">
        <v>4</v>
      </c>
      <c r="R1868">
        <v>2</v>
      </c>
      <c r="S1868">
        <v>6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34</v>
      </c>
    </row>
    <row r="1869" spans="1:28" hidden="1" x14ac:dyDescent="0.3">
      <c r="A1869">
        <v>6742</v>
      </c>
      <c r="B1869">
        <v>1979</v>
      </c>
      <c r="C1869" t="s">
        <v>28</v>
      </c>
      <c r="D1869" t="s">
        <v>33</v>
      </c>
      <c r="E1869">
        <v>17688</v>
      </c>
      <c r="F1869">
        <v>1</v>
      </c>
      <c r="G1869">
        <v>0</v>
      </c>
      <c r="H1869" s="1">
        <v>41287</v>
      </c>
      <c r="I1869">
        <v>82</v>
      </c>
      <c r="J1869">
        <v>2</v>
      </c>
      <c r="K1869">
        <v>2</v>
      </c>
      <c r="L1869">
        <v>1</v>
      </c>
      <c r="M1869">
        <v>3</v>
      </c>
      <c r="N1869">
        <v>1</v>
      </c>
      <c r="O1869">
        <v>2</v>
      </c>
      <c r="P1869">
        <v>1</v>
      </c>
      <c r="Q1869">
        <v>1</v>
      </c>
      <c r="R1869">
        <v>0</v>
      </c>
      <c r="S1869">
        <v>2</v>
      </c>
      <c r="T1869">
        <v>8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 t="s">
        <v>30</v>
      </c>
    </row>
    <row r="1870" spans="1:28" hidden="1" x14ac:dyDescent="0.3">
      <c r="A1870">
        <v>5692</v>
      </c>
      <c r="B1870">
        <v>1989</v>
      </c>
      <c r="C1870" t="s">
        <v>44</v>
      </c>
      <c r="D1870" t="s">
        <v>33</v>
      </c>
      <c r="E1870">
        <v>25443</v>
      </c>
      <c r="F1870">
        <v>1</v>
      </c>
      <c r="G1870">
        <v>0</v>
      </c>
      <c r="H1870" s="1">
        <v>41265</v>
      </c>
      <c r="I1870">
        <v>82</v>
      </c>
      <c r="J1870">
        <v>1</v>
      </c>
      <c r="K1870">
        <v>4</v>
      </c>
      <c r="L1870">
        <v>3</v>
      </c>
      <c r="M1870">
        <v>8</v>
      </c>
      <c r="N1870">
        <v>9</v>
      </c>
      <c r="O1870">
        <v>7</v>
      </c>
      <c r="P1870">
        <v>1</v>
      </c>
      <c r="Q1870">
        <v>1</v>
      </c>
      <c r="R1870">
        <v>0</v>
      </c>
      <c r="S1870">
        <v>3</v>
      </c>
      <c r="T1870">
        <v>8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43</v>
      </c>
    </row>
    <row r="1871" spans="1:28" hidden="1" x14ac:dyDescent="0.3">
      <c r="A1871">
        <v>10398</v>
      </c>
      <c r="B1871">
        <v>1981</v>
      </c>
      <c r="C1871" t="s">
        <v>38</v>
      </c>
      <c r="D1871" t="s">
        <v>31</v>
      </c>
      <c r="E1871">
        <v>24336</v>
      </c>
      <c r="F1871">
        <v>1</v>
      </c>
      <c r="G1871">
        <v>0</v>
      </c>
      <c r="H1871" s="1">
        <v>41148</v>
      </c>
      <c r="I1871">
        <v>82</v>
      </c>
      <c r="J1871">
        <v>1</v>
      </c>
      <c r="K1871">
        <v>6</v>
      </c>
      <c r="L1871">
        <v>2</v>
      </c>
      <c r="M1871">
        <v>8</v>
      </c>
      <c r="N1871">
        <v>2</v>
      </c>
      <c r="O1871">
        <v>12</v>
      </c>
      <c r="P1871">
        <v>1</v>
      </c>
      <c r="Q1871">
        <v>1</v>
      </c>
      <c r="R1871">
        <v>0</v>
      </c>
      <c r="S1871">
        <v>2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30</v>
      </c>
    </row>
    <row r="1872" spans="1:28" hidden="1" x14ac:dyDescent="0.3">
      <c r="A1872">
        <v>7326</v>
      </c>
      <c r="B1872">
        <v>1971</v>
      </c>
      <c r="C1872" t="s">
        <v>41</v>
      </c>
      <c r="D1872" t="s">
        <v>33</v>
      </c>
      <c r="E1872">
        <v>56850</v>
      </c>
      <c r="F1872">
        <v>0</v>
      </c>
      <c r="G1872">
        <v>1</v>
      </c>
      <c r="H1872" s="1">
        <v>41721</v>
      </c>
      <c r="I1872">
        <v>83</v>
      </c>
      <c r="J1872">
        <v>34</v>
      </c>
      <c r="K1872">
        <v>1</v>
      </c>
      <c r="L1872">
        <v>19</v>
      </c>
      <c r="M1872">
        <v>2</v>
      </c>
      <c r="N1872">
        <v>7</v>
      </c>
      <c r="O1872">
        <v>0</v>
      </c>
      <c r="P1872">
        <v>1</v>
      </c>
      <c r="Q1872">
        <v>1</v>
      </c>
      <c r="R1872">
        <v>1</v>
      </c>
      <c r="S1872">
        <v>3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32</v>
      </c>
    </row>
    <row r="1873" spans="1:28" hidden="1" x14ac:dyDescent="0.3">
      <c r="A1873">
        <v>2416</v>
      </c>
      <c r="B1873">
        <v>1969</v>
      </c>
      <c r="C1873" t="s">
        <v>37</v>
      </c>
      <c r="D1873" t="s">
        <v>31</v>
      </c>
      <c r="E1873">
        <v>66582</v>
      </c>
      <c r="F1873">
        <v>0</v>
      </c>
      <c r="G1873">
        <v>0</v>
      </c>
      <c r="H1873" s="1">
        <v>41701</v>
      </c>
      <c r="I1873">
        <v>83</v>
      </c>
      <c r="J1873">
        <v>789</v>
      </c>
      <c r="K1873">
        <v>25</v>
      </c>
      <c r="L1873">
        <v>420</v>
      </c>
      <c r="M1873">
        <v>16</v>
      </c>
      <c r="N1873">
        <v>38</v>
      </c>
      <c r="O1873">
        <v>0</v>
      </c>
      <c r="P1873">
        <v>1</v>
      </c>
      <c r="Q1873">
        <v>2</v>
      </c>
      <c r="R1873">
        <v>8</v>
      </c>
      <c r="S1873">
        <v>9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30</v>
      </c>
    </row>
    <row r="1874" spans="1:28" hidden="1" x14ac:dyDescent="0.3">
      <c r="A1874">
        <v>1878</v>
      </c>
      <c r="B1874">
        <v>1985</v>
      </c>
      <c r="C1874" t="s">
        <v>38</v>
      </c>
      <c r="D1874" t="s">
        <v>33</v>
      </c>
      <c r="E1874">
        <v>23148</v>
      </c>
      <c r="F1874">
        <v>0</v>
      </c>
      <c r="G1874">
        <v>0</v>
      </c>
      <c r="H1874" s="1">
        <v>41688</v>
      </c>
      <c r="I1874">
        <v>83</v>
      </c>
      <c r="J1874">
        <v>4</v>
      </c>
      <c r="K1874">
        <v>6</v>
      </c>
      <c r="L1874">
        <v>8</v>
      </c>
      <c r="M1874">
        <v>6</v>
      </c>
      <c r="N1874">
        <v>3</v>
      </c>
      <c r="O1874">
        <v>10</v>
      </c>
      <c r="P1874">
        <v>1</v>
      </c>
      <c r="Q1874">
        <v>2</v>
      </c>
      <c r="R1874">
        <v>0</v>
      </c>
      <c r="S1874">
        <v>3</v>
      </c>
      <c r="T1874">
        <v>7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30</v>
      </c>
    </row>
    <row r="1875" spans="1:28" hidden="1" x14ac:dyDescent="0.3">
      <c r="A1875">
        <v>5278</v>
      </c>
      <c r="B1875">
        <v>1964</v>
      </c>
      <c r="C1875" t="s">
        <v>28</v>
      </c>
      <c r="D1875" t="s">
        <v>33</v>
      </c>
      <c r="E1875">
        <v>82224</v>
      </c>
      <c r="F1875">
        <v>0</v>
      </c>
      <c r="G1875">
        <v>0</v>
      </c>
      <c r="H1875" s="1">
        <v>41664</v>
      </c>
      <c r="I1875">
        <v>83</v>
      </c>
      <c r="J1875">
        <v>307</v>
      </c>
      <c r="K1875">
        <v>26</v>
      </c>
      <c r="L1875">
        <v>360</v>
      </c>
      <c r="M1875">
        <v>138</v>
      </c>
      <c r="N1875">
        <v>31</v>
      </c>
      <c r="O1875">
        <v>40</v>
      </c>
      <c r="P1875">
        <v>1</v>
      </c>
      <c r="Q1875">
        <v>6</v>
      </c>
      <c r="R1875">
        <v>9</v>
      </c>
      <c r="S1875">
        <v>5</v>
      </c>
      <c r="T1875">
        <v>3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39</v>
      </c>
    </row>
    <row r="1876" spans="1:28" x14ac:dyDescent="0.3">
      <c r="A1876">
        <v>5079</v>
      </c>
      <c r="B1876">
        <v>1971</v>
      </c>
      <c r="C1876" t="s">
        <v>28</v>
      </c>
      <c r="D1876" t="s">
        <v>33</v>
      </c>
      <c r="F1876">
        <v>1</v>
      </c>
      <c r="G1876">
        <v>1</v>
      </c>
      <c r="H1876" s="1">
        <v>41336</v>
      </c>
      <c r="I1876">
        <v>82</v>
      </c>
      <c r="J1876">
        <v>71</v>
      </c>
      <c r="K1876">
        <v>1</v>
      </c>
      <c r="L1876">
        <v>16</v>
      </c>
      <c r="M1876">
        <v>0</v>
      </c>
      <c r="N1876">
        <v>0</v>
      </c>
      <c r="O1876">
        <v>9</v>
      </c>
      <c r="P1876">
        <v>4</v>
      </c>
      <c r="Q1876">
        <v>2</v>
      </c>
      <c r="R1876">
        <v>1</v>
      </c>
      <c r="S1876">
        <v>3</v>
      </c>
      <c r="T1876">
        <v>8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36</v>
      </c>
    </row>
    <row r="1877" spans="1:28" hidden="1" x14ac:dyDescent="0.3">
      <c r="A1877">
        <v>2150</v>
      </c>
      <c r="B1877">
        <v>1958</v>
      </c>
      <c r="C1877" t="s">
        <v>37</v>
      </c>
      <c r="D1877" t="s">
        <v>42</v>
      </c>
      <c r="E1877">
        <v>80995</v>
      </c>
      <c r="F1877">
        <v>0</v>
      </c>
      <c r="G1877">
        <v>1</v>
      </c>
      <c r="H1877" s="1">
        <v>41405</v>
      </c>
      <c r="I1877">
        <v>83</v>
      </c>
      <c r="J1877">
        <v>860</v>
      </c>
      <c r="K1877">
        <v>28</v>
      </c>
      <c r="L1877">
        <v>409</v>
      </c>
      <c r="M1877">
        <v>73</v>
      </c>
      <c r="N1877">
        <v>56</v>
      </c>
      <c r="O1877">
        <v>56</v>
      </c>
      <c r="P1877">
        <v>1</v>
      </c>
      <c r="Q1877">
        <v>8</v>
      </c>
      <c r="R1877">
        <v>9</v>
      </c>
      <c r="S1877">
        <v>4</v>
      </c>
      <c r="T1877">
        <v>4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32</v>
      </c>
    </row>
    <row r="1878" spans="1:28" hidden="1" x14ac:dyDescent="0.3">
      <c r="A1878">
        <v>11088</v>
      </c>
      <c r="B1878">
        <v>1971</v>
      </c>
      <c r="C1878" t="s">
        <v>37</v>
      </c>
      <c r="D1878" t="s">
        <v>35</v>
      </c>
      <c r="E1878">
        <v>78642</v>
      </c>
      <c r="F1878">
        <v>0</v>
      </c>
      <c r="G1878">
        <v>1</v>
      </c>
      <c r="H1878" s="1">
        <v>41385</v>
      </c>
      <c r="I1878">
        <v>83</v>
      </c>
      <c r="J1878">
        <v>1396</v>
      </c>
      <c r="K1878">
        <v>0</v>
      </c>
      <c r="L1878">
        <v>322</v>
      </c>
      <c r="M1878">
        <v>46</v>
      </c>
      <c r="N1878">
        <v>35</v>
      </c>
      <c r="O1878">
        <v>17</v>
      </c>
      <c r="P1878">
        <v>1</v>
      </c>
      <c r="Q1878">
        <v>4</v>
      </c>
      <c r="R1878">
        <v>9</v>
      </c>
      <c r="S1878">
        <v>4</v>
      </c>
      <c r="T1878">
        <v>6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30</v>
      </c>
    </row>
    <row r="1879" spans="1:28" hidden="1" x14ac:dyDescent="0.3">
      <c r="A1879">
        <v>5185</v>
      </c>
      <c r="B1879">
        <v>1955</v>
      </c>
      <c r="C1879" t="s">
        <v>28</v>
      </c>
      <c r="D1879" t="s">
        <v>33</v>
      </c>
      <c r="E1879">
        <v>74268</v>
      </c>
      <c r="F1879">
        <v>0</v>
      </c>
      <c r="G1879">
        <v>0</v>
      </c>
      <c r="H1879" s="1">
        <v>41319</v>
      </c>
      <c r="I1879">
        <v>83</v>
      </c>
      <c r="J1879">
        <v>199</v>
      </c>
      <c r="K1879">
        <v>66</v>
      </c>
      <c r="L1879">
        <v>315</v>
      </c>
      <c r="M1879">
        <v>97</v>
      </c>
      <c r="N1879">
        <v>174</v>
      </c>
      <c r="O1879">
        <v>41</v>
      </c>
      <c r="P1879">
        <v>1</v>
      </c>
      <c r="Q1879">
        <v>4</v>
      </c>
      <c r="R1879">
        <v>3</v>
      </c>
      <c r="S1879">
        <v>5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43</v>
      </c>
    </row>
    <row r="1880" spans="1:28" hidden="1" x14ac:dyDescent="0.3">
      <c r="A1880">
        <v>3523</v>
      </c>
      <c r="B1880">
        <v>1962</v>
      </c>
      <c r="C1880" t="s">
        <v>28</v>
      </c>
      <c r="D1880" t="s">
        <v>35</v>
      </c>
      <c r="E1880">
        <v>75072</v>
      </c>
      <c r="F1880">
        <v>0</v>
      </c>
      <c r="G1880">
        <v>1</v>
      </c>
      <c r="H1880" s="1">
        <v>41297</v>
      </c>
      <c r="I1880">
        <v>83</v>
      </c>
      <c r="J1880">
        <v>583</v>
      </c>
      <c r="K1880">
        <v>34</v>
      </c>
      <c r="L1880">
        <v>309</v>
      </c>
      <c r="M1880">
        <v>0</v>
      </c>
      <c r="N1880">
        <v>22</v>
      </c>
      <c r="O1880">
        <v>125</v>
      </c>
      <c r="P1880">
        <v>2</v>
      </c>
      <c r="Q1880">
        <v>5</v>
      </c>
      <c r="R1880">
        <v>4</v>
      </c>
      <c r="S1880">
        <v>8</v>
      </c>
      <c r="T1880">
        <v>3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30</v>
      </c>
    </row>
    <row r="1881" spans="1:28" hidden="1" x14ac:dyDescent="0.3">
      <c r="A1881">
        <v>55</v>
      </c>
      <c r="B1881">
        <v>1963</v>
      </c>
      <c r="C1881" t="s">
        <v>28</v>
      </c>
      <c r="D1881" t="s">
        <v>35</v>
      </c>
      <c r="E1881">
        <v>56253</v>
      </c>
      <c r="F1881">
        <v>0</v>
      </c>
      <c r="G1881">
        <v>1</v>
      </c>
      <c r="H1881" s="1">
        <v>41250</v>
      </c>
      <c r="I1881">
        <v>83</v>
      </c>
      <c r="J1881">
        <v>509</v>
      </c>
      <c r="K1881">
        <v>0</v>
      </c>
      <c r="L1881">
        <v>65</v>
      </c>
      <c r="M1881">
        <v>7</v>
      </c>
      <c r="N1881">
        <v>11</v>
      </c>
      <c r="O1881">
        <v>5</v>
      </c>
      <c r="P1881">
        <v>4</v>
      </c>
      <c r="Q1881">
        <v>7</v>
      </c>
      <c r="R1881">
        <v>2</v>
      </c>
      <c r="S1881">
        <v>9</v>
      </c>
      <c r="T1881">
        <v>6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30</v>
      </c>
    </row>
    <row r="1882" spans="1:28" hidden="1" x14ac:dyDescent="0.3">
      <c r="A1882">
        <v>3807</v>
      </c>
      <c r="B1882">
        <v>1955</v>
      </c>
      <c r="C1882" t="s">
        <v>28</v>
      </c>
      <c r="D1882" t="s">
        <v>35</v>
      </c>
      <c r="E1882">
        <v>59925</v>
      </c>
      <c r="F1882">
        <v>0</v>
      </c>
      <c r="G1882">
        <v>1</v>
      </c>
      <c r="H1882" s="1">
        <v>41243</v>
      </c>
      <c r="I1882">
        <v>83</v>
      </c>
      <c r="J1882">
        <v>473</v>
      </c>
      <c r="K1882">
        <v>21</v>
      </c>
      <c r="L1882">
        <v>176</v>
      </c>
      <c r="M1882">
        <v>19</v>
      </c>
      <c r="N1882">
        <v>21</v>
      </c>
      <c r="O1882">
        <v>56</v>
      </c>
      <c r="P1882">
        <v>3</v>
      </c>
      <c r="Q1882">
        <v>9</v>
      </c>
      <c r="R1882">
        <v>2</v>
      </c>
      <c r="S1882">
        <v>9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30</v>
      </c>
    </row>
    <row r="1883" spans="1:28" hidden="1" x14ac:dyDescent="0.3">
      <c r="A1883">
        <v>2453</v>
      </c>
      <c r="B1883">
        <v>1960</v>
      </c>
      <c r="C1883" t="s">
        <v>28</v>
      </c>
      <c r="D1883" t="s">
        <v>35</v>
      </c>
      <c r="E1883">
        <v>62807</v>
      </c>
      <c r="F1883">
        <v>0</v>
      </c>
      <c r="G1883">
        <v>1</v>
      </c>
      <c r="H1883" s="1">
        <v>41152</v>
      </c>
      <c r="I1883">
        <v>83</v>
      </c>
      <c r="J1883">
        <v>526</v>
      </c>
      <c r="K1883">
        <v>28</v>
      </c>
      <c r="L1883">
        <v>135</v>
      </c>
      <c r="M1883">
        <v>10</v>
      </c>
      <c r="N1883">
        <v>21</v>
      </c>
      <c r="O1883">
        <v>99</v>
      </c>
      <c r="P1883">
        <v>3</v>
      </c>
      <c r="Q1883">
        <v>5</v>
      </c>
      <c r="R1883">
        <v>3</v>
      </c>
      <c r="S1883">
        <v>12</v>
      </c>
      <c r="T1883">
        <v>5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30</v>
      </c>
    </row>
    <row r="1884" spans="1:28" hidden="1" x14ac:dyDescent="0.3">
      <c r="A1884">
        <v>7787</v>
      </c>
      <c r="B1884">
        <v>1960</v>
      </c>
      <c r="C1884" t="s">
        <v>28</v>
      </c>
      <c r="D1884" t="s">
        <v>35</v>
      </c>
      <c r="E1884">
        <v>62807</v>
      </c>
      <c r="F1884">
        <v>0</v>
      </c>
      <c r="G1884">
        <v>1</v>
      </c>
      <c r="H1884" s="1">
        <v>41152</v>
      </c>
      <c r="I1884">
        <v>83</v>
      </c>
      <c r="J1884">
        <v>526</v>
      </c>
      <c r="K1884">
        <v>28</v>
      </c>
      <c r="L1884">
        <v>135</v>
      </c>
      <c r="M1884">
        <v>10</v>
      </c>
      <c r="N1884">
        <v>21</v>
      </c>
      <c r="O1884">
        <v>99</v>
      </c>
      <c r="P1884">
        <v>3</v>
      </c>
      <c r="Q1884">
        <v>5</v>
      </c>
      <c r="R1884">
        <v>3</v>
      </c>
      <c r="S1884">
        <v>12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32</v>
      </c>
    </row>
    <row r="1885" spans="1:28" hidden="1" x14ac:dyDescent="0.3">
      <c r="A1885">
        <v>8017</v>
      </c>
      <c r="B1885">
        <v>1981</v>
      </c>
      <c r="C1885" t="s">
        <v>38</v>
      </c>
      <c r="D1885" t="s">
        <v>33</v>
      </c>
      <c r="E1885">
        <v>51111</v>
      </c>
      <c r="F1885">
        <v>1</v>
      </c>
      <c r="G1885">
        <v>1</v>
      </c>
      <c r="H1885" s="1">
        <v>41809</v>
      </c>
      <c r="I1885">
        <v>83</v>
      </c>
      <c r="J1885">
        <v>22</v>
      </c>
      <c r="K1885">
        <v>0</v>
      </c>
      <c r="L1885">
        <v>19</v>
      </c>
      <c r="M1885">
        <v>6</v>
      </c>
      <c r="N1885">
        <v>5</v>
      </c>
      <c r="O1885">
        <v>3</v>
      </c>
      <c r="P1885">
        <v>2</v>
      </c>
      <c r="Q1885">
        <v>2</v>
      </c>
      <c r="R1885">
        <v>0</v>
      </c>
      <c r="S1885">
        <v>3</v>
      </c>
      <c r="T1885">
        <v>6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43</v>
      </c>
    </row>
    <row r="1886" spans="1:28" hidden="1" x14ac:dyDescent="0.3">
      <c r="A1886">
        <v>3722</v>
      </c>
      <c r="B1886">
        <v>1972</v>
      </c>
      <c r="C1886" t="s">
        <v>28</v>
      </c>
      <c r="D1886" t="s">
        <v>31</v>
      </c>
      <c r="E1886">
        <v>44503</v>
      </c>
      <c r="F1886">
        <v>1</v>
      </c>
      <c r="G1886">
        <v>1</v>
      </c>
      <c r="H1886" s="1">
        <v>41745</v>
      </c>
      <c r="I1886">
        <v>83</v>
      </c>
      <c r="J1886">
        <v>31</v>
      </c>
      <c r="K1886">
        <v>1</v>
      </c>
      <c r="L1886">
        <v>8</v>
      </c>
      <c r="M1886">
        <v>0</v>
      </c>
      <c r="N1886">
        <v>0</v>
      </c>
      <c r="O1886">
        <v>8</v>
      </c>
      <c r="P1886">
        <v>2</v>
      </c>
      <c r="Q1886">
        <v>2</v>
      </c>
      <c r="R1886">
        <v>0</v>
      </c>
      <c r="S1886">
        <v>3</v>
      </c>
      <c r="T1886">
        <v>6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30</v>
      </c>
    </row>
    <row r="1887" spans="1:28" hidden="1" x14ac:dyDescent="0.3">
      <c r="A1887">
        <v>5734</v>
      </c>
      <c r="B1887">
        <v>1974</v>
      </c>
      <c r="C1887" t="s">
        <v>37</v>
      </c>
      <c r="D1887" t="s">
        <v>33</v>
      </c>
      <c r="E1887">
        <v>61917</v>
      </c>
      <c r="F1887">
        <v>1</v>
      </c>
      <c r="G1887">
        <v>1</v>
      </c>
      <c r="H1887" s="1">
        <v>41598</v>
      </c>
      <c r="I1887">
        <v>83</v>
      </c>
      <c r="J1887">
        <v>46</v>
      </c>
      <c r="K1887">
        <v>4</v>
      </c>
      <c r="L1887">
        <v>36</v>
      </c>
      <c r="M1887">
        <v>2</v>
      </c>
      <c r="N1887">
        <v>2</v>
      </c>
      <c r="O1887">
        <v>1</v>
      </c>
      <c r="P1887">
        <v>1</v>
      </c>
      <c r="Q1887">
        <v>2</v>
      </c>
      <c r="R1887">
        <v>0</v>
      </c>
      <c r="S1887">
        <v>4</v>
      </c>
      <c r="T1887">
        <v>5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30</v>
      </c>
    </row>
    <row r="1888" spans="1:28" hidden="1" x14ac:dyDescent="0.3">
      <c r="A1888">
        <v>8405</v>
      </c>
      <c r="B1888">
        <v>1979</v>
      </c>
      <c r="C1888" t="s">
        <v>28</v>
      </c>
      <c r="D1888" t="s">
        <v>29</v>
      </c>
      <c r="E1888">
        <v>68274</v>
      </c>
      <c r="F1888">
        <v>1</v>
      </c>
      <c r="G1888">
        <v>1</v>
      </c>
      <c r="H1888" s="1">
        <v>41547</v>
      </c>
      <c r="I1888">
        <v>83</v>
      </c>
      <c r="J1888">
        <v>135</v>
      </c>
      <c r="K1888">
        <v>25</v>
      </c>
      <c r="L1888">
        <v>51</v>
      </c>
      <c r="M1888">
        <v>23</v>
      </c>
      <c r="N1888">
        <v>25</v>
      </c>
      <c r="O1888">
        <v>46</v>
      </c>
      <c r="P1888">
        <v>2</v>
      </c>
      <c r="Q1888">
        <v>4</v>
      </c>
      <c r="R1888">
        <v>2</v>
      </c>
      <c r="S1888">
        <v>5</v>
      </c>
      <c r="T1888">
        <v>3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43</v>
      </c>
    </row>
    <row r="1889" spans="1:28" hidden="1" x14ac:dyDescent="0.3">
      <c r="A1889">
        <v>7617</v>
      </c>
      <c r="B1889">
        <v>1974</v>
      </c>
      <c r="C1889" t="s">
        <v>28</v>
      </c>
      <c r="D1889" t="s">
        <v>31</v>
      </c>
      <c r="E1889">
        <v>42373</v>
      </c>
      <c r="F1889">
        <v>1</v>
      </c>
      <c r="G1889">
        <v>1</v>
      </c>
      <c r="H1889" s="1">
        <v>41501</v>
      </c>
      <c r="I1889">
        <v>83</v>
      </c>
      <c r="J1889">
        <v>67</v>
      </c>
      <c r="K1889">
        <v>5</v>
      </c>
      <c r="L1889">
        <v>61</v>
      </c>
      <c r="M1889">
        <v>3</v>
      </c>
      <c r="N1889">
        <v>8</v>
      </c>
      <c r="O1889">
        <v>19</v>
      </c>
      <c r="P1889">
        <v>5</v>
      </c>
      <c r="Q1889">
        <v>2</v>
      </c>
      <c r="R1889">
        <v>1</v>
      </c>
      <c r="S1889">
        <v>5</v>
      </c>
      <c r="T1889">
        <v>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30</v>
      </c>
    </row>
    <row r="1890" spans="1:28" hidden="1" x14ac:dyDescent="0.3">
      <c r="A1890">
        <v>6376</v>
      </c>
      <c r="B1890">
        <v>1979</v>
      </c>
      <c r="C1890" t="s">
        <v>28</v>
      </c>
      <c r="D1890" t="s">
        <v>31</v>
      </c>
      <c r="E1890">
        <v>57537</v>
      </c>
      <c r="F1890">
        <v>1</v>
      </c>
      <c r="G1890">
        <v>0</v>
      </c>
      <c r="H1890" s="1">
        <v>41435</v>
      </c>
      <c r="I1890">
        <v>83</v>
      </c>
      <c r="J1890">
        <v>191</v>
      </c>
      <c r="K1890">
        <v>56</v>
      </c>
      <c r="L1890">
        <v>139</v>
      </c>
      <c r="M1890">
        <v>51</v>
      </c>
      <c r="N1890">
        <v>8</v>
      </c>
      <c r="O1890">
        <v>100</v>
      </c>
      <c r="P1890">
        <v>4</v>
      </c>
      <c r="Q1890">
        <v>4</v>
      </c>
      <c r="R1890">
        <v>3</v>
      </c>
      <c r="S1890">
        <v>8</v>
      </c>
      <c r="T1890">
        <v>4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36</v>
      </c>
    </row>
    <row r="1891" spans="1:28" hidden="1" x14ac:dyDescent="0.3">
      <c r="A1891">
        <v>7386</v>
      </c>
      <c r="B1891">
        <v>1976</v>
      </c>
      <c r="C1891" t="s">
        <v>28</v>
      </c>
      <c r="D1891" t="s">
        <v>29</v>
      </c>
      <c r="E1891">
        <v>30992</v>
      </c>
      <c r="F1891">
        <v>1</v>
      </c>
      <c r="G1891">
        <v>0</v>
      </c>
      <c r="H1891" s="1">
        <v>41386</v>
      </c>
      <c r="I1891">
        <v>83</v>
      </c>
      <c r="J1891">
        <v>17</v>
      </c>
      <c r="K1891">
        <v>0</v>
      </c>
      <c r="L1891">
        <v>14</v>
      </c>
      <c r="M1891">
        <v>7</v>
      </c>
      <c r="N1891">
        <v>3</v>
      </c>
      <c r="O1891">
        <v>2</v>
      </c>
      <c r="P1891">
        <v>1</v>
      </c>
      <c r="Q1891">
        <v>1</v>
      </c>
      <c r="R1891">
        <v>0</v>
      </c>
      <c r="S1891">
        <v>3</v>
      </c>
      <c r="T1891">
        <v>7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32</v>
      </c>
    </row>
    <row r="1892" spans="1:28" hidden="1" x14ac:dyDescent="0.3">
      <c r="A1892">
        <v>3006</v>
      </c>
      <c r="B1892">
        <v>1976</v>
      </c>
      <c r="C1892" t="s">
        <v>28</v>
      </c>
      <c r="D1892" t="s">
        <v>29</v>
      </c>
      <c r="E1892">
        <v>30992</v>
      </c>
      <c r="F1892">
        <v>1</v>
      </c>
      <c r="G1892">
        <v>0</v>
      </c>
      <c r="H1892" s="1">
        <v>41386</v>
      </c>
      <c r="I1892">
        <v>83</v>
      </c>
      <c r="J1892">
        <v>17</v>
      </c>
      <c r="K1892">
        <v>0</v>
      </c>
      <c r="L1892">
        <v>14</v>
      </c>
      <c r="M1892">
        <v>7</v>
      </c>
      <c r="N1892">
        <v>3</v>
      </c>
      <c r="O1892">
        <v>2</v>
      </c>
      <c r="P1892">
        <v>1</v>
      </c>
      <c r="Q1892">
        <v>1</v>
      </c>
      <c r="R1892">
        <v>0</v>
      </c>
      <c r="S1892">
        <v>3</v>
      </c>
      <c r="T1892">
        <v>7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32</v>
      </c>
    </row>
    <row r="1893" spans="1:28" hidden="1" x14ac:dyDescent="0.3">
      <c r="A1893">
        <v>4370</v>
      </c>
      <c r="B1893">
        <v>1966</v>
      </c>
      <c r="C1893" t="s">
        <v>28</v>
      </c>
      <c r="D1893" t="s">
        <v>35</v>
      </c>
      <c r="E1893">
        <v>43482</v>
      </c>
      <c r="F1893">
        <v>2</v>
      </c>
      <c r="G1893">
        <v>1</v>
      </c>
      <c r="H1893" s="1">
        <v>41591</v>
      </c>
      <c r="I1893">
        <v>83</v>
      </c>
      <c r="J1893">
        <v>18</v>
      </c>
      <c r="K1893">
        <v>1</v>
      </c>
      <c r="L1893">
        <v>32</v>
      </c>
      <c r="M1893">
        <v>6</v>
      </c>
      <c r="N1893">
        <v>3</v>
      </c>
      <c r="O1893">
        <v>28</v>
      </c>
      <c r="P1893">
        <v>3</v>
      </c>
      <c r="Q1893">
        <v>2</v>
      </c>
      <c r="R1893">
        <v>0</v>
      </c>
      <c r="S1893">
        <v>4</v>
      </c>
      <c r="T1893">
        <v>6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40</v>
      </c>
    </row>
    <row r="1894" spans="1:28" hidden="1" x14ac:dyDescent="0.3">
      <c r="A1894">
        <v>988</v>
      </c>
      <c r="B1894">
        <v>1965</v>
      </c>
      <c r="C1894" t="s">
        <v>28</v>
      </c>
      <c r="D1894" t="s">
        <v>33</v>
      </c>
      <c r="E1894">
        <v>81168</v>
      </c>
      <c r="F1894">
        <v>0</v>
      </c>
      <c r="G1894">
        <v>0</v>
      </c>
      <c r="H1894" s="1">
        <v>41766</v>
      </c>
      <c r="I1894">
        <v>84</v>
      </c>
      <c r="J1894">
        <v>410</v>
      </c>
      <c r="K1894">
        <v>0</v>
      </c>
      <c r="L1894">
        <v>592</v>
      </c>
      <c r="M1894">
        <v>147</v>
      </c>
      <c r="N1894">
        <v>22</v>
      </c>
      <c r="O1894">
        <v>22</v>
      </c>
      <c r="P1894">
        <v>1</v>
      </c>
      <c r="Q1894">
        <v>6</v>
      </c>
      <c r="R1894">
        <v>4</v>
      </c>
      <c r="S1894">
        <v>7</v>
      </c>
      <c r="T1894">
        <v>3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30</v>
      </c>
    </row>
    <row r="1895" spans="1:28" hidden="1" x14ac:dyDescent="0.3">
      <c r="A1895">
        <v>9349</v>
      </c>
      <c r="B1895">
        <v>1985</v>
      </c>
      <c r="C1895" t="s">
        <v>28</v>
      </c>
      <c r="D1895" t="s">
        <v>33</v>
      </c>
      <c r="E1895">
        <v>92533</v>
      </c>
      <c r="F1895">
        <v>0</v>
      </c>
      <c r="G1895">
        <v>0</v>
      </c>
      <c r="H1895" s="1">
        <v>41627</v>
      </c>
      <c r="I1895">
        <v>84</v>
      </c>
      <c r="J1895">
        <v>693</v>
      </c>
      <c r="K1895">
        <v>21</v>
      </c>
      <c r="L1895">
        <v>118</v>
      </c>
      <c r="M1895">
        <v>110</v>
      </c>
      <c r="N1895">
        <v>147</v>
      </c>
      <c r="O1895">
        <v>42</v>
      </c>
      <c r="P1895">
        <v>1</v>
      </c>
      <c r="Q1895">
        <v>6</v>
      </c>
      <c r="R1895">
        <v>5</v>
      </c>
      <c r="S1895">
        <v>11</v>
      </c>
      <c r="T1895">
        <v>2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 t="s">
        <v>39</v>
      </c>
    </row>
    <row r="1896" spans="1:28" hidden="1" x14ac:dyDescent="0.3">
      <c r="A1896">
        <v>819</v>
      </c>
      <c r="B1896">
        <v>1945</v>
      </c>
      <c r="C1896" t="s">
        <v>28</v>
      </c>
      <c r="D1896" t="s">
        <v>42</v>
      </c>
      <c r="E1896">
        <v>63285</v>
      </c>
      <c r="F1896">
        <v>0</v>
      </c>
      <c r="G1896">
        <v>0</v>
      </c>
      <c r="H1896" s="1">
        <v>41583</v>
      </c>
      <c r="I1896">
        <v>84</v>
      </c>
      <c r="J1896">
        <v>508</v>
      </c>
      <c r="K1896">
        <v>124</v>
      </c>
      <c r="L1896">
        <v>249</v>
      </c>
      <c r="M1896">
        <v>50</v>
      </c>
      <c r="N1896">
        <v>38</v>
      </c>
      <c r="O1896">
        <v>134</v>
      </c>
      <c r="P1896">
        <v>1</v>
      </c>
      <c r="Q1896">
        <v>6</v>
      </c>
      <c r="R1896">
        <v>5</v>
      </c>
      <c r="S1896">
        <v>13</v>
      </c>
      <c r="T1896">
        <v>3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30</v>
      </c>
    </row>
    <row r="1897" spans="1:28" hidden="1" x14ac:dyDescent="0.3">
      <c r="A1897">
        <v>10120</v>
      </c>
      <c r="B1897">
        <v>1955</v>
      </c>
      <c r="C1897" t="s">
        <v>28</v>
      </c>
      <c r="D1897" t="s">
        <v>35</v>
      </c>
      <c r="E1897">
        <v>38946</v>
      </c>
      <c r="F1897">
        <v>0</v>
      </c>
      <c r="G1897">
        <v>1</v>
      </c>
      <c r="H1897" s="1">
        <v>41571</v>
      </c>
      <c r="I1897">
        <v>84</v>
      </c>
      <c r="J1897">
        <v>116</v>
      </c>
      <c r="K1897">
        <v>6</v>
      </c>
      <c r="L1897">
        <v>82</v>
      </c>
      <c r="M1897">
        <v>6</v>
      </c>
      <c r="N1897">
        <v>6</v>
      </c>
      <c r="O1897">
        <v>41</v>
      </c>
      <c r="P1897">
        <v>2</v>
      </c>
      <c r="Q1897">
        <v>3</v>
      </c>
      <c r="R1897">
        <v>1</v>
      </c>
      <c r="S1897">
        <v>6</v>
      </c>
      <c r="T1897">
        <v>5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34</v>
      </c>
    </row>
    <row r="1898" spans="1:28" hidden="1" x14ac:dyDescent="0.3">
      <c r="A1898">
        <v>4541</v>
      </c>
      <c r="B1898">
        <v>1955</v>
      </c>
      <c r="C1898" t="s">
        <v>28</v>
      </c>
      <c r="D1898" t="s">
        <v>35</v>
      </c>
      <c r="E1898">
        <v>38946</v>
      </c>
      <c r="F1898">
        <v>0</v>
      </c>
      <c r="G1898">
        <v>1</v>
      </c>
      <c r="H1898" s="1">
        <v>41571</v>
      </c>
      <c r="I1898">
        <v>84</v>
      </c>
      <c r="J1898">
        <v>116</v>
      </c>
      <c r="K1898">
        <v>6</v>
      </c>
      <c r="L1898">
        <v>82</v>
      </c>
      <c r="M1898">
        <v>6</v>
      </c>
      <c r="N1898">
        <v>6</v>
      </c>
      <c r="O1898">
        <v>41</v>
      </c>
      <c r="P1898">
        <v>2</v>
      </c>
      <c r="Q1898">
        <v>3</v>
      </c>
      <c r="R1898">
        <v>1</v>
      </c>
      <c r="S1898">
        <v>6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32</v>
      </c>
    </row>
    <row r="1899" spans="1:28" hidden="1" x14ac:dyDescent="0.3">
      <c r="A1899">
        <v>2456</v>
      </c>
      <c r="B1899">
        <v>1975</v>
      </c>
      <c r="C1899" t="s">
        <v>37</v>
      </c>
      <c r="D1899" t="s">
        <v>33</v>
      </c>
      <c r="E1899">
        <v>40233</v>
      </c>
      <c r="F1899">
        <v>0</v>
      </c>
      <c r="G1899">
        <v>1</v>
      </c>
      <c r="H1899" s="1">
        <v>41561</v>
      </c>
      <c r="I1899">
        <v>84</v>
      </c>
      <c r="J1899">
        <v>80</v>
      </c>
      <c r="K1899">
        <v>4</v>
      </c>
      <c r="L1899">
        <v>46</v>
      </c>
      <c r="M1899">
        <v>0</v>
      </c>
      <c r="N1899">
        <v>17</v>
      </c>
      <c r="O1899">
        <v>2</v>
      </c>
      <c r="P1899">
        <v>5</v>
      </c>
      <c r="Q1899">
        <v>2</v>
      </c>
      <c r="R1899">
        <v>1</v>
      </c>
      <c r="S1899">
        <v>5</v>
      </c>
      <c r="T1899">
        <v>6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43</v>
      </c>
    </row>
    <row r="1900" spans="1:28" hidden="1" x14ac:dyDescent="0.3">
      <c r="A1900">
        <v>11013</v>
      </c>
      <c r="B1900">
        <v>1987</v>
      </c>
      <c r="C1900" t="s">
        <v>28</v>
      </c>
      <c r="D1900" t="s">
        <v>35</v>
      </c>
      <c r="E1900">
        <v>67605</v>
      </c>
      <c r="F1900">
        <v>0</v>
      </c>
      <c r="G1900">
        <v>0</v>
      </c>
      <c r="H1900" s="1">
        <v>41364</v>
      </c>
      <c r="I1900">
        <v>84</v>
      </c>
      <c r="J1900">
        <v>336</v>
      </c>
      <c r="K1900">
        <v>28</v>
      </c>
      <c r="L1900">
        <v>282</v>
      </c>
      <c r="M1900">
        <v>184</v>
      </c>
      <c r="N1900">
        <v>54</v>
      </c>
      <c r="O1900">
        <v>54</v>
      </c>
      <c r="P1900">
        <v>1</v>
      </c>
      <c r="Q1900">
        <v>2</v>
      </c>
      <c r="R1900">
        <v>8</v>
      </c>
      <c r="S1900">
        <v>6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30</v>
      </c>
    </row>
    <row r="1901" spans="1:28" hidden="1" x14ac:dyDescent="0.3">
      <c r="A1901">
        <v>9988</v>
      </c>
      <c r="B1901">
        <v>1976</v>
      </c>
      <c r="C1901" t="s">
        <v>41</v>
      </c>
      <c r="D1901" t="s">
        <v>31</v>
      </c>
      <c r="E1901">
        <v>70379</v>
      </c>
      <c r="F1901">
        <v>0</v>
      </c>
      <c r="G1901">
        <v>1</v>
      </c>
      <c r="H1901" s="1">
        <v>41336</v>
      </c>
      <c r="I1901">
        <v>84</v>
      </c>
      <c r="J1901">
        <v>553</v>
      </c>
      <c r="K1901">
        <v>25</v>
      </c>
      <c r="L1901">
        <v>142</v>
      </c>
      <c r="M1901">
        <v>65</v>
      </c>
      <c r="N1901">
        <v>67</v>
      </c>
      <c r="O1901">
        <v>8</v>
      </c>
      <c r="P1901">
        <v>3</v>
      </c>
      <c r="Q1901">
        <v>6</v>
      </c>
      <c r="R1901">
        <v>3</v>
      </c>
      <c r="S1901">
        <v>13</v>
      </c>
      <c r="T1901">
        <v>4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32</v>
      </c>
    </row>
    <row r="1902" spans="1:28" hidden="1" x14ac:dyDescent="0.3">
      <c r="A1902">
        <v>1627</v>
      </c>
      <c r="B1902">
        <v>1957</v>
      </c>
      <c r="C1902" t="s">
        <v>38</v>
      </c>
      <c r="D1902" t="s">
        <v>29</v>
      </c>
      <c r="E1902">
        <v>77297</v>
      </c>
      <c r="F1902">
        <v>0</v>
      </c>
      <c r="G1902">
        <v>0</v>
      </c>
      <c r="H1902" s="1">
        <v>41300</v>
      </c>
      <c r="I1902">
        <v>84</v>
      </c>
      <c r="J1902">
        <v>408</v>
      </c>
      <c r="K1902">
        <v>61</v>
      </c>
      <c r="L1902">
        <v>109</v>
      </c>
      <c r="M1902">
        <v>48</v>
      </c>
      <c r="N1902">
        <v>122</v>
      </c>
      <c r="O1902">
        <v>41</v>
      </c>
      <c r="P1902">
        <v>1</v>
      </c>
      <c r="Q1902">
        <v>5</v>
      </c>
      <c r="R1902">
        <v>7</v>
      </c>
      <c r="S1902">
        <v>9</v>
      </c>
      <c r="T1902">
        <v>4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30</v>
      </c>
    </row>
    <row r="1903" spans="1:28" hidden="1" x14ac:dyDescent="0.3">
      <c r="A1903">
        <v>1490</v>
      </c>
      <c r="B1903">
        <v>1962</v>
      </c>
      <c r="C1903" t="s">
        <v>28</v>
      </c>
      <c r="D1903" t="s">
        <v>33</v>
      </c>
      <c r="E1903">
        <v>55759</v>
      </c>
      <c r="F1903">
        <v>0</v>
      </c>
      <c r="G1903">
        <v>1</v>
      </c>
      <c r="H1903" s="1">
        <v>41241</v>
      </c>
      <c r="I1903">
        <v>84</v>
      </c>
      <c r="J1903">
        <v>675</v>
      </c>
      <c r="K1903">
        <v>0</v>
      </c>
      <c r="L1903">
        <v>85</v>
      </c>
      <c r="M1903">
        <v>10</v>
      </c>
      <c r="N1903">
        <v>7</v>
      </c>
      <c r="O1903">
        <v>77</v>
      </c>
      <c r="P1903">
        <v>5</v>
      </c>
      <c r="Q1903">
        <v>10</v>
      </c>
      <c r="R1903">
        <v>3</v>
      </c>
      <c r="S1903">
        <v>8</v>
      </c>
      <c r="T1903">
        <v>8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32</v>
      </c>
    </row>
    <row r="1904" spans="1:28" hidden="1" x14ac:dyDescent="0.3">
      <c r="A1904">
        <v>7375</v>
      </c>
      <c r="B1904">
        <v>1976</v>
      </c>
      <c r="C1904" t="s">
        <v>28</v>
      </c>
      <c r="D1904" t="s">
        <v>35</v>
      </c>
      <c r="E1904">
        <v>51369</v>
      </c>
      <c r="F1904">
        <v>0</v>
      </c>
      <c r="G1904">
        <v>1</v>
      </c>
      <c r="H1904" s="1">
        <v>41207</v>
      </c>
      <c r="I1904">
        <v>84</v>
      </c>
      <c r="J1904">
        <v>297</v>
      </c>
      <c r="K1904">
        <v>7</v>
      </c>
      <c r="L1904">
        <v>79</v>
      </c>
      <c r="M1904">
        <v>0</v>
      </c>
      <c r="N1904">
        <v>11</v>
      </c>
      <c r="O1904">
        <v>182</v>
      </c>
      <c r="P1904">
        <v>2</v>
      </c>
      <c r="Q1904">
        <v>8</v>
      </c>
      <c r="R1904">
        <v>2</v>
      </c>
      <c r="S1904">
        <v>4</v>
      </c>
      <c r="T1904">
        <v>8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43</v>
      </c>
    </row>
    <row r="1905" spans="1:28" hidden="1" x14ac:dyDescent="0.3">
      <c r="A1905">
        <v>10144</v>
      </c>
      <c r="B1905">
        <v>1976</v>
      </c>
      <c r="C1905" t="s">
        <v>28</v>
      </c>
      <c r="D1905" t="s">
        <v>35</v>
      </c>
      <c r="E1905">
        <v>51369</v>
      </c>
      <c r="F1905">
        <v>0</v>
      </c>
      <c r="G1905">
        <v>1</v>
      </c>
      <c r="H1905" s="1">
        <v>41207</v>
      </c>
      <c r="I1905">
        <v>84</v>
      </c>
      <c r="J1905">
        <v>297</v>
      </c>
      <c r="K1905">
        <v>7</v>
      </c>
      <c r="L1905">
        <v>79</v>
      </c>
      <c r="M1905">
        <v>0</v>
      </c>
      <c r="N1905">
        <v>11</v>
      </c>
      <c r="O1905">
        <v>182</v>
      </c>
      <c r="P1905">
        <v>2</v>
      </c>
      <c r="Q1905">
        <v>8</v>
      </c>
      <c r="R1905">
        <v>2</v>
      </c>
      <c r="S1905">
        <v>4</v>
      </c>
      <c r="T1905">
        <v>8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43</v>
      </c>
    </row>
    <row r="1906" spans="1:28" hidden="1" x14ac:dyDescent="0.3">
      <c r="A1906">
        <v>3138</v>
      </c>
      <c r="B1906">
        <v>1956</v>
      </c>
      <c r="C1906" t="s">
        <v>28</v>
      </c>
      <c r="D1906" t="s">
        <v>31</v>
      </c>
      <c r="E1906">
        <v>91249</v>
      </c>
      <c r="F1906">
        <v>0</v>
      </c>
      <c r="G1906">
        <v>0</v>
      </c>
      <c r="H1906" s="1">
        <v>41202</v>
      </c>
      <c r="I1906">
        <v>84</v>
      </c>
      <c r="J1906">
        <v>1324</v>
      </c>
      <c r="K1906">
        <v>27</v>
      </c>
      <c r="L1906">
        <v>119</v>
      </c>
      <c r="M1906">
        <v>71</v>
      </c>
      <c r="N1906">
        <v>108</v>
      </c>
      <c r="O1906">
        <v>27</v>
      </c>
      <c r="P1906">
        <v>0</v>
      </c>
      <c r="Q1906">
        <v>7</v>
      </c>
      <c r="R1906">
        <v>9</v>
      </c>
      <c r="S1906">
        <v>6</v>
      </c>
      <c r="T1906">
        <v>4</v>
      </c>
      <c r="U1906">
        <v>1</v>
      </c>
      <c r="V1906">
        <v>1</v>
      </c>
      <c r="W1906">
        <v>0</v>
      </c>
      <c r="X1906">
        <v>1</v>
      </c>
      <c r="Y1906">
        <v>1</v>
      </c>
      <c r="Z1906">
        <v>1</v>
      </c>
      <c r="AA1906">
        <v>0</v>
      </c>
      <c r="AB1906" t="s">
        <v>30</v>
      </c>
    </row>
    <row r="1907" spans="1:28" hidden="1" x14ac:dyDescent="0.3">
      <c r="A1907">
        <v>1440</v>
      </c>
      <c r="B1907">
        <v>1978</v>
      </c>
      <c r="C1907" t="s">
        <v>38</v>
      </c>
      <c r="D1907" t="s">
        <v>35</v>
      </c>
      <c r="E1907">
        <v>52513</v>
      </c>
      <c r="F1907">
        <v>0</v>
      </c>
      <c r="G1907">
        <v>0</v>
      </c>
      <c r="H1907" s="1">
        <v>41156</v>
      </c>
      <c r="I1907">
        <v>84</v>
      </c>
      <c r="J1907">
        <v>367</v>
      </c>
      <c r="K1907">
        <v>17</v>
      </c>
      <c r="L1907">
        <v>241</v>
      </c>
      <c r="M1907">
        <v>104</v>
      </c>
      <c r="N1907">
        <v>188</v>
      </c>
      <c r="O1907">
        <v>232</v>
      </c>
      <c r="P1907">
        <v>2</v>
      </c>
      <c r="Q1907">
        <v>9</v>
      </c>
      <c r="R1907">
        <v>5</v>
      </c>
      <c r="S1907">
        <v>9</v>
      </c>
      <c r="T1907">
        <v>7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30</v>
      </c>
    </row>
    <row r="1908" spans="1:28" hidden="1" x14ac:dyDescent="0.3">
      <c r="A1908">
        <v>2230</v>
      </c>
      <c r="B1908">
        <v>1970</v>
      </c>
      <c r="C1908" t="s">
        <v>37</v>
      </c>
      <c r="D1908" t="s">
        <v>33</v>
      </c>
      <c r="E1908">
        <v>23626</v>
      </c>
      <c r="F1908">
        <v>1</v>
      </c>
      <c r="G1908">
        <v>0</v>
      </c>
      <c r="H1908" s="1">
        <v>41783</v>
      </c>
      <c r="I1908">
        <v>84</v>
      </c>
      <c r="J1908">
        <v>27</v>
      </c>
      <c r="K1908">
        <v>2</v>
      </c>
      <c r="L1908">
        <v>14</v>
      </c>
      <c r="M1908">
        <v>0</v>
      </c>
      <c r="N1908">
        <v>0</v>
      </c>
      <c r="O1908">
        <v>0</v>
      </c>
      <c r="P1908">
        <v>3</v>
      </c>
      <c r="Q1908">
        <v>3</v>
      </c>
      <c r="R1908">
        <v>1</v>
      </c>
      <c r="S1908">
        <v>3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39</v>
      </c>
    </row>
    <row r="1909" spans="1:28" hidden="1" x14ac:dyDescent="0.3">
      <c r="A1909">
        <v>8146</v>
      </c>
      <c r="B1909">
        <v>1976</v>
      </c>
      <c r="C1909" t="s">
        <v>41</v>
      </c>
      <c r="D1909" t="s">
        <v>35</v>
      </c>
      <c r="E1909">
        <v>46106</v>
      </c>
      <c r="F1909">
        <v>1</v>
      </c>
      <c r="G1909">
        <v>1</v>
      </c>
      <c r="H1909" s="1">
        <v>41770</v>
      </c>
      <c r="I1909">
        <v>84</v>
      </c>
      <c r="J1909">
        <v>30</v>
      </c>
      <c r="K1909">
        <v>0</v>
      </c>
      <c r="L1909">
        <v>8</v>
      </c>
      <c r="M1909">
        <v>2</v>
      </c>
      <c r="N1909">
        <v>0</v>
      </c>
      <c r="O1909">
        <v>14</v>
      </c>
      <c r="P1909">
        <v>1</v>
      </c>
      <c r="Q1909">
        <v>1</v>
      </c>
      <c r="R1909">
        <v>1</v>
      </c>
      <c r="S1909">
        <v>2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43</v>
      </c>
    </row>
    <row r="1910" spans="1:28" hidden="1" x14ac:dyDescent="0.3">
      <c r="A1910">
        <v>4832</v>
      </c>
      <c r="B1910">
        <v>1979</v>
      </c>
      <c r="C1910" t="s">
        <v>28</v>
      </c>
      <c r="D1910" t="s">
        <v>33</v>
      </c>
      <c r="E1910">
        <v>27244</v>
      </c>
      <c r="F1910">
        <v>1</v>
      </c>
      <c r="G1910">
        <v>0</v>
      </c>
      <c r="H1910" s="1">
        <v>41705</v>
      </c>
      <c r="I1910">
        <v>84</v>
      </c>
      <c r="J1910">
        <v>6</v>
      </c>
      <c r="K1910">
        <v>5</v>
      </c>
      <c r="L1910">
        <v>17</v>
      </c>
      <c r="M1910">
        <v>3</v>
      </c>
      <c r="N1910">
        <v>24</v>
      </c>
      <c r="O1910">
        <v>46</v>
      </c>
      <c r="P1910">
        <v>2</v>
      </c>
      <c r="Q1910">
        <v>2</v>
      </c>
      <c r="R1910">
        <v>2</v>
      </c>
      <c r="S1910">
        <v>2</v>
      </c>
      <c r="T1910">
        <v>7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30</v>
      </c>
    </row>
    <row r="1911" spans="1:28" hidden="1" x14ac:dyDescent="0.3">
      <c r="A1911">
        <v>3152</v>
      </c>
      <c r="B1911">
        <v>1957</v>
      </c>
      <c r="C1911" t="s">
        <v>28</v>
      </c>
      <c r="D1911" t="s">
        <v>35</v>
      </c>
      <c r="E1911">
        <v>26091</v>
      </c>
      <c r="F1911">
        <v>1</v>
      </c>
      <c r="G1911">
        <v>1</v>
      </c>
      <c r="H1911" s="1">
        <v>41695</v>
      </c>
      <c r="I1911">
        <v>84</v>
      </c>
      <c r="J1911">
        <v>15</v>
      </c>
      <c r="K1911">
        <v>10</v>
      </c>
      <c r="L1911">
        <v>19</v>
      </c>
      <c r="M1911">
        <v>8</v>
      </c>
      <c r="N1911">
        <v>17</v>
      </c>
      <c r="O1911">
        <v>20</v>
      </c>
      <c r="P1911">
        <v>3</v>
      </c>
      <c r="Q1911">
        <v>2</v>
      </c>
      <c r="R1911">
        <v>1</v>
      </c>
      <c r="S1911">
        <v>3</v>
      </c>
      <c r="T1911">
        <v>5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40</v>
      </c>
    </row>
    <row r="1912" spans="1:28" hidden="1" x14ac:dyDescent="0.3">
      <c r="A1912">
        <v>11188</v>
      </c>
      <c r="B1912">
        <v>1957</v>
      </c>
      <c r="C1912" t="s">
        <v>28</v>
      </c>
      <c r="D1912" t="s">
        <v>35</v>
      </c>
      <c r="E1912">
        <v>26091</v>
      </c>
      <c r="F1912">
        <v>1</v>
      </c>
      <c r="G1912">
        <v>1</v>
      </c>
      <c r="H1912" s="1">
        <v>41695</v>
      </c>
      <c r="I1912">
        <v>84</v>
      </c>
      <c r="J1912">
        <v>15</v>
      </c>
      <c r="K1912">
        <v>10</v>
      </c>
      <c r="L1912">
        <v>19</v>
      </c>
      <c r="M1912">
        <v>8</v>
      </c>
      <c r="N1912">
        <v>17</v>
      </c>
      <c r="O1912">
        <v>20</v>
      </c>
      <c r="P1912">
        <v>3</v>
      </c>
      <c r="Q1912">
        <v>2</v>
      </c>
      <c r="R1912">
        <v>1</v>
      </c>
      <c r="S1912">
        <v>3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30</v>
      </c>
    </row>
    <row r="1913" spans="1:28" hidden="1" x14ac:dyDescent="0.3">
      <c r="A1913">
        <v>361</v>
      </c>
      <c r="B1913">
        <v>1969</v>
      </c>
      <c r="C1913" t="s">
        <v>41</v>
      </c>
      <c r="D1913" t="s">
        <v>33</v>
      </c>
      <c r="E1913">
        <v>43142</v>
      </c>
      <c r="F1913">
        <v>1</v>
      </c>
      <c r="G1913">
        <v>1</v>
      </c>
      <c r="H1913" s="1">
        <v>41688</v>
      </c>
      <c r="I1913">
        <v>84</v>
      </c>
      <c r="J1913">
        <v>5</v>
      </c>
      <c r="K1913">
        <v>1</v>
      </c>
      <c r="L1913">
        <v>7</v>
      </c>
      <c r="M1913">
        <v>2</v>
      </c>
      <c r="N1913">
        <v>1</v>
      </c>
      <c r="O1913">
        <v>4</v>
      </c>
      <c r="P1913">
        <v>1</v>
      </c>
      <c r="Q1913">
        <v>1</v>
      </c>
      <c r="R1913">
        <v>0</v>
      </c>
      <c r="S1913">
        <v>2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36</v>
      </c>
    </row>
    <row r="1914" spans="1:28" hidden="1" x14ac:dyDescent="0.3">
      <c r="A1914">
        <v>5939</v>
      </c>
      <c r="B1914">
        <v>1971</v>
      </c>
      <c r="C1914" t="s">
        <v>28</v>
      </c>
      <c r="D1914" t="s">
        <v>35</v>
      </c>
      <c r="E1914">
        <v>38232</v>
      </c>
      <c r="F1914">
        <v>1</v>
      </c>
      <c r="G1914">
        <v>1</v>
      </c>
      <c r="H1914" s="1">
        <v>41656</v>
      </c>
      <c r="I1914">
        <v>84</v>
      </c>
      <c r="J1914">
        <v>43</v>
      </c>
      <c r="K1914">
        <v>5</v>
      </c>
      <c r="L1914">
        <v>28</v>
      </c>
      <c r="M1914">
        <v>7</v>
      </c>
      <c r="N1914">
        <v>6</v>
      </c>
      <c r="O1914">
        <v>33</v>
      </c>
      <c r="P1914">
        <v>4</v>
      </c>
      <c r="Q1914">
        <v>3</v>
      </c>
      <c r="R1914">
        <v>1</v>
      </c>
      <c r="S1914">
        <v>3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30</v>
      </c>
    </row>
    <row r="1915" spans="1:28" hidden="1" x14ac:dyDescent="0.3">
      <c r="A1915">
        <v>2516</v>
      </c>
      <c r="B1915">
        <v>1969</v>
      </c>
      <c r="C1915" t="s">
        <v>38</v>
      </c>
      <c r="D1915" t="s">
        <v>33</v>
      </c>
      <c r="E1915">
        <v>46831</v>
      </c>
      <c r="F1915">
        <v>1</v>
      </c>
      <c r="G1915">
        <v>1</v>
      </c>
      <c r="H1915" s="1">
        <v>41433</v>
      </c>
      <c r="I1915">
        <v>84</v>
      </c>
      <c r="J1915">
        <v>22</v>
      </c>
      <c r="K1915">
        <v>2</v>
      </c>
      <c r="L1915">
        <v>10</v>
      </c>
      <c r="M1915">
        <v>6</v>
      </c>
      <c r="N1915">
        <v>4</v>
      </c>
      <c r="O1915">
        <v>34</v>
      </c>
      <c r="P1915">
        <v>2</v>
      </c>
      <c r="Q1915">
        <v>1</v>
      </c>
      <c r="R1915">
        <v>2</v>
      </c>
      <c r="S1915">
        <v>2</v>
      </c>
      <c r="T1915">
        <v>4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30</v>
      </c>
    </row>
    <row r="1916" spans="1:28" hidden="1" x14ac:dyDescent="0.3">
      <c r="A1916">
        <v>6710</v>
      </c>
      <c r="B1916">
        <v>1951</v>
      </c>
      <c r="C1916" t="s">
        <v>41</v>
      </c>
      <c r="D1916" t="s">
        <v>31</v>
      </c>
      <c r="E1916">
        <v>58217</v>
      </c>
      <c r="F1916">
        <v>2</v>
      </c>
      <c r="G1916">
        <v>1</v>
      </c>
      <c r="H1916" s="1">
        <v>41230</v>
      </c>
      <c r="I1916">
        <v>84</v>
      </c>
      <c r="J1916">
        <v>68</v>
      </c>
      <c r="K1916">
        <v>1</v>
      </c>
      <c r="L1916">
        <v>13</v>
      </c>
      <c r="M1916">
        <v>3</v>
      </c>
      <c r="N1916">
        <v>5</v>
      </c>
      <c r="O1916">
        <v>13</v>
      </c>
      <c r="P1916">
        <v>1</v>
      </c>
      <c r="Q1916">
        <v>2</v>
      </c>
      <c r="R1916">
        <v>0</v>
      </c>
      <c r="S1916">
        <v>4</v>
      </c>
      <c r="T1916">
        <v>6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30</v>
      </c>
    </row>
    <row r="1917" spans="1:28" hidden="1" x14ac:dyDescent="0.3">
      <c r="A1917">
        <v>4998</v>
      </c>
      <c r="B1917">
        <v>1962</v>
      </c>
      <c r="C1917" t="s">
        <v>28</v>
      </c>
      <c r="D1917" t="s">
        <v>35</v>
      </c>
      <c r="E1917">
        <v>76081</v>
      </c>
      <c r="F1917">
        <v>0</v>
      </c>
      <c r="G1917">
        <v>0</v>
      </c>
      <c r="H1917" s="1">
        <v>41782</v>
      </c>
      <c r="I1917">
        <v>85</v>
      </c>
      <c r="J1917">
        <v>292</v>
      </c>
      <c r="K1917">
        <v>30</v>
      </c>
      <c r="L1917">
        <v>415</v>
      </c>
      <c r="M1917">
        <v>63</v>
      </c>
      <c r="N1917">
        <v>33</v>
      </c>
      <c r="O1917">
        <v>200</v>
      </c>
      <c r="P1917">
        <v>1</v>
      </c>
      <c r="Q1917">
        <v>4</v>
      </c>
      <c r="R1917">
        <v>5</v>
      </c>
      <c r="S1917">
        <v>4</v>
      </c>
      <c r="T1917">
        <v>2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30</v>
      </c>
    </row>
    <row r="1918" spans="1:28" hidden="1" x14ac:dyDescent="0.3">
      <c r="A1918">
        <v>7321</v>
      </c>
      <c r="B1918">
        <v>1962</v>
      </c>
      <c r="C1918" t="s">
        <v>28</v>
      </c>
      <c r="D1918" t="s">
        <v>35</v>
      </c>
      <c r="E1918">
        <v>76081</v>
      </c>
      <c r="F1918">
        <v>0</v>
      </c>
      <c r="G1918">
        <v>0</v>
      </c>
      <c r="H1918" s="1">
        <v>41782</v>
      </c>
      <c r="I1918">
        <v>85</v>
      </c>
      <c r="J1918">
        <v>292</v>
      </c>
      <c r="K1918">
        <v>30</v>
      </c>
      <c r="L1918">
        <v>415</v>
      </c>
      <c r="M1918">
        <v>63</v>
      </c>
      <c r="N1918">
        <v>33</v>
      </c>
      <c r="O1918">
        <v>200</v>
      </c>
      <c r="P1918">
        <v>1</v>
      </c>
      <c r="Q1918">
        <v>4</v>
      </c>
      <c r="R1918">
        <v>5</v>
      </c>
      <c r="S1918">
        <v>4</v>
      </c>
      <c r="T1918">
        <v>2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40</v>
      </c>
    </row>
    <row r="1919" spans="1:28" hidden="1" x14ac:dyDescent="0.3">
      <c r="A1919">
        <v>1958</v>
      </c>
      <c r="B1919">
        <v>1973</v>
      </c>
      <c r="C1919" t="s">
        <v>37</v>
      </c>
      <c r="D1919" t="s">
        <v>35</v>
      </c>
      <c r="E1919">
        <v>55012</v>
      </c>
      <c r="F1919">
        <v>0</v>
      </c>
      <c r="G1919">
        <v>1</v>
      </c>
      <c r="H1919" s="1">
        <v>41719</v>
      </c>
      <c r="I1919">
        <v>85</v>
      </c>
      <c r="J1919">
        <v>582</v>
      </c>
      <c r="K1919">
        <v>0</v>
      </c>
      <c r="L1919">
        <v>65</v>
      </c>
      <c r="M1919">
        <v>0</v>
      </c>
      <c r="N1919">
        <v>0</v>
      </c>
      <c r="O1919">
        <v>13</v>
      </c>
      <c r="P1919">
        <v>6</v>
      </c>
      <c r="Q1919">
        <v>8</v>
      </c>
      <c r="R1919">
        <v>2</v>
      </c>
      <c r="S1919">
        <v>9</v>
      </c>
      <c r="T1919">
        <v>5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30</v>
      </c>
    </row>
    <row r="1920" spans="1:28" hidden="1" x14ac:dyDescent="0.3">
      <c r="A1920">
        <v>6963</v>
      </c>
      <c r="B1920">
        <v>1947</v>
      </c>
      <c r="C1920" t="s">
        <v>28</v>
      </c>
      <c r="D1920" t="s">
        <v>31</v>
      </c>
      <c r="E1920">
        <v>77457</v>
      </c>
      <c r="F1920">
        <v>0</v>
      </c>
      <c r="G1920">
        <v>0</v>
      </c>
      <c r="H1920" s="1">
        <v>41703</v>
      </c>
      <c r="I1920">
        <v>85</v>
      </c>
      <c r="J1920">
        <v>675</v>
      </c>
      <c r="K1920">
        <v>11</v>
      </c>
      <c r="L1920">
        <v>400</v>
      </c>
      <c r="M1920">
        <v>15</v>
      </c>
      <c r="N1920">
        <v>45</v>
      </c>
      <c r="O1920">
        <v>11</v>
      </c>
      <c r="P1920">
        <v>1</v>
      </c>
      <c r="Q1920">
        <v>2</v>
      </c>
      <c r="R1920">
        <v>5</v>
      </c>
      <c r="S1920">
        <v>10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 t="s">
        <v>43</v>
      </c>
    </row>
    <row r="1921" spans="1:28" hidden="1" x14ac:dyDescent="0.3">
      <c r="A1921">
        <v>1065</v>
      </c>
      <c r="B1921">
        <v>1963</v>
      </c>
      <c r="C1921" t="s">
        <v>28</v>
      </c>
      <c r="D1921" t="s">
        <v>31</v>
      </c>
      <c r="E1921">
        <v>80695</v>
      </c>
      <c r="F1921">
        <v>0</v>
      </c>
      <c r="G1921">
        <v>0</v>
      </c>
      <c r="H1921" s="1">
        <v>41637</v>
      </c>
      <c r="I1921">
        <v>85</v>
      </c>
      <c r="J1921">
        <v>557</v>
      </c>
      <c r="K1921">
        <v>129</v>
      </c>
      <c r="L1921">
        <v>984</v>
      </c>
      <c r="M1921">
        <v>193</v>
      </c>
      <c r="N1921">
        <v>37</v>
      </c>
      <c r="O1921">
        <v>18</v>
      </c>
      <c r="P1921">
        <v>1</v>
      </c>
      <c r="Q1921">
        <v>5</v>
      </c>
      <c r="R1921">
        <v>8</v>
      </c>
      <c r="S1921">
        <v>5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34</v>
      </c>
    </row>
    <row r="1922" spans="1:28" hidden="1" x14ac:dyDescent="0.3">
      <c r="A1922">
        <v>2712</v>
      </c>
      <c r="B1922">
        <v>1956</v>
      </c>
      <c r="C1922" t="s">
        <v>28</v>
      </c>
      <c r="D1922" t="s">
        <v>33</v>
      </c>
      <c r="E1922">
        <v>71866</v>
      </c>
      <c r="F1922">
        <v>0</v>
      </c>
      <c r="G1922">
        <v>1</v>
      </c>
      <c r="H1922" s="1">
        <v>41633</v>
      </c>
      <c r="I1922">
        <v>85</v>
      </c>
      <c r="J1922">
        <v>184</v>
      </c>
      <c r="K1922">
        <v>178</v>
      </c>
      <c r="L1922">
        <v>178</v>
      </c>
      <c r="M1922">
        <v>103</v>
      </c>
      <c r="N1922">
        <v>39</v>
      </c>
      <c r="O1922">
        <v>33</v>
      </c>
      <c r="P1922">
        <v>1</v>
      </c>
      <c r="Q1922">
        <v>6</v>
      </c>
      <c r="R1922">
        <v>3</v>
      </c>
      <c r="S1922">
        <v>10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36</v>
      </c>
    </row>
    <row r="1923" spans="1:28" hidden="1" x14ac:dyDescent="0.3">
      <c r="A1923">
        <v>6049</v>
      </c>
      <c r="B1923">
        <v>1982</v>
      </c>
      <c r="C1923" t="s">
        <v>41</v>
      </c>
      <c r="D1923" t="s">
        <v>35</v>
      </c>
      <c r="E1923">
        <v>73450</v>
      </c>
      <c r="F1923">
        <v>0</v>
      </c>
      <c r="G1923">
        <v>0</v>
      </c>
      <c r="H1923" s="1">
        <v>41613</v>
      </c>
      <c r="I1923">
        <v>85</v>
      </c>
      <c r="J1923">
        <v>1142</v>
      </c>
      <c r="K1923">
        <v>51</v>
      </c>
      <c r="L1923">
        <v>415</v>
      </c>
      <c r="M1923">
        <v>90</v>
      </c>
      <c r="N1923">
        <v>69</v>
      </c>
      <c r="O1923">
        <v>37</v>
      </c>
      <c r="P1923">
        <v>1</v>
      </c>
      <c r="Q1923">
        <v>7</v>
      </c>
      <c r="R1923">
        <v>8</v>
      </c>
      <c r="S1923">
        <v>11</v>
      </c>
      <c r="T1923">
        <v>3</v>
      </c>
      <c r="U1923">
        <v>1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 t="s">
        <v>30</v>
      </c>
    </row>
    <row r="1924" spans="1:28" hidden="1" x14ac:dyDescent="0.3">
      <c r="A1924">
        <v>6605</v>
      </c>
      <c r="B1924">
        <v>1944</v>
      </c>
      <c r="C1924" t="s">
        <v>37</v>
      </c>
      <c r="D1924" t="s">
        <v>29</v>
      </c>
      <c r="E1924">
        <v>55614</v>
      </c>
      <c r="F1924">
        <v>0</v>
      </c>
      <c r="G1924">
        <v>0</v>
      </c>
      <c r="H1924" s="1">
        <v>41605</v>
      </c>
      <c r="I1924">
        <v>85</v>
      </c>
      <c r="J1924">
        <v>504</v>
      </c>
      <c r="K1924">
        <v>13</v>
      </c>
      <c r="L1924">
        <v>131</v>
      </c>
      <c r="M1924">
        <v>8</v>
      </c>
      <c r="N1924">
        <v>0</v>
      </c>
      <c r="O1924">
        <v>26</v>
      </c>
      <c r="P1924">
        <v>1</v>
      </c>
      <c r="Q1924">
        <v>9</v>
      </c>
      <c r="R1924">
        <v>4</v>
      </c>
      <c r="S1924">
        <v>6</v>
      </c>
      <c r="T1924">
        <v>7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 t="s">
        <v>30</v>
      </c>
    </row>
    <row r="1925" spans="1:28" hidden="1" x14ac:dyDescent="0.3">
      <c r="A1925">
        <v>11181</v>
      </c>
      <c r="B1925">
        <v>1949</v>
      </c>
      <c r="C1925" t="s">
        <v>37</v>
      </c>
      <c r="D1925" t="s">
        <v>33</v>
      </c>
      <c r="E1925">
        <v>156924</v>
      </c>
      <c r="F1925">
        <v>0</v>
      </c>
      <c r="G1925">
        <v>0</v>
      </c>
      <c r="H1925" s="1">
        <v>41515</v>
      </c>
      <c r="I1925">
        <v>85</v>
      </c>
      <c r="J1925">
        <v>2</v>
      </c>
      <c r="K1925">
        <v>1</v>
      </c>
      <c r="L1925">
        <v>2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32</v>
      </c>
    </row>
    <row r="1926" spans="1:28" hidden="1" x14ac:dyDescent="0.3">
      <c r="A1926">
        <v>9743</v>
      </c>
      <c r="B1926">
        <v>1955</v>
      </c>
      <c r="C1926" t="s">
        <v>28</v>
      </c>
      <c r="D1926" t="s">
        <v>33</v>
      </c>
      <c r="E1926">
        <v>76998</v>
      </c>
      <c r="F1926">
        <v>0</v>
      </c>
      <c r="G1926">
        <v>1</v>
      </c>
      <c r="H1926" s="1">
        <v>41285</v>
      </c>
      <c r="I1926">
        <v>85</v>
      </c>
      <c r="J1926">
        <v>1449</v>
      </c>
      <c r="K1926">
        <v>89</v>
      </c>
      <c r="L1926">
        <v>161</v>
      </c>
      <c r="M1926">
        <v>69</v>
      </c>
      <c r="N1926">
        <v>35</v>
      </c>
      <c r="O1926">
        <v>107</v>
      </c>
      <c r="P1926">
        <v>2</v>
      </c>
      <c r="Q1926">
        <v>11</v>
      </c>
      <c r="R1926">
        <v>8</v>
      </c>
      <c r="S1926">
        <v>8</v>
      </c>
      <c r="T1926">
        <v>6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 t="s">
        <v>32</v>
      </c>
    </row>
    <row r="1927" spans="1:28" hidden="1" x14ac:dyDescent="0.3">
      <c r="A1927">
        <v>9209</v>
      </c>
      <c r="B1927">
        <v>1971</v>
      </c>
      <c r="C1927" t="s">
        <v>41</v>
      </c>
      <c r="D1927" t="s">
        <v>35</v>
      </c>
      <c r="E1927">
        <v>80573</v>
      </c>
      <c r="F1927">
        <v>0</v>
      </c>
      <c r="G1927">
        <v>0</v>
      </c>
      <c r="H1927" s="1">
        <v>41196</v>
      </c>
      <c r="I1927">
        <v>85</v>
      </c>
      <c r="J1927">
        <v>829</v>
      </c>
      <c r="K1927">
        <v>138</v>
      </c>
      <c r="L1927">
        <v>430</v>
      </c>
      <c r="M1927">
        <v>60</v>
      </c>
      <c r="N1927">
        <v>92</v>
      </c>
      <c r="O1927">
        <v>15</v>
      </c>
      <c r="P1927">
        <v>1</v>
      </c>
      <c r="Q1927">
        <v>4</v>
      </c>
      <c r="R1927">
        <v>6</v>
      </c>
      <c r="S1927">
        <v>13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43</v>
      </c>
    </row>
    <row r="1928" spans="1:28" hidden="1" x14ac:dyDescent="0.3">
      <c r="A1928">
        <v>6417</v>
      </c>
      <c r="B1928">
        <v>1971</v>
      </c>
      <c r="C1928" t="s">
        <v>41</v>
      </c>
      <c r="D1928" t="s">
        <v>35</v>
      </c>
      <c r="E1928">
        <v>80573</v>
      </c>
      <c r="F1928">
        <v>0</v>
      </c>
      <c r="G1928">
        <v>0</v>
      </c>
      <c r="H1928" s="1">
        <v>41196</v>
      </c>
      <c r="I1928">
        <v>85</v>
      </c>
      <c r="J1928">
        <v>829</v>
      </c>
      <c r="K1928">
        <v>138</v>
      </c>
      <c r="L1928">
        <v>430</v>
      </c>
      <c r="M1928">
        <v>60</v>
      </c>
      <c r="N1928">
        <v>92</v>
      </c>
      <c r="O1928">
        <v>15</v>
      </c>
      <c r="P1928">
        <v>1</v>
      </c>
      <c r="Q1928">
        <v>4</v>
      </c>
      <c r="R1928">
        <v>6</v>
      </c>
      <c r="S1928">
        <v>13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30</v>
      </c>
    </row>
    <row r="1929" spans="1:28" hidden="1" x14ac:dyDescent="0.3">
      <c r="A1929">
        <v>4200</v>
      </c>
      <c r="B1929">
        <v>1970</v>
      </c>
      <c r="C1929" t="s">
        <v>41</v>
      </c>
      <c r="D1929" t="s">
        <v>33</v>
      </c>
      <c r="E1929">
        <v>44159</v>
      </c>
      <c r="F1929">
        <v>1</v>
      </c>
      <c r="G1929">
        <v>0</v>
      </c>
      <c r="H1929" s="1">
        <v>41807</v>
      </c>
      <c r="I1929">
        <v>85</v>
      </c>
      <c r="J1929">
        <v>167</v>
      </c>
      <c r="K1929">
        <v>2</v>
      </c>
      <c r="L1929">
        <v>62</v>
      </c>
      <c r="M1929">
        <v>24</v>
      </c>
      <c r="N1929">
        <v>13</v>
      </c>
      <c r="O1929">
        <v>7</v>
      </c>
      <c r="P1929">
        <v>4</v>
      </c>
      <c r="Q1929">
        <v>4</v>
      </c>
      <c r="R1929">
        <v>1</v>
      </c>
      <c r="S1929">
        <v>6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43</v>
      </c>
    </row>
    <row r="1930" spans="1:28" hidden="1" x14ac:dyDescent="0.3">
      <c r="A1930">
        <v>8663</v>
      </c>
      <c r="B1930">
        <v>1974</v>
      </c>
      <c r="C1930" t="s">
        <v>28</v>
      </c>
      <c r="D1930" t="s">
        <v>29</v>
      </c>
      <c r="E1930">
        <v>39996</v>
      </c>
      <c r="F1930">
        <v>1</v>
      </c>
      <c r="G1930">
        <v>1</v>
      </c>
      <c r="H1930" s="1">
        <v>41781</v>
      </c>
      <c r="I1930">
        <v>85</v>
      </c>
      <c r="J1930">
        <v>11</v>
      </c>
      <c r="K1930">
        <v>0</v>
      </c>
      <c r="L1930">
        <v>3</v>
      </c>
      <c r="M1930">
        <v>0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2</v>
      </c>
      <c r="T1930">
        <v>6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36</v>
      </c>
    </row>
    <row r="1931" spans="1:28" hidden="1" x14ac:dyDescent="0.3">
      <c r="A1931">
        <v>5234</v>
      </c>
      <c r="B1931">
        <v>1967</v>
      </c>
      <c r="C1931" t="s">
        <v>38</v>
      </c>
      <c r="D1931" t="s">
        <v>35</v>
      </c>
      <c r="E1931">
        <v>30753</v>
      </c>
      <c r="F1931">
        <v>1</v>
      </c>
      <c r="G1931">
        <v>1</v>
      </c>
      <c r="H1931" s="1">
        <v>41466</v>
      </c>
      <c r="I1931">
        <v>85</v>
      </c>
      <c r="J1931">
        <v>12</v>
      </c>
      <c r="K1931">
        <v>5</v>
      </c>
      <c r="L1931">
        <v>25</v>
      </c>
      <c r="M1931">
        <v>0</v>
      </c>
      <c r="N1931">
        <v>9</v>
      </c>
      <c r="O1931">
        <v>30</v>
      </c>
      <c r="P1931">
        <v>2</v>
      </c>
      <c r="Q1931">
        <v>1</v>
      </c>
      <c r="R1931">
        <v>1</v>
      </c>
      <c r="S1931">
        <v>3</v>
      </c>
      <c r="T1931">
        <v>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32</v>
      </c>
    </row>
    <row r="1932" spans="1:28" hidden="1" x14ac:dyDescent="0.3">
      <c r="A1932">
        <v>5253</v>
      </c>
      <c r="B1932">
        <v>1956</v>
      </c>
      <c r="C1932" t="s">
        <v>41</v>
      </c>
      <c r="D1932" t="s">
        <v>35</v>
      </c>
      <c r="E1932">
        <v>54603</v>
      </c>
      <c r="F1932">
        <v>1</v>
      </c>
      <c r="G1932">
        <v>1</v>
      </c>
      <c r="H1932" s="1">
        <v>41464</v>
      </c>
      <c r="I1932">
        <v>85</v>
      </c>
      <c r="J1932">
        <v>145</v>
      </c>
      <c r="K1932">
        <v>13</v>
      </c>
      <c r="L1932">
        <v>46</v>
      </c>
      <c r="M1932">
        <v>17</v>
      </c>
      <c r="N1932">
        <v>2</v>
      </c>
      <c r="O1932">
        <v>4</v>
      </c>
      <c r="P1932">
        <v>6</v>
      </c>
      <c r="Q1932">
        <v>4</v>
      </c>
      <c r="R1932">
        <v>2</v>
      </c>
      <c r="S1932">
        <v>4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30</v>
      </c>
    </row>
    <row r="1933" spans="1:28" hidden="1" x14ac:dyDescent="0.3">
      <c r="A1933">
        <v>11148</v>
      </c>
      <c r="B1933">
        <v>1975</v>
      </c>
      <c r="C1933" t="s">
        <v>28</v>
      </c>
      <c r="D1933" t="s">
        <v>35</v>
      </c>
      <c r="E1933">
        <v>22280</v>
      </c>
      <c r="F1933">
        <v>1</v>
      </c>
      <c r="G1933">
        <v>0</v>
      </c>
      <c r="H1933" s="1">
        <v>41413</v>
      </c>
      <c r="I1933">
        <v>85</v>
      </c>
      <c r="J1933">
        <v>2</v>
      </c>
      <c r="K1933">
        <v>1</v>
      </c>
      <c r="L1933">
        <v>4</v>
      </c>
      <c r="M1933">
        <v>3</v>
      </c>
      <c r="N1933">
        <v>1</v>
      </c>
      <c r="O1933">
        <v>2</v>
      </c>
      <c r="P1933">
        <v>1</v>
      </c>
      <c r="Q1933">
        <v>1</v>
      </c>
      <c r="R1933">
        <v>0</v>
      </c>
      <c r="S1933">
        <v>2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30</v>
      </c>
    </row>
    <row r="1934" spans="1:28" hidden="1" x14ac:dyDescent="0.3">
      <c r="A1934">
        <v>6289</v>
      </c>
      <c r="B1934">
        <v>1951</v>
      </c>
      <c r="C1934" t="s">
        <v>41</v>
      </c>
      <c r="D1934" t="s">
        <v>35</v>
      </c>
      <c r="E1934">
        <v>59385</v>
      </c>
      <c r="F1934">
        <v>1</v>
      </c>
      <c r="G1934">
        <v>1</v>
      </c>
      <c r="H1934" s="1">
        <v>41392</v>
      </c>
      <c r="I1934">
        <v>85</v>
      </c>
      <c r="J1934">
        <v>135</v>
      </c>
      <c r="K1934">
        <v>0</v>
      </c>
      <c r="L1934">
        <v>10</v>
      </c>
      <c r="M1934">
        <v>0</v>
      </c>
      <c r="N1934">
        <v>4</v>
      </c>
      <c r="O1934">
        <v>36</v>
      </c>
      <c r="P1934">
        <v>2</v>
      </c>
      <c r="Q1934">
        <v>3</v>
      </c>
      <c r="R1934">
        <v>1</v>
      </c>
      <c r="S1934">
        <v>4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30</v>
      </c>
    </row>
    <row r="1935" spans="1:28" hidden="1" x14ac:dyDescent="0.3">
      <c r="A1935">
        <v>7937</v>
      </c>
      <c r="B1935">
        <v>1982</v>
      </c>
      <c r="C1935" t="s">
        <v>28</v>
      </c>
      <c r="D1935" t="s">
        <v>33</v>
      </c>
      <c r="E1935">
        <v>24711</v>
      </c>
      <c r="F1935">
        <v>0</v>
      </c>
      <c r="G1935">
        <v>0</v>
      </c>
      <c r="H1935" s="1">
        <v>41747</v>
      </c>
      <c r="I1935">
        <v>86</v>
      </c>
      <c r="J1935">
        <v>10</v>
      </c>
      <c r="K1935">
        <v>7</v>
      </c>
      <c r="L1935">
        <v>25</v>
      </c>
      <c r="M1935">
        <v>6</v>
      </c>
      <c r="N1935">
        <v>3</v>
      </c>
      <c r="O1935">
        <v>7</v>
      </c>
      <c r="P1935">
        <v>1</v>
      </c>
      <c r="Q1935">
        <v>3</v>
      </c>
      <c r="R1935">
        <v>0</v>
      </c>
      <c r="S1935">
        <v>3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30</v>
      </c>
    </row>
    <row r="1936" spans="1:28" hidden="1" x14ac:dyDescent="0.3">
      <c r="A1936">
        <v>6488</v>
      </c>
      <c r="B1936">
        <v>1959</v>
      </c>
      <c r="C1936" t="s">
        <v>37</v>
      </c>
      <c r="D1936" t="s">
        <v>33</v>
      </c>
      <c r="E1936">
        <v>38829</v>
      </c>
      <c r="F1936">
        <v>0</v>
      </c>
      <c r="G1936">
        <v>1</v>
      </c>
      <c r="H1936" s="1">
        <v>41735</v>
      </c>
      <c r="I1936">
        <v>86</v>
      </c>
      <c r="J1936">
        <v>76</v>
      </c>
      <c r="K1936">
        <v>0</v>
      </c>
      <c r="L1936">
        <v>7</v>
      </c>
      <c r="M1936">
        <v>0</v>
      </c>
      <c r="N1936">
        <v>0</v>
      </c>
      <c r="O1936">
        <v>16</v>
      </c>
      <c r="P1936">
        <v>1</v>
      </c>
      <c r="Q1936">
        <v>3</v>
      </c>
      <c r="R1936">
        <v>2</v>
      </c>
      <c r="S1936">
        <v>2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39</v>
      </c>
    </row>
    <row r="1937" spans="1:28" hidden="1" x14ac:dyDescent="0.3">
      <c r="A1937">
        <v>3194</v>
      </c>
      <c r="B1937">
        <v>1974</v>
      </c>
      <c r="C1937" t="s">
        <v>37</v>
      </c>
      <c r="D1937" t="s">
        <v>31</v>
      </c>
      <c r="E1937">
        <v>71466</v>
      </c>
      <c r="F1937">
        <v>0</v>
      </c>
      <c r="G1937">
        <v>0</v>
      </c>
      <c r="H1937" s="1">
        <v>41734</v>
      </c>
      <c r="I1937">
        <v>86</v>
      </c>
      <c r="J1937">
        <v>412</v>
      </c>
      <c r="K1937">
        <v>12</v>
      </c>
      <c r="L1937">
        <v>546</v>
      </c>
      <c r="M1937">
        <v>78</v>
      </c>
      <c r="N1937">
        <v>182</v>
      </c>
      <c r="O1937">
        <v>0</v>
      </c>
      <c r="P1937">
        <v>1</v>
      </c>
      <c r="Q1937">
        <v>4</v>
      </c>
      <c r="R1937">
        <v>4</v>
      </c>
      <c r="S1937">
        <v>10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32</v>
      </c>
    </row>
    <row r="1938" spans="1:28" hidden="1" x14ac:dyDescent="0.3">
      <c r="A1938">
        <v>9697</v>
      </c>
      <c r="B1938">
        <v>1951</v>
      </c>
      <c r="C1938" t="s">
        <v>28</v>
      </c>
      <c r="D1938" t="s">
        <v>33</v>
      </c>
      <c r="E1938">
        <v>53790</v>
      </c>
      <c r="F1938">
        <v>0</v>
      </c>
      <c r="G1938">
        <v>2</v>
      </c>
      <c r="H1938" s="1">
        <v>41704</v>
      </c>
      <c r="I1938">
        <v>86</v>
      </c>
      <c r="J1938">
        <v>335</v>
      </c>
      <c r="K1938">
        <v>42</v>
      </c>
      <c r="L1938">
        <v>127</v>
      </c>
      <c r="M1938">
        <v>28</v>
      </c>
      <c r="N1938">
        <v>5</v>
      </c>
      <c r="O1938">
        <v>5</v>
      </c>
      <c r="P1938">
        <v>3</v>
      </c>
      <c r="Q1938">
        <v>7</v>
      </c>
      <c r="R1938">
        <v>2</v>
      </c>
      <c r="S1938">
        <v>8</v>
      </c>
      <c r="T1938">
        <v>6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30</v>
      </c>
    </row>
    <row r="1939" spans="1:28" hidden="1" x14ac:dyDescent="0.3">
      <c r="A1939">
        <v>4676</v>
      </c>
      <c r="B1939">
        <v>1951</v>
      </c>
      <c r="C1939" t="s">
        <v>41</v>
      </c>
      <c r="D1939" t="s">
        <v>42</v>
      </c>
      <c r="E1939">
        <v>73705</v>
      </c>
      <c r="F1939">
        <v>0</v>
      </c>
      <c r="G1939">
        <v>2</v>
      </c>
      <c r="H1939" s="1">
        <v>41703</v>
      </c>
      <c r="I1939">
        <v>86</v>
      </c>
      <c r="J1939">
        <v>612</v>
      </c>
      <c r="K1939">
        <v>91</v>
      </c>
      <c r="L1939">
        <v>520</v>
      </c>
      <c r="M1939">
        <v>258</v>
      </c>
      <c r="N1939">
        <v>107</v>
      </c>
      <c r="O1939">
        <v>107</v>
      </c>
      <c r="P1939">
        <v>2</v>
      </c>
      <c r="Q1939">
        <v>9</v>
      </c>
      <c r="R1939">
        <v>6</v>
      </c>
      <c r="S1939">
        <v>8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30</v>
      </c>
    </row>
    <row r="1940" spans="1:28" hidden="1" x14ac:dyDescent="0.3">
      <c r="A1940">
        <v>10505</v>
      </c>
      <c r="B1940">
        <v>1960</v>
      </c>
      <c r="C1940" t="s">
        <v>41</v>
      </c>
      <c r="D1940" t="s">
        <v>35</v>
      </c>
      <c r="E1940">
        <v>73113</v>
      </c>
      <c r="F1940">
        <v>0</v>
      </c>
      <c r="G1940">
        <v>0</v>
      </c>
      <c r="H1940" s="1">
        <v>41634</v>
      </c>
      <c r="I1940">
        <v>86</v>
      </c>
      <c r="J1940">
        <v>741</v>
      </c>
      <c r="K1940">
        <v>19</v>
      </c>
      <c r="L1940">
        <v>154</v>
      </c>
      <c r="M1940">
        <v>50</v>
      </c>
      <c r="N1940">
        <v>9</v>
      </c>
      <c r="O1940">
        <v>28</v>
      </c>
      <c r="P1940">
        <v>1</v>
      </c>
      <c r="Q1940">
        <v>3</v>
      </c>
      <c r="R1940">
        <v>4</v>
      </c>
      <c r="S1940">
        <v>7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43</v>
      </c>
    </row>
    <row r="1941" spans="1:28" hidden="1" x14ac:dyDescent="0.3">
      <c r="A1941">
        <v>2304</v>
      </c>
      <c r="B1941">
        <v>1963</v>
      </c>
      <c r="C1941" t="s">
        <v>37</v>
      </c>
      <c r="D1941" t="s">
        <v>35</v>
      </c>
      <c r="E1941">
        <v>66313</v>
      </c>
      <c r="F1941">
        <v>0</v>
      </c>
      <c r="G1941">
        <v>1</v>
      </c>
      <c r="H1941" s="1">
        <v>41533</v>
      </c>
      <c r="I1941">
        <v>86</v>
      </c>
      <c r="J1941">
        <v>625</v>
      </c>
      <c r="K1941">
        <v>7</v>
      </c>
      <c r="L1941">
        <v>99</v>
      </c>
      <c r="M1941">
        <v>10</v>
      </c>
      <c r="N1941">
        <v>22</v>
      </c>
      <c r="O1941">
        <v>7</v>
      </c>
      <c r="P1941">
        <v>2</v>
      </c>
      <c r="Q1941">
        <v>6</v>
      </c>
      <c r="R1941">
        <v>3</v>
      </c>
      <c r="S1941">
        <v>12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43</v>
      </c>
    </row>
    <row r="1942" spans="1:28" hidden="1" x14ac:dyDescent="0.3">
      <c r="A1942">
        <v>3170</v>
      </c>
      <c r="B1942">
        <v>1957</v>
      </c>
      <c r="C1942" t="s">
        <v>41</v>
      </c>
      <c r="D1942" t="s">
        <v>35</v>
      </c>
      <c r="E1942">
        <v>68148</v>
      </c>
      <c r="F1942">
        <v>0</v>
      </c>
      <c r="G1942">
        <v>0</v>
      </c>
      <c r="H1942" s="1">
        <v>41517</v>
      </c>
      <c r="I1942">
        <v>86</v>
      </c>
      <c r="J1942">
        <v>389</v>
      </c>
      <c r="K1942">
        <v>66</v>
      </c>
      <c r="L1942">
        <v>408</v>
      </c>
      <c r="M1942">
        <v>37</v>
      </c>
      <c r="N1942">
        <v>57</v>
      </c>
      <c r="O1942">
        <v>85</v>
      </c>
      <c r="P1942">
        <v>1</v>
      </c>
      <c r="Q1942">
        <v>4</v>
      </c>
      <c r="R1942">
        <v>4</v>
      </c>
      <c r="S1942">
        <v>6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30</v>
      </c>
    </row>
    <row r="1943" spans="1:28" hidden="1" x14ac:dyDescent="0.3">
      <c r="A1943">
        <v>455</v>
      </c>
      <c r="B1943">
        <v>1946</v>
      </c>
      <c r="C1943" t="s">
        <v>37</v>
      </c>
      <c r="D1943" t="s">
        <v>33</v>
      </c>
      <c r="E1943">
        <v>51012</v>
      </c>
      <c r="F1943">
        <v>0</v>
      </c>
      <c r="G1943">
        <v>0</v>
      </c>
      <c r="H1943" s="1">
        <v>41382</v>
      </c>
      <c r="I1943">
        <v>86</v>
      </c>
      <c r="J1943">
        <v>102</v>
      </c>
      <c r="K1943">
        <v>9</v>
      </c>
      <c r="L1943">
        <v>63</v>
      </c>
      <c r="M1943">
        <v>2</v>
      </c>
      <c r="N1943">
        <v>9</v>
      </c>
      <c r="O1943">
        <v>24</v>
      </c>
      <c r="P1943">
        <v>1</v>
      </c>
      <c r="Q1943">
        <v>4</v>
      </c>
      <c r="R1943">
        <v>1</v>
      </c>
      <c r="S1943">
        <v>4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30</v>
      </c>
    </row>
    <row r="1944" spans="1:28" hidden="1" x14ac:dyDescent="0.3">
      <c r="A1944">
        <v>7592</v>
      </c>
      <c r="B1944">
        <v>1946</v>
      </c>
      <c r="C1944" t="s">
        <v>37</v>
      </c>
      <c r="D1944" t="s">
        <v>33</v>
      </c>
      <c r="E1944">
        <v>51012</v>
      </c>
      <c r="F1944">
        <v>0</v>
      </c>
      <c r="G1944">
        <v>0</v>
      </c>
      <c r="H1944" s="1">
        <v>41382</v>
      </c>
      <c r="I1944">
        <v>86</v>
      </c>
      <c r="J1944">
        <v>102</v>
      </c>
      <c r="K1944">
        <v>9</v>
      </c>
      <c r="L1944">
        <v>63</v>
      </c>
      <c r="M1944">
        <v>2</v>
      </c>
      <c r="N1944">
        <v>9</v>
      </c>
      <c r="O1944">
        <v>24</v>
      </c>
      <c r="P1944">
        <v>1</v>
      </c>
      <c r="Q1944">
        <v>4</v>
      </c>
      <c r="R1944">
        <v>1</v>
      </c>
      <c r="S1944">
        <v>4</v>
      </c>
      <c r="T1944">
        <v>6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30</v>
      </c>
    </row>
    <row r="1945" spans="1:28" hidden="1" x14ac:dyDescent="0.3">
      <c r="A1945">
        <v>8700</v>
      </c>
      <c r="B1945">
        <v>1986</v>
      </c>
      <c r="C1945" t="s">
        <v>44</v>
      </c>
      <c r="D1945" t="s">
        <v>31</v>
      </c>
      <c r="E1945">
        <v>14906</v>
      </c>
      <c r="F1945">
        <v>0</v>
      </c>
      <c r="G1945">
        <v>0</v>
      </c>
      <c r="H1945" s="1">
        <v>41265</v>
      </c>
      <c r="I1945">
        <v>86</v>
      </c>
      <c r="J1945">
        <v>7</v>
      </c>
      <c r="K1945">
        <v>7</v>
      </c>
      <c r="L1945">
        <v>14</v>
      </c>
      <c r="M1945">
        <v>7</v>
      </c>
      <c r="N1945">
        <v>16</v>
      </c>
      <c r="O1945">
        <v>15</v>
      </c>
      <c r="P1945">
        <v>3</v>
      </c>
      <c r="Q1945">
        <v>2</v>
      </c>
      <c r="R1945">
        <v>1</v>
      </c>
      <c r="S1945">
        <v>3</v>
      </c>
      <c r="T1945">
        <v>7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43</v>
      </c>
    </row>
    <row r="1946" spans="1:28" hidden="1" x14ac:dyDescent="0.3">
      <c r="A1946">
        <v>4915</v>
      </c>
      <c r="B1946">
        <v>1956</v>
      </c>
      <c r="C1946" t="s">
        <v>38</v>
      </c>
      <c r="D1946" t="s">
        <v>33</v>
      </c>
      <c r="E1946">
        <v>53230</v>
      </c>
      <c r="F1946">
        <v>0</v>
      </c>
      <c r="G1946">
        <v>1</v>
      </c>
      <c r="H1946" s="1">
        <v>41124</v>
      </c>
      <c r="I1946">
        <v>86</v>
      </c>
      <c r="J1946">
        <v>176</v>
      </c>
      <c r="K1946">
        <v>72</v>
      </c>
      <c r="L1946">
        <v>98</v>
      </c>
      <c r="M1946">
        <v>136</v>
      </c>
      <c r="N1946">
        <v>21</v>
      </c>
      <c r="O1946">
        <v>229</v>
      </c>
      <c r="P1946">
        <v>4</v>
      </c>
      <c r="Q1946">
        <v>5</v>
      </c>
      <c r="R1946">
        <v>2</v>
      </c>
      <c r="S1946">
        <v>12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39</v>
      </c>
    </row>
    <row r="1947" spans="1:28" hidden="1" x14ac:dyDescent="0.3">
      <c r="A1947">
        <v>231</v>
      </c>
      <c r="B1947">
        <v>1956</v>
      </c>
      <c r="C1947" t="s">
        <v>41</v>
      </c>
      <c r="D1947" t="s">
        <v>35</v>
      </c>
      <c r="E1947">
        <v>28839</v>
      </c>
      <c r="F1947">
        <v>1</v>
      </c>
      <c r="G1947">
        <v>1</v>
      </c>
      <c r="H1947" s="1">
        <v>41709</v>
      </c>
      <c r="I1947">
        <v>86</v>
      </c>
      <c r="J1947">
        <v>24</v>
      </c>
      <c r="K1947">
        <v>0</v>
      </c>
      <c r="L1947">
        <v>7</v>
      </c>
      <c r="M1947">
        <v>0</v>
      </c>
      <c r="N1947">
        <v>0</v>
      </c>
      <c r="O1947">
        <v>1</v>
      </c>
      <c r="P1947">
        <v>2</v>
      </c>
      <c r="Q1947">
        <v>2</v>
      </c>
      <c r="R1947">
        <v>0</v>
      </c>
      <c r="S1947">
        <v>3</v>
      </c>
      <c r="T1947">
        <v>5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30</v>
      </c>
    </row>
    <row r="1948" spans="1:28" hidden="1" x14ac:dyDescent="0.3">
      <c r="A1948">
        <v>8079</v>
      </c>
      <c r="B1948">
        <v>1982</v>
      </c>
      <c r="C1948" t="s">
        <v>28</v>
      </c>
      <c r="D1948" t="s">
        <v>33</v>
      </c>
      <c r="E1948">
        <v>22448</v>
      </c>
      <c r="F1948">
        <v>1</v>
      </c>
      <c r="G1948">
        <v>0</v>
      </c>
      <c r="H1948" s="1">
        <v>41696</v>
      </c>
      <c r="I1948">
        <v>86</v>
      </c>
      <c r="J1948">
        <v>3</v>
      </c>
      <c r="K1948">
        <v>1</v>
      </c>
      <c r="L1948">
        <v>8</v>
      </c>
      <c r="M1948">
        <v>23</v>
      </c>
      <c r="N1948">
        <v>2</v>
      </c>
      <c r="O1948">
        <v>18</v>
      </c>
      <c r="P1948">
        <v>3</v>
      </c>
      <c r="Q1948">
        <v>2</v>
      </c>
      <c r="R1948">
        <v>1</v>
      </c>
      <c r="S1948">
        <v>3</v>
      </c>
      <c r="T1948">
        <v>3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43</v>
      </c>
    </row>
    <row r="1949" spans="1:28" hidden="1" x14ac:dyDescent="0.3">
      <c r="A1949">
        <v>10032</v>
      </c>
      <c r="B1949">
        <v>1976</v>
      </c>
      <c r="C1949" t="s">
        <v>28</v>
      </c>
      <c r="D1949" t="s">
        <v>29</v>
      </c>
      <c r="E1949">
        <v>12571</v>
      </c>
      <c r="F1949">
        <v>1</v>
      </c>
      <c r="G1949">
        <v>0</v>
      </c>
      <c r="H1949" s="1">
        <v>41657</v>
      </c>
      <c r="I1949">
        <v>86</v>
      </c>
      <c r="J1949">
        <v>3</v>
      </c>
      <c r="K1949">
        <v>5</v>
      </c>
      <c r="L1949">
        <v>14</v>
      </c>
      <c r="M1949">
        <v>2</v>
      </c>
      <c r="N1949">
        <v>12</v>
      </c>
      <c r="O1949">
        <v>17</v>
      </c>
      <c r="P1949">
        <v>4</v>
      </c>
      <c r="Q1949">
        <v>3</v>
      </c>
      <c r="R1949">
        <v>1</v>
      </c>
      <c r="S1949">
        <v>3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43</v>
      </c>
    </row>
    <row r="1950" spans="1:28" hidden="1" x14ac:dyDescent="0.3">
      <c r="A1950">
        <v>2005</v>
      </c>
      <c r="B1950">
        <v>1990</v>
      </c>
      <c r="C1950" t="s">
        <v>28</v>
      </c>
      <c r="D1950" t="s">
        <v>33</v>
      </c>
      <c r="E1950">
        <v>35765</v>
      </c>
      <c r="F1950">
        <v>1</v>
      </c>
      <c r="G1950">
        <v>0</v>
      </c>
      <c r="H1950" s="1">
        <v>41619</v>
      </c>
      <c r="I1950">
        <v>86</v>
      </c>
      <c r="J1950">
        <v>22</v>
      </c>
      <c r="K1950">
        <v>3</v>
      </c>
      <c r="L1950">
        <v>30</v>
      </c>
      <c r="M1950">
        <v>0</v>
      </c>
      <c r="N1950">
        <v>5</v>
      </c>
      <c r="O1950">
        <v>15</v>
      </c>
      <c r="P1950">
        <v>2</v>
      </c>
      <c r="Q1950">
        <v>2</v>
      </c>
      <c r="R1950">
        <v>0</v>
      </c>
      <c r="S1950">
        <v>4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32</v>
      </c>
    </row>
    <row r="1951" spans="1:28" hidden="1" x14ac:dyDescent="0.3">
      <c r="A1951">
        <v>6940</v>
      </c>
      <c r="B1951">
        <v>1966</v>
      </c>
      <c r="C1951" t="s">
        <v>37</v>
      </c>
      <c r="D1951" t="s">
        <v>31</v>
      </c>
      <c r="E1951">
        <v>46734</v>
      </c>
      <c r="F1951">
        <v>1</v>
      </c>
      <c r="G1951">
        <v>2</v>
      </c>
      <c r="H1951" s="1">
        <v>41568</v>
      </c>
      <c r="I1951">
        <v>86</v>
      </c>
      <c r="J1951">
        <v>100</v>
      </c>
      <c r="K1951">
        <v>1</v>
      </c>
      <c r="L1951">
        <v>39</v>
      </c>
      <c r="M1951">
        <v>6</v>
      </c>
      <c r="N1951">
        <v>1</v>
      </c>
      <c r="O1951">
        <v>76</v>
      </c>
      <c r="P1951">
        <v>4</v>
      </c>
      <c r="Q1951">
        <v>3</v>
      </c>
      <c r="R1951">
        <v>2</v>
      </c>
      <c r="S1951">
        <v>3</v>
      </c>
      <c r="T1951">
        <v>6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 t="s">
        <v>30</v>
      </c>
    </row>
    <row r="1952" spans="1:28" hidden="1" x14ac:dyDescent="0.3">
      <c r="A1952">
        <v>10466</v>
      </c>
      <c r="B1952">
        <v>1965</v>
      </c>
      <c r="C1952" t="s">
        <v>28</v>
      </c>
      <c r="D1952" t="s">
        <v>33</v>
      </c>
      <c r="E1952">
        <v>44393</v>
      </c>
      <c r="F1952">
        <v>1</v>
      </c>
      <c r="G1952">
        <v>1</v>
      </c>
      <c r="H1952" s="1">
        <v>41508</v>
      </c>
      <c r="I1952">
        <v>86</v>
      </c>
      <c r="J1952">
        <v>24</v>
      </c>
      <c r="K1952">
        <v>2</v>
      </c>
      <c r="L1952">
        <v>20</v>
      </c>
      <c r="M1952">
        <v>2</v>
      </c>
      <c r="N1952">
        <v>2</v>
      </c>
      <c r="O1952">
        <v>10</v>
      </c>
      <c r="P1952">
        <v>2</v>
      </c>
      <c r="Q1952">
        <v>1</v>
      </c>
      <c r="R1952">
        <v>0</v>
      </c>
      <c r="S1952">
        <v>4</v>
      </c>
      <c r="T1952">
        <v>4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30</v>
      </c>
    </row>
    <row r="1953" spans="1:28" hidden="1" x14ac:dyDescent="0.3">
      <c r="A1953">
        <v>7325</v>
      </c>
      <c r="B1953">
        <v>1986</v>
      </c>
      <c r="C1953" t="s">
        <v>37</v>
      </c>
      <c r="D1953" t="s">
        <v>35</v>
      </c>
      <c r="E1953">
        <v>38197</v>
      </c>
      <c r="F1953">
        <v>1</v>
      </c>
      <c r="G1953">
        <v>0</v>
      </c>
      <c r="H1953" s="1">
        <v>41454</v>
      </c>
      <c r="I1953">
        <v>86</v>
      </c>
      <c r="J1953">
        <v>23</v>
      </c>
      <c r="K1953">
        <v>0</v>
      </c>
      <c r="L1953">
        <v>11</v>
      </c>
      <c r="M1953">
        <v>2</v>
      </c>
      <c r="N1953">
        <v>1</v>
      </c>
      <c r="O1953">
        <v>3</v>
      </c>
      <c r="P1953">
        <v>1</v>
      </c>
      <c r="Q1953">
        <v>1</v>
      </c>
      <c r="R1953">
        <v>0</v>
      </c>
      <c r="S1953">
        <v>3</v>
      </c>
      <c r="T1953">
        <v>5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30</v>
      </c>
    </row>
    <row r="1954" spans="1:28" hidden="1" x14ac:dyDescent="0.3">
      <c r="A1954">
        <v>4547</v>
      </c>
      <c r="B1954">
        <v>1960</v>
      </c>
      <c r="C1954" t="s">
        <v>28</v>
      </c>
      <c r="D1954" t="s">
        <v>35</v>
      </c>
      <c r="E1954">
        <v>13672</v>
      </c>
      <c r="F1954">
        <v>1</v>
      </c>
      <c r="G1954">
        <v>1</v>
      </c>
      <c r="H1954" s="1">
        <v>41381</v>
      </c>
      <c r="I1954">
        <v>86</v>
      </c>
      <c r="J1954">
        <v>6</v>
      </c>
      <c r="K1954">
        <v>2</v>
      </c>
      <c r="L1954">
        <v>9</v>
      </c>
      <c r="M1954">
        <v>2</v>
      </c>
      <c r="N1954">
        <v>1</v>
      </c>
      <c r="O1954">
        <v>5</v>
      </c>
      <c r="P1954">
        <v>2</v>
      </c>
      <c r="Q1954">
        <v>1</v>
      </c>
      <c r="R1954">
        <v>0</v>
      </c>
      <c r="S1954">
        <v>3</v>
      </c>
      <c r="T1954">
        <v>8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30</v>
      </c>
    </row>
    <row r="1955" spans="1:28" hidden="1" x14ac:dyDescent="0.3">
      <c r="A1955">
        <v>6825</v>
      </c>
      <c r="B1955">
        <v>1953</v>
      </c>
      <c r="C1955" t="s">
        <v>28</v>
      </c>
      <c r="D1955" t="s">
        <v>35</v>
      </c>
      <c r="E1955">
        <v>41452</v>
      </c>
      <c r="F1955">
        <v>1</v>
      </c>
      <c r="G1955">
        <v>1</v>
      </c>
      <c r="H1955" s="1">
        <v>41339</v>
      </c>
      <c r="I1955">
        <v>86</v>
      </c>
      <c r="J1955">
        <v>13</v>
      </c>
      <c r="K1955">
        <v>0</v>
      </c>
      <c r="L1955">
        <v>3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2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32</v>
      </c>
    </row>
    <row r="1956" spans="1:28" hidden="1" x14ac:dyDescent="0.3">
      <c r="A1956">
        <v>2961</v>
      </c>
      <c r="B1956">
        <v>1982</v>
      </c>
      <c r="C1956" t="s">
        <v>28</v>
      </c>
      <c r="D1956" t="s">
        <v>33</v>
      </c>
      <c r="E1956">
        <v>42081</v>
      </c>
      <c r="F1956">
        <v>1</v>
      </c>
      <c r="G1956">
        <v>0</v>
      </c>
      <c r="H1956" s="1">
        <v>41331</v>
      </c>
      <c r="I1956">
        <v>86</v>
      </c>
      <c r="J1956">
        <v>175</v>
      </c>
      <c r="K1956">
        <v>10</v>
      </c>
      <c r="L1956">
        <v>110</v>
      </c>
      <c r="M1956">
        <v>54</v>
      </c>
      <c r="N1956">
        <v>6</v>
      </c>
      <c r="O1956">
        <v>27</v>
      </c>
      <c r="P1956">
        <v>2</v>
      </c>
      <c r="Q1956">
        <v>6</v>
      </c>
      <c r="R1956">
        <v>3</v>
      </c>
      <c r="S1956">
        <v>4</v>
      </c>
      <c r="T1956">
        <v>6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 t="s">
        <v>30</v>
      </c>
    </row>
    <row r="1957" spans="1:28" hidden="1" x14ac:dyDescent="0.3">
      <c r="A1957">
        <v>2278</v>
      </c>
      <c r="B1957">
        <v>1985</v>
      </c>
      <c r="C1957" t="s">
        <v>38</v>
      </c>
      <c r="D1957" t="s">
        <v>31</v>
      </c>
      <c r="E1957">
        <v>33812</v>
      </c>
      <c r="F1957">
        <v>1</v>
      </c>
      <c r="G1957">
        <v>0</v>
      </c>
      <c r="H1957" s="1">
        <v>41216</v>
      </c>
      <c r="I1957">
        <v>86</v>
      </c>
      <c r="J1957">
        <v>4</v>
      </c>
      <c r="K1957">
        <v>17</v>
      </c>
      <c r="L1957">
        <v>19</v>
      </c>
      <c r="M1957">
        <v>30</v>
      </c>
      <c r="N1957">
        <v>24</v>
      </c>
      <c r="O1957">
        <v>39</v>
      </c>
      <c r="P1957">
        <v>2</v>
      </c>
      <c r="Q1957">
        <v>2</v>
      </c>
      <c r="R1957">
        <v>1</v>
      </c>
      <c r="S1957">
        <v>3</v>
      </c>
      <c r="T1957">
        <v>6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34</v>
      </c>
    </row>
    <row r="1958" spans="1:28" hidden="1" x14ac:dyDescent="0.3">
      <c r="A1958">
        <v>10703</v>
      </c>
      <c r="B1958">
        <v>1975</v>
      </c>
      <c r="C1958" t="s">
        <v>41</v>
      </c>
      <c r="D1958" t="s">
        <v>31</v>
      </c>
      <c r="E1958">
        <v>46098</v>
      </c>
      <c r="F1958">
        <v>1</v>
      </c>
      <c r="G1958">
        <v>1</v>
      </c>
      <c r="H1958" s="1">
        <v>41139</v>
      </c>
      <c r="I1958">
        <v>86</v>
      </c>
      <c r="J1958">
        <v>57</v>
      </c>
      <c r="K1958">
        <v>0</v>
      </c>
      <c r="L1958">
        <v>27</v>
      </c>
      <c r="M1958">
        <v>0</v>
      </c>
      <c r="N1958">
        <v>0</v>
      </c>
      <c r="O1958">
        <v>36</v>
      </c>
      <c r="P1958">
        <v>4</v>
      </c>
      <c r="Q1958">
        <v>3</v>
      </c>
      <c r="R1958">
        <v>2</v>
      </c>
      <c r="S1958">
        <v>2</v>
      </c>
      <c r="T1958">
        <v>8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30</v>
      </c>
    </row>
    <row r="1959" spans="1:28" hidden="1" x14ac:dyDescent="0.3">
      <c r="A1959">
        <v>9</v>
      </c>
      <c r="B1959">
        <v>1975</v>
      </c>
      <c r="C1959" t="s">
        <v>41</v>
      </c>
      <c r="D1959" t="s">
        <v>31</v>
      </c>
      <c r="E1959">
        <v>46098</v>
      </c>
      <c r="F1959">
        <v>1</v>
      </c>
      <c r="G1959">
        <v>1</v>
      </c>
      <c r="H1959" s="1">
        <v>41139</v>
      </c>
      <c r="I1959">
        <v>86</v>
      </c>
      <c r="J1959">
        <v>57</v>
      </c>
      <c r="K1959">
        <v>0</v>
      </c>
      <c r="L1959">
        <v>27</v>
      </c>
      <c r="M1959">
        <v>0</v>
      </c>
      <c r="N1959">
        <v>0</v>
      </c>
      <c r="O1959">
        <v>36</v>
      </c>
      <c r="P1959">
        <v>4</v>
      </c>
      <c r="Q1959">
        <v>3</v>
      </c>
      <c r="R1959">
        <v>2</v>
      </c>
      <c r="S1959">
        <v>2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32</v>
      </c>
    </row>
    <row r="1960" spans="1:28" hidden="1" x14ac:dyDescent="0.3">
      <c r="A1960">
        <v>2804</v>
      </c>
      <c r="B1960">
        <v>1975</v>
      </c>
      <c r="C1960" t="s">
        <v>41</v>
      </c>
      <c r="D1960" t="s">
        <v>31</v>
      </c>
      <c r="E1960">
        <v>46098</v>
      </c>
      <c r="F1960">
        <v>1</v>
      </c>
      <c r="G1960">
        <v>1</v>
      </c>
      <c r="H1960" s="1">
        <v>41139</v>
      </c>
      <c r="I1960">
        <v>86</v>
      </c>
      <c r="J1960">
        <v>57</v>
      </c>
      <c r="K1960">
        <v>0</v>
      </c>
      <c r="L1960">
        <v>27</v>
      </c>
      <c r="M1960">
        <v>0</v>
      </c>
      <c r="N1960">
        <v>0</v>
      </c>
      <c r="O1960">
        <v>36</v>
      </c>
      <c r="P1960">
        <v>4</v>
      </c>
      <c r="Q1960">
        <v>3</v>
      </c>
      <c r="R1960">
        <v>2</v>
      </c>
      <c r="S1960">
        <v>2</v>
      </c>
      <c r="T1960">
        <v>8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 t="s">
        <v>40</v>
      </c>
    </row>
    <row r="1961" spans="1:28" hidden="1" x14ac:dyDescent="0.3">
      <c r="A1961">
        <v>3010</v>
      </c>
      <c r="B1961">
        <v>1989</v>
      </c>
      <c r="C1961" t="s">
        <v>41</v>
      </c>
      <c r="D1961" t="s">
        <v>35</v>
      </c>
      <c r="E1961">
        <v>88420</v>
      </c>
      <c r="F1961">
        <v>0</v>
      </c>
      <c r="G1961">
        <v>0</v>
      </c>
      <c r="H1961" s="1">
        <v>41761</v>
      </c>
      <c r="I1961">
        <v>87</v>
      </c>
      <c r="J1961">
        <v>957</v>
      </c>
      <c r="K1961">
        <v>153</v>
      </c>
      <c r="L1961">
        <v>612</v>
      </c>
      <c r="M1961">
        <v>99</v>
      </c>
      <c r="N1961">
        <v>95</v>
      </c>
      <c r="O1961">
        <v>153</v>
      </c>
      <c r="P1961">
        <v>1</v>
      </c>
      <c r="Q1961">
        <v>4</v>
      </c>
      <c r="R1961">
        <v>7</v>
      </c>
      <c r="S1961">
        <v>8</v>
      </c>
      <c r="T1961">
        <v>1</v>
      </c>
      <c r="U1961">
        <v>1</v>
      </c>
      <c r="V1961">
        <v>0</v>
      </c>
      <c r="W1961">
        <v>1</v>
      </c>
      <c r="X1961">
        <v>0</v>
      </c>
      <c r="Y1961">
        <v>1</v>
      </c>
      <c r="Z1961">
        <v>0</v>
      </c>
      <c r="AA1961">
        <v>0</v>
      </c>
      <c r="AB1961" t="s">
        <v>30</v>
      </c>
    </row>
    <row r="1962" spans="1:28" hidden="1" x14ac:dyDescent="0.3">
      <c r="A1962">
        <v>2564</v>
      </c>
      <c r="B1962">
        <v>1953</v>
      </c>
      <c r="C1962" t="s">
        <v>28</v>
      </c>
      <c r="D1962" t="s">
        <v>35</v>
      </c>
      <c r="E1962">
        <v>61278</v>
      </c>
      <c r="F1962">
        <v>0</v>
      </c>
      <c r="G1962">
        <v>1</v>
      </c>
      <c r="H1962" s="1">
        <v>41643</v>
      </c>
      <c r="I1962">
        <v>87</v>
      </c>
      <c r="J1962">
        <v>111</v>
      </c>
      <c r="K1962">
        <v>3</v>
      </c>
      <c r="L1962">
        <v>28</v>
      </c>
      <c r="M1962">
        <v>2</v>
      </c>
      <c r="N1962">
        <v>6</v>
      </c>
      <c r="O1962">
        <v>15</v>
      </c>
      <c r="P1962">
        <v>2</v>
      </c>
      <c r="Q1962">
        <v>3</v>
      </c>
      <c r="R1962">
        <v>1</v>
      </c>
      <c r="S1962">
        <v>4</v>
      </c>
      <c r="T1962">
        <v>6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30</v>
      </c>
    </row>
    <row r="1963" spans="1:28" hidden="1" x14ac:dyDescent="0.3">
      <c r="A1963">
        <v>1137</v>
      </c>
      <c r="B1963">
        <v>1964</v>
      </c>
      <c r="C1963" t="s">
        <v>28</v>
      </c>
      <c r="D1963" t="s">
        <v>31</v>
      </c>
      <c r="E1963">
        <v>81246</v>
      </c>
      <c r="F1963">
        <v>0</v>
      </c>
      <c r="G1963">
        <v>0</v>
      </c>
      <c r="H1963" s="1">
        <v>41637</v>
      </c>
      <c r="I1963">
        <v>87</v>
      </c>
      <c r="J1963">
        <v>398</v>
      </c>
      <c r="K1963">
        <v>190</v>
      </c>
      <c r="L1963">
        <v>537</v>
      </c>
      <c r="M1963">
        <v>61</v>
      </c>
      <c r="N1963">
        <v>156</v>
      </c>
      <c r="O1963">
        <v>37</v>
      </c>
      <c r="P1963">
        <v>1</v>
      </c>
      <c r="Q1963">
        <v>4</v>
      </c>
      <c r="R1963">
        <v>5</v>
      </c>
      <c r="S1963">
        <v>7</v>
      </c>
      <c r="T1963">
        <v>1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 t="s">
        <v>30</v>
      </c>
    </row>
    <row r="1964" spans="1:28" hidden="1" x14ac:dyDescent="0.3">
      <c r="A1964">
        <v>5084</v>
      </c>
      <c r="B1964">
        <v>1975</v>
      </c>
      <c r="C1964" t="s">
        <v>28</v>
      </c>
      <c r="D1964" t="s">
        <v>42</v>
      </c>
      <c r="E1964">
        <v>58330</v>
      </c>
      <c r="F1964">
        <v>0</v>
      </c>
      <c r="G1964">
        <v>1</v>
      </c>
      <c r="H1964" s="1">
        <v>41633</v>
      </c>
      <c r="I1964">
        <v>87</v>
      </c>
      <c r="J1964">
        <v>445</v>
      </c>
      <c r="K1964">
        <v>53</v>
      </c>
      <c r="L1964">
        <v>213</v>
      </c>
      <c r="M1964">
        <v>104</v>
      </c>
      <c r="N1964">
        <v>98</v>
      </c>
      <c r="O1964">
        <v>151</v>
      </c>
      <c r="P1964">
        <v>1</v>
      </c>
      <c r="Q1964">
        <v>6</v>
      </c>
      <c r="R1964">
        <v>4</v>
      </c>
      <c r="S1964">
        <v>13</v>
      </c>
      <c r="T1964">
        <v>4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30</v>
      </c>
    </row>
    <row r="1965" spans="1:28" hidden="1" x14ac:dyDescent="0.3">
      <c r="A1965">
        <v>7094</v>
      </c>
      <c r="B1965">
        <v>1975</v>
      </c>
      <c r="C1965" t="s">
        <v>28</v>
      </c>
      <c r="D1965" t="s">
        <v>42</v>
      </c>
      <c r="E1965">
        <v>58330</v>
      </c>
      <c r="F1965">
        <v>0</v>
      </c>
      <c r="G1965">
        <v>1</v>
      </c>
      <c r="H1965" s="1">
        <v>41633</v>
      </c>
      <c r="I1965">
        <v>87</v>
      </c>
      <c r="J1965">
        <v>445</v>
      </c>
      <c r="K1965">
        <v>53</v>
      </c>
      <c r="L1965">
        <v>213</v>
      </c>
      <c r="M1965">
        <v>104</v>
      </c>
      <c r="N1965">
        <v>98</v>
      </c>
      <c r="O1965">
        <v>151</v>
      </c>
      <c r="P1965">
        <v>1</v>
      </c>
      <c r="Q1965">
        <v>6</v>
      </c>
      <c r="R1965">
        <v>4</v>
      </c>
      <c r="S1965">
        <v>13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39</v>
      </c>
    </row>
    <row r="1966" spans="1:28" hidden="1" x14ac:dyDescent="0.3">
      <c r="A1966">
        <v>6327</v>
      </c>
      <c r="B1966">
        <v>1967</v>
      </c>
      <c r="C1966" t="s">
        <v>28</v>
      </c>
      <c r="D1966" t="s">
        <v>35</v>
      </c>
      <c r="E1966">
        <v>65777</v>
      </c>
      <c r="F1966">
        <v>0</v>
      </c>
      <c r="G1966">
        <v>0</v>
      </c>
      <c r="H1966" s="1">
        <v>41627</v>
      </c>
      <c r="I1966">
        <v>87</v>
      </c>
      <c r="J1966">
        <v>565</v>
      </c>
      <c r="K1966">
        <v>32</v>
      </c>
      <c r="L1966">
        <v>435</v>
      </c>
      <c r="M1966">
        <v>28</v>
      </c>
      <c r="N1966">
        <v>32</v>
      </c>
      <c r="O1966">
        <v>54</v>
      </c>
      <c r="P1966">
        <v>1</v>
      </c>
      <c r="Q1966">
        <v>2</v>
      </c>
      <c r="R1966">
        <v>8</v>
      </c>
      <c r="S1966">
        <v>6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34</v>
      </c>
    </row>
    <row r="1967" spans="1:28" x14ac:dyDescent="0.3">
      <c r="A1967">
        <v>5255</v>
      </c>
      <c r="B1967">
        <v>1986</v>
      </c>
      <c r="C1967" t="s">
        <v>28</v>
      </c>
      <c r="D1967" t="s">
        <v>31</v>
      </c>
      <c r="F1967">
        <v>1</v>
      </c>
      <c r="G1967">
        <v>0</v>
      </c>
      <c r="H1967" s="1">
        <v>41325</v>
      </c>
      <c r="I1967">
        <v>19</v>
      </c>
      <c r="J1967">
        <v>5</v>
      </c>
      <c r="K1967">
        <v>1</v>
      </c>
      <c r="L1967">
        <v>3</v>
      </c>
      <c r="M1967">
        <v>3</v>
      </c>
      <c r="N1967">
        <v>263</v>
      </c>
      <c r="O1967">
        <v>362</v>
      </c>
      <c r="P1967">
        <v>0</v>
      </c>
      <c r="Q1967">
        <v>27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36</v>
      </c>
    </row>
    <row r="1968" spans="1:28" hidden="1" x14ac:dyDescent="0.3">
      <c r="A1968">
        <v>10379</v>
      </c>
      <c r="B1968">
        <v>1962</v>
      </c>
      <c r="C1968" t="s">
        <v>41</v>
      </c>
      <c r="D1968" t="s">
        <v>31</v>
      </c>
      <c r="E1968">
        <v>59247</v>
      </c>
      <c r="F1968">
        <v>0</v>
      </c>
      <c r="G1968">
        <v>2</v>
      </c>
      <c r="H1968" s="1">
        <v>41586</v>
      </c>
      <c r="I1968">
        <v>87</v>
      </c>
      <c r="J1968">
        <v>327</v>
      </c>
      <c r="K1968">
        <v>9</v>
      </c>
      <c r="L1968">
        <v>122</v>
      </c>
      <c r="M1968">
        <v>19</v>
      </c>
      <c r="N1968">
        <v>14</v>
      </c>
      <c r="O1968">
        <v>83</v>
      </c>
      <c r="P1968">
        <v>5</v>
      </c>
      <c r="Q1968">
        <v>5</v>
      </c>
      <c r="R1968">
        <v>2</v>
      </c>
      <c r="S1968">
        <v>9</v>
      </c>
      <c r="T1968">
        <v>6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30</v>
      </c>
    </row>
    <row r="1969" spans="1:28" hidden="1" x14ac:dyDescent="0.3">
      <c r="A1969">
        <v>7801</v>
      </c>
      <c r="B1969">
        <v>1959</v>
      </c>
      <c r="C1969" t="s">
        <v>28</v>
      </c>
      <c r="D1969" t="s">
        <v>35</v>
      </c>
      <c r="E1969">
        <v>54753</v>
      </c>
      <c r="F1969">
        <v>0</v>
      </c>
      <c r="G1969">
        <v>1</v>
      </c>
      <c r="H1969" s="1">
        <v>41529</v>
      </c>
      <c r="I1969">
        <v>87</v>
      </c>
      <c r="J1969">
        <v>197</v>
      </c>
      <c r="K1969">
        <v>107</v>
      </c>
      <c r="L1969">
        <v>227</v>
      </c>
      <c r="M1969">
        <v>7</v>
      </c>
      <c r="N1969">
        <v>59</v>
      </c>
      <c r="O1969">
        <v>131</v>
      </c>
      <c r="P1969">
        <v>3</v>
      </c>
      <c r="Q1969">
        <v>5</v>
      </c>
      <c r="R1969">
        <v>2</v>
      </c>
      <c r="S1969">
        <v>11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43</v>
      </c>
    </row>
    <row r="1970" spans="1:28" hidden="1" x14ac:dyDescent="0.3">
      <c r="A1970">
        <v>550</v>
      </c>
      <c r="B1970">
        <v>1952</v>
      </c>
      <c r="C1970" t="s">
        <v>28</v>
      </c>
      <c r="D1970" t="s">
        <v>29</v>
      </c>
      <c r="E1970">
        <v>62335</v>
      </c>
      <c r="F1970">
        <v>0</v>
      </c>
      <c r="G1970">
        <v>1</v>
      </c>
      <c r="H1970" s="1">
        <v>41417</v>
      </c>
      <c r="I1970">
        <v>87</v>
      </c>
      <c r="J1970">
        <v>243</v>
      </c>
      <c r="K1970">
        <v>131</v>
      </c>
      <c r="L1970">
        <v>217</v>
      </c>
      <c r="M1970">
        <v>85</v>
      </c>
      <c r="N1970">
        <v>6</v>
      </c>
      <c r="O1970">
        <v>26</v>
      </c>
      <c r="P1970">
        <v>2</v>
      </c>
      <c r="Q1970">
        <v>3</v>
      </c>
      <c r="R1970">
        <v>3</v>
      </c>
      <c r="S1970">
        <v>13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30</v>
      </c>
    </row>
    <row r="1971" spans="1:28" hidden="1" x14ac:dyDescent="0.3">
      <c r="A1971">
        <v>1118</v>
      </c>
      <c r="B1971">
        <v>1956</v>
      </c>
      <c r="C1971" t="s">
        <v>41</v>
      </c>
      <c r="D1971" t="s">
        <v>33</v>
      </c>
      <c r="E1971">
        <v>50965</v>
      </c>
      <c r="F1971">
        <v>0</v>
      </c>
      <c r="G1971">
        <v>1</v>
      </c>
      <c r="H1971" s="1">
        <v>41325</v>
      </c>
      <c r="I1971">
        <v>87</v>
      </c>
      <c r="J1971">
        <v>544</v>
      </c>
      <c r="K1971">
        <v>13</v>
      </c>
      <c r="L1971">
        <v>85</v>
      </c>
      <c r="M1971">
        <v>8</v>
      </c>
      <c r="N1971">
        <v>6</v>
      </c>
      <c r="O1971">
        <v>29</v>
      </c>
      <c r="P1971">
        <v>3</v>
      </c>
      <c r="Q1971">
        <v>10</v>
      </c>
      <c r="R1971">
        <v>4</v>
      </c>
      <c r="S1971">
        <v>5</v>
      </c>
      <c r="T1971">
        <v>8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 t="s">
        <v>30</v>
      </c>
    </row>
    <row r="1972" spans="1:28" hidden="1" x14ac:dyDescent="0.3">
      <c r="A1972">
        <v>1491</v>
      </c>
      <c r="B1972">
        <v>1965</v>
      </c>
      <c r="C1972" t="s">
        <v>38</v>
      </c>
      <c r="D1972" t="s">
        <v>35</v>
      </c>
      <c r="E1972">
        <v>71488</v>
      </c>
      <c r="F1972">
        <v>0</v>
      </c>
      <c r="G1972">
        <v>0</v>
      </c>
      <c r="H1972" s="1">
        <v>41323</v>
      </c>
      <c r="I1972">
        <v>87</v>
      </c>
      <c r="J1972">
        <v>162</v>
      </c>
      <c r="K1972">
        <v>33</v>
      </c>
      <c r="L1972">
        <v>124</v>
      </c>
      <c r="M1972">
        <v>40</v>
      </c>
      <c r="N1972">
        <v>28</v>
      </c>
      <c r="O1972">
        <v>172</v>
      </c>
      <c r="P1972">
        <v>2</v>
      </c>
      <c r="Q1972">
        <v>3</v>
      </c>
      <c r="R1972">
        <v>4</v>
      </c>
      <c r="S1972">
        <v>7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32</v>
      </c>
    </row>
    <row r="1973" spans="1:28" hidden="1" x14ac:dyDescent="0.3">
      <c r="A1973">
        <v>4507</v>
      </c>
      <c r="B1973">
        <v>1952</v>
      </c>
      <c r="C1973" t="s">
        <v>28</v>
      </c>
      <c r="D1973" t="s">
        <v>31</v>
      </c>
      <c r="E1973">
        <v>72228</v>
      </c>
      <c r="F1973">
        <v>0</v>
      </c>
      <c r="G1973">
        <v>0</v>
      </c>
      <c r="H1973" s="1">
        <v>41240</v>
      </c>
      <c r="I1973">
        <v>87</v>
      </c>
      <c r="J1973">
        <v>631</v>
      </c>
      <c r="K1973">
        <v>28</v>
      </c>
      <c r="L1973">
        <v>491</v>
      </c>
      <c r="M1973">
        <v>30</v>
      </c>
      <c r="N1973">
        <v>14</v>
      </c>
      <c r="O1973">
        <v>56</v>
      </c>
      <c r="P1973">
        <v>1</v>
      </c>
      <c r="Q1973">
        <v>6</v>
      </c>
      <c r="R1973">
        <v>7</v>
      </c>
      <c r="S1973">
        <v>8</v>
      </c>
      <c r="T1973">
        <v>3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30</v>
      </c>
    </row>
    <row r="1974" spans="1:28" hidden="1" x14ac:dyDescent="0.3">
      <c r="A1974">
        <v>6977</v>
      </c>
      <c r="B1974">
        <v>1974</v>
      </c>
      <c r="C1974" t="s">
        <v>28</v>
      </c>
      <c r="D1974" t="s">
        <v>35</v>
      </c>
      <c r="E1974">
        <v>75702</v>
      </c>
      <c r="F1974">
        <v>0</v>
      </c>
      <c r="G1974">
        <v>1</v>
      </c>
      <c r="H1974" s="1">
        <v>41196</v>
      </c>
      <c r="I1974">
        <v>87</v>
      </c>
      <c r="J1974">
        <v>1073</v>
      </c>
      <c r="K1974">
        <v>0</v>
      </c>
      <c r="L1974">
        <v>629</v>
      </c>
      <c r="M1974">
        <v>145</v>
      </c>
      <c r="N1974">
        <v>37</v>
      </c>
      <c r="O1974">
        <v>37</v>
      </c>
      <c r="P1974">
        <v>1</v>
      </c>
      <c r="Q1974">
        <v>10</v>
      </c>
      <c r="R1974">
        <v>5</v>
      </c>
      <c r="S1974">
        <v>13</v>
      </c>
      <c r="T1974">
        <v>6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 t="s">
        <v>30</v>
      </c>
    </row>
    <row r="1975" spans="1:28" hidden="1" x14ac:dyDescent="0.3">
      <c r="A1975">
        <v>4042</v>
      </c>
      <c r="B1975">
        <v>1971</v>
      </c>
      <c r="C1975" t="s">
        <v>28</v>
      </c>
      <c r="D1975" t="s">
        <v>29</v>
      </c>
      <c r="E1975">
        <v>43300</v>
      </c>
      <c r="F1975">
        <v>0</v>
      </c>
      <c r="G1975">
        <v>1</v>
      </c>
      <c r="H1975" s="1">
        <v>41195</v>
      </c>
      <c r="I1975">
        <v>87</v>
      </c>
      <c r="J1975">
        <v>91</v>
      </c>
      <c r="K1975">
        <v>3</v>
      </c>
      <c r="L1975">
        <v>52</v>
      </c>
      <c r="M1975">
        <v>2</v>
      </c>
      <c r="N1975">
        <v>1</v>
      </c>
      <c r="O1975">
        <v>31</v>
      </c>
      <c r="P1975">
        <v>3</v>
      </c>
      <c r="Q1975">
        <v>4</v>
      </c>
      <c r="R1975">
        <v>0</v>
      </c>
      <c r="S1975">
        <v>4</v>
      </c>
      <c r="T1975">
        <v>8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 t="s">
        <v>32</v>
      </c>
    </row>
    <row r="1976" spans="1:28" hidden="1" x14ac:dyDescent="0.3">
      <c r="A1976">
        <v>7274</v>
      </c>
      <c r="B1976">
        <v>1957</v>
      </c>
      <c r="C1976" t="s">
        <v>28</v>
      </c>
      <c r="D1976" t="s">
        <v>33</v>
      </c>
      <c r="E1976">
        <v>78618</v>
      </c>
      <c r="F1976">
        <v>0</v>
      </c>
      <c r="G1976">
        <v>0</v>
      </c>
      <c r="H1976" s="1">
        <v>41180</v>
      </c>
      <c r="I1976">
        <v>87</v>
      </c>
      <c r="J1976">
        <v>736</v>
      </c>
      <c r="K1976">
        <v>163</v>
      </c>
      <c r="L1976">
        <v>818</v>
      </c>
      <c r="M1976">
        <v>212</v>
      </c>
      <c r="N1976">
        <v>163</v>
      </c>
      <c r="O1976">
        <v>61</v>
      </c>
      <c r="P1976">
        <v>1</v>
      </c>
      <c r="Q1976">
        <v>4</v>
      </c>
      <c r="R1976">
        <v>7</v>
      </c>
      <c r="S1976">
        <v>10</v>
      </c>
      <c r="T1976">
        <v>2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 t="s">
        <v>30</v>
      </c>
    </row>
    <row r="1977" spans="1:28" hidden="1" x14ac:dyDescent="0.3">
      <c r="A1977">
        <v>4279</v>
      </c>
      <c r="B1977">
        <v>1963</v>
      </c>
      <c r="C1977" t="s">
        <v>38</v>
      </c>
      <c r="D1977" t="s">
        <v>31</v>
      </c>
      <c r="E1977">
        <v>39548</v>
      </c>
      <c r="F1977">
        <v>1</v>
      </c>
      <c r="G1977">
        <v>1</v>
      </c>
      <c r="H1977" s="1">
        <v>41729</v>
      </c>
      <c r="I1977">
        <v>87</v>
      </c>
      <c r="J1977">
        <v>15</v>
      </c>
      <c r="K1977">
        <v>4</v>
      </c>
      <c r="L1977">
        <v>10</v>
      </c>
      <c r="M1977">
        <v>3</v>
      </c>
      <c r="N1977">
        <v>4</v>
      </c>
      <c r="O1977">
        <v>18</v>
      </c>
      <c r="P1977">
        <v>2</v>
      </c>
      <c r="Q1977">
        <v>1</v>
      </c>
      <c r="R1977">
        <v>1</v>
      </c>
      <c r="S1977">
        <v>3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30</v>
      </c>
    </row>
    <row r="1978" spans="1:28" hidden="1" x14ac:dyDescent="0.3">
      <c r="A1978">
        <v>6131</v>
      </c>
      <c r="B1978">
        <v>1980</v>
      </c>
      <c r="C1978" t="s">
        <v>38</v>
      </c>
      <c r="D1978" t="s">
        <v>33</v>
      </c>
      <c r="E1978">
        <v>70829</v>
      </c>
      <c r="F1978">
        <v>1</v>
      </c>
      <c r="G1978">
        <v>1</v>
      </c>
      <c r="H1978" s="1">
        <v>41609</v>
      </c>
      <c r="I1978">
        <v>87</v>
      </c>
      <c r="J1978">
        <v>141</v>
      </c>
      <c r="K1978">
        <v>70</v>
      </c>
      <c r="L1978">
        <v>106</v>
      </c>
      <c r="M1978">
        <v>72</v>
      </c>
      <c r="N1978">
        <v>19</v>
      </c>
      <c r="O1978">
        <v>23</v>
      </c>
      <c r="P1978">
        <v>2</v>
      </c>
      <c r="Q1978">
        <v>4</v>
      </c>
      <c r="R1978">
        <v>2</v>
      </c>
      <c r="S1978">
        <v>8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30</v>
      </c>
    </row>
    <row r="1979" spans="1:28" hidden="1" x14ac:dyDescent="0.3">
      <c r="A1979">
        <v>606</v>
      </c>
      <c r="B1979">
        <v>1967</v>
      </c>
      <c r="C1979" t="s">
        <v>28</v>
      </c>
      <c r="D1979" t="s">
        <v>31</v>
      </c>
      <c r="E1979">
        <v>25930</v>
      </c>
      <c r="F1979">
        <v>1</v>
      </c>
      <c r="G1979">
        <v>1</v>
      </c>
      <c r="H1979" s="1">
        <v>41557</v>
      </c>
      <c r="I1979">
        <v>87</v>
      </c>
      <c r="J1979">
        <v>6</v>
      </c>
      <c r="K1979">
        <v>1</v>
      </c>
      <c r="L1979">
        <v>2</v>
      </c>
      <c r="M1979">
        <v>2</v>
      </c>
      <c r="N1979">
        <v>0</v>
      </c>
      <c r="O1979">
        <v>4</v>
      </c>
      <c r="P1979">
        <v>1</v>
      </c>
      <c r="Q1979">
        <v>1</v>
      </c>
      <c r="R1979">
        <v>0</v>
      </c>
      <c r="S1979">
        <v>2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30</v>
      </c>
    </row>
    <row r="1980" spans="1:28" hidden="1" x14ac:dyDescent="0.3">
      <c r="A1980">
        <v>2445</v>
      </c>
      <c r="B1980">
        <v>1974</v>
      </c>
      <c r="C1980" t="s">
        <v>37</v>
      </c>
      <c r="D1980" t="s">
        <v>35</v>
      </c>
      <c r="E1980">
        <v>28440</v>
      </c>
      <c r="F1980">
        <v>1</v>
      </c>
      <c r="G1980">
        <v>0</v>
      </c>
      <c r="H1980" s="1">
        <v>41462</v>
      </c>
      <c r="I1980">
        <v>87</v>
      </c>
      <c r="J1980">
        <v>38</v>
      </c>
      <c r="K1980">
        <v>1</v>
      </c>
      <c r="L1980">
        <v>24</v>
      </c>
      <c r="M1980">
        <v>0</v>
      </c>
      <c r="N1980">
        <v>0</v>
      </c>
      <c r="O1980">
        <v>0</v>
      </c>
      <c r="P1980">
        <v>1</v>
      </c>
      <c r="Q1980">
        <v>2</v>
      </c>
      <c r="R1980">
        <v>0</v>
      </c>
      <c r="S1980">
        <v>3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30</v>
      </c>
    </row>
    <row r="1981" spans="1:28" hidden="1" x14ac:dyDescent="0.3">
      <c r="A1981">
        <v>5346</v>
      </c>
      <c r="B1981">
        <v>1973</v>
      </c>
      <c r="C1981" t="s">
        <v>38</v>
      </c>
      <c r="D1981" t="s">
        <v>33</v>
      </c>
      <c r="E1981">
        <v>23559</v>
      </c>
      <c r="F1981">
        <v>1</v>
      </c>
      <c r="G1981">
        <v>0</v>
      </c>
      <c r="H1981" s="1">
        <v>41458</v>
      </c>
      <c r="I1981">
        <v>87</v>
      </c>
      <c r="J1981">
        <v>25</v>
      </c>
      <c r="K1981">
        <v>5</v>
      </c>
      <c r="L1981">
        <v>19</v>
      </c>
      <c r="M1981">
        <v>7</v>
      </c>
      <c r="N1981">
        <v>0</v>
      </c>
      <c r="O1981">
        <v>23</v>
      </c>
      <c r="P1981">
        <v>3</v>
      </c>
      <c r="Q1981">
        <v>3</v>
      </c>
      <c r="R1981">
        <v>0</v>
      </c>
      <c r="S1981">
        <v>3</v>
      </c>
      <c r="T1981">
        <v>7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39</v>
      </c>
    </row>
    <row r="1982" spans="1:28" hidden="1" x14ac:dyDescent="0.3">
      <c r="A1982">
        <v>4478</v>
      </c>
      <c r="B1982">
        <v>1979</v>
      </c>
      <c r="C1982" t="s">
        <v>28</v>
      </c>
      <c r="D1982" t="s">
        <v>33</v>
      </c>
      <c r="E1982">
        <v>63777</v>
      </c>
      <c r="F1982">
        <v>1</v>
      </c>
      <c r="G1982">
        <v>1</v>
      </c>
      <c r="H1982" s="1">
        <v>41357</v>
      </c>
      <c r="I1982">
        <v>87</v>
      </c>
      <c r="J1982">
        <v>457</v>
      </c>
      <c r="K1982">
        <v>5</v>
      </c>
      <c r="L1982">
        <v>106</v>
      </c>
      <c r="M1982">
        <v>15</v>
      </c>
      <c r="N1982">
        <v>17</v>
      </c>
      <c r="O1982">
        <v>53</v>
      </c>
      <c r="P1982">
        <v>8</v>
      </c>
      <c r="Q1982">
        <v>11</v>
      </c>
      <c r="R1982">
        <v>1</v>
      </c>
      <c r="S1982">
        <v>6</v>
      </c>
      <c r="T1982">
        <v>8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40</v>
      </c>
    </row>
    <row r="1983" spans="1:28" hidden="1" x14ac:dyDescent="0.3">
      <c r="A1983">
        <v>2350</v>
      </c>
      <c r="B1983">
        <v>1972</v>
      </c>
      <c r="C1983" t="s">
        <v>28</v>
      </c>
      <c r="D1983" t="s">
        <v>33</v>
      </c>
      <c r="E1983">
        <v>59666</v>
      </c>
      <c r="F1983">
        <v>1</v>
      </c>
      <c r="G1983">
        <v>1</v>
      </c>
      <c r="H1983" s="1">
        <v>41355</v>
      </c>
      <c r="I1983">
        <v>87</v>
      </c>
      <c r="J1983">
        <v>623</v>
      </c>
      <c r="K1983">
        <v>53</v>
      </c>
      <c r="L1983">
        <v>178</v>
      </c>
      <c r="M1983">
        <v>23</v>
      </c>
      <c r="N1983">
        <v>17</v>
      </c>
      <c r="O1983">
        <v>133</v>
      </c>
      <c r="P1983">
        <v>7</v>
      </c>
      <c r="Q1983">
        <v>3</v>
      </c>
      <c r="R1983">
        <v>2</v>
      </c>
      <c r="S1983">
        <v>8</v>
      </c>
      <c r="T1983">
        <v>8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 t="s">
        <v>32</v>
      </c>
    </row>
    <row r="1984" spans="1:28" x14ac:dyDescent="0.3">
      <c r="A1984">
        <v>8996</v>
      </c>
      <c r="B1984">
        <v>1957</v>
      </c>
      <c r="C1984" t="s">
        <v>37</v>
      </c>
      <c r="D1984" t="s">
        <v>33</v>
      </c>
      <c r="F1984">
        <v>2</v>
      </c>
      <c r="G1984">
        <v>1</v>
      </c>
      <c r="H1984" s="1">
        <v>41232</v>
      </c>
      <c r="I1984">
        <v>4</v>
      </c>
      <c r="J1984">
        <v>230</v>
      </c>
      <c r="K1984">
        <v>42</v>
      </c>
      <c r="L1984">
        <v>192</v>
      </c>
      <c r="M1984">
        <v>49</v>
      </c>
      <c r="N1984">
        <v>37</v>
      </c>
      <c r="O1984">
        <v>53</v>
      </c>
      <c r="P1984">
        <v>12</v>
      </c>
      <c r="Q1984">
        <v>7</v>
      </c>
      <c r="R1984">
        <v>2</v>
      </c>
      <c r="S1984">
        <v>8</v>
      </c>
      <c r="T1984">
        <v>9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39</v>
      </c>
    </row>
    <row r="1985" spans="1:28" hidden="1" x14ac:dyDescent="0.3">
      <c r="A1985">
        <v>3332</v>
      </c>
      <c r="B1985">
        <v>1985</v>
      </c>
      <c r="C1985" t="s">
        <v>28</v>
      </c>
      <c r="D1985" t="s">
        <v>31</v>
      </c>
      <c r="E1985">
        <v>29760</v>
      </c>
      <c r="F1985">
        <v>1</v>
      </c>
      <c r="G1985">
        <v>0</v>
      </c>
      <c r="H1985" s="1">
        <v>41150</v>
      </c>
      <c r="I1985">
        <v>87</v>
      </c>
      <c r="J1985">
        <v>64</v>
      </c>
      <c r="K1985">
        <v>4</v>
      </c>
      <c r="L1985">
        <v>68</v>
      </c>
      <c r="M1985">
        <v>7</v>
      </c>
      <c r="N1985">
        <v>5</v>
      </c>
      <c r="O1985">
        <v>17</v>
      </c>
      <c r="P1985">
        <v>4</v>
      </c>
      <c r="Q1985">
        <v>3</v>
      </c>
      <c r="R1985">
        <v>1</v>
      </c>
      <c r="S1985">
        <v>4</v>
      </c>
      <c r="T1985">
        <v>8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39</v>
      </c>
    </row>
    <row r="1986" spans="1:28" hidden="1" x14ac:dyDescent="0.3">
      <c r="A1986">
        <v>7433</v>
      </c>
      <c r="B1986">
        <v>1985</v>
      </c>
      <c r="C1986" t="s">
        <v>28</v>
      </c>
      <c r="D1986" t="s">
        <v>31</v>
      </c>
      <c r="E1986">
        <v>29760</v>
      </c>
      <c r="F1986">
        <v>1</v>
      </c>
      <c r="G1986">
        <v>0</v>
      </c>
      <c r="H1986" s="1">
        <v>41150</v>
      </c>
      <c r="I1986">
        <v>87</v>
      </c>
      <c r="J1986">
        <v>64</v>
      </c>
      <c r="K1986">
        <v>4</v>
      </c>
      <c r="L1986">
        <v>68</v>
      </c>
      <c r="M1986">
        <v>7</v>
      </c>
      <c r="N1986">
        <v>5</v>
      </c>
      <c r="O1986">
        <v>17</v>
      </c>
      <c r="P1986">
        <v>4</v>
      </c>
      <c r="Q1986">
        <v>3</v>
      </c>
      <c r="R1986">
        <v>1</v>
      </c>
      <c r="S1986">
        <v>4</v>
      </c>
      <c r="T1986">
        <v>8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30</v>
      </c>
    </row>
    <row r="1987" spans="1:28" hidden="1" x14ac:dyDescent="0.3">
      <c r="A1987">
        <v>7023</v>
      </c>
      <c r="B1987">
        <v>1953</v>
      </c>
      <c r="C1987" t="s">
        <v>37</v>
      </c>
      <c r="D1987" t="s">
        <v>31</v>
      </c>
      <c r="E1987">
        <v>46231</v>
      </c>
      <c r="F1987">
        <v>2</v>
      </c>
      <c r="G1987">
        <v>1</v>
      </c>
      <c r="H1987" s="1">
        <v>41239</v>
      </c>
      <c r="I1987">
        <v>87</v>
      </c>
      <c r="J1987">
        <v>189</v>
      </c>
      <c r="K1987">
        <v>2</v>
      </c>
      <c r="L1987">
        <v>55</v>
      </c>
      <c r="M1987">
        <v>0</v>
      </c>
      <c r="N1987">
        <v>5</v>
      </c>
      <c r="O1987">
        <v>12</v>
      </c>
      <c r="P1987">
        <v>4</v>
      </c>
      <c r="Q1987">
        <v>6</v>
      </c>
      <c r="R1987">
        <v>1</v>
      </c>
      <c r="S1987">
        <v>4</v>
      </c>
      <c r="T1987">
        <v>9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43</v>
      </c>
    </row>
    <row r="1988" spans="1:28" hidden="1" x14ac:dyDescent="0.3">
      <c r="A1988">
        <v>9386</v>
      </c>
      <c r="B1988">
        <v>1962</v>
      </c>
      <c r="C1988" t="s">
        <v>28</v>
      </c>
      <c r="D1988" t="s">
        <v>35</v>
      </c>
      <c r="E1988">
        <v>50127</v>
      </c>
      <c r="F1988">
        <v>0</v>
      </c>
      <c r="G1988">
        <v>1</v>
      </c>
      <c r="H1988" s="1">
        <v>41788</v>
      </c>
      <c r="I1988">
        <v>88</v>
      </c>
      <c r="J1988">
        <v>274</v>
      </c>
      <c r="K1988">
        <v>0</v>
      </c>
      <c r="L1988">
        <v>21</v>
      </c>
      <c r="M1988">
        <v>4</v>
      </c>
      <c r="N1988">
        <v>6</v>
      </c>
      <c r="O1988">
        <v>15</v>
      </c>
      <c r="P1988">
        <v>1</v>
      </c>
      <c r="Q1988">
        <v>5</v>
      </c>
      <c r="R1988">
        <v>1</v>
      </c>
      <c r="S1988">
        <v>6</v>
      </c>
      <c r="T1988">
        <v>6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 t="s">
        <v>30</v>
      </c>
    </row>
    <row r="1989" spans="1:28" hidden="1" x14ac:dyDescent="0.3">
      <c r="A1989">
        <v>10323</v>
      </c>
      <c r="B1989">
        <v>1952</v>
      </c>
      <c r="C1989" t="s">
        <v>28</v>
      </c>
      <c r="D1989" t="s">
        <v>33</v>
      </c>
      <c r="E1989">
        <v>49413</v>
      </c>
      <c r="F1989">
        <v>0</v>
      </c>
      <c r="G1989">
        <v>1</v>
      </c>
      <c r="H1989" s="1">
        <v>41572</v>
      </c>
      <c r="I1989">
        <v>88</v>
      </c>
      <c r="J1989">
        <v>205</v>
      </c>
      <c r="K1989">
        <v>7</v>
      </c>
      <c r="L1989">
        <v>41</v>
      </c>
      <c r="M1989">
        <v>3</v>
      </c>
      <c r="N1989">
        <v>2</v>
      </c>
      <c r="O1989">
        <v>46</v>
      </c>
      <c r="P1989">
        <v>2</v>
      </c>
      <c r="Q1989">
        <v>4</v>
      </c>
      <c r="R1989">
        <v>2</v>
      </c>
      <c r="S1989">
        <v>5</v>
      </c>
      <c r="T1989">
        <v>5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30</v>
      </c>
    </row>
    <row r="1990" spans="1:28" hidden="1" x14ac:dyDescent="0.3">
      <c r="A1990">
        <v>4682</v>
      </c>
      <c r="B1990">
        <v>1958</v>
      </c>
      <c r="C1990" t="s">
        <v>28</v>
      </c>
      <c r="D1990" t="s">
        <v>33</v>
      </c>
      <c r="E1990">
        <v>51876</v>
      </c>
      <c r="F1990">
        <v>0</v>
      </c>
      <c r="G1990">
        <v>0</v>
      </c>
      <c r="H1990" s="1">
        <v>41562</v>
      </c>
      <c r="I1990">
        <v>88</v>
      </c>
      <c r="J1990">
        <v>99</v>
      </c>
      <c r="K1990">
        <v>27</v>
      </c>
      <c r="L1990">
        <v>102</v>
      </c>
      <c r="M1990">
        <v>28</v>
      </c>
      <c r="N1990">
        <v>48</v>
      </c>
      <c r="O1990">
        <v>6</v>
      </c>
      <c r="P1990">
        <v>1</v>
      </c>
      <c r="Q1990">
        <v>2</v>
      </c>
      <c r="R1990">
        <v>2</v>
      </c>
      <c r="S1990">
        <v>8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39</v>
      </c>
    </row>
    <row r="1991" spans="1:28" hidden="1" x14ac:dyDescent="0.3">
      <c r="A1991">
        <v>8015</v>
      </c>
      <c r="B1991">
        <v>1962</v>
      </c>
      <c r="C1991" t="s">
        <v>37</v>
      </c>
      <c r="D1991" t="s">
        <v>29</v>
      </c>
      <c r="E1991">
        <v>85696</v>
      </c>
      <c r="F1991">
        <v>0</v>
      </c>
      <c r="G1991">
        <v>0</v>
      </c>
      <c r="H1991" s="1">
        <v>41397</v>
      </c>
      <c r="I1991">
        <v>88</v>
      </c>
      <c r="J1991">
        <v>714</v>
      </c>
      <c r="K1991">
        <v>76</v>
      </c>
      <c r="L1991">
        <v>395</v>
      </c>
      <c r="M1991">
        <v>116</v>
      </c>
      <c r="N1991">
        <v>0</v>
      </c>
      <c r="O1991">
        <v>12</v>
      </c>
      <c r="P1991">
        <v>1</v>
      </c>
      <c r="Q1991">
        <v>4</v>
      </c>
      <c r="R1991">
        <v>6</v>
      </c>
      <c r="S1991">
        <v>9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 t="s">
        <v>30</v>
      </c>
    </row>
    <row r="1992" spans="1:28" hidden="1" x14ac:dyDescent="0.3">
      <c r="A1992">
        <v>1745</v>
      </c>
      <c r="B1992">
        <v>1962</v>
      </c>
      <c r="C1992" t="s">
        <v>37</v>
      </c>
      <c r="D1992" t="s">
        <v>29</v>
      </c>
      <c r="E1992">
        <v>85696</v>
      </c>
      <c r="F1992">
        <v>0</v>
      </c>
      <c r="G1992">
        <v>0</v>
      </c>
      <c r="H1992" s="1">
        <v>41397</v>
      </c>
      <c r="I1992">
        <v>88</v>
      </c>
      <c r="J1992">
        <v>714</v>
      </c>
      <c r="K1992">
        <v>76</v>
      </c>
      <c r="L1992">
        <v>395</v>
      </c>
      <c r="M1992">
        <v>116</v>
      </c>
      <c r="N1992">
        <v>0</v>
      </c>
      <c r="O1992">
        <v>12</v>
      </c>
      <c r="P1992">
        <v>1</v>
      </c>
      <c r="Q1992">
        <v>4</v>
      </c>
      <c r="R1992">
        <v>6</v>
      </c>
      <c r="S1992">
        <v>9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 t="s">
        <v>30</v>
      </c>
    </row>
    <row r="1993" spans="1:28" hidden="1" x14ac:dyDescent="0.3">
      <c r="A1993">
        <v>3136</v>
      </c>
      <c r="B1993">
        <v>1962</v>
      </c>
      <c r="C1993" t="s">
        <v>41</v>
      </c>
      <c r="D1993" t="s">
        <v>29</v>
      </c>
      <c r="E1993">
        <v>59432</v>
      </c>
      <c r="F1993">
        <v>0</v>
      </c>
      <c r="G1993">
        <v>1</v>
      </c>
      <c r="H1993" s="1">
        <v>41377</v>
      </c>
      <c r="I1993">
        <v>88</v>
      </c>
      <c r="J1993">
        <v>317</v>
      </c>
      <c r="K1993">
        <v>25</v>
      </c>
      <c r="L1993">
        <v>265</v>
      </c>
      <c r="M1993">
        <v>25</v>
      </c>
      <c r="N1993">
        <v>19</v>
      </c>
      <c r="O1993">
        <v>12</v>
      </c>
      <c r="P1993">
        <v>3</v>
      </c>
      <c r="Q1993">
        <v>5</v>
      </c>
      <c r="R1993">
        <v>3</v>
      </c>
      <c r="S1993">
        <v>11</v>
      </c>
      <c r="T1993">
        <v>5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30</v>
      </c>
    </row>
    <row r="1994" spans="1:28" hidden="1" x14ac:dyDescent="0.3">
      <c r="A1994">
        <v>6991</v>
      </c>
      <c r="B1994">
        <v>1951</v>
      </c>
      <c r="C1994" t="s">
        <v>28</v>
      </c>
      <c r="D1994" t="s">
        <v>29</v>
      </c>
      <c r="E1994">
        <v>43185</v>
      </c>
      <c r="F1994">
        <v>0</v>
      </c>
      <c r="G1994">
        <v>1</v>
      </c>
      <c r="H1994" s="1">
        <v>41374</v>
      </c>
      <c r="I1994">
        <v>88</v>
      </c>
      <c r="J1994">
        <v>537</v>
      </c>
      <c r="K1994">
        <v>6</v>
      </c>
      <c r="L1994">
        <v>42</v>
      </c>
      <c r="M1994">
        <v>16</v>
      </c>
      <c r="N1994">
        <v>6</v>
      </c>
      <c r="O1994">
        <v>30</v>
      </c>
      <c r="P1994">
        <v>2</v>
      </c>
      <c r="Q1994">
        <v>9</v>
      </c>
      <c r="R1994">
        <v>3</v>
      </c>
      <c r="S1994">
        <v>6</v>
      </c>
      <c r="T1994">
        <v>8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36</v>
      </c>
    </row>
    <row r="1995" spans="1:28" hidden="1" x14ac:dyDescent="0.3">
      <c r="A1995">
        <v>2736</v>
      </c>
      <c r="B1995">
        <v>1978</v>
      </c>
      <c r="C1995" t="s">
        <v>28</v>
      </c>
      <c r="D1995" t="s">
        <v>33</v>
      </c>
      <c r="E1995">
        <v>73807</v>
      </c>
      <c r="F1995">
        <v>0</v>
      </c>
      <c r="G1995">
        <v>1</v>
      </c>
      <c r="H1995" s="1">
        <v>41276</v>
      </c>
      <c r="I1995">
        <v>88</v>
      </c>
      <c r="J1995">
        <v>366</v>
      </c>
      <c r="K1995">
        <v>124</v>
      </c>
      <c r="L1995">
        <v>156</v>
      </c>
      <c r="M1995">
        <v>71</v>
      </c>
      <c r="N1995">
        <v>78</v>
      </c>
      <c r="O1995">
        <v>54</v>
      </c>
      <c r="P1995">
        <v>2</v>
      </c>
      <c r="Q1995">
        <v>5</v>
      </c>
      <c r="R1995">
        <v>5</v>
      </c>
      <c r="S1995">
        <v>11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40</v>
      </c>
    </row>
    <row r="1996" spans="1:28" hidden="1" x14ac:dyDescent="0.3">
      <c r="A1996">
        <v>8162</v>
      </c>
      <c r="B1996">
        <v>1956</v>
      </c>
      <c r="C1996" t="s">
        <v>41</v>
      </c>
      <c r="D1996" t="s">
        <v>35</v>
      </c>
      <c r="E1996">
        <v>14661</v>
      </c>
      <c r="F1996">
        <v>0</v>
      </c>
      <c r="G1996">
        <v>0</v>
      </c>
      <c r="H1996" s="1">
        <v>41275</v>
      </c>
      <c r="I1996">
        <v>88</v>
      </c>
      <c r="J1996">
        <v>4</v>
      </c>
      <c r="K1996">
        <v>1</v>
      </c>
      <c r="L1996">
        <v>11</v>
      </c>
      <c r="M1996">
        <v>6</v>
      </c>
      <c r="N1996">
        <v>2</v>
      </c>
      <c r="O1996">
        <v>2</v>
      </c>
      <c r="P1996">
        <v>1</v>
      </c>
      <c r="Q1996">
        <v>1</v>
      </c>
      <c r="R1996">
        <v>0</v>
      </c>
      <c r="S1996">
        <v>3</v>
      </c>
      <c r="T1996">
        <v>6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30</v>
      </c>
    </row>
    <row r="1997" spans="1:28" hidden="1" x14ac:dyDescent="0.3">
      <c r="A1997">
        <v>7706</v>
      </c>
      <c r="B1997">
        <v>1975</v>
      </c>
      <c r="C1997" t="s">
        <v>38</v>
      </c>
      <c r="D1997" t="s">
        <v>35</v>
      </c>
      <c r="E1997">
        <v>46772</v>
      </c>
      <c r="F1997">
        <v>0</v>
      </c>
      <c r="G1997">
        <v>1</v>
      </c>
      <c r="H1997" s="1">
        <v>41220</v>
      </c>
      <c r="I1997">
        <v>88</v>
      </c>
      <c r="J1997">
        <v>350</v>
      </c>
      <c r="K1997">
        <v>104</v>
      </c>
      <c r="L1997">
        <v>189</v>
      </c>
      <c r="M1997">
        <v>197</v>
      </c>
      <c r="N1997">
        <v>151</v>
      </c>
      <c r="O1997">
        <v>57</v>
      </c>
      <c r="P1997">
        <v>6</v>
      </c>
      <c r="Q1997">
        <v>11</v>
      </c>
      <c r="R1997">
        <v>8</v>
      </c>
      <c r="S1997">
        <v>5</v>
      </c>
      <c r="T1997">
        <v>8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 t="s">
        <v>32</v>
      </c>
    </row>
    <row r="1998" spans="1:28" hidden="1" x14ac:dyDescent="0.3">
      <c r="A1998">
        <v>5176</v>
      </c>
      <c r="B1998">
        <v>1988</v>
      </c>
      <c r="C1998" t="s">
        <v>28</v>
      </c>
      <c r="D1998" t="s">
        <v>35</v>
      </c>
      <c r="E1998">
        <v>29604</v>
      </c>
      <c r="F1998">
        <v>1</v>
      </c>
      <c r="G1998">
        <v>0</v>
      </c>
      <c r="H1998" s="1">
        <v>41616</v>
      </c>
      <c r="I1998">
        <v>88</v>
      </c>
      <c r="J1998">
        <v>7</v>
      </c>
      <c r="K1998">
        <v>6</v>
      </c>
      <c r="L1998">
        <v>13</v>
      </c>
      <c r="M1998">
        <v>7</v>
      </c>
      <c r="N1998">
        <v>6</v>
      </c>
      <c r="O1998">
        <v>14</v>
      </c>
      <c r="P1998">
        <v>1</v>
      </c>
      <c r="Q1998">
        <v>1</v>
      </c>
      <c r="R1998">
        <v>0</v>
      </c>
      <c r="S1998">
        <v>3</v>
      </c>
      <c r="T1998">
        <v>9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 t="s">
        <v>43</v>
      </c>
    </row>
    <row r="1999" spans="1:28" hidden="1" x14ac:dyDescent="0.3">
      <c r="A1999">
        <v>3083</v>
      </c>
      <c r="B1999">
        <v>1974</v>
      </c>
      <c r="C1999" t="s">
        <v>28</v>
      </c>
      <c r="D1999" t="s">
        <v>33</v>
      </c>
      <c r="E1999">
        <v>45837</v>
      </c>
      <c r="F1999">
        <v>1</v>
      </c>
      <c r="G1999">
        <v>1</v>
      </c>
      <c r="H1999" s="1">
        <v>41481</v>
      </c>
      <c r="I1999">
        <v>88</v>
      </c>
      <c r="J1999">
        <v>215</v>
      </c>
      <c r="K1999">
        <v>13</v>
      </c>
      <c r="L1999">
        <v>87</v>
      </c>
      <c r="M1999">
        <v>17</v>
      </c>
      <c r="N1999">
        <v>17</v>
      </c>
      <c r="O1999">
        <v>24</v>
      </c>
      <c r="P1999">
        <v>5</v>
      </c>
      <c r="Q1999">
        <v>6</v>
      </c>
      <c r="R1999">
        <v>2</v>
      </c>
      <c r="S1999">
        <v>5</v>
      </c>
      <c r="T1999">
        <v>7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30</v>
      </c>
    </row>
    <row r="2000" spans="1:28" hidden="1" x14ac:dyDescent="0.3">
      <c r="A2000">
        <v>8132</v>
      </c>
      <c r="B2000">
        <v>1975</v>
      </c>
      <c r="C2000" t="s">
        <v>37</v>
      </c>
      <c r="D2000" t="s">
        <v>33</v>
      </c>
      <c r="E2000">
        <v>60631</v>
      </c>
      <c r="F2000">
        <v>1</v>
      </c>
      <c r="G2000">
        <v>1</v>
      </c>
      <c r="H2000" s="1">
        <v>41369</v>
      </c>
      <c r="I2000">
        <v>88</v>
      </c>
      <c r="J2000">
        <v>565</v>
      </c>
      <c r="K2000">
        <v>6</v>
      </c>
      <c r="L2000">
        <v>65</v>
      </c>
      <c r="M2000">
        <v>0</v>
      </c>
      <c r="N2000">
        <v>6</v>
      </c>
      <c r="O2000">
        <v>19</v>
      </c>
      <c r="P2000">
        <v>5</v>
      </c>
      <c r="Q2000">
        <v>9</v>
      </c>
      <c r="R2000">
        <v>2</v>
      </c>
      <c r="S2000">
        <v>8</v>
      </c>
      <c r="T2000">
        <v>7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 t="s">
        <v>39</v>
      </c>
    </row>
    <row r="2001" spans="1:28" hidden="1" x14ac:dyDescent="0.3">
      <c r="A2001">
        <v>503</v>
      </c>
      <c r="B2001">
        <v>1985</v>
      </c>
      <c r="C2001" t="s">
        <v>41</v>
      </c>
      <c r="D2001" t="s">
        <v>33</v>
      </c>
      <c r="E2001">
        <v>20559</v>
      </c>
      <c r="F2001">
        <v>1</v>
      </c>
      <c r="G2001">
        <v>0</v>
      </c>
      <c r="H2001" s="1">
        <v>41345</v>
      </c>
      <c r="I2001">
        <v>88</v>
      </c>
      <c r="J2001">
        <v>13</v>
      </c>
      <c r="K2001">
        <v>1</v>
      </c>
      <c r="L2001">
        <v>29</v>
      </c>
      <c r="M2001">
        <v>3</v>
      </c>
      <c r="N2001">
        <v>0</v>
      </c>
      <c r="O2001">
        <v>7</v>
      </c>
      <c r="P2001">
        <v>2</v>
      </c>
      <c r="Q2001">
        <v>2</v>
      </c>
      <c r="R2001">
        <v>0</v>
      </c>
      <c r="S2001">
        <v>3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36</v>
      </c>
    </row>
    <row r="2002" spans="1:28" hidden="1" x14ac:dyDescent="0.3">
      <c r="A2002">
        <v>8148</v>
      </c>
      <c r="B2002">
        <v>1956</v>
      </c>
      <c r="C2002" t="s">
        <v>41</v>
      </c>
      <c r="D2002" t="s">
        <v>35</v>
      </c>
      <c r="E2002">
        <v>50898</v>
      </c>
      <c r="F2002">
        <v>1</v>
      </c>
      <c r="G2002">
        <v>1</v>
      </c>
      <c r="H2002" s="1">
        <v>41282</v>
      </c>
      <c r="I2002">
        <v>88</v>
      </c>
      <c r="J2002">
        <v>285</v>
      </c>
      <c r="K2002">
        <v>28</v>
      </c>
      <c r="L2002">
        <v>242</v>
      </c>
      <c r="M2002">
        <v>55</v>
      </c>
      <c r="N2002">
        <v>114</v>
      </c>
      <c r="O2002">
        <v>135</v>
      </c>
      <c r="P2002">
        <v>13</v>
      </c>
      <c r="Q2002">
        <v>6</v>
      </c>
      <c r="R2002">
        <v>2</v>
      </c>
      <c r="S2002">
        <v>12</v>
      </c>
      <c r="T2002">
        <v>5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43</v>
      </c>
    </row>
    <row r="2003" spans="1:28" hidden="1" x14ac:dyDescent="0.3">
      <c r="A2003">
        <v>692</v>
      </c>
      <c r="B2003">
        <v>1954</v>
      </c>
      <c r="C2003" t="s">
        <v>28</v>
      </c>
      <c r="D2003" t="s">
        <v>35</v>
      </c>
      <c r="E2003">
        <v>36807</v>
      </c>
      <c r="F2003">
        <v>1</v>
      </c>
      <c r="G2003">
        <v>1</v>
      </c>
      <c r="H2003" s="1">
        <v>41263</v>
      </c>
      <c r="I2003">
        <v>88</v>
      </c>
      <c r="J2003">
        <v>4</v>
      </c>
      <c r="K2003">
        <v>2</v>
      </c>
      <c r="L2003">
        <v>5</v>
      </c>
      <c r="M2003">
        <v>0</v>
      </c>
      <c r="N2003">
        <v>0</v>
      </c>
      <c r="O2003">
        <v>5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40</v>
      </c>
    </row>
    <row r="2004" spans="1:28" hidden="1" x14ac:dyDescent="0.3">
      <c r="A2004">
        <v>9298</v>
      </c>
      <c r="B2004">
        <v>1947</v>
      </c>
      <c r="C2004" t="s">
        <v>37</v>
      </c>
      <c r="D2004" t="s">
        <v>35</v>
      </c>
      <c r="E2004">
        <v>81574</v>
      </c>
      <c r="F2004">
        <v>0</v>
      </c>
      <c r="G2004">
        <v>0</v>
      </c>
      <c r="H2004" s="1">
        <v>41757</v>
      </c>
      <c r="I2004">
        <v>89</v>
      </c>
      <c r="J2004">
        <v>1252</v>
      </c>
      <c r="K2004">
        <v>0</v>
      </c>
      <c r="L2004">
        <v>465</v>
      </c>
      <c r="M2004">
        <v>46</v>
      </c>
      <c r="N2004">
        <v>35</v>
      </c>
      <c r="O2004">
        <v>0</v>
      </c>
      <c r="P2004">
        <v>1</v>
      </c>
      <c r="Q2004">
        <v>4</v>
      </c>
      <c r="R2004">
        <v>5</v>
      </c>
      <c r="S2004">
        <v>8</v>
      </c>
      <c r="T2004">
        <v>1</v>
      </c>
      <c r="U2004">
        <v>0</v>
      </c>
      <c r="V2004">
        <v>0</v>
      </c>
      <c r="W2004">
        <v>0</v>
      </c>
      <c r="X2004">
        <v>1</v>
      </c>
      <c r="Y2004">
        <v>1</v>
      </c>
      <c r="Z2004">
        <v>0</v>
      </c>
      <c r="AA2004">
        <v>0</v>
      </c>
      <c r="AB2004" t="s">
        <v>43</v>
      </c>
    </row>
    <row r="2005" spans="1:28" hidden="1" x14ac:dyDescent="0.3">
      <c r="A2005">
        <v>2909</v>
      </c>
      <c r="B2005">
        <v>1974</v>
      </c>
      <c r="C2005" t="s">
        <v>37</v>
      </c>
      <c r="D2005" t="s">
        <v>33</v>
      </c>
      <c r="E2005">
        <v>78128</v>
      </c>
      <c r="F2005">
        <v>0</v>
      </c>
      <c r="G2005">
        <v>1</v>
      </c>
      <c r="H2005" s="1">
        <v>41689</v>
      </c>
      <c r="I2005">
        <v>89</v>
      </c>
      <c r="J2005">
        <v>934</v>
      </c>
      <c r="K2005">
        <v>24</v>
      </c>
      <c r="L2005">
        <v>230</v>
      </c>
      <c r="M2005">
        <v>16</v>
      </c>
      <c r="N2005">
        <v>24</v>
      </c>
      <c r="O2005">
        <v>36</v>
      </c>
      <c r="P2005">
        <v>2</v>
      </c>
      <c r="Q2005">
        <v>8</v>
      </c>
      <c r="R2005">
        <v>4</v>
      </c>
      <c r="S2005">
        <v>6</v>
      </c>
      <c r="T2005">
        <v>3</v>
      </c>
      <c r="U2005">
        <v>0</v>
      </c>
      <c r="V2005">
        <v>0</v>
      </c>
      <c r="W2005">
        <v>0</v>
      </c>
      <c r="X2005">
        <v>1</v>
      </c>
      <c r="Y2005">
        <v>1</v>
      </c>
      <c r="Z2005">
        <v>0</v>
      </c>
      <c r="AA2005">
        <v>0</v>
      </c>
      <c r="AB2005" t="s">
        <v>39</v>
      </c>
    </row>
    <row r="2006" spans="1:28" hidden="1" x14ac:dyDescent="0.3">
      <c r="A2006">
        <v>6974</v>
      </c>
      <c r="B2006">
        <v>1972</v>
      </c>
      <c r="C2006" t="s">
        <v>37</v>
      </c>
      <c r="D2006" t="s">
        <v>35</v>
      </c>
      <c r="E2006">
        <v>83443</v>
      </c>
      <c r="F2006">
        <v>0</v>
      </c>
      <c r="G2006">
        <v>0</v>
      </c>
      <c r="H2006" s="1">
        <v>41639</v>
      </c>
      <c r="I2006">
        <v>89</v>
      </c>
      <c r="J2006">
        <v>518</v>
      </c>
      <c r="K2006">
        <v>42</v>
      </c>
      <c r="L2006">
        <v>742</v>
      </c>
      <c r="M2006">
        <v>55</v>
      </c>
      <c r="N2006">
        <v>56</v>
      </c>
      <c r="O2006">
        <v>84</v>
      </c>
      <c r="P2006">
        <v>1</v>
      </c>
      <c r="Q2006">
        <v>6</v>
      </c>
      <c r="R2006">
        <v>10</v>
      </c>
      <c r="S2006">
        <v>5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39</v>
      </c>
    </row>
    <row r="2007" spans="1:28" hidden="1" x14ac:dyDescent="0.3">
      <c r="A2007">
        <v>4554</v>
      </c>
      <c r="B2007">
        <v>1965</v>
      </c>
      <c r="C2007" t="s">
        <v>28</v>
      </c>
      <c r="D2007" t="s">
        <v>35</v>
      </c>
      <c r="E2007">
        <v>47009</v>
      </c>
      <c r="F2007">
        <v>0</v>
      </c>
      <c r="G2007">
        <v>1</v>
      </c>
      <c r="H2007" s="1">
        <v>41548</v>
      </c>
      <c r="I2007">
        <v>89</v>
      </c>
      <c r="J2007">
        <v>171</v>
      </c>
      <c r="K2007">
        <v>45</v>
      </c>
      <c r="L2007">
        <v>73</v>
      </c>
      <c r="M2007">
        <v>59</v>
      </c>
      <c r="N2007">
        <v>10</v>
      </c>
      <c r="O2007">
        <v>90</v>
      </c>
      <c r="P2007">
        <v>4</v>
      </c>
      <c r="Q2007">
        <v>3</v>
      </c>
      <c r="R2007">
        <v>2</v>
      </c>
      <c r="S2007">
        <v>8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30</v>
      </c>
    </row>
    <row r="2008" spans="1:28" hidden="1" x14ac:dyDescent="0.3">
      <c r="A2008">
        <v>7960</v>
      </c>
      <c r="B2008">
        <v>1962</v>
      </c>
      <c r="C2008" t="s">
        <v>38</v>
      </c>
      <c r="D2008" t="s">
        <v>35</v>
      </c>
      <c r="E2008">
        <v>82122</v>
      </c>
      <c r="F2008">
        <v>0</v>
      </c>
      <c r="G2008">
        <v>0</v>
      </c>
      <c r="H2008" s="1">
        <v>41501</v>
      </c>
      <c r="I2008">
        <v>89</v>
      </c>
      <c r="J2008">
        <v>734</v>
      </c>
      <c r="K2008">
        <v>22</v>
      </c>
      <c r="L2008">
        <v>350</v>
      </c>
      <c r="M2008">
        <v>151</v>
      </c>
      <c r="N2008">
        <v>25</v>
      </c>
      <c r="O2008">
        <v>100</v>
      </c>
      <c r="P2008">
        <v>1</v>
      </c>
      <c r="Q2008">
        <v>3</v>
      </c>
      <c r="R2008">
        <v>9</v>
      </c>
      <c r="S2008">
        <v>13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 t="s">
        <v>30</v>
      </c>
    </row>
    <row r="2009" spans="1:28" hidden="1" x14ac:dyDescent="0.3">
      <c r="A2009">
        <v>5316</v>
      </c>
      <c r="B2009">
        <v>1976</v>
      </c>
      <c r="C2009" t="s">
        <v>41</v>
      </c>
      <c r="D2009" t="s">
        <v>35</v>
      </c>
      <c r="E2009">
        <v>21024</v>
      </c>
      <c r="F2009">
        <v>0</v>
      </c>
      <c r="G2009">
        <v>0</v>
      </c>
      <c r="H2009" s="1">
        <v>41459</v>
      </c>
      <c r="I2009">
        <v>89</v>
      </c>
      <c r="J2009">
        <v>36</v>
      </c>
      <c r="K2009">
        <v>4</v>
      </c>
      <c r="L2009">
        <v>18</v>
      </c>
      <c r="M2009">
        <v>6</v>
      </c>
      <c r="N2009">
        <v>2</v>
      </c>
      <c r="O2009">
        <v>18</v>
      </c>
      <c r="P2009">
        <v>1</v>
      </c>
      <c r="Q2009">
        <v>2</v>
      </c>
      <c r="R2009">
        <v>0</v>
      </c>
      <c r="S2009">
        <v>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30</v>
      </c>
    </row>
    <row r="2010" spans="1:28" hidden="1" x14ac:dyDescent="0.3">
      <c r="A2010">
        <v>8212</v>
      </c>
      <c r="B2010">
        <v>1971</v>
      </c>
      <c r="C2010" t="s">
        <v>41</v>
      </c>
      <c r="D2010" t="s">
        <v>33</v>
      </c>
      <c r="E2010">
        <v>39791</v>
      </c>
      <c r="F2010">
        <v>0</v>
      </c>
      <c r="G2010">
        <v>1</v>
      </c>
      <c r="H2010" s="1">
        <v>41361</v>
      </c>
      <c r="I2010">
        <v>89</v>
      </c>
      <c r="J2010">
        <v>85</v>
      </c>
      <c r="K2010">
        <v>15</v>
      </c>
      <c r="L2010">
        <v>27</v>
      </c>
      <c r="M2010">
        <v>13</v>
      </c>
      <c r="N2010">
        <v>13</v>
      </c>
      <c r="O2010">
        <v>21</v>
      </c>
      <c r="P2010">
        <v>2</v>
      </c>
      <c r="Q2010">
        <v>3</v>
      </c>
      <c r="R2010">
        <v>1</v>
      </c>
      <c r="S2010">
        <v>4</v>
      </c>
      <c r="T2010">
        <v>7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30</v>
      </c>
    </row>
    <row r="2011" spans="1:28" hidden="1" x14ac:dyDescent="0.3">
      <c r="A2011">
        <v>3233</v>
      </c>
      <c r="B2011">
        <v>1965</v>
      </c>
      <c r="C2011" t="s">
        <v>37</v>
      </c>
      <c r="D2011" t="s">
        <v>33</v>
      </c>
      <c r="E2011">
        <v>62745</v>
      </c>
      <c r="F2011">
        <v>0</v>
      </c>
      <c r="G2011">
        <v>1</v>
      </c>
      <c r="H2011" s="1">
        <v>41356</v>
      </c>
      <c r="I2011">
        <v>89</v>
      </c>
      <c r="J2011">
        <v>562</v>
      </c>
      <c r="K2011">
        <v>21</v>
      </c>
      <c r="L2011">
        <v>464</v>
      </c>
      <c r="M2011">
        <v>28</v>
      </c>
      <c r="N2011">
        <v>10</v>
      </c>
      <c r="O2011">
        <v>32</v>
      </c>
      <c r="P2011">
        <v>3</v>
      </c>
      <c r="Q2011">
        <v>7</v>
      </c>
      <c r="R2011">
        <v>8</v>
      </c>
      <c r="S2011">
        <v>11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43</v>
      </c>
    </row>
    <row r="2012" spans="1:28" hidden="1" x14ac:dyDescent="0.3">
      <c r="A2012">
        <v>7892</v>
      </c>
      <c r="B2012">
        <v>1969</v>
      </c>
      <c r="C2012" t="s">
        <v>28</v>
      </c>
      <c r="D2012" t="s">
        <v>31</v>
      </c>
      <c r="E2012">
        <v>18589</v>
      </c>
      <c r="F2012">
        <v>0</v>
      </c>
      <c r="G2012">
        <v>0</v>
      </c>
      <c r="H2012" s="1">
        <v>41276</v>
      </c>
      <c r="I2012">
        <v>89</v>
      </c>
      <c r="J2012">
        <v>6</v>
      </c>
      <c r="K2012">
        <v>4</v>
      </c>
      <c r="L2012">
        <v>25</v>
      </c>
      <c r="M2012">
        <v>15</v>
      </c>
      <c r="N2012">
        <v>12</v>
      </c>
      <c r="O2012">
        <v>13</v>
      </c>
      <c r="P2012">
        <v>2</v>
      </c>
      <c r="Q2012">
        <v>2</v>
      </c>
      <c r="R2012">
        <v>1</v>
      </c>
      <c r="S2012">
        <v>3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34</v>
      </c>
    </row>
    <row r="2013" spans="1:28" hidden="1" x14ac:dyDescent="0.3">
      <c r="A2013">
        <v>2975</v>
      </c>
      <c r="B2013">
        <v>1976</v>
      </c>
      <c r="C2013" t="s">
        <v>28</v>
      </c>
      <c r="D2013" t="s">
        <v>35</v>
      </c>
      <c r="E2013">
        <v>85606</v>
      </c>
      <c r="F2013">
        <v>0</v>
      </c>
      <c r="G2013">
        <v>1</v>
      </c>
      <c r="H2013" s="1">
        <v>41225</v>
      </c>
      <c r="I2013">
        <v>89</v>
      </c>
      <c r="J2013">
        <v>717</v>
      </c>
      <c r="K2013">
        <v>42</v>
      </c>
      <c r="L2013">
        <v>864</v>
      </c>
      <c r="M2013">
        <v>219</v>
      </c>
      <c r="N2013">
        <v>30</v>
      </c>
      <c r="O2013">
        <v>84</v>
      </c>
      <c r="P2013">
        <v>2</v>
      </c>
      <c r="Q2013">
        <v>6</v>
      </c>
      <c r="R2013">
        <v>7</v>
      </c>
      <c r="S2013">
        <v>9</v>
      </c>
      <c r="T2013">
        <v>3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30</v>
      </c>
    </row>
    <row r="2014" spans="1:28" hidden="1" x14ac:dyDescent="0.3">
      <c r="A2014">
        <v>5043</v>
      </c>
      <c r="B2014">
        <v>1951</v>
      </c>
      <c r="C2014" t="s">
        <v>44</v>
      </c>
      <c r="D2014" t="s">
        <v>33</v>
      </c>
      <c r="E2014">
        <v>26997</v>
      </c>
      <c r="F2014">
        <v>0</v>
      </c>
      <c r="G2014">
        <v>0</v>
      </c>
      <c r="H2014" s="1">
        <v>41218</v>
      </c>
      <c r="I2014">
        <v>89</v>
      </c>
      <c r="J2014">
        <v>7</v>
      </c>
      <c r="K2014">
        <v>23</v>
      </c>
      <c r="L2014">
        <v>78</v>
      </c>
      <c r="M2014">
        <v>133</v>
      </c>
      <c r="N2014">
        <v>49</v>
      </c>
      <c r="O2014">
        <v>144</v>
      </c>
      <c r="P2014">
        <v>2</v>
      </c>
      <c r="Q2014">
        <v>4</v>
      </c>
      <c r="R2014">
        <v>2</v>
      </c>
      <c r="S2014">
        <v>5</v>
      </c>
      <c r="T2014">
        <v>7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30</v>
      </c>
    </row>
    <row r="2015" spans="1:28" hidden="1" x14ac:dyDescent="0.3">
      <c r="A2015">
        <v>3104</v>
      </c>
      <c r="B2015">
        <v>1961</v>
      </c>
      <c r="C2015" t="s">
        <v>28</v>
      </c>
      <c r="D2015" t="s">
        <v>31</v>
      </c>
      <c r="E2015">
        <v>82332</v>
      </c>
      <c r="F2015">
        <v>0</v>
      </c>
      <c r="G2015">
        <v>0</v>
      </c>
      <c r="H2015" s="1">
        <v>41169</v>
      </c>
      <c r="I2015">
        <v>89</v>
      </c>
      <c r="J2015">
        <v>830</v>
      </c>
      <c r="K2015">
        <v>59</v>
      </c>
      <c r="L2015">
        <v>968</v>
      </c>
      <c r="M2015">
        <v>51</v>
      </c>
      <c r="N2015">
        <v>79</v>
      </c>
      <c r="O2015">
        <v>19</v>
      </c>
      <c r="P2015">
        <v>1</v>
      </c>
      <c r="Q2015">
        <v>5</v>
      </c>
      <c r="R2015">
        <v>3</v>
      </c>
      <c r="S2015">
        <v>12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>
        <v>0</v>
      </c>
      <c r="AB2015" t="s">
        <v>39</v>
      </c>
    </row>
    <row r="2016" spans="1:28" hidden="1" x14ac:dyDescent="0.3">
      <c r="A2016">
        <v>2986</v>
      </c>
      <c r="B2016">
        <v>1976</v>
      </c>
      <c r="C2016" t="s">
        <v>28</v>
      </c>
      <c r="D2016" t="s">
        <v>33</v>
      </c>
      <c r="E2016">
        <v>30772</v>
      </c>
      <c r="F2016">
        <v>1</v>
      </c>
      <c r="G2016">
        <v>1</v>
      </c>
      <c r="H2016" s="1">
        <v>41710</v>
      </c>
      <c r="I2016">
        <v>89</v>
      </c>
      <c r="J2016">
        <v>7</v>
      </c>
      <c r="K2016">
        <v>2</v>
      </c>
      <c r="L2016">
        <v>4</v>
      </c>
      <c r="M2016">
        <v>2</v>
      </c>
      <c r="N2016">
        <v>1</v>
      </c>
      <c r="O2016">
        <v>4</v>
      </c>
      <c r="P2016">
        <v>1</v>
      </c>
      <c r="Q2016">
        <v>1</v>
      </c>
      <c r="R2016">
        <v>0</v>
      </c>
      <c r="S2016">
        <v>2</v>
      </c>
      <c r="T2016">
        <v>6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32</v>
      </c>
    </row>
    <row r="2017" spans="1:28" hidden="1" x14ac:dyDescent="0.3">
      <c r="A2017">
        <v>10812</v>
      </c>
      <c r="B2017">
        <v>1978</v>
      </c>
      <c r="C2017" t="s">
        <v>37</v>
      </c>
      <c r="D2017" t="s">
        <v>33</v>
      </c>
      <c r="E2017">
        <v>46377</v>
      </c>
      <c r="F2017">
        <v>1</v>
      </c>
      <c r="G2017">
        <v>0</v>
      </c>
      <c r="H2017" s="1">
        <v>41699</v>
      </c>
      <c r="I2017">
        <v>89</v>
      </c>
      <c r="J2017">
        <v>37</v>
      </c>
      <c r="K2017">
        <v>0</v>
      </c>
      <c r="L2017">
        <v>46</v>
      </c>
      <c r="M2017">
        <v>4</v>
      </c>
      <c r="N2017">
        <v>3</v>
      </c>
      <c r="O2017">
        <v>0</v>
      </c>
      <c r="P2017">
        <v>1</v>
      </c>
      <c r="Q2017">
        <v>2</v>
      </c>
      <c r="R2017">
        <v>1</v>
      </c>
      <c r="S2017">
        <v>3</v>
      </c>
      <c r="T2017">
        <v>4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43</v>
      </c>
    </row>
    <row r="2018" spans="1:28" hidden="1" x14ac:dyDescent="0.3">
      <c r="A2018">
        <v>9140</v>
      </c>
      <c r="B2018">
        <v>1960</v>
      </c>
      <c r="C2018" t="s">
        <v>38</v>
      </c>
      <c r="D2018" t="s">
        <v>35</v>
      </c>
      <c r="E2018">
        <v>50523</v>
      </c>
      <c r="F2018">
        <v>1</v>
      </c>
      <c r="G2018">
        <v>1</v>
      </c>
      <c r="H2018" s="1">
        <v>41633</v>
      </c>
      <c r="I2018">
        <v>89</v>
      </c>
      <c r="J2018">
        <v>51</v>
      </c>
      <c r="K2018">
        <v>4</v>
      </c>
      <c r="L2018">
        <v>24</v>
      </c>
      <c r="M2018">
        <v>4</v>
      </c>
      <c r="N2018">
        <v>7</v>
      </c>
      <c r="O2018">
        <v>1</v>
      </c>
      <c r="P2018">
        <v>2</v>
      </c>
      <c r="Q2018">
        <v>2</v>
      </c>
      <c r="R2018">
        <v>0</v>
      </c>
      <c r="S2018">
        <v>4</v>
      </c>
      <c r="T2018">
        <v>6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34</v>
      </c>
    </row>
    <row r="2019" spans="1:28" hidden="1" x14ac:dyDescent="0.3">
      <c r="A2019">
        <v>7791</v>
      </c>
      <c r="B2019">
        <v>1967</v>
      </c>
      <c r="C2019" t="s">
        <v>41</v>
      </c>
      <c r="D2019" t="s">
        <v>33</v>
      </c>
      <c r="E2019">
        <v>37054</v>
      </c>
      <c r="F2019">
        <v>1</v>
      </c>
      <c r="G2019">
        <v>1</v>
      </c>
      <c r="H2019" s="1">
        <v>41532</v>
      </c>
      <c r="I2019">
        <v>89</v>
      </c>
      <c r="J2019">
        <v>12</v>
      </c>
      <c r="K2019">
        <v>1</v>
      </c>
      <c r="L2019">
        <v>6</v>
      </c>
      <c r="M2019">
        <v>0</v>
      </c>
      <c r="N2019">
        <v>1</v>
      </c>
      <c r="O2019">
        <v>5</v>
      </c>
      <c r="P2019">
        <v>2</v>
      </c>
      <c r="Q2019">
        <v>1</v>
      </c>
      <c r="R2019">
        <v>0</v>
      </c>
      <c r="S2019">
        <v>3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43</v>
      </c>
    </row>
    <row r="2020" spans="1:28" hidden="1" x14ac:dyDescent="0.3">
      <c r="A2020">
        <v>5455</v>
      </c>
      <c r="B2020">
        <v>1971</v>
      </c>
      <c r="C2020" t="s">
        <v>37</v>
      </c>
      <c r="D2020" t="s">
        <v>33</v>
      </c>
      <c r="E2020">
        <v>32011</v>
      </c>
      <c r="F2020">
        <v>1</v>
      </c>
      <c r="G2020">
        <v>0</v>
      </c>
      <c r="H2020" s="1">
        <v>41508</v>
      </c>
      <c r="I2020">
        <v>89</v>
      </c>
      <c r="J2020">
        <v>99</v>
      </c>
      <c r="K2020">
        <v>0</v>
      </c>
      <c r="L2020">
        <v>15</v>
      </c>
      <c r="M2020">
        <v>2</v>
      </c>
      <c r="N2020">
        <v>1</v>
      </c>
      <c r="O2020">
        <v>5</v>
      </c>
      <c r="P2020">
        <v>3</v>
      </c>
      <c r="Q2020">
        <v>2</v>
      </c>
      <c r="R2020">
        <v>1</v>
      </c>
      <c r="S2020">
        <v>4</v>
      </c>
      <c r="T2020">
        <v>7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30</v>
      </c>
    </row>
    <row r="2021" spans="1:28" hidden="1" x14ac:dyDescent="0.3">
      <c r="A2021">
        <v>3426</v>
      </c>
      <c r="B2021">
        <v>1975</v>
      </c>
      <c r="C2021" t="s">
        <v>28</v>
      </c>
      <c r="D2021" t="s">
        <v>29</v>
      </c>
      <c r="E2021">
        <v>70300</v>
      </c>
      <c r="F2021">
        <v>1</v>
      </c>
      <c r="G2021">
        <v>0</v>
      </c>
      <c r="H2021" s="1">
        <v>41470</v>
      </c>
      <c r="I2021">
        <v>89</v>
      </c>
      <c r="J2021">
        <v>1045</v>
      </c>
      <c r="K2021">
        <v>61</v>
      </c>
      <c r="L2021">
        <v>338</v>
      </c>
      <c r="M2021">
        <v>60</v>
      </c>
      <c r="N2021">
        <v>46</v>
      </c>
      <c r="O2021">
        <v>46</v>
      </c>
      <c r="P2021">
        <v>3</v>
      </c>
      <c r="Q2021">
        <v>5</v>
      </c>
      <c r="R2021">
        <v>5</v>
      </c>
      <c r="S2021">
        <v>13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30</v>
      </c>
    </row>
    <row r="2022" spans="1:28" hidden="1" x14ac:dyDescent="0.3">
      <c r="A2022">
        <v>10598</v>
      </c>
      <c r="B2022">
        <v>1967</v>
      </c>
      <c r="C2022" t="s">
        <v>28</v>
      </c>
      <c r="D2022" t="s">
        <v>35</v>
      </c>
      <c r="E2022">
        <v>27943</v>
      </c>
      <c r="F2022">
        <v>1</v>
      </c>
      <c r="G2022">
        <v>1</v>
      </c>
      <c r="H2022" s="1">
        <v>41379</v>
      </c>
      <c r="I2022">
        <v>89</v>
      </c>
      <c r="J2022">
        <v>12</v>
      </c>
      <c r="K2022">
        <v>1</v>
      </c>
      <c r="L2022">
        <v>16</v>
      </c>
      <c r="M2022">
        <v>4</v>
      </c>
      <c r="N2022">
        <v>1</v>
      </c>
      <c r="O2022">
        <v>3</v>
      </c>
      <c r="P2022">
        <v>3</v>
      </c>
      <c r="Q2022">
        <v>2</v>
      </c>
      <c r="R2022">
        <v>0</v>
      </c>
      <c r="S2022">
        <v>3</v>
      </c>
      <c r="T2022">
        <v>8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30</v>
      </c>
    </row>
    <row r="2023" spans="1:28" hidden="1" x14ac:dyDescent="0.3">
      <c r="A2023">
        <v>1404</v>
      </c>
      <c r="B2023">
        <v>1968</v>
      </c>
      <c r="C2023" t="s">
        <v>28</v>
      </c>
      <c r="D2023" t="s">
        <v>35</v>
      </c>
      <c r="E2023">
        <v>34916</v>
      </c>
      <c r="F2023">
        <v>2</v>
      </c>
      <c r="G2023">
        <v>0</v>
      </c>
      <c r="H2023" s="1">
        <v>41409</v>
      </c>
      <c r="I2023">
        <v>89</v>
      </c>
      <c r="J2023">
        <v>51</v>
      </c>
      <c r="K2023">
        <v>23</v>
      </c>
      <c r="L2023">
        <v>82</v>
      </c>
      <c r="M2023">
        <v>33</v>
      </c>
      <c r="N2023">
        <v>0</v>
      </c>
      <c r="O2023">
        <v>42</v>
      </c>
      <c r="P2023">
        <v>4</v>
      </c>
      <c r="Q2023">
        <v>5</v>
      </c>
      <c r="R2023">
        <v>1</v>
      </c>
      <c r="S2023">
        <v>3</v>
      </c>
      <c r="T2023">
        <v>9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43</v>
      </c>
    </row>
    <row r="2024" spans="1:28" hidden="1" x14ac:dyDescent="0.3">
      <c r="A2024">
        <v>5558</v>
      </c>
      <c r="B2024">
        <v>1954</v>
      </c>
      <c r="C2024" t="s">
        <v>37</v>
      </c>
      <c r="D2024" t="s">
        <v>31</v>
      </c>
      <c r="E2024">
        <v>90933</v>
      </c>
      <c r="F2024">
        <v>0</v>
      </c>
      <c r="G2024">
        <v>0</v>
      </c>
      <c r="H2024" s="1">
        <v>41729</v>
      </c>
      <c r="I2024">
        <v>90</v>
      </c>
      <c r="J2024">
        <v>1020</v>
      </c>
      <c r="K2024">
        <v>31</v>
      </c>
      <c r="L2024">
        <v>430</v>
      </c>
      <c r="M2024">
        <v>62</v>
      </c>
      <c r="N2024">
        <v>63</v>
      </c>
      <c r="O2024">
        <v>79</v>
      </c>
      <c r="P2024">
        <v>1</v>
      </c>
      <c r="Q2024">
        <v>4</v>
      </c>
      <c r="R2024">
        <v>6</v>
      </c>
      <c r="S2024">
        <v>4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 t="s">
        <v>30</v>
      </c>
    </row>
    <row r="2025" spans="1:28" hidden="1" x14ac:dyDescent="0.3">
      <c r="A2025">
        <v>832</v>
      </c>
      <c r="B2025">
        <v>1966</v>
      </c>
      <c r="C2025" t="s">
        <v>37</v>
      </c>
      <c r="D2025" t="s">
        <v>35</v>
      </c>
      <c r="E2025">
        <v>65814</v>
      </c>
      <c r="F2025">
        <v>0</v>
      </c>
      <c r="G2025">
        <v>1</v>
      </c>
      <c r="H2025" s="1">
        <v>41700</v>
      </c>
      <c r="I2025">
        <v>90</v>
      </c>
      <c r="J2025">
        <v>561</v>
      </c>
      <c r="K2025">
        <v>14</v>
      </c>
      <c r="L2025">
        <v>113</v>
      </c>
      <c r="M2025">
        <v>10</v>
      </c>
      <c r="N2025">
        <v>14</v>
      </c>
      <c r="O2025">
        <v>35</v>
      </c>
      <c r="P2025">
        <v>3</v>
      </c>
      <c r="Q2025">
        <v>8</v>
      </c>
      <c r="R2025">
        <v>2</v>
      </c>
      <c r="S2025">
        <v>10</v>
      </c>
      <c r="T2025">
        <v>5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30</v>
      </c>
    </row>
    <row r="2026" spans="1:28" hidden="1" x14ac:dyDescent="0.3">
      <c r="A2026">
        <v>4964</v>
      </c>
      <c r="B2026">
        <v>1958</v>
      </c>
      <c r="C2026" t="s">
        <v>37</v>
      </c>
      <c r="D2026" t="s">
        <v>35</v>
      </c>
      <c r="E2026">
        <v>74250</v>
      </c>
      <c r="F2026">
        <v>0</v>
      </c>
      <c r="G2026">
        <v>0</v>
      </c>
      <c r="H2026" s="1">
        <v>41665</v>
      </c>
      <c r="I2026">
        <v>90</v>
      </c>
      <c r="J2026">
        <v>680</v>
      </c>
      <c r="K2026">
        <v>11</v>
      </c>
      <c r="L2026">
        <v>392</v>
      </c>
      <c r="M2026">
        <v>75</v>
      </c>
      <c r="N2026">
        <v>0</v>
      </c>
      <c r="O2026">
        <v>0</v>
      </c>
      <c r="P2026">
        <v>1</v>
      </c>
      <c r="Q2026">
        <v>2</v>
      </c>
      <c r="R2026">
        <v>11</v>
      </c>
      <c r="S2026">
        <v>4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32</v>
      </c>
    </row>
    <row r="2027" spans="1:28" hidden="1" x14ac:dyDescent="0.3">
      <c r="A2027">
        <v>4587</v>
      </c>
      <c r="B2027">
        <v>1944</v>
      </c>
      <c r="C2027" t="s">
        <v>41</v>
      </c>
      <c r="D2027" t="s">
        <v>42</v>
      </c>
      <c r="E2027">
        <v>45006</v>
      </c>
      <c r="F2027">
        <v>0</v>
      </c>
      <c r="G2027">
        <v>0</v>
      </c>
      <c r="H2027" s="1">
        <v>41473</v>
      </c>
      <c r="I2027">
        <v>90</v>
      </c>
      <c r="J2027">
        <v>162</v>
      </c>
      <c r="K2027">
        <v>25</v>
      </c>
      <c r="L2027">
        <v>53</v>
      </c>
      <c r="M2027">
        <v>16</v>
      </c>
      <c r="N2027">
        <v>0</v>
      </c>
      <c r="O2027">
        <v>10</v>
      </c>
      <c r="P2027">
        <v>1</v>
      </c>
      <c r="Q2027">
        <v>3</v>
      </c>
      <c r="R2027">
        <v>1</v>
      </c>
      <c r="S2027">
        <v>7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30</v>
      </c>
    </row>
    <row r="2028" spans="1:28" hidden="1" x14ac:dyDescent="0.3">
      <c r="A2028">
        <v>450</v>
      </c>
      <c r="B2028">
        <v>1958</v>
      </c>
      <c r="C2028" t="s">
        <v>41</v>
      </c>
      <c r="D2028" t="s">
        <v>35</v>
      </c>
      <c r="E2028">
        <v>42315</v>
      </c>
      <c r="F2028">
        <v>0</v>
      </c>
      <c r="G2028">
        <v>1</v>
      </c>
      <c r="H2028" s="1">
        <v>41467</v>
      </c>
      <c r="I2028">
        <v>90</v>
      </c>
      <c r="J2028">
        <v>67</v>
      </c>
      <c r="K2028">
        <v>15</v>
      </c>
      <c r="L2028">
        <v>80</v>
      </c>
      <c r="M2028">
        <v>17</v>
      </c>
      <c r="N2028">
        <v>11</v>
      </c>
      <c r="O2028">
        <v>80</v>
      </c>
      <c r="P2028">
        <v>3</v>
      </c>
      <c r="Q2028">
        <v>1</v>
      </c>
      <c r="R2028">
        <v>4</v>
      </c>
      <c r="S2028">
        <v>4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34</v>
      </c>
    </row>
    <row r="2029" spans="1:28" hidden="1" x14ac:dyDescent="0.3">
      <c r="A2029">
        <v>4990</v>
      </c>
      <c r="B2029">
        <v>1954</v>
      </c>
      <c r="C2029" t="s">
        <v>28</v>
      </c>
      <c r="D2029" t="s">
        <v>33</v>
      </c>
      <c r="E2029">
        <v>59111</v>
      </c>
      <c r="F2029">
        <v>0</v>
      </c>
      <c r="G2029">
        <v>0</v>
      </c>
      <c r="H2029" s="1">
        <v>41396</v>
      </c>
      <c r="I2029">
        <v>90</v>
      </c>
      <c r="J2029">
        <v>524</v>
      </c>
      <c r="K2029">
        <v>0</v>
      </c>
      <c r="L2029">
        <v>134</v>
      </c>
      <c r="M2029">
        <v>28</v>
      </c>
      <c r="N2029">
        <v>28</v>
      </c>
      <c r="O2029">
        <v>155</v>
      </c>
      <c r="P2029">
        <v>1</v>
      </c>
      <c r="Q2029">
        <v>11</v>
      </c>
      <c r="R2029">
        <v>1</v>
      </c>
      <c r="S2029">
        <v>8</v>
      </c>
      <c r="T2029">
        <v>7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36</v>
      </c>
    </row>
    <row r="2030" spans="1:28" hidden="1" x14ac:dyDescent="0.3">
      <c r="A2030">
        <v>221</v>
      </c>
      <c r="B2030">
        <v>1955</v>
      </c>
      <c r="C2030" t="s">
        <v>28</v>
      </c>
      <c r="D2030" t="s">
        <v>33</v>
      </c>
      <c r="E2030">
        <v>48726</v>
      </c>
      <c r="F2030">
        <v>0</v>
      </c>
      <c r="G2030">
        <v>1</v>
      </c>
      <c r="H2030" s="1">
        <v>41391</v>
      </c>
      <c r="I2030">
        <v>90</v>
      </c>
      <c r="J2030">
        <v>138</v>
      </c>
      <c r="K2030">
        <v>3</v>
      </c>
      <c r="L2030">
        <v>38</v>
      </c>
      <c r="M2030">
        <v>4</v>
      </c>
      <c r="N2030">
        <v>0</v>
      </c>
      <c r="O2030">
        <v>59</v>
      </c>
      <c r="P2030">
        <v>3</v>
      </c>
      <c r="Q2030">
        <v>3</v>
      </c>
      <c r="R2030">
        <v>2</v>
      </c>
      <c r="S2030">
        <v>4</v>
      </c>
      <c r="T2030">
        <v>6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39</v>
      </c>
    </row>
    <row r="2031" spans="1:28" hidden="1" x14ac:dyDescent="0.3">
      <c r="A2031">
        <v>5667</v>
      </c>
      <c r="B2031">
        <v>1964</v>
      </c>
      <c r="C2031" t="s">
        <v>37</v>
      </c>
      <c r="D2031" t="s">
        <v>33</v>
      </c>
      <c r="E2031">
        <v>60896</v>
      </c>
      <c r="F2031">
        <v>0</v>
      </c>
      <c r="G2031">
        <v>1</v>
      </c>
      <c r="H2031" s="1">
        <v>41193</v>
      </c>
      <c r="I2031">
        <v>90</v>
      </c>
      <c r="J2031">
        <v>1013</v>
      </c>
      <c r="K2031">
        <v>30</v>
      </c>
      <c r="L2031">
        <v>399</v>
      </c>
      <c r="M2031">
        <v>60</v>
      </c>
      <c r="N2031">
        <v>46</v>
      </c>
      <c r="O2031">
        <v>153</v>
      </c>
      <c r="P2031">
        <v>3</v>
      </c>
      <c r="Q2031">
        <v>9</v>
      </c>
      <c r="R2031">
        <v>10</v>
      </c>
      <c r="S2031">
        <v>4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 t="s">
        <v>32</v>
      </c>
    </row>
    <row r="2032" spans="1:28" hidden="1" x14ac:dyDescent="0.3">
      <c r="A2032">
        <v>8867</v>
      </c>
      <c r="B2032">
        <v>1988</v>
      </c>
      <c r="C2032" t="s">
        <v>37</v>
      </c>
      <c r="D2032" t="s">
        <v>33</v>
      </c>
      <c r="E2032">
        <v>67546</v>
      </c>
      <c r="F2032">
        <v>0</v>
      </c>
      <c r="G2032">
        <v>0</v>
      </c>
      <c r="H2032" s="1">
        <v>41152</v>
      </c>
      <c r="I2032">
        <v>90</v>
      </c>
      <c r="J2032">
        <v>864</v>
      </c>
      <c r="K2032">
        <v>134</v>
      </c>
      <c r="L2032">
        <v>768</v>
      </c>
      <c r="M2032">
        <v>150</v>
      </c>
      <c r="N2032">
        <v>38</v>
      </c>
      <c r="O2032">
        <v>172</v>
      </c>
      <c r="P2032">
        <v>1</v>
      </c>
      <c r="Q2032">
        <v>4</v>
      </c>
      <c r="R2032">
        <v>10</v>
      </c>
      <c r="S2032">
        <v>5</v>
      </c>
      <c r="T2032">
        <v>3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43</v>
      </c>
    </row>
    <row r="2033" spans="1:28" hidden="1" x14ac:dyDescent="0.3">
      <c r="A2033">
        <v>2747</v>
      </c>
      <c r="B2033">
        <v>1988</v>
      </c>
      <c r="C2033" t="s">
        <v>37</v>
      </c>
      <c r="D2033" t="s">
        <v>33</v>
      </c>
      <c r="E2033">
        <v>67546</v>
      </c>
      <c r="F2033">
        <v>0</v>
      </c>
      <c r="G2033">
        <v>0</v>
      </c>
      <c r="H2033" s="1">
        <v>41152</v>
      </c>
      <c r="I2033">
        <v>90</v>
      </c>
      <c r="J2033">
        <v>864</v>
      </c>
      <c r="K2033">
        <v>134</v>
      </c>
      <c r="L2033">
        <v>768</v>
      </c>
      <c r="M2033">
        <v>150</v>
      </c>
      <c r="N2033">
        <v>38</v>
      </c>
      <c r="O2033">
        <v>172</v>
      </c>
      <c r="P2033">
        <v>1</v>
      </c>
      <c r="Q2033">
        <v>4</v>
      </c>
      <c r="R2033">
        <v>10</v>
      </c>
      <c r="S2033">
        <v>5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30</v>
      </c>
    </row>
    <row r="2034" spans="1:28" hidden="1" x14ac:dyDescent="0.3">
      <c r="A2034">
        <v>9516</v>
      </c>
      <c r="B2034">
        <v>1971</v>
      </c>
      <c r="C2034" t="s">
        <v>38</v>
      </c>
      <c r="D2034" t="s">
        <v>29</v>
      </c>
      <c r="E2034">
        <v>49118</v>
      </c>
      <c r="F2034">
        <v>0</v>
      </c>
      <c r="G2034">
        <v>0</v>
      </c>
      <c r="H2034" s="1">
        <v>41139</v>
      </c>
      <c r="I2034">
        <v>90</v>
      </c>
      <c r="J2034">
        <v>620</v>
      </c>
      <c r="K2034">
        <v>54</v>
      </c>
      <c r="L2034">
        <v>239</v>
      </c>
      <c r="M2034">
        <v>99</v>
      </c>
      <c r="N2034">
        <v>98</v>
      </c>
      <c r="O2034">
        <v>119</v>
      </c>
      <c r="P2034">
        <v>2</v>
      </c>
      <c r="Q2034">
        <v>9</v>
      </c>
      <c r="R2034">
        <v>7</v>
      </c>
      <c r="S2034">
        <v>10</v>
      </c>
      <c r="T2034">
        <v>7</v>
      </c>
      <c r="U2034">
        <v>0</v>
      </c>
      <c r="V2034">
        <v>1</v>
      </c>
      <c r="W2034">
        <v>0</v>
      </c>
      <c r="X2034">
        <v>1</v>
      </c>
      <c r="Y2034">
        <v>0</v>
      </c>
      <c r="Z2034">
        <v>1</v>
      </c>
      <c r="AA2034">
        <v>0</v>
      </c>
      <c r="AB2034" t="s">
        <v>30</v>
      </c>
    </row>
    <row r="2035" spans="1:28" hidden="1" x14ac:dyDescent="0.3">
      <c r="A2035">
        <v>10854</v>
      </c>
      <c r="B2035">
        <v>1970</v>
      </c>
      <c r="C2035" t="s">
        <v>37</v>
      </c>
      <c r="D2035" t="s">
        <v>33</v>
      </c>
      <c r="E2035">
        <v>38853</v>
      </c>
      <c r="F2035">
        <v>1</v>
      </c>
      <c r="G2035">
        <v>1</v>
      </c>
      <c r="H2035" s="1">
        <v>41782</v>
      </c>
      <c r="I2035">
        <v>90</v>
      </c>
      <c r="J2035">
        <v>29</v>
      </c>
      <c r="K2035">
        <v>0</v>
      </c>
      <c r="L2035">
        <v>14</v>
      </c>
      <c r="M2035">
        <v>0</v>
      </c>
      <c r="N2035">
        <v>0</v>
      </c>
      <c r="O2035">
        <v>2</v>
      </c>
      <c r="P2035">
        <v>2</v>
      </c>
      <c r="Q2035">
        <v>2</v>
      </c>
      <c r="R2035">
        <v>0</v>
      </c>
      <c r="S2035">
        <v>3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40</v>
      </c>
    </row>
    <row r="2036" spans="1:28" hidden="1" x14ac:dyDescent="0.3">
      <c r="A2036">
        <v>7419</v>
      </c>
      <c r="B2036">
        <v>1968</v>
      </c>
      <c r="C2036" t="s">
        <v>41</v>
      </c>
      <c r="D2036" t="s">
        <v>29</v>
      </c>
      <c r="E2036">
        <v>27071</v>
      </c>
      <c r="F2036">
        <v>1</v>
      </c>
      <c r="G2036">
        <v>0</v>
      </c>
      <c r="H2036" s="1">
        <v>41752</v>
      </c>
      <c r="I2036">
        <v>90</v>
      </c>
      <c r="J2036">
        <v>8</v>
      </c>
      <c r="K2036">
        <v>3</v>
      </c>
      <c r="L2036">
        <v>19</v>
      </c>
      <c r="M2036">
        <v>0</v>
      </c>
      <c r="N2036">
        <v>2</v>
      </c>
      <c r="O2036">
        <v>3</v>
      </c>
      <c r="P2036">
        <v>2</v>
      </c>
      <c r="Q2036">
        <v>2</v>
      </c>
      <c r="R2036">
        <v>0</v>
      </c>
      <c r="S2036">
        <v>3</v>
      </c>
      <c r="T2036">
        <v>6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30</v>
      </c>
    </row>
    <row r="2037" spans="1:28" hidden="1" x14ac:dyDescent="0.3">
      <c r="A2037">
        <v>11030</v>
      </c>
      <c r="B2037">
        <v>1976</v>
      </c>
      <c r="C2037" t="s">
        <v>41</v>
      </c>
      <c r="D2037" t="s">
        <v>33</v>
      </c>
      <c r="E2037">
        <v>33181</v>
      </c>
      <c r="F2037">
        <v>1</v>
      </c>
      <c r="G2037">
        <v>0</v>
      </c>
      <c r="H2037" s="1">
        <v>41642</v>
      </c>
      <c r="I2037">
        <v>90</v>
      </c>
      <c r="J2037">
        <v>9</v>
      </c>
      <c r="K2037">
        <v>0</v>
      </c>
      <c r="L2037">
        <v>3</v>
      </c>
      <c r="M2037">
        <v>0</v>
      </c>
      <c r="N2037">
        <v>0</v>
      </c>
      <c r="O2037">
        <v>4</v>
      </c>
      <c r="P2037">
        <v>1</v>
      </c>
      <c r="Q2037">
        <v>1</v>
      </c>
      <c r="R2037">
        <v>0</v>
      </c>
      <c r="S2037">
        <v>2</v>
      </c>
      <c r="T2037">
        <v>6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 t="s">
        <v>30</v>
      </c>
    </row>
    <row r="2038" spans="1:28" hidden="1" x14ac:dyDescent="0.3">
      <c r="A2038">
        <v>11031</v>
      </c>
      <c r="B2038">
        <v>1950</v>
      </c>
      <c r="C2038" t="s">
        <v>37</v>
      </c>
      <c r="D2038" t="s">
        <v>33</v>
      </c>
      <c r="E2038">
        <v>48699</v>
      </c>
      <c r="F2038">
        <v>1</v>
      </c>
      <c r="G2038">
        <v>1</v>
      </c>
      <c r="H2038" s="1">
        <v>41415</v>
      </c>
      <c r="I2038">
        <v>90</v>
      </c>
      <c r="J2038">
        <v>26</v>
      </c>
      <c r="K2038">
        <v>1</v>
      </c>
      <c r="L2038">
        <v>10</v>
      </c>
      <c r="M2038">
        <v>2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3</v>
      </c>
      <c r="T2038">
        <v>5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36</v>
      </c>
    </row>
    <row r="2039" spans="1:28" hidden="1" x14ac:dyDescent="0.3">
      <c r="A2039">
        <v>4351</v>
      </c>
      <c r="B2039">
        <v>1955</v>
      </c>
      <c r="C2039" t="s">
        <v>28</v>
      </c>
      <c r="D2039" t="s">
        <v>29</v>
      </c>
      <c r="E2039">
        <v>37244</v>
      </c>
      <c r="F2039">
        <v>1</v>
      </c>
      <c r="G2039">
        <v>1</v>
      </c>
      <c r="H2039" s="1">
        <v>41391</v>
      </c>
      <c r="I2039">
        <v>90</v>
      </c>
      <c r="J2039">
        <v>18</v>
      </c>
      <c r="K2039">
        <v>2</v>
      </c>
      <c r="L2039">
        <v>10</v>
      </c>
      <c r="M2039">
        <v>0</v>
      </c>
      <c r="N2039">
        <v>0</v>
      </c>
      <c r="O2039">
        <v>25</v>
      </c>
      <c r="P2039">
        <v>1</v>
      </c>
      <c r="Q2039">
        <v>1</v>
      </c>
      <c r="R2039">
        <v>1</v>
      </c>
      <c r="S2039">
        <v>2</v>
      </c>
      <c r="T2039">
        <v>7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 t="s">
        <v>30</v>
      </c>
    </row>
    <row r="2040" spans="1:28" hidden="1" x14ac:dyDescent="0.3">
      <c r="A2040">
        <v>1357</v>
      </c>
      <c r="B2040">
        <v>1970</v>
      </c>
      <c r="C2040" t="s">
        <v>28</v>
      </c>
      <c r="D2040" t="s">
        <v>35</v>
      </c>
      <c r="E2040">
        <v>74854</v>
      </c>
      <c r="F2040">
        <v>1</v>
      </c>
      <c r="G2040">
        <v>2</v>
      </c>
      <c r="H2040" s="1">
        <v>41372</v>
      </c>
      <c r="I2040">
        <v>90</v>
      </c>
      <c r="J2040">
        <v>856</v>
      </c>
      <c r="K2040">
        <v>59</v>
      </c>
      <c r="L2040">
        <v>487</v>
      </c>
      <c r="M2040">
        <v>58</v>
      </c>
      <c r="N2040">
        <v>29</v>
      </c>
      <c r="O2040">
        <v>73</v>
      </c>
      <c r="P2040">
        <v>7</v>
      </c>
      <c r="Q2040">
        <v>2</v>
      </c>
      <c r="R2040">
        <v>5</v>
      </c>
      <c r="S2040">
        <v>5</v>
      </c>
      <c r="T2040">
        <v>5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39</v>
      </c>
    </row>
    <row r="2041" spans="1:28" hidden="1" x14ac:dyDescent="0.3">
      <c r="A2041">
        <v>7422</v>
      </c>
      <c r="B2041">
        <v>1987</v>
      </c>
      <c r="C2041" t="s">
        <v>28</v>
      </c>
      <c r="D2041" t="s">
        <v>31</v>
      </c>
      <c r="E2041">
        <v>46923</v>
      </c>
      <c r="F2041">
        <v>1</v>
      </c>
      <c r="G2041">
        <v>0</v>
      </c>
      <c r="H2041" s="1">
        <v>41143</v>
      </c>
      <c r="I2041">
        <v>90</v>
      </c>
      <c r="J2041">
        <v>85</v>
      </c>
      <c r="K2041">
        <v>44</v>
      </c>
      <c r="L2041">
        <v>54</v>
      </c>
      <c r="M2041">
        <v>102</v>
      </c>
      <c r="N2041">
        <v>78</v>
      </c>
      <c r="O2041">
        <v>6</v>
      </c>
      <c r="P2041">
        <v>3</v>
      </c>
      <c r="Q2041">
        <v>5</v>
      </c>
      <c r="R2041">
        <v>1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30</v>
      </c>
    </row>
    <row r="2042" spans="1:28" hidden="1" x14ac:dyDescent="0.3">
      <c r="A2042">
        <v>4148</v>
      </c>
      <c r="B2042">
        <v>1972</v>
      </c>
      <c r="C2042" t="s">
        <v>28</v>
      </c>
      <c r="D2042" t="s">
        <v>33</v>
      </c>
      <c r="E2042">
        <v>38988</v>
      </c>
      <c r="F2042">
        <v>1</v>
      </c>
      <c r="G2042">
        <v>2</v>
      </c>
      <c r="H2042" s="1">
        <v>41141</v>
      </c>
      <c r="I2042">
        <v>90</v>
      </c>
      <c r="J2042">
        <v>164</v>
      </c>
      <c r="K2042">
        <v>24</v>
      </c>
      <c r="L2042">
        <v>103</v>
      </c>
      <c r="M2042">
        <v>12</v>
      </c>
      <c r="N2042">
        <v>3</v>
      </c>
      <c r="O2042">
        <v>42</v>
      </c>
      <c r="P2042">
        <v>7</v>
      </c>
      <c r="Q2042">
        <v>5</v>
      </c>
      <c r="R2042">
        <v>1</v>
      </c>
      <c r="S2042">
        <v>6</v>
      </c>
      <c r="T2042">
        <v>8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30</v>
      </c>
    </row>
    <row r="2043" spans="1:28" hidden="1" x14ac:dyDescent="0.3">
      <c r="A2043">
        <v>1291</v>
      </c>
      <c r="B2043">
        <v>1978</v>
      </c>
      <c r="C2043" t="s">
        <v>37</v>
      </c>
      <c r="D2043" t="s">
        <v>35</v>
      </c>
      <c r="E2043">
        <v>27683</v>
      </c>
      <c r="F2043">
        <v>1</v>
      </c>
      <c r="G2043">
        <v>0</v>
      </c>
      <c r="H2043" s="1">
        <v>41125</v>
      </c>
      <c r="I2043">
        <v>90</v>
      </c>
      <c r="J2043">
        <v>152</v>
      </c>
      <c r="K2043">
        <v>9</v>
      </c>
      <c r="L2043">
        <v>121</v>
      </c>
      <c r="M2043">
        <v>12</v>
      </c>
      <c r="N2043">
        <v>12</v>
      </c>
      <c r="O2043">
        <v>45</v>
      </c>
      <c r="P2043">
        <v>4</v>
      </c>
      <c r="Q2043">
        <v>6</v>
      </c>
      <c r="R2043">
        <v>2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30</v>
      </c>
    </row>
    <row r="2044" spans="1:28" hidden="1" x14ac:dyDescent="0.3">
      <c r="A2044">
        <v>7270</v>
      </c>
      <c r="B2044">
        <v>1981</v>
      </c>
      <c r="C2044" t="s">
        <v>28</v>
      </c>
      <c r="D2044" t="s">
        <v>29</v>
      </c>
      <c r="E2044">
        <v>56981</v>
      </c>
      <c r="F2044">
        <v>0</v>
      </c>
      <c r="G2044">
        <v>0</v>
      </c>
      <c r="H2044" s="1">
        <v>41664</v>
      </c>
      <c r="I2044">
        <v>91</v>
      </c>
      <c r="J2044">
        <v>908</v>
      </c>
      <c r="K2044">
        <v>48</v>
      </c>
      <c r="L2044">
        <v>217</v>
      </c>
      <c r="M2044">
        <v>32</v>
      </c>
      <c r="N2044">
        <v>12</v>
      </c>
      <c r="O2044">
        <v>24</v>
      </c>
      <c r="P2044">
        <v>1</v>
      </c>
      <c r="Q2044">
        <v>2</v>
      </c>
      <c r="R2044">
        <v>3</v>
      </c>
      <c r="S2044">
        <v>13</v>
      </c>
      <c r="T2044">
        <v>6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 t="s">
        <v>43</v>
      </c>
    </row>
    <row r="2045" spans="1:28" hidden="1" x14ac:dyDescent="0.3">
      <c r="A2045">
        <v>10394</v>
      </c>
      <c r="B2045">
        <v>1984</v>
      </c>
      <c r="C2045" t="s">
        <v>28</v>
      </c>
      <c r="D2045" t="s">
        <v>33</v>
      </c>
      <c r="E2045">
        <v>90000</v>
      </c>
      <c r="F2045">
        <v>0</v>
      </c>
      <c r="G2045">
        <v>0</v>
      </c>
      <c r="H2045" s="1">
        <v>41631</v>
      </c>
      <c r="I2045">
        <v>91</v>
      </c>
      <c r="J2045">
        <v>675</v>
      </c>
      <c r="K2045">
        <v>144</v>
      </c>
      <c r="L2045">
        <v>133</v>
      </c>
      <c r="M2045">
        <v>94</v>
      </c>
      <c r="N2045">
        <v>192</v>
      </c>
      <c r="O2045">
        <v>241</v>
      </c>
      <c r="P2045">
        <v>1</v>
      </c>
      <c r="Q2045">
        <v>4</v>
      </c>
      <c r="R2045">
        <v>8</v>
      </c>
      <c r="S2045">
        <v>5</v>
      </c>
      <c r="T2045">
        <v>1</v>
      </c>
      <c r="U2045">
        <v>1</v>
      </c>
      <c r="V2045">
        <v>0</v>
      </c>
      <c r="W2045">
        <v>1</v>
      </c>
      <c r="X2045">
        <v>0</v>
      </c>
      <c r="Y2045">
        <v>1</v>
      </c>
      <c r="Z2045">
        <v>0</v>
      </c>
      <c r="AA2045">
        <v>0</v>
      </c>
      <c r="AB2045" t="s">
        <v>32</v>
      </c>
    </row>
    <row r="2046" spans="1:28" hidden="1" x14ac:dyDescent="0.3">
      <c r="A2046">
        <v>1142</v>
      </c>
      <c r="B2046">
        <v>1953</v>
      </c>
      <c r="C2046" t="s">
        <v>37</v>
      </c>
      <c r="D2046" t="s">
        <v>33</v>
      </c>
      <c r="E2046">
        <v>55707</v>
      </c>
      <c r="F2046">
        <v>0</v>
      </c>
      <c r="G2046">
        <v>1</v>
      </c>
      <c r="H2046" s="1">
        <v>41630</v>
      </c>
      <c r="I2046">
        <v>91</v>
      </c>
      <c r="J2046">
        <v>208</v>
      </c>
      <c r="K2046">
        <v>7</v>
      </c>
      <c r="L2046">
        <v>82</v>
      </c>
      <c r="M2046">
        <v>30</v>
      </c>
      <c r="N2046">
        <v>66</v>
      </c>
      <c r="O2046">
        <v>35</v>
      </c>
      <c r="P2046">
        <v>2</v>
      </c>
      <c r="Q2046">
        <v>3</v>
      </c>
      <c r="R2046">
        <v>2</v>
      </c>
      <c r="S2046">
        <v>9</v>
      </c>
      <c r="T2046">
        <v>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30</v>
      </c>
    </row>
    <row r="2047" spans="1:28" hidden="1" x14ac:dyDescent="0.3">
      <c r="A2047">
        <v>10678</v>
      </c>
      <c r="B2047">
        <v>1959</v>
      </c>
      <c r="C2047" t="s">
        <v>28</v>
      </c>
      <c r="D2047" t="s">
        <v>35</v>
      </c>
      <c r="E2047">
        <v>71232</v>
      </c>
      <c r="F2047">
        <v>0</v>
      </c>
      <c r="G2047">
        <v>1</v>
      </c>
      <c r="H2047" s="1">
        <v>41606</v>
      </c>
      <c r="I2047">
        <v>91</v>
      </c>
      <c r="J2047">
        <v>653</v>
      </c>
      <c r="K2047">
        <v>17</v>
      </c>
      <c r="L2047">
        <v>170</v>
      </c>
      <c r="M2047">
        <v>34</v>
      </c>
      <c r="N2047">
        <v>26</v>
      </c>
      <c r="O2047">
        <v>17</v>
      </c>
      <c r="P2047">
        <v>2</v>
      </c>
      <c r="Q2047">
        <v>11</v>
      </c>
      <c r="R2047">
        <v>2</v>
      </c>
      <c r="S2047">
        <v>10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30</v>
      </c>
    </row>
    <row r="2048" spans="1:28" hidden="1" x14ac:dyDescent="0.3">
      <c r="A2048">
        <v>7755</v>
      </c>
      <c r="B2048">
        <v>1954</v>
      </c>
      <c r="C2048" t="s">
        <v>37</v>
      </c>
      <c r="D2048" t="s">
        <v>33</v>
      </c>
      <c r="E2048">
        <v>57744</v>
      </c>
      <c r="F2048">
        <v>0</v>
      </c>
      <c r="G2048">
        <v>1</v>
      </c>
      <c r="H2048" s="1">
        <v>41590</v>
      </c>
      <c r="I2048">
        <v>91</v>
      </c>
      <c r="J2048">
        <v>350</v>
      </c>
      <c r="K2048">
        <v>3</v>
      </c>
      <c r="L2048">
        <v>39</v>
      </c>
      <c r="M2048">
        <v>0</v>
      </c>
      <c r="N2048">
        <v>0</v>
      </c>
      <c r="O2048">
        <v>19</v>
      </c>
      <c r="P2048">
        <v>2</v>
      </c>
      <c r="Q2048">
        <v>9</v>
      </c>
      <c r="R2048">
        <v>1</v>
      </c>
      <c r="S2048">
        <v>4</v>
      </c>
      <c r="T2048">
        <v>8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30</v>
      </c>
    </row>
    <row r="2049" spans="1:28" hidden="1" x14ac:dyDescent="0.3">
      <c r="A2049">
        <v>4754</v>
      </c>
      <c r="B2049">
        <v>1966</v>
      </c>
      <c r="C2049" t="s">
        <v>41</v>
      </c>
      <c r="D2049" t="s">
        <v>33</v>
      </c>
      <c r="E2049">
        <v>33585</v>
      </c>
      <c r="F2049">
        <v>0</v>
      </c>
      <c r="G2049">
        <v>1</v>
      </c>
      <c r="H2049" s="1">
        <v>41542</v>
      </c>
      <c r="I2049">
        <v>91</v>
      </c>
      <c r="J2049">
        <v>30</v>
      </c>
      <c r="K2049">
        <v>11</v>
      </c>
      <c r="L2049">
        <v>33</v>
      </c>
      <c r="M2049">
        <v>13</v>
      </c>
      <c r="N2049">
        <v>6</v>
      </c>
      <c r="O2049">
        <v>29</v>
      </c>
      <c r="P2049">
        <v>1</v>
      </c>
      <c r="Q2049">
        <v>2</v>
      </c>
      <c r="R2049">
        <v>0</v>
      </c>
      <c r="S2049">
        <v>4</v>
      </c>
      <c r="T2049">
        <v>4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30</v>
      </c>
    </row>
    <row r="2050" spans="1:28" hidden="1" x14ac:dyDescent="0.3">
      <c r="A2050">
        <v>20</v>
      </c>
      <c r="B2050">
        <v>1965</v>
      </c>
      <c r="C2050" t="s">
        <v>38</v>
      </c>
      <c r="D2050" t="s">
        <v>33</v>
      </c>
      <c r="E2050">
        <v>46891</v>
      </c>
      <c r="F2050">
        <v>0</v>
      </c>
      <c r="G2050">
        <v>1</v>
      </c>
      <c r="H2050" s="1">
        <v>41518</v>
      </c>
      <c r="I2050">
        <v>91</v>
      </c>
      <c r="J2050">
        <v>43</v>
      </c>
      <c r="K2050">
        <v>12</v>
      </c>
      <c r="L2050">
        <v>23</v>
      </c>
      <c r="M2050">
        <v>29</v>
      </c>
      <c r="N2050">
        <v>15</v>
      </c>
      <c r="O2050">
        <v>61</v>
      </c>
      <c r="P2050">
        <v>1</v>
      </c>
      <c r="Q2050">
        <v>2</v>
      </c>
      <c r="R2050">
        <v>1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39</v>
      </c>
    </row>
    <row r="2051" spans="1:28" hidden="1" x14ac:dyDescent="0.3">
      <c r="A2051">
        <v>2246</v>
      </c>
      <c r="B2051">
        <v>1965</v>
      </c>
      <c r="C2051" t="s">
        <v>38</v>
      </c>
      <c r="D2051" t="s">
        <v>33</v>
      </c>
      <c r="E2051">
        <v>46891</v>
      </c>
      <c r="F2051">
        <v>0</v>
      </c>
      <c r="G2051">
        <v>1</v>
      </c>
      <c r="H2051" s="1">
        <v>41518</v>
      </c>
      <c r="I2051">
        <v>91</v>
      </c>
      <c r="J2051">
        <v>43</v>
      </c>
      <c r="K2051">
        <v>12</v>
      </c>
      <c r="L2051">
        <v>23</v>
      </c>
      <c r="M2051">
        <v>29</v>
      </c>
      <c r="N2051">
        <v>15</v>
      </c>
      <c r="O2051">
        <v>61</v>
      </c>
      <c r="P2051">
        <v>1</v>
      </c>
      <c r="Q2051">
        <v>2</v>
      </c>
      <c r="R2051">
        <v>1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30</v>
      </c>
    </row>
    <row r="2052" spans="1:28" hidden="1" x14ac:dyDescent="0.3">
      <c r="A2052">
        <v>10307</v>
      </c>
      <c r="B2052">
        <v>1956</v>
      </c>
      <c r="C2052" t="s">
        <v>28</v>
      </c>
      <c r="D2052" t="s">
        <v>33</v>
      </c>
      <c r="E2052">
        <v>50387</v>
      </c>
      <c r="F2052">
        <v>0</v>
      </c>
      <c r="G2052">
        <v>2</v>
      </c>
      <c r="H2052" s="1">
        <v>41517</v>
      </c>
      <c r="I2052">
        <v>91</v>
      </c>
      <c r="J2052">
        <v>369</v>
      </c>
      <c r="K2052">
        <v>9</v>
      </c>
      <c r="L2052">
        <v>87</v>
      </c>
      <c r="M2052">
        <v>12</v>
      </c>
      <c r="N2052">
        <v>14</v>
      </c>
      <c r="O2052">
        <v>34</v>
      </c>
      <c r="P2052">
        <v>3</v>
      </c>
      <c r="Q2052">
        <v>6</v>
      </c>
      <c r="R2052">
        <v>2</v>
      </c>
      <c r="S2052">
        <v>8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30</v>
      </c>
    </row>
    <row r="2053" spans="1:28" hidden="1" x14ac:dyDescent="0.3">
      <c r="A2053">
        <v>2147</v>
      </c>
      <c r="B2053">
        <v>1969</v>
      </c>
      <c r="C2053" t="s">
        <v>28</v>
      </c>
      <c r="D2053" t="s">
        <v>35</v>
      </c>
      <c r="E2053">
        <v>76653</v>
      </c>
      <c r="F2053">
        <v>0</v>
      </c>
      <c r="G2053">
        <v>0</v>
      </c>
      <c r="H2053" s="1">
        <v>41502</v>
      </c>
      <c r="I2053">
        <v>91</v>
      </c>
      <c r="J2053">
        <v>736</v>
      </c>
      <c r="K2053">
        <v>63</v>
      </c>
      <c r="L2053">
        <v>946</v>
      </c>
      <c r="M2053">
        <v>219</v>
      </c>
      <c r="N2053">
        <v>189</v>
      </c>
      <c r="O2053">
        <v>126</v>
      </c>
      <c r="P2053">
        <v>1</v>
      </c>
      <c r="Q2053">
        <v>4</v>
      </c>
      <c r="R2053">
        <v>7</v>
      </c>
      <c r="S2053">
        <v>11</v>
      </c>
      <c r="T2053">
        <v>2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 t="s">
        <v>30</v>
      </c>
    </row>
    <row r="2054" spans="1:28" hidden="1" x14ac:dyDescent="0.3">
      <c r="A2054">
        <v>10590</v>
      </c>
      <c r="B2054">
        <v>1956</v>
      </c>
      <c r="C2054" t="s">
        <v>37</v>
      </c>
      <c r="D2054" t="s">
        <v>35</v>
      </c>
      <c r="E2054">
        <v>76542</v>
      </c>
      <c r="F2054">
        <v>0</v>
      </c>
      <c r="G2054">
        <v>0</v>
      </c>
      <c r="H2054" s="1">
        <v>41363</v>
      </c>
      <c r="I2054">
        <v>91</v>
      </c>
      <c r="J2054">
        <v>794</v>
      </c>
      <c r="K2054">
        <v>73</v>
      </c>
      <c r="L2054">
        <v>573</v>
      </c>
      <c r="M2054">
        <v>0</v>
      </c>
      <c r="N2054">
        <v>29</v>
      </c>
      <c r="O2054">
        <v>14</v>
      </c>
      <c r="P2054">
        <v>1</v>
      </c>
      <c r="Q2054">
        <v>4</v>
      </c>
      <c r="R2054">
        <v>8</v>
      </c>
      <c r="S2054">
        <v>10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30</v>
      </c>
    </row>
    <row r="2055" spans="1:28" hidden="1" x14ac:dyDescent="0.3">
      <c r="A2055">
        <v>6565</v>
      </c>
      <c r="B2055">
        <v>1949</v>
      </c>
      <c r="C2055" t="s">
        <v>41</v>
      </c>
      <c r="D2055" t="s">
        <v>33</v>
      </c>
      <c r="E2055">
        <v>76995</v>
      </c>
      <c r="F2055">
        <v>0</v>
      </c>
      <c r="G2055">
        <v>1</v>
      </c>
      <c r="H2055" s="1">
        <v>41361</v>
      </c>
      <c r="I2055">
        <v>91</v>
      </c>
      <c r="J2055">
        <v>1012</v>
      </c>
      <c r="K2055">
        <v>80</v>
      </c>
      <c r="L2055">
        <v>498</v>
      </c>
      <c r="M2055">
        <v>0</v>
      </c>
      <c r="N2055">
        <v>16</v>
      </c>
      <c r="O2055">
        <v>176</v>
      </c>
      <c r="P2055">
        <v>2</v>
      </c>
      <c r="Q2055">
        <v>11</v>
      </c>
      <c r="R2055">
        <v>4</v>
      </c>
      <c r="S2055">
        <v>9</v>
      </c>
      <c r="T2055">
        <v>5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34</v>
      </c>
    </row>
    <row r="2056" spans="1:28" hidden="1" x14ac:dyDescent="0.3">
      <c r="A2056">
        <v>4817</v>
      </c>
      <c r="B2056">
        <v>1956</v>
      </c>
      <c r="C2056" t="s">
        <v>28</v>
      </c>
      <c r="D2056" t="s">
        <v>29</v>
      </c>
      <c r="E2056">
        <v>22304</v>
      </c>
      <c r="F2056">
        <v>0</v>
      </c>
      <c r="G2056">
        <v>0</v>
      </c>
      <c r="H2056" s="1">
        <v>41125</v>
      </c>
      <c r="I2056">
        <v>91</v>
      </c>
      <c r="J2056">
        <v>3</v>
      </c>
      <c r="K2056">
        <v>2</v>
      </c>
      <c r="L2056">
        <v>7</v>
      </c>
      <c r="M2056">
        <v>0</v>
      </c>
      <c r="N2056">
        <v>4</v>
      </c>
      <c r="O2056">
        <v>2</v>
      </c>
      <c r="P2056">
        <v>1</v>
      </c>
      <c r="Q2056">
        <v>1</v>
      </c>
      <c r="R2056">
        <v>0</v>
      </c>
      <c r="S2056">
        <v>2</v>
      </c>
      <c r="T2056">
        <v>8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30</v>
      </c>
    </row>
    <row r="2057" spans="1:28" hidden="1" x14ac:dyDescent="0.3">
      <c r="A2057">
        <v>1833</v>
      </c>
      <c r="B2057">
        <v>1974</v>
      </c>
      <c r="C2057" t="s">
        <v>37</v>
      </c>
      <c r="D2057" t="s">
        <v>31</v>
      </c>
      <c r="E2057">
        <v>39190</v>
      </c>
      <c r="F2057">
        <v>1</v>
      </c>
      <c r="G2057">
        <v>0</v>
      </c>
      <c r="H2057" s="1">
        <v>41755</v>
      </c>
      <c r="I2057">
        <v>91</v>
      </c>
      <c r="J2057">
        <v>68</v>
      </c>
      <c r="K2057">
        <v>8</v>
      </c>
      <c r="L2057">
        <v>18</v>
      </c>
      <c r="M2057">
        <v>19</v>
      </c>
      <c r="N2057">
        <v>8</v>
      </c>
      <c r="O2057">
        <v>12</v>
      </c>
      <c r="P2057">
        <v>2</v>
      </c>
      <c r="Q2057">
        <v>2</v>
      </c>
      <c r="R2057">
        <v>1</v>
      </c>
      <c r="S2057">
        <v>4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30</v>
      </c>
    </row>
    <row r="2058" spans="1:28" hidden="1" x14ac:dyDescent="0.3">
      <c r="A2058">
        <v>8182</v>
      </c>
      <c r="B2058">
        <v>1984</v>
      </c>
      <c r="C2058" t="s">
        <v>28</v>
      </c>
      <c r="D2058" t="s">
        <v>33</v>
      </c>
      <c r="E2058">
        <v>23228</v>
      </c>
      <c r="F2058">
        <v>1</v>
      </c>
      <c r="G2058">
        <v>0</v>
      </c>
      <c r="H2058" s="1">
        <v>41644</v>
      </c>
      <c r="I2058">
        <v>91</v>
      </c>
      <c r="J2058">
        <v>53</v>
      </c>
      <c r="K2058">
        <v>3</v>
      </c>
      <c r="L2058">
        <v>49</v>
      </c>
      <c r="M2058">
        <v>7</v>
      </c>
      <c r="N2058">
        <v>4</v>
      </c>
      <c r="O2058">
        <v>5</v>
      </c>
      <c r="P2058">
        <v>4</v>
      </c>
      <c r="Q2058">
        <v>3</v>
      </c>
      <c r="R2058">
        <v>0</v>
      </c>
      <c r="S2058">
        <v>4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32</v>
      </c>
    </row>
    <row r="2059" spans="1:28" hidden="1" x14ac:dyDescent="0.3">
      <c r="A2059">
        <v>451</v>
      </c>
      <c r="B2059">
        <v>1989</v>
      </c>
      <c r="C2059" t="s">
        <v>28</v>
      </c>
      <c r="D2059" t="s">
        <v>31</v>
      </c>
      <c r="E2059">
        <v>9255</v>
      </c>
      <c r="F2059">
        <v>1</v>
      </c>
      <c r="G2059">
        <v>0</v>
      </c>
      <c r="H2059" s="1">
        <v>41628</v>
      </c>
      <c r="I2059">
        <v>91</v>
      </c>
      <c r="J2059">
        <v>9</v>
      </c>
      <c r="K2059">
        <v>0</v>
      </c>
      <c r="L2059">
        <v>7</v>
      </c>
      <c r="M2059">
        <v>2</v>
      </c>
      <c r="N2059">
        <v>0</v>
      </c>
      <c r="O2059">
        <v>4</v>
      </c>
      <c r="P2059">
        <v>1</v>
      </c>
      <c r="Q2059">
        <v>1</v>
      </c>
      <c r="R2059">
        <v>1</v>
      </c>
      <c r="S2059">
        <v>2</v>
      </c>
      <c r="T2059">
        <v>8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40</v>
      </c>
    </row>
    <row r="2060" spans="1:28" hidden="1" x14ac:dyDescent="0.3">
      <c r="A2060">
        <v>7128</v>
      </c>
      <c r="B2060">
        <v>1977</v>
      </c>
      <c r="C2060" t="s">
        <v>37</v>
      </c>
      <c r="D2060" t="s">
        <v>31</v>
      </c>
      <c r="E2060">
        <v>42997</v>
      </c>
      <c r="F2060">
        <v>1</v>
      </c>
      <c r="G2060">
        <v>1</v>
      </c>
      <c r="H2060" s="1">
        <v>41615</v>
      </c>
      <c r="I2060">
        <v>91</v>
      </c>
      <c r="J2060">
        <v>4</v>
      </c>
      <c r="K2060">
        <v>0</v>
      </c>
      <c r="L2060">
        <v>5</v>
      </c>
      <c r="M2060">
        <v>0</v>
      </c>
      <c r="N2060">
        <v>1</v>
      </c>
      <c r="O2060">
        <v>5</v>
      </c>
      <c r="P2060">
        <v>1</v>
      </c>
      <c r="Q2060">
        <v>1</v>
      </c>
      <c r="R2060">
        <v>0</v>
      </c>
      <c r="S2060">
        <v>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30</v>
      </c>
    </row>
    <row r="2061" spans="1:28" hidden="1" x14ac:dyDescent="0.3">
      <c r="A2061">
        <v>6619</v>
      </c>
      <c r="B2061">
        <v>1978</v>
      </c>
      <c r="C2061" t="s">
        <v>28</v>
      </c>
      <c r="D2061" t="s">
        <v>33</v>
      </c>
      <c r="E2061">
        <v>38415</v>
      </c>
      <c r="F2061">
        <v>1</v>
      </c>
      <c r="G2061">
        <v>1</v>
      </c>
      <c r="H2061" s="1">
        <v>41276</v>
      </c>
      <c r="I2061">
        <v>91</v>
      </c>
      <c r="J2061">
        <v>22</v>
      </c>
      <c r="K2061">
        <v>1</v>
      </c>
      <c r="L2061">
        <v>13</v>
      </c>
      <c r="M2061">
        <v>4</v>
      </c>
      <c r="N2061">
        <v>0</v>
      </c>
      <c r="O2061">
        <v>4</v>
      </c>
      <c r="P2061">
        <v>2</v>
      </c>
      <c r="Q2061">
        <v>1</v>
      </c>
      <c r="R2061">
        <v>0</v>
      </c>
      <c r="S2061">
        <v>3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30</v>
      </c>
    </row>
    <row r="2062" spans="1:28" hidden="1" x14ac:dyDescent="0.3">
      <c r="A2062">
        <v>4508</v>
      </c>
      <c r="B2062">
        <v>1952</v>
      </c>
      <c r="C2062" t="s">
        <v>28</v>
      </c>
      <c r="D2062" t="s">
        <v>31</v>
      </c>
      <c r="E2062">
        <v>75127</v>
      </c>
      <c r="F2062">
        <v>0</v>
      </c>
      <c r="G2062">
        <v>0</v>
      </c>
      <c r="H2062" s="1">
        <v>41781</v>
      </c>
      <c r="I2062">
        <v>92</v>
      </c>
      <c r="J2062">
        <v>203</v>
      </c>
      <c r="K2062">
        <v>35</v>
      </c>
      <c r="L2062">
        <v>305</v>
      </c>
      <c r="M2062">
        <v>46</v>
      </c>
      <c r="N2062">
        <v>17</v>
      </c>
      <c r="O2062">
        <v>227</v>
      </c>
      <c r="P2062">
        <v>1</v>
      </c>
      <c r="Q2062">
        <v>2</v>
      </c>
      <c r="R2062">
        <v>11</v>
      </c>
      <c r="S2062">
        <v>5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39</v>
      </c>
    </row>
    <row r="2063" spans="1:28" hidden="1" x14ac:dyDescent="0.3">
      <c r="A2063">
        <v>4843</v>
      </c>
      <c r="B2063">
        <v>1952</v>
      </c>
      <c r="C2063" t="s">
        <v>28</v>
      </c>
      <c r="D2063" t="s">
        <v>31</v>
      </c>
      <c r="E2063">
        <v>75127</v>
      </c>
      <c r="F2063">
        <v>0</v>
      </c>
      <c r="G2063">
        <v>0</v>
      </c>
      <c r="H2063" s="1">
        <v>41781</v>
      </c>
      <c r="I2063">
        <v>92</v>
      </c>
      <c r="J2063">
        <v>203</v>
      </c>
      <c r="K2063">
        <v>35</v>
      </c>
      <c r="L2063">
        <v>305</v>
      </c>
      <c r="M2063">
        <v>46</v>
      </c>
      <c r="N2063">
        <v>17</v>
      </c>
      <c r="O2063">
        <v>227</v>
      </c>
      <c r="P2063">
        <v>1</v>
      </c>
      <c r="Q2063">
        <v>2</v>
      </c>
      <c r="R2063">
        <v>11</v>
      </c>
      <c r="S2063">
        <v>5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43</v>
      </c>
    </row>
    <row r="2064" spans="1:28" hidden="1" x14ac:dyDescent="0.3">
      <c r="A2064">
        <v>9197</v>
      </c>
      <c r="B2064">
        <v>1953</v>
      </c>
      <c r="C2064" t="s">
        <v>28</v>
      </c>
      <c r="D2064" t="s">
        <v>33</v>
      </c>
      <c r="E2064">
        <v>39722</v>
      </c>
      <c r="F2064">
        <v>0</v>
      </c>
      <c r="G2064">
        <v>1</v>
      </c>
      <c r="H2064" s="1">
        <v>41694</v>
      </c>
      <c r="I2064">
        <v>92</v>
      </c>
      <c r="J2064">
        <v>32</v>
      </c>
      <c r="K2064">
        <v>0</v>
      </c>
      <c r="L2064">
        <v>5</v>
      </c>
      <c r="M2064">
        <v>2</v>
      </c>
      <c r="N2064">
        <v>0</v>
      </c>
      <c r="O2064">
        <v>8</v>
      </c>
      <c r="P2064">
        <v>2</v>
      </c>
      <c r="Q2064">
        <v>2</v>
      </c>
      <c r="R2064">
        <v>0</v>
      </c>
      <c r="S2064">
        <v>3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30</v>
      </c>
    </row>
    <row r="2065" spans="1:28" hidden="1" x14ac:dyDescent="0.3">
      <c r="A2065">
        <v>6237</v>
      </c>
      <c r="B2065">
        <v>1966</v>
      </c>
      <c r="C2065" t="s">
        <v>37</v>
      </c>
      <c r="D2065" t="s">
        <v>31</v>
      </c>
      <c r="E2065">
        <v>7144</v>
      </c>
      <c r="F2065">
        <v>0</v>
      </c>
      <c r="G2065">
        <v>2</v>
      </c>
      <c r="H2065" s="1">
        <v>41615</v>
      </c>
      <c r="I2065">
        <v>92</v>
      </c>
      <c r="J2065">
        <v>81</v>
      </c>
      <c r="K2065">
        <v>4</v>
      </c>
      <c r="L2065">
        <v>33</v>
      </c>
      <c r="M2065">
        <v>5</v>
      </c>
      <c r="N2065">
        <v>2</v>
      </c>
      <c r="O2065">
        <v>291</v>
      </c>
      <c r="P2065">
        <v>0</v>
      </c>
      <c r="Q2065">
        <v>23</v>
      </c>
      <c r="R2065">
        <v>1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30</v>
      </c>
    </row>
    <row r="2066" spans="1:28" hidden="1" x14ac:dyDescent="0.3">
      <c r="A2066">
        <v>7938</v>
      </c>
      <c r="B2066">
        <v>1958</v>
      </c>
      <c r="C2066" t="s">
        <v>37</v>
      </c>
      <c r="D2066" t="s">
        <v>35</v>
      </c>
      <c r="E2066">
        <v>51518</v>
      </c>
      <c r="F2066">
        <v>0</v>
      </c>
      <c r="G2066">
        <v>1</v>
      </c>
      <c r="H2066" s="1">
        <v>41550</v>
      </c>
      <c r="I2066">
        <v>92</v>
      </c>
      <c r="J2066">
        <v>350</v>
      </c>
      <c r="K2066">
        <v>8</v>
      </c>
      <c r="L2066">
        <v>66</v>
      </c>
      <c r="M2066">
        <v>17</v>
      </c>
      <c r="N2066">
        <v>4</v>
      </c>
      <c r="O2066">
        <v>4</v>
      </c>
      <c r="P2066">
        <v>2</v>
      </c>
      <c r="Q2066">
        <v>3</v>
      </c>
      <c r="R2066">
        <v>2</v>
      </c>
      <c r="S2066">
        <v>10</v>
      </c>
      <c r="T2066">
        <v>3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39</v>
      </c>
    </row>
    <row r="2067" spans="1:28" hidden="1" x14ac:dyDescent="0.3">
      <c r="A2067">
        <v>961</v>
      </c>
      <c r="B2067">
        <v>1972</v>
      </c>
      <c r="C2067" t="s">
        <v>28</v>
      </c>
      <c r="D2067" t="s">
        <v>33</v>
      </c>
      <c r="E2067">
        <v>74716</v>
      </c>
      <c r="F2067">
        <v>0</v>
      </c>
      <c r="G2067">
        <v>1</v>
      </c>
      <c r="H2067" s="1">
        <v>41529</v>
      </c>
      <c r="I2067">
        <v>92</v>
      </c>
      <c r="J2067">
        <v>133</v>
      </c>
      <c r="K2067">
        <v>27</v>
      </c>
      <c r="L2067">
        <v>421</v>
      </c>
      <c r="M2067">
        <v>13</v>
      </c>
      <c r="N2067">
        <v>195</v>
      </c>
      <c r="O2067">
        <v>71</v>
      </c>
      <c r="P2067">
        <v>2</v>
      </c>
      <c r="Q2067">
        <v>7</v>
      </c>
      <c r="R2067">
        <v>3</v>
      </c>
      <c r="S2067">
        <v>5</v>
      </c>
      <c r="T2067">
        <v>4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30</v>
      </c>
    </row>
    <row r="2068" spans="1:28" hidden="1" x14ac:dyDescent="0.3">
      <c r="A2068">
        <v>1916</v>
      </c>
      <c r="B2068">
        <v>1954</v>
      </c>
      <c r="C2068" t="s">
        <v>41</v>
      </c>
      <c r="D2068" t="s">
        <v>33</v>
      </c>
      <c r="E2068">
        <v>45736</v>
      </c>
      <c r="F2068">
        <v>0</v>
      </c>
      <c r="G2068">
        <v>1</v>
      </c>
      <c r="H2068" s="1">
        <v>41479</v>
      </c>
      <c r="I2068">
        <v>92</v>
      </c>
      <c r="J2068">
        <v>188</v>
      </c>
      <c r="K2068">
        <v>3</v>
      </c>
      <c r="L2068">
        <v>180</v>
      </c>
      <c r="M2068">
        <v>20</v>
      </c>
      <c r="N2068">
        <v>3</v>
      </c>
      <c r="O2068">
        <v>43</v>
      </c>
      <c r="P2068">
        <v>5</v>
      </c>
      <c r="Q2068">
        <v>7</v>
      </c>
      <c r="R2068">
        <v>1</v>
      </c>
      <c r="S2068">
        <v>6</v>
      </c>
      <c r="T2068">
        <v>7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39</v>
      </c>
    </row>
    <row r="2069" spans="1:28" hidden="1" x14ac:dyDescent="0.3">
      <c r="A2069">
        <v>6941</v>
      </c>
      <c r="B2069">
        <v>1971</v>
      </c>
      <c r="C2069" t="s">
        <v>28</v>
      </c>
      <c r="D2069" t="s">
        <v>31</v>
      </c>
      <c r="E2069">
        <v>31632</v>
      </c>
      <c r="F2069">
        <v>0</v>
      </c>
      <c r="G2069">
        <v>0</v>
      </c>
      <c r="H2069" s="1">
        <v>41469</v>
      </c>
      <c r="I2069">
        <v>92</v>
      </c>
      <c r="J2069">
        <v>17</v>
      </c>
      <c r="K2069">
        <v>8</v>
      </c>
      <c r="L2069">
        <v>12</v>
      </c>
      <c r="M2069">
        <v>11</v>
      </c>
      <c r="N2069">
        <v>15</v>
      </c>
      <c r="O2069">
        <v>32</v>
      </c>
      <c r="P2069">
        <v>1</v>
      </c>
      <c r="Q2069">
        <v>2</v>
      </c>
      <c r="R2069">
        <v>1</v>
      </c>
      <c r="S2069">
        <v>2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30</v>
      </c>
    </row>
    <row r="2070" spans="1:28" hidden="1" x14ac:dyDescent="0.3">
      <c r="A2070">
        <v>5562</v>
      </c>
      <c r="B2070">
        <v>1974</v>
      </c>
      <c r="C2070" t="s">
        <v>28</v>
      </c>
      <c r="D2070" t="s">
        <v>33</v>
      </c>
      <c r="E2070">
        <v>60093</v>
      </c>
      <c r="F2070">
        <v>0</v>
      </c>
      <c r="G2070">
        <v>1</v>
      </c>
      <c r="H2070" s="1">
        <v>41451</v>
      </c>
      <c r="I2070">
        <v>92</v>
      </c>
      <c r="J2070">
        <v>502</v>
      </c>
      <c r="K2070">
        <v>12</v>
      </c>
      <c r="L2070">
        <v>109</v>
      </c>
      <c r="M2070">
        <v>16</v>
      </c>
      <c r="N2070">
        <v>6</v>
      </c>
      <c r="O2070">
        <v>90</v>
      </c>
      <c r="P2070">
        <v>2</v>
      </c>
      <c r="Q2070">
        <v>7</v>
      </c>
      <c r="R2070">
        <v>2</v>
      </c>
      <c r="S2070">
        <v>10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30</v>
      </c>
    </row>
    <row r="2071" spans="1:28" hidden="1" x14ac:dyDescent="0.3">
      <c r="A2071">
        <v>4687</v>
      </c>
      <c r="B2071">
        <v>1958</v>
      </c>
      <c r="C2071" t="s">
        <v>41</v>
      </c>
      <c r="D2071" t="s">
        <v>33</v>
      </c>
      <c r="E2071">
        <v>80739</v>
      </c>
      <c r="F2071">
        <v>0</v>
      </c>
      <c r="G2071">
        <v>0</v>
      </c>
      <c r="H2071" s="1">
        <v>41417</v>
      </c>
      <c r="I2071">
        <v>92</v>
      </c>
      <c r="J2071">
        <v>674</v>
      </c>
      <c r="K2071">
        <v>92</v>
      </c>
      <c r="L2071">
        <v>736</v>
      </c>
      <c r="M2071">
        <v>39</v>
      </c>
      <c r="N2071">
        <v>0</v>
      </c>
      <c r="O2071">
        <v>92</v>
      </c>
      <c r="P2071">
        <v>1</v>
      </c>
      <c r="Q2071">
        <v>3</v>
      </c>
      <c r="R2071">
        <v>11</v>
      </c>
      <c r="S2071">
        <v>9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30</v>
      </c>
    </row>
    <row r="2072" spans="1:28" hidden="1" x14ac:dyDescent="0.3">
      <c r="A2072">
        <v>5631</v>
      </c>
      <c r="B2072">
        <v>1991</v>
      </c>
      <c r="C2072" t="s">
        <v>28</v>
      </c>
      <c r="D2072" t="s">
        <v>31</v>
      </c>
      <c r="E2072">
        <v>49767</v>
      </c>
      <c r="F2072">
        <v>0</v>
      </c>
      <c r="G2072">
        <v>0</v>
      </c>
      <c r="H2072" s="1">
        <v>41396</v>
      </c>
      <c r="I2072">
        <v>92</v>
      </c>
      <c r="J2072">
        <v>202</v>
      </c>
      <c r="K2072">
        <v>47</v>
      </c>
      <c r="L2072">
        <v>197</v>
      </c>
      <c r="M2072">
        <v>55</v>
      </c>
      <c r="N2072">
        <v>42</v>
      </c>
      <c r="O2072">
        <v>149</v>
      </c>
      <c r="P2072">
        <v>1</v>
      </c>
      <c r="Q2072">
        <v>5</v>
      </c>
      <c r="R2072">
        <v>4</v>
      </c>
      <c r="S2072">
        <v>8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34</v>
      </c>
    </row>
    <row r="2073" spans="1:28" hidden="1" x14ac:dyDescent="0.3">
      <c r="A2073">
        <v>1951</v>
      </c>
      <c r="B2073">
        <v>1981</v>
      </c>
      <c r="C2073" t="s">
        <v>44</v>
      </c>
      <c r="D2073" t="s">
        <v>33</v>
      </c>
      <c r="E2073">
        <v>34445</v>
      </c>
      <c r="F2073">
        <v>0</v>
      </c>
      <c r="G2073">
        <v>0</v>
      </c>
      <c r="H2073" s="1">
        <v>41301</v>
      </c>
      <c r="I2073">
        <v>92</v>
      </c>
      <c r="J2073">
        <v>228</v>
      </c>
      <c r="K2073">
        <v>122</v>
      </c>
      <c r="L2073">
        <v>122</v>
      </c>
      <c r="M2073">
        <v>208</v>
      </c>
      <c r="N2073">
        <v>129</v>
      </c>
      <c r="O2073">
        <v>30</v>
      </c>
      <c r="P2073">
        <v>6</v>
      </c>
      <c r="Q2073">
        <v>11</v>
      </c>
      <c r="R2073">
        <v>2</v>
      </c>
      <c r="S2073">
        <v>8</v>
      </c>
      <c r="T2073">
        <v>9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30</v>
      </c>
    </row>
    <row r="2074" spans="1:28" hidden="1" x14ac:dyDescent="0.3">
      <c r="A2074">
        <v>123</v>
      </c>
      <c r="B2074">
        <v>1951</v>
      </c>
      <c r="C2074" t="s">
        <v>28</v>
      </c>
      <c r="D2074" t="s">
        <v>42</v>
      </c>
      <c r="E2074">
        <v>67046</v>
      </c>
      <c r="F2074">
        <v>0</v>
      </c>
      <c r="G2074">
        <v>1</v>
      </c>
      <c r="H2074" s="1">
        <v>41280</v>
      </c>
      <c r="I2074">
        <v>92</v>
      </c>
      <c r="J2074">
        <v>544</v>
      </c>
      <c r="K2074">
        <v>35</v>
      </c>
      <c r="L2074">
        <v>133</v>
      </c>
      <c r="M2074">
        <v>23</v>
      </c>
      <c r="N2074">
        <v>151</v>
      </c>
      <c r="O2074">
        <v>107</v>
      </c>
      <c r="P2074">
        <v>2</v>
      </c>
      <c r="Q2074">
        <v>4</v>
      </c>
      <c r="R2074">
        <v>5</v>
      </c>
      <c r="S2074">
        <v>4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36</v>
      </c>
    </row>
    <row r="2075" spans="1:28" hidden="1" x14ac:dyDescent="0.3">
      <c r="A2075">
        <v>9451</v>
      </c>
      <c r="B2075">
        <v>1965</v>
      </c>
      <c r="C2075" t="s">
        <v>28</v>
      </c>
      <c r="D2075" t="s">
        <v>33</v>
      </c>
      <c r="E2075">
        <v>73538</v>
      </c>
      <c r="F2075">
        <v>0</v>
      </c>
      <c r="G2075">
        <v>1</v>
      </c>
      <c r="H2075" s="1">
        <v>41238</v>
      </c>
      <c r="I2075">
        <v>92</v>
      </c>
      <c r="J2075">
        <v>811</v>
      </c>
      <c r="K2075">
        <v>76</v>
      </c>
      <c r="L2075">
        <v>428</v>
      </c>
      <c r="M2075">
        <v>99</v>
      </c>
      <c r="N2075">
        <v>137</v>
      </c>
      <c r="O2075">
        <v>107</v>
      </c>
      <c r="P2075">
        <v>3</v>
      </c>
      <c r="Q2075">
        <v>10</v>
      </c>
      <c r="R2075">
        <v>4</v>
      </c>
      <c r="S2075">
        <v>9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32</v>
      </c>
    </row>
    <row r="2076" spans="1:28" hidden="1" x14ac:dyDescent="0.3">
      <c r="A2076">
        <v>7396</v>
      </c>
      <c r="B2076">
        <v>1966</v>
      </c>
      <c r="C2076" t="s">
        <v>28</v>
      </c>
      <c r="D2076" t="s">
        <v>33</v>
      </c>
      <c r="E2076">
        <v>80398</v>
      </c>
      <c r="F2076">
        <v>0</v>
      </c>
      <c r="G2076">
        <v>0</v>
      </c>
      <c r="H2076" s="1">
        <v>41223</v>
      </c>
      <c r="I2076">
        <v>92</v>
      </c>
      <c r="J2076">
        <v>342</v>
      </c>
      <c r="K2076">
        <v>51</v>
      </c>
      <c r="L2076">
        <v>936</v>
      </c>
      <c r="M2076">
        <v>207</v>
      </c>
      <c r="N2076">
        <v>35</v>
      </c>
      <c r="O2076">
        <v>26</v>
      </c>
      <c r="P2076">
        <v>1</v>
      </c>
      <c r="Q2076">
        <v>5</v>
      </c>
      <c r="R2076">
        <v>8</v>
      </c>
      <c r="S2076">
        <v>12</v>
      </c>
      <c r="T2076">
        <v>3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 t="s">
        <v>30</v>
      </c>
    </row>
    <row r="2077" spans="1:28" hidden="1" x14ac:dyDescent="0.3">
      <c r="A2077">
        <v>3298</v>
      </c>
      <c r="B2077">
        <v>1956</v>
      </c>
      <c r="C2077" t="s">
        <v>41</v>
      </c>
      <c r="D2077" t="s">
        <v>33</v>
      </c>
      <c r="E2077">
        <v>52973</v>
      </c>
      <c r="F2077">
        <v>0</v>
      </c>
      <c r="G2077">
        <v>1</v>
      </c>
      <c r="H2077" s="1">
        <v>41221</v>
      </c>
      <c r="I2077">
        <v>92</v>
      </c>
      <c r="J2077">
        <v>856</v>
      </c>
      <c r="K2077">
        <v>0</v>
      </c>
      <c r="L2077">
        <v>76</v>
      </c>
      <c r="M2077">
        <v>12</v>
      </c>
      <c r="N2077">
        <v>9</v>
      </c>
      <c r="O2077">
        <v>199</v>
      </c>
      <c r="P2077">
        <v>7</v>
      </c>
      <c r="Q2077">
        <v>9</v>
      </c>
      <c r="R2077">
        <v>6</v>
      </c>
      <c r="S2077">
        <v>9</v>
      </c>
      <c r="T2077">
        <v>8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43</v>
      </c>
    </row>
    <row r="2078" spans="1:28" hidden="1" x14ac:dyDescent="0.3">
      <c r="A2078">
        <v>2227</v>
      </c>
      <c r="B2078">
        <v>1958</v>
      </c>
      <c r="C2078" t="s">
        <v>38</v>
      </c>
      <c r="D2078" t="s">
        <v>35</v>
      </c>
      <c r="E2078">
        <v>26490</v>
      </c>
      <c r="F2078">
        <v>0</v>
      </c>
      <c r="G2078">
        <v>0</v>
      </c>
      <c r="H2078" s="1">
        <v>41174</v>
      </c>
      <c r="I2078">
        <v>92</v>
      </c>
      <c r="J2078">
        <v>45</v>
      </c>
      <c r="K2078">
        <v>47</v>
      </c>
      <c r="L2078">
        <v>52</v>
      </c>
      <c r="M2078">
        <v>21</v>
      </c>
      <c r="N2078">
        <v>20</v>
      </c>
      <c r="O2078">
        <v>25</v>
      </c>
      <c r="P2078">
        <v>2</v>
      </c>
      <c r="Q2078">
        <v>3</v>
      </c>
      <c r="R2078">
        <v>1</v>
      </c>
      <c r="S2078">
        <v>5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43</v>
      </c>
    </row>
    <row r="2079" spans="1:28" hidden="1" x14ac:dyDescent="0.3">
      <c r="A2079">
        <v>946</v>
      </c>
      <c r="B2079">
        <v>1958</v>
      </c>
      <c r="C2079" t="s">
        <v>38</v>
      </c>
      <c r="D2079" t="s">
        <v>35</v>
      </c>
      <c r="E2079">
        <v>26490</v>
      </c>
      <c r="F2079">
        <v>0</v>
      </c>
      <c r="G2079">
        <v>0</v>
      </c>
      <c r="H2079" s="1">
        <v>41174</v>
      </c>
      <c r="I2079">
        <v>92</v>
      </c>
      <c r="J2079">
        <v>45</v>
      </c>
      <c r="K2079">
        <v>47</v>
      </c>
      <c r="L2079">
        <v>52</v>
      </c>
      <c r="M2079">
        <v>21</v>
      </c>
      <c r="N2079">
        <v>20</v>
      </c>
      <c r="O2079">
        <v>25</v>
      </c>
      <c r="P2079">
        <v>2</v>
      </c>
      <c r="Q2079">
        <v>3</v>
      </c>
      <c r="R2079">
        <v>1</v>
      </c>
      <c r="S2079">
        <v>5</v>
      </c>
      <c r="T2079">
        <v>6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30</v>
      </c>
    </row>
    <row r="2080" spans="1:28" hidden="1" x14ac:dyDescent="0.3">
      <c r="A2080">
        <v>6515</v>
      </c>
      <c r="B2080">
        <v>1977</v>
      </c>
      <c r="C2080" t="s">
        <v>28</v>
      </c>
      <c r="D2080" t="s">
        <v>35</v>
      </c>
      <c r="E2080">
        <v>39771</v>
      </c>
      <c r="F2080">
        <v>1</v>
      </c>
      <c r="G2080">
        <v>0</v>
      </c>
      <c r="H2080" s="1">
        <v>41614</v>
      </c>
      <c r="I2080">
        <v>92</v>
      </c>
      <c r="J2080">
        <v>6</v>
      </c>
      <c r="K2080">
        <v>2</v>
      </c>
      <c r="L2080">
        <v>18</v>
      </c>
      <c r="M2080">
        <v>2</v>
      </c>
      <c r="N2080">
        <v>8</v>
      </c>
      <c r="O2080">
        <v>14</v>
      </c>
      <c r="P2080">
        <v>1</v>
      </c>
      <c r="Q2080">
        <v>2</v>
      </c>
      <c r="R2080">
        <v>0</v>
      </c>
      <c r="S2080">
        <v>3</v>
      </c>
      <c r="T2080">
        <v>4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43</v>
      </c>
    </row>
    <row r="2081" spans="1:28" hidden="1" x14ac:dyDescent="0.3">
      <c r="A2081">
        <v>5954</v>
      </c>
      <c r="B2081">
        <v>1972</v>
      </c>
      <c r="C2081" t="s">
        <v>41</v>
      </c>
      <c r="D2081" t="s">
        <v>29</v>
      </c>
      <c r="E2081">
        <v>42618</v>
      </c>
      <c r="F2081">
        <v>1</v>
      </c>
      <c r="G2081">
        <v>0</v>
      </c>
      <c r="H2081" s="1">
        <v>41556</v>
      </c>
      <c r="I2081">
        <v>92</v>
      </c>
      <c r="J2081">
        <v>76</v>
      </c>
      <c r="K2081">
        <v>14</v>
      </c>
      <c r="L2081">
        <v>74</v>
      </c>
      <c r="M2081">
        <v>13</v>
      </c>
      <c r="N2081">
        <v>5</v>
      </c>
      <c r="O2081">
        <v>10</v>
      </c>
      <c r="P2081">
        <v>2</v>
      </c>
      <c r="Q2081">
        <v>5</v>
      </c>
      <c r="R2081">
        <v>0</v>
      </c>
      <c r="S2081">
        <v>4</v>
      </c>
      <c r="T2081">
        <v>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30</v>
      </c>
    </row>
    <row r="2082" spans="1:28" hidden="1" x14ac:dyDescent="0.3">
      <c r="A2082">
        <v>1764</v>
      </c>
      <c r="B2082">
        <v>1975</v>
      </c>
      <c r="C2082" t="s">
        <v>28</v>
      </c>
      <c r="D2082" t="s">
        <v>31</v>
      </c>
      <c r="E2082">
        <v>33955</v>
      </c>
      <c r="F2082">
        <v>1</v>
      </c>
      <c r="G2082">
        <v>0</v>
      </c>
      <c r="H2082" s="1">
        <v>41495</v>
      </c>
      <c r="I2082">
        <v>92</v>
      </c>
      <c r="J2082">
        <v>100</v>
      </c>
      <c r="K2082">
        <v>2</v>
      </c>
      <c r="L2082">
        <v>128</v>
      </c>
      <c r="M2082">
        <v>23</v>
      </c>
      <c r="N2082">
        <v>7</v>
      </c>
      <c r="O2082">
        <v>10</v>
      </c>
      <c r="P2082">
        <v>4</v>
      </c>
      <c r="Q2082">
        <v>5</v>
      </c>
      <c r="R2082">
        <v>1</v>
      </c>
      <c r="S2082">
        <v>5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43</v>
      </c>
    </row>
    <row r="2083" spans="1:28" hidden="1" x14ac:dyDescent="0.3">
      <c r="A2083">
        <v>1517</v>
      </c>
      <c r="B2083">
        <v>1969</v>
      </c>
      <c r="C2083" t="s">
        <v>28</v>
      </c>
      <c r="D2083" t="s">
        <v>31</v>
      </c>
      <c r="E2083">
        <v>30822</v>
      </c>
      <c r="F2083">
        <v>1</v>
      </c>
      <c r="G2083">
        <v>0</v>
      </c>
      <c r="H2083" s="1">
        <v>41439</v>
      </c>
      <c r="I2083">
        <v>92</v>
      </c>
      <c r="J2083">
        <v>3</v>
      </c>
      <c r="K2083">
        <v>9</v>
      </c>
      <c r="L2083">
        <v>13</v>
      </c>
      <c r="M2083">
        <v>2</v>
      </c>
      <c r="N2083">
        <v>12</v>
      </c>
      <c r="O2083">
        <v>12</v>
      </c>
      <c r="P2083">
        <v>1</v>
      </c>
      <c r="Q2083">
        <v>1</v>
      </c>
      <c r="R2083">
        <v>0</v>
      </c>
      <c r="S2083">
        <v>3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30</v>
      </c>
    </row>
    <row r="2084" spans="1:28" hidden="1" x14ac:dyDescent="0.3">
      <c r="A2084">
        <v>7286</v>
      </c>
      <c r="B2084">
        <v>1968</v>
      </c>
      <c r="C2084" t="s">
        <v>28</v>
      </c>
      <c r="D2084" t="s">
        <v>35</v>
      </c>
      <c r="E2084">
        <v>41728</v>
      </c>
      <c r="F2084">
        <v>1</v>
      </c>
      <c r="G2084">
        <v>0</v>
      </c>
      <c r="H2084" s="1">
        <v>41418</v>
      </c>
      <c r="I2084">
        <v>92</v>
      </c>
      <c r="J2084">
        <v>13</v>
      </c>
      <c r="K2084">
        <v>6</v>
      </c>
      <c r="L2084">
        <v>15</v>
      </c>
      <c r="M2084">
        <v>3</v>
      </c>
      <c r="N2084">
        <v>5</v>
      </c>
      <c r="O2084">
        <v>13</v>
      </c>
      <c r="P2084">
        <v>1</v>
      </c>
      <c r="Q2084">
        <v>2</v>
      </c>
      <c r="R2084">
        <v>0</v>
      </c>
      <c r="S2084">
        <v>2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36</v>
      </c>
    </row>
    <row r="2085" spans="1:28" hidden="1" x14ac:dyDescent="0.3">
      <c r="A2085">
        <v>6730</v>
      </c>
      <c r="B2085">
        <v>1954</v>
      </c>
      <c r="C2085" t="s">
        <v>28</v>
      </c>
      <c r="D2085" t="s">
        <v>33</v>
      </c>
      <c r="E2085">
        <v>38998</v>
      </c>
      <c r="F2085">
        <v>1</v>
      </c>
      <c r="G2085">
        <v>1</v>
      </c>
      <c r="H2085" s="1">
        <v>41216</v>
      </c>
      <c r="I2085">
        <v>92</v>
      </c>
      <c r="J2085">
        <v>34</v>
      </c>
      <c r="K2085">
        <v>1</v>
      </c>
      <c r="L2085">
        <v>14</v>
      </c>
      <c r="M2085">
        <v>0</v>
      </c>
      <c r="N2085">
        <v>0</v>
      </c>
      <c r="O2085">
        <v>5</v>
      </c>
      <c r="P2085">
        <v>3</v>
      </c>
      <c r="Q2085">
        <v>2</v>
      </c>
      <c r="R2085">
        <v>0</v>
      </c>
      <c r="S2085">
        <v>3</v>
      </c>
      <c r="T2085">
        <v>8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 t="s">
        <v>30</v>
      </c>
    </row>
    <row r="2086" spans="1:28" hidden="1" x14ac:dyDescent="0.3">
      <c r="A2086">
        <v>9916</v>
      </c>
      <c r="B2086">
        <v>1954</v>
      </c>
      <c r="C2086" t="s">
        <v>28</v>
      </c>
      <c r="D2086" t="s">
        <v>33</v>
      </c>
      <c r="E2086">
        <v>38998</v>
      </c>
      <c r="F2086">
        <v>1</v>
      </c>
      <c r="G2086">
        <v>1</v>
      </c>
      <c r="H2086" s="1">
        <v>41216</v>
      </c>
      <c r="I2086">
        <v>92</v>
      </c>
      <c r="J2086">
        <v>34</v>
      </c>
      <c r="K2086">
        <v>1</v>
      </c>
      <c r="L2086">
        <v>14</v>
      </c>
      <c r="M2086">
        <v>0</v>
      </c>
      <c r="N2086">
        <v>0</v>
      </c>
      <c r="O2086">
        <v>5</v>
      </c>
      <c r="P2086">
        <v>3</v>
      </c>
      <c r="Q2086">
        <v>2</v>
      </c>
      <c r="R2086">
        <v>0</v>
      </c>
      <c r="S2086">
        <v>3</v>
      </c>
      <c r="T2086">
        <v>8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 t="s">
        <v>43</v>
      </c>
    </row>
    <row r="2087" spans="1:28" hidden="1" x14ac:dyDescent="0.3">
      <c r="A2087">
        <v>3745</v>
      </c>
      <c r="B2087">
        <v>1988</v>
      </c>
      <c r="C2087" t="s">
        <v>38</v>
      </c>
      <c r="D2087" t="s">
        <v>33</v>
      </c>
      <c r="E2087">
        <v>23331</v>
      </c>
      <c r="F2087">
        <v>1</v>
      </c>
      <c r="G2087">
        <v>0</v>
      </c>
      <c r="H2087" s="1">
        <v>41156</v>
      </c>
      <c r="I2087">
        <v>92</v>
      </c>
      <c r="J2087">
        <v>5</v>
      </c>
      <c r="K2087">
        <v>36</v>
      </c>
      <c r="L2087">
        <v>7</v>
      </c>
      <c r="M2087">
        <v>0</v>
      </c>
      <c r="N2087">
        <v>10</v>
      </c>
      <c r="O2087">
        <v>45</v>
      </c>
      <c r="P2087">
        <v>2</v>
      </c>
      <c r="Q2087">
        <v>3</v>
      </c>
      <c r="R2087">
        <v>0</v>
      </c>
      <c r="S2087">
        <v>3</v>
      </c>
      <c r="T2087">
        <v>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40</v>
      </c>
    </row>
    <row r="2088" spans="1:28" hidden="1" x14ac:dyDescent="0.3">
      <c r="A2088">
        <v>4094</v>
      </c>
      <c r="B2088">
        <v>1961</v>
      </c>
      <c r="C2088" t="s">
        <v>28</v>
      </c>
      <c r="D2088" t="s">
        <v>33</v>
      </c>
      <c r="E2088">
        <v>60544</v>
      </c>
      <c r="F2088">
        <v>1</v>
      </c>
      <c r="G2088">
        <v>1</v>
      </c>
      <c r="H2088" s="1">
        <v>41146</v>
      </c>
      <c r="I2088">
        <v>92</v>
      </c>
      <c r="J2088">
        <v>201</v>
      </c>
      <c r="K2088">
        <v>2</v>
      </c>
      <c r="L2088">
        <v>43</v>
      </c>
      <c r="M2088">
        <v>3</v>
      </c>
      <c r="N2088">
        <v>5</v>
      </c>
      <c r="O2088">
        <v>35</v>
      </c>
      <c r="P2088">
        <v>4</v>
      </c>
      <c r="Q2088">
        <v>5</v>
      </c>
      <c r="R2088">
        <v>1</v>
      </c>
      <c r="S2088">
        <v>5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36</v>
      </c>
    </row>
    <row r="2089" spans="1:28" hidden="1" x14ac:dyDescent="0.3">
      <c r="A2089">
        <v>8588</v>
      </c>
      <c r="B2089">
        <v>1961</v>
      </c>
      <c r="C2089" t="s">
        <v>28</v>
      </c>
      <c r="D2089" t="s">
        <v>33</v>
      </c>
      <c r="E2089">
        <v>60544</v>
      </c>
      <c r="F2089">
        <v>1</v>
      </c>
      <c r="G2089">
        <v>1</v>
      </c>
      <c r="H2089" s="1">
        <v>41146</v>
      </c>
      <c r="I2089">
        <v>92</v>
      </c>
      <c r="J2089">
        <v>201</v>
      </c>
      <c r="K2089">
        <v>2</v>
      </c>
      <c r="L2089">
        <v>43</v>
      </c>
      <c r="M2089">
        <v>3</v>
      </c>
      <c r="N2089">
        <v>5</v>
      </c>
      <c r="O2089">
        <v>35</v>
      </c>
      <c r="P2089">
        <v>4</v>
      </c>
      <c r="Q2089">
        <v>5</v>
      </c>
      <c r="R2089">
        <v>1</v>
      </c>
      <c r="S2089">
        <v>5</v>
      </c>
      <c r="T2089">
        <v>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39</v>
      </c>
    </row>
    <row r="2090" spans="1:28" hidden="1" x14ac:dyDescent="0.3">
      <c r="A2090">
        <v>3916</v>
      </c>
      <c r="B2090">
        <v>1971</v>
      </c>
      <c r="C2090" t="s">
        <v>37</v>
      </c>
      <c r="D2090" t="s">
        <v>35</v>
      </c>
      <c r="E2090">
        <v>49269</v>
      </c>
      <c r="F2090">
        <v>1</v>
      </c>
      <c r="G2090">
        <v>0</v>
      </c>
      <c r="H2090" s="1">
        <v>41136</v>
      </c>
      <c r="I2090">
        <v>92</v>
      </c>
      <c r="J2090">
        <v>639</v>
      </c>
      <c r="K2090">
        <v>8</v>
      </c>
      <c r="L2090">
        <v>166</v>
      </c>
      <c r="M2090">
        <v>11</v>
      </c>
      <c r="N2090">
        <v>8</v>
      </c>
      <c r="O2090">
        <v>58</v>
      </c>
      <c r="P2090">
        <v>3</v>
      </c>
      <c r="Q2090">
        <v>7</v>
      </c>
      <c r="R2090">
        <v>3</v>
      </c>
      <c r="S2090">
        <v>12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30</v>
      </c>
    </row>
    <row r="2091" spans="1:28" hidden="1" x14ac:dyDescent="0.3">
      <c r="A2091">
        <v>9135</v>
      </c>
      <c r="B2091">
        <v>1950</v>
      </c>
      <c r="C2091" t="s">
        <v>28</v>
      </c>
      <c r="D2091" t="s">
        <v>35</v>
      </c>
      <c r="E2091">
        <v>27203</v>
      </c>
      <c r="F2091">
        <v>1</v>
      </c>
      <c r="G2091">
        <v>1</v>
      </c>
      <c r="H2091" s="1">
        <v>41127</v>
      </c>
      <c r="I2091">
        <v>92</v>
      </c>
      <c r="J2091">
        <v>13</v>
      </c>
      <c r="K2091">
        <v>2</v>
      </c>
      <c r="L2091">
        <v>21</v>
      </c>
      <c r="M2091">
        <v>4</v>
      </c>
      <c r="N2091">
        <v>0</v>
      </c>
      <c r="O2091">
        <v>24</v>
      </c>
      <c r="P2091">
        <v>2</v>
      </c>
      <c r="Q2091">
        <v>1</v>
      </c>
      <c r="R2091">
        <v>1</v>
      </c>
      <c r="S2091">
        <v>2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30</v>
      </c>
    </row>
    <row r="2092" spans="1:28" hidden="1" x14ac:dyDescent="0.3">
      <c r="A2092">
        <v>2875</v>
      </c>
      <c r="B2092">
        <v>1978</v>
      </c>
      <c r="C2092" t="s">
        <v>28</v>
      </c>
      <c r="D2092" t="s">
        <v>33</v>
      </c>
      <c r="E2092">
        <v>67023</v>
      </c>
      <c r="F2092">
        <v>0</v>
      </c>
      <c r="G2092">
        <v>0</v>
      </c>
      <c r="H2092" s="1">
        <v>41702</v>
      </c>
      <c r="I2092">
        <v>93</v>
      </c>
      <c r="J2092">
        <v>444</v>
      </c>
      <c r="K2092">
        <v>44</v>
      </c>
      <c r="L2092">
        <v>382</v>
      </c>
      <c r="M2092">
        <v>11</v>
      </c>
      <c r="N2092">
        <v>8</v>
      </c>
      <c r="O2092">
        <v>17</v>
      </c>
      <c r="P2092">
        <v>1</v>
      </c>
      <c r="Q2092">
        <v>3</v>
      </c>
      <c r="R2092">
        <v>7</v>
      </c>
      <c r="S2092">
        <v>13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 t="s">
        <v>30</v>
      </c>
    </row>
    <row r="2093" spans="1:28" hidden="1" x14ac:dyDescent="0.3">
      <c r="A2093">
        <v>2008</v>
      </c>
      <c r="B2093">
        <v>1978</v>
      </c>
      <c r="C2093" t="s">
        <v>28</v>
      </c>
      <c r="D2093" t="s">
        <v>33</v>
      </c>
      <c r="E2093">
        <v>77583</v>
      </c>
      <c r="F2093">
        <v>0</v>
      </c>
      <c r="G2093">
        <v>0</v>
      </c>
      <c r="H2093" s="1">
        <v>41680</v>
      </c>
      <c r="I2093">
        <v>93</v>
      </c>
      <c r="J2093">
        <v>372</v>
      </c>
      <c r="K2093">
        <v>23</v>
      </c>
      <c r="L2093">
        <v>384</v>
      </c>
      <c r="M2093">
        <v>250</v>
      </c>
      <c r="N2093">
        <v>12</v>
      </c>
      <c r="O2093">
        <v>108</v>
      </c>
      <c r="P2093">
        <v>1</v>
      </c>
      <c r="Q2093">
        <v>4</v>
      </c>
      <c r="R2093">
        <v>5</v>
      </c>
      <c r="S2093">
        <v>9</v>
      </c>
      <c r="T2093">
        <v>2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43</v>
      </c>
    </row>
    <row r="2094" spans="1:28" hidden="1" x14ac:dyDescent="0.3">
      <c r="A2094">
        <v>10925</v>
      </c>
      <c r="B2094">
        <v>1983</v>
      </c>
      <c r="C2094" t="s">
        <v>28</v>
      </c>
      <c r="D2094" t="s">
        <v>33</v>
      </c>
      <c r="E2094">
        <v>76630</v>
      </c>
      <c r="F2094">
        <v>0</v>
      </c>
      <c r="G2094">
        <v>0</v>
      </c>
      <c r="H2094" s="1">
        <v>41653</v>
      </c>
      <c r="I2094">
        <v>93</v>
      </c>
      <c r="J2094">
        <v>255</v>
      </c>
      <c r="K2094">
        <v>31</v>
      </c>
      <c r="L2094">
        <v>446</v>
      </c>
      <c r="M2094">
        <v>40</v>
      </c>
      <c r="N2094">
        <v>56</v>
      </c>
      <c r="O2094">
        <v>175</v>
      </c>
      <c r="P2094">
        <v>1</v>
      </c>
      <c r="Q2094">
        <v>3</v>
      </c>
      <c r="R2094">
        <v>10</v>
      </c>
      <c r="S2094">
        <v>11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43</v>
      </c>
    </row>
    <row r="2095" spans="1:28" hidden="1" x14ac:dyDescent="0.3">
      <c r="A2095">
        <v>1604</v>
      </c>
      <c r="B2095">
        <v>1960</v>
      </c>
      <c r="C2095" t="s">
        <v>41</v>
      </c>
      <c r="D2095" t="s">
        <v>33</v>
      </c>
      <c r="E2095">
        <v>47353</v>
      </c>
      <c r="F2095">
        <v>0</v>
      </c>
      <c r="G2095">
        <v>1</v>
      </c>
      <c r="H2095" s="1">
        <v>41591</v>
      </c>
      <c r="I2095">
        <v>93</v>
      </c>
      <c r="J2095">
        <v>184</v>
      </c>
      <c r="K2095">
        <v>2</v>
      </c>
      <c r="L2095">
        <v>19</v>
      </c>
      <c r="M2095">
        <v>8</v>
      </c>
      <c r="N2095">
        <v>8</v>
      </c>
      <c r="O2095">
        <v>4</v>
      </c>
      <c r="P2095">
        <v>3</v>
      </c>
      <c r="Q2095">
        <v>2</v>
      </c>
      <c r="R2095">
        <v>2</v>
      </c>
      <c r="S2095">
        <v>6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30</v>
      </c>
    </row>
    <row r="2096" spans="1:28" hidden="1" x14ac:dyDescent="0.3">
      <c r="A2096">
        <v>5389</v>
      </c>
      <c r="B2096">
        <v>1964</v>
      </c>
      <c r="C2096" t="s">
        <v>28</v>
      </c>
      <c r="D2096" t="s">
        <v>33</v>
      </c>
      <c r="E2096">
        <v>48920</v>
      </c>
      <c r="F2096">
        <v>0</v>
      </c>
      <c r="G2096">
        <v>2</v>
      </c>
      <c r="H2096" s="1">
        <v>41567</v>
      </c>
      <c r="I2096">
        <v>93</v>
      </c>
      <c r="J2096">
        <v>238</v>
      </c>
      <c r="K2096">
        <v>17</v>
      </c>
      <c r="L2096">
        <v>68</v>
      </c>
      <c r="M2096">
        <v>8</v>
      </c>
      <c r="N2096">
        <v>10</v>
      </c>
      <c r="O2096">
        <v>6</v>
      </c>
      <c r="P2096">
        <v>3</v>
      </c>
      <c r="Q2096">
        <v>6</v>
      </c>
      <c r="R2096">
        <v>2</v>
      </c>
      <c r="S2096">
        <v>5</v>
      </c>
      <c r="T2096">
        <v>7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 t="s">
        <v>30</v>
      </c>
    </row>
    <row r="2097" spans="1:28" hidden="1" x14ac:dyDescent="0.3">
      <c r="A2097">
        <v>2878</v>
      </c>
      <c r="B2097">
        <v>1947</v>
      </c>
      <c r="C2097" t="s">
        <v>37</v>
      </c>
      <c r="D2097" t="s">
        <v>33</v>
      </c>
      <c r="E2097">
        <v>67472</v>
      </c>
      <c r="F2097">
        <v>0</v>
      </c>
      <c r="G2097">
        <v>1</v>
      </c>
      <c r="H2097" s="1">
        <v>41545</v>
      </c>
      <c r="I2097">
        <v>93</v>
      </c>
      <c r="J2097">
        <v>162</v>
      </c>
      <c r="K2097">
        <v>31</v>
      </c>
      <c r="L2097">
        <v>127</v>
      </c>
      <c r="M2097">
        <v>8</v>
      </c>
      <c r="N2097">
        <v>17</v>
      </c>
      <c r="O2097">
        <v>69</v>
      </c>
      <c r="P2097">
        <v>2</v>
      </c>
      <c r="Q2097">
        <v>4</v>
      </c>
      <c r="R2097">
        <v>2</v>
      </c>
      <c r="S2097">
        <v>7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30</v>
      </c>
    </row>
    <row r="2098" spans="1:28" hidden="1" x14ac:dyDescent="0.3">
      <c r="A2098">
        <v>4440</v>
      </c>
      <c r="B2098">
        <v>1964</v>
      </c>
      <c r="C2098" t="s">
        <v>41</v>
      </c>
      <c r="D2098" t="s">
        <v>33</v>
      </c>
      <c r="E2098">
        <v>64100</v>
      </c>
      <c r="F2098">
        <v>0</v>
      </c>
      <c r="G2098">
        <v>1</v>
      </c>
      <c r="H2098" s="1">
        <v>41527</v>
      </c>
      <c r="I2098">
        <v>93</v>
      </c>
      <c r="J2098">
        <v>509</v>
      </c>
      <c r="K2098">
        <v>0</v>
      </c>
      <c r="L2098">
        <v>27</v>
      </c>
      <c r="M2098">
        <v>0</v>
      </c>
      <c r="N2098">
        <v>0</v>
      </c>
      <c r="O2098">
        <v>10</v>
      </c>
      <c r="P2098">
        <v>1</v>
      </c>
      <c r="Q2098">
        <v>8</v>
      </c>
      <c r="R2098">
        <v>3</v>
      </c>
      <c r="S2098">
        <v>6</v>
      </c>
      <c r="T2098">
        <v>7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 t="s">
        <v>43</v>
      </c>
    </row>
    <row r="2099" spans="1:28" hidden="1" x14ac:dyDescent="0.3">
      <c r="A2099">
        <v>6262</v>
      </c>
      <c r="B2099">
        <v>1962</v>
      </c>
      <c r="C2099" t="s">
        <v>41</v>
      </c>
      <c r="D2099" t="s">
        <v>31</v>
      </c>
      <c r="E2099">
        <v>72217</v>
      </c>
      <c r="F2099">
        <v>0</v>
      </c>
      <c r="G2099">
        <v>0</v>
      </c>
      <c r="H2099" s="1">
        <v>41374</v>
      </c>
      <c r="I2099">
        <v>93</v>
      </c>
      <c r="J2099">
        <v>816</v>
      </c>
      <c r="K2099">
        <v>42</v>
      </c>
      <c r="L2099">
        <v>450</v>
      </c>
      <c r="M2099">
        <v>55</v>
      </c>
      <c r="N2099">
        <v>56</v>
      </c>
      <c r="O2099">
        <v>154</v>
      </c>
      <c r="P2099">
        <v>1</v>
      </c>
      <c r="Q2099">
        <v>3</v>
      </c>
      <c r="R2099">
        <v>10</v>
      </c>
      <c r="S2099">
        <v>8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39</v>
      </c>
    </row>
    <row r="2100" spans="1:28" hidden="1" x14ac:dyDescent="0.3">
      <c r="A2100">
        <v>8204</v>
      </c>
      <c r="B2100">
        <v>1971</v>
      </c>
      <c r="C2100" t="s">
        <v>38</v>
      </c>
      <c r="D2100" t="s">
        <v>33</v>
      </c>
      <c r="E2100">
        <v>78041</v>
      </c>
      <c r="F2100">
        <v>0</v>
      </c>
      <c r="G2100">
        <v>0</v>
      </c>
      <c r="H2100" s="1">
        <v>41259</v>
      </c>
      <c r="I2100">
        <v>93</v>
      </c>
      <c r="J2100">
        <v>482</v>
      </c>
      <c r="K2100">
        <v>35</v>
      </c>
      <c r="L2100">
        <v>553</v>
      </c>
      <c r="M2100">
        <v>72</v>
      </c>
      <c r="N2100">
        <v>160</v>
      </c>
      <c r="O2100">
        <v>17</v>
      </c>
      <c r="P2100">
        <v>1</v>
      </c>
      <c r="Q2100">
        <v>4</v>
      </c>
      <c r="R2100">
        <v>4</v>
      </c>
      <c r="S2100">
        <v>9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39</v>
      </c>
    </row>
    <row r="2101" spans="1:28" hidden="1" x14ac:dyDescent="0.3">
      <c r="A2101">
        <v>7476</v>
      </c>
      <c r="B2101">
        <v>1964</v>
      </c>
      <c r="C2101" t="s">
        <v>41</v>
      </c>
      <c r="D2101" t="s">
        <v>31</v>
      </c>
      <c r="E2101">
        <v>63972</v>
      </c>
      <c r="F2101">
        <v>0</v>
      </c>
      <c r="G2101">
        <v>1</v>
      </c>
      <c r="H2101" s="1">
        <v>41245</v>
      </c>
      <c r="I2101">
        <v>93</v>
      </c>
      <c r="J2101">
        <v>928</v>
      </c>
      <c r="K2101">
        <v>63</v>
      </c>
      <c r="L2101">
        <v>254</v>
      </c>
      <c r="M2101">
        <v>0</v>
      </c>
      <c r="N2101">
        <v>12</v>
      </c>
      <c r="O2101">
        <v>12</v>
      </c>
      <c r="P2101">
        <v>4</v>
      </c>
      <c r="Q2101">
        <v>5</v>
      </c>
      <c r="R2101">
        <v>4</v>
      </c>
      <c r="S2101">
        <v>10</v>
      </c>
      <c r="T2101">
        <v>4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 t="s">
        <v>43</v>
      </c>
    </row>
    <row r="2102" spans="1:28" hidden="1" x14ac:dyDescent="0.3">
      <c r="A2102">
        <v>5221</v>
      </c>
      <c r="B2102">
        <v>1957</v>
      </c>
      <c r="C2102" t="s">
        <v>28</v>
      </c>
      <c r="D2102" t="s">
        <v>33</v>
      </c>
      <c r="E2102">
        <v>52852</v>
      </c>
      <c r="F2102">
        <v>0</v>
      </c>
      <c r="G2102">
        <v>1</v>
      </c>
      <c r="H2102" s="1">
        <v>41244</v>
      </c>
      <c r="I2102">
        <v>93</v>
      </c>
      <c r="J2102">
        <v>714</v>
      </c>
      <c r="K2102">
        <v>8</v>
      </c>
      <c r="L2102">
        <v>99</v>
      </c>
      <c r="M2102">
        <v>11</v>
      </c>
      <c r="N2102">
        <v>0</v>
      </c>
      <c r="O2102">
        <v>47</v>
      </c>
      <c r="P2102">
        <v>4</v>
      </c>
      <c r="Q2102">
        <v>10</v>
      </c>
      <c r="R2102">
        <v>7</v>
      </c>
      <c r="S2102">
        <v>5</v>
      </c>
      <c r="T2102">
        <v>8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 t="s">
        <v>39</v>
      </c>
    </row>
    <row r="2103" spans="1:28" hidden="1" x14ac:dyDescent="0.3">
      <c r="A2103">
        <v>8970</v>
      </c>
      <c r="B2103">
        <v>1972</v>
      </c>
      <c r="C2103" t="s">
        <v>37</v>
      </c>
      <c r="D2103" t="s">
        <v>33</v>
      </c>
      <c r="E2103">
        <v>62010</v>
      </c>
      <c r="F2103">
        <v>0</v>
      </c>
      <c r="G2103">
        <v>1</v>
      </c>
      <c r="H2103" s="1">
        <v>41205</v>
      </c>
      <c r="I2103">
        <v>93</v>
      </c>
      <c r="J2103">
        <v>371</v>
      </c>
      <c r="K2103">
        <v>22</v>
      </c>
      <c r="L2103">
        <v>39</v>
      </c>
      <c r="M2103">
        <v>6</v>
      </c>
      <c r="N2103">
        <v>0</v>
      </c>
      <c r="O2103">
        <v>92</v>
      </c>
      <c r="P2103">
        <v>4</v>
      </c>
      <c r="Q2103">
        <v>6</v>
      </c>
      <c r="R2103">
        <v>2</v>
      </c>
      <c r="S2103">
        <v>7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30</v>
      </c>
    </row>
    <row r="2104" spans="1:28" hidden="1" x14ac:dyDescent="0.3">
      <c r="A2104">
        <v>9286</v>
      </c>
      <c r="B2104">
        <v>1960</v>
      </c>
      <c r="C2104" t="s">
        <v>41</v>
      </c>
      <c r="D2104" t="s">
        <v>35</v>
      </c>
      <c r="E2104">
        <v>83151</v>
      </c>
      <c r="F2104">
        <v>0</v>
      </c>
      <c r="G2104">
        <v>0</v>
      </c>
      <c r="H2104" s="1">
        <v>41192</v>
      </c>
      <c r="I2104">
        <v>93</v>
      </c>
      <c r="J2104">
        <v>407</v>
      </c>
      <c r="K2104">
        <v>28</v>
      </c>
      <c r="L2104">
        <v>100</v>
      </c>
      <c r="M2104">
        <v>120</v>
      </c>
      <c r="N2104">
        <v>74</v>
      </c>
      <c r="O2104">
        <v>18</v>
      </c>
      <c r="P2104">
        <v>1</v>
      </c>
      <c r="Q2104">
        <v>5</v>
      </c>
      <c r="R2104">
        <v>9</v>
      </c>
      <c r="S2104">
        <v>4</v>
      </c>
      <c r="T2104">
        <v>3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30</v>
      </c>
    </row>
    <row r="2105" spans="1:28" hidden="1" x14ac:dyDescent="0.3">
      <c r="A2105">
        <v>5831</v>
      </c>
      <c r="B2105">
        <v>1967</v>
      </c>
      <c r="C2105" t="s">
        <v>28</v>
      </c>
      <c r="D2105" t="s">
        <v>33</v>
      </c>
      <c r="E2105">
        <v>77870</v>
      </c>
      <c r="F2105">
        <v>0</v>
      </c>
      <c r="G2105">
        <v>1</v>
      </c>
      <c r="H2105" s="1">
        <v>41143</v>
      </c>
      <c r="I2105">
        <v>93</v>
      </c>
      <c r="J2105">
        <v>1017</v>
      </c>
      <c r="K2105">
        <v>50</v>
      </c>
      <c r="L2105">
        <v>500</v>
      </c>
      <c r="M2105">
        <v>65</v>
      </c>
      <c r="N2105">
        <v>50</v>
      </c>
      <c r="O2105">
        <v>133</v>
      </c>
      <c r="P2105">
        <v>3</v>
      </c>
      <c r="Q2105">
        <v>5</v>
      </c>
      <c r="R2105">
        <v>5</v>
      </c>
      <c r="S2105">
        <v>5</v>
      </c>
      <c r="T2105">
        <v>8</v>
      </c>
      <c r="U2105">
        <v>1</v>
      </c>
      <c r="V2105">
        <v>0</v>
      </c>
      <c r="W2105">
        <v>0</v>
      </c>
      <c r="X2105">
        <v>1</v>
      </c>
      <c r="Y2105">
        <v>0</v>
      </c>
      <c r="Z2105">
        <v>1</v>
      </c>
      <c r="AA2105">
        <v>0</v>
      </c>
      <c r="AB2105" t="s">
        <v>30</v>
      </c>
    </row>
    <row r="2106" spans="1:28" hidden="1" x14ac:dyDescent="0.3">
      <c r="A2106">
        <v>1755</v>
      </c>
      <c r="B2106">
        <v>1988</v>
      </c>
      <c r="C2106" t="s">
        <v>38</v>
      </c>
      <c r="D2106" t="s">
        <v>35</v>
      </c>
      <c r="E2106">
        <v>45204</v>
      </c>
      <c r="F2106">
        <v>1</v>
      </c>
      <c r="G2106">
        <v>0</v>
      </c>
      <c r="H2106" s="1">
        <v>41740</v>
      </c>
      <c r="I2106">
        <v>93</v>
      </c>
      <c r="J2106">
        <v>30</v>
      </c>
      <c r="K2106">
        <v>11</v>
      </c>
      <c r="L2106">
        <v>25</v>
      </c>
      <c r="M2106">
        <v>29</v>
      </c>
      <c r="N2106">
        <v>1</v>
      </c>
      <c r="O2106">
        <v>18</v>
      </c>
      <c r="P2106">
        <v>1</v>
      </c>
      <c r="Q2106">
        <v>1</v>
      </c>
      <c r="R2106">
        <v>1</v>
      </c>
      <c r="S2106">
        <v>4</v>
      </c>
      <c r="T2106">
        <v>3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43</v>
      </c>
    </row>
    <row r="2107" spans="1:28" hidden="1" x14ac:dyDescent="0.3">
      <c r="A2107">
        <v>1324</v>
      </c>
      <c r="B2107">
        <v>1988</v>
      </c>
      <c r="C2107" t="s">
        <v>28</v>
      </c>
      <c r="D2107" t="s">
        <v>33</v>
      </c>
      <c r="E2107">
        <v>38872</v>
      </c>
      <c r="F2107">
        <v>1</v>
      </c>
      <c r="G2107">
        <v>0</v>
      </c>
      <c r="H2107" s="1">
        <v>41424</v>
      </c>
      <c r="I2107">
        <v>93</v>
      </c>
      <c r="J2107">
        <v>23</v>
      </c>
      <c r="K2107">
        <v>3</v>
      </c>
      <c r="L2107">
        <v>21</v>
      </c>
      <c r="M2107">
        <v>3</v>
      </c>
      <c r="N2107">
        <v>19</v>
      </c>
      <c r="O2107">
        <v>22</v>
      </c>
      <c r="P2107">
        <v>2</v>
      </c>
      <c r="Q2107">
        <v>3</v>
      </c>
      <c r="R2107">
        <v>0</v>
      </c>
      <c r="S2107">
        <v>3</v>
      </c>
      <c r="T2107">
        <v>8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40</v>
      </c>
    </row>
    <row r="2108" spans="1:28" hidden="1" x14ac:dyDescent="0.3">
      <c r="A2108">
        <v>3628</v>
      </c>
      <c r="B2108">
        <v>1987</v>
      </c>
      <c r="C2108" t="s">
        <v>44</v>
      </c>
      <c r="D2108" t="s">
        <v>31</v>
      </c>
      <c r="E2108">
        <v>15038</v>
      </c>
      <c r="F2108">
        <v>1</v>
      </c>
      <c r="G2108">
        <v>0</v>
      </c>
      <c r="H2108" s="1">
        <v>41303</v>
      </c>
      <c r="I2108">
        <v>93</v>
      </c>
      <c r="J2108">
        <v>4</v>
      </c>
      <c r="K2108">
        <v>8</v>
      </c>
      <c r="L2108">
        <v>11</v>
      </c>
      <c r="M2108">
        <v>19</v>
      </c>
      <c r="N2108">
        <v>12</v>
      </c>
      <c r="O2108">
        <v>26</v>
      </c>
      <c r="P2108">
        <v>2</v>
      </c>
      <c r="Q2108">
        <v>2</v>
      </c>
      <c r="R2108">
        <v>1</v>
      </c>
      <c r="S2108">
        <v>2</v>
      </c>
      <c r="T2108">
        <v>9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30</v>
      </c>
    </row>
    <row r="2109" spans="1:28" hidden="1" x14ac:dyDescent="0.3">
      <c r="A2109">
        <v>3641</v>
      </c>
      <c r="B2109">
        <v>1976</v>
      </c>
      <c r="C2109" t="s">
        <v>28</v>
      </c>
      <c r="D2109" t="s">
        <v>33</v>
      </c>
      <c r="E2109">
        <v>13624</v>
      </c>
      <c r="F2109">
        <v>1</v>
      </c>
      <c r="G2109">
        <v>0</v>
      </c>
      <c r="H2109" s="1">
        <v>41294</v>
      </c>
      <c r="I2109">
        <v>93</v>
      </c>
      <c r="J2109">
        <v>10</v>
      </c>
      <c r="K2109">
        <v>2</v>
      </c>
      <c r="L2109">
        <v>15</v>
      </c>
      <c r="M2109">
        <v>2</v>
      </c>
      <c r="N2109">
        <v>1</v>
      </c>
      <c r="O2109">
        <v>6</v>
      </c>
      <c r="P2109">
        <v>2</v>
      </c>
      <c r="Q2109">
        <v>2</v>
      </c>
      <c r="R2109">
        <v>0</v>
      </c>
      <c r="S2109">
        <v>3</v>
      </c>
      <c r="T2109">
        <v>6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30</v>
      </c>
    </row>
    <row r="2110" spans="1:28" hidden="1" x14ac:dyDescent="0.3">
      <c r="A2110">
        <v>322</v>
      </c>
      <c r="B2110">
        <v>1978</v>
      </c>
      <c r="C2110" t="s">
        <v>28</v>
      </c>
      <c r="D2110" t="s">
        <v>35</v>
      </c>
      <c r="E2110">
        <v>42554</v>
      </c>
      <c r="F2110">
        <v>1</v>
      </c>
      <c r="G2110">
        <v>1</v>
      </c>
      <c r="H2110" s="1">
        <v>41286</v>
      </c>
      <c r="I2110">
        <v>93</v>
      </c>
      <c r="J2110">
        <v>29</v>
      </c>
      <c r="K2110">
        <v>1</v>
      </c>
      <c r="L2110">
        <v>11</v>
      </c>
      <c r="M2110">
        <v>0</v>
      </c>
      <c r="N2110">
        <v>0</v>
      </c>
      <c r="O2110">
        <v>0</v>
      </c>
      <c r="P2110">
        <v>2</v>
      </c>
      <c r="Q2110">
        <v>2</v>
      </c>
      <c r="R2110">
        <v>0</v>
      </c>
      <c r="S2110">
        <v>3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36</v>
      </c>
    </row>
    <row r="2111" spans="1:28" hidden="1" x14ac:dyDescent="0.3">
      <c r="A2111">
        <v>175</v>
      </c>
      <c r="B2111">
        <v>1986</v>
      </c>
      <c r="C2111" t="s">
        <v>28</v>
      </c>
      <c r="D2111" t="s">
        <v>33</v>
      </c>
      <c r="E2111">
        <v>71952</v>
      </c>
      <c r="F2111">
        <v>1</v>
      </c>
      <c r="G2111">
        <v>0</v>
      </c>
      <c r="H2111" s="1">
        <v>41284</v>
      </c>
      <c r="I2111">
        <v>93</v>
      </c>
      <c r="J2111">
        <v>656</v>
      </c>
      <c r="K2111">
        <v>80</v>
      </c>
      <c r="L2111">
        <v>455</v>
      </c>
      <c r="M2111">
        <v>52</v>
      </c>
      <c r="N2111">
        <v>107</v>
      </c>
      <c r="O2111">
        <v>93</v>
      </c>
      <c r="P2111">
        <v>2</v>
      </c>
      <c r="Q2111">
        <v>8</v>
      </c>
      <c r="R2111">
        <v>4</v>
      </c>
      <c r="S2111">
        <v>8</v>
      </c>
      <c r="T2111">
        <v>4</v>
      </c>
      <c r="U2111">
        <v>0</v>
      </c>
      <c r="V2111">
        <v>0</v>
      </c>
      <c r="W2111">
        <v>1</v>
      </c>
      <c r="X2111">
        <v>0</v>
      </c>
      <c r="Y2111">
        <v>1</v>
      </c>
      <c r="Z2111">
        <v>0</v>
      </c>
      <c r="AA2111">
        <v>0</v>
      </c>
      <c r="AB2111" t="s">
        <v>30</v>
      </c>
    </row>
    <row r="2112" spans="1:28" hidden="1" x14ac:dyDescent="0.3">
      <c r="A2112">
        <v>6988</v>
      </c>
      <c r="B2112">
        <v>1986</v>
      </c>
      <c r="C2112" t="s">
        <v>28</v>
      </c>
      <c r="D2112" t="s">
        <v>33</v>
      </c>
      <c r="E2112">
        <v>71952</v>
      </c>
      <c r="F2112">
        <v>1</v>
      </c>
      <c r="G2112">
        <v>0</v>
      </c>
      <c r="H2112" s="1">
        <v>41284</v>
      </c>
      <c r="I2112">
        <v>93</v>
      </c>
      <c r="J2112">
        <v>656</v>
      </c>
      <c r="K2112">
        <v>80</v>
      </c>
      <c r="L2112">
        <v>455</v>
      </c>
      <c r="M2112">
        <v>52</v>
      </c>
      <c r="N2112">
        <v>107</v>
      </c>
      <c r="O2112">
        <v>93</v>
      </c>
      <c r="P2112">
        <v>2</v>
      </c>
      <c r="Q2112">
        <v>8</v>
      </c>
      <c r="R2112">
        <v>4</v>
      </c>
      <c r="S2112">
        <v>8</v>
      </c>
      <c r="T2112">
        <v>4</v>
      </c>
      <c r="U2112">
        <v>0</v>
      </c>
      <c r="V2112">
        <v>0</v>
      </c>
      <c r="W2112">
        <v>1</v>
      </c>
      <c r="X2112">
        <v>0</v>
      </c>
      <c r="Y2112">
        <v>1</v>
      </c>
      <c r="Z2112">
        <v>0</v>
      </c>
      <c r="AA2112">
        <v>0</v>
      </c>
      <c r="AB2112" t="s">
        <v>36</v>
      </c>
    </row>
    <row r="2113" spans="1:28" hidden="1" x14ac:dyDescent="0.3">
      <c r="A2113">
        <v>11074</v>
      </c>
      <c r="B2113">
        <v>1977</v>
      </c>
      <c r="C2113" t="s">
        <v>28</v>
      </c>
      <c r="D2113" t="s">
        <v>31</v>
      </c>
      <c r="E2113">
        <v>85072</v>
      </c>
      <c r="F2113">
        <v>0</v>
      </c>
      <c r="G2113">
        <v>0</v>
      </c>
      <c r="H2113" s="1">
        <v>41738</v>
      </c>
      <c r="I2113">
        <v>94</v>
      </c>
      <c r="J2113">
        <v>494</v>
      </c>
      <c r="K2113">
        <v>92</v>
      </c>
      <c r="L2113">
        <v>391</v>
      </c>
      <c r="M2113">
        <v>194</v>
      </c>
      <c r="N2113">
        <v>11</v>
      </c>
      <c r="O2113">
        <v>241</v>
      </c>
      <c r="P2113">
        <v>1</v>
      </c>
      <c r="Q2113">
        <v>3</v>
      </c>
      <c r="R2113">
        <v>4</v>
      </c>
      <c r="S2113">
        <v>10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43</v>
      </c>
    </row>
    <row r="2114" spans="1:28" hidden="1" x14ac:dyDescent="0.3">
      <c r="A2114">
        <v>5896</v>
      </c>
      <c r="B2114">
        <v>1987</v>
      </c>
      <c r="C2114" t="s">
        <v>41</v>
      </c>
      <c r="D2114" t="s">
        <v>33</v>
      </c>
      <c r="E2114">
        <v>73395</v>
      </c>
      <c r="F2114">
        <v>0</v>
      </c>
      <c r="G2114">
        <v>0</v>
      </c>
      <c r="H2114" s="1">
        <v>41716</v>
      </c>
      <c r="I2114">
        <v>94</v>
      </c>
      <c r="J2114">
        <v>272</v>
      </c>
      <c r="K2114">
        <v>7</v>
      </c>
      <c r="L2114">
        <v>80</v>
      </c>
      <c r="M2114">
        <v>20</v>
      </c>
      <c r="N2114">
        <v>7</v>
      </c>
      <c r="O2114">
        <v>11</v>
      </c>
      <c r="P2114">
        <v>1</v>
      </c>
      <c r="Q2114">
        <v>4</v>
      </c>
      <c r="R2114">
        <v>4</v>
      </c>
      <c r="S2114">
        <v>6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30</v>
      </c>
    </row>
    <row r="2115" spans="1:28" hidden="1" x14ac:dyDescent="0.3">
      <c r="A2115">
        <v>3515</v>
      </c>
      <c r="B2115">
        <v>1952</v>
      </c>
      <c r="C2115" t="s">
        <v>28</v>
      </c>
      <c r="D2115" t="s">
        <v>31</v>
      </c>
      <c r="E2115">
        <v>62307</v>
      </c>
      <c r="F2115">
        <v>0</v>
      </c>
      <c r="G2115">
        <v>1</v>
      </c>
      <c r="H2115" s="1">
        <v>41687</v>
      </c>
      <c r="I2115">
        <v>94</v>
      </c>
      <c r="J2115">
        <v>87</v>
      </c>
      <c r="K2115">
        <v>13</v>
      </c>
      <c r="L2115">
        <v>34</v>
      </c>
      <c r="M2115">
        <v>10</v>
      </c>
      <c r="N2115">
        <v>6</v>
      </c>
      <c r="O2115">
        <v>10</v>
      </c>
      <c r="P2115">
        <v>1</v>
      </c>
      <c r="Q2115">
        <v>4</v>
      </c>
      <c r="R2115">
        <v>0</v>
      </c>
      <c r="S2115">
        <v>4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30</v>
      </c>
    </row>
    <row r="2116" spans="1:28" hidden="1" x14ac:dyDescent="0.3">
      <c r="A2116">
        <v>4501</v>
      </c>
      <c r="B2116">
        <v>1965</v>
      </c>
      <c r="C2116" t="s">
        <v>41</v>
      </c>
      <c r="D2116" t="s">
        <v>31</v>
      </c>
      <c r="E2116">
        <v>69882</v>
      </c>
      <c r="F2116">
        <v>0</v>
      </c>
      <c r="G2116">
        <v>0</v>
      </c>
      <c r="H2116" s="1">
        <v>41588</v>
      </c>
      <c r="I2116">
        <v>94</v>
      </c>
      <c r="J2116">
        <v>292</v>
      </c>
      <c r="K2116">
        <v>127</v>
      </c>
      <c r="L2116">
        <v>635</v>
      </c>
      <c r="M2116">
        <v>132</v>
      </c>
      <c r="N2116">
        <v>127</v>
      </c>
      <c r="O2116">
        <v>165</v>
      </c>
      <c r="P2116">
        <v>1</v>
      </c>
      <c r="Q2116">
        <v>3</v>
      </c>
      <c r="R2116">
        <v>7</v>
      </c>
      <c r="S2116">
        <v>9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30</v>
      </c>
    </row>
    <row r="2117" spans="1:28" hidden="1" x14ac:dyDescent="0.3">
      <c r="A2117">
        <v>4179</v>
      </c>
      <c r="B2117">
        <v>1959</v>
      </c>
      <c r="C2117" t="s">
        <v>28</v>
      </c>
      <c r="D2117" t="s">
        <v>35</v>
      </c>
      <c r="E2117">
        <v>24221</v>
      </c>
      <c r="F2117">
        <v>0</v>
      </c>
      <c r="G2117">
        <v>0</v>
      </c>
      <c r="H2117" s="1">
        <v>41506</v>
      </c>
      <c r="I2117">
        <v>94</v>
      </c>
      <c r="J2117">
        <v>8</v>
      </c>
      <c r="K2117">
        <v>9</v>
      </c>
      <c r="L2117">
        <v>9</v>
      </c>
      <c r="M2117">
        <v>2</v>
      </c>
      <c r="N2117">
        <v>5</v>
      </c>
      <c r="O2117">
        <v>22</v>
      </c>
      <c r="P2117">
        <v>1</v>
      </c>
      <c r="Q2117">
        <v>1</v>
      </c>
      <c r="R2117">
        <v>1</v>
      </c>
      <c r="S2117">
        <v>3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30</v>
      </c>
    </row>
    <row r="2118" spans="1:28" hidden="1" x14ac:dyDescent="0.3">
      <c r="A2118">
        <v>9239</v>
      </c>
      <c r="B2118">
        <v>1961</v>
      </c>
      <c r="C2118" t="s">
        <v>41</v>
      </c>
      <c r="D2118" t="s">
        <v>33</v>
      </c>
      <c r="E2118">
        <v>61923</v>
      </c>
      <c r="F2118">
        <v>0</v>
      </c>
      <c r="G2118">
        <v>2</v>
      </c>
      <c r="H2118" s="1">
        <v>41481</v>
      </c>
      <c r="I2118">
        <v>94</v>
      </c>
      <c r="J2118">
        <v>92</v>
      </c>
      <c r="K2118">
        <v>4</v>
      </c>
      <c r="L2118">
        <v>18</v>
      </c>
      <c r="M2118">
        <v>3</v>
      </c>
      <c r="N2118">
        <v>3</v>
      </c>
      <c r="O2118">
        <v>6</v>
      </c>
      <c r="P2118">
        <v>1</v>
      </c>
      <c r="Q2118">
        <v>2</v>
      </c>
      <c r="R2118">
        <v>1</v>
      </c>
      <c r="S2118">
        <v>4</v>
      </c>
      <c r="T2118">
        <v>3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34</v>
      </c>
    </row>
    <row r="2119" spans="1:28" hidden="1" x14ac:dyDescent="0.3">
      <c r="A2119">
        <v>3520</v>
      </c>
      <c r="B2119">
        <v>1990</v>
      </c>
      <c r="C2119" t="s">
        <v>41</v>
      </c>
      <c r="D2119" t="s">
        <v>31</v>
      </c>
      <c r="E2119">
        <v>91172</v>
      </c>
      <c r="F2119">
        <v>0</v>
      </c>
      <c r="G2119">
        <v>0</v>
      </c>
      <c r="H2119" s="1">
        <v>41360</v>
      </c>
      <c r="I2119">
        <v>94</v>
      </c>
      <c r="J2119">
        <v>162</v>
      </c>
      <c r="K2119">
        <v>28</v>
      </c>
      <c r="L2119">
        <v>818</v>
      </c>
      <c r="M2119">
        <v>0</v>
      </c>
      <c r="N2119">
        <v>28</v>
      </c>
      <c r="O2119">
        <v>56</v>
      </c>
      <c r="P2119">
        <v>0</v>
      </c>
      <c r="Q2119">
        <v>4</v>
      </c>
      <c r="R2119">
        <v>3</v>
      </c>
      <c r="S2119">
        <v>7</v>
      </c>
      <c r="T2119">
        <v>3</v>
      </c>
      <c r="U2119">
        <v>1</v>
      </c>
      <c r="V2119">
        <v>1</v>
      </c>
      <c r="W2119">
        <v>1</v>
      </c>
      <c r="X2119">
        <v>0</v>
      </c>
      <c r="Y2119">
        <v>1</v>
      </c>
      <c r="Z2119">
        <v>1</v>
      </c>
      <c r="AA2119">
        <v>0</v>
      </c>
      <c r="AB2119" t="s">
        <v>32</v>
      </c>
    </row>
    <row r="2120" spans="1:28" hidden="1" x14ac:dyDescent="0.3">
      <c r="A2120">
        <v>9553</v>
      </c>
      <c r="B2120">
        <v>1987</v>
      </c>
      <c r="C2120" t="s">
        <v>28</v>
      </c>
      <c r="D2120" t="s">
        <v>33</v>
      </c>
      <c r="E2120">
        <v>7500</v>
      </c>
      <c r="F2120">
        <v>0</v>
      </c>
      <c r="G2120">
        <v>0</v>
      </c>
      <c r="H2120" s="1">
        <v>41283</v>
      </c>
      <c r="I2120">
        <v>94</v>
      </c>
      <c r="J2120">
        <v>0</v>
      </c>
      <c r="K2120">
        <v>2</v>
      </c>
      <c r="L2120">
        <v>3</v>
      </c>
      <c r="M2120">
        <v>4</v>
      </c>
      <c r="N2120">
        <v>1</v>
      </c>
      <c r="O2120">
        <v>5</v>
      </c>
      <c r="P2120">
        <v>1</v>
      </c>
      <c r="Q2120">
        <v>0</v>
      </c>
      <c r="R2120">
        <v>0</v>
      </c>
      <c r="S2120">
        <v>3</v>
      </c>
      <c r="T2120">
        <v>6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40</v>
      </c>
    </row>
    <row r="2121" spans="1:28" hidden="1" x14ac:dyDescent="0.3">
      <c r="A2121">
        <v>6055</v>
      </c>
      <c r="B2121">
        <v>1979</v>
      </c>
      <c r="C2121" t="s">
        <v>28</v>
      </c>
      <c r="D2121" t="s">
        <v>33</v>
      </c>
      <c r="E2121">
        <v>71626</v>
      </c>
      <c r="F2121">
        <v>0</v>
      </c>
      <c r="G2121">
        <v>0</v>
      </c>
      <c r="H2121" s="1">
        <v>41214</v>
      </c>
      <c r="I2121">
        <v>94</v>
      </c>
      <c r="J2121">
        <v>546</v>
      </c>
      <c r="K2121">
        <v>72</v>
      </c>
      <c r="L2121">
        <v>376</v>
      </c>
      <c r="M2121">
        <v>94</v>
      </c>
      <c r="N2121">
        <v>145</v>
      </c>
      <c r="O2121">
        <v>72</v>
      </c>
      <c r="P2121">
        <v>1</v>
      </c>
      <c r="Q2121">
        <v>5</v>
      </c>
      <c r="R2121">
        <v>5</v>
      </c>
      <c r="S2121">
        <v>8</v>
      </c>
      <c r="T2121">
        <v>3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 t="s">
        <v>30</v>
      </c>
    </row>
    <row r="2122" spans="1:28" hidden="1" x14ac:dyDescent="0.3">
      <c r="A2122">
        <v>8560</v>
      </c>
      <c r="B2122">
        <v>1992</v>
      </c>
      <c r="C2122" t="s">
        <v>28</v>
      </c>
      <c r="D2122" t="s">
        <v>31</v>
      </c>
      <c r="E2122">
        <v>48789</v>
      </c>
      <c r="F2122">
        <v>0</v>
      </c>
      <c r="G2122">
        <v>0</v>
      </c>
      <c r="H2122" s="1">
        <v>41162</v>
      </c>
      <c r="I2122">
        <v>94</v>
      </c>
      <c r="J2122">
        <v>351</v>
      </c>
      <c r="K2122">
        <v>16</v>
      </c>
      <c r="L2122">
        <v>156</v>
      </c>
      <c r="M2122">
        <v>7</v>
      </c>
      <c r="N2122">
        <v>5</v>
      </c>
      <c r="O2122">
        <v>145</v>
      </c>
      <c r="P2122">
        <v>1</v>
      </c>
      <c r="Q2122">
        <v>6</v>
      </c>
      <c r="R2122">
        <v>4</v>
      </c>
      <c r="S2122">
        <v>7</v>
      </c>
      <c r="T2122">
        <v>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32</v>
      </c>
    </row>
    <row r="2123" spans="1:28" hidden="1" x14ac:dyDescent="0.3">
      <c r="A2123">
        <v>2134</v>
      </c>
      <c r="B2123">
        <v>1952</v>
      </c>
      <c r="C2123" t="s">
        <v>28</v>
      </c>
      <c r="D2123" t="s">
        <v>31</v>
      </c>
      <c r="E2123">
        <v>53700</v>
      </c>
      <c r="F2123">
        <v>0</v>
      </c>
      <c r="G2123">
        <v>1</v>
      </c>
      <c r="H2123" s="1">
        <v>41138</v>
      </c>
      <c r="I2123">
        <v>94</v>
      </c>
      <c r="J2123">
        <v>263</v>
      </c>
      <c r="K2123">
        <v>5</v>
      </c>
      <c r="L2123">
        <v>233</v>
      </c>
      <c r="M2123">
        <v>69</v>
      </c>
      <c r="N2123">
        <v>41</v>
      </c>
      <c r="O2123">
        <v>83</v>
      </c>
      <c r="P2123">
        <v>4</v>
      </c>
      <c r="Q2123">
        <v>5</v>
      </c>
      <c r="R2123">
        <v>5</v>
      </c>
      <c r="S2123">
        <v>8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43</v>
      </c>
    </row>
    <row r="2124" spans="1:28" hidden="1" x14ac:dyDescent="0.3">
      <c r="A2124">
        <v>5324</v>
      </c>
      <c r="B2124">
        <v>1981</v>
      </c>
      <c r="C2124" t="s">
        <v>37</v>
      </c>
      <c r="D2124" t="s">
        <v>33</v>
      </c>
      <c r="E2124">
        <v>58293</v>
      </c>
      <c r="F2124">
        <v>1</v>
      </c>
      <c r="G2124">
        <v>0</v>
      </c>
      <c r="H2124" s="1">
        <v>41658</v>
      </c>
      <c r="I2124">
        <v>94</v>
      </c>
      <c r="J2124">
        <v>173</v>
      </c>
      <c r="K2124">
        <v>43</v>
      </c>
      <c r="L2124">
        <v>118</v>
      </c>
      <c r="M2124">
        <v>46</v>
      </c>
      <c r="N2124">
        <v>27</v>
      </c>
      <c r="O2124">
        <v>15</v>
      </c>
      <c r="P2124">
        <v>5</v>
      </c>
      <c r="Q2124">
        <v>5</v>
      </c>
      <c r="R2124">
        <v>3</v>
      </c>
      <c r="S2124">
        <v>6</v>
      </c>
      <c r="T2124">
        <v>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34</v>
      </c>
    </row>
    <row r="2125" spans="1:28" hidden="1" x14ac:dyDescent="0.3">
      <c r="A2125">
        <v>6534</v>
      </c>
      <c r="B2125">
        <v>1974</v>
      </c>
      <c r="C2125" t="s">
        <v>28</v>
      </c>
      <c r="D2125" t="s">
        <v>35</v>
      </c>
      <c r="E2125">
        <v>47889</v>
      </c>
      <c r="F2125">
        <v>1</v>
      </c>
      <c r="G2125">
        <v>0</v>
      </c>
      <c r="H2125" s="1">
        <v>41643</v>
      </c>
      <c r="I2125">
        <v>94</v>
      </c>
      <c r="J2125">
        <v>29</v>
      </c>
      <c r="K2125">
        <v>0</v>
      </c>
      <c r="L2125">
        <v>29</v>
      </c>
      <c r="M2125">
        <v>0</v>
      </c>
      <c r="N2125">
        <v>5</v>
      </c>
      <c r="O2125">
        <v>4</v>
      </c>
      <c r="P2125">
        <v>1</v>
      </c>
      <c r="Q2125">
        <v>2</v>
      </c>
      <c r="R2125">
        <v>0</v>
      </c>
      <c r="S2125">
        <v>3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43</v>
      </c>
    </row>
    <row r="2126" spans="1:28" hidden="1" x14ac:dyDescent="0.3">
      <c r="A2126">
        <v>8373</v>
      </c>
      <c r="B2126">
        <v>1979</v>
      </c>
      <c r="C2126" t="s">
        <v>44</v>
      </c>
      <c r="D2126" t="s">
        <v>35</v>
      </c>
      <c r="E2126">
        <v>24594</v>
      </c>
      <c r="F2126">
        <v>1</v>
      </c>
      <c r="G2126">
        <v>0</v>
      </c>
      <c r="H2126" s="1">
        <v>41618</v>
      </c>
      <c r="I2126">
        <v>94</v>
      </c>
      <c r="J2126">
        <v>1</v>
      </c>
      <c r="K2126">
        <v>3</v>
      </c>
      <c r="L2126">
        <v>6</v>
      </c>
      <c r="M2126">
        <v>10</v>
      </c>
      <c r="N2126">
        <v>0</v>
      </c>
      <c r="O2126">
        <v>9</v>
      </c>
      <c r="P2126">
        <v>1</v>
      </c>
      <c r="Q2126">
        <v>1</v>
      </c>
      <c r="R2126">
        <v>0</v>
      </c>
      <c r="S2126">
        <v>3</v>
      </c>
      <c r="T2126">
        <v>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32</v>
      </c>
    </row>
    <row r="2127" spans="1:28" hidden="1" x14ac:dyDescent="0.3">
      <c r="A2127">
        <v>3829</v>
      </c>
      <c r="B2127">
        <v>1979</v>
      </c>
      <c r="C2127" t="s">
        <v>44</v>
      </c>
      <c r="D2127" t="s">
        <v>35</v>
      </c>
      <c r="E2127">
        <v>24594</v>
      </c>
      <c r="F2127">
        <v>1</v>
      </c>
      <c r="G2127">
        <v>0</v>
      </c>
      <c r="H2127" s="1">
        <v>41618</v>
      </c>
      <c r="I2127">
        <v>94</v>
      </c>
      <c r="J2127">
        <v>1</v>
      </c>
      <c r="K2127">
        <v>3</v>
      </c>
      <c r="L2127">
        <v>6</v>
      </c>
      <c r="M2127">
        <v>10</v>
      </c>
      <c r="N2127">
        <v>0</v>
      </c>
      <c r="O2127">
        <v>9</v>
      </c>
      <c r="P2127">
        <v>1</v>
      </c>
      <c r="Q2127">
        <v>1</v>
      </c>
      <c r="R2127">
        <v>0</v>
      </c>
      <c r="S2127">
        <v>3</v>
      </c>
      <c r="T2127">
        <v>5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43</v>
      </c>
    </row>
    <row r="2128" spans="1:28" hidden="1" x14ac:dyDescent="0.3">
      <c r="A2128">
        <v>2292</v>
      </c>
      <c r="B2128">
        <v>1985</v>
      </c>
      <c r="C2128" t="s">
        <v>28</v>
      </c>
      <c r="D2128" t="s">
        <v>31</v>
      </c>
      <c r="E2128">
        <v>22327</v>
      </c>
      <c r="F2128">
        <v>1</v>
      </c>
      <c r="G2128">
        <v>0</v>
      </c>
      <c r="H2128" s="1">
        <v>41488</v>
      </c>
      <c r="I2128">
        <v>94</v>
      </c>
      <c r="J2128">
        <v>5</v>
      </c>
      <c r="K2128">
        <v>4</v>
      </c>
      <c r="L2128">
        <v>8</v>
      </c>
      <c r="M2128">
        <v>2</v>
      </c>
      <c r="N2128">
        <v>0</v>
      </c>
      <c r="O2128">
        <v>5</v>
      </c>
      <c r="P2128">
        <v>1</v>
      </c>
      <c r="Q2128">
        <v>1</v>
      </c>
      <c r="R2128">
        <v>0</v>
      </c>
      <c r="S2128">
        <v>3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30</v>
      </c>
    </row>
    <row r="2129" spans="1:28" hidden="1" x14ac:dyDescent="0.3">
      <c r="A2129">
        <v>10402</v>
      </c>
      <c r="B2129">
        <v>1967</v>
      </c>
      <c r="C2129" t="s">
        <v>28</v>
      </c>
      <c r="D2129" t="s">
        <v>33</v>
      </c>
      <c r="E2129">
        <v>35441</v>
      </c>
      <c r="F2129">
        <v>1</v>
      </c>
      <c r="G2129">
        <v>1</v>
      </c>
      <c r="H2129" s="1">
        <v>41319</v>
      </c>
      <c r="I2129">
        <v>94</v>
      </c>
      <c r="J2129">
        <v>25</v>
      </c>
      <c r="K2129">
        <v>1</v>
      </c>
      <c r="L2129">
        <v>9</v>
      </c>
      <c r="M2129">
        <v>2</v>
      </c>
      <c r="N2129">
        <v>1</v>
      </c>
      <c r="O2129">
        <v>1</v>
      </c>
      <c r="P2129">
        <v>2</v>
      </c>
      <c r="Q2129">
        <v>1</v>
      </c>
      <c r="R2129">
        <v>0</v>
      </c>
      <c r="S2129">
        <v>3</v>
      </c>
      <c r="T2129">
        <v>8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32</v>
      </c>
    </row>
    <row r="2130" spans="1:28" hidden="1" x14ac:dyDescent="0.3">
      <c r="A2130">
        <v>11114</v>
      </c>
      <c r="B2130">
        <v>1970</v>
      </c>
      <c r="C2130" t="s">
        <v>28</v>
      </c>
      <c r="D2130" t="s">
        <v>35</v>
      </c>
      <c r="E2130">
        <v>19656</v>
      </c>
      <c r="F2130">
        <v>1</v>
      </c>
      <c r="G2130">
        <v>0</v>
      </c>
      <c r="H2130" s="1">
        <v>41313</v>
      </c>
      <c r="I2130">
        <v>94</v>
      </c>
      <c r="J2130">
        <v>25</v>
      </c>
      <c r="K2130">
        <v>4</v>
      </c>
      <c r="L2130">
        <v>9</v>
      </c>
      <c r="M2130">
        <v>6</v>
      </c>
      <c r="N2130">
        <v>8</v>
      </c>
      <c r="O2130">
        <v>32</v>
      </c>
      <c r="P2130">
        <v>3</v>
      </c>
      <c r="Q2130">
        <v>2</v>
      </c>
      <c r="R2130">
        <v>1</v>
      </c>
      <c r="S2130">
        <v>3</v>
      </c>
      <c r="T2130">
        <v>7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30</v>
      </c>
    </row>
    <row r="2131" spans="1:28" hidden="1" x14ac:dyDescent="0.3">
      <c r="A2131">
        <v>4786</v>
      </c>
      <c r="B2131">
        <v>1977</v>
      </c>
      <c r="C2131" t="s">
        <v>28</v>
      </c>
      <c r="D2131" t="s">
        <v>33</v>
      </c>
      <c r="E2131">
        <v>75330</v>
      </c>
      <c r="F2131">
        <v>1</v>
      </c>
      <c r="G2131">
        <v>1</v>
      </c>
      <c r="H2131" s="1">
        <v>41186</v>
      </c>
      <c r="I2131">
        <v>94</v>
      </c>
      <c r="J2131">
        <v>555</v>
      </c>
      <c r="K2131">
        <v>82</v>
      </c>
      <c r="L2131">
        <v>257</v>
      </c>
      <c r="M2131">
        <v>93</v>
      </c>
      <c r="N2131">
        <v>61</v>
      </c>
      <c r="O2131">
        <v>61</v>
      </c>
      <c r="P2131">
        <v>4</v>
      </c>
      <c r="Q2131">
        <v>10</v>
      </c>
      <c r="R2131">
        <v>3</v>
      </c>
      <c r="S2131">
        <v>12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34</v>
      </c>
    </row>
    <row r="2132" spans="1:28" hidden="1" x14ac:dyDescent="0.3">
      <c r="A2132">
        <v>5015</v>
      </c>
      <c r="B2132">
        <v>1976</v>
      </c>
      <c r="C2132" t="s">
        <v>41</v>
      </c>
      <c r="D2132" t="s">
        <v>33</v>
      </c>
      <c r="E2132">
        <v>34529</v>
      </c>
      <c r="F2132">
        <v>1</v>
      </c>
      <c r="G2132">
        <v>0</v>
      </c>
      <c r="H2132" s="1">
        <v>41166</v>
      </c>
      <c r="I2132">
        <v>94</v>
      </c>
      <c r="J2132">
        <v>68</v>
      </c>
      <c r="K2132">
        <v>6</v>
      </c>
      <c r="L2132">
        <v>38</v>
      </c>
      <c r="M2132">
        <v>3</v>
      </c>
      <c r="N2132">
        <v>6</v>
      </c>
      <c r="O2132">
        <v>41</v>
      </c>
      <c r="P2132">
        <v>2</v>
      </c>
      <c r="Q2132">
        <v>2</v>
      </c>
      <c r="R2132">
        <v>2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30</v>
      </c>
    </row>
    <row r="2133" spans="1:28" hidden="1" x14ac:dyDescent="0.3">
      <c r="A2133">
        <v>3469</v>
      </c>
      <c r="B2133">
        <v>1977</v>
      </c>
      <c r="C2133" t="s">
        <v>37</v>
      </c>
      <c r="D2133" t="s">
        <v>29</v>
      </c>
      <c r="E2133">
        <v>34487</v>
      </c>
      <c r="F2133">
        <v>1</v>
      </c>
      <c r="G2133">
        <v>1</v>
      </c>
      <c r="H2133" s="1">
        <v>41158</v>
      </c>
      <c r="I2133">
        <v>94</v>
      </c>
      <c r="J2133">
        <v>19</v>
      </c>
      <c r="K2133">
        <v>18</v>
      </c>
      <c r="L2133">
        <v>33</v>
      </c>
      <c r="M2133">
        <v>24</v>
      </c>
      <c r="N2133">
        <v>1</v>
      </c>
      <c r="O2133">
        <v>8</v>
      </c>
      <c r="P2133">
        <v>3</v>
      </c>
      <c r="Q2133">
        <v>3</v>
      </c>
      <c r="R2133">
        <v>0</v>
      </c>
      <c r="S2133">
        <v>3</v>
      </c>
      <c r="T2133">
        <v>9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30</v>
      </c>
    </row>
    <row r="2134" spans="1:28" hidden="1" x14ac:dyDescent="0.3">
      <c r="A2134">
        <v>1010</v>
      </c>
      <c r="B2134">
        <v>1977</v>
      </c>
      <c r="C2134" t="s">
        <v>28</v>
      </c>
      <c r="D2134" t="s">
        <v>35</v>
      </c>
      <c r="E2134">
        <v>46931</v>
      </c>
      <c r="F2134">
        <v>2</v>
      </c>
      <c r="G2134">
        <v>1</v>
      </c>
      <c r="H2134" s="1">
        <v>41753</v>
      </c>
      <c r="I2134">
        <v>94</v>
      </c>
      <c r="J2134">
        <v>41</v>
      </c>
      <c r="K2134">
        <v>0</v>
      </c>
      <c r="L2134">
        <v>17</v>
      </c>
      <c r="M2134">
        <v>3</v>
      </c>
      <c r="N2134">
        <v>1</v>
      </c>
      <c r="O2134">
        <v>16</v>
      </c>
      <c r="P2134">
        <v>2</v>
      </c>
      <c r="Q2134">
        <v>1</v>
      </c>
      <c r="R2134">
        <v>1</v>
      </c>
      <c r="S2134">
        <v>3</v>
      </c>
      <c r="T2134">
        <v>3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30</v>
      </c>
    </row>
    <row r="2135" spans="1:28" hidden="1" x14ac:dyDescent="0.3">
      <c r="A2135">
        <v>8953</v>
      </c>
      <c r="B2135">
        <v>1965</v>
      </c>
      <c r="C2135" t="s">
        <v>41</v>
      </c>
      <c r="D2135" t="s">
        <v>31</v>
      </c>
      <c r="E2135">
        <v>35791</v>
      </c>
      <c r="F2135">
        <v>2</v>
      </c>
      <c r="G2135">
        <v>1</v>
      </c>
      <c r="H2135" s="1">
        <v>41400</v>
      </c>
      <c r="I2135">
        <v>94</v>
      </c>
      <c r="J2135">
        <v>27</v>
      </c>
      <c r="K2135">
        <v>0</v>
      </c>
      <c r="L2135">
        <v>5</v>
      </c>
      <c r="M2135">
        <v>0</v>
      </c>
      <c r="N2135">
        <v>0</v>
      </c>
      <c r="O2135">
        <v>3</v>
      </c>
      <c r="P2135">
        <v>2</v>
      </c>
      <c r="Q2135">
        <v>1</v>
      </c>
      <c r="R2135">
        <v>0</v>
      </c>
      <c r="S2135">
        <v>3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30</v>
      </c>
    </row>
    <row r="2136" spans="1:28" hidden="1" x14ac:dyDescent="0.3">
      <c r="A2136">
        <v>10258</v>
      </c>
      <c r="B2136">
        <v>1965</v>
      </c>
      <c r="C2136" t="s">
        <v>41</v>
      </c>
      <c r="D2136" t="s">
        <v>31</v>
      </c>
      <c r="E2136">
        <v>35791</v>
      </c>
      <c r="F2136">
        <v>2</v>
      </c>
      <c r="G2136">
        <v>1</v>
      </c>
      <c r="H2136" s="1">
        <v>41400</v>
      </c>
      <c r="I2136">
        <v>94</v>
      </c>
      <c r="J2136">
        <v>27</v>
      </c>
      <c r="K2136">
        <v>0</v>
      </c>
      <c r="L2136">
        <v>5</v>
      </c>
      <c r="M2136">
        <v>0</v>
      </c>
      <c r="N2136">
        <v>0</v>
      </c>
      <c r="O2136">
        <v>3</v>
      </c>
      <c r="P2136">
        <v>2</v>
      </c>
      <c r="Q2136">
        <v>1</v>
      </c>
      <c r="R2136">
        <v>0</v>
      </c>
      <c r="S2136">
        <v>3</v>
      </c>
      <c r="T2136">
        <v>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34</v>
      </c>
    </row>
    <row r="2137" spans="1:28" hidden="1" x14ac:dyDescent="0.3">
      <c r="A2137">
        <v>5885</v>
      </c>
      <c r="B2137">
        <v>1973</v>
      </c>
      <c r="C2137" t="s">
        <v>38</v>
      </c>
      <c r="D2137" t="s">
        <v>33</v>
      </c>
      <c r="E2137">
        <v>35688</v>
      </c>
      <c r="F2137">
        <v>2</v>
      </c>
      <c r="G2137">
        <v>1</v>
      </c>
      <c r="H2137" s="1">
        <v>41143</v>
      </c>
      <c r="I2137">
        <v>94</v>
      </c>
      <c r="J2137">
        <v>73</v>
      </c>
      <c r="K2137">
        <v>3</v>
      </c>
      <c r="L2137">
        <v>90</v>
      </c>
      <c r="M2137">
        <v>12</v>
      </c>
      <c r="N2137">
        <v>1</v>
      </c>
      <c r="O2137">
        <v>32</v>
      </c>
      <c r="P2137">
        <v>7</v>
      </c>
      <c r="Q2137">
        <v>4</v>
      </c>
      <c r="R2137">
        <v>1</v>
      </c>
      <c r="S2137">
        <v>4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32</v>
      </c>
    </row>
    <row r="2138" spans="1:28" hidden="1" x14ac:dyDescent="0.3">
      <c r="A2138">
        <v>3310</v>
      </c>
      <c r="B2138">
        <v>1973</v>
      </c>
      <c r="C2138" t="s">
        <v>38</v>
      </c>
      <c r="D2138" t="s">
        <v>33</v>
      </c>
      <c r="E2138">
        <v>35688</v>
      </c>
      <c r="F2138">
        <v>2</v>
      </c>
      <c r="G2138">
        <v>1</v>
      </c>
      <c r="H2138" s="1">
        <v>41143</v>
      </c>
      <c r="I2138">
        <v>94</v>
      </c>
      <c r="J2138">
        <v>73</v>
      </c>
      <c r="K2138">
        <v>3</v>
      </c>
      <c r="L2138">
        <v>90</v>
      </c>
      <c r="M2138">
        <v>12</v>
      </c>
      <c r="N2138">
        <v>1</v>
      </c>
      <c r="O2138">
        <v>32</v>
      </c>
      <c r="P2138">
        <v>7</v>
      </c>
      <c r="Q2138">
        <v>4</v>
      </c>
      <c r="R2138">
        <v>1</v>
      </c>
      <c r="S2138">
        <v>4</v>
      </c>
      <c r="T2138">
        <v>8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30</v>
      </c>
    </row>
    <row r="2139" spans="1:28" hidden="1" x14ac:dyDescent="0.3">
      <c r="A2139">
        <v>2532</v>
      </c>
      <c r="B2139">
        <v>1987</v>
      </c>
      <c r="C2139" t="s">
        <v>41</v>
      </c>
      <c r="D2139" t="s">
        <v>31</v>
      </c>
      <c r="E2139">
        <v>73454</v>
      </c>
      <c r="F2139">
        <v>0</v>
      </c>
      <c r="G2139">
        <v>0</v>
      </c>
      <c r="H2139" s="1">
        <v>41699</v>
      </c>
      <c r="I2139">
        <v>95</v>
      </c>
      <c r="J2139">
        <v>982</v>
      </c>
      <c r="K2139">
        <v>73</v>
      </c>
      <c r="L2139">
        <v>351</v>
      </c>
      <c r="M2139">
        <v>56</v>
      </c>
      <c r="N2139">
        <v>14</v>
      </c>
      <c r="O2139">
        <v>175</v>
      </c>
      <c r="P2139">
        <v>1</v>
      </c>
      <c r="Q2139">
        <v>2</v>
      </c>
      <c r="R2139">
        <v>4</v>
      </c>
      <c r="S2139">
        <v>6</v>
      </c>
      <c r="T2139">
        <v>5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 t="s">
        <v>30</v>
      </c>
    </row>
    <row r="2140" spans="1:28" hidden="1" x14ac:dyDescent="0.3">
      <c r="A2140">
        <v>2579</v>
      </c>
      <c r="B2140">
        <v>1957</v>
      </c>
      <c r="C2140" t="s">
        <v>28</v>
      </c>
      <c r="D2140" t="s">
        <v>33</v>
      </c>
      <c r="E2140">
        <v>71113</v>
      </c>
      <c r="F2140">
        <v>0</v>
      </c>
      <c r="G2140">
        <v>1</v>
      </c>
      <c r="H2140" s="1">
        <v>41625</v>
      </c>
      <c r="I2140">
        <v>95</v>
      </c>
      <c r="J2140">
        <v>495</v>
      </c>
      <c r="K2140">
        <v>33</v>
      </c>
      <c r="L2140">
        <v>255</v>
      </c>
      <c r="M2140">
        <v>11</v>
      </c>
      <c r="N2140">
        <v>33</v>
      </c>
      <c r="O2140">
        <v>8</v>
      </c>
      <c r="P2140">
        <v>4</v>
      </c>
      <c r="Q2140">
        <v>6</v>
      </c>
      <c r="R2140">
        <v>7</v>
      </c>
      <c r="S2140">
        <v>9</v>
      </c>
      <c r="T2140">
        <v>4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30</v>
      </c>
    </row>
    <row r="2141" spans="1:28" x14ac:dyDescent="0.3">
      <c r="A2141">
        <v>10629</v>
      </c>
      <c r="B2141">
        <v>1973</v>
      </c>
      <c r="C2141" t="s">
        <v>38</v>
      </c>
      <c r="D2141" t="s">
        <v>33</v>
      </c>
      <c r="F2141">
        <v>1</v>
      </c>
      <c r="G2141">
        <v>0</v>
      </c>
      <c r="H2141" s="1">
        <v>41166</v>
      </c>
      <c r="I2141">
        <v>25</v>
      </c>
      <c r="J2141">
        <v>25</v>
      </c>
      <c r="K2141">
        <v>3</v>
      </c>
      <c r="L2141">
        <v>43</v>
      </c>
      <c r="M2141">
        <v>17</v>
      </c>
      <c r="N2141">
        <v>4</v>
      </c>
      <c r="O2141">
        <v>17</v>
      </c>
      <c r="P2141">
        <v>3</v>
      </c>
      <c r="Q2141">
        <v>3</v>
      </c>
      <c r="R2141">
        <v>0</v>
      </c>
      <c r="S2141">
        <v>3</v>
      </c>
      <c r="T2141">
        <v>8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39</v>
      </c>
    </row>
    <row r="2142" spans="1:28" hidden="1" x14ac:dyDescent="0.3">
      <c r="A2142">
        <v>4789</v>
      </c>
      <c r="B2142">
        <v>1953</v>
      </c>
      <c r="C2142" t="s">
        <v>28</v>
      </c>
      <c r="D2142" t="s">
        <v>35</v>
      </c>
      <c r="E2142">
        <v>80812</v>
      </c>
      <c r="F2142">
        <v>0</v>
      </c>
      <c r="G2142">
        <v>0</v>
      </c>
      <c r="H2142" s="1">
        <v>41534</v>
      </c>
      <c r="I2142">
        <v>95</v>
      </c>
      <c r="J2142">
        <v>769</v>
      </c>
      <c r="K2142">
        <v>22</v>
      </c>
      <c r="L2142">
        <v>500</v>
      </c>
      <c r="M2142">
        <v>210</v>
      </c>
      <c r="N2142">
        <v>143</v>
      </c>
      <c r="O2142">
        <v>33</v>
      </c>
      <c r="P2142">
        <v>1</v>
      </c>
      <c r="Q2142">
        <v>4</v>
      </c>
      <c r="R2142">
        <v>8</v>
      </c>
      <c r="S2142">
        <v>5</v>
      </c>
      <c r="T2142">
        <v>2</v>
      </c>
      <c r="U2142">
        <v>1</v>
      </c>
      <c r="V2142">
        <v>0</v>
      </c>
      <c r="W2142">
        <v>1</v>
      </c>
      <c r="X2142">
        <v>0</v>
      </c>
      <c r="Y2142">
        <v>1</v>
      </c>
      <c r="Z2142">
        <v>0</v>
      </c>
      <c r="AA2142">
        <v>0</v>
      </c>
      <c r="AB2142" t="s">
        <v>40</v>
      </c>
    </row>
    <row r="2143" spans="1:28" hidden="1" x14ac:dyDescent="0.3">
      <c r="A2143">
        <v>2254</v>
      </c>
      <c r="B2143">
        <v>1983</v>
      </c>
      <c r="C2143" t="s">
        <v>28</v>
      </c>
      <c r="D2143" t="s">
        <v>33</v>
      </c>
      <c r="E2143">
        <v>69520</v>
      </c>
      <c r="F2143">
        <v>0</v>
      </c>
      <c r="G2143">
        <v>0</v>
      </c>
      <c r="H2143" s="1">
        <v>41462</v>
      </c>
      <c r="I2143">
        <v>95</v>
      </c>
      <c r="J2143">
        <v>627</v>
      </c>
      <c r="K2143">
        <v>120</v>
      </c>
      <c r="L2143">
        <v>414</v>
      </c>
      <c r="M2143">
        <v>121</v>
      </c>
      <c r="N2143">
        <v>80</v>
      </c>
      <c r="O2143">
        <v>93</v>
      </c>
      <c r="P2143">
        <v>1</v>
      </c>
      <c r="Q2143">
        <v>9</v>
      </c>
      <c r="R2143">
        <v>6</v>
      </c>
      <c r="S2143">
        <v>5</v>
      </c>
      <c r="T2143">
        <v>5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36</v>
      </c>
    </row>
    <row r="2144" spans="1:28" hidden="1" x14ac:dyDescent="0.3">
      <c r="A2144">
        <v>5847</v>
      </c>
      <c r="B2144">
        <v>1969</v>
      </c>
      <c r="C2144" t="s">
        <v>28</v>
      </c>
      <c r="D2144" t="s">
        <v>29</v>
      </c>
      <c r="E2144">
        <v>69901</v>
      </c>
      <c r="F2144">
        <v>0</v>
      </c>
      <c r="G2144">
        <v>1</v>
      </c>
      <c r="H2144" s="1">
        <v>41423</v>
      </c>
      <c r="I2144">
        <v>95</v>
      </c>
      <c r="J2144">
        <v>312</v>
      </c>
      <c r="K2144">
        <v>21</v>
      </c>
      <c r="L2144">
        <v>206</v>
      </c>
      <c r="M2144">
        <v>102</v>
      </c>
      <c r="N2144">
        <v>92</v>
      </c>
      <c r="O2144">
        <v>149</v>
      </c>
      <c r="P2144">
        <v>3</v>
      </c>
      <c r="Q2144">
        <v>7</v>
      </c>
      <c r="R2144">
        <v>3</v>
      </c>
      <c r="S2144">
        <v>10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30</v>
      </c>
    </row>
    <row r="2145" spans="1:28" hidden="1" x14ac:dyDescent="0.3">
      <c r="A2145">
        <v>5863</v>
      </c>
      <c r="B2145">
        <v>1953</v>
      </c>
      <c r="C2145" t="s">
        <v>28</v>
      </c>
      <c r="D2145" t="s">
        <v>33</v>
      </c>
      <c r="E2145">
        <v>47703</v>
      </c>
      <c r="F2145">
        <v>0</v>
      </c>
      <c r="G2145">
        <v>1</v>
      </c>
      <c r="H2145" s="1">
        <v>41423</v>
      </c>
      <c r="I2145">
        <v>95</v>
      </c>
      <c r="J2145">
        <v>359</v>
      </c>
      <c r="K2145">
        <v>0</v>
      </c>
      <c r="L2145">
        <v>134</v>
      </c>
      <c r="M2145">
        <v>13</v>
      </c>
      <c r="N2145">
        <v>26</v>
      </c>
      <c r="O2145">
        <v>123</v>
      </c>
      <c r="P2145">
        <v>4</v>
      </c>
      <c r="Q2145">
        <v>6</v>
      </c>
      <c r="R2145">
        <v>3</v>
      </c>
      <c r="S2145">
        <v>8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30</v>
      </c>
    </row>
    <row r="2146" spans="1:28" hidden="1" x14ac:dyDescent="0.3">
      <c r="A2146">
        <v>999</v>
      </c>
      <c r="B2146">
        <v>1991</v>
      </c>
      <c r="C2146" t="s">
        <v>28</v>
      </c>
      <c r="D2146" t="s">
        <v>31</v>
      </c>
      <c r="E2146">
        <v>86037</v>
      </c>
      <c r="F2146">
        <v>0</v>
      </c>
      <c r="G2146">
        <v>0</v>
      </c>
      <c r="H2146" s="1">
        <v>41276</v>
      </c>
      <c r="I2146">
        <v>95</v>
      </c>
      <c r="J2146">
        <v>490</v>
      </c>
      <c r="K2146">
        <v>44</v>
      </c>
      <c r="L2146">
        <v>125</v>
      </c>
      <c r="M2146">
        <v>29</v>
      </c>
      <c r="N2146">
        <v>20</v>
      </c>
      <c r="O2146">
        <v>22</v>
      </c>
      <c r="P2146">
        <v>1</v>
      </c>
      <c r="Q2146">
        <v>6</v>
      </c>
      <c r="R2146">
        <v>7</v>
      </c>
      <c r="S2146">
        <v>11</v>
      </c>
      <c r="T2146">
        <v>3</v>
      </c>
      <c r="U2146">
        <v>0</v>
      </c>
      <c r="V2146">
        <v>0</v>
      </c>
      <c r="W2146">
        <v>0</v>
      </c>
      <c r="X2146">
        <v>1</v>
      </c>
      <c r="Y2146">
        <v>1</v>
      </c>
      <c r="Z2146">
        <v>1</v>
      </c>
      <c r="AA2146">
        <v>0</v>
      </c>
      <c r="AB2146" t="s">
        <v>32</v>
      </c>
    </row>
    <row r="2147" spans="1:28" hidden="1" x14ac:dyDescent="0.3">
      <c r="A2147">
        <v>2931</v>
      </c>
      <c r="B2147">
        <v>1978</v>
      </c>
      <c r="C2147" t="s">
        <v>28</v>
      </c>
      <c r="D2147" t="s">
        <v>29</v>
      </c>
      <c r="E2147">
        <v>71847</v>
      </c>
      <c r="F2147">
        <v>0</v>
      </c>
      <c r="G2147">
        <v>0</v>
      </c>
      <c r="H2147" s="1">
        <v>41173</v>
      </c>
      <c r="I2147">
        <v>95</v>
      </c>
      <c r="J2147">
        <v>737</v>
      </c>
      <c r="K2147">
        <v>21</v>
      </c>
      <c r="L2147">
        <v>106</v>
      </c>
      <c r="M2147">
        <v>55</v>
      </c>
      <c r="N2147">
        <v>63</v>
      </c>
      <c r="O2147">
        <v>210</v>
      </c>
      <c r="P2147">
        <v>0</v>
      </c>
      <c r="Q2147">
        <v>6</v>
      </c>
      <c r="R2147">
        <v>7</v>
      </c>
      <c r="S2147">
        <v>9</v>
      </c>
      <c r="T2147">
        <v>3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30</v>
      </c>
    </row>
    <row r="2148" spans="1:28" hidden="1" x14ac:dyDescent="0.3">
      <c r="A2148">
        <v>5589</v>
      </c>
      <c r="B2148">
        <v>1964</v>
      </c>
      <c r="C2148" t="s">
        <v>28</v>
      </c>
      <c r="D2148" t="s">
        <v>29</v>
      </c>
      <c r="E2148">
        <v>51983</v>
      </c>
      <c r="F2148">
        <v>0</v>
      </c>
      <c r="G2148">
        <v>1</v>
      </c>
      <c r="H2148" s="1">
        <v>41152</v>
      </c>
      <c r="I2148">
        <v>95</v>
      </c>
      <c r="J2148">
        <v>631</v>
      </c>
      <c r="K2148">
        <v>0</v>
      </c>
      <c r="L2148">
        <v>115</v>
      </c>
      <c r="M2148">
        <v>10</v>
      </c>
      <c r="N2148">
        <v>7</v>
      </c>
      <c r="O2148">
        <v>30</v>
      </c>
      <c r="P2148">
        <v>3</v>
      </c>
      <c r="Q2148">
        <v>9</v>
      </c>
      <c r="R2148">
        <v>2</v>
      </c>
      <c r="S2148">
        <v>10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40</v>
      </c>
    </row>
    <row r="2149" spans="1:28" hidden="1" x14ac:dyDescent="0.3">
      <c r="A2149">
        <v>10172</v>
      </c>
      <c r="B2149">
        <v>1988</v>
      </c>
      <c r="C2149" t="s">
        <v>28</v>
      </c>
      <c r="D2149" t="s">
        <v>31</v>
      </c>
      <c r="E2149">
        <v>68655</v>
      </c>
      <c r="F2149">
        <v>0</v>
      </c>
      <c r="G2149">
        <v>0</v>
      </c>
      <c r="H2149" s="1">
        <v>41131</v>
      </c>
      <c r="I2149">
        <v>95</v>
      </c>
      <c r="J2149">
        <v>456</v>
      </c>
      <c r="K2149">
        <v>19</v>
      </c>
      <c r="L2149">
        <v>832</v>
      </c>
      <c r="M2149">
        <v>75</v>
      </c>
      <c r="N2149">
        <v>118</v>
      </c>
      <c r="O2149">
        <v>38</v>
      </c>
      <c r="P2149">
        <v>1</v>
      </c>
      <c r="Q2149">
        <v>4</v>
      </c>
      <c r="R2149">
        <v>5</v>
      </c>
      <c r="S2149">
        <v>11</v>
      </c>
      <c r="T2149">
        <v>3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30</v>
      </c>
    </row>
    <row r="2150" spans="1:28" hidden="1" x14ac:dyDescent="0.3">
      <c r="A2150">
        <v>6729</v>
      </c>
      <c r="B2150">
        <v>1988</v>
      </c>
      <c r="C2150" t="s">
        <v>28</v>
      </c>
      <c r="D2150" t="s">
        <v>31</v>
      </c>
      <c r="E2150">
        <v>68655</v>
      </c>
      <c r="F2150">
        <v>0</v>
      </c>
      <c r="G2150">
        <v>0</v>
      </c>
      <c r="H2150" s="1">
        <v>41131</v>
      </c>
      <c r="I2150">
        <v>95</v>
      </c>
      <c r="J2150">
        <v>456</v>
      </c>
      <c r="K2150">
        <v>19</v>
      </c>
      <c r="L2150">
        <v>832</v>
      </c>
      <c r="M2150">
        <v>75</v>
      </c>
      <c r="N2150">
        <v>118</v>
      </c>
      <c r="O2150">
        <v>38</v>
      </c>
      <c r="P2150">
        <v>1</v>
      </c>
      <c r="Q2150">
        <v>4</v>
      </c>
      <c r="R2150">
        <v>5</v>
      </c>
      <c r="S2150">
        <v>11</v>
      </c>
      <c r="T2150">
        <v>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43</v>
      </c>
    </row>
    <row r="2151" spans="1:28" hidden="1" x14ac:dyDescent="0.3">
      <c r="A2151">
        <v>5623</v>
      </c>
      <c r="B2151">
        <v>1980</v>
      </c>
      <c r="C2151" t="s">
        <v>41</v>
      </c>
      <c r="D2151" t="s">
        <v>33</v>
      </c>
      <c r="E2151">
        <v>31535</v>
      </c>
      <c r="F2151">
        <v>1</v>
      </c>
      <c r="G2151">
        <v>0</v>
      </c>
      <c r="H2151" s="1">
        <v>41543</v>
      </c>
      <c r="I2151">
        <v>95</v>
      </c>
      <c r="J2151">
        <v>15</v>
      </c>
      <c r="K2151">
        <v>4</v>
      </c>
      <c r="L2151">
        <v>13</v>
      </c>
      <c r="M2151">
        <v>0</v>
      </c>
      <c r="N2151">
        <v>0</v>
      </c>
      <c r="O2151">
        <v>19</v>
      </c>
      <c r="P2151">
        <v>1</v>
      </c>
      <c r="Q2151">
        <v>1</v>
      </c>
      <c r="R2151">
        <v>1</v>
      </c>
      <c r="S2151">
        <v>2</v>
      </c>
      <c r="T2151">
        <v>7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 t="s">
        <v>30</v>
      </c>
    </row>
    <row r="2152" spans="1:28" hidden="1" x14ac:dyDescent="0.3">
      <c r="A2152">
        <v>9523</v>
      </c>
      <c r="B2152">
        <v>1982</v>
      </c>
      <c r="C2152" t="s">
        <v>28</v>
      </c>
      <c r="D2152" t="s">
        <v>35</v>
      </c>
      <c r="E2152">
        <v>40479</v>
      </c>
      <c r="F2152">
        <v>1</v>
      </c>
      <c r="G2152">
        <v>0</v>
      </c>
      <c r="H2152" s="1">
        <v>41503</v>
      </c>
      <c r="I2152">
        <v>95</v>
      </c>
      <c r="J2152">
        <v>5</v>
      </c>
      <c r="K2152">
        <v>0</v>
      </c>
      <c r="L2152">
        <v>8</v>
      </c>
      <c r="M2152">
        <v>2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3</v>
      </c>
      <c r="T2152">
        <v>4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30</v>
      </c>
    </row>
    <row r="2153" spans="1:28" hidden="1" x14ac:dyDescent="0.3">
      <c r="A2153">
        <v>5268</v>
      </c>
      <c r="B2153">
        <v>1960</v>
      </c>
      <c r="C2153" t="s">
        <v>28</v>
      </c>
      <c r="D2153" t="s">
        <v>33</v>
      </c>
      <c r="E2153">
        <v>29440</v>
      </c>
      <c r="F2153">
        <v>1</v>
      </c>
      <c r="G2153">
        <v>1</v>
      </c>
      <c r="H2153" s="1">
        <v>41497</v>
      </c>
      <c r="I2153">
        <v>95</v>
      </c>
      <c r="J2153">
        <v>17</v>
      </c>
      <c r="K2153">
        <v>8</v>
      </c>
      <c r="L2153">
        <v>14</v>
      </c>
      <c r="M2153">
        <v>10</v>
      </c>
      <c r="N2153">
        <v>4</v>
      </c>
      <c r="O2153">
        <v>3</v>
      </c>
      <c r="P2153">
        <v>2</v>
      </c>
      <c r="Q2153">
        <v>1</v>
      </c>
      <c r="R2153">
        <v>0</v>
      </c>
      <c r="S2153">
        <v>4</v>
      </c>
      <c r="T2153">
        <v>7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39</v>
      </c>
    </row>
    <row r="2154" spans="1:28" hidden="1" x14ac:dyDescent="0.3">
      <c r="A2154">
        <v>1545</v>
      </c>
      <c r="B2154">
        <v>1986</v>
      </c>
      <c r="C2154" t="s">
        <v>28</v>
      </c>
      <c r="D2154" t="s">
        <v>33</v>
      </c>
      <c r="E2154">
        <v>38508</v>
      </c>
      <c r="F2154">
        <v>1</v>
      </c>
      <c r="G2154">
        <v>0</v>
      </c>
      <c r="H2154" s="1">
        <v>41488</v>
      </c>
      <c r="I2154">
        <v>95</v>
      </c>
      <c r="J2154">
        <v>120</v>
      </c>
      <c r="K2154">
        <v>19</v>
      </c>
      <c r="L2154">
        <v>206</v>
      </c>
      <c r="M2154">
        <v>25</v>
      </c>
      <c r="N2154">
        <v>19</v>
      </c>
      <c r="O2154">
        <v>54</v>
      </c>
      <c r="P2154">
        <v>6</v>
      </c>
      <c r="Q2154">
        <v>7</v>
      </c>
      <c r="R2154">
        <v>2</v>
      </c>
      <c r="S2154">
        <v>5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30</v>
      </c>
    </row>
    <row r="2155" spans="1:28" hidden="1" x14ac:dyDescent="0.3">
      <c r="A2155">
        <v>2661</v>
      </c>
      <c r="B2155">
        <v>1964</v>
      </c>
      <c r="C2155" t="s">
        <v>28</v>
      </c>
      <c r="D2155" t="s">
        <v>31</v>
      </c>
      <c r="E2155">
        <v>18701</v>
      </c>
      <c r="F2155">
        <v>1</v>
      </c>
      <c r="G2155">
        <v>1</v>
      </c>
      <c r="H2155" s="1">
        <v>41429</v>
      </c>
      <c r="I2155">
        <v>95</v>
      </c>
      <c r="J2155">
        <v>12</v>
      </c>
      <c r="K2155">
        <v>4</v>
      </c>
      <c r="L2155">
        <v>2</v>
      </c>
      <c r="M2155">
        <v>10</v>
      </c>
      <c r="N2155">
        <v>6</v>
      </c>
      <c r="O2155">
        <v>10</v>
      </c>
      <c r="P2155">
        <v>4</v>
      </c>
      <c r="Q2155">
        <v>2</v>
      </c>
      <c r="R2155">
        <v>0</v>
      </c>
      <c r="S2155">
        <v>4</v>
      </c>
      <c r="T2155">
        <v>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43</v>
      </c>
    </row>
    <row r="2156" spans="1:28" hidden="1" x14ac:dyDescent="0.3">
      <c r="A2156">
        <v>3130</v>
      </c>
      <c r="B2156">
        <v>1964</v>
      </c>
      <c r="C2156" t="s">
        <v>28</v>
      </c>
      <c r="D2156" t="s">
        <v>31</v>
      </c>
      <c r="E2156">
        <v>18701</v>
      </c>
      <c r="F2156">
        <v>1</v>
      </c>
      <c r="G2156">
        <v>1</v>
      </c>
      <c r="H2156" s="1">
        <v>41429</v>
      </c>
      <c r="I2156">
        <v>95</v>
      </c>
      <c r="J2156">
        <v>12</v>
      </c>
      <c r="K2156">
        <v>4</v>
      </c>
      <c r="L2156">
        <v>2</v>
      </c>
      <c r="M2156">
        <v>10</v>
      </c>
      <c r="N2156">
        <v>6</v>
      </c>
      <c r="O2156">
        <v>10</v>
      </c>
      <c r="P2156">
        <v>4</v>
      </c>
      <c r="Q2156">
        <v>2</v>
      </c>
      <c r="R2156">
        <v>0</v>
      </c>
      <c r="S2156">
        <v>4</v>
      </c>
      <c r="T2156">
        <v>5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30</v>
      </c>
    </row>
    <row r="2157" spans="1:28" hidden="1" x14ac:dyDescent="0.3">
      <c r="A2157">
        <v>1890</v>
      </c>
      <c r="B2157">
        <v>1971</v>
      </c>
      <c r="C2157" t="s">
        <v>38</v>
      </c>
      <c r="D2157" t="s">
        <v>35</v>
      </c>
      <c r="E2157">
        <v>42033</v>
      </c>
      <c r="F2157">
        <v>1</v>
      </c>
      <c r="G2157">
        <v>1</v>
      </c>
      <c r="H2157" s="1">
        <v>41171</v>
      </c>
      <c r="I2157">
        <v>95</v>
      </c>
      <c r="J2157">
        <v>11</v>
      </c>
      <c r="K2157">
        <v>1</v>
      </c>
      <c r="L2157">
        <v>4</v>
      </c>
      <c r="M2157">
        <v>2</v>
      </c>
      <c r="N2157">
        <v>0</v>
      </c>
      <c r="O2157">
        <v>7</v>
      </c>
      <c r="P2157">
        <v>1</v>
      </c>
      <c r="Q2157">
        <v>1</v>
      </c>
      <c r="R2157">
        <v>0</v>
      </c>
      <c r="S2157">
        <v>2</v>
      </c>
      <c r="T2157">
        <v>7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30</v>
      </c>
    </row>
    <row r="2158" spans="1:28" hidden="1" x14ac:dyDescent="0.3">
      <c r="A2158">
        <v>2939</v>
      </c>
      <c r="B2158">
        <v>1970</v>
      </c>
      <c r="C2158" t="s">
        <v>41</v>
      </c>
      <c r="D2158" t="s">
        <v>35</v>
      </c>
      <c r="E2158">
        <v>79419</v>
      </c>
      <c r="F2158">
        <v>0</v>
      </c>
      <c r="G2158">
        <v>0</v>
      </c>
      <c r="H2158" s="1">
        <v>41812</v>
      </c>
      <c r="I2158">
        <v>96</v>
      </c>
      <c r="J2158">
        <v>751</v>
      </c>
      <c r="K2158">
        <v>127</v>
      </c>
      <c r="L2158">
        <v>687</v>
      </c>
      <c r="M2158">
        <v>20</v>
      </c>
      <c r="N2158">
        <v>15</v>
      </c>
      <c r="O2158">
        <v>31</v>
      </c>
      <c r="P2158">
        <v>1</v>
      </c>
      <c r="Q2158">
        <v>4</v>
      </c>
      <c r="R2158">
        <v>6</v>
      </c>
      <c r="S2158">
        <v>4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32</v>
      </c>
    </row>
    <row r="2159" spans="1:28" hidden="1" x14ac:dyDescent="0.3">
      <c r="A2159">
        <v>5948</v>
      </c>
      <c r="B2159">
        <v>1975</v>
      </c>
      <c r="C2159" t="s">
        <v>28</v>
      </c>
      <c r="D2159" t="s">
        <v>31</v>
      </c>
      <c r="E2159">
        <v>57338</v>
      </c>
      <c r="F2159">
        <v>0</v>
      </c>
      <c r="G2159">
        <v>1</v>
      </c>
      <c r="H2159" s="1">
        <v>41758</v>
      </c>
      <c r="I2159">
        <v>96</v>
      </c>
      <c r="J2159">
        <v>143</v>
      </c>
      <c r="K2159">
        <v>6</v>
      </c>
      <c r="L2159">
        <v>52</v>
      </c>
      <c r="M2159">
        <v>11</v>
      </c>
      <c r="N2159">
        <v>8</v>
      </c>
      <c r="O2159">
        <v>17</v>
      </c>
      <c r="P2159">
        <v>2</v>
      </c>
      <c r="Q2159">
        <v>4</v>
      </c>
      <c r="R2159">
        <v>1</v>
      </c>
      <c r="S2159">
        <v>5</v>
      </c>
      <c r="T2159">
        <v>5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34</v>
      </c>
    </row>
    <row r="2160" spans="1:28" hidden="1" x14ac:dyDescent="0.3">
      <c r="A2160">
        <v>574</v>
      </c>
      <c r="B2160">
        <v>1964</v>
      </c>
      <c r="C2160" t="s">
        <v>28</v>
      </c>
      <c r="D2160" t="s">
        <v>33</v>
      </c>
      <c r="E2160">
        <v>42523</v>
      </c>
      <c r="F2160">
        <v>0</v>
      </c>
      <c r="G2160">
        <v>0</v>
      </c>
      <c r="H2160" s="1">
        <v>41752</v>
      </c>
      <c r="I2160">
        <v>96</v>
      </c>
      <c r="J2160">
        <v>14</v>
      </c>
      <c r="K2160">
        <v>36</v>
      </c>
      <c r="L2160">
        <v>11</v>
      </c>
      <c r="M2160">
        <v>3</v>
      </c>
      <c r="N2160">
        <v>26</v>
      </c>
      <c r="O2160">
        <v>35</v>
      </c>
      <c r="P2160">
        <v>1</v>
      </c>
      <c r="Q2160">
        <v>1</v>
      </c>
      <c r="R2160">
        <v>1</v>
      </c>
      <c r="S2160">
        <v>4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39</v>
      </c>
    </row>
    <row r="2161" spans="1:28" hidden="1" x14ac:dyDescent="0.3">
      <c r="A2161">
        <v>3266</v>
      </c>
      <c r="B2161">
        <v>1964</v>
      </c>
      <c r="C2161" t="s">
        <v>28</v>
      </c>
      <c r="D2161" t="s">
        <v>33</v>
      </c>
      <c r="E2161">
        <v>42523</v>
      </c>
      <c r="F2161">
        <v>0</v>
      </c>
      <c r="G2161">
        <v>0</v>
      </c>
      <c r="H2161" s="1">
        <v>41752</v>
      </c>
      <c r="I2161">
        <v>96</v>
      </c>
      <c r="J2161">
        <v>14</v>
      </c>
      <c r="K2161">
        <v>36</v>
      </c>
      <c r="L2161">
        <v>11</v>
      </c>
      <c r="M2161">
        <v>3</v>
      </c>
      <c r="N2161">
        <v>26</v>
      </c>
      <c r="O2161">
        <v>35</v>
      </c>
      <c r="P2161">
        <v>1</v>
      </c>
      <c r="Q2161">
        <v>1</v>
      </c>
      <c r="R2161">
        <v>1</v>
      </c>
      <c r="S2161">
        <v>4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32</v>
      </c>
    </row>
    <row r="2162" spans="1:28" hidden="1" x14ac:dyDescent="0.3">
      <c r="A2162">
        <v>7987</v>
      </c>
      <c r="B2162">
        <v>1969</v>
      </c>
      <c r="C2162" t="s">
        <v>28</v>
      </c>
      <c r="D2162" t="s">
        <v>33</v>
      </c>
      <c r="E2162">
        <v>65747</v>
      </c>
      <c r="F2162">
        <v>0</v>
      </c>
      <c r="G2162">
        <v>1</v>
      </c>
      <c r="H2162" s="1">
        <v>41705</v>
      </c>
      <c r="I2162">
        <v>96</v>
      </c>
      <c r="J2162">
        <v>346</v>
      </c>
      <c r="K2162">
        <v>17</v>
      </c>
      <c r="L2162">
        <v>48</v>
      </c>
      <c r="M2162">
        <v>23</v>
      </c>
      <c r="N2162">
        <v>13</v>
      </c>
      <c r="O2162">
        <v>13</v>
      </c>
      <c r="P2162">
        <v>4</v>
      </c>
      <c r="Q2162">
        <v>8</v>
      </c>
      <c r="R2162">
        <v>1</v>
      </c>
      <c r="S2162">
        <v>6</v>
      </c>
      <c r="T2162">
        <v>6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 t="s">
        <v>32</v>
      </c>
    </row>
    <row r="2163" spans="1:28" hidden="1" x14ac:dyDescent="0.3">
      <c r="A2163">
        <v>1966</v>
      </c>
      <c r="B2163">
        <v>1965</v>
      </c>
      <c r="C2163" t="s">
        <v>37</v>
      </c>
      <c r="D2163" t="s">
        <v>33</v>
      </c>
      <c r="E2163">
        <v>84618</v>
      </c>
      <c r="F2163">
        <v>0</v>
      </c>
      <c r="G2163">
        <v>0</v>
      </c>
      <c r="H2163" s="1">
        <v>41600</v>
      </c>
      <c r="I2163">
        <v>96</v>
      </c>
      <c r="J2163">
        <v>684</v>
      </c>
      <c r="K2163">
        <v>100</v>
      </c>
      <c r="L2163">
        <v>801</v>
      </c>
      <c r="M2163">
        <v>21</v>
      </c>
      <c r="N2163">
        <v>66</v>
      </c>
      <c r="O2163">
        <v>0</v>
      </c>
      <c r="P2163">
        <v>1</v>
      </c>
      <c r="Q2163">
        <v>6</v>
      </c>
      <c r="R2163">
        <v>9</v>
      </c>
      <c r="S2163">
        <v>10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 t="s">
        <v>36</v>
      </c>
    </row>
    <row r="2164" spans="1:28" hidden="1" x14ac:dyDescent="0.3">
      <c r="A2164">
        <v>7789</v>
      </c>
      <c r="B2164">
        <v>1965</v>
      </c>
      <c r="C2164" t="s">
        <v>37</v>
      </c>
      <c r="D2164" t="s">
        <v>33</v>
      </c>
      <c r="E2164">
        <v>84618</v>
      </c>
      <c r="F2164">
        <v>0</v>
      </c>
      <c r="G2164">
        <v>0</v>
      </c>
      <c r="H2164" s="1">
        <v>41600</v>
      </c>
      <c r="I2164">
        <v>96</v>
      </c>
      <c r="J2164">
        <v>684</v>
      </c>
      <c r="K2164">
        <v>100</v>
      </c>
      <c r="L2164">
        <v>801</v>
      </c>
      <c r="M2164">
        <v>21</v>
      </c>
      <c r="N2164">
        <v>66</v>
      </c>
      <c r="O2164">
        <v>0</v>
      </c>
      <c r="P2164">
        <v>1</v>
      </c>
      <c r="Q2164">
        <v>6</v>
      </c>
      <c r="R2164">
        <v>9</v>
      </c>
      <c r="S2164">
        <v>10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 t="s">
        <v>30</v>
      </c>
    </row>
    <row r="2165" spans="1:28" hidden="1" x14ac:dyDescent="0.3">
      <c r="A2165">
        <v>3336</v>
      </c>
      <c r="B2165">
        <v>1948</v>
      </c>
      <c r="C2165" t="s">
        <v>37</v>
      </c>
      <c r="D2165" t="s">
        <v>35</v>
      </c>
      <c r="E2165">
        <v>66375</v>
      </c>
      <c r="F2165">
        <v>0</v>
      </c>
      <c r="G2165">
        <v>1</v>
      </c>
      <c r="H2165" s="1">
        <v>41599</v>
      </c>
      <c r="I2165">
        <v>96</v>
      </c>
      <c r="J2165">
        <v>712</v>
      </c>
      <c r="K2165">
        <v>0</v>
      </c>
      <c r="L2165">
        <v>45</v>
      </c>
      <c r="M2165">
        <v>0</v>
      </c>
      <c r="N2165">
        <v>0</v>
      </c>
      <c r="O2165">
        <v>191</v>
      </c>
      <c r="P2165">
        <v>3</v>
      </c>
      <c r="Q2165">
        <v>2</v>
      </c>
      <c r="R2165">
        <v>4</v>
      </c>
      <c r="S2165">
        <v>5</v>
      </c>
      <c r="T2165">
        <v>7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 t="s">
        <v>36</v>
      </c>
    </row>
    <row r="2166" spans="1:28" hidden="1" x14ac:dyDescent="0.3">
      <c r="A2166">
        <v>5644</v>
      </c>
      <c r="B2166">
        <v>1957</v>
      </c>
      <c r="C2166" t="s">
        <v>28</v>
      </c>
      <c r="D2166" t="s">
        <v>35</v>
      </c>
      <c r="E2166">
        <v>42213</v>
      </c>
      <c r="F2166">
        <v>0</v>
      </c>
      <c r="G2166">
        <v>1</v>
      </c>
      <c r="H2166" s="1">
        <v>41559</v>
      </c>
      <c r="I2166">
        <v>96</v>
      </c>
      <c r="J2166">
        <v>309</v>
      </c>
      <c r="K2166">
        <v>3</v>
      </c>
      <c r="L2166">
        <v>24</v>
      </c>
      <c r="M2166">
        <v>4</v>
      </c>
      <c r="N2166">
        <v>3</v>
      </c>
      <c r="O2166">
        <v>20</v>
      </c>
      <c r="P2166">
        <v>2</v>
      </c>
      <c r="Q2166">
        <v>5</v>
      </c>
      <c r="R2166">
        <v>1</v>
      </c>
      <c r="S2166">
        <v>7</v>
      </c>
      <c r="T2166">
        <v>7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 t="s">
        <v>30</v>
      </c>
    </row>
    <row r="2167" spans="1:28" x14ac:dyDescent="0.3">
      <c r="A2167">
        <v>2902</v>
      </c>
      <c r="B2167">
        <v>1958</v>
      </c>
      <c r="C2167" t="s">
        <v>28</v>
      </c>
      <c r="D2167" t="s">
        <v>35</v>
      </c>
      <c r="F2167">
        <v>1</v>
      </c>
      <c r="G2167">
        <v>1</v>
      </c>
      <c r="H2167" s="1">
        <v>41155</v>
      </c>
      <c r="I2167">
        <v>87</v>
      </c>
      <c r="J2167">
        <v>19</v>
      </c>
      <c r="K2167">
        <v>4</v>
      </c>
      <c r="L2167">
        <v>12</v>
      </c>
      <c r="M2167">
        <v>2</v>
      </c>
      <c r="N2167">
        <v>2</v>
      </c>
      <c r="O2167">
        <v>6</v>
      </c>
      <c r="P2167">
        <v>1</v>
      </c>
      <c r="Q2167">
        <v>1</v>
      </c>
      <c r="R2167">
        <v>0</v>
      </c>
      <c r="S2167">
        <v>3</v>
      </c>
      <c r="T2167">
        <v>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36</v>
      </c>
    </row>
    <row r="2168" spans="1:28" hidden="1" x14ac:dyDescent="0.3">
      <c r="A2168">
        <v>6663</v>
      </c>
      <c r="B2168">
        <v>1940</v>
      </c>
      <c r="C2168" t="s">
        <v>37</v>
      </c>
      <c r="D2168" t="s">
        <v>31</v>
      </c>
      <c r="E2168">
        <v>51141</v>
      </c>
      <c r="F2168">
        <v>0</v>
      </c>
      <c r="G2168">
        <v>0</v>
      </c>
      <c r="H2168" s="1">
        <v>41463</v>
      </c>
      <c r="I2168">
        <v>96</v>
      </c>
      <c r="J2168">
        <v>144</v>
      </c>
      <c r="K2168">
        <v>0</v>
      </c>
      <c r="L2168">
        <v>7</v>
      </c>
      <c r="M2168">
        <v>0</v>
      </c>
      <c r="N2168">
        <v>0</v>
      </c>
      <c r="O2168">
        <v>6</v>
      </c>
      <c r="P2168">
        <v>1</v>
      </c>
      <c r="Q2168">
        <v>3</v>
      </c>
      <c r="R2168">
        <v>1</v>
      </c>
      <c r="S2168">
        <v>4</v>
      </c>
      <c r="T2168">
        <v>5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 t="s">
        <v>30</v>
      </c>
    </row>
    <row r="2169" spans="1:28" hidden="1" x14ac:dyDescent="0.3">
      <c r="A2169">
        <v>5748</v>
      </c>
      <c r="B2169">
        <v>1965</v>
      </c>
      <c r="C2169" t="s">
        <v>28</v>
      </c>
      <c r="D2169" t="s">
        <v>33</v>
      </c>
      <c r="E2169">
        <v>59754</v>
      </c>
      <c r="F2169">
        <v>0</v>
      </c>
      <c r="G2169">
        <v>1</v>
      </c>
      <c r="H2169" s="1">
        <v>41244</v>
      </c>
      <c r="I2169">
        <v>96</v>
      </c>
      <c r="J2169">
        <v>115</v>
      </c>
      <c r="K2169">
        <v>27</v>
      </c>
      <c r="L2169">
        <v>44</v>
      </c>
      <c r="M2169">
        <v>4</v>
      </c>
      <c r="N2169">
        <v>146</v>
      </c>
      <c r="O2169">
        <v>139</v>
      </c>
      <c r="P2169">
        <v>3</v>
      </c>
      <c r="Q2169">
        <v>5</v>
      </c>
      <c r="R2169">
        <v>2</v>
      </c>
      <c r="S2169">
        <v>6</v>
      </c>
      <c r="T2169">
        <v>5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 t="s">
        <v>43</v>
      </c>
    </row>
    <row r="2170" spans="1:28" hidden="1" x14ac:dyDescent="0.3">
      <c r="A2170">
        <v>8952</v>
      </c>
      <c r="B2170">
        <v>1953</v>
      </c>
      <c r="C2170" t="s">
        <v>41</v>
      </c>
      <c r="D2170" t="s">
        <v>33</v>
      </c>
      <c r="E2170">
        <v>65569</v>
      </c>
      <c r="F2170">
        <v>0</v>
      </c>
      <c r="G2170">
        <v>1</v>
      </c>
      <c r="H2170" s="1">
        <v>41218</v>
      </c>
      <c r="I2170">
        <v>96</v>
      </c>
      <c r="J2170">
        <v>397</v>
      </c>
      <c r="K2170">
        <v>46</v>
      </c>
      <c r="L2170">
        <v>288</v>
      </c>
      <c r="M2170">
        <v>20</v>
      </c>
      <c r="N2170">
        <v>38</v>
      </c>
      <c r="O2170">
        <v>70</v>
      </c>
      <c r="P2170">
        <v>2</v>
      </c>
      <c r="Q2170">
        <v>6</v>
      </c>
      <c r="R2170">
        <v>5</v>
      </c>
      <c r="S2170">
        <v>10</v>
      </c>
      <c r="T2170">
        <v>3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30</v>
      </c>
    </row>
    <row r="2171" spans="1:28" hidden="1" x14ac:dyDescent="0.3">
      <c r="A2171">
        <v>3921</v>
      </c>
      <c r="B2171">
        <v>1952</v>
      </c>
      <c r="C2171" t="s">
        <v>38</v>
      </c>
      <c r="D2171" t="s">
        <v>42</v>
      </c>
      <c r="E2171">
        <v>28457</v>
      </c>
      <c r="F2171">
        <v>0</v>
      </c>
      <c r="G2171">
        <v>0</v>
      </c>
      <c r="H2171" s="1">
        <v>41210</v>
      </c>
      <c r="I2171">
        <v>96</v>
      </c>
      <c r="J2171">
        <v>24</v>
      </c>
      <c r="K2171">
        <v>1</v>
      </c>
      <c r="L2171">
        <v>108</v>
      </c>
      <c r="M2171">
        <v>29</v>
      </c>
      <c r="N2171">
        <v>29</v>
      </c>
      <c r="O2171">
        <v>14</v>
      </c>
      <c r="P2171">
        <v>1</v>
      </c>
      <c r="Q2171">
        <v>4</v>
      </c>
      <c r="R2171">
        <v>1</v>
      </c>
      <c r="S2171">
        <v>4</v>
      </c>
      <c r="T2171">
        <v>8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30</v>
      </c>
    </row>
    <row r="2172" spans="1:28" hidden="1" x14ac:dyDescent="0.3">
      <c r="A2172">
        <v>9826</v>
      </c>
      <c r="B2172">
        <v>1972</v>
      </c>
      <c r="C2172" t="s">
        <v>37</v>
      </c>
      <c r="D2172" t="s">
        <v>31</v>
      </c>
      <c r="E2172">
        <v>86857</v>
      </c>
      <c r="F2172">
        <v>0</v>
      </c>
      <c r="G2172">
        <v>0</v>
      </c>
      <c r="H2172" s="1">
        <v>41164</v>
      </c>
      <c r="I2172">
        <v>96</v>
      </c>
      <c r="J2172">
        <v>899</v>
      </c>
      <c r="K2172">
        <v>102</v>
      </c>
      <c r="L2172">
        <v>838</v>
      </c>
      <c r="M2172">
        <v>133</v>
      </c>
      <c r="N2172">
        <v>102</v>
      </c>
      <c r="O2172">
        <v>40</v>
      </c>
      <c r="P2172">
        <v>1</v>
      </c>
      <c r="Q2172">
        <v>5</v>
      </c>
      <c r="R2172">
        <v>6</v>
      </c>
      <c r="S2172">
        <v>10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 t="s">
        <v>34</v>
      </c>
    </row>
    <row r="2173" spans="1:28" hidden="1" x14ac:dyDescent="0.3">
      <c r="A2173">
        <v>5830</v>
      </c>
      <c r="B2173">
        <v>1972</v>
      </c>
      <c r="C2173" t="s">
        <v>37</v>
      </c>
      <c r="D2173" t="s">
        <v>31</v>
      </c>
      <c r="E2173">
        <v>86857</v>
      </c>
      <c r="F2173">
        <v>0</v>
      </c>
      <c r="G2173">
        <v>0</v>
      </c>
      <c r="H2173" s="1">
        <v>41164</v>
      </c>
      <c r="I2173">
        <v>96</v>
      </c>
      <c r="J2173">
        <v>899</v>
      </c>
      <c r="K2173">
        <v>102</v>
      </c>
      <c r="L2173">
        <v>838</v>
      </c>
      <c r="M2173">
        <v>133</v>
      </c>
      <c r="N2173">
        <v>102</v>
      </c>
      <c r="O2173">
        <v>40</v>
      </c>
      <c r="P2173">
        <v>1</v>
      </c>
      <c r="Q2173">
        <v>5</v>
      </c>
      <c r="R2173">
        <v>6</v>
      </c>
      <c r="S2173">
        <v>10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 t="s">
        <v>43</v>
      </c>
    </row>
    <row r="2174" spans="1:28" hidden="1" x14ac:dyDescent="0.3">
      <c r="A2174">
        <v>8310</v>
      </c>
      <c r="B2174">
        <v>1964</v>
      </c>
      <c r="C2174" t="s">
        <v>28</v>
      </c>
      <c r="D2174" t="s">
        <v>35</v>
      </c>
      <c r="E2174">
        <v>68142</v>
      </c>
      <c r="F2174">
        <v>0</v>
      </c>
      <c r="G2174">
        <v>1</v>
      </c>
      <c r="H2174" s="1">
        <v>41150</v>
      </c>
      <c r="I2174">
        <v>96</v>
      </c>
      <c r="J2174">
        <v>897</v>
      </c>
      <c r="K2174">
        <v>126</v>
      </c>
      <c r="L2174">
        <v>196</v>
      </c>
      <c r="M2174">
        <v>91</v>
      </c>
      <c r="N2174">
        <v>112</v>
      </c>
      <c r="O2174">
        <v>37</v>
      </c>
      <c r="P2174">
        <v>3</v>
      </c>
      <c r="Q2174">
        <v>10</v>
      </c>
      <c r="R2174">
        <v>4</v>
      </c>
      <c r="S2174">
        <v>7</v>
      </c>
      <c r="T2174">
        <v>6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30</v>
      </c>
    </row>
    <row r="2175" spans="1:28" hidden="1" x14ac:dyDescent="0.3">
      <c r="A2175">
        <v>10500</v>
      </c>
      <c r="B2175">
        <v>1984</v>
      </c>
      <c r="C2175" t="s">
        <v>28</v>
      </c>
      <c r="D2175" t="s">
        <v>33</v>
      </c>
      <c r="E2175">
        <v>31761</v>
      </c>
      <c r="F2175">
        <v>1</v>
      </c>
      <c r="G2175">
        <v>0</v>
      </c>
      <c r="H2175" s="1">
        <v>41734</v>
      </c>
      <c r="I2175">
        <v>96</v>
      </c>
      <c r="J2175">
        <v>19</v>
      </c>
      <c r="K2175">
        <v>1</v>
      </c>
      <c r="L2175">
        <v>20</v>
      </c>
      <c r="M2175">
        <v>16</v>
      </c>
      <c r="N2175">
        <v>14</v>
      </c>
      <c r="O2175">
        <v>28</v>
      </c>
      <c r="P2175">
        <v>2</v>
      </c>
      <c r="Q2175">
        <v>3</v>
      </c>
      <c r="R2175">
        <v>0</v>
      </c>
      <c r="S2175">
        <v>4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36</v>
      </c>
    </row>
    <row r="2176" spans="1:28" hidden="1" x14ac:dyDescent="0.3">
      <c r="A2176">
        <v>1135</v>
      </c>
      <c r="B2176">
        <v>1960</v>
      </c>
      <c r="C2176" t="s">
        <v>41</v>
      </c>
      <c r="D2176" t="s">
        <v>35</v>
      </c>
      <c r="E2176">
        <v>17144</v>
      </c>
      <c r="F2176">
        <v>1</v>
      </c>
      <c r="G2176">
        <v>1</v>
      </c>
      <c r="H2176" s="1">
        <v>41685</v>
      </c>
      <c r="I2176">
        <v>96</v>
      </c>
      <c r="J2176">
        <v>18</v>
      </c>
      <c r="K2176">
        <v>2</v>
      </c>
      <c r="L2176">
        <v>19</v>
      </c>
      <c r="M2176">
        <v>0</v>
      </c>
      <c r="N2176">
        <v>2</v>
      </c>
      <c r="O2176">
        <v>6</v>
      </c>
      <c r="P2176">
        <v>5</v>
      </c>
      <c r="Q2176">
        <v>3</v>
      </c>
      <c r="R2176">
        <v>0</v>
      </c>
      <c r="S2176">
        <v>4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32</v>
      </c>
    </row>
    <row r="2177" spans="1:28" hidden="1" x14ac:dyDescent="0.3">
      <c r="A2177">
        <v>24</v>
      </c>
      <c r="B2177">
        <v>1960</v>
      </c>
      <c r="C2177" t="s">
        <v>41</v>
      </c>
      <c r="D2177" t="s">
        <v>35</v>
      </c>
      <c r="E2177">
        <v>17144</v>
      </c>
      <c r="F2177">
        <v>1</v>
      </c>
      <c r="G2177">
        <v>1</v>
      </c>
      <c r="H2177" s="1">
        <v>41685</v>
      </c>
      <c r="I2177">
        <v>96</v>
      </c>
      <c r="J2177">
        <v>18</v>
      </c>
      <c r="K2177">
        <v>2</v>
      </c>
      <c r="L2177">
        <v>19</v>
      </c>
      <c r="M2177">
        <v>0</v>
      </c>
      <c r="N2177">
        <v>2</v>
      </c>
      <c r="O2177">
        <v>6</v>
      </c>
      <c r="P2177">
        <v>5</v>
      </c>
      <c r="Q2177">
        <v>3</v>
      </c>
      <c r="R2177">
        <v>0</v>
      </c>
      <c r="S2177">
        <v>4</v>
      </c>
      <c r="T2177">
        <v>7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43</v>
      </c>
    </row>
    <row r="2178" spans="1:28" hidden="1" x14ac:dyDescent="0.3">
      <c r="A2178">
        <v>456</v>
      </c>
      <c r="B2178">
        <v>1986</v>
      </c>
      <c r="C2178" t="s">
        <v>38</v>
      </c>
      <c r="D2178" t="s">
        <v>33</v>
      </c>
      <c r="E2178">
        <v>7500</v>
      </c>
      <c r="F2178">
        <v>1</v>
      </c>
      <c r="G2178">
        <v>0</v>
      </c>
      <c r="H2178" s="1">
        <v>41312</v>
      </c>
      <c r="I2178">
        <v>96</v>
      </c>
      <c r="J2178">
        <v>1</v>
      </c>
      <c r="K2178">
        <v>11</v>
      </c>
      <c r="L2178">
        <v>5</v>
      </c>
      <c r="M2178">
        <v>4</v>
      </c>
      <c r="N2178">
        <v>6</v>
      </c>
      <c r="O2178">
        <v>9</v>
      </c>
      <c r="P2178">
        <v>2</v>
      </c>
      <c r="Q2178">
        <v>2</v>
      </c>
      <c r="R2178">
        <v>0</v>
      </c>
      <c r="S2178">
        <v>3</v>
      </c>
      <c r="T2178">
        <v>8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30</v>
      </c>
    </row>
    <row r="2179" spans="1:28" hidden="1" x14ac:dyDescent="0.3">
      <c r="A2179">
        <v>3270</v>
      </c>
      <c r="B2179">
        <v>1978</v>
      </c>
      <c r="C2179" t="s">
        <v>38</v>
      </c>
      <c r="D2179" t="s">
        <v>35</v>
      </c>
      <c r="E2179">
        <v>17117</v>
      </c>
      <c r="F2179">
        <v>1</v>
      </c>
      <c r="G2179">
        <v>0</v>
      </c>
      <c r="H2179" s="1">
        <v>41291</v>
      </c>
      <c r="I2179">
        <v>96</v>
      </c>
      <c r="J2179">
        <v>12</v>
      </c>
      <c r="K2179">
        <v>23</v>
      </c>
      <c r="L2179">
        <v>38</v>
      </c>
      <c r="M2179">
        <v>30</v>
      </c>
      <c r="N2179">
        <v>18</v>
      </c>
      <c r="O2179">
        <v>7</v>
      </c>
      <c r="P2179">
        <v>4</v>
      </c>
      <c r="Q2179">
        <v>3</v>
      </c>
      <c r="R2179">
        <v>1</v>
      </c>
      <c r="S2179">
        <v>3</v>
      </c>
      <c r="T2179">
        <v>9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43</v>
      </c>
    </row>
    <row r="2180" spans="1:28" hidden="1" x14ac:dyDescent="0.3">
      <c r="A2180">
        <v>10492</v>
      </c>
      <c r="B2180">
        <v>1959</v>
      </c>
      <c r="C2180" t="s">
        <v>28</v>
      </c>
      <c r="D2180" t="s">
        <v>35</v>
      </c>
      <c r="E2180">
        <v>38285</v>
      </c>
      <c r="F2180">
        <v>2</v>
      </c>
      <c r="G2180">
        <v>1</v>
      </c>
      <c r="H2180" s="1">
        <v>41814</v>
      </c>
      <c r="I2180">
        <v>96</v>
      </c>
      <c r="J2180">
        <v>2</v>
      </c>
      <c r="K2180">
        <v>0</v>
      </c>
      <c r="L2180">
        <v>5</v>
      </c>
      <c r="M2180">
        <v>2</v>
      </c>
      <c r="N2180">
        <v>0</v>
      </c>
      <c r="O2180">
        <v>1</v>
      </c>
      <c r="P2180">
        <v>1</v>
      </c>
      <c r="Q2180">
        <v>0</v>
      </c>
      <c r="R2180">
        <v>0</v>
      </c>
      <c r="S2180">
        <v>3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40</v>
      </c>
    </row>
    <row r="2181" spans="1:28" x14ac:dyDescent="0.3">
      <c r="A2181">
        <v>8720</v>
      </c>
      <c r="B2181">
        <v>1978</v>
      </c>
      <c r="C2181" t="s">
        <v>38</v>
      </c>
      <c r="D2181" t="s">
        <v>35</v>
      </c>
      <c r="F2181">
        <v>0</v>
      </c>
      <c r="G2181">
        <v>0</v>
      </c>
      <c r="H2181" s="1">
        <v>41133</v>
      </c>
      <c r="I2181">
        <v>53</v>
      </c>
      <c r="J2181">
        <v>32</v>
      </c>
      <c r="K2181">
        <v>2</v>
      </c>
      <c r="L2181">
        <v>1607</v>
      </c>
      <c r="M2181">
        <v>12</v>
      </c>
      <c r="N2181">
        <v>4</v>
      </c>
      <c r="O2181">
        <v>22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  <c r="AB2181" t="s">
        <v>40</v>
      </c>
    </row>
    <row r="2182" spans="1:28" hidden="1" x14ac:dyDescent="0.3">
      <c r="A2182">
        <v>10262</v>
      </c>
      <c r="B2182">
        <v>1980</v>
      </c>
      <c r="C2182" t="s">
        <v>28</v>
      </c>
      <c r="D2182" t="s">
        <v>33</v>
      </c>
      <c r="E2182">
        <v>15072</v>
      </c>
      <c r="F2182">
        <v>2</v>
      </c>
      <c r="G2182">
        <v>0</v>
      </c>
      <c r="H2182" s="1">
        <v>41404</v>
      </c>
      <c r="I2182">
        <v>96</v>
      </c>
      <c r="J2182">
        <v>8</v>
      </c>
      <c r="K2182">
        <v>2</v>
      </c>
      <c r="L2182">
        <v>15</v>
      </c>
      <c r="M2182">
        <v>0</v>
      </c>
      <c r="N2182">
        <v>10</v>
      </c>
      <c r="O2182">
        <v>18</v>
      </c>
      <c r="P2182">
        <v>4</v>
      </c>
      <c r="Q2182">
        <v>3</v>
      </c>
      <c r="R2182">
        <v>1</v>
      </c>
      <c r="S2182">
        <v>3</v>
      </c>
      <c r="T2182">
        <v>5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40</v>
      </c>
    </row>
    <row r="2183" spans="1:28" hidden="1" x14ac:dyDescent="0.3">
      <c r="A2183">
        <v>8439</v>
      </c>
      <c r="B2183">
        <v>1964</v>
      </c>
      <c r="C2183" t="s">
        <v>28</v>
      </c>
      <c r="D2183" t="s">
        <v>35</v>
      </c>
      <c r="E2183">
        <v>63404</v>
      </c>
      <c r="F2183">
        <v>0</v>
      </c>
      <c r="G2183">
        <v>2</v>
      </c>
      <c r="H2183" s="1">
        <v>41796</v>
      </c>
      <c r="I2183">
        <v>97</v>
      </c>
      <c r="J2183">
        <v>734</v>
      </c>
      <c r="K2183">
        <v>26</v>
      </c>
      <c r="L2183">
        <v>70</v>
      </c>
      <c r="M2183">
        <v>11</v>
      </c>
      <c r="N2183">
        <v>44</v>
      </c>
      <c r="O2183">
        <v>17</v>
      </c>
      <c r="P2183">
        <v>2</v>
      </c>
      <c r="Q2183">
        <v>6</v>
      </c>
      <c r="R2183">
        <v>3</v>
      </c>
      <c r="S2183">
        <v>4</v>
      </c>
      <c r="T2183">
        <v>4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30</v>
      </c>
    </row>
    <row r="2184" spans="1:28" hidden="1" x14ac:dyDescent="0.3">
      <c r="A2184">
        <v>48</v>
      </c>
      <c r="B2184">
        <v>1964</v>
      </c>
      <c r="C2184" t="s">
        <v>28</v>
      </c>
      <c r="D2184" t="s">
        <v>35</v>
      </c>
      <c r="E2184">
        <v>55761</v>
      </c>
      <c r="F2184">
        <v>0</v>
      </c>
      <c r="G2184">
        <v>1</v>
      </c>
      <c r="H2184" s="1">
        <v>41753</v>
      </c>
      <c r="I2184">
        <v>97</v>
      </c>
      <c r="J2184">
        <v>136</v>
      </c>
      <c r="K2184">
        <v>1</v>
      </c>
      <c r="L2184">
        <v>12</v>
      </c>
      <c r="M2184">
        <v>0</v>
      </c>
      <c r="N2184">
        <v>3</v>
      </c>
      <c r="O2184">
        <v>32</v>
      </c>
      <c r="P2184">
        <v>2</v>
      </c>
      <c r="Q2184">
        <v>4</v>
      </c>
      <c r="R2184">
        <v>1</v>
      </c>
      <c r="S2184">
        <v>3</v>
      </c>
      <c r="T2184">
        <v>6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 t="s">
        <v>30</v>
      </c>
    </row>
    <row r="2185" spans="1:28" hidden="1" x14ac:dyDescent="0.3">
      <c r="A2185">
        <v>5046</v>
      </c>
      <c r="B2185">
        <v>1958</v>
      </c>
      <c r="C2185" t="s">
        <v>28</v>
      </c>
      <c r="D2185" t="s">
        <v>29</v>
      </c>
      <c r="E2185">
        <v>78331</v>
      </c>
      <c r="F2185">
        <v>0</v>
      </c>
      <c r="G2185">
        <v>1</v>
      </c>
      <c r="H2185" s="1">
        <v>41662</v>
      </c>
      <c r="I2185">
        <v>97</v>
      </c>
      <c r="J2185">
        <v>756</v>
      </c>
      <c r="K2185">
        <v>138</v>
      </c>
      <c r="L2185">
        <v>354</v>
      </c>
      <c r="M2185">
        <v>160</v>
      </c>
      <c r="N2185">
        <v>169</v>
      </c>
      <c r="O2185">
        <v>61</v>
      </c>
      <c r="P2185">
        <v>2</v>
      </c>
      <c r="Q2185">
        <v>10</v>
      </c>
      <c r="R2185">
        <v>6</v>
      </c>
      <c r="S2185">
        <v>7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43</v>
      </c>
    </row>
    <row r="2186" spans="1:28" hidden="1" x14ac:dyDescent="0.3">
      <c r="A2186">
        <v>7181</v>
      </c>
      <c r="B2186">
        <v>1977</v>
      </c>
      <c r="C2186" t="s">
        <v>28</v>
      </c>
      <c r="D2186" t="s">
        <v>33</v>
      </c>
      <c r="E2186">
        <v>30368</v>
      </c>
      <c r="F2186">
        <v>0</v>
      </c>
      <c r="G2186">
        <v>1</v>
      </c>
      <c r="H2186" s="1">
        <v>41585</v>
      </c>
      <c r="I2186">
        <v>97</v>
      </c>
      <c r="J2186">
        <v>35</v>
      </c>
      <c r="K2186">
        <v>0</v>
      </c>
      <c r="L2186">
        <v>13</v>
      </c>
      <c r="M2186">
        <v>2</v>
      </c>
      <c r="N2186">
        <v>0</v>
      </c>
      <c r="O2186">
        <v>2</v>
      </c>
      <c r="P2186">
        <v>2</v>
      </c>
      <c r="Q2186">
        <v>2</v>
      </c>
      <c r="R2186">
        <v>0</v>
      </c>
      <c r="S2186">
        <v>3</v>
      </c>
      <c r="T2186">
        <v>8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30</v>
      </c>
    </row>
    <row r="2187" spans="1:28" hidden="1" x14ac:dyDescent="0.3">
      <c r="A2187">
        <v>5441</v>
      </c>
      <c r="B2187">
        <v>1965</v>
      </c>
      <c r="C2187" t="s">
        <v>37</v>
      </c>
      <c r="D2187" t="s">
        <v>42</v>
      </c>
      <c r="E2187">
        <v>54111</v>
      </c>
      <c r="F2187">
        <v>0</v>
      </c>
      <c r="G2187">
        <v>1</v>
      </c>
      <c r="H2187" s="1">
        <v>41511</v>
      </c>
      <c r="I2187">
        <v>97</v>
      </c>
      <c r="J2187">
        <v>267</v>
      </c>
      <c r="K2187">
        <v>6</v>
      </c>
      <c r="L2187">
        <v>54</v>
      </c>
      <c r="M2187">
        <v>8</v>
      </c>
      <c r="N2187">
        <v>3</v>
      </c>
      <c r="O2187">
        <v>50</v>
      </c>
      <c r="P2187">
        <v>2</v>
      </c>
      <c r="Q2187">
        <v>5</v>
      </c>
      <c r="R2187">
        <v>2</v>
      </c>
      <c r="S2187">
        <v>6</v>
      </c>
      <c r="T2187">
        <v>5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30</v>
      </c>
    </row>
    <row r="2188" spans="1:28" hidden="1" x14ac:dyDescent="0.3">
      <c r="A2188">
        <v>8602</v>
      </c>
      <c r="B2188">
        <v>1964</v>
      </c>
      <c r="C2188" t="s">
        <v>28</v>
      </c>
      <c r="D2188" t="s">
        <v>29</v>
      </c>
      <c r="E2188">
        <v>69932</v>
      </c>
      <c r="F2188">
        <v>0</v>
      </c>
      <c r="G2188">
        <v>1</v>
      </c>
      <c r="H2188" s="1">
        <v>41437</v>
      </c>
      <c r="I2188">
        <v>97</v>
      </c>
      <c r="J2188">
        <v>412</v>
      </c>
      <c r="K2188">
        <v>172</v>
      </c>
      <c r="L2188">
        <v>153</v>
      </c>
      <c r="M2188">
        <v>150</v>
      </c>
      <c r="N2188">
        <v>105</v>
      </c>
      <c r="O2188">
        <v>57</v>
      </c>
      <c r="P2188">
        <v>2</v>
      </c>
      <c r="Q2188">
        <v>7</v>
      </c>
      <c r="R2188">
        <v>6</v>
      </c>
      <c r="S2188">
        <v>11</v>
      </c>
      <c r="T2188">
        <v>4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30</v>
      </c>
    </row>
    <row r="2189" spans="1:28" hidden="1" x14ac:dyDescent="0.3">
      <c r="A2189">
        <v>5153</v>
      </c>
      <c r="B2189">
        <v>1967</v>
      </c>
      <c r="C2189" t="s">
        <v>37</v>
      </c>
      <c r="D2189" t="s">
        <v>33</v>
      </c>
      <c r="E2189">
        <v>77766</v>
      </c>
      <c r="F2189">
        <v>0</v>
      </c>
      <c r="G2189">
        <v>1</v>
      </c>
      <c r="H2189" s="1">
        <v>41327</v>
      </c>
      <c r="I2189">
        <v>97</v>
      </c>
      <c r="J2189">
        <v>1004</v>
      </c>
      <c r="K2189">
        <v>59</v>
      </c>
      <c r="L2189">
        <v>265</v>
      </c>
      <c r="M2189">
        <v>115</v>
      </c>
      <c r="N2189">
        <v>59</v>
      </c>
      <c r="O2189">
        <v>27</v>
      </c>
      <c r="P2189">
        <v>2</v>
      </c>
      <c r="Q2189">
        <v>11</v>
      </c>
      <c r="R2189">
        <v>10</v>
      </c>
      <c r="S2189">
        <v>11</v>
      </c>
      <c r="T2189">
        <v>6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1</v>
      </c>
      <c r="AA2189">
        <v>0</v>
      </c>
      <c r="AB2189" t="s">
        <v>30</v>
      </c>
    </row>
    <row r="2190" spans="1:28" hidden="1" x14ac:dyDescent="0.3">
      <c r="A2190">
        <v>4127</v>
      </c>
      <c r="B2190">
        <v>1967</v>
      </c>
      <c r="C2190" t="s">
        <v>37</v>
      </c>
      <c r="D2190" t="s">
        <v>33</v>
      </c>
      <c r="E2190">
        <v>77766</v>
      </c>
      <c r="F2190">
        <v>0</v>
      </c>
      <c r="G2190">
        <v>1</v>
      </c>
      <c r="H2190" s="1">
        <v>41327</v>
      </c>
      <c r="I2190">
        <v>97</v>
      </c>
      <c r="J2190">
        <v>1004</v>
      </c>
      <c r="K2190">
        <v>59</v>
      </c>
      <c r="L2190">
        <v>265</v>
      </c>
      <c r="M2190">
        <v>115</v>
      </c>
      <c r="N2190">
        <v>59</v>
      </c>
      <c r="O2190">
        <v>27</v>
      </c>
      <c r="P2190">
        <v>2</v>
      </c>
      <c r="Q2190">
        <v>11</v>
      </c>
      <c r="R2190">
        <v>10</v>
      </c>
      <c r="S2190">
        <v>11</v>
      </c>
      <c r="T2190">
        <v>6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1</v>
      </c>
      <c r="AA2190">
        <v>0</v>
      </c>
      <c r="AB2190" t="s">
        <v>30</v>
      </c>
    </row>
    <row r="2191" spans="1:28" hidden="1" x14ac:dyDescent="0.3">
      <c r="A2191">
        <v>9940</v>
      </c>
      <c r="B2191">
        <v>1958</v>
      </c>
      <c r="C2191" t="s">
        <v>28</v>
      </c>
      <c r="D2191" t="s">
        <v>35</v>
      </c>
      <c r="E2191">
        <v>64961</v>
      </c>
      <c r="F2191">
        <v>0</v>
      </c>
      <c r="G2191">
        <v>1</v>
      </c>
      <c r="H2191" s="1">
        <v>41266</v>
      </c>
      <c r="I2191">
        <v>97</v>
      </c>
      <c r="J2191">
        <v>382</v>
      </c>
      <c r="K2191">
        <v>114</v>
      </c>
      <c r="L2191">
        <v>276</v>
      </c>
      <c r="M2191">
        <v>75</v>
      </c>
      <c r="N2191">
        <v>124</v>
      </c>
      <c r="O2191">
        <v>38</v>
      </c>
      <c r="P2191">
        <v>2</v>
      </c>
      <c r="Q2191">
        <v>6</v>
      </c>
      <c r="R2191">
        <v>4</v>
      </c>
      <c r="S2191">
        <v>4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43</v>
      </c>
    </row>
    <row r="2192" spans="1:28" hidden="1" x14ac:dyDescent="0.3">
      <c r="A2192">
        <v>3406</v>
      </c>
      <c r="B2192">
        <v>1964</v>
      </c>
      <c r="C2192" t="s">
        <v>28</v>
      </c>
      <c r="D2192" t="s">
        <v>31</v>
      </c>
      <c r="E2192">
        <v>45989</v>
      </c>
      <c r="F2192">
        <v>0</v>
      </c>
      <c r="G2192">
        <v>1</v>
      </c>
      <c r="H2192" s="1">
        <v>41204</v>
      </c>
      <c r="I2192">
        <v>97</v>
      </c>
      <c r="J2192">
        <v>138</v>
      </c>
      <c r="K2192">
        <v>33</v>
      </c>
      <c r="L2192">
        <v>87</v>
      </c>
      <c r="M2192">
        <v>28</v>
      </c>
      <c r="N2192">
        <v>24</v>
      </c>
      <c r="O2192">
        <v>12</v>
      </c>
      <c r="P2192">
        <v>4</v>
      </c>
      <c r="Q2192">
        <v>3</v>
      </c>
      <c r="R2192">
        <v>2</v>
      </c>
      <c r="S2192">
        <v>7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43</v>
      </c>
    </row>
    <row r="2193" spans="1:28" hidden="1" x14ac:dyDescent="0.3">
      <c r="A2193">
        <v>6382</v>
      </c>
      <c r="B2193">
        <v>1953</v>
      </c>
      <c r="C2193" t="s">
        <v>28</v>
      </c>
      <c r="D2193" t="s">
        <v>35</v>
      </c>
      <c r="E2193">
        <v>48794</v>
      </c>
      <c r="F2193">
        <v>1</v>
      </c>
      <c r="G2193">
        <v>1</v>
      </c>
      <c r="H2193" s="1">
        <v>41816</v>
      </c>
      <c r="I2193">
        <v>97</v>
      </c>
      <c r="J2193">
        <v>25</v>
      </c>
      <c r="K2193">
        <v>0</v>
      </c>
      <c r="L2193">
        <v>11</v>
      </c>
      <c r="M2193">
        <v>3</v>
      </c>
      <c r="N2193">
        <v>0</v>
      </c>
      <c r="O2193">
        <v>15</v>
      </c>
      <c r="P2193">
        <v>1</v>
      </c>
      <c r="Q2193">
        <v>1</v>
      </c>
      <c r="R2193">
        <v>0</v>
      </c>
      <c r="S2193">
        <v>3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34</v>
      </c>
    </row>
    <row r="2194" spans="1:28" hidden="1" x14ac:dyDescent="0.3">
      <c r="A2194">
        <v>7613</v>
      </c>
      <c r="B2194">
        <v>1974</v>
      </c>
      <c r="C2194" t="s">
        <v>38</v>
      </c>
      <c r="D2194" t="s">
        <v>35</v>
      </c>
      <c r="E2194">
        <v>49669</v>
      </c>
      <c r="F2194">
        <v>1</v>
      </c>
      <c r="G2194">
        <v>0</v>
      </c>
      <c r="H2194" s="1">
        <v>41783</v>
      </c>
      <c r="I2194">
        <v>97</v>
      </c>
      <c r="J2194">
        <v>166</v>
      </c>
      <c r="K2194">
        <v>5</v>
      </c>
      <c r="L2194">
        <v>107</v>
      </c>
      <c r="M2194">
        <v>11</v>
      </c>
      <c r="N2194">
        <v>8</v>
      </c>
      <c r="O2194">
        <v>29</v>
      </c>
      <c r="P2194">
        <v>2</v>
      </c>
      <c r="Q2194">
        <v>5</v>
      </c>
      <c r="R2194">
        <v>1</v>
      </c>
      <c r="S2194">
        <v>6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30</v>
      </c>
    </row>
    <row r="2195" spans="1:28" hidden="1" x14ac:dyDescent="0.3">
      <c r="A2195">
        <v>3231</v>
      </c>
      <c r="B2195">
        <v>1973</v>
      </c>
      <c r="C2195" t="s">
        <v>28</v>
      </c>
      <c r="D2195" t="s">
        <v>33</v>
      </c>
      <c r="E2195">
        <v>37971</v>
      </c>
      <c r="F2195">
        <v>1</v>
      </c>
      <c r="G2195">
        <v>0</v>
      </c>
      <c r="H2195" s="1">
        <v>41603</v>
      </c>
      <c r="I2195">
        <v>97</v>
      </c>
      <c r="J2195">
        <v>5</v>
      </c>
      <c r="K2195">
        <v>4</v>
      </c>
      <c r="L2195">
        <v>10</v>
      </c>
      <c r="M2195">
        <v>2</v>
      </c>
      <c r="N2195">
        <v>2</v>
      </c>
      <c r="O2195">
        <v>7</v>
      </c>
      <c r="P2195">
        <v>1</v>
      </c>
      <c r="Q2195">
        <v>1</v>
      </c>
      <c r="R2195">
        <v>0</v>
      </c>
      <c r="S2195">
        <v>3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34</v>
      </c>
    </row>
    <row r="2196" spans="1:28" hidden="1" x14ac:dyDescent="0.3">
      <c r="A2196">
        <v>1663</v>
      </c>
      <c r="B2196">
        <v>1978</v>
      </c>
      <c r="C2196" t="s">
        <v>37</v>
      </c>
      <c r="D2196" t="s">
        <v>35</v>
      </c>
      <c r="E2196">
        <v>34043</v>
      </c>
      <c r="F2196">
        <v>1</v>
      </c>
      <c r="G2196">
        <v>0</v>
      </c>
      <c r="H2196" s="1">
        <v>41572</v>
      </c>
      <c r="I2196">
        <v>97</v>
      </c>
      <c r="J2196">
        <v>20</v>
      </c>
      <c r="K2196">
        <v>2</v>
      </c>
      <c r="L2196">
        <v>14</v>
      </c>
      <c r="M2196">
        <v>3</v>
      </c>
      <c r="N2196">
        <v>0</v>
      </c>
      <c r="O2196">
        <v>10</v>
      </c>
      <c r="P2196">
        <v>1</v>
      </c>
      <c r="Q2196">
        <v>2</v>
      </c>
      <c r="R2196">
        <v>0</v>
      </c>
      <c r="S2196">
        <v>2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30</v>
      </c>
    </row>
    <row r="2197" spans="1:28" hidden="1" x14ac:dyDescent="0.3">
      <c r="A2197">
        <v>9925</v>
      </c>
      <c r="B2197">
        <v>1981</v>
      </c>
      <c r="C2197" t="s">
        <v>37</v>
      </c>
      <c r="D2197" t="s">
        <v>35</v>
      </c>
      <c r="E2197">
        <v>39665</v>
      </c>
      <c r="F2197">
        <v>1</v>
      </c>
      <c r="G2197">
        <v>0</v>
      </c>
      <c r="H2197" s="1">
        <v>41419</v>
      </c>
      <c r="I2197">
        <v>97</v>
      </c>
      <c r="J2197">
        <v>127</v>
      </c>
      <c r="K2197">
        <v>1</v>
      </c>
      <c r="L2197">
        <v>56</v>
      </c>
      <c r="M2197">
        <v>0</v>
      </c>
      <c r="N2197">
        <v>1</v>
      </c>
      <c r="O2197">
        <v>31</v>
      </c>
      <c r="P2197">
        <v>3</v>
      </c>
      <c r="Q2197">
        <v>4</v>
      </c>
      <c r="R2197">
        <v>2</v>
      </c>
      <c r="S2197">
        <v>3</v>
      </c>
      <c r="T2197">
        <v>7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 t="s">
        <v>30</v>
      </c>
    </row>
    <row r="2198" spans="1:28" hidden="1" x14ac:dyDescent="0.3">
      <c r="A2198">
        <v>9499</v>
      </c>
      <c r="B2198">
        <v>1954</v>
      </c>
      <c r="C2198" t="s">
        <v>28</v>
      </c>
      <c r="D2198" t="s">
        <v>33</v>
      </c>
      <c r="E2198">
        <v>93404</v>
      </c>
      <c r="F2198">
        <v>1</v>
      </c>
      <c r="G2198">
        <v>2</v>
      </c>
      <c r="H2198" s="1">
        <v>41401</v>
      </c>
      <c r="I2198">
        <v>97</v>
      </c>
      <c r="J2198">
        <v>1279</v>
      </c>
      <c r="K2198">
        <v>15</v>
      </c>
      <c r="L2198">
        <v>287</v>
      </c>
      <c r="M2198">
        <v>20</v>
      </c>
      <c r="N2198">
        <v>0</v>
      </c>
      <c r="O2198">
        <v>15</v>
      </c>
      <c r="P2198">
        <v>3</v>
      </c>
      <c r="Q2198">
        <v>3</v>
      </c>
      <c r="R2198">
        <v>4</v>
      </c>
      <c r="S2198">
        <v>7</v>
      </c>
      <c r="T2198">
        <v>5</v>
      </c>
      <c r="U2198">
        <v>0</v>
      </c>
      <c r="V2198">
        <v>0</v>
      </c>
      <c r="W2198">
        <v>0</v>
      </c>
      <c r="X2198">
        <v>1</v>
      </c>
      <c r="Y2198">
        <v>1</v>
      </c>
      <c r="Z2198">
        <v>0</v>
      </c>
      <c r="AA2198">
        <v>0</v>
      </c>
      <c r="AB2198" t="s">
        <v>32</v>
      </c>
    </row>
    <row r="2199" spans="1:28" hidden="1" x14ac:dyDescent="0.3">
      <c r="A2199">
        <v>6568</v>
      </c>
      <c r="B2199">
        <v>1984</v>
      </c>
      <c r="C2199" t="s">
        <v>28</v>
      </c>
      <c r="D2199" t="s">
        <v>33</v>
      </c>
      <c r="E2199">
        <v>38680</v>
      </c>
      <c r="F2199">
        <v>1</v>
      </c>
      <c r="G2199">
        <v>0</v>
      </c>
      <c r="H2199" s="1">
        <v>41361</v>
      </c>
      <c r="I2199">
        <v>97</v>
      </c>
      <c r="J2199">
        <v>11</v>
      </c>
      <c r="K2199">
        <v>0</v>
      </c>
      <c r="L2199">
        <v>36</v>
      </c>
      <c r="M2199">
        <v>15</v>
      </c>
      <c r="N2199">
        <v>5</v>
      </c>
      <c r="O2199">
        <v>12</v>
      </c>
      <c r="P2199">
        <v>1</v>
      </c>
      <c r="Q2199">
        <v>2</v>
      </c>
      <c r="R2199">
        <v>0</v>
      </c>
      <c r="S2199">
        <v>3</v>
      </c>
      <c r="T2199">
        <v>7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34</v>
      </c>
    </row>
    <row r="2200" spans="1:28" hidden="1" x14ac:dyDescent="0.3">
      <c r="A2200">
        <v>3032</v>
      </c>
      <c r="B2200">
        <v>1984</v>
      </c>
      <c r="C2200" t="s">
        <v>28</v>
      </c>
      <c r="D2200" t="s">
        <v>33</v>
      </c>
      <c r="E2200">
        <v>24570</v>
      </c>
      <c r="F2200">
        <v>1</v>
      </c>
      <c r="G2200">
        <v>0</v>
      </c>
      <c r="H2200" s="1">
        <v>41332</v>
      </c>
      <c r="I2200">
        <v>97</v>
      </c>
      <c r="J2200">
        <v>28</v>
      </c>
      <c r="K2200">
        <v>34</v>
      </c>
      <c r="L2200">
        <v>62</v>
      </c>
      <c r="M2200">
        <v>11</v>
      </c>
      <c r="N2200">
        <v>14</v>
      </c>
      <c r="O2200">
        <v>44</v>
      </c>
      <c r="P2200">
        <v>3</v>
      </c>
      <c r="Q2200">
        <v>4</v>
      </c>
      <c r="R2200">
        <v>0</v>
      </c>
      <c r="S2200">
        <v>4</v>
      </c>
      <c r="T2200">
        <v>9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30</v>
      </c>
    </row>
    <row r="2201" spans="1:28" hidden="1" x14ac:dyDescent="0.3">
      <c r="A2201">
        <v>7527</v>
      </c>
      <c r="B2201">
        <v>1968</v>
      </c>
      <c r="C2201" t="s">
        <v>41</v>
      </c>
      <c r="D2201" t="s">
        <v>29</v>
      </c>
      <c r="E2201">
        <v>23748</v>
      </c>
      <c r="F2201">
        <v>1</v>
      </c>
      <c r="G2201">
        <v>0</v>
      </c>
      <c r="H2201" s="1">
        <v>41234</v>
      </c>
      <c r="I2201">
        <v>97</v>
      </c>
      <c r="J2201">
        <v>6</v>
      </c>
      <c r="K2201">
        <v>6</v>
      </c>
      <c r="L2201">
        <v>29</v>
      </c>
      <c r="M2201">
        <v>12</v>
      </c>
      <c r="N2201">
        <v>15</v>
      </c>
      <c r="O2201">
        <v>8</v>
      </c>
      <c r="P2201">
        <v>3</v>
      </c>
      <c r="Q2201">
        <v>2</v>
      </c>
      <c r="R2201">
        <v>1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30</v>
      </c>
    </row>
    <row r="2202" spans="1:28" hidden="1" x14ac:dyDescent="0.3">
      <c r="A2202">
        <v>9771</v>
      </c>
      <c r="B2202">
        <v>1988</v>
      </c>
      <c r="C2202" t="s">
        <v>38</v>
      </c>
      <c r="D2202" t="s">
        <v>31</v>
      </c>
      <c r="E2202">
        <v>23331</v>
      </c>
      <c r="F2202">
        <v>1</v>
      </c>
      <c r="G2202">
        <v>0</v>
      </c>
      <c r="H2202" s="1">
        <v>41187</v>
      </c>
      <c r="I2202">
        <v>97</v>
      </c>
      <c r="J2202">
        <v>104</v>
      </c>
      <c r="K2202">
        <v>20</v>
      </c>
      <c r="L2202">
        <v>101</v>
      </c>
      <c r="M2202">
        <v>24</v>
      </c>
      <c r="N2202">
        <v>15</v>
      </c>
      <c r="O2202">
        <v>5</v>
      </c>
      <c r="P2202">
        <v>6</v>
      </c>
      <c r="Q2202">
        <v>5</v>
      </c>
      <c r="R2202">
        <v>1</v>
      </c>
      <c r="S2202">
        <v>5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40</v>
      </c>
    </row>
    <row r="2203" spans="1:28" hidden="1" x14ac:dyDescent="0.3">
      <c r="A2203">
        <v>6722</v>
      </c>
      <c r="B2203">
        <v>1954</v>
      </c>
      <c r="C2203" t="s">
        <v>37</v>
      </c>
      <c r="D2203" t="s">
        <v>33</v>
      </c>
      <c r="E2203">
        <v>70421</v>
      </c>
      <c r="F2203">
        <v>0</v>
      </c>
      <c r="G2203">
        <v>1</v>
      </c>
      <c r="H2203" s="1">
        <v>41818</v>
      </c>
      <c r="I2203">
        <v>98</v>
      </c>
      <c r="J2203">
        <v>479</v>
      </c>
      <c r="K2203">
        <v>28</v>
      </c>
      <c r="L2203">
        <v>136</v>
      </c>
      <c r="M2203">
        <v>75</v>
      </c>
      <c r="N2203">
        <v>14</v>
      </c>
      <c r="O2203">
        <v>35</v>
      </c>
      <c r="P2203">
        <v>3</v>
      </c>
      <c r="Q2203">
        <v>10</v>
      </c>
      <c r="R2203">
        <v>3</v>
      </c>
      <c r="S2203">
        <v>7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32</v>
      </c>
    </row>
    <row r="2204" spans="1:28" hidden="1" x14ac:dyDescent="0.3">
      <c r="A2204">
        <v>8475</v>
      </c>
      <c r="B2204">
        <v>1973</v>
      </c>
      <c r="C2204" t="s">
        <v>37</v>
      </c>
      <c r="D2204" t="s">
        <v>33</v>
      </c>
      <c r="E2204">
        <v>157243</v>
      </c>
      <c r="F2204">
        <v>0</v>
      </c>
      <c r="G2204">
        <v>1</v>
      </c>
      <c r="H2204" s="1">
        <v>41699</v>
      </c>
      <c r="I2204">
        <v>98</v>
      </c>
      <c r="J2204">
        <v>20</v>
      </c>
      <c r="K2204">
        <v>2</v>
      </c>
      <c r="L2204">
        <v>1582</v>
      </c>
      <c r="M2204">
        <v>1</v>
      </c>
      <c r="N2204">
        <v>2</v>
      </c>
      <c r="O2204">
        <v>1</v>
      </c>
      <c r="P2204">
        <v>15</v>
      </c>
      <c r="Q2204">
        <v>0</v>
      </c>
      <c r="R2204">
        <v>22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40</v>
      </c>
    </row>
    <row r="2205" spans="1:28" hidden="1" x14ac:dyDescent="0.3">
      <c r="A2205">
        <v>8070</v>
      </c>
      <c r="B2205">
        <v>1973</v>
      </c>
      <c r="C2205" t="s">
        <v>37</v>
      </c>
      <c r="D2205" t="s">
        <v>33</v>
      </c>
      <c r="E2205">
        <v>54222</v>
      </c>
      <c r="F2205">
        <v>0</v>
      </c>
      <c r="G2205">
        <v>1</v>
      </c>
      <c r="H2205" s="1">
        <v>41699</v>
      </c>
      <c r="I2205">
        <v>98</v>
      </c>
      <c r="J2205">
        <v>199</v>
      </c>
      <c r="K2205">
        <v>12</v>
      </c>
      <c r="L2205">
        <v>31</v>
      </c>
      <c r="M2205">
        <v>3</v>
      </c>
      <c r="N2205">
        <v>12</v>
      </c>
      <c r="O2205">
        <v>7</v>
      </c>
      <c r="P2205">
        <v>1</v>
      </c>
      <c r="Q2205">
        <v>3</v>
      </c>
      <c r="R2205">
        <v>3</v>
      </c>
      <c r="S2205">
        <v>5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30</v>
      </c>
    </row>
    <row r="2206" spans="1:28" hidden="1" x14ac:dyDescent="0.3">
      <c r="A2206">
        <v>313</v>
      </c>
      <c r="B2206">
        <v>1968</v>
      </c>
      <c r="C2206" t="s">
        <v>28</v>
      </c>
      <c r="D2206" t="s">
        <v>42</v>
      </c>
      <c r="E2206">
        <v>73455</v>
      </c>
      <c r="F2206">
        <v>0</v>
      </c>
      <c r="G2206">
        <v>0</v>
      </c>
      <c r="H2206" s="1">
        <v>41575</v>
      </c>
      <c r="I2206">
        <v>98</v>
      </c>
      <c r="J2206">
        <v>901</v>
      </c>
      <c r="K2206">
        <v>61</v>
      </c>
      <c r="L2206">
        <v>757</v>
      </c>
      <c r="M2206">
        <v>186</v>
      </c>
      <c r="N2206">
        <v>163</v>
      </c>
      <c r="O2206">
        <v>20</v>
      </c>
      <c r="P2206">
        <v>1</v>
      </c>
      <c r="Q2206">
        <v>6</v>
      </c>
      <c r="R2206">
        <v>5</v>
      </c>
      <c r="S2206">
        <v>10</v>
      </c>
      <c r="T2206">
        <v>3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  <c r="AB2206" t="s">
        <v>43</v>
      </c>
    </row>
    <row r="2207" spans="1:28" hidden="1" x14ac:dyDescent="0.3">
      <c r="A2207">
        <v>9757</v>
      </c>
      <c r="B2207">
        <v>1972</v>
      </c>
      <c r="C2207" t="s">
        <v>28</v>
      </c>
      <c r="D2207" t="s">
        <v>35</v>
      </c>
      <c r="E2207">
        <v>84906</v>
      </c>
      <c r="F2207">
        <v>0</v>
      </c>
      <c r="G2207">
        <v>0</v>
      </c>
      <c r="H2207" s="1">
        <v>41551</v>
      </c>
      <c r="I2207">
        <v>98</v>
      </c>
      <c r="J2207">
        <v>997</v>
      </c>
      <c r="K2207">
        <v>15</v>
      </c>
      <c r="L2207">
        <v>414</v>
      </c>
      <c r="M2207">
        <v>99</v>
      </c>
      <c r="N2207">
        <v>30</v>
      </c>
      <c r="O2207">
        <v>76</v>
      </c>
      <c r="P2207">
        <v>1</v>
      </c>
      <c r="Q2207">
        <v>5</v>
      </c>
      <c r="R2207">
        <v>6</v>
      </c>
      <c r="S2207">
        <v>12</v>
      </c>
      <c r="T2207">
        <v>2</v>
      </c>
      <c r="U2207">
        <v>0</v>
      </c>
      <c r="V2207">
        <v>1</v>
      </c>
      <c r="W2207">
        <v>0</v>
      </c>
      <c r="X2207">
        <v>1</v>
      </c>
      <c r="Y2207">
        <v>1</v>
      </c>
      <c r="Z2207">
        <v>0</v>
      </c>
      <c r="AA2207">
        <v>0</v>
      </c>
      <c r="AB2207" t="s">
        <v>30</v>
      </c>
    </row>
    <row r="2208" spans="1:28" hidden="1" x14ac:dyDescent="0.3">
      <c r="A2208">
        <v>2088</v>
      </c>
      <c r="B2208">
        <v>1972</v>
      </c>
      <c r="C2208" t="s">
        <v>28</v>
      </c>
      <c r="D2208" t="s">
        <v>35</v>
      </c>
      <c r="E2208">
        <v>84906</v>
      </c>
      <c r="F2208">
        <v>0</v>
      </c>
      <c r="G2208">
        <v>0</v>
      </c>
      <c r="H2208" s="1">
        <v>41551</v>
      </c>
      <c r="I2208">
        <v>98</v>
      </c>
      <c r="J2208">
        <v>997</v>
      </c>
      <c r="K2208">
        <v>15</v>
      </c>
      <c r="L2208">
        <v>414</v>
      </c>
      <c r="M2208">
        <v>99</v>
      </c>
      <c r="N2208">
        <v>30</v>
      </c>
      <c r="O2208">
        <v>76</v>
      </c>
      <c r="P2208">
        <v>1</v>
      </c>
      <c r="Q2208">
        <v>5</v>
      </c>
      <c r="R2208">
        <v>6</v>
      </c>
      <c r="S2208">
        <v>12</v>
      </c>
      <c r="T2208">
        <v>2</v>
      </c>
      <c r="U2208">
        <v>0</v>
      </c>
      <c r="V2208">
        <v>1</v>
      </c>
      <c r="W2208">
        <v>0</v>
      </c>
      <c r="X2208">
        <v>1</v>
      </c>
      <c r="Y2208">
        <v>1</v>
      </c>
      <c r="Z2208">
        <v>0</v>
      </c>
      <c r="AA2208">
        <v>0</v>
      </c>
      <c r="AB2208" t="s">
        <v>39</v>
      </c>
    </row>
    <row r="2209" spans="1:28" hidden="1" x14ac:dyDescent="0.3">
      <c r="A2209">
        <v>2320</v>
      </c>
      <c r="B2209">
        <v>1978</v>
      </c>
      <c r="C2209" t="s">
        <v>38</v>
      </c>
      <c r="D2209" t="s">
        <v>33</v>
      </c>
      <c r="E2209">
        <v>47025</v>
      </c>
      <c r="F2209">
        <v>0</v>
      </c>
      <c r="G2209">
        <v>1</v>
      </c>
      <c r="H2209" s="1">
        <v>41529</v>
      </c>
      <c r="I2209">
        <v>98</v>
      </c>
      <c r="J2209">
        <v>508</v>
      </c>
      <c r="K2209">
        <v>11</v>
      </c>
      <c r="L2209">
        <v>59</v>
      </c>
      <c r="M2209">
        <v>23</v>
      </c>
      <c r="N2209">
        <v>5</v>
      </c>
      <c r="O2209">
        <v>29</v>
      </c>
      <c r="P2209">
        <v>5</v>
      </c>
      <c r="Q2209">
        <v>11</v>
      </c>
      <c r="R2209">
        <v>1</v>
      </c>
      <c r="S2209">
        <v>6</v>
      </c>
      <c r="T2209">
        <v>9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30</v>
      </c>
    </row>
    <row r="2210" spans="1:28" hidden="1" x14ac:dyDescent="0.3">
      <c r="A2210">
        <v>966</v>
      </c>
      <c r="B2210">
        <v>1966</v>
      </c>
      <c r="C2210" t="s">
        <v>28</v>
      </c>
      <c r="D2210" t="s">
        <v>33</v>
      </c>
      <c r="E2210">
        <v>44529</v>
      </c>
      <c r="F2210">
        <v>0</v>
      </c>
      <c r="G2210">
        <v>1</v>
      </c>
      <c r="H2210" s="1">
        <v>41460</v>
      </c>
      <c r="I2210">
        <v>98</v>
      </c>
      <c r="J2210">
        <v>538</v>
      </c>
      <c r="K2210">
        <v>13</v>
      </c>
      <c r="L2210">
        <v>91</v>
      </c>
      <c r="M2210">
        <v>17</v>
      </c>
      <c r="N2210">
        <v>6</v>
      </c>
      <c r="O2210">
        <v>26</v>
      </c>
      <c r="P2210">
        <v>6</v>
      </c>
      <c r="Q2210">
        <v>6</v>
      </c>
      <c r="R2210">
        <v>2</v>
      </c>
      <c r="S2210">
        <v>11</v>
      </c>
      <c r="T2210">
        <v>5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 t="s">
        <v>30</v>
      </c>
    </row>
    <row r="2211" spans="1:28" hidden="1" x14ac:dyDescent="0.3">
      <c r="A2211">
        <v>3979</v>
      </c>
      <c r="B2211">
        <v>1983</v>
      </c>
      <c r="C2211" t="s">
        <v>37</v>
      </c>
      <c r="D2211" t="s">
        <v>29</v>
      </c>
      <c r="E2211">
        <v>90687</v>
      </c>
      <c r="F2211">
        <v>0</v>
      </c>
      <c r="G2211">
        <v>0</v>
      </c>
      <c r="H2211" s="1">
        <v>41416</v>
      </c>
      <c r="I2211">
        <v>98</v>
      </c>
      <c r="J2211">
        <v>982</v>
      </c>
      <c r="K2211">
        <v>17</v>
      </c>
      <c r="L2211">
        <v>672</v>
      </c>
      <c r="M2211">
        <v>23</v>
      </c>
      <c r="N2211">
        <v>34</v>
      </c>
      <c r="O2211">
        <v>51</v>
      </c>
      <c r="P2211">
        <v>1</v>
      </c>
      <c r="Q2211">
        <v>6</v>
      </c>
      <c r="R2211">
        <v>2</v>
      </c>
      <c r="S2211">
        <v>8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>
        <v>0</v>
      </c>
      <c r="AB2211" t="s">
        <v>30</v>
      </c>
    </row>
    <row r="2212" spans="1:28" hidden="1" x14ac:dyDescent="0.3">
      <c r="A2212">
        <v>5602</v>
      </c>
      <c r="B2212">
        <v>1989</v>
      </c>
      <c r="C2212" t="s">
        <v>37</v>
      </c>
      <c r="D2212" t="s">
        <v>35</v>
      </c>
      <c r="E2212">
        <v>66973</v>
      </c>
      <c r="F2212">
        <v>0</v>
      </c>
      <c r="G2212">
        <v>0</v>
      </c>
      <c r="H2212" s="1">
        <v>41411</v>
      </c>
      <c r="I2212">
        <v>98</v>
      </c>
      <c r="J2212">
        <v>466</v>
      </c>
      <c r="K2212">
        <v>22</v>
      </c>
      <c r="L2212">
        <v>432</v>
      </c>
      <c r="M2212">
        <v>147</v>
      </c>
      <c r="N2212">
        <v>113</v>
      </c>
      <c r="O2212">
        <v>102</v>
      </c>
      <c r="P2212">
        <v>1</v>
      </c>
      <c r="Q2212">
        <v>8</v>
      </c>
      <c r="R2212">
        <v>7</v>
      </c>
      <c r="S2212">
        <v>12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40</v>
      </c>
    </row>
    <row r="2213" spans="1:28" hidden="1" x14ac:dyDescent="0.3">
      <c r="A2213">
        <v>2202</v>
      </c>
      <c r="B2213">
        <v>1978</v>
      </c>
      <c r="C2213" t="s">
        <v>28</v>
      </c>
      <c r="D2213" t="s">
        <v>35</v>
      </c>
      <c r="E2213">
        <v>41154</v>
      </c>
      <c r="F2213">
        <v>0</v>
      </c>
      <c r="G2213">
        <v>1</v>
      </c>
      <c r="H2213" s="1">
        <v>41373</v>
      </c>
      <c r="I2213">
        <v>98</v>
      </c>
      <c r="J2213">
        <v>44</v>
      </c>
      <c r="K2213">
        <v>2</v>
      </c>
      <c r="L2213">
        <v>11</v>
      </c>
      <c r="M2213">
        <v>2</v>
      </c>
      <c r="N2213">
        <v>3</v>
      </c>
      <c r="O2213">
        <v>7</v>
      </c>
      <c r="P2213">
        <v>1</v>
      </c>
      <c r="Q2213">
        <v>1</v>
      </c>
      <c r="R2213">
        <v>0</v>
      </c>
      <c r="S2213">
        <v>4</v>
      </c>
      <c r="T2213">
        <v>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30</v>
      </c>
    </row>
    <row r="2214" spans="1:28" hidden="1" x14ac:dyDescent="0.3">
      <c r="A2214">
        <v>9645</v>
      </c>
      <c r="B2214">
        <v>1968</v>
      </c>
      <c r="C2214" t="s">
        <v>28</v>
      </c>
      <c r="D2214" t="s">
        <v>33</v>
      </c>
      <c r="E2214">
        <v>64590</v>
      </c>
      <c r="F2214">
        <v>0</v>
      </c>
      <c r="G2214">
        <v>0</v>
      </c>
      <c r="H2214" s="1">
        <v>41196</v>
      </c>
      <c r="I2214">
        <v>98</v>
      </c>
      <c r="J2214">
        <v>920</v>
      </c>
      <c r="K2214">
        <v>138</v>
      </c>
      <c r="L2214">
        <v>168</v>
      </c>
      <c r="M2214">
        <v>36</v>
      </c>
      <c r="N2214">
        <v>46</v>
      </c>
      <c r="O2214">
        <v>30</v>
      </c>
      <c r="P2214">
        <v>1</v>
      </c>
      <c r="Q2214">
        <v>9</v>
      </c>
      <c r="R2214">
        <v>4</v>
      </c>
      <c r="S2214">
        <v>10</v>
      </c>
      <c r="T2214">
        <v>6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30</v>
      </c>
    </row>
    <row r="2215" spans="1:28" hidden="1" x14ac:dyDescent="0.3">
      <c r="A2215">
        <v>7230</v>
      </c>
      <c r="B2215">
        <v>1960</v>
      </c>
      <c r="C2215" t="s">
        <v>37</v>
      </c>
      <c r="D2215" t="s">
        <v>29</v>
      </c>
      <c r="E2215">
        <v>50611</v>
      </c>
      <c r="F2215">
        <v>0</v>
      </c>
      <c r="G2215">
        <v>1</v>
      </c>
      <c r="H2215" s="1">
        <v>41186</v>
      </c>
      <c r="I2215">
        <v>98</v>
      </c>
      <c r="J2215">
        <v>459</v>
      </c>
      <c r="K2215">
        <v>0</v>
      </c>
      <c r="L2215">
        <v>24</v>
      </c>
      <c r="M2215">
        <v>6</v>
      </c>
      <c r="N2215">
        <v>0</v>
      </c>
      <c r="O2215">
        <v>4</v>
      </c>
      <c r="P2215">
        <v>6</v>
      </c>
      <c r="Q2215">
        <v>4</v>
      </c>
      <c r="R2215">
        <v>5</v>
      </c>
      <c r="S2215">
        <v>7</v>
      </c>
      <c r="T2215">
        <v>6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1</v>
      </c>
      <c r="AA2215">
        <v>0</v>
      </c>
      <c r="AB2215" t="s">
        <v>34</v>
      </c>
    </row>
    <row r="2216" spans="1:28" hidden="1" x14ac:dyDescent="0.3">
      <c r="A2216">
        <v>5675</v>
      </c>
      <c r="B2216">
        <v>1960</v>
      </c>
      <c r="C2216" t="s">
        <v>37</v>
      </c>
      <c r="D2216" t="s">
        <v>29</v>
      </c>
      <c r="E2216">
        <v>50611</v>
      </c>
      <c r="F2216">
        <v>0</v>
      </c>
      <c r="G2216">
        <v>1</v>
      </c>
      <c r="H2216" s="1">
        <v>41186</v>
      </c>
      <c r="I2216">
        <v>98</v>
      </c>
      <c r="J2216">
        <v>459</v>
      </c>
      <c r="K2216">
        <v>0</v>
      </c>
      <c r="L2216">
        <v>24</v>
      </c>
      <c r="M2216">
        <v>6</v>
      </c>
      <c r="N2216">
        <v>0</v>
      </c>
      <c r="O2216">
        <v>4</v>
      </c>
      <c r="P2216">
        <v>6</v>
      </c>
      <c r="Q2216">
        <v>4</v>
      </c>
      <c r="R2216">
        <v>5</v>
      </c>
      <c r="S2216">
        <v>7</v>
      </c>
      <c r="T2216">
        <v>6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 t="s">
        <v>34</v>
      </c>
    </row>
    <row r="2217" spans="1:28" hidden="1" x14ac:dyDescent="0.3">
      <c r="A2217">
        <v>5687</v>
      </c>
      <c r="B2217">
        <v>1980</v>
      </c>
      <c r="C2217" t="s">
        <v>28</v>
      </c>
      <c r="D2217" t="s">
        <v>29</v>
      </c>
      <c r="E2217">
        <v>81702</v>
      </c>
      <c r="F2217">
        <v>0</v>
      </c>
      <c r="G2217">
        <v>0</v>
      </c>
      <c r="H2217" s="1">
        <v>41175</v>
      </c>
      <c r="I2217">
        <v>98</v>
      </c>
      <c r="J2217">
        <v>563</v>
      </c>
      <c r="K2217">
        <v>50</v>
      </c>
      <c r="L2217">
        <v>774</v>
      </c>
      <c r="M2217">
        <v>28</v>
      </c>
      <c r="N2217">
        <v>31</v>
      </c>
      <c r="O2217">
        <v>187</v>
      </c>
      <c r="P2217">
        <v>1</v>
      </c>
      <c r="Q2217">
        <v>7</v>
      </c>
      <c r="R2217">
        <v>7</v>
      </c>
      <c r="S2217">
        <v>12</v>
      </c>
      <c r="T2217">
        <v>3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32</v>
      </c>
    </row>
    <row r="2218" spans="1:28" hidden="1" x14ac:dyDescent="0.3">
      <c r="A2218">
        <v>5871</v>
      </c>
      <c r="B2218">
        <v>1979</v>
      </c>
      <c r="C2218" t="s">
        <v>41</v>
      </c>
      <c r="D2218" t="s">
        <v>35</v>
      </c>
      <c r="E2218">
        <v>24401</v>
      </c>
      <c r="F2218">
        <v>0</v>
      </c>
      <c r="G2218">
        <v>0</v>
      </c>
      <c r="H2218" s="1">
        <v>41152</v>
      </c>
      <c r="I2218">
        <v>98</v>
      </c>
      <c r="J2218">
        <v>73</v>
      </c>
      <c r="K2218">
        <v>28</v>
      </c>
      <c r="L2218">
        <v>217</v>
      </c>
      <c r="M2218">
        <v>10</v>
      </c>
      <c r="N2218">
        <v>24</v>
      </c>
      <c r="O2218">
        <v>115</v>
      </c>
      <c r="P2218">
        <v>3</v>
      </c>
      <c r="Q2218">
        <v>6</v>
      </c>
      <c r="R2218">
        <v>1</v>
      </c>
      <c r="S2218">
        <v>6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43</v>
      </c>
    </row>
    <row r="2219" spans="1:28" hidden="1" x14ac:dyDescent="0.3">
      <c r="A2219">
        <v>3846</v>
      </c>
      <c r="B2219">
        <v>1974</v>
      </c>
      <c r="C2219" t="s">
        <v>28</v>
      </c>
      <c r="D2219" t="s">
        <v>33</v>
      </c>
      <c r="E2219">
        <v>42557</v>
      </c>
      <c r="F2219">
        <v>0</v>
      </c>
      <c r="G2219">
        <v>1</v>
      </c>
      <c r="H2219" s="1">
        <v>41150</v>
      </c>
      <c r="I2219">
        <v>98</v>
      </c>
      <c r="J2219">
        <v>192</v>
      </c>
      <c r="K2219">
        <v>5</v>
      </c>
      <c r="L2219">
        <v>53</v>
      </c>
      <c r="M2219">
        <v>0</v>
      </c>
      <c r="N2219">
        <v>5</v>
      </c>
      <c r="O2219">
        <v>15</v>
      </c>
      <c r="P2219">
        <v>4</v>
      </c>
      <c r="Q2219">
        <v>6</v>
      </c>
      <c r="R2219">
        <v>1</v>
      </c>
      <c r="S2219">
        <v>4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30</v>
      </c>
    </row>
    <row r="2220" spans="1:28" hidden="1" x14ac:dyDescent="0.3">
      <c r="A2220">
        <v>213</v>
      </c>
      <c r="B2220">
        <v>1963</v>
      </c>
      <c r="C2220" t="s">
        <v>37</v>
      </c>
      <c r="D2220" t="s">
        <v>31</v>
      </c>
      <c r="E2220">
        <v>23091</v>
      </c>
      <c r="F2220">
        <v>1</v>
      </c>
      <c r="G2220">
        <v>1</v>
      </c>
      <c r="H2220" s="1">
        <v>41787</v>
      </c>
      <c r="I2220">
        <v>98</v>
      </c>
      <c r="J2220">
        <v>35</v>
      </c>
      <c r="K2220">
        <v>0</v>
      </c>
      <c r="L2220">
        <v>11</v>
      </c>
      <c r="M2220">
        <v>0</v>
      </c>
      <c r="N2220">
        <v>0</v>
      </c>
      <c r="O2220">
        <v>2</v>
      </c>
      <c r="P2220">
        <v>4</v>
      </c>
      <c r="Q2220">
        <v>2</v>
      </c>
      <c r="R2220">
        <v>1</v>
      </c>
      <c r="S2220">
        <v>3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30</v>
      </c>
    </row>
    <row r="2221" spans="1:28" hidden="1" x14ac:dyDescent="0.3">
      <c r="A2221">
        <v>8541</v>
      </c>
      <c r="B2221">
        <v>1990</v>
      </c>
      <c r="C2221" t="s">
        <v>38</v>
      </c>
      <c r="D2221" t="s">
        <v>33</v>
      </c>
      <c r="E2221">
        <v>24683</v>
      </c>
      <c r="F2221">
        <v>1</v>
      </c>
      <c r="G2221">
        <v>0</v>
      </c>
      <c r="H2221" s="1">
        <v>41706</v>
      </c>
      <c r="I2221">
        <v>98</v>
      </c>
      <c r="J2221">
        <v>8</v>
      </c>
      <c r="K2221">
        <v>4</v>
      </c>
      <c r="L2221">
        <v>10</v>
      </c>
      <c r="M2221">
        <v>6</v>
      </c>
      <c r="N2221">
        <v>7</v>
      </c>
      <c r="O2221">
        <v>6</v>
      </c>
      <c r="P2221">
        <v>2</v>
      </c>
      <c r="Q2221">
        <v>2</v>
      </c>
      <c r="R2221">
        <v>0</v>
      </c>
      <c r="S2221">
        <v>4</v>
      </c>
      <c r="T2221">
        <v>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30</v>
      </c>
    </row>
    <row r="2222" spans="1:28" hidden="1" x14ac:dyDescent="0.3">
      <c r="A2222">
        <v>9706</v>
      </c>
      <c r="B2222">
        <v>1974</v>
      </c>
      <c r="C2222" t="s">
        <v>37</v>
      </c>
      <c r="D2222" t="s">
        <v>31</v>
      </c>
      <c r="E2222">
        <v>31560</v>
      </c>
      <c r="F2222">
        <v>1</v>
      </c>
      <c r="G2222">
        <v>0</v>
      </c>
      <c r="H2222" s="1">
        <v>41449</v>
      </c>
      <c r="I2222">
        <v>98</v>
      </c>
      <c r="J2222">
        <v>62</v>
      </c>
      <c r="K2222">
        <v>1</v>
      </c>
      <c r="L2222">
        <v>20</v>
      </c>
      <c r="M2222">
        <v>4</v>
      </c>
      <c r="N2222">
        <v>0</v>
      </c>
      <c r="O2222">
        <v>7</v>
      </c>
      <c r="P2222">
        <v>2</v>
      </c>
      <c r="Q2222">
        <v>2</v>
      </c>
      <c r="R2222">
        <v>1</v>
      </c>
      <c r="S2222">
        <v>3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32</v>
      </c>
    </row>
    <row r="2223" spans="1:28" hidden="1" x14ac:dyDescent="0.3">
      <c r="A2223">
        <v>4974</v>
      </c>
      <c r="B2223">
        <v>1970</v>
      </c>
      <c r="C2223" t="s">
        <v>28</v>
      </c>
      <c r="D2223" t="s">
        <v>31</v>
      </c>
      <c r="E2223">
        <v>83273</v>
      </c>
      <c r="F2223">
        <v>1</v>
      </c>
      <c r="G2223">
        <v>2</v>
      </c>
      <c r="H2223" s="1">
        <v>41177</v>
      </c>
      <c r="I2223">
        <v>98</v>
      </c>
      <c r="J2223">
        <v>433</v>
      </c>
      <c r="K2223">
        <v>89</v>
      </c>
      <c r="L2223">
        <v>650</v>
      </c>
      <c r="M2223">
        <v>16</v>
      </c>
      <c r="N2223">
        <v>102</v>
      </c>
      <c r="O2223">
        <v>102</v>
      </c>
      <c r="P2223">
        <v>10</v>
      </c>
      <c r="Q2223">
        <v>4</v>
      </c>
      <c r="R2223">
        <v>6</v>
      </c>
      <c r="S2223">
        <v>9</v>
      </c>
      <c r="T2223">
        <v>7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34</v>
      </c>
    </row>
    <row r="2224" spans="1:28" hidden="1" x14ac:dyDescent="0.3">
      <c r="A2224">
        <v>10001</v>
      </c>
      <c r="B2224">
        <v>1985</v>
      </c>
      <c r="C2224" t="s">
        <v>38</v>
      </c>
      <c r="D2224" t="s">
        <v>35</v>
      </c>
      <c r="E2224">
        <v>7500</v>
      </c>
      <c r="F2224">
        <v>1</v>
      </c>
      <c r="G2224">
        <v>0</v>
      </c>
      <c r="H2224" s="1">
        <v>41122</v>
      </c>
      <c r="I2224">
        <v>98</v>
      </c>
      <c r="J2224">
        <v>5</v>
      </c>
      <c r="K2224">
        <v>17</v>
      </c>
      <c r="L2224">
        <v>17</v>
      </c>
      <c r="M2224">
        <v>13</v>
      </c>
      <c r="N2224">
        <v>14</v>
      </c>
      <c r="O2224">
        <v>34</v>
      </c>
      <c r="P2224">
        <v>4</v>
      </c>
      <c r="Q2224">
        <v>2</v>
      </c>
      <c r="R2224">
        <v>1</v>
      </c>
      <c r="S2224">
        <v>3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30</v>
      </c>
    </row>
    <row r="2225" spans="1:28" hidden="1" x14ac:dyDescent="0.3">
      <c r="A2225">
        <v>2831</v>
      </c>
      <c r="B2225">
        <v>1976</v>
      </c>
      <c r="C2225" t="s">
        <v>28</v>
      </c>
      <c r="D2225" t="s">
        <v>35</v>
      </c>
      <c r="E2225">
        <v>78416</v>
      </c>
      <c r="F2225">
        <v>0</v>
      </c>
      <c r="G2225">
        <v>1</v>
      </c>
      <c r="H2225" s="1">
        <v>41817</v>
      </c>
      <c r="I2225">
        <v>99</v>
      </c>
      <c r="J2225">
        <v>453</v>
      </c>
      <c r="K2225">
        <v>38</v>
      </c>
      <c r="L2225">
        <v>279</v>
      </c>
      <c r="M2225">
        <v>188</v>
      </c>
      <c r="N2225">
        <v>38</v>
      </c>
      <c r="O2225">
        <v>183</v>
      </c>
      <c r="P2225">
        <v>2</v>
      </c>
      <c r="Q2225">
        <v>7</v>
      </c>
      <c r="R2225">
        <v>7</v>
      </c>
      <c r="S2225">
        <v>10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30</v>
      </c>
    </row>
    <row r="2226" spans="1:28" hidden="1" x14ac:dyDescent="0.3">
      <c r="A2226">
        <v>868</v>
      </c>
      <c r="B2226">
        <v>1966</v>
      </c>
      <c r="C2226" t="s">
        <v>28</v>
      </c>
      <c r="D2226" t="s">
        <v>33</v>
      </c>
      <c r="E2226">
        <v>44794</v>
      </c>
      <c r="F2226">
        <v>0</v>
      </c>
      <c r="G2226">
        <v>1</v>
      </c>
      <c r="H2226" s="1">
        <v>41798</v>
      </c>
      <c r="I2226">
        <v>99</v>
      </c>
      <c r="J2226">
        <v>54</v>
      </c>
      <c r="K2226">
        <v>0</v>
      </c>
      <c r="L2226">
        <v>7</v>
      </c>
      <c r="M2226">
        <v>0</v>
      </c>
      <c r="N2226">
        <v>0</v>
      </c>
      <c r="O2226">
        <v>4</v>
      </c>
      <c r="P2226">
        <v>1</v>
      </c>
      <c r="Q2226">
        <v>2</v>
      </c>
      <c r="R2226">
        <v>0</v>
      </c>
      <c r="S2226">
        <v>3</v>
      </c>
      <c r="T2226">
        <v>6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43</v>
      </c>
    </row>
    <row r="2227" spans="1:28" hidden="1" x14ac:dyDescent="0.3">
      <c r="A2227">
        <v>7212</v>
      </c>
      <c r="B2227">
        <v>1966</v>
      </c>
      <c r="C2227" t="s">
        <v>28</v>
      </c>
      <c r="D2227" t="s">
        <v>33</v>
      </c>
      <c r="E2227">
        <v>44794</v>
      </c>
      <c r="F2227">
        <v>0</v>
      </c>
      <c r="G2227">
        <v>1</v>
      </c>
      <c r="H2227" s="1">
        <v>41798</v>
      </c>
      <c r="I2227">
        <v>99</v>
      </c>
      <c r="J2227">
        <v>54</v>
      </c>
      <c r="K2227">
        <v>0</v>
      </c>
      <c r="L2227">
        <v>7</v>
      </c>
      <c r="M2227">
        <v>0</v>
      </c>
      <c r="N2227">
        <v>0</v>
      </c>
      <c r="O2227">
        <v>4</v>
      </c>
      <c r="P2227">
        <v>1</v>
      </c>
      <c r="Q2227">
        <v>2</v>
      </c>
      <c r="R2227">
        <v>0</v>
      </c>
      <c r="S2227">
        <v>3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36</v>
      </c>
    </row>
    <row r="2228" spans="1:28" hidden="1" x14ac:dyDescent="0.3">
      <c r="A2228">
        <v>1743</v>
      </c>
      <c r="B2228">
        <v>1974</v>
      </c>
      <c r="C2228" t="s">
        <v>28</v>
      </c>
      <c r="D2228" t="s">
        <v>31</v>
      </c>
      <c r="E2228">
        <v>69719</v>
      </c>
      <c r="F2228">
        <v>0</v>
      </c>
      <c r="G2228">
        <v>0</v>
      </c>
      <c r="H2228" s="1">
        <v>41785</v>
      </c>
      <c r="I2228">
        <v>99</v>
      </c>
      <c r="J2228">
        <v>273</v>
      </c>
      <c r="K2228">
        <v>86</v>
      </c>
      <c r="L2228">
        <v>208</v>
      </c>
      <c r="M2228">
        <v>177</v>
      </c>
      <c r="N2228">
        <v>14</v>
      </c>
      <c r="O2228">
        <v>43</v>
      </c>
      <c r="P2228">
        <v>1</v>
      </c>
      <c r="Q2228">
        <v>2</v>
      </c>
      <c r="R2228">
        <v>3</v>
      </c>
      <c r="S2228">
        <v>5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30</v>
      </c>
    </row>
    <row r="2229" spans="1:28" hidden="1" x14ac:dyDescent="0.3">
      <c r="A2229">
        <v>2415</v>
      </c>
      <c r="B2229">
        <v>1962</v>
      </c>
      <c r="C2229" t="s">
        <v>28</v>
      </c>
      <c r="D2229" t="s">
        <v>35</v>
      </c>
      <c r="E2229">
        <v>62568</v>
      </c>
      <c r="F2229">
        <v>0</v>
      </c>
      <c r="G2229">
        <v>1</v>
      </c>
      <c r="H2229" s="1">
        <v>41736</v>
      </c>
      <c r="I2229">
        <v>99</v>
      </c>
      <c r="J2229">
        <v>362</v>
      </c>
      <c r="K2229">
        <v>17</v>
      </c>
      <c r="L2229">
        <v>398</v>
      </c>
      <c r="M2229">
        <v>80</v>
      </c>
      <c r="N2229">
        <v>35</v>
      </c>
      <c r="O2229">
        <v>61</v>
      </c>
      <c r="P2229">
        <v>3</v>
      </c>
      <c r="Q2229">
        <v>5</v>
      </c>
      <c r="R2229">
        <v>3</v>
      </c>
      <c r="S2229">
        <v>5</v>
      </c>
      <c r="T2229">
        <v>4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t="s">
        <v>30</v>
      </c>
    </row>
    <row r="2230" spans="1:28" hidden="1" x14ac:dyDescent="0.3">
      <c r="A2230">
        <v>2106</v>
      </c>
      <c r="B2230">
        <v>1974</v>
      </c>
      <c r="C2230" t="s">
        <v>38</v>
      </c>
      <c r="D2230" t="s">
        <v>33</v>
      </c>
      <c r="E2230">
        <v>20130</v>
      </c>
      <c r="F2230">
        <v>0</v>
      </c>
      <c r="G2230">
        <v>0</v>
      </c>
      <c r="H2230" s="1">
        <v>41715</v>
      </c>
      <c r="I2230">
        <v>99</v>
      </c>
      <c r="J2230">
        <v>0</v>
      </c>
      <c r="K2230">
        <v>6</v>
      </c>
      <c r="L2230">
        <v>3</v>
      </c>
      <c r="M2230">
        <v>7</v>
      </c>
      <c r="N2230">
        <v>6</v>
      </c>
      <c r="O2230">
        <v>12</v>
      </c>
      <c r="P2230">
        <v>1</v>
      </c>
      <c r="Q2230">
        <v>1</v>
      </c>
      <c r="R2230">
        <v>0</v>
      </c>
      <c r="S2230">
        <v>3</v>
      </c>
      <c r="T2230">
        <v>8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30</v>
      </c>
    </row>
    <row r="2231" spans="1:28" hidden="1" x14ac:dyDescent="0.3">
      <c r="A2231">
        <v>3363</v>
      </c>
      <c r="B2231">
        <v>1974</v>
      </c>
      <c r="C2231" t="s">
        <v>38</v>
      </c>
      <c r="D2231" t="s">
        <v>33</v>
      </c>
      <c r="E2231">
        <v>20130</v>
      </c>
      <c r="F2231">
        <v>0</v>
      </c>
      <c r="G2231">
        <v>0</v>
      </c>
      <c r="H2231" s="1">
        <v>41715</v>
      </c>
      <c r="I2231">
        <v>99</v>
      </c>
      <c r="J2231">
        <v>0</v>
      </c>
      <c r="K2231">
        <v>6</v>
      </c>
      <c r="L2231">
        <v>3</v>
      </c>
      <c r="M2231">
        <v>7</v>
      </c>
      <c r="N2231">
        <v>6</v>
      </c>
      <c r="O2231">
        <v>12</v>
      </c>
      <c r="P2231">
        <v>1</v>
      </c>
      <c r="Q2231">
        <v>1</v>
      </c>
      <c r="R2231">
        <v>0</v>
      </c>
      <c r="S2231">
        <v>3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30</v>
      </c>
    </row>
    <row r="2232" spans="1:28" hidden="1" x14ac:dyDescent="0.3">
      <c r="A2232">
        <v>8595</v>
      </c>
      <c r="B2232">
        <v>1973</v>
      </c>
      <c r="C2232" t="s">
        <v>28</v>
      </c>
      <c r="D2232" t="s">
        <v>42</v>
      </c>
      <c r="E2232">
        <v>42429</v>
      </c>
      <c r="F2232">
        <v>0</v>
      </c>
      <c r="G2232">
        <v>1</v>
      </c>
      <c r="H2232" s="1">
        <v>41681</v>
      </c>
      <c r="I2232">
        <v>99</v>
      </c>
      <c r="J2232">
        <v>55</v>
      </c>
      <c r="K2232">
        <v>0</v>
      </c>
      <c r="L2232">
        <v>6</v>
      </c>
      <c r="M2232">
        <v>2</v>
      </c>
      <c r="N2232">
        <v>0</v>
      </c>
      <c r="O2232">
        <v>4</v>
      </c>
      <c r="P2232">
        <v>2</v>
      </c>
      <c r="Q2232">
        <v>1</v>
      </c>
      <c r="R2232">
        <v>1</v>
      </c>
      <c r="S2232">
        <v>3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36</v>
      </c>
    </row>
    <row r="2233" spans="1:28" hidden="1" x14ac:dyDescent="0.3">
      <c r="A2233">
        <v>7232</v>
      </c>
      <c r="B2233">
        <v>1973</v>
      </c>
      <c r="C2233" t="s">
        <v>28</v>
      </c>
      <c r="D2233" t="s">
        <v>42</v>
      </c>
      <c r="E2233">
        <v>42429</v>
      </c>
      <c r="F2233">
        <v>0</v>
      </c>
      <c r="G2233">
        <v>1</v>
      </c>
      <c r="H2233" s="1">
        <v>41681</v>
      </c>
      <c r="I2233">
        <v>99</v>
      </c>
      <c r="J2233">
        <v>55</v>
      </c>
      <c r="K2233">
        <v>0</v>
      </c>
      <c r="L2233">
        <v>6</v>
      </c>
      <c r="M2233">
        <v>2</v>
      </c>
      <c r="N2233">
        <v>0</v>
      </c>
      <c r="O2233">
        <v>4</v>
      </c>
      <c r="P2233">
        <v>2</v>
      </c>
      <c r="Q2233">
        <v>1</v>
      </c>
      <c r="R2233">
        <v>1</v>
      </c>
      <c r="S2233">
        <v>3</v>
      </c>
      <c r="T2233">
        <v>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30</v>
      </c>
    </row>
    <row r="2234" spans="1:28" hidden="1" x14ac:dyDescent="0.3">
      <c r="A2234">
        <v>9977</v>
      </c>
      <c r="B2234">
        <v>1973</v>
      </c>
      <c r="C2234" t="s">
        <v>28</v>
      </c>
      <c r="D2234" t="s">
        <v>29</v>
      </c>
      <c r="E2234">
        <v>78901</v>
      </c>
      <c r="F2234">
        <v>0</v>
      </c>
      <c r="G2234">
        <v>1</v>
      </c>
      <c r="H2234" s="1">
        <v>41534</v>
      </c>
      <c r="I2234">
        <v>99</v>
      </c>
      <c r="J2234">
        <v>321</v>
      </c>
      <c r="K2234">
        <v>11</v>
      </c>
      <c r="L2234">
        <v>309</v>
      </c>
      <c r="M2234">
        <v>33</v>
      </c>
      <c r="N2234">
        <v>26</v>
      </c>
      <c r="O2234">
        <v>34</v>
      </c>
      <c r="P2234">
        <v>3</v>
      </c>
      <c r="Q2234">
        <v>9</v>
      </c>
      <c r="R2234">
        <v>3</v>
      </c>
      <c r="S2234">
        <v>5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34</v>
      </c>
    </row>
    <row r="2235" spans="1:28" hidden="1" x14ac:dyDescent="0.3">
      <c r="A2235">
        <v>10142</v>
      </c>
      <c r="B2235">
        <v>1976</v>
      </c>
      <c r="C2235" t="s">
        <v>37</v>
      </c>
      <c r="D2235" t="s">
        <v>29</v>
      </c>
      <c r="E2235">
        <v>66476</v>
      </c>
      <c r="F2235">
        <v>0</v>
      </c>
      <c r="G2235">
        <v>1</v>
      </c>
      <c r="H2235" s="1">
        <v>41340</v>
      </c>
      <c r="I2235">
        <v>99</v>
      </c>
      <c r="J2235">
        <v>372</v>
      </c>
      <c r="K2235">
        <v>18</v>
      </c>
      <c r="L2235">
        <v>126</v>
      </c>
      <c r="M2235">
        <v>47</v>
      </c>
      <c r="N2235">
        <v>48</v>
      </c>
      <c r="O2235">
        <v>78</v>
      </c>
      <c r="P2235">
        <v>2</v>
      </c>
      <c r="Q2235">
        <v>5</v>
      </c>
      <c r="R2235">
        <v>2</v>
      </c>
      <c r="S2235">
        <v>11</v>
      </c>
      <c r="T2235">
        <v>4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34</v>
      </c>
    </row>
    <row r="2236" spans="1:28" hidden="1" x14ac:dyDescent="0.3">
      <c r="A2236">
        <v>528</v>
      </c>
      <c r="B2236">
        <v>1978</v>
      </c>
      <c r="C2236" t="s">
        <v>28</v>
      </c>
      <c r="D2236" t="s">
        <v>33</v>
      </c>
      <c r="E2236">
        <v>65819</v>
      </c>
      <c r="F2236">
        <v>0</v>
      </c>
      <c r="G2236">
        <v>0</v>
      </c>
      <c r="H2236" s="1">
        <v>41242</v>
      </c>
      <c r="I2236">
        <v>99</v>
      </c>
      <c r="J2236">
        <v>267</v>
      </c>
      <c r="K2236">
        <v>38</v>
      </c>
      <c r="L2236">
        <v>701</v>
      </c>
      <c r="M2236">
        <v>149</v>
      </c>
      <c r="N2236">
        <v>165</v>
      </c>
      <c r="O2236">
        <v>63</v>
      </c>
      <c r="P2236">
        <v>1</v>
      </c>
      <c r="Q2236">
        <v>5</v>
      </c>
      <c r="R2236">
        <v>4</v>
      </c>
      <c r="S2236">
        <v>10</v>
      </c>
      <c r="T2236">
        <v>3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40</v>
      </c>
    </row>
    <row r="2237" spans="1:28" hidden="1" x14ac:dyDescent="0.3">
      <c r="A2237">
        <v>4070</v>
      </c>
      <c r="B2237">
        <v>1969</v>
      </c>
      <c r="C2237" t="s">
        <v>37</v>
      </c>
      <c r="D2237" t="s">
        <v>33</v>
      </c>
      <c r="E2237">
        <v>94871</v>
      </c>
      <c r="F2237">
        <v>0</v>
      </c>
      <c r="G2237">
        <v>2</v>
      </c>
      <c r="H2237" s="1">
        <v>41153</v>
      </c>
      <c r="I2237">
        <v>99</v>
      </c>
      <c r="J2237">
        <v>169</v>
      </c>
      <c r="K2237">
        <v>24</v>
      </c>
      <c r="L2237">
        <v>553</v>
      </c>
      <c r="M2237">
        <v>188</v>
      </c>
      <c r="N2237">
        <v>0</v>
      </c>
      <c r="O2237">
        <v>144</v>
      </c>
      <c r="P2237">
        <v>1</v>
      </c>
      <c r="Q2237">
        <v>8</v>
      </c>
      <c r="R2237">
        <v>5</v>
      </c>
      <c r="S2237">
        <v>4</v>
      </c>
      <c r="T2237">
        <v>7</v>
      </c>
      <c r="U2237">
        <v>0</v>
      </c>
      <c r="V2237">
        <v>0</v>
      </c>
      <c r="W2237">
        <v>0</v>
      </c>
      <c r="X2237">
        <v>1</v>
      </c>
      <c r="Y2237">
        <v>1</v>
      </c>
      <c r="Z2237">
        <v>1</v>
      </c>
      <c r="AA2237">
        <v>0</v>
      </c>
      <c r="AB2237" t="s">
        <v>32</v>
      </c>
    </row>
    <row r="2238" spans="1:28" hidden="1" x14ac:dyDescent="0.3">
      <c r="A2238">
        <v>7947</v>
      </c>
      <c r="B2238">
        <v>1969</v>
      </c>
      <c r="C2238" t="s">
        <v>28</v>
      </c>
      <c r="D2238" t="s">
        <v>33</v>
      </c>
      <c r="E2238">
        <v>42231</v>
      </c>
      <c r="F2238">
        <v>1</v>
      </c>
      <c r="G2238">
        <v>1</v>
      </c>
      <c r="H2238" s="1">
        <v>41723</v>
      </c>
      <c r="I2238">
        <v>99</v>
      </c>
      <c r="J2238">
        <v>24</v>
      </c>
      <c r="K2238">
        <v>0</v>
      </c>
      <c r="L2238">
        <v>8</v>
      </c>
      <c r="M2238">
        <v>0</v>
      </c>
      <c r="N2238">
        <v>1</v>
      </c>
      <c r="O2238">
        <v>4</v>
      </c>
      <c r="P2238">
        <v>1</v>
      </c>
      <c r="Q2238">
        <v>1</v>
      </c>
      <c r="R2238">
        <v>0</v>
      </c>
      <c r="S2238">
        <v>3</v>
      </c>
      <c r="T2238">
        <v>5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30</v>
      </c>
    </row>
    <row r="2239" spans="1:28" hidden="1" x14ac:dyDescent="0.3">
      <c r="A2239">
        <v>7829</v>
      </c>
      <c r="B2239">
        <v>1900</v>
      </c>
      <c r="C2239" t="s">
        <v>38</v>
      </c>
      <c r="D2239" t="s">
        <v>29</v>
      </c>
      <c r="E2239">
        <v>36640</v>
      </c>
      <c r="F2239">
        <v>1</v>
      </c>
      <c r="G2239">
        <v>0</v>
      </c>
      <c r="H2239" s="1">
        <v>41543</v>
      </c>
      <c r="I2239">
        <v>99</v>
      </c>
      <c r="J2239">
        <v>15</v>
      </c>
      <c r="K2239">
        <v>6</v>
      </c>
      <c r="L2239">
        <v>8</v>
      </c>
      <c r="M2239">
        <v>7</v>
      </c>
      <c r="N2239">
        <v>4</v>
      </c>
      <c r="O2239">
        <v>25</v>
      </c>
      <c r="P2239">
        <v>1</v>
      </c>
      <c r="Q2239">
        <v>2</v>
      </c>
      <c r="R2239">
        <v>1</v>
      </c>
      <c r="S2239">
        <v>2</v>
      </c>
      <c r="T2239">
        <v>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 t="s">
        <v>40</v>
      </c>
    </row>
    <row r="2240" spans="1:28" hidden="1" x14ac:dyDescent="0.3">
      <c r="A2240">
        <v>5263</v>
      </c>
      <c r="B2240">
        <v>1977</v>
      </c>
      <c r="C2240" t="s">
        <v>38</v>
      </c>
      <c r="D2240" t="s">
        <v>33</v>
      </c>
      <c r="E2240">
        <v>31056</v>
      </c>
      <c r="F2240">
        <v>1</v>
      </c>
      <c r="G2240">
        <v>0</v>
      </c>
      <c r="H2240" s="1">
        <v>41296</v>
      </c>
      <c r="I2240">
        <v>99</v>
      </c>
      <c r="J2240">
        <v>5</v>
      </c>
      <c r="K2240">
        <v>10</v>
      </c>
      <c r="L2240">
        <v>13</v>
      </c>
      <c r="M2240">
        <v>3</v>
      </c>
      <c r="N2240">
        <v>8</v>
      </c>
      <c r="O2240">
        <v>16</v>
      </c>
      <c r="P2240">
        <v>1</v>
      </c>
      <c r="Q2240">
        <v>1</v>
      </c>
      <c r="R2240">
        <v>0</v>
      </c>
      <c r="S2240">
        <v>3</v>
      </c>
      <c r="T2240">
        <v>8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30</v>
      </c>
    </row>
    <row r="2241" spans="1:28" hidden="1" x14ac:dyDescent="0.3">
      <c r="A2241">
        <v>22</v>
      </c>
      <c r="B2241">
        <v>1976</v>
      </c>
      <c r="C2241" t="s">
        <v>28</v>
      </c>
      <c r="D2241" t="s">
        <v>29</v>
      </c>
      <c r="E2241">
        <v>46310</v>
      </c>
      <c r="F2241">
        <v>1</v>
      </c>
      <c r="G2241">
        <v>0</v>
      </c>
      <c r="H2241" s="1">
        <v>41246</v>
      </c>
      <c r="I2241">
        <v>99</v>
      </c>
      <c r="J2241">
        <v>185</v>
      </c>
      <c r="K2241">
        <v>2</v>
      </c>
      <c r="L2241">
        <v>88</v>
      </c>
      <c r="M2241">
        <v>15</v>
      </c>
      <c r="N2241">
        <v>5</v>
      </c>
      <c r="O2241">
        <v>14</v>
      </c>
      <c r="P2241">
        <v>2</v>
      </c>
      <c r="Q2241">
        <v>6</v>
      </c>
      <c r="R2241">
        <v>1</v>
      </c>
      <c r="S2241">
        <v>5</v>
      </c>
      <c r="T2241">
        <v>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 t="s">
        <v>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972B5-4806-4680-860E-9E40BC78BFA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7B77B-24D9-438F-9DF6-EE8980B47730}">
  <dimension ref="A3:BI42"/>
  <sheetViews>
    <sheetView topLeftCell="A22" workbookViewId="0">
      <selection activeCell="C5" sqref="C5"/>
    </sheetView>
  </sheetViews>
  <sheetFormatPr defaultRowHeight="14.4" x14ac:dyDescent="0.3"/>
  <cols>
    <col min="1" max="1" width="18.21875" bestFit="1" customWidth="1"/>
    <col min="2" max="2" width="16.33203125" bestFit="1" customWidth="1"/>
    <col min="3" max="60" width="5" bestFit="1" customWidth="1"/>
    <col min="61" max="61" width="11" bestFit="1" customWidth="1"/>
    <col min="62" max="1975" width="15.5546875" bestFit="1" customWidth="1"/>
    <col min="1976" max="1977" width="10.5546875" bestFit="1" customWidth="1"/>
  </cols>
  <sheetData>
    <row r="3" spans="1:61" x14ac:dyDescent="0.3">
      <c r="B3" s="11" t="s">
        <v>49</v>
      </c>
    </row>
    <row r="4" spans="1:61" x14ac:dyDescent="0.3">
      <c r="B4">
        <v>1893</v>
      </c>
      <c r="C4">
        <v>1899</v>
      </c>
      <c r="D4">
        <v>1900</v>
      </c>
      <c r="E4">
        <v>1940</v>
      </c>
      <c r="F4">
        <v>1941</v>
      </c>
      <c r="G4">
        <v>1943</v>
      </c>
      <c r="H4">
        <v>1944</v>
      </c>
      <c r="I4">
        <v>1945</v>
      </c>
      <c r="J4">
        <v>1946</v>
      </c>
      <c r="K4">
        <v>1947</v>
      </c>
      <c r="L4">
        <v>1948</v>
      </c>
      <c r="M4">
        <v>1949</v>
      </c>
      <c r="N4">
        <v>1950</v>
      </c>
      <c r="O4">
        <v>1951</v>
      </c>
      <c r="P4">
        <v>1952</v>
      </c>
      <c r="Q4">
        <v>1953</v>
      </c>
      <c r="R4">
        <v>1954</v>
      </c>
      <c r="S4">
        <v>1955</v>
      </c>
      <c r="T4">
        <v>1956</v>
      </c>
      <c r="U4">
        <v>1957</v>
      </c>
      <c r="V4">
        <v>1958</v>
      </c>
      <c r="W4">
        <v>1959</v>
      </c>
      <c r="X4">
        <v>1960</v>
      </c>
      <c r="Y4">
        <v>1961</v>
      </c>
      <c r="Z4">
        <v>1962</v>
      </c>
      <c r="AA4">
        <v>1963</v>
      </c>
      <c r="AB4">
        <v>1964</v>
      </c>
      <c r="AC4">
        <v>1965</v>
      </c>
      <c r="AD4">
        <v>1966</v>
      </c>
      <c r="AE4">
        <v>1967</v>
      </c>
      <c r="AF4">
        <v>1968</v>
      </c>
      <c r="AG4">
        <v>1969</v>
      </c>
      <c r="AH4">
        <v>1970</v>
      </c>
      <c r="AI4">
        <v>1971</v>
      </c>
      <c r="AJ4">
        <v>1972</v>
      </c>
      <c r="AK4">
        <v>1973</v>
      </c>
      <c r="AL4">
        <v>1974</v>
      </c>
      <c r="AM4">
        <v>1975</v>
      </c>
      <c r="AN4">
        <v>1976</v>
      </c>
      <c r="AO4">
        <v>1977</v>
      </c>
      <c r="AP4">
        <v>1978</v>
      </c>
      <c r="AQ4">
        <v>1979</v>
      </c>
      <c r="AR4">
        <v>1980</v>
      </c>
      <c r="AS4">
        <v>1981</v>
      </c>
      <c r="AT4">
        <v>1982</v>
      </c>
      <c r="AU4">
        <v>1983</v>
      </c>
      <c r="AV4">
        <v>1984</v>
      </c>
      <c r="AW4">
        <v>1985</v>
      </c>
      <c r="AX4">
        <v>1986</v>
      </c>
      <c r="AY4">
        <v>1987</v>
      </c>
      <c r="AZ4">
        <v>1988</v>
      </c>
      <c r="BA4">
        <v>1989</v>
      </c>
      <c r="BB4">
        <v>1990</v>
      </c>
      <c r="BC4">
        <v>1991</v>
      </c>
      <c r="BD4">
        <v>1992</v>
      </c>
      <c r="BE4">
        <v>1993</v>
      </c>
      <c r="BF4">
        <v>1994</v>
      </c>
      <c r="BG4">
        <v>1995</v>
      </c>
      <c r="BH4">
        <v>1996</v>
      </c>
      <c r="BI4" t="s">
        <v>50</v>
      </c>
    </row>
    <row r="5" spans="1:61" x14ac:dyDescent="0.3">
      <c r="A5" t="s">
        <v>51</v>
      </c>
      <c r="B5" s="16">
        <v>1</v>
      </c>
      <c r="C5" s="16">
        <v>1</v>
      </c>
      <c r="D5" s="16">
        <v>1</v>
      </c>
      <c r="E5" s="16">
        <v>1</v>
      </c>
      <c r="F5" s="16">
        <v>1</v>
      </c>
      <c r="G5" s="16">
        <v>7</v>
      </c>
      <c r="H5" s="16">
        <v>7</v>
      </c>
      <c r="I5" s="16">
        <v>8</v>
      </c>
      <c r="J5" s="16">
        <v>16</v>
      </c>
      <c r="K5" s="16">
        <v>16</v>
      </c>
      <c r="L5" s="16">
        <v>21</v>
      </c>
      <c r="M5" s="16">
        <v>30</v>
      </c>
      <c r="N5" s="16">
        <v>29</v>
      </c>
      <c r="O5" s="16">
        <v>43</v>
      </c>
      <c r="P5" s="16">
        <v>52</v>
      </c>
      <c r="Q5" s="16">
        <v>35</v>
      </c>
      <c r="R5" s="16">
        <v>50</v>
      </c>
      <c r="S5" s="16">
        <v>49</v>
      </c>
      <c r="T5" s="16">
        <v>55</v>
      </c>
      <c r="U5" s="16">
        <v>43</v>
      </c>
      <c r="V5" s="16">
        <v>53</v>
      </c>
      <c r="W5" s="16">
        <v>51</v>
      </c>
      <c r="X5" s="16">
        <v>49</v>
      </c>
      <c r="Y5" s="16">
        <v>36</v>
      </c>
      <c r="Z5" s="16">
        <v>44</v>
      </c>
      <c r="AA5" s="16">
        <v>45</v>
      </c>
      <c r="AB5" s="16">
        <v>42</v>
      </c>
      <c r="AC5" s="16">
        <v>74</v>
      </c>
      <c r="AD5" s="16">
        <v>50</v>
      </c>
      <c r="AE5" s="16">
        <v>44</v>
      </c>
      <c r="AF5" s="16">
        <v>51</v>
      </c>
      <c r="AG5" s="16">
        <v>71</v>
      </c>
      <c r="AH5" s="16">
        <v>77</v>
      </c>
      <c r="AI5" s="16">
        <v>87</v>
      </c>
      <c r="AJ5" s="16">
        <v>79</v>
      </c>
      <c r="AK5" s="16">
        <v>74</v>
      </c>
      <c r="AL5" s="16">
        <v>69</v>
      </c>
      <c r="AM5" s="16">
        <v>83</v>
      </c>
      <c r="AN5" s="16">
        <v>89</v>
      </c>
      <c r="AO5" s="16">
        <v>52</v>
      </c>
      <c r="AP5" s="16">
        <v>77</v>
      </c>
      <c r="AQ5" s="16">
        <v>53</v>
      </c>
      <c r="AR5" s="16">
        <v>39</v>
      </c>
      <c r="AS5" s="16">
        <v>39</v>
      </c>
      <c r="AT5" s="16">
        <v>45</v>
      </c>
      <c r="AU5" s="16">
        <v>42</v>
      </c>
      <c r="AV5" s="16">
        <v>38</v>
      </c>
      <c r="AW5" s="16">
        <v>32</v>
      </c>
      <c r="AX5" s="16">
        <v>42</v>
      </c>
      <c r="AY5" s="16">
        <v>27</v>
      </c>
      <c r="AZ5" s="16">
        <v>29</v>
      </c>
      <c r="BA5" s="16">
        <v>30</v>
      </c>
      <c r="BB5" s="16">
        <v>18</v>
      </c>
      <c r="BC5" s="16">
        <v>15</v>
      </c>
      <c r="BD5" s="16">
        <v>13</v>
      </c>
      <c r="BE5" s="16">
        <v>5</v>
      </c>
      <c r="BF5" s="16">
        <v>3</v>
      </c>
      <c r="BG5" s="16">
        <v>5</v>
      </c>
      <c r="BH5" s="16">
        <v>2</v>
      </c>
      <c r="BI5" s="16">
        <v>2240</v>
      </c>
    </row>
    <row r="25" spans="1:3" x14ac:dyDescent="0.3">
      <c r="A25" s="2"/>
      <c r="B25" s="3"/>
      <c r="C25" s="4"/>
    </row>
    <row r="26" spans="1:3" x14ac:dyDescent="0.3">
      <c r="A26" s="5"/>
      <c r="B26" s="6"/>
      <c r="C26" s="7"/>
    </row>
    <row r="27" spans="1:3" x14ac:dyDescent="0.3">
      <c r="A27" s="5"/>
      <c r="B27" s="6"/>
      <c r="C27" s="7"/>
    </row>
    <row r="28" spans="1:3" x14ac:dyDescent="0.3">
      <c r="A28" s="5"/>
      <c r="B28" s="6"/>
      <c r="C28" s="7"/>
    </row>
    <row r="29" spans="1:3" x14ac:dyDescent="0.3">
      <c r="A29" s="5"/>
      <c r="B29" s="6"/>
      <c r="C29" s="7"/>
    </row>
    <row r="30" spans="1:3" x14ac:dyDescent="0.3">
      <c r="A30" s="5"/>
      <c r="B30" s="6"/>
      <c r="C30" s="7"/>
    </row>
    <row r="31" spans="1:3" x14ac:dyDescent="0.3">
      <c r="A31" s="5"/>
      <c r="B31" s="6"/>
      <c r="C31" s="7"/>
    </row>
    <row r="32" spans="1:3" x14ac:dyDescent="0.3">
      <c r="A32" s="5"/>
      <c r="B32" s="6"/>
      <c r="C32" s="7"/>
    </row>
    <row r="33" spans="1:3" x14ac:dyDescent="0.3">
      <c r="A33" s="5"/>
      <c r="B33" s="6"/>
      <c r="C33" s="7"/>
    </row>
    <row r="34" spans="1:3" x14ac:dyDescent="0.3">
      <c r="A34" s="5"/>
      <c r="B34" s="6"/>
      <c r="C34" s="7"/>
    </row>
    <row r="35" spans="1:3" x14ac:dyDescent="0.3">
      <c r="A35" s="5"/>
      <c r="B35" s="6"/>
      <c r="C35" s="7"/>
    </row>
    <row r="36" spans="1:3" x14ac:dyDescent="0.3">
      <c r="A36" s="5"/>
      <c r="B36" s="6"/>
      <c r="C36" s="7"/>
    </row>
    <row r="37" spans="1:3" x14ac:dyDescent="0.3">
      <c r="A37" s="5"/>
      <c r="B37" s="6"/>
      <c r="C37" s="7"/>
    </row>
    <row r="38" spans="1:3" x14ac:dyDescent="0.3">
      <c r="A38" s="5"/>
      <c r="B38" s="6"/>
      <c r="C38" s="7"/>
    </row>
    <row r="39" spans="1:3" x14ac:dyDescent="0.3">
      <c r="A39" s="5"/>
      <c r="B39" s="6"/>
      <c r="C39" s="7"/>
    </row>
    <row r="40" spans="1:3" x14ac:dyDescent="0.3">
      <c r="A40" s="5"/>
      <c r="B40" s="6"/>
      <c r="C40" s="7"/>
    </row>
    <row r="41" spans="1:3" x14ac:dyDescent="0.3">
      <c r="A41" s="5"/>
      <c r="B41" s="6"/>
      <c r="C41" s="7"/>
    </row>
    <row r="42" spans="1:3" x14ac:dyDescent="0.3">
      <c r="A42" s="8"/>
      <c r="B42" s="9"/>
      <c r="C42" s="10"/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B4B6-FBF6-423E-9312-3265A02B2217}">
  <dimension ref="A1:B22"/>
  <sheetViews>
    <sheetView workbookViewId="0">
      <selection activeCell="A2" sqref="A2"/>
    </sheetView>
  </sheetViews>
  <sheetFormatPr defaultRowHeight="14.4" x14ac:dyDescent="0.3"/>
  <cols>
    <col min="1" max="1" width="13" bestFit="1" customWidth="1"/>
    <col min="2" max="2" width="21.77734375" bestFit="1" customWidth="1"/>
  </cols>
  <sheetData>
    <row r="1" spans="1:2" x14ac:dyDescent="0.3">
      <c r="A1" s="15">
        <v>41916</v>
      </c>
    </row>
    <row r="3" spans="1:2" x14ac:dyDescent="0.3">
      <c r="A3" s="11" t="s">
        <v>52</v>
      </c>
      <c r="B3" t="s">
        <v>53</v>
      </c>
    </row>
    <row r="4" spans="1:2" x14ac:dyDescent="0.3">
      <c r="A4" s="12" t="s">
        <v>38</v>
      </c>
      <c r="B4" s="16">
        <v>203</v>
      </c>
    </row>
    <row r="5" spans="1:2" x14ac:dyDescent="0.3">
      <c r="A5" s="12" t="s">
        <v>44</v>
      </c>
      <c r="B5" s="16">
        <v>54</v>
      </c>
    </row>
    <row r="6" spans="1:2" x14ac:dyDescent="0.3">
      <c r="A6" s="12" t="s">
        <v>28</v>
      </c>
      <c r="B6" s="16">
        <v>1127</v>
      </c>
    </row>
    <row r="7" spans="1:2" x14ac:dyDescent="0.3">
      <c r="A7" s="12" t="s">
        <v>41</v>
      </c>
      <c r="B7" s="16">
        <v>370</v>
      </c>
    </row>
    <row r="8" spans="1:2" x14ac:dyDescent="0.3">
      <c r="A8" s="12" t="s">
        <v>37</v>
      </c>
      <c r="B8" s="16">
        <v>486</v>
      </c>
    </row>
    <row r="9" spans="1:2" x14ac:dyDescent="0.3">
      <c r="A9" s="12" t="s">
        <v>50</v>
      </c>
      <c r="B9" s="16">
        <v>2240</v>
      </c>
    </row>
    <row r="13" spans="1:2" x14ac:dyDescent="0.3">
      <c r="A13" s="11" t="s">
        <v>52</v>
      </c>
      <c r="B13" t="s">
        <v>54</v>
      </c>
    </row>
    <row r="14" spans="1:2" x14ac:dyDescent="0.3">
      <c r="A14" s="12" t="s">
        <v>48</v>
      </c>
      <c r="B14" s="16">
        <v>2</v>
      </c>
    </row>
    <row r="15" spans="1:2" x14ac:dyDescent="0.3">
      <c r="A15" s="12" t="s">
        <v>47</v>
      </c>
      <c r="B15" s="16">
        <v>3</v>
      </c>
    </row>
    <row r="16" spans="1:2" x14ac:dyDescent="0.3">
      <c r="A16" s="12" t="s">
        <v>29</v>
      </c>
      <c r="B16" s="16">
        <v>232</v>
      </c>
    </row>
    <row r="17" spans="1:2" x14ac:dyDescent="0.3">
      <c r="A17" s="12" t="s">
        <v>33</v>
      </c>
      <c r="B17" s="16">
        <v>864</v>
      </c>
    </row>
    <row r="18" spans="1:2" x14ac:dyDescent="0.3">
      <c r="A18" s="12" t="s">
        <v>31</v>
      </c>
      <c r="B18" s="16">
        <v>480</v>
      </c>
    </row>
    <row r="19" spans="1:2" x14ac:dyDescent="0.3">
      <c r="A19" s="12" t="s">
        <v>35</v>
      </c>
      <c r="B19" s="16">
        <v>580</v>
      </c>
    </row>
    <row r="20" spans="1:2" x14ac:dyDescent="0.3">
      <c r="A20" s="12" t="s">
        <v>42</v>
      </c>
      <c r="B20" s="16">
        <v>77</v>
      </c>
    </row>
    <row r="21" spans="1:2" x14ac:dyDescent="0.3">
      <c r="A21" s="12" t="s">
        <v>45</v>
      </c>
      <c r="B21" s="16">
        <v>2</v>
      </c>
    </row>
    <row r="22" spans="1:2" x14ac:dyDescent="0.3">
      <c r="A22" s="12" t="s">
        <v>50</v>
      </c>
      <c r="B22" s="16">
        <v>2240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Marketing Data</vt:lpstr>
      <vt:lpstr>Summary</vt:lpstr>
      <vt:lpstr>Marketing Data (missing income)</vt:lpstr>
      <vt:lpstr>Sheet4</vt:lpstr>
      <vt:lpstr>Year Distribution</vt:lpstr>
      <vt:lpstr>Sheet2</vt:lpstr>
      <vt:lpstr>Snapshot_Date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 Joaquin</dc:creator>
  <cp:lastModifiedBy>Sol Benigno</cp:lastModifiedBy>
  <dcterms:created xsi:type="dcterms:W3CDTF">2025-06-27T06:50:53Z</dcterms:created>
  <dcterms:modified xsi:type="dcterms:W3CDTF">2025-06-29T14:28:07Z</dcterms:modified>
</cp:coreProperties>
</file>